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5007"/>
  <workbookPr showInkAnnotation="0" codeName="DieseArbeitsmappe" autoCompressPictures="0"/>
  <bookViews>
    <workbookView xWindow="6260" yWindow="60" windowWidth="37900" windowHeight="20600" tabRatio="790"/>
  </bookViews>
  <sheets>
    <sheet name="E1 Entreprise" sheetId="5" r:id="rId1"/>
    <sheet name="E2 Serres" sheetId="1" r:id="rId2"/>
    <sheet name="E3 Production de chaleur" sheetId="4" r:id="rId3"/>
    <sheet name="E4 Electricité" sheetId="7" r:id="rId4"/>
    <sheet name="A1 Serres" sheetId="2" r:id="rId5"/>
    <sheet name="A2 Production de chaleur" sheetId="10" r:id="rId6"/>
    <sheet name="A3 Entreprise" sheetId="3" r:id="rId7"/>
    <sheet name="A4 Suivi AEnEC" sheetId="11" r:id="rId8"/>
  </sheets>
  <definedNames>
    <definedName name="_xlnm._FilterDatabase" localSheetId="4" hidden="1">'A1 Serres'!$E$46:$E$3523</definedName>
    <definedName name="_xlnm._FilterDatabase" localSheetId="5" hidden="1">'A2 Production de chaleur'!$E$27:$E$822</definedName>
    <definedName name="_xlnm._FilterDatabase" localSheetId="6" hidden="1">'A3 Entreprise'!$E$2:$E$330</definedName>
    <definedName name="_xlnm._FilterDatabase" localSheetId="1" hidden="1">'E2 Serres'!#REF!</definedName>
    <definedName name="_xlnm._FilterDatabase" localSheetId="3" hidden="1">'E4 Electricité'!$D$3:$D$86</definedName>
    <definedName name="_xlnm.Print_Area" localSheetId="4">'A1 Serres'!$G$43:$X$3520</definedName>
    <definedName name="_xlnm.Print_Area" localSheetId="5">'A2 Production de chaleur'!$L$26:$AC$822</definedName>
    <definedName name="_xlnm.Print_Area" localSheetId="6">'A3 Entreprise'!$G$1:$AM$281</definedName>
    <definedName name="_xlnm.Print_Area" localSheetId="7">'A4 Suivi AEnEC'!$A$1:$I$91</definedName>
    <definedName name="_xlnm.Print_Area" localSheetId="0">'E1 Entreprise'!$A$1:$T$208</definedName>
    <definedName name="_xlnm.Print_Area" localSheetId="1">'E2 Serres'!$F$1:$AU$302</definedName>
    <definedName name="_xlnm.Print_Area" localSheetId="2">'E3 Production de chaleur'!$B$1:$AB$209</definedName>
    <definedName name="_xlnm.Print_Area" localSheetId="3">'E4 Electricité'!$F$1:$M$86</definedName>
    <definedName name="_xlnm.Print_Titles" localSheetId="6">'A3 Entreprise'!#REF!</definedName>
    <definedName name="Z_0DBD56CF_1793_410C_9091_9F4F55319CFA_.wvu.Cols" localSheetId="4" hidden="1">'A1 Serres'!$A:$B,'A1 Serres'!$Z:$CE</definedName>
    <definedName name="Z_0DBD56CF_1793_410C_9091_9F4F55319CFA_.wvu.Cols" localSheetId="5" hidden="1">'A2 Production de chaleur'!$A:$B,'A2 Production de chaleur'!$G:$K,'A2 Production de chaleur'!$AD:$DU</definedName>
    <definedName name="Z_0DBD56CF_1793_410C_9091_9F4F55319CFA_.wvu.Cols" localSheetId="6" hidden="1">'A3 Entreprise'!$A:$C</definedName>
    <definedName name="Z_0DBD56CF_1793_410C_9091_9F4F55319CFA_.wvu.Cols" localSheetId="1" hidden="1">'E2 Serres'!$A:$D,'E2 Serres'!$AW:$IU</definedName>
    <definedName name="Z_0DBD56CF_1793_410C_9091_9F4F55319CFA_.wvu.Cols" localSheetId="2" hidden="1">'E3 Production de chaleur'!$AC:$AO</definedName>
    <definedName name="Z_0DBD56CF_1793_410C_9091_9F4F55319CFA_.wvu.FilterData" localSheetId="4" hidden="1">'A1 Serres'!$E$46:$E$3523</definedName>
    <definedName name="Z_0DBD56CF_1793_410C_9091_9F4F55319CFA_.wvu.FilterData" localSheetId="5" hidden="1">'A2 Production de chaleur'!$E$27:$E$822</definedName>
    <definedName name="Z_0DBD56CF_1793_410C_9091_9F4F55319CFA_.wvu.FilterData" localSheetId="6" hidden="1">'A3 Entreprise'!$E$2:$E$281</definedName>
    <definedName name="Z_0DBD56CF_1793_410C_9091_9F4F55319CFA_.wvu.FilterData" localSheetId="3" hidden="1">'E4 Electricité'!$D$3:$D$86</definedName>
    <definedName name="Z_0DBD56CF_1793_410C_9091_9F4F55319CFA_.wvu.PrintArea" localSheetId="4" hidden="1">'A1 Serres'!$G$43:$X$3520</definedName>
    <definedName name="Z_0DBD56CF_1793_410C_9091_9F4F55319CFA_.wvu.PrintArea" localSheetId="5" hidden="1">'A2 Production de chaleur'!$L$26:$AC$822</definedName>
    <definedName name="Z_0DBD56CF_1793_410C_9091_9F4F55319CFA_.wvu.PrintArea" localSheetId="6" hidden="1">'A3 Entreprise'!$G$1:$AM$281</definedName>
    <definedName name="Z_0DBD56CF_1793_410C_9091_9F4F55319CFA_.wvu.PrintArea" localSheetId="7" hidden="1">'A4 Suivi AEnEC'!$A$1:$I$91</definedName>
    <definedName name="Z_0DBD56CF_1793_410C_9091_9F4F55319CFA_.wvu.PrintArea" localSheetId="0" hidden="1">'E1 Entreprise'!$A$1:$T$208</definedName>
    <definedName name="Z_0DBD56CF_1793_410C_9091_9F4F55319CFA_.wvu.PrintArea" localSheetId="1" hidden="1">'E2 Serres'!$F$1:$AU$302</definedName>
    <definedName name="Z_0DBD56CF_1793_410C_9091_9F4F55319CFA_.wvu.PrintArea" localSheetId="2" hidden="1">'E3 Production de chaleur'!$B$1:$AB$209</definedName>
    <definedName name="Z_0DBD56CF_1793_410C_9091_9F4F55319CFA_.wvu.PrintArea" localSheetId="3" hidden="1">'E4 Electricité'!$F$1:$M$86</definedName>
    <definedName name="Z_0DBD56CF_1793_410C_9091_9F4F55319CFA_.wvu.Rows" localSheetId="4" hidden="1">'A1 Serres'!$1:$42</definedName>
    <definedName name="Z_0DBD56CF_1793_410C_9091_9F4F55319CFA_.wvu.Rows" localSheetId="5" hidden="1">'A2 Production de chaleur'!$1:$25</definedName>
    <definedName name="Z_0DBD56CF_1793_410C_9091_9F4F55319CFA_.wvu.Rows" localSheetId="7" hidden="1">'A4 Suivi AEnEC'!$4:$7,'A4 Suivi AEnEC'!$54:$90</definedName>
    <definedName name="Z_0DBD56CF_1793_410C_9091_9F4F55319CFA_.wvu.Rows" localSheetId="1" hidden="1">'E2 Serres'!$65736:$1048576,'E2 Serres'!$14:$19,'E2 Serres'!$61:$168,'E2 Serres'!$172:$178,'E2 Serres'!$220:$223,'E2 Serres'!$386:$65583</definedName>
    <definedName name="Z_0DBD56CF_1793_410C_9091_9F4F55319CFA_.wvu.Rows" localSheetId="3" hidden="1">'E4 Electricité'!$96:$221</definedName>
    <definedName name="Z_226CE6B9_0074_41DE_8B54_D0C23AE90F79_.wvu.Cols" localSheetId="4" hidden="1">'A1 Serres'!$B:$D</definedName>
    <definedName name="Z_226CE6B9_0074_41DE_8B54_D0C23AE90F79_.wvu.Cols" localSheetId="5" hidden="1">'A2 Production de chaleur'!$G:$I</definedName>
    <definedName name="Z_226CE6B9_0074_41DE_8B54_D0C23AE90F79_.wvu.FilterData" localSheetId="4" hidden="1">'A1 Serres'!$B$1</definedName>
    <definedName name="Z_226CE6B9_0074_41DE_8B54_D0C23AE90F79_.wvu.FilterData" localSheetId="5" hidden="1">'A2 Production de chaleur'!$G$26</definedName>
    <definedName name="Z_226CE6B9_0074_41DE_8B54_D0C23AE90F79_.wvu.PrintArea" localSheetId="4" hidden="1">'A1 Serres'!$G$59:$V$163</definedName>
    <definedName name="Z_226CE6B9_0074_41DE_8B54_D0C23AE90F79_.wvu.PrintArea" localSheetId="5" hidden="1">'A2 Production de chaleur'!$L$103:$AA$162</definedName>
    <definedName name="Z_226CE6B9_0074_41DE_8B54_D0C23AE90F79_.wvu.PrintArea" localSheetId="6" hidden="1">'A3 Entreprise'!$G$98:$T$281</definedName>
    <definedName name="Z_226CE6B9_0074_41DE_8B54_D0C23AE90F79_.wvu.PrintTitles" localSheetId="6" hidden="1">'A3 Entreprise'!#REF!</definedName>
    <definedName name="Z_226CE6B9_0074_41DE_8B54_D0C23AE90F79_.wvu.Rows" localSheetId="4" hidden="1">'A1 Serres'!$1:$40</definedName>
    <definedName name="Z_226CE6B9_0074_41DE_8B54_D0C23AE90F79_.wvu.Rows" localSheetId="5" hidden="1">'A2 Production de chaleur'!$1:$23</definedName>
  </definedNames>
  <calcPr calcId="140001" concurrentCalc="0"/>
  <customWorkbookViews>
    <customWorkbookView name="jp - Persönliche Ansicht" guid="{6E55BB80-5642-437A-8067-C504AA0C78AD}" mergeInterval="0" personalView="1" maximized="1" windowWidth="1011" windowHeight="544" activeSheetId="1"/>
    <customWorkbookView name="Test" guid="{226CE6B9-0074-41DE-8B54-D0C23AE90F79}" maximized="1" windowWidth="783" windowHeight="559" activeSheetId="1" showComments="commIndAndComment"/>
    <customWorkbookView name="diana.deluca - Affichage personnalisé" guid="{0DBD56CF-1793-410C-9091-9F4F55319CFA}" mergeInterval="0" personalView="1" maximized="1" xWindow="1" yWindow="1" windowWidth="1916" windowHeight="860" tabRatio="790" activeSheetId="5"/>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F347" i="1" l="1"/>
  <c r="G248" i="3"/>
  <c r="G299" i="3"/>
  <c r="F83" i="1"/>
  <c r="BF27" i="1"/>
  <c r="H83" i="1"/>
  <c r="G83" i="1"/>
  <c r="H129" i="1"/>
  <c r="BH27" i="1"/>
  <c r="J83" i="1"/>
  <c r="J129" i="1"/>
  <c r="BJ27" i="1"/>
  <c r="L83" i="1"/>
  <c r="L129" i="1"/>
  <c r="BL27" i="1"/>
  <c r="N83" i="1"/>
  <c r="N129" i="1"/>
  <c r="BN27" i="1"/>
  <c r="P83" i="1"/>
  <c r="P129" i="1"/>
  <c r="BP27" i="1"/>
  <c r="R83" i="1"/>
  <c r="R129" i="1"/>
  <c r="BR27" i="1"/>
  <c r="T83" i="1"/>
  <c r="T129" i="1"/>
  <c r="BT27" i="1"/>
  <c r="V83" i="1"/>
  <c r="V129" i="1"/>
  <c r="BV27" i="1"/>
  <c r="X83" i="1"/>
  <c r="X129" i="1"/>
  <c r="BX27" i="1"/>
  <c r="Z83" i="1"/>
  <c r="Z129" i="1"/>
  <c r="BZ27" i="1"/>
  <c r="AB83" i="1"/>
  <c r="AB129" i="1"/>
  <c r="CB27" i="1"/>
  <c r="AD83" i="1"/>
  <c r="AD129" i="1"/>
  <c r="AW129" i="1"/>
  <c r="AR270" i="1"/>
  <c r="F270" i="1"/>
  <c r="AT270" i="1"/>
  <c r="AY129" i="1"/>
  <c r="BA129" i="1"/>
  <c r="BF28" i="1"/>
  <c r="F84" i="1"/>
  <c r="H84" i="1"/>
  <c r="G84" i="1"/>
  <c r="H130" i="1"/>
  <c r="BH28" i="1"/>
  <c r="J84" i="1"/>
  <c r="J130" i="1"/>
  <c r="BJ28" i="1"/>
  <c r="L84" i="1"/>
  <c r="L130" i="1"/>
  <c r="BL28" i="1"/>
  <c r="N84" i="1"/>
  <c r="N130" i="1"/>
  <c r="BN28" i="1"/>
  <c r="P84" i="1"/>
  <c r="P130" i="1"/>
  <c r="BP28" i="1"/>
  <c r="R84" i="1"/>
  <c r="R130" i="1"/>
  <c r="BR28" i="1"/>
  <c r="T84" i="1"/>
  <c r="T130" i="1"/>
  <c r="BT28" i="1"/>
  <c r="V84" i="1"/>
  <c r="V130" i="1"/>
  <c r="BV28" i="1"/>
  <c r="X84" i="1"/>
  <c r="X130" i="1"/>
  <c r="BX28" i="1"/>
  <c r="Z84" i="1"/>
  <c r="Z130" i="1"/>
  <c r="BZ28" i="1"/>
  <c r="AB84" i="1"/>
  <c r="AB130" i="1"/>
  <c r="CB28" i="1"/>
  <c r="AD84" i="1"/>
  <c r="AD130" i="1"/>
  <c r="AW130" i="1"/>
  <c r="AR271" i="1"/>
  <c r="F271" i="1"/>
  <c r="AT271" i="1"/>
  <c r="AY130" i="1"/>
  <c r="BA130" i="1"/>
  <c r="BF58" i="1"/>
  <c r="F114" i="1"/>
  <c r="H114" i="1"/>
  <c r="G114" i="1"/>
  <c r="H160" i="1"/>
  <c r="BH58" i="1"/>
  <c r="J114" i="1"/>
  <c r="J160" i="1"/>
  <c r="BJ58" i="1"/>
  <c r="L114" i="1"/>
  <c r="L160" i="1"/>
  <c r="BL58" i="1"/>
  <c r="N114" i="1"/>
  <c r="N160" i="1"/>
  <c r="BN58" i="1"/>
  <c r="P114" i="1"/>
  <c r="P160" i="1"/>
  <c r="BP58" i="1"/>
  <c r="R114" i="1"/>
  <c r="R160" i="1"/>
  <c r="BR58" i="1"/>
  <c r="T114" i="1"/>
  <c r="T160" i="1"/>
  <c r="BT58" i="1"/>
  <c r="V114" i="1"/>
  <c r="V160" i="1"/>
  <c r="BV58" i="1"/>
  <c r="X114" i="1"/>
  <c r="X160" i="1"/>
  <c r="BX58" i="1"/>
  <c r="Z114" i="1"/>
  <c r="Z160" i="1"/>
  <c r="BZ58" i="1"/>
  <c r="AB114" i="1"/>
  <c r="AB160" i="1"/>
  <c r="CB58" i="1"/>
  <c r="AD114" i="1"/>
  <c r="AD160" i="1"/>
  <c r="AW160" i="1"/>
  <c r="AR301" i="1"/>
  <c r="F301" i="1"/>
  <c r="AT301" i="1"/>
  <c r="AY160" i="1"/>
  <c r="BA160" i="1"/>
  <c r="AR269" i="1"/>
  <c r="F269" i="1"/>
  <c r="AT269" i="1"/>
  <c r="AY128" i="1"/>
  <c r="BF26" i="1"/>
  <c r="F82" i="1"/>
  <c r="H82" i="1"/>
  <c r="G82" i="1"/>
  <c r="H128" i="1"/>
  <c r="BH26" i="1"/>
  <c r="J82" i="1"/>
  <c r="J128" i="1"/>
  <c r="BJ26" i="1"/>
  <c r="L82" i="1"/>
  <c r="L128" i="1"/>
  <c r="BL26" i="1"/>
  <c r="N82" i="1"/>
  <c r="N128" i="1"/>
  <c r="BN26" i="1"/>
  <c r="P82" i="1"/>
  <c r="P128" i="1"/>
  <c r="BP26" i="1"/>
  <c r="R82" i="1"/>
  <c r="R128" i="1"/>
  <c r="BR26" i="1"/>
  <c r="T82" i="1"/>
  <c r="T128" i="1"/>
  <c r="BT26" i="1"/>
  <c r="V82" i="1"/>
  <c r="V128" i="1"/>
  <c r="BV26" i="1"/>
  <c r="X82" i="1"/>
  <c r="X128" i="1"/>
  <c r="BX26" i="1"/>
  <c r="Z82" i="1"/>
  <c r="Z128" i="1"/>
  <c r="BZ26" i="1"/>
  <c r="AB82" i="1"/>
  <c r="AB128" i="1"/>
  <c r="CB26" i="1"/>
  <c r="AD82" i="1"/>
  <c r="AD128" i="1"/>
  <c r="AW128" i="1"/>
  <c r="BA128" i="1"/>
  <c r="AT283" i="1"/>
  <c r="AY142" i="1"/>
  <c r="BA142" i="1"/>
  <c r="AT284" i="1"/>
  <c r="AY143" i="1"/>
  <c r="BA143" i="1"/>
  <c r="AT285" i="1"/>
  <c r="AY144" i="1"/>
  <c r="BA144" i="1"/>
  <c r="BA161" i="1"/>
  <c r="BC129" i="1"/>
  <c r="F104" i="5"/>
  <c r="L104" i="5"/>
  <c r="L115" i="5"/>
  <c r="F164" i="5"/>
  <c r="F74" i="5"/>
  <c r="F121" i="5"/>
  <c r="F123" i="5"/>
  <c r="F155" i="5"/>
  <c r="I155" i="5"/>
  <c r="F162" i="5"/>
  <c r="F138" i="5"/>
  <c r="AD43" i="4"/>
  <c r="AD30" i="4"/>
  <c r="AG74" i="4"/>
  <c r="B74" i="4"/>
  <c r="C74" i="4"/>
  <c r="Q74" i="4"/>
  <c r="R74" i="4"/>
  <c r="S74" i="4"/>
  <c r="W74" i="4"/>
  <c r="U74" i="4"/>
  <c r="V74" i="4"/>
  <c r="N74" i="4"/>
  <c r="O74" i="4"/>
  <c r="L74" i="4"/>
  <c r="M74" i="4"/>
  <c r="X74" i="4"/>
  <c r="Y74" i="4"/>
  <c r="AD74" i="4"/>
  <c r="AI74" i="4"/>
  <c r="AE30" i="4"/>
  <c r="AH74" i="4"/>
  <c r="D74" i="4"/>
  <c r="F74" i="4"/>
  <c r="J74" i="4"/>
  <c r="AE74" i="4"/>
  <c r="AJ74" i="4"/>
  <c r="AK74" i="4"/>
  <c r="AD31" i="4"/>
  <c r="AG75" i="4"/>
  <c r="AI75" i="4"/>
  <c r="AE31" i="4"/>
  <c r="AH75" i="4"/>
  <c r="AJ75" i="4"/>
  <c r="AK75" i="4"/>
  <c r="AD32" i="4"/>
  <c r="AG76" i="4"/>
  <c r="AI76" i="4"/>
  <c r="AE32" i="4"/>
  <c r="AH76" i="4"/>
  <c r="AJ76" i="4"/>
  <c r="AK76" i="4"/>
  <c r="AD33" i="4"/>
  <c r="AG77" i="4"/>
  <c r="AI77" i="4"/>
  <c r="AE33" i="4"/>
  <c r="AH77" i="4"/>
  <c r="AJ77" i="4"/>
  <c r="AK77" i="4"/>
  <c r="AD34" i="4"/>
  <c r="AG78" i="4"/>
  <c r="AI78" i="4"/>
  <c r="AE34" i="4"/>
  <c r="AH78" i="4"/>
  <c r="AJ78" i="4"/>
  <c r="AK78" i="4"/>
  <c r="AD35" i="4"/>
  <c r="AG79" i="4"/>
  <c r="AI79" i="4"/>
  <c r="AE35" i="4"/>
  <c r="AH79" i="4"/>
  <c r="AJ79" i="4"/>
  <c r="AK79" i="4"/>
  <c r="AD36" i="4"/>
  <c r="AG80" i="4"/>
  <c r="AI80" i="4"/>
  <c r="AE36" i="4"/>
  <c r="AH80" i="4"/>
  <c r="AJ80" i="4"/>
  <c r="AK80" i="4"/>
  <c r="AD37" i="4"/>
  <c r="AG81" i="4"/>
  <c r="AI81" i="4"/>
  <c r="AE37" i="4"/>
  <c r="AH81" i="4"/>
  <c r="AJ81" i="4"/>
  <c r="AK81" i="4"/>
  <c r="AD38" i="4"/>
  <c r="AG82" i="4"/>
  <c r="AI82" i="4"/>
  <c r="AE38" i="4"/>
  <c r="AH82" i="4"/>
  <c r="AJ82" i="4"/>
  <c r="AK82" i="4"/>
  <c r="AD39" i="4"/>
  <c r="AG83" i="4"/>
  <c r="AI83" i="4"/>
  <c r="AE39" i="4"/>
  <c r="AH83" i="4"/>
  <c r="AJ83" i="4"/>
  <c r="AK83" i="4"/>
  <c r="AD40" i="4"/>
  <c r="AG84" i="4"/>
  <c r="AI84" i="4"/>
  <c r="AE40" i="4"/>
  <c r="AH84" i="4"/>
  <c r="AJ84" i="4"/>
  <c r="AK84" i="4"/>
  <c r="AD41" i="4"/>
  <c r="AG85" i="4"/>
  <c r="AI85" i="4"/>
  <c r="AE41" i="4"/>
  <c r="AH85" i="4"/>
  <c r="AJ85" i="4"/>
  <c r="AK85" i="4"/>
  <c r="AK86" i="4"/>
  <c r="H271" i="4"/>
  <c r="F141" i="5"/>
  <c r="C225" i="4"/>
  <c r="C227" i="4"/>
  <c r="F231" i="4"/>
  <c r="J231" i="4"/>
  <c r="AA231" i="4"/>
  <c r="L231" i="4"/>
  <c r="O231" i="4"/>
  <c r="AB231" i="4"/>
  <c r="AC231" i="4"/>
  <c r="F232" i="4"/>
  <c r="J232" i="4"/>
  <c r="AA232" i="4"/>
  <c r="L232" i="4"/>
  <c r="O232" i="4"/>
  <c r="AB232" i="4"/>
  <c r="AC232" i="4"/>
  <c r="F233" i="4"/>
  <c r="J233" i="4"/>
  <c r="AA233" i="4"/>
  <c r="L233" i="4"/>
  <c r="O233" i="4"/>
  <c r="AB233" i="4"/>
  <c r="AC233" i="4"/>
  <c r="F234" i="4"/>
  <c r="J234" i="4"/>
  <c r="AA234" i="4"/>
  <c r="L234" i="4"/>
  <c r="O234" i="4"/>
  <c r="AB234" i="4"/>
  <c r="AC234" i="4"/>
  <c r="H235" i="4"/>
  <c r="J235" i="4"/>
  <c r="AA235" i="4"/>
  <c r="L235" i="4"/>
  <c r="O235" i="4"/>
  <c r="AB235" i="4"/>
  <c r="AC235" i="4"/>
  <c r="AC266" i="4"/>
  <c r="AE231" i="4"/>
  <c r="AF231" i="4"/>
  <c r="AG231" i="4"/>
  <c r="AK231" i="4"/>
  <c r="H272" i="4"/>
  <c r="F143" i="5"/>
  <c r="AE232" i="4"/>
  <c r="AF232" i="4"/>
  <c r="AG232" i="4"/>
  <c r="AK232" i="4"/>
  <c r="H273" i="4"/>
  <c r="AI232" i="4"/>
  <c r="H276" i="4"/>
  <c r="AJ232" i="4"/>
  <c r="H279" i="4"/>
  <c r="H288" i="4"/>
  <c r="F146" i="5"/>
  <c r="AI231" i="4"/>
  <c r="H275" i="4"/>
  <c r="F144" i="5"/>
  <c r="AJ231" i="4"/>
  <c r="H278" i="4"/>
  <c r="F145" i="5"/>
  <c r="F142" i="5"/>
  <c r="G59" i="1"/>
  <c r="AD233" i="4"/>
  <c r="AE233" i="4"/>
  <c r="AF233" i="4"/>
  <c r="AG233" i="4"/>
  <c r="AK233" i="4"/>
  <c r="AD234" i="4"/>
  <c r="AE234" i="4"/>
  <c r="AF234" i="4"/>
  <c r="AG234" i="4"/>
  <c r="AK234" i="4"/>
  <c r="AD235" i="4"/>
  <c r="AE235" i="4"/>
  <c r="AF235" i="4"/>
  <c r="AG235" i="4"/>
  <c r="AK235" i="4"/>
  <c r="AD236" i="4"/>
  <c r="AE236" i="4"/>
  <c r="AF236" i="4"/>
  <c r="AG236" i="4"/>
  <c r="AK236" i="4"/>
  <c r="AD237" i="4"/>
  <c r="AE237" i="4"/>
  <c r="AF237" i="4"/>
  <c r="AG237" i="4"/>
  <c r="AK237" i="4"/>
  <c r="AD238" i="4"/>
  <c r="AE238" i="4"/>
  <c r="AF238" i="4"/>
  <c r="AG238" i="4"/>
  <c r="AK238" i="4"/>
  <c r="AD239" i="4"/>
  <c r="AE239" i="4"/>
  <c r="AF239" i="4"/>
  <c r="AG239" i="4"/>
  <c r="AK239" i="4"/>
  <c r="AD240" i="4"/>
  <c r="AE240" i="4"/>
  <c r="AF240" i="4"/>
  <c r="AG240" i="4"/>
  <c r="AK240" i="4"/>
  <c r="AD241" i="4"/>
  <c r="AE241" i="4"/>
  <c r="AF241" i="4"/>
  <c r="AG241" i="4"/>
  <c r="AK241" i="4"/>
  <c r="AD242" i="4"/>
  <c r="AE242" i="4"/>
  <c r="AF242" i="4"/>
  <c r="AG242" i="4"/>
  <c r="AK242" i="4"/>
  <c r="AD243" i="4"/>
  <c r="AE243" i="4"/>
  <c r="AF243" i="4"/>
  <c r="AG243" i="4"/>
  <c r="AK243" i="4"/>
  <c r="AD244" i="4"/>
  <c r="AE244" i="4"/>
  <c r="AF244" i="4"/>
  <c r="AG244" i="4"/>
  <c r="AK244" i="4"/>
  <c r="AD245" i="4"/>
  <c r="AE245" i="4"/>
  <c r="AF245" i="4"/>
  <c r="AG245" i="4"/>
  <c r="AK245" i="4"/>
  <c r="AD246" i="4"/>
  <c r="AE246" i="4"/>
  <c r="AF246" i="4"/>
  <c r="AG246" i="4"/>
  <c r="AK246" i="4"/>
  <c r="AD247" i="4"/>
  <c r="AE247" i="4"/>
  <c r="AF247" i="4"/>
  <c r="AG247" i="4"/>
  <c r="AK247" i="4"/>
  <c r="AD248" i="4"/>
  <c r="AE248" i="4"/>
  <c r="AF248" i="4"/>
  <c r="AG248" i="4"/>
  <c r="AK248" i="4"/>
  <c r="AD249" i="4"/>
  <c r="AE249" i="4"/>
  <c r="AF249" i="4"/>
  <c r="AG249" i="4"/>
  <c r="AK249" i="4"/>
  <c r="AD250" i="4"/>
  <c r="AE250" i="4"/>
  <c r="AF250" i="4"/>
  <c r="AG250" i="4"/>
  <c r="AK250" i="4"/>
  <c r="AD251" i="4"/>
  <c r="AE251" i="4"/>
  <c r="AF251" i="4"/>
  <c r="AG251" i="4"/>
  <c r="AK251" i="4"/>
  <c r="AD252" i="4"/>
  <c r="AE252" i="4"/>
  <c r="AF252" i="4"/>
  <c r="AG252" i="4"/>
  <c r="AK252" i="4"/>
  <c r="AD253" i="4"/>
  <c r="AE253" i="4"/>
  <c r="AF253" i="4"/>
  <c r="AG253" i="4"/>
  <c r="AK253" i="4"/>
  <c r="AD254" i="4"/>
  <c r="AE254" i="4"/>
  <c r="AF254" i="4"/>
  <c r="AG254" i="4"/>
  <c r="AK254" i="4"/>
  <c r="AD255" i="4"/>
  <c r="AE255" i="4"/>
  <c r="AF255" i="4"/>
  <c r="AG255" i="4"/>
  <c r="AK255" i="4"/>
  <c r="AD256" i="4"/>
  <c r="AE256" i="4"/>
  <c r="AF256" i="4"/>
  <c r="AG256" i="4"/>
  <c r="AK256" i="4"/>
  <c r="AD257" i="4"/>
  <c r="AE257" i="4"/>
  <c r="AF257" i="4"/>
  <c r="AG257" i="4"/>
  <c r="AK257" i="4"/>
  <c r="AD258" i="4"/>
  <c r="AE258" i="4"/>
  <c r="AF258" i="4"/>
  <c r="AG258" i="4"/>
  <c r="AK258" i="4"/>
  <c r="AD259" i="4"/>
  <c r="AE259" i="4"/>
  <c r="AF259" i="4"/>
  <c r="AG259" i="4"/>
  <c r="AK259" i="4"/>
  <c r="AD260" i="4"/>
  <c r="AE260" i="4"/>
  <c r="AF260" i="4"/>
  <c r="AG260" i="4"/>
  <c r="AK260" i="4"/>
  <c r="AD261" i="4"/>
  <c r="AE261" i="4"/>
  <c r="AF261" i="4"/>
  <c r="AG261" i="4"/>
  <c r="AK261" i="4"/>
  <c r="AD262" i="4"/>
  <c r="AE262" i="4"/>
  <c r="AF262" i="4"/>
  <c r="AG262" i="4"/>
  <c r="AK262" i="4"/>
  <c r="AD263" i="4"/>
  <c r="AE263" i="4"/>
  <c r="AF263" i="4"/>
  <c r="AG263" i="4"/>
  <c r="AK263" i="4"/>
  <c r="AD264" i="4"/>
  <c r="AE264" i="4"/>
  <c r="AF264" i="4"/>
  <c r="AG264" i="4"/>
  <c r="AK264" i="4"/>
  <c r="AD265" i="4"/>
  <c r="AE265" i="4"/>
  <c r="AF265" i="4"/>
  <c r="AG265" i="4"/>
  <c r="AK265" i="4"/>
  <c r="H274" i="4"/>
  <c r="AI233" i="4"/>
  <c r="AI234" i="4"/>
  <c r="AI235" i="4"/>
  <c r="H277" i="4"/>
  <c r="AJ233" i="4"/>
  <c r="AJ234" i="4"/>
  <c r="AJ235" i="4"/>
  <c r="H280" i="4"/>
  <c r="H289" i="4"/>
  <c r="F147" i="5"/>
  <c r="F148" i="5"/>
  <c r="J148" i="5"/>
  <c r="I161" i="5"/>
  <c r="F161" i="5"/>
  <c r="F163" i="5"/>
  <c r="BE161" i="1"/>
  <c r="BE129" i="1"/>
  <c r="BG129" i="1"/>
  <c r="R347" i="1"/>
  <c r="AL234" i="4"/>
  <c r="S347" i="1"/>
  <c r="T347" i="1"/>
  <c r="AF248" i="3"/>
  <c r="H299" i="3"/>
  <c r="M299" i="3"/>
  <c r="G129" i="1"/>
  <c r="H347" i="1"/>
  <c r="M248" i="3"/>
  <c r="AC248" i="3"/>
  <c r="N299" i="3"/>
  <c r="R299" i="3"/>
  <c r="L347" i="1"/>
  <c r="V248" i="3"/>
  <c r="S299" i="3"/>
  <c r="F348" i="1"/>
  <c r="G249" i="3"/>
  <c r="G300" i="3"/>
  <c r="BC130" i="1"/>
  <c r="BE130" i="1"/>
  <c r="BG130" i="1"/>
  <c r="R348" i="1"/>
  <c r="AL235" i="4"/>
  <c r="S348" i="1"/>
  <c r="T348" i="1"/>
  <c r="AF249" i="3"/>
  <c r="H300" i="3"/>
  <c r="M300" i="3"/>
  <c r="G130" i="1"/>
  <c r="H348" i="1"/>
  <c r="M249" i="3"/>
  <c r="AC249" i="3"/>
  <c r="N300" i="3"/>
  <c r="R300" i="3"/>
  <c r="L348" i="1"/>
  <c r="V249" i="3"/>
  <c r="S300" i="3"/>
  <c r="G250" i="3"/>
  <c r="G301" i="3"/>
  <c r="T349" i="1"/>
  <c r="AF250" i="3"/>
  <c r="H301" i="3"/>
  <c r="M301" i="3"/>
  <c r="M250" i="3"/>
  <c r="AC250" i="3"/>
  <c r="N301" i="3"/>
  <c r="R301" i="3"/>
  <c r="V250" i="3"/>
  <c r="S301" i="3"/>
  <c r="G251" i="3"/>
  <c r="G302" i="3"/>
  <c r="T350" i="1"/>
  <c r="AF251" i="3"/>
  <c r="H302" i="3"/>
  <c r="M302" i="3"/>
  <c r="M251" i="3"/>
  <c r="AC251" i="3"/>
  <c r="N302" i="3"/>
  <c r="R302" i="3"/>
  <c r="V251" i="3"/>
  <c r="S302" i="3"/>
  <c r="G252" i="3"/>
  <c r="G303" i="3"/>
  <c r="T351" i="1"/>
  <c r="AF252" i="3"/>
  <c r="H303" i="3"/>
  <c r="M303" i="3"/>
  <c r="M252" i="3"/>
  <c r="AC252" i="3"/>
  <c r="N303" i="3"/>
  <c r="R303" i="3"/>
  <c r="V252" i="3"/>
  <c r="S303" i="3"/>
  <c r="G253" i="3"/>
  <c r="G304" i="3"/>
  <c r="T352" i="1"/>
  <c r="AF253" i="3"/>
  <c r="H304" i="3"/>
  <c r="M304" i="3"/>
  <c r="M253" i="3"/>
  <c r="AC253" i="3"/>
  <c r="N304" i="3"/>
  <c r="R304" i="3"/>
  <c r="V253" i="3"/>
  <c r="S304" i="3"/>
  <c r="G254" i="3"/>
  <c r="G305" i="3"/>
  <c r="T353" i="1"/>
  <c r="AF254" i="3"/>
  <c r="H305" i="3"/>
  <c r="M305" i="3"/>
  <c r="M254" i="3"/>
  <c r="AC254" i="3"/>
  <c r="N305" i="3"/>
  <c r="R305" i="3"/>
  <c r="V254" i="3"/>
  <c r="S305" i="3"/>
  <c r="G255" i="3"/>
  <c r="G306" i="3"/>
  <c r="T354" i="1"/>
  <c r="AF255" i="3"/>
  <c r="H306" i="3"/>
  <c r="M306" i="3"/>
  <c r="M255" i="3"/>
  <c r="AC255" i="3"/>
  <c r="N306" i="3"/>
  <c r="R306" i="3"/>
  <c r="V255" i="3"/>
  <c r="S306" i="3"/>
  <c r="G256" i="3"/>
  <c r="G307" i="3"/>
  <c r="T355" i="1"/>
  <c r="AF256" i="3"/>
  <c r="H307" i="3"/>
  <c r="M307" i="3"/>
  <c r="M256" i="3"/>
  <c r="AC256" i="3"/>
  <c r="N307" i="3"/>
  <c r="R307" i="3"/>
  <c r="V256" i="3"/>
  <c r="S307" i="3"/>
  <c r="G257" i="3"/>
  <c r="G308" i="3"/>
  <c r="T356" i="1"/>
  <c r="AF257" i="3"/>
  <c r="H308" i="3"/>
  <c r="M308" i="3"/>
  <c r="M257" i="3"/>
  <c r="AC257" i="3"/>
  <c r="N308" i="3"/>
  <c r="R308" i="3"/>
  <c r="V257" i="3"/>
  <c r="S308" i="3"/>
  <c r="G258" i="3"/>
  <c r="G309" i="3"/>
  <c r="T357" i="1"/>
  <c r="AF258" i="3"/>
  <c r="H309" i="3"/>
  <c r="M309" i="3"/>
  <c r="M258" i="3"/>
  <c r="AC258" i="3"/>
  <c r="N309" i="3"/>
  <c r="R309" i="3"/>
  <c r="V258" i="3"/>
  <c r="S309" i="3"/>
  <c r="G259" i="3"/>
  <c r="G310" i="3"/>
  <c r="T358" i="1"/>
  <c r="AF259" i="3"/>
  <c r="H310" i="3"/>
  <c r="M310" i="3"/>
  <c r="M259" i="3"/>
  <c r="AC259" i="3"/>
  <c r="N310" i="3"/>
  <c r="R310" i="3"/>
  <c r="V259" i="3"/>
  <c r="S310" i="3"/>
  <c r="G260" i="3"/>
  <c r="G311" i="3"/>
  <c r="T359" i="1"/>
  <c r="AF260" i="3"/>
  <c r="H311" i="3"/>
  <c r="M311" i="3"/>
  <c r="M260" i="3"/>
  <c r="AC260" i="3"/>
  <c r="N311" i="3"/>
  <c r="R311" i="3"/>
  <c r="V260" i="3"/>
  <c r="S311" i="3"/>
  <c r="G261" i="3"/>
  <c r="G312" i="3"/>
  <c r="T360" i="1"/>
  <c r="AF261" i="3"/>
  <c r="H312" i="3"/>
  <c r="M312" i="3"/>
  <c r="M261" i="3"/>
  <c r="AC261" i="3"/>
  <c r="N312" i="3"/>
  <c r="R312" i="3"/>
  <c r="L360" i="1"/>
  <c r="V261" i="3"/>
  <c r="S312" i="3"/>
  <c r="G262" i="3"/>
  <c r="G313" i="3"/>
  <c r="T361" i="1"/>
  <c r="AF262" i="3"/>
  <c r="H313" i="3"/>
  <c r="M313" i="3"/>
  <c r="M262" i="3"/>
  <c r="AC262" i="3"/>
  <c r="N313" i="3"/>
  <c r="R313" i="3"/>
  <c r="L361" i="1"/>
  <c r="V262" i="3"/>
  <c r="S313" i="3"/>
  <c r="G263" i="3"/>
  <c r="G314" i="3"/>
  <c r="T362" i="1"/>
  <c r="AF263" i="3"/>
  <c r="H314" i="3"/>
  <c r="M314" i="3"/>
  <c r="M263" i="3"/>
  <c r="AC263" i="3"/>
  <c r="N314" i="3"/>
  <c r="R314" i="3"/>
  <c r="L362" i="1"/>
  <c r="V263" i="3"/>
  <c r="S314" i="3"/>
  <c r="G264" i="3"/>
  <c r="G315" i="3"/>
  <c r="T363" i="1"/>
  <c r="AF264" i="3"/>
  <c r="H315" i="3"/>
  <c r="M315" i="3"/>
  <c r="M264" i="3"/>
  <c r="AC264" i="3"/>
  <c r="N315" i="3"/>
  <c r="R315" i="3"/>
  <c r="V264" i="3"/>
  <c r="S315" i="3"/>
  <c r="G265" i="3"/>
  <c r="G316" i="3"/>
  <c r="T364" i="1"/>
  <c r="AF265" i="3"/>
  <c r="H316" i="3"/>
  <c r="M316" i="3"/>
  <c r="M265" i="3"/>
  <c r="AC265" i="3"/>
  <c r="N316" i="3"/>
  <c r="R316" i="3"/>
  <c r="V265" i="3"/>
  <c r="S316" i="3"/>
  <c r="G266" i="3"/>
  <c r="G317" i="3"/>
  <c r="T365" i="1"/>
  <c r="AF266" i="3"/>
  <c r="H317" i="3"/>
  <c r="M317" i="3"/>
  <c r="M266" i="3"/>
  <c r="AC266" i="3"/>
  <c r="N317" i="3"/>
  <c r="R317" i="3"/>
  <c r="V266" i="3"/>
  <c r="S317" i="3"/>
  <c r="G267" i="3"/>
  <c r="G318" i="3"/>
  <c r="T366" i="1"/>
  <c r="AF267" i="3"/>
  <c r="H318" i="3"/>
  <c r="M318" i="3"/>
  <c r="M267" i="3"/>
  <c r="AC267" i="3"/>
  <c r="N318" i="3"/>
  <c r="R318" i="3"/>
  <c r="V267" i="3"/>
  <c r="S318" i="3"/>
  <c r="G268" i="3"/>
  <c r="G319" i="3"/>
  <c r="T367" i="1"/>
  <c r="AF268" i="3"/>
  <c r="H319" i="3"/>
  <c r="M319" i="3"/>
  <c r="M268" i="3"/>
  <c r="AC268" i="3"/>
  <c r="N319" i="3"/>
  <c r="R319" i="3"/>
  <c r="V268" i="3"/>
  <c r="S319" i="3"/>
  <c r="G269" i="3"/>
  <c r="G320" i="3"/>
  <c r="T368" i="1"/>
  <c r="AF269" i="3"/>
  <c r="H320" i="3"/>
  <c r="M320" i="3"/>
  <c r="M269" i="3"/>
  <c r="AC269" i="3"/>
  <c r="N320" i="3"/>
  <c r="R320" i="3"/>
  <c r="V269" i="3"/>
  <c r="S320" i="3"/>
  <c r="G270" i="3"/>
  <c r="G321" i="3"/>
  <c r="T369" i="1"/>
  <c r="AF270" i="3"/>
  <c r="H321" i="3"/>
  <c r="M321" i="3"/>
  <c r="M270" i="3"/>
  <c r="AC270" i="3"/>
  <c r="N321" i="3"/>
  <c r="R321" i="3"/>
  <c r="V270" i="3"/>
  <c r="S321" i="3"/>
  <c r="G271" i="3"/>
  <c r="G322" i="3"/>
  <c r="T370" i="1"/>
  <c r="AF271" i="3"/>
  <c r="H322" i="3"/>
  <c r="M322" i="3"/>
  <c r="M271" i="3"/>
  <c r="AC271" i="3"/>
  <c r="N322" i="3"/>
  <c r="R322" i="3"/>
  <c r="V271" i="3"/>
  <c r="S322" i="3"/>
  <c r="G272" i="3"/>
  <c r="G323" i="3"/>
  <c r="T371" i="1"/>
  <c r="AF272" i="3"/>
  <c r="H323" i="3"/>
  <c r="M323" i="3"/>
  <c r="M272" i="3"/>
  <c r="AC272" i="3"/>
  <c r="N323" i="3"/>
  <c r="R323" i="3"/>
  <c r="V272" i="3"/>
  <c r="S323" i="3"/>
  <c r="G273" i="3"/>
  <c r="G324" i="3"/>
  <c r="T372" i="1"/>
  <c r="AF273" i="3"/>
  <c r="H324" i="3"/>
  <c r="M324" i="3"/>
  <c r="M273" i="3"/>
  <c r="AC273" i="3"/>
  <c r="N324" i="3"/>
  <c r="R324" i="3"/>
  <c r="V273" i="3"/>
  <c r="S324" i="3"/>
  <c r="G274" i="3"/>
  <c r="G325" i="3"/>
  <c r="T373" i="1"/>
  <c r="AF274" i="3"/>
  <c r="H325" i="3"/>
  <c r="M325" i="3"/>
  <c r="M274" i="3"/>
  <c r="AC274" i="3"/>
  <c r="N325" i="3"/>
  <c r="R325" i="3"/>
  <c r="V274" i="3"/>
  <c r="S325" i="3"/>
  <c r="G275" i="3"/>
  <c r="G326" i="3"/>
  <c r="T374" i="1"/>
  <c r="AF275" i="3"/>
  <c r="H326" i="3"/>
  <c r="M326" i="3"/>
  <c r="M275" i="3"/>
  <c r="AC275" i="3"/>
  <c r="N326" i="3"/>
  <c r="R326" i="3"/>
  <c r="V275" i="3"/>
  <c r="S326" i="3"/>
  <c r="G276" i="3"/>
  <c r="G327" i="3"/>
  <c r="T375" i="1"/>
  <c r="AF276" i="3"/>
  <c r="H327" i="3"/>
  <c r="M327" i="3"/>
  <c r="M276" i="3"/>
  <c r="AC276" i="3"/>
  <c r="N327" i="3"/>
  <c r="R327" i="3"/>
  <c r="V276" i="3"/>
  <c r="S327" i="3"/>
  <c r="G277" i="3"/>
  <c r="G328" i="3"/>
  <c r="T376" i="1"/>
  <c r="AF277" i="3"/>
  <c r="H328" i="3"/>
  <c r="M328" i="3"/>
  <c r="M277" i="3"/>
  <c r="AC277" i="3"/>
  <c r="N328" i="3"/>
  <c r="R328" i="3"/>
  <c r="V277" i="3"/>
  <c r="S328" i="3"/>
  <c r="G278" i="3"/>
  <c r="G329" i="3"/>
  <c r="T377" i="1"/>
  <c r="AF278" i="3"/>
  <c r="H329" i="3"/>
  <c r="M329" i="3"/>
  <c r="M278" i="3"/>
  <c r="AC278" i="3"/>
  <c r="N329" i="3"/>
  <c r="R329" i="3"/>
  <c r="V278" i="3"/>
  <c r="S329" i="3"/>
  <c r="F378" i="1"/>
  <c r="G279" i="3"/>
  <c r="G330" i="3"/>
  <c r="BC160" i="1"/>
  <c r="BE160" i="1"/>
  <c r="BG160" i="1"/>
  <c r="R378" i="1"/>
  <c r="AL265" i="4"/>
  <c r="S378" i="1"/>
  <c r="T378" i="1"/>
  <c r="AF279" i="3"/>
  <c r="H330" i="3"/>
  <c r="M330" i="3"/>
  <c r="G160" i="1"/>
  <c r="H378" i="1"/>
  <c r="M279" i="3"/>
  <c r="AC279" i="3"/>
  <c r="N330" i="3"/>
  <c r="R330" i="3"/>
  <c r="L378" i="1"/>
  <c r="V279" i="3"/>
  <c r="S330" i="3"/>
  <c r="G280" i="3"/>
  <c r="H286" i="4"/>
  <c r="H287" i="4"/>
  <c r="AF245" i="3"/>
  <c r="F133" i="5"/>
  <c r="AF246" i="3"/>
  <c r="BC128" i="1"/>
  <c r="BE128" i="1"/>
  <c r="BG128" i="1"/>
  <c r="R346" i="1"/>
  <c r="AL233" i="4"/>
  <c r="S346" i="1"/>
  <c r="F346" i="1"/>
  <c r="T346" i="1"/>
  <c r="AF247" i="3"/>
  <c r="AF280" i="3"/>
  <c r="AC280" i="3"/>
  <c r="V280" i="3"/>
  <c r="L346" i="1"/>
  <c r="V247" i="3"/>
  <c r="S298" i="3"/>
  <c r="G247" i="3"/>
  <c r="G298" i="3"/>
  <c r="R298" i="3"/>
  <c r="M297" i="3"/>
  <c r="R297" i="3"/>
  <c r="G128" i="1"/>
  <c r="H346" i="1"/>
  <c r="M247" i="3"/>
  <c r="AC247" i="3"/>
  <c r="N298" i="3"/>
  <c r="M298" i="3"/>
  <c r="H298" i="3"/>
  <c r="AF298" i="3"/>
  <c r="AF299" i="3"/>
  <c r="AF300" i="3"/>
  <c r="AF301" i="3"/>
  <c r="AF302" i="3"/>
  <c r="AF303" i="3"/>
  <c r="AF304" i="3"/>
  <c r="AF305" i="3"/>
  <c r="AF306" i="3"/>
  <c r="AF307" i="3"/>
  <c r="AF308" i="3"/>
  <c r="AF309" i="3"/>
  <c r="AF310" i="3"/>
  <c r="AF311" i="3"/>
  <c r="AF312" i="3"/>
  <c r="AF313" i="3"/>
  <c r="AF314" i="3"/>
  <c r="AF315" i="3"/>
  <c r="AF316" i="3"/>
  <c r="AF317" i="3"/>
  <c r="AF318" i="3"/>
  <c r="AF319" i="3"/>
  <c r="AF320" i="3"/>
  <c r="AF321" i="3"/>
  <c r="AF322" i="3"/>
  <c r="AF323" i="3"/>
  <c r="AF324" i="3"/>
  <c r="AF325" i="3"/>
  <c r="AF326" i="3"/>
  <c r="AF327" i="3"/>
  <c r="AF328" i="3"/>
  <c r="AF329" i="3"/>
  <c r="AF330" i="3"/>
  <c r="AH298" i="3"/>
  <c r="AH299" i="3"/>
  <c r="AH300" i="3"/>
  <c r="AH301" i="3"/>
  <c r="AH302" i="3"/>
  <c r="AH303" i="3"/>
  <c r="AH304" i="3"/>
  <c r="AH305" i="3"/>
  <c r="AH306" i="3"/>
  <c r="AH307" i="3"/>
  <c r="AH308" i="3"/>
  <c r="AH309" i="3"/>
  <c r="AH310" i="3"/>
  <c r="AH311" i="3"/>
  <c r="AH312" i="3"/>
  <c r="AH313" i="3"/>
  <c r="AH314" i="3"/>
  <c r="AH315" i="3"/>
  <c r="AH316" i="3"/>
  <c r="AH317" i="3"/>
  <c r="AH318" i="3"/>
  <c r="AH319" i="3"/>
  <c r="AH320" i="3"/>
  <c r="AH321" i="3"/>
  <c r="AH322" i="3"/>
  <c r="AH323" i="3"/>
  <c r="AH324" i="3"/>
  <c r="AH325" i="3"/>
  <c r="AH326" i="3"/>
  <c r="AH327" i="3"/>
  <c r="AH328" i="3"/>
  <c r="AH329" i="3"/>
  <c r="AH330" i="3"/>
  <c r="AJ298" i="3"/>
  <c r="AJ299" i="3"/>
  <c r="AJ300" i="3"/>
  <c r="AJ301" i="3"/>
  <c r="AJ302" i="3"/>
  <c r="AJ303" i="3"/>
  <c r="AJ304" i="3"/>
  <c r="AJ305" i="3"/>
  <c r="AJ306" i="3"/>
  <c r="AJ307" i="3"/>
  <c r="AJ308" i="3"/>
  <c r="AJ309" i="3"/>
  <c r="AJ310" i="3"/>
  <c r="AJ311" i="3"/>
  <c r="AJ312" i="3"/>
  <c r="AJ313" i="3"/>
  <c r="AJ314" i="3"/>
  <c r="AJ315" i="3"/>
  <c r="AJ316" i="3"/>
  <c r="AJ317" i="3"/>
  <c r="AJ318" i="3"/>
  <c r="AJ319" i="3"/>
  <c r="AJ320" i="3"/>
  <c r="AJ321" i="3"/>
  <c r="AJ322" i="3"/>
  <c r="AJ323" i="3"/>
  <c r="AJ324" i="3"/>
  <c r="AJ325" i="3"/>
  <c r="AJ326" i="3"/>
  <c r="AJ327" i="3"/>
  <c r="AJ328" i="3"/>
  <c r="AJ329" i="3"/>
  <c r="AJ330" i="3"/>
  <c r="AL298" i="3"/>
  <c r="AL299" i="3"/>
  <c r="AL300" i="3"/>
  <c r="AL301" i="3"/>
  <c r="AL302" i="3"/>
  <c r="AL303" i="3"/>
  <c r="AL304" i="3"/>
  <c r="AL305" i="3"/>
  <c r="AL306" i="3"/>
  <c r="AL307" i="3"/>
  <c r="AL308" i="3"/>
  <c r="AL309" i="3"/>
  <c r="AL310" i="3"/>
  <c r="AL311" i="3"/>
  <c r="AL312" i="3"/>
  <c r="AL313" i="3"/>
  <c r="AL314" i="3"/>
  <c r="AL315" i="3"/>
  <c r="AL316" i="3"/>
  <c r="AL317" i="3"/>
  <c r="AL318" i="3"/>
  <c r="AL319" i="3"/>
  <c r="AL320" i="3"/>
  <c r="AL321" i="3"/>
  <c r="AL322" i="3"/>
  <c r="AL323" i="3"/>
  <c r="AL324" i="3"/>
  <c r="AL325" i="3"/>
  <c r="AL326" i="3"/>
  <c r="AL327" i="3"/>
  <c r="AL328" i="3"/>
  <c r="AL329" i="3"/>
  <c r="AL330" i="3"/>
  <c r="Z330" i="3"/>
  <c r="V330" i="3"/>
  <c r="A330" i="3"/>
  <c r="E330" i="3"/>
  <c r="AC329" i="3"/>
  <c r="Z329" i="3"/>
  <c r="V329" i="3"/>
  <c r="A329" i="3"/>
  <c r="E329" i="3"/>
  <c r="AC328" i="3"/>
  <c r="Z328" i="3"/>
  <c r="V328" i="3"/>
  <c r="A328" i="3"/>
  <c r="E328" i="3"/>
  <c r="AC327" i="3"/>
  <c r="Z327" i="3"/>
  <c r="V327" i="3"/>
  <c r="A327" i="3"/>
  <c r="E327" i="3"/>
  <c r="AC326" i="3"/>
  <c r="Z326" i="3"/>
  <c r="V326" i="3"/>
  <c r="A326" i="3"/>
  <c r="E326" i="3"/>
  <c r="AC325" i="3"/>
  <c r="Z325" i="3"/>
  <c r="V325" i="3"/>
  <c r="A325" i="3"/>
  <c r="E325" i="3"/>
  <c r="AC324" i="3"/>
  <c r="Z324" i="3"/>
  <c r="V324" i="3"/>
  <c r="A324" i="3"/>
  <c r="E324" i="3"/>
  <c r="AC323" i="3"/>
  <c r="Z323" i="3"/>
  <c r="V323" i="3"/>
  <c r="A323" i="3"/>
  <c r="E323" i="3"/>
  <c r="AC322" i="3"/>
  <c r="Z322" i="3"/>
  <c r="V322" i="3"/>
  <c r="A322" i="3"/>
  <c r="E322" i="3"/>
  <c r="AC321" i="3"/>
  <c r="Z321" i="3"/>
  <c r="V321" i="3"/>
  <c r="A321" i="3"/>
  <c r="E321" i="3"/>
  <c r="AC320" i="3"/>
  <c r="Z320" i="3"/>
  <c r="V320" i="3"/>
  <c r="A320" i="3"/>
  <c r="E320" i="3"/>
  <c r="AC319" i="3"/>
  <c r="Z319" i="3"/>
  <c r="V319" i="3"/>
  <c r="A319" i="3"/>
  <c r="E319" i="3"/>
  <c r="AC318" i="3"/>
  <c r="Z318" i="3"/>
  <c r="V318" i="3"/>
  <c r="A318" i="3"/>
  <c r="E318" i="3"/>
  <c r="AC317" i="3"/>
  <c r="Z317" i="3"/>
  <c r="V317" i="3"/>
  <c r="A317" i="3"/>
  <c r="E317" i="3"/>
  <c r="AC316" i="3"/>
  <c r="Z316" i="3"/>
  <c r="V316" i="3"/>
  <c r="A316" i="3"/>
  <c r="E316" i="3"/>
  <c r="AC315" i="3"/>
  <c r="Z315" i="3"/>
  <c r="V315" i="3"/>
  <c r="A315" i="3"/>
  <c r="E315" i="3"/>
  <c r="AC314" i="3"/>
  <c r="Z314" i="3"/>
  <c r="V314" i="3"/>
  <c r="A314" i="3"/>
  <c r="E314" i="3"/>
  <c r="AC313" i="3"/>
  <c r="Z313" i="3"/>
  <c r="V313" i="3"/>
  <c r="A313" i="3"/>
  <c r="E313" i="3"/>
  <c r="AC312" i="3"/>
  <c r="Z312" i="3"/>
  <c r="V312" i="3"/>
  <c r="A312" i="3"/>
  <c r="E312" i="3"/>
  <c r="AC311" i="3"/>
  <c r="Z311" i="3"/>
  <c r="V311" i="3"/>
  <c r="A311" i="3"/>
  <c r="E311" i="3"/>
  <c r="AC310" i="3"/>
  <c r="Z310" i="3"/>
  <c r="V310" i="3"/>
  <c r="A310" i="3"/>
  <c r="E310" i="3"/>
  <c r="AC309" i="3"/>
  <c r="Z309" i="3"/>
  <c r="V309" i="3"/>
  <c r="A309" i="3"/>
  <c r="E309" i="3"/>
  <c r="AC308" i="3"/>
  <c r="Z308" i="3"/>
  <c r="V308" i="3"/>
  <c r="A308" i="3"/>
  <c r="E308" i="3"/>
  <c r="AC307" i="3"/>
  <c r="Z307" i="3"/>
  <c r="V307" i="3"/>
  <c r="A307" i="3"/>
  <c r="E307" i="3"/>
  <c r="AC306" i="3"/>
  <c r="Z306" i="3"/>
  <c r="V306" i="3"/>
  <c r="A306" i="3"/>
  <c r="E306" i="3"/>
  <c r="AC305" i="3"/>
  <c r="Z305" i="3"/>
  <c r="V305" i="3"/>
  <c r="A305" i="3"/>
  <c r="E305" i="3"/>
  <c r="AC304" i="3"/>
  <c r="Z304" i="3"/>
  <c r="V304" i="3"/>
  <c r="A304" i="3"/>
  <c r="E304" i="3"/>
  <c r="AC303" i="3"/>
  <c r="Z303" i="3"/>
  <c r="V303" i="3"/>
  <c r="A303" i="3"/>
  <c r="E303" i="3"/>
  <c r="AC302" i="3"/>
  <c r="Z302" i="3"/>
  <c r="V302" i="3"/>
  <c r="A302" i="3"/>
  <c r="E302" i="3"/>
  <c r="AC301" i="3"/>
  <c r="Z301" i="3"/>
  <c r="V301" i="3"/>
  <c r="A301" i="3"/>
  <c r="E301" i="3"/>
  <c r="Z300" i="3"/>
  <c r="V300" i="3"/>
  <c r="A300" i="3"/>
  <c r="E300" i="3"/>
  <c r="A299" i="3"/>
  <c r="E299" i="3"/>
  <c r="A298" i="3"/>
  <c r="E298" i="3"/>
  <c r="E297" i="3"/>
  <c r="L105" i="5"/>
  <c r="L106" i="5"/>
  <c r="L107" i="5"/>
  <c r="L108" i="5"/>
  <c r="L109" i="5"/>
  <c r="L110" i="5"/>
  <c r="L111" i="5"/>
  <c r="L112" i="5"/>
  <c r="L113" i="5"/>
  <c r="L114" i="5"/>
  <c r="F135" i="5"/>
  <c r="F134" i="5"/>
  <c r="N298" i="4"/>
  <c r="C62" i="4"/>
  <c r="V231" i="4"/>
  <c r="X231" i="4"/>
  <c r="I171" i="4"/>
  <c r="Y231" i="4"/>
  <c r="V232" i="4"/>
  <c r="X232" i="4"/>
  <c r="I172" i="4"/>
  <c r="Y232" i="4"/>
  <c r="B173" i="4"/>
  <c r="V233" i="4"/>
  <c r="X233" i="4"/>
  <c r="I173" i="4"/>
  <c r="Y233" i="4"/>
  <c r="B174" i="4"/>
  <c r="V234" i="4"/>
  <c r="X234" i="4"/>
  <c r="I174" i="4"/>
  <c r="Y234" i="4"/>
  <c r="B175" i="4"/>
  <c r="V235" i="4"/>
  <c r="X235" i="4"/>
  <c r="I175" i="4"/>
  <c r="Y235" i="4"/>
  <c r="B176" i="4"/>
  <c r="I176" i="4"/>
  <c r="Y236" i="4"/>
  <c r="B177" i="4"/>
  <c r="I177" i="4"/>
  <c r="Y237" i="4"/>
  <c r="B178" i="4"/>
  <c r="I178" i="4"/>
  <c r="Y238" i="4"/>
  <c r="B179" i="4"/>
  <c r="I179" i="4"/>
  <c r="Y239" i="4"/>
  <c r="B180" i="4"/>
  <c r="I180" i="4"/>
  <c r="Y240" i="4"/>
  <c r="B181" i="4"/>
  <c r="I181" i="4"/>
  <c r="Y241" i="4"/>
  <c r="B182" i="4"/>
  <c r="I182" i="4"/>
  <c r="Y242" i="4"/>
  <c r="B183" i="4"/>
  <c r="I183" i="4"/>
  <c r="Y243" i="4"/>
  <c r="B184" i="4"/>
  <c r="I184" i="4"/>
  <c r="Y244" i="4"/>
  <c r="B185" i="4"/>
  <c r="I185" i="4"/>
  <c r="Y245" i="4"/>
  <c r="B186" i="4"/>
  <c r="I186" i="4"/>
  <c r="Y246" i="4"/>
  <c r="B187" i="4"/>
  <c r="I187" i="4"/>
  <c r="Y247" i="4"/>
  <c r="B188" i="4"/>
  <c r="I188" i="4"/>
  <c r="Y248" i="4"/>
  <c r="B189" i="4"/>
  <c r="I189" i="4"/>
  <c r="Y249" i="4"/>
  <c r="B190" i="4"/>
  <c r="I190" i="4"/>
  <c r="Y250" i="4"/>
  <c r="B191" i="4"/>
  <c r="I191" i="4"/>
  <c r="Y251" i="4"/>
  <c r="B192" i="4"/>
  <c r="I192" i="4"/>
  <c r="Y252" i="4"/>
  <c r="B193" i="4"/>
  <c r="I193" i="4"/>
  <c r="Y253" i="4"/>
  <c r="B194" i="4"/>
  <c r="I194" i="4"/>
  <c r="Y254" i="4"/>
  <c r="B195" i="4"/>
  <c r="I195" i="4"/>
  <c r="Y255" i="4"/>
  <c r="B196" i="4"/>
  <c r="I196" i="4"/>
  <c r="Y256" i="4"/>
  <c r="B197" i="4"/>
  <c r="I197" i="4"/>
  <c r="Y257" i="4"/>
  <c r="B198" i="4"/>
  <c r="I198" i="4"/>
  <c r="Y258" i="4"/>
  <c r="B199" i="4"/>
  <c r="I199" i="4"/>
  <c r="Y259" i="4"/>
  <c r="B200" i="4"/>
  <c r="I200" i="4"/>
  <c r="Y260" i="4"/>
  <c r="B201" i="4"/>
  <c r="I201" i="4"/>
  <c r="Y261" i="4"/>
  <c r="B202" i="4"/>
  <c r="I202" i="4"/>
  <c r="Y262" i="4"/>
  <c r="B203" i="4"/>
  <c r="I203" i="4"/>
  <c r="Y263" i="4"/>
  <c r="B204" i="4"/>
  <c r="I204" i="4"/>
  <c r="Y264" i="4"/>
  <c r="B205" i="4"/>
  <c r="I205" i="4"/>
  <c r="Y265" i="4"/>
  <c r="Y266" i="4"/>
  <c r="F208" i="4"/>
  <c r="G5" i="2"/>
  <c r="G170" i="2"/>
  <c r="A164" i="2"/>
  <c r="E164" i="2"/>
  <c r="A165" i="2"/>
  <c r="E165" i="2"/>
  <c r="A166" i="2"/>
  <c r="E166" i="2"/>
  <c r="A167" i="2"/>
  <c r="E167" i="2"/>
  <c r="A168" i="2"/>
  <c r="E168" i="2"/>
  <c r="B27" i="7"/>
  <c r="D27" i="7"/>
  <c r="J822" i="10"/>
  <c r="J821" i="10"/>
  <c r="J820" i="10"/>
  <c r="J819" i="10"/>
  <c r="J818" i="10"/>
  <c r="J817" i="10"/>
  <c r="J816" i="10"/>
  <c r="J815" i="10"/>
  <c r="J814"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67" i="10"/>
  <c r="J766" i="10"/>
  <c r="J765" i="10"/>
  <c r="J764" i="10"/>
  <c r="J763" i="10"/>
  <c r="J762" i="10"/>
  <c r="J761" i="10"/>
  <c r="J760" i="10"/>
  <c r="J759" i="10"/>
  <c r="J758" i="10"/>
  <c r="J757" i="10"/>
  <c r="J756" i="10"/>
  <c r="J755" i="10"/>
  <c r="J754"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07" i="10"/>
  <c r="J706" i="10"/>
  <c r="J705" i="10"/>
  <c r="J704" i="10"/>
  <c r="J703" i="10"/>
  <c r="J702" i="10"/>
  <c r="J701" i="10"/>
  <c r="J700" i="10"/>
  <c r="J699" i="10"/>
  <c r="J698" i="10"/>
  <c r="J697" i="10"/>
  <c r="J696" i="10"/>
  <c r="J695" i="10"/>
  <c r="J694"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47" i="10"/>
  <c r="J646" i="10"/>
  <c r="J645" i="10"/>
  <c r="J644" i="10"/>
  <c r="J643" i="10"/>
  <c r="J642" i="10"/>
  <c r="J641" i="10"/>
  <c r="J640" i="10"/>
  <c r="J639" i="10"/>
  <c r="J638" i="10"/>
  <c r="J637" i="10"/>
  <c r="J636" i="10"/>
  <c r="J635" i="10"/>
  <c r="J634"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87" i="10"/>
  <c r="J586" i="10"/>
  <c r="J585" i="10"/>
  <c r="J584" i="10"/>
  <c r="J583" i="10"/>
  <c r="J582" i="10"/>
  <c r="J581" i="10"/>
  <c r="J580" i="10"/>
  <c r="J579" i="10"/>
  <c r="J578" i="10"/>
  <c r="J577" i="10"/>
  <c r="J576" i="10"/>
  <c r="J575" i="10"/>
  <c r="J574"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27" i="10"/>
  <c r="J526" i="10"/>
  <c r="J525" i="10"/>
  <c r="J524" i="10"/>
  <c r="J523" i="10"/>
  <c r="J522" i="10"/>
  <c r="J521" i="10"/>
  <c r="J520" i="10"/>
  <c r="J519" i="10"/>
  <c r="J518" i="10"/>
  <c r="J517" i="10"/>
  <c r="J516" i="10"/>
  <c r="J515" i="10"/>
  <c r="J514"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67" i="10"/>
  <c r="J466" i="10"/>
  <c r="J465" i="10"/>
  <c r="J464" i="10"/>
  <c r="J463" i="10"/>
  <c r="J462" i="10"/>
  <c r="J461" i="10"/>
  <c r="J460" i="10"/>
  <c r="J459" i="10"/>
  <c r="J458" i="10"/>
  <c r="J457" i="10"/>
  <c r="J456" i="10"/>
  <c r="J455" i="10"/>
  <c r="J454"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07" i="10"/>
  <c r="J406" i="10"/>
  <c r="J405" i="10"/>
  <c r="J404" i="10"/>
  <c r="J403" i="10"/>
  <c r="J402" i="10"/>
  <c r="J401" i="10"/>
  <c r="J400" i="10"/>
  <c r="J399" i="10"/>
  <c r="J398" i="10"/>
  <c r="J397" i="10"/>
  <c r="J396" i="10"/>
  <c r="J395" i="10"/>
  <c r="J394"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47" i="10"/>
  <c r="J346" i="10"/>
  <c r="J345" i="10"/>
  <c r="J344" i="10"/>
  <c r="J343" i="10"/>
  <c r="J342" i="10"/>
  <c r="J341" i="10"/>
  <c r="J340" i="10"/>
  <c r="J339" i="10"/>
  <c r="J338" i="10"/>
  <c r="J337" i="10"/>
  <c r="J336" i="10"/>
  <c r="J335" i="10"/>
  <c r="J334"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87" i="10"/>
  <c r="J286" i="10"/>
  <c r="J285" i="10"/>
  <c r="J284" i="10"/>
  <c r="J283" i="10"/>
  <c r="J282" i="10"/>
  <c r="J281" i="10"/>
  <c r="J280" i="10"/>
  <c r="J279" i="10"/>
  <c r="J278" i="10"/>
  <c r="J277" i="10"/>
  <c r="J276" i="10"/>
  <c r="J275" i="10"/>
  <c r="J274"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27" i="10"/>
  <c r="J226" i="10"/>
  <c r="J225" i="10"/>
  <c r="J224" i="10"/>
  <c r="J223" i="10"/>
  <c r="J222" i="10"/>
  <c r="J221" i="10"/>
  <c r="J220" i="10"/>
  <c r="J219" i="10"/>
  <c r="J218" i="10"/>
  <c r="J217" i="10"/>
  <c r="J216" i="10"/>
  <c r="J215" i="10"/>
  <c r="J214"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67" i="10"/>
  <c r="J166" i="10"/>
  <c r="J165" i="10"/>
  <c r="J164" i="10"/>
  <c r="J163" i="10"/>
  <c r="J162" i="10"/>
  <c r="J161" i="10"/>
  <c r="J160" i="10"/>
  <c r="J159" i="10"/>
  <c r="J158" i="10"/>
  <c r="J157" i="10"/>
  <c r="J156" i="10"/>
  <c r="J155" i="10"/>
  <c r="J154"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5" i="10"/>
  <c r="J24" i="10"/>
  <c r="J23" i="10"/>
  <c r="J22" i="10"/>
  <c r="J21" i="10"/>
  <c r="J4" i="10"/>
  <c r="J3" i="10"/>
  <c r="J2" i="10"/>
  <c r="J1" i="10"/>
  <c r="E3425" i="2"/>
  <c r="E3424" i="2"/>
  <c r="G36" i="2"/>
  <c r="G3425" i="2"/>
  <c r="A3423" i="2"/>
  <c r="E3423" i="2"/>
  <c r="A3422" i="2"/>
  <c r="E3422" i="2"/>
  <c r="A3421" i="2"/>
  <c r="E3421" i="2"/>
  <c r="A3420" i="2"/>
  <c r="E3420" i="2"/>
  <c r="A3419" i="2"/>
  <c r="E3419" i="2"/>
  <c r="E3320" i="2"/>
  <c r="E3319" i="2"/>
  <c r="F377" i="1"/>
  <c r="G35" i="2"/>
  <c r="G3320" i="2"/>
  <c r="A3318" i="2"/>
  <c r="E3318" i="2"/>
  <c r="A3317" i="2"/>
  <c r="E3317" i="2"/>
  <c r="A3316" i="2"/>
  <c r="E3316" i="2"/>
  <c r="A3315" i="2"/>
  <c r="E3315" i="2"/>
  <c r="A3314" i="2"/>
  <c r="E3314" i="2"/>
  <c r="E3215" i="2"/>
  <c r="E3214" i="2"/>
  <c r="F376" i="1"/>
  <c r="G34" i="2"/>
  <c r="G3215" i="2"/>
  <c r="A3213" i="2"/>
  <c r="E3213" i="2"/>
  <c r="A3212" i="2"/>
  <c r="E3212" i="2"/>
  <c r="A3211" i="2"/>
  <c r="E3211" i="2"/>
  <c r="A3210" i="2"/>
  <c r="E3210" i="2"/>
  <c r="A3209" i="2"/>
  <c r="E3209" i="2"/>
  <c r="E3110" i="2"/>
  <c r="E3109" i="2"/>
  <c r="F375" i="1"/>
  <c r="G33" i="2"/>
  <c r="G3110" i="2"/>
  <c r="A3108" i="2"/>
  <c r="E3108" i="2"/>
  <c r="A3107" i="2"/>
  <c r="E3107" i="2"/>
  <c r="A3106" i="2"/>
  <c r="E3106" i="2"/>
  <c r="A3105" i="2"/>
  <c r="E3105" i="2"/>
  <c r="A3104" i="2"/>
  <c r="E3104" i="2"/>
  <c r="E3005" i="2"/>
  <c r="E3004" i="2"/>
  <c r="F374" i="1"/>
  <c r="G32" i="2"/>
  <c r="G3005" i="2"/>
  <c r="A3003" i="2"/>
  <c r="E3003" i="2"/>
  <c r="A3002" i="2"/>
  <c r="E3002" i="2"/>
  <c r="A3001" i="2"/>
  <c r="E3001" i="2"/>
  <c r="A3000" i="2"/>
  <c r="E3000" i="2"/>
  <c r="A2999" i="2"/>
  <c r="E2999" i="2"/>
  <c r="E2900" i="2"/>
  <c r="E2899" i="2"/>
  <c r="F373" i="1"/>
  <c r="G31" i="2"/>
  <c r="G2900" i="2"/>
  <c r="A2898" i="2"/>
  <c r="E2898" i="2"/>
  <c r="A2897" i="2"/>
  <c r="E2897" i="2"/>
  <c r="A2896" i="2"/>
  <c r="E2896" i="2"/>
  <c r="A2895" i="2"/>
  <c r="E2895" i="2"/>
  <c r="A2894" i="2"/>
  <c r="E2894" i="2"/>
  <c r="E2795" i="2"/>
  <c r="E2794" i="2"/>
  <c r="F372" i="1"/>
  <c r="G30" i="2"/>
  <c r="G2795" i="2"/>
  <c r="A2793" i="2"/>
  <c r="E2793" i="2"/>
  <c r="A2792" i="2"/>
  <c r="E2792" i="2"/>
  <c r="A2791" i="2"/>
  <c r="E2791" i="2"/>
  <c r="A2790" i="2"/>
  <c r="E2790" i="2"/>
  <c r="A2789" i="2"/>
  <c r="E2789" i="2"/>
  <c r="E2690" i="2"/>
  <c r="E2689" i="2"/>
  <c r="F371" i="1"/>
  <c r="G29" i="2"/>
  <c r="G2690" i="2"/>
  <c r="A2688" i="2"/>
  <c r="E2688" i="2"/>
  <c r="A2687" i="2"/>
  <c r="E2687" i="2"/>
  <c r="A2686" i="2"/>
  <c r="E2686" i="2"/>
  <c r="A2685" i="2"/>
  <c r="E2685" i="2"/>
  <c r="A2684" i="2"/>
  <c r="E2684" i="2"/>
  <c r="E2585" i="2"/>
  <c r="E2584" i="2"/>
  <c r="F370" i="1"/>
  <c r="G28" i="2"/>
  <c r="G2585" i="2"/>
  <c r="A2583" i="2"/>
  <c r="E2583" i="2"/>
  <c r="A2582" i="2"/>
  <c r="E2582" i="2"/>
  <c r="A2581" i="2"/>
  <c r="E2581" i="2"/>
  <c r="A2580" i="2"/>
  <c r="E2580" i="2"/>
  <c r="A2579" i="2"/>
  <c r="E2579" i="2"/>
  <c r="E2480" i="2"/>
  <c r="E2479" i="2"/>
  <c r="F369" i="1"/>
  <c r="G27" i="2"/>
  <c r="G2480" i="2"/>
  <c r="A2478" i="2"/>
  <c r="E2478" i="2"/>
  <c r="A2477" i="2"/>
  <c r="E2477" i="2"/>
  <c r="A2476" i="2"/>
  <c r="E2476" i="2"/>
  <c r="A2475" i="2"/>
  <c r="E2475" i="2"/>
  <c r="A2474" i="2"/>
  <c r="E2474" i="2"/>
  <c r="E2375" i="2"/>
  <c r="E2374" i="2"/>
  <c r="F368" i="1"/>
  <c r="G26" i="2"/>
  <c r="G2375" i="2"/>
  <c r="A2373" i="2"/>
  <c r="E2373" i="2"/>
  <c r="A2372" i="2"/>
  <c r="E2372" i="2"/>
  <c r="A2371" i="2"/>
  <c r="E2371" i="2"/>
  <c r="A2370" i="2"/>
  <c r="E2370" i="2"/>
  <c r="A2369" i="2"/>
  <c r="E2369" i="2"/>
  <c r="E2270" i="2"/>
  <c r="E2269" i="2"/>
  <c r="F367" i="1"/>
  <c r="G25" i="2"/>
  <c r="G2270" i="2"/>
  <c r="A2268" i="2"/>
  <c r="E2268" i="2"/>
  <c r="A2267" i="2"/>
  <c r="E2267" i="2"/>
  <c r="A2266" i="2"/>
  <c r="E2266" i="2"/>
  <c r="A2265" i="2"/>
  <c r="E2265" i="2"/>
  <c r="A2264" i="2"/>
  <c r="E2264" i="2"/>
  <c r="E2165" i="2"/>
  <c r="E2164" i="2"/>
  <c r="F366" i="1"/>
  <c r="G24" i="2"/>
  <c r="G2165" i="2"/>
  <c r="A2163" i="2"/>
  <c r="E2163" i="2"/>
  <c r="A2162" i="2"/>
  <c r="E2162" i="2"/>
  <c r="A2161" i="2"/>
  <c r="E2161" i="2"/>
  <c r="A2160" i="2"/>
  <c r="E2160" i="2"/>
  <c r="A2159" i="2"/>
  <c r="E2159" i="2"/>
  <c r="E2060" i="2"/>
  <c r="E2059" i="2"/>
  <c r="F365" i="1"/>
  <c r="G23" i="2"/>
  <c r="G2060" i="2"/>
  <c r="A2058" i="2"/>
  <c r="E2058" i="2"/>
  <c r="A2057" i="2"/>
  <c r="E2057" i="2"/>
  <c r="A2056" i="2"/>
  <c r="E2056" i="2"/>
  <c r="A2055" i="2"/>
  <c r="E2055" i="2"/>
  <c r="A2054" i="2"/>
  <c r="E2054" i="2"/>
  <c r="E1955" i="2"/>
  <c r="E1954" i="2"/>
  <c r="F364" i="1"/>
  <c r="G22" i="2"/>
  <c r="G1955" i="2"/>
  <c r="A1953" i="2"/>
  <c r="E1953" i="2"/>
  <c r="A1952" i="2"/>
  <c r="E1952" i="2"/>
  <c r="A1951" i="2"/>
  <c r="E1951" i="2"/>
  <c r="A1950" i="2"/>
  <c r="E1950" i="2"/>
  <c r="A1949" i="2"/>
  <c r="E1949" i="2"/>
  <c r="E1850" i="2"/>
  <c r="E1849" i="2"/>
  <c r="F363" i="1"/>
  <c r="G21" i="2"/>
  <c r="G1850" i="2"/>
  <c r="A1848" i="2"/>
  <c r="E1848" i="2"/>
  <c r="A1847" i="2"/>
  <c r="E1847" i="2"/>
  <c r="A1846" i="2"/>
  <c r="E1846" i="2"/>
  <c r="A1845" i="2"/>
  <c r="E1845" i="2"/>
  <c r="A1844" i="2"/>
  <c r="E1844" i="2"/>
  <c r="E1745" i="2"/>
  <c r="E1744" i="2"/>
  <c r="F362" i="1"/>
  <c r="G20" i="2"/>
  <c r="G1745" i="2"/>
  <c r="A1743" i="2"/>
  <c r="E1743" i="2"/>
  <c r="A1742" i="2"/>
  <c r="E1742" i="2"/>
  <c r="A1741" i="2"/>
  <c r="E1741" i="2"/>
  <c r="A1740" i="2"/>
  <c r="E1740" i="2"/>
  <c r="A1739" i="2"/>
  <c r="E1739" i="2"/>
  <c r="E1640" i="2"/>
  <c r="E1639" i="2"/>
  <c r="F361" i="1"/>
  <c r="G19" i="2"/>
  <c r="G1640" i="2"/>
  <c r="A1638" i="2"/>
  <c r="E1638" i="2"/>
  <c r="A1637" i="2"/>
  <c r="E1637" i="2"/>
  <c r="A1636" i="2"/>
  <c r="E1636" i="2"/>
  <c r="A1635" i="2"/>
  <c r="E1635" i="2"/>
  <c r="A1634" i="2"/>
  <c r="E1634" i="2"/>
  <c r="E1535" i="2"/>
  <c r="E1534" i="2"/>
  <c r="F360" i="1"/>
  <c r="G18" i="2"/>
  <c r="G1535" i="2"/>
  <c r="A1533" i="2"/>
  <c r="E1533" i="2"/>
  <c r="A1532" i="2"/>
  <c r="E1532" i="2"/>
  <c r="A1531" i="2"/>
  <c r="E1531" i="2"/>
  <c r="A1530" i="2"/>
  <c r="E1530" i="2"/>
  <c r="A1529" i="2"/>
  <c r="E1529" i="2"/>
  <c r="E1430" i="2"/>
  <c r="E1429" i="2"/>
  <c r="F359" i="1"/>
  <c r="G17" i="2"/>
  <c r="G1430" i="2"/>
  <c r="A1428" i="2"/>
  <c r="E1428" i="2"/>
  <c r="A1427" i="2"/>
  <c r="E1427" i="2"/>
  <c r="A1426" i="2"/>
  <c r="E1426" i="2"/>
  <c r="A1425" i="2"/>
  <c r="E1425" i="2"/>
  <c r="A1424" i="2"/>
  <c r="E1424" i="2"/>
  <c r="E1325" i="2"/>
  <c r="E1324" i="2"/>
  <c r="F358" i="1"/>
  <c r="G16" i="2"/>
  <c r="G1325" i="2"/>
  <c r="A1323" i="2"/>
  <c r="E1323" i="2"/>
  <c r="A1322" i="2"/>
  <c r="E1322" i="2"/>
  <c r="A1321" i="2"/>
  <c r="E1321" i="2"/>
  <c r="A1320" i="2"/>
  <c r="E1320" i="2"/>
  <c r="A1319" i="2"/>
  <c r="E1319" i="2"/>
  <c r="E1220" i="2"/>
  <c r="E1219" i="2"/>
  <c r="F357" i="1"/>
  <c r="G15" i="2"/>
  <c r="G1220" i="2"/>
  <c r="A1218" i="2"/>
  <c r="E1218" i="2"/>
  <c r="A1217" i="2"/>
  <c r="E1217" i="2"/>
  <c r="A1216" i="2"/>
  <c r="E1216" i="2"/>
  <c r="A1215" i="2"/>
  <c r="E1215" i="2"/>
  <c r="A1214" i="2"/>
  <c r="E1214" i="2"/>
  <c r="E1115" i="2"/>
  <c r="E1114" i="2"/>
  <c r="F356" i="1"/>
  <c r="G14" i="2"/>
  <c r="G1115" i="2"/>
  <c r="A1113" i="2"/>
  <c r="E1113" i="2"/>
  <c r="A1112" i="2"/>
  <c r="E1112" i="2"/>
  <c r="A1111" i="2"/>
  <c r="E1111" i="2"/>
  <c r="A1110" i="2"/>
  <c r="E1110" i="2"/>
  <c r="A1109" i="2"/>
  <c r="E1109" i="2"/>
  <c r="BU379" i="2"/>
  <c r="E1010" i="2"/>
  <c r="E1009" i="2"/>
  <c r="F355" i="1"/>
  <c r="G13" i="2"/>
  <c r="G1010" i="2"/>
  <c r="A1008" i="2"/>
  <c r="E1008" i="2"/>
  <c r="A1007" i="2"/>
  <c r="E1007" i="2"/>
  <c r="A1006" i="2"/>
  <c r="E1006" i="2"/>
  <c r="A1005" i="2"/>
  <c r="E1005" i="2"/>
  <c r="A1004" i="2"/>
  <c r="E1004" i="2"/>
  <c r="E905" i="2"/>
  <c r="E904" i="2"/>
  <c r="F354" i="1"/>
  <c r="G12" i="2"/>
  <c r="G905" i="2"/>
  <c r="A903" i="2"/>
  <c r="E903" i="2"/>
  <c r="A902" i="2"/>
  <c r="E902" i="2"/>
  <c r="A901" i="2"/>
  <c r="E901" i="2"/>
  <c r="A900" i="2"/>
  <c r="E900" i="2"/>
  <c r="A899" i="2"/>
  <c r="E899" i="2"/>
  <c r="E800" i="2"/>
  <c r="E799" i="2"/>
  <c r="F353" i="1"/>
  <c r="G11" i="2"/>
  <c r="G800" i="2"/>
  <c r="A798" i="2"/>
  <c r="E798" i="2"/>
  <c r="A797" i="2"/>
  <c r="E797" i="2"/>
  <c r="A796" i="2"/>
  <c r="E796" i="2"/>
  <c r="A795" i="2"/>
  <c r="E795" i="2"/>
  <c r="A794" i="2"/>
  <c r="E794" i="2"/>
  <c r="E695" i="2"/>
  <c r="E694" i="2"/>
  <c r="F352" i="1"/>
  <c r="G10" i="2"/>
  <c r="G695" i="2"/>
  <c r="A693" i="2"/>
  <c r="E693" i="2"/>
  <c r="A692" i="2"/>
  <c r="E692" i="2"/>
  <c r="A691" i="2"/>
  <c r="E691" i="2"/>
  <c r="A690" i="2"/>
  <c r="E690" i="2"/>
  <c r="A689" i="2"/>
  <c r="E689" i="2"/>
  <c r="E590" i="2"/>
  <c r="E589" i="2"/>
  <c r="F351" i="1"/>
  <c r="G9" i="2"/>
  <c r="G590" i="2"/>
  <c r="A588" i="2"/>
  <c r="E588" i="2"/>
  <c r="A587" i="2"/>
  <c r="E587" i="2"/>
  <c r="A586" i="2"/>
  <c r="E586" i="2"/>
  <c r="A585" i="2"/>
  <c r="E585" i="2"/>
  <c r="A584" i="2"/>
  <c r="E584" i="2"/>
  <c r="E485" i="2"/>
  <c r="E484" i="2"/>
  <c r="F350" i="1"/>
  <c r="G8" i="2"/>
  <c r="G485" i="2"/>
  <c r="A483" i="2"/>
  <c r="E483" i="2"/>
  <c r="A482" i="2"/>
  <c r="E482" i="2"/>
  <c r="A481" i="2"/>
  <c r="E481" i="2"/>
  <c r="A480" i="2"/>
  <c r="E480" i="2"/>
  <c r="A479" i="2"/>
  <c r="E479" i="2"/>
  <c r="E380" i="2"/>
  <c r="E379" i="2"/>
  <c r="F349" i="1"/>
  <c r="G7" i="2"/>
  <c r="G380" i="2"/>
  <c r="A378" i="2"/>
  <c r="E378" i="2"/>
  <c r="A377" i="2"/>
  <c r="E377" i="2"/>
  <c r="A376" i="2"/>
  <c r="E376" i="2"/>
  <c r="A375" i="2"/>
  <c r="E375" i="2"/>
  <c r="A374" i="2"/>
  <c r="E374" i="2"/>
  <c r="E275" i="2"/>
  <c r="E274" i="2"/>
  <c r="G6" i="2"/>
  <c r="G275" i="2"/>
  <c r="A273" i="2"/>
  <c r="E273" i="2"/>
  <c r="A272" i="2"/>
  <c r="E272" i="2"/>
  <c r="A271" i="2"/>
  <c r="E271" i="2"/>
  <c r="A270" i="2"/>
  <c r="E270" i="2"/>
  <c r="A269" i="2"/>
  <c r="E269" i="2"/>
  <c r="E170" i="2"/>
  <c r="E169" i="2"/>
  <c r="G4" i="2"/>
  <c r="G65" i="2"/>
  <c r="G94" i="2"/>
  <c r="E281" i="3"/>
  <c r="E280" i="3"/>
  <c r="A278" i="3"/>
  <c r="E278" i="3"/>
  <c r="A277" i="3"/>
  <c r="E277" i="3"/>
  <c r="A276" i="3"/>
  <c r="E276" i="3"/>
  <c r="A275" i="3"/>
  <c r="E275" i="3"/>
  <c r="A274" i="3"/>
  <c r="E274" i="3"/>
  <c r="A273" i="3"/>
  <c r="E273" i="3"/>
  <c r="A272" i="3"/>
  <c r="E272" i="3"/>
  <c r="A271" i="3"/>
  <c r="E271" i="3"/>
  <c r="A270" i="3"/>
  <c r="E270" i="3"/>
  <c r="A269" i="3"/>
  <c r="E269" i="3"/>
  <c r="A268" i="3"/>
  <c r="E268" i="3"/>
  <c r="A267" i="3"/>
  <c r="E267" i="3"/>
  <c r="A266" i="3"/>
  <c r="E266" i="3"/>
  <c r="A265" i="3"/>
  <c r="E265" i="3"/>
  <c r="A264" i="3"/>
  <c r="E264" i="3"/>
  <c r="A263" i="3"/>
  <c r="E263" i="3"/>
  <c r="A262" i="3"/>
  <c r="E262" i="3"/>
  <c r="A261" i="3"/>
  <c r="E261" i="3"/>
  <c r="A260" i="3"/>
  <c r="E260" i="3"/>
  <c r="A259" i="3"/>
  <c r="E259" i="3"/>
  <c r="A258" i="3"/>
  <c r="E258" i="3"/>
  <c r="A257" i="3"/>
  <c r="E257" i="3"/>
  <c r="A256" i="3"/>
  <c r="E256" i="3"/>
  <c r="A255" i="3"/>
  <c r="E255" i="3"/>
  <c r="A254" i="3"/>
  <c r="E254" i="3"/>
  <c r="A253" i="3"/>
  <c r="E253" i="3"/>
  <c r="A252" i="3"/>
  <c r="E252" i="3"/>
  <c r="A251" i="3"/>
  <c r="E251" i="3"/>
  <c r="A250" i="3"/>
  <c r="E250" i="3"/>
  <c r="A249" i="3"/>
  <c r="E249" i="3"/>
  <c r="A248" i="3"/>
  <c r="E248" i="3"/>
  <c r="A247" i="3"/>
  <c r="E247" i="3"/>
  <c r="G246" i="3"/>
  <c r="A246" i="3"/>
  <c r="E246" i="3"/>
  <c r="A245"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X52" i="3"/>
  <c r="A52" i="3"/>
  <c r="E52" i="3"/>
  <c r="X51" i="3"/>
  <c r="A51" i="3"/>
  <c r="E51" i="3"/>
  <c r="E50" i="3"/>
  <c r="E49" i="3"/>
  <c r="F114" i="5"/>
  <c r="X47" i="3"/>
  <c r="F113" i="5"/>
  <c r="X48" i="3"/>
  <c r="X46" i="3"/>
  <c r="A48" i="3"/>
  <c r="E48" i="3"/>
  <c r="A47" i="3"/>
  <c r="E47" i="3"/>
  <c r="E46" i="3"/>
  <c r="E45" i="3"/>
  <c r="F107" i="5"/>
  <c r="X38" i="3"/>
  <c r="F108" i="5"/>
  <c r="X39" i="3"/>
  <c r="F109" i="5"/>
  <c r="X40" i="3"/>
  <c r="F110" i="5"/>
  <c r="X41" i="3"/>
  <c r="F111" i="5"/>
  <c r="X42" i="3"/>
  <c r="F112" i="5"/>
  <c r="X43" i="3"/>
  <c r="X44" i="3"/>
  <c r="A44" i="3"/>
  <c r="E44" i="3"/>
  <c r="A43" i="3"/>
  <c r="E43" i="3"/>
  <c r="A42" i="3"/>
  <c r="E42" i="3"/>
  <c r="A41" i="3"/>
  <c r="E41" i="3"/>
  <c r="A40" i="3"/>
  <c r="E40" i="3"/>
  <c r="A39" i="3"/>
  <c r="E39" i="3"/>
  <c r="E38" i="3"/>
  <c r="E37" i="3"/>
  <c r="E36" i="3"/>
  <c r="F106" i="5"/>
  <c r="X35" i="3"/>
  <c r="A35" i="3"/>
  <c r="E35" i="3"/>
  <c r="F105" i="5"/>
  <c r="X34" i="3"/>
  <c r="A34"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E3" i="3"/>
  <c r="E2" i="3"/>
  <c r="T5" i="10"/>
  <c r="E112" i="10"/>
  <c r="E111" i="10"/>
  <c r="E110" i="10"/>
  <c r="E109" i="10"/>
  <c r="E108" i="10"/>
  <c r="E172" i="10"/>
  <c r="E171" i="10"/>
  <c r="E170" i="10"/>
  <c r="E169" i="10"/>
  <c r="E168" i="10"/>
  <c r="E232" i="10"/>
  <c r="E231" i="10"/>
  <c r="E230" i="10"/>
  <c r="E229" i="10"/>
  <c r="E228" i="10"/>
  <c r="E352" i="10"/>
  <c r="E351" i="10"/>
  <c r="E350" i="10"/>
  <c r="E349" i="10"/>
  <c r="E348" i="10"/>
  <c r="E412" i="10"/>
  <c r="E411" i="10"/>
  <c r="E410" i="10"/>
  <c r="E409" i="10"/>
  <c r="E408" i="10"/>
  <c r="E472" i="10"/>
  <c r="E471" i="10"/>
  <c r="E470" i="10"/>
  <c r="E469" i="10"/>
  <c r="E468" i="10"/>
  <c r="E532" i="10"/>
  <c r="E531" i="10"/>
  <c r="E530" i="10"/>
  <c r="E529" i="10"/>
  <c r="E528" i="10"/>
  <c r="B82" i="4"/>
  <c r="B309" i="4"/>
  <c r="G16" i="10"/>
  <c r="G590" i="10"/>
  <c r="A593" i="10"/>
  <c r="E593" i="10"/>
  <c r="E592" i="10"/>
  <c r="E591" i="10"/>
  <c r="E590" i="10"/>
  <c r="E589" i="10"/>
  <c r="E588" i="10"/>
  <c r="E652" i="10"/>
  <c r="E651" i="10"/>
  <c r="E650" i="10"/>
  <c r="E649" i="10"/>
  <c r="E648" i="10"/>
  <c r="E712" i="10"/>
  <c r="E711" i="10"/>
  <c r="E710" i="10"/>
  <c r="E709" i="10"/>
  <c r="E708" i="10"/>
  <c r="E772" i="10"/>
  <c r="E771" i="10"/>
  <c r="E770" i="10"/>
  <c r="E769" i="10"/>
  <c r="E768" i="10"/>
  <c r="E822" i="10"/>
  <c r="E821" i="10"/>
  <c r="E820" i="10"/>
  <c r="E819" i="10"/>
  <c r="B85" i="4"/>
  <c r="B312" i="4"/>
  <c r="G19" i="10"/>
  <c r="G770" i="10"/>
  <c r="A818" i="10"/>
  <c r="E818" i="10"/>
  <c r="A817" i="10"/>
  <c r="E817" i="10"/>
  <c r="A816" i="10"/>
  <c r="E816" i="10"/>
  <c r="A815" i="10"/>
  <c r="E815" i="10"/>
  <c r="A814" i="10"/>
  <c r="E814" i="10"/>
  <c r="A813" i="10"/>
  <c r="E813" i="10"/>
  <c r="A812" i="10"/>
  <c r="B150" i="4"/>
  <c r="D150" i="4"/>
  <c r="I150" i="4"/>
  <c r="U312" i="4"/>
  <c r="AA19" i="10"/>
  <c r="AA770" i="10"/>
  <c r="X811" i="10"/>
  <c r="B811" i="10"/>
  <c r="B812" i="10"/>
  <c r="E812" i="10"/>
  <c r="A811" i="10"/>
  <c r="E811" i="10"/>
  <c r="A810" i="10"/>
  <c r="AX150" i="4"/>
  <c r="AP150" i="4"/>
  <c r="AQ150" i="4"/>
  <c r="AR150" i="4"/>
  <c r="AO312" i="4"/>
  <c r="AU19" i="10"/>
  <c r="AU770" i="10"/>
  <c r="X809" i="10"/>
  <c r="B809" i="10"/>
  <c r="B810" i="10"/>
  <c r="E810" i="10"/>
  <c r="A809" i="10"/>
  <c r="E809" i="10"/>
  <c r="A808" i="10"/>
  <c r="AK150" i="4"/>
  <c r="AK123" i="4"/>
  <c r="AL150" i="4"/>
  <c r="AM150" i="4"/>
  <c r="AK312" i="4"/>
  <c r="AQ19" i="10"/>
  <c r="AQ770" i="10"/>
  <c r="X807" i="10"/>
  <c r="B807" i="10"/>
  <c r="B808" i="10"/>
  <c r="E808" i="10"/>
  <c r="A807" i="10"/>
  <c r="E807" i="10"/>
  <c r="A806" i="10"/>
  <c r="AF150" i="4"/>
  <c r="AF123" i="4"/>
  <c r="AG150" i="4"/>
  <c r="AH150" i="4"/>
  <c r="AG312" i="4"/>
  <c r="AM19" i="10"/>
  <c r="AM770" i="10"/>
  <c r="X805" i="10"/>
  <c r="B805" i="10"/>
  <c r="B806" i="10"/>
  <c r="E806" i="10"/>
  <c r="A805" i="10"/>
  <c r="E805" i="10"/>
  <c r="A804" i="10"/>
  <c r="F85" i="4"/>
  <c r="G49" i="4"/>
  <c r="BH150" i="4"/>
  <c r="L85" i="4"/>
  <c r="K120" i="4"/>
  <c r="K138" i="4"/>
  <c r="P138" i="4"/>
  <c r="BK138" i="4"/>
  <c r="BK150" i="4"/>
  <c r="K150" i="4"/>
  <c r="BI150" i="4"/>
  <c r="L120" i="4"/>
  <c r="L138" i="4"/>
  <c r="Q138" i="4"/>
  <c r="BL138" i="4"/>
  <c r="BL150" i="4"/>
  <c r="L150" i="4"/>
  <c r="BJ150" i="4"/>
  <c r="M120" i="4"/>
  <c r="M138" i="4"/>
  <c r="R138" i="4"/>
  <c r="BM138" i="4"/>
  <c r="BM150" i="4"/>
  <c r="M150" i="4"/>
  <c r="N150" i="4"/>
  <c r="U150" i="4"/>
  <c r="W150" i="4"/>
  <c r="O121" i="4"/>
  <c r="O123" i="4"/>
  <c r="O125" i="4"/>
  <c r="O127" i="4"/>
  <c r="O129" i="4"/>
  <c r="O130" i="4"/>
  <c r="O131" i="4"/>
  <c r="O122" i="4"/>
  <c r="O124" i="4"/>
  <c r="O126" i="4"/>
  <c r="O128" i="4"/>
  <c r="O132" i="4"/>
  <c r="P150" i="4"/>
  <c r="Q150" i="4"/>
  <c r="R150" i="4"/>
  <c r="S150" i="4"/>
  <c r="V150" i="4"/>
  <c r="X150" i="4"/>
  <c r="Y312" i="4"/>
  <c r="AE19" i="10"/>
  <c r="AE770" i="10"/>
  <c r="X803" i="10"/>
  <c r="B803" i="10"/>
  <c r="B804" i="10"/>
  <c r="E804" i="10"/>
  <c r="A803" i="10"/>
  <c r="E803" i="10"/>
  <c r="A802" i="10"/>
  <c r="E802" i="10"/>
  <c r="A801" i="10"/>
  <c r="E801" i="10"/>
  <c r="A800" i="10"/>
  <c r="E800" i="10"/>
  <c r="A799" i="10"/>
  <c r="E799" i="10"/>
  <c r="A798" i="10"/>
  <c r="E798" i="10"/>
  <c r="A797" i="10"/>
  <c r="E797" i="10"/>
  <c r="A796" i="10"/>
  <c r="E796" i="10"/>
  <c r="A795" i="10"/>
  <c r="E795" i="10"/>
  <c r="A794" i="10"/>
  <c r="E794" i="10"/>
  <c r="A793" i="10"/>
  <c r="E793" i="10"/>
  <c r="A792" i="10"/>
  <c r="E792" i="10"/>
  <c r="A791" i="10"/>
  <c r="E791" i="10"/>
  <c r="A790" i="10"/>
  <c r="E790" i="10"/>
  <c r="A789" i="10"/>
  <c r="E789" i="10"/>
  <c r="A788" i="10"/>
  <c r="E788" i="10"/>
  <c r="A787" i="10"/>
  <c r="E787" i="10"/>
  <c r="A786" i="10"/>
  <c r="E786" i="10"/>
  <c r="A785" i="10"/>
  <c r="E785" i="10"/>
  <c r="A784" i="10"/>
  <c r="E784" i="10"/>
  <c r="A783" i="10"/>
  <c r="E783" i="10"/>
  <c r="A782" i="10"/>
  <c r="E782" i="10"/>
  <c r="A781" i="10"/>
  <c r="E781" i="10"/>
  <c r="A780" i="10"/>
  <c r="E780" i="10"/>
  <c r="A779" i="10"/>
  <c r="E779" i="10"/>
  <c r="A778" i="10"/>
  <c r="E778" i="10"/>
  <c r="A777" i="10"/>
  <c r="E777" i="10"/>
  <c r="A776" i="10"/>
  <c r="E776" i="10"/>
  <c r="A775" i="10"/>
  <c r="E775" i="10"/>
  <c r="A774" i="10"/>
  <c r="E774" i="10"/>
  <c r="A773" i="10"/>
  <c r="E773" i="10"/>
  <c r="A767" i="10"/>
  <c r="E767" i="10"/>
  <c r="A766" i="10"/>
  <c r="E766" i="10"/>
  <c r="A765" i="10"/>
  <c r="E765" i="10"/>
  <c r="A764" i="10"/>
  <c r="E764" i="10"/>
  <c r="A763" i="10"/>
  <c r="E763" i="10"/>
  <c r="E762" i="10"/>
  <c r="E761" i="10"/>
  <c r="E760" i="10"/>
  <c r="E759" i="10"/>
  <c r="B84" i="4"/>
  <c r="B311" i="4"/>
  <c r="G18" i="10"/>
  <c r="G710" i="10"/>
  <c r="A758" i="10"/>
  <c r="E758" i="10"/>
  <c r="A757" i="10"/>
  <c r="E757" i="10"/>
  <c r="A756" i="10"/>
  <c r="E756" i="10"/>
  <c r="A755" i="10"/>
  <c r="E755" i="10"/>
  <c r="A754" i="10"/>
  <c r="E754" i="10"/>
  <c r="A753" i="10"/>
  <c r="E753" i="10"/>
  <c r="A752" i="10"/>
  <c r="B149" i="4"/>
  <c r="D149" i="4"/>
  <c r="I149" i="4"/>
  <c r="U311" i="4"/>
  <c r="AA18" i="10"/>
  <c r="AA710" i="10"/>
  <c r="X751" i="10"/>
  <c r="B751" i="10"/>
  <c r="B752" i="10"/>
  <c r="E752" i="10"/>
  <c r="A751" i="10"/>
  <c r="E751" i="10"/>
  <c r="A750" i="10"/>
  <c r="AX149" i="4"/>
  <c r="AP149" i="4"/>
  <c r="AQ149" i="4"/>
  <c r="AR149" i="4"/>
  <c r="AO311" i="4"/>
  <c r="AU18" i="10"/>
  <c r="AU710" i="10"/>
  <c r="X749" i="10"/>
  <c r="B749" i="10"/>
  <c r="B750" i="10"/>
  <c r="E750" i="10"/>
  <c r="A749" i="10"/>
  <c r="E749" i="10"/>
  <c r="A748" i="10"/>
  <c r="AK149" i="4"/>
  <c r="AL149" i="4"/>
  <c r="AM149" i="4"/>
  <c r="AK311" i="4"/>
  <c r="AQ18" i="10"/>
  <c r="AQ710" i="10"/>
  <c r="X747" i="10"/>
  <c r="B747" i="10"/>
  <c r="B748" i="10"/>
  <c r="E748" i="10"/>
  <c r="A747" i="10"/>
  <c r="E747" i="10"/>
  <c r="A746" i="10"/>
  <c r="AF149" i="4"/>
  <c r="AG149" i="4"/>
  <c r="AH149" i="4"/>
  <c r="AG311" i="4"/>
  <c r="AM18" i="10"/>
  <c r="AM710" i="10"/>
  <c r="X745" i="10"/>
  <c r="B745" i="10"/>
  <c r="B746" i="10"/>
  <c r="E746" i="10"/>
  <c r="A745" i="10"/>
  <c r="E745" i="10"/>
  <c r="A744" i="10"/>
  <c r="F84" i="4"/>
  <c r="BH149" i="4"/>
  <c r="L84" i="4"/>
  <c r="BK149" i="4"/>
  <c r="K149" i="4"/>
  <c r="BI149" i="4"/>
  <c r="BL149" i="4"/>
  <c r="L149" i="4"/>
  <c r="BJ149" i="4"/>
  <c r="BM149" i="4"/>
  <c r="M149" i="4"/>
  <c r="N149" i="4"/>
  <c r="U149" i="4"/>
  <c r="W149" i="4"/>
  <c r="P149" i="4"/>
  <c r="Q149" i="4"/>
  <c r="R149" i="4"/>
  <c r="S149" i="4"/>
  <c r="V149" i="4"/>
  <c r="X149" i="4"/>
  <c r="Y311" i="4"/>
  <c r="AE18" i="10"/>
  <c r="AE710" i="10"/>
  <c r="X743" i="10"/>
  <c r="B743" i="10"/>
  <c r="B744" i="10"/>
  <c r="E744" i="10"/>
  <c r="A743" i="10"/>
  <c r="E743" i="10"/>
  <c r="A742" i="10"/>
  <c r="E742" i="10"/>
  <c r="A741" i="10"/>
  <c r="E741" i="10"/>
  <c r="A740" i="10"/>
  <c r="E740" i="10"/>
  <c r="A739" i="10"/>
  <c r="E739" i="10"/>
  <c r="A738" i="10"/>
  <c r="E738" i="10"/>
  <c r="A737" i="10"/>
  <c r="E737" i="10"/>
  <c r="A736" i="10"/>
  <c r="E736" i="10"/>
  <c r="A735" i="10"/>
  <c r="E735" i="10"/>
  <c r="A734" i="10"/>
  <c r="E734" i="10"/>
  <c r="A733" i="10"/>
  <c r="E733" i="10"/>
  <c r="A732" i="10"/>
  <c r="E732" i="10"/>
  <c r="A731" i="10"/>
  <c r="E731" i="10"/>
  <c r="A730" i="10"/>
  <c r="E730" i="10"/>
  <c r="A729" i="10"/>
  <c r="E729" i="10"/>
  <c r="A728" i="10"/>
  <c r="E728" i="10"/>
  <c r="A727" i="10"/>
  <c r="E727" i="10"/>
  <c r="A726" i="10"/>
  <c r="E726" i="10"/>
  <c r="A725" i="10"/>
  <c r="E725" i="10"/>
  <c r="A724" i="10"/>
  <c r="E724" i="10"/>
  <c r="A723" i="10"/>
  <c r="E723" i="10"/>
  <c r="A722" i="10"/>
  <c r="E722" i="10"/>
  <c r="A721" i="10"/>
  <c r="E721" i="10"/>
  <c r="A720" i="10"/>
  <c r="E720" i="10"/>
  <c r="A719" i="10"/>
  <c r="E719" i="10"/>
  <c r="A718" i="10"/>
  <c r="E718" i="10"/>
  <c r="A717" i="10"/>
  <c r="E717" i="10"/>
  <c r="A716" i="10"/>
  <c r="E716" i="10"/>
  <c r="A715" i="10"/>
  <c r="E715" i="10"/>
  <c r="A714" i="10"/>
  <c r="E714" i="10"/>
  <c r="A713" i="10"/>
  <c r="E713" i="10"/>
  <c r="A707" i="10"/>
  <c r="E707" i="10"/>
  <c r="A706" i="10"/>
  <c r="E706" i="10"/>
  <c r="A705" i="10"/>
  <c r="E705" i="10"/>
  <c r="A704" i="10"/>
  <c r="E704" i="10"/>
  <c r="A703" i="10"/>
  <c r="E703" i="10"/>
  <c r="E702" i="10"/>
  <c r="E701" i="10"/>
  <c r="E700" i="10"/>
  <c r="E699" i="10"/>
  <c r="B83" i="4"/>
  <c r="B310" i="4"/>
  <c r="G17" i="10"/>
  <c r="G650" i="10"/>
  <c r="A698" i="10"/>
  <c r="E698" i="10"/>
  <c r="A697" i="10"/>
  <c r="E697" i="10"/>
  <c r="A696" i="10"/>
  <c r="E696" i="10"/>
  <c r="A695" i="10"/>
  <c r="E695" i="10"/>
  <c r="A694" i="10"/>
  <c r="E694" i="10"/>
  <c r="A693" i="10"/>
  <c r="E693" i="10"/>
  <c r="A692" i="10"/>
  <c r="B148" i="4"/>
  <c r="D148" i="4"/>
  <c r="I148" i="4"/>
  <c r="U310" i="4"/>
  <c r="AA17" i="10"/>
  <c r="AA650" i="10"/>
  <c r="X691" i="10"/>
  <c r="B691" i="10"/>
  <c r="B692" i="10"/>
  <c r="E692" i="10"/>
  <c r="A691" i="10"/>
  <c r="E691" i="10"/>
  <c r="A690" i="10"/>
  <c r="AX148" i="4"/>
  <c r="AP148" i="4"/>
  <c r="AQ148" i="4"/>
  <c r="AR148" i="4"/>
  <c r="AO310" i="4"/>
  <c r="AU17" i="10"/>
  <c r="AU650" i="10"/>
  <c r="X689" i="10"/>
  <c r="B689" i="10"/>
  <c r="B690" i="10"/>
  <c r="E690" i="10"/>
  <c r="A689" i="10"/>
  <c r="E689" i="10"/>
  <c r="A688" i="10"/>
  <c r="AK148" i="4"/>
  <c r="AL148" i="4"/>
  <c r="AM148" i="4"/>
  <c r="AK310" i="4"/>
  <c r="AQ17" i="10"/>
  <c r="AQ650" i="10"/>
  <c r="X687" i="10"/>
  <c r="B687" i="10"/>
  <c r="B688" i="10"/>
  <c r="E688" i="10"/>
  <c r="A687" i="10"/>
  <c r="E687" i="10"/>
  <c r="A686" i="10"/>
  <c r="AF148" i="4"/>
  <c r="AG148" i="4"/>
  <c r="AH148" i="4"/>
  <c r="AG310" i="4"/>
  <c r="AM17" i="10"/>
  <c r="AM650" i="10"/>
  <c r="X685" i="10"/>
  <c r="B685" i="10"/>
  <c r="B686" i="10"/>
  <c r="E686" i="10"/>
  <c r="A685" i="10"/>
  <c r="E685" i="10"/>
  <c r="A684" i="10"/>
  <c r="F83" i="4"/>
  <c r="BH148" i="4"/>
  <c r="L83" i="4"/>
  <c r="BK148" i="4"/>
  <c r="K148" i="4"/>
  <c r="BI148" i="4"/>
  <c r="BL148" i="4"/>
  <c r="L148" i="4"/>
  <c r="BJ148" i="4"/>
  <c r="BM148" i="4"/>
  <c r="M148" i="4"/>
  <c r="N148" i="4"/>
  <c r="U148" i="4"/>
  <c r="W148" i="4"/>
  <c r="P148" i="4"/>
  <c r="Q148" i="4"/>
  <c r="R148" i="4"/>
  <c r="S148" i="4"/>
  <c r="V148" i="4"/>
  <c r="X148" i="4"/>
  <c r="Y310" i="4"/>
  <c r="AE17" i="10"/>
  <c r="AE650" i="10"/>
  <c r="X683" i="10"/>
  <c r="B683" i="10"/>
  <c r="B684" i="10"/>
  <c r="E684" i="10"/>
  <c r="A683" i="10"/>
  <c r="E683" i="10"/>
  <c r="A682" i="10"/>
  <c r="E682" i="10"/>
  <c r="A681" i="10"/>
  <c r="E681" i="10"/>
  <c r="A680" i="10"/>
  <c r="E680" i="10"/>
  <c r="A679" i="10"/>
  <c r="E679" i="10"/>
  <c r="A678" i="10"/>
  <c r="E678" i="10"/>
  <c r="A677" i="10"/>
  <c r="E677" i="10"/>
  <c r="A676" i="10"/>
  <c r="E676" i="10"/>
  <c r="A675" i="10"/>
  <c r="E675" i="10"/>
  <c r="A674" i="10"/>
  <c r="E674" i="10"/>
  <c r="A673" i="10"/>
  <c r="E673" i="10"/>
  <c r="A672" i="10"/>
  <c r="E672" i="10"/>
  <c r="A671" i="10"/>
  <c r="E671" i="10"/>
  <c r="A670" i="10"/>
  <c r="E670" i="10"/>
  <c r="A669" i="10"/>
  <c r="E669" i="10"/>
  <c r="A668" i="10"/>
  <c r="E668" i="10"/>
  <c r="A667" i="10"/>
  <c r="E667" i="10"/>
  <c r="A666" i="10"/>
  <c r="E666" i="10"/>
  <c r="A665" i="10"/>
  <c r="E665" i="10"/>
  <c r="A664" i="10"/>
  <c r="E664" i="10"/>
  <c r="A663" i="10"/>
  <c r="E663" i="10"/>
  <c r="A662" i="10"/>
  <c r="E662" i="10"/>
  <c r="A661" i="10"/>
  <c r="E661" i="10"/>
  <c r="A660" i="10"/>
  <c r="E660" i="10"/>
  <c r="A659" i="10"/>
  <c r="E659" i="10"/>
  <c r="A658" i="10"/>
  <c r="E658" i="10"/>
  <c r="A657" i="10"/>
  <c r="E657" i="10"/>
  <c r="A656" i="10"/>
  <c r="E656" i="10"/>
  <c r="A655" i="10"/>
  <c r="E655" i="10"/>
  <c r="A654" i="10"/>
  <c r="E654" i="10"/>
  <c r="A653" i="10"/>
  <c r="E653" i="10"/>
  <c r="A647" i="10"/>
  <c r="E647" i="10"/>
  <c r="A646" i="10"/>
  <c r="E646" i="10"/>
  <c r="A645" i="10"/>
  <c r="E645" i="10"/>
  <c r="A644" i="10"/>
  <c r="E644" i="10"/>
  <c r="A643" i="10"/>
  <c r="E643" i="10"/>
  <c r="E642" i="10"/>
  <c r="E641" i="10"/>
  <c r="E640" i="10"/>
  <c r="E639" i="10"/>
  <c r="A638" i="10"/>
  <c r="E638" i="10"/>
  <c r="A637" i="10"/>
  <c r="E637" i="10"/>
  <c r="A636" i="10"/>
  <c r="E636" i="10"/>
  <c r="A635" i="10"/>
  <c r="E635" i="10"/>
  <c r="A634" i="10"/>
  <c r="E634" i="10"/>
  <c r="A633" i="10"/>
  <c r="E633" i="10"/>
  <c r="A632" i="10"/>
  <c r="B147" i="4"/>
  <c r="D147" i="4"/>
  <c r="I147" i="4"/>
  <c r="U309" i="4"/>
  <c r="AA16" i="10"/>
  <c r="AA590" i="10"/>
  <c r="X631" i="10"/>
  <c r="B631" i="10"/>
  <c r="B632" i="10"/>
  <c r="E632" i="10"/>
  <c r="A631" i="10"/>
  <c r="E631" i="10"/>
  <c r="A630" i="10"/>
  <c r="AX147" i="4"/>
  <c r="AP147" i="4"/>
  <c r="AQ147" i="4"/>
  <c r="AR147" i="4"/>
  <c r="AO309" i="4"/>
  <c r="AU16" i="10"/>
  <c r="AU590" i="10"/>
  <c r="X629" i="10"/>
  <c r="B629" i="10"/>
  <c r="B630" i="10"/>
  <c r="E630" i="10"/>
  <c r="A629" i="10"/>
  <c r="E629" i="10"/>
  <c r="A628" i="10"/>
  <c r="AK147" i="4"/>
  <c r="AL147" i="4"/>
  <c r="AM147" i="4"/>
  <c r="AK309" i="4"/>
  <c r="AQ16" i="10"/>
  <c r="AQ590" i="10"/>
  <c r="X627" i="10"/>
  <c r="B627" i="10"/>
  <c r="B628" i="10"/>
  <c r="E628" i="10"/>
  <c r="A627" i="10"/>
  <c r="E627" i="10"/>
  <c r="A626" i="10"/>
  <c r="AF147" i="4"/>
  <c r="AG147" i="4"/>
  <c r="AH147" i="4"/>
  <c r="AG309" i="4"/>
  <c r="AM16" i="10"/>
  <c r="AM590" i="10"/>
  <c r="X625" i="10"/>
  <c r="B625" i="10"/>
  <c r="B626" i="10"/>
  <c r="E626" i="10"/>
  <c r="A625" i="10"/>
  <c r="E625" i="10"/>
  <c r="A624" i="10"/>
  <c r="F82" i="4"/>
  <c r="BH147" i="4"/>
  <c r="L82" i="4"/>
  <c r="BK147" i="4"/>
  <c r="K147" i="4"/>
  <c r="BI147" i="4"/>
  <c r="BL147" i="4"/>
  <c r="L147" i="4"/>
  <c r="BJ147" i="4"/>
  <c r="BM147" i="4"/>
  <c r="M147" i="4"/>
  <c r="N147" i="4"/>
  <c r="U147" i="4"/>
  <c r="W147" i="4"/>
  <c r="P147" i="4"/>
  <c r="Q147" i="4"/>
  <c r="R147" i="4"/>
  <c r="S147" i="4"/>
  <c r="V147" i="4"/>
  <c r="X147" i="4"/>
  <c r="Y309" i="4"/>
  <c r="AE16" i="10"/>
  <c r="AE590" i="10"/>
  <c r="X623" i="10"/>
  <c r="B623" i="10"/>
  <c r="B624" i="10"/>
  <c r="E624" i="10"/>
  <c r="A623" i="10"/>
  <c r="E623" i="10"/>
  <c r="A622" i="10"/>
  <c r="E622" i="10"/>
  <c r="A621" i="10"/>
  <c r="E621" i="10"/>
  <c r="A620" i="10"/>
  <c r="E620" i="10"/>
  <c r="A619" i="10"/>
  <c r="E619" i="10"/>
  <c r="A618" i="10"/>
  <c r="E618" i="10"/>
  <c r="A617" i="10"/>
  <c r="E617" i="10"/>
  <c r="A616" i="10"/>
  <c r="E616" i="10"/>
  <c r="A615" i="10"/>
  <c r="E615" i="10"/>
  <c r="A614" i="10"/>
  <c r="E614" i="10"/>
  <c r="A613" i="10"/>
  <c r="E613" i="10"/>
  <c r="A612" i="10"/>
  <c r="E612" i="10"/>
  <c r="A611" i="10"/>
  <c r="E611" i="10"/>
  <c r="A610" i="10"/>
  <c r="E610" i="10"/>
  <c r="A609" i="10"/>
  <c r="E609" i="10"/>
  <c r="A608" i="10"/>
  <c r="E608" i="10"/>
  <c r="A607" i="10"/>
  <c r="E607" i="10"/>
  <c r="A606" i="10"/>
  <c r="E606" i="10"/>
  <c r="A605" i="10"/>
  <c r="E605" i="10"/>
  <c r="A604" i="10"/>
  <c r="E604" i="10"/>
  <c r="A603" i="10"/>
  <c r="E603" i="10"/>
  <c r="A602" i="10"/>
  <c r="E602" i="10"/>
  <c r="A601" i="10"/>
  <c r="E601" i="10"/>
  <c r="A600" i="10"/>
  <c r="E600" i="10"/>
  <c r="A599" i="10"/>
  <c r="E599" i="10"/>
  <c r="A598" i="10"/>
  <c r="E598" i="10"/>
  <c r="A597" i="10"/>
  <c r="E597" i="10"/>
  <c r="A596" i="10"/>
  <c r="E596" i="10"/>
  <c r="A595" i="10"/>
  <c r="E595" i="10"/>
  <c r="A594" i="10"/>
  <c r="E594" i="10"/>
  <c r="A587" i="10"/>
  <c r="E587" i="10"/>
  <c r="A586" i="10"/>
  <c r="E586" i="10"/>
  <c r="A585" i="10"/>
  <c r="E585" i="10"/>
  <c r="A584" i="10"/>
  <c r="E584" i="10"/>
  <c r="A583" i="10"/>
  <c r="E583" i="10"/>
  <c r="E582" i="10"/>
  <c r="E581" i="10"/>
  <c r="E580" i="10"/>
  <c r="E579" i="10"/>
  <c r="B81" i="4"/>
  <c r="B308" i="4"/>
  <c r="G15" i="10"/>
  <c r="G530" i="10"/>
  <c r="A578" i="10"/>
  <c r="E578" i="10"/>
  <c r="A577" i="10"/>
  <c r="E577" i="10"/>
  <c r="A576" i="10"/>
  <c r="E576" i="10"/>
  <c r="A575" i="10"/>
  <c r="E575" i="10"/>
  <c r="A574" i="10"/>
  <c r="E574" i="10"/>
  <c r="A573" i="10"/>
  <c r="E573" i="10"/>
  <c r="A572" i="10"/>
  <c r="B146" i="4"/>
  <c r="D146" i="4"/>
  <c r="I146" i="4"/>
  <c r="U308" i="4"/>
  <c r="AA15" i="10"/>
  <c r="AA530" i="10"/>
  <c r="X571" i="10"/>
  <c r="B571" i="10"/>
  <c r="B572" i="10"/>
  <c r="E572" i="10"/>
  <c r="A571" i="10"/>
  <c r="E571" i="10"/>
  <c r="A570" i="10"/>
  <c r="AX146" i="4"/>
  <c r="AP146" i="4"/>
  <c r="AQ146" i="4"/>
  <c r="AR146" i="4"/>
  <c r="AO308" i="4"/>
  <c r="AU15" i="10"/>
  <c r="AU530" i="10"/>
  <c r="X569" i="10"/>
  <c r="B569" i="10"/>
  <c r="B570" i="10"/>
  <c r="E570" i="10"/>
  <c r="A569" i="10"/>
  <c r="E569" i="10"/>
  <c r="A568" i="10"/>
  <c r="AK146" i="4"/>
  <c r="AL146" i="4"/>
  <c r="AM146" i="4"/>
  <c r="AK308" i="4"/>
  <c r="AQ15" i="10"/>
  <c r="AQ530" i="10"/>
  <c r="X567" i="10"/>
  <c r="B567" i="10"/>
  <c r="B568" i="10"/>
  <c r="E568" i="10"/>
  <c r="A567" i="10"/>
  <c r="E567" i="10"/>
  <c r="A566" i="10"/>
  <c r="AF146" i="4"/>
  <c r="AG146" i="4"/>
  <c r="AH146" i="4"/>
  <c r="AG308" i="4"/>
  <c r="AM15" i="10"/>
  <c r="AM530" i="10"/>
  <c r="X565" i="10"/>
  <c r="B565" i="10"/>
  <c r="B566" i="10"/>
  <c r="E566" i="10"/>
  <c r="A565" i="10"/>
  <c r="E565" i="10"/>
  <c r="A564" i="10"/>
  <c r="F81" i="4"/>
  <c r="BH146" i="4"/>
  <c r="L81" i="4"/>
  <c r="BK146" i="4"/>
  <c r="K146" i="4"/>
  <c r="BI146" i="4"/>
  <c r="BL146" i="4"/>
  <c r="L146" i="4"/>
  <c r="BJ146" i="4"/>
  <c r="BM146" i="4"/>
  <c r="M146" i="4"/>
  <c r="N146" i="4"/>
  <c r="U146" i="4"/>
  <c r="W146" i="4"/>
  <c r="P146" i="4"/>
  <c r="Q146" i="4"/>
  <c r="R146" i="4"/>
  <c r="S146" i="4"/>
  <c r="V146" i="4"/>
  <c r="X146" i="4"/>
  <c r="Y308" i="4"/>
  <c r="AE15" i="10"/>
  <c r="AE530" i="10"/>
  <c r="X563" i="10"/>
  <c r="B563" i="10"/>
  <c r="B564" i="10"/>
  <c r="E564" i="10"/>
  <c r="A563" i="10"/>
  <c r="E563" i="10"/>
  <c r="A562" i="10"/>
  <c r="E562" i="10"/>
  <c r="A561" i="10"/>
  <c r="E561" i="10"/>
  <c r="A560" i="10"/>
  <c r="E560" i="10"/>
  <c r="A559" i="10"/>
  <c r="E559" i="10"/>
  <c r="A558" i="10"/>
  <c r="E558" i="10"/>
  <c r="A557" i="10"/>
  <c r="E557" i="10"/>
  <c r="A556" i="10"/>
  <c r="E556" i="10"/>
  <c r="A555" i="10"/>
  <c r="E555" i="10"/>
  <c r="A554" i="10"/>
  <c r="E554" i="10"/>
  <c r="A553" i="10"/>
  <c r="E553" i="10"/>
  <c r="A552" i="10"/>
  <c r="E552" i="10"/>
  <c r="A551" i="10"/>
  <c r="E551" i="10"/>
  <c r="A550" i="10"/>
  <c r="E550" i="10"/>
  <c r="A549" i="10"/>
  <c r="E549" i="10"/>
  <c r="A548" i="10"/>
  <c r="E548" i="10"/>
  <c r="A547" i="10"/>
  <c r="E547" i="10"/>
  <c r="A546" i="10"/>
  <c r="E546" i="10"/>
  <c r="A545" i="10"/>
  <c r="E545" i="10"/>
  <c r="A544" i="10"/>
  <c r="E544" i="10"/>
  <c r="A543" i="10"/>
  <c r="E543" i="10"/>
  <c r="A542" i="10"/>
  <c r="E542" i="10"/>
  <c r="A541" i="10"/>
  <c r="E541" i="10"/>
  <c r="A540" i="10"/>
  <c r="E540" i="10"/>
  <c r="A539" i="10"/>
  <c r="E539" i="10"/>
  <c r="A538" i="10"/>
  <c r="E538" i="10"/>
  <c r="A537" i="10"/>
  <c r="E537" i="10"/>
  <c r="A536" i="10"/>
  <c r="E536" i="10"/>
  <c r="A535" i="10"/>
  <c r="E535" i="10"/>
  <c r="A534" i="10"/>
  <c r="E534" i="10"/>
  <c r="A533" i="10"/>
  <c r="E533" i="10"/>
  <c r="A527" i="10"/>
  <c r="E527" i="10"/>
  <c r="A526" i="10"/>
  <c r="E526" i="10"/>
  <c r="A525" i="10"/>
  <c r="E525" i="10"/>
  <c r="A524" i="10"/>
  <c r="E524" i="10"/>
  <c r="A523" i="10"/>
  <c r="E523" i="10"/>
  <c r="E522" i="10"/>
  <c r="E521" i="10"/>
  <c r="E520" i="10"/>
  <c r="E519" i="10"/>
  <c r="B80" i="4"/>
  <c r="B307" i="4"/>
  <c r="G14" i="10"/>
  <c r="G470" i="10"/>
  <c r="A518" i="10"/>
  <c r="E518" i="10"/>
  <c r="A517" i="10"/>
  <c r="E517" i="10"/>
  <c r="A516" i="10"/>
  <c r="E516" i="10"/>
  <c r="A515" i="10"/>
  <c r="E515" i="10"/>
  <c r="A514" i="10"/>
  <c r="E514" i="10"/>
  <c r="A513" i="10"/>
  <c r="E513" i="10"/>
  <c r="A512" i="10"/>
  <c r="B145" i="4"/>
  <c r="D145" i="4"/>
  <c r="I145" i="4"/>
  <c r="U307" i="4"/>
  <c r="AA14" i="10"/>
  <c r="AA470" i="10"/>
  <c r="X511" i="10"/>
  <c r="B511" i="10"/>
  <c r="B512" i="10"/>
  <c r="E512" i="10"/>
  <c r="A511" i="10"/>
  <c r="E511" i="10"/>
  <c r="A510" i="10"/>
  <c r="AX145" i="4"/>
  <c r="AP145" i="4"/>
  <c r="AQ145" i="4"/>
  <c r="AR145" i="4"/>
  <c r="AO307" i="4"/>
  <c r="AU14" i="10"/>
  <c r="AU470" i="10"/>
  <c r="X509" i="10"/>
  <c r="B509" i="10"/>
  <c r="B510" i="10"/>
  <c r="E510" i="10"/>
  <c r="A509" i="10"/>
  <c r="E509" i="10"/>
  <c r="A508" i="10"/>
  <c r="AK145" i="4"/>
  <c r="AL145" i="4"/>
  <c r="AM145" i="4"/>
  <c r="AK307" i="4"/>
  <c r="AQ14" i="10"/>
  <c r="AQ470" i="10"/>
  <c r="X507" i="10"/>
  <c r="B507" i="10"/>
  <c r="B508" i="10"/>
  <c r="E508" i="10"/>
  <c r="A507" i="10"/>
  <c r="E507" i="10"/>
  <c r="A506" i="10"/>
  <c r="AF145" i="4"/>
  <c r="AG145" i="4"/>
  <c r="AH145" i="4"/>
  <c r="AG307" i="4"/>
  <c r="AM14" i="10"/>
  <c r="AM470" i="10"/>
  <c r="X505" i="10"/>
  <c r="B505" i="10"/>
  <c r="B506" i="10"/>
  <c r="E506" i="10"/>
  <c r="A505" i="10"/>
  <c r="E505" i="10"/>
  <c r="A504" i="10"/>
  <c r="F80" i="4"/>
  <c r="BH145" i="4"/>
  <c r="L80" i="4"/>
  <c r="BK145" i="4"/>
  <c r="K145" i="4"/>
  <c r="BI145" i="4"/>
  <c r="BL145" i="4"/>
  <c r="L145" i="4"/>
  <c r="BJ145" i="4"/>
  <c r="BM145" i="4"/>
  <c r="M145" i="4"/>
  <c r="N145" i="4"/>
  <c r="U145" i="4"/>
  <c r="W145" i="4"/>
  <c r="P145" i="4"/>
  <c r="Q145" i="4"/>
  <c r="R145" i="4"/>
  <c r="S145" i="4"/>
  <c r="V145" i="4"/>
  <c r="X145" i="4"/>
  <c r="Y307" i="4"/>
  <c r="AE14" i="10"/>
  <c r="AE470" i="10"/>
  <c r="X503" i="10"/>
  <c r="B503" i="10"/>
  <c r="B504" i="10"/>
  <c r="E504" i="10"/>
  <c r="A503" i="10"/>
  <c r="E503" i="10"/>
  <c r="A502" i="10"/>
  <c r="E502" i="10"/>
  <c r="A501" i="10"/>
  <c r="E501" i="10"/>
  <c r="A500" i="10"/>
  <c r="E500" i="10"/>
  <c r="A499" i="10"/>
  <c r="E499" i="10"/>
  <c r="A498" i="10"/>
  <c r="E498" i="10"/>
  <c r="A497" i="10"/>
  <c r="E497" i="10"/>
  <c r="A496" i="10"/>
  <c r="E496" i="10"/>
  <c r="A495" i="10"/>
  <c r="E495" i="10"/>
  <c r="A494" i="10"/>
  <c r="E494" i="10"/>
  <c r="A493" i="10"/>
  <c r="E493" i="10"/>
  <c r="A492" i="10"/>
  <c r="E492" i="10"/>
  <c r="A491" i="10"/>
  <c r="E491" i="10"/>
  <c r="A490" i="10"/>
  <c r="E490" i="10"/>
  <c r="A489" i="10"/>
  <c r="E489" i="10"/>
  <c r="A488" i="10"/>
  <c r="E488" i="10"/>
  <c r="A487" i="10"/>
  <c r="E487" i="10"/>
  <c r="A486" i="10"/>
  <c r="E486" i="10"/>
  <c r="A485" i="10"/>
  <c r="E485" i="10"/>
  <c r="A484" i="10"/>
  <c r="E484" i="10"/>
  <c r="A483" i="10"/>
  <c r="E483" i="10"/>
  <c r="A482" i="10"/>
  <c r="E482" i="10"/>
  <c r="A481" i="10"/>
  <c r="E481" i="10"/>
  <c r="A480" i="10"/>
  <c r="E480" i="10"/>
  <c r="A479" i="10"/>
  <c r="E479" i="10"/>
  <c r="A478" i="10"/>
  <c r="E478" i="10"/>
  <c r="A477" i="10"/>
  <c r="E477" i="10"/>
  <c r="A476" i="10"/>
  <c r="E476" i="10"/>
  <c r="A475" i="10"/>
  <c r="E475" i="10"/>
  <c r="A474" i="10"/>
  <c r="E474" i="10"/>
  <c r="A473" i="10"/>
  <c r="E473" i="10"/>
  <c r="A467" i="10"/>
  <c r="E467" i="10"/>
  <c r="A466" i="10"/>
  <c r="E466" i="10"/>
  <c r="A465" i="10"/>
  <c r="E465" i="10"/>
  <c r="A464" i="10"/>
  <c r="E464" i="10"/>
  <c r="A463" i="10"/>
  <c r="E463" i="10"/>
  <c r="E462" i="10"/>
  <c r="E461" i="10"/>
  <c r="E460" i="10"/>
  <c r="E459" i="10"/>
  <c r="B79" i="4"/>
  <c r="B306" i="4"/>
  <c r="G13" i="10"/>
  <c r="G410" i="10"/>
  <c r="A458" i="10"/>
  <c r="E458" i="10"/>
  <c r="A457" i="10"/>
  <c r="E457" i="10"/>
  <c r="A456" i="10"/>
  <c r="E456" i="10"/>
  <c r="A455" i="10"/>
  <c r="E455" i="10"/>
  <c r="A454" i="10"/>
  <c r="E454" i="10"/>
  <c r="A453" i="10"/>
  <c r="E453" i="10"/>
  <c r="A452" i="10"/>
  <c r="B144" i="4"/>
  <c r="D144" i="4"/>
  <c r="I144" i="4"/>
  <c r="U306" i="4"/>
  <c r="AA13" i="10"/>
  <c r="AA410" i="10"/>
  <c r="X451" i="10"/>
  <c r="B451" i="10"/>
  <c r="B452" i="10"/>
  <c r="E452" i="10"/>
  <c r="A451" i="10"/>
  <c r="E451" i="10"/>
  <c r="A450" i="10"/>
  <c r="AX144" i="4"/>
  <c r="AP144" i="4"/>
  <c r="AQ144" i="4"/>
  <c r="AR144" i="4"/>
  <c r="AO306" i="4"/>
  <c r="AU13" i="10"/>
  <c r="AU410" i="10"/>
  <c r="X449" i="10"/>
  <c r="B449" i="10"/>
  <c r="B450" i="10"/>
  <c r="E450" i="10"/>
  <c r="A449" i="10"/>
  <c r="E449" i="10"/>
  <c r="A448" i="10"/>
  <c r="AK144" i="4"/>
  <c r="AL144" i="4"/>
  <c r="AM144" i="4"/>
  <c r="AK306" i="4"/>
  <c r="AQ13" i="10"/>
  <c r="AQ410" i="10"/>
  <c r="X447" i="10"/>
  <c r="B447" i="10"/>
  <c r="B448" i="10"/>
  <c r="E448" i="10"/>
  <c r="A447" i="10"/>
  <c r="E447" i="10"/>
  <c r="A446" i="10"/>
  <c r="AF144" i="4"/>
  <c r="AG144" i="4"/>
  <c r="AH144" i="4"/>
  <c r="AG306" i="4"/>
  <c r="AM13" i="10"/>
  <c r="AM410" i="10"/>
  <c r="X445" i="10"/>
  <c r="B445" i="10"/>
  <c r="B446" i="10"/>
  <c r="E446" i="10"/>
  <c r="A445" i="10"/>
  <c r="E445" i="10"/>
  <c r="A444" i="10"/>
  <c r="F79" i="4"/>
  <c r="BH144" i="4"/>
  <c r="L79" i="4"/>
  <c r="BK144" i="4"/>
  <c r="K144" i="4"/>
  <c r="BI144" i="4"/>
  <c r="BL144" i="4"/>
  <c r="L144" i="4"/>
  <c r="BJ144" i="4"/>
  <c r="BM144" i="4"/>
  <c r="M144" i="4"/>
  <c r="N144" i="4"/>
  <c r="U144" i="4"/>
  <c r="W144" i="4"/>
  <c r="P144" i="4"/>
  <c r="Q144" i="4"/>
  <c r="R144" i="4"/>
  <c r="S144" i="4"/>
  <c r="V144" i="4"/>
  <c r="X144" i="4"/>
  <c r="Y306" i="4"/>
  <c r="AE13" i="10"/>
  <c r="AE410" i="10"/>
  <c r="X443" i="10"/>
  <c r="B443" i="10"/>
  <c r="B444" i="10"/>
  <c r="E444" i="10"/>
  <c r="A443" i="10"/>
  <c r="E443" i="10"/>
  <c r="A442" i="10"/>
  <c r="E442" i="10"/>
  <c r="A441" i="10"/>
  <c r="E441" i="10"/>
  <c r="A440" i="10"/>
  <c r="E440" i="10"/>
  <c r="A439" i="10"/>
  <c r="E439" i="10"/>
  <c r="A438" i="10"/>
  <c r="E438" i="10"/>
  <c r="A437" i="10"/>
  <c r="E437" i="10"/>
  <c r="A436" i="10"/>
  <c r="E436" i="10"/>
  <c r="A435" i="10"/>
  <c r="E435" i="10"/>
  <c r="A434" i="10"/>
  <c r="E434" i="10"/>
  <c r="A433" i="10"/>
  <c r="E433" i="10"/>
  <c r="A432" i="10"/>
  <c r="E432" i="10"/>
  <c r="A431" i="10"/>
  <c r="E431" i="10"/>
  <c r="A430" i="10"/>
  <c r="E430" i="10"/>
  <c r="A429" i="10"/>
  <c r="E429" i="10"/>
  <c r="A428" i="10"/>
  <c r="E428" i="10"/>
  <c r="A427" i="10"/>
  <c r="E427" i="10"/>
  <c r="A426" i="10"/>
  <c r="E426" i="10"/>
  <c r="A425" i="10"/>
  <c r="E425" i="10"/>
  <c r="A424" i="10"/>
  <c r="E424" i="10"/>
  <c r="A423" i="10"/>
  <c r="E423" i="10"/>
  <c r="A422" i="10"/>
  <c r="E422" i="10"/>
  <c r="A421" i="10"/>
  <c r="E421" i="10"/>
  <c r="A420" i="10"/>
  <c r="E420" i="10"/>
  <c r="A419" i="10"/>
  <c r="E419" i="10"/>
  <c r="A418" i="10"/>
  <c r="E418" i="10"/>
  <c r="A417" i="10"/>
  <c r="E417" i="10"/>
  <c r="A416" i="10"/>
  <c r="E416" i="10"/>
  <c r="A415" i="10"/>
  <c r="E415" i="10"/>
  <c r="A414" i="10"/>
  <c r="E414" i="10"/>
  <c r="A413" i="10"/>
  <c r="E413" i="10"/>
  <c r="A407" i="10"/>
  <c r="E407" i="10"/>
  <c r="A406" i="10"/>
  <c r="E406" i="10"/>
  <c r="A405" i="10"/>
  <c r="E405" i="10"/>
  <c r="A404" i="10"/>
  <c r="E404" i="10"/>
  <c r="A403" i="10"/>
  <c r="E403" i="10"/>
  <c r="E402" i="10"/>
  <c r="E401" i="10"/>
  <c r="E400" i="10"/>
  <c r="E399" i="10"/>
  <c r="B78" i="4"/>
  <c r="B305" i="4"/>
  <c r="G12" i="10"/>
  <c r="G350" i="10"/>
  <c r="A398" i="10"/>
  <c r="E398" i="10"/>
  <c r="A397" i="10"/>
  <c r="E397" i="10"/>
  <c r="A396" i="10"/>
  <c r="E396" i="10"/>
  <c r="A395" i="10"/>
  <c r="E395" i="10"/>
  <c r="A394" i="10"/>
  <c r="E394" i="10"/>
  <c r="A393" i="10"/>
  <c r="E393" i="10"/>
  <c r="A392" i="10"/>
  <c r="B143" i="4"/>
  <c r="D143" i="4"/>
  <c r="I143" i="4"/>
  <c r="U305" i="4"/>
  <c r="AA12" i="10"/>
  <c r="AA350" i="10"/>
  <c r="X391" i="10"/>
  <c r="B391" i="10"/>
  <c r="B392" i="10"/>
  <c r="E392" i="10"/>
  <c r="A391" i="10"/>
  <c r="E391" i="10"/>
  <c r="A390" i="10"/>
  <c r="AX143" i="4"/>
  <c r="AP143" i="4"/>
  <c r="AQ143" i="4"/>
  <c r="AR143" i="4"/>
  <c r="AO305" i="4"/>
  <c r="AU12" i="10"/>
  <c r="AU350" i="10"/>
  <c r="X389" i="10"/>
  <c r="B389" i="10"/>
  <c r="B390" i="10"/>
  <c r="E390" i="10"/>
  <c r="A389" i="10"/>
  <c r="E389" i="10"/>
  <c r="A388" i="10"/>
  <c r="AK143" i="4"/>
  <c r="AL143" i="4"/>
  <c r="AM143" i="4"/>
  <c r="AK305" i="4"/>
  <c r="AQ12" i="10"/>
  <c r="AQ350" i="10"/>
  <c r="X387" i="10"/>
  <c r="B387" i="10"/>
  <c r="B388" i="10"/>
  <c r="E388" i="10"/>
  <c r="A387" i="10"/>
  <c r="E387" i="10"/>
  <c r="A386" i="10"/>
  <c r="AF143" i="4"/>
  <c r="AG143" i="4"/>
  <c r="AH143" i="4"/>
  <c r="AG305" i="4"/>
  <c r="AM12" i="10"/>
  <c r="AM350" i="10"/>
  <c r="X385" i="10"/>
  <c r="B385" i="10"/>
  <c r="B386" i="10"/>
  <c r="E386" i="10"/>
  <c r="A385" i="10"/>
  <c r="E385" i="10"/>
  <c r="A384" i="10"/>
  <c r="F78" i="4"/>
  <c r="BH143" i="4"/>
  <c r="L78" i="4"/>
  <c r="BK143" i="4"/>
  <c r="K143" i="4"/>
  <c r="BI143" i="4"/>
  <c r="BL143" i="4"/>
  <c r="L143" i="4"/>
  <c r="BJ143" i="4"/>
  <c r="BM143" i="4"/>
  <c r="M143" i="4"/>
  <c r="N143" i="4"/>
  <c r="U143" i="4"/>
  <c r="W143" i="4"/>
  <c r="P143" i="4"/>
  <c r="Q143" i="4"/>
  <c r="R143" i="4"/>
  <c r="S143" i="4"/>
  <c r="V143" i="4"/>
  <c r="X143" i="4"/>
  <c r="Y305" i="4"/>
  <c r="AE12" i="10"/>
  <c r="AE350" i="10"/>
  <c r="X383" i="10"/>
  <c r="B383" i="10"/>
  <c r="B384" i="10"/>
  <c r="E384" i="10"/>
  <c r="A383" i="10"/>
  <c r="E383" i="10"/>
  <c r="A382" i="10"/>
  <c r="E382" i="10"/>
  <c r="A381" i="10"/>
  <c r="E381" i="10"/>
  <c r="A380" i="10"/>
  <c r="E380" i="10"/>
  <c r="A379" i="10"/>
  <c r="E379" i="10"/>
  <c r="A378" i="10"/>
  <c r="E378" i="10"/>
  <c r="A377" i="10"/>
  <c r="E377" i="10"/>
  <c r="A376" i="10"/>
  <c r="E376" i="10"/>
  <c r="A375" i="10"/>
  <c r="E375" i="10"/>
  <c r="A374" i="10"/>
  <c r="E374" i="10"/>
  <c r="A373" i="10"/>
  <c r="E373" i="10"/>
  <c r="A372" i="10"/>
  <c r="E372" i="10"/>
  <c r="A371" i="10"/>
  <c r="E371" i="10"/>
  <c r="A370" i="10"/>
  <c r="E370" i="10"/>
  <c r="A369" i="10"/>
  <c r="E369" i="10"/>
  <c r="A368" i="10"/>
  <c r="E368" i="10"/>
  <c r="A367" i="10"/>
  <c r="E367" i="10"/>
  <c r="A366" i="10"/>
  <c r="E366" i="10"/>
  <c r="A365" i="10"/>
  <c r="E365" i="10"/>
  <c r="A364" i="10"/>
  <c r="E364" i="10"/>
  <c r="A363" i="10"/>
  <c r="E363" i="10"/>
  <c r="A362" i="10"/>
  <c r="E362" i="10"/>
  <c r="A361" i="10"/>
  <c r="E361" i="10"/>
  <c r="A360" i="10"/>
  <c r="E360" i="10"/>
  <c r="A359" i="10"/>
  <c r="E359" i="10"/>
  <c r="A358" i="10"/>
  <c r="E358" i="10"/>
  <c r="A357" i="10"/>
  <c r="E357" i="10"/>
  <c r="A356" i="10"/>
  <c r="E356" i="10"/>
  <c r="A355" i="10"/>
  <c r="E355" i="10"/>
  <c r="A354" i="10"/>
  <c r="E354" i="10"/>
  <c r="A353" i="10"/>
  <c r="E353" i="10"/>
  <c r="A347" i="10"/>
  <c r="E347" i="10"/>
  <c r="A346" i="10"/>
  <c r="E346" i="10"/>
  <c r="A345" i="10"/>
  <c r="E345" i="10"/>
  <c r="A344" i="10"/>
  <c r="E344" i="10"/>
  <c r="A343" i="10"/>
  <c r="E343" i="10"/>
  <c r="E342" i="10"/>
  <c r="E341" i="10"/>
  <c r="E340" i="10"/>
  <c r="E339" i="10"/>
  <c r="B77" i="4"/>
  <c r="B304" i="4"/>
  <c r="G11" i="10"/>
  <c r="G290" i="10"/>
  <c r="A338" i="10"/>
  <c r="E338" i="10"/>
  <c r="A337" i="10"/>
  <c r="E337" i="10"/>
  <c r="A336" i="10"/>
  <c r="E336" i="10"/>
  <c r="A335" i="10"/>
  <c r="E335" i="10"/>
  <c r="A334" i="10"/>
  <c r="E334" i="10"/>
  <c r="A333" i="10"/>
  <c r="E333" i="10"/>
  <c r="B142" i="4"/>
  <c r="D142" i="4"/>
  <c r="I142" i="4"/>
  <c r="U304" i="4"/>
  <c r="AA11" i="10"/>
  <c r="AA290" i="10"/>
  <c r="X331" i="10"/>
  <c r="B331" i="10"/>
  <c r="B332" i="10"/>
  <c r="A332" i="10"/>
  <c r="E332" i="10"/>
  <c r="A331" i="10"/>
  <c r="E331" i="10"/>
  <c r="A330" i="10"/>
  <c r="AX142" i="4"/>
  <c r="AP142" i="4"/>
  <c r="AQ142" i="4"/>
  <c r="AR142" i="4"/>
  <c r="AO304" i="4"/>
  <c r="AU11" i="10"/>
  <c r="AU290" i="10"/>
  <c r="X329" i="10"/>
  <c r="B329" i="10"/>
  <c r="B330" i="10"/>
  <c r="E330" i="10"/>
  <c r="A329" i="10"/>
  <c r="E329" i="10"/>
  <c r="A328" i="10"/>
  <c r="AK142" i="4"/>
  <c r="AL142" i="4"/>
  <c r="AM142" i="4"/>
  <c r="AK304" i="4"/>
  <c r="AQ11" i="10"/>
  <c r="AQ290" i="10"/>
  <c r="X327" i="10"/>
  <c r="B327" i="10"/>
  <c r="B328" i="10"/>
  <c r="E328" i="10"/>
  <c r="A327" i="10"/>
  <c r="E327" i="10"/>
  <c r="AF142" i="4"/>
  <c r="AG142" i="4"/>
  <c r="AH142" i="4"/>
  <c r="AG304" i="4"/>
  <c r="AM11" i="10"/>
  <c r="AM290" i="10"/>
  <c r="X325" i="10"/>
  <c r="B325" i="10"/>
  <c r="B326" i="10"/>
  <c r="A326" i="10"/>
  <c r="E326" i="10"/>
  <c r="A325" i="10"/>
  <c r="E325" i="10"/>
  <c r="F77" i="4"/>
  <c r="BH142" i="4"/>
  <c r="L77" i="4"/>
  <c r="BK142" i="4"/>
  <c r="K142" i="4"/>
  <c r="BI142" i="4"/>
  <c r="BL142" i="4"/>
  <c r="L142" i="4"/>
  <c r="BJ142" i="4"/>
  <c r="BM142" i="4"/>
  <c r="M142" i="4"/>
  <c r="N142" i="4"/>
  <c r="U142" i="4"/>
  <c r="W142" i="4"/>
  <c r="P142" i="4"/>
  <c r="Q142" i="4"/>
  <c r="R142" i="4"/>
  <c r="S142" i="4"/>
  <c r="V142" i="4"/>
  <c r="X142" i="4"/>
  <c r="Y304" i="4"/>
  <c r="AE11" i="10"/>
  <c r="AE290" i="10"/>
  <c r="X323" i="10"/>
  <c r="B323" i="10"/>
  <c r="B324" i="10"/>
  <c r="A324" i="10"/>
  <c r="E324" i="10"/>
  <c r="A323" i="10"/>
  <c r="E323" i="10"/>
  <c r="A322" i="10"/>
  <c r="E322" i="10"/>
  <c r="A321" i="10"/>
  <c r="E321" i="10"/>
  <c r="A320" i="10"/>
  <c r="E320" i="10"/>
  <c r="A319" i="10"/>
  <c r="E319" i="10"/>
  <c r="A318" i="10"/>
  <c r="E318" i="10"/>
  <c r="A317" i="10"/>
  <c r="E317" i="10"/>
  <c r="A316" i="10"/>
  <c r="E316" i="10"/>
  <c r="A315" i="10"/>
  <c r="E315" i="10"/>
  <c r="A314" i="10"/>
  <c r="E314" i="10"/>
  <c r="A313" i="10"/>
  <c r="E313" i="10"/>
  <c r="A312" i="10"/>
  <c r="E312" i="10"/>
  <c r="A311" i="10"/>
  <c r="E311" i="10"/>
  <c r="A310" i="10"/>
  <c r="E310" i="10"/>
  <c r="A309" i="10"/>
  <c r="E309" i="10"/>
  <c r="A308" i="10"/>
  <c r="E308" i="10"/>
  <c r="A307" i="10"/>
  <c r="E307" i="10"/>
  <c r="A306" i="10"/>
  <c r="E306" i="10"/>
  <c r="A305" i="10"/>
  <c r="E305" i="10"/>
  <c r="A304" i="10"/>
  <c r="E304" i="10"/>
  <c r="A303" i="10"/>
  <c r="E303" i="10"/>
  <c r="A302" i="10"/>
  <c r="E302" i="10"/>
  <c r="A301" i="10"/>
  <c r="E301" i="10"/>
  <c r="A300" i="10"/>
  <c r="E300" i="10"/>
  <c r="A299" i="10"/>
  <c r="E299" i="10"/>
  <c r="A298" i="10"/>
  <c r="E298" i="10"/>
  <c r="A297" i="10"/>
  <c r="E297" i="10"/>
  <c r="A296" i="10"/>
  <c r="E296" i="10"/>
  <c r="A295" i="10"/>
  <c r="E295" i="10"/>
  <c r="A294" i="10"/>
  <c r="E294" i="10"/>
  <c r="A293" i="10"/>
  <c r="E293" i="10"/>
  <c r="E292" i="10"/>
  <c r="E291" i="10"/>
  <c r="E290" i="10"/>
  <c r="E289" i="10"/>
  <c r="E288" i="10"/>
  <c r="A287" i="10"/>
  <c r="E287" i="10"/>
  <c r="A286" i="10"/>
  <c r="E286" i="10"/>
  <c r="A285" i="10"/>
  <c r="E285" i="10"/>
  <c r="A284" i="10"/>
  <c r="E284" i="10"/>
  <c r="A283" i="10"/>
  <c r="E283" i="10"/>
  <c r="E282" i="10"/>
  <c r="E281" i="10"/>
  <c r="E280" i="10"/>
  <c r="E279" i="10"/>
  <c r="B76" i="4"/>
  <c r="B303" i="4"/>
  <c r="G10" i="10"/>
  <c r="G230" i="10"/>
  <c r="A278" i="10"/>
  <c r="E278" i="10"/>
  <c r="A277" i="10"/>
  <c r="E277" i="10"/>
  <c r="A276" i="10"/>
  <c r="E276" i="10"/>
  <c r="A275" i="10"/>
  <c r="E275" i="10"/>
  <c r="A274" i="10"/>
  <c r="E274" i="10"/>
  <c r="A273" i="10"/>
  <c r="E273" i="10"/>
  <c r="A272" i="10"/>
  <c r="B141" i="4"/>
  <c r="D76" i="4"/>
  <c r="D141" i="4"/>
  <c r="AY141" i="4"/>
  <c r="G141" i="4"/>
  <c r="F121" i="4"/>
  <c r="H141" i="4"/>
  <c r="I141" i="4"/>
  <c r="U303" i="4"/>
  <c r="AA10" i="10"/>
  <c r="AA230" i="10"/>
  <c r="X271" i="10"/>
  <c r="B271" i="10"/>
  <c r="B272" i="10"/>
  <c r="E272" i="10"/>
  <c r="A271" i="10"/>
  <c r="E271" i="10"/>
  <c r="A270" i="10"/>
  <c r="AX141" i="4"/>
  <c r="F76" i="4"/>
  <c r="AP141" i="4"/>
  <c r="AQ141" i="4"/>
  <c r="AR141" i="4"/>
  <c r="AO303" i="4"/>
  <c r="AU10" i="10"/>
  <c r="AU230" i="10"/>
  <c r="X269" i="10"/>
  <c r="B269" i="10"/>
  <c r="B270" i="10"/>
  <c r="E270" i="10"/>
  <c r="A269" i="10"/>
  <c r="E269" i="10"/>
  <c r="A268" i="10"/>
  <c r="AK141" i="4"/>
  <c r="AL141" i="4"/>
  <c r="AM141" i="4"/>
  <c r="AK303" i="4"/>
  <c r="AQ10" i="10"/>
  <c r="AQ230" i="10"/>
  <c r="X267" i="10"/>
  <c r="B267" i="10"/>
  <c r="B268" i="10"/>
  <c r="E268" i="10"/>
  <c r="A267" i="10"/>
  <c r="E267" i="10"/>
  <c r="A266" i="10"/>
  <c r="AF141" i="4"/>
  <c r="AG141" i="4"/>
  <c r="AH141" i="4"/>
  <c r="AG303" i="4"/>
  <c r="AM10" i="10"/>
  <c r="AM230" i="10"/>
  <c r="X265" i="10"/>
  <c r="B265" i="10"/>
  <c r="B266" i="10"/>
  <c r="E266" i="10"/>
  <c r="A265" i="10"/>
  <c r="E265" i="10"/>
  <c r="A264" i="10"/>
  <c r="BH141" i="4"/>
  <c r="L76" i="4"/>
  <c r="N76" i="4"/>
  <c r="F141" i="4"/>
  <c r="BK141" i="4"/>
  <c r="K141" i="4"/>
  <c r="BI141" i="4"/>
  <c r="BL141" i="4"/>
  <c r="L141" i="4"/>
  <c r="BJ141" i="4"/>
  <c r="BM141" i="4"/>
  <c r="M141" i="4"/>
  <c r="N141" i="4"/>
  <c r="P141" i="4"/>
  <c r="Q141" i="4"/>
  <c r="R141" i="4"/>
  <c r="S141" i="4"/>
  <c r="U141" i="4"/>
  <c r="W141" i="4"/>
  <c r="V141" i="4"/>
  <c r="X141" i="4"/>
  <c r="Y303" i="4"/>
  <c r="AE10" i="10"/>
  <c r="AE230" i="10"/>
  <c r="X263" i="10"/>
  <c r="B263" i="10"/>
  <c r="B264" i="10"/>
  <c r="E264" i="10"/>
  <c r="A263" i="10"/>
  <c r="E263" i="10"/>
  <c r="A262" i="10"/>
  <c r="E262" i="10"/>
  <c r="A261" i="10"/>
  <c r="E261" i="10"/>
  <c r="A260" i="10"/>
  <c r="E260" i="10"/>
  <c r="A259" i="10"/>
  <c r="E259" i="10"/>
  <c r="A258" i="10"/>
  <c r="E258" i="10"/>
  <c r="A256" i="10"/>
  <c r="E256" i="10"/>
  <c r="A255" i="10"/>
  <c r="E255" i="10"/>
  <c r="A254" i="10"/>
  <c r="E254" i="10"/>
  <c r="A253" i="10"/>
  <c r="E253" i="10"/>
  <c r="A252" i="10"/>
  <c r="E252" i="10"/>
  <c r="A251" i="10"/>
  <c r="E251" i="10"/>
  <c r="A250" i="10"/>
  <c r="E250" i="10"/>
  <c r="A249" i="10"/>
  <c r="E249" i="10"/>
  <c r="A248" i="10"/>
  <c r="E248" i="10"/>
  <c r="A247" i="10"/>
  <c r="E247" i="10"/>
  <c r="A246" i="10"/>
  <c r="E246" i="10"/>
  <c r="A245" i="10"/>
  <c r="E245" i="10"/>
  <c r="A244" i="10"/>
  <c r="E244" i="10"/>
  <c r="A243" i="10"/>
  <c r="E243" i="10"/>
  <c r="A242" i="10"/>
  <c r="E242" i="10"/>
  <c r="A241" i="10"/>
  <c r="E241" i="10"/>
  <c r="A240" i="10"/>
  <c r="E240" i="10"/>
  <c r="A239" i="10"/>
  <c r="E239" i="10"/>
  <c r="A238" i="10"/>
  <c r="E238" i="10"/>
  <c r="A237" i="10"/>
  <c r="E237" i="10"/>
  <c r="A236" i="10"/>
  <c r="E236" i="10"/>
  <c r="A235" i="10"/>
  <c r="E235" i="10"/>
  <c r="A234" i="10"/>
  <c r="E234" i="10"/>
  <c r="A233" i="10"/>
  <c r="E233" i="10"/>
  <c r="A227" i="10"/>
  <c r="E227" i="10"/>
  <c r="A226" i="10"/>
  <c r="E226" i="10"/>
  <c r="A225" i="10"/>
  <c r="E225" i="10"/>
  <c r="A224" i="10"/>
  <c r="E224" i="10"/>
  <c r="A223" i="10"/>
  <c r="E223" i="10"/>
  <c r="E222" i="10"/>
  <c r="E221" i="10"/>
  <c r="E220" i="10"/>
  <c r="E219" i="10"/>
  <c r="B75" i="4"/>
  <c r="B302" i="4"/>
  <c r="G9" i="10"/>
  <c r="G170" i="10"/>
  <c r="A218" i="10"/>
  <c r="E218" i="10"/>
  <c r="A217" i="10"/>
  <c r="E217" i="10"/>
  <c r="A216" i="10"/>
  <c r="E216" i="10"/>
  <c r="A215" i="10"/>
  <c r="E215" i="10"/>
  <c r="A214" i="10"/>
  <c r="E214" i="10"/>
  <c r="A213" i="10"/>
  <c r="E213" i="10"/>
  <c r="A212" i="10"/>
  <c r="B140" i="4"/>
  <c r="D75" i="4"/>
  <c r="D140" i="4"/>
  <c r="AY140" i="4"/>
  <c r="G140" i="4"/>
  <c r="H140" i="4"/>
  <c r="I140" i="4"/>
  <c r="U302" i="4"/>
  <c r="AA9" i="10"/>
  <c r="AA170" i="10"/>
  <c r="X211" i="10"/>
  <c r="B211" i="10"/>
  <c r="B212" i="10"/>
  <c r="E212" i="10"/>
  <c r="A211" i="10"/>
  <c r="E211" i="10"/>
  <c r="A210" i="10"/>
  <c r="AX140" i="4"/>
  <c r="F75" i="4"/>
  <c r="AP140" i="4"/>
  <c r="AQ140" i="4"/>
  <c r="AR140" i="4"/>
  <c r="AO302" i="4"/>
  <c r="AU9" i="10"/>
  <c r="AU170" i="10"/>
  <c r="X209" i="10"/>
  <c r="B209" i="10"/>
  <c r="B210" i="10"/>
  <c r="E210" i="10"/>
  <c r="A209" i="10"/>
  <c r="E209" i="10"/>
  <c r="A208" i="10"/>
  <c r="AK140" i="4"/>
  <c r="AL140" i="4"/>
  <c r="AM140" i="4"/>
  <c r="AK302" i="4"/>
  <c r="AQ9" i="10"/>
  <c r="AQ170" i="10"/>
  <c r="X207" i="10"/>
  <c r="B207" i="10"/>
  <c r="B208" i="10"/>
  <c r="E208" i="10"/>
  <c r="A207" i="10"/>
  <c r="E207" i="10"/>
  <c r="A206" i="10"/>
  <c r="AF140" i="4"/>
  <c r="AG140" i="4"/>
  <c r="AH140" i="4"/>
  <c r="AG302" i="4"/>
  <c r="AM9" i="10"/>
  <c r="AM170" i="10"/>
  <c r="X205" i="10"/>
  <c r="B205" i="10"/>
  <c r="B206" i="10"/>
  <c r="E206" i="10"/>
  <c r="A205" i="10"/>
  <c r="E205" i="10"/>
  <c r="A204" i="10"/>
  <c r="BH140" i="4"/>
  <c r="L75" i="4"/>
  <c r="N75" i="4"/>
  <c r="F140" i="4"/>
  <c r="BK140" i="4"/>
  <c r="K140" i="4"/>
  <c r="BI140" i="4"/>
  <c r="BL140" i="4"/>
  <c r="L140" i="4"/>
  <c r="BJ140" i="4"/>
  <c r="BM140" i="4"/>
  <c r="M140" i="4"/>
  <c r="N140" i="4"/>
  <c r="P140" i="4"/>
  <c r="Q140" i="4"/>
  <c r="R140" i="4"/>
  <c r="S140" i="4"/>
  <c r="U140" i="4"/>
  <c r="W140" i="4"/>
  <c r="V140" i="4"/>
  <c r="X140" i="4"/>
  <c r="Y302" i="4"/>
  <c r="AE9" i="10"/>
  <c r="AE170" i="10"/>
  <c r="X203" i="10"/>
  <c r="B203" i="10"/>
  <c r="B204" i="10"/>
  <c r="E204" i="10"/>
  <c r="A203" i="10"/>
  <c r="E203" i="10"/>
  <c r="A202" i="10"/>
  <c r="E202" i="10"/>
  <c r="A201" i="10"/>
  <c r="E201" i="10"/>
  <c r="A200" i="10"/>
  <c r="E200" i="10"/>
  <c r="A199" i="10"/>
  <c r="E199" i="10"/>
  <c r="A198" i="10"/>
  <c r="E198" i="10"/>
  <c r="A197" i="10"/>
  <c r="E197" i="10"/>
  <c r="A196" i="10"/>
  <c r="E196" i="10"/>
  <c r="A195" i="10"/>
  <c r="E195" i="10"/>
  <c r="A194" i="10"/>
  <c r="E194" i="10"/>
  <c r="A193" i="10"/>
  <c r="E193" i="10"/>
  <c r="A192" i="10"/>
  <c r="E192" i="10"/>
  <c r="A191" i="10"/>
  <c r="E191" i="10"/>
  <c r="A190" i="10"/>
  <c r="E190" i="10"/>
  <c r="A189" i="10"/>
  <c r="E189" i="10"/>
  <c r="A188" i="10"/>
  <c r="E188" i="10"/>
  <c r="A187" i="10"/>
  <c r="E187" i="10"/>
  <c r="A186" i="10"/>
  <c r="E186" i="10"/>
  <c r="A185" i="10"/>
  <c r="E185" i="10"/>
  <c r="A184" i="10"/>
  <c r="E184" i="10"/>
  <c r="A183" i="10"/>
  <c r="E183" i="10"/>
  <c r="A182" i="10"/>
  <c r="E182" i="10"/>
  <c r="A181" i="10"/>
  <c r="E181" i="10"/>
  <c r="A180" i="10"/>
  <c r="E180" i="10"/>
  <c r="A179" i="10"/>
  <c r="E179" i="10"/>
  <c r="A178" i="10"/>
  <c r="E178" i="10"/>
  <c r="A177" i="10"/>
  <c r="E177" i="10"/>
  <c r="A176" i="10"/>
  <c r="E176" i="10"/>
  <c r="A175" i="10"/>
  <c r="E175" i="10"/>
  <c r="A174" i="10"/>
  <c r="E174" i="10"/>
  <c r="A173" i="10"/>
  <c r="E173" i="10"/>
  <c r="A167" i="10"/>
  <c r="E167" i="10"/>
  <c r="A166" i="10"/>
  <c r="E166" i="10"/>
  <c r="A165" i="10"/>
  <c r="E165" i="10"/>
  <c r="A164" i="10"/>
  <c r="E164" i="10"/>
  <c r="A163" i="10"/>
  <c r="E163" i="10"/>
  <c r="E162" i="10"/>
  <c r="E161" i="10"/>
  <c r="E160" i="10"/>
  <c r="E159" i="10"/>
  <c r="B301" i="4"/>
  <c r="G8" i="10"/>
  <c r="G110" i="10"/>
  <c r="A158" i="10"/>
  <c r="E158" i="10"/>
  <c r="A157" i="10"/>
  <c r="E157" i="10"/>
  <c r="A156" i="10"/>
  <c r="E156" i="10"/>
  <c r="A155" i="10"/>
  <c r="E155" i="10"/>
  <c r="A154" i="10"/>
  <c r="E154" i="10"/>
  <c r="A153" i="10"/>
  <c r="E153" i="10"/>
  <c r="A152" i="10"/>
  <c r="B139" i="4"/>
  <c r="D139" i="4"/>
  <c r="AY139" i="4"/>
  <c r="G139" i="4"/>
  <c r="H139" i="4"/>
  <c r="I139" i="4"/>
  <c r="U301" i="4"/>
  <c r="AA8" i="10"/>
  <c r="AA110" i="10"/>
  <c r="X151" i="10"/>
  <c r="B151" i="10"/>
  <c r="B152" i="10"/>
  <c r="E152" i="10"/>
  <c r="A151" i="10"/>
  <c r="E151" i="10"/>
  <c r="A150" i="10"/>
  <c r="AX139" i="4"/>
  <c r="AP139" i="4"/>
  <c r="AQ139" i="4"/>
  <c r="AR139" i="4"/>
  <c r="AO301" i="4"/>
  <c r="AU8" i="10"/>
  <c r="AU110" i="10"/>
  <c r="X149" i="10"/>
  <c r="B149" i="10"/>
  <c r="B150" i="10"/>
  <c r="E150" i="10"/>
  <c r="A149" i="10"/>
  <c r="E149" i="10"/>
  <c r="A148" i="10"/>
  <c r="AK139" i="4"/>
  <c r="AL139" i="4"/>
  <c r="AM139" i="4"/>
  <c r="AK301" i="4"/>
  <c r="AQ8" i="10"/>
  <c r="AQ110" i="10"/>
  <c r="X147" i="10"/>
  <c r="B147" i="10"/>
  <c r="B148" i="10"/>
  <c r="E148" i="10"/>
  <c r="A147" i="10"/>
  <c r="E147" i="10"/>
  <c r="A146" i="10"/>
  <c r="AF139" i="4"/>
  <c r="AG139" i="4"/>
  <c r="AH139" i="4"/>
  <c r="AG301" i="4"/>
  <c r="AM8" i="10"/>
  <c r="AM110" i="10"/>
  <c r="X145" i="10"/>
  <c r="B145" i="10"/>
  <c r="B146" i="10"/>
  <c r="E146" i="10"/>
  <c r="A145" i="10"/>
  <c r="E145" i="10"/>
  <c r="A144" i="10"/>
  <c r="BH139" i="4"/>
  <c r="BK139" i="4"/>
  <c r="K139" i="4"/>
  <c r="BI139" i="4"/>
  <c r="F139" i="4"/>
  <c r="BL139" i="4"/>
  <c r="L139" i="4"/>
  <c r="BJ139" i="4"/>
  <c r="BM139" i="4"/>
  <c r="M139" i="4"/>
  <c r="N139" i="4"/>
  <c r="P139" i="4"/>
  <c r="Q139" i="4"/>
  <c r="R139" i="4"/>
  <c r="S139" i="4"/>
  <c r="U139" i="4"/>
  <c r="W139" i="4"/>
  <c r="V139" i="4"/>
  <c r="X139" i="4"/>
  <c r="Y301" i="4"/>
  <c r="AE8" i="10"/>
  <c r="AE110" i="10"/>
  <c r="X143" i="10"/>
  <c r="B143" i="10"/>
  <c r="B144" i="10"/>
  <c r="E144" i="10"/>
  <c r="A143" i="10"/>
  <c r="E143" i="10"/>
  <c r="A142" i="10"/>
  <c r="E142" i="10"/>
  <c r="A141" i="10"/>
  <c r="E141" i="10"/>
  <c r="A140" i="10"/>
  <c r="E140" i="10"/>
  <c r="A139" i="10"/>
  <c r="E139" i="10"/>
  <c r="A138" i="10"/>
  <c r="E138" i="10"/>
  <c r="A137" i="10"/>
  <c r="E137" i="10"/>
  <c r="A136" i="10"/>
  <c r="E136" i="10"/>
  <c r="A135" i="10"/>
  <c r="E135" i="10"/>
  <c r="A134" i="10"/>
  <c r="E134" i="10"/>
  <c r="A133" i="10"/>
  <c r="E133" i="10"/>
  <c r="A132" i="10"/>
  <c r="E132" i="10"/>
  <c r="A131" i="10"/>
  <c r="E131" i="10"/>
  <c r="A130" i="10"/>
  <c r="E130" i="10"/>
  <c r="A129" i="10"/>
  <c r="E129" i="10"/>
  <c r="A128" i="10"/>
  <c r="E128" i="10"/>
  <c r="A127" i="10"/>
  <c r="E127" i="10"/>
  <c r="A126" i="10"/>
  <c r="E126" i="10"/>
  <c r="A125" i="10"/>
  <c r="E125" i="10"/>
  <c r="A124" i="10"/>
  <c r="E124" i="10"/>
  <c r="A123" i="10"/>
  <c r="E123" i="10"/>
  <c r="A122" i="10"/>
  <c r="E122" i="10"/>
  <c r="A121" i="10"/>
  <c r="E121" i="10"/>
  <c r="A120" i="10"/>
  <c r="E120" i="10"/>
  <c r="A119" i="10"/>
  <c r="E119" i="10"/>
  <c r="A118" i="10"/>
  <c r="E118" i="10"/>
  <c r="A117" i="10"/>
  <c r="E117" i="10"/>
  <c r="A116" i="10"/>
  <c r="E116" i="10"/>
  <c r="A115" i="10"/>
  <c r="E115" i="10"/>
  <c r="A114" i="10"/>
  <c r="E114" i="10"/>
  <c r="A113" i="10"/>
  <c r="E113" i="10"/>
  <c r="A107" i="10"/>
  <c r="E107" i="10"/>
  <c r="A106" i="10"/>
  <c r="E106" i="10"/>
  <c r="A105" i="10"/>
  <c r="E105" i="10"/>
  <c r="A104" i="10"/>
  <c r="E104" i="10"/>
  <c r="A103"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O171" i="4"/>
  <c r="P231" i="4"/>
  <c r="O172" i="4"/>
  <c r="P232" i="4"/>
  <c r="O173" i="4"/>
  <c r="P233" i="4"/>
  <c r="O174" i="4"/>
  <c r="P234" i="4"/>
  <c r="O175" i="4"/>
  <c r="P235" i="4"/>
  <c r="O176" i="4"/>
  <c r="P236" i="4"/>
  <c r="O177" i="4"/>
  <c r="P237" i="4"/>
  <c r="O178" i="4"/>
  <c r="P238" i="4"/>
  <c r="O179" i="4"/>
  <c r="P239" i="4"/>
  <c r="O180" i="4"/>
  <c r="P240" i="4"/>
  <c r="O181" i="4"/>
  <c r="P241" i="4"/>
  <c r="O182" i="4"/>
  <c r="P242" i="4"/>
  <c r="O183" i="4"/>
  <c r="P243" i="4"/>
  <c r="O184" i="4"/>
  <c r="P244" i="4"/>
  <c r="O185" i="4"/>
  <c r="P245" i="4"/>
  <c r="O186" i="4"/>
  <c r="P246" i="4"/>
  <c r="O187" i="4"/>
  <c r="P247" i="4"/>
  <c r="O188" i="4"/>
  <c r="P248" i="4"/>
  <c r="O189" i="4"/>
  <c r="P249" i="4"/>
  <c r="O190" i="4"/>
  <c r="P250" i="4"/>
  <c r="O191" i="4"/>
  <c r="P251" i="4"/>
  <c r="O192" i="4"/>
  <c r="P252" i="4"/>
  <c r="O193" i="4"/>
  <c r="P253" i="4"/>
  <c r="O194" i="4"/>
  <c r="P254" i="4"/>
  <c r="O195" i="4"/>
  <c r="P255" i="4"/>
  <c r="O196" i="4"/>
  <c r="P256" i="4"/>
  <c r="O197" i="4"/>
  <c r="P257" i="4"/>
  <c r="O198" i="4"/>
  <c r="P258" i="4"/>
  <c r="O199" i="4"/>
  <c r="P259" i="4"/>
  <c r="O200" i="4"/>
  <c r="P260" i="4"/>
  <c r="O201" i="4"/>
  <c r="P261" i="4"/>
  <c r="O202" i="4"/>
  <c r="P262" i="4"/>
  <c r="O203" i="4"/>
  <c r="P263" i="4"/>
  <c r="O204" i="4"/>
  <c r="P264" i="4"/>
  <c r="O205" i="4"/>
  <c r="P265" i="4"/>
  <c r="P266" i="4"/>
  <c r="L208" i="4"/>
  <c r="BS6" i="10"/>
  <c r="P74" i="10"/>
  <c r="B74" i="10"/>
  <c r="E74" i="10"/>
  <c r="BR6" i="10"/>
  <c r="P73" i="10"/>
  <c r="B73" i="10"/>
  <c r="E73" i="10"/>
  <c r="E72" i="10"/>
  <c r="E71" i="10"/>
  <c r="E70" i="10"/>
  <c r="E69" i="10"/>
  <c r="E68" i="10"/>
  <c r="E67" i="10"/>
  <c r="E66" i="10"/>
  <c r="E65" i="10"/>
  <c r="E64" i="10"/>
  <c r="E63" i="10"/>
  <c r="M62" i="10"/>
  <c r="B62" i="10"/>
  <c r="E62" i="10"/>
  <c r="M61" i="10"/>
  <c r="B61" i="10"/>
  <c r="E61" i="10"/>
  <c r="M60" i="10"/>
  <c r="B60" i="10"/>
  <c r="E60" i="10"/>
  <c r="M59" i="10"/>
  <c r="B59" i="10"/>
  <c r="E59" i="10"/>
  <c r="M58" i="10"/>
  <c r="B58" i="10"/>
  <c r="E58" i="10"/>
  <c r="M57" i="10"/>
  <c r="B57" i="10"/>
  <c r="E57" i="10"/>
  <c r="M56" i="10"/>
  <c r="B56" i="10"/>
  <c r="E56" i="10"/>
  <c r="M55" i="10"/>
  <c r="B55" i="10"/>
  <c r="E55" i="10"/>
  <c r="M54" i="10"/>
  <c r="B54" i="10"/>
  <c r="E54" i="10"/>
  <c r="M53" i="10"/>
  <c r="B53" i="10"/>
  <c r="E53" i="10"/>
  <c r="M52" i="10"/>
  <c r="B52" i="10"/>
  <c r="E52" i="10"/>
  <c r="M51" i="10"/>
  <c r="B51" i="10"/>
  <c r="E51" i="10"/>
  <c r="E50" i="10"/>
  <c r="E49" i="10"/>
  <c r="E48" i="10"/>
  <c r="E47" i="10"/>
  <c r="E46" i="10"/>
  <c r="E45" i="10"/>
  <c r="E44" i="10"/>
  <c r="E43" i="10"/>
  <c r="E42" i="10"/>
  <c r="Q770" i="10"/>
  <c r="L766" i="10"/>
  <c r="Q710" i="10"/>
  <c r="L706" i="10"/>
  <c r="Q650" i="10"/>
  <c r="L646" i="10"/>
  <c r="Q590" i="10"/>
  <c r="L586" i="10"/>
  <c r="Q530" i="10"/>
  <c r="L526" i="10"/>
  <c r="Q470" i="10"/>
  <c r="L466" i="10"/>
  <c r="Q410" i="10"/>
  <c r="L406" i="10"/>
  <c r="Q350" i="10"/>
  <c r="L346" i="10"/>
  <c r="Q230" i="10"/>
  <c r="L226" i="10"/>
  <c r="Q170" i="10"/>
  <c r="L166" i="10"/>
  <c r="Q110" i="10"/>
  <c r="L106" i="10"/>
  <c r="E41" i="10"/>
  <c r="E40" i="10"/>
  <c r="E39" i="10"/>
  <c r="E38" i="10"/>
  <c r="E37" i="10"/>
  <c r="E36" i="10"/>
  <c r="E35" i="10"/>
  <c r="E34" i="10"/>
  <c r="E33" i="10"/>
  <c r="E32" i="10"/>
  <c r="E31" i="10"/>
  <c r="E30" i="10"/>
  <c r="E29" i="10"/>
  <c r="E28" i="10"/>
  <c r="E27" i="10"/>
  <c r="E25" i="10"/>
  <c r="E24" i="10"/>
  <c r="E23" i="10"/>
  <c r="E22" i="10"/>
  <c r="E21" i="10"/>
  <c r="E20" i="10"/>
  <c r="E19" i="10"/>
  <c r="E18" i="10"/>
  <c r="E17" i="10"/>
  <c r="E16" i="10"/>
  <c r="E15" i="10"/>
  <c r="E14" i="10"/>
  <c r="E13" i="10"/>
  <c r="E12" i="10"/>
  <c r="E11" i="10"/>
  <c r="E10" i="10"/>
  <c r="E9" i="10"/>
  <c r="E8" i="10"/>
  <c r="E7" i="10"/>
  <c r="E6" i="10"/>
  <c r="E5" i="10"/>
  <c r="E4" i="10"/>
  <c r="E3" i="10"/>
  <c r="E2" i="10"/>
  <c r="E1" i="10"/>
  <c r="A257" i="10"/>
  <c r="E257" i="10"/>
  <c r="Q290" i="10"/>
  <c r="L286" i="10"/>
  <c r="D130" i="5"/>
  <c r="D40" i="5"/>
  <c r="D39" i="5"/>
  <c r="D32" i="5"/>
  <c r="D33" i="5"/>
  <c r="DW252" i="1"/>
  <c r="DW269" i="1"/>
  <c r="DX252" i="1"/>
  <c r="DX269" i="1"/>
  <c r="DY269" i="1"/>
  <c r="DX244" i="1"/>
  <c r="DX245" i="1"/>
  <c r="DZ269" i="1"/>
  <c r="EX269" i="1"/>
  <c r="BR252" i="1"/>
  <c r="BR269" i="1"/>
  <c r="BS252" i="1"/>
  <c r="BS269" i="1"/>
  <c r="BT252" i="1"/>
  <c r="BT269" i="1"/>
  <c r="BU252" i="1"/>
  <c r="BU269" i="1"/>
  <c r="BV269" i="1"/>
  <c r="BS244" i="1"/>
  <c r="BS245" i="1"/>
  <c r="BS246" i="1"/>
  <c r="BS247" i="1"/>
  <c r="BS248" i="1"/>
  <c r="BW269" i="1"/>
  <c r="ET269" i="1"/>
  <c r="DK252" i="1"/>
  <c r="CJ252" i="1"/>
  <c r="CJ269" i="1"/>
  <c r="CE252" i="1"/>
  <c r="CE269" i="1"/>
  <c r="CF252" i="1"/>
  <c r="CF269" i="1"/>
  <c r="CG252" i="1"/>
  <c r="CG269" i="1"/>
  <c r="CH252" i="1"/>
  <c r="CH269" i="1"/>
  <c r="CI252" i="1"/>
  <c r="CI269" i="1"/>
  <c r="CK269" i="1"/>
  <c r="CF244" i="1"/>
  <c r="CF245" i="1"/>
  <c r="CF246" i="1"/>
  <c r="CF247" i="1"/>
  <c r="CF248" i="1"/>
  <c r="CL269" i="1"/>
  <c r="EU269" i="1"/>
  <c r="CT252" i="1"/>
  <c r="CT269" i="1"/>
  <c r="CU252" i="1"/>
  <c r="CU269" i="1"/>
  <c r="CV252" i="1"/>
  <c r="CV269" i="1"/>
  <c r="CW252" i="1"/>
  <c r="CW269" i="1"/>
  <c r="CX252" i="1"/>
  <c r="CX269" i="1"/>
  <c r="CY252" i="1"/>
  <c r="CY269" i="1"/>
  <c r="DA252" i="1"/>
  <c r="DA269" i="1"/>
  <c r="CZ252" i="1"/>
  <c r="CZ269" i="1"/>
  <c r="DB269" i="1"/>
  <c r="CU244" i="1"/>
  <c r="CU245" i="1"/>
  <c r="CU246" i="1"/>
  <c r="CU247" i="1"/>
  <c r="DC269" i="1"/>
  <c r="EV269" i="1"/>
  <c r="DK269" i="1"/>
  <c r="DL252" i="1"/>
  <c r="DL269" i="1"/>
  <c r="DM252" i="1"/>
  <c r="DM269" i="1"/>
  <c r="DN269" i="1"/>
  <c r="DL244" i="1"/>
  <c r="DL245" i="1"/>
  <c r="DL246" i="1"/>
  <c r="DO269" i="1"/>
  <c r="EW269" i="1"/>
  <c r="EZ269" i="1"/>
  <c r="EY269" i="1"/>
  <c r="FA269" i="1"/>
  <c r="FG269" i="1"/>
  <c r="AQ346" i="1"/>
  <c r="AL253" i="1"/>
  <c r="AL254" i="1"/>
  <c r="AR272" i="1"/>
  <c r="F272" i="1"/>
  <c r="AT272" i="1"/>
  <c r="AY131" i="1"/>
  <c r="BF29" i="1"/>
  <c r="F85" i="1"/>
  <c r="H85" i="1"/>
  <c r="G85" i="1"/>
  <c r="H131" i="1"/>
  <c r="BH29" i="1"/>
  <c r="J85" i="1"/>
  <c r="J131" i="1"/>
  <c r="BJ29" i="1"/>
  <c r="L85" i="1"/>
  <c r="L131" i="1"/>
  <c r="BL29" i="1"/>
  <c r="N85" i="1"/>
  <c r="N131" i="1"/>
  <c r="BN29" i="1"/>
  <c r="P85" i="1"/>
  <c r="P131" i="1"/>
  <c r="BP29" i="1"/>
  <c r="R85" i="1"/>
  <c r="R131" i="1"/>
  <c r="BR29" i="1"/>
  <c r="T85" i="1"/>
  <c r="T131" i="1"/>
  <c r="BT29" i="1"/>
  <c r="V85" i="1"/>
  <c r="V131" i="1"/>
  <c r="BV29" i="1"/>
  <c r="X85" i="1"/>
  <c r="X131" i="1"/>
  <c r="BX29" i="1"/>
  <c r="Z85" i="1"/>
  <c r="Z131" i="1"/>
  <c r="BZ29" i="1"/>
  <c r="AB85" i="1"/>
  <c r="AB131" i="1"/>
  <c r="CB29" i="1"/>
  <c r="AD85" i="1"/>
  <c r="AD131" i="1"/>
  <c r="AW131" i="1"/>
  <c r="BA131" i="1"/>
  <c r="AR273" i="1"/>
  <c r="F273" i="1"/>
  <c r="AT273" i="1"/>
  <c r="AY132" i="1"/>
  <c r="BF30" i="1"/>
  <c r="F86" i="1"/>
  <c r="H86" i="1"/>
  <c r="G86" i="1"/>
  <c r="H132" i="1"/>
  <c r="BH30" i="1"/>
  <c r="J86" i="1"/>
  <c r="J132" i="1"/>
  <c r="BJ30" i="1"/>
  <c r="L86" i="1"/>
  <c r="L132" i="1"/>
  <c r="BL30" i="1"/>
  <c r="N86" i="1"/>
  <c r="N132" i="1"/>
  <c r="BN30" i="1"/>
  <c r="P86" i="1"/>
  <c r="P132" i="1"/>
  <c r="BP30" i="1"/>
  <c r="R86" i="1"/>
  <c r="R132" i="1"/>
  <c r="BR30" i="1"/>
  <c r="T86" i="1"/>
  <c r="T132" i="1"/>
  <c r="BT30" i="1"/>
  <c r="V86" i="1"/>
  <c r="V132" i="1"/>
  <c r="BV30" i="1"/>
  <c r="X86" i="1"/>
  <c r="X132" i="1"/>
  <c r="BX30" i="1"/>
  <c r="Z86" i="1"/>
  <c r="Z132" i="1"/>
  <c r="BZ30" i="1"/>
  <c r="AB86" i="1"/>
  <c r="AB132" i="1"/>
  <c r="CB30" i="1"/>
  <c r="AD86" i="1"/>
  <c r="AD132" i="1"/>
  <c r="AW132" i="1"/>
  <c r="BA132" i="1"/>
  <c r="AR274" i="1"/>
  <c r="F274" i="1"/>
  <c r="AT274" i="1"/>
  <c r="AY133" i="1"/>
  <c r="BF31" i="1"/>
  <c r="F87" i="1"/>
  <c r="H87" i="1"/>
  <c r="G87" i="1"/>
  <c r="H133" i="1"/>
  <c r="BH31" i="1"/>
  <c r="J87" i="1"/>
  <c r="J133" i="1"/>
  <c r="BJ31" i="1"/>
  <c r="L87" i="1"/>
  <c r="L133" i="1"/>
  <c r="BL31" i="1"/>
  <c r="N87" i="1"/>
  <c r="N133" i="1"/>
  <c r="BN31" i="1"/>
  <c r="P87" i="1"/>
  <c r="P133" i="1"/>
  <c r="BP31" i="1"/>
  <c r="R87" i="1"/>
  <c r="R133" i="1"/>
  <c r="BR31" i="1"/>
  <c r="T87" i="1"/>
  <c r="T133" i="1"/>
  <c r="BT31" i="1"/>
  <c r="V87" i="1"/>
  <c r="V133" i="1"/>
  <c r="BV31" i="1"/>
  <c r="X87" i="1"/>
  <c r="X133" i="1"/>
  <c r="BX31" i="1"/>
  <c r="Z87" i="1"/>
  <c r="Z133" i="1"/>
  <c r="BZ31" i="1"/>
  <c r="AB87" i="1"/>
  <c r="AB133" i="1"/>
  <c r="CB31" i="1"/>
  <c r="AD87" i="1"/>
  <c r="AD133" i="1"/>
  <c r="AW133" i="1"/>
  <c r="BA133" i="1"/>
  <c r="AR275" i="1"/>
  <c r="F275" i="1"/>
  <c r="AT275" i="1"/>
  <c r="AY134" i="1"/>
  <c r="BF32" i="1"/>
  <c r="F88" i="1"/>
  <c r="H88" i="1"/>
  <c r="G88" i="1"/>
  <c r="H134" i="1"/>
  <c r="BH32" i="1"/>
  <c r="J88" i="1"/>
  <c r="J134" i="1"/>
  <c r="BJ32" i="1"/>
  <c r="L88" i="1"/>
  <c r="L134" i="1"/>
  <c r="BL32" i="1"/>
  <c r="N88" i="1"/>
  <c r="N134" i="1"/>
  <c r="BN32" i="1"/>
  <c r="P88" i="1"/>
  <c r="P134" i="1"/>
  <c r="BP32" i="1"/>
  <c r="R88" i="1"/>
  <c r="R134" i="1"/>
  <c r="BR32" i="1"/>
  <c r="T88" i="1"/>
  <c r="T134" i="1"/>
  <c r="BT32" i="1"/>
  <c r="V88" i="1"/>
  <c r="V134" i="1"/>
  <c r="BV32" i="1"/>
  <c r="X88" i="1"/>
  <c r="X134" i="1"/>
  <c r="BX32" i="1"/>
  <c r="Z88" i="1"/>
  <c r="Z134" i="1"/>
  <c r="BZ32" i="1"/>
  <c r="AB88" i="1"/>
  <c r="AB134" i="1"/>
  <c r="CB32" i="1"/>
  <c r="AD88" i="1"/>
  <c r="AD134" i="1"/>
  <c r="AW134" i="1"/>
  <c r="BA134" i="1"/>
  <c r="F283" i="1"/>
  <c r="F96" i="1"/>
  <c r="H96" i="1"/>
  <c r="G96" i="1"/>
  <c r="H142" i="1"/>
  <c r="J96" i="1"/>
  <c r="J142" i="1"/>
  <c r="L96" i="1"/>
  <c r="L142" i="1"/>
  <c r="N96" i="1"/>
  <c r="N142" i="1"/>
  <c r="P96" i="1"/>
  <c r="P142" i="1"/>
  <c r="R96" i="1"/>
  <c r="R142" i="1"/>
  <c r="T96" i="1"/>
  <c r="T142" i="1"/>
  <c r="V96" i="1"/>
  <c r="V142" i="1"/>
  <c r="X96" i="1"/>
  <c r="X142" i="1"/>
  <c r="Z96" i="1"/>
  <c r="Z142" i="1"/>
  <c r="AB96" i="1"/>
  <c r="AB142" i="1"/>
  <c r="AD96" i="1"/>
  <c r="AD142" i="1"/>
  <c r="AW142" i="1"/>
  <c r="F284" i="1"/>
  <c r="F97" i="1"/>
  <c r="H97" i="1"/>
  <c r="G97" i="1"/>
  <c r="H143" i="1"/>
  <c r="J97" i="1"/>
  <c r="J143" i="1"/>
  <c r="L97" i="1"/>
  <c r="L143" i="1"/>
  <c r="N97" i="1"/>
  <c r="N143" i="1"/>
  <c r="P97" i="1"/>
  <c r="P143" i="1"/>
  <c r="R97" i="1"/>
  <c r="R143" i="1"/>
  <c r="T97" i="1"/>
  <c r="T143" i="1"/>
  <c r="V97" i="1"/>
  <c r="V143" i="1"/>
  <c r="X97" i="1"/>
  <c r="X143" i="1"/>
  <c r="Z97" i="1"/>
  <c r="Z143" i="1"/>
  <c r="AB97" i="1"/>
  <c r="AB143" i="1"/>
  <c r="AD97" i="1"/>
  <c r="AD143" i="1"/>
  <c r="AW143" i="1"/>
  <c r="F285" i="1"/>
  <c r="F98" i="1"/>
  <c r="H98" i="1"/>
  <c r="G98" i="1"/>
  <c r="H144" i="1"/>
  <c r="J98" i="1"/>
  <c r="J144" i="1"/>
  <c r="L98" i="1"/>
  <c r="L144" i="1"/>
  <c r="N98" i="1"/>
  <c r="N144" i="1"/>
  <c r="P98" i="1"/>
  <c r="P144" i="1"/>
  <c r="R98" i="1"/>
  <c r="R144" i="1"/>
  <c r="T98" i="1"/>
  <c r="T144" i="1"/>
  <c r="V98" i="1"/>
  <c r="V144" i="1"/>
  <c r="X98" i="1"/>
  <c r="X144" i="1"/>
  <c r="Z98" i="1"/>
  <c r="Z144" i="1"/>
  <c r="AB98" i="1"/>
  <c r="AB144" i="1"/>
  <c r="AD98" i="1"/>
  <c r="AD144" i="1"/>
  <c r="AW144" i="1"/>
  <c r="F286" i="1"/>
  <c r="AT286" i="1"/>
  <c r="AY145" i="1"/>
  <c r="F99" i="1"/>
  <c r="H99" i="1"/>
  <c r="G99" i="1"/>
  <c r="H145" i="1"/>
  <c r="J99" i="1"/>
  <c r="J145" i="1"/>
  <c r="L99" i="1"/>
  <c r="L145" i="1"/>
  <c r="N99" i="1"/>
  <c r="N145" i="1"/>
  <c r="P99" i="1"/>
  <c r="P145" i="1"/>
  <c r="R99" i="1"/>
  <c r="R145" i="1"/>
  <c r="T99" i="1"/>
  <c r="T145" i="1"/>
  <c r="V99" i="1"/>
  <c r="V145" i="1"/>
  <c r="X99" i="1"/>
  <c r="X145" i="1"/>
  <c r="Z99" i="1"/>
  <c r="Z145" i="1"/>
  <c r="AB99" i="1"/>
  <c r="AB145" i="1"/>
  <c r="AD99" i="1"/>
  <c r="AD145" i="1"/>
  <c r="AW145" i="1"/>
  <c r="BA145" i="1"/>
  <c r="F287" i="1"/>
  <c r="AT287" i="1"/>
  <c r="AY146" i="1"/>
  <c r="F100" i="1"/>
  <c r="H100" i="1"/>
  <c r="G100" i="1"/>
  <c r="H146" i="1"/>
  <c r="J100" i="1"/>
  <c r="J146" i="1"/>
  <c r="L100" i="1"/>
  <c r="L146" i="1"/>
  <c r="N100" i="1"/>
  <c r="N146" i="1"/>
  <c r="P100" i="1"/>
  <c r="P146" i="1"/>
  <c r="R100" i="1"/>
  <c r="R146" i="1"/>
  <c r="T100" i="1"/>
  <c r="T146" i="1"/>
  <c r="V100" i="1"/>
  <c r="V146" i="1"/>
  <c r="X100" i="1"/>
  <c r="X146" i="1"/>
  <c r="Z100" i="1"/>
  <c r="Z146" i="1"/>
  <c r="AB100" i="1"/>
  <c r="AB146" i="1"/>
  <c r="AD100" i="1"/>
  <c r="AD146" i="1"/>
  <c r="AW146" i="1"/>
  <c r="BA146" i="1"/>
  <c r="F288" i="1"/>
  <c r="AT288" i="1"/>
  <c r="AY147" i="1"/>
  <c r="F101" i="1"/>
  <c r="H101" i="1"/>
  <c r="G101" i="1"/>
  <c r="H147" i="1"/>
  <c r="J101" i="1"/>
  <c r="J147" i="1"/>
  <c r="L101" i="1"/>
  <c r="L147" i="1"/>
  <c r="N101" i="1"/>
  <c r="N147" i="1"/>
  <c r="P101" i="1"/>
  <c r="P147" i="1"/>
  <c r="R101" i="1"/>
  <c r="R147" i="1"/>
  <c r="T101" i="1"/>
  <c r="T147" i="1"/>
  <c r="V101" i="1"/>
  <c r="V147" i="1"/>
  <c r="X101" i="1"/>
  <c r="X147" i="1"/>
  <c r="Z101" i="1"/>
  <c r="Z147" i="1"/>
  <c r="AB101" i="1"/>
  <c r="AB147" i="1"/>
  <c r="AD101" i="1"/>
  <c r="AD147" i="1"/>
  <c r="AW147" i="1"/>
  <c r="BA147" i="1"/>
  <c r="F289" i="1"/>
  <c r="AT289" i="1"/>
  <c r="AY148" i="1"/>
  <c r="F102" i="1"/>
  <c r="H102" i="1"/>
  <c r="G102" i="1"/>
  <c r="H148" i="1"/>
  <c r="J102" i="1"/>
  <c r="J148" i="1"/>
  <c r="L102" i="1"/>
  <c r="L148" i="1"/>
  <c r="N102" i="1"/>
  <c r="N148" i="1"/>
  <c r="P102" i="1"/>
  <c r="P148" i="1"/>
  <c r="R102" i="1"/>
  <c r="R148" i="1"/>
  <c r="T102" i="1"/>
  <c r="T148" i="1"/>
  <c r="V102" i="1"/>
  <c r="V148" i="1"/>
  <c r="X102" i="1"/>
  <c r="X148" i="1"/>
  <c r="Z102" i="1"/>
  <c r="Z148" i="1"/>
  <c r="AB102" i="1"/>
  <c r="AB148" i="1"/>
  <c r="AD102" i="1"/>
  <c r="AD148" i="1"/>
  <c r="AW148" i="1"/>
  <c r="BA148" i="1"/>
  <c r="F89" i="1"/>
  <c r="H89" i="1"/>
  <c r="G89" i="1"/>
  <c r="H135" i="1"/>
  <c r="J89" i="1"/>
  <c r="J135" i="1"/>
  <c r="L89" i="1"/>
  <c r="L135" i="1"/>
  <c r="N89" i="1"/>
  <c r="N135" i="1"/>
  <c r="P89" i="1"/>
  <c r="P135" i="1"/>
  <c r="R89" i="1"/>
  <c r="R135" i="1"/>
  <c r="T89" i="1"/>
  <c r="T135" i="1"/>
  <c r="V89" i="1"/>
  <c r="V135" i="1"/>
  <c r="X89" i="1"/>
  <c r="X135" i="1"/>
  <c r="Z89" i="1"/>
  <c r="Z135" i="1"/>
  <c r="AB89" i="1"/>
  <c r="AB135" i="1"/>
  <c r="AD89" i="1"/>
  <c r="AD135" i="1"/>
  <c r="AW135" i="1"/>
  <c r="F276" i="1"/>
  <c r="AT276" i="1"/>
  <c r="AY135" i="1"/>
  <c r="BA135" i="1"/>
  <c r="F90" i="1"/>
  <c r="H90" i="1"/>
  <c r="G90" i="1"/>
  <c r="H136" i="1"/>
  <c r="J90" i="1"/>
  <c r="J136" i="1"/>
  <c r="L90" i="1"/>
  <c r="L136" i="1"/>
  <c r="N90" i="1"/>
  <c r="N136" i="1"/>
  <c r="P90" i="1"/>
  <c r="P136" i="1"/>
  <c r="R90" i="1"/>
  <c r="R136" i="1"/>
  <c r="T90" i="1"/>
  <c r="T136" i="1"/>
  <c r="V90" i="1"/>
  <c r="V136" i="1"/>
  <c r="X90" i="1"/>
  <c r="X136" i="1"/>
  <c r="Z90" i="1"/>
  <c r="Z136" i="1"/>
  <c r="AB90" i="1"/>
  <c r="AB136" i="1"/>
  <c r="AD90" i="1"/>
  <c r="AD136" i="1"/>
  <c r="AW136" i="1"/>
  <c r="F277" i="1"/>
  <c r="AT277" i="1"/>
  <c r="AY136" i="1"/>
  <c r="BA136" i="1"/>
  <c r="F91" i="1"/>
  <c r="H91" i="1"/>
  <c r="G91" i="1"/>
  <c r="H137" i="1"/>
  <c r="J91" i="1"/>
  <c r="J137" i="1"/>
  <c r="L91" i="1"/>
  <c r="L137" i="1"/>
  <c r="N91" i="1"/>
  <c r="N137" i="1"/>
  <c r="P91" i="1"/>
  <c r="P137" i="1"/>
  <c r="R91" i="1"/>
  <c r="R137" i="1"/>
  <c r="T91" i="1"/>
  <c r="T137" i="1"/>
  <c r="V91" i="1"/>
  <c r="V137" i="1"/>
  <c r="X91" i="1"/>
  <c r="X137" i="1"/>
  <c r="Z91" i="1"/>
  <c r="Z137" i="1"/>
  <c r="AB91" i="1"/>
  <c r="AB137" i="1"/>
  <c r="AD91" i="1"/>
  <c r="AD137" i="1"/>
  <c r="AW137" i="1"/>
  <c r="F278" i="1"/>
  <c r="AT278" i="1"/>
  <c r="AY137" i="1"/>
  <c r="BA137" i="1"/>
  <c r="F92" i="1"/>
  <c r="H92" i="1"/>
  <c r="G92" i="1"/>
  <c r="H138" i="1"/>
  <c r="J92" i="1"/>
  <c r="J138" i="1"/>
  <c r="L92" i="1"/>
  <c r="L138" i="1"/>
  <c r="N92" i="1"/>
  <c r="N138" i="1"/>
  <c r="P92" i="1"/>
  <c r="P138" i="1"/>
  <c r="R92" i="1"/>
  <c r="R138" i="1"/>
  <c r="T92" i="1"/>
  <c r="T138" i="1"/>
  <c r="V92" i="1"/>
  <c r="V138" i="1"/>
  <c r="X92" i="1"/>
  <c r="X138" i="1"/>
  <c r="Z92" i="1"/>
  <c r="Z138" i="1"/>
  <c r="AB92" i="1"/>
  <c r="AB138" i="1"/>
  <c r="AD92" i="1"/>
  <c r="AD138" i="1"/>
  <c r="AW138" i="1"/>
  <c r="F279" i="1"/>
  <c r="AT279" i="1"/>
  <c r="AY138" i="1"/>
  <c r="BA138" i="1"/>
  <c r="F93" i="1"/>
  <c r="H93" i="1"/>
  <c r="G93" i="1"/>
  <c r="H139" i="1"/>
  <c r="J93" i="1"/>
  <c r="J139" i="1"/>
  <c r="L93" i="1"/>
  <c r="L139" i="1"/>
  <c r="N93" i="1"/>
  <c r="N139" i="1"/>
  <c r="P93" i="1"/>
  <c r="P139" i="1"/>
  <c r="R93" i="1"/>
  <c r="R139" i="1"/>
  <c r="T93" i="1"/>
  <c r="T139" i="1"/>
  <c r="V93" i="1"/>
  <c r="V139" i="1"/>
  <c r="X93" i="1"/>
  <c r="X139" i="1"/>
  <c r="Z93" i="1"/>
  <c r="Z139" i="1"/>
  <c r="AB93" i="1"/>
  <c r="AB139" i="1"/>
  <c r="AD93" i="1"/>
  <c r="AD139" i="1"/>
  <c r="AW139" i="1"/>
  <c r="F280" i="1"/>
  <c r="AT280" i="1"/>
  <c r="AY139" i="1"/>
  <c r="BA139" i="1"/>
  <c r="F94" i="1"/>
  <c r="H94" i="1"/>
  <c r="G94" i="1"/>
  <c r="H140" i="1"/>
  <c r="J94" i="1"/>
  <c r="J140" i="1"/>
  <c r="L94" i="1"/>
  <c r="L140" i="1"/>
  <c r="N94" i="1"/>
  <c r="N140" i="1"/>
  <c r="P94" i="1"/>
  <c r="P140" i="1"/>
  <c r="R94" i="1"/>
  <c r="R140" i="1"/>
  <c r="T94" i="1"/>
  <c r="T140" i="1"/>
  <c r="V94" i="1"/>
  <c r="V140" i="1"/>
  <c r="X94" i="1"/>
  <c r="X140" i="1"/>
  <c r="Z94" i="1"/>
  <c r="Z140" i="1"/>
  <c r="AB94" i="1"/>
  <c r="AB140" i="1"/>
  <c r="AD94" i="1"/>
  <c r="AD140" i="1"/>
  <c r="AW140" i="1"/>
  <c r="F281" i="1"/>
  <c r="AT281" i="1"/>
  <c r="AY140" i="1"/>
  <c r="BA140" i="1"/>
  <c r="F95" i="1"/>
  <c r="H95" i="1"/>
  <c r="G95" i="1"/>
  <c r="H141" i="1"/>
  <c r="J95" i="1"/>
  <c r="J141" i="1"/>
  <c r="L95" i="1"/>
  <c r="L141" i="1"/>
  <c r="N95" i="1"/>
  <c r="N141" i="1"/>
  <c r="P95" i="1"/>
  <c r="P141" i="1"/>
  <c r="R95" i="1"/>
  <c r="R141" i="1"/>
  <c r="T95" i="1"/>
  <c r="T141" i="1"/>
  <c r="V95" i="1"/>
  <c r="V141" i="1"/>
  <c r="X95" i="1"/>
  <c r="X141" i="1"/>
  <c r="Z95" i="1"/>
  <c r="Z141" i="1"/>
  <c r="AB95" i="1"/>
  <c r="AB141" i="1"/>
  <c r="AD95" i="1"/>
  <c r="AD141" i="1"/>
  <c r="AW141" i="1"/>
  <c r="F282" i="1"/>
  <c r="AT282" i="1"/>
  <c r="AY141" i="1"/>
  <c r="BA141" i="1"/>
  <c r="F103" i="1"/>
  <c r="H103" i="1"/>
  <c r="G103" i="1"/>
  <c r="H149" i="1"/>
  <c r="J103" i="1"/>
  <c r="J149" i="1"/>
  <c r="L103" i="1"/>
  <c r="L149" i="1"/>
  <c r="N103" i="1"/>
  <c r="N149" i="1"/>
  <c r="P103" i="1"/>
  <c r="P149" i="1"/>
  <c r="R103" i="1"/>
  <c r="R149" i="1"/>
  <c r="T103" i="1"/>
  <c r="T149" i="1"/>
  <c r="V103" i="1"/>
  <c r="V149" i="1"/>
  <c r="X103" i="1"/>
  <c r="X149" i="1"/>
  <c r="Z103" i="1"/>
  <c r="Z149" i="1"/>
  <c r="AB103" i="1"/>
  <c r="AB149" i="1"/>
  <c r="AD103" i="1"/>
  <c r="AD149" i="1"/>
  <c r="AW149" i="1"/>
  <c r="F290" i="1"/>
  <c r="AT290" i="1"/>
  <c r="AY149" i="1"/>
  <c r="BA149" i="1"/>
  <c r="F104" i="1"/>
  <c r="H104" i="1"/>
  <c r="G104" i="1"/>
  <c r="H150" i="1"/>
  <c r="J104" i="1"/>
  <c r="J150" i="1"/>
  <c r="L104" i="1"/>
  <c r="L150" i="1"/>
  <c r="N104" i="1"/>
  <c r="N150" i="1"/>
  <c r="P104" i="1"/>
  <c r="P150" i="1"/>
  <c r="R104" i="1"/>
  <c r="R150" i="1"/>
  <c r="T104" i="1"/>
  <c r="T150" i="1"/>
  <c r="V104" i="1"/>
  <c r="V150" i="1"/>
  <c r="X104" i="1"/>
  <c r="X150" i="1"/>
  <c r="Z104" i="1"/>
  <c r="Z150" i="1"/>
  <c r="AB104" i="1"/>
  <c r="AB150" i="1"/>
  <c r="AD104" i="1"/>
  <c r="AD150" i="1"/>
  <c r="AW150" i="1"/>
  <c r="F291" i="1"/>
  <c r="AT291" i="1"/>
  <c r="AY150" i="1"/>
  <c r="BA150" i="1"/>
  <c r="F105" i="1"/>
  <c r="H105" i="1"/>
  <c r="G105" i="1"/>
  <c r="H151" i="1"/>
  <c r="J105" i="1"/>
  <c r="J151" i="1"/>
  <c r="L105" i="1"/>
  <c r="L151" i="1"/>
  <c r="N105" i="1"/>
  <c r="N151" i="1"/>
  <c r="P105" i="1"/>
  <c r="P151" i="1"/>
  <c r="R105" i="1"/>
  <c r="R151" i="1"/>
  <c r="T105" i="1"/>
  <c r="T151" i="1"/>
  <c r="V105" i="1"/>
  <c r="V151" i="1"/>
  <c r="X105" i="1"/>
  <c r="X151" i="1"/>
  <c r="Z105" i="1"/>
  <c r="Z151" i="1"/>
  <c r="AB105" i="1"/>
  <c r="AB151" i="1"/>
  <c r="AD105" i="1"/>
  <c r="AD151" i="1"/>
  <c r="AW151" i="1"/>
  <c r="F292" i="1"/>
  <c r="AT292" i="1"/>
  <c r="AY151" i="1"/>
  <c r="BA151" i="1"/>
  <c r="F106" i="1"/>
  <c r="H106" i="1"/>
  <c r="G106" i="1"/>
  <c r="H152" i="1"/>
  <c r="J106" i="1"/>
  <c r="J152" i="1"/>
  <c r="L106" i="1"/>
  <c r="L152" i="1"/>
  <c r="N106" i="1"/>
  <c r="N152" i="1"/>
  <c r="P106" i="1"/>
  <c r="P152" i="1"/>
  <c r="R106" i="1"/>
  <c r="R152" i="1"/>
  <c r="T106" i="1"/>
  <c r="T152" i="1"/>
  <c r="V106" i="1"/>
  <c r="V152" i="1"/>
  <c r="X106" i="1"/>
  <c r="X152" i="1"/>
  <c r="Z106" i="1"/>
  <c r="Z152" i="1"/>
  <c r="AB106" i="1"/>
  <c r="AB152" i="1"/>
  <c r="AD106" i="1"/>
  <c r="AD152" i="1"/>
  <c r="AW152" i="1"/>
  <c r="F293" i="1"/>
  <c r="AT293" i="1"/>
  <c r="AY152" i="1"/>
  <c r="BA152" i="1"/>
  <c r="F107" i="1"/>
  <c r="H107" i="1"/>
  <c r="G107" i="1"/>
  <c r="H153" i="1"/>
  <c r="J107" i="1"/>
  <c r="J153" i="1"/>
  <c r="L107" i="1"/>
  <c r="L153" i="1"/>
  <c r="N107" i="1"/>
  <c r="N153" i="1"/>
  <c r="P107" i="1"/>
  <c r="P153" i="1"/>
  <c r="R107" i="1"/>
  <c r="R153" i="1"/>
  <c r="T107" i="1"/>
  <c r="T153" i="1"/>
  <c r="V107" i="1"/>
  <c r="V153" i="1"/>
  <c r="X107" i="1"/>
  <c r="X153" i="1"/>
  <c r="Z107" i="1"/>
  <c r="Z153" i="1"/>
  <c r="AB107" i="1"/>
  <c r="AB153" i="1"/>
  <c r="AD107" i="1"/>
  <c r="AD153" i="1"/>
  <c r="AW153" i="1"/>
  <c r="F294" i="1"/>
  <c r="AT294" i="1"/>
  <c r="AY153" i="1"/>
  <c r="BA153" i="1"/>
  <c r="F108" i="1"/>
  <c r="H108" i="1"/>
  <c r="G108" i="1"/>
  <c r="H154" i="1"/>
  <c r="J108" i="1"/>
  <c r="J154" i="1"/>
  <c r="L108" i="1"/>
  <c r="L154" i="1"/>
  <c r="N108" i="1"/>
  <c r="N154" i="1"/>
  <c r="P108" i="1"/>
  <c r="P154" i="1"/>
  <c r="R108" i="1"/>
  <c r="R154" i="1"/>
  <c r="T108" i="1"/>
  <c r="T154" i="1"/>
  <c r="V108" i="1"/>
  <c r="V154" i="1"/>
  <c r="X108" i="1"/>
  <c r="X154" i="1"/>
  <c r="Z108" i="1"/>
  <c r="Z154" i="1"/>
  <c r="AB108" i="1"/>
  <c r="AB154" i="1"/>
  <c r="AD108" i="1"/>
  <c r="AD154" i="1"/>
  <c r="AW154" i="1"/>
  <c r="F295" i="1"/>
  <c r="AT295" i="1"/>
  <c r="AY154" i="1"/>
  <c r="BA154" i="1"/>
  <c r="F109" i="1"/>
  <c r="H109" i="1"/>
  <c r="G109" i="1"/>
  <c r="H155" i="1"/>
  <c r="J109" i="1"/>
  <c r="J155" i="1"/>
  <c r="L109" i="1"/>
  <c r="L155" i="1"/>
  <c r="N109" i="1"/>
  <c r="N155" i="1"/>
  <c r="P109" i="1"/>
  <c r="P155" i="1"/>
  <c r="R109" i="1"/>
  <c r="R155" i="1"/>
  <c r="T109" i="1"/>
  <c r="T155" i="1"/>
  <c r="V109" i="1"/>
  <c r="V155" i="1"/>
  <c r="X109" i="1"/>
  <c r="X155" i="1"/>
  <c r="Z109" i="1"/>
  <c r="Z155" i="1"/>
  <c r="AB109" i="1"/>
  <c r="AB155" i="1"/>
  <c r="AD109" i="1"/>
  <c r="AD155" i="1"/>
  <c r="AW155" i="1"/>
  <c r="F296" i="1"/>
  <c r="AT296" i="1"/>
  <c r="AY155" i="1"/>
  <c r="BA155" i="1"/>
  <c r="F110" i="1"/>
  <c r="H110" i="1"/>
  <c r="G110" i="1"/>
  <c r="H156" i="1"/>
  <c r="J110" i="1"/>
  <c r="J156" i="1"/>
  <c r="L110" i="1"/>
  <c r="L156" i="1"/>
  <c r="N110" i="1"/>
  <c r="N156" i="1"/>
  <c r="P110" i="1"/>
  <c r="P156" i="1"/>
  <c r="R110" i="1"/>
  <c r="R156" i="1"/>
  <c r="T110" i="1"/>
  <c r="T156" i="1"/>
  <c r="V110" i="1"/>
  <c r="V156" i="1"/>
  <c r="X110" i="1"/>
  <c r="X156" i="1"/>
  <c r="Z110" i="1"/>
  <c r="Z156" i="1"/>
  <c r="AB110" i="1"/>
  <c r="AB156" i="1"/>
  <c r="AD110" i="1"/>
  <c r="AD156" i="1"/>
  <c r="AW156" i="1"/>
  <c r="F297" i="1"/>
  <c r="AT297" i="1"/>
  <c r="AY156" i="1"/>
  <c r="BA156" i="1"/>
  <c r="F111" i="1"/>
  <c r="H111" i="1"/>
  <c r="G111" i="1"/>
  <c r="H157" i="1"/>
  <c r="J111" i="1"/>
  <c r="J157" i="1"/>
  <c r="L111" i="1"/>
  <c r="L157" i="1"/>
  <c r="N111" i="1"/>
  <c r="N157" i="1"/>
  <c r="P111" i="1"/>
  <c r="P157" i="1"/>
  <c r="R111" i="1"/>
  <c r="R157" i="1"/>
  <c r="T111" i="1"/>
  <c r="T157" i="1"/>
  <c r="V111" i="1"/>
  <c r="V157" i="1"/>
  <c r="X111" i="1"/>
  <c r="X157" i="1"/>
  <c r="Z111" i="1"/>
  <c r="Z157" i="1"/>
  <c r="AB111" i="1"/>
  <c r="AB157" i="1"/>
  <c r="AD111" i="1"/>
  <c r="AD157" i="1"/>
  <c r="AW157" i="1"/>
  <c r="F298" i="1"/>
  <c r="AT298" i="1"/>
  <c r="AY157" i="1"/>
  <c r="BA157" i="1"/>
  <c r="F112" i="1"/>
  <c r="H112" i="1"/>
  <c r="G112" i="1"/>
  <c r="H158" i="1"/>
  <c r="J112" i="1"/>
  <c r="J158" i="1"/>
  <c r="L112" i="1"/>
  <c r="L158" i="1"/>
  <c r="N112" i="1"/>
  <c r="N158" i="1"/>
  <c r="P112" i="1"/>
  <c r="P158" i="1"/>
  <c r="R112" i="1"/>
  <c r="R158" i="1"/>
  <c r="T112" i="1"/>
  <c r="T158" i="1"/>
  <c r="V112" i="1"/>
  <c r="V158" i="1"/>
  <c r="X112" i="1"/>
  <c r="X158" i="1"/>
  <c r="Z112" i="1"/>
  <c r="Z158" i="1"/>
  <c r="AB112" i="1"/>
  <c r="AB158" i="1"/>
  <c r="AD112" i="1"/>
  <c r="AD158" i="1"/>
  <c r="AW158" i="1"/>
  <c r="F299" i="1"/>
  <c r="AT299" i="1"/>
  <c r="AY158" i="1"/>
  <c r="BA158" i="1"/>
  <c r="F113" i="1"/>
  <c r="H113" i="1"/>
  <c r="G113" i="1"/>
  <c r="H159" i="1"/>
  <c r="J113" i="1"/>
  <c r="J159" i="1"/>
  <c r="L113" i="1"/>
  <c r="L159" i="1"/>
  <c r="N113" i="1"/>
  <c r="N159" i="1"/>
  <c r="P113" i="1"/>
  <c r="P159" i="1"/>
  <c r="R113" i="1"/>
  <c r="R159" i="1"/>
  <c r="T113" i="1"/>
  <c r="T159" i="1"/>
  <c r="V113" i="1"/>
  <c r="V159" i="1"/>
  <c r="X113" i="1"/>
  <c r="X159" i="1"/>
  <c r="Z113" i="1"/>
  <c r="Z159" i="1"/>
  <c r="AB113" i="1"/>
  <c r="AB159" i="1"/>
  <c r="AD113" i="1"/>
  <c r="AD159" i="1"/>
  <c r="AW159" i="1"/>
  <c r="F300" i="1"/>
  <c r="AT300" i="1"/>
  <c r="AY159" i="1"/>
  <c r="BA159" i="1"/>
  <c r="R59" i="4"/>
  <c r="R60" i="4"/>
  <c r="R61" i="4"/>
  <c r="U59" i="4"/>
  <c r="U60" i="4"/>
  <c r="N48" i="4"/>
  <c r="N49" i="4"/>
  <c r="N50" i="4"/>
  <c r="N51" i="4"/>
  <c r="N52" i="4"/>
  <c r="N53" i="4"/>
  <c r="L50" i="4"/>
  <c r="L49" i="4"/>
  <c r="L48" i="4"/>
  <c r="X49" i="4"/>
  <c r="Y48" i="4"/>
  <c r="I48" i="4"/>
  <c r="I74" i="4"/>
  <c r="C75" i="4"/>
  <c r="Q75" i="4"/>
  <c r="S75" i="4"/>
  <c r="W75" i="4"/>
  <c r="V75" i="4"/>
  <c r="O75" i="4"/>
  <c r="M75" i="4"/>
  <c r="I75" i="4"/>
  <c r="X75" i="4"/>
  <c r="Y75" i="4"/>
  <c r="AD75" i="4"/>
  <c r="J75" i="4"/>
  <c r="AE75" i="4"/>
  <c r="C76" i="4"/>
  <c r="Q76" i="4"/>
  <c r="S76" i="4"/>
  <c r="W76" i="4"/>
  <c r="V76" i="4"/>
  <c r="O76" i="4"/>
  <c r="M76" i="4"/>
  <c r="I76" i="4"/>
  <c r="X76" i="4"/>
  <c r="Y76" i="4"/>
  <c r="AD76" i="4"/>
  <c r="J76" i="4"/>
  <c r="AE76" i="4"/>
  <c r="I77" i="4"/>
  <c r="M77" i="4"/>
  <c r="N77" i="4"/>
  <c r="O77" i="4"/>
  <c r="S77" i="4"/>
  <c r="V77" i="4"/>
  <c r="X77" i="4"/>
  <c r="Y77" i="4"/>
  <c r="AD77" i="4"/>
  <c r="D77" i="4"/>
  <c r="J77" i="4"/>
  <c r="AE77" i="4"/>
  <c r="I78" i="4"/>
  <c r="M78" i="4"/>
  <c r="N78" i="4"/>
  <c r="O78" i="4"/>
  <c r="S78" i="4"/>
  <c r="V78" i="4"/>
  <c r="X78" i="4"/>
  <c r="Y78" i="4"/>
  <c r="AD78" i="4"/>
  <c r="D78" i="4"/>
  <c r="J78" i="4"/>
  <c r="AE78" i="4"/>
  <c r="I79" i="4"/>
  <c r="M79" i="4"/>
  <c r="N79" i="4"/>
  <c r="O79" i="4"/>
  <c r="S79" i="4"/>
  <c r="V79" i="4"/>
  <c r="X79" i="4"/>
  <c r="Y79" i="4"/>
  <c r="AD79" i="4"/>
  <c r="D79" i="4"/>
  <c r="J79" i="4"/>
  <c r="AE79" i="4"/>
  <c r="I80" i="4"/>
  <c r="M80" i="4"/>
  <c r="N80" i="4"/>
  <c r="O80" i="4"/>
  <c r="S80" i="4"/>
  <c r="V80" i="4"/>
  <c r="X80" i="4"/>
  <c r="Y80" i="4"/>
  <c r="AD80" i="4"/>
  <c r="D80" i="4"/>
  <c r="J80" i="4"/>
  <c r="AE80" i="4"/>
  <c r="I81" i="4"/>
  <c r="M81" i="4"/>
  <c r="N81" i="4"/>
  <c r="O81" i="4"/>
  <c r="S81" i="4"/>
  <c r="V81" i="4"/>
  <c r="X81" i="4"/>
  <c r="Y81" i="4"/>
  <c r="AD81" i="4"/>
  <c r="D81" i="4"/>
  <c r="J81" i="4"/>
  <c r="AE81" i="4"/>
  <c r="I82" i="4"/>
  <c r="M82" i="4"/>
  <c r="N82" i="4"/>
  <c r="O82" i="4"/>
  <c r="S82" i="4"/>
  <c r="V82" i="4"/>
  <c r="X82" i="4"/>
  <c r="Y82" i="4"/>
  <c r="AD82" i="4"/>
  <c r="D82" i="4"/>
  <c r="J82" i="4"/>
  <c r="AE82" i="4"/>
  <c r="I83" i="4"/>
  <c r="M83" i="4"/>
  <c r="N83" i="4"/>
  <c r="O83" i="4"/>
  <c r="S83" i="4"/>
  <c r="V83" i="4"/>
  <c r="X83" i="4"/>
  <c r="Y83" i="4"/>
  <c r="AD83" i="4"/>
  <c r="D83" i="4"/>
  <c r="J83" i="4"/>
  <c r="AE83" i="4"/>
  <c r="I84" i="4"/>
  <c r="M84" i="4"/>
  <c r="N84" i="4"/>
  <c r="O84" i="4"/>
  <c r="S84" i="4"/>
  <c r="V84" i="4"/>
  <c r="X84" i="4"/>
  <c r="Y84" i="4"/>
  <c r="AD84" i="4"/>
  <c r="D84" i="4"/>
  <c r="J84" i="4"/>
  <c r="AE84" i="4"/>
  <c r="I85" i="4"/>
  <c r="M85" i="4"/>
  <c r="N85" i="4"/>
  <c r="O85" i="4"/>
  <c r="S85" i="4"/>
  <c r="V85" i="4"/>
  <c r="X85" i="4"/>
  <c r="Y85" i="4"/>
  <c r="AD85" i="4"/>
  <c r="D85" i="4"/>
  <c r="J85" i="4"/>
  <c r="AE85" i="4"/>
  <c r="L213" i="4"/>
  <c r="L225" i="4"/>
  <c r="M213" i="4"/>
  <c r="M225" i="4"/>
  <c r="M231" i="4"/>
  <c r="N213" i="4"/>
  <c r="N225" i="4"/>
  <c r="N231" i="4"/>
  <c r="F225" i="4"/>
  <c r="H225" i="4"/>
  <c r="H231" i="4"/>
  <c r="I225" i="4"/>
  <c r="I231" i="4"/>
  <c r="M232" i="4"/>
  <c r="N232" i="4"/>
  <c r="H232" i="4"/>
  <c r="I232" i="4"/>
  <c r="M233" i="4"/>
  <c r="N233" i="4"/>
  <c r="H233" i="4"/>
  <c r="I233" i="4"/>
  <c r="M234" i="4"/>
  <c r="N234" i="4"/>
  <c r="H234" i="4"/>
  <c r="I234" i="4"/>
  <c r="M235" i="4"/>
  <c r="N235" i="4"/>
  <c r="F235" i="4"/>
  <c r="I235" i="4"/>
  <c r="L236" i="4"/>
  <c r="M236" i="4"/>
  <c r="N236" i="4"/>
  <c r="O236" i="4"/>
  <c r="AB236" i="4"/>
  <c r="F236" i="4"/>
  <c r="H236" i="4"/>
  <c r="I236" i="4"/>
  <c r="J236" i="4"/>
  <c r="AA236" i="4"/>
  <c r="AC236" i="4"/>
  <c r="L237" i="4"/>
  <c r="M237" i="4"/>
  <c r="N237" i="4"/>
  <c r="O237" i="4"/>
  <c r="AB237" i="4"/>
  <c r="F237" i="4"/>
  <c r="H237" i="4"/>
  <c r="I237" i="4"/>
  <c r="J237" i="4"/>
  <c r="AA237" i="4"/>
  <c r="AC237" i="4"/>
  <c r="F238" i="4"/>
  <c r="H238" i="4"/>
  <c r="I238" i="4"/>
  <c r="J238" i="4"/>
  <c r="AA238" i="4"/>
  <c r="L238" i="4"/>
  <c r="M238" i="4"/>
  <c r="N238" i="4"/>
  <c r="O238" i="4"/>
  <c r="AB238" i="4"/>
  <c r="AC238" i="4"/>
  <c r="F239" i="4"/>
  <c r="H239" i="4"/>
  <c r="I239" i="4"/>
  <c r="J239" i="4"/>
  <c r="AA239" i="4"/>
  <c r="L239" i="4"/>
  <c r="M239" i="4"/>
  <c r="N239" i="4"/>
  <c r="O239" i="4"/>
  <c r="AB239" i="4"/>
  <c r="AC239" i="4"/>
  <c r="F240" i="4"/>
  <c r="H240" i="4"/>
  <c r="I240" i="4"/>
  <c r="J240" i="4"/>
  <c r="AA240" i="4"/>
  <c r="L240" i="4"/>
  <c r="M240" i="4"/>
  <c r="N240" i="4"/>
  <c r="O240" i="4"/>
  <c r="AB240" i="4"/>
  <c r="AC240" i="4"/>
  <c r="F241" i="4"/>
  <c r="H241" i="4"/>
  <c r="I241" i="4"/>
  <c r="J241" i="4"/>
  <c r="AA241" i="4"/>
  <c r="L241" i="4"/>
  <c r="M241" i="4"/>
  <c r="N241" i="4"/>
  <c r="O241" i="4"/>
  <c r="AB241" i="4"/>
  <c r="AC241" i="4"/>
  <c r="F242" i="4"/>
  <c r="H242" i="4"/>
  <c r="I242" i="4"/>
  <c r="J242" i="4"/>
  <c r="AA242" i="4"/>
  <c r="L242" i="4"/>
  <c r="M242" i="4"/>
  <c r="N242" i="4"/>
  <c r="O242" i="4"/>
  <c r="AB242" i="4"/>
  <c r="AC242" i="4"/>
  <c r="F243" i="4"/>
  <c r="H243" i="4"/>
  <c r="I243" i="4"/>
  <c r="J243" i="4"/>
  <c r="AA243" i="4"/>
  <c r="L243" i="4"/>
  <c r="M243" i="4"/>
  <c r="N243" i="4"/>
  <c r="O243" i="4"/>
  <c r="AB243" i="4"/>
  <c r="AC243" i="4"/>
  <c r="F244" i="4"/>
  <c r="H244" i="4"/>
  <c r="I244" i="4"/>
  <c r="J244" i="4"/>
  <c r="AA244" i="4"/>
  <c r="L244" i="4"/>
  <c r="M244" i="4"/>
  <c r="N244" i="4"/>
  <c r="O244" i="4"/>
  <c r="AB244" i="4"/>
  <c r="AC244" i="4"/>
  <c r="F245" i="4"/>
  <c r="H245" i="4"/>
  <c r="I245" i="4"/>
  <c r="J245" i="4"/>
  <c r="AA245" i="4"/>
  <c r="L245" i="4"/>
  <c r="M245" i="4"/>
  <c r="N245" i="4"/>
  <c r="O245" i="4"/>
  <c r="AB245" i="4"/>
  <c r="AC245" i="4"/>
  <c r="F246" i="4"/>
  <c r="H246" i="4"/>
  <c r="I246" i="4"/>
  <c r="J246" i="4"/>
  <c r="AA246" i="4"/>
  <c r="L246" i="4"/>
  <c r="M246" i="4"/>
  <c r="N246" i="4"/>
  <c r="O246" i="4"/>
  <c r="AB246" i="4"/>
  <c r="AC246" i="4"/>
  <c r="F247" i="4"/>
  <c r="H247" i="4"/>
  <c r="I247" i="4"/>
  <c r="J247" i="4"/>
  <c r="AA247" i="4"/>
  <c r="L247" i="4"/>
  <c r="M247" i="4"/>
  <c r="N247" i="4"/>
  <c r="O247" i="4"/>
  <c r="AB247" i="4"/>
  <c r="AC247" i="4"/>
  <c r="F248" i="4"/>
  <c r="H248" i="4"/>
  <c r="I248" i="4"/>
  <c r="J248" i="4"/>
  <c r="AA248" i="4"/>
  <c r="L248" i="4"/>
  <c r="M248" i="4"/>
  <c r="N248" i="4"/>
  <c r="O248" i="4"/>
  <c r="AB248" i="4"/>
  <c r="AC248" i="4"/>
  <c r="F249" i="4"/>
  <c r="H249" i="4"/>
  <c r="I249" i="4"/>
  <c r="J249" i="4"/>
  <c r="AA249" i="4"/>
  <c r="L249" i="4"/>
  <c r="M249" i="4"/>
  <c r="N249" i="4"/>
  <c r="O249" i="4"/>
  <c r="AB249" i="4"/>
  <c r="AC249" i="4"/>
  <c r="F250" i="4"/>
  <c r="H250" i="4"/>
  <c r="I250" i="4"/>
  <c r="J250" i="4"/>
  <c r="AA250" i="4"/>
  <c r="L250" i="4"/>
  <c r="M250" i="4"/>
  <c r="N250" i="4"/>
  <c r="O250" i="4"/>
  <c r="AB250" i="4"/>
  <c r="AC250" i="4"/>
  <c r="F251" i="4"/>
  <c r="H251" i="4"/>
  <c r="I251" i="4"/>
  <c r="J251" i="4"/>
  <c r="AA251" i="4"/>
  <c r="L251" i="4"/>
  <c r="M251" i="4"/>
  <c r="N251" i="4"/>
  <c r="O251" i="4"/>
  <c r="AB251" i="4"/>
  <c r="AC251" i="4"/>
  <c r="F252" i="4"/>
  <c r="H252" i="4"/>
  <c r="I252" i="4"/>
  <c r="J252" i="4"/>
  <c r="AA252" i="4"/>
  <c r="L252" i="4"/>
  <c r="M252" i="4"/>
  <c r="N252" i="4"/>
  <c r="O252" i="4"/>
  <c r="AB252" i="4"/>
  <c r="AC252" i="4"/>
  <c r="F253" i="4"/>
  <c r="H253" i="4"/>
  <c r="I253" i="4"/>
  <c r="J253" i="4"/>
  <c r="AA253" i="4"/>
  <c r="L253" i="4"/>
  <c r="M253" i="4"/>
  <c r="N253" i="4"/>
  <c r="O253" i="4"/>
  <c r="AB253" i="4"/>
  <c r="AC253" i="4"/>
  <c r="F254" i="4"/>
  <c r="H254" i="4"/>
  <c r="I254" i="4"/>
  <c r="J254" i="4"/>
  <c r="AA254" i="4"/>
  <c r="L254" i="4"/>
  <c r="M254" i="4"/>
  <c r="N254" i="4"/>
  <c r="O254" i="4"/>
  <c r="AB254" i="4"/>
  <c r="AC254" i="4"/>
  <c r="F255" i="4"/>
  <c r="H255" i="4"/>
  <c r="I255" i="4"/>
  <c r="J255" i="4"/>
  <c r="AA255" i="4"/>
  <c r="L255" i="4"/>
  <c r="M255" i="4"/>
  <c r="N255" i="4"/>
  <c r="O255" i="4"/>
  <c r="AB255" i="4"/>
  <c r="AC255" i="4"/>
  <c r="F256" i="4"/>
  <c r="H256" i="4"/>
  <c r="I256" i="4"/>
  <c r="J256" i="4"/>
  <c r="AA256" i="4"/>
  <c r="L256" i="4"/>
  <c r="M256" i="4"/>
  <c r="N256" i="4"/>
  <c r="O256" i="4"/>
  <c r="AB256" i="4"/>
  <c r="AC256" i="4"/>
  <c r="F257" i="4"/>
  <c r="H257" i="4"/>
  <c r="I257" i="4"/>
  <c r="J257" i="4"/>
  <c r="AA257" i="4"/>
  <c r="L257" i="4"/>
  <c r="M257" i="4"/>
  <c r="N257" i="4"/>
  <c r="O257" i="4"/>
  <c r="AB257" i="4"/>
  <c r="AC257" i="4"/>
  <c r="F258" i="4"/>
  <c r="H258" i="4"/>
  <c r="I258" i="4"/>
  <c r="J258" i="4"/>
  <c r="AA258" i="4"/>
  <c r="L258" i="4"/>
  <c r="M258" i="4"/>
  <c r="N258" i="4"/>
  <c r="O258" i="4"/>
  <c r="AB258" i="4"/>
  <c r="AC258" i="4"/>
  <c r="F259" i="4"/>
  <c r="H259" i="4"/>
  <c r="I259" i="4"/>
  <c r="J259" i="4"/>
  <c r="AA259" i="4"/>
  <c r="L259" i="4"/>
  <c r="M259" i="4"/>
  <c r="N259" i="4"/>
  <c r="O259" i="4"/>
  <c r="AB259" i="4"/>
  <c r="AC259" i="4"/>
  <c r="F260" i="4"/>
  <c r="H260" i="4"/>
  <c r="I260" i="4"/>
  <c r="J260" i="4"/>
  <c r="AA260" i="4"/>
  <c r="L260" i="4"/>
  <c r="M260" i="4"/>
  <c r="N260" i="4"/>
  <c r="O260" i="4"/>
  <c r="AB260" i="4"/>
  <c r="AC260" i="4"/>
  <c r="F261" i="4"/>
  <c r="H261" i="4"/>
  <c r="I261" i="4"/>
  <c r="J261" i="4"/>
  <c r="AA261" i="4"/>
  <c r="L261" i="4"/>
  <c r="M261" i="4"/>
  <c r="N261" i="4"/>
  <c r="O261" i="4"/>
  <c r="AB261" i="4"/>
  <c r="AC261" i="4"/>
  <c r="F262" i="4"/>
  <c r="H262" i="4"/>
  <c r="I262" i="4"/>
  <c r="J262" i="4"/>
  <c r="AA262" i="4"/>
  <c r="L262" i="4"/>
  <c r="M262" i="4"/>
  <c r="N262" i="4"/>
  <c r="O262" i="4"/>
  <c r="AB262" i="4"/>
  <c r="AC262" i="4"/>
  <c r="F263" i="4"/>
  <c r="H263" i="4"/>
  <c r="I263" i="4"/>
  <c r="J263" i="4"/>
  <c r="AA263" i="4"/>
  <c r="L263" i="4"/>
  <c r="M263" i="4"/>
  <c r="N263" i="4"/>
  <c r="O263" i="4"/>
  <c r="AB263" i="4"/>
  <c r="AC263" i="4"/>
  <c r="F264" i="4"/>
  <c r="H264" i="4"/>
  <c r="I264" i="4"/>
  <c r="J264" i="4"/>
  <c r="AA264" i="4"/>
  <c r="L264" i="4"/>
  <c r="M264" i="4"/>
  <c r="N264" i="4"/>
  <c r="O264" i="4"/>
  <c r="AB264" i="4"/>
  <c r="AC264" i="4"/>
  <c r="F265" i="4"/>
  <c r="H265" i="4"/>
  <c r="I265" i="4"/>
  <c r="J265" i="4"/>
  <c r="AA265" i="4"/>
  <c r="L265" i="4"/>
  <c r="M265" i="4"/>
  <c r="N265" i="4"/>
  <c r="O265" i="4"/>
  <c r="AB265" i="4"/>
  <c r="AC265" i="4"/>
  <c r="C226" i="4"/>
  <c r="AJ236" i="4"/>
  <c r="AJ237" i="4"/>
  <c r="AJ238" i="4"/>
  <c r="AJ239" i="4"/>
  <c r="AJ240" i="4"/>
  <c r="AJ241" i="4"/>
  <c r="AJ242" i="4"/>
  <c r="AJ243" i="4"/>
  <c r="AJ244" i="4"/>
  <c r="AJ245" i="4"/>
  <c r="AJ246" i="4"/>
  <c r="AJ247" i="4"/>
  <c r="AJ248" i="4"/>
  <c r="AJ249" i="4"/>
  <c r="AJ250" i="4"/>
  <c r="AJ251" i="4"/>
  <c r="AJ252" i="4"/>
  <c r="AJ253" i="4"/>
  <c r="AJ254" i="4"/>
  <c r="AJ255" i="4"/>
  <c r="AJ256" i="4"/>
  <c r="AJ257" i="4"/>
  <c r="AJ258" i="4"/>
  <c r="AJ259" i="4"/>
  <c r="AJ260" i="4"/>
  <c r="AJ261" i="4"/>
  <c r="AJ262" i="4"/>
  <c r="AJ263" i="4"/>
  <c r="AJ264" i="4"/>
  <c r="AJ265" i="4"/>
  <c r="AI236" i="4"/>
  <c r="AI237" i="4"/>
  <c r="AI238" i="4"/>
  <c r="AI239" i="4"/>
  <c r="AI240" i="4"/>
  <c r="AI241" i="4"/>
  <c r="AI242" i="4"/>
  <c r="AI243" i="4"/>
  <c r="AI244" i="4"/>
  <c r="AI245" i="4"/>
  <c r="AI246" i="4"/>
  <c r="AI247" i="4"/>
  <c r="AI248" i="4"/>
  <c r="AI249" i="4"/>
  <c r="AI250" i="4"/>
  <c r="AI251" i="4"/>
  <c r="AI252" i="4"/>
  <c r="AI253" i="4"/>
  <c r="AI254" i="4"/>
  <c r="AI255" i="4"/>
  <c r="AI256" i="4"/>
  <c r="AI257" i="4"/>
  <c r="AI258" i="4"/>
  <c r="AI259" i="4"/>
  <c r="AI260" i="4"/>
  <c r="AI261" i="4"/>
  <c r="AI262" i="4"/>
  <c r="AI263" i="4"/>
  <c r="AI264" i="4"/>
  <c r="AI265" i="4"/>
  <c r="DA346" i="1"/>
  <c r="DW270" i="1"/>
  <c r="DX270" i="1"/>
  <c r="DY270" i="1"/>
  <c r="DZ270" i="1"/>
  <c r="EX270" i="1"/>
  <c r="BR270" i="1"/>
  <c r="BS270" i="1"/>
  <c r="BT270" i="1"/>
  <c r="BU270" i="1"/>
  <c r="BV270" i="1"/>
  <c r="BW270" i="1"/>
  <c r="ET270" i="1"/>
  <c r="CJ270" i="1"/>
  <c r="CE270" i="1"/>
  <c r="CF270" i="1"/>
  <c r="CG270" i="1"/>
  <c r="CH270" i="1"/>
  <c r="CI270" i="1"/>
  <c r="CK270" i="1"/>
  <c r="CL270" i="1"/>
  <c r="EU270" i="1"/>
  <c r="CT270" i="1"/>
  <c r="CU270" i="1"/>
  <c r="CV270" i="1"/>
  <c r="CW270" i="1"/>
  <c r="CX270" i="1"/>
  <c r="CY270" i="1"/>
  <c r="DA270" i="1"/>
  <c r="CZ270" i="1"/>
  <c r="DB270" i="1"/>
  <c r="DC270" i="1"/>
  <c r="EV270" i="1"/>
  <c r="DK270" i="1"/>
  <c r="DL270" i="1"/>
  <c r="DM270" i="1"/>
  <c r="DN270" i="1"/>
  <c r="DO270" i="1"/>
  <c r="EW270" i="1"/>
  <c r="EZ270" i="1"/>
  <c r="EY270" i="1"/>
  <c r="FA270" i="1"/>
  <c r="FG270" i="1"/>
  <c r="AQ347" i="1"/>
  <c r="DA347" i="1"/>
  <c r="DW271" i="1"/>
  <c r="DX271" i="1"/>
  <c r="DY271" i="1"/>
  <c r="DZ271" i="1"/>
  <c r="EX271" i="1"/>
  <c r="BR271" i="1"/>
  <c r="BS271" i="1"/>
  <c r="BT271" i="1"/>
  <c r="BU271" i="1"/>
  <c r="BV271" i="1"/>
  <c r="BW271" i="1"/>
  <c r="ET271" i="1"/>
  <c r="CJ271" i="1"/>
  <c r="CE271" i="1"/>
  <c r="CF271" i="1"/>
  <c r="CG271" i="1"/>
  <c r="CH271" i="1"/>
  <c r="CI271" i="1"/>
  <c r="CK271" i="1"/>
  <c r="CL271" i="1"/>
  <c r="EU271" i="1"/>
  <c r="CT271" i="1"/>
  <c r="CU271" i="1"/>
  <c r="CV271" i="1"/>
  <c r="CW271" i="1"/>
  <c r="CX271" i="1"/>
  <c r="CY271" i="1"/>
  <c r="DA271" i="1"/>
  <c r="CZ271" i="1"/>
  <c r="DB271" i="1"/>
  <c r="DC271" i="1"/>
  <c r="EV271" i="1"/>
  <c r="DK271" i="1"/>
  <c r="DL271" i="1"/>
  <c r="DM271" i="1"/>
  <c r="DN271" i="1"/>
  <c r="DO271" i="1"/>
  <c r="EW271" i="1"/>
  <c r="EZ271" i="1"/>
  <c r="EY271" i="1"/>
  <c r="FA271" i="1"/>
  <c r="FG271" i="1"/>
  <c r="AQ348" i="1"/>
  <c r="DA348" i="1"/>
  <c r="DW272" i="1"/>
  <c r="DX272" i="1"/>
  <c r="DY272" i="1"/>
  <c r="DZ272" i="1"/>
  <c r="EX272" i="1"/>
  <c r="BR272" i="1"/>
  <c r="BS272" i="1"/>
  <c r="BT272" i="1"/>
  <c r="BU272" i="1"/>
  <c r="BV272" i="1"/>
  <c r="BW272" i="1"/>
  <c r="ET272" i="1"/>
  <c r="CJ272" i="1"/>
  <c r="CE272" i="1"/>
  <c r="CF272" i="1"/>
  <c r="CG272" i="1"/>
  <c r="CH272" i="1"/>
  <c r="CI272" i="1"/>
  <c r="CK272" i="1"/>
  <c r="CL272" i="1"/>
  <c r="EU272" i="1"/>
  <c r="CT272" i="1"/>
  <c r="CU272" i="1"/>
  <c r="CV272" i="1"/>
  <c r="CW272" i="1"/>
  <c r="CX272" i="1"/>
  <c r="CY272" i="1"/>
  <c r="DA272" i="1"/>
  <c r="CZ272" i="1"/>
  <c r="DB272" i="1"/>
  <c r="DC272" i="1"/>
  <c r="EV272" i="1"/>
  <c r="DK272" i="1"/>
  <c r="DL272" i="1"/>
  <c r="DM272" i="1"/>
  <c r="DN272" i="1"/>
  <c r="DO272" i="1"/>
  <c r="EW272" i="1"/>
  <c r="EZ272" i="1"/>
  <c r="EY272" i="1"/>
  <c r="FA272" i="1"/>
  <c r="FG272" i="1"/>
  <c r="AQ349" i="1"/>
  <c r="DA349" i="1"/>
  <c r="DW273" i="1"/>
  <c r="DX273" i="1"/>
  <c r="DY273" i="1"/>
  <c r="DZ273" i="1"/>
  <c r="EX273" i="1"/>
  <c r="BR273" i="1"/>
  <c r="BS273" i="1"/>
  <c r="BT273" i="1"/>
  <c r="BU273" i="1"/>
  <c r="BV273" i="1"/>
  <c r="BW273" i="1"/>
  <c r="ET273" i="1"/>
  <c r="CE273" i="1"/>
  <c r="CF273" i="1"/>
  <c r="CG273" i="1"/>
  <c r="CH273" i="1"/>
  <c r="CI273" i="1"/>
  <c r="CK273" i="1"/>
  <c r="CL273" i="1"/>
  <c r="EU273" i="1"/>
  <c r="CT273" i="1"/>
  <c r="CU273" i="1"/>
  <c r="CV273" i="1"/>
  <c r="CW273" i="1"/>
  <c r="CX273" i="1"/>
  <c r="CY273" i="1"/>
  <c r="DA273" i="1"/>
  <c r="CZ273" i="1"/>
  <c r="DB273" i="1"/>
  <c r="DC273" i="1"/>
  <c r="EV273" i="1"/>
  <c r="DK273" i="1"/>
  <c r="DL273" i="1"/>
  <c r="DM273" i="1"/>
  <c r="DN273" i="1"/>
  <c r="DO273" i="1"/>
  <c r="EW273" i="1"/>
  <c r="EZ273" i="1"/>
  <c r="FA273" i="1"/>
  <c r="FG273" i="1"/>
  <c r="AQ350" i="1"/>
  <c r="DA350" i="1"/>
  <c r="DW274" i="1"/>
  <c r="DX274" i="1"/>
  <c r="DY274" i="1"/>
  <c r="DZ274" i="1"/>
  <c r="EX274" i="1"/>
  <c r="BR274" i="1"/>
  <c r="BS274" i="1"/>
  <c r="BT274" i="1"/>
  <c r="BU274" i="1"/>
  <c r="BV274" i="1"/>
  <c r="BW274" i="1"/>
  <c r="ET274" i="1"/>
  <c r="CE274" i="1"/>
  <c r="CF274" i="1"/>
  <c r="CG274" i="1"/>
  <c r="CH274" i="1"/>
  <c r="CI274" i="1"/>
  <c r="CK274" i="1"/>
  <c r="CL274" i="1"/>
  <c r="EU274" i="1"/>
  <c r="CT274" i="1"/>
  <c r="CU274" i="1"/>
  <c r="CV274" i="1"/>
  <c r="CW274" i="1"/>
  <c r="CX274" i="1"/>
  <c r="CY274" i="1"/>
  <c r="DA274" i="1"/>
  <c r="CZ274" i="1"/>
  <c r="DB274" i="1"/>
  <c r="DC274" i="1"/>
  <c r="EV274" i="1"/>
  <c r="DK274" i="1"/>
  <c r="DL274" i="1"/>
  <c r="DM274" i="1"/>
  <c r="DN274" i="1"/>
  <c r="DO274" i="1"/>
  <c r="EW274" i="1"/>
  <c r="EZ274" i="1"/>
  <c r="FA274" i="1"/>
  <c r="FG274" i="1"/>
  <c r="AQ351" i="1"/>
  <c r="DA351" i="1"/>
  <c r="DW275" i="1"/>
  <c r="DX275" i="1"/>
  <c r="DY275" i="1"/>
  <c r="DZ275" i="1"/>
  <c r="EX275" i="1"/>
  <c r="BR275" i="1"/>
  <c r="BS275" i="1"/>
  <c r="BT275" i="1"/>
  <c r="BU275" i="1"/>
  <c r="BV275" i="1"/>
  <c r="BW275" i="1"/>
  <c r="ET275" i="1"/>
  <c r="CE275" i="1"/>
  <c r="CF275" i="1"/>
  <c r="CG275" i="1"/>
  <c r="CH275" i="1"/>
  <c r="CI275" i="1"/>
  <c r="CK275" i="1"/>
  <c r="CL275" i="1"/>
  <c r="EU275" i="1"/>
  <c r="CT275" i="1"/>
  <c r="CU275" i="1"/>
  <c r="CV275" i="1"/>
  <c r="CW275" i="1"/>
  <c r="CX275" i="1"/>
  <c r="CY275" i="1"/>
  <c r="DA275" i="1"/>
  <c r="CZ275" i="1"/>
  <c r="DB275" i="1"/>
  <c r="DC275" i="1"/>
  <c r="EV275" i="1"/>
  <c r="DK275" i="1"/>
  <c r="DL275" i="1"/>
  <c r="DM275" i="1"/>
  <c r="DN275" i="1"/>
  <c r="DO275" i="1"/>
  <c r="EW275" i="1"/>
  <c r="EZ275" i="1"/>
  <c r="FA275" i="1"/>
  <c r="FG275" i="1"/>
  <c r="AQ352" i="1"/>
  <c r="DA352" i="1"/>
  <c r="DA353" i="1"/>
  <c r="DA354" i="1"/>
  <c r="DA355" i="1"/>
  <c r="DA356" i="1"/>
  <c r="DA357" i="1"/>
  <c r="DA358" i="1"/>
  <c r="DA359" i="1"/>
  <c r="DA360" i="1"/>
  <c r="DA361" i="1"/>
  <c r="DA362" i="1"/>
  <c r="DA363" i="1"/>
  <c r="DA364" i="1"/>
  <c r="DA365" i="1"/>
  <c r="DA366" i="1"/>
  <c r="DA367" i="1"/>
  <c r="DA368" i="1"/>
  <c r="DA369" i="1"/>
  <c r="DA370" i="1"/>
  <c r="DA371" i="1"/>
  <c r="DA372" i="1"/>
  <c r="DA373" i="1"/>
  <c r="DA374" i="1"/>
  <c r="DA375" i="1"/>
  <c r="DA376" i="1"/>
  <c r="DA377" i="1"/>
  <c r="DW301" i="1"/>
  <c r="DX301" i="1"/>
  <c r="DY301" i="1"/>
  <c r="DZ301" i="1"/>
  <c r="EX301" i="1"/>
  <c r="BR301" i="1"/>
  <c r="BS301" i="1"/>
  <c r="BT301" i="1"/>
  <c r="BU301" i="1"/>
  <c r="BV301" i="1"/>
  <c r="BW301" i="1"/>
  <c r="ET301" i="1"/>
  <c r="CE301" i="1"/>
  <c r="CF301" i="1"/>
  <c r="CG301" i="1"/>
  <c r="CH301" i="1"/>
  <c r="CI301" i="1"/>
  <c r="CK301" i="1"/>
  <c r="CL301" i="1"/>
  <c r="EU301" i="1"/>
  <c r="CT301" i="1"/>
  <c r="CU301" i="1"/>
  <c r="CV301" i="1"/>
  <c r="CW301" i="1"/>
  <c r="CX301" i="1"/>
  <c r="CY301" i="1"/>
  <c r="DA301" i="1"/>
  <c r="CZ301" i="1"/>
  <c r="DB301" i="1"/>
  <c r="DC301" i="1"/>
  <c r="EV301" i="1"/>
  <c r="DK301" i="1"/>
  <c r="DL301" i="1"/>
  <c r="DM301" i="1"/>
  <c r="DN301" i="1"/>
  <c r="DO301" i="1"/>
  <c r="EW301" i="1"/>
  <c r="EZ301" i="1"/>
  <c r="EY301" i="1"/>
  <c r="FA301" i="1"/>
  <c r="FG301" i="1"/>
  <c r="AQ378" i="1"/>
  <c r="DA378" i="1"/>
  <c r="B37" i="7"/>
  <c r="B35" i="7"/>
  <c r="B36" i="7"/>
  <c r="AN234" i="4"/>
  <c r="DE347" i="1"/>
  <c r="AN235" i="4"/>
  <c r="DE348" i="1"/>
  <c r="DE349" i="1"/>
  <c r="DE350" i="1"/>
  <c r="DE351" i="1"/>
  <c r="DE352" i="1"/>
  <c r="DE353" i="1"/>
  <c r="DE354" i="1"/>
  <c r="DE355" i="1"/>
  <c r="DE356" i="1"/>
  <c r="DE357" i="1"/>
  <c r="DE358" i="1"/>
  <c r="DE359" i="1"/>
  <c r="DE360" i="1"/>
  <c r="DE361" i="1"/>
  <c r="DE362" i="1"/>
  <c r="DE363" i="1"/>
  <c r="DE364" i="1"/>
  <c r="DE365" i="1"/>
  <c r="DE366" i="1"/>
  <c r="DE367" i="1"/>
  <c r="DE368" i="1"/>
  <c r="DE369" i="1"/>
  <c r="DE370" i="1"/>
  <c r="DE371" i="1"/>
  <c r="DE372" i="1"/>
  <c r="DE373" i="1"/>
  <c r="DE374" i="1"/>
  <c r="DE375" i="1"/>
  <c r="DE376" i="1"/>
  <c r="DE377" i="1"/>
  <c r="DE378" i="1"/>
  <c r="AO225" i="4"/>
  <c r="AO234" i="4"/>
  <c r="DI347" i="1"/>
  <c r="AO235" i="4"/>
  <c r="DI348" i="1"/>
  <c r="AO236" i="4"/>
  <c r="DI349" i="1"/>
  <c r="AO237" i="4"/>
  <c r="DI350" i="1"/>
  <c r="DI351" i="1"/>
  <c r="DI352" i="1"/>
  <c r="DI353" i="1"/>
  <c r="DI354" i="1"/>
  <c r="DI355" i="1"/>
  <c r="DI356" i="1"/>
  <c r="DI357" i="1"/>
  <c r="DI358" i="1"/>
  <c r="DI359" i="1"/>
  <c r="DI360" i="1"/>
  <c r="DI361" i="1"/>
  <c r="DI362" i="1"/>
  <c r="DI363" i="1"/>
  <c r="DI364" i="1"/>
  <c r="DI365" i="1"/>
  <c r="DI366" i="1"/>
  <c r="DI367" i="1"/>
  <c r="DI368" i="1"/>
  <c r="DI369" i="1"/>
  <c r="DI370" i="1"/>
  <c r="DI371" i="1"/>
  <c r="DI372" i="1"/>
  <c r="DI373" i="1"/>
  <c r="DI374" i="1"/>
  <c r="DI375" i="1"/>
  <c r="DI376" i="1"/>
  <c r="DI377" i="1"/>
  <c r="DI378" i="1"/>
  <c r="AO233" i="4"/>
  <c r="DI346" i="1"/>
  <c r="AN233" i="4"/>
  <c r="DE346" i="1"/>
  <c r="FF270" i="1"/>
  <c r="AP347" i="1"/>
  <c r="CW347" i="1"/>
  <c r="CY347" i="1"/>
  <c r="FF269" i="1"/>
  <c r="AP346" i="1"/>
  <c r="CW346" i="1"/>
  <c r="CY346" i="1"/>
  <c r="FF301" i="1"/>
  <c r="AP378" i="1"/>
  <c r="CW378" i="1"/>
  <c r="CY378" i="1"/>
  <c r="CW377" i="1"/>
  <c r="CY377" i="1"/>
  <c r="CW376" i="1"/>
  <c r="CY376" i="1"/>
  <c r="CW375" i="1"/>
  <c r="CY375" i="1"/>
  <c r="CW374" i="1"/>
  <c r="CY374" i="1"/>
  <c r="CW373" i="1"/>
  <c r="CY373" i="1"/>
  <c r="CW372" i="1"/>
  <c r="CY372" i="1"/>
  <c r="CW371" i="1"/>
  <c r="CY371" i="1"/>
  <c r="CW370" i="1"/>
  <c r="CY370" i="1"/>
  <c r="CW369" i="1"/>
  <c r="CY369" i="1"/>
  <c r="CW368" i="1"/>
  <c r="CY368" i="1"/>
  <c r="CW367" i="1"/>
  <c r="CY367" i="1"/>
  <c r="CW366" i="1"/>
  <c r="CY366" i="1"/>
  <c r="CW365" i="1"/>
  <c r="CY365" i="1"/>
  <c r="CW364" i="1"/>
  <c r="CY364" i="1"/>
  <c r="CW363" i="1"/>
  <c r="CY363" i="1"/>
  <c r="CW362" i="1"/>
  <c r="CY362" i="1"/>
  <c r="CW361" i="1"/>
  <c r="CY361" i="1"/>
  <c r="CW360" i="1"/>
  <c r="CY360" i="1"/>
  <c r="CW359" i="1"/>
  <c r="CY359" i="1"/>
  <c r="CW358" i="1"/>
  <c r="CY358" i="1"/>
  <c r="CW357" i="1"/>
  <c r="CY357" i="1"/>
  <c r="CW356" i="1"/>
  <c r="CY356" i="1"/>
  <c r="CW355" i="1"/>
  <c r="CY355" i="1"/>
  <c r="CW354" i="1"/>
  <c r="CY354" i="1"/>
  <c r="CW353" i="1"/>
  <c r="CY353" i="1"/>
  <c r="FF275" i="1"/>
  <c r="AP352" i="1"/>
  <c r="CW352" i="1"/>
  <c r="CY352" i="1"/>
  <c r="FF274" i="1"/>
  <c r="AP351" i="1"/>
  <c r="CW351" i="1"/>
  <c r="CY351" i="1"/>
  <c r="FF273" i="1"/>
  <c r="AP350" i="1"/>
  <c r="CW350" i="1"/>
  <c r="CY350" i="1"/>
  <c r="FF272" i="1"/>
  <c r="AP349" i="1"/>
  <c r="BC131" i="1"/>
  <c r="BE131" i="1"/>
  <c r="BG131" i="1"/>
  <c r="R349" i="1"/>
  <c r="CW349" i="1"/>
  <c r="CY349" i="1"/>
  <c r="FF271" i="1"/>
  <c r="AP348" i="1"/>
  <c r="CW348" i="1"/>
  <c r="CY348" i="1"/>
  <c r="FD274" i="1"/>
  <c r="AN351" i="1"/>
  <c r="CO351" i="1"/>
  <c r="CQ351" i="1"/>
  <c r="AT351" i="1"/>
  <c r="CO375" i="1"/>
  <c r="CK372" i="1"/>
  <c r="FE269" i="1"/>
  <c r="AO346" i="1"/>
  <c r="CS346" i="1"/>
  <c r="FD269" i="1"/>
  <c r="AN346" i="1"/>
  <c r="CO346" i="1"/>
  <c r="FC269" i="1"/>
  <c r="AM346" i="1"/>
  <c r="CK346" i="1"/>
  <c r="FE270" i="1"/>
  <c r="AO347" i="1"/>
  <c r="CS347" i="1"/>
  <c r="FE271" i="1"/>
  <c r="AO348" i="1"/>
  <c r="CS348" i="1"/>
  <c r="FE272" i="1"/>
  <c r="AO349" i="1"/>
  <c r="CS349" i="1"/>
  <c r="FE273" i="1"/>
  <c r="AO350" i="1"/>
  <c r="CS350" i="1"/>
  <c r="FE274" i="1"/>
  <c r="AO351" i="1"/>
  <c r="CS351" i="1"/>
  <c r="FE275" i="1"/>
  <c r="AO352" i="1"/>
  <c r="CS352" i="1"/>
  <c r="CS353" i="1"/>
  <c r="CS354" i="1"/>
  <c r="CS355" i="1"/>
  <c r="CS356" i="1"/>
  <c r="CS357" i="1"/>
  <c r="CS358" i="1"/>
  <c r="CS359" i="1"/>
  <c r="CS360" i="1"/>
  <c r="CS361" i="1"/>
  <c r="CS362" i="1"/>
  <c r="CS363" i="1"/>
  <c r="CS364" i="1"/>
  <c r="CS365" i="1"/>
  <c r="CS366" i="1"/>
  <c r="CS367" i="1"/>
  <c r="CS368" i="1"/>
  <c r="CS369" i="1"/>
  <c r="CS370" i="1"/>
  <c r="CS371" i="1"/>
  <c r="CS372" i="1"/>
  <c r="CS373" i="1"/>
  <c r="CS374" i="1"/>
  <c r="CS375" i="1"/>
  <c r="CS376" i="1"/>
  <c r="CS377" i="1"/>
  <c r="FE301" i="1"/>
  <c r="AO378" i="1"/>
  <c r="CS378" i="1"/>
  <c r="FD270" i="1"/>
  <c r="AN347" i="1"/>
  <c r="CO347" i="1"/>
  <c r="FD271" i="1"/>
  <c r="AN348" i="1"/>
  <c r="CO348" i="1"/>
  <c r="FD272" i="1"/>
  <c r="AN349" i="1"/>
  <c r="CO349" i="1"/>
  <c r="FD273" i="1"/>
  <c r="AN350" i="1"/>
  <c r="CO350" i="1"/>
  <c r="FD275" i="1"/>
  <c r="AN352" i="1"/>
  <c r="CO352" i="1"/>
  <c r="CO353" i="1"/>
  <c r="CO354" i="1"/>
  <c r="CO355" i="1"/>
  <c r="CO356" i="1"/>
  <c r="CO357" i="1"/>
  <c r="CO358" i="1"/>
  <c r="CO359" i="1"/>
  <c r="CO360" i="1"/>
  <c r="CO361" i="1"/>
  <c r="CO362" i="1"/>
  <c r="CO363" i="1"/>
  <c r="CO364" i="1"/>
  <c r="CO365" i="1"/>
  <c r="CO366" i="1"/>
  <c r="CO367" i="1"/>
  <c r="CO368" i="1"/>
  <c r="CO369" i="1"/>
  <c r="CO370" i="1"/>
  <c r="CO371" i="1"/>
  <c r="CO372" i="1"/>
  <c r="CO373" i="1"/>
  <c r="CO374" i="1"/>
  <c r="CO376" i="1"/>
  <c r="CO377" i="1"/>
  <c r="FD301" i="1"/>
  <c r="AN378" i="1"/>
  <c r="CO378" i="1"/>
  <c r="FC270" i="1"/>
  <c r="AM347" i="1"/>
  <c r="CK347" i="1"/>
  <c r="FC271" i="1"/>
  <c r="AM348" i="1"/>
  <c r="CK348" i="1"/>
  <c r="FC272" i="1"/>
  <c r="AM349" i="1"/>
  <c r="CK349" i="1"/>
  <c r="FC273" i="1"/>
  <c r="AM350" i="1"/>
  <c r="CK350" i="1"/>
  <c r="FC274" i="1"/>
  <c r="AM351" i="1"/>
  <c r="CK351" i="1"/>
  <c r="FC275" i="1"/>
  <c r="AM352" i="1"/>
  <c r="CK352" i="1"/>
  <c r="CK353" i="1"/>
  <c r="CK354" i="1"/>
  <c r="CK355" i="1"/>
  <c r="CK356" i="1"/>
  <c r="CK357" i="1"/>
  <c r="CK358" i="1"/>
  <c r="CK359" i="1"/>
  <c r="CK360" i="1"/>
  <c r="CK361" i="1"/>
  <c r="CK362" i="1"/>
  <c r="CK363" i="1"/>
  <c r="CK364" i="1"/>
  <c r="CK365" i="1"/>
  <c r="CK366" i="1"/>
  <c r="CK367" i="1"/>
  <c r="CK368" i="1"/>
  <c r="CK369" i="1"/>
  <c r="CK370" i="1"/>
  <c r="CK371" i="1"/>
  <c r="CK373" i="1"/>
  <c r="CK374" i="1"/>
  <c r="CK375" i="1"/>
  <c r="CK376" i="1"/>
  <c r="CK377" i="1"/>
  <c r="FC301" i="1"/>
  <c r="AM378" i="1"/>
  <c r="CK378" i="1"/>
  <c r="CM346" i="1"/>
  <c r="AS346" i="1"/>
  <c r="CQ346" i="1"/>
  <c r="AT346" i="1"/>
  <c r="CU346" i="1"/>
  <c r="AU346" i="1"/>
  <c r="AV346" i="1"/>
  <c r="DC346" i="1"/>
  <c r="AW346" i="1"/>
  <c r="DG346" i="1"/>
  <c r="AX346" i="1"/>
  <c r="DK346" i="1"/>
  <c r="AY346" i="1"/>
  <c r="AZ346" i="1"/>
  <c r="CM347" i="1"/>
  <c r="AS347" i="1"/>
  <c r="CQ347" i="1"/>
  <c r="AT347" i="1"/>
  <c r="CU347" i="1"/>
  <c r="AU347" i="1"/>
  <c r="AV347" i="1"/>
  <c r="DC347" i="1"/>
  <c r="AW347" i="1"/>
  <c r="DG347" i="1"/>
  <c r="AX347" i="1"/>
  <c r="DK347" i="1"/>
  <c r="AY347" i="1"/>
  <c r="CM348" i="1"/>
  <c r="AS348" i="1"/>
  <c r="CQ348" i="1"/>
  <c r="AT348" i="1"/>
  <c r="CU348" i="1"/>
  <c r="AU348" i="1"/>
  <c r="AV348" i="1"/>
  <c r="DC348" i="1"/>
  <c r="AW348" i="1"/>
  <c r="DG348" i="1"/>
  <c r="AX348" i="1"/>
  <c r="DK348" i="1"/>
  <c r="AY348" i="1"/>
  <c r="CM349" i="1"/>
  <c r="AS349" i="1"/>
  <c r="CQ349" i="1"/>
  <c r="AT349" i="1"/>
  <c r="CU349" i="1"/>
  <c r="AU349" i="1"/>
  <c r="AV349" i="1"/>
  <c r="DC349" i="1"/>
  <c r="AW349" i="1"/>
  <c r="DG349" i="1"/>
  <c r="AX349" i="1"/>
  <c r="DK349" i="1"/>
  <c r="AY349" i="1"/>
  <c r="CM350" i="1"/>
  <c r="AS350" i="1"/>
  <c r="CQ350" i="1"/>
  <c r="AT350" i="1"/>
  <c r="CU350" i="1"/>
  <c r="AU350" i="1"/>
  <c r="AV350" i="1"/>
  <c r="DC350" i="1"/>
  <c r="AW350" i="1"/>
  <c r="DG350" i="1"/>
  <c r="AX350" i="1"/>
  <c r="DK350" i="1"/>
  <c r="AY350" i="1"/>
  <c r="CM351" i="1"/>
  <c r="AS351" i="1"/>
  <c r="CU351" i="1"/>
  <c r="AU351" i="1"/>
  <c r="AV351" i="1"/>
  <c r="DC351" i="1"/>
  <c r="AW351" i="1"/>
  <c r="DG351" i="1"/>
  <c r="AX351" i="1"/>
  <c r="DK351" i="1"/>
  <c r="AY351" i="1"/>
  <c r="CM352" i="1"/>
  <c r="AS352" i="1"/>
  <c r="CQ352" i="1"/>
  <c r="AT352" i="1"/>
  <c r="CU352" i="1"/>
  <c r="AU352" i="1"/>
  <c r="AV352" i="1"/>
  <c r="DC352" i="1"/>
  <c r="AW352" i="1"/>
  <c r="DG352" i="1"/>
  <c r="AX352" i="1"/>
  <c r="DK352" i="1"/>
  <c r="AY352" i="1"/>
  <c r="CM353" i="1"/>
  <c r="AS353" i="1"/>
  <c r="CQ353" i="1"/>
  <c r="AT353" i="1"/>
  <c r="CU353" i="1"/>
  <c r="AU353" i="1"/>
  <c r="AV353" i="1"/>
  <c r="DC353" i="1"/>
  <c r="AW353" i="1"/>
  <c r="DG353" i="1"/>
  <c r="AX353" i="1"/>
  <c r="DK353" i="1"/>
  <c r="AY353" i="1"/>
  <c r="CM354" i="1"/>
  <c r="AS354" i="1"/>
  <c r="CQ354" i="1"/>
  <c r="AT354" i="1"/>
  <c r="CU354" i="1"/>
  <c r="AU354" i="1"/>
  <c r="AV354" i="1"/>
  <c r="DC354" i="1"/>
  <c r="AW354" i="1"/>
  <c r="DG354" i="1"/>
  <c r="AX354" i="1"/>
  <c r="DK354" i="1"/>
  <c r="AY354" i="1"/>
  <c r="CM355" i="1"/>
  <c r="AS355" i="1"/>
  <c r="CQ355" i="1"/>
  <c r="AT355" i="1"/>
  <c r="CU355" i="1"/>
  <c r="AU355" i="1"/>
  <c r="AV355" i="1"/>
  <c r="DC355" i="1"/>
  <c r="AW355" i="1"/>
  <c r="DG355" i="1"/>
  <c r="AX355" i="1"/>
  <c r="DK355" i="1"/>
  <c r="AY355" i="1"/>
  <c r="CM356" i="1"/>
  <c r="AS356" i="1"/>
  <c r="CQ356" i="1"/>
  <c r="AT356" i="1"/>
  <c r="CU356" i="1"/>
  <c r="AU356" i="1"/>
  <c r="AV356" i="1"/>
  <c r="DC356" i="1"/>
  <c r="AW356" i="1"/>
  <c r="DG356" i="1"/>
  <c r="AX356" i="1"/>
  <c r="DK356" i="1"/>
  <c r="AY356" i="1"/>
  <c r="CM357" i="1"/>
  <c r="AS357" i="1"/>
  <c r="CQ357" i="1"/>
  <c r="AT357" i="1"/>
  <c r="CU357" i="1"/>
  <c r="AU357" i="1"/>
  <c r="AV357" i="1"/>
  <c r="DC357" i="1"/>
  <c r="AW357" i="1"/>
  <c r="DG357" i="1"/>
  <c r="AX357" i="1"/>
  <c r="DK357" i="1"/>
  <c r="AY357" i="1"/>
  <c r="CM358" i="1"/>
  <c r="AS358" i="1"/>
  <c r="CQ358" i="1"/>
  <c r="AT358" i="1"/>
  <c r="CU358" i="1"/>
  <c r="AU358" i="1"/>
  <c r="AV358" i="1"/>
  <c r="DC358" i="1"/>
  <c r="AW358" i="1"/>
  <c r="DG358" i="1"/>
  <c r="AX358" i="1"/>
  <c r="DK358" i="1"/>
  <c r="AY358" i="1"/>
  <c r="CM359" i="1"/>
  <c r="AS359" i="1"/>
  <c r="CQ359" i="1"/>
  <c r="AT359" i="1"/>
  <c r="CU359" i="1"/>
  <c r="AU359" i="1"/>
  <c r="AV359" i="1"/>
  <c r="DC359" i="1"/>
  <c r="AW359" i="1"/>
  <c r="DG359" i="1"/>
  <c r="AX359" i="1"/>
  <c r="DK359" i="1"/>
  <c r="AY359" i="1"/>
  <c r="CM360" i="1"/>
  <c r="AS360" i="1"/>
  <c r="CQ360" i="1"/>
  <c r="AT360" i="1"/>
  <c r="CU360" i="1"/>
  <c r="AU360" i="1"/>
  <c r="AV360" i="1"/>
  <c r="DC360" i="1"/>
  <c r="AW360" i="1"/>
  <c r="DG360" i="1"/>
  <c r="AX360" i="1"/>
  <c r="DK360" i="1"/>
  <c r="AY360" i="1"/>
  <c r="CM361" i="1"/>
  <c r="AS361" i="1"/>
  <c r="CQ361" i="1"/>
  <c r="AT361" i="1"/>
  <c r="CU361" i="1"/>
  <c r="AU361" i="1"/>
  <c r="AV361" i="1"/>
  <c r="DC361" i="1"/>
  <c r="AW361" i="1"/>
  <c r="DG361" i="1"/>
  <c r="AX361" i="1"/>
  <c r="DK361" i="1"/>
  <c r="AY361" i="1"/>
  <c r="CM362" i="1"/>
  <c r="AS362" i="1"/>
  <c r="CQ362" i="1"/>
  <c r="AT362" i="1"/>
  <c r="CU362" i="1"/>
  <c r="AU362" i="1"/>
  <c r="AV362" i="1"/>
  <c r="DC362" i="1"/>
  <c r="AW362" i="1"/>
  <c r="DG362" i="1"/>
  <c r="AX362" i="1"/>
  <c r="DK362" i="1"/>
  <c r="AY362" i="1"/>
  <c r="CM363" i="1"/>
  <c r="AS363" i="1"/>
  <c r="CQ363" i="1"/>
  <c r="AT363" i="1"/>
  <c r="CU363" i="1"/>
  <c r="AU363" i="1"/>
  <c r="AV363" i="1"/>
  <c r="DC363" i="1"/>
  <c r="AW363" i="1"/>
  <c r="DG363" i="1"/>
  <c r="AX363" i="1"/>
  <c r="DK363" i="1"/>
  <c r="AY363" i="1"/>
  <c r="CM364" i="1"/>
  <c r="AS364" i="1"/>
  <c r="CQ364" i="1"/>
  <c r="AT364" i="1"/>
  <c r="CU364" i="1"/>
  <c r="AU364" i="1"/>
  <c r="AV364" i="1"/>
  <c r="DC364" i="1"/>
  <c r="AW364" i="1"/>
  <c r="DG364" i="1"/>
  <c r="AX364" i="1"/>
  <c r="DK364" i="1"/>
  <c r="AY364" i="1"/>
  <c r="CM365" i="1"/>
  <c r="AS365" i="1"/>
  <c r="CQ365" i="1"/>
  <c r="AT365" i="1"/>
  <c r="CU365" i="1"/>
  <c r="AU365" i="1"/>
  <c r="AV365" i="1"/>
  <c r="DC365" i="1"/>
  <c r="AW365" i="1"/>
  <c r="DG365" i="1"/>
  <c r="AX365" i="1"/>
  <c r="DK365" i="1"/>
  <c r="AY365" i="1"/>
  <c r="CM366" i="1"/>
  <c r="AS366" i="1"/>
  <c r="CQ366" i="1"/>
  <c r="AT366" i="1"/>
  <c r="CU366" i="1"/>
  <c r="AU366" i="1"/>
  <c r="AV366" i="1"/>
  <c r="DC366" i="1"/>
  <c r="AW366" i="1"/>
  <c r="DG366" i="1"/>
  <c r="AX366" i="1"/>
  <c r="DK366" i="1"/>
  <c r="AY366" i="1"/>
  <c r="CM367" i="1"/>
  <c r="AS367" i="1"/>
  <c r="CQ367" i="1"/>
  <c r="AT367" i="1"/>
  <c r="CU367" i="1"/>
  <c r="AU367" i="1"/>
  <c r="AV367" i="1"/>
  <c r="DC367" i="1"/>
  <c r="AW367" i="1"/>
  <c r="DG367" i="1"/>
  <c r="AX367" i="1"/>
  <c r="DK367" i="1"/>
  <c r="AY367" i="1"/>
  <c r="CM368" i="1"/>
  <c r="AS368" i="1"/>
  <c r="CQ368" i="1"/>
  <c r="AT368" i="1"/>
  <c r="CU368" i="1"/>
  <c r="AU368" i="1"/>
  <c r="AV368" i="1"/>
  <c r="DC368" i="1"/>
  <c r="AW368" i="1"/>
  <c r="DG368" i="1"/>
  <c r="AX368" i="1"/>
  <c r="DK368" i="1"/>
  <c r="AY368" i="1"/>
  <c r="CM369" i="1"/>
  <c r="AS369" i="1"/>
  <c r="CQ369" i="1"/>
  <c r="AT369" i="1"/>
  <c r="CU369" i="1"/>
  <c r="AU369" i="1"/>
  <c r="AV369" i="1"/>
  <c r="DC369" i="1"/>
  <c r="AW369" i="1"/>
  <c r="DG369" i="1"/>
  <c r="AX369" i="1"/>
  <c r="DK369" i="1"/>
  <c r="AY369" i="1"/>
  <c r="CM370" i="1"/>
  <c r="AS370" i="1"/>
  <c r="CQ370" i="1"/>
  <c r="AT370" i="1"/>
  <c r="CU370" i="1"/>
  <c r="AU370" i="1"/>
  <c r="AV370" i="1"/>
  <c r="DC370" i="1"/>
  <c r="AW370" i="1"/>
  <c r="DG370" i="1"/>
  <c r="AX370" i="1"/>
  <c r="DK370" i="1"/>
  <c r="AY370" i="1"/>
  <c r="CM371" i="1"/>
  <c r="AS371" i="1"/>
  <c r="CQ371" i="1"/>
  <c r="AT371" i="1"/>
  <c r="CU371" i="1"/>
  <c r="AU371" i="1"/>
  <c r="AV371" i="1"/>
  <c r="DC371" i="1"/>
  <c r="AW371" i="1"/>
  <c r="DG371" i="1"/>
  <c r="AX371" i="1"/>
  <c r="DK371" i="1"/>
  <c r="AY371" i="1"/>
  <c r="CM372" i="1"/>
  <c r="AS372" i="1"/>
  <c r="CQ372" i="1"/>
  <c r="AT372" i="1"/>
  <c r="CU372" i="1"/>
  <c r="AU372" i="1"/>
  <c r="AV372" i="1"/>
  <c r="DC372" i="1"/>
  <c r="AW372" i="1"/>
  <c r="DG372" i="1"/>
  <c r="AX372" i="1"/>
  <c r="DK372" i="1"/>
  <c r="AY372" i="1"/>
  <c r="CM373" i="1"/>
  <c r="AS373" i="1"/>
  <c r="CQ373" i="1"/>
  <c r="AT373" i="1"/>
  <c r="CU373" i="1"/>
  <c r="AU373" i="1"/>
  <c r="AV373" i="1"/>
  <c r="DC373" i="1"/>
  <c r="AW373" i="1"/>
  <c r="DG373" i="1"/>
  <c r="AX373" i="1"/>
  <c r="DK373" i="1"/>
  <c r="AY373" i="1"/>
  <c r="CM374" i="1"/>
  <c r="AS374" i="1"/>
  <c r="CQ374" i="1"/>
  <c r="AT374" i="1"/>
  <c r="CU374" i="1"/>
  <c r="AU374" i="1"/>
  <c r="AV374" i="1"/>
  <c r="DC374" i="1"/>
  <c r="AW374" i="1"/>
  <c r="DG374" i="1"/>
  <c r="AX374" i="1"/>
  <c r="DK374" i="1"/>
  <c r="AY374" i="1"/>
  <c r="CM375" i="1"/>
  <c r="AS375" i="1"/>
  <c r="CQ375" i="1"/>
  <c r="AT375" i="1"/>
  <c r="CU375" i="1"/>
  <c r="AU375" i="1"/>
  <c r="AV375" i="1"/>
  <c r="DC375" i="1"/>
  <c r="AW375" i="1"/>
  <c r="DG375" i="1"/>
  <c r="AX375" i="1"/>
  <c r="DK375" i="1"/>
  <c r="AY375" i="1"/>
  <c r="CM376" i="1"/>
  <c r="AS376" i="1"/>
  <c r="CQ376" i="1"/>
  <c r="AT376" i="1"/>
  <c r="CU376" i="1"/>
  <c r="AU376" i="1"/>
  <c r="AV376" i="1"/>
  <c r="DC376" i="1"/>
  <c r="AW376" i="1"/>
  <c r="DG376" i="1"/>
  <c r="AX376" i="1"/>
  <c r="DK376" i="1"/>
  <c r="AY376" i="1"/>
  <c r="CM377" i="1"/>
  <c r="AS377" i="1"/>
  <c r="CQ377" i="1"/>
  <c r="AT377" i="1"/>
  <c r="CU377" i="1"/>
  <c r="AU377" i="1"/>
  <c r="AV377" i="1"/>
  <c r="DC377" i="1"/>
  <c r="AW377" i="1"/>
  <c r="DG377" i="1"/>
  <c r="AX377" i="1"/>
  <c r="DK377" i="1"/>
  <c r="AY377" i="1"/>
  <c r="CM378" i="1"/>
  <c r="AS378" i="1"/>
  <c r="CQ378" i="1"/>
  <c r="AT378" i="1"/>
  <c r="CU378" i="1"/>
  <c r="AU378" i="1"/>
  <c r="AV378" i="1"/>
  <c r="DC378" i="1"/>
  <c r="AW378" i="1"/>
  <c r="DG378" i="1"/>
  <c r="AX378" i="1"/>
  <c r="DK378" i="1"/>
  <c r="AY378" i="1"/>
  <c r="AZ347" i="1"/>
  <c r="AZ348" i="1"/>
  <c r="AZ349" i="1"/>
  <c r="AZ350" i="1"/>
  <c r="AZ351" i="1"/>
  <c r="AZ352" i="1"/>
  <c r="AZ353" i="1"/>
  <c r="AZ354" i="1"/>
  <c r="AZ355" i="1"/>
  <c r="AZ356" i="1"/>
  <c r="AZ357" i="1"/>
  <c r="AZ358" i="1"/>
  <c r="AZ359" i="1"/>
  <c r="AZ360" i="1"/>
  <c r="AZ361" i="1"/>
  <c r="AZ362" i="1"/>
  <c r="AZ363" i="1"/>
  <c r="AZ364" i="1"/>
  <c r="AZ365" i="1"/>
  <c r="AZ366" i="1"/>
  <c r="AZ367" i="1"/>
  <c r="AZ368" i="1"/>
  <c r="AZ369" i="1"/>
  <c r="AZ370" i="1"/>
  <c r="AZ371" i="1"/>
  <c r="AZ372" i="1"/>
  <c r="AZ373" i="1"/>
  <c r="AZ374" i="1"/>
  <c r="AZ375" i="1"/>
  <c r="AZ376" i="1"/>
  <c r="AZ377" i="1"/>
  <c r="AZ378" i="1"/>
  <c r="DM346" i="1"/>
  <c r="DM347" i="1"/>
  <c r="DM348" i="1"/>
  <c r="DM349" i="1"/>
  <c r="DM350" i="1"/>
  <c r="DM351" i="1"/>
  <c r="DM352" i="1"/>
  <c r="DM353" i="1"/>
  <c r="DM354" i="1"/>
  <c r="DM355" i="1"/>
  <c r="DM356" i="1"/>
  <c r="DM357" i="1"/>
  <c r="DM358" i="1"/>
  <c r="DM359" i="1"/>
  <c r="DM360" i="1"/>
  <c r="DM361" i="1"/>
  <c r="DM362" i="1"/>
  <c r="DM363" i="1"/>
  <c r="DM364" i="1"/>
  <c r="DM365" i="1"/>
  <c r="DM366" i="1"/>
  <c r="DM367" i="1"/>
  <c r="DM368" i="1"/>
  <c r="DM369" i="1"/>
  <c r="DM370" i="1"/>
  <c r="DM371" i="1"/>
  <c r="DM372" i="1"/>
  <c r="DM373" i="1"/>
  <c r="DM374" i="1"/>
  <c r="DM375" i="1"/>
  <c r="DM376" i="1"/>
  <c r="DM377" i="1"/>
  <c r="DM378" i="1"/>
  <c r="DM379" i="1"/>
  <c r="DN346" i="1"/>
  <c r="DN347" i="1"/>
  <c r="DN348" i="1"/>
  <c r="DN349" i="1"/>
  <c r="DN350" i="1"/>
  <c r="DN351" i="1"/>
  <c r="DN352" i="1"/>
  <c r="DN353" i="1"/>
  <c r="DN354" i="1"/>
  <c r="DN355" i="1"/>
  <c r="DN356" i="1"/>
  <c r="DN357" i="1"/>
  <c r="DN358" i="1"/>
  <c r="DN359" i="1"/>
  <c r="DN360" i="1"/>
  <c r="DN361" i="1"/>
  <c r="DN362" i="1"/>
  <c r="DN363" i="1"/>
  <c r="DN364" i="1"/>
  <c r="DN365" i="1"/>
  <c r="DN366" i="1"/>
  <c r="DN367" i="1"/>
  <c r="DN368" i="1"/>
  <c r="DN369" i="1"/>
  <c r="DN370" i="1"/>
  <c r="DN371" i="1"/>
  <c r="DN372" i="1"/>
  <c r="DN373" i="1"/>
  <c r="DN374" i="1"/>
  <c r="DN375" i="1"/>
  <c r="DN376" i="1"/>
  <c r="DN377" i="1"/>
  <c r="DN378" i="1"/>
  <c r="DN379" i="1"/>
  <c r="DM340" i="1"/>
  <c r="M66" i="3"/>
  <c r="BH262" i="1"/>
  <c r="AW26" i="1"/>
  <c r="AY26" i="1"/>
  <c r="AZ26" i="1"/>
  <c r="BA26" i="1"/>
  <c r="BB26" i="1"/>
  <c r="BC26" i="1"/>
  <c r="BK269" i="1"/>
  <c r="BK256" i="1"/>
  <c r="BK258" i="1"/>
  <c r="BN269" i="1"/>
  <c r="BN256" i="1"/>
  <c r="BN258" i="1"/>
  <c r="BR259" i="1"/>
  <c r="BK260" i="1"/>
  <c r="BK261" i="1"/>
  <c r="BT247" i="1"/>
  <c r="CE259" i="1"/>
  <c r="CG247" i="1"/>
  <c r="AT4" i="2"/>
  <c r="AT65" i="2"/>
  <c r="S102" i="2"/>
  <c r="BY243" i="1"/>
  <c r="BY252" i="1"/>
  <c r="BY269" i="1"/>
  <c r="BZ243" i="1"/>
  <c r="BZ252" i="1"/>
  <c r="BZ269" i="1"/>
  <c r="CA243" i="1"/>
  <c r="CA252" i="1"/>
  <c r="CA269" i="1"/>
  <c r="CB243" i="1"/>
  <c r="CB252" i="1"/>
  <c r="CB269" i="1"/>
  <c r="CC269" i="1"/>
  <c r="BB346" i="1"/>
  <c r="BC4" i="2"/>
  <c r="BC65" i="2"/>
  <c r="R102" i="2"/>
  <c r="AD97" i="2"/>
  <c r="X102" i="2"/>
  <c r="AD102" i="2"/>
  <c r="AG102" i="2"/>
  <c r="AU4" i="2"/>
  <c r="AU65" i="2"/>
  <c r="S104" i="2"/>
  <c r="CN243" i="1"/>
  <c r="CN252" i="1"/>
  <c r="CN269" i="1"/>
  <c r="CO243" i="1"/>
  <c r="CO252" i="1"/>
  <c r="CO269" i="1"/>
  <c r="CP243" i="1"/>
  <c r="CP252" i="1"/>
  <c r="CP269" i="1"/>
  <c r="CQ243" i="1"/>
  <c r="CQ252" i="1"/>
  <c r="CQ269" i="1"/>
  <c r="CR269" i="1"/>
  <c r="BC346" i="1"/>
  <c r="BD4" i="2"/>
  <c r="BD65" i="2"/>
  <c r="R104" i="2"/>
  <c r="X104" i="2"/>
  <c r="AD104" i="2"/>
  <c r="AG104" i="2"/>
  <c r="AV4" i="2"/>
  <c r="AV65" i="2"/>
  <c r="S106" i="2"/>
  <c r="R106" i="2"/>
  <c r="AD106" i="2"/>
  <c r="AG106" i="2"/>
  <c r="AW4" i="2"/>
  <c r="AW65" i="2"/>
  <c r="S108" i="2"/>
  <c r="DE243" i="1"/>
  <c r="DQ243" i="1"/>
  <c r="DQ252" i="1"/>
  <c r="DQ269" i="1"/>
  <c r="DF243" i="1"/>
  <c r="DR243" i="1"/>
  <c r="DR252" i="1"/>
  <c r="DR269" i="1"/>
  <c r="DG243" i="1"/>
  <c r="DS243" i="1"/>
  <c r="DS252" i="1"/>
  <c r="DS269" i="1"/>
  <c r="DH243" i="1"/>
  <c r="DT243" i="1"/>
  <c r="DT252" i="1"/>
  <c r="DT269" i="1"/>
  <c r="DU269" i="1"/>
  <c r="BE346" i="1"/>
  <c r="BF4" i="2"/>
  <c r="BF65" i="2"/>
  <c r="R108" i="2"/>
  <c r="AD108" i="2"/>
  <c r="AG108" i="2"/>
  <c r="AX4" i="2"/>
  <c r="AX65" i="2"/>
  <c r="S110" i="2"/>
  <c r="EB243" i="1"/>
  <c r="EB252" i="1"/>
  <c r="EB269" i="1"/>
  <c r="EC243" i="1"/>
  <c r="EC252" i="1"/>
  <c r="EC269" i="1"/>
  <c r="ED243" i="1"/>
  <c r="ED252" i="1"/>
  <c r="ED269" i="1"/>
  <c r="EE243" i="1"/>
  <c r="EE252" i="1"/>
  <c r="EE269" i="1"/>
  <c r="EF269" i="1"/>
  <c r="BF346" i="1"/>
  <c r="BG4" i="2"/>
  <c r="BG65" i="2"/>
  <c r="R110" i="2"/>
  <c r="X110" i="2"/>
  <c r="AD110" i="2"/>
  <c r="AG110" i="2"/>
  <c r="AG116" i="2"/>
  <c r="BZ65" i="2"/>
  <c r="BZ4" i="2"/>
  <c r="BY346" i="1"/>
  <c r="AE97" i="2"/>
  <c r="AE102" i="2"/>
  <c r="AH102" i="2"/>
  <c r="AE104" i="2"/>
  <c r="AH104" i="2"/>
  <c r="X106" i="2"/>
  <c r="AE106" i="2"/>
  <c r="AH106" i="2"/>
  <c r="X108" i="2"/>
  <c r="AE108" i="2"/>
  <c r="AH108" i="2"/>
  <c r="AE110" i="2"/>
  <c r="AH110" i="2"/>
  <c r="AH116" i="2"/>
  <c r="CA65" i="2"/>
  <c r="CA4" i="2"/>
  <c r="BZ346" i="1"/>
  <c r="CF346" i="1"/>
  <c r="BS262" i="1"/>
  <c r="BT248" i="1"/>
  <c r="AW27" i="1"/>
  <c r="AY27" i="1"/>
  <c r="AZ27" i="1"/>
  <c r="BA27" i="1"/>
  <c r="BB27" i="1"/>
  <c r="BC27" i="1"/>
  <c r="BK270" i="1"/>
  <c r="BN270" i="1"/>
  <c r="CH259" i="1"/>
  <c r="AT5" i="2"/>
  <c r="AT170" i="2"/>
  <c r="S207" i="2"/>
  <c r="BY270" i="1"/>
  <c r="BZ270" i="1"/>
  <c r="CA270" i="1"/>
  <c r="CB270" i="1"/>
  <c r="CC270" i="1"/>
  <c r="BB347" i="1"/>
  <c r="BC5" i="2"/>
  <c r="BC170" i="2"/>
  <c r="R207" i="2"/>
  <c r="AD202" i="2"/>
  <c r="AD207" i="2"/>
  <c r="AG207" i="2"/>
  <c r="AU5" i="2"/>
  <c r="AU170" i="2"/>
  <c r="S209" i="2"/>
  <c r="CN270" i="1"/>
  <c r="CO270" i="1"/>
  <c r="CP270" i="1"/>
  <c r="CQ270" i="1"/>
  <c r="CR270" i="1"/>
  <c r="BC347" i="1"/>
  <c r="BD5" i="2"/>
  <c r="BD170" i="2"/>
  <c r="R209" i="2"/>
  <c r="X209" i="2"/>
  <c r="AD209" i="2"/>
  <c r="AG209" i="2"/>
  <c r="AV5" i="2"/>
  <c r="AV170" i="2"/>
  <c r="S211" i="2"/>
  <c r="DE252" i="1"/>
  <c r="DE270" i="1"/>
  <c r="DF252" i="1"/>
  <c r="DF270" i="1"/>
  <c r="DG252" i="1"/>
  <c r="DG270" i="1"/>
  <c r="DH252" i="1"/>
  <c r="DH270" i="1"/>
  <c r="DI270" i="1"/>
  <c r="BD347" i="1"/>
  <c r="BE5" i="2"/>
  <c r="BE170" i="2"/>
  <c r="R211" i="2"/>
  <c r="AD211" i="2"/>
  <c r="AG211" i="2"/>
  <c r="AW5" i="2"/>
  <c r="AW170" i="2"/>
  <c r="S213" i="2"/>
  <c r="DQ270" i="1"/>
  <c r="DR270" i="1"/>
  <c r="DS270" i="1"/>
  <c r="DT270" i="1"/>
  <c r="DU270" i="1"/>
  <c r="BE347" i="1"/>
  <c r="BF5" i="2"/>
  <c r="BF170" i="2"/>
  <c r="R213" i="2"/>
  <c r="X213" i="2"/>
  <c r="AD213" i="2"/>
  <c r="AG213" i="2"/>
  <c r="AX5" i="2"/>
  <c r="AX170" i="2"/>
  <c r="S215" i="2"/>
  <c r="EB270" i="1"/>
  <c r="EC270" i="1"/>
  <c r="ED270" i="1"/>
  <c r="EE270" i="1"/>
  <c r="EF270" i="1"/>
  <c r="BF347" i="1"/>
  <c r="BG5" i="2"/>
  <c r="BG170" i="2"/>
  <c r="R215" i="2"/>
  <c r="AD215" i="2"/>
  <c r="AG215" i="2"/>
  <c r="AG221" i="2"/>
  <c r="BZ170" i="2"/>
  <c r="BZ5" i="2"/>
  <c r="BY347" i="1"/>
  <c r="X207" i="2"/>
  <c r="AE202" i="2"/>
  <c r="AE207" i="2"/>
  <c r="AH207" i="2"/>
  <c r="AE209" i="2"/>
  <c r="AH209" i="2"/>
  <c r="X211" i="2"/>
  <c r="AE211" i="2"/>
  <c r="AH211" i="2"/>
  <c r="AE213" i="2"/>
  <c r="AH213" i="2"/>
  <c r="X215" i="2"/>
  <c r="AE215" i="2"/>
  <c r="AH215" i="2"/>
  <c r="AH221" i="2"/>
  <c r="CA170" i="2"/>
  <c r="CA5" i="2"/>
  <c r="BZ347" i="1"/>
  <c r="CF347" i="1"/>
  <c r="DJ379" i="1"/>
  <c r="DF379" i="1"/>
  <c r="DC379" i="1"/>
  <c r="DB379" i="1"/>
  <c r="CY379" i="1"/>
  <c r="CX379" i="1"/>
  <c r="CU379" i="1"/>
  <c r="CT379" i="1"/>
  <c r="B233" i="4"/>
  <c r="BD233" i="4"/>
  <c r="BG346" i="1"/>
  <c r="BH4" i="2"/>
  <c r="BH65" i="2"/>
  <c r="AZ4" i="2"/>
  <c r="AZ65" i="2"/>
  <c r="S114" i="2"/>
  <c r="BE233" i="4"/>
  <c r="BH346" i="1"/>
  <c r="BI4" i="2"/>
  <c r="BI65" i="2"/>
  <c r="R114" i="2"/>
  <c r="X114" i="2"/>
  <c r="AD114" i="2"/>
  <c r="AI114" i="2"/>
  <c r="AE114" i="2"/>
  <c r="AJ114" i="2"/>
  <c r="AY4" i="2"/>
  <c r="AY65" i="2"/>
  <c r="S112" i="2"/>
  <c r="R112" i="2"/>
  <c r="X112" i="2"/>
  <c r="AD112" i="2"/>
  <c r="AI112" i="2"/>
  <c r="AI97" i="2"/>
  <c r="AI102" i="2"/>
  <c r="AI104" i="2"/>
  <c r="AI106" i="2"/>
  <c r="AI108" i="2"/>
  <c r="AI110" i="2"/>
  <c r="AI116" i="2"/>
  <c r="CB65" i="2"/>
  <c r="CB4" i="2"/>
  <c r="CA346" i="1"/>
  <c r="AE112" i="2"/>
  <c r="AJ112" i="2"/>
  <c r="AJ97" i="2"/>
  <c r="AJ102" i="2"/>
  <c r="AJ104" i="2"/>
  <c r="AJ106" i="2"/>
  <c r="AJ108" i="2"/>
  <c r="AJ110" i="2"/>
  <c r="AJ116" i="2"/>
  <c r="CC65" i="2"/>
  <c r="CC4" i="2"/>
  <c r="CB346" i="1"/>
  <c r="CD346" i="1"/>
  <c r="CE346" i="1"/>
  <c r="B234" i="4"/>
  <c r="BD234" i="4"/>
  <c r="BG347" i="1"/>
  <c r="BH5" i="2"/>
  <c r="BH170" i="2"/>
  <c r="BE234" i="4"/>
  <c r="BH347" i="1"/>
  <c r="BI5" i="2"/>
  <c r="BI170" i="2"/>
  <c r="AY5" i="2"/>
  <c r="AY170" i="2"/>
  <c r="S217" i="2"/>
  <c r="R217" i="2"/>
  <c r="X217" i="2"/>
  <c r="AD217" i="2"/>
  <c r="AI217" i="2"/>
  <c r="AZ5" i="2"/>
  <c r="AZ170" i="2"/>
  <c r="S219" i="2"/>
  <c r="R219" i="2"/>
  <c r="X219" i="2"/>
  <c r="AD219" i="2"/>
  <c r="AI219" i="2"/>
  <c r="AI202" i="2"/>
  <c r="AI207" i="2"/>
  <c r="AI209" i="2"/>
  <c r="AI211" i="2"/>
  <c r="AI213" i="2"/>
  <c r="AI215" i="2"/>
  <c r="AI221" i="2"/>
  <c r="CB170" i="2"/>
  <c r="CB5" i="2"/>
  <c r="CA347" i="1"/>
  <c r="AE217" i="2"/>
  <c r="AJ217" i="2"/>
  <c r="AE219" i="2"/>
  <c r="AJ219" i="2"/>
  <c r="AJ202" i="2"/>
  <c r="AJ207" i="2"/>
  <c r="AJ209" i="2"/>
  <c r="AJ211" i="2"/>
  <c r="AJ213" i="2"/>
  <c r="AJ215" i="2"/>
  <c r="AJ221" i="2"/>
  <c r="CC170" i="2"/>
  <c r="CC5" i="2"/>
  <c r="CB347" i="1"/>
  <c r="CD347" i="1"/>
  <c r="CE347" i="1"/>
  <c r="CQ379" i="1"/>
  <c r="CP379" i="1"/>
  <c r="CL379" i="1"/>
  <c r="CM379" i="1"/>
  <c r="DA379" i="1"/>
  <c r="CW379" i="1"/>
  <c r="CS379" i="1"/>
  <c r="CO379" i="1"/>
  <c r="CK379" i="1"/>
  <c r="FJ269" i="1"/>
  <c r="BZ247" i="1"/>
  <c r="FS269" i="1"/>
  <c r="GA269" i="1"/>
  <c r="GJ269" i="1"/>
  <c r="BR276" i="1"/>
  <c r="BS276" i="1"/>
  <c r="BT276" i="1"/>
  <c r="BU276" i="1"/>
  <c r="BR277" i="1"/>
  <c r="BS277" i="1"/>
  <c r="BT277" i="1"/>
  <c r="BU277" i="1"/>
  <c r="BR278" i="1"/>
  <c r="BS278" i="1"/>
  <c r="BT278" i="1"/>
  <c r="BU278" i="1"/>
  <c r="BR279" i="1"/>
  <c r="BS279" i="1"/>
  <c r="BT279" i="1"/>
  <c r="BU279" i="1"/>
  <c r="BR280" i="1"/>
  <c r="BS280" i="1"/>
  <c r="BT280" i="1"/>
  <c r="BU280" i="1"/>
  <c r="BR281" i="1"/>
  <c r="BS281" i="1"/>
  <c r="BT281" i="1"/>
  <c r="BU281" i="1"/>
  <c r="BR282" i="1"/>
  <c r="BS282" i="1"/>
  <c r="BT282" i="1"/>
  <c r="BU282" i="1"/>
  <c r="BR283" i="1"/>
  <c r="BS283" i="1"/>
  <c r="BT283" i="1"/>
  <c r="BU283" i="1"/>
  <c r="BR284" i="1"/>
  <c r="BS284" i="1"/>
  <c r="BT284" i="1"/>
  <c r="BU284" i="1"/>
  <c r="BR285" i="1"/>
  <c r="BS285" i="1"/>
  <c r="BT285" i="1"/>
  <c r="BU285" i="1"/>
  <c r="BR286" i="1"/>
  <c r="BS286" i="1"/>
  <c r="BT286" i="1"/>
  <c r="BU286" i="1"/>
  <c r="BR287" i="1"/>
  <c r="BS287" i="1"/>
  <c r="BT287" i="1"/>
  <c r="BU287" i="1"/>
  <c r="BR288" i="1"/>
  <c r="BS288" i="1"/>
  <c r="BT288" i="1"/>
  <c r="BU288" i="1"/>
  <c r="BR289" i="1"/>
  <c r="BS289" i="1"/>
  <c r="BT289" i="1"/>
  <c r="BU289" i="1"/>
  <c r="BR290" i="1"/>
  <c r="BS290" i="1"/>
  <c r="BT290" i="1"/>
  <c r="BU290" i="1"/>
  <c r="BR291" i="1"/>
  <c r="BS291" i="1"/>
  <c r="BT291" i="1"/>
  <c r="BU291" i="1"/>
  <c r="BR292" i="1"/>
  <c r="BS292" i="1"/>
  <c r="BT292" i="1"/>
  <c r="BU292" i="1"/>
  <c r="BR293" i="1"/>
  <c r="BS293" i="1"/>
  <c r="BT293" i="1"/>
  <c r="BU293" i="1"/>
  <c r="BR294" i="1"/>
  <c r="BS294" i="1"/>
  <c r="BT294" i="1"/>
  <c r="BU294" i="1"/>
  <c r="BR295" i="1"/>
  <c r="BS295" i="1"/>
  <c r="BT295" i="1"/>
  <c r="BU295" i="1"/>
  <c r="BR296" i="1"/>
  <c r="BS296" i="1"/>
  <c r="BT296" i="1"/>
  <c r="BU296" i="1"/>
  <c r="BR297" i="1"/>
  <c r="BS297" i="1"/>
  <c r="BT297" i="1"/>
  <c r="BU297" i="1"/>
  <c r="BR298" i="1"/>
  <c r="BS298" i="1"/>
  <c r="BT298" i="1"/>
  <c r="BU298" i="1"/>
  <c r="BR299" i="1"/>
  <c r="BS299" i="1"/>
  <c r="BT299" i="1"/>
  <c r="BU299" i="1"/>
  <c r="BR300" i="1"/>
  <c r="BS300" i="1"/>
  <c r="BT300" i="1"/>
  <c r="BU300" i="1"/>
  <c r="BY249" i="1"/>
  <c r="BY261" i="1"/>
  <c r="BY262" i="1"/>
  <c r="BU262" i="1"/>
  <c r="BT262" i="1"/>
  <c r="BR262" i="1"/>
  <c r="BR258" i="1"/>
  <c r="BR257" i="1"/>
  <c r="BR256" i="1"/>
  <c r="F35" i="11"/>
  <c r="F36" i="11"/>
  <c r="AN225" i="4"/>
  <c r="AN231" i="4"/>
  <c r="AS299" i="4"/>
  <c r="AO231" i="4"/>
  <c r="AV299" i="4"/>
  <c r="BA299" i="4"/>
  <c r="X50" i="3"/>
  <c r="S46" i="3"/>
  <c r="DW276" i="1"/>
  <c r="DX276" i="1"/>
  <c r="DW277" i="1"/>
  <c r="DX277" i="1"/>
  <c r="DW278" i="1"/>
  <c r="DX278" i="1"/>
  <c r="DW279" i="1"/>
  <c r="DX279" i="1"/>
  <c r="DW280" i="1"/>
  <c r="DX280" i="1"/>
  <c r="DW281" i="1"/>
  <c r="DX281" i="1"/>
  <c r="DW282" i="1"/>
  <c r="DX282" i="1"/>
  <c r="DW283" i="1"/>
  <c r="DX283" i="1"/>
  <c r="DW284" i="1"/>
  <c r="DX284" i="1"/>
  <c r="DW285" i="1"/>
  <c r="DX285" i="1"/>
  <c r="DW286" i="1"/>
  <c r="DX286" i="1"/>
  <c r="DW287" i="1"/>
  <c r="DX287" i="1"/>
  <c r="DW288" i="1"/>
  <c r="DX288" i="1"/>
  <c r="DW289" i="1"/>
  <c r="DX289" i="1"/>
  <c r="DW290" i="1"/>
  <c r="DX290" i="1"/>
  <c r="DW291" i="1"/>
  <c r="DX291" i="1"/>
  <c r="DW292" i="1"/>
  <c r="DX292" i="1"/>
  <c r="DW293" i="1"/>
  <c r="DX293" i="1"/>
  <c r="DW294" i="1"/>
  <c r="DX294" i="1"/>
  <c r="DW295" i="1"/>
  <c r="DX295" i="1"/>
  <c r="DW296" i="1"/>
  <c r="DX296" i="1"/>
  <c r="DW297" i="1"/>
  <c r="DX297" i="1"/>
  <c r="DW298" i="1"/>
  <c r="DX298" i="1"/>
  <c r="DW299" i="1"/>
  <c r="DX299" i="1"/>
  <c r="DW300" i="1"/>
  <c r="DX300" i="1"/>
  <c r="DK276" i="1"/>
  <c r="DL276" i="1"/>
  <c r="DM276" i="1"/>
  <c r="DK277" i="1"/>
  <c r="DL277" i="1"/>
  <c r="DM277" i="1"/>
  <c r="DK278" i="1"/>
  <c r="DL278" i="1"/>
  <c r="DM278" i="1"/>
  <c r="DK279" i="1"/>
  <c r="DL279" i="1"/>
  <c r="DM279" i="1"/>
  <c r="DK280" i="1"/>
  <c r="DL280" i="1"/>
  <c r="DM280" i="1"/>
  <c r="DK281" i="1"/>
  <c r="DL281" i="1"/>
  <c r="DM281" i="1"/>
  <c r="DK282" i="1"/>
  <c r="DL282" i="1"/>
  <c r="DM282" i="1"/>
  <c r="DK283" i="1"/>
  <c r="DL283" i="1"/>
  <c r="DM283" i="1"/>
  <c r="DK284" i="1"/>
  <c r="DL284" i="1"/>
  <c r="DM284" i="1"/>
  <c r="DK285" i="1"/>
  <c r="DL285" i="1"/>
  <c r="DM285" i="1"/>
  <c r="DK286" i="1"/>
  <c r="DL286" i="1"/>
  <c r="DM286" i="1"/>
  <c r="DK287" i="1"/>
  <c r="DL287" i="1"/>
  <c r="DM287" i="1"/>
  <c r="DK288" i="1"/>
  <c r="DL288" i="1"/>
  <c r="DM288" i="1"/>
  <c r="DK289" i="1"/>
  <c r="DL289" i="1"/>
  <c r="DM289" i="1"/>
  <c r="DK290" i="1"/>
  <c r="DL290" i="1"/>
  <c r="DM290" i="1"/>
  <c r="DK291" i="1"/>
  <c r="DL291" i="1"/>
  <c r="DM291" i="1"/>
  <c r="DK292" i="1"/>
  <c r="DL292" i="1"/>
  <c r="DM292" i="1"/>
  <c r="DK293" i="1"/>
  <c r="DL293" i="1"/>
  <c r="DM293" i="1"/>
  <c r="DK294" i="1"/>
  <c r="DL294" i="1"/>
  <c r="DM294" i="1"/>
  <c r="DK295" i="1"/>
  <c r="DL295" i="1"/>
  <c r="DM295" i="1"/>
  <c r="DK296" i="1"/>
  <c r="DL296" i="1"/>
  <c r="DM296" i="1"/>
  <c r="DK297" i="1"/>
  <c r="DL297" i="1"/>
  <c r="DM297" i="1"/>
  <c r="DK298" i="1"/>
  <c r="DL298" i="1"/>
  <c r="DM298" i="1"/>
  <c r="DK299" i="1"/>
  <c r="DL299" i="1"/>
  <c r="DM299" i="1"/>
  <c r="DK300" i="1"/>
  <c r="DL300" i="1"/>
  <c r="DM300" i="1"/>
  <c r="CZ297" i="1"/>
  <c r="CT276" i="1"/>
  <c r="CU276" i="1"/>
  <c r="CV276" i="1"/>
  <c r="CW276" i="1"/>
  <c r="CX276" i="1"/>
  <c r="CY276" i="1"/>
  <c r="CZ276" i="1"/>
  <c r="DA276" i="1"/>
  <c r="CT277" i="1"/>
  <c r="CU277" i="1"/>
  <c r="CV277" i="1"/>
  <c r="CW277" i="1"/>
  <c r="CX277" i="1"/>
  <c r="CY277" i="1"/>
  <c r="CZ277" i="1"/>
  <c r="DA277" i="1"/>
  <c r="CT278" i="1"/>
  <c r="CU278" i="1"/>
  <c r="CV278" i="1"/>
  <c r="CW278" i="1"/>
  <c r="CX278" i="1"/>
  <c r="CY278" i="1"/>
  <c r="CZ278" i="1"/>
  <c r="DA278" i="1"/>
  <c r="CT279" i="1"/>
  <c r="CU279" i="1"/>
  <c r="CV279" i="1"/>
  <c r="CW279" i="1"/>
  <c r="CX279" i="1"/>
  <c r="CY279" i="1"/>
  <c r="CZ279" i="1"/>
  <c r="DA279" i="1"/>
  <c r="CT280" i="1"/>
  <c r="CU280" i="1"/>
  <c r="CV280" i="1"/>
  <c r="CW280" i="1"/>
  <c r="CX280" i="1"/>
  <c r="CY280" i="1"/>
  <c r="CZ280" i="1"/>
  <c r="DA280" i="1"/>
  <c r="CT281" i="1"/>
  <c r="CU281" i="1"/>
  <c r="CV281" i="1"/>
  <c r="CW281" i="1"/>
  <c r="CX281" i="1"/>
  <c r="CY281" i="1"/>
  <c r="CZ281" i="1"/>
  <c r="DA281" i="1"/>
  <c r="CT282" i="1"/>
  <c r="CU282" i="1"/>
  <c r="CV282" i="1"/>
  <c r="CW282" i="1"/>
  <c r="CX282" i="1"/>
  <c r="CY282" i="1"/>
  <c r="CZ282" i="1"/>
  <c r="DA282" i="1"/>
  <c r="CT283" i="1"/>
  <c r="CU283" i="1"/>
  <c r="CV283" i="1"/>
  <c r="CW283" i="1"/>
  <c r="CX283" i="1"/>
  <c r="CY283" i="1"/>
  <c r="CZ283" i="1"/>
  <c r="DA283" i="1"/>
  <c r="CT284" i="1"/>
  <c r="CU284" i="1"/>
  <c r="CV284" i="1"/>
  <c r="CW284" i="1"/>
  <c r="CX284" i="1"/>
  <c r="CY284" i="1"/>
  <c r="CZ284" i="1"/>
  <c r="DA284" i="1"/>
  <c r="CT285" i="1"/>
  <c r="CU285" i="1"/>
  <c r="CV285" i="1"/>
  <c r="CW285" i="1"/>
  <c r="CX285" i="1"/>
  <c r="CY285" i="1"/>
  <c r="CZ285" i="1"/>
  <c r="DA285" i="1"/>
  <c r="CT286" i="1"/>
  <c r="CU286" i="1"/>
  <c r="CV286" i="1"/>
  <c r="CW286" i="1"/>
  <c r="CX286" i="1"/>
  <c r="CY286" i="1"/>
  <c r="CZ286" i="1"/>
  <c r="DA286" i="1"/>
  <c r="CT287" i="1"/>
  <c r="CU287" i="1"/>
  <c r="CV287" i="1"/>
  <c r="CW287" i="1"/>
  <c r="CX287" i="1"/>
  <c r="CY287" i="1"/>
  <c r="CZ287" i="1"/>
  <c r="DA287" i="1"/>
  <c r="CT288" i="1"/>
  <c r="CU288" i="1"/>
  <c r="CV288" i="1"/>
  <c r="CW288" i="1"/>
  <c r="CX288" i="1"/>
  <c r="CY288" i="1"/>
  <c r="CZ288" i="1"/>
  <c r="DA288" i="1"/>
  <c r="CT289" i="1"/>
  <c r="CU289" i="1"/>
  <c r="CV289" i="1"/>
  <c r="CW289" i="1"/>
  <c r="CX289" i="1"/>
  <c r="CY289" i="1"/>
  <c r="CZ289" i="1"/>
  <c r="DA289" i="1"/>
  <c r="CT290" i="1"/>
  <c r="CU290" i="1"/>
  <c r="CV290" i="1"/>
  <c r="CW290" i="1"/>
  <c r="CX290" i="1"/>
  <c r="CY290" i="1"/>
  <c r="CZ290" i="1"/>
  <c r="DA290" i="1"/>
  <c r="CT291" i="1"/>
  <c r="CU291" i="1"/>
  <c r="CV291" i="1"/>
  <c r="CW291" i="1"/>
  <c r="CX291" i="1"/>
  <c r="CY291" i="1"/>
  <c r="CZ291" i="1"/>
  <c r="DA291" i="1"/>
  <c r="CT292" i="1"/>
  <c r="CU292" i="1"/>
  <c r="CV292" i="1"/>
  <c r="CW292" i="1"/>
  <c r="CX292" i="1"/>
  <c r="CY292" i="1"/>
  <c r="CZ292" i="1"/>
  <c r="DA292" i="1"/>
  <c r="CT293" i="1"/>
  <c r="CU293" i="1"/>
  <c r="CV293" i="1"/>
  <c r="CW293" i="1"/>
  <c r="CX293" i="1"/>
  <c r="CY293" i="1"/>
  <c r="CZ293" i="1"/>
  <c r="DA293" i="1"/>
  <c r="CT294" i="1"/>
  <c r="CU294" i="1"/>
  <c r="CV294" i="1"/>
  <c r="CW294" i="1"/>
  <c r="CX294" i="1"/>
  <c r="CY294" i="1"/>
  <c r="CZ294" i="1"/>
  <c r="DA294" i="1"/>
  <c r="CT295" i="1"/>
  <c r="CU295" i="1"/>
  <c r="CV295" i="1"/>
  <c r="CW295" i="1"/>
  <c r="CX295" i="1"/>
  <c r="CY295" i="1"/>
  <c r="CZ295" i="1"/>
  <c r="DA295" i="1"/>
  <c r="CT296" i="1"/>
  <c r="CU296" i="1"/>
  <c r="CV296" i="1"/>
  <c r="CW296" i="1"/>
  <c r="CX296" i="1"/>
  <c r="CY296" i="1"/>
  <c r="CZ296" i="1"/>
  <c r="DA296" i="1"/>
  <c r="CT297" i="1"/>
  <c r="CU297" i="1"/>
  <c r="CV297" i="1"/>
  <c r="CW297" i="1"/>
  <c r="CX297" i="1"/>
  <c r="CY297" i="1"/>
  <c r="DA297" i="1"/>
  <c r="CT298" i="1"/>
  <c r="CU298" i="1"/>
  <c r="CV298" i="1"/>
  <c r="CW298" i="1"/>
  <c r="CX298" i="1"/>
  <c r="CY298" i="1"/>
  <c r="CZ298" i="1"/>
  <c r="DA298" i="1"/>
  <c r="CT299" i="1"/>
  <c r="CU299" i="1"/>
  <c r="CV299" i="1"/>
  <c r="CW299" i="1"/>
  <c r="CX299" i="1"/>
  <c r="CY299" i="1"/>
  <c r="CZ299" i="1"/>
  <c r="DA299" i="1"/>
  <c r="CT300" i="1"/>
  <c r="CU300" i="1"/>
  <c r="CV300" i="1"/>
  <c r="CW300" i="1"/>
  <c r="CX300" i="1"/>
  <c r="CY300" i="1"/>
  <c r="CZ300" i="1"/>
  <c r="DA300" i="1"/>
  <c r="CJ288" i="1"/>
  <c r="CJ273" i="1"/>
  <c r="CJ274" i="1"/>
  <c r="CJ275" i="1"/>
  <c r="CE276" i="1"/>
  <c r="CF276" i="1"/>
  <c r="CG276" i="1"/>
  <c r="CH276" i="1"/>
  <c r="CI276" i="1"/>
  <c r="CJ276" i="1"/>
  <c r="CE277" i="1"/>
  <c r="CF277" i="1"/>
  <c r="CG277" i="1"/>
  <c r="CH277" i="1"/>
  <c r="CI277" i="1"/>
  <c r="CJ277" i="1"/>
  <c r="CE278" i="1"/>
  <c r="CF278" i="1"/>
  <c r="CG278" i="1"/>
  <c r="CH278" i="1"/>
  <c r="CI278" i="1"/>
  <c r="CJ278" i="1"/>
  <c r="CE279" i="1"/>
  <c r="CF279" i="1"/>
  <c r="CG279" i="1"/>
  <c r="CH279" i="1"/>
  <c r="CI279" i="1"/>
  <c r="CJ279" i="1"/>
  <c r="CE280" i="1"/>
  <c r="CF280" i="1"/>
  <c r="CG280" i="1"/>
  <c r="CH280" i="1"/>
  <c r="CI280" i="1"/>
  <c r="CJ280" i="1"/>
  <c r="CE281" i="1"/>
  <c r="CF281" i="1"/>
  <c r="CG281" i="1"/>
  <c r="CH281" i="1"/>
  <c r="CI281" i="1"/>
  <c r="CJ281" i="1"/>
  <c r="CE282" i="1"/>
  <c r="CF282" i="1"/>
  <c r="CG282" i="1"/>
  <c r="CH282" i="1"/>
  <c r="CI282" i="1"/>
  <c r="CJ282" i="1"/>
  <c r="CE283" i="1"/>
  <c r="CF283" i="1"/>
  <c r="CG283" i="1"/>
  <c r="CH283" i="1"/>
  <c r="CI283" i="1"/>
  <c r="CJ283" i="1"/>
  <c r="CE284" i="1"/>
  <c r="CF284" i="1"/>
  <c r="CG284" i="1"/>
  <c r="CH284" i="1"/>
  <c r="CI284" i="1"/>
  <c r="CJ284" i="1"/>
  <c r="CE285" i="1"/>
  <c r="CF285" i="1"/>
  <c r="CG285" i="1"/>
  <c r="CH285" i="1"/>
  <c r="CI285" i="1"/>
  <c r="CJ285" i="1"/>
  <c r="CE286" i="1"/>
  <c r="CF286" i="1"/>
  <c r="CG286" i="1"/>
  <c r="CH286" i="1"/>
  <c r="CI286" i="1"/>
  <c r="CJ286" i="1"/>
  <c r="CE287" i="1"/>
  <c r="CF287" i="1"/>
  <c r="CG287" i="1"/>
  <c r="CH287" i="1"/>
  <c r="CI287" i="1"/>
  <c r="CJ287" i="1"/>
  <c r="CE288" i="1"/>
  <c r="CF288" i="1"/>
  <c r="CG288" i="1"/>
  <c r="CH288" i="1"/>
  <c r="CI288" i="1"/>
  <c r="CE289" i="1"/>
  <c r="CF289" i="1"/>
  <c r="CG289" i="1"/>
  <c r="CH289" i="1"/>
  <c r="CI289" i="1"/>
  <c r="CJ289" i="1"/>
  <c r="CE290" i="1"/>
  <c r="CF290" i="1"/>
  <c r="CG290" i="1"/>
  <c r="CH290" i="1"/>
  <c r="CI290" i="1"/>
  <c r="CJ290" i="1"/>
  <c r="CE291" i="1"/>
  <c r="CF291" i="1"/>
  <c r="CG291" i="1"/>
  <c r="CH291" i="1"/>
  <c r="CI291" i="1"/>
  <c r="CJ291" i="1"/>
  <c r="CE292" i="1"/>
  <c r="CF292" i="1"/>
  <c r="CG292" i="1"/>
  <c r="CH292" i="1"/>
  <c r="CI292" i="1"/>
  <c r="CJ292" i="1"/>
  <c r="CE293" i="1"/>
  <c r="CF293" i="1"/>
  <c r="CG293" i="1"/>
  <c r="CH293" i="1"/>
  <c r="CI293" i="1"/>
  <c r="CJ293" i="1"/>
  <c r="CE294" i="1"/>
  <c r="CF294" i="1"/>
  <c r="CG294" i="1"/>
  <c r="CH294" i="1"/>
  <c r="CI294" i="1"/>
  <c r="CJ294" i="1"/>
  <c r="CE295" i="1"/>
  <c r="CF295" i="1"/>
  <c r="CG295" i="1"/>
  <c r="CH295" i="1"/>
  <c r="CI295" i="1"/>
  <c r="CJ295" i="1"/>
  <c r="CE296" i="1"/>
  <c r="CF296" i="1"/>
  <c r="CG296" i="1"/>
  <c r="CH296" i="1"/>
  <c r="CI296" i="1"/>
  <c r="CJ296" i="1"/>
  <c r="CE297" i="1"/>
  <c r="CF297" i="1"/>
  <c r="CG297" i="1"/>
  <c r="CH297" i="1"/>
  <c r="CI297" i="1"/>
  <c r="CJ297" i="1"/>
  <c r="CE298" i="1"/>
  <c r="CF298" i="1"/>
  <c r="CG298" i="1"/>
  <c r="CH298" i="1"/>
  <c r="CI298" i="1"/>
  <c r="CJ298" i="1"/>
  <c r="CE299" i="1"/>
  <c r="CF299" i="1"/>
  <c r="CG299" i="1"/>
  <c r="CH299" i="1"/>
  <c r="CI299" i="1"/>
  <c r="CJ299" i="1"/>
  <c r="CE300" i="1"/>
  <c r="CF300" i="1"/>
  <c r="CG300" i="1"/>
  <c r="CH300" i="1"/>
  <c r="CI300" i="1"/>
  <c r="CJ300" i="1"/>
  <c r="CJ301" i="1"/>
  <c r="AL236" i="4"/>
  <c r="S349" i="1"/>
  <c r="BC132" i="1"/>
  <c r="BE132" i="1"/>
  <c r="BG132" i="1"/>
  <c r="R350" i="1"/>
  <c r="AL237" i="4"/>
  <c r="S350" i="1"/>
  <c r="BC133" i="1"/>
  <c r="BE133" i="1"/>
  <c r="BG133" i="1"/>
  <c r="R351" i="1"/>
  <c r="AL238" i="4"/>
  <c r="S351" i="1"/>
  <c r="BC134" i="1"/>
  <c r="BE134" i="1"/>
  <c r="BG134" i="1"/>
  <c r="R352" i="1"/>
  <c r="AL239" i="4"/>
  <c r="S352" i="1"/>
  <c r="M286" i="4"/>
  <c r="Y139" i="4"/>
  <c r="Z301" i="4"/>
  <c r="AC139" i="4"/>
  <c r="AC301" i="4"/>
  <c r="AY301" i="4"/>
  <c r="Y140" i="4"/>
  <c r="Z302" i="4"/>
  <c r="AC140" i="4"/>
  <c r="AC302" i="4"/>
  <c r="AY302" i="4"/>
  <c r="Y141" i="4"/>
  <c r="Z303" i="4"/>
  <c r="AC141" i="4"/>
  <c r="AC303" i="4"/>
  <c r="AY303" i="4"/>
  <c r="Y142" i="4"/>
  <c r="Z304" i="4"/>
  <c r="AC142" i="4"/>
  <c r="AC304" i="4"/>
  <c r="AY304" i="4"/>
  <c r="Y143" i="4"/>
  <c r="Z305" i="4"/>
  <c r="AC143" i="4"/>
  <c r="AC305" i="4"/>
  <c r="AY305" i="4"/>
  <c r="Y144" i="4"/>
  <c r="Z306" i="4"/>
  <c r="AC144" i="4"/>
  <c r="AC306" i="4"/>
  <c r="AY306" i="4"/>
  <c r="Y145" i="4"/>
  <c r="Z307" i="4"/>
  <c r="AC145" i="4"/>
  <c r="AC307" i="4"/>
  <c r="AY307" i="4"/>
  <c r="Y146" i="4"/>
  <c r="Z308" i="4"/>
  <c r="AC146" i="4"/>
  <c r="AC308" i="4"/>
  <c r="AY308" i="4"/>
  <c r="Y147" i="4"/>
  <c r="Z309" i="4"/>
  <c r="AC147" i="4"/>
  <c r="AC309" i="4"/>
  <c r="AY309" i="4"/>
  <c r="Y148" i="4"/>
  <c r="Z310" i="4"/>
  <c r="AC148" i="4"/>
  <c r="AC310" i="4"/>
  <c r="AY310" i="4"/>
  <c r="Y149" i="4"/>
  <c r="Z311" i="4"/>
  <c r="AC149" i="4"/>
  <c r="AC311" i="4"/>
  <c r="AY311" i="4"/>
  <c r="Y150" i="4"/>
  <c r="Z312" i="4"/>
  <c r="AC150" i="4"/>
  <c r="AC312" i="4"/>
  <c r="AY312" i="4"/>
  <c r="I286" i="4"/>
  <c r="N286" i="4"/>
  <c r="BA301" i="4"/>
  <c r="AZ301" i="4"/>
  <c r="BA302" i="4"/>
  <c r="AZ302" i="4"/>
  <c r="BA303" i="4"/>
  <c r="AZ303" i="4"/>
  <c r="BA304" i="4"/>
  <c r="AZ304" i="4"/>
  <c r="BA305" i="4"/>
  <c r="AZ305" i="4"/>
  <c r="BA306" i="4"/>
  <c r="AZ306" i="4"/>
  <c r="BA307" i="4"/>
  <c r="AZ307" i="4"/>
  <c r="BA308" i="4"/>
  <c r="AZ308" i="4"/>
  <c r="BA309" i="4"/>
  <c r="AZ309" i="4"/>
  <c r="BA310" i="4"/>
  <c r="AZ310" i="4"/>
  <c r="BA311" i="4"/>
  <c r="AZ311" i="4"/>
  <c r="BA312" i="4"/>
  <c r="AZ312" i="4"/>
  <c r="J286" i="4"/>
  <c r="O286" i="4"/>
  <c r="M287" i="4"/>
  <c r="AP231" i="4"/>
  <c r="I272" i="4"/>
  <c r="I275" i="4"/>
  <c r="I278" i="4"/>
  <c r="I287" i="4"/>
  <c r="N287" i="4"/>
  <c r="J287" i="4"/>
  <c r="O287" i="4"/>
  <c r="M288" i="4"/>
  <c r="AP232" i="4"/>
  <c r="I273" i="4"/>
  <c r="AN232" i="4"/>
  <c r="I276" i="4"/>
  <c r="AO232" i="4"/>
  <c r="I279" i="4"/>
  <c r="I288" i="4"/>
  <c r="N288" i="4"/>
  <c r="J288" i="4"/>
  <c r="O288" i="4"/>
  <c r="AJ245" i="3"/>
  <c r="AJ246" i="3"/>
  <c r="FK269" i="1"/>
  <c r="CO247" i="1"/>
  <c r="FT269" i="1"/>
  <c r="GB269" i="1"/>
  <c r="FL269" i="1"/>
  <c r="DE269" i="1"/>
  <c r="DF269" i="1"/>
  <c r="DG269" i="1"/>
  <c r="DH269" i="1"/>
  <c r="DI269" i="1"/>
  <c r="FU269" i="1"/>
  <c r="GC269" i="1"/>
  <c r="FM269" i="1"/>
  <c r="FV269" i="1"/>
  <c r="GD269" i="1"/>
  <c r="FN269" i="1"/>
  <c r="FW269" i="1"/>
  <c r="GE269" i="1"/>
  <c r="FO269" i="1"/>
  <c r="FX269" i="1"/>
  <c r="GF269" i="1"/>
  <c r="FP269" i="1"/>
  <c r="FY269" i="1"/>
  <c r="GG269" i="1"/>
  <c r="GH269" i="1"/>
  <c r="BJ346" i="1"/>
  <c r="V346" i="1"/>
  <c r="GK269" i="1"/>
  <c r="GL269" i="1"/>
  <c r="GM269" i="1"/>
  <c r="GN269" i="1"/>
  <c r="GO269" i="1"/>
  <c r="GP269" i="1"/>
  <c r="GQ269" i="1"/>
  <c r="BK346" i="1"/>
  <c r="W346" i="1"/>
  <c r="AJ247" i="3"/>
  <c r="FJ270" i="1"/>
  <c r="BZ248" i="1"/>
  <c r="FS270" i="1"/>
  <c r="GA270" i="1"/>
  <c r="FK270" i="1"/>
  <c r="FT270" i="1"/>
  <c r="GB270" i="1"/>
  <c r="FL270" i="1"/>
  <c r="FU270" i="1"/>
  <c r="GC270" i="1"/>
  <c r="FM270" i="1"/>
  <c r="FV270" i="1"/>
  <c r="GD270" i="1"/>
  <c r="FN270" i="1"/>
  <c r="FW270" i="1"/>
  <c r="GE270" i="1"/>
  <c r="FO270" i="1"/>
  <c r="FX270" i="1"/>
  <c r="GF270" i="1"/>
  <c r="FP270" i="1"/>
  <c r="FY270" i="1"/>
  <c r="GG270" i="1"/>
  <c r="GH270" i="1"/>
  <c r="BJ347" i="1"/>
  <c r="V347" i="1"/>
  <c r="GJ270" i="1"/>
  <c r="GK270" i="1"/>
  <c r="GL270" i="1"/>
  <c r="GM270" i="1"/>
  <c r="GN270" i="1"/>
  <c r="GO270" i="1"/>
  <c r="GP270" i="1"/>
  <c r="GQ270" i="1"/>
  <c r="BK347" i="1"/>
  <c r="W347" i="1"/>
  <c r="AJ248" i="3"/>
  <c r="FJ271" i="1"/>
  <c r="AW28" i="1"/>
  <c r="AY28" i="1"/>
  <c r="AZ28" i="1"/>
  <c r="BA28" i="1"/>
  <c r="BB28" i="1"/>
  <c r="BC28" i="1"/>
  <c r="BK271" i="1"/>
  <c r="BY271" i="1"/>
  <c r="BZ271" i="1"/>
  <c r="CA271" i="1"/>
  <c r="CB271" i="1"/>
  <c r="CC271" i="1"/>
  <c r="FS271" i="1"/>
  <c r="GA271" i="1"/>
  <c r="FK271" i="1"/>
  <c r="CN271" i="1"/>
  <c r="CO271" i="1"/>
  <c r="CP271" i="1"/>
  <c r="CQ271" i="1"/>
  <c r="CR271" i="1"/>
  <c r="FT271" i="1"/>
  <c r="GB271" i="1"/>
  <c r="FL271" i="1"/>
  <c r="DE271" i="1"/>
  <c r="DF271" i="1"/>
  <c r="DG271" i="1"/>
  <c r="DH271" i="1"/>
  <c r="DI271" i="1"/>
  <c r="FU271" i="1"/>
  <c r="GC271" i="1"/>
  <c r="FM271" i="1"/>
  <c r="DQ271" i="1"/>
  <c r="DR271" i="1"/>
  <c r="DS271" i="1"/>
  <c r="DT271" i="1"/>
  <c r="DU271" i="1"/>
  <c r="FV271" i="1"/>
  <c r="GD271" i="1"/>
  <c r="FN271" i="1"/>
  <c r="EB271" i="1"/>
  <c r="EC271" i="1"/>
  <c r="ED271" i="1"/>
  <c r="EE271" i="1"/>
  <c r="EF271" i="1"/>
  <c r="FW271" i="1"/>
  <c r="GE271" i="1"/>
  <c r="FO271" i="1"/>
  <c r="B235" i="4"/>
  <c r="BD235" i="4"/>
  <c r="FX271" i="1"/>
  <c r="GF271" i="1"/>
  <c r="FP271" i="1"/>
  <c r="BE235" i="4"/>
  <c r="FY271" i="1"/>
  <c r="GG271" i="1"/>
  <c r="GH271" i="1"/>
  <c r="BJ348" i="1"/>
  <c r="V348" i="1"/>
  <c r="GJ271" i="1"/>
  <c r="GK271" i="1"/>
  <c r="GL271" i="1"/>
  <c r="GM271" i="1"/>
  <c r="GN271" i="1"/>
  <c r="GO271" i="1"/>
  <c r="GP271" i="1"/>
  <c r="GQ271" i="1"/>
  <c r="BK348" i="1"/>
  <c r="W348" i="1"/>
  <c r="AJ249" i="3"/>
  <c r="FJ272" i="1"/>
  <c r="AW29" i="1"/>
  <c r="AY29" i="1"/>
  <c r="AZ29" i="1"/>
  <c r="BA29" i="1"/>
  <c r="BB29" i="1"/>
  <c r="BC29" i="1"/>
  <c r="BK272" i="1"/>
  <c r="BY272" i="1"/>
  <c r="BZ272" i="1"/>
  <c r="CA272" i="1"/>
  <c r="CB272" i="1"/>
  <c r="CC272" i="1"/>
  <c r="FS272" i="1"/>
  <c r="GA272" i="1"/>
  <c r="FK272" i="1"/>
  <c r="CN272" i="1"/>
  <c r="CO272" i="1"/>
  <c r="CP272" i="1"/>
  <c r="CQ272" i="1"/>
  <c r="CR272" i="1"/>
  <c r="FT272" i="1"/>
  <c r="GB272" i="1"/>
  <c r="FL272" i="1"/>
  <c r="DE272" i="1"/>
  <c r="DF272" i="1"/>
  <c r="DG272" i="1"/>
  <c r="DH272" i="1"/>
  <c r="DI272" i="1"/>
  <c r="FU272" i="1"/>
  <c r="GC272" i="1"/>
  <c r="FM272" i="1"/>
  <c r="DQ272" i="1"/>
  <c r="DR272" i="1"/>
  <c r="DS272" i="1"/>
  <c r="DT272" i="1"/>
  <c r="DU272" i="1"/>
  <c r="FV272" i="1"/>
  <c r="GD272" i="1"/>
  <c r="FN272" i="1"/>
  <c r="EB272" i="1"/>
  <c r="EC272" i="1"/>
  <c r="ED272" i="1"/>
  <c r="EE272" i="1"/>
  <c r="EF272" i="1"/>
  <c r="FW272" i="1"/>
  <c r="GE272" i="1"/>
  <c r="FO272" i="1"/>
  <c r="B236" i="4"/>
  <c r="BD236" i="4"/>
  <c r="FX272" i="1"/>
  <c r="GF272" i="1"/>
  <c r="FP272" i="1"/>
  <c r="BE236" i="4"/>
  <c r="FY272" i="1"/>
  <c r="GG272" i="1"/>
  <c r="GH272" i="1"/>
  <c r="BJ349" i="1"/>
  <c r="V349" i="1"/>
  <c r="GJ272" i="1"/>
  <c r="GK272" i="1"/>
  <c r="GL272" i="1"/>
  <c r="GM272" i="1"/>
  <c r="GN272" i="1"/>
  <c r="GO272" i="1"/>
  <c r="GP272" i="1"/>
  <c r="GQ272" i="1"/>
  <c r="BK349" i="1"/>
  <c r="W349" i="1"/>
  <c r="AJ250" i="3"/>
  <c r="FJ273" i="1"/>
  <c r="AW30" i="1"/>
  <c r="AY30" i="1"/>
  <c r="AZ30" i="1"/>
  <c r="BA30" i="1"/>
  <c r="BB30" i="1"/>
  <c r="BC30" i="1"/>
  <c r="BK273" i="1"/>
  <c r="BY273" i="1"/>
  <c r="BZ273" i="1"/>
  <c r="CA273" i="1"/>
  <c r="CB273" i="1"/>
  <c r="CC273" i="1"/>
  <c r="FS273" i="1"/>
  <c r="GA273" i="1"/>
  <c r="FK273" i="1"/>
  <c r="CN273" i="1"/>
  <c r="CO273" i="1"/>
  <c r="CP273" i="1"/>
  <c r="CQ273" i="1"/>
  <c r="CR273" i="1"/>
  <c r="FT273" i="1"/>
  <c r="GB273" i="1"/>
  <c r="FL273" i="1"/>
  <c r="DE273" i="1"/>
  <c r="DF273" i="1"/>
  <c r="DG273" i="1"/>
  <c r="DH273" i="1"/>
  <c r="DI273" i="1"/>
  <c r="FU273" i="1"/>
  <c r="GC273" i="1"/>
  <c r="FM273" i="1"/>
  <c r="DQ273" i="1"/>
  <c r="DR273" i="1"/>
  <c r="DS273" i="1"/>
  <c r="DT273" i="1"/>
  <c r="DU273" i="1"/>
  <c r="FV273" i="1"/>
  <c r="GD273" i="1"/>
  <c r="FN273" i="1"/>
  <c r="EB273" i="1"/>
  <c r="EC273" i="1"/>
  <c r="ED273" i="1"/>
  <c r="EE273" i="1"/>
  <c r="EF273" i="1"/>
  <c r="FW273" i="1"/>
  <c r="GE273" i="1"/>
  <c r="FO273" i="1"/>
  <c r="B237" i="4"/>
  <c r="BD237" i="4"/>
  <c r="FX273" i="1"/>
  <c r="GF273" i="1"/>
  <c r="FP273" i="1"/>
  <c r="BE237" i="4"/>
  <c r="FY273" i="1"/>
  <c r="GG273" i="1"/>
  <c r="GH273" i="1"/>
  <c r="BJ350" i="1"/>
  <c r="V350" i="1"/>
  <c r="GJ273" i="1"/>
  <c r="GK273" i="1"/>
  <c r="GL273" i="1"/>
  <c r="GM273" i="1"/>
  <c r="GN273" i="1"/>
  <c r="GO273" i="1"/>
  <c r="GP273" i="1"/>
  <c r="GQ273" i="1"/>
  <c r="BK350" i="1"/>
  <c r="W350" i="1"/>
  <c r="AJ251" i="3"/>
  <c r="FJ274" i="1"/>
  <c r="AW31" i="1"/>
  <c r="AY31" i="1"/>
  <c r="AZ31" i="1"/>
  <c r="BA31" i="1"/>
  <c r="BB31" i="1"/>
  <c r="BC31" i="1"/>
  <c r="BK274" i="1"/>
  <c r="BY274" i="1"/>
  <c r="BZ274" i="1"/>
  <c r="CA274" i="1"/>
  <c r="CB274" i="1"/>
  <c r="CC274" i="1"/>
  <c r="FS274" i="1"/>
  <c r="GA274" i="1"/>
  <c r="FK274" i="1"/>
  <c r="CN274" i="1"/>
  <c r="CO274" i="1"/>
  <c r="CP274" i="1"/>
  <c r="CQ274" i="1"/>
  <c r="CR274" i="1"/>
  <c r="FT274" i="1"/>
  <c r="GB274" i="1"/>
  <c r="FL274" i="1"/>
  <c r="DE274" i="1"/>
  <c r="DF274" i="1"/>
  <c r="DG274" i="1"/>
  <c r="DH274" i="1"/>
  <c r="DI274" i="1"/>
  <c r="FU274" i="1"/>
  <c r="GC274" i="1"/>
  <c r="FM274" i="1"/>
  <c r="DQ274" i="1"/>
  <c r="DR274" i="1"/>
  <c r="DS274" i="1"/>
  <c r="DT274" i="1"/>
  <c r="DU274" i="1"/>
  <c r="FV274" i="1"/>
  <c r="GD274" i="1"/>
  <c r="FN274" i="1"/>
  <c r="EB274" i="1"/>
  <c r="EC274" i="1"/>
  <c r="ED274" i="1"/>
  <c r="EE274" i="1"/>
  <c r="EF274" i="1"/>
  <c r="FW274" i="1"/>
  <c r="GE274" i="1"/>
  <c r="FO274" i="1"/>
  <c r="B238" i="4"/>
  <c r="BD238" i="4"/>
  <c r="FX274" i="1"/>
  <c r="GF274" i="1"/>
  <c r="FP274" i="1"/>
  <c r="BE238" i="4"/>
  <c r="FY274" i="1"/>
  <c r="GG274" i="1"/>
  <c r="GH274" i="1"/>
  <c r="BJ351" i="1"/>
  <c r="V351" i="1"/>
  <c r="GJ274" i="1"/>
  <c r="GK274" i="1"/>
  <c r="GL274" i="1"/>
  <c r="GM274" i="1"/>
  <c r="GN274" i="1"/>
  <c r="GO274" i="1"/>
  <c r="GP274" i="1"/>
  <c r="GQ274" i="1"/>
  <c r="BK351" i="1"/>
  <c r="W351" i="1"/>
  <c r="AJ252" i="3"/>
  <c r="FJ275" i="1"/>
  <c r="AW32" i="1"/>
  <c r="AY32" i="1"/>
  <c r="AZ32" i="1"/>
  <c r="BA32" i="1"/>
  <c r="BB32" i="1"/>
  <c r="BC32" i="1"/>
  <c r="BK275" i="1"/>
  <c r="BY275" i="1"/>
  <c r="BZ275" i="1"/>
  <c r="CA275" i="1"/>
  <c r="CB275" i="1"/>
  <c r="CC275" i="1"/>
  <c r="FS275" i="1"/>
  <c r="GA275" i="1"/>
  <c r="FK275" i="1"/>
  <c r="CN275" i="1"/>
  <c r="CO275" i="1"/>
  <c r="CP275" i="1"/>
  <c r="CQ275" i="1"/>
  <c r="CR275" i="1"/>
  <c r="FT275" i="1"/>
  <c r="GB275" i="1"/>
  <c r="FL275" i="1"/>
  <c r="DE275" i="1"/>
  <c r="DF275" i="1"/>
  <c r="DG275" i="1"/>
  <c r="DH275" i="1"/>
  <c r="DI275" i="1"/>
  <c r="FU275" i="1"/>
  <c r="GC275" i="1"/>
  <c r="FM275" i="1"/>
  <c r="DQ275" i="1"/>
  <c r="DR275" i="1"/>
  <c r="DS275" i="1"/>
  <c r="DT275" i="1"/>
  <c r="DU275" i="1"/>
  <c r="FV275" i="1"/>
  <c r="GD275" i="1"/>
  <c r="FN275" i="1"/>
  <c r="EB275" i="1"/>
  <c r="EC275" i="1"/>
  <c r="ED275" i="1"/>
  <c r="EE275" i="1"/>
  <c r="EF275" i="1"/>
  <c r="FW275" i="1"/>
  <c r="GE275" i="1"/>
  <c r="FO275" i="1"/>
  <c r="B239" i="4"/>
  <c r="BD239" i="4"/>
  <c r="FX275" i="1"/>
  <c r="GF275" i="1"/>
  <c r="FP275" i="1"/>
  <c r="BE239" i="4"/>
  <c r="FY275" i="1"/>
  <c r="GG275" i="1"/>
  <c r="GH275" i="1"/>
  <c r="BJ352" i="1"/>
  <c r="V352" i="1"/>
  <c r="GJ275" i="1"/>
  <c r="GK275" i="1"/>
  <c r="GL275" i="1"/>
  <c r="GM275" i="1"/>
  <c r="GN275" i="1"/>
  <c r="GO275" i="1"/>
  <c r="GP275" i="1"/>
  <c r="GQ275" i="1"/>
  <c r="BK352" i="1"/>
  <c r="W352" i="1"/>
  <c r="AJ253" i="3"/>
  <c r="W353" i="1"/>
  <c r="AJ254" i="3"/>
  <c r="W354" i="1"/>
  <c r="AJ255" i="3"/>
  <c r="W355" i="1"/>
  <c r="AJ256" i="3"/>
  <c r="W356" i="1"/>
  <c r="AJ257" i="3"/>
  <c r="W357" i="1"/>
  <c r="AJ258" i="3"/>
  <c r="W358" i="1"/>
  <c r="AJ259" i="3"/>
  <c r="W359" i="1"/>
  <c r="AJ260" i="3"/>
  <c r="W360" i="1"/>
  <c r="AJ261" i="3"/>
  <c r="W361" i="1"/>
  <c r="AJ262" i="3"/>
  <c r="W362" i="1"/>
  <c r="AJ263" i="3"/>
  <c r="W363" i="1"/>
  <c r="AJ264" i="3"/>
  <c r="W364" i="1"/>
  <c r="AJ265" i="3"/>
  <c r="W365" i="1"/>
  <c r="AJ266" i="3"/>
  <c r="W366" i="1"/>
  <c r="AJ267" i="3"/>
  <c r="W367" i="1"/>
  <c r="AJ268" i="3"/>
  <c r="W368" i="1"/>
  <c r="AJ269" i="3"/>
  <c r="W369" i="1"/>
  <c r="AJ270" i="3"/>
  <c r="W370" i="1"/>
  <c r="AJ271" i="3"/>
  <c r="W371" i="1"/>
  <c r="AJ272" i="3"/>
  <c r="W372" i="1"/>
  <c r="AJ273" i="3"/>
  <c r="W373" i="1"/>
  <c r="AJ274" i="3"/>
  <c r="W374" i="1"/>
  <c r="AJ275" i="3"/>
  <c r="W375" i="1"/>
  <c r="AJ276" i="3"/>
  <c r="W376" i="1"/>
  <c r="AJ277" i="3"/>
  <c r="W377" i="1"/>
  <c r="AJ278" i="3"/>
  <c r="FJ301" i="1"/>
  <c r="AW58" i="1"/>
  <c r="AY58" i="1"/>
  <c r="AZ58" i="1"/>
  <c r="BA58" i="1"/>
  <c r="BB58" i="1"/>
  <c r="BC58" i="1"/>
  <c r="BK301" i="1"/>
  <c r="BY301" i="1"/>
  <c r="BZ301" i="1"/>
  <c r="CA301" i="1"/>
  <c r="CB301" i="1"/>
  <c r="CC301" i="1"/>
  <c r="FS301" i="1"/>
  <c r="GA301" i="1"/>
  <c r="FK301" i="1"/>
  <c r="CN301" i="1"/>
  <c r="CO301" i="1"/>
  <c r="CP301" i="1"/>
  <c r="CQ301" i="1"/>
  <c r="CR301" i="1"/>
  <c r="FT301" i="1"/>
  <c r="GB301" i="1"/>
  <c r="FL301" i="1"/>
  <c r="DE301" i="1"/>
  <c r="DF301" i="1"/>
  <c r="DG301" i="1"/>
  <c r="DH301" i="1"/>
  <c r="DI301" i="1"/>
  <c r="FU301" i="1"/>
  <c r="GC301" i="1"/>
  <c r="FM301" i="1"/>
  <c r="DQ301" i="1"/>
  <c r="DR301" i="1"/>
  <c r="DS301" i="1"/>
  <c r="DT301" i="1"/>
  <c r="DU301" i="1"/>
  <c r="FV301" i="1"/>
  <c r="GD301" i="1"/>
  <c r="FN301" i="1"/>
  <c r="EB301" i="1"/>
  <c r="EC301" i="1"/>
  <c r="ED301" i="1"/>
  <c r="EE301" i="1"/>
  <c r="EF301" i="1"/>
  <c r="FW301" i="1"/>
  <c r="GE301" i="1"/>
  <c r="FO301" i="1"/>
  <c r="B265" i="4"/>
  <c r="BD265" i="4"/>
  <c r="FX301" i="1"/>
  <c r="GF301" i="1"/>
  <c r="FP301" i="1"/>
  <c r="BE265" i="4"/>
  <c r="FY301" i="1"/>
  <c r="GG301" i="1"/>
  <c r="GH301" i="1"/>
  <c r="BJ378" i="1"/>
  <c r="V378" i="1"/>
  <c r="GJ301" i="1"/>
  <c r="GK301" i="1"/>
  <c r="GL301" i="1"/>
  <c r="GM301" i="1"/>
  <c r="GN301" i="1"/>
  <c r="GO301" i="1"/>
  <c r="GP301" i="1"/>
  <c r="GQ301" i="1"/>
  <c r="BK378" i="1"/>
  <c r="W378" i="1"/>
  <c r="AJ279" i="3"/>
  <c r="AJ280" i="3"/>
  <c r="L291" i="3"/>
  <c r="W811" i="10"/>
  <c r="AJ799" i="10"/>
  <c r="AJ811" i="10"/>
  <c r="AI799" i="10"/>
  <c r="AI811" i="10"/>
  <c r="W803" i="10"/>
  <c r="AJ803" i="10"/>
  <c r="W805" i="10"/>
  <c r="AJ805" i="10"/>
  <c r="W807" i="10"/>
  <c r="AJ807" i="10"/>
  <c r="W809" i="10"/>
  <c r="AJ809" i="10"/>
  <c r="AJ814" i="10"/>
  <c r="AF799" i="10"/>
  <c r="AF803" i="10"/>
  <c r="AF805" i="10"/>
  <c r="AF807" i="10"/>
  <c r="AF809" i="10"/>
  <c r="AF811" i="10"/>
  <c r="AF814" i="10"/>
  <c r="AI803" i="10"/>
  <c r="AI805" i="10"/>
  <c r="AI807" i="10"/>
  <c r="AI809" i="10"/>
  <c r="AI814" i="10"/>
  <c r="AG799" i="10"/>
  <c r="AG811" i="10"/>
  <c r="AG803" i="10"/>
  <c r="AG805" i="10"/>
  <c r="AG807" i="10"/>
  <c r="AG809" i="10"/>
  <c r="AG814" i="10"/>
  <c r="W751" i="10"/>
  <c r="AJ739" i="10"/>
  <c r="AJ751" i="10"/>
  <c r="W743" i="10"/>
  <c r="AJ743" i="10"/>
  <c r="W745" i="10"/>
  <c r="AJ745" i="10"/>
  <c r="W747" i="10"/>
  <c r="AJ747" i="10"/>
  <c r="W749" i="10"/>
  <c r="AJ749" i="10"/>
  <c r="AJ754" i="10"/>
  <c r="AI739" i="10"/>
  <c r="AI751" i="10"/>
  <c r="AI743" i="10"/>
  <c r="AI745" i="10"/>
  <c r="AI747" i="10"/>
  <c r="AI749" i="10"/>
  <c r="AI754" i="10"/>
  <c r="AG739" i="10"/>
  <c r="AG751" i="10"/>
  <c r="AG743" i="10"/>
  <c r="AG745" i="10"/>
  <c r="AG747" i="10"/>
  <c r="AG749" i="10"/>
  <c r="AG754" i="10"/>
  <c r="AF739" i="10"/>
  <c r="AF751" i="10"/>
  <c r="AF743" i="10"/>
  <c r="AF745" i="10"/>
  <c r="AF747" i="10"/>
  <c r="AF749" i="10"/>
  <c r="AF754" i="10"/>
  <c r="W691" i="10"/>
  <c r="AJ679" i="10"/>
  <c r="AJ691" i="10"/>
  <c r="W683" i="10"/>
  <c r="AJ683" i="10"/>
  <c r="W685" i="10"/>
  <c r="AJ685" i="10"/>
  <c r="W687" i="10"/>
  <c r="AJ687" i="10"/>
  <c r="W689" i="10"/>
  <c r="AJ689" i="10"/>
  <c r="AJ694" i="10"/>
  <c r="AI679" i="10"/>
  <c r="AI691" i="10"/>
  <c r="AI683" i="10"/>
  <c r="AI685" i="10"/>
  <c r="AI687" i="10"/>
  <c r="AI689" i="10"/>
  <c r="AI694" i="10"/>
  <c r="AG679" i="10"/>
  <c r="AG691" i="10"/>
  <c r="AG683" i="10"/>
  <c r="AG685" i="10"/>
  <c r="AG687" i="10"/>
  <c r="AG689" i="10"/>
  <c r="AG694" i="10"/>
  <c r="AF679" i="10"/>
  <c r="AF691" i="10"/>
  <c r="AF683" i="10"/>
  <c r="AF685" i="10"/>
  <c r="AF687" i="10"/>
  <c r="AF689" i="10"/>
  <c r="AF694" i="10"/>
  <c r="W631" i="10"/>
  <c r="AJ619" i="10"/>
  <c r="AJ631" i="10"/>
  <c r="W623" i="10"/>
  <c r="AJ623" i="10"/>
  <c r="W625" i="10"/>
  <c r="AJ625" i="10"/>
  <c r="W627" i="10"/>
  <c r="AJ627" i="10"/>
  <c r="W629" i="10"/>
  <c r="AJ629" i="10"/>
  <c r="AJ634" i="10"/>
  <c r="AI619" i="10"/>
  <c r="AI631" i="10"/>
  <c r="AI623" i="10"/>
  <c r="AI625" i="10"/>
  <c r="AI627" i="10"/>
  <c r="AI629" i="10"/>
  <c r="AI634" i="10"/>
  <c r="AG619" i="10"/>
  <c r="AG631" i="10"/>
  <c r="AG623" i="10"/>
  <c r="AG625" i="10"/>
  <c r="AG627" i="10"/>
  <c r="AG629" i="10"/>
  <c r="AG634" i="10"/>
  <c r="AF619" i="10"/>
  <c r="AF631" i="10"/>
  <c r="AF623" i="10"/>
  <c r="AF625" i="10"/>
  <c r="AF627" i="10"/>
  <c r="AF629" i="10"/>
  <c r="AF634" i="10"/>
  <c r="W571" i="10"/>
  <c r="AJ559" i="10"/>
  <c r="AJ571" i="10"/>
  <c r="W563" i="10"/>
  <c r="AJ563" i="10"/>
  <c r="W565" i="10"/>
  <c r="AJ565" i="10"/>
  <c r="W567" i="10"/>
  <c r="AJ567" i="10"/>
  <c r="W569" i="10"/>
  <c r="AJ569" i="10"/>
  <c r="AJ574" i="10"/>
  <c r="AI559" i="10"/>
  <c r="AI571" i="10"/>
  <c r="AI563" i="10"/>
  <c r="AI565" i="10"/>
  <c r="AI567" i="10"/>
  <c r="AI569" i="10"/>
  <c r="AI574" i="10"/>
  <c r="AG559" i="10"/>
  <c r="AG571" i="10"/>
  <c r="AG563" i="10"/>
  <c r="AG565" i="10"/>
  <c r="AG567" i="10"/>
  <c r="AG569" i="10"/>
  <c r="AG574" i="10"/>
  <c r="AF559" i="10"/>
  <c r="AF571" i="10"/>
  <c r="AF563" i="10"/>
  <c r="AF565" i="10"/>
  <c r="AF567" i="10"/>
  <c r="AF569" i="10"/>
  <c r="AF574" i="10"/>
  <c r="W511" i="10"/>
  <c r="AJ499" i="10"/>
  <c r="AJ511" i="10"/>
  <c r="W503" i="10"/>
  <c r="AJ503" i="10"/>
  <c r="W505" i="10"/>
  <c r="AJ505" i="10"/>
  <c r="W507" i="10"/>
  <c r="AJ507" i="10"/>
  <c r="W509" i="10"/>
  <c r="AJ509" i="10"/>
  <c r="AJ514" i="10"/>
  <c r="AI499" i="10"/>
  <c r="AI511" i="10"/>
  <c r="AI503" i="10"/>
  <c r="AI505" i="10"/>
  <c r="AI507" i="10"/>
  <c r="AI509" i="10"/>
  <c r="AI514" i="10"/>
  <c r="AG499" i="10"/>
  <c r="AG511" i="10"/>
  <c r="AG503" i="10"/>
  <c r="AG505" i="10"/>
  <c r="AG507" i="10"/>
  <c r="AG509" i="10"/>
  <c r="AG514" i="10"/>
  <c r="AF499" i="10"/>
  <c r="AF511" i="10"/>
  <c r="AF503" i="10"/>
  <c r="AF505" i="10"/>
  <c r="AF507" i="10"/>
  <c r="AF509" i="10"/>
  <c r="AF514" i="10"/>
  <c r="W451" i="10"/>
  <c r="AJ439" i="10"/>
  <c r="AJ451" i="10"/>
  <c r="W443" i="10"/>
  <c r="AJ443" i="10"/>
  <c r="W445" i="10"/>
  <c r="AJ445" i="10"/>
  <c r="W447" i="10"/>
  <c r="AJ447" i="10"/>
  <c r="W449" i="10"/>
  <c r="AJ449" i="10"/>
  <c r="AJ454" i="10"/>
  <c r="AI439" i="10"/>
  <c r="AI451" i="10"/>
  <c r="AI443" i="10"/>
  <c r="AI445" i="10"/>
  <c r="AI447" i="10"/>
  <c r="AI449" i="10"/>
  <c r="AI454" i="10"/>
  <c r="AG439" i="10"/>
  <c r="AG451" i="10"/>
  <c r="AG443" i="10"/>
  <c r="AG445" i="10"/>
  <c r="AG447" i="10"/>
  <c r="AG449" i="10"/>
  <c r="AG454" i="10"/>
  <c r="AF439" i="10"/>
  <c r="AF451" i="10"/>
  <c r="AF443" i="10"/>
  <c r="AF445" i="10"/>
  <c r="AF447" i="10"/>
  <c r="AF449" i="10"/>
  <c r="AF454" i="10"/>
  <c r="W391" i="10"/>
  <c r="AJ379" i="10"/>
  <c r="AJ391" i="10"/>
  <c r="W383" i="10"/>
  <c r="AJ383" i="10"/>
  <c r="W385" i="10"/>
  <c r="AJ385" i="10"/>
  <c r="W387" i="10"/>
  <c r="AJ387" i="10"/>
  <c r="W389" i="10"/>
  <c r="AJ389" i="10"/>
  <c r="AJ394" i="10"/>
  <c r="AI379" i="10"/>
  <c r="AI391" i="10"/>
  <c r="AI383" i="10"/>
  <c r="AI385" i="10"/>
  <c r="AI387" i="10"/>
  <c r="AI389" i="10"/>
  <c r="AI394" i="10"/>
  <c r="AG379" i="10"/>
  <c r="AG391" i="10"/>
  <c r="AG383" i="10"/>
  <c r="AG385" i="10"/>
  <c r="AG387" i="10"/>
  <c r="AG389" i="10"/>
  <c r="AG394" i="10"/>
  <c r="AF379" i="10"/>
  <c r="AF391" i="10"/>
  <c r="AF383" i="10"/>
  <c r="AF385" i="10"/>
  <c r="AF387" i="10"/>
  <c r="AF389" i="10"/>
  <c r="AF394" i="10"/>
  <c r="W331" i="10"/>
  <c r="AJ319" i="10"/>
  <c r="AJ331" i="10"/>
  <c r="W323" i="10"/>
  <c r="AJ323" i="10"/>
  <c r="W325" i="10"/>
  <c r="AJ325" i="10"/>
  <c r="W327" i="10"/>
  <c r="AJ327" i="10"/>
  <c r="W329" i="10"/>
  <c r="AJ329" i="10"/>
  <c r="AJ334" i="10"/>
  <c r="AI319" i="10"/>
  <c r="AI331" i="10"/>
  <c r="AI323" i="10"/>
  <c r="AI325" i="10"/>
  <c r="AI327" i="10"/>
  <c r="AI329" i="10"/>
  <c r="AI334" i="10"/>
  <c r="AG319" i="10"/>
  <c r="AG331" i="10"/>
  <c r="AG323" i="10"/>
  <c r="AG325" i="10"/>
  <c r="AG327" i="10"/>
  <c r="AG329" i="10"/>
  <c r="AG334" i="10"/>
  <c r="AF319" i="10"/>
  <c r="AF331" i="10"/>
  <c r="AF323" i="10"/>
  <c r="AF325" i="10"/>
  <c r="AF327" i="10"/>
  <c r="AF329" i="10"/>
  <c r="AF334" i="10"/>
  <c r="W271" i="10"/>
  <c r="AJ259" i="10"/>
  <c r="AJ271" i="10"/>
  <c r="AF10" i="10"/>
  <c r="AF230" i="10"/>
  <c r="W263" i="10"/>
  <c r="AJ263" i="10"/>
  <c r="W265" i="10"/>
  <c r="AJ265" i="10"/>
  <c r="W267" i="10"/>
  <c r="AJ267" i="10"/>
  <c r="AS141" i="4"/>
  <c r="AP303" i="4"/>
  <c r="AV10" i="10"/>
  <c r="AV230" i="10"/>
  <c r="W269" i="10"/>
  <c r="AJ269" i="10"/>
  <c r="AJ274" i="10"/>
  <c r="AI259" i="10"/>
  <c r="AI271" i="10"/>
  <c r="AC263" i="10"/>
  <c r="AI263" i="10"/>
  <c r="AI265" i="10"/>
  <c r="AI267" i="10"/>
  <c r="AC269" i="10"/>
  <c r="AI269" i="10"/>
  <c r="AI274" i="10"/>
  <c r="AG259" i="10"/>
  <c r="AG271" i="10"/>
  <c r="AG263" i="10"/>
  <c r="AG265" i="10"/>
  <c r="AG267" i="10"/>
  <c r="AG269" i="10"/>
  <c r="AG274" i="10"/>
  <c r="AF259" i="10"/>
  <c r="AF271" i="10"/>
  <c r="AF263" i="10"/>
  <c r="AF265" i="10"/>
  <c r="AF267" i="10"/>
  <c r="AF269" i="10"/>
  <c r="AF274" i="10"/>
  <c r="W211" i="10"/>
  <c r="AJ199" i="10"/>
  <c r="AJ211" i="10"/>
  <c r="AF9" i="10"/>
  <c r="AF170" i="10"/>
  <c r="W203" i="10"/>
  <c r="AJ203" i="10"/>
  <c r="W205" i="10"/>
  <c r="AJ205" i="10"/>
  <c r="W207" i="10"/>
  <c r="AJ207" i="10"/>
  <c r="AS140" i="4"/>
  <c r="AP302" i="4"/>
  <c r="AV9" i="10"/>
  <c r="AV170" i="10"/>
  <c r="W209" i="10"/>
  <c r="AJ209" i="10"/>
  <c r="AJ214" i="10"/>
  <c r="AI199" i="10"/>
  <c r="AI211" i="10"/>
  <c r="AC203" i="10"/>
  <c r="AI203" i="10"/>
  <c r="AI205" i="10"/>
  <c r="AI207" i="10"/>
  <c r="AC209" i="10"/>
  <c r="AI209" i="10"/>
  <c r="AI214" i="10"/>
  <c r="AG199" i="10"/>
  <c r="AG211" i="10"/>
  <c r="AG203" i="10"/>
  <c r="AG205" i="10"/>
  <c r="AG207" i="10"/>
  <c r="AG209" i="10"/>
  <c r="AG214" i="10"/>
  <c r="AF199" i="10"/>
  <c r="AF211" i="10"/>
  <c r="AF203" i="10"/>
  <c r="AF205" i="10"/>
  <c r="AF207" i="10"/>
  <c r="AF209" i="10"/>
  <c r="AF214" i="10"/>
  <c r="AF8" i="10"/>
  <c r="AF110" i="10"/>
  <c r="W143" i="10"/>
  <c r="AF139" i="10"/>
  <c r="AF143" i="10"/>
  <c r="W145" i="10"/>
  <c r="AF145" i="10"/>
  <c r="AN139" i="4"/>
  <c r="AL301" i="4"/>
  <c r="AR8" i="10"/>
  <c r="AR110" i="10"/>
  <c r="W147" i="10"/>
  <c r="AF147" i="10"/>
  <c r="AS139" i="4"/>
  <c r="AP301" i="4"/>
  <c r="AV8" i="10"/>
  <c r="AV110" i="10"/>
  <c r="W149" i="10"/>
  <c r="AF149" i="10"/>
  <c r="W151" i="10"/>
  <c r="AF151" i="10"/>
  <c r="AF154" i="10"/>
  <c r="AG139" i="10"/>
  <c r="AG151" i="10"/>
  <c r="AI139" i="10"/>
  <c r="AI151" i="10"/>
  <c r="AJ139" i="10"/>
  <c r="AJ151" i="10"/>
  <c r="AG143" i="10"/>
  <c r="AG145" i="10"/>
  <c r="AG147" i="10"/>
  <c r="AG149" i="10"/>
  <c r="AG154" i="10"/>
  <c r="AC143" i="10"/>
  <c r="AI143" i="10"/>
  <c r="AI145" i="10"/>
  <c r="AC147" i="10"/>
  <c r="AI147" i="10"/>
  <c r="AC149" i="10"/>
  <c r="AI149" i="10"/>
  <c r="AI154" i="10"/>
  <c r="AJ143" i="10"/>
  <c r="AJ145" i="10"/>
  <c r="AJ147" i="10"/>
  <c r="AJ149" i="10"/>
  <c r="AJ154" i="10"/>
  <c r="AS300" i="4"/>
  <c r="AV300" i="4"/>
  <c r="AY300" i="4"/>
  <c r="AY299" i="4"/>
  <c r="M33" i="7"/>
  <c r="M29" i="7"/>
  <c r="M43" i="7"/>
  <c r="BJ160" i="1"/>
  <c r="BJ128" i="1"/>
  <c r="BL128" i="1"/>
  <c r="BJ129" i="1"/>
  <c r="BL129" i="1"/>
  <c r="BJ130" i="1"/>
  <c r="BL130" i="1"/>
  <c r="BJ131" i="1"/>
  <c r="BL131" i="1"/>
  <c r="EY273" i="1"/>
  <c r="BJ132" i="1"/>
  <c r="BL132" i="1"/>
  <c r="EY274" i="1"/>
  <c r="BJ133" i="1"/>
  <c r="BL133" i="1"/>
  <c r="EY275" i="1"/>
  <c r="BJ134" i="1"/>
  <c r="BL134" i="1"/>
  <c r="BC135" i="1"/>
  <c r="BE135" i="1"/>
  <c r="BV276" i="1"/>
  <c r="BW276" i="1"/>
  <c r="ET276" i="1"/>
  <c r="CK276" i="1"/>
  <c r="CL276" i="1"/>
  <c r="EU276" i="1"/>
  <c r="DB276" i="1"/>
  <c r="DC276" i="1"/>
  <c r="EV276" i="1"/>
  <c r="DN276" i="1"/>
  <c r="DO276" i="1"/>
  <c r="EW276" i="1"/>
  <c r="DY276" i="1"/>
  <c r="DZ276" i="1"/>
  <c r="EX276" i="1"/>
  <c r="EY276" i="1"/>
  <c r="BJ135" i="1"/>
  <c r="BL135" i="1"/>
  <c r="BC136" i="1"/>
  <c r="BE136" i="1"/>
  <c r="BV277" i="1"/>
  <c r="BW277" i="1"/>
  <c r="ET277" i="1"/>
  <c r="CK277" i="1"/>
  <c r="CL277" i="1"/>
  <c r="EU277" i="1"/>
  <c r="DB277" i="1"/>
  <c r="DC277" i="1"/>
  <c r="EV277" i="1"/>
  <c r="DN277" i="1"/>
  <c r="DO277" i="1"/>
  <c r="EW277" i="1"/>
  <c r="DY277" i="1"/>
  <c r="DZ277" i="1"/>
  <c r="EX277" i="1"/>
  <c r="EY277" i="1"/>
  <c r="BJ136" i="1"/>
  <c r="BL136" i="1"/>
  <c r="BC137" i="1"/>
  <c r="BE137" i="1"/>
  <c r="BV278" i="1"/>
  <c r="BW278" i="1"/>
  <c r="ET278" i="1"/>
  <c r="CK278" i="1"/>
  <c r="CL278" i="1"/>
  <c r="EU278" i="1"/>
  <c r="DB278" i="1"/>
  <c r="DC278" i="1"/>
  <c r="EV278" i="1"/>
  <c r="DN278" i="1"/>
  <c r="DO278" i="1"/>
  <c r="EW278" i="1"/>
  <c r="DY278" i="1"/>
  <c r="DZ278" i="1"/>
  <c r="EX278" i="1"/>
  <c r="EY278" i="1"/>
  <c r="BJ137" i="1"/>
  <c r="BL137" i="1"/>
  <c r="BC138" i="1"/>
  <c r="BE138" i="1"/>
  <c r="BV279" i="1"/>
  <c r="BW279" i="1"/>
  <c r="ET279" i="1"/>
  <c r="CK279" i="1"/>
  <c r="CL279" i="1"/>
  <c r="EU279" i="1"/>
  <c r="DB279" i="1"/>
  <c r="DC279" i="1"/>
  <c r="EV279" i="1"/>
  <c r="DN279" i="1"/>
  <c r="DO279" i="1"/>
  <c r="EW279" i="1"/>
  <c r="DY279" i="1"/>
  <c r="DZ279" i="1"/>
  <c r="EX279" i="1"/>
  <c r="EY279" i="1"/>
  <c r="BJ138" i="1"/>
  <c r="BL138" i="1"/>
  <c r="BC139" i="1"/>
  <c r="BE139" i="1"/>
  <c r="BV280" i="1"/>
  <c r="BW280" i="1"/>
  <c r="ET280" i="1"/>
  <c r="CK280" i="1"/>
  <c r="CL280" i="1"/>
  <c r="EU280" i="1"/>
  <c r="DB280" i="1"/>
  <c r="DC280" i="1"/>
  <c r="EV280" i="1"/>
  <c r="DN280" i="1"/>
  <c r="DO280" i="1"/>
  <c r="EW280" i="1"/>
  <c r="DY280" i="1"/>
  <c r="DZ280" i="1"/>
  <c r="EX280" i="1"/>
  <c r="EY280" i="1"/>
  <c r="BJ139" i="1"/>
  <c r="BL139" i="1"/>
  <c r="BC140" i="1"/>
  <c r="BE140" i="1"/>
  <c r="BV281" i="1"/>
  <c r="BW281" i="1"/>
  <c r="ET281" i="1"/>
  <c r="CK281" i="1"/>
  <c r="CL281" i="1"/>
  <c r="EU281" i="1"/>
  <c r="DB281" i="1"/>
  <c r="DC281" i="1"/>
  <c r="EV281" i="1"/>
  <c r="DN281" i="1"/>
  <c r="DO281" i="1"/>
  <c r="EW281" i="1"/>
  <c r="DY281" i="1"/>
  <c r="DZ281" i="1"/>
  <c r="EX281" i="1"/>
  <c r="EY281" i="1"/>
  <c r="BJ140" i="1"/>
  <c r="BL140" i="1"/>
  <c r="BC141" i="1"/>
  <c r="BE141" i="1"/>
  <c r="BV282" i="1"/>
  <c r="BW282" i="1"/>
  <c r="ET282" i="1"/>
  <c r="CK282" i="1"/>
  <c r="CL282" i="1"/>
  <c r="EU282" i="1"/>
  <c r="DB282" i="1"/>
  <c r="DC282" i="1"/>
  <c r="EV282" i="1"/>
  <c r="DN282" i="1"/>
  <c r="DO282" i="1"/>
  <c r="EW282" i="1"/>
  <c r="DY282" i="1"/>
  <c r="DZ282" i="1"/>
  <c r="EX282" i="1"/>
  <c r="EY282" i="1"/>
  <c r="BJ141" i="1"/>
  <c r="BL141" i="1"/>
  <c r="BC142" i="1"/>
  <c r="BE142" i="1"/>
  <c r="BV283" i="1"/>
  <c r="BW283" i="1"/>
  <c r="ET283" i="1"/>
  <c r="CK283" i="1"/>
  <c r="CL283" i="1"/>
  <c r="EU283" i="1"/>
  <c r="DB283" i="1"/>
  <c r="DC283" i="1"/>
  <c r="EV283" i="1"/>
  <c r="DN283" i="1"/>
  <c r="DO283" i="1"/>
  <c r="EW283" i="1"/>
  <c r="DY283" i="1"/>
  <c r="DZ283" i="1"/>
  <c r="EX283" i="1"/>
  <c r="EY283" i="1"/>
  <c r="BJ142" i="1"/>
  <c r="BL142" i="1"/>
  <c r="BC143" i="1"/>
  <c r="BE143" i="1"/>
  <c r="BV284" i="1"/>
  <c r="BW284" i="1"/>
  <c r="ET284" i="1"/>
  <c r="CK284" i="1"/>
  <c r="CL284" i="1"/>
  <c r="EU284" i="1"/>
  <c r="DB284" i="1"/>
  <c r="DC284" i="1"/>
  <c r="EV284" i="1"/>
  <c r="DN284" i="1"/>
  <c r="DO284" i="1"/>
  <c r="EW284" i="1"/>
  <c r="DY284" i="1"/>
  <c r="DZ284" i="1"/>
  <c r="EX284" i="1"/>
  <c r="EY284" i="1"/>
  <c r="BJ143" i="1"/>
  <c r="BL143" i="1"/>
  <c r="BC144" i="1"/>
  <c r="BE144" i="1"/>
  <c r="BV285" i="1"/>
  <c r="BW285" i="1"/>
  <c r="ET285" i="1"/>
  <c r="CK285" i="1"/>
  <c r="CL285" i="1"/>
  <c r="EU285" i="1"/>
  <c r="DB285" i="1"/>
  <c r="DC285" i="1"/>
  <c r="EV285" i="1"/>
  <c r="DN285" i="1"/>
  <c r="DO285" i="1"/>
  <c r="EW285" i="1"/>
  <c r="DY285" i="1"/>
  <c r="DZ285" i="1"/>
  <c r="EX285" i="1"/>
  <c r="EY285" i="1"/>
  <c r="BJ144" i="1"/>
  <c r="BL144" i="1"/>
  <c r="BC145" i="1"/>
  <c r="BE145" i="1"/>
  <c r="BV286" i="1"/>
  <c r="BW286" i="1"/>
  <c r="ET286" i="1"/>
  <c r="CK286" i="1"/>
  <c r="CL286" i="1"/>
  <c r="EU286" i="1"/>
  <c r="DB286" i="1"/>
  <c r="DC286" i="1"/>
  <c r="EV286" i="1"/>
  <c r="DN286" i="1"/>
  <c r="DO286" i="1"/>
  <c r="EW286" i="1"/>
  <c r="DY286" i="1"/>
  <c r="DZ286" i="1"/>
  <c r="EX286" i="1"/>
  <c r="EY286" i="1"/>
  <c r="BJ145" i="1"/>
  <c r="BL145" i="1"/>
  <c r="BC146" i="1"/>
  <c r="BE146" i="1"/>
  <c r="BV287" i="1"/>
  <c r="BW287" i="1"/>
  <c r="ET287" i="1"/>
  <c r="CK287" i="1"/>
  <c r="CL287" i="1"/>
  <c r="EU287" i="1"/>
  <c r="DB287" i="1"/>
  <c r="DC287" i="1"/>
  <c r="EV287" i="1"/>
  <c r="DN287" i="1"/>
  <c r="DO287" i="1"/>
  <c r="EW287" i="1"/>
  <c r="DY287" i="1"/>
  <c r="DZ287" i="1"/>
  <c r="EX287" i="1"/>
  <c r="EY287" i="1"/>
  <c r="BJ146" i="1"/>
  <c r="BL146" i="1"/>
  <c r="BC147" i="1"/>
  <c r="BE147" i="1"/>
  <c r="BV288" i="1"/>
  <c r="BW288" i="1"/>
  <c r="ET288" i="1"/>
  <c r="CK288" i="1"/>
  <c r="CL288" i="1"/>
  <c r="EU288" i="1"/>
  <c r="DB288" i="1"/>
  <c r="DC288" i="1"/>
  <c r="EV288" i="1"/>
  <c r="DN288" i="1"/>
  <c r="DO288" i="1"/>
  <c r="EW288" i="1"/>
  <c r="DY288" i="1"/>
  <c r="DZ288" i="1"/>
  <c r="EX288" i="1"/>
  <c r="EY288" i="1"/>
  <c r="BJ147" i="1"/>
  <c r="BL147" i="1"/>
  <c r="BC148" i="1"/>
  <c r="BE148" i="1"/>
  <c r="BV289" i="1"/>
  <c r="BW289" i="1"/>
  <c r="ET289" i="1"/>
  <c r="CK289" i="1"/>
  <c r="CL289" i="1"/>
  <c r="EU289" i="1"/>
  <c r="DB289" i="1"/>
  <c r="DC289" i="1"/>
  <c r="EV289" i="1"/>
  <c r="DN289" i="1"/>
  <c r="DO289" i="1"/>
  <c r="EW289" i="1"/>
  <c r="DY289" i="1"/>
  <c r="DZ289" i="1"/>
  <c r="EX289" i="1"/>
  <c r="EY289" i="1"/>
  <c r="BJ148" i="1"/>
  <c r="BL148" i="1"/>
  <c r="BC149" i="1"/>
  <c r="BE149" i="1"/>
  <c r="BV290" i="1"/>
  <c r="BW290" i="1"/>
  <c r="ET290" i="1"/>
  <c r="CK290" i="1"/>
  <c r="CL290" i="1"/>
  <c r="EU290" i="1"/>
  <c r="DB290" i="1"/>
  <c r="DC290" i="1"/>
  <c r="EV290" i="1"/>
  <c r="DN290" i="1"/>
  <c r="DO290" i="1"/>
  <c r="EW290" i="1"/>
  <c r="DY290" i="1"/>
  <c r="DZ290" i="1"/>
  <c r="EX290" i="1"/>
  <c r="EY290" i="1"/>
  <c r="BJ149" i="1"/>
  <c r="BL149" i="1"/>
  <c r="BC150" i="1"/>
  <c r="BE150" i="1"/>
  <c r="BV291" i="1"/>
  <c r="BW291" i="1"/>
  <c r="ET291" i="1"/>
  <c r="CK291" i="1"/>
  <c r="CL291" i="1"/>
  <c r="EU291" i="1"/>
  <c r="DB291" i="1"/>
  <c r="DC291" i="1"/>
  <c r="EV291" i="1"/>
  <c r="DN291" i="1"/>
  <c r="DO291" i="1"/>
  <c r="EW291" i="1"/>
  <c r="DY291" i="1"/>
  <c r="DZ291" i="1"/>
  <c r="EX291" i="1"/>
  <c r="EY291" i="1"/>
  <c r="BJ150" i="1"/>
  <c r="BL150" i="1"/>
  <c r="BC151" i="1"/>
  <c r="BE151" i="1"/>
  <c r="BV292" i="1"/>
  <c r="BW292" i="1"/>
  <c r="ET292" i="1"/>
  <c r="CK292" i="1"/>
  <c r="CL292" i="1"/>
  <c r="EU292" i="1"/>
  <c r="DB292" i="1"/>
  <c r="DC292" i="1"/>
  <c r="EV292" i="1"/>
  <c r="DN292" i="1"/>
  <c r="DO292" i="1"/>
  <c r="EW292" i="1"/>
  <c r="DY292" i="1"/>
  <c r="DZ292" i="1"/>
  <c r="EX292" i="1"/>
  <c r="EY292" i="1"/>
  <c r="BJ151" i="1"/>
  <c r="BL151" i="1"/>
  <c r="BC152" i="1"/>
  <c r="BE152" i="1"/>
  <c r="BV293" i="1"/>
  <c r="BW293" i="1"/>
  <c r="ET293" i="1"/>
  <c r="CK293" i="1"/>
  <c r="CL293" i="1"/>
  <c r="EU293" i="1"/>
  <c r="DB293" i="1"/>
  <c r="DC293" i="1"/>
  <c r="EV293" i="1"/>
  <c r="DN293" i="1"/>
  <c r="DO293" i="1"/>
  <c r="EW293" i="1"/>
  <c r="DY293" i="1"/>
  <c r="DZ293" i="1"/>
  <c r="EX293" i="1"/>
  <c r="EY293" i="1"/>
  <c r="BJ152" i="1"/>
  <c r="BL152" i="1"/>
  <c r="BC153" i="1"/>
  <c r="BE153" i="1"/>
  <c r="BV294" i="1"/>
  <c r="BW294" i="1"/>
  <c r="ET294" i="1"/>
  <c r="CK294" i="1"/>
  <c r="CL294" i="1"/>
  <c r="EU294" i="1"/>
  <c r="DB294" i="1"/>
  <c r="DC294" i="1"/>
  <c r="EV294" i="1"/>
  <c r="DN294" i="1"/>
  <c r="DO294" i="1"/>
  <c r="EW294" i="1"/>
  <c r="DY294" i="1"/>
  <c r="DZ294" i="1"/>
  <c r="EX294" i="1"/>
  <c r="EY294" i="1"/>
  <c r="BJ153" i="1"/>
  <c r="BL153" i="1"/>
  <c r="BC154" i="1"/>
  <c r="BE154" i="1"/>
  <c r="BV295" i="1"/>
  <c r="BW295" i="1"/>
  <c r="ET295" i="1"/>
  <c r="CK295" i="1"/>
  <c r="CL295" i="1"/>
  <c r="EU295" i="1"/>
  <c r="DB295" i="1"/>
  <c r="DC295" i="1"/>
  <c r="EV295" i="1"/>
  <c r="DN295" i="1"/>
  <c r="DO295" i="1"/>
  <c r="EW295" i="1"/>
  <c r="DY295" i="1"/>
  <c r="DZ295" i="1"/>
  <c r="EX295" i="1"/>
  <c r="EY295" i="1"/>
  <c r="BJ154" i="1"/>
  <c r="BL154" i="1"/>
  <c r="BC155" i="1"/>
  <c r="BE155" i="1"/>
  <c r="BV296" i="1"/>
  <c r="BW296" i="1"/>
  <c r="ET296" i="1"/>
  <c r="CK296" i="1"/>
  <c r="CL296" i="1"/>
  <c r="EU296" i="1"/>
  <c r="DB296" i="1"/>
  <c r="DC296" i="1"/>
  <c r="EV296" i="1"/>
  <c r="DN296" i="1"/>
  <c r="DO296" i="1"/>
  <c r="EW296" i="1"/>
  <c r="DY296" i="1"/>
  <c r="DZ296" i="1"/>
  <c r="EX296" i="1"/>
  <c r="EY296" i="1"/>
  <c r="BJ155" i="1"/>
  <c r="BL155" i="1"/>
  <c r="BC156" i="1"/>
  <c r="BE156" i="1"/>
  <c r="BV297" i="1"/>
  <c r="BW297" i="1"/>
  <c r="ET297" i="1"/>
  <c r="CK297" i="1"/>
  <c r="CL297" i="1"/>
  <c r="EU297" i="1"/>
  <c r="DB297" i="1"/>
  <c r="DC297" i="1"/>
  <c r="EV297" i="1"/>
  <c r="DN297" i="1"/>
  <c r="DO297" i="1"/>
  <c r="EW297" i="1"/>
  <c r="DY297" i="1"/>
  <c r="DZ297" i="1"/>
  <c r="EX297" i="1"/>
  <c r="EY297" i="1"/>
  <c r="BJ156" i="1"/>
  <c r="BL156" i="1"/>
  <c r="BC157" i="1"/>
  <c r="BE157" i="1"/>
  <c r="BV298" i="1"/>
  <c r="BW298" i="1"/>
  <c r="ET298" i="1"/>
  <c r="CK298" i="1"/>
  <c r="CL298" i="1"/>
  <c r="EU298" i="1"/>
  <c r="DB298" i="1"/>
  <c r="DC298" i="1"/>
  <c r="EV298" i="1"/>
  <c r="DN298" i="1"/>
  <c r="DO298" i="1"/>
  <c r="EW298" i="1"/>
  <c r="DY298" i="1"/>
  <c r="DZ298" i="1"/>
  <c r="EX298" i="1"/>
  <c r="EY298" i="1"/>
  <c r="BJ157" i="1"/>
  <c r="BL157" i="1"/>
  <c r="BC158" i="1"/>
  <c r="BE158" i="1"/>
  <c r="BV299" i="1"/>
  <c r="BW299" i="1"/>
  <c r="ET299" i="1"/>
  <c r="CK299" i="1"/>
  <c r="CL299" i="1"/>
  <c r="EU299" i="1"/>
  <c r="DB299" i="1"/>
  <c r="DC299" i="1"/>
  <c r="EV299" i="1"/>
  <c r="DN299" i="1"/>
  <c r="DO299" i="1"/>
  <c r="EW299" i="1"/>
  <c r="DY299" i="1"/>
  <c r="DZ299" i="1"/>
  <c r="EX299" i="1"/>
  <c r="EY299" i="1"/>
  <c r="BJ158" i="1"/>
  <c r="BL158" i="1"/>
  <c r="BC159" i="1"/>
  <c r="BE159" i="1"/>
  <c r="BV300" i="1"/>
  <c r="BW300" i="1"/>
  <c r="ET300" i="1"/>
  <c r="CK300" i="1"/>
  <c r="CL300" i="1"/>
  <c r="EU300" i="1"/>
  <c r="DB300" i="1"/>
  <c r="DC300" i="1"/>
  <c r="EV300" i="1"/>
  <c r="DN300" i="1"/>
  <c r="DO300" i="1"/>
  <c r="EW300" i="1"/>
  <c r="DY300" i="1"/>
  <c r="DZ300" i="1"/>
  <c r="EX300" i="1"/>
  <c r="EY300" i="1"/>
  <c r="BJ159" i="1"/>
  <c r="BL159" i="1"/>
  <c r="BL160" i="1"/>
  <c r="BL161" i="1"/>
  <c r="BJ161" i="1"/>
  <c r="F203" i="5"/>
  <c r="M289" i="4"/>
  <c r="BG348" i="1"/>
  <c r="BH6" i="2"/>
  <c r="BH275" i="2"/>
  <c r="BH348" i="1"/>
  <c r="BI6" i="2"/>
  <c r="BI275" i="2"/>
  <c r="BG349" i="1"/>
  <c r="BH7" i="2"/>
  <c r="BH380" i="2"/>
  <c r="BH349" i="1"/>
  <c r="BI7" i="2"/>
  <c r="BI380" i="2"/>
  <c r="BG350" i="1"/>
  <c r="BH8" i="2"/>
  <c r="BH485" i="2"/>
  <c r="BH350" i="1"/>
  <c r="BI8" i="2"/>
  <c r="BI485" i="2"/>
  <c r="BG351" i="1"/>
  <c r="BH9" i="2"/>
  <c r="BH590" i="2"/>
  <c r="BH351" i="1"/>
  <c r="BI9" i="2"/>
  <c r="BI590" i="2"/>
  <c r="BG352" i="1"/>
  <c r="BH10" i="2"/>
  <c r="BH695" i="2"/>
  <c r="BH352" i="1"/>
  <c r="BI10" i="2"/>
  <c r="BI695" i="2"/>
  <c r="B240" i="4"/>
  <c r="BD240" i="4"/>
  <c r="BG353" i="1"/>
  <c r="BH11" i="2"/>
  <c r="BH800" i="2"/>
  <c r="BE240" i="4"/>
  <c r="BH353" i="1"/>
  <c r="BI11" i="2"/>
  <c r="BI800" i="2"/>
  <c r="B241" i="4"/>
  <c r="BD241" i="4"/>
  <c r="BG354" i="1"/>
  <c r="BH12" i="2"/>
  <c r="BH905" i="2"/>
  <c r="BE241" i="4"/>
  <c r="BH354" i="1"/>
  <c r="BI12" i="2"/>
  <c r="BI905" i="2"/>
  <c r="B242" i="4"/>
  <c r="BD242" i="4"/>
  <c r="BG355" i="1"/>
  <c r="BH13" i="2"/>
  <c r="BH1010" i="2"/>
  <c r="BE242" i="4"/>
  <c r="BH355" i="1"/>
  <c r="BI13" i="2"/>
  <c r="BI1010" i="2"/>
  <c r="B243" i="4"/>
  <c r="BD243" i="4"/>
  <c r="BG356" i="1"/>
  <c r="BH14" i="2"/>
  <c r="BH1115" i="2"/>
  <c r="BE243" i="4"/>
  <c r="BH356" i="1"/>
  <c r="BI14" i="2"/>
  <c r="BI1115" i="2"/>
  <c r="B244" i="4"/>
  <c r="BD244" i="4"/>
  <c r="BG357" i="1"/>
  <c r="BH15" i="2"/>
  <c r="BH1220" i="2"/>
  <c r="BE244" i="4"/>
  <c r="BH357" i="1"/>
  <c r="BI15" i="2"/>
  <c r="BI1220" i="2"/>
  <c r="B245" i="4"/>
  <c r="BD245" i="4"/>
  <c r="BG358" i="1"/>
  <c r="BH16" i="2"/>
  <c r="BH1325" i="2"/>
  <c r="BE245" i="4"/>
  <c r="BH358" i="1"/>
  <c r="BI16" i="2"/>
  <c r="BI1325" i="2"/>
  <c r="B246" i="4"/>
  <c r="BD246" i="4"/>
  <c r="BG359" i="1"/>
  <c r="BH17" i="2"/>
  <c r="BH1430" i="2"/>
  <c r="BE246" i="4"/>
  <c r="BH359" i="1"/>
  <c r="BI17" i="2"/>
  <c r="BI1430" i="2"/>
  <c r="B247" i="4"/>
  <c r="BD247" i="4"/>
  <c r="BG360" i="1"/>
  <c r="BH18" i="2"/>
  <c r="BH1535" i="2"/>
  <c r="BE247" i="4"/>
  <c r="BH360" i="1"/>
  <c r="BI18" i="2"/>
  <c r="BI1535" i="2"/>
  <c r="B248" i="4"/>
  <c r="BD248" i="4"/>
  <c r="BG361" i="1"/>
  <c r="BH19" i="2"/>
  <c r="BH1640" i="2"/>
  <c r="BE248" i="4"/>
  <c r="BH361" i="1"/>
  <c r="BI19" i="2"/>
  <c r="BI1640" i="2"/>
  <c r="B249" i="4"/>
  <c r="BD249" i="4"/>
  <c r="BG362" i="1"/>
  <c r="BH20" i="2"/>
  <c r="BH1745" i="2"/>
  <c r="BE249" i="4"/>
  <c r="BH362" i="1"/>
  <c r="BI20" i="2"/>
  <c r="BI1745" i="2"/>
  <c r="B250" i="4"/>
  <c r="BD250" i="4"/>
  <c r="BG363" i="1"/>
  <c r="BH21" i="2"/>
  <c r="BH1850" i="2"/>
  <c r="BE250" i="4"/>
  <c r="BH363" i="1"/>
  <c r="BI21" i="2"/>
  <c r="BI1850" i="2"/>
  <c r="B251" i="4"/>
  <c r="BD251" i="4"/>
  <c r="BG364" i="1"/>
  <c r="BH22" i="2"/>
  <c r="BH1955" i="2"/>
  <c r="BE251" i="4"/>
  <c r="BH364" i="1"/>
  <c r="BI22" i="2"/>
  <c r="BI1955" i="2"/>
  <c r="B252" i="4"/>
  <c r="BD252" i="4"/>
  <c r="BG365" i="1"/>
  <c r="BH23" i="2"/>
  <c r="BH2060" i="2"/>
  <c r="BE252" i="4"/>
  <c r="BH365" i="1"/>
  <c r="BI23" i="2"/>
  <c r="BI2060" i="2"/>
  <c r="B253" i="4"/>
  <c r="BD253" i="4"/>
  <c r="BG366" i="1"/>
  <c r="BH24" i="2"/>
  <c r="BH2165" i="2"/>
  <c r="BE253" i="4"/>
  <c r="BH366" i="1"/>
  <c r="BI24" i="2"/>
  <c r="BI2165" i="2"/>
  <c r="B254" i="4"/>
  <c r="BD254" i="4"/>
  <c r="BG367" i="1"/>
  <c r="BH25" i="2"/>
  <c r="BH2270" i="2"/>
  <c r="BE254" i="4"/>
  <c r="BH367" i="1"/>
  <c r="BI25" i="2"/>
  <c r="BI2270" i="2"/>
  <c r="B255" i="4"/>
  <c r="BD255" i="4"/>
  <c r="BG368" i="1"/>
  <c r="BH26" i="2"/>
  <c r="BH2375" i="2"/>
  <c r="BE255" i="4"/>
  <c r="BH368" i="1"/>
  <c r="BI26" i="2"/>
  <c r="BI2375" i="2"/>
  <c r="B256" i="4"/>
  <c r="BD256" i="4"/>
  <c r="BG369" i="1"/>
  <c r="BH27" i="2"/>
  <c r="BH2480" i="2"/>
  <c r="BE256" i="4"/>
  <c r="BH369" i="1"/>
  <c r="BI27" i="2"/>
  <c r="BI2480" i="2"/>
  <c r="B257" i="4"/>
  <c r="BD257" i="4"/>
  <c r="BG370" i="1"/>
  <c r="BH28" i="2"/>
  <c r="BH2585" i="2"/>
  <c r="BE257" i="4"/>
  <c r="BH370" i="1"/>
  <c r="BI28" i="2"/>
  <c r="BI2585" i="2"/>
  <c r="B258" i="4"/>
  <c r="BD258" i="4"/>
  <c r="BG371" i="1"/>
  <c r="BH29" i="2"/>
  <c r="BH2690" i="2"/>
  <c r="BE258" i="4"/>
  <c r="BH371" i="1"/>
  <c r="BI29" i="2"/>
  <c r="BI2690" i="2"/>
  <c r="B259" i="4"/>
  <c r="BD259" i="4"/>
  <c r="BG372" i="1"/>
  <c r="BH30" i="2"/>
  <c r="BH2795" i="2"/>
  <c r="BE259" i="4"/>
  <c r="BH372" i="1"/>
  <c r="BI30" i="2"/>
  <c r="BI2795" i="2"/>
  <c r="B260" i="4"/>
  <c r="BD260" i="4"/>
  <c r="BG373" i="1"/>
  <c r="BH31" i="2"/>
  <c r="BH2900" i="2"/>
  <c r="BE260" i="4"/>
  <c r="BH373" i="1"/>
  <c r="BI31" i="2"/>
  <c r="BI2900" i="2"/>
  <c r="B261" i="4"/>
  <c r="BD261" i="4"/>
  <c r="BG374" i="1"/>
  <c r="BH32" i="2"/>
  <c r="BH3005" i="2"/>
  <c r="BE261" i="4"/>
  <c r="BH374" i="1"/>
  <c r="BI32" i="2"/>
  <c r="BI3005" i="2"/>
  <c r="B262" i="4"/>
  <c r="BD262" i="4"/>
  <c r="BG375" i="1"/>
  <c r="BH33" i="2"/>
  <c r="BH3110" i="2"/>
  <c r="BE262" i="4"/>
  <c r="BH375" i="1"/>
  <c r="BI33" i="2"/>
  <c r="BI3110" i="2"/>
  <c r="B263" i="4"/>
  <c r="BD263" i="4"/>
  <c r="BG376" i="1"/>
  <c r="BH34" i="2"/>
  <c r="BH3215" i="2"/>
  <c r="BE263" i="4"/>
  <c r="BH376" i="1"/>
  <c r="BI34" i="2"/>
  <c r="BI3215" i="2"/>
  <c r="B264" i="4"/>
  <c r="BD264" i="4"/>
  <c r="BG377" i="1"/>
  <c r="BH35" i="2"/>
  <c r="BH3320" i="2"/>
  <c r="BE264" i="4"/>
  <c r="BH377" i="1"/>
  <c r="BI35" i="2"/>
  <c r="BI3320" i="2"/>
  <c r="BG378" i="1"/>
  <c r="BH36" i="2"/>
  <c r="BH3425" i="2"/>
  <c r="BH378" i="1"/>
  <c r="BI36" i="2"/>
  <c r="BI3425" i="2"/>
  <c r="AC156" i="10"/>
  <c r="AC157" i="10"/>
  <c r="AC158" i="10"/>
  <c r="BK110" i="10"/>
  <c r="BK8" i="10"/>
  <c r="BE301" i="4"/>
  <c r="AC216" i="10"/>
  <c r="AC217" i="10"/>
  <c r="AC218" i="10"/>
  <c r="BK170" i="10"/>
  <c r="BK9" i="10"/>
  <c r="BE302" i="4"/>
  <c r="AC276" i="10"/>
  <c r="AC277" i="10"/>
  <c r="AC278" i="10"/>
  <c r="BK230" i="10"/>
  <c r="BK10" i="10"/>
  <c r="BE303" i="4"/>
  <c r="AC336" i="10"/>
  <c r="AC337" i="10"/>
  <c r="AC338" i="10"/>
  <c r="BK290" i="10"/>
  <c r="BK11" i="10"/>
  <c r="BE304" i="4"/>
  <c r="AC396" i="10"/>
  <c r="AC397" i="10"/>
  <c r="AC398" i="10"/>
  <c r="BK350" i="10"/>
  <c r="BK12" i="10"/>
  <c r="BE305" i="4"/>
  <c r="AC456" i="10"/>
  <c r="AC457" i="10"/>
  <c r="AC458" i="10"/>
  <c r="BK410" i="10"/>
  <c r="BK13" i="10"/>
  <c r="BE306" i="4"/>
  <c r="AC516" i="10"/>
  <c r="AC517" i="10"/>
  <c r="AC518" i="10"/>
  <c r="BK470" i="10"/>
  <c r="BK14" i="10"/>
  <c r="BE307" i="4"/>
  <c r="AC576" i="10"/>
  <c r="AC577" i="10"/>
  <c r="AC578" i="10"/>
  <c r="BK530" i="10"/>
  <c r="BK15" i="10"/>
  <c r="BE308" i="4"/>
  <c r="AC636" i="10"/>
  <c r="AC637" i="10"/>
  <c r="AC638" i="10"/>
  <c r="BK590" i="10"/>
  <c r="BK16" i="10"/>
  <c r="BE309" i="4"/>
  <c r="AC696" i="10"/>
  <c r="AC697" i="10"/>
  <c r="AC698" i="10"/>
  <c r="BK650" i="10"/>
  <c r="BK17" i="10"/>
  <c r="BE310" i="4"/>
  <c r="AC756" i="10"/>
  <c r="AC757" i="10"/>
  <c r="AC758" i="10"/>
  <c r="BK710" i="10"/>
  <c r="BK18" i="10"/>
  <c r="BE311" i="4"/>
  <c r="AC816" i="10"/>
  <c r="AC817" i="10"/>
  <c r="AC818" i="10"/>
  <c r="BK770" i="10"/>
  <c r="BK19" i="10"/>
  <c r="BE312" i="4"/>
  <c r="K286" i="4"/>
  <c r="P286" i="4"/>
  <c r="AY6" i="10"/>
  <c r="X82" i="10"/>
  <c r="W82" i="10"/>
  <c r="AI78" i="10"/>
  <c r="AC82" i="10"/>
  <c r="AI82" i="10"/>
  <c r="BB6" i="10"/>
  <c r="X84" i="10"/>
  <c r="W84" i="10"/>
  <c r="AC84" i="10"/>
  <c r="AI84" i="10"/>
  <c r="BI6" i="10"/>
  <c r="AJ78" i="10"/>
  <c r="AJ82" i="10"/>
  <c r="AJ84" i="10"/>
  <c r="BJ6" i="10"/>
  <c r="BK6" i="10"/>
  <c r="BE299" i="4"/>
  <c r="K287" i="4"/>
  <c r="P287" i="4"/>
  <c r="AY7" i="10"/>
  <c r="X86" i="10"/>
  <c r="W86" i="10"/>
  <c r="AC86" i="10"/>
  <c r="AI86" i="10"/>
  <c r="BB7" i="10"/>
  <c r="X88" i="10"/>
  <c r="W88" i="10"/>
  <c r="AC88" i="10"/>
  <c r="AI88" i="10"/>
  <c r="BI7" i="10"/>
  <c r="AJ86" i="10"/>
  <c r="AJ88" i="10"/>
  <c r="BJ7" i="10"/>
  <c r="BK7" i="10"/>
  <c r="BE300" i="4"/>
  <c r="K288" i="4"/>
  <c r="P288" i="4"/>
  <c r="J203" i="5"/>
  <c r="I203" i="5"/>
  <c r="F157" i="5"/>
  <c r="F154" i="5"/>
  <c r="I154" i="5"/>
  <c r="U253" i="1"/>
  <c r="U254" i="1"/>
  <c r="U255" i="1"/>
  <c r="U256" i="1"/>
  <c r="U257" i="1"/>
  <c r="U258" i="1"/>
  <c r="U260" i="1"/>
  <c r="U259" i="1"/>
  <c r="AC300" i="1"/>
  <c r="CZ257" i="1"/>
  <c r="CZ258" i="1"/>
  <c r="CZ259" i="1"/>
  <c r="CZ260" i="1"/>
  <c r="CZ261" i="1"/>
  <c r="CZ256"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1" i="1"/>
  <c r="AC269" i="1"/>
  <c r="L203" i="5"/>
  <c r="K289" i="3"/>
  <c r="AD60" i="3"/>
  <c r="J289" i="3"/>
  <c r="Y60" i="3"/>
  <c r="I289" i="3"/>
  <c r="T60" i="3"/>
  <c r="H289" i="3"/>
  <c r="O60" i="3"/>
  <c r="AW33" i="1"/>
  <c r="AY33" i="1"/>
  <c r="AZ33" i="1"/>
  <c r="BA33" i="1"/>
  <c r="BB33" i="1"/>
  <c r="BC33" i="1"/>
  <c r="BK276" i="1"/>
  <c r="EB276" i="1"/>
  <c r="EC276" i="1"/>
  <c r="ED276" i="1"/>
  <c r="EE276" i="1"/>
  <c r="EF276" i="1"/>
  <c r="AW34" i="1"/>
  <c r="AY34" i="1"/>
  <c r="AZ34" i="1"/>
  <c r="BA34" i="1"/>
  <c r="BB34" i="1"/>
  <c r="BC34" i="1"/>
  <c r="BK277" i="1"/>
  <c r="EB277" i="1"/>
  <c r="EC277" i="1"/>
  <c r="ED277" i="1"/>
  <c r="EE277" i="1"/>
  <c r="EF277" i="1"/>
  <c r="AW35" i="1"/>
  <c r="AY35" i="1"/>
  <c r="AZ35" i="1"/>
  <c r="BA35" i="1"/>
  <c r="BB35" i="1"/>
  <c r="BC35" i="1"/>
  <c r="BK278" i="1"/>
  <c r="EB278" i="1"/>
  <c r="EC278" i="1"/>
  <c r="ED278" i="1"/>
  <c r="EE278" i="1"/>
  <c r="EF278" i="1"/>
  <c r="AW36" i="1"/>
  <c r="AY36" i="1"/>
  <c r="AZ36" i="1"/>
  <c r="BA36" i="1"/>
  <c r="BB36" i="1"/>
  <c r="BC36" i="1"/>
  <c r="BK279" i="1"/>
  <c r="EB279" i="1"/>
  <c r="EC279" i="1"/>
  <c r="ED279" i="1"/>
  <c r="EE279" i="1"/>
  <c r="EF279" i="1"/>
  <c r="AW37" i="1"/>
  <c r="AY37" i="1"/>
  <c r="AZ37" i="1"/>
  <c r="BA37" i="1"/>
  <c r="BB37" i="1"/>
  <c r="BC37" i="1"/>
  <c r="BK280" i="1"/>
  <c r="EB280" i="1"/>
  <c r="EC280" i="1"/>
  <c r="ED280" i="1"/>
  <c r="EE280" i="1"/>
  <c r="EF280" i="1"/>
  <c r="AW38" i="1"/>
  <c r="AY38" i="1"/>
  <c r="AZ38" i="1"/>
  <c r="BA38" i="1"/>
  <c r="BB38" i="1"/>
  <c r="BC38" i="1"/>
  <c r="BK281" i="1"/>
  <c r="EB281" i="1"/>
  <c r="EC281" i="1"/>
  <c r="ED281" i="1"/>
  <c r="EE281" i="1"/>
  <c r="EF281" i="1"/>
  <c r="AW39" i="1"/>
  <c r="AY39" i="1"/>
  <c r="AZ39" i="1"/>
  <c r="BA39" i="1"/>
  <c r="BB39" i="1"/>
  <c r="BC39" i="1"/>
  <c r="BK282" i="1"/>
  <c r="EB282" i="1"/>
  <c r="EC282" i="1"/>
  <c r="ED282" i="1"/>
  <c r="EE282" i="1"/>
  <c r="EF282" i="1"/>
  <c r="AW40" i="1"/>
  <c r="AY40" i="1"/>
  <c r="AZ40" i="1"/>
  <c r="BA40" i="1"/>
  <c r="BB40" i="1"/>
  <c r="BC40" i="1"/>
  <c r="BK283" i="1"/>
  <c r="EB283" i="1"/>
  <c r="EC283" i="1"/>
  <c r="ED283" i="1"/>
  <c r="EE283" i="1"/>
  <c r="EF283" i="1"/>
  <c r="AW41" i="1"/>
  <c r="AY41" i="1"/>
  <c r="AZ41" i="1"/>
  <c r="BA41" i="1"/>
  <c r="BB41" i="1"/>
  <c r="BC41" i="1"/>
  <c r="BK284" i="1"/>
  <c r="EB284" i="1"/>
  <c r="EC284" i="1"/>
  <c r="ED284" i="1"/>
  <c r="EE284" i="1"/>
  <c r="EF284" i="1"/>
  <c r="AW42" i="1"/>
  <c r="AY42" i="1"/>
  <c r="AZ42" i="1"/>
  <c r="BA42" i="1"/>
  <c r="BB42" i="1"/>
  <c r="BC42" i="1"/>
  <c r="BK285" i="1"/>
  <c r="EB285" i="1"/>
  <c r="EC285" i="1"/>
  <c r="ED285" i="1"/>
  <c r="EE285" i="1"/>
  <c r="EF285" i="1"/>
  <c r="AW43" i="1"/>
  <c r="AY43" i="1"/>
  <c r="AZ43" i="1"/>
  <c r="BA43" i="1"/>
  <c r="BB43" i="1"/>
  <c r="BC43" i="1"/>
  <c r="BK286" i="1"/>
  <c r="EB286" i="1"/>
  <c r="EC286" i="1"/>
  <c r="ED286" i="1"/>
  <c r="EE286" i="1"/>
  <c r="EF286" i="1"/>
  <c r="AW44" i="1"/>
  <c r="AY44" i="1"/>
  <c r="AZ44" i="1"/>
  <c r="BA44" i="1"/>
  <c r="BB44" i="1"/>
  <c r="BC44" i="1"/>
  <c r="BK287" i="1"/>
  <c r="EB287" i="1"/>
  <c r="EC287" i="1"/>
  <c r="ED287" i="1"/>
  <c r="EE287" i="1"/>
  <c r="EF287" i="1"/>
  <c r="AW45" i="1"/>
  <c r="AY45" i="1"/>
  <c r="AZ45" i="1"/>
  <c r="BA45" i="1"/>
  <c r="BB45" i="1"/>
  <c r="BC45" i="1"/>
  <c r="BK288" i="1"/>
  <c r="EB288" i="1"/>
  <c r="EC288" i="1"/>
  <c r="ED288" i="1"/>
  <c r="EE288" i="1"/>
  <c r="EF288" i="1"/>
  <c r="AW46" i="1"/>
  <c r="AY46" i="1"/>
  <c r="AZ46" i="1"/>
  <c r="BA46" i="1"/>
  <c r="BB46" i="1"/>
  <c r="BC46" i="1"/>
  <c r="BK289" i="1"/>
  <c r="EB289" i="1"/>
  <c r="EC289" i="1"/>
  <c r="ED289" i="1"/>
  <c r="EE289" i="1"/>
  <c r="EF289" i="1"/>
  <c r="AW47" i="1"/>
  <c r="AY47" i="1"/>
  <c r="AZ47" i="1"/>
  <c r="BA47" i="1"/>
  <c r="BB47" i="1"/>
  <c r="BC47" i="1"/>
  <c r="BK290" i="1"/>
  <c r="EB290" i="1"/>
  <c r="EC290" i="1"/>
  <c r="ED290" i="1"/>
  <c r="EE290" i="1"/>
  <c r="EF290" i="1"/>
  <c r="AW48" i="1"/>
  <c r="AY48" i="1"/>
  <c r="AZ48" i="1"/>
  <c r="BA48" i="1"/>
  <c r="BB48" i="1"/>
  <c r="BC48" i="1"/>
  <c r="BK291" i="1"/>
  <c r="EB291" i="1"/>
  <c r="EC291" i="1"/>
  <c r="ED291" i="1"/>
  <c r="EE291" i="1"/>
  <c r="EF291" i="1"/>
  <c r="AW49" i="1"/>
  <c r="AY49" i="1"/>
  <c r="AZ49" i="1"/>
  <c r="BA49" i="1"/>
  <c r="BB49" i="1"/>
  <c r="BC49" i="1"/>
  <c r="BK292" i="1"/>
  <c r="EB292" i="1"/>
  <c r="EC292" i="1"/>
  <c r="ED292" i="1"/>
  <c r="EE292" i="1"/>
  <c r="EF292" i="1"/>
  <c r="AW50" i="1"/>
  <c r="AY50" i="1"/>
  <c r="AZ50" i="1"/>
  <c r="BA50" i="1"/>
  <c r="BB50" i="1"/>
  <c r="BC50" i="1"/>
  <c r="BK293" i="1"/>
  <c r="EB293" i="1"/>
  <c r="EC293" i="1"/>
  <c r="ED293" i="1"/>
  <c r="EE293" i="1"/>
  <c r="EF293" i="1"/>
  <c r="AW51" i="1"/>
  <c r="AY51" i="1"/>
  <c r="AZ51" i="1"/>
  <c r="BA51" i="1"/>
  <c r="BB51" i="1"/>
  <c r="BC51" i="1"/>
  <c r="BK294" i="1"/>
  <c r="EB294" i="1"/>
  <c r="EC294" i="1"/>
  <c r="ED294" i="1"/>
  <c r="EE294" i="1"/>
  <c r="EF294" i="1"/>
  <c r="AW52" i="1"/>
  <c r="AY52" i="1"/>
  <c r="AZ52" i="1"/>
  <c r="BA52" i="1"/>
  <c r="BB52" i="1"/>
  <c r="BC52" i="1"/>
  <c r="BK295" i="1"/>
  <c r="EB295" i="1"/>
  <c r="EC295" i="1"/>
  <c r="ED295" i="1"/>
  <c r="EE295" i="1"/>
  <c r="EF295" i="1"/>
  <c r="AW53" i="1"/>
  <c r="AY53" i="1"/>
  <c r="AZ53" i="1"/>
  <c r="BA53" i="1"/>
  <c r="BB53" i="1"/>
  <c r="BC53" i="1"/>
  <c r="BK296" i="1"/>
  <c r="EB296" i="1"/>
  <c r="EC296" i="1"/>
  <c r="ED296" i="1"/>
  <c r="EE296" i="1"/>
  <c r="EF296" i="1"/>
  <c r="AW54" i="1"/>
  <c r="AY54" i="1"/>
  <c r="AZ54" i="1"/>
  <c r="BA54" i="1"/>
  <c r="BB54" i="1"/>
  <c r="BC54" i="1"/>
  <c r="BK297" i="1"/>
  <c r="EB297" i="1"/>
  <c r="EC297" i="1"/>
  <c r="ED297" i="1"/>
  <c r="EE297" i="1"/>
  <c r="EF297" i="1"/>
  <c r="AW55" i="1"/>
  <c r="AY55" i="1"/>
  <c r="AZ55" i="1"/>
  <c r="BA55" i="1"/>
  <c r="BB55" i="1"/>
  <c r="BC55" i="1"/>
  <c r="BK298" i="1"/>
  <c r="EB298" i="1"/>
  <c r="EC298" i="1"/>
  <c r="ED298" i="1"/>
  <c r="EE298" i="1"/>
  <c r="EF298" i="1"/>
  <c r="AW56" i="1"/>
  <c r="AY56" i="1"/>
  <c r="AZ56" i="1"/>
  <c r="BA56" i="1"/>
  <c r="BB56" i="1"/>
  <c r="BC56" i="1"/>
  <c r="BK299" i="1"/>
  <c r="EB299" i="1"/>
  <c r="EC299" i="1"/>
  <c r="ED299" i="1"/>
  <c r="EE299" i="1"/>
  <c r="EF299" i="1"/>
  <c r="AW57" i="1"/>
  <c r="AY57" i="1"/>
  <c r="AZ57" i="1"/>
  <c r="BA57" i="1"/>
  <c r="BB57" i="1"/>
  <c r="BC57" i="1"/>
  <c r="BK300" i="1"/>
  <c r="EB300" i="1"/>
  <c r="EC300" i="1"/>
  <c r="ED300" i="1"/>
  <c r="EE300" i="1"/>
  <c r="EF300" i="1"/>
  <c r="DQ276" i="1"/>
  <c r="DR276" i="1"/>
  <c r="DS276" i="1"/>
  <c r="DT276" i="1"/>
  <c r="DU276" i="1"/>
  <c r="DQ277" i="1"/>
  <c r="DR277" i="1"/>
  <c r="DS277" i="1"/>
  <c r="DT277" i="1"/>
  <c r="DU277" i="1"/>
  <c r="DQ278" i="1"/>
  <c r="DR278" i="1"/>
  <c r="DS278" i="1"/>
  <c r="DT278" i="1"/>
  <c r="DU278" i="1"/>
  <c r="DQ279" i="1"/>
  <c r="DR279" i="1"/>
  <c r="DS279" i="1"/>
  <c r="DT279" i="1"/>
  <c r="DU279" i="1"/>
  <c r="DQ280" i="1"/>
  <c r="DR280" i="1"/>
  <c r="DS280" i="1"/>
  <c r="DT280" i="1"/>
  <c r="DU280" i="1"/>
  <c r="DQ281" i="1"/>
  <c r="DR281" i="1"/>
  <c r="DS281" i="1"/>
  <c r="DT281" i="1"/>
  <c r="DU281" i="1"/>
  <c r="DQ282" i="1"/>
  <c r="DR282" i="1"/>
  <c r="DS282" i="1"/>
  <c r="DT282" i="1"/>
  <c r="DU282" i="1"/>
  <c r="DQ283" i="1"/>
  <c r="DR283" i="1"/>
  <c r="DS283" i="1"/>
  <c r="DT283" i="1"/>
  <c r="DU283" i="1"/>
  <c r="DQ284" i="1"/>
  <c r="DR284" i="1"/>
  <c r="DS284" i="1"/>
  <c r="DT284" i="1"/>
  <c r="DU284" i="1"/>
  <c r="DQ285" i="1"/>
  <c r="DR285" i="1"/>
  <c r="DS285" i="1"/>
  <c r="DT285" i="1"/>
  <c r="DU285" i="1"/>
  <c r="DQ286" i="1"/>
  <c r="DR286" i="1"/>
  <c r="DS286" i="1"/>
  <c r="DT286" i="1"/>
  <c r="DU286" i="1"/>
  <c r="DQ287" i="1"/>
  <c r="DR287" i="1"/>
  <c r="DS287" i="1"/>
  <c r="DT287" i="1"/>
  <c r="DU287" i="1"/>
  <c r="DQ288" i="1"/>
  <c r="DR288" i="1"/>
  <c r="DS288" i="1"/>
  <c r="DT288" i="1"/>
  <c r="DU288" i="1"/>
  <c r="DQ289" i="1"/>
  <c r="DR289" i="1"/>
  <c r="DS289" i="1"/>
  <c r="DT289" i="1"/>
  <c r="DU289" i="1"/>
  <c r="DQ290" i="1"/>
  <c r="DR290" i="1"/>
  <c r="DS290" i="1"/>
  <c r="DT290" i="1"/>
  <c r="DU290" i="1"/>
  <c r="DQ291" i="1"/>
  <c r="DR291" i="1"/>
  <c r="DS291" i="1"/>
  <c r="DT291" i="1"/>
  <c r="DU291" i="1"/>
  <c r="DQ292" i="1"/>
  <c r="DR292" i="1"/>
  <c r="DS292" i="1"/>
  <c r="DT292" i="1"/>
  <c r="DU292" i="1"/>
  <c r="DQ293" i="1"/>
  <c r="DR293" i="1"/>
  <c r="DS293" i="1"/>
  <c r="DT293" i="1"/>
  <c r="DU293" i="1"/>
  <c r="DQ294" i="1"/>
  <c r="DR294" i="1"/>
  <c r="DS294" i="1"/>
  <c r="DT294" i="1"/>
  <c r="DU294" i="1"/>
  <c r="DQ295" i="1"/>
  <c r="DR295" i="1"/>
  <c r="DS295" i="1"/>
  <c r="DT295" i="1"/>
  <c r="DU295" i="1"/>
  <c r="DQ296" i="1"/>
  <c r="DR296" i="1"/>
  <c r="DS296" i="1"/>
  <c r="DT296" i="1"/>
  <c r="DU296" i="1"/>
  <c r="DQ297" i="1"/>
  <c r="DR297" i="1"/>
  <c r="DS297" i="1"/>
  <c r="DT297" i="1"/>
  <c r="DU297" i="1"/>
  <c r="DQ298" i="1"/>
  <c r="DR298" i="1"/>
  <c r="DS298" i="1"/>
  <c r="DT298" i="1"/>
  <c r="DU298" i="1"/>
  <c r="DQ299" i="1"/>
  <c r="DR299" i="1"/>
  <c r="DS299" i="1"/>
  <c r="DT299" i="1"/>
  <c r="DU299" i="1"/>
  <c r="DQ300" i="1"/>
  <c r="DR300" i="1"/>
  <c r="DS300" i="1"/>
  <c r="DT300" i="1"/>
  <c r="DU300" i="1"/>
  <c r="DE276" i="1"/>
  <c r="DF276" i="1"/>
  <c r="DG276" i="1"/>
  <c r="DH276" i="1"/>
  <c r="DI276" i="1"/>
  <c r="DE277" i="1"/>
  <c r="DF277" i="1"/>
  <c r="DG277" i="1"/>
  <c r="DH277" i="1"/>
  <c r="DI277" i="1"/>
  <c r="DE278" i="1"/>
  <c r="DF278" i="1"/>
  <c r="DG278" i="1"/>
  <c r="DH278" i="1"/>
  <c r="DI278" i="1"/>
  <c r="DE279" i="1"/>
  <c r="DF279" i="1"/>
  <c r="DG279" i="1"/>
  <c r="DH279" i="1"/>
  <c r="DI279" i="1"/>
  <c r="DE280" i="1"/>
  <c r="DF280" i="1"/>
  <c r="DG280" i="1"/>
  <c r="DH280" i="1"/>
  <c r="DI280" i="1"/>
  <c r="DE281" i="1"/>
  <c r="DF281" i="1"/>
  <c r="DG281" i="1"/>
  <c r="DH281" i="1"/>
  <c r="DI281" i="1"/>
  <c r="DE282" i="1"/>
  <c r="DF282" i="1"/>
  <c r="DG282" i="1"/>
  <c r="DH282" i="1"/>
  <c r="DI282" i="1"/>
  <c r="DE283" i="1"/>
  <c r="DF283" i="1"/>
  <c r="DG283" i="1"/>
  <c r="DH283" i="1"/>
  <c r="DI283" i="1"/>
  <c r="DE284" i="1"/>
  <c r="DF284" i="1"/>
  <c r="DG284" i="1"/>
  <c r="DH284" i="1"/>
  <c r="DI284" i="1"/>
  <c r="DE285" i="1"/>
  <c r="DF285" i="1"/>
  <c r="DG285" i="1"/>
  <c r="DH285" i="1"/>
  <c r="DI285" i="1"/>
  <c r="DE286" i="1"/>
  <c r="DF286" i="1"/>
  <c r="DG286" i="1"/>
  <c r="DH286" i="1"/>
  <c r="DI286" i="1"/>
  <c r="DE287" i="1"/>
  <c r="DF287" i="1"/>
  <c r="DG287" i="1"/>
  <c r="DH287" i="1"/>
  <c r="DI287" i="1"/>
  <c r="DE288" i="1"/>
  <c r="DF288" i="1"/>
  <c r="DG288" i="1"/>
  <c r="DH288" i="1"/>
  <c r="DI288" i="1"/>
  <c r="DE289" i="1"/>
  <c r="DF289" i="1"/>
  <c r="DG289" i="1"/>
  <c r="DH289" i="1"/>
  <c r="DI289" i="1"/>
  <c r="DE290" i="1"/>
  <c r="DF290" i="1"/>
  <c r="DG290" i="1"/>
  <c r="DH290" i="1"/>
  <c r="DI290" i="1"/>
  <c r="DE291" i="1"/>
  <c r="DF291" i="1"/>
  <c r="DG291" i="1"/>
  <c r="DH291" i="1"/>
  <c r="DI291" i="1"/>
  <c r="DE292" i="1"/>
  <c r="DF292" i="1"/>
  <c r="DG292" i="1"/>
  <c r="DH292" i="1"/>
  <c r="DI292" i="1"/>
  <c r="DE293" i="1"/>
  <c r="DF293" i="1"/>
  <c r="DG293" i="1"/>
  <c r="DH293" i="1"/>
  <c r="DI293" i="1"/>
  <c r="DE294" i="1"/>
  <c r="DF294" i="1"/>
  <c r="DG294" i="1"/>
  <c r="DH294" i="1"/>
  <c r="DI294" i="1"/>
  <c r="DE295" i="1"/>
  <c r="DF295" i="1"/>
  <c r="DG295" i="1"/>
  <c r="DH295" i="1"/>
  <c r="DI295" i="1"/>
  <c r="DE296" i="1"/>
  <c r="DF296" i="1"/>
  <c r="DG296" i="1"/>
  <c r="DH296" i="1"/>
  <c r="DI296" i="1"/>
  <c r="DE297" i="1"/>
  <c r="DF297" i="1"/>
  <c r="DG297" i="1"/>
  <c r="DH297" i="1"/>
  <c r="DI297" i="1"/>
  <c r="DE298" i="1"/>
  <c r="DF298" i="1"/>
  <c r="DG298" i="1"/>
  <c r="DH298" i="1"/>
  <c r="DI298" i="1"/>
  <c r="DE299" i="1"/>
  <c r="DF299" i="1"/>
  <c r="DG299" i="1"/>
  <c r="DH299" i="1"/>
  <c r="DI299" i="1"/>
  <c r="DE300" i="1"/>
  <c r="DF300" i="1"/>
  <c r="DG300" i="1"/>
  <c r="DH300" i="1"/>
  <c r="DI300" i="1"/>
  <c r="CN276" i="1"/>
  <c r="CO276" i="1"/>
  <c r="CP276" i="1"/>
  <c r="CQ276" i="1"/>
  <c r="CR276" i="1"/>
  <c r="CN277" i="1"/>
  <c r="CO277" i="1"/>
  <c r="CP277" i="1"/>
  <c r="CQ277" i="1"/>
  <c r="CR277" i="1"/>
  <c r="CN278" i="1"/>
  <c r="CO278" i="1"/>
  <c r="CP278" i="1"/>
  <c r="CQ278" i="1"/>
  <c r="CR278" i="1"/>
  <c r="CN279" i="1"/>
  <c r="CO279" i="1"/>
  <c r="CP279" i="1"/>
  <c r="CQ279" i="1"/>
  <c r="CR279" i="1"/>
  <c r="CN280" i="1"/>
  <c r="CO280" i="1"/>
  <c r="CP280" i="1"/>
  <c r="CQ280" i="1"/>
  <c r="CR280" i="1"/>
  <c r="CN281" i="1"/>
  <c r="CO281" i="1"/>
  <c r="CP281" i="1"/>
  <c r="CQ281" i="1"/>
  <c r="CR281" i="1"/>
  <c r="CN282" i="1"/>
  <c r="CO282" i="1"/>
  <c r="CP282" i="1"/>
  <c r="CQ282" i="1"/>
  <c r="CR282" i="1"/>
  <c r="CN283" i="1"/>
  <c r="CO283" i="1"/>
  <c r="CP283" i="1"/>
  <c r="CQ283" i="1"/>
  <c r="CR283" i="1"/>
  <c r="CN284" i="1"/>
  <c r="CO284" i="1"/>
  <c r="CP284" i="1"/>
  <c r="CQ284" i="1"/>
  <c r="CR284" i="1"/>
  <c r="CN285" i="1"/>
  <c r="CO285" i="1"/>
  <c r="CP285" i="1"/>
  <c r="CQ285" i="1"/>
  <c r="CR285" i="1"/>
  <c r="CN286" i="1"/>
  <c r="CO286" i="1"/>
  <c r="CP286" i="1"/>
  <c r="CQ286" i="1"/>
  <c r="CR286" i="1"/>
  <c r="CN287" i="1"/>
  <c r="CO287" i="1"/>
  <c r="CP287" i="1"/>
  <c r="CQ287" i="1"/>
  <c r="CR287" i="1"/>
  <c r="CN288" i="1"/>
  <c r="CO288" i="1"/>
  <c r="CP288" i="1"/>
  <c r="CQ288" i="1"/>
  <c r="CR288" i="1"/>
  <c r="CN289" i="1"/>
  <c r="CO289" i="1"/>
  <c r="CP289" i="1"/>
  <c r="CQ289" i="1"/>
  <c r="CR289" i="1"/>
  <c r="CN290" i="1"/>
  <c r="CO290" i="1"/>
  <c r="CP290" i="1"/>
  <c r="CQ290" i="1"/>
  <c r="CR290" i="1"/>
  <c r="CN291" i="1"/>
  <c r="CO291" i="1"/>
  <c r="CP291" i="1"/>
  <c r="CQ291" i="1"/>
  <c r="CR291" i="1"/>
  <c r="CN292" i="1"/>
  <c r="CO292" i="1"/>
  <c r="CP292" i="1"/>
  <c r="CQ292" i="1"/>
  <c r="CR292" i="1"/>
  <c r="CN293" i="1"/>
  <c r="CO293" i="1"/>
  <c r="CP293" i="1"/>
  <c r="CQ293" i="1"/>
  <c r="CR293" i="1"/>
  <c r="CN294" i="1"/>
  <c r="CO294" i="1"/>
  <c r="CP294" i="1"/>
  <c r="CQ294" i="1"/>
  <c r="CR294" i="1"/>
  <c r="CN295" i="1"/>
  <c r="CO295" i="1"/>
  <c r="CP295" i="1"/>
  <c r="CQ295" i="1"/>
  <c r="CR295" i="1"/>
  <c r="CN296" i="1"/>
  <c r="CO296" i="1"/>
  <c r="CP296" i="1"/>
  <c r="CQ296" i="1"/>
  <c r="CR296" i="1"/>
  <c r="CN297" i="1"/>
  <c r="CO297" i="1"/>
  <c r="CP297" i="1"/>
  <c r="CQ297" i="1"/>
  <c r="CR297" i="1"/>
  <c r="CN298" i="1"/>
  <c r="CO298" i="1"/>
  <c r="CP298" i="1"/>
  <c r="CQ298" i="1"/>
  <c r="CR298" i="1"/>
  <c r="CN299" i="1"/>
  <c r="CO299" i="1"/>
  <c r="CP299" i="1"/>
  <c r="CQ299" i="1"/>
  <c r="CR299" i="1"/>
  <c r="CN300" i="1"/>
  <c r="CO300" i="1"/>
  <c r="CP300" i="1"/>
  <c r="CQ300" i="1"/>
  <c r="CR300" i="1"/>
  <c r="BY276" i="1"/>
  <c r="BZ276" i="1"/>
  <c r="CA276" i="1"/>
  <c r="CB276" i="1"/>
  <c r="CC276" i="1"/>
  <c r="BY277" i="1"/>
  <c r="BZ277" i="1"/>
  <c r="CA277" i="1"/>
  <c r="CB277" i="1"/>
  <c r="CC277" i="1"/>
  <c r="BY278" i="1"/>
  <c r="BZ278" i="1"/>
  <c r="CA278" i="1"/>
  <c r="CB278" i="1"/>
  <c r="CC278" i="1"/>
  <c r="BY279" i="1"/>
  <c r="BZ279" i="1"/>
  <c r="CA279" i="1"/>
  <c r="CB279" i="1"/>
  <c r="CC279" i="1"/>
  <c r="BY280" i="1"/>
  <c r="BZ280" i="1"/>
  <c r="CA280" i="1"/>
  <c r="CB280" i="1"/>
  <c r="CC280" i="1"/>
  <c r="BY281" i="1"/>
  <c r="BZ281" i="1"/>
  <c r="CA281" i="1"/>
  <c r="CB281" i="1"/>
  <c r="CC281" i="1"/>
  <c r="BY282" i="1"/>
  <c r="BZ282" i="1"/>
  <c r="CA282" i="1"/>
  <c r="CB282" i="1"/>
  <c r="CC282" i="1"/>
  <c r="BY283" i="1"/>
  <c r="BZ283" i="1"/>
  <c r="CA283" i="1"/>
  <c r="CB283" i="1"/>
  <c r="CC283" i="1"/>
  <c r="BY284" i="1"/>
  <c r="BZ284" i="1"/>
  <c r="CA284" i="1"/>
  <c r="CB284" i="1"/>
  <c r="CC284" i="1"/>
  <c r="BY285" i="1"/>
  <c r="BZ285" i="1"/>
  <c r="CA285" i="1"/>
  <c r="CB285" i="1"/>
  <c r="CC285" i="1"/>
  <c r="BY286" i="1"/>
  <c r="BZ286" i="1"/>
  <c r="CA286" i="1"/>
  <c r="CB286" i="1"/>
  <c r="CC286" i="1"/>
  <c r="BY287" i="1"/>
  <c r="BZ287" i="1"/>
  <c r="CA287" i="1"/>
  <c r="CB287" i="1"/>
  <c r="CC287" i="1"/>
  <c r="BY288" i="1"/>
  <c r="BZ288" i="1"/>
  <c r="CA288" i="1"/>
  <c r="CB288" i="1"/>
  <c r="CC288" i="1"/>
  <c r="BY289" i="1"/>
  <c r="BZ289" i="1"/>
  <c r="CA289" i="1"/>
  <c r="CB289" i="1"/>
  <c r="CC289" i="1"/>
  <c r="BY290" i="1"/>
  <c r="BZ290" i="1"/>
  <c r="CA290" i="1"/>
  <c r="CB290" i="1"/>
  <c r="CC290" i="1"/>
  <c r="BY291" i="1"/>
  <c r="BZ291" i="1"/>
  <c r="CA291" i="1"/>
  <c r="CB291" i="1"/>
  <c r="CC291" i="1"/>
  <c r="BY292" i="1"/>
  <c r="BZ292" i="1"/>
  <c r="CA292" i="1"/>
  <c r="CB292" i="1"/>
  <c r="CC292" i="1"/>
  <c r="BY293" i="1"/>
  <c r="BZ293" i="1"/>
  <c r="CA293" i="1"/>
  <c r="CB293" i="1"/>
  <c r="CC293" i="1"/>
  <c r="BY294" i="1"/>
  <c r="BZ294" i="1"/>
  <c r="CA294" i="1"/>
  <c r="CB294" i="1"/>
  <c r="CC294" i="1"/>
  <c r="BY295" i="1"/>
  <c r="BZ295" i="1"/>
  <c r="CA295" i="1"/>
  <c r="CB295" i="1"/>
  <c r="CC295" i="1"/>
  <c r="BY296" i="1"/>
  <c r="BZ296" i="1"/>
  <c r="CA296" i="1"/>
  <c r="CB296" i="1"/>
  <c r="CC296" i="1"/>
  <c r="BY297" i="1"/>
  <c r="BZ297" i="1"/>
  <c r="CA297" i="1"/>
  <c r="CB297" i="1"/>
  <c r="CC297" i="1"/>
  <c r="BY298" i="1"/>
  <c r="BZ298" i="1"/>
  <c r="CA298" i="1"/>
  <c r="CB298" i="1"/>
  <c r="CC298" i="1"/>
  <c r="BY299" i="1"/>
  <c r="BZ299" i="1"/>
  <c r="CA299" i="1"/>
  <c r="CB299" i="1"/>
  <c r="CC299" i="1"/>
  <c r="BY300" i="1"/>
  <c r="BZ300" i="1"/>
  <c r="CA300" i="1"/>
  <c r="CB300" i="1"/>
  <c r="CC300" i="1"/>
  <c r="AE346" i="1"/>
  <c r="AF4" i="2"/>
  <c r="AF65" i="2"/>
  <c r="K102" i="2"/>
  <c r="AP123" i="4"/>
  <c r="AQ123" i="4"/>
  <c r="AL247" i="3"/>
  <c r="AL248" i="3"/>
  <c r="AT6" i="2"/>
  <c r="AT275" i="2"/>
  <c r="S312" i="2"/>
  <c r="BB348" i="1"/>
  <c r="BC6" i="2"/>
  <c r="BC275" i="2"/>
  <c r="R312" i="2"/>
  <c r="X312" i="2"/>
  <c r="AD307" i="2"/>
  <c r="AD312" i="2"/>
  <c r="AG312" i="2"/>
  <c r="AU6" i="2"/>
  <c r="AU275" i="2"/>
  <c r="S314" i="2"/>
  <c r="BC348" i="1"/>
  <c r="BD6" i="2"/>
  <c r="BD275" i="2"/>
  <c r="R314" i="2"/>
  <c r="X314" i="2"/>
  <c r="AD314" i="2"/>
  <c r="AG314" i="2"/>
  <c r="AV6" i="2"/>
  <c r="AV275" i="2"/>
  <c r="S316" i="2"/>
  <c r="BD348" i="1"/>
  <c r="BE6" i="2"/>
  <c r="BE275" i="2"/>
  <c r="R316" i="2"/>
  <c r="AD316" i="2"/>
  <c r="AG316" i="2"/>
  <c r="AW6" i="2"/>
  <c r="AW275" i="2"/>
  <c r="S318" i="2"/>
  <c r="BE348" i="1"/>
  <c r="BF6" i="2"/>
  <c r="BF275" i="2"/>
  <c r="R318" i="2"/>
  <c r="X318" i="2"/>
  <c r="AD318" i="2"/>
  <c r="AG318" i="2"/>
  <c r="AX6" i="2"/>
  <c r="AX275" i="2"/>
  <c r="S320" i="2"/>
  <c r="BF348" i="1"/>
  <c r="BG6" i="2"/>
  <c r="BG275" i="2"/>
  <c r="R320" i="2"/>
  <c r="X320" i="2"/>
  <c r="AD320" i="2"/>
  <c r="AG320" i="2"/>
  <c r="AG326" i="2"/>
  <c r="BZ275" i="2"/>
  <c r="BZ6" i="2"/>
  <c r="BY348" i="1"/>
  <c r="AE307" i="2"/>
  <c r="AE312" i="2"/>
  <c r="AH312" i="2"/>
  <c r="AE314" i="2"/>
  <c r="AH314" i="2"/>
  <c r="X316" i="2"/>
  <c r="AE316" i="2"/>
  <c r="AH316" i="2"/>
  <c r="AE318" i="2"/>
  <c r="AH318" i="2"/>
  <c r="AE320" i="2"/>
  <c r="AH320" i="2"/>
  <c r="AH326" i="2"/>
  <c r="CA275" i="2"/>
  <c r="CA6" i="2"/>
  <c r="BZ348" i="1"/>
  <c r="AY6" i="2"/>
  <c r="AY275" i="2"/>
  <c r="S322" i="2"/>
  <c r="R322" i="2"/>
  <c r="X322" i="2"/>
  <c r="AD322" i="2"/>
  <c r="AI322" i="2"/>
  <c r="AZ6" i="2"/>
  <c r="AZ275" i="2"/>
  <c r="S324" i="2"/>
  <c r="R324" i="2"/>
  <c r="X324" i="2"/>
  <c r="AD324" i="2"/>
  <c r="AI324" i="2"/>
  <c r="AI307" i="2"/>
  <c r="AI312" i="2"/>
  <c r="AI314" i="2"/>
  <c r="AI316" i="2"/>
  <c r="AI318" i="2"/>
  <c r="AI320" i="2"/>
  <c r="AI326" i="2"/>
  <c r="CB275" i="2"/>
  <c r="CB6" i="2"/>
  <c r="CA348" i="1"/>
  <c r="AE322" i="2"/>
  <c r="AJ322" i="2"/>
  <c r="AE324" i="2"/>
  <c r="AJ324" i="2"/>
  <c r="AJ307" i="2"/>
  <c r="AJ312" i="2"/>
  <c r="AJ314" i="2"/>
  <c r="AJ316" i="2"/>
  <c r="AJ318" i="2"/>
  <c r="AJ320" i="2"/>
  <c r="AJ326" i="2"/>
  <c r="CC275" i="2"/>
  <c r="CC6" i="2"/>
  <c r="CB348" i="1"/>
  <c r="CD348" i="1"/>
  <c r="CE348" i="1"/>
  <c r="AL249" i="3"/>
  <c r="AT7" i="2"/>
  <c r="AT380" i="2"/>
  <c r="S417" i="2"/>
  <c r="BB349" i="1"/>
  <c r="BC7" i="2"/>
  <c r="BC380" i="2"/>
  <c r="R417" i="2"/>
  <c r="AD412" i="2"/>
  <c r="AD417" i="2"/>
  <c r="AG417" i="2"/>
  <c r="AU7" i="2"/>
  <c r="AU380" i="2"/>
  <c r="S419" i="2"/>
  <c r="BC349" i="1"/>
  <c r="BD7" i="2"/>
  <c r="BD380" i="2"/>
  <c r="R419" i="2"/>
  <c r="AD419" i="2"/>
  <c r="AG419" i="2"/>
  <c r="AV7" i="2"/>
  <c r="AV380" i="2"/>
  <c r="S421" i="2"/>
  <c r="BD349" i="1"/>
  <c r="BE7" i="2"/>
  <c r="BE380" i="2"/>
  <c r="R421" i="2"/>
  <c r="AD421" i="2"/>
  <c r="AG421" i="2"/>
  <c r="AW7" i="2"/>
  <c r="AW380" i="2"/>
  <c r="S423" i="2"/>
  <c r="BE349" i="1"/>
  <c r="BF7" i="2"/>
  <c r="BF380" i="2"/>
  <c r="R423" i="2"/>
  <c r="AD423" i="2"/>
  <c r="AG423" i="2"/>
  <c r="AX7" i="2"/>
  <c r="AX380" i="2"/>
  <c r="S425" i="2"/>
  <c r="BF349" i="1"/>
  <c r="BG7" i="2"/>
  <c r="BG380" i="2"/>
  <c r="R425" i="2"/>
  <c r="AD425" i="2"/>
  <c r="AG425" i="2"/>
  <c r="AG431" i="2"/>
  <c r="BZ380" i="2"/>
  <c r="BZ7" i="2"/>
  <c r="BY349" i="1"/>
  <c r="AE412" i="2"/>
  <c r="X417" i="2"/>
  <c r="AE417" i="2"/>
  <c r="AH417" i="2"/>
  <c r="X419" i="2"/>
  <c r="AE419" i="2"/>
  <c r="AH419" i="2"/>
  <c r="X421" i="2"/>
  <c r="AE421" i="2"/>
  <c r="AH421" i="2"/>
  <c r="X423" i="2"/>
  <c r="AE423" i="2"/>
  <c r="AH423" i="2"/>
  <c r="X425" i="2"/>
  <c r="AE425" i="2"/>
  <c r="AH425" i="2"/>
  <c r="AH431" i="2"/>
  <c r="CA380" i="2"/>
  <c r="CA7" i="2"/>
  <c r="BZ349" i="1"/>
  <c r="AY7" i="2"/>
  <c r="AY380" i="2"/>
  <c r="S427" i="2"/>
  <c r="R427" i="2"/>
  <c r="AD427" i="2"/>
  <c r="AI427" i="2"/>
  <c r="AZ7" i="2"/>
  <c r="AZ380" i="2"/>
  <c r="S429" i="2"/>
  <c r="R429" i="2"/>
  <c r="X429" i="2"/>
  <c r="AD429" i="2"/>
  <c r="AI429" i="2"/>
  <c r="AI412" i="2"/>
  <c r="AI417" i="2"/>
  <c r="AI419" i="2"/>
  <c r="AI421" i="2"/>
  <c r="AI423" i="2"/>
  <c r="AI425" i="2"/>
  <c r="AI431" i="2"/>
  <c r="CB380" i="2"/>
  <c r="CB7" i="2"/>
  <c r="CA349" i="1"/>
  <c r="X427" i="2"/>
  <c r="AE427" i="2"/>
  <c r="AJ427" i="2"/>
  <c r="AE429" i="2"/>
  <c r="AJ429" i="2"/>
  <c r="AJ412" i="2"/>
  <c r="AJ417" i="2"/>
  <c r="AJ419" i="2"/>
  <c r="AJ421" i="2"/>
  <c r="AJ423" i="2"/>
  <c r="AJ425" i="2"/>
  <c r="AJ431" i="2"/>
  <c r="CC380" i="2"/>
  <c r="CC7" i="2"/>
  <c r="CB349" i="1"/>
  <c r="CD349" i="1"/>
  <c r="CE349" i="1"/>
  <c r="AL250" i="3"/>
  <c r="AT8" i="2"/>
  <c r="AT485" i="2"/>
  <c r="S522" i="2"/>
  <c r="BB350" i="1"/>
  <c r="BC8" i="2"/>
  <c r="BC485" i="2"/>
  <c r="R522" i="2"/>
  <c r="AD517" i="2"/>
  <c r="AD522" i="2"/>
  <c r="AG522" i="2"/>
  <c r="AU8" i="2"/>
  <c r="AU485" i="2"/>
  <c r="S524" i="2"/>
  <c r="BC350" i="1"/>
  <c r="BD8" i="2"/>
  <c r="BD485" i="2"/>
  <c r="R524" i="2"/>
  <c r="AD524" i="2"/>
  <c r="AG524" i="2"/>
  <c r="AV8" i="2"/>
  <c r="AV485" i="2"/>
  <c r="S526" i="2"/>
  <c r="BD350" i="1"/>
  <c r="BE8" i="2"/>
  <c r="BE485" i="2"/>
  <c r="R526" i="2"/>
  <c r="AD526" i="2"/>
  <c r="AG526" i="2"/>
  <c r="AW8" i="2"/>
  <c r="AW485" i="2"/>
  <c r="S528" i="2"/>
  <c r="BE350" i="1"/>
  <c r="BF8" i="2"/>
  <c r="BF485" i="2"/>
  <c r="R528" i="2"/>
  <c r="AD528" i="2"/>
  <c r="AG528" i="2"/>
  <c r="AX8" i="2"/>
  <c r="AX485" i="2"/>
  <c r="S530" i="2"/>
  <c r="BF350" i="1"/>
  <c r="BG8" i="2"/>
  <c r="BG485" i="2"/>
  <c r="R530" i="2"/>
  <c r="AD530" i="2"/>
  <c r="AG530" i="2"/>
  <c r="AG536" i="2"/>
  <c r="BZ485" i="2"/>
  <c r="BZ8" i="2"/>
  <c r="BY350" i="1"/>
  <c r="AE517" i="2"/>
  <c r="X522" i="2"/>
  <c r="AE522" i="2"/>
  <c r="AH522" i="2"/>
  <c r="X524" i="2"/>
  <c r="AE524" i="2"/>
  <c r="AH524" i="2"/>
  <c r="X526" i="2"/>
  <c r="AE526" i="2"/>
  <c r="AH526" i="2"/>
  <c r="X528" i="2"/>
  <c r="AE528" i="2"/>
  <c r="AH528" i="2"/>
  <c r="X530" i="2"/>
  <c r="AE530" i="2"/>
  <c r="AH530" i="2"/>
  <c r="AH536" i="2"/>
  <c r="CA485" i="2"/>
  <c r="CA8" i="2"/>
  <c r="BZ350" i="1"/>
  <c r="AY8" i="2"/>
  <c r="AY485" i="2"/>
  <c r="S532" i="2"/>
  <c r="R532" i="2"/>
  <c r="AD532" i="2"/>
  <c r="AI532" i="2"/>
  <c r="AZ8" i="2"/>
  <c r="AZ485" i="2"/>
  <c r="S534" i="2"/>
  <c r="R534" i="2"/>
  <c r="X534" i="2"/>
  <c r="AD534" i="2"/>
  <c r="AI534" i="2"/>
  <c r="AI517" i="2"/>
  <c r="AI522" i="2"/>
  <c r="AI524" i="2"/>
  <c r="AI526" i="2"/>
  <c r="AI528" i="2"/>
  <c r="AI530" i="2"/>
  <c r="AI536" i="2"/>
  <c r="CB485" i="2"/>
  <c r="CB8" i="2"/>
  <c r="CA350" i="1"/>
  <c r="X532" i="2"/>
  <c r="AE532" i="2"/>
  <c r="AJ532" i="2"/>
  <c r="AE534" i="2"/>
  <c r="AJ534" i="2"/>
  <c r="AJ517" i="2"/>
  <c r="AJ522" i="2"/>
  <c r="AJ524" i="2"/>
  <c r="AJ526" i="2"/>
  <c r="AJ528" i="2"/>
  <c r="AJ530" i="2"/>
  <c r="AJ536" i="2"/>
  <c r="CC485" i="2"/>
  <c r="CC8" i="2"/>
  <c r="CB350" i="1"/>
  <c r="CD350" i="1"/>
  <c r="CE350" i="1"/>
  <c r="AL251" i="3"/>
  <c r="AT9" i="2"/>
  <c r="AT590" i="2"/>
  <c r="S627" i="2"/>
  <c r="BB351" i="1"/>
  <c r="BC9" i="2"/>
  <c r="BC590" i="2"/>
  <c r="R627" i="2"/>
  <c r="AD622" i="2"/>
  <c r="AD627" i="2"/>
  <c r="AG627" i="2"/>
  <c r="AU9" i="2"/>
  <c r="AU590" i="2"/>
  <c r="S629" i="2"/>
  <c r="BC351" i="1"/>
  <c r="BD9" i="2"/>
  <c r="BD590" i="2"/>
  <c r="R629" i="2"/>
  <c r="AD629" i="2"/>
  <c r="AG629" i="2"/>
  <c r="AV9" i="2"/>
  <c r="AV590" i="2"/>
  <c r="S631" i="2"/>
  <c r="BD351" i="1"/>
  <c r="BE9" i="2"/>
  <c r="BE590" i="2"/>
  <c r="R631" i="2"/>
  <c r="AD631" i="2"/>
  <c r="AG631" i="2"/>
  <c r="AW9" i="2"/>
  <c r="AW590" i="2"/>
  <c r="S633" i="2"/>
  <c r="BE351" i="1"/>
  <c r="BF9" i="2"/>
  <c r="BF590" i="2"/>
  <c r="R633" i="2"/>
  <c r="AD633" i="2"/>
  <c r="AG633" i="2"/>
  <c r="AX9" i="2"/>
  <c r="AX590" i="2"/>
  <c r="S635" i="2"/>
  <c r="BF351" i="1"/>
  <c r="BG9" i="2"/>
  <c r="BG590" i="2"/>
  <c r="R635" i="2"/>
  <c r="AD635" i="2"/>
  <c r="AG635" i="2"/>
  <c r="AG641" i="2"/>
  <c r="BZ590" i="2"/>
  <c r="BZ9" i="2"/>
  <c r="BY351" i="1"/>
  <c r="AE622" i="2"/>
  <c r="X627" i="2"/>
  <c r="AE627" i="2"/>
  <c r="AH627" i="2"/>
  <c r="X629" i="2"/>
  <c r="AE629" i="2"/>
  <c r="AH629" i="2"/>
  <c r="X631" i="2"/>
  <c r="AE631" i="2"/>
  <c r="AH631" i="2"/>
  <c r="X633" i="2"/>
  <c r="AE633" i="2"/>
  <c r="AH633" i="2"/>
  <c r="X635" i="2"/>
  <c r="AE635" i="2"/>
  <c r="AH635" i="2"/>
  <c r="AH641" i="2"/>
  <c r="CA590" i="2"/>
  <c r="CA9" i="2"/>
  <c r="BZ351" i="1"/>
  <c r="AY9" i="2"/>
  <c r="AY590" i="2"/>
  <c r="S637" i="2"/>
  <c r="R637" i="2"/>
  <c r="AD637" i="2"/>
  <c r="AI637" i="2"/>
  <c r="AZ9" i="2"/>
  <c r="AZ590" i="2"/>
  <c r="S639" i="2"/>
  <c r="R639" i="2"/>
  <c r="AD639" i="2"/>
  <c r="AI639" i="2"/>
  <c r="AI622" i="2"/>
  <c r="AI627" i="2"/>
  <c r="AI629" i="2"/>
  <c r="AI631" i="2"/>
  <c r="AI633" i="2"/>
  <c r="AI635" i="2"/>
  <c r="AI641" i="2"/>
  <c r="CB590" i="2"/>
  <c r="CB9" i="2"/>
  <c r="CA351" i="1"/>
  <c r="X637" i="2"/>
  <c r="AE637" i="2"/>
  <c r="AJ637" i="2"/>
  <c r="X639" i="2"/>
  <c r="AE639" i="2"/>
  <c r="AJ639" i="2"/>
  <c r="AJ622" i="2"/>
  <c r="AJ627" i="2"/>
  <c r="AJ629" i="2"/>
  <c r="AJ631" i="2"/>
  <c r="AJ633" i="2"/>
  <c r="AJ635" i="2"/>
  <c r="AJ641" i="2"/>
  <c r="CC590" i="2"/>
  <c r="CC9" i="2"/>
  <c r="CB351" i="1"/>
  <c r="CD351" i="1"/>
  <c r="CE351" i="1"/>
  <c r="AL252" i="3"/>
  <c r="AT10" i="2"/>
  <c r="AT695" i="2"/>
  <c r="S732" i="2"/>
  <c r="BB352" i="1"/>
  <c r="BC10" i="2"/>
  <c r="BC695" i="2"/>
  <c r="R732" i="2"/>
  <c r="AD727" i="2"/>
  <c r="AD732" i="2"/>
  <c r="AG732" i="2"/>
  <c r="AU10" i="2"/>
  <c r="AU695" i="2"/>
  <c r="S734" i="2"/>
  <c r="BC352" i="1"/>
  <c r="BD10" i="2"/>
  <c r="BD695" i="2"/>
  <c r="R734" i="2"/>
  <c r="AD734" i="2"/>
  <c r="AG734" i="2"/>
  <c r="AV10" i="2"/>
  <c r="AV695" i="2"/>
  <c r="S736" i="2"/>
  <c r="BD352" i="1"/>
  <c r="BE10" i="2"/>
  <c r="BE695" i="2"/>
  <c r="R736" i="2"/>
  <c r="AD736" i="2"/>
  <c r="AG736" i="2"/>
  <c r="AW10" i="2"/>
  <c r="AW695" i="2"/>
  <c r="S738" i="2"/>
  <c r="BE352" i="1"/>
  <c r="BF10" i="2"/>
  <c r="BF695" i="2"/>
  <c r="R738" i="2"/>
  <c r="AD738" i="2"/>
  <c r="AG738" i="2"/>
  <c r="AX10" i="2"/>
  <c r="AX695" i="2"/>
  <c r="S740" i="2"/>
  <c r="BF352" i="1"/>
  <c r="BG10" i="2"/>
  <c r="BG695" i="2"/>
  <c r="R740" i="2"/>
  <c r="AD740" i="2"/>
  <c r="AG740" i="2"/>
  <c r="AG746" i="2"/>
  <c r="BZ695" i="2"/>
  <c r="BZ10" i="2"/>
  <c r="BY352" i="1"/>
  <c r="AE727" i="2"/>
  <c r="X732" i="2"/>
  <c r="AE732" i="2"/>
  <c r="AH732" i="2"/>
  <c r="X734" i="2"/>
  <c r="AE734" i="2"/>
  <c r="AH734" i="2"/>
  <c r="X736" i="2"/>
  <c r="AE736" i="2"/>
  <c r="AH736" i="2"/>
  <c r="X738" i="2"/>
  <c r="AE738" i="2"/>
  <c r="AH738" i="2"/>
  <c r="X740" i="2"/>
  <c r="AE740" i="2"/>
  <c r="AH740" i="2"/>
  <c r="AH746" i="2"/>
  <c r="CA695" i="2"/>
  <c r="CA10" i="2"/>
  <c r="BZ352" i="1"/>
  <c r="AY10" i="2"/>
  <c r="AY695" i="2"/>
  <c r="S742" i="2"/>
  <c r="R742" i="2"/>
  <c r="AD742" i="2"/>
  <c r="AI742" i="2"/>
  <c r="AZ10" i="2"/>
  <c r="AZ695" i="2"/>
  <c r="S744" i="2"/>
  <c r="R744" i="2"/>
  <c r="AD744" i="2"/>
  <c r="AI744" i="2"/>
  <c r="AI727" i="2"/>
  <c r="AI732" i="2"/>
  <c r="AI734" i="2"/>
  <c r="AI736" i="2"/>
  <c r="AI738" i="2"/>
  <c r="AI740" i="2"/>
  <c r="AI746" i="2"/>
  <c r="CB695" i="2"/>
  <c r="CB10" i="2"/>
  <c r="CA352" i="1"/>
  <c r="X742" i="2"/>
  <c r="AE742" i="2"/>
  <c r="AJ742" i="2"/>
  <c r="X744" i="2"/>
  <c r="AE744" i="2"/>
  <c r="AJ744" i="2"/>
  <c r="AJ727" i="2"/>
  <c r="AJ732" i="2"/>
  <c r="AJ734" i="2"/>
  <c r="AJ736" i="2"/>
  <c r="AJ738" i="2"/>
  <c r="AJ740" i="2"/>
  <c r="AJ746" i="2"/>
  <c r="CC695" i="2"/>
  <c r="CC10" i="2"/>
  <c r="CB352" i="1"/>
  <c r="CD352" i="1"/>
  <c r="CE352" i="1"/>
  <c r="AL253" i="3"/>
  <c r="CE353" i="1"/>
  <c r="AL254" i="3"/>
  <c r="CE354" i="1"/>
  <c r="AL255" i="3"/>
  <c r="CE355" i="1"/>
  <c r="AL256" i="3"/>
  <c r="CE356" i="1"/>
  <c r="AL257" i="3"/>
  <c r="CE357" i="1"/>
  <c r="AL258" i="3"/>
  <c r="CE358" i="1"/>
  <c r="AL259" i="3"/>
  <c r="CE359" i="1"/>
  <c r="AL260" i="3"/>
  <c r="CE360" i="1"/>
  <c r="AL261" i="3"/>
  <c r="CE361" i="1"/>
  <c r="AL262" i="3"/>
  <c r="CE362" i="1"/>
  <c r="AL263" i="3"/>
  <c r="CE363" i="1"/>
  <c r="AL264" i="3"/>
  <c r="CE364" i="1"/>
  <c r="AL265" i="3"/>
  <c r="CE365" i="1"/>
  <c r="AL266" i="3"/>
  <c r="CE366" i="1"/>
  <c r="AL267" i="3"/>
  <c r="CE367" i="1"/>
  <c r="AL268" i="3"/>
  <c r="CE368" i="1"/>
  <c r="AL269" i="3"/>
  <c r="CE369" i="1"/>
  <c r="AL270" i="3"/>
  <c r="CE370" i="1"/>
  <c r="AL271" i="3"/>
  <c r="CE371" i="1"/>
  <c r="AL272" i="3"/>
  <c r="CE372" i="1"/>
  <c r="AL273" i="3"/>
  <c r="CE373" i="1"/>
  <c r="AL274" i="3"/>
  <c r="CE374" i="1"/>
  <c r="AL275" i="3"/>
  <c r="CE375" i="1"/>
  <c r="AL276" i="3"/>
  <c r="CE376" i="1"/>
  <c r="AL277" i="3"/>
  <c r="CE377" i="1"/>
  <c r="AL278" i="3"/>
  <c r="AT36" i="2"/>
  <c r="AT3425" i="2"/>
  <c r="S3462" i="2"/>
  <c r="BB378" i="1"/>
  <c r="BC36" i="2"/>
  <c r="BC3425" i="2"/>
  <c r="R3462" i="2"/>
  <c r="AD3462" i="2"/>
  <c r="AG3462" i="2"/>
  <c r="AU36" i="2"/>
  <c r="AU3425" i="2"/>
  <c r="S3464" i="2"/>
  <c r="BC378" i="1"/>
  <c r="BD36" i="2"/>
  <c r="BD3425" i="2"/>
  <c r="R3464" i="2"/>
  <c r="AD3464" i="2"/>
  <c r="AG3464" i="2"/>
  <c r="AV36" i="2"/>
  <c r="AV3425" i="2"/>
  <c r="S3466" i="2"/>
  <c r="BD378" i="1"/>
  <c r="BE36" i="2"/>
  <c r="BE3425" i="2"/>
  <c r="R3466" i="2"/>
  <c r="AD3466" i="2"/>
  <c r="AG3466" i="2"/>
  <c r="AW36" i="2"/>
  <c r="AW3425" i="2"/>
  <c r="S3468" i="2"/>
  <c r="BE378" i="1"/>
  <c r="BF36" i="2"/>
  <c r="BF3425" i="2"/>
  <c r="R3468" i="2"/>
  <c r="AD3468" i="2"/>
  <c r="AG3468" i="2"/>
  <c r="AX36" i="2"/>
  <c r="AX3425" i="2"/>
  <c r="S3470" i="2"/>
  <c r="BF378" i="1"/>
  <c r="BG36" i="2"/>
  <c r="BG3425" i="2"/>
  <c r="R3470" i="2"/>
  <c r="AD3470" i="2"/>
  <c r="AG3470" i="2"/>
  <c r="AG3476" i="2"/>
  <c r="BZ3425" i="2"/>
  <c r="BZ36" i="2"/>
  <c r="BY378" i="1"/>
  <c r="X3462" i="2"/>
  <c r="AE3462" i="2"/>
  <c r="AH3462" i="2"/>
  <c r="X3464" i="2"/>
  <c r="AE3464" i="2"/>
  <c r="AH3464" i="2"/>
  <c r="X3466" i="2"/>
  <c r="AE3466" i="2"/>
  <c r="AH3466" i="2"/>
  <c r="X3468" i="2"/>
  <c r="AE3468" i="2"/>
  <c r="AH3468" i="2"/>
  <c r="X3470" i="2"/>
  <c r="AE3470" i="2"/>
  <c r="AH3470" i="2"/>
  <c r="AH3476" i="2"/>
  <c r="CA3425" i="2"/>
  <c r="CA36" i="2"/>
  <c r="BZ378" i="1"/>
  <c r="AY36" i="2"/>
  <c r="AY3425" i="2"/>
  <c r="S3472" i="2"/>
  <c r="R3472" i="2"/>
  <c r="AD3472" i="2"/>
  <c r="AI3472" i="2"/>
  <c r="AZ36" i="2"/>
  <c r="AZ3425" i="2"/>
  <c r="S3474" i="2"/>
  <c r="R3474" i="2"/>
  <c r="AD3474" i="2"/>
  <c r="AI3474" i="2"/>
  <c r="AI3476" i="2"/>
  <c r="CB3425" i="2"/>
  <c r="CB36" i="2"/>
  <c r="CA378" i="1"/>
  <c r="X3472" i="2"/>
  <c r="AE3472" i="2"/>
  <c r="AJ3472" i="2"/>
  <c r="X3474" i="2"/>
  <c r="AE3474" i="2"/>
  <c r="AJ3474" i="2"/>
  <c r="AJ3476" i="2"/>
  <c r="CC3425" i="2"/>
  <c r="CC36" i="2"/>
  <c r="CB378" i="1"/>
  <c r="CD378" i="1"/>
  <c r="CE378" i="1"/>
  <c r="AL279" i="3"/>
  <c r="AD59" i="3"/>
  <c r="R48" i="4"/>
  <c r="U49" i="4"/>
  <c r="V48" i="4"/>
  <c r="R75" i="4"/>
  <c r="U75" i="4"/>
  <c r="O51" i="4"/>
  <c r="C80" i="4"/>
  <c r="Q80" i="4"/>
  <c r="R80" i="4"/>
  <c r="W80" i="4"/>
  <c r="C81" i="4"/>
  <c r="Q81" i="4"/>
  <c r="R81" i="4"/>
  <c r="W81" i="4"/>
  <c r="U81" i="4"/>
  <c r="AL245" i="3"/>
  <c r="AD61" i="3"/>
  <c r="AL246" i="3"/>
  <c r="AD62" i="3"/>
  <c r="Y59" i="3"/>
  <c r="AY145" i="4"/>
  <c r="G145" i="4"/>
  <c r="H145" i="4"/>
  <c r="AY146" i="4"/>
  <c r="G146" i="4"/>
  <c r="H146" i="4"/>
  <c r="Y61" i="3"/>
  <c r="Y62" i="3"/>
  <c r="F205" i="5"/>
  <c r="F202" i="5"/>
  <c r="BQ128" i="1"/>
  <c r="BS128" i="1"/>
  <c r="BU128" i="1"/>
  <c r="BQ129" i="1"/>
  <c r="BS129" i="1"/>
  <c r="BU129" i="1"/>
  <c r="BQ130" i="1"/>
  <c r="BS130" i="1"/>
  <c r="BU130" i="1"/>
  <c r="BQ131" i="1"/>
  <c r="BS131" i="1"/>
  <c r="BU131" i="1"/>
  <c r="BQ132" i="1"/>
  <c r="BS132" i="1"/>
  <c r="BU132" i="1"/>
  <c r="BQ133" i="1"/>
  <c r="BS133" i="1"/>
  <c r="BU133" i="1"/>
  <c r="BQ134" i="1"/>
  <c r="BS134" i="1"/>
  <c r="BU134" i="1"/>
  <c r="FJ276" i="1"/>
  <c r="GA276" i="1"/>
  <c r="FK276" i="1"/>
  <c r="GB276" i="1"/>
  <c r="FL276" i="1"/>
  <c r="GC276" i="1"/>
  <c r="FM276" i="1"/>
  <c r="GD276" i="1"/>
  <c r="FN276" i="1"/>
  <c r="GE276" i="1"/>
  <c r="BQ135" i="1"/>
  <c r="GJ276" i="1"/>
  <c r="GK276" i="1"/>
  <c r="GL276" i="1"/>
  <c r="GM276" i="1"/>
  <c r="GN276" i="1"/>
  <c r="BS135" i="1"/>
  <c r="BU135" i="1"/>
  <c r="FJ277" i="1"/>
  <c r="GA277" i="1"/>
  <c r="FK277" i="1"/>
  <c r="GB277" i="1"/>
  <c r="FL277" i="1"/>
  <c r="GC277" i="1"/>
  <c r="FM277" i="1"/>
  <c r="GD277" i="1"/>
  <c r="FN277" i="1"/>
  <c r="GE277" i="1"/>
  <c r="BQ136" i="1"/>
  <c r="GJ277" i="1"/>
  <c r="GK277" i="1"/>
  <c r="GL277" i="1"/>
  <c r="GM277" i="1"/>
  <c r="GN277" i="1"/>
  <c r="BS136" i="1"/>
  <c r="BU136" i="1"/>
  <c r="FJ278" i="1"/>
  <c r="GA278" i="1"/>
  <c r="FK278" i="1"/>
  <c r="GB278" i="1"/>
  <c r="FL278" i="1"/>
  <c r="GC278" i="1"/>
  <c r="FM278" i="1"/>
  <c r="GD278" i="1"/>
  <c r="FN278" i="1"/>
  <c r="GE278" i="1"/>
  <c r="BQ137" i="1"/>
  <c r="GJ278" i="1"/>
  <c r="GK278" i="1"/>
  <c r="GL278" i="1"/>
  <c r="GM278" i="1"/>
  <c r="GN278" i="1"/>
  <c r="BS137" i="1"/>
  <c r="BU137" i="1"/>
  <c r="FJ279" i="1"/>
  <c r="GA279" i="1"/>
  <c r="FK279" i="1"/>
  <c r="GB279" i="1"/>
  <c r="FL279" i="1"/>
  <c r="GC279" i="1"/>
  <c r="FM279" i="1"/>
  <c r="GD279" i="1"/>
  <c r="FN279" i="1"/>
  <c r="GE279" i="1"/>
  <c r="BQ138" i="1"/>
  <c r="GJ279" i="1"/>
  <c r="GK279" i="1"/>
  <c r="GL279" i="1"/>
  <c r="GM279" i="1"/>
  <c r="GN279" i="1"/>
  <c r="BS138" i="1"/>
  <c r="BU138" i="1"/>
  <c r="FJ280" i="1"/>
  <c r="GA280" i="1"/>
  <c r="FK280" i="1"/>
  <c r="GB280" i="1"/>
  <c r="FL280" i="1"/>
  <c r="GC280" i="1"/>
  <c r="FM280" i="1"/>
  <c r="GD280" i="1"/>
  <c r="FN280" i="1"/>
  <c r="GE280" i="1"/>
  <c r="BQ139" i="1"/>
  <c r="GJ280" i="1"/>
  <c r="GK280" i="1"/>
  <c r="GL280" i="1"/>
  <c r="GM280" i="1"/>
  <c r="GN280" i="1"/>
  <c r="BS139" i="1"/>
  <c r="BU139" i="1"/>
  <c r="FJ281" i="1"/>
  <c r="GA281" i="1"/>
  <c r="FK281" i="1"/>
  <c r="GB281" i="1"/>
  <c r="FL281" i="1"/>
  <c r="GC281" i="1"/>
  <c r="FM281" i="1"/>
  <c r="GD281" i="1"/>
  <c r="FN281" i="1"/>
  <c r="GE281" i="1"/>
  <c r="BQ140" i="1"/>
  <c r="GJ281" i="1"/>
  <c r="GK281" i="1"/>
  <c r="GL281" i="1"/>
  <c r="GM281" i="1"/>
  <c r="GN281" i="1"/>
  <c r="BS140" i="1"/>
  <c r="BU140" i="1"/>
  <c r="FJ282" i="1"/>
  <c r="GA282" i="1"/>
  <c r="FK282" i="1"/>
  <c r="GB282" i="1"/>
  <c r="FL282" i="1"/>
  <c r="GC282" i="1"/>
  <c r="FM282" i="1"/>
  <c r="GD282" i="1"/>
  <c r="FN282" i="1"/>
  <c r="GE282" i="1"/>
  <c r="BQ141" i="1"/>
  <c r="GJ282" i="1"/>
  <c r="GK282" i="1"/>
  <c r="GL282" i="1"/>
  <c r="GM282" i="1"/>
  <c r="GN282" i="1"/>
  <c r="BS141" i="1"/>
  <c r="BU141" i="1"/>
  <c r="FJ283" i="1"/>
  <c r="GA283" i="1"/>
  <c r="FK283" i="1"/>
  <c r="GB283" i="1"/>
  <c r="FL283" i="1"/>
  <c r="GC283" i="1"/>
  <c r="FM283" i="1"/>
  <c r="GD283" i="1"/>
  <c r="FN283" i="1"/>
  <c r="GE283" i="1"/>
  <c r="BQ142" i="1"/>
  <c r="GJ283" i="1"/>
  <c r="GK283" i="1"/>
  <c r="GL283" i="1"/>
  <c r="GM283" i="1"/>
  <c r="GN283" i="1"/>
  <c r="BS142" i="1"/>
  <c r="BU142" i="1"/>
  <c r="FJ284" i="1"/>
  <c r="GA284" i="1"/>
  <c r="FK284" i="1"/>
  <c r="GB284" i="1"/>
  <c r="FL284" i="1"/>
  <c r="GC284" i="1"/>
  <c r="FM284" i="1"/>
  <c r="GD284" i="1"/>
  <c r="FN284" i="1"/>
  <c r="GE284" i="1"/>
  <c r="BQ143" i="1"/>
  <c r="GJ284" i="1"/>
  <c r="GK284" i="1"/>
  <c r="GL284" i="1"/>
  <c r="GM284" i="1"/>
  <c r="GN284" i="1"/>
  <c r="BS143" i="1"/>
  <c r="BU143" i="1"/>
  <c r="FJ285" i="1"/>
  <c r="GA285" i="1"/>
  <c r="FK285" i="1"/>
  <c r="GB285" i="1"/>
  <c r="FL285" i="1"/>
  <c r="GC285" i="1"/>
  <c r="FM285" i="1"/>
  <c r="GD285" i="1"/>
  <c r="FN285" i="1"/>
  <c r="GE285" i="1"/>
  <c r="BQ144" i="1"/>
  <c r="GJ285" i="1"/>
  <c r="GK285" i="1"/>
  <c r="GL285" i="1"/>
  <c r="GM285" i="1"/>
  <c r="GN285" i="1"/>
  <c r="BS144" i="1"/>
  <c r="BU144" i="1"/>
  <c r="FJ286" i="1"/>
  <c r="GA286" i="1"/>
  <c r="FK286" i="1"/>
  <c r="GB286" i="1"/>
  <c r="FL286" i="1"/>
  <c r="GC286" i="1"/>
  <c r="FM286" i="1"/>
  <c r="GD286" i="1"/>
  <c r="FN286" i="1"/>
  <c r="GE286" i="1"/>
  <c r="BQ145" i="1"/>
  <c r="GJ286" i="1"/>
  <c r="GK286" i="1"/>
  <c r="GL286" i="1"/>
  <c r="GM286" i="1"/>
  <c r="GN286" i="1"/>
  <c r="BS145" i="1"/>
  <c r="BU145" i="1"/>
  <c r="FJ287" i="1"/>
  <c r="GA287" i="1"/>
  <c r="FK287" i="1"/>
  <c r="GB287" i="1"/>
  <c r="FL287" i="1"/>
  <c r="GC287" i="1"/>
  <c r="FM287" i="1"/>
  <c r="GD287" i="1"/>
  <c r="FN287" i="1"/>
  <c r="GE287" i="1"/>
  <c r="BQ146" i="1"/>
  <c r="GJ287" i="1"/>
  <c r="GK287" i="1"/>
  <c r="GL287" i="1"/>
  <c r="GM287" i="1"/>
  <c r="GN287" i="1"/>
  <c r="BS146" i="1"/>
  <c r="BU146" i="1"/>
  <c r="FJ288" i="1"/>
  <c r="GA288" i="1"/>
  <c r="FK288" i="1"/>
  <c r="GB288" i="1"/>
  <c r="FL288" i="1"/>
  <c r="GC288" i="1"/>
  <c r="FM288" i="1"/>
  <c r="GD288" i="1"/>
  <c r="FN288" i="1"/>
  <c r="GE288" i="1"/>
  <c r="BQ147" i="1"/>
  <c r="GJ288" i="1"/>
  <c r="GK288" i="1"/>
  <c r="GL288" i="1"/>
  <c r="GM288" i="1"/>
  <c r="GN288" i="1"/>
  <c r="BS147" i="1"/>
  <c r="BU147" i="1"/>
  <c r="FJ289" i="1"/>
  <c r="GA289" i="1"/>
  <c r="FK289" i="1"/>
  <c r="GB289" i="1"/>
  <c r="FL289" i="1"/>
  <c r="GC289" i="1"/>
  <c r="FM289" i="1"/>
  <c r="GD289" i="1"/>
  <c r="FN289" i="1"/>
  <c r="GE289" i="1"/>
  <c r="BQ148" i="1"/>
  <c r="GJ289" i="1"/>
  <c r="GK289" i="1"/>
  <c r="GL289" i="1"/>
  <c r="GM289" i="1"/>
  <c r="GN289" i="1"/>
  <c r="BS148" i="1"/>
  <c r="BU148" i="1"/>
  <c r="FJ290" i="1"/>
  <c r="GA290" i="1"/>
  <c r="FK290" i="1"/>
  <c r="GB290" i="1"/>
  <c r="FL290" i="1"/>
  <c r="GC290" i="1"/>
  <c r="FM290" i="1"/>
  <c r="GD290" i="1"/>
  <c r="FN290" i="1"/>
  <c r="GE290" i="1"/>
  <c r="BQ149" i="1"/>
  <c r="GJ290" i="1"/>
  <c r="GK290" i="1"/>
  <c r="GL290" i="1"/>
  <c r="GM290" i="1"/>
  <c r="GN290" i="1"/>
  <c r="BS149" i="1"/>
  <c r="BU149" i="1"/>
  <c r="FJ291" i="1"/>
  <c r="GA291" i="1"/>
  <c r="FK291" i="1"/>
  <c r="GB291" i="1"/>
  <c r="FL291" i="1"/>
  <c r="GC291" i="1"/>
  <c r="FM291" i="1"/>
  <c r="GD291" i="1"/>
  <c r="FN291" i="1"/>
  <c r="GE291" i="1"/>
  <c r="BQ150" i="1"/>
  <c r="GJ291" i="1"/>
  <c r="GK291" i="1"/>
  <c r="GL291" i="1"/>
  <c r="GM291" i="1"/>
  <c r="GN291" i="1"/>
  <c r="BS150" i="1"/>
  <c r="BU150" i="1"/>
  <c r="FJ292" i="1"/>
  <c r="GA292" i="1"/>
  <c r="FK292" i="1"/>
  <c r="GB292" i="1"/>
  <c r="FL292" i="1"/>
  <c r="GC292" i="1"/>
  <c r="FM292" i="1"/>
  <c r="GD292" i="1"/>
  <c r="FN292" i="1"/>
  <c r="GE292" i="1"/>
  <c r="BQ151" i="1"/>
  <c r="GJ292" i="1"/>
  <c r="GK292" i="1"/>
  <c r="GL292" i="1"/>
  <c r="GM292" i="1"/>
  <c r="GN292" i="1"/>
  <c r="BS151" i="1"/>
  <c r="BU151" i="1"/>
  <c r="FJ293" i="1"/>
  <c r="GA293" i="1"/>
  <c r="FK293" i="1"/>
  <c r="GB293" i="1"/>
  <c r="FL293" i="1"/>
  <c r="GC293" i="1"/>
  <c r="FM293" i="1"/>
  <c r="GD293" i="1"/>
  <c r="FN293" i="1"/>
  <c r="GE293" i="1"/>
  <c r="BQ152" i="1"/>
  <c r="GJ293" i="1"/>
  <c r="GK293" i="1"/>
  <c r="GL293" i="1"/>
  <c r="GM293" i="1"/>
  <c r="GN293" i="1"/>
  <c r="BS152" i="1"/>
  <c r="BU152" i="1"/>
  <c r="FJ294" i="1"/>
  <c r="GA294" i="1"/>
  <c r="FK294" i="1"/>
  <c r="GB294" i="1"/>
  <c r="FL294" i="1"/>
  <c r="GC294" i="1"/>
  <c r="FM294" i="1"/>
  <c r="GD294" i="1"/>
  <c r="FN294" i="1"/>
  <c r="GE294" i="1"/>
  <c r="BQ153" i="1"/>
  <c r="GJ294" i="1"/>
  <c r="GK294" i="1"/>
  <c r="GL294" i="1"/>
  <c r="GM294" i="1"/>
  <c r="GN294" i="1"/>
  <c r="BS153" i="1"/>
  <c r="BU153" i="1"/>
  <c r="FJ295" i="1"/>
  <c r="GA295" i="1"/>
  <c r="FK295" i="1"/>
  <c r="GB295" i="1"/>
  <c r="FL295" i="1"/>
  <c r="GC295" i="1"/>
  <c r="FM295" i="1"/>
  <c r="GD295" i="1"/>
  <c r="FN295" i="1"/>
  <c r="GE295" i="1"/>
  <c r="BQ154" i="1"/>
  <c r="GJ295" i="1"/>
  <c r="GK295" i="1"/>
  <c r="GL295" i="1"/>
  <c r="GM295" i="1"/>
  <c r="GN295" i="1"/>
  <c r="BS154" i="1"/>
  <c r="BU154" i="1"/>
  <c r="FJ296" i="1"/>
  <c r="GA296" i="1"/>
  <c r="FK296" i="1"/>
  <c r="GB296" i="1"/>
  <c r="FL296" i="1"/>
  <c r="GC296" i="1"/>
  <c r="FM296" i="1"/>
  <c r="GD296" i="1"/>
  <c r="FN296" i="1"/>
  <c r="GE296" i="1"/>
  <c r="BQ155" i="1"/>
  <c r="GJ296" i="1"/>
  <c r="GK296" i="1"/>
  <c r="GL296" i="1"/>
  <c r="GM296" i="1"/>
  <c r="GN296" i="1"/>
  <c r="BS155" i="1"/>
  <c r="BU155" i="1"/>
  <c r="FJ297" i="1"/>
  <c r="GA297" i="1"/>
  <c r="FK297" i="1"/>
  <c r="GB297" i="1"/>
  <c r="FL297" i="1"/>
  <c r="GC297" i="1"/>
  <c r="FM297" i="1"/>
  <c r="GD297" i="1"/>
  <c r="FN297" i="1"/>
  <c r="GE297" i="1"/>
  <c r="BQ156" i="1"/>
  <c r="GJ297" i="1"/>
  <c r="GK297" i="1"/>
  <c r="GL297" i="1"/>
  <c r="GM297" i="1"/>
  <c r="GN297" i="1"/>
  <c r="BS156" i="1"/>
  <c r="BU156" i="1"/>
  <c r="FJ298" i="1"/>
  <c r="GA298" i="1"/>
  <c r="FK298" i="1"/>
  <c r="GB298" i="1"/>
  <c r="FL298" i="1"/>
  <c r="GC298" i="1"/>
  <c r="FM298" i="1"/>
  <c r="GD298" i="1"/>
  <c r="FN298" i="1"/>
  <c r="GE298" i="1"/>
  <c r="BQ157" i="1"/>
  <c r="GJ298" i="1"/>
  <c r="GK298" i="1"/>
  <c r="GL298" i="1"/>
  <c r="GM298" i="1"/>
  <c r="GN298" i="1"/>
  <c r="BS157" i="1"/>
  <c r="BU157" i="1"/>
  <c r="FJ299" i="1"/>
  <c r="GA299" i="1"/>
  <c r="FK299" i="1"/>
  <c r="GB299" i="1"/>
  <c r="FL299" i="1"/>
  <c r="GC299" i="1"/>
  <c r="FM299" i="1"/>
  <c r="GD299" i="1"/>
  <c r="FN299" i="1"/>
  <c r="GE299" i="1"/>
  <c r="BQ158" i="1"/>
  <c r="GJ299" i="1"/>
  <c r="GK299" i="1"/>
  <c r="GL299" i="1"/>
  <c r="GM299" i="1"/>
  <c r="GN299" i="1"/>
  <c r="BS158" i="1"/>
  <c r="BU158" i="1"/>
  <c r="FJ300" i="1"/>
  <c r="GA300" i="1"/>
  <c r="FK300" i="1"/>
  <c r="GB300" i="1"/>
  <c r="FL300" i="1"/>
  <c r="GC300" i="1"/>
  <c r="FM300" i="1"/>
  <c r="GD300" i="1"/>
  <c r="FN300" i="1"/>
  <c r="GE300" i="1"/>
  <c r="BQ159" i="1"/>
  <c r="GJ300" i="1"/>
  <c r="GK300" i="1"/>
  <c r="GL300" i="1"/>
  <c r="GM300" i="1"/>
  <c r="GN300" i="1"/>
  <c r="BS159" i="1"/>
  <c r="BU159" i="1"/>
  <c r="BQ160" i="1"/>
  <c r="BS160" i="1"/>
  <c r="BU160" i="1"/>
  <c r="BU161" i="1"/>
  <c r="J202" i="5"/>
  <c r="AP233" i="4"/>
  <c r="AP234" i="4"/>
  <c r="AP235" i="4"/>
  <c r="AP236" i="4"/>
  <c r="AP237" i="4"/>
  <c r="AP238" i="4"/>
  <c r="AP239" i="4"/>
  <c r="AP240" i="4"/>
  <c r="AP241" i="4"/>
  <c r="AP242" i="4"/>
  <c r="AP243" i="4"/>
  <c r="AP244" i="4"/>
  <c r="AP245" i="4"/>
  <c r="AP246" i="4"/>
  <c r="AP247" i="4"/>
  <c r="AP248" i="4"/>
  <c r="AP249" i="4"/>
  <c r="AP250" i="4"/>
  <c r="AP251" i="4"/>
  <c r="AP252" i="4"/>
  <c r="AP253" i="4"/>
  <c r="AP254" i="4"/>
  <c r="AP255" i="4"/>
  <c r="AP256" i="4"/>
  <c r="AP257" i="4"/>
  <c r="AP258" i="4"/>
  <c r="AP259" i="4"/>
  <c r="AP260" i="4"/>
  <c r="AP261" i="4"/>
  <c r="AP262" i="4"/>
  <c r="AP263" i="4"/>
  <c r="AP264" i="4"/>
  <c r="AP265" i="4"/>
  <c r="I274" i="4"/>
  <c r="AN236" i="4"/>
  <c r="AN237" i="4"/>
  <c r="AN238" i="4"/>
  <c r="AN239" i="4"/>
  <c r="AN240" i="4"/>
  <c r="AN241" i="4"/>
  <c r="AN242" i="4"/>
  <c r="AN243" i="4"/>
  <c r="AN244" i="4"/>
  <c r="AN245" i="4"/>
  <c r="AN246" i="4"/>
  <c r="AN247" i="4"/>
  <c r="AN248" i="4"/>
  <c r="AN249" i="4"/>
  <c r="AN250" i="4"/>
  <c r="AN251" i="4"/>
  <c r="AN252" i="4"/>
  <c r="AN253" i="4"/>
  <c r="AN254" i="4"/>
  <c r="AN255" i="4"/>
  <c r="AN256" i="4"/>
  <c r="AN257" i="4"/>
  <c r="AN258" i="4"/>
  <c r="AN259" i="4"/>
  <c r="AN260" i="4"/>
  <c r="AN261" i="4"/>
  <c r="AN262" i="4"/>
  <c r="AN263" i="4"/>
  <c r="AN264" i="4"/>
  <c r="AN265" i="4"/>
  <c r="I277" i="4"/>
  <c r="AO238" i="4"/>
  <c r="AO239" i="4"/>
  <c r="AO240" i="4"/>
  <c r="AO241" i="4"/>
  <c r="AO242" i="4"/>
  <c r="AO243" i="4"/>
  <c r="AO244" i="4"/>
  <c r="AO245" i="4"/>
  <c r="AO246" i="4"/>
  <c r="AO247" i="4"/>
  <c r="AO248" i="4"/>
  <c r="AO249" i="4"/>
  <c r="AO250" i="4"/>
  <c r="AO251" i="4"/>
  <c r="AO252" i="4"/>
  <c r="AO253" i="4"/>
  <c r="AO254" i="4"/>
  <c r="AO255" i="4"/>
  <c r="AO256" i="4"/>
  <c r="AO257" i="4"/>
  <c r="AO258" i="4"/>
  <c r="AO259" i="4"/>
  <c r="AO260" i="4"/>
  <c r="AO261" i="4"/>
  <c r="AO262" i="4"/>
  <c r="AO263" i="4"/>
  <c r="AO264" i="4"/>
  <c r="AO265" i="4"/>
  <c r="I280" i="4"/>
  <c r="I289" i="4"/>
  <c r="N289" i="4"/>
  <c r="J289" i="4"/>
  <c r="O289" i="4"/>
  <c r="O290" i="4"/>
  <c r="J204" i="5"/>
  <c r="J205" i="5"/>
  <c r="M205" i="5"/>
  <c r="AI62" i="3"/>
  <c r="O61" i="3"/>
  <c r="O59" i="3"/>
  <c r="O62" i="3"/>
  <c r="R62" i="3"/>
  <c r="AH247" i="3"/>
  <c r="AH248" i="3"/>
  <c r="AH249" i="3"/>
  <c r="AH250" i="3"/>
  <c r="AH251" i="3"/>
  <c r="AH252" i="3"/>
  <c r="AH253" i="3"/>
  <c r="V353" i="1"/>
  <c r="AH254" i="3"/>
  <c r="V354" i="1"/>
  <c r="AH255" i="3"/>
  <c r="V355" i="1"/>
  <c r="AH256" i="3"/>
  <c r="V356" i="1"/>
  <c r="AH257" i="3"/>
  <c r="V357" i="1"/>
  <c r="AH258" i="3"/>
  <c r="V358" i="1"/>
  <c r="AH259" i="3"/>
  <c r="V359" i="1"/>
  <c r="AH260" i="3"/>
  <c r="V360" i="1"/>
  <c r="AH261" i="3"/>
  <c r="V361" i="1"/>
  <c r="AH262" i="3"/>
  <c r="V362" i="1"/>
  <c r="AH263" i="3"/>
  <c r="V363" i="1"/>
  <c r="AH264" i="3"/>
  <c r="V364" i="1"/>
  <c r="AH265" i="3"/>
  <c r="V365" i="1"/>
  <c r="AH266" i="3"/>
  <c r="V366" i="1"/>
  <c r="AH267" i="3"/>
  <c r="V367" i="1"/>
  <c r="AH268" i="3"/>
  <c r="V368" i="1"/>
  <c r="AH269" i="3"/>
  <c r="V369" i="1"/>
  <c r="AH270" i="3"/>
  <c r="V370" i="1"/>
  <c r="AH271" i="3"/>
  <c r="V371" i="1"/>
  <c r="AH272" i="3"/>
  <c r="V372" i="1"/>
  <c r="AH273" i="3"/>
  <c r="V373" i="1"/>
  <c r="AH274" i="3"/>
  <c r="V374" i="1"/>
  <c r="AH275" i="3"/>
  <c r="V375" i="1"/>
  <c r="AH276" i="3"/>
  <c r="V376" i="1"/>
  <c r="AH277" i="3"/>
  <c r="V377" i="1"/>
  <c r="AH278" i="3"/>
  <c r="AH279" i="3"/>
  <c r="T59" i="3"/>
  <c r="AH246" i="3"/>
  <c r="AH245" i="3"/>
  <c r="T61" i="3"/>
  <c r="T62" i="3"/>
  <c r="V236" i="4"/>
  <c r="X236" i="4"/>
  <c r="V237" i="4"/>
  <c r="X237" i="4"/>
  <c r="V238" i="4"/>
  <c r="X238" i="4"/>
  <c r="V239" i="4"/>
  <c r="X239" i="4"/>
  <c r="V240" i="4"/>
  <c r="X240" i="4"/>
  <c r="V241" i="4"/>
  <c r="X241" i="4"/>
  <c r="V242" i="4"/>
  <c r="X242" i="4"/>
  <c r="V243" i="4"/>
  <c r="X243" i="4"/>
  <c r="V244" i="4"/>
  <c r="X244" i="4"/>
  <c r="V245" i="4"/>
  <c r="X245" i="4"/>
  <c r="V246" i="4"/>
  <c r="X246" i="4"/>
  <c r="V247" i="4"/>
  <c r="X247" i="4"/>
  <c r="V248" i="4"/>
  <c r="X248" i="4"/>
  <c r="V249" i="4"/>
  <c r="X249" i="4"/>
  <c r="V250" i="4"/>
  <c r="X250" i="4"/>
  <c r="V251" i="4"/>
  <c r="X251" i="4"/>
  <c r="V252" i="4"/>
  <c r="X252" i="4"/>
  <c r="V253" i="4"/>
  <c r="X253" i="4"/>
  <c r="V254" i="4"/>
  <c r="X254" i="4"/>
  <c r="V255" i="4"/>
  <c r="X255" i="4"/>
  <c r="V256" i="4"/>
  <c r="X256" i="4"/>
  <c r="V257" i="4"/>
  <c r="X257" i="4"/>
  <c r="V258" i="4"/>
  <c r="X258" i="4"/>
  <c r="V259" i="4"/>
  <c r="X259" i="4"/>
  <c r="V260" i="4"/>
  <c r="X260" i="4"/>
  <c r="V261" i="4"/>
  <c r="X261" i="4"/>
  <c r="V262" i="4"/>
  <c r="X262" i="4"/>
  <c r="V263" i="4"/>
  <c r="X263" i="4"/>
  <c r="V264" i="4"/>
  <c r="X264" i="4"/>
  <c r="V265" i="4"/>
  <c r="X265" i="4"/>
  <c r="F27" i="11"/>
  <c r="K286" i="3"/>
  <c r="L286" i="3"/>
  <c r="G150" i="4"/>
  <c r="T312" i="4"/>
  <c r="Z19" i="10"/>
  <c r="Z770" i="10"/>
  <c r="M811" i="10"/>
  <c r="G149" i="4"/>
  <c r="T311" i="4"/>
  <c r="Z18" i="10"/>
  <c r="Z710" i="10"/>
  <c r="M751" i="10"/>
  <c r="G148" i="4"/>
  <c r="T310" i="4"/>
  <c r="Z17" i="10"/>
  <c r="Z650" i="10"/>
  <c r="M691" i="10"/>
  <c r="G147" i="4"/>
  <c r="T309" i="4"/>
  <c r="Z16" i="10"/>
  <c r="Z590" i="10"/>
  <c r="M631" i="10"/>
  <c r="T308" i="4"/>
  <c r="Z15" i="10"/>
  <c r="Z530" i="10"/>
  <c r="M571" i="10"/>
  <c r="T307" i="4"/>
  <c r="Z14" i="10"/>
  <c r="Z470" i="10"/>
  <c r="M511" i="10"/>
  <c r="G144" i="4"/>
  <c r="T306" i="4"/>
  <c r="Z13" i="10"/>
  <c r="Z410" i="10"/>
  <c r="M451" i="10"/>
  <c r="G143" i="4"/>
  <c r="T305" i="4"/>
  <c r="Z12" i="10"/>
  <c r="Z350" i="10"/>
  <c r="M391" i="10"/>
  <c r="G142" i="4"/>
  <c r="T304" i="4"/>
  <c r="Z11" i="10"/>
  <c r="Z290" i="10"/>
  <c r="M331" i="10"/>
  <c r="T303" i="4"/>
  <c r="Z10" i="10"/>
  <c r="Z230" i="10"/>
  <c r="M271" i="10"/>
  <c r="T302" i="4"/>
  <c r="Z9" i="10"/>
  <c r="Z170" i="10"/>
  <c r="M211" i="10"/>
  <c r="T301" i="4"/>
  <c r="Z8" i="10"/>
  <c r="Z110" i="10"/>
  <c r="M151" i="10"/>
  <c r="AN301" i="4"/>
  <c r="AT8" i="10"/>
  <c r="AT110" i="10"/>
  <c r="M149" i="10"/>
  <c r="AJ301" i="4"/>
  <c r="AP8" i="10"/>
  <c r="AP110" i="10"/>
  <c r="M147" i="10"/>
  <c r="AF301" i="4"/>
  <c r="AL8" i="10"/>
  <c r="AL110" i="10"/>
  <c r="M145" i="10"/>
  <c r="BH138" i="4"/>
  <c r="BI138" i="4"/>
  <c r="BJ138" i="4"/>
  <c r="J121" i="4"/>
  <c r="BJ121" i="4"/>
  <c r="X301" i="4"/>
  <c r="AD8" i="10"/>
  <c r="AD110" i="10"/>
  <c r="M143" i="10"/>
  <c r="B32" i="7"/>
  <c r="B33" i="7"/>
  <c r="B34" i="7"/>
  <c r="B31" i="7"/>
  <c r="AF346" i="1"/>
  <c r="AG4" i="2"/>
  <c r="AG65" i="2"/>
  <c r="K104" i="2"/>
  <c r="A3458" i="2"/>
  <c r="A3353" i="2"/>
  <c r="A3248" i="2"/>
  <c r="A3143" i="2"/>
  <c r="A3038" i="2"/>
  <c r="A2933" i="2"/>
  <c r="A2828" i="2"/>
  <c r="A2723" i="2"/>
  <c r="A2618" i="2"/>
  <c r="A2513" i="2"/>
  <c r="A2408" i="2"/>
  <c r="A2303" i="2"/>
  <c r="A2198" i="2"/>
  <c r="A2093" i="2"/>
  <c r="A1988" i="2"/>
  <c r="A1883" i="2"/>
  <c r="A1778" i="2"/>
  <c r="A1673" i="2"/>
  <c r="A1568" i="2"/>
  <c r="A1463" i="2"/>
  <c r="A1358" i="2"/>
  <c r="A1253" i="2"/>
  <c r="A1148" i="2"/>
  <c r="A1043" i="2"/>
  <c r="A938" i="2"/>
  <c r="A833" i="2"/>
  <c r="A728" i="2"/>
  <c r="A623" i="2"/>
  <c r="A518" i="2"/>
  <c r="A413" i="2"/>
  <c r="A308" i="2"/>
  <c r="A203" i="2"/>
  <c r="A97" i="2"/>
  <c r="A3434" i="2"/>
  <c r="A3329" i="2"/>
  <c r="A3224" i="2"/>
  <c r="A3119" i="2"/>
  <c r="A3014" i="2"/>
  <c r="A2909" i="2"/>
  <c r="A2804" i="2"/>
  <c r="A2699" i="2"/>
  <c r="A2594" i="2"/>
  <c r="A2489" i="2"/>
  <c r="A2384" i="2"/>
  <c r="A2279" i="2"/>
  <c r="A2174" i="2"/>
  <c r="A2069" i="2"/>
  <c r="A1964" i="2"/>
  <c r="A1859" i="2"/>
  <c r="A1754" i="2"/>
  <c r="A1649" i="2"/>
  <c r="A1544" i="2"/>
  <c r="A1439" i="2"/>
  <c r="A1334" i="2"/>
  <c r="A1229" i="2"/>
  <c r="A1124" i="2"/>
  <c r="A1019" i="2"/>
  <c r="A914" i="2"/>
  <c r="A809" i="2"/>
  <c r="A704" i="2"/>
  <c r="A599" i="2"/>
  <c r="A494" i="2"/>
  <c r="A389" i="2"/>
  <c r="A284" i="2"/>
  <c r="A179" i="2"/>
  <c r="A74" i="2"/>
  <c r="A73" i="2"/>
  <c r="G186" i="1"/>
  <c r="BR186" i="1"/>
  <c r="G187" i="1"/>
  <c r="BR187" i="1"/>
  <c r="G188" i="1"/>
  <c r="BR188" i="1"/>
  <c r="G189" i="1"/>
  <c r="BR189" i="1"/>
  <c r="G190" i="1"/>
  <c r="BR190" i="1"/>
  <c r="G191" i="1"/>
  <c r="BR191" i="1"/>
  <c r="G192" i="1"/>
  <c r="BR192" i="1"/>
  <c r="G193" i="1"/>
  <c r="BR193" i="1"/>
  <c r="G194" i="1"/>
  <c r="BR194" i="1"/>
  <c r="G195" i="1"/>
  <c r="BR195" i="1"/>
  <c r="G196" i="1"/>
  <c r="BR196" i="1"/>
  <c r="G197" i="1"/>
  <c r="BR197" i="1"/>
  <c r="G198" i="1"/>
  <c r="BR198" i="1"/>
  <c r="G199" i="1"/>
  <c r="BR199" i="1"/>
  <c r="G200" i="1"/>
  <c r="BR200" i="1"/>
  <c r="G201" i="1"/>
  <c r="BR201" i="1"/>
  <c r="G202" i="1"/>
  <c r="BR202" i="1"/>
  <c r="G203" i="1"/>
  <c r="BR203" i="1"/>
  <c r="G204" i="1"/>
  <c r="BR204" i="1"/>
  <c r="G205" i="1"/>
  <c r="BR205" i="1"/>
  <c r="G206" i="1"/>
  <c r="BR206" i="1"/>
  <c r="G207" i="1"/>
  <c r="BR207" i="1"/>
  <c r="G208" i="1"/>
  <c r="BR208" i="1"/>
  <c r="G209" i="1"/>
  <c r="BR209" i="1"/>
  <c r="G210" i="1"/>
  <c r="BR210" i="1"/>
  <c r="G211" i="1"/>
  <c r="BR211" i="1"/>
  <c r="G212" i="1"/>
  <c r="BR212" i="1"/>
  <c r="G213" i="1"/>
  <c r="BR213" i="1"/>
  <c r="G214" i="1"/>
  <c r="BR214" i="1"/>
  <c r="G215" i="1"/>
  <c r="BR215" i="1"/>
  <c r="G216" i="1"/>
  <c r="BR216" i="1"/>
  <c r="G217" i="1"/>
  <c r="BR217" i="1"/>
  <c r="G185" i="1"/>
  <c r="BR185" i="1"/>
  <c r="BN185" i="1"/>
  <c r="BT185" i="1"/>
  <c r="BV185" i="1"/>
  <c r="BN186" i="1"/>
  <c r="BT186" i="1"/>
  <c r="BV186" i="1"/>
  <c r="BN187" i="1"/>
  <c r="BT187" i="1"/>
  <c r="BV187" i="1"/>
  <c r="BN188" i="1"/>
  <c r="BT188" i="1"/>
  <c r="BV188" i="1"/>
  <c r="BN189" i="1"/>
  <c r="BT189" i="1"/>
  <c r="BV189" i="1"/>
  <c r="BN190" i="1"/>
  <c r="BT190" i="1"/>
  <c r="BV190" i="1"/>
  <c r="BN191" i="1"/>
  <c r="BT191" i="1"/>
  <c r="BV191" i="1"/>
  <c r="BN192" i="1"/>
  <c r="BT192" i="1"/>
  <c r="BV192" i="1"/>
  <c r="BN193" i="1"/>
  <c r="BT193" i="1"/>
  <c r="BV193" i="1"/>
  <c r="BN194" i="1"/>
  <c r="BT194" i="1"/>
  <c r="BV194" i="1"/>
  <c r="BN195" i="1"/>
  <c r="BT195" i="1"/>
  <c r="BV195" i="1"/>
  <c r="BN196" i="1"/>
  <c r="BT196" i="1"/>
  <c r="BV196" i="1"/>
  <c r="BN197" i="1"/>
  <c r="BT197" i="1"/>
  <c r="BV197" i="1"/>
  <c r="BN198" i="1"/>
  <c r="BT198" i="1"/>
  <c r="BV198" i="1"/>
  <c r="BN199" i="1"/>
  <c r="BT199" i="1"/>
  <c r="BV199" i="1"/>
  <c r="BN200" i="1"/>
  <c r="BT200" i="1"/>
  <c r="BV200" i="1"/>
  <c r="BN201" i="1"/>
  <c r="BT201" i="1"/>
  <c r="BV201" i="1"/>
  <c r="BN202" i="1"/>
  <c r="BT202" i="1"/>
  <c r="BV202" i="1"/>
  <c r="BN203" i="1"/>
  <c r="BT203" i="1"/>
  <c r="BV203" i="1"/>
  <c r="BN204" i="1"/>
  <c r="BT204" i="1"/>
  <c r="BV204" i="1"/>
  <c r="BN205" i="1"/>
  <c r="BT205" i="1"/>
  <c r="BV205" i="1"/>
  <c r="BN206" i="1"/>
  <c r="BT206" i="1"/>
  <c r="BV206" i="1"/>
  <c r="BN207" i="1"/>
  <c r="BT207" i="1"/>
  <c r="BV207" i="1"/>
  <c r="BN208" i="1"/>
  <c r="BT208" i="1"/>
  <c r="BV208" i="1"/>
  <c r="BN209" i="1"/>
  <c r="BT209" i="1"/>
  <c r="BV209" i="1"/>
  <c r="BN210" i="1"/>
  <c r="BT210" i="1"/>
  <c r="BV210" i="1"/>
  <c r="BN211" i="1"/>
  <c r="BT211" i="1"/>
  <c r="BV211" i="1"/>
  <c r="BN212" i="1"/>
  <c r="BT212" i="1"/>
  <c r="BV212" i="1"/>
  <c r="BN213" i="1"/>
  <c r="BT213" i="1"/>
  <c r="BV213" i="1"/>
  <c r="BN214" i="1"/>
  <c r="BT214" i="1"/>
  <c r="BV214" i="1"/>
  <c r="BN215" i="1"/>
  <c r="BT215" i="1"/>
  <c r="BV215" i="1"/>
  <c r="BN216" i="1"/>
  <c r="BT216" i="1"/>
  <c r="BV216" i="1"/>
  <c r="BN217" i="1"/>
  <c r="BT217" i="1"/>
  <c r="BV217" i="1"/>
  <c r="BV218" i="1"/>
  <c r="J176" i="5"/>
  <c r="F176" i="5"/>
  <c r="M28" i="7"/>
  <c r="AU270" i="1"/>
  <c r="AU271" i="1"/>
  <c r="AU272" i="1"/>
  <c r="AU273" i="1"/>
  <c r="AU274" i="1"/>
  <c r="AU275" i="1"/>
  <c r="AU276" i="1"/>
  <c r="AU277" i="1"/>
  <c r="AU278" i="1"/>
  <c r="AU279" i="1"/>
  <c r="AU280" i="1"/>
  <c r="AU281" i="1"/>
  <c r="AU282" i="1"/>
  <c r="AU283" i="1"/>
  <c r="AU284" i="1"/>
  <c r="AU285" i="1"/>
  <c r="AU286" i="1"/>
  <c r="AU287" i="1"/>
  <c r="AU288" i="1"/>
  <c r="AU289" i="1"/>
  <c r="AU290" i="1"/>
  <c r="AU291" i="1"/>
  <c r="AU292" i="1"/>
  <c r="AU293" i="1"/>
  <c r="AU294" i="1"/>
  <c r="AU295" i="1"/>
  <c r="AU296" i="1"/>
  <c r="AU297" i="1"/>
  <c r="AU298" i="1"/>
  <c r="AU299" i="1"/>
  <c r="AU300" i="1"/>
  <c r="AU301" i="1"/>
  <c r="AU269" i="1"/>
  <c r="M50" i="4"/>
  <c r="O48" i="4"/>
  <c r="S48" i="4"/>
  <c r="Y49" i="4"/>
  <c r="AC803" i="10"/>
  <c r="AC805" i="10"/>
  <c r="AC807" i="10"/>
  <c r="AC809" i="10"/>
  <c r="AC814" i="10"/>
  <c r="X814" i="10"/>
  <c r="AC743" i="10"/>
  <c r="AC745" i="10"/>
  <c r="AC747" i="10"/>
  <c r="AC749" i="10"/>
  <c r="AC754" i="10"/>
  <c r="X754" i="10"/>
  <c r="AC683" i="10"/>
  <c r="AC685" i="10"/>
  <c r="AC687" i="10"/>
  <c r="AC689" i="10"/>
  <c r="AC694" i="10"/>
  <c r="X694" i="10"/>
  <c r="AC623" i="10"/>
  <c r="AC625" i="10"/>
  <c r="AC627" i="10"/>
  <c r="AC629" i="10"/>
  <c r="AC634" i="10"/>
  <c r="X634" i="10"/>
  <c r="AC563" i="10"/>
  <c r="AC565" i="10"/>
  <c r="AC567" i="10"/>
  <c r="AC569" i="10"/>
  <c r="AC574" i="10"/>
  <c r="X574" i="10"/>
  <c r="AC503" i="10"/>
  <c r="AC505" i="10"/>
  <c r="AC507" i="10"/>
  <c r="AC509" i="10"/>
  <c r="AC514" i="10"/>
  <c r="X514" i="10"/>
  <c r="AC443" i="10"/>
  <c r="AC445" i="10"/>
  <c r="AC447" i="10"/>
  <c r="AC449" i="10"/>
  <c r="AC454" i="10"/>
  <c r="X454" i="10"/>
  <c r="AC383" i="10"/>
  <c r="AC385" i="10"/>
  <c r="AC387" i="10"/>
  <c r="AC389" i="10"/>
  <c r="AC394" i="10"/>
  <c r="X394" i="10"/>
  <c r="AC323" i="10"/>
  <c r="AC325" i="10"/>
  <c r="AC327" i="10"/>
  <c r="AC329" i="10"/>
  <c r="AC334" i="10"/>
  <c r="X334" i="10"/>
  <c r="AC265" i="10"/>
  <c r="AC267" i="10"/>
  <c r="AC274" i="10"/>
  <c r="X274" i="10"/>
  <c r="AC205" i="10"/>
  <c r="AC207" i="10"/>
  <c r="AC214" i="10"/>
  <c r="X214" i="10"/>
  <c r="R132" i="4"/>
  <c r="AC145" i="10"/>
  <c r="AL123" i="4"/>
  <c r="AC154" i="10"/>
  <c r="X154" i="10"/>
  <c r="A3484" i="2"/>
  <c r="E3484" i="2"/>
  <c r="A3483" i="2"/>
  <c r="E3483" i="2"/>
  <c r="A3482" i="2"/>
  <c r="E3482" i="2"/>
  <c r="A3481" i="2"/>
  <c r="E3481" i="2"/>
  <c r="A3379" i="2"/>
  <c r="EZ300" i="1"/>
  <c r="FA300" i="1"/>
  <c r="FC300" i="1"/>
  <c r="AM377" i="1"/>
  <c r="AT35" i="2"/>
  <c r="AT3320" i="2"/>
  <c r="S3357" i="2"/>
  <c r="FD300" i="1"/>
  <c r="AN377" i="1"/>
  <c r="AU35" i="2"/>
  <c r="AU3320" i="2"/>
  <c r="S3359" i="2"/>
  <c r="FE300" i="1"/>
  <c r="AO377" i="1"/>
  <c r="AV35" i="2"/>
  <c r="AV3320" i="2"/>
  <c r="S3361" i="2"/>
  <c r="FF300" i="1"/>
  <c r="AP377" i="1"/>
  <c r="AW35" i="2"/>
  <c r="AW3320" i="2"/>
  <c r="S3363" i="2"/>
  <c r="FG300" i="1"/>
  <c r="AQ377" i="1"/>
  <c r="AX35" i="2"/>
  <c r="AX3320" i="2"/>
  <c r="S3365" i="2"/>
  <c r="X3357" i="2"/>
  <c r="X3359" i="2"/>
  <c r="X3361" i="2"/>
  <c r="X3363" i="2"/>
  <c r="X3365" i="2"/>
  <c r="E3379" i="2"/>
  <c r="A3378" i="2"/>
  <c r="E3378" i="2"/>
  <c r="A3377" i="2"/>
  <c r="E3377" i="2"/>
  <c r="A3376" i="2"/>
  <c r="E3376" i="2"/>
  <c r="A3274" i="2"/>
  <c r="AT34" i="2"/>
  <c r="AT3215" i="2"/>
  <c r="S3252" i="2"/>
  <c r="AU34" i="2"/>
  <c r="AU3215" i="2"/>
  <c r="S3254" i="2"/>
  <c r="AV34" i="2"/>
  <c r="AV3215" i="2"/>
  <c r="S3256" i="2"/>
  <c r="AW34" i="2"/>
  <c r="AW3215" i="2"/>
  <c r="S3258" i="2"/>
  <c r="AX34" i="2"/>
  <c r="AX3215" i="2"/>
  <c r="S3260" i="2"/>
  <c r="X3252" i="2"/>
  <c r="X3254" i="2"/>
  <c r="X3256" i="2"/>
  <c r="X3258" i="2"/>
  <c r="X3260" i="2"/>
  <c r="E3274" i="2"/>
  <c r="A3273" i="2"/>
  <c r="E3273" i="2"/>
  <c r="A3272" i="2"/>
  <c r="E3272" i="2"/>
  <c r="A3271" i="2"/>
  <c r="E3271" i="2"/>
  <c r="A3169" i="2"/>
  <c r="AT33" i="2"/>
  <c r="AT3110" i="2"/>
  <c r="S3147" i="2"/>
  <c r="AU33" i="2"/>
  <c r="AU3110" i="2"/>
  <c r="S3149" i="2"/>
  <c r="AV33" i="2"/>
  <c r="AV3110" i="2"/>
  <c r="S3151" i="2"/>
  <c r="AW33" i="2"/>
  <c r="AW3110" i="2"/>
  <c r="S3153" i="2"/>
  <c r="AX33" i="2"/>
  <c r="AX3110" i="2"/>
  <c r="S3155" i="2"/>
  <c r="X3147" i="2"/>
  <c r="X3149" i="2"/>
  <c r="X3151" i="2"/>
  <c r="X3153" i="2"/>
  <c r="X3155" i="2"/>
  <c r="E3169" i="2"/>
  <c r="A3168" i="2"/>
  <c r="E3168" i="2"/>
  <c r="A3167" i="2"/>
  <c r="E3167" i="2"/>
  <c r="A3166" i="2"/>
  <c r="E3166" i="2"/>
  <c r="A3064" i="2"/>
  <c r="AT32" i="2"/>
  <c r="AT3005" i="2"/>
  <c r="S3042" i="2"/>
  <c r="AU32" i="2"/>
  <c r="AU3005" i="2"/>
  <c r="S3044" i="2"/>
  <c r="AV32" i="2"/>
  <c r="AV3005" i="2"/>
  <c r="S3046" i="2"/>
  <c r="AW32" i="2"/>
  <c r="AW3005" i="2"/>
  <c r="S3048" i="2"/>
  <c r="AX32" i="2"/>
  <c r="AX3005" i="2"/>
  <c r="S3050" i="2"/>
  <c r="X3042" i="2"/>
  <c r="X3044" i="2"/>
  <c r="X3046" i="2"/>
  <c r="X3048" i="2"/>
  <c r="X3050" i="2"/>
  <c r="E3064" i="2"/>
  <c r="A3063" i="2"/>
  <c r="E3063" i="2"/>
  <c r="A3062" i="2"/>
  <c r="E3062" i="2"/>
  <c r="A3061" i="2"/>
  <c r="E3061" i="2"/>
  <c r="A2959" i="2"/>
  <c r="AT31" i="2"/>
  <c r="AT2900" i="2"/>
  <c r="S2937" i="2"/>
  <c r="AU31" i="2"/>
  <c r="AU2900" i="2"/>
  <c r="S2939" i="2"/>
  <c r="AV31" i="2"/>
  <c r="AV2900" i="2"/>
  <c r="S2941" i="2"/>
  <c r="AW31" i="2"/>
  <c r="AW2900" i="2"/>
  <c r="S2943" i="2"/>
  <c r="AX31" i="2"/>
  <c r="AX2900" i="2"/>
  <c r="S2945" i="2"/>
  <c r="X2937" i="2"/>
  <c r="X2939" i="2"/>
  <c r="X2941" i="2"/>
  <c r="X2943" i="2"/>
  <c r="X2945" i="2"/>
  <c r="E2959" i="2"/>
  <c r="A2958" i="2"/>
  <c r="E2958" i="2"/>
  <c r="A2957" i="2"/>
  <c r="E2957" i="2"/>
  <c r="A2956" i="2"/>
  <c r="E2956" i="2"/>
  <c r="A2854" i="2"/>
  <c r="AT30" i="2"/>
  <c r="AT2795" i="2"/>
  <c r="S2832" i="2"/>
  <c r="AU30" i="2"/>
  <c r="AU2795" i="2"/>
  <c r="S2834" i="2"/>
  <c r="AV30" i="2"/>
  <c r="AV2795" i="2"/>
  <c r="S2836" i="2"/>
  <c r="AW30" i="2"/>
  <c r="AW2795" i="2"/>
  <c r="S2838" i="2"/>
  <c r="AX30" i="2"/>
  <c r="AX2795" i="2"/>
  <c r="S2840" i="2"/>
  <c r="X2832" i="2"/>
  <c r="X2834" i="2"/>
  <c r="X2836" i="2"/>
  <c r="X2838" i="2"/>
  <c r="X2840" i="2"/>
  <c r="E2854" i="2"/>
  <c r="A2853" i="2"/>
  <c r="E2853" i="2"/>
  <c r="A2852" i="2"/>
  <c r="E2852" i="2"/>
  <c r="A2851" i="2"/>
  <c r="E2851" i="2"/>
  <c r="A2749" i="2"/>
  <c r="AT29" i="2"/>
  <c r="AT2690" i="2"/>
  <c r="S2727" i="2"/>
  <c r="AU29" i="2"/>
  <c r="AU2690" i="2"/>
  <c r="S2729" i="2"/>
  <c r="AV29" i="2"/>
  <c r="AV2690" i="2"/>
  <c r="S2731" i="2"/>
  <c r="AW29" i="2"/>
  <c r="AW2690" i="2"/>
  <c r="S2733" i="2"/>
  <c r="AX29" i="2"/>
  <c r="AX2690" i="2"/>
  <c r="S2735" i="2"/>
  <c r="X2727" i="2"/>
  <c r="X2729" i="2"/>
  <c r="X2731" i="2"/>
  <c r="X2733" i="2"/>
  <c r="X2735" i="2"/>
  <c r="E2749" i="2"/>
  <c r="A2748" i="2"/>
  <c r="E2748" i="2"/>
  <c r="A2747" i="2"/>
  <c r="E2747" i="2"/>
  <c r="A2746" i="2"/>
  <c r="E2746" i="2"/>
  <c r="A2644" i="2"/>
  <c r="AT28" i="2"/>
  <c r="AT2585" i="2"/>
  <c r="S2622" i="2"/>
  <c r="AU28" i="2"/>
  <c r="AU2585" i="2"/>
  <c r="S2624" i="2"/>
  <c r="AV28" i="2"/>
  <c r="AV2585" i="2"/>
  <c r="S2626" i="2"/>
  <c r="AW28" i="2"/>
  <c r="AW2585" i="2"/>
  <c r="S2628" i="2"/>
  <c r="AX28" i="2"/>
  <c r="AX2585" i="2"/>
  <c r="S2630" i="2"/>
  <c r="X2622" i="2"/>
  <c r="X2624" i="2"/>
  <c r="X2626" i="2"/>
  <c r="X2628" i="2"/>
  <c r="X2630" i="2"/>
  <c r="E2644" i="2"/>
  <c r="A2643" i="2"/>
  <c r="E2643" i="2"/>
  <c r="A2642" i="2"/>
  <c r="E2642" i="2"/>
  <c r="A2641" i="2"/>
  <c r="E2641" i="2"/>
  <c r="A2539" i="2"/>
  <c r="AT27" i="2"/>
  <c r="AT2480" i="2"/>
  <c r="S2517" i="2"/>
  <c r="AU27" i="2"/>
  <c r="AU2480" i="2"/>
  <c r="S2519" i="2"/>
  <c r="AV27" i="2"/>
  <c r="AV2480" i="2"/>
  <c r="S2521" i="2"/>
  <c r="AW27" i="2"/>
  <c r="AW2480" i="2"/>
  <c r="S2523" i="2"/>
  <c r="AX27" i="2"/>
  <c r="AX2480" i="2"/>
  <c r="S2525" i="2"/>
  <c r="X2517" i="2"/>
  <c r="X2519" i="2"/>
  <c r="X2521" i="2"/>
  <c r="X2523" i="2"/>
  <c r="X2525" i="2"/>
  <c r="E2539" i="2"/>
  <c r="A2538" i="2"/>
  <c r="E2538" i="2"/>
  <c r="A2537" i="2"/>
  <c r="E2537" i="2"/>
  <c r="A2536" i="2"/>
  <c r="E2536" i="2"/>
  <c r="A2434" i="2"/>
  <c r="AT26" i="2"/>
  <c r="AT2375" i="2"/>
  <c r="S2412" i="2"/>
  <c r="AU26" i="2"/>
  <c r="AU2375" i="2"/>
  <c r="S2414" i="2"/>
  <c r="AV26" i="2"/>
  <c r="AV2375" i="2"/>
  <c r="S2416" i="2"/>
  <c r="AW26" i="2"/>
  <c r="AW2375" i="2"/>
  <c r="S2418" i="2"/>
  <c r="AX26" i="2"/>
  <c r="AX2375" i="2"/>
  <c r="S2420" i="2"/>
  <c r="X2412" i="2"/>
  <c r="X2414" i="2"/>
  <c r="X2416" i="2"/>
  <c r="X2418" i="2"/>
  <c r="X2420" i="2"/>
  <c r="E2434" i="2"/>
  <c r="A2433" i="2"/>
  <c r="E2433" i="2"/>
  <c r="A2432" i="2"/>
  <c r="E2432" i="2"/>
  <c r="A2431" i="2"/>
  <c r="E2431" i="2"/>
  <c r="A2329" i="2"/>
  <c r="AT25" i="2"/>
  <c r="AT2270" i="2"/>
  <c r="S2307" i="2"/>
  <c r="AU25" i="2"/>
  <c r="AU2270" i="2"/>
  <c r="S2309" i="2"/>
  <c r="AV25" i="2"/>
  <c r="AV2270" i="2"/>
  <c r="S2311" i="2"/>
  <c r="AW25" i="2"/>
  <c r="AW2270" i="2"/>
  <c r="S2313" i="2"/>
  <c r="AX25" i="2"/>
  <c r="AX2270" i="2"/>
  <c r="S2315" i="2"/>
  <c r="X2307" i="2"/>
  <c r="X2309" i="2"/>
  <c r="X2311" i="2"/>
  <c r="X2313" i="2"/>
  <c r="X2315" i="2"/>
  <c r="E2329" i="2"/>
  <c r="A2328" i="2"/>
  <c r="E2328" i="2"/>
  <c r="A2327" i="2"/>
  <c r="E2327" i="2"/>
  <c r="A2326" i="2"/>
  <c r="E2326" i="2"/>
  <c r="A2224" i="2"/>
  <c r="AT24" i="2"/>
  <c r="AT2165" i="2"/>
  <c r="S2202" i="2"/>
  <c r="AU24" i="2"/>
  <c r="AU2165" i="2"/>
  <c r="S2204" i="2"/>
  <c r="AV24" i="2"/>
  <c r="AV2165" i="2"/>
  <c r="S2206" i="2"/>
  <c r="AW24" i="2"/>
  <c r="AW2165" i="2"/>
  <c r="S2208" i="2"/>
  <c r="AX24" i="2"/>
  <c r="AX2165" i="2"/>
  <c r="S2210" i="2"/>
  <c r="X2202" i="2"/>
  <c r="X2204" i="2"/>
  <c r="X2206" i="2"/>
  <c r="X2208" i="2"/>
  <c r="X2210" i="2"/>
  <c r="E2224" i="2"/>
  <c r="A2223" i="2"/>
  <c r="E2223" i="2"/>
  <c r="A2222" i="2"/>
  <c r="E2222" i="2"/>
  <c r="A2221" i="2"/>
  <c r="E2221" i="2"/>
  <c r="A2119" i="2"/>
  <c r="AT23" i="2"/>
  <c r="AT2060" i="2"/>
  <c r="S2097" i="2"/>
  <c r="AU23" i="2"/>
  <c r="AU2060" i="2"/>
  <c r="S2099" i="2"/>
  <c r="AV23" i="2"/>
  <c r="AV2060" i="2"/>
  <c r="S2101" i="2"/>
  <c r="AW23" i="2"/>
  <c r="AW2060" i="2"/>
  <c r="S2103" i="2"/>
  <c r="AX23" i="2"/>
  <c r="AX2060" i="2"/>
  <c r="S2105" i="2"/>
  <c r="X2097" i="2"/>
  <c r="X2099" i="2"/>
  <c r="X2101" i="2"/>
  <c r="X2103" i="2"/>
  <c r="X2105" i="2"/>
  <c r="E2119" i="2"/>
  <c r="A2118" i="2"/>
  <c r="E2118" i="2"/>
  <c r="A2117" i="2"/>
  <c r="E2117" i="2"/>
  <c r="A2116" i="2"/>
  <c r="E2116" i="2"/>
  <c r="A2014" i="2"/>
  <c r="AT22" i="2"/>
  <c r="AT1955" i="2"/>
  <c r="S1992" i="2"/>
  <c r="AU22" i="2"/>
  <c r="AU1955" i="2"/>
  <c r="S1994" i="2"/>
  <c r="AV22" i="2"/>
  <c r="AV1955" i="2"/>
  <c r="S1996" i="2"/>
  <c r="AW22" i="2"/>
  <c r="AW1955" i="2"/>
  <c r="S1998" i="2"/>
  <c r="AX22" i="2"/>
  <c r="AX1955" i="2"/>
  <c r="S2000" i="2"/>
  <c r="X1992" i="2"/>
  <c r="X1994" i="2"/>
  <c r="X1996" i="2"/>
  <c r="X1998" i="2"/>
  <c r="X2000" i="2"/>
  <c r="E2014" i="2"/>
  <c r="A2013" i="2"/>
  <c r="E2013" i="2"/>
  <c r="A2012" i="2"/>
  <c r="E2012" i="2"/>
  <c r="A2011" i="2"/>
  <c r="E2011" i="2"/>
  <c r="A1909" i="2"/>
  <c r="AT21" i="2"/>
  <c r="AT1850" i="2"/>
  <c r="S1887" i="2"/>
  <c r="AU21" i="2"/>
  <c r="AU1850" i="2"/>
  <c r="S1889" i="2"/>
  <c r="AV21" i="2"/>
  <c r="AV1850" i="2"/>
  <c r="S1891" i="2"/>
  <c r="AW21" i="2"/>
  <c r="AW1850" i="2"/>
  <c r="S1893" i="2"/>
  <c r="AX21" i="2"/>
  <c r="AX1850" i="2"/>
  <c r="S1895" i="2"/>
  <c r="X1887" i="2"/>
  <c r="X1889" i="2"/>
  <c r="X1891" i="2"/>
  <c r="X1893" i="2"/>
  <c r="X1895" i="2"/>
  <c r="E1909" i="2"/>
  <c r="A1908" i="2"/>
  <c r="E1908" i="2"/>
  <c r="A1907" i="2"/>
  <c r="E1907" i="2"/>
  <c r="A1906" i="2"/>
  <c r="E1906" i="2"/>
  <c r="A1804" i="2"/>
  <c r="AT20" i="2"/>
  <c r="AT1745" i="2"/>
  <c r="S1782" i="2"/>
  <c r="AU20" i="2"/>
  <c r="AU1745" i="2"/>
  <c r="S1784" i="2"/>
  <c r="AV20" i="2"/>
  <c r="AV1745" i="2"/>
  <c r="S1786" i="2"/>
  <c r="AW20" i="2"/>
  <c r="AW1745" i="2"/>
  <c r="S1788" i="2"/>
  <c r="AX20" i="2"/>
  <c r="AX1745" i="2"/>
  <c r="S1790" i="2"/>
  <c r="X1782" i="2"/>
  <c r="X1784" i="2"/>
  <c r="X1786" i="2"/>
  <c r="X1788" i="2"/>
  <c r="X1790" i="2"/>
  <c r="E1804" i="2"/>
  <c r="A1803" i="2"/>
  <c r="E1803" i="2"/>
  <c r="A1802" i="2"/>
  <c r="E1802" i="2"/>
  <c r="A1801" i="2"/>
  <c r="E1801" i="2"/>
  <c r="A1699" i="2"/>
  <c r="AT19" i="2"/>
  <c r="AT1640" i="2"/>
  <c r="S1677" i="2"/>
  <c r="AU19" i="2"/>
  <c r="AU1640" i="2"/>
  <c r="S1679" i="2"/>
  <c r="AV19" i="2"/>
  <c r="AV1640" i="2"/>
  <c r="S1681" i="2"/>
  <c r="AW19" i="2"/>
  <c r="AW1640" i="2"/>
  <c r="S1683" i="2"/>
  <c r="AX19" i="2"/>
  <c r="AX1640" i="2"/>
  <c r="S1685" i="2"/>
  <c r="X1677" i="2"/>
  <c r="X1679" i="2"/>
  <c r="X1681" i="2"/>
  <c r="X1683" i="2"/>
  <c r="X1685" i="2"/>
  <c r="E1699" i="2"/>
  <c r="A1698" i="2"/>
  <c r="E1698" i="2"/>
  <c r="A1697" i="2"/>
  <c r="E1697" i="2"/>
  <c r="A1696" i="2"/>
  <c r="E1696" i="2"/>
  <c r="A1594" i="2"/>
  <c r="AT18" i="2"/>
  <c r="AT1535" i="2"/>
  <c r="S1572" i="2"/>
  <c r="AU18" i="2"/>
  <c r="AU1535" i="2"/>
  <c r="S1574" i="2"/>
  <c r="AV18" i="2"/>
  <c r="AV1535" i="2"/>
  <c r="S1576" i="2"/>
  <c r="AW18" i="2"/>
  <c r="AW1535" i="2"/>
  <c r="S1578" i="2"/>
  <c r="AX18" i="2"/>
  <c r="AX1535" i="2"/>
  <c r="S1580" i="2"/>
  <c r="X1572" i="2"/>
  <c r="X1574" i="2"/>
  <c r="X1576" i="2"/>
  <c r="X1578" i="2"/>
  <c r="X1580" i="2"/>
  <c r="E1594" i="2"/>
  <c r="A1593" i="2"/>
  <c r="E1593" i="2"/>
  <c r="A1592" i="2"/>
  <c r="E1592" i="2"/>
  <c r="A1591" i="2"/>
  <c r="E1591" i="2"/>
  <c r="A1489" i="2"/>
  <c r="AT17" i="2"/>
  <c r="AT1430" i="2"/>
  <c r="S1467" i="2"/>
  <c r="AU17" i="2"/>
  <c r="AU1430" i="2"/>
  <c r="S1469" i="2"/>
  <c r="AV17" i="2"/>
  <c r="AV1430" i="2"/>
  <c r="S1471" i="2"/>
  <c r="AW17" i="2"/>
  <c r="AW1430" i="2"/>
  <c r="S1473" i="2"/>
  <c r="AX17" i="2"/>
  <c r="AX1430" i="2"/>
  <c r="S1475" i="2"/>
  <c r="X1467" i="2"/>
  <c r="X1469" i="2"/>
  <c r="X1471" i="2"/>
  <c r="X1473" i="2"/>
  <c r="X1475" i="2"/>
  <c r="E1489" i="2"/>
  <c r="A1488" i="2"/>
  <c r="E1488" i="2"/>
  <c r="A1487" i="2"/>
  <c r="E1487" i="2"/>
  <c r="A1486" i="2"/>
  <c r="E1486" i="2"/>
  <c r="A1384" i="2"/>
  <c r="AT16" i="2"/>
  <c r="AT1325" i="2"/>
  <c r="S1362" i="2"/>
  <c r="AU16" i="2"/>
  <c r="AU1325" i="2"/>
  <c r="S1364" i="2"/>
  <c r="AV16" i="2"/>
  <c r="AV1325" i="2"/>
  <c r="S1366" i="2"/>
  <c r="AW16" i="2"/>
  <c r="AW1325" i="2"/>
  <c r="S1368" i="2"/>
  <c r="AX16" i="2"/>
  <c r="AX1325" i="2"/>
  <c r="S1370" i="2"/>
  <c r="X1362" i="2"/>
  <c r="X1364" i="2"/>
  <c r="X1366" i="2"/>
  <c r="X1368" i="2"/>
  <c r="X1370" i="2"/>
  <c r="E1384" i="2"/>
  <c r="A1383" i="2"/>
  <c r="E1383" i="2"/>
  <c r="A1382" i="2"/>
  <c r="E1382" i="2"/>
  <c r="A1381" i="2"/>
  <c r="E1381" i="2"/>
  <c r="A1279" i="2"/>
  <c r="AT15" i="2"/>
  <c r="AT1220" i="2"/>
  <c r="S1257" i="2"/>
  <c r="AU15" i="2"/>
  <c r="AU1220" i="2"/>
  <c r="S1259" i="2"/>
  <c r="AV15" i="2"/>
  <c r="AV1220" i="2"/>
  <c r="S1261" i="2"/>
  <c r="AW15" i="2"/>
  <c r="AW1220" i="2"/>
  <c r="S1263" i="2"/>
  <c r="AX15" i="2"/>
  <c r="AX1220" i="2"/>
  <c r="S1265" i="2"/>
  <c r="X1257" i="2"/>
  <c r="X1259" i="2"/>
  <c r="X1261" i="2"/>
  <c r="X1263" i="2"/>
  <c r="X1265" i="2"/>
  <c r="E1279" i="2"/>
  <c r="A1278" i="2"/>
  <c r="E1278" i="2"/>
  <c r="A1277" i="2"/>
  <c r="E1277" i="2"/>
  <c r="A1276" i="2"/>
  <c r="E1276" i="2"/>
  <c r="A1174" i="2"/>
  <c r="AT14" i="2"/>
  <c r="AT1115" i="2"/>
  <c r="S1152" i="2"/>
  <c r="AU14" i="2"/>
  <c r="AU1115" i="2"/>
  <c r="S1154" i="2"/>
  <c r="AV14" i="2"/>
  <c r="AV1115" i="2"/>
  <c r="S1156" i="2"/>
  <c r="AW14" i="2"/>
  <c r="AW1115" i="2"/>
  <c r="S1158" i="2"/>
  <c r="AX14" i="2"/>
  <c r="AX1115" i="2"/>
  <c r="S1160" i="2"/>
  <c r="X1152" i="2"/>
  <c r="X1154" i="2"/>
  <c r="X1156" i="2"/>
  <c r="X1158" i="2"/>
  <c r="X1160" i="2"/>
  <c r="E1174" i="2"/>
  <c r="A1173" i="2"/>
  <c r="E1173" i="2"/>
  <c r="A1172" i="2"/>
  <c r="E1172" i="2"/>
  <c r="A1171" i="2"/>
  <c r="E1171" i="2"/>
  <c r="A1069" i="2"/>
  <c r="AT13" i="2"/>
  <c r="AT1010" i="2"/>
  <c r="S1047" i="2"/>
  <c r="AU13" i="2"/>
  <c r="AU1010" i="2"/>
  <c r="S1049" i="2"/>
  <c r="AV13" i="2"/>
  <c r="AV1010" i="2"/>
  <c r="S1051" i="2"/>
  <c r="AW13" i="2"/>
  <c r="AW1010" i="2"/>
  <c r="S1053" i="2"/>
  <c r="AX13" i="2"/>
  <c r="AX1010" i="2"/>
  <c r="S1055" i="2"/>
  <c r="X1047" i="2"/>
  <c r="X1049" i="2"/>
  <c r="X1051" i="2"/>
  <c r="X1053" i="2"/>
  <c r="X1055" i="2"/>
  <c r="E1069" i="2"/>
  <c r="A1068" i="2"/>
  <c r="E1068" i="2"/>
  <c r="A1067" i="2"/>
  <c r="E1067" i="2"/>
  <c r="A1066" i="2"/>
  <c r="E1066" i="2"/>
  <c r="A964" i="2"/>
  <c r="AT12" i="2"/>
  <c r="AT905" i="2"/>
  <c r="S942" i="2"/>
  <c r="AU12" i="2"/>
  <c r="AU905" i="2"/>
  <c r="S944" i="2"/>
  <c r="AV12" i="2"/>
  <c r="AV905" i="2"/>
  <c r="S946" i="2"/>
  <c r="AW12" i="2"/>
  <c r="AW905" i="2"/>
  <c r="S948" i="2"/>
  <c r="AX12" i="2"/>
  <c r="AX905" i="2"/>
  <c r="S950" i="2"/>
  <c r="X942" i="2"/>
  <c r="X944" i="2"/>
  <c r="X946" i="2"/>
  <c r="X948" i="2"/>
  <c r="X950" i="2"/>
  <c r="E964" i="2"/>
  <c r="A963" i="2"/>
  <c r="E963" i="2"/>
  <c r="A962" i="2"/>
  <c r="E962" i="2"/>
  <c r="A961" i="2"/>
  <c r="E961" i="2"/>
  <c r="A859" i="2"/>
  <c r="AT11" i="2"/>
  <c r="AT800" i="2"/>
  <c r="S837" i="2"/>
  <c r="AU11" i="2"/>
  <c r="AU800" i="2"/>
  <c r="S839" i="2"/>
  <c r="AV11" i="2"/>
  <c r="AV800" i="2"/>
  <c r="S841" i="2"/>
  <c r="AW11" i="2"/>
  <c r="AW800" i="2"/>
  <c r="S843" i="2"/>
  <c r="AX11" i="2"/>
  <c r="AX800" i="2"/>
  <c r="S845" i="2"/>
  <c r="X837" i="2"/>
  <c r="X839" i="2"/>
  <c r="X841" i="2"/>
  <c r="X843" i="2"/>
  <c r="X845" i="2"/>
  <c r="E859" i="2"/>
  <c r="A858" i="2"/>
  <c r="E858" i="2"/>
  <c r="A857" i="2"/>
  <c r="E857" i="2"/>
  <c r="A856" i="2"/>
  <c r="E856" i="2"/>
  <c r="A754" i="2"/>
  <c r="E754" i="2"/>
  <c r="A753" i="2"/>
  <c r="E753" i="2"/>
  <c r="A752" i="2"/>
  <c r="E752" i="2"/>
  <c r="A751" i="2"/>
  <c r="E751" i="2"/>
  <c r="A649" i="2"/>
  <c r="E649" i="2"/>
  <c r="A648" i="2"/>
  <c r="E648" i="2"/>
  <c r="A647" i="2"/>
  <c r="E647" i="2"/>
  <c r="A646" i="2"/>
  <c r="E646" i="2"/>
  <c r="A544" i="2"/>
  <c r="E544" i="2"/>
  <c r="A543" i="2"/>
  <c r="E543" i="2"/>
  <c r="A542" i="2"/>
  <c r="E542" i="2"/>
  <c r="A541" i="2"/>
  <c r="E541" i="2"/>
  <c r="A439" i="2"/>
  <c r="BF57" i="1"/>
  <c r="BH57" i="1"/>
  <c r="BJ57" i="1"/>
  <c r="BL57" i="1"/>
  <c r="BN57" i="1"/>
  <c r="BP57" i="1"/>
  <c r="BR57" i="1"/>
  <c r="BT57" i="1"/>
  <c r="BV57" i="1"/>
  <c r="BX57" i="1"/>
  <c r="BZ57" i="1"/>
  <c r="CB57" i="1"/>
  <c r="E439" i="2"/>
  <c r="A438" i="2"/>
  <c r="E438" i="2"/>
  <c r="A437" i="2"/>
  <c r="E437" i="2"/>
  <c r="A436" i="2"/>
  <c r="E436" i="2"/>
  <c r="A334" i="2"/>
  <c r="E334" i="2"/>
  <c r="A333" i="2"/>
  <c r="E333" i="2"/>
  <c r="A332" i="2"/>
  <c r="E332" i="2"/>
  <c r="A331" i="2"/>
  <c r="E331" i="2"/>
  <c r="A229" i="2"/>
  <c r="E229" i="2"/>
  <c r="A228" i="2"/>
  <c r="E228" i="2"/>
  <c r="A227" i="2"/>
  <c r="E227" i="2"/>
  <c r="A226" i="2"/>
  <c r="E226" i="2"/>
  <c r="G253" i="1"/>
  <c r="G254" i="1"/>
  <c r="G255" i="1"/>
  <c r="G256" i="1"/>
  <c r="K269" i="1"/>
  <c r="M253" i="1"/>
  <c r="M254" i="1"/>
  <c r="M255" i="1"/>
  <c r="M256" i="1"/>
  <c r="M257" i="1"/>
  <c r="S269" i="1"/>
  <c r="AE253" i="1"/>
  <c r="AE254" i="1"/>
  <c r="AE255" i="1"/>
  <c r="AJ269" i="1"/>
  <c r="K270" i="1"/>
  <c r="S270" i="1"/>
  <c r="AJ270" i="1"/>
  <c r="K271" i="1"/>
  <c r="S271" i="1"/>
  <c r="AJ271" i="1"/>
  <c r="K272" i="1"/>
  <c r="S272" i="1"/>
  <c r="AJ272" i="1"/>
  <c r="K273" i="1"/>
  <c r="S273" i="1"/>
  <c r="AJ273" i="1"/>
  <c r="K274" i="1"/>
  <c r="S274" i="1"/>
  <c r="AJ274" i="1"/>
  <c r="K275" i="1"/>
  <c r="S275" i="1"/>
  <c r="AJ275" i="1"/>
  <c r="BF33" i="1"/>
  <c r="BH33" i="1"/>
  <c r="BJ33" i="1"/>
  <c r="BL33" i="1"/>
  <c r="BN33" i="1"/>
  <c r="BP33" i="1"/>
  <c r="BR33" i="1"/>
  <c r="BT33" i="1"/>
  <c r="BV33" i="1"/>
  <c r="BX33" i="1"/>
  <c r="BZ33" i="1"/>
  <c r="CB33" i="1"/>
  <c r="K276" i="1"/>
  <c r="S276" i="1"/>
  <c r="AJ276" i="1"/>
  <c r="AR276" i="1"/>
  <c r="BF34" i="1"/>
  <c r="BH34" i="1"/>
  <c r="BJ34" i="1"/>
  <c r="BL34" i="1"/>
  <c r="BN34" i="1"/>
  <c r="BP34" i="1"/>
  <c r="BR34" i="1"/>
  <c r="BT34" i="1"/>
  <c r="BV34" i="1"/>
  <c r="BX34" i="1"/>
  <c r="BZ34" i="1"/>
  <c r="CB34" i="1"/>
  <c r="K277" i="1"/>
  <c r="S277" i="1"/>
  <c r="AJ277" i="1"/>
  <c r="AR277" i="1"/>
  <c r="BF35" i="1"/>
  <c r="BH35" i="1"/>
  <c r="BJ35" i="1"/>
  <c r="BL35" i="1"/>
  <c r="BN35" i="1"/>
  <c r="BP35" i="1"/>
  <c r="BR35" i="1"/>
  <c r="BT35" i="1"/>
  <c r="BV35" i="1"/>
  <c r="BX35" i="1"/>
  <c r="BZ35" i="1"/>
  <c r="CB35" i="1"/>
  <c r="K278" i="1"/>
  <c r="S278" i="1"/>
  <c r="AJ278" i="1"/>
  <c r="AR278" i="1"/>
  <c r="BF36" i="1"/>
  <c r="BH36" i="1"/>
  <c r="BJ36" i="1"/>
  <c r="BL36" i="1"/>
  <c r="BN36" i="1"/>
  <c r="BP36" i="1"/>
  <c r="BR36" i="1"/>
  <c r="BT36" i="1"/>
  <c r="BV36" i="1"/>
  <c r="BX36" i="1"/>
  <c r="BZ36" i="1"/>
  <c r="CB36" i="1"/>
  <c r="K279" i="1"/>
  <c r="S279" i="1"/>
  <c r="AJ279" i="1"/>
  <c r="AR279" i="1"/>
  <c r="BF50" i="1"/>
  <c r="BH50" i="1"/>
  <c r="BJ50" i="1"/>
  <c r="BL50" i="1"/>
  <c r="BN50" i="1"/>
  <c r="BP50" i="1"/>
  <c r="BR50" i="1"/>
  <c r="BT50" i="1"/>
  <c r="BV50" i="1"/>
  <c r="BX50" i="1"/>
  <c r="BZ50" i="1"/>
  <c r="CB50" i="1"/>
  <c r="K293" i="1"/>
  <c r="S293" i="1"/>
  <c r="AJ293" i="1"/>
  <c r="AR293" i="1"/>
  <c r="BF51" i="1"/>
  <c r="BH51" i="1"/>
  <c r="BJ51" i="1"/>
  <c r="BL51" i="1"/>
  <c r="BN51" i="1"/>
  <c r="BP51" i="1"/>
  <c r="BR51" i="1"/>
  <c r="BT51" i="1"/>
  <c r="BV51" i="1"/>
  <c r="BX51" i="1"/>
  <c r="BZ51" i="1"/>
  <c r="CB51" i="1"/>
  <c r="K294" i="1"/>
  <c r="S294" i="1"/>
  <c r="AJ294" i="1"/>
  <c r="AR294" i="1"/>
  <c r="BF52" i="1"/>
  <c r="BH52" i="1"/>
  <c r="BJ52" i="1"/>
  <c r="BL52" i="1"/>
  <c r="BN52" i="1"/>
  <c r="BP52" i="1"/>
  <c r="BR52" i="1"/>
  <c r="BT52" i="1"/>
  <c r="BV52" i="1"/>
  <c r="BX52" i="1"/>
  <c r="BZ52" i="1"/>
  <c r="CB52" i="1"/>
  <c r="K295" i="1"/>
  <c r="S295" i="1"/>
  <c r="AJ295" i="1"/>
  <c r="AR295" i="1"/>
  <c r="BF53" i="1"/>
  <c r="BH53" i="1"/>
  <c r="BJ53" i="1"/>
  <c r="BL53" i="1"/>
  <c r="BN53" i="1"/>
  <c r="BP53" i="1"/>
  <c r="BR53" i="1"/>
  <c r="BT53" i="1"/>
  <c r="BV53" i="1"/>
  <c r="BX53" i="1"/>
  <c r="BZ53" i="1"/>
  <c r="CB53" i="1"/>
  <c r="K296" i="1"/>
  <c r="S296" i="1"/>
  <c r="AJ296" i="1"/>
  <c r="AR296" i="1"/>
  <c r="BF54" i="1"/>
  <c r="BH54" i="1"/>
  <c r="BJ54" i="1"/>
  <c r="BL54" i="1"/>
  <c r="BN54" i="1"/>
  <c r="BP54" i="1"/>
  <c r="BR54" i="1"/>
  <c r="BT54" i="1"/>
  <c r="BV54" i="1"/>
  <c r="BX54" i="1"/>
  <c r="BZ54" i="1"/>
  <c r="CB54" i="1"/>
  <c r="K297" i="1"/>
  <c r="S297" i="1"/>
  <c r="AJ297" i="1"/>
  <c r="AR297" i="1"/>
  <c r="BF55" i="1"/>
  <c r="BH55" i="1"/>
  <c r="BJ55" i="1"/>
  <c r="BL55" i="1"/>
  <c r="BN55" i="1"/>
  <c r="BP55" i="1"/>
  <c r="BR55" i="1"/>
  <c r="BT55" i="1"/>
  <c r="BV55" i="1"/>
  <c r="BX55" i="1"/>
  <c r="BZ55" i="1"/>
  <c r="CB55" i="1"/>
  <c r="K298" i="1"/>
  <c r="S298" i="1"/>
  <c r="AJ298" i="1"/>
  <c r="AR298" i="1"/>
  <c r="BF56" i="1"/>
  <c r="BH56" i="1"/>
  <c r="BJ56" i="1"/>
  <c r="BL56" i="1"/>
  <c r="BN56" i="1"/>
  <c r="BP56" i="1"/>
  <c r="BR56" i="1"/>
  <c r="BT56" i="1"/>
  <c r="BV56" i="1"/>
  <c r="BX56" i="1"/>
  <c r="BZ56" i="1"/>
  <c r="CB56" i="1"/>
  <c r="K299" i="1"/>
  <c r="S299" i="1"/>
  <c r="AJ299" i="1"/>
  <c r="AR299" i="1"/>
  <c r="K300" i="1"/>
  <c r="S300" i="1"/>
  <c r="AJ300" i="1"/>
  <c r="AR300" i="1"/>
  <c r="K301" i="1"/>
  <c r="S301" i="1"/>
  <c r="AJ301" i="1"/>
  <c r="BS260" i="1"/>
  <c r="BT245" i="1"/>
  <c r="CE260" i="1"/>
  <c r="CT260" i="1"/>
  <c r="CV246" i="1"/>
  <c r="DM260" i="1"/>
  <c r="DM246" i="1"/>
  <c r="DW260" i="1"/>
  <c r="DY244" i="1"/>
  <c r="CA245" i="1"/>
  <c r="BX128" i="1"/>
  <c r="BZ128" i="1"/>
  <c r="CB128" i="1"/>
  <c r="BT260" i="1"/>
  <c r="CU260" i="1"/>
  <c r="CV244" i="1"/>
  <c r="DL260" i="1"/>
  <c r="DM245" i="1"/>
  <c r="DX260" i="1"/>
  <c r="DG244" i="1"/>
  <c r="DS245" i="1"/>
  <c r="BX129" i="1"/>
  <c r="BZ129" i="1"/>
  <c r="CB129" i="1"/>
  <c r="BN271" i="1"/>
  <c r="BT257" i="1"/>
  <c r="CH257" i="1"/>
  <c r="CW257" i="1"/>
  <c r="CV245" i="1"/>
  <c r="DM257" i="1"/>
  <c r="DX257" i="1"/>
  <c r="DE245" i="1"/>
  <c r="BX130" i="1"/>
  <c r="BZ130" i="1"/>
  <c r="CB130" i="1"/>
  <c r="BR261" i="1"/>
  <c r="BN272" i="1"/>
  <c r="CJ259" i="1"/>
  <c r="CG248" i="1"/>
  <c r="CU261" i="1"/>
  <c r="CV247" i="1"/>
  <c r="DK261" i="1"/>
  <c r="DW261" i="1"/>
  <c r="BX131" i="1"/>
  <c r="BZ131" i="1"/>
  <c r="CB131" i="1"/>
  <c r="BX132" i="1"/>
  <c r="BZ132" i="1"/>
  <c r="CB132" i="1"/>
  <c r="BX133" i="1"/>
  <c r="BZ133" i="1"/>
  <c r="CB133" i="1"/>
  <c r="BX134" i="1"/>
  <c r="BZ134" i="1"/>
  <c r="CB134" i="1"/>
  <c r="EZ276" i="1"/>
  <c r="FA276" i="1"/>
  <c r="FC276" i="1"/>
  <c r="AM353" i="1"/>
  <c r="BB353" i="1"/>
  <c r="BC11" i="2"/>
  <c r="BC800" i="2"/>
  <c r="R837" i="2"/>
  <c r="AD832" i="2"/>
  <c r="AD837" i="2"/>
  <c r="AG837" i="2"/>
  <c r="FD276" i="1"/>
  <c r="AN353" i="1"/>
  <c r="BC353" i="1"/>
  <c r="BD11" i="2"/>
  <c r="BD800" i="2"/>
  <c r="R839" i="2"/>
  <c r="AD839" i="2"/>
  <c r="AG839" i="2"/>
  <c r="FE276" i="1"/>
  <c r="AO353" i="1"/>
  <c r="BD353" i="1"/>
  <c r="BE11" i="2"/>
  <c r="BE800" i="2"/>
  <c r="R841" i="2"/>
  <c r="AD841" i="2"/>
  <c r="AG841" i="2"/>
  <c r="FF276" i="1"/>
  <c r="AP353" i="1"/>
  <c r="BE353" i="1"/>
  <c r="BF11" i="2"/>
  <c r="BF800" i="2"/>
  <c r="R843" i="2"/>
  <c r="AD843" i="2"/>
  <c r="AG843" i="2"/>
  <c r="FG276" i="1"/>
  <c r="AQ353" i="1"/>
  <c r="BF353" i="1"/>
  <c r="BG11" i="2"/>
  <c r="BG800" i="2"/>
  <c r="R845" i="2"/>
  <c r="AD845" i="2"/>
  <c r="AG845" i="2"/>
  <c r="AG851" i="2"/>
  <c r="BZ800" i="2"/>
  <c r="BZ11" i="2"/>
  <c r="BY353" i="1"/>
  <c r="BX135" i="1"/>
  <c r="AE832" i="2"/>
  <c r="AE837" i="2"/>
  <c r="AH837" i="2"/>
  <c r="AE839" i="2"/>
  <c r="AH839" i="2"/>
  <c r="AE841" i="2"/>
  <c r="AH841" i="2"/>
  <c r="AE843" i="2"/>
  <c r="AH843" i="2"/>
  <c r="AE845" i="2"/>
  <c r="AH845" i="2"/>
  <c r="AH851" i="2"/>
  <c r="CA800" i="2"/>
  <c r="CA11" i="2"/>
  <c r="BZ353" i="1"/>
  <c r="BZ135" i="1"/>
  <c r="CB135" i="1"/>
  <c r="EZ277" i="1"/>
  <c r="FA277" i="1"/>
  <c r="FC277" i="1"/>
  <c r="AM354" i="1"/>
  <c r="BB354" i="1"/>
  <c r="BC12" i="2"/>
  <c r="BC905" i="2"/>
  <c r="R942" i="2"/>
  <c r="AD937" i="2"/>
  <c r="AD942" i="2"/>
  <c r="AG942" i="2"/>
  <c r="FD277" i="1"/>
  <c r="AN354" i="1"/>
  <c r="BC354" i="1"/>
  <c r="BD12" i="2"/>
  <c r="BD905" i="2"/>
  <c r="R944" i="2"/>
  <c r="AD944" i="2"/>
  <c r="AG944" i="2"/>
  <c r="FE277" i="1"/>
  <c r="AO354" i="1"/>
  <c r="BD354" i="1"/>
  <c r="BE12" i="2"/>
  <c r="BE905" i="2"/>
  <c r="R946" i="2"/>
  <c r="AD946" i="2"/>
  <c r="AG946" i="2"/>
  <c r="FF277" i="1"/>
  <c r="AP354" i="1"/>
  <c r="BE354" i="1"/>
  <c r="BF12" i="2"/>
  <c r="BF905" i="2"/>
  <c r="R948" i="2"/>
  <c r="AD948" i="2"/>
  <c r="AG948" i="2"/>
  <c r="FG277" i="1"/>
  <c r="AQ354" i="1"/>
  <c r="BF354" i="1"/>
  <c r="BG12" i="2"/>
  <c r="BG905" i="2"/>
  <c r="R950" i="2"/>
  <c r="AD950" i="2"/>
  <c r="AG950" i="2"/>
  <c r="AG956" i="2"/>
  <c r="BZ905" i="2"/>
  <c r="BZ12" i="2"/>
  <c r="BY354" i="1"/>
  <c r="BX136" i="1"/>
  <c r="AE937" i="2"/>
  <c r="AE942" i="2"/>
  <c r="AH942" i="2"/>
  <c r="AE944" i="2"/>
  <c r="AH944" i="2"/>
  <c r="AE946" i="2"/>
  <c r="AH946" i="2"/>
  <c r="AE948" i="2"/>
  <c r="AH948" i="2"/>
  <c r="AE950" i="2"/>
  <c r="AH950" i="2"/>
  <c r="AH956" i="2"/>
  <c r="CA905" i="2"/>
  <c r="CA12" i="2"/>
  <c r="BZ354" i="1"/>
  <c r="BZ136" i="1"/>
  <c r="CB136" i="1"/>
  <c r="EZ278" i="1"/>
  <c r="FA278" i="1"/>
  <c r="FC278" i="1"/>
  <c r="AM355" i="1"/>
  <c r="BB355" i="1"/>
  <c r="BC13" i="2"/>
  <c r="BC1010" i="2"/>
  <c r="R1047" i="2"/>
  <c r="AD1042" i="2"/>
  <c r="AD1047" i="2"/>
  <c r="AG1047" i="2"/>
  <c r="FD278" i="1"/>
  <c r="AN355" i="1"/>
  <c r="BC355" i="1"/>
  <c r="BD13" i="2"/>
  <c r="BD1010" i="2"/>
  <c r="R1049" i="2"/>
  <c r="AD1049" i="2"/>
  <c r="AG1049" i="2"/>
  <c r="FE278" i="1"/>
  <c r="AO355" i="1"/>
  <c r="BD355" i="1"/>
  <c r="BE13" i="2"/>
  <c r="BE1010" i="2"/>
  <c r="R1051" i="2"/>
  <c r="AD1051" i="2"/>
  <c r="AG1051" i="2"/>
  <c r="FF278" i="1"/>
  <c r="AP355" i="1"/>
  <c r="BE355" i="1"/>
  <c r="BF13" i="2"/>
  <c r="BF1010" i="2"/>
  <c r="R1053" i="2"/>
  <c r="AD1053" i="2"/>
  <c r="AG1053" i="2"/>
  <c r="FG278" i="1"/>
  <c r="AQ355" i="1"/>
  <c r="BF355" i="1"/>
  <c r="BG13" i="2"/>
  <c r="BG1010" i="2"/>
  <c r="R1055" i="2"/>
  <c r="AD1055" i="2"/>
  <c r="AG1055" i="2"/>
  <c r="AG1061" i="2"/>
  <c r="BZ1010" i="2"/>
  <c r="BZ13" i="2"/>
  <c r="BY355" i="1"/>
  <c r="BX137" i="1"/>
  <c r="AE1042" i="2"/>
  <c r="AE1047" i="2"/>
  <c r="AH1047" i="2"/>
  <c r="AE1049" i="2"/>
  <c r="AH1049" i="2"/>
  <c r="AE1051" i="2"/>
  <c r="AH1051" i="2"/>
  <c r="AE1053" i="2"/>
  <c r="AH1053" i="2"/>
  <c r="AE1055" i="2"/>
  <c r="AH1055" i="2"/>
  <c r="AH1061" i="2"/>
  <c r="CA1010" i="2"/>
  <c r="CA13" i="2"/>
  <c r="BZ355" i="1"/>
  <c r="BZ137" i="1"/>
  <c r="CB137" i="1"/>
  <c r="EZ279" i="1"/>
  <c r="FA279" i="1"/>
  <c r="FC279" i="1"/>
  <c r="AM356" i="1"/>
  <c r="BB356" i="1"/>
  <c r="BC14" i="2"/>
  <c r="BC1115" i="2"/>
  <c r="R1152" i="2"/>
  <c r="AD1147" i="2"/>
  <c r="AD1152" i="2"/>
  <c r="AG1152" i="2"/>
  <c r="FD279" i="1"/>
  <c r="AN356" i="1"/>
  <c r="BC356" i="1"/>
  <c r="BD14" i="2"/>
  <c r="BD1115" i="2"/>
  <c r="R1154" i="2"/>
  <c r="AD1154" i="2"/>
  <c r="AG1154" i="2"/>
  <c r="FE279" i="1"/>
  <c r="AO356" i="1"/>
  <c r="BD356" i="1"/>
  <c r="BE14" i="2"/>
  <c r="BE1115" i="2"/>
  <c r="R1156" i="2"/>
  <c r="AD1156" i="2"/>
  <c r="AG1156" i="2"/>
  <c r="FF279" i="1"/>
  <c r="AP356" i="1"/>
  <c r="BE356" i="1"/>
  <c r="BF14" i="2"/>
  <c r="BF1115" i="2"/>
  <c r="R1158" i="2"/>
  <c r="AD1158" i="2"/>
  <c r="AG1158" i="2"/>
  <c r="FG279" i="1"/>
  <c r="AQ356" i="1"/>
  <c r="BF356" i="1"/>
  <c r="BG14" i="2"/>
  <c r="BG1115" i="2"/>
  <c r="R1160" i="2"/>
  <c r="AD1160" i="2"/>
  <c r="AG1160" i="2"/>
  <c r="AG1166" i="2"/>
  <c r="BZ1115" i="2"/>
  <c r="BZ14" i="2"/>
  <c r="BY356" i="1"/>
  <c r="BX138" i="1"/>
  <c r="AE1147" i="2"/>
  <c r="AE1152" i="2"/>
  <c r="AH1152" i="2"/>
  <c r="AE1154" i="2"/>
  <c r="AH1154" i="2"/>
  <c r="AE1156" i="2"/>
  <c r="AH1156" i="2"/>
  <c r="AE1158" i="2"/>
  <c r="AH1158" i="2"/>
  <c r="AE1160" i="2"/>
  <c r="AH1160" i="2"/>
  <c r="AH1166" i="2"/>
  <c r="CA1115" i="2"/>
  <c r="CA14" i="2"/>
  <c r="BZ356" i="1"/>
  <c r="BZ138" i="1"/>
  <c r="CB138" i="1"/>
  <c r="BB357" i="1"/>
  <c r="BC15" i="2"/>
  <c r="BC1220" i="2"/>
  <c r="R1257" i="2"/>
  <c r="AD1252" i="2"/>
  <c r="AD1257" i="2"/>
  <c r="AG1257" i="2"/>
  <c r="BC357" i="1"/>
  <c r="BD15" i="2"/>
  <c r="BD1220" i="2"/>
  <c r="R1259" i="2"/>
  <c r="AD1259" i="2"/>
  <c r="AG1259" i="2"/>
  <c r="BD357" i="1"/>
  <c r="BE15" i="2"/>
  <c r="BE1220" i="2"/>
  <c r="R1261" i="2"/>
  <c r="AD1261" i="2"/>
  <c r="AG1261" i="2"/>
  <c r="BE357" i="1"/>
  <c r="BF15" i="2"/>
  <c r="BF1220" i="2"/>
  <c r="R1263" i="2"/>
  <c r="AD1263" i="2"/>
  <c r="AG1263" i="2"/>
  <c r="BF357" i="1"/>
  <c r="BG15" i="2"/>
  <c r="BG1220" i="2"/>
  <c r="R1265" i="2"/>
  <c r="AD1265" i="2"/>
  <c r="AG1265" i="2"/>
  <c r="AG1271" i="2"/>
  <c r="BZ1220" i="2"/>
  <c r="BZ15" i="2"/>
  <c r="BY357" i="1"/>
  <c r="BX139" i="1"/>
  <c r="AE1252" i="2"/>
  <c r="AE1257" i="2"/>
  <c r="AH1257" i="2"/>
  <c r="AE1259" i="2"/>
  <c r="AH1259" i="2"/>
  <c r="AE1261" i="2"/>
  <c r="AH1261" i="2"/>
  <c r="AE1263" i="2"/>
  <c r="AH1263" i="2"/>
  <c r="AE1265" i="2"/>
  <c r="AH1265" i="2"/>
  <c r="AH1271" i="2"/>
  <c r="CA1220" i="2"/>
  <c r="CA15" i="2"/>
  <c r="BZ357" i="1"/>
  <c r="BZ139" i="1"/>
  <c r="CB139" i="1"/>
  <c r="BB358" i="1"/>
  <c r="BC16" i="2"/>
  <c r="BC1325" i="2"/>
  <c r="R1362" i="2"/>
  <c r="AD1357" i="2"/>
  <c r="AD1362" i="2"/>
  <c r="AG1362" i="2"/>
  <c r="BC358" i="1"/>
  <c r="BD16" i="2"/>
  <c r="BD1325" i="2"/>
  <c r="R1364" i="2"/>
  <c r="AD1364" i="2"/>
  <c r="AG1364" i="2"/>
  <c r="BD358" i="1"/>
  <c r="BE16" i="2"/>
  <c r="BE1325" i="2"/>
  <c r="R1366" i="2"/>
  <c r="AD1366" i="2"/>
  <c r="AG1366" i="2"/>
  <c r="BE358" i="1"/>
  <c r="BF16" i="2"/>
  <c r="BF1325" i="2"/>
  <c r="R1368" i="2"/>
  <c r="AD1368" i="2"/>
  <c r="AG1368" i="2"/>
  <c r="BF358" i="1"/>
  <c r="BG16" i="2"/>
  <c r="BG1325" i="2"/>
  <c r="R1370" i="2"/>
  <c r="AD1370" i="2"/>
  <c r="AG1370" i="2"/>
  <c r="AG1376" i="2"/>
  <c r="BZ1325" i="2"/>
  <c r="BZ16" i="2"/>
  <c r="BY358" i="1"/>
  <c r="BX140" i="1"/>
  <c r="AE1357" i="2"/>
  <c r="AE1362" i="2"/>
  <c r="AH1362" i="2"/>
  <c r="AE1364" i="2"/>
  <c r="AH1364" i="2"/>
  <c r="AE1366" i="2"/>
  <c r="AH1366" i="2"/>
  <c r="AE1368" i="2"/>
  <c r="AH1368" i="2"/>
  <c r="AE1370" i="2"/>
  <c r="AH1370" i="2"/>
  <c r="AH1376" i="2"/>
  <c r="CA1325" i="2"/>
  <c r="CA16" i="2"/>
  <c r="BZ358" i="1"/>
  <c r="BZ140" i="1"/>
  <c r="CB140" i="1"/>
  <c r="BB359" i="1"/>
  <c r="BC17" i="2"/>
  <c r="BC1430" i="2"/>
  <c r="R1467" i="2"/>
  <c r="AD1462" i="2"/>
  <c r="AD1467" i="2"/>
  <c r="AG1467" i="2"/>
  <c r="BC359" i="1"/>
  <c r="BD17" i="2"/>
  <c r="BD1430" i="2"/>
  <c r="R1469" i="2"/>
  <c r="AD1469" i="2"/>
  <c r="AG1469" i="2"/>
  <c r="BD359" i="1"/>
  <c r="BE17" i="2"/>
  <c r="BE1430" i="2"/>
  <c r="R1471" i="2"/>
  <c r="AD1471" i="2"/>
  <c r="AG1471" i="2"/>
  <c r="BE359" i="1"/>
  <c r="BF17" i="2"/>
  <c r="BF1430" i="2"/>
  <c r="R1473" i="2"/>
  <c r="AD1473" i="2"/>
  <c r="AG1473" i="2"/>
  <c r="BF359" i="1"/>
  <c r="BG17" i="2"/>
  <c r="BG1430" i="2"/>
  <c r="R1475" i="2"/>
  <c r="AD1475" i="2"/>
  <c r="AG1475" i="2"/>
  <c r="AG1481" i="2"/>
  <c r="BZ1430" i="2"/>
  <c r="BZ17" i="2"/>
  <c r="BY359" i="1"/>
  <c r="BX141" i="1"/>
  <c r="AE1462" i="2"/>
  <c r="AE1467" i="2"/>
  <c r="AH1467" i="2"/>
  <c r="AE1469" i="2"/>
  <c r="AH1469" i="2"/>
  <c r="AE1471" i="2"/>
  <c r="AH1471" i="2"/>
  <c r="AE1473" i="2"/>
  <c r="AH1473" i="2"/>
  <c r="AE1475" i="2"/>
  <c r="AH1475" i="2"/>
  <c r="AH1481" i="2"/>
  <c r="CA1430" i="2"/>
  <c r="CA17" i="2"/>
  <c r="BZ359" i="1"/>
  <c r="BZ141" i="1"/>
  <c r="CB141" i="1"/>
  <c r="BB360" i="1"/>
  <c r="BC18" i="2"/>
  <c r="BC1535" i="2"/>
  <c r="R1572" i="2"/>
  <c r="AD1567" i="2"/>
  <c r="AD1572" i="2"/>
  <c r="AG1572" i="2"/>
  <c r="BC360" i="1"/>
  <c r="BD18" i="2"/>
  <c r="BD1535" i="2"/>
  <c r="R1574" i="2"/>
  <c r="AD1574" i="2"/>
  <c r="AG1574" i="2"/>
  <c r="BD360" i="1"/>
  <c r="BE18" i="2"/>
  <c r="BE1535" i="2"/>
  <c r="R1576" i="2"/>
  <c r="AD1576" i="2"/>
  <c r="AG1576" i="2"/>
  <c r="BE360" i="1"/>
  <c r="BF18" i="2"/>
  <c r="BF1535" i="2"/>
  <c r="R1578" i="2"/>
  <c r="AD1578" i="2"/>
  <c r="AG1578" i="2"/>
  <c r="BF360" i="1"/>
  <c r="BG18" i="2"/>
  <c r="BG1535" i="2"/>
  <c r="R1580" i="2"/>
  <c r="AD1580" i="2"/>
  <c r="AG1580" i="2"/>
  <c r="AG1586" i="2"/>
  <c r="BZ1535" i="2"/>
  <c r="BZ18" i="2"/>
  <c r="BY360" i="1"/>
  <c r="BX142" i="1"/>
  <c r="AE1567" i="2"/>
  <c r="AE1572" i="2"/>
  <c r="AH1572" i="2"/>
  <c r="AE1574" i="2"/>
  <c r="AH1574" i="2"/>
  <c r="AE1576" i="2"/>
  <c r="AH1576" i="2"/>
  <c r="AE1578" i="2"/>
  <c r="AH1578" i="2"/>
  <c r="AE1580" i="2"/>
  <c r="AH1580" i="2"/>
  <c r="AH1586" i="2"/>
  <c r="CA1535" i="2"/>
  <c r="CA18" i="2"/>
  <c r="BZ360" i="1"/>
  <c r="BZ142" i="1"/>
  <c r="CB142" i="1"/>
  <c r="BB361" i="1"/>
  <c r="BC19" i="2"/>
  <c r="BC1640" i="2"/>
  <c r="R1677" i="2"/>
  <c r="AD1672" i="2"/>
  <c r="AD1677" i="2"/>
  <c r="AG1677" i="2"/>
  <c r="BC361" i="1"/>
  <c r="BD19" i="2"/>
  <c r="BD1640" i="2"/>
  <c r="R1679" i="2"/>
  <c r="AD1679" i="2"/>
  <c r="AG1679" i="2"/>
  <c r="BD361" i="1"/>
  <c r="BE19" i="2"/>
  <c r="BE1640" i="2"/>
  <c r="R1681" i="2"/>
  <c r="AD1681" i="2"/>
  <c r="AG1681" i="2"/>
  <c r="BE361" i="1"/>
  <c r="BF19" i="2"/>
  <c r="BF1640" i="2"/>
  <c r="R1683" i="2"/>
  <c r="AD1683" i="2"/>
  <c r="AG1683" i="2"/>
  <c r="BF361" i="1"/>
  <c r="BG19" i="2"/>
  <c r="BG1640" i="2"/>
  <c r="R1685" i="2"/>
  <c r="AD1685" i="2"/>
  <c r="AG1685" i="2"/>
  <c r="AG1691" i="2"/>
  <c r="BZ1640" i="2"/>
  <c r="BZ19" i="2"/>
  <c r="BY361" i="1"/>
  <c r="BX143" i="1"/>
  <c r="AE1672" i="2"/>
  <c r="AE1677" i="2"/>
  <c r="AH1677" i="2"/>
  <c r="AE1679" i="2"/>
  <c r="AH1679" i="2"/>
  <c r="AE1681" i="2"/>
  <c r="AH1681" i="2"/>
  <c r="AE1683" i="2"/>
  <c r="AH1683" i="2"/>
  <c r="AE1685" i="2"/>
  <c r="AH1685" i="2"/>
  <c r="AH1691" i="2"/>
  <c r="CA1640" i="2"/>
  <c r="CA19" i="2"/>
  <c r="BZ361" i="1"/>
  <c r="BZ143" i="1"/>
  <c r="CB143" i="1"/>
  <c r="BB362" i="1"/>
  <c r="BC20" i="2"/>
  <c r="BC1745" i="2"/>
  <c r="R1782" i="2"/>
  <c r="AD1777" i="2"/>
  <c r="AD1782" i="2"/>
  <c r="AG1782" i="2"/>
  <c r="BC362" i="1"/>
  <c r="BD20" i="2"/>
  <c r="BD1745" i="2"/>
  <c r="R1784" i="2"/>
  <c r="AD1784" i="2"/>
  <c r="AG1784" i="2"/>
  <c r="BD362" i="1"/>
  <c r="BE20" i="2"/>
  <c r="BE1745" i="2"/>
  <c r="R1786" i="2"/>
  <c r="AD1786" i="2"/>
  <c r="AG1786" i="2"/>
  <c r="BE362" i="1"/>
  <c r="BF20" i="2"/>
  <c r="BF1745" i="2"/>
  <c r="R1788" i="2"/>
  <c r="AD1788" i="2"/>
  <c r="AG1788" i="2"/>
  <c r="BF362" i="1"/>
  <c r="BG20" i="2"/>
  <c r="BG1745" i="2"/>
  <c r="R1790" i="2"/>
  <c r="AD1790" i="2"/>
  <c r="AG1790" i="2"/>
  <c r="AG1796" i="2"/>
  <c r="BZ1745" i="2"/>
  <c r="BZ20" i="2"/>
  <c r="BY362" i="1"/>
  <c r="BX144" i="1"/>
  <c r="AE1777" i="2"/>
  <c r="AE1782" i="2"/>
  <c r="AH1782" i="2"/>
  <c r="AE1784" i="2"/>
  <c r="AH1784" i="2"/>
  <c r="AE1786" i="2"/>
  <c r="AH1786" i="2"/>
  <c r="AE1788" i="2"/>
  <c r="AH1788" i="2"/>
  <c r="AE1790" i="2"/>
  <c r="AH1790" i="2"/>
  <c r="AH1796" i="2"/>
  <c r="CA1745" i="2"/>
  <c r="CA20" i="2"/>
  <c r="BZ362" i="1"/>
  <c r="BZ144" i="1"/>
  <c r="CB144" i="1"/>
  <c r="BB363" i="1"/>
  <c r="BC21" i="2"/>
  <c r="BC1850" i="2"/>
  <c r="R1887" i="2"/>
  <c r="AD1882" i="2"/>
  <c r="AD1887" i="2"/>
  <c r="AG1887" i="2"/>
  <c r="BC363" i="1"/>
  <c r="BD21" i="2"/>
  <c r="BD1850" i="2"/>
  <c r="R1889" i="2"/>
  <c r="AD1889" i="2"/>
  <c r="AG1889" i="2"/>
  <c r="BD363" i="1"/>
  <c r="BE21" i="2"/>
  <c r="BE1850" i="2"/>
  <c r="R1891" i="2"/>
  <c r="AD1891" i="2"/>
  <c r="AG1891" i="2"/>
  <c r="BE363" i="1"/>
  <c r="BF21" i="2"/>
  <c r="BF1850" i="2"/>
  <c r="R1893" i="2"/>
  <c r="AD1893" i="2"/>
  <c r="AG1893" i="2"/>
  <c r="BF363" i="1"/>
  <c r="BG21" i="2"/>
  <c r="BG1850" i="2"/>
  <c r="R1895" i="2"/>
  <c r="AD1895" i="2"/>
  <c r="AG1895" i="2"/>
  <c r="AG1901" i="2"/>
  <c r="BZ1850" i="2"/>
  <c r="BZ21" i="2"/>
  <c r="BY363" i="1"/>
  <c r="BX145" i="1"/>
  <c r="AE1882" i="2"/>
  <c r="AE1887" i="2"/>
  <c r="AH1887" i="2"/>
  <c r="AE1889" i="2"/>
  <c r="AH1889" i="2"/>
  <c r="AE1891" i="2"/>
  <c r="AH1891" i="2"/>
  <c r="AE1893" i="2"/>
  <c r="AH1893" i="2"/>
  <c r="AE1895" i="2"/>
  <c r="AH1895" i="2"/>
  <c r="AH1901" i="2"/>
  <c r="CA1850" i="2"/>
  <c r="CA21" i="2"/>
  <c r="BZ363" i="1"/>
  <c r="BZ145" i="1"/>
  <c r="CB145" i="1"/>
  <c r="BB364" i="1"/>
  <c r="BC22" i="2"/>
  <c r="BC1955" i="2"/>
  <c r="R1992" i="2"/>
  <c r="AD1987" i="2"/>
  <c r="AD1992" i="2"/>
  <c r="AG1992" i="2"/>
  <c r="BC364" i="1"/>
  <c r="BD22" i="2"/>
  <c r="BD1955" i="2"/>
  <c r="R1994" i="2"/>
  <c r="AD1994" i="2"/>
  <c r="AG1994" i="2"/>
  <c r="BD364" i="1"/>
  <c r="BE22" i="2"/>
  <c r="BE1955" i="2"/>
  <c r="R1996" i="2"/>
  <c r="AD1996" i="2"/>
  <c r="AG1996" i="2"/>
  <c r="BE364" i="1"/>
  <c r="BF22" i="2"/>
  <c r="BF1955" i="2"/>
  <c r="R1998" i="2"/>
  <c r="AD1998" i="2"/>
  <c r="AG1998" i="2"/>
  <c r="BF364" i="1"/>
  <c r="BG22" i="2"/>
  <c r="BG1955" i="2"/>
  <c r="R2000" i="2"/>
  <c r="AD2000" i="2"/>
  <c r="AG2000" i="2"/>
  <c r="AG2006" i="2"/>
  <c r="BZ1955" i="2"/>
  <c r="BZ22" i="2"/>
  <c r="BY364" i="1"/>
  <c r="BX146" i="1"/>
  <c r="AE1987" i="2"/>
  <c r="AE1992" i="2"/>
  <c r="AH1992" i="2"/>
  <c r="AE1994" i="2"/>
  <c r="AH1994" i="2"/>
  <c r="AE1996" i="2"/>
  <c r="AH1996" i="2"/>
  <c r="AE1998" i="2"/>
  <c r="AH1998" i="2"/>
  <c r="AE2000" i="2"/>
  <c r="AH2000" i="2"/>
  <c r="AH2006" i="2"/>
  <c r="CA1955" i="2"/>
  <c r="CA22" i="2"/>
  <c r="BZ364" i="1"/>
  <c r="BZ146" i="1"/>
  <c r="CB146" i="1"/>
  <c r="BB365" i="1"/>
  <c r="BC23" i="2"/>
  <c r="BC2060" i="2"/>
  <c r="R2097" i="2"/>
  <c r="AD2092" i="2"/>
  <c r="AD2097" i="2"/>
  <c r="AG2097" i="2"/>
  <c r="BC365" i="1"/>
  <c r="BD23" i="2"/>
  <c r="BD2060" i="2"/>
  <c r="R2099" i="2"/>
  <c r="AD2099" i="2"/>
  <c r="AG2099" i="2"/>
  <c r="BD365" i="1"/>
  <c r="BE23" i="2"/>
  <c r="BE2060" i="2"/>
  <c r="R2101" i="2"/>
  <c r="AD2101" i="2"/>
  <c r="AG2101" i="2"/>
  <c r="BE365" i="1"/>
  <c r="BF23" i="2"/>
  <c r="BF2060" i="2"/>
  <c r="R2103" i="2"/>
  <c r="AD2103" i="2"/>
  <c r="AG2103" i="2"/>
  <c r="BF365" i="1"/>
  <c r="BG23" i="2"/>
  <c r="BG2060" i="2"/>
  <c r="R2105" i="2"/>
  <c r="AD2105" i="2"/>
  <c r="AG2105" i="2"/>
  <c r="AG2111" i="2"/>
  <c r="BZ2060" i="2"/>
  <c r="BZ23" i="2"/>
  <c r="BY365" i="1"/>
  <c r="BX147" i="1"/>
  <c r="AE2092" i="2"/>
  <c r="AE2097" i="2"/>
  <c r="AH2097" i="2"/>
  <c r="AE2099" i="2"/>
  <c r="AH2099" i="2"/>
  <c r="AE2101" i="2"/>
  <c r="AH2101" i="2"/>
  <c r="AE2103" i="2"/>
  <c r="AH2103" i="2"/>
  <c r="AE2105" i="2"/>
  <c r="AH2105" i="2"/>
  <c r="AH2111" i="2"/>
  <c r="CA2060" i="2"/>
  <c r="CA23" i="2"/>
  <c r="BZ365" i="1"/>
  <c r="BZ147" i="1"/>
  <c r="CB147" i="1"/>
  <c r="BB366" i="1"/>
  <c r="BC24" i="2"/>
  <c r="BC2165" i="2"/>
  <c r="R2202" i="2"/>
  <c r="AD2197" i="2"/>
  <c r="AD2202" i="2"/>
  <c r="AG2202" i="2"/>
  <c r="BC366" i="1"/>
  <c r="BD24" i="2"/>
  <c r="BD2165" i="2"/>
  <c r="R2204" i="2"/>
  <c r="AD2204" i="2"/>
  <c r="AG2204" i="2"/>
  <c r="BD366" i="1"/>
  <c r="BE24" i="2"/>
  <c r="BE2165" i="2"/>
  <c r="R2206" i="2"/>
  <c r="AD2206" i="2"/>
  <c r="AG2206" i="2"/>
  <c r="BE366" i="1"/>
  <c r="BF24" i="2"/>
  <c r="BF2165" i="2"/>
  <c r="R2208" i="2"/>
  <c r="AD2208" i="2"/>
  <c r="AG2208" i="2"/>
  <c r="BF366" i="1"/>
  <c r="BG24" i="2"/>
  <c r="BG2165" i="2"/>
  <c r="R2210" i="2"/>
  <c r="AD2210" i="2"/>
  <c r="AG2210" i="2"/>
  <c r="AG2216" i="2"/>
  <c r="BZ2165" i="2"/>
  <c r="BZ24" i="2"/>
  <c r="BY366" i="1"/>
  <c r="BX148" i="1"/>
  <c r="AE2197" i="2"/>
  <c r="AE2202" i="2"/>
  <c r="AH2202" i="2"/>
  <c r="AE2204" i="2"/>
  <c r="AH2204" i="2"/>
  <c r="AE2206" i="2"/>
  <c r="AH2206" i="2"/>
  <c r="AE2208" i="2"/>
  <c r="AH2208" i="2"/>
  <c r="AE2210" i="2"/>
  <c r="AH2210" i="2"/>
  <c r="AH2216" i="2"/>
  <c r="CA2165" i="2"/>
  <c r="CA24" i="2"/>
  <c r="BZ366" i="1"/>
  <c r="BZ148" i="1"/>
  <c r="CB148" i="1"/>
  <c r="BB367" i="1"/>
  <c r="BC25" i="2"/>
  <c r="BC2270" i="2"/>
  <c r="R2307" i="2"/>
  <c r="AD2302" i="2"/>
  <c r="AD2307" i="2"/>
  <c r="AG2307" i="2"/>
  <c r="BC367" i="1"/>
  <c r="BD25" i="2"/>
  <c r="BD2270" i="2"/>
  <c r="R2309" i="2"/>
  <c r="AD2309" i="2"/>
  <c r="AG2309" i="2"/>
  <c r="BD367" i="1"/>
  <c r="BE25" i="2"/>
  <c r="BE2270" i="2"/>
  <c r="R2311" i="2"/>
  <c r="AD2311" i="2"/>
  <c r="AG2311" i="2"/>
  <c r="BE367" i="1"/>
  <c r="BF25" i="2"/>
  <c r="BF2270" i="2"/>
  <c r="R2313" i="2"/>
  <c r="AD2313" i="2"/>
  <c r="AG2313" i="2"/>
  <c r="BF367" i="1"/>
  <c r="BG25" i="2"/>
  <c r="BG2270" i="2"/>
  <c r="R2315" i="2"/>
  <c r="AD2315" i="2"/>
  <c r="AG2315" i="2"/>
  <c r="AG2321" i="2"/>
  <c r="BZ2270" i="2"/>
  <c r="BZ25" i="2"/>
  <c r="BY367" i="1"/>
  <c r="BX149" i="1"/>
  <c r="AE2302" i="2"/>
  <c r="AE2307" i="2"/>
  <c r="AH2307" i="2"/>
  <c r="AE2309" i="2"/>
  <c r="AH2309" i="2"/>
  <c r="AE2311" i="2"/>
  <c r="AH2311" i="2"/>
  <c r="AE2313" i="2"/>
  <c r="AH2313" i="2"/>
  <c r="AE2315" i="2"/>
  <c r="AH2315" i="2"/>
  <c r="AH2321" i="2"/>
  <c r="CA2270" i="2"/>
  <c r="CA25" i="2"/>
  <c r="BZ367" i="1"/>
  <c r="BZ149" i="1"/>
  <c r="CB149" i="1"/>
  <c r="BB368" i="1"/>
  <c r="BC26" i="2"/>
  <c r="BC2375" i="2"/>
  <c r="R2412" i="2"/>
  <c r="AD2407" i="2"/>
  <c r="AD2412" i="2"/>
  <c r="AG2412" i="2"/>
  <c r="BC368" i="1"/>
  <c r="BD26" i="2"/>
  <c r="BD2375" i="2"/>
  <c r="R2414" i="2"/>
  <c r="AD2414" i="2"/>
  <c r="AG2414" i="2"/>
  <c r="BD368" i="1"/>
  <c r="BE26" i="2"/>
  <c r="BE2375" i="2"/>
  <c r="R2416" i="2"/>
  <c r="AD2416" i="2"/>
  <c r="AG2416" i="2"/>
  <c r="BE368" i="1"/>
  <c r="BF26" i="2"/>
  <c r="BF2375" i="2"/>
  <c r="R2418" i="2"/>
  <c r="AD2418" i="2"/>
  <c r="AG2418" i="2"/>
  <c r="BF368" i="1"/>
  <c r="BG26" i="2"/>
  <c r="BG2375" i="2"/>
  <c r="R2420" i="2"/>
  <c r="AD2420" i="2"/>
  <c r="AG2420" i="2"/>
  <c r="AG2426" i="2"/>
  <c r="BZ2375" i="2"/>
  <c r="BZ26" i="2"/>
  <c r="BY368" i="1"/>
  <c r="BX150" i="1"/>
  <c r="AE2407" i="2"/>
  <c r="AE2412" i="2"/>
  <c r="AH2412" i="2"/>
  <c r="AE2414" i="2"/>
  <c r="AH2414" i="2"/>
  <c r="AE2416" i="2"/>
  <c r="AH2416" i="2"/>
  <c r="AE2418" i="2"/>
  <c r="AH2418" i="2"/>
  <c r="AE2420" i="2"/>
  <c r="AH2420" i="2"/>
  <c r="AH2426" i="2"/>
  <c r="CA2375" i="2"/>
  <c r="CA26" i="2"/>
  <c r="BZ368" i="1"/>
  <c r="BZ150" i="1"/>
  <c r="CB150" i="1"/>
  <c r="BB369" i="1"/>
  <c r="BC27" i="2"/>
  <c r="BC2480" i="2"/>
  <c r="R2517" i="2"/>
  <c r="AD2512" i="2"/>
  <c r="AD2517" i="2"/>
  <c r="AG2517" i="2"/>
  <c r="BC369" i="1"/>
  <c r="BD27" i="2"/>
  <c r="BD2480" i="2"/>
  <c r="R2519" i="2"/>
  <c r="AD2519" i="2"/>
  <c r="AG2519" i="2"/>
  <c r="BD369" i="1"/>
  <c r="BE27" i="2"/>
  <c r="BE2480" i="2"/>
  <c r="R2521" i="2"/>
  <c r="AD2521" i="2"/>
  <c r="AG2521" i="2"/>
  <c r="BE369" i="1"/>
  <c r="BF27" i="2"/>
  <c r="BF2480" i="2"/>
  <c r="R2523" i="2"/>
  <c r="AD2523" i="2"/>
  <c r="AG2523" i="2"/>
  <c r="BF369" i="1"/>
  <c r="BG27" i="2"/>
  <c r="BG2480" i="2"/>
  <c r="R2525" i="2"/>
  <c r="AD2525" i="2"/>
  <c r="AG2525" i="2"/>
  <c r="AG2531" i="2"/>
  <c r="BZ2480" i="2"/>
  <c r="BZ27" i="2"/>
  <c r="BY369" i="1"/>
  <c r="BX151" i="1"/>
  <c r="AE2512" i="2"/>
  <c r="AE2517" i="2"/>
  <c r="AH2517" i="2"/>
  <c r="AE2519" i="2"/>
  <c r="AH2519" i="2"/>
  <c r="AE2521" i="2"/>
  <c r="AH2521" i="2"/>
  <c r="AE2523" i="2"/>
  <c r="AH2523" i="2"/>
  <c r="AE2525" i="2"/>
  <c r="AH2525" i="2"/>
  <c r="AH2531" i="2"/>
  <c r="CA2480" i="2"/>
  <c r="CA27" i="2"/>
  <c r="BZ369" i="1"/>
  <c r="BZ151" i="1"/>
  <c r="CB151" i="1"/>
  <c r="EZ293" i="1"/>
  <c r="FA293" i="1"/>
  <c r="FC293" i="1"/>
  <c r="AM370" i="1"/>
  <c r="BB370" i="1"/>
  <c r="BC28" i="2"/>
  <c r="BC2585" i="2"/>
  <c r="R2622" i="2"/>
  <c r="AD2617" i="2"/>
  <c r="AD2622" i="2"/>
  <c r="AG2622" i="2"/>
  <c r="FD293" i="1"/>
  <c r="AN370" i="1"/>
  <c r="BC370" i="1"/>
  <c r="BD28" i="2"/>
  <c r="BD2585" i="2"/>
  <c r="R2624" i="2"/>
  <c r="AD2624" i="2"/>
  <c r="AG2624" i="2"/>
  <c r="FE293" i="1"/>
  <c r="AO370" i="1"/>
  <c r="BD370" i="1"/>
  <c r="BE28" i="2"/>
  <c r="BE2585" i="2"/>
  <c r="R2626" i="2"/>
  <c r="AD2626" i="2"/>
  <c r="AG2626" i="2"/>
  <c r="FF293" i="1"/>
  <c r="AP370" i="1"/>
  <c r="BE370" i="1"/>
  <c r="BF28" i="2"/>
  <c r="BF2585" i="2"/>
  <c r="R2628" i="2"/>
  <c r="AD2628" i="2"/>
  <c r="AG2628" i="2"/>
  <c r="FG293" i="1"/>
  <c r="AQ370" i="1"/>
  <c r="BF370" i="1"/>
  <c r="BG28" i="2"/>
  <c r="BG2585" i="2"/>
  <c r="R2630" i="2"/>
  <c r="AD2630" i="2"/>
  <c r="AG2630" i="2"/>
  <c r="AG2636" i="2"/>
  <c r="BZ2585" i="2"/>
  <c r="BZ28" i="2"/>
  <c r="BY370" i="1"/>
  <c r="BX152" i="1"/>
  <c r="AE2617" i="2"/>
  <c r="AE2622" i="2"/>
  <c r="AH2622" i="2"/>
  <c r="AE2624" i="2"/>
  <c r="AH2624" i="2"/>
  <c r="AE2626" i="2"/>
  <c r="AH2626" i="2"/>
  <c r="AE2628" i="2"/>
  <c r="AH2628" i="2"/>
  <c r="AE2630" i="2"/>
  <c r="AH2630" i="2"/>
  <c r="AH2636" i="2"/>
  <c r="CA2585" i="2"/>
  <c r="CA28" i="2"/>
  <c r="BZ370" i="1"/>
  <c r="BZ152" i="1"/>
  <c r="CB152" i="1"/>
  <c r="EZ294" i="1"/>
  <c r="FA294" i="1"/>
  <c r="FC294" i="1"/>
  <c r="AM371" i="1"/>
  <c r="BB371" i="1"/>
  <c r="BC29" i="2"/>
  <c r="BC2690" i="2"/>
  <c r="R2727" i="2"/>
  <c r="AD2722" i="2"/>
  <c r="AD2727" i="2"/>
  <c r="AG2727" i="2"/>
  <c r="FD294" i="1"/>
  <c r="AN371" i="1"/>
  <c r="BC371" i="1"/>
  <c r="BD29" i="2"/>
  <c r="BD2690" i="2"/>
  <c r="R2729" i="2"/>
  <c r="AD2729" i="2"/>
  <c r="AG2729" i="2"/>
  <c r="FE294" i="1"/>
  <c r="AO371" i="1"/>
  <c r="BD371" i="1"/>
  <c r="BE29" i="2"/>
  <c r="BE2690" i="2"/>
  <c r="R2731" i="2"/>
  <c r="AD2731" i="2"/>
  <c r="AG2731" i="2"/>
  <c r="FF294" i="1"/>
  <c r="AP371" i="1"/>
  <c r="BE371" i="1"/>
  <c r="BF29" i="2"/>
  <c r="BF2690" i="2"/>
  <c r="R2733" i="2"/>
  <c r="AD2733" i="2"/>
  <c r="AG2733" i="2"/>
  <c r="FG294" i="1"/>
  <c r="AQ371" i="1"/>
  <c r="BF371" i="1"/>
  <c r="BG29" i="2"/>
  <c r="BG2690" i="2"/>
  <c r="R2735" i="2"/>
  <c r="AD2735" i="2"/>
  <c r="AG2735" i="2"/>
  <c r="AG2741" i="2"/>
  <c r="BZ2690" i="2"/>
  <c r="BZ29" i="2"/>
  <c r="BY371" i="1"/>
  <c r="BX153" i="1"/>
  <c r="AE2722" i="2"/>
  <c r="AE2727" i="2"/>
  <c r="AH2727" i="2"/>
  <c r="AE2729" i="2"/>
  <c r="AH2729" i="2"/>
  <c r="AE2731" i="2"/>
  <c r="AH2731" i="2"/>
  <c r="AE2733" i="2"/>
  <c r="AH2733" i="2"/>
  <c r="AE2735" i="2"/>
  <c r="AH2735" i="2"/>
  <c r="AH2741" i="2"/>
  <c r="CA2690" i="2"/>
  <c r="CA29" i="2"/>
  <c r="BZ371" i="1"/>
  <c r="BZ153" i="1"/>
  <c r="CB153" i="1"/>
  <c r="EZ295" i="1"/>
  <c r="FA295" i="1"/>
  <c r="FC295" i="1"/>
  <c r="AM372" i="1"/>
  <c r="BB372" i="1"/>
  <c r="BC30" i="2"/>
  <c r="BC2795" i="2"/>
  <c r="R2832" i="2"/>
  <c r="AD2827" i="2"/>
  <c r="AD2832" i="2"/>
  <c r="AG2832" i="2"/>
  <c r="FD295" i="1"/>
  <c r="AN372" i="1"/>
  <c r="BC372" i="1"/>
  <c r="BD30" i="2"/>
  <c r="BD2795" i="2"/>
  <c r="R2834" i="2"/>
  <c r="AD2834" i="2"/>
  <c r="AG2834" i="2"/>
  <c r="FE295" i="1"/>
  <c r="AO372" i="1"/>
  <c r="BD372" i="1"/>
  <c r="BE30" i="2"/>
  <c r="BE2795" i="2"/>
  <c r="R2836" i="2"/>
  <c r="AD2836" i="2"/>
  <c r="AG2836" i="2"/>
  <c r="FF295" i="1"/>
  <c r="AP372" i="1"/>
  <c r="BE372" i="1"/>
  <c r="BF30" i="2"/>
  <c r="BF2795" i="2"/>
  <c r="R2838" i="2"/>
  <c r="AD2838" i="2"/>
  <c r="AG2838" i="2"/>
  <c r="FG295" i="1"/>
  <c r="AQ372" i="1"/>
  <c r="BF372" i="1"/>
  <c r="BG30" i="2"/>
  <c r="BG2795" i="2"/>
  <c r="R2840" i="2"/>
  <c r="AD2840" i="2"/>
  <c r="AG2840" i="2"/>
  <c r="AG2846" i="2"/>
  <c r="BZ2795" i="2"/>
  <c r="BZ30" i="2"/>
  <c r="BY372" i="1"/>
  <c r="BX154" i="1"/>
  <c r="AE2827" i="2"/>
  <c r="AE2832" i="2"/>
  <c r="AH2832" i="2"/>
  <c r="AE2834" i="2"/>
  <c r="AH2834" i="2"/>
  <c r="AE2836" i="2"/>
  <c r="AH2836" i="2"/>
  <c r="AE2838" i="2"/>
  <c r="AH2838" i="2"/>
  <c r="AE2840" i="2"/>
  <c r="AH2840" i="2"/>
  <c r="AH2846" i="2"/>
  <c r="CA2795" i="2"/>
  <c r="CA30" i="2"/>
  <c r="BZ372" i="1"/>
  <c r="BZ154" i="1"/>
  <c r="CB154" i="1"/>
  <c r="EZ296" i="1"/>
  <c r="FA296" i="1"/>
  <c r="FC296" i="1"/>
  <c r="AM373" i="1"/>
  <c r="BB373" i="1"/>
  <c r="BC31" i="2"/>
  <c r="BC2900" i="2"/>
  <c r="R2937" i="2"/>
  <c r="AD2932" i="2"/>
  <c r="AD2937" i="2"/>
  <c r="AG2937" i="2"/>
  <c r="FD296" i="1"/>
  <c r="AN373" i="1"/>
  <c r="BC373" i="1"/>
  <c r="BD31" i="2"/>
  <c r="BD2900" i="2"/>
  <c r="R2939" i="2"/>
  <c r="AD2939" i="2"/>
  <c r="AG2939" i="2"/>
  <c r="FE296" i="1"/>
  <c r="AO373" i="1"/>
  <c r="BD373" i="1"/>
  <c r="BE31" i="2"/>
  <c r="BE2900" i="2"/>
  <c r="R2941" i="2"/>
  <c r="AD2941" i="2"/>
  <c r="AG2941" i="2"/>
  <c r="FF296" i="1"/>
  <c r="AP373" i="1"/>
  <c r="BE373" i="1"/>
  <c r="BF31" i="2"/>
  <c r="BF2900" i="2"/>
  <c r="R2943" i="2"/>
  <c r="AD2943" i="2"/>
  <c r="AG2943" i="2"/>
  <c r="FG296" i="1"/>
  <c r="AQ373" i="1"/>
  <c r="BF373" i="1"/>
  <c r="BG31" i="2"/>
  <c r="BG2900" i="2"/>
  <c r="R2945" i="2"/>
  <c r="AD2945" i="2"/>
  <c r="AG2945" i="2"/>
  <c r="AG2951" i="2"/>
  <c r="BZ2900" i="2"/>
  <c r="BZ31" i="2"/>
  <c r="BY373" i="1"/>
  <c r="BX155" i="1"/>
  <c r="AE2932" i="2"/>
  <c r="AE2937" i="2"/>
  <c r="AH2937" i="2"/>
  <c r="AE2939" i="2"/>
  <c r="AH2939" i="2"/>
  <c r="AE2941" i="2"/>
  <c r="AH2941" i="2"/>
  <c r="AE2943" i="2"/>
  <c r="AH2943" i="2"/>
  <c r="AE2945" i="2"/>
  <c r="AH2945" i="2"/>
  <c r="AH2951" i="2"/>
  <c r="CA2900" i="2"/>
  <c r="CA31" i="2"/>
  <c r="BZ373" i="1"/>
  <c r="BZ155" i="1"/>
  <c r="CB155" i="1"/>
  <c r="EZ297" i="1"/>
  <c r="FA297" i="1"/>
  <c r="FC297" i="1"/>
  <c r="AM374" i="1"/>
  <c r="BB374" i="1"/>
  <c r="BC32" i="2"/>
  <c r="BC3005" i="2"/>
  <c r="R3042" i="2"/>
  <c r="AD3037" i="2"/>
  <c r="AD3042" i="2"/>
  <c r="AG3042" i="2"/>
  <c r="FD297" i="1"/>
  <c r="AN374" i="1"/>
  <c r="BC374" i="1"/>
  <c r="BD32" i="2"/>
  <c r="BD3005" i="2"/>
  <c r="R3044" i="2"/>
  <c r="AD3044" i="2"/>
  <c r="AG3044" i="2"/>
  <c r="FE297" i="1"/>
  <c r="AO374" i="1"/>
  <c r="BD374" i="1"/>
  <c r="BE32" i="2"/>
  <c r="BE3005" i="2"/>
  <c r="R3046" i="2"/>
  <c r="AD3046" i="2"/>
  <c r="AG3046" i="2"/>
  <c r="FF297" i="1"/>
  <c r="AP374" i="1"/>
  <c r="BE374" i="1"/>
  <c r="BF32" i="2"/>
  <c r="BF3005" i="2"/>
  <c r="R3048" i="2"/>
  <c r="AD3048" i="2"/>
  <c r="AG3048" i="2"/>
  <c r="FG297" i="1"/>
  <c r="AQ374" i="1"/>
  <c r="BF374" i="1"/>
  <c r="BG32" i="2"/>
  <c r="BG3005" i="2"/>
  <c r="R3050" i="2"/>
  <c r="AD3050" i="2"/>
  <c r="AG3050" i="2"/>
  <c r="AG3056" i="2"/>
  <c r="BZ3005" i="2"/>
  <c r="BZ32" i="2"/>
  <c r="BY374" i="1"/>
  <c r="BX156" i="1"/>
  <c r="AE3037" i="2"/>
  <c r="AE3042" i="2"/>
  <c r="AH3042" i="2"/>
  <c r="AE3044" i="2"/>
  <c r="AH3044" i="2"/>
  <c r="AE3046" i="2"/>
  <c r="AH3046" i="2"/>
  <c r="AE3048" i="2"/>
  <c r="AH3048" i="2"/>
  <c r="AE3050" i="2"/>
  <c r="AH3050" i="2"/>
  <c r="AH3056" i="2"/>
  <c r="CA3005" i="2"/>
  <c r="CA32" i="2"/>
  <c r="BZ374" i="1"/>
  <c r="BZ156" i="1"/>
  <c r="CB156" i="1"/>
  <c r="EZ298" i="1"/>
  <c r="FA298" i="1"/>
  <c r="FC298" i="1"/>
  <c r="AM375" i="1"/>
  <c r="BB375" i="1"/>
  <c r="BC33" i="2"/>
  <c r="BC3110" i="2"/>
  <c r="R3147" i="2"/>
  <c r="AD3142" i="2"/>
  <c r="AD3147" i="2"/>
  <c r="AG3147" i="2"/>
  <c r="FD298" i="1"/>
  <c r="AN375" i="1"/>
  <c r="BC375" i="1"/>
  <c r="BD33" i="2"/>
  <c r="BD3110" i="2"/>
  <c r="R3149" i="2"/>
  <c r="AD3149" i="2"/>
  <c r="AG3149" i="2"/>
  <c r="FE298" i="1"/>
  <c r="AO375" i="1"/>
  <c r="BD375" i="1"/>
  <c r="BE33" i="2"/>
  <c r="BE3110" i="2"/>
  <c r="R3151" i="2"/>
  <c r="AD3151" i="2"/>
  <c r="AG3151" i="2"/>
  <c r="FF298" i="1"/>
  <c r="AP375" i="1"/>
  <c r="BE375" i="1"/>
  <c r="BF33" i="2"/>
  <c r="BF3110" i="2"/>
  <c r="R3153" i="2"/>
  <c r="AD3153" i="2"/>
  <c r="AG3153" i="2"/>
  <c r="FG298" i="1"/>
  <c r="AQ375" i="1"/>
  <c r="BF375" i="1"/>
  <c r="BG33" i="2"/>
  <c r="BG3110" i="2"/>
  <c r="R3155" i="2"/>
  <c r="AD3155" i="2"/>
  <c r="AG3155" i="2"/>
  <c r="AG3161" i="2"/>
  <c r="BZ3110" i="2"/>
  <c r="BZ33" i="2"/>
  <c r="BY375" i="1"/>
  <c r="BX157" i="1"/>
  <c r="AE3142" i="2"/>
  <c r="AE3147" i="2"/>
  <c r="AH3147" i="2"/>
  <c r="AE3149" i="2"/>
  <c r="AH3149" i="2"/>
  <c r="AE3151" i="2"/>
  <c r="AH3151" i="2"/>
  <c r="AE3153" i="2"/>
  <c r="AH3153" i="2"/>
  <c r="AE3155" i="2"/>
  <c r="AH3155" i="2"/>
  <c r="AH3161" i="2"/>
  <c r="CA3110" i="2"/>
  <c r="CA33" i="2"/>
  <c r="BZ375" i="1"/>
  <c r="BZ157" i="1"/>
  <c r="CB157" i="1"/>
  <c r="EZ299" i="1"/>
  <c r="FA299" i="1"/>
  <c r="FC299" i="1"/>
  <c r="AM376" i="1"/>
  <c r="BB376" i="1"/>
  <c r="BC34" i="2"/>
  <c r="BC3215" i="2"/>
  <c r="R3252" i="2"/>
  <c r="AD3247" i="2"/>
  <c r="AD3252" i="2"/>
  <c r="AG3252" i="2"/>
  <c r="FD299" i="1"/>
  <c r="AN376" i="1"/>
  <c r="BC376" i="1"/>
  <c r="BD34" i="2"/>
  <c r="BD3215" i="2"/>
  <c r="R3254" i="2"/>
  <c r="AD3254" i="2"/>
  <c r="AG3254" i="2"/>
  <c r="FE299" i="1"/>
  <c r="AO376" i="1"/>
  <c r="BD376" i="1"/>
  <c r="BE34" i="2"/>
  <c r="BE3215" i="2"/>
  <c r="R3256" i="2"/>
  <c r="AD3256" i="2"/>
  <c r="AG3256" i="2"/>
  <c r="FF299" i="1"/>
  <c r="AP376" i="1"/>
  <c r="BE376" i="1"/>
  <c r="BF34" i="2"/>
  <c r="BF3215" i="2"/>
  <c r="R3258" i="2"/>
  <c r="AD3258" i="2"/>
  <c r="AG3258" i="2"/>
  <c r="FG299" i="1"/>
  <c r="AQ376" i="1"/>
  <c r="BF376" i="1"/>
  <c r="BG34" i="2"/>
  <c r="BG3215" i="2"/>
  <c r="R3260" i="2"/>
  <c r="AD3260" i="2"/>
  <c r="AG3260" i="2"/>
  <c r="AG3266" i="2"/>
  <c r="BZ3215" i="2"/>
  <c r="BZ34" i="2"/>
  <c r="BY376" i="1"/>
  <c r="BX158" i="1"/>
  <c r="AE3247" i="2"/>
  <c r="AE3252" i="2"/>
  <c r="AH3252" i="2"/>
  <c r="AE3254" i="2"/>
  <c r="AH3254" i="2"/>
  <c r="AE3256" i="2"/>
  <c r="AH3256" i="2"/>
  <c r="AE3258" i="2"/>
  <c r="AH3258" i="2"/>
  <c r="AE3260" i="2"/>
  <c r="AH3260" i="2"/>
  <c r="AH3266" i="2"/>
  <c r="CA3215" i="2"/>
  <c r="CA34" i="2"/>
  <c r="BZ376" i="1"/>
  <c r="BZ158" i="1"/>
  <c r="CB158" i="1"/>
  <c r="BB377" i="1"/>
  <c r="BC35" i="2"/>
  <c r="BC3320" i="2"/>
  <c r="R3357" i="2"/>
  <c r="AD3352" i="2"/>
  <c r="AD3357" i="2"/>
  <c r="AG3357" i="2"/>
  <c r="BC377" i="1"/>
  <c r="BD35" i="2"/>
  <c r="BD3320" i="2"/>
  <c r="R3359" i="2"/>
  <c r="AD3359" i="2"/>
  <c r="AG3359" i="2"/>
  <c r="BD377" i="1"/>
  <c r="BE35" i="2"/>
  <c r="BE3320" i="2"/>
  <c r="R3361" i="2"/>
  <c r="AD3361" i="2"/>
  <c r="AG3361" i="2"/>
  <c r="BE377" i="1"/>
  <c r="BF35" i="2"/>
  <c r="BF3320" i="2"/>
  <c r="R3363" i="2"/>
  <c r="AD3363" i="2"/>
  <c r="AG3363" i="2"/>
  <c r="BF377" i="1"/>
  <c r="BG35" i="2"/>
  <c r="BG3320" i="2"/>
  <c r="R3365" i="2"/>
  <c r="AD3365" i="2"/>
  <c r="AG3365" i="2"/>
  <c r="AG3371" i="2"/>
  <c r="BZ3320" i="2"/>
  <c r="BZ35" i="2"/>
  <c r="BY377" i="1"/>
  <c r="BX159" i="1"/>
  <c r="AE3352" i="2"/>
  <c r="AE3357" i="2"/>
  <c r="AH3357" i="2"/>
  <c r="AE3359" i="2"/>
  <c r="AH3359" i="2"/>
  <c r="AE3361" i="2"/>
  <c r="AH3361" i="2"/>
  <c r="AE3363" i="2"/>
  <c r="AH3363" i="2"/>
  <c r="AE3365" i="2"/>
  <c r="AH3365" i="2"/>
  <c r="AH3371" i="2"/>
  <c r="CA3320" i="2"/>
  <c r="CA35" i="2"/>
  <c r="BZ377" i="1"/>
  <c r="BZ159" i="1"/>
  <c r="CB159" i="1"/>
  <c r="AD3457" i="2"/>
  <c r="BX160" i="1"/>
  <c r="AE3457" i="2"/>
  <c r="BZ160" i="1"/>
  <c r="CB160" i="1"/>
  <c r="CB161" i="1"/>
  <c r="L202" i="5"/>
  <c r="U104" i="5"/>
  <c r="U105" i="5"/>
  <c r="U106" i="5"/>
  <c r="U107" i="5"/>
  <c r="U108" i="5"/>
  <c r="U113" i="5"/>
  <c r="U114" i="5"/>
  <c r="U115" i="5"/>
  <c r="U117" i="5"/>
  <c r="O202" i="5"/>
  <c r="U202" i="5"/>
  <c r="M49" i="4"/>
  <c r="O49" i="4"/>
  <c r="V49" i="4"/>
  <c r="O50" i="4"/>
  <c r="M48" i="4"/>
  <c r="O53" i="4"/>
  <c r="J49" i="4"/>
  <c r="C77" i="4"/>
  <c r="Q77" i="4"/>
  <c r="R77" i="4"/>
  <c r="W77" i="4"/>
  <c r="C78" i="4"/>
  <c r="Q78" i="4"/>
  <c r="W78" i="4"/>
  <c r="C79" i="4"/>
  <c r="Q79" i="4"/>
  <c r="R79" i="4"/>
  <c r="W79" i="4"/>
  <c r="C82" i="4"/>
  <c r="Q82" i="4"/>
  <c r="W82" i="4"/>
  <c r="C83" i="4"/>
  <c r="Q83" i="4"/>
  <c r="R83" i="4"/>
  <c r="W83" i="4"/>
  <c r="U83" i="4"/>
  <c r="C84" i="4"/>
  <c r="Q84" i="4"/>
  <c r="W84" i="4"/>
  <c r="C85" i="4"/>
  <c r="Q85" i="4"/>
  <c r="W85" i="4"/>
  <c r="CP247" i="1"/>
  <c r="DG246" i="1"/>
  <c r="DS246" i="1"/>
  <c r="ED244" i="1"/>
  <c r="CA248" i="1"/>
  <c r="BY248" i="1"/>
  <c r="CN247" i="1"/>
  <c r="DQ246" i="1"/>
  <c r="EB244" i="1"/>
  <c r="FS276" i="1"/>
  <c r="FT276" i="1"/>
  <c r="FU276" i="1"/>
  <c r="FV276" i="1"/>
  <c r="FW276" i="1"/>
  <c r="FS277" i="1"/>
  <c r="FT277" i="1"/>
  <c r="FU277" i="1"/>
  <c r="FV277" i="1"/>
  <c r="FW277" i="1"/>
  <c r="FS278" i="1"/>
  <c r="FT278" i="1"/>
  <c r="FU278" i="1"/>
  <c r="FV278" i="1"/>
  <c r="FW278" i="1"/>
  <c r="FS279" i="1"/>
  <c r="FT279" i="1"/>
  <c r="FU279" i="1"/>
  <c r="FV279" i="1"/>
  <c r="FW279" i="1"/>
  <c r="FS293" i="1"/>
  <c r="FT293" i="1"/>
  <c r="FU293" i="1"/>
  <c r="FV293" i="1"/>
  <c r="FW293" i="1"/>
  <c r="FS294" i="1"/>
  <c r="FT294" i="1"/>
  <c r="FU294" i="1"/>
  <c r="FV294" i="1"/>
  <c r="FW294" i="1"/>
  <c r="FS295" i="1"/>
  <c r="FT295" i="1"/>
  <c r="FU295" i="1"/>
  <c r="FV295" i="1"/>
  <c r="FW295" i="1"/>
  <c r="FS296" i="1"/>
  <c r="FT296" i="1"/>
  <c r="FU296" i="1"/>
  <c r="FV296" i="1"/>
  <c r="FW296" i="1"/>
  <c r="FS297" i="1"/>
  <c r="FT297" i="1"/>
  <c r="FU297" i="1"/>
  <c r="FV297" i="1"/>
  <c r="FW297" i="1"/>
  <c r="FS298" i="1"/>
  <c r="FT298" i="1"/>
  <c r="FU298" i="1"/>
  <c r="FV298" i="1"/>
  <c r="FW298" i="1"/>
  <c r="FS299" i="1"/>
  <c r="FT299" i="1"/>
  <c r="FU299" i="1"/>
  <c r="FV299" i="1"/>
  <c r="FW299" i="1"/>
  <c r="FS300" i="1"/>
  <c r="FT300" i="1"/>
  <c r="FU300" i="1"/>
  <c r="FV300" i="1"/>
  <c r="FW300" i="1"/>
  <c r="BQ161" i="1"/>
  <c r="I202" i="5"/>
  <c r="BX161" i="1"/>
  <c r="BZ161" i="1"/>
  <c r="BS161" i="1"/>
  <c r="BG135" i="1"/>
  <c r="R353" i="1"/>
  <c r="AL240" i="4"/>
  <c r="S353" i="1"/>
  <c r="BG136" i="1"/>
  <c r="R354" i="1"/>
  <c r="AL241" i="4"/>
  <c r="S354" i="1"/>
  <c r="BG137" i="1"/>
  <c r="R355" i="1"/>
  <c r="AL242" i="4"/>
  <c r="S355" i="1"/>
  <c r="BG138" i="1"/>
  <c r="R356" i="1"/>
  <c r="AL243" i="4"/>
  <c r="S356" i="1"/>
  <c r="BG152" i="1"/>
  <c r="R370" i="1"/>
  <c r="AL257" i="4"/>
  <c r="S370" i="1"/>
  <c r="BG153" i="1"/>
  <c r="R371" i="1"/>
  <c r="AL258" i="4"/>
  <c r="S371" i="1"/>
  <c r="BG154" i="1"/>
  <c r="R372" i="1"/>
  <c r="AL259" i="4"/>
  <c r="S372" i="1"/>
  <c r="BG155" i="1"/>
  <c r="R373" i="1"/>
  <c r="AL260" i="4"/>
  <c r="S373" i="1"/>
  <c r="BG156" i="1"/>
  <c r="R374" i="1"/>
  <c r="AL261" i="4"/>
  <c r="S374" i="1"/>
  <c r="BG157" i="1"/>
  <c r="R375" i="1"/>
  <c r="AL262" i="4"/>
  <c r="S375" i="1"/>
  <c r="BG158" i="1"/>
  <c r="R376" i="1"/>
  <c r="AL263" i="4"/>
  <c r="S376" i="1"/>
  <c r="BG159" i="1"/>
  <c r="R377" i="1"/>
  <c r="AL264" i="4"/>
  <c r="S377" i="1"/>
  <c r="T379" i="1"/>
  <c r="CF348" i="1"/>
  <c r="CF349" i="1"/>
  <c r="CF350" i="1"/>
  <c r="CF351" i="1"/>
  <c r="CF352" i="1"/>
  <c r="CF353" i="1"/>
  <c r="CF354" i="1"/>
  <c r="CF355" i="1"/>
  <c r="CF356" i="1"/>
  <c r="CF357" i="1"/>
  <c r="CF358" i="1"/>
  <c r="CF359" i="1"/>
  <c r="CF360" i="1"/>
  <c r="CF361" i="1"/>
  <c r="CF362" i="1"/>
  <c r="CF363" i="1"/>
  <c r="CF364" i="1"/>
  <c r="CF365" i="1"/>
  <c r="CF366" i="1"/>
  <c r="CF367" i="1"/>
  <c r="CF368" i="1"/>
  <c r="CF369" i="1"/>
  <c r="CF370" i="1"/>
  <c r="CF371" i="1"/>
  <c r="CF372" i="1"/>
  <c r="CF373" i="1"/>
  <c r="CF374" i="1"/>
  <c r="CF375" i="1"/>
  <c r="CF376" i="1"/>
  <c r="CF377" i="1"/>
  <c r="CF378" i="1"/>
  <c r="CF379" i="1"/>
  <c r="AJ3457" i="2"/>
  <c r="AJ3462" i="2"/>
  <c r="AJ3464" i="2"/>
  <c r="AJ3466" i="2"/>
  <c r="AJ3468" i="2"/>
  <c r="AJ3470" i="2"/>
  <c r="AI3457" i="2"/>
  <c r="AI3462" i="2"/>
  <c r="AI3464" i="2"/>
  <c r="AI3466" i="2"/>
  <c r="AI3468" i="2"/>
  <c r="AI3470" i="2"/>
  <c r="AJ3352" i="2"/>
  <c r="AJ3357" i="2"/>
  <c r="AJ3359" i="2"/>
  <c r="AJ3361" i="2"/>
  <c r="AJ3363" i="2"/>
  <c r="AJ3365" i="2"/>
  <c r="AI3352" i="2"/>
  <c r="AI3357" i="2"/>
  <c r="AI3359" i="2"/>
  <c r="AI3361" i="2"/>
  <c r="AI3363" i="2"/>
  <c r="AI3365" i="2"/>
  <c r="AJ3247" i="2"/>
  <c r="AJ3252" i="2"/>
  <c r="AJ3254" i="2"/>
  <c r="AJ3256" i="2"/>
  <c r="AJ3258" i="2"/>
  <c r="AJ3260" i="2"/>
  <c r="AI3247" i="2"/>
  <c r="AI3252" i="2"/>
  <c r="AI3254" i="2"/>
  <c r="AI3256" i="2"/>
  <c r="AI3258" i="2"/>
  <c r="AI3260" i="2"/>
  <c r="AJ3142" i="2"/>
  <c r="AJ3147" i="2"/>
  <c r="AJ3149" i="2"/>
  <c r="AJ3151" i="2"/>
  <c r="AJ3153" i="2"/>
  <c r="AJ3155" i="2"/>
  <c r="AI3142" i="2"/>
  <c r="AI3147" i="2"/>
  <c r="AI3149" i="2"/>
  <c r="AI3151" i="2"/>
  <c r="AI3153" i="2"/>
  <c r="AI3155" i="2"/>
  <c r="AJ3037" i="2"/>
  <c r="AJ3042" i="2"/>
  <c r="AJ3044" i="2"/>
  <c r="AJ3046" i="2"/>
  <c r="AJ3048" i="2"/>
  <c r="AJ3050" i="2"/>
  <c r="AI3037" i="2"/>
  <c r="AI3042" i="2"/>
  <c r="AI3044" i="2"/>
  <c r="AI3046" i="2"/>
  <c r="AI3048" i="2"/>
  <c r="AI3050" i="2"/>
  <c r="AJ2932" i="2"/>
  <c r="AJ2937" i="2"/>
  <c r="AJ2939" i="2"/>
  <c r="AJ2941" i="2"/>
  <c r="AJ2943" i="2"/>
  <c r="AJ2945" i="2"/>
  <c r="AI2932" i="2"/>
  <c r="AI2937" i="2"/>
  <c r="AI2939" i="2"/>
  <c r="AI2941" i="2"/>
  <c r="AI2943" i="2"/>
  <c r="AI2945" i="2"/>
  <c r="AJ2827" i="2"/>
  <c r="AJ2832" i="2"/>
  <c r="AJ2834" i="2"/>
  <c r="AJ2836" i="2"/>
  <c r="AJ2838" i="2"/>
  <c r="AJ2840" i="2"/>
  <c r="AI2827" i="2"/>
  <c r="AI2832" i="2"/>
  <c r="AI2834" i="2"/>
  <c r="AI2836" i="2"/>
  <c r="AI2838" i="2"/>
  <c r="AI2840" i="2"/>
  <c r="AJ2722" i="2"/>
  <c r="AJ2727" i="2"/>
  <c r="AJ2729" i="2"/>
  <c r="AJ2731" i="2"/>
  <c r="AJ2733" i="2"/>
  <c r="AJ2735" i="2"/>
  <c r="AI2722" i="2"/>
  <c r="AI2727" i="2"/>
  <c r="AI2729" i="2"/>
  <c r="AI2731" i="2"/>
  <c r="AI2733" i="2"/>
  <c r="AI2735" i="2"/>
  <c r="AJ2617" i="2"/>
  <c r="AJ2622" i="2"/>
  <c r="AJ2624" i="2"/>
  <c r="AJ2626" i="2"/>
  <c r="AJ2628" i="2"/>
  <c r="AJ2630" i="2"/>
  <c r="AI2617" i="2"/>
  <c r="AI2622" i="2"/>
  <c r="AI2624" i="2"/>
  <c r="AI2626" i="2"/>
  <c r="AI2628" i="2"/>
  <c r="AI2630" i="2"/>
  <c r="AJ2512" i="2"/>
  <c r="AJ2517" i="2"/>
  <c r="AJ2519" i="2"/>
  <c r="AJ2521" i="2"/>
  <c r="AJ2523" i="2"/>
  <c r="AJ2525" i="2"/>
  <c r="AI2512" i="2"/>
  <c r="AI2517" i="2"/>
  <c r="AI2519" i="2"/>
  <c r="AI2521" i="2"/>
  <c r="AI2523" i="2"/>
  <c r="AI2525" i="2"/>
  <c r="AJ2407" i="2"/>
  <c r="AJ2412" i="2"/>
  <c r="AJ2414" i="2"/>
  <c r="AJ2416" i="2"/>
  <c r="AJ2418" i="2"/>
  <c r="AJ2420" i="2"/>
  <c r="AI2407" i="2"/>
  <c r="AI2412" i="2"/>
  <c r="AI2414" i="2"/>
  <c r="AI2416" i="2"/>
  <c r="AI2418" i="2"/>
  <c r="AI2420" i="2"/>
  <c r="AJ2302" i="2"/>
  <c r="AJ2307" i="2"/>
  <c r="AJ2309" i="2"/>
  <c r="AJ2311" i="2"/>
  <c r="AJ2313" i="2"/>
  <c r="AJ2315" i="2"/>
  <c r="AI2302" i="2"/>
  <c r="AI2307" i="2"/>
  <c r="AI2309" i="2"/>
  <c r="AI2311" i="2"/>
  <c r="AI2313" i="2"/>
  <c r="AI2315" i="2"/>
  <c r="AJ2197" i="2"/>
  <c r="AJ2202" i="2"/>
  <c r="AJ2204" i="2"/>
  <c r="AJ2206" i="2"/>
  <c r="AJ2208" i="2"/>
  <c r="AJ2210" i="2"/>
  <c r="AI2197" i="2"/>
  <c r="AI2202" i="2"/>
  <c r="AI2204" i="2"/>
  <c r="AI2206" i="2"/>
  <c r="AI2208" i="2"/>
  <c r="AI2210" i="2"/>
  <c r="AJ2092" i="2"/>
  <c r="AJ2097" i="2"/>
  <c r="AJ2099" i="2"/>
  <c r="AJ2101" i="2"/>
  <c r="AJ2103" i="2"/>
  <c r="AJ2105" i="2"/>
  <c r="AI2092" i="2"/>
  <c r="AI2097" i="2"/>
  <c r="AI2099" i="2"/>
  <c r="AI2101" i="2"/>
  <c r="AI2103" i="2"/>
  <c r="AI2105" i="2"/>
  <c r="AJ1987" i="2"/>
  <c r="AJ1992" i="2"/>
  <c r="AJ1994" i="2"/>
  <c r="AJ1996" i="2"/>
  <c r="AJ1998" i="2"/>
  <c r="AJ2000" i="2"/>
  <c r="AI1987" i="2"/>
  <c r="AI1992" i="2"/>
  <c r="AI1994" i="2"/>
  <c r="AI1996" i="2"/>
  <c r="AI1998" i="2"/>
  <c r="AI2000" i="2"/>
  <c r="AJ1882" i="2"/>
  <c r="AJ1887" i="2"/>
  <c r="AJ1889" i="2"/>
  <c r="AJ1891" i="2"/>
  <c r="AJ1893" i="2"/>
  <c r="AJ1895" i="2"/>
  <c r="AI1882" i="2"/>
  <c r="AI1887" i="2"/>
  <c r="AI1889" i="2"/>
  <c r="AI1891" i="2"/>
  <c r="AI1893" i="2"/>
  <c r="AI1895" i="2"/>
  <c r="AJ1777" i="2"/>
  <c r="AJ1782" i="2"/>
  <c r="AJ1784" i="2"/>
  <c r="AJ1786" i="2"/>
  <c r="AJ1788" i="2"/>
  <c r="AJ1790" i="2"/>
  <c r="AI1777" i="2"/>
  <c r="AI1782" i="2"/>
  <c r="AI1784" i="2"/>
  <c r="AI1786" i="2"/>
  <c r="AI1788" i="2"/>
  <c r="AI1790" i="2"/>
  <c r="AJ1672" i="2"/>
  <c r="AJ1677" i="2"/>
  <c r="AJ1679" i="2"/>
  <c r="AJ1681" i="2"/>
  <c r="AJ1683" i="2"/>
  <c r="AJ1685" i="2"/>
  <c r="AI1672" i="2"/>
  <c r="AI1677" i="2"/>
  <c r="AI1679" i="2"/>
  <c r="AI1681" i="2"/>
  <c r="AI1683" i="2"/>
  <c r="AI1685" i="2"/>
  <c r="AJ1567" i="2"/>
  <c r="AJ1572" i="2"/>
  <c r="AJ1574" i="2"/>
  <c r="AJ1576" i="2"/>
  <c r="AJ1578" i="2"/>
  <c r="AJ1580" i="2"/>
  <c r="AI1567" i="2"/>
  <c r="AI1572" i="2"/>
  <c r="AI1574" i="2"/>
  <c r="AI1576" i="2"/>
  <c r="AI1578" i="2"/>
  <c r="AI1580" i="2"/>
  <c r="AJ1462" i="2"/>
  <c r="AJ1467" i="2"/>
  <c r="AJ1469" i="2"/>
  <c r="AJ1471" i="2"/>
  <c r="AJ1473" i="2"/>
  <c r="AJ1475" i="2"/>
  <c r="AI1462" i="2"/>
  <c r="AI1467" i="2"/>
  <c r="AI1469" i="2"/>
  <c r="AI1471" i="2"/>
  <c r="AI1473" i="2"/>
  <c r="AI1475" i="2"/>
  <c r="AJ1357" i="2"/>
  <c r="AJ1362" i="2"/>
  <c r="AJ1364" i="2"/>
  <c r="AJ1366" i="2"/>
  <c r="AJ1368" i="2"/>
  <c r="AJ1370" i="2"/>
  <c r="AI1357" i="2"/>
  <c r="AI1362" i="2"/>
  <c r="AI1364" i="2"/>
  <c r="AI1366" i="2"/>
  <c r="AI1368" i="2"/>
  <c r="AI1370" i="2"/>
  <c r="AJ1252" i="2"/>
  <c r="AJ1257" i="2"/>
  <c r="AJ1259" i="2"/>
  <c r="AJ1261" i="2"/>
  <c r="AJ1263" i="2"/>
  <c r="AJ1265" i="2"/>
  <c r="AI1252" i="2"/>
  <c r="AI1257" i="2"/>
  <c r="AI1259" i="2"/>
  <c r="AI1261" i="2"/>
  <c r="AI1263" i="2"/>
  <c r="AI1265" i="2"/>
  <c r="AJ1147" i="2"/>
  <c r="AJ1152" i="2"/>
  <c r="AJ1154" i="2"/>
  <c r="AJ1156" i="2"/>
  <c r="AJ1158" i="2"/>
  <c r="AJ1160" i="2"/>
  <c r="AI1147" i="2"/>
  <c r="AI1152" i="2"/>
  <c r="AI1154" i="2"/>
  <c r="AI1156" i="2"/>
  <c r="AI1158" i="2"/>
  <c r="AI1160" i="2"/>
  <c r="AJ1042" i="2"/>
  <c r="AJ1047" i="2"/>
  <c r="AJ1049" i="2"/>
  <c r="AJ1051" i="2"/>
  <c r="AJ1053" i="2"/>
  <c r="AJ1055" i="2"/>
  <c r="AI1042" i="2"/>
  <c r="AI1047" i="2"/>
  <c r="AI1049" i="2"/>
  <c r="AI1051" i="2"/>
  <c r="AI1053" i="2"/>
  <c r="AI1055" i="2"/>
  <c r="AJ937" i="2"/>
  <c r="AJ942" i="2"/>
  <c r="AJ944" i="2"/>
  <c r="AJ946" i="2"/>
  <c r="AJ948" i="2"/>
  <c r="AJ950" i="2"/>
  <c r="AI937" i="2"/>
  <c r="AI942" i="2"/>
  <c r="AI944" i="2"/>
  <c r="AI946" i="2"/>
  <c r="AI948" i="2"/>
  <c r="AI950" i="2"/>
  <c r="AJ832" i="2"/>
  <c r="AJ837" i="2"/>
  <c r="AJ839" i="2"/>
  <c r="AJ841" i="2"/>
  <c r="AJ843" i="2"/>
  <c r="AJ845" i="2"/>
  <c r="AI832" i="2"/>
  <c r="AI837" i="2"/>
  <c r="AI839" i="2"/>
  <c r="AI841" i="2"/>
  <c r="AI843" i="2"/>
  <c r="AI845" i="2"/>
  <c r="D192" i="5"/>
  <c r="J77" i="5"/>
  <c r="AL244" i="4"/>
  <c r="S357" i="1"/>
  <c r="AL245" i="4"/>
  <c r="S358" i="1"/>
  <c r="AL246" i="4"/>
  <c r="S359" i="1"/>
  <c r="AL247" i="4"/>
  <c r="S360" i="1"/>
  <c r="AL248" i="4"/>
  <c r="S361" i="1"/>
  <c r="AL249" i="4"/>
  <c r="S362" i="1"/>
  <c r="AL250" i="4"/>
  <c r="S363" i="1"/>
  <c r="AL251" i="4"/>
  <c r="S364" i="1"/>
  <c r="AL252" i="4"/>
  <c r="S365" i="1"/>
  <c r="AL253" i="4"/>
  <c r="S366" i="1"/>
  <c r="AL254" i="4"/>
  <c r="S367" i="1"/>
  <c r="AL255" i="4"/>
  <c r="S368" i="1"/>
  <c r="AL256" i="4"/>
  <c r="S369" i="1"/>
  <c r="BG139" i="1"/>
  <c r="BG140" i="1"/>
  <c r="BG141" i="1"/>
  <c r="BG142" i="1"/>
  <c r="BG143" i="1"/>
  <c r="BG144" i="1"/>
  <c r="BG145" i="1"/>
  <c r="BG146" i="1"/>
  <c r="BG147" i="1"/>
  <c r="BG148" i="1"/>
  <c r="BG149" i="1"/>
  <c r="BG150" i="1"/>
  <c r="BG151" i="1"/>
  <c r="GA302" i="1"/>
  <c r="GB302" i="1"/>
  <c r="GC302" i="1"/>
  <c r="GD302" i="1"/>
  <c r="GE302" i="1"/>
  <c r="GA303" i="1"/>
  <c r="F204" i="5"/>
  <c r="GJ302" i="1"/>
  <c r="GK302" i="1"/>
  <c r="GL302" i="1"/>
  <c r="GM302" i="1"/>
  <c r="GN302" i="1"/>
  <c r="GJ303" i="1"/>
  <c r="J122" i="4"/>
  <c r="BI122" i="4"/>
  <c r="BI121" i="4"/>
  <c r="Q124" i="4"/>
  <c r="Q122" i="4"/>
  <c r="J123" i="4"/>
  <c r="L123" i="4"/>
  <c r="BL123" i="4"/>
  <c r="Q123" i="4"/>
  <c r="AG123" i="4"/>
  <c r="AY142" i="4"/>
  <c r="H142" i="4"/>
  <c r="AY143" i="4"/>
  <c r="H143" i="4"/>
  <c r="AY144" i="4"/>
  <c r="H144" i="4"/>
  <c r="AY147" i="4"/>
  <c r="H147" i="4"/>
  <c r="AY148" i="4"/>
  <c r="H148" i="4"/>
  <c r="AY149" i="4"/>
  <c r="H149" i="4"/>
  <c r="AY150" i="4"/>
  <c r="H150" i="4"/>
  <c r="AI64" i="3"/>
  <c r="FO276" i="1"/>
  <c r="FX276" i="1"/>
  <c r="GF276" i="1"/>
  <c r="FP276" i="1"/>
  <c r="FY276" i="1"/>
  <c r="GG276" i="1"/>
  <c r="GH276" i="1"/>
  <c r="BJ353" i="1"/>
  <c r="GO276" i="1"/>
  <c r="GP276" i="1"/>
  <c r="GQ276" i="1"/>
  <c r="BK353" i="1"/>
  <c r="FO277" i="1"/>
  <c r="FX277" i="1"/>
  <c r="GF277" i="1"/>
  <c r="FP277" i="1"/>
  <c r="FY277" i="1"/>
  <c r="GG277" i="1"/>
  <c r="GH277" i="1"/>
  <c r="BJ354" i="1"/>
  <c r="GO277" i="1"/>
  <c r="GP277" i="1"/>
  <c r="GQ277" i="1"/>
  <c r="BK354" i="1"/>
  <c r="FO278" i="1"/>
  <c r="FX278" i="1"/>
  <c r="GF278" i="1"/>
  <c r="FP278" i="1"/>
  <c r="FY278" i="1"/>
  <c r="GG278" i="1"/>
  <c r="GH278" i="1"/>
  <c r="BJ355" i="1"/>
  <c r="GO278" i="1"/>
  <c r="GP278" i="1"/>
  <c r="GQ278" i="1"/>
  <c r="BK355" i="1"/>
  <c r="FO279" i="1"/>
  <c r="FX279" i="1"/>
  <c r="GF279" i="1"/>
  <c r="FP279" i="1"/>
  <c r="FY279" i="1"/>
  <c r="GG279" i="1"/>
  <c r="GH279" i="1"/>
  <c r="BJ356" i="1"/>
  <c r="GO279" i="1"/>
  <c r="GP279" i="1"/>
  <c r="GQ279" i="1"/>
  <c r="BK356" i="1"/>
  <c r="FO293" i="1"/>
  <c r="FX293" i="1"/>
  <c r="GF293" i="1"/>
  <c r="FP293" i="1"/>
  <c r="FY293" i="1"/>
  <c r="GG293" i="1"/>
  <c r="GH293" i="1"/>
  <c r="BJ370" i="1"/>
  <c r="GO293" i="1"/>
  <c r="GP293" i="1"/>
  <c r="GQ293" i="1"/>
  <c r="BK370" i="1"/>
  <c r="FO294" i="1"/>
  <c r="FX294" i="1"/>
  <c r="GF294" i="1"/>
  <c r="FP294" i="1"/>
  <c r="FY294" i="1"/>
  <c r="GG294" i="1"/>
  <c r="GH294" i="1"/>
  <c r="BJ371" i="1"/>
  <c r="GO294" i="1"/>
  <c r="GP294" i="1"/>
  <c r="GQ294" i="1"/>
  <c r="BK371" i="1"/>
  <c r="FO295" i="1"/>
  <c r="FX295" i="1"/>
  <c r="GF295" i="1"/>
  <c r="FP295" i="1"/>
  <c r="FY295" i="1"/>
  <c r="GG295" i="1"/>
  <c r="GH295" i="1"/>
  <c r="BJ372" i="1"/>
  <c r="GO295" i="1"/>
  <c r="GP295" i="1"/>
  <c r="GQ295" i="1"/>
  <c r="BK372" i="1"/>
  <c r="FO296" i="1"/>
  <c r="FX296" i="1"/>
  <c r="GF296" i="1"/>
  <c r="FP296" i="1"/>
  <c r="FY296" i="1"/>
  <c r="GG296" i="1"/>
  <c r="GH296" i="1"/>
  <c r="BJ373" i="1"/>
  <c r="GO296" i="1"/>
  <c r="GP296" i="1"/>
  <c r="GQ296" i="1"/>
  <c r="BK373" i="1"/>
  <c r="FO297" i="1"/>
  <c r="FX297" i="1"/>
  <c r="GF297" i="1"/>
  <c r="FP297" i="1"/>
  <c r="FY297" i="1"/>
  <c r="GG297" i="1"/>
  <c r="GH297" i="1"/>
  <c r="BJ374" i="1"/>
  <c r="GO297" i="1"/>
  <c r="GP297" i="1"/>
  <c r="GQ297" i="1"/>
  <c r="BK374" i="1"/>
  <c r="FO298" i="1"/>
  <c r="FX298" i="1"/>
  <c r="GF298" i="1"/>
  <c r="FP298" i="1"/>
  <c r="FY298" i="1"/>
  <c r="GG298" i="1"/>
  <c r="GH298" i="1"/>
  <c r="BJ375" i="1"/>
  <c r="GO298" i="1"/>
  <c r="GP298" i="1"/>
  <c r="GQ298" i="1"/>
  <c r="BK375" i="1"/>
  <c r="FO299" i="1"/>
  <c r="FX299" i="1"/>
  <c r="GF299" i="1"/>
  <c r="FP299" i="1"/>
  <c r="FY299" i="1"/>
  <c r="GG299" i="1"/>
  <c r="GH299" i="1"/>
  <c r="BJ376" i="1"/>
  <c r="GO299" i="1"/>
  <c r="GP299" i="1"/>
  <c r="GQ299" i="1"/>
  <c r="BK376" i="1"/>
  <c r="FO300" i="1"/>
  <c r="FX300" i="1"/>
  <c r="GF300" i="1"/>
  <c r="FP300" i="1"/>
  <c r="FY300" i="1"/>
  <c r="GG300" i="1"/>
  <c r="GH300" i="1"/>
  <c r="BJ377" i="1"/>
  <c r="GO300" i="1"/>
  <c r="GP300" i="1"/>
  <c r="GQ300" i="1"/>
  <c r="BK377" i="1"/>
  <c r="ER256" i="1"/>
  <c r="ER301" i="1"/>
  <c r="BW378" i="1"/>
  <c r="BX36" i="2"/>
  <c r="BX3425" i="2"/>
  <c r="EQ256" i="1"/>
  <c r="EQ301" i="1"/>
  <c r="BV378" i="1"/>
  <c r="BW36" i="2"/>
  <c r="BW3425" i="2"/>
  <c r="EH301" i="1"/>
  <c r="EI301" i="1"/>
  <c r="EJ301" i="1"/>
  <c r="EP301" i="1"/>
  <c r="BU378" i="1"/>
  <c r="BV36" i="2"/>
  <c r="BV3425" i="2"/>
  <c r="EO301" i="1"/>
  <c r="BT378" i="1"/>
  <c r="BU36" i="2"/>
  <c r="BU3425" i="2"/>
  <c r="EN256" i="1"/>
  <c r="EN301" i="1"/>
  <c r="BS378" i="1"/>
  <c r="BT36" i="2"/>
  <c r="BT3425" i="2"/>
  <c r="EL301" i="1"/>
  <c r="EM301" i="1"/>
  <c r="BR378" i="1"/>
  <c r="BS36" i="2"/>
  <c r="BS3425" i="2"/>
  <c r="BQ378" i="1"/>
  <c r="BR36" i="2"/>
  <c r="BR3425" i="2"/>
  <c r="BQ36" i="2"/>
  <c r="BQ3425" i="2"/>
  <c r="BO378" i="1"/>
  <c r="BP36" i="2"/>
  <c r="BP3425" i="2"/>
  <c r="BN378" i="1"/>
  <c r="BO36" i="2"/>
  <c r="BO3425" i="2"/>
  <c r="BN36" i="2"/>
  <c r="BN3425" i="2"/>
  <c r="BL378" i="1"/>
  <c r="BM36" i="2"/>
  <c r="BM3425" i="2"/>
  <c r="BL36" i="2"/>
  <c r="BL3425" i="2"/>
  <c r="BK36" i="2"/>
  <c r="BK3425" i="2"/>
  <c r="BJ36" i="2"/>
  <c r="BJ3425" i="2"/>
  <c r="BB36" i="2"/>
  <c r="BB3425" i="2"/>
  <c r="BA36" i="2"/>
  <c r="BA3425" i="2"/>
  <c r="AS36" i="2"/>
  <c r="AS3425" i="2"/>
  <c r="AR36" i="2"/>
  <c r="AR3425" i="2"/>
  <c r="AQ36" i="2"/>
  <c r="AQ3425" i="2"/>
  <c r="AP36" i="2"/>
  <c r="AP3425" i="2"/>
  <c r="AO36" i="2"/>
  <c r="AO3425" i="2"/>
  <c r="AN36" i="2"/>
  <c r="AN3425" i="2"/>
  <c r="AM36" i="2"/>
  <c r="AM3425" i="2"/>
  <c r="AY265" i="4"/>
  <c r="BB265" i="4"/>
  <c r="AK378" i="1"/>
  <c r="AL36" i="2"/>
  <c r="AL3425" i="2"/>
  <c r="AX265" i="4"/>
  <c r="BA265" i="4"/>
  <c r="AJ378" i="1"/>
  <c r="AK36" i="2"/>
  <c r="AK3425" i="2"/>
  <c r="AI378" i="1"/>
  <c r="AJ36" i="2"/>
  <c r="AJ3425" i="2"/>
  <c r="AH378" i="1"/>
  <c r="AI36" i="2"/>
  <c r="AI3425" i="2"/>
  <c r="AG378" i="1"/>
  <c r="AH36" i="2"/>
  <c r="AH3425" i="2"/>
  <c r="AF378" i="1"/>
  <c r="AG36" i="2"/>
  <c r="AG3425" i="2"/>
  <c r="AE378" i="1"/>
  <c r="AF36" i="2"/>
  <c r="AF3425" i="2"/>
  <c r="AD378" i="1"/>
  <c r="AE36" i="2"/>
  <c r="AE3425" i="2"/>
  <c r="AC378" i="1"/>
  <c r="AD36" i="2"/>
  <c r="AD3425" i="2"/>
  <c r="AB378" i="1"/>
  <c r="AC36" i="2"/>
  <c r="AC3425" i="2"/>
  <c r="AA378" i="1"/>
  <c r="AB36" i="2"/>
  <c r="AB3425" i="2"/>
  <c r="Z378" i="1"/>
  <c r="AA36" i="2"/>
  <c r="AA3425" i="2"/>
  <c r="Y378" i="1"/>
  <c r="Z36" i="2"/>
  <c r="Z3425" i="2"/>
  <c r="Y36" i="2"/>
  <c r="Y3425" i="2"/>
  <c r="X36" i="2"/>
  <c r="X3425" i="2"/>
  <c r="W36" i="2"/>
  <c r="W3425" i="2"/>
  <c r="V36" i="2"/>
  <c r="V3425" i="2"/>
  <c r="U36" i="2"/>
  <c r="U3425" i="2"/>
  <c r="T36" i="2"/>
  <c r="T3425" i="2"/>
  <c r="S36" i="2"/>
  <c r="S3425" i="2"/>
  <c r="Q378" i="1"/>
  <c r="R36" i="2"/>
  <c r="R3425" i="2"/>
  <c r="Q36" i="2"/>
  <c r="Q3425" i="2"/>
  <c r="O378" i="1"/>
  <c r="P36" i="2"/>
  <c r="P3425" i="2"/>
  <c r="BH244" i="1"/>
  <c r="BH301" i="1"/>
  <c r="N378" i="1"/>
  <c r="O36" i="2"/>
  <c r="O3425" i="2"/>
  <c r="M378" i="1"/>
  <c r="N36" i="2"/>
  <c r="N3425" i="2"/>
  <c r="M36" i="2"/>
  <c r="M3425" i="2"/>
  <c r="K378" i="1"/>
  <c r="L36" i="2"/>
  <c r="L3425" i="2"/>
  <c r="J378" i="1"/>
  <c r="K36" i="2"/>
  <c r="K3425" i="2"/>
  <c r="I378" i="1"/>
  <c r="J36" i="2"/>
  <c r="J3425" i="2"/>
  <c r="I36" i="2"/>
  <c r="I3425" i="2"/>
  <c r="G378" i="1"/>
  <c r="H36" i="2"/>
  <c r="H3425" i="2"/>
  <c r="ER300" i="1"/>
  <c r="BW377" i="1"/>
  <c r="BX35" i="2"/>
  <c r="BX3320" i="2"/>
  <c r="EQ300" i="1"/>
  <c r="BV377" i="1"/>
  <c r="BW35" i="2"/>
  <c r="BW3320" i="2"/>
  <c r="EH300" i="1"/>
  <c r="EI300" i="1"/>
  <c r="EJ300" i="1"/>
  <c r="EP300" i="1"/>
  <c r="BU377" i="1"/>
  <c r="BV35" i="2"/>
  <c r="BV3320" i="2"/>
  <c r="EO300" i="1"/>
  <c r="BT377" i="1"/>
  <c r="BU35" i="2"/>
  <c r="BU3320" i="2"/>
  <c r="EN300" i="1"/>
  <c r="BS377" i="1"/>
  <c r="BT35" i="2"/>
  <c r="BT3320" i="2"/>
  <c r="EL300" i="1"/>
  <c r="EM300" i="1"/>
  <c r="BR377" i="1"/>
  <c r="BS35" i="2"/>
  <c r="BS3320" i="2"/>
  <c r="BQ377" i="1"/>
  <c r="BR35" i="2"/>
  <c r="BR3320" i="2"/>
  <c r="BQ35" i="2"/>
  <c r="BQ3320" i="2"/>
  <c r="BO377" i="1"/>
  <c r="BP35" i="2"/>
  <c r="BP3320" i="2"/>
  <c r="BN377" i="1"/>
  <c r="BO35" i="2"/>
  <c r="BO3320" i="2"/>
  <c r="BN35" i="2"/>
  <c r="BN3320" i="2"/>
  <c r="BL377" i="1"/>
  <c r="BM35" i="2"/>
  <c r="BM3320" i="2"/>
  <c r="BL35" i="2"/>
  <c r="BL3320" i="2"/>
  <c r="BK35" i="2"/>
  <c r="BK3320" i="2"/>
  <c r="BJ35" i="2"/>
  <c r="BJ3320" i="2"/>
  <c r="BB35" i="2"/>
  <c r="BB3320" i="2"/>
  <c r="BA35" i="2"/>
  <c r="BA3320" i="2"/>
  <c r="AS35" i="2"/>
  <c r="AS3320" i="2"/>
  <c r="AR35" i="2"/>
  <c r="AR3320" i="2"/>
  <c r="AQ35" i="2"/>
  <c r="AQ3320" i="2"/>
  <c r="AP35" i="2"/>
  <c r="AP3320" i="2"/>
  <c r="AO35" i="2"/>
  <c r="AO3320" i="2"/>
  <c r="AN35" i="2"/>
  <c r="AN3320" i="2"/>
  <c r="AM35" i="2"/>
  <c r="AM3320" i="2"/>
  <c r="AY264" i="4"/>
  <c r="BB264" i="4"/>
  <c r="AK377" i="1"/>
  <c r="AL35" i="2"/>
  <c r="AL3320" i="2"/>
  <c r="AX264" i="4"/>
  <c r="BA264" i="4"/>
  <c r="AJ377" i="1"/>
  <c r="AK35" i="2"/>
  <c r="AK3320" i="2"/>
  <c r="AI377" i="1"/>
  <c r="AJ35" i="2"/>
  <c r="AJ3320" i="2"/>
  <c r="AH377" i="1"/>
  <c r="AI35" i="2"/>
  <c r="AI3320" i="2"/>
  <c r="AG377" i="1"/>
  <c r="AH35" i="2"/>
  <c r="AH3320" i="2"/>
  <c r="AF377" i="1"/>
  <c r="AG35" i="2"/>
  <c r="AG3320" i="2"/>
  <c r="AE377" i="1"/>
  <c r="AF35" i="2"/>
  <c r="AF3320" i="2"/>
  <c r="AD377" i="1"/>
  <c r="AE35" i="2"/>
  <c r="AE3320" i="2"/>
  <c r="AC377" i="1"/>
  <c r="AD35" i="2"/>
  <c r="AD3320" i="2"/>
  <c r="AB377" i="1"/>
  <c r="AC35" i="2"/>
  <c r="AC3320" i="2"/>
  <c r="AA377" i="1"/>
  <c r="AB35" i="2"/>
  <c r="AB3320" i="2"/>
  <c r="Z377" i="1"/>
  <c r="AA35" i="2"/>
  <c r="AA3320" i="2"/>
  <c r="Y377" i="1"/>
  <c r="Z35" i="2"/>
  <c r="Z3320" i="2"/>
  <c r="Y35" i="2"/>
  <c r="Y3320" i="2"/>
  <c r="X35" i="2"/>
  <c r="X3320" i="2"/>
  <c r="W35" i="2"/>
  <c r="W3320" i="2"/>
  <c r="V35" i="2"/>
  <c r="V3320" i="2"/>
  <c r="U35" i="2"/>
  <c r="U3320" i="2"/>
  <c r="T35" i="2"/>
  <c r="T3320" i="2"/>
  <c r="S35" i="2"/>
  <c r="S3320" i="2"/>
  <c r="Q377" i="1"/>
  <c r="R35" i="2"/>
  <c r="R3320" i="2"/>
  <c r="Q35" i="2"/>
  <c r="Q3320" i="2"/>
  <c r="O377" i="1"/>
  <c r="P35" i="2"/>
  <c r="P3320" i="2"/>
  <c r="BH300" i="1"/>
  <c r="N377" i="1"/>
  <c r="O35" i="2"/>
  <c r="O3320" i="2"/>
  <c r="M377" i="1"/>
  <c r="N35" i="2"/>
  <c r="N3320" i="2"/>
  <c r="L377" i="1"/>
  <c r="M35" i="2"/>
  <c r="M3320" i="2"/>
  <c r="K377" i="1"/>
  <c r="L35" i="2"/>
  <c r="L3320" i="2"/>
  <c r="J377" i="1"/>
  <c r="K35" i="2"/>
  <c r="K3320" i="2"/>
  <c r="I377" i="1"/>
  <c r="J35" i="2"/>
  <c r="J3320" i="2"/>
  <c r="G159" i="1"/>
  <c r="H377" i="1"/>
  <c r="I35" i="2"/>
  <c r="I3320" i="2"/>
  <c r="G377" i="1"/>
  <c r="H35" i="2"/>
  <c r="H3320" i="2"/>
  <c r="ER299" i="1"/>
  <c r="BW376" i="1"/>
  <c r="BX34" i="2"/>
  <c r="BX3215" i="2"/>
  <c r="EQ299" i="1"/>
  <c r="BV376" i="1"/>
  <c r="BW34" i="2"/>
  <c r="BW3215" i="2"/>
  <c r="EH299" i="1"/>
  <c r="EI299" i="1"/>
  <c r="EJ299" i="1"/>
  <c r="EP299" i="1"/>
  <c r="BU376" i="1"/>
  <c r="BV34" i="2"/>
  <c r="BV3215" i="2"/>
  <c r="EO299" i="1"/>
  <c r="BT376" i="1"/>
  <c r="BU34" i="2"/>
  <c r="BU3215" i="2"/>
  <c r="EN299" i="1"/>
  <c r="BS376" i="1"/>
  <c r="BT34" i="2"/>
  <c r="BT3215" i="2"/>
  <c r="EL299" i="1"/>
  <c r="EM299" i="1"/>
  <c r="BR376" i="1"/>
  <c r="BS34" i="2"/>
  <c r="BS3215" i="2"/>
  <c r="BQ376" i="1"/>
  <c r="BR34" i="2"/>
  <c r="BR3215" i="2"/>
  <c r="BQ34" i="2"/>
  <c r="BQ3215" i="2"/>
  <c r="BO376" i="1"/>
  <c r="BP34" i="2"/>
  <c r="BP3215" i="2"/>
  <c r="BN376" i="1"/>
  <c r="BO34" i="2"/>
  <c r="BO3215" i="2"/>
  <c r="BN34" i="2"/>
  <c r="BN3215" i="2"/>
  <c r="BL376" i="1"/>
  <c r="BM34" i="2"/>
  <c r="BM3215" i="2"/>
  <c r="BL34" i="2"/>
  <c r="BL3215" i="2"/>
  <c r="BK34" i="2"/>
  <c r="BK3215" i="2"/>
  <c r="BJ34" i="2"/>
  <c r="BJ3215" i="2"/>
  <c r="BB34" i="2"/>
  <c r="BB3215" i="2"/>
  <c r="BA34" i="2"/>
  <c r="BA3215" i="2"/>
  <c r="AS34" i="2"/>
  <c r="AS3215" i="2"/>
  <c r="AR34" i="2"/>
  <c r="AR3215" i="2"/>
  <c r="AQ34" i="2"/>
  <c r="AQ3215" i="2"/>
  <c r="AP34" i="2"/>
  <c r="AP3215" i="2"/>
  <c r="AO34" i="2"/>
  <c r="AO3215" i="2"/>
  <c r="AN34" i="2"/>
  <c r="AN3215" i="2"/>
  <c r="AM34" i="2"/>
  <c r="AM3215" i="2"/>
  <c r="AY263" i="4"/>
  <c r="BB263" i="4"/>
  <c r="AK376" i="1"/>
  <c r="AL34" i="2"/>
  <c r="AL3215" i="2"/>
  <c r="AX263" i="4"/>
  <c r="BA263" i="4"/>
  <c r="AJ376" i="1"/>
  <c r="AK34" i="2"/>
  <c r="AK3215" i="2"/>
  <c r="AI376" i="1"/>
  <c r="AJ34" i="2"/>
  <c r="AJ3215" i="2"/>
  <c r="AH376" i="1"/>
  <c r="AI34" i="2"/>
  <c r="AI3215" i="2"/>
  <c r="AG376" i="1"/>
  <c r="AH34" i="2"/>
  <c r="AH3215" i="2"/>
  <c r="AF376" i="1"/>
  <c r="AG34" i="2"/>
  <c r="AG3215" i="2"/>
  <c r="AE376" i="1"/>
  <c r="AF34" i="2"/>
  <c r="AF3215" i="2"/>
  <c r="AD376" i="1"/>
  <c r="AE34" i="2"/>
  <c r="AE3215" i="2"/>
  <c r="AC376" i="1"/>
  <c r="AD34" i="2"/>
  <c r="AD3215" i="2"/>
  <c r="AB376" i="1"/>
  <c r="AC34" i="2"/>
  <c r="AC3215" i="2"/>
  <c r="AA376" i="1"/>
  <c r="AB34" i="2"/>
  <c r="AB3215" i="2"/>
  <c r="Z376" i="1"/>
  <c r="AA34" i="2"/>
  <c r="AA3215" i="2"/>
  <c r="Y376" i="1"/>
  <c r="Z34" i="2"/>
  <c r="Z3215" i="2"/>
  <c r="Y34" i="2"/>
  <c r="Y3215" i="2"/>
  <c r="X34" i="2"/>
  <c r="X3215" i="2"/>
  <c r="W34" i="2"/>
  <c r="W3215" i="2"/>
  <c r="V34" i="2"/>
  <c r="V3215" i="2"/>
  <c r="U34" i="2"/>
  <c r="U3215" i="2"/>
  <c r="T34" i="2"/>
  <c r="T3215" i="2"/>
  <c r="S34" i="2"/>
  <c r="S3215" i="2"/>
  <c r="Q376" i="1"/>
  <c r="R34" i="2"/>
  <c r="R3215" i="2"/>
  <c r="Q34" i="2"/>
  <c r="Q3215" i="2"/>
  <c r="O376" i="1"/>
  <c r="P34" i="2"/>
  <c r="P3215" i="2"/>
  <c r="BH299" i="1"/>
  <c r="N376" i="1"/>
  <c r="O34" i="2"/>
  <c r="O3215" i="2"/>
  <c r="M376" i="1"/>
  <c r="N34" i="2"/>
  <c r="N3215" i="2"/>
  <c r="L376" i="1"/>
  <c r="M34" i="2"/>
  <c r="M3215" i="2"/>
  <c r="K376" i="1"/>
  <c r="L34" i="2"/>
  <c r="L3215" i="2"/>
  <c r="J376" i="1"/>
  <c r="K34" i="2"/>
  <c r="K3215" i="2"/>
  <c r="I376" i="1"/>
  <c r="J34" i="2"/>
  <c r="J3215" i="2"/>
  <c r="G158" i="1"/>
  <c r="H376" i="1"/>
  <c r="I34" i="2"/>
  <c r="I3215" i="2"/>
  <c r="G376" i="1"/>
  <c r="H34" i="2"/>
  <c r="H3215" i="2"/>
  <c r="ER298" i="1"/>
  <c r="BW375" i="1"/>
  <c r="BX33" i="2"/>
  <c r="BX3110" i="2"/>
  <c r="EQ298" i="1"/>
  <c r="BV375" i="1"/>
  <c r="BW33" i="2"/>
  <c r="BW3110" i="2"/>
  <c r="EH298" i="1"/>
  <c r="EI298" i="1"/>
  <c r="EJ298" i="1"/>
  <c r="EP298" i="1"/>
  <c r="BU375" i="1"/>
  <c r="BV33" i="2"/>
  <c r="BV3110" i="2"/>
  <c r="EO298" i="1"/>
  <c r="BT375" i="1"/>
  <c r="BU33" i="2"/>
  <c r="BU3110" i="2"/>
  <c r="EN298" i="1"/>
  <c r="BS375" i="1"/>
  <c r="BT33" i="2"/>
  <c r="BT3110" i="2"/>
  <c r="EL298" i="1"/>
  <c r="EM298" i="1"/>
  <c r="BR375" i="1"/>
  <c r="BS33" i="2"/>
  <c r="BS3110" i="2"/>
  <c r="BQ375" i="1"/>
  <c r="BR33" i="2"/>
  <c r="BR3110" i="2"/>
  <c r="BQ33" i="2"/>
  <c r="BQ3110" i="2"/>
  <c r="BO375" i="1"/>
  <c r="BP33" i="2"/>
  <c r="BP3110" i="2"/>
  <c r="BN375" i="1"/>
  <c r="BO33" i="2"/>
  <c r="BO3110" i="2"/>
  <c r="BN33" i="2"/>
  <c r="BN3110" i="2"/>
  <c r="BL375" i="1"/>
  <c r="BM33" i="2"/>
  <c r="BM3110" i="2"/>
  <c r="BL33" i="2"/>
  <c r="BL3110" i="2"/>
  <c r="BK33" i="2"/>
  <c r="BK3110" i="2"/>
  <c r="BJ33" i="2"/>
  <c r="BJ3110" i="2"/>
  <c r="BB33" i="2"/>
  <c r="BB3110" i="2"/>
  <c r="BA33" i="2"/>
  <c r="BA3110" i="2"/>
  <c r="AS33" i="2"/>
  <c r="AS3110" i="2"/>
  <c r="AR33" i="2"/>
  <c r="AR3110" i="2"/>
  <c r="AQ33" i="2"/>
  <c r="AQ3110" i="2"/>
  <c r="AP33" i="2"/>
  <c r="AP3110" i="2"/>
  <c r="AO33" i="2"/>
  <c r="AO3110" i="2"/>
  <c r="AN33" i="2"/>
  <c r="AN3110" i="2"/>
  <c r="AM33" i="2"/>
  <c r="AM3110" i="2"/>
  <c r="AY262" i="4"/>
  <c r="BB262" i="4"/>
  <c r="AK375" i="1"/>
  <c r="AL33" i="2"/>
  <c r="AL3110" i="2"/>
  <c r="AX262" i="4"/>
  <c r="BA262" i="4"/>
  <c r="AJ375" i="1"/>
  <c r="AK33" i="2"/>
  <c r="AK3110" i="2"/>
  <c r="AI375" i="1"/>
  <c r="AJ33" i="2"/>
  <c r="AJ3110" i="2"/>
  <c r="AH375" i="1"/>
  <c r="AI33" i="2"/>
  <c r="AI3110" i="2"/>
  <c r="AG375" i="1"/>
  <c r="AH33" i="2"/>
  <c r="AH3110" i="2"/>
  <c r="AF375" i="1"/>
  <c r="AG33" i="2"/>
  <c r="AG3110" i="2"/>
  <c r="AE375" i="1"/>
  <c r="AF33" i="2"/>
  <c r="AF3110" i="2"/>
  <c r="AD375" i="1"/>
  <c r="AE33" i="2"/>
  <c r="AE3110" i="2"/>
  <c r="AC375" i="1"/>
  <c r="AD33" i="2"/>
  <c r="AD3110" i="2"/>
  <c r="AB375" i="1"/>
  <c r="AC33" i="2"/>
  <c r="AC3110" i="2"/>
  <c r="AA375" i="1"/>
  <c r="AB33" i="2"/>
  <c r="AB3110" i="2"/>
  <c r="Z375" i="1"/>
  <c r="AA33" i="2"/>
  <c r="AA3110" i="2"/>
  <c r="Y375" i="1"/>
  <c r="Z33" i="2"/>
  <c r="Z3110" i="2"/>
  <c r="Y33" i="2"/>
  <c r="Y3110" i="2"/>
  <c r="X33" i="2"/>
  <c r="X3110" i="2"/>
  <c r="W33" i="2"/>
  <c r="W3110" i="2"/>
  <c r="V33" i="2"/>
  <c r="V3110" i="2"/>
  <c r="U33" i="2"/>
  <c r="U3110" i="2"/>
  <c r="T33" i="2"/>
  <c r="T3110" i="2"/>
  <c r="S33" i="2"/>
  <c r="S3110" i="2"/>
  <c r="Q375" i="1"/>
  <c r="R33" i="2"/>
  <c r="R3110" i="2"/>
  <c r="Q33" i="2"/>
  <c r="Q3110" i="2"/>
  <c r="O375" i="1"/>
  <c r="P33" i="2"/>
  <c r="P3110" i="2"/>
  <c r="BH298" i="1"/>
  <c r="N375" i="1"/>
  <c r="O33" i="2"/>
  <c r="O3110" i="2"/>
  <c r="M375" i="1"/>
  <c r="N33" i="2"/>
  <c r="N3110" i="2"/>
  <c r="L375" i="1"/>
  <c r="M33" i="2"/>
  <c r="M3110" i="2"/>
  <c r="K375" i="1"/>
  <c r="L33" i="2"/>
  <c r="L3110" i="2"/>
  <c r="J375" i="1"/>
  <c r="K33" i="2"/>
  <c r="K3110" i="2"/>
  <c r="I375" i="1"/>
  <c r="J33" i="2"/>
  <c r="J3110" i="2"/>
  <c r="G157" i="1"/>
  <c r="H375" i="1"/>
  <c r="I33" i="2"/>
  <c r="I3110" i="2"/>
  <c r="G375" i="1"/>
  <c r="H33" i="2"/>
  <c r="H3110" i="2"/>
  <c r="ER297" i="1"/>
  <c r="BW374" i="1"/>
  <c r="BX32" i="2"/>
  <c r="BX3005" i="2"/>
  <c r="EQ297" i="1"/>
  <c r="BV374" i="1"/>
  <c r="BW32" i="2"/>
  <c r="BW3005" i="2"/>
  <c r="EH297" i="1"/>
  <c r="EI297" i="1"/>
  <c r="EJ297" i="1"/>
  <c r="EP297" i="1"/>
  <c r="BU374" i="1"/>
  <c r="BV32" i="2"/>
  <c r="BV3005" i="2"/>
  <c r="EO297" i="1"/>
  <c r="BT374" i="1"/>
  <c r="BU32" i="2"/>
  <c r="BU3005" i="2"/>
  <c r="EN297" i="1"/>
  <c r="BS374" i="1"/>
  <c r="BT32" i="2"/>
  <c r="BT3005" i="2"/>
  <c r="EL297" i="1"/>
  <c r="EM297" i="1"/>
  <c r="BR374" i="1"/>
  <c r="BS32" i="2"/>
  <c r="BS3005" i="2"/>
  <c r="BQ374" i="1"/>
  <c r="BR32" i="2"/>
  <c r="BR3005" i="2"/>
  <c r="BQ32" i="2"/>
  <c r="BQ3005" i="2"/>
  <c r="BO374" i="1"/>
  <c r="BP32" i="2"/>
  <c r="BP3005" i="2"/>
  <c r="BN374" i="1"/>
  <c r="BO32" i="2"/>
  <c r="BO3005" i="2"/>
  <c r="BN32" i="2"/>
  <c r="BN3005" i="2"/>
  <c r="BL374" i="1"/>
  <c r="BM32" i="2"/>
  <c r="BM3005" i="2"/>
  <c r="BL32" i="2"/>
  <c r="BL3005" i="2"/>
  <c r="BK32" i="2"/>
  <c r="BK3005" i="2"/>
  <c r="BJ32" i="2"/>
  <c r="BJ3005" i="2"/>
  <c r="BB32" i="2"/>
  <c r="BB3005" i="2"/>
  <c r="BA32" i="2"/>
  <c r="BA3005" i="2"/>
  <c r="AS32" i="2"/>
  <c r="AS3005" i="2"/>
  <c r="AR32" i="2"/>
  <c r="AR3005" i="2"/>
  <c r="AQ32" i="2"/>
  <c r="AQ3005" i="2"/>
  <c r="AP32" i="2"/>
  <c r="AP3005" i="2"/>
  <c r="AO32" i="2"/>
  <c r="AO3005" i="2"/>
  <c r="AN32" i="2"/>
  <c r="AN3005" i="2"/>
  <c r="AM32" i="2"/>
  <c r="AM3005" i="2"/>
  <c r="AY261" i="4"/>
  <c r="BB261" i="4"/>
  <c r="AK374" i="1"/>
  <c r="AL32" i="2"/>
  <c r="AL3005" i="2"/>
  <c r="AX261" i="4"/>
  <c r="BA261" i="4"/>
  <c r="AJ374" i="1"/>
  <c r="AK32" i="2"/>
  <c r="AK3005" i="2"/>
  <c r="AI374" i="1"/>
  <c r="AJ32" i="2"/>
  <c r="AJ3005" i="2"/>
  <c r="AH374" i="1"/>
  <c r="AI32" i="2"/>
  <c r="AI3005" i="2"/>
  <c r="AG374" i="1"/>
  <c r="AH32" i="2"/>
  <c r="AH3005" i="2"/>
  <c r="AF374" i="1"/>
  <c r="AG32" i="2"/>
  <c r="AG3005" i="2"/>
  <c r="AE374" i="1"/>
  <c r="AF32" i="2"/>
  <c r="AF3005" i="2"/>
  <c r="AD374" i="1"/>
  <c r="AE32" i="2"/>
  <c r="AE3005" i="2"/>
  <c r="AC374" i="1"/>
  <c r="AD32" i="2"/>
  <c r="AD3005" i="2"/>
  <c r="AB374" i="1"/>
  <c r="AC32" i="2"/>
  <c r="AC3005" i="2"/>
  <c r="AA374" i="1"/>
  <c r="AB32" i="2"/>
  <c r="AB3005" i="2"/>
  <c r="Z374" i="1"/>
  <c r="AA32" i="2"/>
  <c r="AA3005" i="2"/>
  <c r="Y374" i="1"/>
  <c r="Z32" i="2"/>
  <c r="Z3005" i="2"/>
  <c r="Y32" i="2"/>
  <c r="Y3005" i="2"/>
  <c r="X32" i="2"/>
  <c r="X3005" i="2"/>
  <c r="W32" i="2"/>
  <c r="W3005" i="2"/>
  <c r="V32" i="2"/>
  <c r="V3005" i="2"/>
  <c r="U32" i="2"/>
  <c r="U3005" i="2"/>
  <c r="T32" i="2"/>
  <c r="T3005" i="2"/>
  <c r="S32" i="2"/>
  <c r="S3005" i="2"/>
  <c r="Q374" i="1"/>
  <c r="R32" i="2"/>
  <c r="R3005" i="2"/>
  <c r="Q32" i="2"/>
  <c r="Q3005" i="2"/>
  <c r="O374" i="1"/>
  <c r="P32" i="2"/>
  <c r="P3005" i="2"/>
  <c r="BH297" i="1"/>
  <c r="N374" i="1"/>
  <c r="O32" i="2"/>
  <c r="O3005" i="2"/>
  <c r="M374" i="1"/>
  <c r="N32" i="2"/>
  <c r="N3005" i="2"/>
  <c r="L374" i="1"/>
  <c r="M32" i="2"/>
  <c r="M3005" i="2"/>
  <c r="K374" i="1"/>
  <c r="L32" i="2"/>
  <c r="L3005" i="2"/>
  <c r="J374" i="1"/>
  <c r="K32" i="2"/>
  <c r="K3005" i="2"/>
  <c r="I374" i="1"/>
  <c r="J32" i="2"/>
  <c r="J3005" i="2"/>
  <c r="G156" i="1"/>
  <c r="H374" i="1"/>
  <c r="I32" i="2"/>
  <c r="I3005" i="2"/>
  <c r="G374" i="1"/>
  <c r="H32" i="2"/>
  <c r="H3005" i="2"/>
  <c r="ER296" i="1"/>
  <c r="BW373" i="1"/>
  <c r="BX31" i="2"/>
  <c r="BX2900" i="2"/>
  <c r="EQ296" i="1"/>
  <c r="BV373" i="1"/>
  <c r="BW31" i="2"/>
  <c r="BW2900" i="2"/>
  <c r="EH296" i="1"/>
  <c r="EI296" i="1"/>
  <c r="EJ296" i="1"/>
  <c r="EP296" i="1"/>
  <c r="BU373" i="1"/>
  <c r="BV31" i="2"/>
  <c r="BV2900" i="2"/>
  <c r="EO296" i="1"/>
  <c r="BT373" i="1"/>
  <c r="BU31" i="2"/>
  <c r="BU2900" i="2"/>
  <c r="EN296" i="1"/>
  <c r="BS373" i="1"/>
  <c r="BT31" i="2"/>
  <c r="BT2900" i="2"/>
  <c r="EL296" i="1"/>
  <c r="EM296" i="1"/>
  <c r="BR373" i="1"/>
  <c r="BS31" i="2"/>
  <c r="BS2900" i="2"/>
  <c r="BQ373" i="1"/>
  <c r="BR31" i="2"/>
  <c r="BR2900" i="2"/>
  <c r="BQ31" i="2"/>
  <c r="BQ2900" i="2"/>
  <c r="BO373" i="1"/>
  <c r="BP31" i="2"/>
  <c r="BP2900" i="2"/>
  <c r="BN373" i="1"/>
  <c r="BO31" i="2"/>
  <c r="BO2900" i="2"/>
  <c r="BN31" i="2"/>
  <c r="BN2900" i="2"/>
  <c r="BL373" i="1"/>
  <c r="BM31" i="2"/>
  <c r="BM2900" i="2"/>
  <c r="BL31" i="2"/>
  <c r="BL2900" i="2"/>
  <c r="BK31" i="2"/>
  <c r="BK2900" i="2"/>
  <c r="BJ31" i="2"/>
  <c r="BJ2900" i="2"/>
  <c r="BB31" i="2"/>
  <c r="BB2900" i="2"/>
  <c r="BA31" i="2"/>
  <c r="BA2900" i="2"/>
  <c r="AS31" i="2"/>
  <c r="AS2900" i="2"/>
  <c r="AR31" i="2"/>
  <c r="AR2900" i="2"/>
  <c r="AQ31" i="2"/>
  <c r="AQ2900" i="2"/>
  <c r="AP31" i="2"/>
  <c r="AP2900" i="2"/>
  <c r="AO31" i="2"/>
  <c r="AO2900" i="2"/>
  <c r="AN31" i="2"/>
  <c r="AN2900" i="2"/>
  <c r="AM31" i="2"/>
  <c r="AM2900" i="2"/>
  <c r="AY260" i="4"/>
  <c r="BB260" i="4"/>
  <c r="AK373" i="1"/>
  <c r="AL31" i="2"/>
  <c r="AL2900" i="2"/>
  <c r="AX260" i="4"/>
  <c r="BA260" i="4"/>
  <c r="AJ373" i="1"/>
  <c r="AK31" i="2"/>
  <c r="AK2900" i="2"/>
  <c r="AI373" i="1"/>
  <c r="AJ31" i="2"/>
  <c r="AJ2900" i="2"/>
  <c r="AH373" i="1"/>
  <c r="AI31" i="2"/>
  <c r="AI2900" i="2"/>
  <c r="AG373" i="1"/>
  <c r="AH31" i="2"/>
  <c r="AH2900" i="2"/>
  <c r="AF373" i="1"/>
  <c r="AG31" i="2"/>
  <c r="AG2900" i="2"/>
  <c r="AE373" i="1"/>
  <c r="AF31" i="2"/>
  <c r="AF2900" i="2"/>
  <c r="AD373" i="1"/>
  <c r="AE31" i="2"/>
  <c r="AE2900" i="2"/>
  <c r="AC373" i="1"/>
  <c r="AD31" i="2"/>
  <c r="AD2900" i="2"/>
  <c r="AB373" i="1"/>
  <c r="AC31" i="2"/>
  <c r="AC2900" i="2"/>
  <c r="AA373" i="1"/>
  <c r="AB31" i="2"/>
  <c r="AB2900" i="2"/>
  <c r="Z373" i="1"/>
  <c r="AA31" i="2"/>
  <c r="AA2900" i="2"/>
  <c r="Y373" i="1"/>
  <c r="Z31" i="2"/>
  <c r="Z2900" i="2"/>
  <c r="Y31" i="2"/>
  <c r="Y2900" i="2"/>
  <c r="X31" i="2"/>
  <c r="X2900" i="2"/>
  <c r="W31" i="2"/>
  <c r="W2900" i="2"/>
  <c r="V31" i="2"/>
  <c r="V2900" i="2"/>
  <c r="U31" i="2"/>
  <c r="U2900" i="2"/>
  <c r="T31" i="2"/>
  <c r="T2900" i="2"/>
  <c r="S31" i="2"/>
  <c r="S2900" i="2"/>
  <c r="Q373" i="1"/>
  <c r="R31" i="2"/>
  <c r="R2900" i="2"/>
  <c r="Q31" i="2"/>
  <c r="Q2900" i="2"/>
  <c r="O373" i="1"/>
  <c r="P31" i="2"/>
  <c r="P2900" i="2"/>
  <c r="BH296" i="1"/>
  <c r="N373" i="1"/>
  <c r="O31" i="2"/>
  <c r="O2900" i="2"/>
  <c r="M373" i="1"/>
  <c r="N31" i="2"/>
  <c r="N2900" i="2"/>
  <c r="L373" i="1"/>
  <c r="M31" i="2"/>
  <c r="M2900" i="2"/>
  <c r="K373" i="1"/>
  <c r="L31" i="2"/>
  <c r="L2900" i="2"/>
  <c r="J373" i="1"/>
  <c r="K31" i="2"/>
  <c r="K2900" i="2"/>
  <c r="I373" i="1"/>
  <c r="J31" i="2"/>
  <c r="J2900" i="2"/>
  <c r="G155" i="1"/>
  <c r="H373" i="1"/>
  <c r="I31" i="2"/>
  <c r="I2900" i="2"/>
  <c r="G373" i="1"/>
  <c r="H31" i="2"/>
  <c r="H2900" i="2"/>
  <c r="ER295" i="1"/>
  <c r="BW372" i="1"/>
  <c r="BX30" i="2"/>
  <c r="BX2795" i="2"/>
  <c r="EQ295" i="1"/>
  <c r="BV372" i="1"/>
  <c r="BW30" i="2"/>
  <c r="BW2795" i="2"/>
  <c r="EH295" i="1"/>
  <c r="EI295" i="1"/>
  <c r="EJ295" i="1"/>
  <c r="EP295" i="1"/>
  <c r="BU372" i="1"/>
  <c r="BV30" i="2"/>
  <c r="BV2795" i="2"/>
  <c r="EO295" i="1"/>
  <c r="BT372" i="1"/>
  <c r="BU30" i="2"/>
  <c r="BU2795" i="2"/>
  <c r="EN295" i="1"/>
  <c r="BS372" i="1"/>
  <c r="BT30" i="2"/>
  <c r="BT2795" i="2"/>
  <c r="EL295" i="1"/>
  <c r="EM295" i="1"/>
  <c r="BR372" i="1"/>
  <c r="BS30" i="2"/>
  <c r="BS2795" i="2"/>
  <c r="BQ372" i="1"/>
  <c r="BR30" i="2"/>
  <c r="BR2795" i="2"/>
  <c r="BQ30" i="2"/>
  <c r="BQ2795" i="2"/>
  <c r="BO372" i="1"/>
  <c r="BP30" i="2"/>
  <c r="BP2795" i="2"/>
  <c r="BN372" i="1"/>
  <c r="BO30" i="2"/>
  <c r="BO2795" i="2"/>
  <c r="BN30" i="2"/>
  <c r="BN2795" i="2"/>
  <c r="BL372" i="1"/>
  <c r="BM30" i="2"/>
  <c r="BM2795" i="2"/>
  <c r="BL30" i="2"/>
  <c r="BL2795" i="2"/>
  <c r="BK30" i="2"/>
  <c r="BK2795" i="2"/>
  <c r="BJ30" i="2"/>
  <c r="BJ2795" i="2"/>
  <c r="BB30" i="2"/>
  <c r="BB2795" i="2"/>
  <c r="BA30" i="2"/>
  <c r="BA2795" i="2"/>
  <c r="AS30" i="2"/>
  <c r="AS2795" i="2"/>
  <c r="AR30" i="2"/>
  <c r="AR2795" i="2"/>
  <c r="AQ30" i="2"/>
  <c r="AQ2795" i="2"/>
  <c r="AP30" i="2"/>
  <c r="AP2795" i="2"/>
  <c r="AO30" i="2"/>
  <c r="AO2795" i="2"/>
  <c r="AN30" i="2"/>
  <c r="AN2795" i="2"/>
  <c r="AM30" i="2"/>
  <c r="AM2795" i="2"/>
  <c r="AY259" i="4"/>
  <c r="BB259" i="4"/>
  <c r="AK372" i="1"/>
  <c r="AL30" i="2"/>
  <c r="AL2795" i="2"/>
  <c r="AX259" i="4"/>
  <c r="BA259" i="4"/>
  <c r="AJ372" i="1"/>
  <c r="AK30" i="2"/>
  <c r="AK2795" i="2"/>
  <c r="AI372" i="1"/>
  <c r="AJ30" i="2"/>
  <c r="AJ2795" i="2"/>
  <c r="AH372" i="1"/>
  <c r="AI30" i="2"/>
  <c r="AI2795" i="2"/>
  <c r="AG372" i="1"/>
  <c r="AH30" i="2"/>
  <c r="AH2795" i="2"/>
  <c r="AF372" i="1"/>
  <c r="AG30" i="2"/>
  <c r="AG2795" i="2"/>
  <c r="AE372" i="1"/>
  <c r="AF30" i="2"/>
  <c r="AF2795" i="2"/>
  <c r="AD372" i="1"/>
  <c r="AE30" i="2"/>
  <c r="AE2795" i="2"/>
  <c r="AC372" i="1"/>
  <c r="AD30" i="2"/>
  <c r="AD2795" i="2"/>
  <c r="AB372" i="1"/>
  <c r="AC30" i="2"/>
  <c r="AC2795" i="2"/>
  <c r="AA372" i="1"/>
  <c r="AB30" i="2"/>
  <c r="AB2795" i="2"/>
  <c r="Z372" i="1"/>
  <c r="AA30" i="2"/>
  <c r="AA2795" i="2"/>
  <c r="Y372" i="1"/>
  <c r="Z30" i="2"/>
  <c r="Z2795" i="2"/>
  <c r="Y30" i="2"/>
  <c r="Y2795" i="2"/>
  <c r="X30" i="2"/>
  <c r="X2795" i="2"/>
  <c r="W30" i="2"/>
  <c r="W2795" i="2"/>
  <c r="V30" i="2"/>
  <c r="V2795" i="2"/>
  <c r="U30" i="2"/>
  <c r="U2795" i="2"/>
  <c r="T30" i="2"/>
  <c r="T2795" i="2"/>
  <c r="S30" i="2"/>
  <c r="S2795" i="2"/>
  <c r="Q372" i="1"/>
  <c r="R30" i="2"/>
  <c r="R2795" i="2"/>
  <c r="Q30" i="2"/>
  <c r="Q2795" i="2"/>
  <c r="O372" i="1"/>
  <c r="P30" i="2"/>
  <c r="P2795" i="2"/>
  <c r="BH295" i="1"/>
  <c r="N372" i="1"/>
  <c r="O30" i="2"/>
  <c r="O2795" i="2"/>
  <c r="M372" i="1"/>
  <c r="N30" i="2"/>
  <c r="N2795" i="2"/>
  <c r="L372" i="1"/>
  <c r="M30" i="2"/>
  <c r="M2795" i="2"/>
  <c r="K372" i="1"/>
  <c r="L30" i="2"/>
  <c r="L2795" i="2"/>
  <c r="J372" i="1"/>
  <c r="K30" i="2"/>
  <c r="K2795" i="2"/>
  <c r="I372" i="1"/>
  <c r="J30" i="2"/>
  <c r="J2795" i="2"/>
  <c r="G154" i="1"/>
  <c r="H372" i="1"/>
  <c r="I30" i="2"/>
  <c r="I2795" i="2"/>
  <c r="G372" i="1"/>
  <c r="H30" i="2"/>
  <c r="H2795" i="2"/>
  <c r="ER294" i="1"/>
  <c r="BW371" i="1"/>
  <c r="BX29" i="2"/>
  <c r="BX2690" i="2"/>
  <c r="EQ294" i="1"/>
  <c r="BV371" i="1"/>
  <c r="BW29" i="2"/>
  <c r="BW2690" i="2"/>
  <c r="EH294" i="1"/>
  <c r="EI294" i="1"/>
  <c r="EJ294" i="1"/>
  <c r="EP294" i="1"/>
  <c r="BU371" i="1"/>
  <c r="BV29" i="2"/>
  <c r="BV2690" i="2"/>
  <c r="EO294" i="1"/>
  <c r="BT371" i="1"/>
  <c r="BU29" i="2"/>
  <c r="BU2690" i="2"/>
  <c r="EN294" i="1"/>
  <c r="BS371" i="1"/>
  <c r="BT29" i="2"/>
  <c r="BT2690" i="2"/>
  <c r="EL294" i="1"/>
  <c r="EM294" i="1"/>
  <c r="BR371" i="1"/>
  <c r="BS29" i="2"/>
  <c r="BS2690" i="2"/>
  <c r="BQ371" i="1"/>
  <c r="BR29" i="2"/>
  <c r="BR2690" i="2"/>
  <c r="BQ29" i="2"/>
  <c r="BQ2690" i="2"/>
  <c r="BO371" i="1"/>
  <c r="BP29" i="2"/>
  <c r="BP2690" i="2"/>
  <c r="BN371" i="1"/>
  <c r="BO29" i="2"/>
  <c r="BO2690" i="2"/>
  <c r="BN29" i="2"/>
  <c r="BN2690" i="2"/>
  <c r="BL371" i="1"/>
  <c r="BM29" i="2"/>
  <c r="BM2690" i="2"/>
  <c r="BL29" i="2"/>
  <c r="BL2690" i="2"/>
  <c r="BK29" i="2"/>
  <c r="BK2690" i="2"/>
  <c r="BJ29" i="2"/>
  <c r="BJ2690" i="2"/>
  <c r="BB29" i="2"/>
  <c r="BB2690" i="2"/>
  <c r="BA29" i="2"/>
  <c r="BA2690" i="2"/>
  <c r="AS29" i="2"/>
  <c r="AS2690" i="2"/>
  <c r="AR29" i="2"/>
  <c r="AR2690" i="2"/>
  <c r="AQ29" i="2"/>
  <c r="AQ2690" i="2"/>
  <c r="AP29" i="2"/>
  <c r="AP2690" i="2"/>
  <c r="AO29" i="2"/>
  <c r="AO2690" i="2"/>
  <c r="AN29" i="2"/>
  <c r="AN2690" i="2"/>
  <c r="AM29" i="2"/>
  <c r="AM2690" i="2"/>
  <c r="AY258" i="4"/>
  <c r="BB258" i="4"/>
  <c r="AK371" i="1"/>
  <c r="AL29" i="2"/>
  <c r="AL2690" i="2"/>
  <c r="AX258" i="4"/>
  <c r="BA258" i="4"/>
  <c r="AJ371" i="1"/>
  <c r="AK29" i="2"/>
  <c r="AK2690" i="2"/>
  <c r="AI371" i="1"/>
  <c r="AJ29" i="2"/>
  <c r="AJ2690" i="2"/>
  <c r="AH371" i="1"/>
  <c r="AI29" i="2"/>
  <c r="AI2690" i="2"/>
  <c r="AG371" i="1"/>
  <c r="AH29" i="2"/>
  <c r="AH2690" i="2"/>
  <c r="AF371" i="1"/>
  <c r="AG29" i="2"/>
  <c r="AG2690" i="2"/>
  <c r="AE371" i="1"/>
  <c r="AF29" i="2"/>
  <c r="AF2690" i="2"/>
  <c r="AD371" i="1"/>
  <c r="AE29" i="2"/>
  <c r="AE2690" i="2"/>
  <c r="AC371" i="1"/>
  <c r="AD29" i="2"/>
  <c r="AD2690" i="2"/>
  <c r="AB371" i="1"/>
  <c r="AC29" i="2"/>
  <c r="AC2690" i="2"/>
  <c r="AA371" i="1"/>
  <c r="AB29" i="2"/>
  <c r="AB2690" i="2"/>
  <c r="Z371" i="1"/>
  <c r="AA29" i="2"/>
  <c r="AA2690" i="2"/>
  <c r="Y371" i="1"/>
  <c r="Z29" i="2"/>
  <c r="Z2690" i="2"/>
  <c r="Y29" i="2"/>
  <c r="Y2690" i="2"/>
  <c r="X29" i="2"/>
  <c r="X2690" i="2"/>
  <c r="W29" i="2"/>
  <c r="W2690" i="2"/>
  <c r="V29" i="2"/>
  <c r="V2690" i="2"/>
  <c r="U29" i="2"/>
  <c r="U2690" i="2"/>
  <c r="T29" i="2"/>
  <c r="T2690" i="2"/>
  <c r="S29" i="2"/>
  <c r="S2690" i="2"/>
  <c r="Q371" i="1"/>
  <c r="R29" i="2"/>
  <c r="R2690" i="2"/>
  <c r="Q29" i="2"/>
  <c r="Q2690" i="2"/>
  <c r="O371" i="1"/>
  <c r="P29" i="2"/>
  <c r="P2690" i="2"/>
  <c r="BH294" i="1"/>
  <c r="N371" i="1"/>
  <c r="O29" i="2"/>
  <c r="O2690" i="2"/>
  <c r="M371" i="1"/>
  <c r="N29" i="2"/>
  <c r="N2690" i="2"/>
  <c r="L371" i="1"/>
  <c r="M29" i="2"/>
  <c r="M2690" i="2"/>
  <c r="K371" i="1"/>
  <c r="L29" i="2"/>
  <c r="L2690" i="2"/>
  <c r="J371" i="1"/>
  <c r="K29" i="2"/>
  <c r="K2690" i="2"/>
  <c r="I371" i="1"/>
  <c r="J29" i="2"/>
  <c r="J2690" i="2"/>
  <c r="G153" i="1"/>
  <c r="H371" i="1"/>
  <c r="I29" i="2"/>
  <c r="I2690" i="2"/>
  <c r="G371" i="1"/>
  <c r="H29" i="2"/>
  <c r="H2690" i="2"/>
  <c r="ER293" i="1"/>
  <c r="BW370" i="1"/>
  <c r="BX28" i="2"/>
  <c r="BX2585" i="2"/>
  <c r="EQ293" i="1"/>
  <c r="BV370" i="1"/>
  <c r="BW28" i="2"/>
  <c r="BW2585" i="2"/>
  <c r="EH293" i="1"/>
  <c r="EI293" i="1"/>
  <c r="EJ293" i="1"/>
  <c r="EP293" i="1"/>
  <c r="BU370" i="1"/>
  <c r="BV28" i="2"/>
  <c r="BV2585" i="2"/>
  <c r="EO293" i="1"/>
  <c r="BT370" i="1"/>
  <c r="BU28" i="2"/>
  <c r="BU2585" i="2"/>
  <c r="EN293" i="1"/>
  <c r="BS370" i="1"/>
  <c r="BT28" i="2"/>
  <c r="BT2585" i="2"/>
  <c r="EL293" i="1"/>
  <c r="EM293" i="1"/>
  <c r="BR370" i="1"/>
  <c r="BS28" i="2"/>
  <c r="BS2585" i="2"/>
  <c r="BQ370" i="1"/>
  <c r="BR28" i="2"/>
  <c r="BR2585" i="2"/>
  <c r="BQ28" i="2"/>
  <c r="BQ2585" i="2"/>
  <c r="BO370" i="1"/>
  <c r="BP28" i="2"/>
  <c r="BP2585" i="2"/>
  <c r="BN370" i="1"/>
  <c r="BO28" i="2"/>
  <c r="BO2585" i="2"/>
  <c r="BN28" i="2"/>
  <c r="BN2585" i="2"/>
  <c r="BL370" i="1"/>
  <c r="BM28" i="2"/>
  <c r="BM2585" i="2"/>
  <c r="BL28" i="2"/>
  <c r="BL2585" i="2"/>
  <c r="BK28" i="2"/>
  <c r="BK2585" i="2"/>
  <c r="BJ28" i="2"/>
  <c r="BJ2585" i="2"/>
  <c r="BB28" i="2"/>
  <c r="BB2585" i="2"/>
  <c r="BA28" i="2"/>
  <c r="BA2585" i="2"/>
  <c r="AS28" i="2"/>
  <c r="AS2585" i="2"/>
  <c r="AR28" i="2"/>
  <c r="AR2585" i="2"/>
  <c r="AQ28" i="2"/>
  <c r="AQ2585" i="2"/>
  <c r="AP28" i="2"/>
  <c r="AP2585" i="2"/>
  <c r="AO28" i="2"/>
  <c r="AO2585" i="2"/>
  <c r="AN28" i="2"/>
  <c r="AN2585" i="2"/>
  <c r="AM28" i="2"/>
  <c r="AM2585" i="2"/>
  <c r="AY257" i="4"/>
  <c r="BB257" i="4"/>
  <c r="AK370" i="1"/>
  <c r="AL28" i="2"/>
  <c r="AL2585" i="2"/>
  <c r="AX257" i="4"/>
  <c r="BA257" i="4"/>
  <c r="AJ370" i="1"/>
  <c r="AK28" i="2"/>
  <c r="AK2585" i="2"/>
  <c r="AI370" i="1"/>
  <c r="AJ28" i="2"/>
  <c r="AJ2585" i="2"/>
  <c r="AH370" i="1"/>
  <c r="AI28" i="2"/>
  <c r="AI2585" i="2"/>
  <c r="AG370" i="1"/>
  <c r="AH28" i="2"/>
  <c r="AH2585" i="2"/>
  <c r="AF370" i="1"/>
  <c r="AG28" i="2"/>
  <c r="AG2585" i="2"/>
  <c r="AE370" i="1"/>
  <c r="AF28" i="2"/>
  <c r="AF2585" i="2"/>
  <c r="AD370" i="1"/>
  <c r="AE28" i="2"/>
  <c r="AE2585" i="2"/>
  <c r="AC370" i="1"/>
  <c r="AD28" i="2"/>
  <c r="AD2585" i="2"/>
  <c r="AB370" i="1"/>
  <c r="AC28" i="2"/>
  <c r="AC2585" i="2"/>
  <c r="AA370" i="1"/>
  <c r="AB28" i="2"/>
  <c r="AB2585" i="2"/>
  <c r="Z370" i="1"/>
  <c r="AA28" i="2"/>
  <c r="AA2585" i="2"/>
  <c r="Y370" i="1"/>
  <c r="Z28" i="2"/>
  <c r="Z2585" i="2"/>
  <c r="Y28" i="2"/>
  <c r="Y2585" i="2"/>
  <c r="X28" i="2"/>
  <c r="X2585" i="2"/>
  <c r="W28" i="2"/>
  <c r="W2585" i="2"/>
  <c r="V28" i="2"/>
  <c r="V2585" i="2"/>
  <c r="U28" i="2"/>
  <c r="U2585" i="2"/>
  <c r="T28" i="2"/>
  <c r="T2585" i="2"/>
  <c r="S28" i="2"/>
  <c r="S2585" i="2"/>
  <c r="Q370" i="1"/>
  <c r="R28" i="2"/>
  <c r="R2585" i="2"/>
  <c r="Q28" i="2"/>
  <c r="Q2585" i="2"/>
  <c r="O370" i="1"/>
  <c r="P28" i="2"/>
  <c r="P2585" i="2"/>
  <c r="BH293" i="1"/>
  <c r="N370" i="1"/>
  <c r="O28" i="2"/>
  <c r="O2585" i="2"/>
  <c r="M370" i="1"/>
  <c r="N28" i="2"/>
  <c r="N2585" i="2"/>
  <c r="L370" i="1"/>
  <c r="M28" i="2"/>
  <c r="M2585" i="2"/>
  <c r="K370" i="1"/>
  <c r="L28" i="2"/>
  <c r="L2585" i="2"/>
  <c r="J370" i="1"/>
  <c r="K28" i="2"/>
  <c r="K2585" i="2"/>
  <c r="I370" i="1"/>
  <c r="J28" i="2"/>
  <c r="J2585" i="2"/>
  <c r="G152" i="1"/>
  <c r="H370" i="1"/>
  <c r="I28" i="2"/>
  <c r="I2585" i="2"/>
  <c r="G370" i="1"/>
  <c r="H28" i="2"/>
  <c r="H2585" i="2"/>
  <c r="ER292" i="1"/>
  <c r="BW369" i="1"/>
  <c r="BX27" i="2"/>
  <c r="BX2480" i="2"/>
  <c r="EQ292" i="1"/>
  <c r="BV369" i="1"/>
  <c r="BW27" i="2"/>
  <c r="BW2480" i="2"/>
  <c r="EP292" i="1"/>
  <c r="BU369" i="1"/>
  <c r="BV27" i="2"/>
  <c r="BV2480" i="2"/>
  <c r="EO292" i="1"/>
  <c r="BT369" i="1"/>
  <c r="BU27" i="2"/>
  <c r="BU2480" i="2"/>
  <c r="EN292" i="1"/>
  <c r="BS369" i="1"/>
  <c r="BT27" i="2"/>
  <c r="BT2480" i="2"/>
  <c r="EL292" i="1"/>
  <c r="EM292" i="1"/>
  <c r="BR369" i="1"/>
  <c r="BS27" i="2"/>
  <c r="BS2480" i="2"/>
  <c r="BQ369" i="1"/>
  <c r="BR27" i="2"/>
  <c r="BR2480" i="2"/>
  <c r="BQ27" i="2"/>
  <c r="BQ2480" i="2"/>
  <c r="BO369" i="1"/>
  <c r="BP27" i="2"/>
  <c r="BP2480" i="2"/>
  <c r="BN369" i="1"/>
  <c r="BO27" i="2"/>
  <c r="BO2480" i="2"/>
  <c r="BN27" i="2"/>
  <c r="BN2480" i="2"/>
  <c r="BL369" i="1"/>
  <c r="BM27" i="2"/>
  <c r="BM2480" i="2"/>
  <c r="GQ292" i="1"/>
  <c r="BK369" i="1"/>
  <c r="BL27" i="2"/>
  <c r="BL2480" i="2"/>
  <c r="GH292" i="1"/>
  <c r="BJ369" i="1"/>
  <c r="BK27" i="2"/>
  <c r="BK2480" i="2"/>
  <c r="BJ27" i="2"/>
  <c r="BJ2480" i="2"/>
  <c r="BB27" i="2"/>
  <c r="BB2480" i="2"/>
  <c r="BA27" i="2"/>
  <c r="BA2480" i="2"/>
  <c r="AS27" i="2"/>
  <c r="AS2480" i="2"/>
  <c r="FA292" i="1"/>
  <c r="FG292" i="1"/>
  <c r="AQ369" i="1"/>
  <c r="AR27" i="2"/>
  <c r="AR2480" i="2"/>
  <c r="FF292" i="1"/>
  <c r="AP369" i="1"/>
  <c r="AQ27" i="2"/>
  <c r="AQ2480" i="2"/>
  <c r="FE292" i="1"/>
  <c r="AO369" i="1"/>
  <c r="AP27" i="2"/>
  <c r="AP2480" i="2"/>
  <c r="FD292" i="1"/>
  <c r="AN369" i="1"/>
  <c r="AO27" i="2"/>
  <c r="AO2480" i="2"/>
  <c r="FC292" i="1"/>
  <c r="AM369" i="1"/>
  <c r="AN27" i="2"/>
  <c r="AN2480" i="2"/>
  <c r="AM27" i="2"/>
  <c r="AM2480" i="2"/>
  <c r="BB256" i="4"/>
  <c r="AK369" i="1"/>
  <c r="AL27" i="2"/>
  <c r="AL2480" i="2"/>
  <c r="BA256" i="4"/>
  <c r="AJ369" i="1"/>
  <c r="AK27" i="2"/>
  <c r="AK2480" i="2"/>
  <c r="AI369" i="1"/>
  <c r="AJ27" i="2"/>
  <c r="AJ2480" i="2"/>
  <c r="AH369" i="1"/>
  <c r="AI27" i="2"/>
  <c r="AI2480" i="2"/>
  <c r="AG369" i="1"/>
  <c r="AH27" i="2"/>
  <c r="AH2480" i="2"/>
  <c r="AF369" i="1"/>
  <c r="AG27" i="2"/>
  <c r="AG2480" i="2"/>
  <c r="AE369" i="1"/>
  <c r="AF27" i="2"/>
  <c r="AF2480" i="2"/>
  <c r="AD369" i="1"/>
  <c r="AE27" i="2"/>
  <c r="AE2480" i="2"/>
  <c r="AC369" i="1"/>
  <c r="AD27" i="2"/>
  <c r="AD2480" i="2"/>
  <c r="AB369" i="1"/>
  <c r="AC27" i="2"/>
  <c r="AC2480" i="2"/>
  <c r="AA369" i="1"/>
  <c r="AB27" i="2"/>
  <c r="AB2480" i="2"/>
  <c r="Z369" i="1"/>
  <c r="AA27" i="2"/>
  <c r="AA2480" i="2"/>
  <c r="Y369" i="1"/>
  <c r="Z27" i="2"/>
  <c r="Z2480" i="2"/>
  <c r="Y27" i="2"/>
  <c r="Y2480" i="2"/>
  <c r="X27" i="2"/>
  <c r="X2480" i="2"/>
  <c r="W27" i="2"/>
  <c r="W2480" i="2"/>
  <c r="V27" i="2"/>
  <c r="V2480" i="2"/>
  <c r="U27" i="2"/>
  <c r="U2480" i="2"/>
  <c r="T27" i="2"/>
  <c r="T2480" i="2"/>
  <c r="R369" i="1"/>
  <c r="S27" i="2"/>
  <c r="S2480" i="2"/>
  <c r="Q369" i="1"/>
  <c r="R27" i="2"/>
  <c r="R2480" i="2"/>
  <c r="Q27" i="2"/>
  <c r="Q2480" i="2"/>
  <c r="O369" i="1"/>
  <c r="P27" i="2"/>
  <c r="P2480" i="2"/>
  <c r="N369" i="1"/>
  <c r="O27" i="2"/>
  <c r="O2480" i="2"/>
  <c r="M369" i="1"/>
  <c r="N27" i="2"/>
  <c r="N2480" i="2"/>
  <c r="L369" i="1"/>
  <c r="M27" i="2"/>
  <c r="M2480" i="2"/>
  <c r="K369" i="1"/>
  <c r="L27" i="2"/>
  <c r="L2480" i="2"/>
  <c r="J369" i="1"/>
  <c r="K27" i="2"/>
  <c r="K2480" i="2"/>
  <c r="I369" i="1"/>
  <c r="J27" i="2"/>
  <c r="J2480" i="2"/>
  <c r="H369" i="1"/>
  <c r="I27" i="2"/>
  <c r="I2480" i="2"/>
  <c r="G369" i="1"/>
  <c r="H27" i="2"/>
  <c r="H2480" i="2"/>
  <c r="ER291" i="1"/>
  <c r="BW368" i="1"/>
  <c r="BX26" i="2"/>
  <c r="BX2375" i="2"/>
  <c r="EQ291" i="1"/>
  <c r="BV368" i="1"/>
  <c r="BW26" i="2"/>
  <c r="BW2375" i="2"/>
  <c r="EP291" i="1"/>
  <c r="BU368" i="1"/>
  <c r="BV26" i="2"/>
  <c r="BV2375" i="2"/>
  <c r="EO291" i="1"/>
  <c r="BT368" i="1"/>
  <c r="BU26" i="2"/>
  <c r="BU2375" i="2"/>
  <c r="EN291" i="1"/>
  <c r="BS368" i="1"/>
  <c r="BT26" i="2"/>
  <c r="BT2375" i="2"/>
  <c r="EL291" i="1"/>
  <c r="EM291" i="1"/>
  <c r="BR368" i="1"/>
  <c r="BS26" i="2"/>
  <c r="BS2375" i="2"/>
  <c r="BQ368" i="1"/>
  <c r="BR26" i="2"/>
  <c r="BR2375" i="2"/>
  <c r="BQ26" i="2"/>
  <c r="BQ2375" i="2"/>
  <c r="BO368" i="1"/>
  <c r="BP26" i="2"/>
  <c r="BP2375" i="2"/>
  <c r="BN368" i="1"/>
  <c r="BO26" i="2"/>
  <c r="BO2375" i="2"/>
  <c r="BN26" i="2"/>
  <c r="BN2375" i="2"/>
  <c r="BL368" i="1"/>
  <c r="BM26" i="2"/>
  <c r="BM2375" i="2"/>
  <c r="GQ291" i="1"/>
  <c r="BK368" i="1"/>
  <c r="BL26" i="2"/>
  <c r="BL2375" i="2"/>
  <c r="GH291" i="1"/>
  <c r="BJ368" i="1"/>
  <c r="BK26" i="2"/>
  <c r="BK2375" i="2"/>
  <c r="BJ26" i="2"/>
  <c r="BJ2375" i="2"/>
  <c r="BB26" i="2"/>
  <c r="BB2375" i="2"/>
  <c r="BA26" i="2"/>
  <c r="BA2375" i="2"/>
  <c r="AS26" i="2"/>
  <c r="AS2375" i="2"/>
  <c r="FA291" i="1"/>
  <c r="FG291" i="1"/>
  <c r="AQ368" i="1"/>
  <c r="AR26" i="2"/>
  <c r="AR2375" i="2"/>
  <c r="FF291" i="1"/>
  <c r="AP368" i="1"/>
  <c r="AQ26" i="2"/>
  <c r="AQ2375" i="2"/>
  <c r="FE291" i="1"/>
  <c r="AO368" i="1"/>
  <c r="AP26" i="2"/>
  <c r="AP2375" i="2"/>
  <c r="FD291" i="1"/>
  <c r="AN368" i="1"/>
  <c r="AO26" i="2"/>
  <c r="AO2375" i="2"/>
  <c r="FC291" i="1"/>
  <c r="AM368" i="1"/>
  <c r="AN26" i="2"/>
  <c r="AN2375" i="2"/>
  <c r="AM26" i="2"/>
  <c r="AM2375" i="2"/>
  <c r="BB255" i="4"/>
  <c r="AK368" i="1"/>
  <c r="AL26" i="2"/>
  <c r="AL2375" i="2"/>
  <c r="BA255" i="4"/>
  <c r="AJ368" i="1"/>
  <c r="AK26" i="2"/>
  <c r="AK2375" i="2"/>
  <c r="AI368" i="1"/>
  <c r="AJ26" i="2"/>
  <c r="AJ2375" i="2"/>
  <c r="AH368" i="1"/>
  <c r="AI26" i="2"/>
  <c r="AI2375" i="2"/>
  <c r="AG368" i="1"/>
  <c r="AH26" i="2"/>
  <c r="AH2375" i="2"/>
  <c r="AF368" i="1"/>
  <c r="AG26" i="2"/>
  <c r="AG2375" i="2"/>
  <c r="AE368" i="1"/>
  <c r="AF26" i="2"/>
  <c r="AF2375" i="2"/>
  <c r="AD368" i="1"/>
  <c r="AE26" i="2"/>
  <c r="AE2375" i="2"/>
  <c r="AC368" i="1"/>
  <c r="AD26" i="2"/>
  <c r="AD2375" i="2"/>
  <c r="AB368" i="1"/>
  <c r="AC26" i="2"/>
  <c r="AC2375" i="2"/>
  <c r="AA368" i="1"/>
  <c r="AB26" i="2"/>
  <c r="AB2375" i="2"/>
  <c r="Z368" i="1"/>
  <c r="AA26" i="2"/>
  <c r="AA2375" i="2"/>
  <c r="Y368" i="1"/>
  <c r="Z26" i="2"/>
  <c r="Z2375" i="2"/>
  <c r="Y26" i="2"/>
  <c r="Y2375" i="2"/>
  <c r="X26" i="2"/>
  <c r="X2375" i="2"/>
  <c r="W26" i="2"/>
  <c r="W2375" i="2"/>
  <c r="V26" i="2"/>
  <c r="V2375" i="2"/>
  <c r="U26" i="2"/>
  <c r="U2375" i="2"/>
  <c r="T26" i="2"/>
  <c r="T2375" i="2"/>
  <c r="R368" i="1"/>
  <c r="S26" i="2"/>
  <c r="S2375" i="2"/>
  <c r="Q368" i="1"/>
  <c r="R26" i="2"/>
  <c r="R2375" i="2"/>
  <c r="Q26" i="2"/>
  <c r="Q2375" i="2"/>
  <c r="O368" i="1"/>
  <c r="P26" i="2"/>
  <c r="P2375" i="2"/>
  <c r="N368" i="1"/>
  <c r="O26" i="2"/>
  <c r="O2375" i="2"/>
  <c r="M368" i="1"/>
  <c r="N26" i="2"/>
  <c r="N2375" i="2"/>
  <c r="L368" i="1"/>
  <c r="M26" i="2"/>
  <c r="M2375" i="2"/>
  <c r="K368" i="1"/>
  <c r="L26" i="2"/>
  <c r="L2375" i="2"/>
  <c r="J368" i="1"/>
  <c r="K26" i="2"/>
  <c r="K2375" i="2"/>
  <c r="I368" i="1"/>
  <c r="J26" i="2"/>
  <c r="J2375" i="2"/>
  <c r="H368" i="1"/>
  <c r="I26" i="2"/>
  <c r="I2375" i="2"/>
  <c r="G368" i="1"/>
  <c r="H26" i="2"/>
  <c r="H2375" i="2"/>
  <c r="ER290" i="1"/>
  <c r="BW367" i="1"/>
  <c r="BX25" i="2"/>
  <c r="BX2270" i="2"/>
  <c r="EQ290" i="1"/>
  <c r="BV367" i="1"/>
  <c r="BW25" i="2"/>
  <c r="BW2270" i="2"/>
  <c r="EP290" i="1"/>
  <c r="BU367" i="1"/>
  <c r="BV25" i="2"/>
  <c r="BV2270" i="2"/>
  <c r="EO290" i="1"/>
  <c r="BT367" i="1"/>
  <c r="BU25" i="2"/>
  <c r="BU2270" i="2"/>
  <c r="EN290" i="1"/>
  <c r="BS367" i="1"/>
  <c r="BT25" i="2"/>
  <c r="BT2270" i="2"/>
  <c r="EL290" i="1"/>
  <c r="EM290" i="1"/>
  <c r="BR367" i="1"/>
  <c r="BS25" i="2"/>
  <c r="BS2270" i="2"/>
  <c r="BQ367" i="1"/>
  <c r="BR25" i="2"/>
  <c r="BR2270" i="2"/>
  <c r="BQ25" i="2"/>
  <c r="BQ2270" i="2"/>
  <c r="BO367" i="1"/>
  <c r="BP25" i="2"/>
  <c r="BP2270" i="2"/>
  <c r="BN367" i="1"/>
  <c r="BO25" i="2"/>
  <c r="BO2270" i="2"/>
  <c r="BN25" i="2"/>
  <c r="BN2270" i="2"/>
  <c r="BL367" i="1"/>
  <c r="BM25" i="2"/>
  <c r="BM2270" i="2"/>
  <c r="GQ290" i="1"/>
  <c r="BK367" i="1"/>
  <c r="BL25" i="2"/>
  <c r="BL2270" i="2"/>
  <c r="GH290" i="1"/>
  <c r="BJ367" i="1"/>
  <c r="BK25" i="2"/>
  <c r="BK2270" i="2"/>
  <c r="BJ25" i="2"/>
  <c r="BJ2270" i="2"/>
  <c r="BB25" i="2"/>
  <c r="BB2270" i="2"/>
  <c r="BA25" i="2"/>
  <c r="BA2270" i="2"/>
  <c r="AS25" i="2"/>
  <c r="AS2270" i="2"/>
  <c r="FA290" i="1"/>
  <c r="FG290" i="1"/>
  <c r="AQ367" i="1"/>
  <c r="AR25" i="2"/>
  <c r="AR2270" i="2"/>
  <c r="FF290" i="1"/>
  <c r="AP367" i="1"/>
  <c r="AQ25" i="2"/>
  <c r="AQ2270" i="2"/>
  <c r="FE290" i="1"/>
  <c r="AO367" i="1"/>
  <c r="AP25" i="2"/>
  <c r="AP2270" i="2"/>
  <c r="FD290" i="1"/>
  <c r="AN367" i="1"/>
  <c r="AO25" i="2"/>
  <c r="AO2270" i="2"/>
  <c r="FC290" i="1"/>
  <c r="AM367" i="1"/>
  <c r="AN25" i="2"/>
  <c r="AN2270" i="2"/>
  <c r="AM25" i="2"/>
  <c r="AM2270" i="2"/>
  <c r="BB254" i="4"/>
  <c r="AK367" i="1"/>
  <c r="AL25" i="2"/>
  <c r="AL2270" i="2"/>
  <c r="BA254" i="4"/>
  <c r="AJ367" i="1"/>
  <c r="AK25" i="2"/>
  <c r="AK2270" i="2"/>
  <c r="AI367" i="1"/>
  <c r="AJ25" i="2"/>
  <c r="AJ2270" i="2"/>
  <c r="AH367" i="1"/>
  <c r="AI25" i="2"/>
  <c r="AI2270" i="2"/>
  <c r="AG367" i="1"/>
  <c r="AH25" i="2"/>
  <c r="AH2270" i="2"/>
  <c r="AF367" i="1"/>
  <c r="AG25" i="2"/>
  <c r="AG2270" i="2"/>
  <c r="AE367" i="1"/>
  <c r="AF25" i="2"/>
  <c r="AF2270" i="2"/>
  <c r="AD367" i="1"/>
  <c r="AE25" i="2"/>
  <c r="AE2270" i="2"/>
  <c r="AC367" i="1"/>
  <c r="AD25" i="2"/>
  <c r="AD2270" i="2"/>
  <c r="AB367" i="1"/>
  <c r="AC25" i="2"/>
  <c r="AC2270" i="2"/>
  <c r="AA367" i="1"/>
  <c r="AB25" i="2"/>
  <c r="AB2270" i="2"/>
  <c r="Z367" i="1"/>
  <c r="AA25" i="2"/>
  <c r="AA2270" i="2"/>
  <c r="Y367" i="1"/>
  <c r="Z25" i="2"/>
  <c r="Z2270" i="2"/>
  <c r="Y25" i="2"/>
  <c r="Y2270" i="2"/>
  <c r="X25" i="2"/>
  <c r="X2270" i="2"/>
  <c r="W25" i="2"/>
  <c r="W2270" i="2"/>
  <c r="V25" i="2"/>
  <c r="V2270" i="2"/>
  <c r="U25" i="2"/>
  <c r="U2270" i="2"/>
  <c r="T25" i="2"/>
  <c r="T2270" i="2"/>
  <c r="R367" i="1"/>
  <c r="S25" i="2"/>
  <c r="S2270" i="2"/>
  <c r="Q367" i="1"/>
  <c r="R25" i="2"/>
  <c r="R2270" i="2"/>
  <c r="Q25" i="2"/>
  <c r="Q2270" i="2"/>
  <c r="O367" i="1"/>
  <c r="P25" i="2"/>
  <c r="P2270" i="2"/>
  <c r="N367" i="1"/>
  <c r="O25" i="2"/>
  <c r="O2270" i="2"/>
  <c r="M367" i="1"/>
  <c r="N25" i="2"/>
  <c r="N2270" i="2"/>
  <c r="L367" i="1"/>
  <c r="M25" i="2"/>
  <c r="M2270" i="2"/>
  <c r="K367" i="1"/>
  <c r="L25" i="2"/>
  <c r="L2270" i="2"/>
  <c r="J367" i="1"/>
  <c r="K25" i="2"/>
  <c r="K2270" i="2"/>
  <c r="I367" i="1"/>
  <c r="J25" i="2"/>
  <c r="J2270" i="2"/>
  <c r="H367" i="1"/>
  <c r="I25" i="2"/>
  <c r="I2270" i="2"/>
  <c r="G367" i="1"/>
  <c r="H25" i="2"/>
  <c r="H2270" i="2"/>
  <c r="ER289" i="1"/>
  <c r="BW366" i="1"/>
  <c r="BX24" i="2"/>
  <c r="BX2165" i="2"/>
  <c r="EQ289" i="1"/>
  <c r="BV366" i="1"/>
  <c r="BW24" i="2"/>
  <c r="BW2165" i="2"/>
  <c r="EP289" i="1"/>
  <c r="BU366" i="1"/>
  <c r="BV24" i="2"/>
  <c r="BV2165" i="2"/>
  <c r="EO289" i="1"/>
  <c r="BT366" i="1"/>
  <c r="BU24" i="2"/>
  <c r="BU2165" i="2"/>
  <c r="EN289" i="1"/>
  <c r="BS366" i="1"/>
  <c r="BT24" i="2"/>
  <c r="BT2165" i="2"/>
  <c r="EL289" i="1"/>
  <c r="EM289" i="1"/>
  <c r="BR366" i="1"/>
  <c r="BS24" i="2"/>
  <c r="BS2165" i="2"/>
  <c r="BQ366" i="1"/>
  <c r="BR24" i="2"/>
  <c r="BR2165" i="2"/>
  <c r="BQ24" i="2"/>
  <c r="BQ2165" i="2"/>
  <c r="BO366" i="1"/>
  <c r="BP24" i="2"/>
  <c r="BP2165" i="2"/>
  <c r="BN366" i="1"/>
  <c r="BO24" i="2"/>
  <c r="BO2165" i="2"/>
  <c r="BN24" i="2"/>
  <c r="BN2165" i="2"/>
  <c r="BL366" i="1"/>
  <c r="BM24" i="2"/>
  <c r="BM2165" i="2"/>
  <c r="GQ289" i="1"/>
  <c r="BK366" i="1"/>
  <c r="BL24" i="2"/>
  <c r="BL2165" i="2"/>
  <c r="GH289" i="1"/>
  <c r="BJ366" i="1"/>
  <c r="BK24" i="2"/>
  <c r="BK2165" i="2"/>
  <c r="BJ24" i="2"/>
  <c r="BJ2165" i="2"/>
  <c r="BB24" i="2"/>
  <c r="BB2165" i="2"/>
  <c r="BA24" i="2"/>
  <c r="BA2165" i="2"/>
  <c r="AS24" i="2"/>
  <c r="AS2165" i="2"/>
  <c r="FA289" i="1"/>
  <c r="FG289" i="1"/>
  <c r="AQ366" i="1"/>
  <c r="AR24" i="2"/>
  <c r="AR2165" i="2"/>
  <c r="FF289" i="1"/>
  <c r="AP366" i="1"/>
  <c r="AQ24" i="2"/>
  <c r="AQ2165" i="2"/>
  <c r="FE289" i="1"/>
  <c r="AO366" i="1"/>
  <c r="AP24" i="2"/>
  <c r="AP2165" i="2"/>
  <c r="FD289" i="1"/>
  <c r="AN366" i="1"/>
  <c r="AO24" i="2"/>
  <c r="AO2165" i="2"/>
  <c r="FC289" i="1"/>
  <c r="AM366" i="1"/>
  <c r="AN24" i="2"/>
  <c r="AN2165" i="2"/>
  <c r="AM24" i="2"/>
  <c r="AM2165" i="2"/>
  <c r="BB253" i="4"/>
  <c r="AK366" i="1"/>
  <c r="AL24" i="2"/>
  <c r="AL2165" i="2"/>
  <c r="BA253" i="4"/>
  <c r="AJ366" i="1"/>
  <c r="AK24" i="2"/>
  <c r="AK2165" i="2"/>
  <c r="AI366" i="1"/>
  <c r="AJ24" i="2"/>
  <c r="AJ2165" i="2"/>
  <c r="AH366" i="1"/>
  <c r="AI24" i="2"/>
  <c r="AI2165" i="2"/>
  <c r="AG366" i="1"/>
  <c r="AH24" i="2"/>
  <c r="AH2165" i="2"/>
  <c r="AF366" i="1"/>
  <c r="AG24" i="2"/>
  <c r="AG2165" i="2"/>
  <c r="AE366" i="1"/>
  <c r="AF24" i="2"/>
  <c r="AF2165" i="2"/>
  <c r="AD366" i="1"/>
  <c r="AE24" i="2"/>
  <c r="AE2165" i="2"/>
  <c r="AC366" i="1"/>
  <c r="AD24" i="2"/>
  <c r="AD2165" i="2"/>
  <c r="AB366" i="1"/>
  <c r="AC24" i="2"/>
  <c r="AC2165" i="2"/>
  <c r="AA366" i="1"/>
  <c r="AB24" i="2"/>
  <c r="AB2165" i="2"/>
  <c r="Z366" i="1"/>
  <c r="AA24" i="2"/>
  <c r="AA2165" i="2"/>
  <c r="Y366" i="1"/>
  <c r="Z24" i="2"/>
  <c r="Z2165" i="2"/>
  <c r="Y24" i="2"/>
  <c r="Y2165" i="2"/>
  <c r="X24" i="2"/>
  <c r="X2165" i="2"/>
  <c r="W24" i="2"/>
  <c r="W2165" i="2"/>
  <c r="V24" i="2"/>
  <c r="V2165" i="2"/>
  <c r="U24" i="2"/>
  <c r="U2165" i="2"/>
  <c r="T24" i="2"/>
  <c r="T2165" i="2"/>
  <c r="R366" i="1"/>
  <c r="S24" i="2"/>
  <c r="S2165" i="2"/>
  <c r="Q366" i="1"/>
  <c r="R24" i="2"/>
  <c r="R2165" i="2"/>
  <c r="Q24" i="2"/>
  <c r="Q2165" i="2"/>
  <c r="O366" i="1"/>
  <c r="P24" i="2"/>
  <c r="P2165" i="2"/>
  <c r="N366" i="1"/>
  <c r="O24" i="2"/>
  <c r="O2165" i="2"/>
  <c r="M366" i="1"/>
  <c r="N24" i="2"/>
  <c r="N2165" i="2"/>
  <c r="L366" i="1"/>
  <c r="M24" i="2"/>
  <c r="M2165" i="2"/>
  <c r="K366" i="1"/>
  <c r="L24" i="2"/>
  <c r="L2165" i="2"/>
  <c r="J366" i="1"/>
  <c r="K24" i="2"/>
  <c r="K2165" i="2"/>
  <c r="I366" i="1"/>
  <c r="J24" i="2"/>
  <c r="J2165" i="2"/>
  <c r="H366" i="1"/>
  <c r="I24" i="2"/>
  <c r="I2165" i="2"/>
  <c r="G366" i="1"/>
  <c r="H24" i="2"/>
  <c r="H2165" i="2"/>
  <c r="ER288" i="1"/>
  <c r="BW365" i="1"/>
  <c r="BX23" i="2"/>
  <c r="BX2060" i="2"/>
  <c r="EQ288" i="1"/>
  <c r="BV365" i="1"/>
  <c r="BW23" i="2"/>
  <c r="BW2060" i="2"/>
  <c r="EP288" i="1"/>
  <c r="BU365" i="1"/>
  <c r="BV23" i="2"/>
  <c r="BV2060" i="2"/>
  <c r="EO288" i="1"/>
  <c r="BT365" i="1"/>
  <c r="BU23" i="2"/>
  <c r="BU2060" i="2"/>
  <c r="EN288" i="1"/>
  <c r="BS365" i="1"/>
  <c r="BT23" i="2"/>
  <c r="BT2060" i="2"/>
  <c r="EL288" i="1"/>
  <c r="EM288" i="1"/>
  <c r="BR365" i="1"/>
  <c r="BS23" i="2"/>
  <c r="BS2060" i="2"/>
  <c r="BQ365" i="1"/>
  <c r="BR23" i="2"/>
  <c r="BR2060" i="2"/>
  <c r="BQ23" i="2"/>
  <c r="BQ2060" i="2"/>
  <c r="BO365" i="1"/>
  <c r="BP23" i="2"/>
  <c r="BP2060" i="2"/>
  <c r="BN365" i="1"/>
  <c r="BO23" i="2"/>
  <c r="BO2060" i="2"/>
  <c r="BN23" i="2"/>
  <c r="BN2060" i="2"/>
  <c r="BL365" i="1"/>
  <c r="BM23" i="2"/>
  <c r="BM2060" i="2"/>
  <c r="GQ288" i="1"/>
  <c r="BK365" i="1"/>
  <c r="BL23" i="2"/>
  <c r="BL2060" i="2"/>
  <c r="GH288" i="1"/>
  <c r="BJ365" i="1"/>
  <c r="BK23" i="2"/>
  <c r="BK2060" i="2"/>
  <c r="BJ23" i="2"/>
  <c r="BJ2060" i="2"/>
  <c r="BB23" i="2"/>
  <c r="BB2060" i="2"/>
  <c r="BA23" i="2"/>
  <c r="BA2060" i="2"/>
  <c r="AS23" i="2"/>
  <c r="AS2060" i="2"/>
  <c r="FA288" i="1"/>
  <c r="FG288" i="1"/>
  <c r="AQ365" i="1"/>
  <c r="AR23" i="2"/>
  <c r="AR2060" i="2"/>
  <c r="FF288" i="1"/>
  <c r="AP365" i="1"/>
  <c r="AQ23" i="2"/>
  <c r="AQ2060" i="2"/>
  <c r="FE288" i="1"/>
  <c r="AO365" i="1"/>
  <c r="AP23" i="2"/>
  <c r="AP2060" i="2"/>
  <c r="FD288" i="1"/>
  <c r="AN365" i="1"/>
  <c r="AO23" i="2"/>
  <c r="AO2060" i="2"/>
  <c r="FC288" i="1"/>
  <c r="AM365" i="1"/>
  <c r="AN23" i="2"/>
  <c r="AN2060" i="2"/>
  <c r="AM23" i="2"/>
  <c r="AM2060" i="2"/>
  <c r="BB252" i="4"/>
  <c r="AK365" i="1"/>
  <c r="AL23" i="2"/>
  <c r="AL2060" i="2"/>
  <c r="BA252" i="4"/>
  <c r="AJ365" i="1"/>
  <c r="AK23" i="2"/>
  <c r="AK2060" i="2"/>
  <c r="AI365" i="1"/>
  <c r="AJ23" i="2"/>
  <c r="AJ2060" i="2"/>
  <c r="AH365" i="1"/>
  <c r="AI23" i="2"/>
  <c r="AI2060" i="2"/>
  <c r="AG365" i="1"/>
  <c r="AH23" i="2"/>
  <c r="AH2060" i="2"/>
  <c r="AF365" i="1"/>
  <c r="AG23" i="2"/>
  <c r="AG2060" i="2"/>
  <c r="AE365" i="1"/>
  <c r="AF23" i="2"/>
  <c r="AF2060" i="2"/>
  <c r="AD365" i="1"/>
  <c r="AE23" i="2"/>
  <c r="AE2060" i="2"/>
  <c r="AC365" i="1"/>
  <c r="AD23" i="2"/>
  <c r="AD2060" i="2"/>
  <c r="AB365" i="1"/>
  <c r="AC23" i="2"/>
  <c r="AC2060" i="2"/>
  <c r="AA365" i="1"/>
  <c r="AB23" i="2"/>
  <c r="AB2060" i="2"/>
  <c r="Z365" i="1"/>
  <c r="AA23" i="2"/>
  <c r="AA2060" i="2"/>
  <c r="Y365" i="1"/>
  <c r="Z23" i="2"/>
  <c r="Z2060" i="2"/>
  <c r="Y23" i="2"/>
  <c r="Y2060" i="2"/>
  <c r="X23" i="2"/>
  <c r="X2060" i="2"/>
  <c r="W23" i="2"/>
  <c r="W2060" i="2"/>
  <c r="V23" i="2"/>
  <c r="V2060" i="2"/>
  <c r="U23" i="2"/>
  <c r="U2060" i="2"/>
  <c r="T23" i="2"/>
  <c r="T2060" i="2"/>
  <c r="R365" i="1"/>
  <c r="S23" i="2"/>
  <c r="S2060" i="2"/>
  <c r="Q365" i="1"/>
  <c r="R23" i="2"/>
  <c r="R2060" i="2"/>
  <c r="Q23" i="2"/>
  <c r="Q2060" i="2"/>
  <c r="O365" i="1"/>
  <c r="P23" i="2"/>
  <c r="P2060" i="2"/>
  <c r="N365" i="1"/>
  <c r="O23" i="2"/>
  <c r="O2060" i="2"/>
  <c r="M365" i="1"/>
  <c r="N23" i="2"/>
  <c r="N2060" i="2"/>
  <c r="L365" i="1"/>
  <c r="M23" i="2"/>
  <c r="M2060" i="2"/>
  <c r="K365" i="1"/>
  <c r="L23" i="2"/>
  <c r="L2060" i="2"/>
  <c r="J365" i="1"/>
  <c r="K23" i="2"/>
  <c r="K2060" i="2"/>
  <c r="I365" i="1"/>
  <c r="J23" i="2"/>
  <c r="J2060" i="2"/>
  <c r="H365" i="1"/>
  <c r="I23" i="2"/>
  <c r="I2060" i="2"/>
  <c r="G365" i="1"/>
  <c r="H23" i="2"/>
  <c r="H2060" i="2"/>
  <c r="ER287" i="1"/>
  <c r="BW364" i="1"/>
  <c r="BX22" i="2"/>
  <c r="BX1955" i="2"/>
  <c r="EQ287" i="1"/>
  <c r="BV364" i="1"/>
  <c r="BW22" i="2"/>
  <c r="BW1955" i="2"/>
  <c r="EP287" i="1"/>
  <c r="BU364" i="1"/>
  <c r="BV22" i="2"/>
  <c r="BV1955" i="2"/>
  <c r="EO287" i="1"/>
  <c r="BT364" i="1"/>
  <c r="BU22" i="2"/>
  <c r="BU1955" i="2"/>
  <c r="EN287" i="1"/>
  <c r="BS364" i="1"/>
  <c r="BT22" i="2"/>
  <c r="BT1955" i="2"/>
  <c r="EL287" i="1"/>
  <c r="EM287" i="1"/>
  <c r="BR364" i="1"/>
  <c r="BS22" i="2"/>
  <c r="BS1955" i="2"/>
  <c r="BQ364" i="1"/>
  <c r="BR22" i="2"/>
  <c r="BR1955" i="2"/>
  <c r="BQ22" i="2"/>
  <c r="BQ1955" i="2"/>
  <c r="BO364" i="1"/>
  <c r="BP22" i="2"/>
  <c r="BP1955" i="2"/>
  <c r="BN364" i="1"/>
  <c r="BO22" i="2"/>
  <c r="BO1955" i="2"/>
  <c r="BN22" i="2"/>
  <c r="BN1955" i="2"/>
  <c r="BL364" i="1"/>
  <c r="BM22" i="2"/>
  <c r="BM1955" i="2"/>
  <c r="GQ287" i="1"/>
  <c r="BK364" i="1"/>
  <c r="BL22" i="2"/>
  <c r="BL1955" i="2"/>
  <c r="GH287" i="1"/>
  <c r="BJ364" i="1"/>
  <c r="BK22" i="2"/>
  <c r="BK1955" i="2"/>
  <c r="BJ22" i="2"/>
  <c r="BJ1955" i="2"/>
  <c r="BB22" i="2"/>
  <c r="BB1955" i="2"/>
  <c r="BA22" i="2"/>
  <c r="BA1955" i="2"/>
  <c r="AS22" i="2"/>
  <c r="AS1955" i="2"/>
  <c r="FA287" i="1"/>
  <c r="FG287" i="1"/>
  <c r="AQ364" i="1"/>
  <c r="AR22" i="2"/>
  <c r="AR1955" i="2"/>
  <c r="FF287" i="1"/>
  <c r="AP364" i="1"/>
  <c r="AQ22" i="2"/>
  <c r="AQ1955" i="2"/>
  <c r="FE287" i="1"/>
  <c r="AO364" i="1"/>
  <c r="AP22" i="2"/>
  <c r="AP1955" i="2"/>
  <c r="FD287" i="1"/>
  <c r="AN364" i="1"/>
  <c r="AO22" i="2"/>
  <c r="AO1955" i="2"/>
  <c r="FC287" i="1"/>
  <c r="AM364" i="1"/>
  <c r="AN22" i="2"/>
  <c r="AN1955" i="2"/>
  <c r="AM22" i="2"/>
  <c r="AM1955" i="2"/>
  <c r="BB251" i="4"/>
  <c r="AK364" i="1"/>
  <c r="AL22" i="2"/>
  <c r="AL1955" i="2"/>
  <c r="BA251" i="4"/>
  <c r="AJ364" i="1"/>
  <c r="AK22" i="2"/>
  <c r="AK1955" i="2"/>
  <c r="AI364" i="1"/>
  <c r="AJ22" i="2"/>
  <c r="AJ1955" i="2"/>
  <c r="AH364" i="1"/>
  <c r="AI22" i="2"/>
  <c r="AI1955" i="2"/>
  <c r="AG364" i="1"/>
  <c r="AH22" i="2"/>
  <c r="AH1955" i="2"/>
  <c r="AF364" i="1"/>
  <c r="AG22" i="2"/>
  <c r="AG1955" i="2"/>
  <c r="AE364" i="1"/>
  <c r="AF22" i="2"/>
  <c r="AF1955" i="2"/>
  <c r="AD364" i="1"/>
  <c r="AE22" i="2"/>
  <c r="AE1955" i="2"/>
  <c r="AC364" i="1"/>
  <c r="AD22" i="2"/>
  <c r="AD1955" i="2"/>
  <c r="AB364" i="1"/>
  <c r="AC22" i="2"/>
  <c r="AC1955" i="2"/>
  <c r="AA364" i="1"/>
  <c r="AB22" i="2"/>
  <c r="AB1955" i="2"/>
  <c r="Z364" i="1"/>
  <c r="AA22" i="2"/>
  <c r="AA1955" i="2"/>
  <c r="Y364" i="1"/>
  <c r="Z22" i="2"/>
  <c r="Z1955" i="2"/>
  <c r="Y22" i="2"/>
  <c r="Y1955" i="2"/>
  <c r="X22" i="2"/>
  <c r="X1955" i="2"/>
  <c r="W22" i="2"/>
  <c r="W1955" i="2"/>
  <c r="V22" i="2"/>
  <c r="V1955" i="2"/>
  <c r="U22" i="2"/>
  <c r="U1955" i="2"/>
  <c r="T22" i="2"/>
  <c r="T1955" i="2"/>
  <c r="R364" i="1"/>
  <c r="S22" i="2"/>
  <c r="S1955" i="2"/>
  <c r="Q364" i="1"/>
  <c r="R22" i="2"/>
  <c r="R1955" i="2"/>
  <c r="Q22" i="2"/>
  <c r="Q1955" i="2"/>
  <c r="O364" i="1"/>
  <c r="P22" i="2"/>
  <c r="P1955" i="2"/>
  <c r="N364" i="1"/>
  <c r="O22" i="2"/>
  <c r="O1955" i="2"/>
  <c r="M364" i="1"/>
  <c r="N22" i="2"/>
  <c r="N1955" i="2"/>
  <c r="L364" i="1"/>
  <c r="M22" i="2"/>
  <c r="M1955" i="2"/>
  <c r="K364" i="1"/>
  <c r="L22" i="2"/>
  <c r="L1955" i="2"/>
  <c r="J364" i="1"/>
  <c r="K22" i="2"/>
  <c r="K1955" i="2"/>
  <c r="I364" i="1"/>
  <c r="J22" i="2"/>
  <c r="J1955" i="2"/>
  <c r="H364" i="1"/>
  <c r="I22" i="2"/>
  <c r="I1955" i="2"/>
  <c r="G364" i="1"/>
  <c r="H22" i="2"/>
  <c r="H1955" i="2"/>
  <c r="ER286" i="1"/>
  <c r="BW363" i="1"/>
  <c r="BX21" i="2"/>
  <c r="BX1850" i="2"/>
  <c r="EQ286" i="1"/>
  <c r="BV363" i="1"/>
  <c r="BW21" i="2"/>
  <c r="BW1850" i="2"/>
  <c r="EP286" i="1"/>
  <c r="BU363" i="1"/>
  <c r="BV21" i="2"/>
  <c r="BV1850" i="2"/>
  <c r="EO286" i="1"/>
  <c r="BT363" i="1"/>
  <c r="BU21" i="2"/>
  <c r="BU1850" i="2"/>
  <c r="EN286" i="1"/>
  <c r="BS363" i="1"/>
  <c r="BT21" i="2"/>
  <c r="BT1850" i="2"/>
  <c r="EL286" i="1"/>
  <c r="EM286" i="1"/>
  <c r="BR363" i="1"/>
  <c r="BS21" i="2"/>
  <c r="BS1850" i="2"/>
  <c r="BQ363" i="1"/>
  <c r="BR21" i="2"/>
  <c r="BR1850" i="2"/>
  <c r="BQ21" i="2"/>
  <c r="BQ1850" i="2"/>
  <c r="BO363" i="1"/>
  <c r="BP21" i="2"/>
  <c r="BP1850" i="2"/>
  <c r="BN363" i="1"/>
  <c r="BO21" i="2"/>
  <c r="BO1850" i="2"/>
  <c r="BN21" i="2"/>
  <c r="BN1850" i="2"/>
  <c r="BL363" i="1"/>
  <c r="BM21" i="2"/>
  <c r="BM1850" i="2"/>
  <c r="GQ286" i="1"/>
  <c r="BK363" i="1"/>
  <c r="BL21" i="2"/>
  <c r="BL1850" i="2"/>
  <c r="GH286" i="1"/>
  <c r="BJ363" i="1"/>
  <c r="BK21" i="2"/>
  <c r="BK1850" i="2"/>
  <c r="BJ21" i="2"/>
  <c r="BJ1850" i="2"/>
  <c r="BB21" i="2"/>
  <c r="BB1850" i="2"/>
  <c r="BA21" i="2"/>
  <c r="BA1850" i="2"/>
  <c r="AS21" i="2"/>
  <c r="AS1850" i="2"/>
  <c r="FA286" i="1"/>
  <c r="FG286" i="1"/>
  <c r="AQ363" i="1"/>
  <c r="AR21" i="2"/>
  <c r="AR1850" i="2"/>
  <c r="FF286" i="1"/>
  <c r="AP363" i="1"/>
  <c r="AQ21" i="2"/>
  <c r="AQ1850" i="2"/>
  <c r="FE286" i="1"/>
  <c r="AO363" i="1"/>
  <c r="AP21" i="2"/>
  <c r="AP1850" i="2"/>
  <c r="FD286" i="1"/>
  <c r="AN363" i="1"/>
  <c r="AO21" i="2"/>
  <c r="AO1850" i="2"/>
  <c r="FC286" i="1"/>
  <c r="AM363" i="1"/>
  <c r="AN21" i="2"/>
  <c r="AN1850" i="2"/>
  <c r="AM21" i="2"/>
  <c r="AM1850" i="2"/>
  <c r="BB250" i="4"/>
  <c r="AK363" i="1"/>
  <c r="AL21" i="2"/>
  <c r="AL1850" i="2"/>
  <c r="BA250" i="4"/>
  <c r="AJ363" i="1"/>
  <c r="AK21" i="2"/>
  <c r="AK1850" i="2"/>
  <c r="AI363" i="1"/>
  <c r="AJ21" i="2"/>
  <c r="AJ1850" i="2"/>
  <c r="AH363" i="1"/>
  <c r="AI21" i="2"/>
  <c r="AI1850" i="2"/>
  <c r="AG363" i="1"/>
  <c r="AH21" i="2"/>
  <c r="AH1850" i="2"/>
  <c r="AF363" i="1"/>
  <c r="AG21" i="2"/>
  <c r="AG1850" i="2"/>
  <c r="AE363" i="1"/>
  <c r="AF21" i="2"/>
  <c r="AF1850" i="2"/>
  <c r="AD363" i="1"/>
  <c r="AE21" i="2"/>
  <c r="AE1850" i="2"/>
  <c r="AC363" i="1"/>
  <c r="AD21" i="2"/>
  <c r="AD1850" i="2"/>
  <c r="AB363" i="1"/>
  <c r="AC21" i="2"/>
  <c r="AC1850" i="2"/>
  <c r="AA363" i="1"/>
  <c r="AB21" i="2"/>
  <c r="AB1850" i="2"/>
  <c r="Z363" i="1"/>
  <c r="AA21" i="2"/>
  <c r="AA1850" i="2"/>
  <c r="Y363" i="1"/>
  <c r="Z21" i="2"/>
  <c r="Z1850" i="2"/>
  <c r="Y21" i="2"/>
  <c r="Y1850" i="2"/>
  <c r="X21" i="2"/>
  <c r="X1850" i="2"/>
  <c r="W21" i="2"/>
  <c r="W1850" i="2"/>
  <c r="V21" i="2"/>
  <c r="V1850" i="2"/>
  <c r="U21" i="2"/>
  <c r="U1850" i="2"/>
  <c r="T21" i="2"/>
  <c r="T1850" i="2"/>
  <c r="R363" i="1"/>
  <c r="S21" i="2"/>
  <c r="S1850" i="2"/>
  <c r="Q363" i="1"/>
  <c r="R21" i="2"/>
  <c r="R1850" i="2"/>
  <c r="Q21" i="2"/>
  <c r="Q1850" i="2"/>
  <c r="O363" i="1"/>
  <c r="P21" i="2"/>
  <c r="P1850" i="2"/>
  <c r="N363" i="1"/>
  <c r="O21" i="2"/>
  <c r="O1850" i="2"/>
  <c r="M363" i="1"/>
  <c r="N21" i="2"/>
  <c r="N1850" i="2"/>
  <c r="L363" i="1"/>
  <c r="M21" i="2"/>
  <c r="M1850" i="2"/>
  <c r="K363" i="1"/>
  <c r="L21" i="2"/>
  <c r="L1850" i="2"/>
  <c r="J363" i="1"/>
  <c r="K21" i="2"/>
  <c r="K1850" i="2"/>
  <c r="I363" i="1"/>
  <c r="J21" i="2"/>
  <c r="J1850" i="2"/>
  <c r="H363" i="1"/>
  <c r="I21" i="2"/>
  <c r="I1850" i="2"/>
  <c r="G363" i="1"/>
  <c r="H21" i="2"/>
  <c r="H1850" i="2"/>
  <c r="ER285" i="1"/>
  <c r="BW362" i="1"/>
  <c r="BX20" i="2"/>
  <c r="BX1745" i="2"/>
  <c r="EQ285" i="1"/>
  <c r="BV362" i="1"/>
  <c r="BW20" i="2"/>
  <c r="BW1745" i="2"/>
  <c r="EP285" i="1"/>
  <c r="BU362" i="1"/>
  <c r="BV20" i="2"/>
  <c r="BV1745" i="2"/>
  <c r="EO285" i="1"/>
  <c r="BT362" i="1"/>
  <c r="BU20" i="2"/>
  <c r="BU1745" i="2"/>
  <c r="EN285" i="1"/>
  <c r="BS362" i="1"/>
  <c r="BT20" i="2"/>
  <c r="BT1745" i="2"/>
  <c r="EL285" i="1"/>
  <c r="EM285" i="1"/>
  <c r="BR362" i="1"/>
  <c r="BS20" i="2"/>
  <c r="BS1745" i="2"/>
  <c r="BQ362" i="1"/>
  <c r="BR20" i="2"/>
  <c r="BR1745" i="2"/>
  <c r="BQ20" i="2"/>
  <c r="BQ1745" i="2"/>
  <c r="BO362" i="1"/>
  <c r="BP20" i="2"/>
  <c r="BP1745" i="2"/>
  <c r="BN362" i="1"/>
  <c r="BO20" i="2"/>
  <c r="BO1745" i="2"/>
  <c r="BN20" i="2"/>
  <c r="BN1745" i="2"/>
  <c r="BL362" i="1"/>
  <c r="BM20" i="2"/>
  <c r="BM1745" i="2"/>
  <c r="GQ285" i="1"/>
  <c r="BK362" i="1"/>
  <c r="BL20" i="2"/>
  <c r="BL1745" i="2"/>
  <c r="GH285" i="1"/>
  <c r="BJ362" i="1"/>
  <c r="BK20" i="2"/>
  <c r="BK1745" i="2"/>
  <c r="BJ20" i="2"/>
  <c r="BJ1745" i="2"/>
  <c r="BB20" i="2"/>
  <c r="BB1745" i="2"/>
  <c r="BA20" i="2"/>
  <c r="BA1745" i="2"/>
  <c r="AS20" i="2"/>
  <c r="AS1745" i="2"/>
  <c r="FA285" i="1"/>
  <c r="FG285" i="1"/>
  <c r="AQ362" i="1"/>
  <c r="AR20" i="2"/>
  <c r="AR1745" i="2"/>
  <c r="FF285" i="1"/>
  <c r="AP362" i="1"/>
  <c r="AQ20" i="2"/>
  <c r="AQ1745" i="2"/>
  <c r="FE285" i="1"/>
  <c r="AO362" i="1"/>
  <c r="AP20" i="2"/>
  <c r="AP1745" i="2"/>
  <c r="FD285" i="1"/>
  <c r="AN362" i="1"/>
  <c r="AO20" i="2"/>
  <c r="AO1745" i="2"/>
  <c r="FC285" i="1"/>
  <c r="AM362" i="1"/>
  <c r="AN20" i="2"/>
  <c r="AN1745" i="2"/>
  <c r="AM20" i="2"/>
  <c r="AM1745" i="2"/>
  <c r="BB249" i="4"/>
  <c r="AK362" i="1"/>
  <c r="AL20" i="2"/>
  <c r="AL1745" i="2"/>
  <c r="BA249" i="4"/>
  <c r="AJ362" i="1"/>
  <c r="AK20" i="2"/>
  <c r="AK1745" i="2"/>
  <c r="AI362" i="1"/>
  <c r="AJ20" i="2"/>
  <c r="AJ1745" i="2"/>
  <c r="AH362" i="1"/>
  <c r="AI20" i="2"/>
  <c r="AI1745" i="2"/>
  <c r="AG362" i="1"/>
  <c r="AH20" i="2"/>
  <c r="AH1745" i="2"/>
  <c r="AF362" i="1"/>
  <c r="AG20" i="2"/>
  <c r="AG1745" i="2"/>
  <c r="AE362" i="1"/>
  <c r="AF20" i="2"/>
  <c r="AF1745" i="2"/>
  <c r="AD362" i="1"/>
  <c r="AE20" i="2"/>
  <c r="AE1745" i="2"/>
  <c r="AC362" i="1"/>
  <c r="AD20" i="2"/>
  <c r="AD1745" i="2"/>
  <c r="AB362" i="1"/>
  <c r="AC20" i="2"/>
  <c r="AC1745" i="2"/>
  <c r="AA362" i="1"/>
  <c r="AB20" i="2"/>
  <c r="AB1745" i="2"/>
  <c r="Z362" i="1"/>
  <c r="AA20" i="2"/>
  <c r="AA1745" i="2"/>
  <c r="Y362" i="1"/>
  <c r="Z20" i="2"/>
  <c r="Z1745" i="2"/>
  <c r="Y20" i="2"/>
  <c r="Y1745" i="2"/>
  <c r="X20" i="2"/>
  <c r="X1745" i="2"/>
  <c r="W20" i="2"/>
  <c r="W1745" i="2"/>
  <c r="V20" i="2"/>
  <c r="V1745" i="2"/>
  <c r="U20" i="2"/>
  <c r="U1745" i="2"/>
  <c r="T20" i="2"/>
  <c r="T1745" i="2"/>
  <c r="R362" i="1"/>
  <c r="S20" i="2"/>
  <c r="S1745" i="2"/>
  <c r="Q362" i="1"/>
  <c r="R20" i="2"/>
  <c r="R1745" i="2"/>
  <c r="Q20" i="2"/>
  <c r="Q1745" i="2"/>
  <c r="O362" i="1"/>
  <c r="P20" i="2"/>
  <c r="P1745" i="2"/>
  <c r="N362" i="1"/>
  <c r="O20" i="2"/>
  <c r="O1745" i="2"/>
  <c r="M362" i="1"/>
  <c r="N20" i="2"/>
  <c r="N1745" i="2"/>
  <c r="M20" i="2"/>
  <c r="M1745" i="2"/>
  <c r="K362" i="1"/>
  <c r="L20" i="2"/>
  <c r="L1745" i="2"/>
  <c r="J362" i="1"/>
  <c r="K20" i="2"/>
  <c r="K1745" i="2"/>
  <c r="I362" i="1"/>
  <c r="J20" i="2"/>
  <c r="J1745" i="2"/>
  <c r="H362" i="1"/>
  <c r="I20" i="2"/>
  <c r="I1745" i="2"/>
  <c r="G362" i="1"/>
  <c r="H20" i="2"/>
  <c r="H1745" i="2"/>
  <c r="ER284" i="1"/>
  <c r="BW361" i="1"/>
  <c r="BX19" i="2"/>
  <c r="BX1640" i="2"/>
  <c r="EQ284" i="1"/>
  <c r="BV361" i="1"/>
  <c r="BW19" i="2"/>
  <c r="BW1640" i="2"/>
  <c r="EP284" i="1"/>
  <c r="BU361" i="1"/>
  <c r="BV19" i="2"/>
  <c r="BV1640" i="2"/>
  <c r="EO284" i="1"/>
  <c r="BT361" i="1"/>
  <c r="BU19" i="2"/>
  <c r="BU1640" i="2"/>
  <c r="EN284" i="1"/>
  <c r="BS361" i="1"/>
  <c r="BT19" i="2"/>
  <c r="BT1640" i="2"/>
  <c r="EL284" i="1"/>
  <c r="EM284" i="1"/>
  <c r="BR361" i="1"/>
  <c r="BS19" i="2"/>
  <c r="BS1640" i="2"/>
  <c r="BQ361" i="1"/>
  <c r="BR19" i="2"/>
  <c r="BR1640" i="2"/>
  <c r="BQ19" i="2"/>
  <c r="BQ1640" i="2"/>
  <c r="BO361" i="1"/>
  <c r="BP19" i="2"/>
  <c r="BP1640" i="2"/>
  <c r="BN361" i="1"/>
  <c r="BO19" i="2"/>
  <c r="BO1640" i="2"/>
  <c r="BN19" i="2"/>
  <c r="BN1640" i="2"/>
  <c r="BL361" i="1"/>
  <c r="BM19" i="2"/>
  <c r="BM1640" i="2"/>
  <c r="GQ284" i="1"/>
  <c r="BK361" i="1"/>
  <c r="BL19" i="2"/>
  <c r="BL1640" i="2"/>
  <c r="GH284" i="1"/>
  <c r="BJ361" i="1"/>
  <c r="BK19" i="2"/>
  <c r="BK1640" i="2"/>
  <c r="BJ19" i="2"/>
  <c r="BJ1640" i="2"/>
  <c r="BB19" i="2"/>
  <c r="BB1640" i="2"/>
  <c r="BA19" i="2"/>
  <c r="BA1640" i="2"/>
  <c r="AS19" i="2"/>
  <c r="AS1640" i="2"/>
  <c r="FA284" i="1"/>
  <c r="FG284" i="1"/>
  <c r="AQ361" i="1"/>
  <c r="AR19" i="2"/>
  <c r="AR1640" i="2"/>
  <c r="FF284" i="1"/>
  <c r="AP361" i="1"/>
  <c r="AQ19" i="2"/>
  <c r="AQ1640" i="2"/>
  <c r="FE284" i="1"/>
  <c r="AO361" i="1"/>
  <c r="AP19" i="2"/>
  <c r="AP1640" i="2"/>
  <c r="FD284" i="1"/>
  <c r="AN361" i="1"/>
  <c r="AO19" i="2"/>
  <c r="AO1640" i="2"/>
  <c r="FC284" i="1"/>
  <c r="AM361" i="1"/>
  <c r="AN19" i="2"/>
  <c r="AN1640" i="2"/>
  <c r="AM19" i="2"/>
  <c r="AM1640" i="2"/>
  <c r="BB248" i="4"/>
  <c r="AK361" i="1"/>
  <c r="AL19" i="2"/>
  <c r="AL1640" i="2"/>
  <c r="BA248" i="4"/>
  <c r="AJ361" i="1"/>
  <c r="AK19" i="2"/>
  <c r="AK1640" i="2"/>
  <c r="AI361" i="1"/>
  <c r="AJ19" i="2"/>
  <c r="AJ1640" i="2"/>
  <c r="AH361" i="1"/>
  <c r="AI19" i="2"/>
  <c r="AI1640" i="2"/>
  <c r="AG361" i="1"/>
  <c r="AH19" i="2"/>
  <c r="AH1640" i="2"/>
  <c r="AF361" i="1"/>
  <c r="AG19" i="2"/>
  <c r="AG1640" i="2"/>
  <c r="AE361" i="1"/>
  <c r="AF19" i="2"/>
  <c r="AF1640" i="2"/>
  <c r="AD361" i="1"/>
  <c r="AE19" i="2"/>
  <c r="AE1640" i="2"/>
  <c r="AC361" i="1"/>
  <c r="AD19" i="2"/>
  <c r="AD1640" i="2"/>
  <c r="AB361" i="1"/>
  <c r="AC19" i="2"/>
  <c r="AC1640" i="2"/>
  <c r="AA361" i="1"/>
  <c r="AB19" i="2"/>
  <c r="AB1640" i="2"/>
  <c r="Z361" i="1"/>
  <c r="AA19" i="2"/>
  <c r="AA1640" i="2"/>
  <c r="Y361" i="1"/>
  <c r="Z19" i="2"/>
  <c r="Z1640" i="2"/>
  <c r="Y19" i="2"/>
  <c r="Y1640" i="2"/>
  <c r="X19" i="2"/>
  <c r="X1640" i="2"/>
  <c r="W19" i="2"/>
  <c r="W1640" i="2"/>
  <c r="V19" i="2"/>
  <c r="V1640" i="2"/>
  <c r="U19" i="2"/>
  <c r="U1640" i="2"/>
  <c r="T19" i="2"/>
  <c r="T1640" i="2"/>
  <c r="R361" i="1"/>
  <c r="S19" i="2"/>
  <c r="S1640" i="2"/>
  <c r="Q361" i="1"/>
  <c r="R19" i="2"/>
  <c r="R1640" i="2"/>
  <c r="Q19" i="2"/>
  <c r="Q1640" i="2"/>
  <c r="O361" i="1"/>
  <c r="P19" i="2"/>
  <c r="P1640" i="2"/>
  <c r="N361" i="1"/>
  <c r="O19" i="2"/>
  <c r="O1640" i="2"/>
  <c r="M361" i="1"/>
  <c r="N19" i="2"/>
  <c r="N1640" i="2"/>
  <c r="M19" i="2"/>
  <c r="M1640" i="2"/>
  <c r="K361" i="1"/>
  <c r="L19" i="2"/>
  <c r="L1640" i="2"/>
  <c r="J361" i="1"/>
  <c r="K19" i="2"/>
  <c r="K1640" i="2"/>
  <c r="I361" i="1"/>
  <c r="J19" i="2"/>
  <c r="J1640" i="2"/>
  <c r="H361" i="1"/>
  <c r="I19" i="2"/>
  <c r="I1640" i="2"/>
  <c r="G361" i="1"/>
  <c r="H19" i="2"/>
  <c r="H1640" i="2"/>
  <c r="ER283" i="1"/>
  <c r="BW360" i="1"/>
  <c r="BX18" i="2"/>
  <c r="BX1535" i="2"/>
  <c r="EQ283" i="1"/>
  <c r="BV360" i="1"/>
  <c r="BW18" i="2"/>
  <c r="BW1535" i="2"/>
  <c r="EP283" i="1"/>
  <c r="BU360" i="1"/>
  <c r="BV18" i="2"/>
  <c r="BV1535" i="2"/>
  <c r="EO283" i="1"/>
  <c r="BT360" i="1"/>
  <c r="BU18" i="2"/>
  <c r="BU1535" i="2"/>
  <c r="EN283" i="1"/>
  <c r="BS360" i="1"/>
  <c r="BT18" i="2"/>
  <c r="BT1535" i="2"/>
  <c r="EL283" i="1"/>
  <c r="EM283" i="1"/>
  <c r="BR360" i="1"/>
  <c r="BS18" i="2"/>
  <c r="BS1535" i="2"/>
  <c r="BQ360" i="1"/>
  <c r="BR18" i="2"/>
  <c r="BR1535" i="2"/>
  <c r="BQ18" i="2"/>
  <c r="BQ1535" i="2"/>
  <c r="BO360" i="1"/>
  <c r="BP18" i="2"/>
  <c r="BP1535" i="2"/>
  <c r="BN360" i="1"/>
  <c r="BO18" i="2"/>
  <c r="BO1535" i="2"/>
  <c r="BN18" i="2"/>
  <c r="BN1535" i="2"/>
  <c r="BL360" i="1"/>
  <c r="BM18" i="2"/>
  <c r="BM1535" i="2"/>
  <c r="GQ283" i="1"/>
  <c r="BK360" i="1"/>
  <c r="BL18" i="2"/>
  <c r="BL1535" i="2"/>
  <c r="GH283" i="1"/>
  <c r="BJ360" i="1"/>
  <c r="BK18" i="2"/>
  <c r="BK1535" i="2"/>
  <c r="BJ18" i="2"/>
  <c r="BJ1535" i="2"/>
  <c r="BB18" i="2"/>
  <c r="BB1535" i="2"/>
  <c r="BA18" i="2"/>
  <c r="BA1535" i="2"/>
  <c r="AS18" i="2"/>
  <c r="AS1535" i="2"/>
  <c r="FA283" i="1"/>
  <c r="FG283" i="1"/>
  <c r="AQ360" i="1"/>
  <c r="AR18" i="2"/>
  <c r="AR1535" i="2"/>
  <c r="FF283" i="1"/>
  <c r="AP360" i="1"/>
  <c r="AQ18" i="2"/>
  <c r="AQ1535" i="2"/>
  <c r="FE283" i="1"/>
  <c r="AO360" i="1"/>
  <c r="AP18" i="2"/>
  <c r="AP1535" i="2"/>
  <c r="FD283" i="1"/>
  <c r="AN360" i="1"/>
  <c r="AO18" i="2"/>
  <c r="AO1535" i="2"/>
  <c r="FC283" i="1"/>
  <c r="AM360" i="1"/>
  <c r="AN18" i="2"/>
  <c r="AN1535" i="2"/>
  <c r="AM18" i="2"/>
  <c r="AM1535" i="2"/>
  <c r="BB247" i="4"/>
  <c r="AK360" i="1"/>
  <c r="AL18" i="2"/>
  <c r="AL1535" i="2"/>
  <c r="BA247" i="4"/>
  <c r="AJ360" i="1"/>
  <c r="AK18" i="2"/>
  <c r="AK1535" i="2"/>
  <c r="AI360" i="1"/>
  <c r="AJ18" i="2"/>
  <c r="AJ1535" i="2"/>
  <c r="AH360" i="1"/>
  <c r="AI18" i="2"/>
  <c r="AI1535" i="2"/>
  <c r="AG360" i="1"/>
  <c r="AH18" i="2"/>
  <c r="AH1535" i="2"/>
  <c r="AF360" i="1"/>
  <c r="AG18" i="2"/>
  <c r="AG1535" i="2"/>
  <c r="AE360" i="1"/>
  <c r="AF18" i="2"/>
  <c r="AF1535" i="2"/>
  <c r="AD360" i="1"/>
  <c r="AE18" i="2"/>
  <c r="AE1535" i="2"/>
  <c r="AC360" i="1"/>
  <c r="AD18" i="2"/>
  <c r="AD1535" i="2"/>
  <c r="AB360" i="1"/>
  <c r="AC18" i="2"/>
  <c r="AC1535" i="2"/>
  <c r="AA360" i="1"/>
  <c r="AB18" i="2"/>
  <c r="AB1535" i="2"/>
  <c r="Z360" i="1"/>
  <c r="AA18" i="2"/>
  <c r="AA1535" i="2"/>
  <c r="Y360" i="1"/>
  <c r="Z18" i="2"/>
  <c r="Z1535" i="2"/>
  <c r="Y18" i="2"/>
  <c r="Y1535" i="2"/>
  <c r="X18" i="2"/>
  <c r="X1535" i="2"/>
  <c r="W18" i="2"/>
  <c r="W1535" i="2"/>
  <c r="V18" i="2"/>
  <c r="V1535" i="2"/>
  <c r="U18" i="2"/>
  <c r="U1535" i="2"/>
  <c r="T18" i="2"/>
  <c r="T1535" i="2"/>
  <c r="R360" i="1"/>
  <c r="S18" i="2"/>
  <c r="S1535" i="2"/>
  <c r="Q360" i="1"/>
  <c r="R18" i="2"/>
  <c r="R1535" i="2"/>
  <c r="Q18" i="2"/>
  <c r="Q1535" i="2"/>
  <c r="O360" i="1"/>
  <c r="P18" i="2"/>
  <c r="P1535" i="2"/>
  <c r="N360" i="1"/>
  <c r="O18" i="2"/>
  <c r="O1535" i="2"/>
  <c r="M360" i="1"/>
  <c r="N18" i="2"/>
  <c r="N1535" i="2"/>
  <c r="M18" i="2"/>
  <c r="M1535" i="2"/>
  <c r="K360" i="1"/>
  <c r="L18" i="2"/>
  <c r="L1535" i="2"/>
  <c r="J360" i="1"/>
  <c r="K18" i="2"/>
  <c r="K1535" i="2"/>
  <c r="I360" i="1"/>
  <c r="J18" i="2"/>
  <c r="J1535" i="2"/>
  <c r="H360" i="1"/>
  <c r="I18" i="2"/>
  <c r="I1535" i="2"/>
  <c r="G360" i="1"/>
  <c r="H18" i="2"/>
  <c r="H1535" i="2"/>
  <c r="ER282" i="1"/>
  <c r="BW359" i="1"/>
  <c r="BX17" i="2"/>
  <c r="BX1430" i="2"/>
  <c r="EQ282" i="1"/>
  <c r="BV359" i="1"/>
  <c r="BW17" i="2"/>
  <c r="BW1430" i="2"/>
  <c r="EP282" i="1"/>
  <c r="BU359" i="1"/>
  <c r="BV17" i="2"/>
  <c r="BV1430" i="2"/>
  <c r="EO282" i="1"/>
  <c r="BT359" i="1"/>
  <c r="BU17" i="2"/>
  <c r="BU1430" i="2"/>
  <c r="EN282" i="1"/>
  <c r="BS359" i="1"/>
  <c r="BT17" i="2"/>
  <c r="BT1430" i="2"/>
  <c r="EL282" i="1"/>
  <c r="EM282" i="1"/>
  <c r="BR359" i="1"/>
  <c r="BS17" i="2"/>
  <c r="BS1430" i="2"/>
  <c r="BQ359" i="1"/>
  <c r="BR17" i="2"/>
  <c r="BR1430" i="2"/>
  <c r="BQ17" i="2"/>
  <c r="BQ1430" i="2"/>
  <c r="BO359" i="1"/>
  <c r="BP17" i="2"/>
  <c r="BP1430" i="2"/>
  <c r="BN359" i="1"/>
  <c r="BO17" i="2"/>
  <c r="BO1430" i="2"/>
  <c r="BN17" i="2"/>
  <c r="BN1430" i="2"/>
  <c r="BL359" i="1"/>
  <c r="BM17" i="2"/>
  <c r="BM1430" i="2"/>
  <c r="GQ282" i="1"/>
  <c r="BK359" i="1"/>
  <c r="BL17" i="2"/>
  <c r="BL1430" i="2"/>
  <c r="GH282" i="1"/>
  <c r="BJ359" i="1"/>
  <c r="BK17" i="2"/>
  <c r="BK1430" i="2"/>
  <c r="BJ17" i="2"/>
  <c r="BJ1430" i="2"/>
  <c r="BB17" i="2"/>
  <c r="BB1430" i="2"/>
  <c r="BA17" i="2"/>
  <c r="BA1430" i="2"/>
  <c r="AS17" i="2"/>
  <c r="AS1430" i="2"/>
  <c r="FA282" i="1"/>
  <c r="FG282" i="1"/>
  <c r="AQ359" i="1"/>
  <c r="AR17" i="2"/>
  <c r="AR1430" i="2"/>
  <c r="FF282" i="1"/>
  <c r="AP359" i="1"/>
  <c r="AQ17" i="2"/>
  <c r="AQ1430" i="2"/>
  <c r="FE282" i="1"/>
  <c r="AO359" i="1"/>
  <c r="AP17" i="2"/>
  <c r="AP1430" i="2"/>
  <c r="FD282" i="1"/>
  <c r="AN359" i="1"/>
  <c r="AO17" i="2"/>
  <c r="AO1430" i="2"/>
  <c r="FC282" i="1"/>
  <c r="AM359" i="1"/>
  <c r="AN17" i="2"/>
  <c r="AN1430" i="2"/>
  <c r="AM17" i="2"/>
  <c r="AM1430" i="2"/>
  <c r="BB246" i="4"/>
  <c r="AK359" i="1"/>
  <c r="AL17" i="2"/>
  <c r="AL1430" i="2"/>
  <c r="BA246" i="4"/>
  <c r="AJ359" i="1"/>
  <c r="AK17" i="2"/>
  <c r="AK1430" i="2"/>
  <c r="AI359" i="1"/>
  <c r="AJ17" i="2"/>
  <c r="AJ1430" i="2"/>
  <c r="AH359" i="1"/>
  <c r="AI17" i="2"/>
  <c r="AI1430" i="2"/>
  <c r="AG359" i="1"/>
  <c r="AH17" i="2"/>
  <c r="AH1430" i="2"/>
  <c r="AF359" i="1"/>
  <c r="AG17" i="2"/>
  <c r="AG1430" i="2"/>
  <c r="AE359" i="1"/>
  <c r="AF17" i="2"/>
  <c r="AF1430" i="2"/>
  <c r="AD359" i="1"/>
  <c r="AE17" i="2"/>
  <c r="AE1430" i="2"/>
  <c r="AC359" i="1"/>
  <c r="AD17" i="2"/>
  <c r="AD1430" i="2"/>
  <c r="AB359" i="1"/>
  <c r="AC17" i="2"/>
  <c r="AC1430" i="2"/>
  <c r="AA359" i="1"/>
  <c r="AB17" i="2"/>
  <c r="AB1430" i="2"/>
  <c r="Z359" i="1"/>
  <c r="AA17" i="2"/>
  <c r="AA1430" i="2"/>
  <c r="Y359" i="1"/>
  <c r="Z17" i="2"/>
  <c r="Z1430" i="2"/>
  <c r="Y17" i="2"/>
  <c r="Y1430" i="2"/>
  <c r="X17" i="2"/>
  <c r="X1430" i="2"/>
  <c r="W17" i="2"/>
  <c r="W1430" i="2"/>
  <c r="V17" i="2"/>
  <c r="V1430" i="2"/>
  <c r="U17" i="2"/>
  <c r="U1430" i="2"/>
  <c r="T17" i="2"/>
  <c r="T1430" i="2"/>
  <c r="R359" i="1"/>
  <c r="S17" i="2"/>
  <c r="S1430" i="2"/>
  <c r="Q359" i="1"/>
  <c r="R17" i="2"/>
  <c r="R1430" i="2"/>
  <c r="Q17" i="2"/>
  <c r="Q1430" i="2"/>
  <c r="O359" i="1"/>
  <c r="P17" i="2"/>
  <c r="P1430" i="2"/>
  <c r="N359" i="1"/>
  <c r="O17" i="2"/>
  <c r="O1430" i="2"/>
  <c r="M359" i="1"/>
  <c r="N17" i="2"/>
  <c r="N1430" i="2"/>
  <c r="L359" i="1"/>
  <c r="M17" i="2"/>
  <c r="M1430" i="2"/>
  <c r="K359" i="1"/>
  <c r="L17" i="2"/>
  <c r="L1430" i="2"/>
  <c r="J359" i="1"/>
  <c r="K17" i="2"/>
  <c r="K1430" i="2"/>
  <c r="I359" i="1"/>
  <c r="J17" i="2"/>
  <c r="J1430" i="2"/>
  <c r="H359" i="1"/>
  <c r="I17" i="2"/>
  <c r="I1430" i="2"/>
  <c r="G359" i="1"/>
  <c r="H17" i="2"/>
  <c r="H1430" i="2"/>
  <c r="ER281" i="1"/>
  <c r="BW358" i="1"/>
  <c r="BX16" i="2"/>
  <c r="BX1325" i="2"/>
  <c r="EQ281" i="1"/>
  <c r="BV358" i="1"/>
  <c r="BW16" i="2"/>
  <c r="BW1325" i="2"/>
  <c r="EP281" i="1"/>
  <c r="BU358" i="1"/>
  <c r="BV16" i="2"/>
  <c r="BV1325" i="2"/>
  <c r="EO281" i="1"/>
  <c r="BT358" i="1"/>
  <c r="BU16" i="2"/>
  <c r="BU1325" i="2"/>
  <c r="EN281" i="1"/>
  <c r="BS358" i="1"/>
  <c r="BT16" i="2"/>
  <c r="BT1325" i="2"/>
  <c r="EL281" i="1"/>
  <c r="EM281" i="1"/>
  <c r="BR358" i="1"/>
  <c r="BS16" i="2"/>
  <c r="BS1325" i="2"/>
  <c r="BQ358" i="1"/>
  <c r="BR16" i="2"/>
  <c r="BR1325" i="2"/>
  <c r="BQ16" i="2"/>
  <c r="BQ1325" i="2"/>
  <c r="BO358" i="1"/>
  <c r="BP16" i="2"/>
  <c r="BP1325" i="2"/>
  <c r="BN358" i="1"/>
  <c r="BO16" i="2"/>
  <c r="BO1325" i="2"/>
  <c r="BN16" i="2"/>
  <c r="BN1325" i="2"/>
  <c r="BL358" i="1"/>
  <c r="BM16" i="2"/>
  <c r="BM1325" i="2"/>
  <c r="GQ281" i="1"/>
  <c r="BK358" i="1"/>
  <c r="BL16" i="2"/>
  <c r="BL1325" i="2"/>
  <c r="GH281" i="1"/>
  <c r="BJ358" i="1"/>
  <c r="BK16" i="2"/>
  <c r="BK1325" i="2"/>
  <c r="BJ16" i="2"/>
  <c r="BJ1325" i="2"/>
  <c r="BB16" i="2"/>
  <c r="BB1325" i="2"/>
  <c r="BA16" i="2"/>
  <c r="BA1325" i="2"/>
  <c r="AS16" i="2"/>
  <c r="AS1325" i="2"/>
  <c r="FA281" i="1"/>
  <c r="FG281" i="1"/>
  <c r="AQ358" i="1"/>
  <c r="AR16" i="2"/>
  <c r="AR1325" i="2"/>
  <c r="FF281" i="1"/>
  <c r="AP358" i="1"/>
  <c r="AQ16" i="2"/>
  <c r="AQ1325" i="2"/>
  <c r="FE281" i="1"/>
  <c r="AO358" i="1"/>
  <c r="AP16" i="2"/>
  <c r="AP1325" i="2"/>
  <c r="FD281" i="1"/>
  <c r="AN358" i="1"/>
  <c r="AO16" i="2"/>
  <c r="AO1325" i="2"/>
  <c r="FC281" i="1"/>
  <c r="AM358" i="1"/>
  <c r="AN16" i="2"/>
  <c r="AN1325" i="2"/>
  <c r="AM16" i="2"/>
  <c r="AM1325" i="2"/>
  <c r="BB245" i="4"/>
  <c r="AK358" i="1"/>
  <c r="AL16" i="2"/>
  <c r="AL1325" i="2"/>
  <c r="BA245" i="4"/>
  <c r="AJ358" i="1"/>
  <c r="AK16" i="2"/>
  <c r="AK1325" i="2"/>
  <c r="AI358" i="1"/>
  <c r="AJ16" i="2"/>
  <c r="AJ1325" i="2"/>
  <c r="AH358" i="1"/>
  <c r="AI16" i="2"/>
  <c r="AI1325" i="2"/>
  <c r="AG358" i="1"/>
  <c r="AH16" i="2"/>
  <c r="AH1325" i="2"/>
  <c r="AF358" i="1"/>
  <c r="AG16" i="2"/>
  <c r="AG1325" i="2"/>
  <c r="AE358" i="1"/>
  <c r="AF16" i="2"/>
  <c r="AF1325" i="2"/>
  <c r="AD358" i="1"/>
  <c r="AE16" i="2"/>
  <c r="AE1325" i="2"/>
  <c r="AC358" i="1"/>
  <c r="AD16" i="2"/>
  <c r="AD1325" i="2"/>
  <c r="AB358" i="1"/>
  <c r="AC16" i="2"/>
  <c r="AC1325" i="2"/>
  <c r="AA358" i="1"/>
  <c r="AB16" i="2"/>
  <c r="AB1325" i="2"/>
  <c r="Z358" i="1"/>
  <c r="AA16" i="2"/>
  <c r="AA1325" i="2"/>
  <c r="Y358" i="1"/>
  <c r="Z16" i="2"/>
  <c r="Z1325" i="2"/>
  <c r="Y16" i="2"/>
  <c r="Y1325" i="2"/>
  <c r="X16" i="2"/>
  <c r="X1325" i="2"/>
  <c r="W16" i="2"/>
  <c r="W1325" i="2"/>
  <c r="V16" i="2"/>
  <c r="V1325" i="2"/>
  <c r="U16" i="2"/>
  <c r="U1325" i="2"/>
  <c r="T16" i="2"/>
  <c r="T1325" i="2"/>
  <c r="R358" i="1"/>
  <c r="S16" i="2"/>
  <c r="S1325" i="2"/>
  <c r="Q358" i="1"/>
  <c r="R16" i="2"/>
  <c r="R1325" i="2"/>
  <c r="Q16" i="2"/>
  <c r="Q1325" i="2"/>
  <c r="O358" i="1"/>
  <c r="P16" i="2"/>
  <c r="P1325" i="2"/>
  <c r="N358" i="1"/>
  <c r="O16" i="2"/>
  <c r="O1325" i="2"/>
  <c r="M358" i="1"/>
  <c r="N16" i="2"/>
  <c r="N1325" i="2"/>
  <c r="L358" i="1"/>
  <c r="M16" i="2"/>
  <c r="M1325" i="2"/>
  <c r="K358" i="1"/>
  <c r="L16" i="2"/>
  <c r="L1325" i="2"/>
  <c r="J358" i="1"/>
  <c r="K16" i="2"/>
  <c r="K1325" i="2"/>
  <c r="I358" i="1"/>
  <c r="J16" i="2"/>
  <c r="J1325" i="2"/>
  <c r="H358" i="1"/>
  <c r="I16" i="2"/>
  <c r="I1325" i="2"/>
  <c r="G358" i="1"/>
  <c r="H16" i="2"/>
  <c r="H1325" i="2"/>
  <c r="ER280" i="1"/>
  <c r="BW357" i="1"/>
  <c r="BX15" i="2"/>
  <c r="BX1220" i="2"/>
  <c r="EQ280" i="1"/>
  <c r="BV357" i="1"/>
  <c r="BW15" i="2"/>
  <c r="BW1220" i="2"/>
  <c r="EP280" i="1"/>
  <c r="BU357" i="1"/>
  <c r="BV15" i="2"/>
  <c r="BV1220" i="2"/>
  <c r="EO280" i="1"/>
  <c r="BT357" i="1"/>
  <c r="BU15" i="2"/>
  <c r="BU1220" i="2"/>
  <c r="EN280" i="1"/>
  <c r="BS357" i="1"/>
  <c r="BT15" i="2"/>
  <c r="BT1220" i="2"/>
  <c r="EL280" i="1"/>
  <c r="EM280" i="1"/>
  <c r="BR357" i="1"/>
  <c r="BS15" i="2"/>
  <c r="BS1220" i="2"/>
  <c r="BQ357" i="1"/>
  <c r="BR15" i="2"/>
  <c r="BR1220" i="2"/>
  <c r="BQ15" i="2"/>
  <c r="BQ1220" i="2"/>
  <c r="BO357" i="1"/>
  <c r="BP15" i="2"/>
  <c r="BP1220" i="2"/>
  <c r="BF37" i="1"/>
  <c r="BH37" i="1"/>
  <c r="BJ37" i="1"/>
  <c r="BL37" i="1"/>
  <c r="BN37" i="1"/>
  <c r="BP37" i="1"/>
  <c r="BR37" i="1"/>
  <c r="BT37" i="1"/>
  <c r="BV37" i="1"/>
  <c r="BX37" i="1"/>
  <c r="BZ37" i="1"/>
  <c r="CB37" i="1"/>
  <c r="EZ280" i="1"/>
  <c r="FA280" i="1"/>
  <c r="FE280" i="1"/>
  <c r="BN357" i="1"/>
  <c r="BO15" i="2"/>
  <c r="BO1220" i="2"/>
  <c r="BN15" i="2"/>
  <c r="BN1220" i="2"/>
  <c r="FC280" i="1"/>
  <c r="GQ280" i="1"/>
  <c r="BK357" i="1"/>
  <c r="GH280" i="1"/>
  <c r="BJ357" i="1"/>
  <c r="BL357" i="1"/>
  <c r="BM15" i="2"/>
  <c r="BM1220" i="2"/>
  <c r="BL15" i="2"/>
  <c r="BL1220" i="2"/>
  <c r="BK15" i="2"/>
  <c r="BK1220" i="2"/>
  <c r="BJ15" i="2"/>
  <c r="BJ1220" i="2"/>
  <c r="BB15" i="2"/>
  <c r="BB1220" i="2"/>
  <c r="AM357" i="1"/>
  <c r="FD280" i="1"/>
  <c r="AN357" i="1"/>
  <c r="AO357" i="1"/>
  <c r="FF280" i="1"/>
  <c r="AP357" i="1"/>
  <c r="FG280" i="1"/>
  <c r="AQ357" i="1"/>
  <c r="BA15" i="2"/>
  <c r="BA1220" i="2"/>
  <c r="AS15" i="2"/>
  <c r="AS1220" i="2"/>
  <c r="AR15" i="2"/>
  <c r="AR1220" i="2"/>
  <c r="AQ15" i="2"/>
  <c r="AQ1220" i="2"/>
  <c r="AP15" i="2"/>
  <c r="AP1220" i="2"/>
  <c r="AO15" i="2"/>
  <c r="AO1220" i="2"/>
  <c r="AN15" i="2"/>
  <c r="AN1220" i="2"/>
  <c r="AM15" i="2"/>
  <c r="AM1220" i="2"/>
  <c r="BB244" i="4"/>
  <c r="AK357" i="1"/>
  <c r="AL15" i="2"/>
  <c r="AL1220" i="2"/>
  <c r="BA244" i="4"/>
  <c r="AJ357" i="1"/>
  <c r="AK15" i="2"/>
  <c r="AK1220" i="2"/>
  <c r="AI357" i="1"/>
  <c r="AJ15" i="2"/>
  <c r="AJ1220" i="2"/>
  <c r="AH357" i="1"/>
  <c r="AI15" i="2"/>
  <c r="AI1220" i="2"/>
  <c r="AG357" i="1"/>
  <c r="AH15" i="2"/>
  <c r="AH1220" i="2"/>
  <c r="AF357" i="1"/>
  <c r="AG15" i="2"/>
  <c r="AG1220" i="2"/>
  <c r="AE357" i="1"/>
  <c r="AF15" i="2"/>
  <c r="AF1220" i="2"/>
  <c r="AD357" i="1"/>
  <c r="AE15" i="2"/>
  <c r="AE1220" i="2"/>
  <c r="AC357" i="1"/>
  <c r="AD15" i="2"/>
  <c r="AD1220" i="2"/>
  <c r="AB357" i="1"/>
  <c r="AC15" i="2"/>
  <c r="AC1220" i="2"/>
  <c r="AA357" i="1"/>
  <c r="AB15" i="2"/>
  <c r="AB1220" i="2"/>
  <c r="Z357" i="1"/>
  <c r="AA15" i="2"/>
  <c r="AA1220" i="2"/>
  <c r="Y357" i="1"/>
  <c r="Z15" i="2"/>
  <c r="Z1220" i="2"/>
  <c r="Y15" i="2"/>
  <c r="Y1220" i="2"/>
  <c r="R357" i="1"/>
  <c r="X15" i="2"/>
  <c r="X1220" i="2"/>
  <c r="W15" i="2"/>
  <c r="W1220" i="2"/>
  <c r="V15" i="2"/>
  <c r="V1220" i="2"/>
  <c r="U15" i="2"/>
  <c r="U1220" i="2"/>
  <c r="T15" i="2"/>
  <c r="T1220" i="2"/>
  <c r="S15" i="2"/>
  <c r="S1220" i="2"/>
  <c r="Q357" i="1"/>
  <c r="R15" i="2"/>
  <c r="R1220" i="2"/>
  <c r="Q15" i="2"/>
  <c r="Q1220" i="2"/>
  <c r="O357" i="1"/>
  <c r="P15" i="2"/>
  <c r="P1220" i="2"/>
  <c r="BH280" i="1"/>
  <c r="N357" i="1"/>
  <c r="O15" i="2"/>
  <c r="O1220" i="2"/>
  <c r="M357" i="1"/>
  <c r="N15" i="2"/>
  <c r="N1220" i="2"/>
  <c r="L357" i="1"/>
  <c r="M15" i="2"/>
  <c r="M1220" i="2"/>
  <c r="K357" i="1"/>
  <c r="L15" i="2"/>
  <c r="L1220" i="2"/>
  <c r="J357" i="1"/>
  <c r="K15" i="2"/>
  <c r="K1220" i="2"/>
  <c r="I357" i="1"/>
  <c r="J15" i="2"/>
  <c r="J1220" i="2"/>
  <c r="H357" i="1"/>
  <c r="I15" i="2"/>
  <c r="I1220" i="2"/>
  <c r="G357" i="1"/>
  <c r="H15" i="2"/>
  <c r="H1220" i="2"/>
  <c r="ER279" i="1"/>
  <c r="BW356" i="1"/>
  <c r="BX14" i="2"/>
  <c r="BX1115" i="2"/>
  <c r="EQ279" i="1"/>
  <c r="BV356" i="1"/>
  <c r="BW14" i="2"/>
  <c r="BW1115" i="2"/>
  <c r="EH279" i="1"/>
  <c r="EI279" i="1"/>
  <c r="EJ279" i="1"/>
  <c r="EP279" i="1"/>
  <c r="BU356" i="1"/>
  <c r="BV14" i="2"/>
  <c r="BV1115" i="2"/>
  <c r="EO279" i="1"/>
  <c r="BT356" i="1"/>
  <c r="BU14" i="2"/>
  <c r="BU1115" i="2"/>
  <c r="EN279" i="1"/>
  <c r="BS356" i="1"/>
  <c r="BT14" i="2"/>
  <c r="BT1115" i="2"/>
  <c r="EL279" i="1"/>
  <c r="EM279" i="1"/>
  <c r="BR356" i="1"/>
  <c r="BS14" i="2"/>
  <c r="BS1115" i="2"/>
  <c r="BQ356" i="1"/>
  <c r="BR14" i="2"/>
  <c r="BR1115" i="2"/>
  <c r="BQ14" i="2"/>
  <c r="BQ1115" i="2"/>
  <c r="BO356" i="1"/>
  <c r="BP14" i="2"/>
  <c r="BP1115" i="2"/>
  <c r="BN356" i="1"/>
  <c r="BO14" i="2"/>
  <c r="BO1115" i="2"/>
  <c r="BN14" i="2"/>
  <c r="BN1115" i="2"/>
  <c r="BL356" i="1"/>
  <c r="BM14" i="2"/>
  <c r="BM1115" i="2"/>
  <c r="BL14" i="2"/>
  <c r="BL1115" i="2"/>
  <c r="BK14" i="2"/>
  <c r="BK1115" i="2"/>
  <c r="BJ14" i="2"/>
  <c r="BJ1115" i="2"/>
  <c r="BB14" i="2"/>
  <c r="BB1115" i="2"/>
  <c r="BA14" i="2"/>
  <c r="BA1115" i="2"/>
  <c r="AS14" i="2"/>
  <c r="AS1115" i="2"/>
  <c r="AR14" i="2"/>
  <c r="AR1115" i="2"/>
  <c r="AQ14" i="2"/>
  <c r="AQ1115" i="2"/>
  <c r="AP14" i="2"/>
  <c r="AP1115" i="2"/>
  <c r="AO14" i="2"/>
  <c r="AO1115" i="2"/>
  <c r="AN14" i="2"/>
  <c r="AN1115" i="2"/>
  <c r="AM14" i="2"/>
  <c r="AM1115" i="2"/>
  <c r="AY243" i="4"/>
  <c r="BB243" i="4"/>
  <c r="AK356" i="1"/>
  <c r="AL14" i="2"/>
  <c r="AL1115" i="2"/>
  <c r="AX243" i="4"/>
  <c r="BA243" i="4"/>
  <c r="AJ356" i="1"/>
  <c r="AK14" i="2"/>
  <c r="AK1115" i="2"/>
  <c r="AI356" i="1"/>
  <c r="AJ14" i="2"/>
  <c r="AJ1115" i="2"/>
  <c r="AH356" i="1"/>
  <c r="AI14" i="2"/>
  <c r="AI1115" i="2"/>
  <c r="AG356" i="1"/>
  <c r="AH14" i="2"/>
  <c r="AH1115" i="2"/>
  <c r="AF356" i="1"/>
  <c r="AG14" i="2"/>
  <c r="AG1115" i="2"/>
  <c r="AE356" i="1"/>
  <c r="AF14" i="2"/>
  <c r="AF1115" i="2"/>
  <c r="AD356" i="1"/>
  <c r="AE14" i="2"/>
  <c r="AE1115" i="2"/>
  <c r="AC356" i="1"/>
  <c r="AD14" i="2"/>
  <c r="AD1115" i="2"/>
  <c r="AB356" i="1"/>
  <c r="AC14" i="2"/>
  <c r="AC1115" i="2"/>
  <c r="AA356" i="1"/>
  <c r="AB14" i="2"/>
  <c r="AB1115" i="2"/>
  <c r="Z356" i="1"/>
  <c r="AA14" i="2"/>
  <c r="AA1115" i="2"/>
  <c r="Y356" i="1"/>
  <c r="Z14" i="2"/>
  <c r="Z1115" i="2"/>
  <c r="Y14" i="2"/>
  <c r="Y1115" i="2"/>
  <c r="X14" i="2"/>
  <c r="X1115" i="2"/>
  <c r="W14" i="2"/>
  <c r="W1115" i="2"/>
  <c r="V14" i="2"/>
  <c r="V1115" i="2"/>
  <c r="U14" i="2"/>
  <c r="U1115" i="2"/>
  <c r="T14" i="2"/>
  <c r="T1115" i="2"/>
  <c r="S14" i="2"/>
  <c r="S1115" i="2"/>
  <c r="Q356" i="1"/>
  <c r="R14" i="2"/>
  <c r="R1115" i="2"/>
  <c r="Q14" i="2"/>
  <c r="Q1115" i="2"/>
  <c r="O356" i="1"/>
  <c r="P14" i="2"/>
  <c r="P1115" i="2"/>
  <c r="BH279" i="1"/>
  <c r="N356" i="1"/>
  <c r="O14" i="2"/>
  <c r="O1115" i="2"/>
  <c r="M356" i="1"/>
  <c r="N14" i="2"/>
  <c r="N1115" i="2"/>
  <c r="L356" i="1"/>
  <c r="M14" i="2"/>
  <c r="M1115" i="2"/>
  <c r="K356" i="1"/>
  <c r="L14" i="2"/>
  <c r="L1115" i="2"/>
  <c r="J356" i="1"/>
  <c r="K14" i="2"/>
  <c r="K1115" i="2"/>
  <c r="I356" i="1"/>
  <c r="J14" i="2"/>
  <c r="J1115" i="2"/>
  <c r="G138" i="1"/>
  <c r="H356" i="1"/>
  <c r="I14" i="2"/>
  <c r="I1115" i="2"/>
  <c r="G356" i="1"/>
  <c r="H14" i="2"/>
  <c r="H1115" i="2"/>
  <c r="ER278" i="1"/>
  <c r="BW355" i="1"/>
  <c r="BX13" i="2"/>
  <c r="BX1010" i="2"/>
  <c r="EQ278" i="1"/>
  <c r="BV355" i="1"/>
  <c r="BW13" i="2"/>
  <c r="BW1010" i="2"/>
  <c r="EH278" i="1"/>
  <c r="EI278" i="1"/>
  <c r="EJ278" i="1"/>
  <c r="EP278" i="1"/>
  <c r="BU355" i="1"/>
  <c r="BV13" i="2"/>
  <c r="BV1010" i="2"/>
  <c r="EO278" i="1"/>
  <c r="BT355" i="1"/>
  <c r="BU13" i="2"/>
  <c r="BU1010" i="2"/>
  <c r="EN278" i="1"/>
  <c r="BS355" i="1"/>
  <c r="BT13" i="2"/>
  <c r="BT1010" i="2"/>
  <c r="EL278" i="1"/>
  <c r="EM278" i="1"/>
  <c r="BR355" i="1"/>
  <c r="BS13" i="2"/>
  <c r="BS1010" i="2"/>
  <c r="BQ355" i="1"/>
  <c r="BR13" i="2"/>
  <c r="BR1010" i="2"/>
  <c r="BQ13" i="2"/>
  <c r="BQ1010" i="2"/>
  <c r="BO355" i="1"/>
  <c r="BP13" i="2"/>
  <c r="BP1010" i="2"/>
  <c r="BN355" i="1"/>
  <c r="BO13" i="2"/>
  <c r="BO1010" i="2"/>
  <c r="BN13" i="2"/>
  <c r="BN1010" i="2"/>
  <c r="BL355" i="1"/>
  <c r="BM13" i="2"/>
  <c r="BM1010" i="2"/>
  <c r="BL13" i="2"/>
  <c r="BL1010" i="2"/>
  <c r="BK13" i="2"/>
  <c r="BK1010" i="2"/>
  <c r="BJ13" i="2"/>
  <c r="BJ1010" i="2"/>
  <c r="BB13" i="2"/>
  <c r="BB1010" i="2"/>
  <c r="BA13" i="2"/>
  <c r="BA1010" i="2"/>
  <c r="AS13" i="2"/>
  <c r="AS1010" i="2"/>
  <c r="AR13" i="2"/>
  <c r="AR1010" i="2"/>
  <c r="AQ13" i="2"/>
  <c r="AQ1010" i="2"/>
  <c r="AP13" i="2"/>
  <c r="AP1010" i="2"/>
  <c r="AO13" i="2"/>
  <c r="AO1010" i="2"/>
  <c r="AN13" i="2"/>
  <c r="AN1010" i="2"/>
  <c r="AM13" i="2"/>
  <c r="AM1010" i="2"/>
  <c r="AY242" i="4"/>
  <c r="BB242" i="4"/>
  <c r="AK355" i="1"/>
  <c r="AL13" i="2"/>
  <c r="AL1010" i="2"/>
  <c r="AX242" i="4"/>
  <c r="BA242" i="4"/>
  <c r="AJ355" i="1"/>
  <c r="AK13" i="2"/>
  <c r="AK1010" i="2"/>
  <c r="AI355" i="1"/>
  <c r="AJ13" i="2"/>
  <c r="AJ1010" i="2"/>
  <c r="AH355" i="1"/>
  <c r="AI13" i="2"/>
  <c r="AI1010" i="2"/>
  <c r="AG355" i="1"/>
  <c r="AH13" i="2"/>
  <c r="AH1010" i="2"/>
  <c r="AF355" i="1"/>
  <c r="AG13" i="2"/>
  <c r="AG1010" i="2"/>
  <c r="AE355" i="1"/>
  <c r="AF13" i="2"/>
  <c r="AF1010" i="2"/>
  <c r="AD355" i="1"/>
  <c r="AE13" i="2"/>
  <c r="AE1010" i="2"/>
  <c r="AC355" i="1"/>
  <c r="AD13" i="2"/>
  <c r="AD1010" i="2"/>
  <c r="AB355" i="1"/>
  <c r="AC13" i="2"/>
  <c r="AC1010" i="2"/>
  <c r="AA355" i="1"/>
  <c r="AB13" i="2"/>
  <c r="AB1010" i="2"/>
  <c r="Z355" i="1"/>
  <c r="AA13" i="2"/>
  <c r="AA1010" i="2"/>
  <c r="Y355" i="1"/>
  <c r="Z13" i="2"/>
  <c r="Z1010" i="2"/>
  <c r="Y13" i="2"/>
  <c r="Y1010" i="2"/>
  <c r="X13" i="2"/>
  <c r="X1010" i="2"/>
  <c r="W13" i="2"/>
  <c r="W1010" i="2"/>
  <c r="V13" i="2"/>
  <c r="V1010" i="2"/>
  <c r="U13" i="2"/>
  <c r="U1010" i="2"/>
  <c r="T13" i="2"/>
  <c r="T1010" i="2"/>
  <c r="S13" i="2"/>
  <c r="S1010" i="2"/>
  <c r="Q355" i="1"/>
  <c r="R13" i="2"/>
  <c r="R1010" i="2"/>
  <c r="Q13" i="2"/>
  <c r="Q1010" i="2"/>
  <c r="O355" i="1"/>
  <c r="P13" i="2"/>
  <c r="P1010" i="2"/>
  <c r="BH278" i="1"/>
  <c r="N355" i="1"/>
  <c r="O13" i="2"/>
  <c r="O1010" i="2"/>
  <c r="M355" i="1"/>
  <c r="N13" i="2"/>
  <c r="N1010" i="2"/>
  <c r="L355" i="1"/>
  <c r="M13" i="2"/>
  <c r="M1010" i="2"/>
  <c r="K355" i="1"/>
  <c r="L13" i="2"/>
  <c r="L1010" i="2"/>
  <c r="J355" i="1"/>
  <c r="K13" i="2"/>
  <c r="K1010" i="2"/>
  <c r="I355" i="1"/>
  <c r="J13" i="2"/>
  <c r="J1010" i="2"/>
  <c r="G137" i="1"/>
  <c r="H355" i="1"/>
  <c r="I13" i="2"/>
  <c r="I1010" i="2"/>
  <c r="G355" i="1"/>
  <c r="H13" i="2"/>
  <c r="H1010" i="2"/>
  <c r="ER277" i="1"/>
  <c r="BW354" i="1"/>
  <c r="BX12" i="2"/>
  <c r="BX905" i="2"/>
  <c r="EQ277" i="1"/>
  <c r="BV354" i="1"/>
  <c r="BW12" i="2"/>
  <c r="BW905" i="2"/>
  <c r="EH277" i="1"/>
  <c r="EI277" i="1"/>
  <c r="EJ277" i="1"/>
  <c r="EP277" i="1"/>
  <c r="BU354" i="1"/>
  <c r="BV12" i="2"/>
  <c r="BV905" i="2"/>
  <c r="EO277" i="1"/>
  <c r="BT354" i="1"/>
  <c r="BU12" i="2"/>
  <c r="BU905" i="2"/>
  <c r="EN277" i="1"/>
  <c r="BS354" i="1"/>
  <c r="BT12" i="2"/>
  <c r="BT905" i="2"/>
  <c r="EL277" i="1"/>
  <c r="EM277" i="1"/>
  <c r="BR354" i="1"/>
  <c r="BS12" i="2"/>
  <c r="BS905" i="2"/>
  <c r="BQ354" i="1"/>
  <c r="BR12" i="2"/>
  <c r="BR905" i="2"/>
  <c r="BQ12" i="2"/>
  <c r="BQ905" i="2"/>
  <c r="BO354" i="1"/>
  <c r="BP12" i="2"/>
  <c r="BP905" i="2"/>
  <c r="BN354" i="1"/>
  <c r="BO12" i="2"/>
  <c r="BO905" i="2"/>
  <c r="BN12" i="2"/>
  <c r="BN905" i="2"/>
  <c r="BL354" i="1"/>
  <c r="BM12" i="2"/>
  <c r="BM905" i="2"/>
  <c r="BL12" i="2"/>
  <c r="BL905" i="2"/>
  <c r="BK12" i="2"/>
  <c r="BK905" i="2"/>
  <c r="BJ12" i="2"/>
  <c r="BJ905" i="2"/>
  <c r="BB12" i="2"/>
  <c r="BB905" i="2"/>
  <c r="BA12" i="2"/>
  <c r="BA905" i="2"/>
  <c r="AS12" i="2"/>
  <c r="AS905" i="2"/>
  <c r="AR12" i="2"/>
  <c r="AR905" i="2"/>
  <c r="AQ12" i="2"/>
  <c r="AQ905" i="2"/>
  <c r="AP12" i="2"/>
  <c r="AP905" i="2"/>
  <c r="AO12" i="2"/>
  <c r="AO905" i="2"/>
  <c r="AN12" i="2"/>
  <c r="AN905" i="2"/>
  <c r="AM12" i="2"/>
  <c r="AM905" i="2"/>
  <c r="AY241" i="4"/>
  <c r="BB241" i="4"/>
  <c r="AK354" i="1"/>
  <c r="AL12" i="2"/>
  <c r="AL905" i="2"/>
  <c r="AX241" i="4"/>
  <c r="BA241" i="4"/>
  <c r="AJ354" i="1"/>
  <c r="AK12" i="2"/>
  <c r="AK905" i="2"/>
  <c r="AI354" i="1"/>
  <c r="AJ12" i="2"/>
  <c r="AJ905" i="2"/>
  <c r="AH354" i="1"/>
  <c r="AI12" i="2"/>
  <c r="AI905" i="2"/>
  <c r="AG354" i="1"/>
  <c r="AH12" i="2"/>
  <c r="AH905" i="2"/>
  <c r="AF354" i="1"/>
  <c r="AG12" i="2"/>
  <c r="AG905" i="2"/>
  <c r="AE354" i="1"/>
  <c r="AF12" i="2"/>
  <c r="AF905" i="2"/>
  <c r="AD354" i="1"/>
  <c r="AE12" i="2"/>
  <c r="AE905" i="2"/>
  <c r="AC354" i="1"/>
  <c r="AD12" i="2"/>
  <c r="AD905" i="2"/>
  <c r="AB354" i="1"/>
  <c r="AC12" i="2"/>
  <c r="AC905" i="2"/>
  <c r="AA354" i="1"/>
  <c r="AB12" i="2"/>
  <c r="AB905" i="2"/>
  <c r="Z354" i="1"/>
  <c r="AA12" i="2"/>
  <c r="AA905" i="2"/>
  <c r="Y354" i="1"/>
  <c r="Z12" i="2"/>
  <c r="Z905" i="2"/>
  <c r="Y12" i="2"/>
  <c r="Y905" i="2"/>
  <c r="X12" i="2"/>
  <c r="X905" i="2"/>
  <c r="W12" i="2"/>
  <c r="W905" i="2"/>
  <c r="V12" i="2"/>
  <c r="V905" i="2"/>
  <c r="U12" i="2"/>
  <c r="U905" i="2"/>
  <c r="T12" i="2"/>
  <c r="T905" i="2"/>
  <c r="S12" i="2"/>
  <c r="S905" i="2"/>
  <c r="Q354" i="1"/>
  <c r="R12" i="2"/>
  <c r="R905" i="2"/>
  <c r="Q12" i="2"/>
  <c r="Q905" i="2"/>
  <c r="O354" i="1"/>
  <c r="P12" i="2"/>
  <c r="P905" i="2"/>
  <c r="BH277" i="1"/>
  <c r="N354" i="1"/>
  <c r="O12" i="2"/>
  <c r="O905" i="2"/>
  <c r="M354" i="1"/>
  <c r="N12" i="2"/>
  <c r="N905" i="2"/>
  <c r="L354" i="1"/>
  <c r="M12" i="2"/>
  <c r="M905" i="2"/>
  <c r="K354" i="1"/>
  <c r="L12" i="2"/>
  <c r="L905" i="2"/>
  <c r="J354" i="1"/>
  <c r="K12" i="2"/>
  <c r="K905" i="2"/>
  <c r="I354" i="1"/>
  <c r="J12" i="2"/>
  <c r="J905" i="2"/>
  <c r="G136" i="1"/>
  <c r="H354" i="1"/>
  <c r="I12" i="2"/>
  <c r="I905" i="2"/>
  <c r="G354" i="1"/>
  <c r="H12" i="2"/>
  <c r="H905" i="2"/>
  <c r="ER276" i="1"/>
  <c r="BW353" i="1"/>
  <c r="BX11" i="2"/>
  <c r="BX800" i="2"/>
  <c r="EQ276" i="1"/>
  <c r="BV353" i="1"/>
  <c r="BW11" i="2"/>
  <c r="BW800" i="2"/>
  <c r="EH276" i="1"/>
  <c r="EI276" i="1"/>
  <c r="EJ276" i="1"/>
  <c r="EP276" i="1"/>
  <c r="BU353" i="1"/>
  <c r="BV11" i="2"/>
  <c r="BV800" i="2"/>
  <c r="EO276" i="1"/>
  <c r="BT353" i="1"/>
  <c r="BU11" i="2"/>
  <c r="BU800" i="2"/>
  <c r="EN276" i="1"/>
  <c r="BS353" i="1"/>
  <c r="BT11" i="2"/>
  <c r="BT800" i="2"/>
  <c r="EL276" i="1"/>
  <c r="EM276" i="1"/>
  <c r="BR353" i="1"/>
  <c r="BS11" i="2"/>
  <c r="BS800" i="2"/>
  <c r="BQ353" i="1"/>
  <c r="BR11" i="2"/>
  <c r="BR800" i="2"/>
  <c r="BQ11" i="2"/>
  <c r="BQ800" i="2"/>
  <c r="BO353" i="1"/>
  <c r="BP11" i="2"/>
  <c r="BP800" i="2"/>
  <c r="BN353" i="1"/>
  <c r="BO11" i="2"/>
  <c r="BO800" i="2"/>
  <c r="BN11" i="2"/>
  <c r="BN800" i="2"/>
  <c r="BL353" i="1"/>
  <c r="BM11" i="2"/>
  <c r="BM800" i="2"/>
  <c r="BL11" i="2"/>
  <c r="BL800" i="2"/>
  <c r="BK11" i="2"/>
  <c r="BK800" i="2"/>
  <c r="BJ11" i="2"/>
  <c r="BJ800" i="2"/>
  <c r="BB11" i="2"/>
  <c r="BB800" i="2"/>
  <c r="BA11" i="2"/>
  <c r="BA800" i="2"/>
  <c r="AS11" i="2"/>
  <c r="AS800" i="2"/>
  <c r="AR11" i="2"/>
  <c r="AR800" i="2"/>
  <c r="AQ11" i="2"/>
  <c r="AQ800" i="2"/>
  <c r="AP11" i="2"/>
  <c r="AP800" i="2"/>
  <c r="AO11" i="2"/>
  <c r="AO800" i="2"/>
  <c r="AN11" i="2"/>
  <c r="AN800" i="2"/>
  <c r="AM11" i="2"/>
  <c r="AM800" i="2"/>
  <c r="AY240" i="4"/>
  <c r="BB240" i="4"/>
  <c r="AK353" i="1"/>
  <c r="AL11" i="2"/>
  <c r="AL800" i="2"/>
  <c r="AX240" i="4"/>
  <c r="BA240" i="4"/>
  <c r="AJ353" i="1"/>
  <c r="AK11" i="2"/>
  <c r="AK800" i="2"/>
  <c r="AI353" i="1"/>
  <c r="AJ11" i="2"/>
  <c r="AJ800" i="2"/>
  <c r="AH353" i="1"/>
  <c r="AI11" i="2"/>
  <c r="AI800" i="2"/>
  <c r="AG353" i="1"/>
  <c r="AH11" i="2"/>
  <c r="AH800" i="2"/>
  <c r="AF353" i="1"/>
  <c r="AG11" i="2"/>
  <c r="AG800" i="2"/>
  <c r="AE353" i="1"/>
  <c r="AF11" i="2"/>
  <c r="AF800" i="2"/>
  <c r="AD353" i="1"/>
  <c r="AE11" i="2"/>
  <c r="AE800" i="2"/>
  <c r="AC353" i="1"/>
  <c r="AD11" i="2"/>
  <c r="AD800" i="2"/>
  <c r="AB353" i="1"/>
  <c r="AC11" i="2"/>
  <c r="AC800" i="2"/>
  <c r="AA353" i="1"/>
  <c r="AB11" i="2"/>
  <c r="AB800" i="2"/>
  <c r="Z353" i="1"/>
  <c r="AA11" i="2"/>
  <c r="AA800" i="2"/>
  <c r="Y353" i="1"/>
  <c r="Z11" i="2"/>
  <c r="Z800" i="2"/>
  <c r="Y11" i="2"/>
  <c r="Y800" i="2"/>
  <c r="X11" i="2"/>
  <c r="X800" i="2"/>
  <c r="W11" i="2"/>
  <c r="W800" i="2"/>
  <c r="V11" i="2"/>
  <c r="V800" i="2"/>
  <c r="U11" i="2"/>
  <c r="U800" i="2"/>
  <c r="T11" i="2"/>
  <c r="T800" i="2"/>
  <c r="S11" i="2"/>
  <c r="S800" i="2"/>
  <c r="Q353" i="1"/>
  <c r="R11" i="2"/>
  <c r="R800" i="2"/>
  <c r="Q11" i="2"/>
  <c r="Q800" i="2"/>
  <c r="O353" i="1"/>
  <c r="P11" i="2"/>
  <c r="P800" i="2"/>
  <c r="BH276" i="1"/>
  <c r="N353" i="1"/>
  <c r="O11" i="2"/>
  <c r="O800" i="2"/>
  <c r="M353" i="1"/>
  <c r="N11" i="2"/>
  <c r="N800" i="2"/>
  <c r="L353" i="1"/>
  <c r="M11" i="2"/>
  <c r="M800" i="2"/>
  <c r="K353" i="1"/>
  <c r="L11" i="2"/>
  <c r="L800" i="2"/>
  <c r="J353" i="1"/>
  <c r="K11" i="2"/>
  <c r="K800" i="2"/>
  <c r="I353" i="1"/>
  <c r="J11" i="2"/>
  <c r="J800" i="2"/>
  <c r="G135" i="1"/>
  <c r="H353" i="1"/>
  <c r="I11" i="2"/>
  <c r="I800" i="2"/>
  <c r="G353" i="1"/>
  <c r="H11" i="2"/>
  <c r="H800" i="2"/>
  <c r="ER275" i="1"/>
  <c r="BW352" i="1"/>
  <c r="BX10" i="2"/>
  <c r="BX695" i="2"/>
  <c r="EQ275" i="1"/>
  <c r="BV352" i="1"/>
  <c r="BW10" i="2"/>
  <c r="BW695" i="2"/>
  <c r="EH275" i="1"/>
  <c r="EI275" i="1"/>
  <c r="EJ275" i="1"/>
  <c r="EP275" i="1"/>
  <c r="BU352" i="1"/>
  <c r="BV10" i="2"/>
  <c r="BV695" i="2"/>
  <c r="EO275" i="1"/>
  <c r="BT352" i="1"/>
  <c r="BU10" i="2"/>
  <c r="BU695" i="2"/>
  <c r="EN275" i="1"/>
  <c r="BS352" i="1"/>
  <c r="BT10" i="2"/>
  <c r="BT695" i="2"/>
  <c r="EL275" i="1"/>
  <c r="EM275" i="1"/>
  <c r="BR352" i="1"/>
  <c r="BS10" i="2"/>
  <c r="BS695" i="2"/>
  <c r="BQ352" i="1"/>
  <c r="BR10" i="2"/>
  <c r="BR695" i="2"/>
  <c r="BQ10" i="2"/>
  <c r="BQ695" i="2"/>
  <c r="BO352" i="1"/>
  <c r="BP10" i="2"/>
  <c r="BP695" i="2"/>
  <c r="BN352" i="1"/>
  <c r="BO10" i="2"/>
  <c r="BO695" i="2"/>
  <c r="BN10" i="2"/>
  <c r="BN695" i="2"/>
  <c r="BL352" i="1"/>
  <c r="BM10" i="2"/>
  <c r="BM695" i="2"/>
  <c r="BL10" i="2"/>
  <c r="BL695" i="2"/>
  <c r="BK10" i="2"/>
  <c r="BK695" i="2"/>
  <c r="BJ10" i="2"/>
  <c r="BJ695" i="2"/>
  <c r="BB10" i="2"/>
  <c r="BB695" i="2"/>
  <c r="BA10" i="2"/>
  <c r="BA695" i="2"/>
  <c r="AS10" i="2"/>
  <c r="AS695" i="2"/>
  <c r="AR10" i="2"/>
  <c r="AR695" i="2"/>
  <c r="AQ10" i="2"/>
  <c r="AQ695" i="2"/>
  <c r="AP10" i="2"/>
  <c r="AP695" i="2"/>
  <c r="AO10" i="2"/>
  <c r="AO695" i="2"/>
  <c r="AN10" i="2"/>
  <c r="AN695" i="2"/>
  <c r="AM10" i="2"/>
  <c r="AM695" i="2"/>
  <c r="AY239" i="4"/>
  <c r="BB239" i="4"/>
  <c r="AK352" i="1"/>
  <c r="AL10" i="2"/>
  <c r="AL695" i="2"/>
  <c r="AX239" i="4"/>
  <c r="BA239" i="4"/>
  <c r="AJ352" i="1"/>
  <c r="AK10" i="2"/>
  <c r="AK695" i="2"/>
  <c r="AI352" i="1"/>
  <c r="AJ10" i="2"/>
  <c r="AJ695" i="2"/>
  <c r="AH352" i="1"/>
  <c r="AI10" i="2"/>
  <c r="AI695" i="2"/>
  <c r="AG352" i="1"/>
  <c r="AH10" i="2"/>
  <c r="AH695" i="2"/>
  <c r="AF352" i="1"/>
  <c r="AG10" i="2"/>
  <c r="AG695" i="2"/>
  <c r="AE352" i="1"/>
  <c r="AF10" i="2"/>
  <c r="AF695" i="2"/>
  <c r="AD352" i="1"/>
  <c r="AE10" i="2"/>
  <c r="AE695" i="2"/>
  <c r="AC352" i="1"/>
  <c r="AD10" i="2"/>
  <c r="AD695" i="2"/>
  <c r="AB352" i="1"/>
  <c r="AC10" i="2"/>
  <c r="AC695" i="2"/>
  <c r="AA352" i="1"/>
  <c r="AB10" i="2"/>
  <c r="AB695" i="2"/>
  <c r="Z352" i="1"/>
  <c r="AA10" i="2"/>
  <c r="AA695" i="2"/>
  <c r="Y352" i="1"/>
  <c r="Z10" i="2"/>
  <c r="Z695" i="2"/>
  <c r="Y10" i="2"/>
  <c r="Y695" i="2"/>
  <c r="X10" i="2"/>
  <c r="X695" i="2"/>
  <c r="W10" i="2"/>
  <c r="W695" i="2"/>
  <c r="V10" i="2"/>
  <c r="V695" i="2"/>
  <c r="U10" i="2"/>
  <c r="U695" i="2"/>
  <c r="T10" i="2"/>
  <c r="T695" i="2"/>
  <c r="S10" i="2"/>
  <c r="S695" i="2"/>
  <c r="Q352" i="1"/>
  <c r="R10" i="2"/>
  <c r="R695" i="2"/>
  <c r="Q10" i="2"/>
  <c r="Q695" i="2"/>
  <c r="O352" i="1"/>
  <c r="P10" i="2"/>
  <c r="P695" i="2"/>
  <c r="BH275" i="1"/>
  <c r="N352" i="1"/>
  <c r="O10" i="2"/>
  <c r="O695" i="2"/>
  <c r="M352" i="1"/>
  <c r="N10" i="2"/>
  <c r="N695" i="2"/>
  <c r="L352" i="1"/>
  <c r="M10" i="2"/>
  <c r="M695" i="2"/>
  <c r="K352" i="1"/>
  <c r="L10" i="2"/>
  <c r="L695" i="2"/>
  <c r="J352" i="1"/>
  <c r="K10" i="2"/>
  <c r="K695" i="2"/>
  <c r="I352" i="1"/>
  <c r="J10" i="2"/>
  <c r="J695" i="2"/>
  <c r="G134" i="1"/>
  <c r="H352" i="1"/>
  <c r="I10" i="2"/>
  <c r="I695" i="2"/>
  <c r="G352" i="1"/>
  <c r="H10" i="2"/>
  <c r="H695" i="2"/>
  <c r="ER274" i="1"/>
  <c r="BW351" i="1"/>
  <c r="BX9" i="2"/>
  <c r="BX590" i="2"/>
  <c r="EQ274" i="1"/>
  <c r="BV351" i="1"/>
  <c r="BW9" i="2"/>
  <c r="BW590" i="2"/>
  <c r="EH274" i="1"/>
  <c r="EI274" i="1"/>
  <c r="EJ274" i="1"/>
  <c r="EP274" i="1"/>
  <c r="BU351" i="1"/>
  <c r="BV9" i="2"/>
  <c r="BV590" i="2"/>
  <c r="EO274" i="1"/>
  <c r="BT351" i="1"/>
  <c r="BU9" i="2"/>
  <c r="BU590" i="2"/>
  <c r="EN274" i="1"/>
  <c r="BS351" i="1"/>
  <c r="BT9" i="2"/>
  <c r="BT590" i="2"/>
  <c r="EL274" i="1"/>
  <c r="EM274" i="1"/>
  <c r="BR351" i="1"/>
  <c r="BS9" i="2"/>
  <c r="BS590" i="2"/>
  <c r="BQ351" i="1"/>
  <c r="BR9" i="2"/>
  <c r="BR590" i="2"/>
  <c r="BQ9" i="2"/>
  <c r="BQ590" i="2"/>
  <c r="BO351" i="1"/>
  <c r="BP9" i="2"/>
  <c r="BP590" i="2"/>
  <c r="BN351" i="1"/>
  <c r="BO9" i="2"/>
  <c r="BO590" i="2"/>
  <c r="BN9" i="2"/>
  <c r="BN590" i="2"/>
  <c r="BL351" i="1"/>
  <c r="BM9" i="2"/>
  <c r="BM590" i="2"/>
  <c r="BL9" i="2"/>
  <c r="BL590" i="2"/>
  <c r="BK9" i="2"/>
  <c r="BK590" i="2"/>
  <c r="BJ9" i="2"/>
  <c r="BJ590" i="2"/>
  <c r="BB9" i="2"/>
  <c r="BB590" i="2"/>
  <c r="BA9" i="2"/>
  <c r="BA590" i="2"/>
  <c r="AS9" i="2"/>
  <c r="AS590" i="2"/>
  <c r="AR9" i="2"/>
  <c r="AR590" i="2"/>
  <c r="AQ9" i="2"/>
  <c r="AQ590" i="2"/>
  <c r="AP9" i="2"/>
  <c r="AP590" i="2"/>
  <c r="AO9" i="2"/>
  <c r="AO590" i="2"/>
  <c r="AN9" i="2"/>
  <c r="AN590" i="2"/>
  <c r="AM9" i="2"/>
  <c r="AM590" i="2"/>
  <c r="AY238" i="4"/>
  <c r="BB238" i="4"/>
  <c r="AK351" i="1"/>
  <c r="AL9" i="2"/>
  <c r="AL590" i="2"/>
  <c r="AX238" i="4"/>
  <c r="BA238" i="4"/>
  <c r="AJ351" i="1"/>
  <c r="AK9" i="2"/>
  <c r="AK590" i="2"/>
  <c r="AI351" i="1"/>
  <c r="AJ9" i="2"/>
  <c r="AJ590" i="2"/>
  <c r="AH351" i="1"/>
  <c r="AI9" i="2"/>
  <c r="AI590" i="2"/>
  <c r="AG351" i="1"/>
  <c r="AH9" i="2"/>
  <c r="AH590" i="2"/>
  <c r="AF351" i="1"/>
  <c r="AG9" i="2"/>
  <c r="AG590" i="2"/>
  <c r="AE351" i="1"/>
  <c r="AF9" i="2"/>
  <c r="AF590" i="2"/>
  <c r="AD351" i="1"/>
  <c r="AE9" i="2"/>
  <c r="AE590" i="2"/>
  <c r="AC351" i="1"/>
  <c r="AD9" i="2"/>
  <c r="AD590" i="2"/>
  <c r="AB351" i="1"/>
  <c r="AC9" i="2"/>
  <c r="AC590" i="2"/>
  <c r="AA351" i="1"/>
  <c r="AB9" i="2"/>
  <c r="AB590" i="2"/>
  <c r="Z351" i="1"/>
  <c r="AA9" i="2"/>
  <c r="AA590" i="2"/>
  <c r="Y351" i="1"/>
  <c r="Z9" i="2"/>
  <c r="Z590" i="2"/>
  <c r="Y9" i="2"/>
  <c r="Y590" i="2"/>
  <c r="X9" i="2"/>
  <c r="X590" i="2"/>
  <c r="W9" i="2"/>
  <c r="W590" i="2"/>
  <c r="V9" i="2"/>
  <c r="V590" i="2"/>
  <c r="U9" i="2"/>
  <c r="U590" i="2"/>
  <c r="T9" i="2"/>
  <c r="T590" i="2"/>
  <c r="S9" i="2"/>
  <c r="S590" i="2"/>
  <c r="Q351" i="1"/>
  <c r="R9" i="2"/>
  <c r="R590" i="2"/>
  <c r="Q9" i="2"/>
  <c r="Q590" i="2"/>
  <c r="O351" i="1"/>
  <c r="P9" i="2"/>
  <c r="P590" i="2"/>
  <c r="BH274" i="1"/>
  <c r="N351" i="1"/>
  <c r="O9" i="2"/>
  <c r="O590" i="2"/>
  <c r="M351" i="1"/>
  <c r="N9" i="2"/>
  <c r="N590" i="2"/>
  <c r="L351" i="1"/>
  <c r="M9" i="2"/>
  <c r="M590" i="2"/>
  <c r="K351" i="1"/>
  <c r="L9" i="2"/>
  <c r="L590" i="2"/>
  <c r="J351" i="1"/>
  <c r="K9" i="2"/>
  <c r="K590" i="2"/>
  <c r="I351" i="1"/>
  <c r="J9" i="2"/>
  <c r="J590" i="2"/>
  <c r="G133" i="1"/>
  <c r="H351" i="1"/>
  <c r="I9" i="2"/>
  <c r="I590" i="2"/>
  <c r="G351" i="1"/>
  <c r="H9" i="2"/>
  <c r="H590" i="2"/>
  <c r="ER273" i="1"/>
  <c r="BW350" i="1"/>
  <c r="BX8" i="2"/>
  <c r="BX485" i="2"/>
  <c r="EQ273" i="1"/>
  <c r="BV350" i="1"/>
  <c r="BW8" i="2"/>
  <c r="BW485" i="2"/>
  <c r="EH273" i="1"/>
  <c r="EI273" i="1"/>
  <c r="EJ273" i="1"/>
  <c r="EP273" i="1"/>
  <c r="BU350" i="1"/>
  <c r="BV8" i="2"/>
  <c r="BV485" i="2"/>
  <c r="EO273" i="1"/>
  <c r="BT350" i="1"/>
  <c r="BU8" i="2"/>
  <c r="BU485" i="2"/>
  <c r="EN273" i="1"/>
  <c r="BS350" i="1"/>
  <c r="BT8" i="2"/>
  <c r="BT485" i="2"/>
  <c r="EL273" i="1"/>
  <c r="EM273" i="1"/>
  <c r="BR350" i="1"/>
  <c r="BS8" i="2"/>
  <c r="BS485" i="2"/>
  <c r="BQ350" i="1"/>
  <c r="BR8" i="2"/>
  <c r="BR485" i="2"/>
  <c r="BQ8" i="2"/>
  <c r="BQ485" i="2"/>
  <c r="BO350" i="1"/>
  <c r="BP8" i="2"/>
  <c r="BP485" i="2"/>
  <c r="BN350" i="1"/>
  <c r="BO8" i="2"/>
  <c r="BO485" i="2"/>
  <c r="BN8" i="2"/>
  <c r="BN485" i="2"/>
  <c r="BL350" i="1"/>
  <c r="BM8" i="2"/>
  <c r="BM485" i="2"/>
  <c r="BL8" i="2"/>
  <c r="BL485" i="2"/>
  <c r="BK8" i="2"/>
  <c r="BK485" i="2"/>
  <c r="BJ8" i="2"/>
  <c r="BJ485" i="2"/>
  <c r="BB8" i="2"/>
  <c r="BB485" i="2"/>
  <c r="BA8" i="2"/>
  <c r="BA485" i="2"/>
  <c r="AS8" i="2"/>
  <c r="AS485" i="2"/>
  <c r="AR8" i="2"/>
  <c r="AR485" i="2"/>
  <c r="AQ8" i="2"/>
  <c r="AQ485" i="2"/>
  <c r="AP8" i="2"/>
  <c r="AP485" i="2"/>
  <c r="AO8" i="2"/>
  <c r="AO485" i="2"/>
  <c r="AN8" i="2"/>
  <c r="AN485" i="2"/>
  <c r="AM8" i="2"/>
  <c r="AM485" i="2"/>
  <c r="AY237" i="4"/>
  <c r="BB237" i="4"/>
  <c r="AK350" i="1"/>
  <c r="AL8" i="2"/>
  <c r="AL485" i="2"/>
  <c r="AX237" i="4"/>
  <c r="BA237" i="4"/>
  <c r="AJ350" i="1"/>
  <c r="AK8" i="2"/>
  <c r="AK485" i="2"/>
  <c r="AI350" i="1"/>
  <c r="AJ8" i="2"/>
  <c r="AJ485" i="2"/>
  <c r="AH350" i="1"/>
  <c r="AI8" i="2"/>
  <c r="AI485" i="2"/>
  <c r="AG350" i="1"/>
  <c r="AH8" i="2"/>
  <c r="AH485" i="2"/>
  <c r="AF350" i="1"/>
  <c r="AG8" i="2"/>
  <c r="AG485" i="2"/>
  <c r="AE350" i="1"/>
  <c r="AF8" i="2"/>
  <c r="AF485" i="2"/>
  <c r="AD350" i="1"/>
  <c r="AE8" i="2"/>
  <c r="AE485" i="2"/>
  <c r="AC350" i="1"/>
  <c r="AD8" i="2"/>
  <c r="AD485" i="2"/>
  <c r="AB350" i="1"/>
  <c r="AC8" i="2"/>
  <c r="AC485" i="2"/>
  <c r="AA350" i="1"/>
  <c r="AB8" i="2"/>
  <c r="AB485" i="2"/>
  <c r="Z350" i="1"/>
  <c r="AA8" i="2"/>
  <c r="AA485" i="2"/>
  <c r="Y350" i="1"/>
  <c r="Z8" i="2"/>
  <c r="Z485" i="2"/>
  <c r="Y8" i="2"/>
  <c r="Y485" i="2"/>
  <c r="X8" i="2"/>
  <c r="X485" i="2"/>
  <c r="W8" i="2"/>
  <c r="W485" i="2"/>
  <c r="V8" i="2"/>
  <c r="V485" i="2"/>
  <c r="U8" i="2"/>
  <c r="U485" i="2"/>
  <c r="T8" i="2"/>
  <c r="T485" i="2"/>
  <c r="S8" i="2"/>
  <c r="S485" i="2"/>
  <c r="Q350" i="1"/>
  <c r="R8" i="2"/>
  <c r="R485" i="2"/>
  <c r="Q8" i="2"/>
  <c r="Q485" i="2"/>
  <c r="O350" i="1"/>
  <c r="P8" i="2"/>
  <c r="P485" i="2"/>
  <c r="BH273" i="1"/>
  <c r="N350" i="1"/>
  <c r="O8" i="2"/>
  <c r="O485" i="2"/>
  <c r="M350" i="1"/>
  <c r="N8" i="2"/>
  <c r="N485" i="2"/>
  <c r="L350" i="1"/>
  <c r="M8" i="2"/>
  <c r="M485" i="2"/>
  <c r="K350" i="1"/>
  <c r="L8" i="2"/>
  <c r="L485" i="2"/>
  <c r="J350" i="1"/>
  <c r="K8" i="2"/>
  <c r="K485" i="2"/>
  <c r="I350" i="1"/>
  <c r="J8" i="2"/>
  <c r="J485" i="2"/>
  <c r="G132" i="1"/>
  <c r="H350" i="1"/>
  <c r="I8" i="2"/>
  <c r="I485" i="2"/>
  <c r="G350" i="1"/>
  <c r="H8" i="2"/>
  <c r="H485" i="2"/>
  <c r="ER272" i="1"/>
  <c r="BW349" i="1"/>
  <c r="BX7" i="2"/>
  <c r="BX380" i="2"/>
  <c r="EQ272" i="1"/>
  <c r="BV349" i="1"/>
  <c r="BW7" i="2"/>
  <c r="BW380" i="2"/>
  <c r="EH272" i="1"/>
  <c r="EI272" i="1"/>
  <c r="EP257" i="1"/>
  <c r="EJ272" i="1"/>
  <c r="EP272" i="1"/>
  <c r="BU349" i="1"/>
  <c r="BV7" i="2"/>
  <c r="BV380" i="2"/>
  <c r="EO257" i="1"/>
  <c r="EO272" i="1"/>
  <c r="BT349" i="1"/>
  <c r="BU7" i="2"/>
  <c r="BU380" i="2"/>
  <c r="EN272" i="1"/>
  <c r="BS349" i="1"/>
  <c r="BT7" i="2"/>
  <c r="BT380" i="2"/>
  <c r="EL257" i="1"/>
  <c r="EL272" i="1"/>
  <c r="EM272" i="1"/>
  <c r="BR349" i="1"/>
  <c r="BS7" i="2"/>
  <c r="BS380" i="2"/>
  <c r="BQ349" i="1"/>
  <c r="BR7" i="2"/>
  <c r="BR380" i="2"/>
  <c r="BQ7" i="2"/>
  <c r="BQ380" i="2"/>
  <c r="BO349" i="1"/>
  <c r="BP7" i="2"/>
  <c r="BP380" i="2"/>
  <c r="BN349" i="1"/>
  <c r="BO7" i="2"/>
  <c r="BO380" i="2"/>
  <c r="BN7" i="2"/>
  <c r="BN380" i="2"/>
  <c r="BL349" i="1"/>
  <c r="BM7" i="2"/>
  <c r="BM380" i="2"/>
  <c r="BL7" i="2"/>
  <c r="BL380" i="2"/>
  <c r="BK7" i="2"/>
  <c r="BK380" i="2"/>
  <c r="BJ7" i="2"/>
  <c r="BJ380" i="2"/>
  <c r="BB7" i="2"/>
  <c r="BB380" i="2"/>
  <c r="BA7" i="2"/>
  <c r="BA380" i="2"/>
  <c r="AS7" i="2"/>
  <c r="AS380" i="2"/>
  <c r="AR7" i="2"/>
  <c r="AR380" i="2"/>
  <c r="AQ7" i="2"/>
  <c r="AQ380" i="2"/>
  <c r="AP7" i="2"/>
  <c r="AP380" i="2"/>
  <c r="AO7" i="2"/>
  <c r="AO380" i="2"/>
  <c r="AN7" i="2"/>
  <c r="AN380" i="2"/>
  <c r="AM7" i="2"/>
  <c r="AM380" i="2"/>
  <c r="AY236" i="4"/>
  <c r="BB236" i="4"/>
  <c r="AK349" i="1"/>
  <c r="AL7" i="2"/>
  <c r="AL380" i="2"/>
  <c r="AX236" i="4"/>
  <c r="BA236" i="4"/>
  <c r="AJ349" i="1"/>
  <c r="AK7" i="2"/>
  <c r="AK380" i="2"/>
  <c r="AI349" i="1"/>
  <c r="AJ7" i="2"/>
  <c r="AJ380" i="2"/>
  <c r="AH349" i="1"/>
  <c r="AI7" i="2"/>
  <c r="AI380" i="2"/>
  <c r="AG349" i="1"/>
  <c r="AH7" i="2"/>
  <c r="AH380" i="2"/>
  <c r="AF349" i="1"/>
  <c r="AG7" i="2"/>
  <c r="AG380" i="2"/>
  <c r="AE349" i="1"/>
  <c r="AF7" i="2"/>
  <c r="AF380" i="2"/>
  <c r="AD349" i="1"/>
  <c r="AE7" i="2"/>
  <c r="AE380" i="2"/>
  <c r="AC349" i="1"/>
  <c r="AD7" i="2"/>
  <c r="AD380" i="2"/>
  <c r="AB349" i="1"/>
  <c r="AC7" i="2"/>
  <c r="AC380" i="2"/>
  <c r="AA349" i="1"/>
  <c r="AB7" i="2"/>
  <c r="AB380" i="2"/>
  <c r="Z349" i="1"/>
  <c r="AA7" i="2"/>
  <c r="AA380" i="2"/>
  <c r="Y349" i="1"/>
  <c r="Z7" i="2"/>
  <c r="Z380" i="2"/>
  <c r="Y7" i="2"/>
  <c r="Y380" i="2"/>
  <c r="X7" i="2"/>
  <c r="X380" i="2"/>
  <c r="W7" i="2"/>
  <c r="W380" i="2"/>
  <c r="V7" i="2"/>
  <c r="V380" i="2"/>
  <c r="U7" i="2"/>
  <c r="U380" i="2"/>
  <c r="T7" i="2"/>
  <c r="T380" i="2"/>
  <c r="S7" i="2"/>
  <c r="S380" i="2"/>
  <c r="Q349" i="1"/>
  <c r="R7" i="2"/>
  <c r="R380" i="2"/>
  <c r="Q7" i="2"/>
  <c r="Q380" i="2"/>
  <c r="O349" i="1"/>
  <c r="P7" i="2"/>
  <c r="P380" i="2"/>
  <c r="BH272" i="1"/>
  <c r="N349" i="1"/>
  <c r="O7" i="2"/>
  <c r="O380" i="2"/>
  <c r="M349" i="1"/>
  <c r="N7" i="2"/>
  <c r="N380" i="2"/>
  <c r="L349" i="1"/>
  <c r="M7" i="2"/>
  <c r="M380" i="2"/>
  <c r="K349" i="1"/>
  <c r="L7" i="2"/>
  <c r="L380" i="2"/>
  <c r="J349" i="1"/>
  <c r="K7" i="2"/>
  <c r="K380" i="2"/>
  <c r="I349" i="1"/>
  <c r="J7" i="2"/>
  <c r="J380" i="2"/>
  <c r="G131" i="1"/>
  <c r="H349" i="1"/>
  <c r="I7" i="2"/>
  <c r="I380" i="2"/>
  <c r="G349" i="1"/>
  <c r="H7" i="2"/>
  <c r="H380" i="2"/>
  <c r="ER271" i="1"/>
  <c r="BW348" i="1"/>
  <c r="BX6" i="2"/>
  <c r="BX275" i="2"/>
  <c r="EQ271" i="1"/>
  <c r="BV348" i="1"/>
  <c r="BW6" i="2"/>
  <c r="BW275" i="2"/>
  <c r="EH271" i="1"/>
  <c r="EI271" i="1"/>
  <c r="EJ271" i="1"/>
  <c r="EP271" i="1"/>
  <c r="BU348" i="1"/>
  <c r="BV6" i="2"/>
  <c r="BV275" i="2"/>
  <c r="EO271" i="1"/>
  <c r="BT348" i="1"/>
  <c r="BU6" i="2"/>
  <c r="BU275" i="2"/>
  <c r="EN271" i="1"/>
  <c r="BS348" i="1"/>
  <c r="BT6" i="2"/>
  <c r="BT275" i="2"/>
  <c r="EL256" i="1"/>
  <c r="EL271" i="1"/>
  <c r="EM256" i="1"/>
  <c r="EM271" i="1"/>
  <c r="BR348" i="1"/>
  <c r="BS6" i="2"/>
  <c r="BS275" i="2"/>
  <c r="BQ348" i="1"/>
  <c r="BR6" i="2"/>
  <c r="BR275" i="2"/>
  <c r="BQ6" i="2"/>
  <c r="BQ275" i="2"/>
  <c r="BO348" i="1"/>
  <c r="BP6" i="2"/>
  <c r="BP275" i="2"/>
  <c r="BN348" i="1"/>
  <c r="BO6" i="2"/>
  <c r="BO275" i="2"/>
  <c r="BN6" i="2"/>
  <c r="BN275" i="2"/>
  <c r="BL348" i="1"/>
  <c r="BM6" i="2"/>
  <c r="BM275" i="2"/>
  <c r="BL6" i="2"/>
  <c r="BL275" i="2"/>
  <c r="BK6" i="2"/>
  <c r="BK275" i="2"/>
  <c r="BJ6" i="2"/>
  <c r="BJ275" i="2"/>
  <c r="BB6" i="2"/>
  <c r="BB275" i="2"/>
  <c r="BA6" i="2"/>
  <c r="BA275" i="2"/>
  <c r="AS6" i="2"/>
  <c r="AS275" i="2"/>
  <c r="AR6" i="2"/>
  <c r="AR275" i="2"/>
  <c r="AQ6" i="2"/>
  <c r="AQ275" i="2"/>
  <c r="AP6" i="2"/>
  <c r="AP275" i="2"/>
  <c r="AO6" i="2"/>
  <c r="AO275" i="2"/>
  <c r="AN6" i="2"/>
  <c r="AN275" i="2"/>
  <c r="AM6" i="2"/>
  <c r="AM275" i="2"/>
  <c r="AY235" i="4"/>
  <c r="BB235" i="4"/>
  <c r="AK348" i="1"/>
  <c r="AL6" i="2"/>
  <c r="AL275" i="2"/>
  <c r="AX235" i="4"/>
  <c r="BA235" i="4"/>
  <c r="AJ348" i="1"/>
  <c r="AK6" i="2"/>
  <c r="AK275" i="2"/>
  <c r="AI348" i="1"/>
  <c r="AJ6" i="2"/>
  <c r="AJ275" i="2"/>
  <c r="AH348" i="1"/>
  <c r="AI6" i="2"/>
  <c r="AI275" i="2"/>
  <c r="AG348" i="1"/>
  <c r="AH6" i="2"/>
  <c r="AH275" i="2"/>
  <c r="AF348" i="1"/>
  <c r="AG6" i="2"/>
  <c r="AG275" i="2"/>
  <c r="AE348" i="1"/>
  <c r="AF6" i="2"/>
  <c r="AF275" i="2"/>
  <c r="AD348" i="1"/>
  <c r="AE6" i="2"/>
  <c r="AE275" i="2"/>
  <c r="AC348" i="1"/>
  <c r="AD6" i="2"/>
  <c r="AD275" i="2"/>
  <c r="AB348" i="1"/>
  <c r="AC6" i="2"/>
  <c r="AC275" i="2"/>
  <c r="AA348" i="1"/>
  <c r="AB6" i="2"/>
  <c r="AB275" i="2"/>
  <c r="Z348" i="1"/>
  <c r="AA6" i="2"/>
  <c r="AA275" i="2"/>
  <c r="Y348" i="1"/>
  <c r="Z6" i="2"/>
  <c r="Z275" i="2"/>
  <c r="Y6" i="2"/>
  <c r="Y275" i="2"/>
  <c r="X6" i="2"/>
  <c r="X275" i="2"/>
  <c r="W6" i="2"/>
  <c r="W275" i="2"/>
  <c r="V6" i="2"/>
  <c r="V275" i="2"/>
  <c r="U6" i="2"/>
  <c r="U275" i="2"/>
  <c r="T6" i="2"/>
  <c r="T275" i="2"/>
  <c r="S6" i="2"/>
  <c r="S275" i="2"/>
  <c r="Q348" i="1"/>
  <c r="R6" i="2"/>
  <c r="R275" i="2"/>
  <c r="Q6" i="2"/>
  <c r="Q275" i="2"/>
  <c r="O348" i="1"/>
  <c r="P6" i="2"/>
  <c r="P275" i="2"/>
  <c r="BH246" i="1"/>
  <c r="BH271" i="1"/>
  <c r="N348" i="1"/>
  <c r="O6" i="2"/>
  <c r="O275" i="2"/>
  <c r="M348" i="1"/>
  <c r="N6" i="2"/>
  <c r="N275" i="2"/>
  <c r="M6" i="2"/>
  <c r="M275" i="2"/>
  <c r="K348" i="1"/>
  <c r="L6" i="2"/>
  <c r="L275" i="2"/>
  <c r="J348" i="1"/>
  <c r="K6" i="2"/>
  <c r="K275" i="2"/>
  <c r="I348" i="1"/>
  <c r="J6" i="2"/>
  <c r="J275" i="2"/>
  <c r="I6" i="2"/>
  <c r="I275" i="2"/>
  <c r="G348" i="1"/>
  <c r="H6" i="2"/>
  <c r="H275" i="2"/>
  <c r="A3523" i="2"/>
  <c r="E3523" i="2"/>
  <c r="A3522" i="2"/>
  <c r="E3522" i="2"/>
  <c r="A3521" i="2"/>
  <c r="E3521" i="2"/>
  <c r="A3520" i="2"/>
  <c r="E3520" i="2"/>
  <c r="A3519" i="2"/>
  <c r="E3519" i="2"/>
  <c r="K3518" i="2"/>
  <c r="A3518" i="2"/>
  <c r="H3512" i="2"/>
  <c r="G41" i="2"/>
  <c r="B3518" i="2"/>
  <c r="E3518" i="2"/>
  <c r="A3517" i="2"/>
  <c r="B3517" i="2"/>
  <c r="E3517" i="2"/>
  <c r="H3516" i="2"/>
  <c r="A3516" i="2"/>
  <c r="B3516" i="2"/>
  <c r="E3516" i="2"/>
  <c r="A3515" i="2"/>
  <c r="B3515" i="2"/>
  <c r="E3515" i="2"/>
  <c r="K3514" i="2"/>
  <c r="A3514" i="2"/>
  <c r="B3514" i="2"/>
  <c r="E3514" i="2"/>
  <c r="A3513" i="2"/>
  <c r="B3513" i="2"/>
  <c r="E3513" i="2"/>
  <c r="A3512" i="2"/>
  <c r="E3512" i="2"/>
  <c r="G3511" i="2"/>
  <c r="A3511" i="2"/>
  <c r="E3511" i="2"/>
  <c r="A3510" i="2"/>
  <c r="E3510" i="2"/>
  <c r="A3509" i="2"/>
  <c r="E3509" i="2"/>
  <c r="K3508" i="2"/>
  <c r="A3508" i="2"/>
  <c r="E3508" i="2"/>
  <c r="A3507" i="2"/>
  <c r="E3507" i="2"/>
  <c r="H3506" i="2"/>
  <c r="A3506" i="2"/>
  <c r="E3506" i="2"/>
  <c r="A3505" i="2"/>
  <c r="E3505" i="2"/>
  <c r="K3504" i="2"/>
  <c r="A3504" i="2"/>
  <c r="E3504" i="2"/>
  <c r="A3503" i="2"/>
  <c r="E3503" i="2"/>
  <c r="H3502" i="2"/>
  <c r="A3502" i="2"/>
  <c r="E3502" i="2"/>
  <c r="G3501" i="2"/>
  <c r="A3501" i="2"/>
  <c r="E3501" i="2"/>
  <c r="A3500" i="2"/>
  <c r="E3500" i="2"/>
  <c r="A3499" i="2"/>
  <c r="E3499" i="2"/>
  <c r="K3498" i="2"/>
  <c r="A3498" i="2"/>
  <c r="E3498" i="2"/>
  <c r="A3497" i="2"/>
  <c r="E3497" i="2"/>
  <c r="H3496" i="2"/>
  <c r="A3496" i="2"/>
  <c r="E3496" i="2"/>
  <c r="A3495" i="2"/>
  <c r="E3495" i="2"/>
  <c r="K3494" i="2"/>
  <c r="A3494" i="2"/>
  <c r="E3494" i="2"/>
  <c r="A3493" i="2"/>
  <c r="E3493" i="2"/>
  <c r="H3492" i="2"/>
  <c r="A3492" i="2"/>
  <c r="E3492" i="2"/>
  <c r="G3491" i="2"/>
  <c r="A3491" i="2"/>
  <c r="E3491" i="2"/>
  <c r="V3490" i="2"/>
  <c r="S3490" i="2"/>
  <c r="A3490" i="2"/>
  <c r="E3490" i="2"/>
  <c r="G3489" i="2"/>
  <c r="A3489" i="2"/>
  <c r="E3489" i="2"/>
  <c r="A3488" i="2"/>
  <c r="E3488" i="2"/>
  <c r="G3487" i="2"/>
  <c r="A3487" i="2"/>
  <c r="E3487" i="2"/>
  <c r="A3486" i="2"/>
  <c r="E3486" i="2"/>
  <c r="A3485" i="2"/>
  <c r="E3485" i="2"/>
  <c r="AA3457" i="2"/>
  <c r="AA3462" i="2"/>
  <c r="AA3464" i="2"/>
  <c r="AA3466" i="2"/>
  <c r="AA3468" i="2"/>
  <c r="AA3470" i="2"/>
  <c r="AA97" i="2"/>
  <c r="AB3457" i="2"/>
  <c r="AB3462" i="2"/>
  <c r="AB3464" i="2"/>
  <c r="AB3466" i="2"/>
  <c r="AB3468" i="2"/>
  <c r="AB3470" i="2"/>
  <c r="AB97" i="2"/>
  <c r="K3480" i="2"/>
  <c r="A3480" i="2"/>
  <c r="E3480" i="2"/>
  <c r="K3479" i="2"/>
  <c r="A3479" i="2"/>
  <c r="E3479" i="2"/>
  <c r="K3478" i="2"/>
  <c r="H3478" i="2"/>
  <c r="A3478" i="2"/>
  <c r="E3478" i="2"/>
  <c r="A3477" i="2"/>
  <c r="E3477" i="2"/>
  <c r="W3476" i="2"/>
  <c r="V3476" i="2"/>
  <c r="K3476" i="2"/>
  <c r="G3476" i="2"/>
  <c r="A3476" i="2"/>
  <c r="E3476" i="2"/>
  <c r="D3476" i="2"/>
  <c r="A3475" i="2"/>
  <c r="E3475" i="2"/>
  <c r="K3474" i="2"/>
  <c r="H3474" i="2"/>
  <c r="A3474" i="2"/>
  <c r="E3474" i="2"/>
  <c r="A3473" i="2"/>
  <c r="E3473" i="2"/>
  <c r="K3472" i="2"/>
  <c r="H3472" i="2"/>
  <c r="A3472" i="2"/>
  <c r="E3472" i="2"/>
  <c r="A3471" i="2"/>
  <c r="E3471" i="2"/>
  <c r="Z3470" i="2"/>
  <c r="K3470" i="2"/>
  <c r="H3470" i="2"/>
  <c r="A3470" i="2"/>
  <c r="E3470" i="2"/>
  <c r="A3469" i="2"/>
  <c r="E3469" i="2"/>
  <c r="Z3468" i="2"/>
  <c r="K3468" i="2"/>
  <c r="H3468" i="2"/>
  <c r="A3468" i="2"/>
  <c r="E3468" i="2"/>
  <c r="A3467" i="2"/>
  <c r="E3467" i="2"/>
  <c r="Z3466" i="2"/>
  <c r="K3466" i="2"/>
  <c r="H3466" i="2"/>
  <c r="A3466" i="2"/>
  <c r="E3466" i="2"/>
  <c r="A3465" i="2"/>
  <c r="E3465" i="2"/>
  <c r="Z3464" i="2"/>
  <c r="K3464" i="2"/>
  <c r="H3464" i="2"/>
  <c r="A3464" i="2"/>
  <c r="E3464" i="2"/>
  <c r="A3463" i="2"/>
  <c r="E3463" i="2"/>
  <c r="Z3462" i="2"/>
  <c r="K3462" i="2"/>
  <c r="H3462" i="2"/>
  <c r="A3462" i="2"/>
  <c r="E3462" i="2"/>
  <c r="A3461" i="2"/>
  <c r="E3461" i="2"/>
  <c r="A3460" i="2"/>
  <c r="E3460" i="2"/>
  <c r="U3459" i="2"/>
  <c r="A3459" i="2"/>
  <c r="E3459" i="2"/>
  <c r="X3458" i="2"/>
  <c r="E3458" i="2"/>
  <c r="AH3457" i="2"/>
  <c r="AG3457" i="2"/>
  <c r="X3457" i="2"/>
  <c r="S3457" i="2"/>
  <c r="A3457" i="2"/>
  <c r="E3457" i="2"/>
  <c r="X3456" i="2"/>
  <c r="S3456" i="2"/>
  <c r="R3456" i="2"/>
  <c r="K3456" i="2"/>
  <c r="G3456" i="2"/>
  <c r="A3456" i="2"/>
  <c r="E3456" i="2"/>
  <c r="A3455" i="2"/>
  <c r="E3455" i="2"/>
  <c r="G3454" i="2"/>
  <c r="A3454" i="2"/>
  <c r="E3454" i="2"/>
  <c r="A3453" i="2"/>
  <c r="E3453" i="2"/>
  <c r="A3452" i="2"/>
  <c r="E3452" i="2"/>
  <c r="A3451" i="2"/>
  <c r="E3451" i="2"/>
  <c r="A3450" i="2"/>
  <c r="E3450" i="2"/>
  <c r="A3449" i="2"/>
  <c r="E3449" i="2"/>
  <c r="N3448" i="2"/>
  <c r="G3448" i="2"/>
  <c r="A3448" i="2"/>
  <c r="E3448" i="2"/>
  <c r="N3447" i="2"/>
  <c r="G3447" i="2"/>
  <c r="A3447" i="2"/>
  <c r="E3447" i="2"/>
  <c r="AB3247" i="2"/>
  <c r="AB3260" i="2"/>
  <c r="N3446" i="2"/>
  <c r="G3446" i="2"/>
  <c r="A3446" i="2"/>
  <c r="E3446" i="2"/>
  <c r="AA3247" i="2"/>
  <c r="AA3260" i="2"/>
  <c r="N3445" i="2"/>
  <c r="G3445" i="2"/>
  <c r="A3445" i="2"/>
  <c r="E3445" i="2"/>
  <c r="Z3260" i="2"/>
  <c r="N3444" i="2"/>
  <c r="G3444" i="2"/>
  <c r="A3444" i="2"/>
  <c r="E3444" i="2"/>
  <c r="G3443" i="2"/>
  <c r="A3443" i="2"/>
  <c r="E3443" i="2"/>
  <c r="N3442" i="2"/>
  <c r="G3442" i="2"/>
  <c r="A3442" i="2"/>
  <c r="E3442" i="2"/>
  <c r="N3441" i="2"/>
  <c r="G3441" i="2"/>
  <c r="A3441" i="2"/>
  <c r="E3441" i="2"/>
  <c r="N3440" i="2"/>
  <c r="G3440" i="2"/>
  <c r="A3440" i="2"/>
  <c r="E3440" i="2"/>
  <c r="G3439" i="2"/>
  <c r="A3439" i="2"/>
  <c r="E3439" i="2"/>
  <c r="N3438" i="2"/>
  <c r="G3438" i="2"/>
  <c r="A3438" i="2"/>
  <c r="E3438" i="2"/>
  <c r="N3437" i="2"/>
  <c r="G3437" i="2"/>
  <c r="A3437" i="2"/>
  <c r="E3437" i="2"/>
  <c r="N3436" i="2"/>
  <c r="G3436" i="2"/>
  <c r="A3436" i="2"/>
  <c r="E3436" i="2"/>
  <c r="G3435" i="2"/>
  <c r="A3435" i="2"/>
  <c r="E3435" i="2"/>
  <c r="N3434" i="2"/>
  <c r="G3434" i="2"/>
  <c r="G3424" i="2"/>
  <c r="E3434" i="2"/>
  <c r="N3433" i="2"/>
  <c r="G3433" i="2"/>
  <c r="A3433" i="2"/>
  <c r="E3433" i="2"/>
  <c r="G3432" i="2"/>
  <c r="A3432" i="2"/>
  <c r="E3432" i="2"/>
  <c r="N3431" i="2"/>
  <c r="G3431" i="2"/>
  <c r="A3431" i="2"/>
  <c r="E3431" i="2"/>
  <c r="T3430" i="2"/>
  <c r="N3430" i="2"/>
  <c r="G3430" i="2"/>
  <c r="A3430" i="2"/>
  <c r="E3430" i="2"/>
  <c r="T3429" i="2"/>
  <c r="N3429" i="2"/>
  <c r="G3429" i="2"/>
  <c r="A3429" i="2"/>
  <c r="E3429" i="2"/>
  <c r="E3428" i="2"/>
  <c r="E3427" i="2"/>
  <c r="E3426" i="2"/>
  <c r="BY3425" i="2"/>
  <c r="K3260" i="2"/>
  <c r="CA3424" i="2"/>
  <c r="CC3424" i="2"/>
  <c r="BZ3424" i="2"/>
  <c r="CB3424" i="2"/>
  <c r="BY3424" i="2"/>
  <c r="BX3424" i="2"/>
  <c r="BW3424" i="2"/>
  <c r="BV3424" i="2"/>
  <c r="BU3424" i="2"/>
  <c r="BT3424" i="2"/>
  <c r="BS3424" i="2"/>
  <c r="BR3424" i="2"/>
  <c r="BQ3424" i="2"/>
  <c r="BP3424" i="2"/>
  <c r="BO3424" i="2"/>
  <c r="BN3424" i="2"/>
  <c r="BM3424" i="2"/>
  <c r="BL3424" i="2"/>
  <c r="BK3424" i="2"/>
  <c r="BJ3424" i="2"/>
  <c r="BI3424" i="2"/>
  <c r="BH3424" i="2"/>
  <c r="BG3424" i="2"/>
  <c r="BF3424" i="2"/>
  <c r="BE3424" i="2"/>
  <c r="BD3424" i="2"/>
  <c r="BC3424" i="2"/>
  <c r="BB3424" i="2"/>
  <c r="BA3424" i="2"/>
  <c r="AZ3424" i="2"/>
  <c r="AY3424" i="2"/>
  <c r="AX3424" i="2"/>
  <c r="AW3424" i="2"/>
  <c r="AV3424" i="2"/>
  <c r="AU3424" i="2"/>
  <c r="AT3424" i="2"/>
  <c r="AS3424" i="2"/>
  <c r="AR3424" i="2"/>
  <c r="AQ3424" i="2"/>
  <c r="AP3424" i="2"/>
  <c r="AO3424" i="2"/>
  <c r="AN3424" i="2"/>
  <c r="AM3424" i="2"/>
  <c r="AL3424" i="2"/>
  <c r="AK3424" i="2"/>
  <c r="AJ3424" i="2"/>
  <c r="AI3424" i="2"/>
  <c r="AH3424" i="2"/>
  <c r="AG3424" i="2"/>
  <c r="AF3424" i="2"/>
  <c r="AE3424" i="2"/>
  <c r="AD3424" i="2"/>
  <c r="AC3424" i="2"/>
  <c r="AB3424" i="2"/>
  <c r="AA3424" i="2"/>
  <c r="Z3424" i="2"/>
  <c r="Y3424" i="2"/>
  <c r="X3424" i="2"/>
  <c r="W3424" i="2"/>
  <c r="V3424" i="2"/>
  <c r="U3424" i="2"/>
  <c r="T3424" i="2"/>
  <c r="S3424" i="2"/>
  <c r="R3424" i="2"/>
  <c r="Q3424" i="2"/>
  <c r="P3424" i="2"/>
  <c r="O3424" i="2"/>
  <c r="N3424" i="2"/>
  <c r="M3424" i="2"/>
  <c r="L3424" i="2"/>
  <c r="K3424" i="2"/>
  <c r="J3424" i="2"/>
  <c r="I3424" i="2"/>
  <c r="H3424" i="2"/>
  <c r="U45" i="2"/>
  <c r="X3422" i="2"/>
  <c r="G3422" i="2"/>
  <c r="G49" i="2"/>
  <c r="G3419" i="2"/>
  <c r="A3418" i="2"/>
  <c r="E3418" i="2"/>
  <c r="A3417" i="2"/>
  <c r="E3417" i="2"/>
  <c r="A3416" i="2"/>
  <c r="E3416" i="2"/>
  <c r="A3415" i="2"/>
  <c r="E3415" i="2"/>
  <c r="A3414" i="2"/>
  <c r="E3414" i="2"/>
  <c r="K3413" i="2"/>
  <c r="A3413" i="2"/>
  <c r="H3407" i="2"/>
  <c r="B3413" i="2"/>
  <c r="E3413" i="2"/>
  <c r="A3412" i="2"/>
  <c r="B3412" i="2"/>
  <c r="E3412" i="2"/>
  <c r="H3411" i="2"/>
  <c r="A3411" i="2"/>
  <c r="B3411" i="2"/>
  <c r="E3411" i="2"/>
  <c r="A3410" i="2"/>
  <c r="B3410" i="2"/>
  <c r="E3410" i="2"/>
  <c r="K3409" i="2"/>
  <c r="A3409" i="2"/>
  <c r="B3409" i="2"/>
  <c r="E3409" i="2"/>
  <c r="A3408" i="2"/>
  <c r="B3408" i="2"/>
  <c r="E3408" i="2"/>
  <c r="A3407" i="2"/>
  <c r="E3407" i="2"/>
  <c r="G3406" i="2"/>
  <c r="A3406" i="2"/>
  <c r="E3406" i="2"/>
  <c r="A3405" i="2"/>
  <c r="E3405" i="2"/>
  <c r="A3404" i="2"/>
  <c r="E3404" i="2"/>
  <c r="K3403" i="2"/>
  <c r="A3403" i="2"/>
  <c r="E3403" i="2"/>
  <c r="A3402" i="2"/>
  <c r="E3402" i="2"/>
  <c r="H3401" i="2"/>
  <c r="A3401" i="2"/>
  <c r="E3401" i="2"/>
  <c r="A3400" i="2"/>
  <c r="E3400" i="2"/>
  <c r="K3399" i="2"/>
  <c r="A3399" i="2"/>
  <c r="E3399" i="2"/>
  <c r="A3398" i="2"/>
  <c r="E3398" i="2"/>
  <c r="H3397" i="2"/>
  <c r="A3397" i="2"/>
  <c r="E3397" i="2"/>
  <c r="G3396" i="2"/>
  <c r="A3396" i="2"/>
  <c r="E3396" i="2"/>
  <c r="A3395" i="2"/>
  <c r="E3395" i="2"/>
  <c r="A3394" i="2"/>
  <c r="E3394" i="2"/>
  <c r="K3393" i="2"/>
  <c r="A3393" i="2"/>
  <c r="E3393" i="2"/>
  <c r="A3392" i="2"/>
  <c r="E3392" i="2"/>
  <c r="H3391" i="2"/>
  <c r="A3391" i="2"/>
  <c r="E3391" i="2"/>
  <c r="A3390" i="2"/>
  <c r="E3390" i="2"/>
  <c r="K3389" i="2"/>
  <c r="A3389" i="2"/>
  <c r="E3389" i="2"/>
  <c r="A3388" i="2"/>
  <c r="E3388" i="2"/>
  <c r="H3387" i="2"/>
  <c r="A3387" i="2"/>
  <c r="E3387" i="2"/>
  <c r="G3386" i="2"/>
  <c r="A3386" i="2"/>
  <c r="E3386" i="2"/>
  <c r="V3385" i="2"/>
  <c r="S3385" i="2"/>
  <c r="A3385" i="2"/>
  <c r="E3385" i="2"/>
  <c r="G3384" i="2"/>
  <c r="A3384" i="2"/>
  <c r="E3384" i="2"/>
  <c r="A3383" i="2"/>
  <c r="E3383" i="2"/>
  <c r="G3382" i="2"/>
  <c r="A3382" i="2"/>
  <c r="E3382" i="2"/>
  <c r="A3381" i="2"/>
  <c r="E3381" i="2"/>
  <c r="A3380" i="2"/>
  <c r="E3380" i="2"/>
  <c r="AA3352" i="2"/>
  <c r="AA3357" i="2"/>
  <c r="AA3359" i="2"/>
  <c r="AA3361" i="2"/>
  <c r="AA3363" i="2"/>
  <c r="AA3365" i="2"/>
  <c r="AB3352" i="2"/>
  <c r="AB3357" i="2"/>
  <c r="AB3359" i="2"/>
  <c r="AB3361" i="2"/>
  <c r="AB3363" i="2"/>
  <c r="AB3365" i="2"/>
  <c r="K3375" i="2"/>
  <c r="A3375" i="2"/>
  <c r="E3375" i="2"/>
  <c r="K3374" i="2"/>
  <c r="A3374" i="2"/>
  <c r="E3374" i="2"/>
  <c r="K3373" i="2"/>
  <c r="H3373" i="2"/>
  <c r="A3373" i="2"/>
  <c r="E3373" i="2"/>
  <c r="A3372" i="2"/>
  <c r="E3372" i="2"/>
  <c r="W3371" i="2"/>
  <c r="V3371" i="2"/>
  <c r="K3371" i="2"/>
  <c r="G3371" i="2"/>
  <c r="A3371" i="2"/>
  <c r="E3371" i="2"/>
  <c r="D3371" i="2"/>
  <c r="A3370" i="2"/>
  <c r="E3370" i="2"/>
  <c r="K3369" i="2"/>
  <c r="H3369" i="2"/>
  <c r="A3369" i="2"/>
  <c r="E3369" i="2"/>
  <c r="A3368" i="2"/>
  <c r="E3368" i="2"/>
  <c r="K3367" i="2"/>
  <c r="H3367" i="2"/>
  <c r="A3367" i="2"/>
  <c r="E3367" i="2"/>
  <c r="A3366" i="2"/>
  <c r="E3366" i="2"/>
  <c r="Z3365" i="2"/>
  <c r="K3365" i="2"/>
  <c r="H3365" i="2"/>
  <c r="A3365" i="2"/>
  <c r="E3365" i="2"/>
  <c r="A3364" i="2"/>
  <c r="E3364" i="2"/>
  <c r="Z3363" i="2"/>
  <c r="K3363" i="2"/>
  <c r="H3363" i="2"/>
  <c r="A3363" i="2"/>
  <c r="E3363" i="2"/>
  <c r="A3362" i="2"/>
  <c r="E3362" i="2"/>
  <c r="Z3361" i="2"/>
  <c r="K3361" i="2"/>
  <c r="H3361" i="2"/>
  <c r="A3361" i="2"/>
  <c r="E3361" i="2"/>
  <c r="A3360" i="2"/>
  <c r="E3360" i="2"/>
  <c r="Z3359" i="2"/>
  <c r="K3359" i="2"/>
  <c r="H3359" i="2"/>
  <c r="A3359" i="2"/>
  <c r="E3359" i="2"/>
  <c r="A3358" i="2"/>
  <c r="E3358" i="2"/>
  <c r="Z3357" i="2"/>
  <c r="K3357" i="2"/>
  <c r="H3357" i="2"/>
  <c r="A3357" i="2"/>
  <c r="E3357" i="2"/>
  <c r="A3356" i="2"/>
  <c r="E3356" i="2"/>
  <c r="A3355" i="2"/>
  <c r="E3355" i="2"/>
  <c r="U3354" i="2"/>
  <c r="A3354" i="2"/>
  <c r="E3354" i="2"/>
  <c r="X3353" i="2"/>
  <c r="E3353" i="2"/>
  <c r="AH3352" i="2"/>
  <c r="AG3352" i="2"/>
  <c r="X3352" i="2"/>
  <c r="S3352" i="2"/>
  <c r="A3352" i="2"/>
  <c r="E3352" i="2"/>
  <c r="X3351" i="2"/>
  <c r="S3351" i="2"/>
  <c r="R3351" i="2"/>
  <c r="K3351" i="2"/>
  <c r="G3351" i="2"/>
  <c r="A3351" i="2"/>
  <c r="E3351" i="2"/>
  <c r="A3350" i="2"/>
  <c r="E3350" i="2"/>
  <c r="G3349" i="2"/>
  <c r="A3349" i="2"/>
  <c r="E3349" i="2"/>
  <c r="A3348" i="2"/>
  <c r="E3348" i="2"/>
  <c r="A3347" i="2"/>
  <c r="E3347" i="2"/>
  <c r="A3346" i="2"/>
  <c r="E3346" i="2"/>
  <c r="A3345" i="2"/>
  <c r="E3345" i="2"/>
  <c r="A3344" i="2"/>
  <c r="E3344" i="2"/>
  <c r="N3343" i="2"/>
  <c r="G3343" i="2"/>
  <c r="A3343" i="2"/>
  <c r="E3343" i="2"/>
  <c r="N3342" i="2"/>
  <c r="G3342" i="2"/>
  <c r="A3342" i="2"/>
  <c r="E3342" i="2"/>
  <c r="AB3142" i="2"/>
  <c r="AB3155" i="2"/>
  <c r="N3341" i="2"/>
  <c r="G3341" i="2"/>
  <c r="A3341" i="2"/>
  <c r="E3341" i="2"/>
  <c r="AA3142" i="2"/>
  <c r="AA3155" i="2"/>
  <c r="N3340" i="2"/>
  <c r="G3340" i="2"/>
  <c r="A3340" i="2"/>
  <c r="E3340" i="2"/>
  <c r="Z3155" i="2"/>
  <c r="N3339" i="2"/>
  <c r="G3339" i="2"/>
  <c r="A3339" i="2"/>
  <c r="E3339" i="2"/>
  <c r="G3338" i="2"/>
  <c r="A3338" i="2"/>
  <c r="E3338" i="2"/>
  <c r="N3337" i="2"/>
  <c r="G3337" i="2"/>
  <c r="A3337" i="2"/>
  <c r="E3337" i="2"/>
  <c r="N3336" i="2"/>
  <c r="G3336" i="2"/>
  <c r="A3336" i="2"/>
  <c r="E3336" i="2"/>
  <c r="N3335" i="2"/>
  <c r="G3335" i="2"/>
  <c r="A3335" i="2"/>
  <c r="E3335" i="2"/>
  <c r="G3334" i="2"/>
  <c r="A3334" i="2"/>
  <c r="E3334" i="2"/>
  <c r="N3333" i="2"/>
  <c r="G3333" i="2"/>
  <c r="A3333" i="2"/>
  <c r="E3333" i="2"/>
  <c r="N3332" i="2"/>
  <c r="G3332" i="2"/>
  <c r="A3332" i="2"/>
  <c r="E3332" i="2"/>
  <c r="N3331" i="2"/>
  <c r="G3331" i="2"/>
  <c r="A3331" i="2"/>
  <c r="E3331" i="2"/>
  <c r="G3330" i="2"/>
  <c r="A3330" i="2"/>
  <c r="E3330" i="2"/>
  <c r="N3329" i="2"/>
  <c r="G3329" i="2"/>
  <c r="G3319" i="2"/>
  <c r="E3329" i="2"/>
  <c r="N3328" i="2"/>
  <c r="G3328" i="2"/>
  <c r="A3328" i="2"/>
  <c r="E3328" i="2"/>
  <c r="G3327" i="2"/>
  <c r="A3327" i="2"/>
  <c r="E3327" i="2"/>
  <c r="N3326" i="2"/>
  <c r="G3326" i="2"/>
  <c r="A3326" i="2"/>
  <c r="E3326" i="2"/>
  <c r="T3325" i="2"/>
  <c r="N3325" i="2"/>
  <c r="G3325" i="2"/>
  <c r="A3325" i="2"/>
  <c r="E3325" i="2"/>
  <c r="T3324" i="2"/>
  <c r="N3324" i="2"/>
  <c r="G3324" i="2"/>
  <c r="A3324" i="2"/>
  <c r="E3324" i="2"/>
  <c r="E3323" i="2"/>
  <c r="E3322" i="2"/>
  <c r="E3321" i="2"/>
  <c r="BY3320" i="2"/>
  <c r="K3155" i="2"/>
  <c r="CA3319" i="2"/>
  <c r="CC3319" i="2"/>
  <c r="BZ3319" i="2"/>
  <c r="CB3319" i="2"/>
  <c r="BY3319" i="2"/>
  <c r="BX3319" i="2"/>
  <c r="BW3319" i="2"/>
  <c r="BV3319" i="2"/>
  <c r="BU3319" i="2"/>
  <c r="BT3319" i="2"/>
  <c r="BS3319" i="2"/>
  <c r="BR3319" i="2"/>
  <c r="BQ3319" i="2"/>
  <c r="BP3319" i="2"/>
  <c r="BO3319" i="2"/>
  <c r="BN3319" i="2"/>
  <c r="BM3319" i="2"/>
  <c r="BL3319" i="2"/>
  <c r="BK3319" i="2"/>
  <c r="BJ3319" i="2"/>
  <c r="BI3319" i="2"/>
  <c r="BH3319" i="2"/>
  <c r="BG3319" i="2"/>
  <c r="BF3319" i="2"/>
  <c r="BE3319" i="2"/>
  <c r="BD3319" i="2"/>
  <c r="BC3319" i="2"/>
  <c r="BB3319" i="2"/>
  <c r="BA3319" i="2"/>
  <c r="AZ3319" i="2"/>
  <c r="AY3319" i="2"/>
  <c r="AX3319" i="2"/>
  <c r="AW3319" i="2"/>
  <c r="AV3319" i="2"/>
  <c r="AU3319" i="2"/>
  <c r="AT3319" i="2"/>
  <c r="AS3319" i="2"/>
  <c r="AR3319" i="2"/>
  <c r="AQ3319" i="2"/>
  <c r="AP3319" i="2"/>
  <c r="AO3319" i="2"/>
  <c r="AN3319" i="2"/>
  <c r="AM3319" i="2"/>
  <c r="AL3319" i="2"/>
  <c r="AK3319" i="2"/>
  <c r="AJ3319" i="2"/>
  <c r="AI3319" i="2"/>
  <c r="AH3319" i="2"/>
  <c r="AG3319" i="2"/>
  <c r="AF3319" i="2"/>
  <c r="AE3319" i="2"/>
  <c r="AD3319" i="2"/>
  <c r="AC3319" i="2"/>
  <c r="AB3319" i="2"/>
  <c r="AA3319" i="2"/>
  <c r="Z3319" i="2"/>
  <c r="Y3319" i="2"/>
  <c r="X3319" i="2"/>
  <c r="W3319" i="2"/>
  <c r="V3319" i="2"/>
  <c r="U3319" i="2"/>
  <c r="T3319" i="2"/>
  <c r="S3319" i="2"/>
  <c r="R3319" i="2"/>
  <c r="Q3319" i="2"/>
  <c r="P3319" i="2"/>
  <c r="O3319" i="2"/>
  <c r="N3319" i="2"/>
  <c r="M3319" i="2"/>
  <c r="L3319" i="2"/>
  <c r="K3319" i="2"/>
  <c r="J3319" i="2"/>
  <c r="I3319" i="2"/>
  <c r="H3319" i="2"/>
  <c r="X3317" i="2"/>
  <c r="G3317" i="2"/>
  <c r="G3314" i="2"/>
  <c r="A3313" i="2"/>
  <c r="E3313" i="2"/>
  <c r="A3312" i="2"/>
  <c r="E3312" i="2"/>
  <c r="A3311" i="2"/>
  <c r="E3311" i="2"/>
  <c r="A3310" i="2"/>
  <c r="E3310" i="2"/>
  <c r="A3309" i="2"/>
  <c r="E3309" i="2"/>
  <c r="K3308" i="2"/>
  <c r="A3308" i="2"/>
  <c r="H3302" i="2"/>
  <c r="B3308" i="2"/>
  <c r="E3308" i="2"/>
  <c r="A3307" i="2"/>
  <c r="B3307" i="2"/>
  <c r="E3307" i="2"/>
  <c r="H3306" i="2"/>
  <c r="A3306" i="2"/>
  <c r="B3306" i="2"/>
  <c r="E3306" i="2"/>
  <c r="A3305" i="2"/>
  <c r="B3305" i="2"/>
  <c r="E3305" i="2"/>
  <c r="K3304" i="2"/>
  <c r="A3304" i="2"/>
  <c r="B3304" i="2"/>
  <c r="E3304" i="2"/>
  <c r="A3303" i="2"/>
  <c r="B3303" i="2"/>
  <c r="E3303" i="2"/>
  <c r="A3302" i="2"/>
  <c r="E3302" i="2"/>
  <c r="G3301" i="2"/>
  <c r="A3301" i="2"/>
  <c r="E3301" i="2"/>
  <c r="A3300" i="2"/>
  <c r="E3300" i="2"/>
  <c r="A3299" i="2"/>
  <c r="E3299" i="2"/>
  <c r="K3298" i="2"/>
  <c r="A3298" i="2"/>
  <c r="E3298" i="2"/>
  <c r="A3297" i="2"/>
  <c r="E3297" i="2"/>
  <c r="H3296" i="2"/>
  <c r="A3296" i="2"/>
  <c r="E3296" i="2"/>
  <c r="A3295" i="2"/>
  <c r="E3295" i="2"/>
  <c r="K3294" i="2"/>
  <c r="A3294" i="2"/>
  <c r="E3294" i="2"/>
  <c r="A3293" i="2"/>
  <c r="E3293" i="2"/>
  <c r="H3292" i="2"/>
  <c r="A3292" i="2"/>
  <c r="E3292" i="2"/>
  <c r="G3291" i="2"/>
  <c r="A3291" i="2"/>
  <c r="E3291" i="2"/>
  <c r="A3290" i="2"/>
  <c r="E3290" i="2"/>
  <c r="A3289" i="2"/>
  <c r="E3289" i="2"/>
  <c r="K3288" i="2"/>
  <c r="A3288" i="2"/>
  <c r="E3288" i="2"/>
  <c r="A3287" i="2"/>
  <c r="E3287" i="2"/>
  <c r="H3286" i="2"/>
  <c r="A3286" i="2"/>
  <c r="E3286" i="2"/>
  <c r="A3285" i="2"/>
  <c r="E3285" i="2"/>
  <c r="K3284" i="2"/>
  <c r="A3284" i="2"/>
  <c r="E3284" i="2"/>
  <c r="A3283" i="2"/>
  <c r="E3283" i="2"/>
  <c r="H3282" i="2"/>
  <c r="A3282" i="2"/>
  <c r="E3282" i="2"/>
  <c r="G3281" i="2"/>
  <c r="A3281" i="2"/>
  <c r="E3281" i="2"/>
  <c r="V3280" i="2"/>
  <c r="S3280" i="2"/>
  <c r="A3280" i="2"/>
  <c r="E3280" i="2"/>
  <c r="G3279" i="2"/>
  <c r="A3279" i="2"/>
  <c r="E3279" i="2"/>
  <c r="A3278" i="2"/>
  <c r="E3278" i="2"/>
  <c r="G3277" i="2"/>
  <c r="A3277" i="2"/>
  <c r="E3277" i="2"/>
  <c r="A3276" i="2"/>
  <c r="E3276" i="2"/>
  <c r="A3275" i="2"/>
  <c r="E3275" i="2"/>
  <c r="AA3252" i="2"/>
  <c r="AA3254" i="2"/>
  <c r="AA3256" i="2"/>
  <c r="AA3258" i="2"/>
  <c r="AB3252" i="2"/>
  <c r="AB3254" i="2"/>
  <c r="AB3256" i="2"/>
  <c r="AB3258" i="2"/>
  <c r="K3270" i="2"/>
  <c r="A3270" i="2"/>
  <c r="E3270" i="2"/>
  <c r="K3269" i="2"/>
  <c r="A3269" i="2"/>
  <c r="E3269" i="2"/>
  <c r="K3268" i="2"/>
  <c r="H3268" i="2"/>
  <c r="A3268" i="2"/>
  <c r="E3268" i="2"/>
  <c r="A3267" i="2"/>
  <c r="E3267" i="2"/>
  <c r="W3266" i="2"/>
  <c r="V3266" i="2"/>
  <c r="K3266" i="2"/>
  <c r="G3266" i="2"/>
  <c r="A3266" i="2"/>
  <c r="E3266" i="2"/>
  <c r="D3266" i="2"/>
  <c r="A3265" i="2"/>
  <c r="E3265" i="2"/>
  <c r="K3264" i="2"/>
  <c r="H3264" i="2"/>
  <c r="A3264" i="2"/>
  <c r="E3264" i="2"/>
  <c r="A3263" i="2"/>
  <c r="E3263" i="2"/>
  <c r="K3262" i="2"/>
  <c r="H3262" i="2"/>
  <c r="A3262" i="2"/>
  <c r="E3262" i="2"/>
  <c r="A3261" i="2"/>
  <c r="E3261" i="2"/>
  <c r="H3260" i="2"/>
  <c r="A3260" i="2"/>
  <c r="E3260" i="2"/>
  <c r="A3259" i="2"/>
  <c r="E3259" i="2"/>
  <c r="Z3258" i="2"/>
  <c r="K3258" i="2"/>
  <c r="H3258" i="2"/>
  <c r="A3258" i="2"/>
  <c r="E3258" i="2"/>
  <c r="A3257" i="2"/>
  <c r="E3257" i="2"/>
  <c r="Z3256" i="2"/>
  <c r="K3256" i="2"/>
  <c r="H3256" i="2"/>
  <c r="A3256" i="2"/>
  <c r="E3256" i="2"/>
  <c r="A3255" i="2"/>
  <c r="E3255" i="2"/>
  <c r="Z3254" i="2"/>
  <c r="K3254" i="2"/>
  <c r="H3254" i="2"/>
  <c r="A3254" i="2"/>
  <c r="E3254" i="2"/>
  <c r="A3253" i="2"/>
  <c r="E3253" i="2"/>
  <c r="Z3252" i="2"/>
  <c r="K3252" i="2"/>
  <c r="H3252" i="2"/>
  <c r="A3252" i="2"/>
  <c r="E3252" i="2"/>
  <c r="A3251" i="2"/>
  <c r="E3251" i="2"/>
  <c r="A3250" i="2"/>
  <c r="E3250" i="2"/>
  <c r="U3249" i="2"/>
  <c r="A3249" i="2"/>
  <c r="E3249" i="2"/>
  <c r="X3248" i="2"/>
  <c r="E3248" i="2"/>
  <c r="AH3247" i="2"/>
  <c r="AG3247" i="2"/>
  <c r="X3247" i="2"/>
  <c r="S3247" i="2"/>
  <c r="A3247" i="2"/>
  <c r="E3247" i="2"/>
  <c r="X3246" i="2"/>
  <c r="S3246" i="2"/>
  <c r="R3246" i="2"/>
  <c r="K3246" i="2"/>
  <c r="G3246" i="2"/>
  <c r="A3246" i="2"/>
  <c r="E3246" i="2"/>
  <c r="A3245" i="2"/>
  <c r="E3245" i="2"/>
  <c r="G3244" i="2"/>
  <c r="A3244" i="2"/>
  <c r="E3244" i="2"/>
  <c r="A3243" i="2"/>
  <c r="E3243" i="2"/>
  <c r="A3242" i="2"/>
  <c r="E3242" i="2"/>
  <c r="A3241" i="2"/>
  <c r="E3241" i="2"/>
  <c r="A3240" i="2"/>
  <c r="E3240" i="2"/>
  <c r="A3239" i="2"/>
  <c r="E3239" i="2"/>
  <c r="N3238" i="2"/>
  <c r="G3238" i="2"/>
  <c r="A3238" i="2"/>
  <c r="E3238" i="2"/>
  <c r="N3237" i="2"/>
  <c r="G3237" i="2"/>
  <c r="A3237" i="2"/>
  <c r="E3237" i="2"/>
  <c r="AB3037" i="2"/>
  <c r="AB3050" i="2"/>
  <c r="N3236" i="2"/>
  <c r="G3236" i="2"/>
  <c r="A3236" i="2"/>
  <c r="E3236" i="2"/>
  <c r="AA3037" i="2"/>
  <c r="AA3050" i="2"/>
  <c r="N3235" i="2"/>
  <c r="G3235" i="2"/>
  <c r="A3235" i="2"/>
  <c r="E3235" i="2"/>
  <c r="Z3050" i="2"/>
  <c r="N3234" i="2"/>
  <c r="G3234" i="2"/>
  <c r="A3234" i="2"/>
  <c r="E3234" i="2"/>
  <c r="G3233" i="2"/>
  <c r="A3233" i="2"/>
  <c r="E3233" i="2"/>
  <c r="N3232" i="2"/>
  <c r="G3232" i="2"/>
  <c r="A3232" i="2"/>
  <c r="E3232" i="2"/>
  <c r="N3231" i="2"/>
  <c r="G3231" i="2"/>
  <c r="A3231" i="2"/>
  <c r="E3231" i="2"/>
  <c r="N3230" i="2"/>
  <c r="G3230" i="2"/>
  <c r="A3230" i="2"/>
  <c r="E3230" i="2"/>
  <c r="G3229" i="2"/>
  <c r="A3229" i="2"/>
  <c r="E3229" i="2"/>
  <c r="N3228" i="2"/>
  <c r="G3228" i="2"/>
  <c r="A3228" i="2"/>
  <c r="E3228" i="2"/>
  <c r="N3227" i="2"/>
  <c r="G3227" i="2"/>
  <c r="A3227" i="2"/>
  <c r="E3227" i="2"/>
  <c r="N3226" i="2"/>
  <c r="G3226" i="2"/>
  <c r="A3226" i="2"/>
  <c r="E3226" i="2"/>
  <c r="G3225" i="2"/>
  <c r="A3225" i="2"/>
  <c r="E3225" i="2"/>
  <c r="N3224" i="2"/>
  <c r="G3224" i="2"/>
  <c r="G3214" i="2"/>
  <c r="E3224" i="2"/>
  <c r="N3223" i="2"/>
  <c r="G3223" i="2"/>
  <c r="A3223" i="2"/>
  <c r="E3223" i="2"/>
  <c r="G3222" i="2"/>
  <c r="A3222" i="2"/>
  <c r="E3222" i="2"/>
  <c r="N3221" i="2"/>
  <c r="G3221" i="2"/>
  <c r="A3221" i="2"/>
  <c r="E3221" i="2"/>
  <c r="T3220" i="2"/>
  <c r="N3220" i="2"/>
  <c r="G3220" i="2"/>
  <c r="A3220" i="2"/>
  <c r="E3220" i="2"/>
  <c r="T3219" i="2"/>
  <c r="N3219" i="2"/>
  <c r="G3219" i="2"/>
  <c r="A3219" i="2"/>
  <c r="E3219" i="2"/>
  <c r="E3218" i="2"/>
  <c r="E3217" i="2"/>
  <c r="E3216" i="2"/>
  <c r="BY3215" i="2"/>
  <c r="K3050" i="2"/>
  <c r="CA3214" i="2"/>
  <c r="CC3214" i="2"/>
  <c r="BZ3214" i="2"/>
  <c r="CB3214" i="2"/>
  <c r="BY3214" i="2"/>
  <c r="BX3214" i="2"/>
  <c r="BW3214" i="2"/>
  <c r="BV3214" i="2"/>
  <c r="BU3214" i="2"/>
  <c r="BT3214" i="2"/>
  <c r="BS3214" i="2"/>
  <c r="BR3214" i="2"/>
  <c r="BQ3214" i="2"/>
  <c r="BP3214" i="2"/>
  <c r="BO3214" i="2"/>
  <c r="BN3214" i="2"/>
  <c r="BM3214" i="2"/>
  <c r="BL3214" i="2"/>
  <c r="BK3214" i="2"/>
  <c r="BJ3214" i="2"/>
  <c r="BI3214" i="2"/>
  <c r="BH3214" i="2"/>
  <c r="BG3214" i="2"/>
  <c r="BF3214" i="2"/>
  <c r="BE3214" i="2"/>
  <c r="BD3214" i="2"/>
  <c r="BC3214" i="2"/>
  <c r="BB3214" i="2"/>
  <c r="BA3214" i="2"/>
  <c r="AZ3214" i="2"/>
  <c r="AY3214" i="2"/>
  <c r="AX3214" i="2"/>
  <c r="AW3214" i="2"/>
  <c r="AV3214" i="2"/>
  <c r="AU3214" i="2"/>
  <c r="AT3214" i="2"/>
  <c r="AS3214" i="2"/>
  <c r="AR3214" i="2"/>
  <c r="AQ3214" i="2"/>
  <c r="AP3214" i="2"/>
  <c r="AO3214" i="2"/>
  <c r="AN3214" i="2"/>
  <c r="AM3214" i="2"/>
  <c r="AL3214" i="2"/>
  <c r="AK3214" i="2"/>
  <c r="AJ3214" i="2"/>
  <c r="AI3214" i="2"/>
  <c r="AH3214" i="2"/>
  <c r="AG3214" i="2"/>
  <c r="AF3214" i="2"/>
  <c r="AE3214" i="2"/>
  <c r="AD3214" i="2"/>
  <c r="AC3214" i="2"/>
  <c r="AB3214" i="2"/>
  <c r="AA3214" i="2"/>
  <c r="Z3214" i="2"/>
  <c r="Y3214" i="2"/>
  <c r="X3214" i="2"/>
  <c r="W3214" i="2"/>
  <c r="V3214" i="2"/>
  <c r="U3214" i="2"/>
  <c r="T3214" i="2"/>
  <c r="S3214" i="2"/>
  <c r="R3214" i="2"/>
  <c r="Q3214" i="2"/>
  <c r="P3214" i="2"/>
  <c r="O3214" i="2"/>
  <c r="N3214" i="2"/>
  <c r="M3214" i="2"/>
  <c r="L3214" i="2"/>
  <c r="K3214" i="2"/>
  <c r="J3214" i="2"/>
  <c r="I3214" i="2"/>
  <c r="H3214" i="2"/>
  <c r="X3212" i="2"/>
  <c r="G3212" i="2"/>
  <c r="G3209" i="2"/>
  <c r="A3208" i="2"/>
  <c r="E3208" i="2"/>
  <c r="A3207" i="2"/>
  <c r="E3207" i="2"/>
  <c r="A3206" i="2"/>
  <c r="E3206" i="2"/>
  <c r="A3205" i="2"/>
  <c r="E3205" i="2"/>
  <c r="A3204" i="2"/>
  <c r="E3204" i="2"/>
  <c r="K3203" i="2"/>
  <c r="A3203" i="2"/>
  <c r="H3197" i="2"/>
  <c r="B3203" i="2"/>
  <c r="E3203" i="2"/>
  <c r="A3202" i="2"/>
  <c r="B3202" i="2"/>
  <c r="E3202" i="2"/>
  <c r="H3201" i="2"/>
  <c r="A3201" i="2"/>
  <c r="B3201" i="2"/>
  <c r="E3201" i="2"/>
  <c r="A3200" i="2"/>
  <c r="B3200" i="2"/>
  <c r="E3200" i="2"/>
  <c r="K3199" i="2"/>
  <c r="A3199" i="2"/>
  <c r="B3199" i="2"/>
  <c r="E3199" i="2"/>
  <c r="A3198" i="2"/>
  <c r="B3198" i="2"/>
  <c r="E3198" i="2"/>
  <c r="A3197" i="2"/>
  <c r="E3197" i="2"/>
  <c r="G3196" i="2"/>
  <c r="A3196" i="2"/>
  <c r="E3196" i="2"/>
  <c r="A3195" i="2"/>
  <c r="E3195" i="2"/>
  <c r="A3194" i="2"/>
  <c r="E3194" i="2"/>
  <c r="K3193" i="2"/>
  <c r="A3193" i="2"/>
  <c r="E3193" i="2"/>
  <c r="A3192" i="2"/>
  <c r="E3192" i="2"/>
  <c r="H3191" i="2"/>
  <c r="A3191" i="2"/>
  <c r="E3191" i="2"/>
  <c r="A3190" i="2"/>
  <c r="E3190" i="2"/>
  <c r="K3189" i="2"/>
  <c r="A3189" i="2"/>
  <c r="E3189" i="2"/>
  <c r="A3188" i="2"/>
  <c r="E3188" i="2"/>
  <c r="H3187" i="2"/>
  <c r="A3187" i="2"/>
  <c r="E3187" i="2"/>
  <c r="G3186" i="2"/>
  <c r="A3186" i="2"/>
  <c r="E3186" i="2"/>
  <c r="A3185" i="2"/>
  <c r="E3185" i="2"/>
  <c r="A3184" i="2"/>
  <c r="E3184" i="2"/>
  <c r="K3183" i="2"/>
  <c r="A3183" i="2"/>
  <c r="E3183" i="2"/>
  <c r="A3182" i="2"/>
  <c r="E3182" i="2"/>
  <c r="H3181" i="2"/>
  <c r="A3181" i="2"/>
  <c r="E3181" i="2"/>
  <c r="A3180" i="2"/>
  <c r="E3180" i="2"/>
  <c r="K3179" i="2"/>
  <c r="A3179" i="2"/>
  <c r="E3179" i="2"/>
  <c r="A3178" i="2"/>
  <c r="E3178" i="2"/>
  <c r="H3177" i="2"/>
  <c r="A3177" i="2"/>
  <c r="E3177" i="2"/>
  <c r="G3176" i="2"/>
  <c r="A3176" i="2"/>
  <c r="E3176" i="2"/>
  <c r="V3175" i="2"/>
  <c r="S3175" i="2"/>
  <c r="A3175" i="2"/>
  <c r="E3175" i="2"/>
  <c r="G3174" i="2"/>
  <c r="A3174" i="2"/>
  <c r="E3174" i="2"/>
  <c r="A3173" i="2"/>
  <c r="E3173" i="2"/>
  <c r="G3172" i="2"/>
  <c r="A3172" i="2"/>
  <c r="E3172" i="2"/>
  <c r="A3171" i="2"/>
  <c r="E3171" i="2"/>
  <c r="A3170" i="2"/>
  <c r="E3170" i="2"/>
  <c r="AA3147" i="2"/>
  <c r="AA3149" i="2"/>
  <c r="AA3151" i="2"/>
  <c r="AA3153" i="2"/>
  <c r="AB3147" i="2"/>
  <c r="AB3149" i="2"/>
  <c r="AB3151" i="2"/>
  <c r="AB3153" i="2"/>
  <c r="K3165" i="2"/>
  <c r="A3165" i="2"/>
  <c r="E3165" i="2"/>
  <c r="K3164" i="2"/>
  <c r="A3164" i="2"/>
  <c r="E3164" i="2"/>
  <c r="K3163" i="2"/>
  <c r="H3163" i="2"/>
  <c r="A3163" i="2"/>
  <c r="E3163" i="2"/>
  <c r="A3162" i="2"/>
  <c r="E3162" i="2"/>
  <c r="W3161" i="2"/>
  <c r="V3161" i="2"/>
  <c r="K3161" i="2"/>
  <c r="G3161" i="2"/>
  <c r="A3161" i="2"/>
  <c r="E3161" i="2"/>
  <c r="D3161" i="2"/>
  <c r="A3160" i="2"/>
  <c r="E3160" i="2"/>
  <c r="K3159" i="2"/>
  <c r="H3159" i="2"/>
  <c r="A3159" i="2"/>
  <c r="E3159" i="2"/>
  <c r="A3158" i="2"/>
  <c r="E3158" i="2"/>
  <c r="K3157" i="2"/>
  <c r="H3157" i="2"/>
  <c r="A3157" i="2"/>
  <c r="E3157" i="2"/>
  <c r="A3156" i="2"/>
  <c r="E3156" i="2"/>
  <c r="H3155" i="2"/>
  <c r="A3155" i="2"/>
  <c r="E3155" i="2"/>
  <c r="A3154" i="2"/>
  <c r="E3154" i="2"/>
  <c r="Z3153" i="2"/>
  <c r="K3153" i="2"/>
  <c r="H3153" i="2"/>
  <c r="A3153" i="2"/>
  <c r="E3153" i="2"/>
  <c r="A3152" i="2"/>
  <c r="E3152" i="2"/>
  <c r="Z3151" i="2"/>
  <c r="K3151" i="2"/>
  <c r="H3151" i="2"/>
  <c r="A3151" i="2"/>
  <c r="E3151" i="2"/>
  <c r="A3150" i="2"/>
  <c r="E3150" i="2"/>
  <c r="Z3149" i="2"/>
  <c r="K3149" i="2"/>
  <c r="H3149" i="2"/>
  <c r="A3149" i="2"/>
  <c r="E3149" i="2"/>
  <c r="A3148" i="2"/>
  <c r="E3148" i="2"/>
  <c r="Z3147" i="2"/>
  <c r="K3147" i="2"/>
  <c r="H3147" i="2"/>
  <c r="A3147" i="2"/>
  <c r="E3147" i="2"/>
  <c r="A3146" i="2"/>
  <c r="E3146" i="2"/>
  <c r="A3145" i="2"/>
  <c r="E3145" i="2"/>
  <c r="U3144" i="2"/>
  <c r="A3144" i="2"/>
  <c r="E3144" i="2"/>
  <c r="X3143" i="2"/>
  <c r="E3143" i="2"/>
  <c r="AH3142" i="2"/>
  <c r="AG3142" i="2"/>
  <c r="X3142" i="2"/>
  <c r="S3142" i="2"/>
  <c r="A3142" i="2"/>
  <c r="E3142" i="2"/>
  <c r="X3141" i="2"/>
  <c r="S3141" i="2"/>
  <c r="R3141" i="2"/>
  <c r="K3141" i="2"/>
  <c r="G3141" i="2"/>
  <c r="A3141" i="2"/>
  <c r="E3141" i="2"/>
  <c r="A3140" i="2"/>
  <c r="E3140" i="2"/>
  <c r="G3139" i="2"/>
  <c r="A3139" i="2"/>
  <c r="E3139" i="2"/>
  <c r="A3138" i="2"/>
  <c r="E3138" i="2"/>
  <c r="A3137" i="2"/>
  <c r="E3137" i="2"/>
  <c r="A3136" i="2"/>
  <c r="E3136" i="2"/>
  <c r="A3135" i="2"/>
  <c r="E3135" i="2"/>
  <c r="A3134" i="2"/>
  <c r="E3134" i="2"/>
  <c r="N3133" i="2"/>
  <c r="G3133" i="2"/>
  <c r="A3133" i="2"/>
  <c r="E3133" i="2"/>
  <c r="N3132" i="2"/>
  <c r="G3132" i="2"/>
  <c r="A3132" i="2"/>
  <c r="E3132" i="2"/>
  <c r="AB2932" i="2"/>
  <c r="AB2945" i="2"/>
  <c r="N3131" i="2"/>
  <c r="G3131" i="2"/>
  <c r="A3131" i="2"/>
  <c r="E3131" i="2"/>
  <c r="AA2932" i="2"/>
  <c r="AA2945" i="2"/>
  <c r="N3130" i="2"/>
  <c r="G3130" i="2"/>
  <c r="A3130" i="2"/>
  <c r="E3130" i="2"/>
  <c r="Z2945" i="2"/>
  <c r="N3129" i="2"/>
  <c r="G3129" i="2"/>
  <c r="A3129" i="2"/>
  <c r="E3129" i="2"/>
  <c r="G3128" i="2"/>
  <c r="A3128" i="2"/>
  <c r="E3128" i="2"/>
  <c r="N3127" i="2"/>
  <c r="G3127" i="2"/>
  <c r="A3127" i="2"/>
  <c r="E3127" i="2"/>
  <c r="N3126" i="2"/>
  <c r="G3126" i="2"/>
  <c r="A3126" i="2"/>
  <c r="E3126" i="2"/>
  <c r="N3125" i="2"/>
  <c r="G3125" i="2"/>
  <c r="A3125" i="2"/>
  <c r="E3125" i="2"/>
  <c r="G3124" i="2"/>
  <c r="A3124" i="2"/>
  <c r="E3124" i="2"/>
  <c r="N3123" i="2"/>
  <c r="G3123" i="2"/>
  <c r="A3123" i="2"/>
  <c r="E3123" i="2"/>
  <c r="N3122" i="2"/>
  <c r="G3122" i="2"/>
  <c r="A3122" i="2"/>
  <c r="E3122" i="2"/>
  <c r="N3121" i="2"/>
  <c r="G3121" i="2"/>
  <c r="A3121" i="2"/>
  <c r="E3121" i="2"/>
  <c r="G3120" i="2"/>
  <c r="A3120" i="2"/>
  <c r="E3120" i="2"/>
  <c r="N3119" i="2"/>
  <c r="G3119" i="2"/>
  <c r="G3109" i="2"/>
  <c r="E3119" i="2"/>
  <c r="N3118" i="2"/>
  <c r="G3118" i="2"/>
  <c r="A3118" i="2"/>
  <c r="E3118" i="2"/>
  <c r="G3117" i="2"/>
  <c r="A3117" i="2"/>
  <c r="E3117" i="2"/>
  <c r="N3116" i="2"/>
  <c r="G3116" i="2"/>
  <c r="A3116" i="2"/>
  <c r="E3116" i="2"/>
  <c r="T3115" i="2"/>
  <c r="N3115" i="2"/>
  <c r="G3115" i="2"/>
  <c r="A3115" i="2"/>
  <c r="E3115" i="2"/>
  <c r="T3114" i="2"/>
  <c r="N3114" i="2"/>
  <c r="G3114" i="2"/>
  <c r="A3114" i="2"/>
  <c r="E3114" i="2"/>
  <c r="E3113" i="2"/>
  <c r="E3112" i="2"/>
  <c r="E3111" i="2"/>
  <c r="BY3110" i="2"/>
  <c r="K2945" i="2"/>
  <c r="CA3109" i="2"/>
  <c r="CC3109" i="2"/>
  <c r="BZ3109" i="2"/>
  <c r="CB3109" i="2"/>
  <c r="BY3109" i="2"/>
  <c r="BX3109" i="2"/>
  <c r="BW3109" i="2"/>
  <c r="BV3109" i="2"/>
  <c r="BU3109" i="2"/>
  <c r="BT3109" i="2"/>
  <c r="BS3109" i="2"/>
  <c r="BR3109" i="2"/>
  <c r="BQ3109" i="2"/>
  <c r="BP3109" i="2"/>
  <c r="BO3109" i="2"/>
  <c r="BN3109" i="2"/>
  <c r="BM3109" i="2"/>
  <c r="BL3109" i="2"/>
  <c r="BK3109" i="2"/>
  <c r="BJ3109" i="2"/>
  <c r="BI3109" i="2"/>
  <c r="BH3109" i="2"/>
  <c r="BG3109" i="2"/>
  <c r="BF3109" i="2"/>
  <c r="BE3109" i="2"/>
  <c r="BD3109" i="2"/>
  <c r="BC3109" i="2"/>
  <c r="BB3109" i="2"/>
  <c r="BA3109" i="2"/>
  <c r="AZ3109" i="2"/>
  <c r="AY3109" i="2"/>
  <c r="AX3109" i="2"/>
  <c r="AW3109" i="2"/>
  <c r="AV3109" i="2"/>
  <c r="AU3109" i="2"/>
  <c r="AT3109" i="2"/>
  <c r="AS3109" i="2"/>
  <c r="AR3109" i="2"/>
  <c r="AQ3109" i="2"/>
  <c r="AP3109" i="2"/>
  <c r="AO3109" i="2"/>
  <c r="AN3109" i="2"/>
  <c r="AM3109" i="2"/>
  <c r="AL3109" i="2"/>
  <c r="AK3109" i="2"/>
  <c r="AJ3109" i="2"/>
  <c r="AI3109" i="2"/>
  <c r="AH3109" i="2"/>
  <c r="AG3109" i="2"/>
  <c r="AF3109" i="2"/>
  <c r="AE3109" i="2"/>
  <c r="AD3109" i="2"/>
  <c r="AC3109" i="2"/>
  <c r="AB3109" i="2"/>
  <c r="AA3109" i="2"/>
  <c r="Z3109" i="2"/>
  <c r="Y3109" i="2"/>
  <c r="X3109" i="2"/>
  <c r="W3109" i="2"/>
  <c r="V3109" i="2"/>
  <c r="U3109" i="2"/>
  <c r="T3109" i="2"/>
  <c r="S3109" i="2"/>
  <c r="R3109" i="2"/>
  <c r="Q3109" i="2"/>
  <c r="P3109" i="2"/>
  <c r="O3109" i="2"/>
  <c r="N3109" i="2"/>
  <c r="M3109" i="2"/>
  <c r="L3109" i="2"/>
  <c r="K3109" i="2"/>
  <c r="J3109" i="2"/>
  <c r="I3109" i="2"/>
  <c r="H3109" i="2"/>
  <c r="X3107" i="2"/>
  <c r="G3107" i="2"/>
  <c r="G3104" i="2"/>
  <c r="A3103" i="2"/>
  <c r="E3103" i="2"/>
  <c r="A3102" i="2"/>
  <c r="E3102" i="2"/>
  <c r="A3101" i="2"/>
  <c r="E3101" i="2"/>
  <c r="A3100" i="2"/>
  <c r="E3100" i="2"/>
  <c r="A3099" i="2"/>
  <c r="E3099" i="2"/>
  <c r="K3098" i="2"/>
  <c r="A3098" i="2"/>
  <c r="H3092" i="2"/>
  <c r="B3098" i="2"/>
  <c r="E3098" i="2"/>
  <c r="A3097" i="2"/>
  <c r="B3097" i="2"/>
  <c r="E3097" i="2"/>
  <c r="H3096" i="2"/>
  <c r="A3096" i="2"/>
  <c r="B3096" i="2"/>
  <c r="E3096" i="2"/>
  <c r="A3095" i="2"/>
  <c r="B3095" i="2"/>
  <c r="E3095" i="2"/>
  <c r="K3094" i="2"/>
  <c r="A3094" i="2"/>
  <c r="B3094" i="2"/>
  <c r="E3094" i="2"/>
  <c r="A3093" i="2"/>
  <c r="B3093" i="2"/>
  <c r="E3093" i="2"/>
  <c r="A3092" i="2"/>
  <c r="E3092" i="2"/>
  <c r="G3091" i="2"/>
  <c r="A3091" i="2"/>
  <c r="E3091" i="2"/>
  <c r="A3090" i="2"/>
  <c r="E3090" i="2"/>
  <c r="A3089" i="2"/>
  <c r="E3089" i="2"/>
  <c r="K3088" i="2"/>
  <c r="A3088" i="2"/>
  <c r="E3088" i="2"/>
  <c r="A3087" i="2"/>
  <c r="E3087" i="2"/>
  <c r="H3086" i="2"/>
  <c r="A3086" i="2"/>
  <c r="E3086" i="2"/>
  <c r="A3085" i="2"/>
  <c r="E3085" i="2"/>
  <c r="K3084" i="2"/>
  <c r="A3084" i="2"/>
  <c r="E3084" i="2"/>
  <c r="A3083" i="2"/>
  <c r="E3083" i="2"/>
  <c r="H3082" i="2"/>
  <c r="A3082" i="2"/>
  <c r="E3082" i="2"/>
  <c r="G3081" i="2"/>
  <c r="A3081" i="2"/>
  <c r="E3081" i="2"/>
  <c r="A3080" i="2"/>
  <c r="E3080" i="2"/>
  <c r="A3079" i="2"/>
  <c r="E3079" i="2"/>
  <c r="K3078" i="2"/>
  <c r="A3078" i="2"/>
  <c r="E3078" i="2"/>
  <c r="A3077" i="2"/>
  <c r="E3077" i="2"/>
  <c r="H3076" i="2"/>
  <c r="A3076" i="2"/>
  <c r="E3076" i="2"/>
  <c r="A3075" i="2"/>
  <c r="E3075" i="2"/>
  <c r="K3074" i="2"/>
  <c r="A3074" i="2"/>
  <c r="E3074" i="2"/>
  <c r="A3073" i="2"/>
  <c r="E3073" i="2"/>
  <c r="H3072" i="2"/>
  <c r="A3072" i="2"/>
  <c r="E3072" i="2"/>
  <c r="G3071" i="2"/>
  <c r="A3071" i="2"/>
  <c r="E3071" i="2"/>
  <c r="V3070" i="2"/>
  <c r="S3070" i="2"/>
  <c r="A3070" i="2"/>
  <c r="E3070" i="2"/>
  <c r="G3069" i="2"/>
  <c r="A3069" i="2"/>
  <c r="E3069" i="2"/>
  <c r="A3068" i="2"/>
  <c r="E3068" i="2"/>
  <c r="G3067" i="2"/>
  <c r="A3067" i="2"/>
  <c r="E3067" i="2"/>
  <c r="A3066" i="2"/>
  <c r="E3066" i="2"/>
  <c r="A3065" i="2"/>
  <c r="E3065" i="2"/>
  <c r="AA3042" i="2"/>
  <c r="AA3044" i="2"/>
  <c r="AA3046" i="2"/>
  <c r="AA3048" i="2"/>
  <c r="AB3042" i="2"/>
  <c r="AB3044" i="2"/>
  <c r="AB3046" i="2"/>
  <c r="AB3048" i="2"/>
  <c r="K3060" i="2"/>
  <c r="A3060" i="2"/>
  <c r="E3060" i="2"/>
  <c r="K3059" i="2"/>
  <c r="A3059" i="2"/>
  <c r="E3059" i="2"/>
  <c r="K3058" i="2"/>
  <c r="H3058" i="2"/>
  <c r="A3058" i="2"/>
  <c r="E3058" i="2"/>
  <c r="A3057" i="2"/>
  <c r="E3057" i="2"/>
  <c r="W3056" i="2"/>
  <c r="V3056" i="2"/>
  <c r="K3056" i="2"/>
  <c r="G3056" i="2"/>
  <c r="A3056" i="2"/>
  <c r="E3056" i="2"/>
  <c r="D3056" i="2"/>
  <c r="A3055" i="2"/>
  <c r="E3055" i="2"/>
  <c r="K3054" i="2"/>
  <c r="H3054" i="2"/>
  <c r="A3054" i="2"/>
  <c r="E3054" i="2"/>
  <c r="A3053" i="2"/>
  <c r="E3053" i="2"/>
  <c r="K3052" i="2"/>
  <c r="H3052" i="2"/>
  <c r="A3052" i="2"/>
  <c r="E3052" i="2"/>
  <c r="A3051" i="2"/>
  <c r="E3051" i="2"/>
  <c r="H3050" i="2"/>
  <c r="A3050" i="2"/>
  <c r="E3050" i="2"/>
  <c r="A3049" i="2"/>
  <c r="E3049" i="2"/>
  <c r="Z3048" i="2"/>
  <c r="K3048" i="2"/>
  <c r="H3048" i="2"/>
  <c r="A3048" i="2"/>
  <c r="E3048" i="2"/>
  <c r="A3047" i="2"/>
  <c r="E3047" i="2"/>
  <c r="Z3046" i="2"/>
  <c r="K3046" i="2"/>
  <c r="H3046" i="2"/>
  <c r="A3046" i="2"/>
  <c r="E3046" i="2"/>
  <c r="A3045" i="2"/>
  <c r="E3045" i="2"/>
  <c r="Z3044" i="2"/>
  <c r="K3044" i="2"/>
  <c r="H3044" i="2"/>
  <c r="A3044" i="2"/>
  <c r="E3044" i="2"/>
  <c r="A3043" i="2"/>
  <c r="E3043" i="2"/>
  <c r="Z3042" i="2"/>
  <c r="K3042" i="2"/>
  <c r="H3042" i="2"/>
  <c r="A3042" i="2"/>
  <c r="E3042" i="2"/>
  <c r="A3041" i="2"/>
  <c r="E3041" i="2"/>
  <c r="A3040" i="2"/>
  <c r="E3040" i="2"/>
  <c r="U3039" i="2"/>
  <c r="A3039" i="2"/>
  <c r="E3039" i="2"/>
  <c r="X3038" i="2"/>
  <c r="E3038" i="2"/>
  <c r="AH3037" i="2"/>
  <c r="AG3037" i="2"/>
  <c r="X3037" i="2"/>
  <c r="S3037" i="2"/>
  <c r="A3037" i="2"/>
  <c r="E3037" i="2"/>
  <c r="X3036" i="2"/>
  <c r="S3036" i="2"/>
  <c r="R3036" i="2"/>
  <c r="K3036" i="2"/>
  <c r="G3036" i="2"/>
  <c r="A3036" i="2"/>
  <c r="E3036" i="2"/>
  <c r="A3035" i="2"/>
  <c r="E3035" i="2"/>
  <c r="G3034" i="2"/>
  <c r="A3034" i="2"/>
  <c r="E3034" i="2"/>
  <c r="A3033" i="2"/>
  <c r="E3033" i="2"/>
  <c r="A3032" i="2"/>
  <c r="E3032" i="2"/>
  <c r="A3031" i="2"/>
  <c r="E3031" i="2"/>
  <c r="A3030" i="2"/>
  <c r="E3030" i="2"/>
  <c r="A3029" i="2"/>
  <c r="E3029" i="2"/>
  <c r="N3028" i="2"/>
  <c r="G3028" i="2"/>
  <c r="A3028" i="2"/>
  <c r="E3028" i="2"/>
  <c r="N3027" i="2"/>
  <c r="G3027" i="2"/>
  <c r="A3027" i="2"/>
  <c r="E3027" i="2"/>
  <c r="AB2827" i="2"/>
  <c r="AB2840" i="2"/>
  <c r="N3026" i="2"/>
  <c r="G3026" i="2"/>
  <c r="A3026" i="2"/>
  <c r="E3026" i="2"/>
  <c r="AA2827" i="2"/>
  <c r="AA2840" i="2"/>
  <c r="N3025" i="2"/>
  <c r="G3025" i="2"/>
  <c r="A3025" i="2"/>
  <c r="E3025" i="2"/>
  <c r="Z2840" i="2"/>
  <c r="N3024" i="2"/>
  <c r="G3024" i="2"/>
  <c r="A3024" i="2"/>
  <c r="E3024" i="2"/>
  <c r="G3023" i="2"/>
  <c r="A3023" i="2"/>
  <c r="E3023" i="2"/>
  <c r="N3022" i="2"/>
  <c r="G3022" i="2"/>
  <c r="A3022" i="2"/>
  <c r="E3022" i="2"/>
  <c r="N3021" i="2"/>
  <c r="G3021" i="2"/>
  <c r="A3021" i="2"/>
  <c r="E3021" i="2"/>
  <c r="N3020" i="2"/>
  <c r="G3020" i="2"/>
  <c r="A3020" i="2"/>
  <c r="E3020" i="2"/>
  <c r="G3019" i="2"/>
  <c r="A3019" i="2"/>
  <c r="E3019" i="2"/>
  <c r="N3018" i="2"/>
  <c r="G3018" i="2"/>
  <c r="A3018" i="2"/>
  <c r="E3018" i="2"/>
  <c r="N3017" i="2"/>
  <c r="G3017" i="2"/>
  <c r="A3017" i="2"/>
  <c r="E3017" i="2"/>
  <c r="N3016" i="2"/>
  <c r="G3016" i="2"/>
  <c r="A3016" i="2"/>
  <c r="E3016" i="2"/>
  <c r="G3015" i="2"/>
  <c r="A3015" i="2"/>
  <c r="E3015" i="2"/>
  <c r="N3014" i="2"/>
  <c r="G3014" i="2"/>
  <c r="G3004" i="2"/>
  <c r="E3014" i="2"/>
  <c r="N3013" i="2"/>
  <c r="G3013" i="2"/>
  <c r="A3013" i="2"/>
  <c r="E3013" i="2"/>
  <c r="G3012" i="2"/>
  <c r="A3012" i="2"/>
  <c r="E3012" i="2"/>
  <c r="N3011" i="2"/>
  <c r="G3011" i="2"/>
  <c r="A3011" i="2"/>
  <c r="E3011" i="2"/>
  <c r="T3010" i="2"/>
  <c r="N3010" i="2"/>
  <c r="G3010" i="2"/>
  <c r="A3010" i="2"/>
  <c r="E3010" i="2"/>
  <c r="T3009" i="2"/>
  <c r="N3009" i="2"/>
  <c r="G3009" i="2"/>
  <c r="A3009" i="2"/>
  <c r="E3009" i="2"/>
  <c r="E3008" i="2"/>
  <c r="E3007" i="2"/>
  <c r="E3006" i="2"/>
  <c r="BY3005" i="2"/>
  <c r="K2840" i="2"/>
  <c r="CA3004" i="2"/>
  <c r="CC3004" i="2"/>
  <c r="BZ3004" i="2"/>
  <c r="CB3004" i="2"/>
  <c r="BY3004" i="2"/>
  <c r="BX3004" i="2"/>
  <c r="BW3004" i="2"/>
  <c r="BV3004" i="2"/>
  <c r="BU3004" i="2"/>
  <c r="BT3004" i="2"/>
  <c r="BS3004" i="2"/>
  <c r="BR3004" i="2"/>
  <c r="BQ3004" i="2"/>
  <c r="BP3004" i="2"/>
  <c r="BO3004" i="2"/>
  <c r="BN3004" i="2"/>
  <c r="BM3004" i="2"/>
  <c r="BL3004" i="2"/>
  <c r="BK3004" i="2"/>
  <c r="BJ3004" i="2"/>
  <c r="BI3004" i="2"/>
  <c r="BH3004" i="2"/>
  <c r="BG3004" i="2"/>
  <c r="BF3004" i="2"/>
  <c r="BE3004" i="2"/>
  <c r="BD3004" i="2"/>
  <c r="BC3004" i="2"/>
  <c r="BB3004" i="2"/>
  <c r="BA3004" i="2"/>
  <c r="AZ3004" i="2"/>
  <c r="AY3004" i="2"/>
  <c r="AX3004" i="2"/>
  <c r="AW3004" i="2"/>
  <c r="AV3004" i="2"/>
  <c r="AU3004" i="2"/>
  <c r="AT3004" i="2"/>
  <c r="AS3004" i="2"/>
  <c r="AR3004" i="2"/>
  <c r="AQ3004" i="2"/>
  <c r="AP3004" i="2"/>
  <c r="AO3004" i="2"/>
  <c r="AN3004" i="2"/>
  <c r="AM3004" i="2"/>
  <c r="AL3004" i="2"/>
  <c r="AK3004" i="2"/>
  <c r="AJ3004" i="2"/>
  <c r="AI3004" i="2"/>
  <c r="AH3004" i="2"/>
  <c r="AG3004" i="2"/>
  <c r="AF3004" i="2"/>
  <c r="AE3004" i="2"/>
  <c r="AD3004" i="2"/>
  <c r="AC3004" i="2"/>
  <c r="AB3004" i="2"/>
  <c r="AA3004" i="2"/>
  <c r="Z3004" i="2"/>
  <c r="Y3004" i="2"/>
  <c r="X3004" i="2"/>
  <c r="W3004" i="2"/>
  <c r="V3004" i="2"/>
  <c r="U3004" i="2"/>
  <c r="T3004" i="2"/>
  <c r="S3004" i="2"/>
  <c r="R3004" i="2"/>
  <c r="Q3004" i="2"/>
  <c r="P3004" i="2"/>
  <c r="O3004" i="2"/>
  <c r="N3004" i="2"/>
  <c r="M3004" i="2"/>
  <c r="L3004" i="2"/>
  <c r="K3004" i="2"/>
  <c r="J3004" i="2"/>
  <c r="I3004" i="2"/>
  <c r="H3004" i="2"/>
  <c r="X3002" i="2"/>
  <c r="G3002" i="2"/>
  <c r="G2999" i="2"/>
  <c r="A2998" i="2"/>
  <c r="E2998" i="2"/>
  <c r="A2997" i="2"/>
  <c r="E2997" i="2"/>
  <c r="A2996" i="2"/>
  <c r="E2996" i="2"/>
  <c r="A2995" i="2"/>
  <c r="E2995" i="2"/>
  <c r="A2994" i="2"/>
  <c r="E2994" i="2"/>
  <c r="K2993" i="2"/>
  <c r="A2993" i="2"/>
  <c r="H2987" i="2"/>
  <c r="B2993" i="2"/>
  <c r="E2993" i="2"/>
  <c r="A2992" i="2"/>
  <c r="B2992" i="2"/>
  <c r="E2992" i="2"/>
  <c r="H2991" i="2"/>
  <c r="A2991" i="2"/>
  <c r="B2991" i="2"/>
  <c r="E2991" i="2"/>
  <c r="A2990" i="2"/>
  <c r="B2990" i="2"/>
  <c r="E2990" i="2"/>
  <c r="K2989" i="2"/>
  <c r="A2989" i="2"/>
  <c r="B2989" i="2"/>
  <c r="E2989" i="2"/>
  <c r="A2988" i="2"/>
  <c r="B2988" i="2"/>
  <c r="E2988" i="2"/>
  <c r="A2987" i="2"/>
  <c r="E2987" i="2"/>
  <c r="G2986" i="2"/>
  <c r="A2986" i="2"/>
  <c r="E2986" i="2"/>
  <c r="A2985" i="2"/>
  <c r="E2985" i="2"/>
  <c r="A2984" i="2"/>
  <c r="E2984" i="2"/>
  <c r="K2983" i="2"/>
  <c r="A2983" i="2"/>
  <c r="E2983" i="2"/>
  <c r="A2982" i="2"/>
  <c r="E2982" i="2"/>
  <c r="H2981" i="2"/>
  <c r="A2981" i="2"/>
  <c r="E2981" i="2"/>
  <c r="A2980" i="2"/>
  <c r="E2980" i="2"/>
  <c r="K2979" i="2"/>
  <c r="A2979" i="2"/>
  <c r="E2979" i="2"/>
  <c r="A2978" i="2"/>
  <c r="E2978" i="2"/>
  <c r="H2977" i="2"/>
  <c r="A2977" i="2"/>
  <c r="E2977" i="2"/>
  <c r="G2976" i="2"/>
  <c r="A2976" i="2"/>
  <c r="E2976" i="2"/>
  <c r="A2975" i="2"/>
  <c r="E2975" i="2"/>
  <c r="A2974" i="2"/>
  <c r="E2974" i="2"/>
  <c r="K2973" i="2"/>
  <c r="A2973" i="2"/>
  <c r="E2973" i="2"/>
  <c r="A2972" i="2"/>
  <c r="E2972" i="2"/>
  <c r="H2971" i="2"/>
  <c r="A2971" i="2"/>
  <c r="E2971" i="2"/>
  <c r="A2970" i="2"/>
  <c r="E2970" i="2"/>
  <c r="K2969" i="2"/>
  <c r="A2969" i="2"/>
  <c r="E2969" i="2"/>
  <c r="A2968" i="2"/>
  <c r="E2968" i="2"/>
  <c r="H2967" i="2"/>
  <c r="A2967" i="2"/>
  <c r="E2967" i="2"/>
  <c r="G2966" i="2"/>
  <c r="A2966" i="2"/>
  <c r="E2966" i="2"/>
  <c r="V2965" i="2"/>
  <c r="S2965" i="2"/>
  <c r="A2965" i="2"/>
  <c r="E2965" i="2"/>
  <c r="G2964" i="2"/>
  <c r="A2964" i="2"/>
  <c r="E2964" i="2"/>
  <c r="A2963" i="2"/>
  <c r="E2963" i="2"/>
  <c r="G2962" i="2"/>
  <c r="A2962" i="2"/>
  <c r="E2962" i="2"/>
  <c r="A2961" i="2"/>
  <c r="E2961" i="2"/>
  <c r="A2960" i="2"/>
  <c r="E2960" i="2"/>
  <c r="AA2937" i="2"/>
  <c r="AA2939" i="2"/>
  <c r="AA2941" i="2"/>
  <c r="AA2943" i="2"/>
  <c r="AB2937" i="2"/>
  <c r="AB2939" i="2"/>
  <c r="AB2941" i="2"/>
  <c r="AB2943" i="2"/>
  <c r="K2955" i="2"/>
  <c r="A2955" i="2"/>
  <c r="E2955" i="2"/>
  <c r="K2954" i="2"/>
  <c r="A2954" i="2"/>
  <c r="E2954" i="2"/>
  <c r="K2953" i="2"/>
  <c r="H2953" i="2"/>
  <c r="A2953" i="2"/>
  <c r="E2953" i="2"/>
  <c r="A2952" i="2"/>
  <c r="E2952" i="2"/>
  <c r="W2951" i="2"/>
  <c r="V2951" i="2"/>
  <c r="K2951" i="2"/>
  <c r="G2951" i="2"/>
  <c r="A2951" i="2"/>
  <c r="E2951" i="2"/>
  <c r="D2951" i="2"/>
  <c r="A2950" i="2"/>
  <c r="E2950" i="2"/>
  <c r="K2949" i="2"/>
  <c r="H2949" i="2"/>
  <c r="A2949" i="2"/>
  <c r="E2949" i="2"/>
  <c r="A2948" i="2"/>
  <c r="E2948" i="2"/>
  <c r="K2947" i="2"/>
  <c r="H2947" i="2"/>
  <c r="A2947" i="2"/>
  <c r="E2947" i="2"/>
  <c r="A2946" i="2"/>
  <c r="E2946" i="2"/>
  <c r="H2945" i="2"/>
  <c r="A2945" i="2"/>
  <c r="E2945" i="2"/>
  <c r="A2944" i="2"/>
  <c r="E2944" i="2"/>
  <c r="Z2943" i="2"/>
  <c r="K2943" i="2"/>
  <c r="H2943" i="2"/>
  <c r="A2943" i="2"/>
  <c r="E2943" i="2"/>
  <c r="A2942" i="2"/>
  <c r="E2942" i="2"/>
  <c r="Z2941" i="2"/>
  <c r="K2941" i="2"/>
  <c r="H2941" i="2"/>
  <c r="A2941" i="2"/>
  <c r="E2941" i="2"/>
  <c r="A2940" i="2"/>
  <c r="E2940" i="2"/>
  <c r="Z2939" i="2"/>
  <c r="K2939" i="2"/>
  <c r="H2939" i="2"/>
  <c r="A2939" i="2"/>
  <c r="E2939" i="2"/>
  <c r="A2938" i="2"/>
  <c r="E2938" i="2"/>
  <c r="Z2937" i="2"/>
  <c r="K2937" i="2"/>
  <c r="H2937" i="2"/>
  <c r="A2937" i="2"/>
  <c r="E2937" i="2"/>
  <c r="A2936" i="2"/>
  <c r="E2936" i="2"/>
  <c r="A2935" i="2"/>
  <c r="E2935" i="2"/>
  <c r="U2934" i="2"/>
  <c r="A2934" i="2"/>
  <c r="E2934" i="2"/>
  <c r="X2933" i="2"/>
  <c r="E2933" i="2"/>
  <c r="AH2932" i="2"/>
  <c r="AG2932" i="2"/>
  <c r="X2932" i="2"/>
  <c r="S2932" i="2"/>
  <c r="A2932" i="2"/>
  <c r="E2932" i="2"/>
  <c r="X2931" i="2"/>
  <c r="S2931" i="2"/>
  <c r="R2931" i="2"/>
  <c r="K2931" i="2"/>
  <c r="G2931" i="2"/>
  <c r="A2931" i="2"/>
  <c r="E2931" i="2"/>
  <c r="A2930" i="2"/>
  <c r="E2930" i="2"/>
  <c r="G2929" i="2"/>
  <c r="A2929" i="2"/>
  <c r="E2929" i="2"/>
  <c r="A2928" i="2"/>
  <c r="E2928" i="2"/>
  <c r="A2927" i="2"/>
  <c r="E2927" i="2"/>
  <c r="A2926" i="2"/>
  <c r="E2926" i="2"/>
  <c r="A2925" i="2"/>
  <c r="E2925" i="2"/>
  <c r="A2924" i="2"/>
  <c r="E2924" i="2"/>
  <c r="N2923" i="2"/>
  <c r="G2923" i="2"/>
  <c r="A2923" i="2"/>
  <c r="E2923" i="2"/>
  <c r="N2922" i="2"/>
  <c r="G2922" i="2"/>
  <c r="A2922" i="2"/>
  <c r="E2922" i="2"/>
  <c r="AB2722" i="2"/>
  <c r="AB2735" i="2"/>
  <c r="N2921" i="2"/>
  <c r="G2921" i="2"/>
  <c r="A2921" i="2"/>
  <c r="E2921" i="2"/>
  <c r="AA2722" i="2"/>
  <c r="AA2735" i="2"/>
  <c r="N2920" i="2"/>
  <c r="G2920" i="2"/>
  <c r="A2920" i="2"/>
  <c r="E2920" i="2"/>
  <c r="Z2735" i="2"/>
  <c r="N2919" i="2"/>
  <c r="G2919" i="2"/>
  <c r="A2919" i="2"/>
  <c r="E2919" i="2"/>
  <c r="G2918" i="2"/>
  <c r="A2918" i="2"/>
  <c r="E2918" i="2"/>
  <c r="N2917" i="2"/>
  <c r="G2917" i="2"/>
  <c r="A2917" i="2"/>
  <c r="E2917" i="2"/>
  <c r="N2916" i="2"/>
  <c r="G2916" i="2"/>
  <c r="A2916" i="2"/>
  <c r="E2916" i="2"/>
  <c r="N2915" i="2"/>
  <c r="G2915" i="2"/>
  <c r="A2915" i="2"/>
  <c r="E2915" i="2"/>
  <c r="G2914" i="2"/>
  <c r="A2914" i="2"/>
  <c r="E2914" i="2"/>
  <c r="N2913" i="2"/>
  <c r="G2913" i="2"/>
  <c r="A2913" i="2"/>
  <c r="E2913" i="2"/>
  <c r="N2912" i="2"/>
  <c r="G2912" i="2"/>
  <c r="A2912" i="2"/>
  <c r="E2912" i="2"/>
  <c r="N2911" i="2"/>
  <c r="G2911" i="2"/>
  <c r="A2911" i="2"/>
  <c r="E2911" i="2"/>
  <c r="G2910" i="2"/>
  <c r="A2910" i="2"/>
  <c r="E2910" i="2"/>
  <c r="N2909" i="2"/>
  <c r="G2909" i="2"/>
  <c r="G2899" i="2"/>
  <c r="E2909" i="2"/>
  <c r="N2908" i="2"/>
  <c r="G2908" i="2"/>
  <c r="A2908" i="2"/>
  <c r="E2908" i="2"/>
  <c r="G2907" i="2"/>
  <c r="A2907" i="2"/>
  <c r="E2907" i="2"/>
  <c r="N2906" i="2"/>
  <c r="G2906" i="2"/>
  <c r="A2906" i="2"/>
  <c r="E2906" i="2"/>
  <c r="T2905" i="2"/>
  <c r="N2905" i="2"/>
  <c r="G2905" i="2"/>
  <c r="A2905" i="2"/>
  <c r="E2905" i="2"/>
  <c r="T2904" i="2"/>
  <c r="N2904" i="2"/>
  <c r="G2904" i="2"/>
  <c r="A2904" i="2"/>
  <c r="E2904" i="2"/>
  <c r="E2903" i="2"/>
  <c r="E2902" i="2"/>
  <c r="E2901" i="2"/>
  <c r="BY2900" i="2"/>
  <c r="K2735" i="2"/>
  <c r="CA2899" i="2"/>
  <c r="CC2899" i="2"/>
  <c r="BZ2899" i="2"/>
  <c r="CB2899" i="2"/>
  <c r="BY2899" i="2"/>
  <c r="BX2899" i="2"/>
  <c r="BW2899" i="2"/>
  <c r="BV2899" i="2"/>
  <c r="BU2899" i="2"/>
  <c r="BT2899" i="2"/>
  <c r="BS2899" i="2"/>
  <c r="BR2899" i="2"/>
  <c r="BQ2899" i="2"/>
  <c r="BP2899" i="2"/>
  <c r="BO2899" i="2"/>
  <c r="BN2899" i="2"/>
  <c r="BM2899" i="2"/>
  <c r="BL2899" i="2"/>
  <c r="BK2899" i="2"/>
  <c r="BJ2899" i="2"/>
  <c r="BI2899" i="2"/>
  <c r="BH2899" i="2"/>
  <c r="BG2899" i="2"/>
  <c r="BF2899" i="2"/>
  <c r="BE2899" i="2"/>
  <c r="BD2899" i="2"/>
  <c r="BC2899" i="2"/>
  <c r="BB2899" i="2"/>
  <c r="BA2899" i="2"/>
  <c r="AZ2899" i="2"/>
  <c r="AY2899" i="2"/>
  <c r="AX2899" i="2"/>
  <c r="AW2899" i="2"/>
  <c r="AV2899" i="2"/>
  <c r="AU2899" i="2"/>
  <c r="AT2899" i="2"/>
  <c r="AS2899" i="2"/>
  <c r="AR2899" i="2"/>
  <c r="AQ2899" i="2"/>
  <c r="AP2899" i="2"/>
  <c r="AO2899" i="2"/>
  <c r="AN2899" i="2"/>
  <c r="AM2899" i="2"/>
  <c r="AL2899" i="2"/>
  <c r="AK2899" i="2"/>
  <c r="AJ2899" i="2"/>
  <c r="AI2899" i="2"/>
  <c r="AH2899" i="2"/>
  <c r="AG2899" i="2"/>
  <c r="AF2899" i="2"/>
  <c r="AE2899" i="2"/>
  <c r="AD2899" i="2"/>
  <c r="AC2899" i="2"/>
  <c r="AB2899" i="2"/>
  <c r="AA2899" i="2"/>
  <c r="Z2899" i="2"/>
  <c r="Y2899" i="2"/>
  <c r="X2899" i="2"/>
  <c r="W2899" i="2"/>
  <c r="V2899" i="2"/>
  <c r="U2899" i="2"/>
  <c r="T2899" i="2"/>
  <c r="S2899" i="2"/>
  <c r="R2899" i="2"/>
  <c r="Q2899" i="2"/>
  <c r="P2899" i="2"/>
  <c r="O2899" i="2"/>
  <c r="N2899" i="2"/>
  <c r="M2899" i="2"/>
  <c r="L2899" i="2"/>
  <c r="K2899" i="2"/>
  <c r="J2899" i="2"/>
  <c r="I2899" i="2"/>
  <c r="H2899" i="2"/>
  <c r="X2897" i="2"/>
  <c r="G2897" i="2"/>
  <c r="G2894" i="2"/>
  <c r="A2893" i="2"/>
  <c r="E2893" i="2"/>
  <c r="A2892" i="2"/>
  <c r="E2892" i="2"/>
  <c r="A2891" i="2"/>
  <c r="E2891" i="2"/>
  <c r="A2890" i="2"/>
  <c r="E2890" i="2"/>
  <c r="A2889" i="2"/>
  <c r="E2889" i="2"/>
  <c r="K2888" i="2"/>
  <c r="A2888" i="2"/>
  <c r="H2882" i="2"/>
  <c r="B2888" i="2"/>
  <c r="E2888" i="2"/>
  <c r="A2887" i="2"/>
  <c r="B2887" i="2"/>
  <c r="E2887" i="2"/>
  <c r="H2886" i="2"/>
  <c r="A2886" i="2"/>
  <c r="B2886" i="2"/>
  <c r="E2886" i="2"/>
  <c r="A2885" i="2"/>
  <c r="B2885" i="2"/>
  <c r="E2885" i="2"/>
  <c r="K2884" i="2"/>
  <c r="A2884" i="2"/>
  <c r="B2884" i="2"/>
  <c r="E2884" i="2"/>
  <c r="A2883" i="2"/>
  <c r="B2883" i="2"/>
  <c r="E2883" i="2"/>
  <c r="A2882" i="2"/>
  <c r="E2882" i="2"/>
  <c r="G2881" i="2"/>
  <c r="A2881" i="2"/>
  <c r="E2881" i="2"/>
  <c r="A2880" i="2"/>
  <c r="E2880" i="2"/>
  <c r="A2879" i="2"/>
  <c r="E2879" i="2"/>
  <c r="K2878" i="2"/>
  <c r="A2878" i="2"/>
  <c r="E2878" i="2"/>
  <c r="A2877" i="2"/>
  <c r="E2877" i="2"/>
  <c r="H2876" i="2"/>
  <c r="A2876" i="2"/>
  <c r="E2876" i="2"/>
  <c r="A2875" i="2"/>
  <c r="E2875" i="2"/>
  <c r="K2874" i="2"/>
  <c r="A2874" i="2"/>
  <c r="E2874" i="2"/>
  <c r="A2873" i="2"/>
  <c r="E2873" i="2"/>
  <c r="H2872" i="2"/>
  <c r="A2872" i="2"/>
  <c r="E2872" i="2"/>
  <c r="G2871" i="2"/>
  <c r="A2871" i="2"/>
  <c r="E2871" i="2"/>
  <c r="A2870" i="2"/>
  <c r="E2870" i="2"/>
  <c r="A2869" i="2"/>
  <c r="E2869" i="2"/>
  <c r="K2868" i="2"/>
  <c r="A2868" i="2"/>
  <c r="E2868" i="2"/>
  <c r="A2867" i="2"/>
  <c r="E2867" i="2"/>
  <c r="H2866" i="2"/>
  <c r="A2866" i="2"/>
  <c r="E2866" i="2"/>
  <c r="A2865" i="2"/>
  <c r="E2865" i="2"/>
  <c r="K2864" i="2"/>
  <c r="A2864" i="2"/>
  <c r="E2864" i="2"/>
  <c r="A2863" i="2"/>
  <c r="E2863" i="2"/>
  <c r="H2862" i="2"/>
  <c r="A2862" i="2"/>
  <c r="E2862" i="2"/>
  <c r="G2861" i="2"/>
  <c r="A2861" i="2"/>
  <c r="E2861" i="2"/>
  <c r="V2860" i="2"/>
  <c r="S2860" i="2"/>
  <c r="A2860" i="2"/>
  <c r="E2860" i="2"/>
  <c r="G2859" i="2"/>
  <c r="A2859" i="2"/>
  <c r="E2859" i="2"/>
  <c r="A2858" i="2"/>
  <c r="E2858" i="2"/>
  <c r="G2857" i="2"/>
  <c r="A2857" i="2"/>
  <c r="E2857" i="2"/>
  <c r="A2856" i="2"/>
  <c r="E2856" i="2"/>
  <c r="A2855" i="2"/>
  <c r="E2855" i="2"/>
  <c r="AA2832" i="2"/>
  <c r="AA2834" i="2"/>
  <c r="AA2836" i="2"/>
  <c r="AA2838" i="2"/>
  <c r="AB2832" i="2"/>
  <c r="AB2834" i="2"/>
  <c r="AB2836" i="2"/>
  <c r="AB2838" i="2"/>
  <c r="K2850" i="2"/>
  <c r="A2850" i="2"/>
  <c r="E2850" i="2"/>
  <c r="K2849" i="2"/>
  <c r="A2849" i="2"/>
  <c r="E2849" i="2"/>
  <c r="K2848" i="2"/>
  <c r="H2848" i="2"/>
  <c r="A2848" i="2"/>
  <c r="E2848" i="2"/>
  <c r="A2847" i="2"/>
  <c r="E2847" i="2"/>
  <c r="W2846" i="2"/>
  <c r="V2846" i="2"/>
  <c r="K2846" i="2"/>
  <c r="G2846" i="2"/>
  <c r="A2846" i="2"/>
  <c r="E2846" i="2"/>
  <c r="D2846" i="2"/>
  <c r="A2845" i="2"/>
  <c r="E2845" i="2"/>
  <c r="K2844" i="2"/>
  <c r="H2844" i="2"/>
  <c r="A2844" i="2"/>
  <c r="E2844" i="2"/>
  <c r="A2843" i="2"/>
  <c r="E2843" i="2"/>
  <c r="K2842" i="2"/>
  <c r="H2842" i="2"/>
  <c r="A2842" i="2"/>
  <c r="E2842" i="2"/>
  <c r="A2841" i="2"/>
  <c r="E2841" i="2"/>
  <c r="H2840" i="2"/>
  <c r="A2840" i="2"/>
  <c r="E2840" i="2"/>
  <c r="A2839" i="2"/>
  <c r="E2839" i="2"/>
  <c r="Z2838" i="2"/>
  <c r="K2838" i="2"/>
  <c r="H2838" i="2"/>
  <c r="A2838" i="2"/>
  <c r="E2838" i="2"/>
  <c r="A2837" i="2"/>
  <c r="E2837" i="2"/>
  <c r="Z2836" i="2"/>
  <c r="K2836" i="2"/>
  <c r="H2836" i="2"/>
  <c r="A2836" i="2"/>
  <c r="E2836" i="2"/>
  <c r="A2835" i="2"/>
  <c r="E2835" i="2"/>
  <c r="Z2834" i="2"/>
  <c r="K2834" i="2"/>
  <c r="H2834" i="2"/>
  <c r="A2834" i="2"/>
  <c r="E2834" i="2"/>
  <c r="A2833" i="2"/>
  <c r="E2833" i="2"/>
  <c r="Z2832" i="2"/>
  <c r="K2832" i="2"/>
  <c r="H2832" i="2"/>
  <c r="A2832" i="2"/>
  <c r="E2832" i="2"/>
  <c r="A2831" i="2"/>
  <c r="E2831" i="2"/>
  <c r="A2830" i="2"/>
  <c r="E2830" i="2"/>
  <c r="U2829" i="2"/>
  <c r="A2829" i="2"/>
  <c r="E2829" i="2"/>
  <c r="X2828" i="2"/>
  <c r="E2828" i="2"/>
  <c r="AH2827" i="2"/>
  <c r="AG2827" i="2"/>
  <c r="X2827" i="2"/>
  <c r="S2827" i="2"/>
  <c r="A2827" i="2"/>
  <c r="E2827" i="2"/>
  <c r="X2826" i="2"/>
  <c r="S2826" i="2"/>
  <c r="R2826" i="2"/>
  <c r="K2826" i="2"/>
  <c r="G2826" i="2"/>
  <c r="A2826" i="2"/>
  <c r="E2826" i="2"/>
  <c r="A2825" i="2"/>
  <c r="E2825" i="2"/>
  <c r="G2824" i="2"/>
  <c r="A2824" i="2"/>
  <c r="E2824" i="2"/>
  <c r="A2823" i="2"/>
  <c r="E2823" i="2"/>
  <c r="A2822" i="2"/>
  <c r="E2822" i="2"/>
  <c r="A2821" i="2"/>
  <c r="E2821" i="2"/>
  <c r="A2820" i="2"/>
  <c r="E2820" i="2"/>
  <c r="A2819" i="2"/>
  <c r="E2819" i="2"/>
  <c r="N2818" i="2"/>
  <c r="G2818" i="2"/>
  <c r="A2818" i="2"/>
  <c r="E2818" i="2"/>
  <c r="N2817" i="2"/>
  <c r="G2817" i="2"/>
  <c r="A2817" i="2"/>
  <c r="E2817" i="2"/>
  <c r="AB2617" i="2"/>
  <c r="AB2630" i="2"/>
  <c r="N2816" i="2"/>
  <c r="G2816" i="2"/>
  <c r="A2816" i="2"/>
  <c r="E2816" i="2"/>
  <c r="AA2617" i="2"/>
  <c r="AA2630" i="2"/>
  <c r="N2815" i="2"/>
  <c r="G2815" i="2"/>
  <c r="A2815" i="2"/>
  <c r="E2815" i="2"/>
  <c r="Z2630" i="2"/>
  <c r="N2814" i="2"/>
  <c r="G2814" i="2"/>
  <c r="A2814" i="2"/>
  <c r="E2814" i="2"/>
  <c r="G2813" i="2"/>
  <c r="A2813" i="2"/>
  <c r="E2813" i="2"/>
  <c r="N2812" i="2"/>
  <c r="G2812" i="2"/>
  <c r="A2812" i="2"/>
  <c r="E2812" i="2"/>
  <c r="N2811" i="2"/>
  <c r="G2811" i="2"/>
  <c r="A2811" i="2"/>
  <c r="E2811" i="2"/>
  <c r="N2810" i="2"/>
  <c r="G2810" i="2"/>
  <c r="A2810" i="2"/>
  <c r="E2810" i="2"/>
  <c r="G2809" i="2"/>
  <c r="A2809" i="2"/>
  <c r="E2809" i="2"/>
  <c r="N2808" i="2"/>
  <c r="G2808" i="2"/>
  <c r="A2808" i="2"/>
  <c r="E2808" i="2"/>
  <c r="N2807" i="2"/>
  <c r="G2807" i="2"/>
  <c r="A2807" i="2"/>
  <c r="E2807" i="2"/>
  <c r="N2806" i="2"/>
  <c r="G2806" i="2"/>
  <c r="A2806" i="2"/>
  <c r="E2806" i="2"/>
  <c r="G2805" i="2"/>
  <c r="A2805" i="2"/>
  <c r="E2805" i="2"/>
  <c r="N2804" i="2"/>
  <c r="G2804" i="2"/>
  <c r="G2794" i="2"/>
  <c r="E2804" i="2"/>
  <c r="N2803" i="2"/>
  <c r="G2803" i="2"/>
  <c r="A2803" i="2"/>
  <c r="E2803" i="2"/>
  <c r="G2802" i="2"/>
  <c r="A2802" i="2"/>
  <c r="E2802" i="2"/>
  <c r="N2801" i="2"/>
  <c r="G2801" i="2"/>
  <c r="A2801" i="2"/>
  <c r="E2801" i="2"/>
  <c r="T2800" i="2"/>
  <c r="N2800" i="2"/>
  <c r="G2800" i="2"/>
  <c r="A2800" i="2"/>
  <c r="E2800" i="2"/>
  <c r="T2799" i="2"/>
  <c r="N2799" i="2"/>
  <c r="G2799" i="2"/>
  <c r="A2799" i="2"/>
  <c r="E2799" i="2"/>
  <c r="E2798" i="2"/>
  <c r="E2797" i="2"/>
  <c r="E2796" i="2"/>
  <c r="BY2795" i="2"/>
  <c r="K2630" i="2"/>
  <c r="CA2794" i="2"/>
  <c r="CC2794" i="2"/>
  <c r="BZ2794" i="2"/>
  <c r="CB2794" i="2"/>
  <c r="BY2794" i="2"/>
  <c r="BX2794" i="2"/>
  <c r="BW2794" i="2"/>
  <c r="BV2794" i="2"/>
  <c r="BU2794" i="2"/>
  <c r="BT2794" i="2"/>
  <c r="BS2794" i="2"/>
  <c r="BR2794" i="2"/>
  <c r="BQ2794" i="2"/>
  <c r="BP2794" i="2"/>
  <c r="BO2794" i="2"/>
  <c r="BN2794" i="2"/>
  <c r="BM2794" i="2"/>
  <c r="BL2794" i="2"/>
  <c r="BK2794" i="2"/>
  <c r="BJ2794" i="2"/>
  <c r="BI2794" i="2"/>
  <c r="BH2794" i="2"/>
  <c r="BG2794" i="2"/>
  <c r="BF2794" i="2"/>
  <c r="BE2794" i="2"/>
  <c r="BD2794" i="2"/>
  <c r="BC2794" i="2"/>
  <c r="BB2794" i="2"/>
  <c r="BA2794" i="2"/>
  <c r="AZ2794" i="2"/>
  <c r="AY2794" i="2"/>
  <c r="AX2794" i="2"/>
  <c r="AW2794" i="2"/>
  <c r="AV2794" i="2"/>
  <c r="AU2794" i="2"/>
  <c r="AT2794" i="2"/>
  <c r="AS2794" i="2"/>
  <c r="AR2794" i="2"/>
  <c r="AQ2794" i="2"/>
  <c r="AP2794" i="2"/>
  <c r="AO2794" i="2"/>
  <c r="AN2794" i="2"/>
  <c r="AM2794" i="2"/>
  <c r="AL2794" i="2"/>
  <c r="AK2794" i="2"/>
  <c r="AJ2794" i="2"/>
  <c r="AI2794" i="2"/>
  <c r="AH2794" i="2"/>
  <c r="AG2794" i="2"/>
  <c r="AF2794" i="2"/>
  <c r="AE2794" i="2"/>
  <c r="AD2794" i="2"/>
  <c r="AC2794" i="2"/>
  <c r="AB2794" i="2"/>
  <c r="AA2794" i="2"/>
  <c r="Z2794" i="2"/>
  <c r="Y2794" i="2"/>
  <c r="X2794" i="2"/>
  <c r="W2794" i="2"/>
  <c r="V2794" i="2"/>
  <c r="U2794" i="2"/>
  <c r="T2794" i="2"/>
  <c r="S2794" i="2"/>
  <c r="R2794" i="2"/>
  <c r="Q2794" i="2"/>
  <c r="P2794" i="2"/>
  <c r="O2794" i="2"/>
  <c r="N2794" i="2"/>
  <c r="M2794" i="2"/>
  <c r="L2794" i="2"/>
  <c r="K2794" i="2"/>
  <c r="J2794" i="2"/>
  <c r="I2794" i="2"/>
  <c r="H2794" i="2"/>
  <c r="X2792" i="2"/>
  <c r="G2792" i="2"/>
  <c r="G2789" i="2"/>
  <c r="A2788" i="2"/>
  <c r="E2788" i="2"/>
  <c r="A2787" i="2"/>
  <c r="E2787" i="2"/>
  <c r="A2786" i="2"/>
  <c r="E2786" i="2"/>
  <c r="A2785" i="2"/>
  <c r="E2785" i="2"/>
  <c r="A2784" i="2"/>
  <c r="E2784" i="2"/>
  <c r="K2783" i="2"/>
  <c r="A2783" i="2"/>
  <c r="H2777" i="2"/>
  <c r="B2783" i="2"/>
  <c r="E2783" i="2"/>
  <c r="A2782" i="2"/>
  <c r="B2782" i="2"/>
  <c r="E2782" i="2"/>
  <c r="H2781" i="2"/>
  <c r="A2781" i="2"/>
  <c r="B2781" i="2"/>
  <c r="E2781" i="2"/>
  <c r="A2780" i="2"/>
  <c r="B2780" i="2"/>
  <c r="E2780" i="2"/>
  <c r="K2779" i="2"/>
  <c r="A2779" i="2"/>
  <c r="B2779" i="2"/>
  <c r="E2779" i="2"/>
  <c r="A2778" i="2"/>
  <c r="B2778" i="2"/>
  <c r="E2778" i="2"/>
  <c r="A2777" i="2"/>
  <c r="E2777" i="2"/>
  <c r="G2776" i="2"/>
  <c r="A2776" i="2"/>
  <c r="E2776" i="2"/>
  <c r="A2775" i="2"/>
  <c r="E2775" i="2"/>
  <c r="A2774" i="2"/>
  <c r="E2774" i="2"/>
  <c r="K2773" i="2"/>
  <c r="A2773" i="2"/>
  <c r="E2773" i="2"/>
  <c r="A2772" i="2"/>
  <c r="E2772" i="2"/>
  <c r="H2771" i="2"/>
  <c r="A2771" i="2"/>
  <c r="E2771" i="2"/>
  <c r="A2770" i="2"/>
  <c r="E2770" i="2"/>
  <c r="K2769" i="2"/>
  <c r="A2769" i="2"/>
  <c r="E2769" i="2"/>
  <c r="A2768" i="2"/>
  <c r="E2768" i="2"/>
  <c r="H2767" i="2"/>
  <c r="A2767" i="2"/>
  <c r="E2767" i="2"/>
  <c r="G2766" i="2"/>
  <c r="A2766" i="2"/>
  <c r="E2766" i="2"/>
  <c r="A2765" i="2"/>
  <c r="E2765" i="2"/>
  <c r="A2764" i="2"/>
  <c r="E2764" i="2"/>
  <c r="K2763" i="2"/>
  <c r="A2763" i="2"/>
  <c r="E2763" i="2"/>
  <c r="A2762" i="2"/>
  <c r="E2762" i="2"/>
  <c r="H2761" i="2"/>
  <c r="A2761" i="2"/>
  <c r="E2761" i="2"/>
  <c r="A2760" i="2"/>
  <c r="E2760" i="2"/>
  <c r="K2759" i="2"/>
  <c r="A2759" i="2"/>
  <c r="E2759" i="2"/>
  <c r="A2758" i="2"/>
  <c r="E2758" i="2"/>
  <c r="H2757" i="2"/>
  <c r="A2757" i="2"/>
  <c r="E2757" i="2"/>
  <c r="G2756" i="2"/>
  <c r="A2756" i="2"/>
  <c r="E2756" i="2"/>
  <c r="V2755" i="2"/>
  <c r="S2755" i="2"/>
  <c r="A2755" i="2"/>
  <c r="E2755" i="2"/>
  <c r="G2754" i="2"/>
  <c r="A2754" i="2"/>
  <c r="E2754" i="2"/>
  <c r="A2753" i="2"/>
  <c r="E2753" i="2"/>
  <c r="G2752" i="2"/>
  <c r="A2752" i="2"/>
  <c r="E2752" i="2"/>
  <c r="A2751" i="2"/>
  <c r="E2751" i="2"/>
  <c r="A2750" i="2"/>
  <c r="E2750" i="2"/>
  <c r="AA2727" i="2"/>
  <c r="AA2729" i="2"/>
  <c r="AA2731" i="2"/>
  <c r="AA2733" i="2"/>
  <c r="AB2727" i="2"/>
  <c r="AB2729" i="2"/>
  <c r="AB2731" i="2"/>
  <c r="AB2733" i="2"/>
  <c r="K2745" i="2"/>
  <c r="A2745" i="2"/>
  <c r="E2745" i="2"/>
  <c r="K2744" i="2"/>
  <c r="A2744" i="2"/>
  <c r="E2744" i="2"/>
  <c r="K2743" i="2"/>
  <c r="H2743" i="2"/>
  <c r="A2743" i="2"/>
  <c r="E2743" i="2"/>
  <c r="A2742" i="2"/>
  <c r="E2742" i="2"/>
  <c r="W2741" i="2"/>
  <c r="V2741" i="2"/>
  <c r="K2741" i="2"/>
  <c r="G2741" i="2"/>
  <c r="A2741" i="2"/>
  <c r="E2741" i="2"/>
  <c r="D2741" i="2"/>
  <c r="A2740" i="2"/>
  <c r="E2740" i="2"/>
  <c r="K2739" i="2"/>
  <c r="H2739" i="2"/>
  <c r="A2739" i="2"/>
  <c r="E2739" i="2"/>
  <c r="A2738" i="2"/>
  <c r="E2738" i="2"/>
  <c r="K2737" i="2"/>
  <c r="H2737" i="2"/>
  <c r="A2737" i="2"/>
  <c r="E2737" i="2"/>
  <c r="A2736" i="2"/>
  <c r="E2736" i="2"/>
  <c r="H2735" i="2"/>
  <c r="A2735" i="2"/>
  <c r="E2735" i="2"/>
  <c r="A2734" i="2"/>
  <c r="E2734" i="2"/>
  <c r="Z2733" i="2"/>
  <c r="K2733" i="2"/>
  <c r="H2733" i="2"/>
  <c r="A2733" i="2"/>
  <c r="E2733" i="2"/>
  <c r="A2732" i="2"/>
  <c r="E2732" i="2"/>
  <c r="Z2731" i="2"/>
  <c r="K2731" i="2"/>
  <c r="H2731" i="2"/>
  <c r="A2731" i="2"/>
  <c r="E2731" i="2"/>
  <c r="A2730" i="2"/>
  <c r="E2730" i="2"/>
  <c r="Z2729" i="2"/>
  <c r="K2729" i="2"/>
  <c r="H2729" i="2"/>
  <c r="A2729" i="2"/>
  <c r="E2729" i="2"/>
  <c r="A2728" i="2"/>
  <c r="E2728" i="2"/>
  <c r="Z2727" i="2"/>
  <c r="K2727" i="2"/>
  <c r="H2727" i="2"/>
  <c r="A2727" i="2"/>
  <c r="E2727" i="2"/>
  <c r="A2726" i="2"/>
  <c r="E2726" i="2"/>
  <c r="A2725" i="2"/>
  <c r="E2725" i="2"/>
  <c r="U2724" i="2"/>
  <c r="A2724" i="2"/>
  <c r="E2724" i="2"/>
  <c r="X2723" i="2"/>
  <c r="E2723" i="2"/>
  <c r="AH2722" i="2"/>
  <c r="AG2722" i="2"/>
  <c r="X2722" i="2"/>
  <c r="S2722" i="2"/>
  <c r="A2722" i="2"/>
  <c r="E2722" i="2"/>
  <c r="X2721" i="2"/>
  <c r="S2721" i="2"/>
  <c r="R2721" i="2"/>
  <c r="K2721" i="2"/>
  <c r="G2721" i="2"/>
  <c r="A2721" i="2"/>
  <c r="E2721" i="2"/>
  <c r="A2720" i="2"/>
  <c r="E2720" i="2"/>
  <c r="G2719" i="2"/>
  <c r="A2719" i="2"/>
  <c r="E2719" i="2"/>
  <c r="A2718" i="2"/>
  <c r="E2718" i="2"/>
  <c r="A2717" i="2"/>
  <c r="E2717" i="2"/>
  <c r="A2716" i="2"/>
  <c r="E2716" i="2"/>
  <c r="A2715" i="2"/>
  <c r="E2715" i="2"/>
  <c r="A2714" i="2"/>
  <c r="E2714" i="2"/>
  <c r="N2713" i="2"/>
  <c r="G2713" i="2"/>
  <c r="A2713" i="2"/>
  <c r="E2713" i="2"/>
  <c r="N2712" i="2"/>
  <c r="G2712" i="2"/>
  <c r="A2712" i="2"/>
  <c r="E2712" i="2"/>
  <c r="AB2512" i="2"/>
  <c r="AB2525" i="2"/>
  <c r="N2711" i="2"/>
  <c r="G2711" i="2"/>
  <c r="A2711" i="2"/>
  <c r="E2711" i="2"/>
  <c r="AA2512" i="2"/>
  <c r="AA2525" i="2"/>
  <c r="N2710" i="2"/>
  <c r="G2710" i="2"/>
  <c r="A2710" i="2"/>
  <c r="E2710" i="2"/>
  <c r="Z2525" i="2"/>
  <c r="N2709" i="2"/>
  <c r="G2709" i="2"/>
  <c r="A2709" i="2"/>
  <c r="E2709" i="2"/>
  <c r="G2708" i="2"/>
  <c r="A2708" i="2"/>
  <c r="E2708" i="2"/>
  <c r="N2707" i="2"/>
  <c r="G2707" i="2"/>
  <c r="A2707" i="2"/>
  <c r="E2707" i="2"/>
  <c r="N2706" i="2"/>
  <c r="G2706" i="2"/>
  <c r="A2706" i="2"/>
  <c r="E2706" i="2"/>
  <c r="N2705" i="2"/>
  <c r="G2705" i="2"/>
  <c r="A2705" i="2"/>
  <c r="E2705" i="2"/>
  <c r="G2704" i="2"/>
  <c r="A2704" i="2"/>
  <c r="E2704" i="2"/>
  <c r="N2703" i="2"/>
  <c r="G2703" i="2"/>
  <c r="A2703" i="2"/>
  <c r="E2703" i="2"/>
  <c r="N2702" i="2"/>
  <c r="G2702" i="2"/>
  <c r="A2702" i="2"/>
  <c r="E2702" i="2"/>
  <c r="N2701" i="2"/>
  <c r="G2701" i="2"/>
  <c r="A2701" i="2"/>
  <c r="E2701" i="2"/>
  <c r="G2700" i="2"/>
  <c r="A2700" i="2"/>
  <c r="E2700" i="2"/>
  <c r="N2699" i="2"/>
  <c r="G2699" i="2"/>
  <c r="G2689" i="2"/>
  <c r="E2699" i="2"/>
  <c r="N2698" i="2"/>
  <c r="G2698" i="2"/>
  <c r="A2698" i="2"/>
  <c r="E2698" i="2"/>
  <c r="G2697" i="2"/>
  <c r="A2697" i="2"/>
  <c r="E2697" i="2"/>
  <c r="N2696" i="2"/>
  <c r="G2696" i="2"/>
  <c r="A2696" i="2"/>
  <c r="E2696" i="2"/>
  <c r="T2695" i="2"/>
  <c r="N2695" i="2"/>
  <c r="G2695" i="2"/>
  <c r="A2695" i="2"/>
  <c r="E2695" i="2"/>
  <c r="T2694" i="2"/>
  <c r="N2694" i="2"/>
  <c r="G2694" i="2"/>
  <c r="A2694" i="2"/>
  <c r="E2694" i="2"/>
  <c r="E2693" i="2"/>
  <c r="E2692" i="2"/>
  <c r="E2691" i="2"/>
  <c r="BY2690" i="2"/>
  <c r="K2525" i="2"/>
  <c r="CA2689" i="2"/>
  <c r="CC2689" i="2"/>
  <c r="BZ2689" i="2"/>
  <c r="CB2689" i="2"/>
  <c r="BY2689" i="2"/>
  <c r="BX2689" i="2"/>
  <c r="BW2689" i="2"/>
  <c r="BV2689" i="2"/>
  <c r="BU2689" i="2"/>
  <c r="BT2689" i="2"/>
  <c r="BS2689" i="2"/>
  <c r="BR2689" i="2"/>
  <c r="BQ2689" i="2"/>
  <c r="BP2689" i="2"/>
  <c r="BO2689" i="2"/>
  <c r="BN2689" i="2"/>
  <c r="BM2689" i="2"/>
  <c r="BL2689" i="2"/>
  <c r="BK2689" i="2"/>
  <c r="BJ2689" i="2"/>
  <c r="BI2689" i="2"/>
  <c r="BH2689" i="2"/>
  <c r="BG2689" i="2"/>
  <c r="BF2689" i="2"/>
  <c r="BE2689" i="2"/>
  <c r="BD2689" i="2"/>
  <c r="BC2689" i="2"/>
  <c r="BB2689" i="2"/>
  <c r="BA2689" i="2"/>
  <c r="AZ2689" i="2"/>
  <c r="AY2689" i="2"/>
  <c r="AX2689" i="2"/>
  <c r="AW2689" i="2"/>
  <c r="AV2689" i="2"/>
  <c r="AU2689" i="2"/>
  <c r="AT2689" i="2"/>
  <c r="AS2689" i="2"/>
  <c r="AR2689" i="2"/>
  <c r="AQ2689" i="2"/>
  <c r="AP2689" i="2"/>
  <c r="AO2689" i="2"/>
  <c r="AN2689" i="2"/>
  <c r="AM2689" i="2"/>
  <c r="AL2689" i="2"/>
  <c r="AK2689" i="2"/>
  <c r="AJ2689" i="2"/>
  <c r="AI2689" i="2"/>
  <c r="AH2689" i="2"/>
  <c r="AG2689" i="2"/>
  <c r="AF2689" i="2"/>
  <c r="AE2689" i="2"/>
  <c r="AD2689" i="2"/>
  <c r="AC2689" i="2"/>
  <c r="AB2689" i="2"/>
  <c r="AA2689" i="2"/>
  <c r="Z2689" i="2"/>
  <c r="Y2689" i="2"/>
  <c r="X2689" i="2"/>
  <c r="W2689" i="2"/>
  <c r="V2689" i="2"/>
  <c r="U2689" i="2"/>
  <c r="T2689" i="2"/>
  <c r="S2689" i="2"/>
  <c r="R2689" i="2"/>
  <c r="Q2689" i="2"/>
  <c r="P2689" i="2"/>
  <c r="O2689" i="2"/>
  <c r="N2689" i="2"/>
  <c r="M2689" i="2"/>
  <c r="L2689" i="2"/>
  <c r="K2689" i="2"/>
  <c r="J2689" i="2"/>
  <c r="I2689" i="2"/>
  <c r="H2689" i="2"/>
  <c r="X2687" i="2"/>
  <c r="G2687" i="2"/>
  <c r="G2684" i="2"/>
  <c r="A2683" i="2"/>
  <c r="E2683" i="2"/>
  <c r="A2682" i="2"/>
  <c r="E2682" i="2"/>
  <c r="A2681" i="2"/>
  <c r="E2681" i="2"/>
  <c r="A2680" i="2"/>
  <c r="E2680" i="2"/>
  <c r="A2679" i="2"/>
  <c r="E2679" i="2"/>
  <c r="K2678" i="2"/>
  <c r="A2678" i="2"/>
  <c r="H2672" i="2"/>
  <c r="B2678" i="2"/>
  <c r="E2678" i="2"/>
  <c r="A2677" i="2"/>
  <c r="B2677" i="2"/>
  <c r="E2677" i="2"/>
  <c r="H2676" i="2"/>
  <c r="A2676" i="2"/>
  <c r="B2676" i="2"/>
  <c r="E2676" i="2"/>
  <c r="A2675" i="2"/>
  <c r="B2675" i="2"/>
  <c r="E2675" i="2"/>
  <c r="K2674" i="2"/>
  <c r="A2674" i="2"/>
  <c r="B2674" i="2"/>
  <c r="E2674" i="2"/>
  <c r="A2673" i="2"/>
  <c r="B2673" i="2"/>
  <c r="E2673" i="2"/>
  <c r="A2672" i="2"/>
  <c r="E2672" i="2"/>
  <c r="G2671" i="2"/>
  <c r="A2671" i="2"/>
  <c r="E2671" i="2"/>
  <c r="A2670" i="2"/>
  <c r="E2670" i="2"/>
  <c r="A2669" i="2"/>
  <c r="E2669" i="2"/>
  <c r="K2668" i="2"/>
  <c r="A2668" i="2"/>
  <c r="E2668" i="2"/>
  <c r="A2667" i="2"/>
  <c r="E2667" i="2"/>
  <c r="H2666" i="2"/>
  <c r="A2666" i="2"/>
  <c r="E2666" i="2"/>
  <c r="A2665" i="2"/>
  <c r="E2665" i="2"/>
  <c r="K2664" i="2"/>
  <c r="A2664" i="2"/>
  <c r="E2664" i="2"/>
  <c r="A2663" i="2"/>
  <c r="E2663" i="2"/>
  <c r="H2662" i="2"/>
  <c r="A2662" i="2"/>
  <c r="E2662" i="2"/>
  <c r="G2661" i="2"/>
  <c r="A2661" i="2"/>
  <c r="E2661" i="2"/>
  <c r="A2660" i="2"/>
  <c r="E2660" i="2"/>
  <c r="A2659" i="2"/>
  <c r="E2659" i="2"/>
  <c r="K2658" i="2"/>
  <c r="A2658" i="2"/>
  <c r="E2658" i="2"/>
  <c r="A2657" i="2"/>
  <c r="E2657" i="2"/>
  <c r="H2656" i="2"/>
  <c r="A2656" i="2"/>
  <c r="E2656" i="2"/>
  <c r="A2655" i="2"/>
  <c r="E2655" i="2"/>
  <c r="K2654" i="2"/>
  <c r="A2654" i="2"/>
  <c r="E2654" i="2"/>
  <c r="A2653" i="2"/>
  <c r="E2653" i="2"/>
  <c r="H2652" i="2"/>
  <c r="A2652" i="2"/>
  <c r="E2652" i="2"/>
  <c r="G2651" i="2"/>
  <c r="A2651" i="2"/>
  <c r="E2651" i="2"/>
  <c r="V2650" i="2"/>
  <c r="S2650" i="2"/>
  <c r="A2650" i="2"/>
  <c r="E2650" i="2"/>
  <c r="G2649" i="2"/>
  <c r="A2649" i="2"/>
  <c r="E2649" i="2"/>
  <c r="A2648" i="2"/>
  <c r="E2648" i="2"/>
  <c r="G2647" i="2"/>
  <c r="A2647" i="2"/>
  <c r="E2647" i="2"/>
  <c r="A2646" i="2"/>
  <c r="E2646" i="2"/>
  <c r="A2645" i="2"/>
  <c r="E2645" i="2"/>
  <c r="AA2622" i="2"/>
  <c r="AA2624" i="2"/>
  <c r="AA2626" i="2"/>
  <c r="AA2628" i="2"/>
  <c r="AB2622" i="2"/>
  <c r="AB2624" i="2"/>
  <c r="AB2626" i="2"/>
  <c r="AB2628" i="2"/>
  <c r="K2640" i="2"/>
  <c r="A2640" i="2"/>
  <c r="E2640" i="2"/>
  <c r="K2639" i="2"/>
  <c r="A2639" i="2"/>
  <c r="E2639" i="2"/>
  <c r="K2638" i="2"/>
  <c r="H2638" i="2"/>
  <c r="A2638" i="2"/>
  <c r="E2638" i="2"/>
  <c r="A2637" i="2"/>
  <c r="E2637" i="2"/>
  <c r="W2636" i="2"/>
  <c r="V2636" i="2"/>
  <c r="K2636" i="2"/>
  <c r="G2636" i="2"/>
  <c r="A2636" i="2"/>
  <c r="E2636" i="2"/>
  <c r="D2636" i="2"/>
  <c r="A2635" i="2"/>
  <c r="E2635" i="2"/>
  <c r="K2634" i="2"/>
  <c r="H2634" i="2"/>
  <c r="A2634" i="2"/>
  <c r="E2634" i="2"/>
  <c r="A2633" i="2"/>
  <c r="E2633" i="2"/>
  <c r="K2632" i="2"/>
  <c r="H2632" i="2"/>
  <c r="A2632" i="2"/>
  <c r="E2632" i="2"/>
  <c r="A2631" i="2"/>
  <c r="E2631" i="2"/>
  <c r="H2630" i="2"/>
  <c r="A2630" i="2"/>
  <c r="E2630" i="2"/>
  <c r="A2629" i="2"/>
  <c r="E2629" i="2"/>
  <c r="Z2628" i="2"/>
  <c r="K2628" i="2"/>
  <c r="H2628" i="2"/>
  <c r="A2628" i="2"/>
  <c r="E2628" i="2"/>
  <c r="A2627" i="2"/>
  <c r="E2627" i="2"/>
  <c r="Z2626" i="2"/>
  <c r="K2626" i="2"/>
  <c r="H2626" i="2"/>
  <c r="A2626" i="2"/>
  <c r="E2626" i="2"/>
  <c r="A2625" i="2"/>
  <c r="E2625" i="2"/>
  <c r="Z2624" i="2"/>
  <c r="K2624" i="2"/>
  <c r="H2624" i="2"/>
  <c r="A2624" i="2"/>
  <c r="E2624" i="2"/>
  <c r="A2623" i="2"/>
  <c r="E2623" i="2"/>
  <c r="Z2622" i="2"/>
  <c r="K2622" i="2"/>
  <c r="H2622" i="2"/>
  <c r="A2622" i="2"/>
  <c r="E2622" i="2"/>
  <c r="A2621" i="2"/>
  <c r="E2621" i="2"/>
  <c r="A2620" i="2"/>
  <c r="E2620" i="2"/>
  <c r="U2619" i="2"/>
  <c r="A2619" i="2"/>
  <c r="E2619" i="2"/>
  <c r="X2618" i="2"/>
  <c r="E2618" i="2"/>
  <c r="AH2617" i="2"/>
  <c r="AG2617" i="2"/>
  <c r="X2617" i="2"/>
  <c r="S2617" i="2"/>
  <c r="A2617" i="2"/>
  <c r="E2617" i="2"/>
  <c r="X2616" i="2"/>
  <c r="S2616" i="2"/>
  <c r="R2616" i="2"/>
  <c r="K2616" i="2"/>
  <c r="G2616" i="2"/>
  <c r="A2616" i="2"/>
  <c r="E2616" i="2"/>
  <c r="A2615" i="2"/>
  <c r="E2615" i="2"/>
  <c r="G2614" i="2"/>
  <c r="A2614" i="2"/>
  <c r="E2614" i="2"/>
  <c r="A2613" i="2"/>
  <c r="E2613" i="2"/>
  <c r="A2612" i="2"/>
  <c r="E2612" i="2"/>
  <c r="A2611" i="2"/>
  <c r="E2611" i="2"/>
  <c r="A2610" i="2"/>
  <c r="E2610" i="2"/>
  <c r="A2609" i="2"/>
  <c r="E2609" i="2"/>
  <c r="N2608" i="2"/>
  <c r="G2608" i="2"/>
  <c r="A2608" i="2"/>
  <c r="E2608" i="2"/>
  <c r="N2607" i="2"/>
  <c r="G2607" i="2"/>
  <c r="A2607" i="2"/>
  <c r="E2607" i="2"/>
  <c r="AB2407" i="2"/>
  <c r="AB2420" i="2"/>
  <c r="N2606" i="2"/>
  <c r="G2606" i="2"/>
  <c r="A2606" i="2"/>
  <c r="E2606" i="2"/>
  <c r="AA2407" i="2"/>
  <c r="AA2420" i="2"/>
  <c r="N2605" i="2"/>
  <c r="G2605" i="2"/>
  <c r="A2605" i="2"/>
  <c r="E2605" i="2"/>
  <c r="Z2420" i="2"/>
  <c r="N2604" i="2"/>
  <c r="G2604" i="2"/>
  <c r="A2604" i="2"/>
  <c r="E2604" i="2"/>
  <c r="G2603" i="2"/>
  <c r="A2603" i="2"/>
  <c r="E2603" i="2"/>
  <c r="N2602" i="2"/>
  <c r="G2602" i="2"/>
  <c r="A2602" i="2"/>
  <c r="E2602" i="2"/>
  <c r="N2601" i="2"/>
  <c r="G2601" i="2"/>
  <c r="A2601" i="2"/>
  <c r="E2601" i="2"/>
  <c r="N2600" i="2"/>
  <c r="G2600" i="2"/>
  <c r="A2600" i="2"/>
  <c r="E2600" i="2"/>
  <c r="G2599" i="2"/>
  <c r="A2599" i="2"/>
  <c r="E2599" i="2"/>
  <c r="N2598" i="2"/>
  <c r="G2598" i="2"/>
  <c r="A2598" i="2"/>
  <c r="E2598" i="2"/>
  <c r="N2597" i="2"/>
  <c r="G2597" i="2"/>
  <c r="A2597" i="2"/>
  <c r="E2597" i="2"/>
  <c r="N2596" i="2"/>
  <c r="G2596" i="2"/>
  <c r="A2596" i="2"/>
  <c r="E2596" i="2"/>
  <c r="G2595" i="2"/>
  <c r="A2595" i="2"/>
  <c r="E2595" i="2"/>
  <c r="N2594" i="2"/>
  <c r="G2594" i="2"/>
  <c r="G2584" i="2"/>
  <c r="E2594" i="2"/>
  <c r="N2593" i="2"/>
  <c r="G2593" i="2"/>
  <c r="A2593" i="2"/>
  <c r="E2593" i="2"/>
  <c r="G2592" i="2"/>
  <c r="A2592" i="2"/>
  <c r="E2592" i="2"/>
  <c r="N2591" i="2"/>
  <c r="G2591" i="2"/>
  <c r="A2591" i="2"/>
  <c r="E2591" i="2"/>
  <c r="T2590" i="2"/>
  <c r="N2590" i="2"/>
  <c r="G2590" i="2"/>
  <c r="A2590" i="2"/>
  <c r="E2590" i="2"/>
  <c r="T2589" i="2"/>
  <c r="N2589" i="2"/>
  <c r="G2589" i="2"/>
  <c r="A2589" i="2"/>
  <c r="E2589" i="2"/>
  <c r="E2588" i="2"/>
  <c r="E2587" i="2"/>
  <c r="E2586" i="2"/>
  <c r="BY2585" i="2"/>
  <c r="K2420" i="2"/>
  <c r="CA2584" i="2"/>
  <c r="CC2584" i="2"/>
  <c r="BZ2584" i="2"/>
  <c r="CB2584" i="2"/>
  <c r="BY2584" i="2"/>
  <c r="BX2584" i="2"/>
  <c r="BW2584" i="2"/>
  <c r="BV2584" i="2"/>
  <c r="BU2584" i="2"/>
  <c r="BT2584" i="2"/>
  <c r="BS2584" i="2"/>
  <c r="BR2584" i="2"/>
  <c r="BQ2584" i="2"/>
  <c r="BP2584" i="2"/>
  <c r="BO2584" i="2"/>
  <c r="BN2584" i="2"/>
  <c r="BM2584" i="2"/>
  <c r="BL2584" i="2"/>
  <c r="BK2584" i="2"/>
  <c r="BJ2584" i="2"/>
  <c r="BI2584" i="2"/>
  <c r="BH2584" i="2"/>
  <c r="BG2584" i="2"/>
  <c r="BF2584" i="2"/>
  <c r="BE2584" i="2"/>
  <c r="BD2584" i="2"/>
  <c r="BC2584" i="2"/>
  <c r="BB2584" i="2"/>
  <c r="BA2584" i="2"/>
  <c r="AZ2584" i="2"/>
  <c r="AY2584" i="2"/>
  <c r="AX2584" i="2"/>
  <c r="AW2584" i="2"/>
  <c r="AV2584" i="2"/>
  <c r="AU2584" i="2"/>
  <c r="AT2584" i="2"/>
  <c r="AS2584" i="2"/>
  <c r="AR2584" i="2"/>
  <c r="AQ2584" i="2"/>
  <c r="AP2584" i="2"/>
  <c r="AO2584" i="2"/>
  <c r="AN2584" i="2"/>
  <c r="AM2584" i="2"/>
  <c r="AL2584" i="2"/>
  <c r="AK2584" i="2"/>
  <c r="AJ2584" i="2"/>
  <c r="AI2584" i="2"/>
  <c r="AH2584" i="2"/>
  <c r="AG2584" i="2"/>
  <c r="AF2584" i="2"/>
  <c r="AE2584" i="2"/>
  <c r="AD2584" i="2"/>
  <c r="AC2584" i="2"/>
  <c r="AB2584" i="2"/>
  <c r="AA2584" i="2"/>
  <c r="Z2584" i="2"/>
  <c r="Y2584" i="2"/>
  <c r="X2584" i="2"/>
  <c r="W2584" i="2"/>
  <c r="V2584" i="2"/>
  <c r="U2584" i="2"/>
  <c r="T2584" i="2"/>
  <c r="S2584" i="2"/>
  <c r="R2584" i="2"/>
  <c r="Q2584" i="2"/>
  <c r="P2584" i="2"/>
  <c r="O2584" i="2"/>
  <c r="N2584" i="2"/>
  <c r="M2584" i="2"/>
  <c r="L2584" i="2"/>
  <c r="K2584" i="2"/>
  <c r="J2584" i="2"/>
  <c r="I2584" i="2"/>
  <c r="H2584" i="2"/>
  <c r="X2582" i="2"/>
  <c r="G2582" i="2"/>
  <c r="G2579" i="2"/>
  <c r="A2578" i="2"/>
  <c r="E2578" i="2"/>
  <c r="A2577" i="2"/>
  <c r="E2577" i="2"/>
  <c r="A2576" i="2"/>
  <c r="E2576" i="2"/>
  <c r="A2575" i="2"/>
  <c r="E2575" i="2"/>
  <c r="A2574" i="2"/>
  <c r="E2574" i="2"/>
  <c r="K2573" i="2"/>
  <c r="A2573" i="2"/>
  <c r="H2567" i="2"/>
  <c r="B2573" i="2"/>
  <c r="E2573" i="2"/>
  <c r="A2572" i="2"/>
  <c r="B2572" i="2"/>
  <c r="E2572" i="2"/>
  <c r="H2571" i="2"/>
  <c r="A2571" i="2"/>
  <c r="B2571" i="2"/>
  <c r="E2571" i="2"/>
  <c r="A2570" i="2"/>
  <c r="B2570" i="2"/>
  <c r="E2570" i="2"/>
  <c r="K2569" i="2"/>
  <c r="A2569" i="2"/>
  <c r="B2569" i="2"/>
  <c r="E2569" i="2"/>
  <c r="A2568" i="2"/>
  <c r="B2568" i="2"/>
  <c r="E2568" i="2"/>
  <c r="A2567" i="2"/>
  <c r="E2567" i="2"/>
  <c r="G2566" i="2"/>
  <c r="A2566" i="2"/>
  <c r="E2566" i="2"/>
  <c r="A2565" i="2"/>
  <c r="E2565" i="2"/>
  <c r="A2564" i="2"/>
  <c r="E2564" i="2"/>
  <c r="K2563" i="2"/>
  <c r="A2563" i="2"/>
  <c r="E2563" i="2"/>
  <c r="A2562" i="2"/>
  <c r="E2562" i="2"/>
  <c r="H2561" i="2"/>
  <c r="A2561" i="2"/>
  <c r="E2561" i="2"/>
  <c r="A2560" i="2"/>
  <c r="E2560" i="2"/>
  <c r="K2559" i="2"/>
  <c r="A2559" i="2"/>
  <c r="E2559" i="2"/>
  <c r="A2558" i="2"/>
  <c r="E2558" i="2"/>
  <c r="H2557" i="2"/>
  <c r="A2557" i="2"/>
  <c r="E2557" i="2"/>
  <c r="G2556" i="2"/>
  <c r="A2556" i="2"/>
  <c r="E2556" i="2"/>
  <c r="A2555" i="2"/>
  <c r="E2555" i="2"/>
  <c r="A2554" i="2"/>
  <c r="E2554" i="2"/>
  <c r="K2553" i="2"/>
  <c r="A2553" i="2"/>
  <c r="E2553" i="2"/>
  <c r="A2552" i="2"/>
  <c r="E2552" i="2"/>
  <c r="H2551" i="2"/>
  <c r="A2551" i="2"/>
  <c r="E2551" i="2"/>
  <c r="A2550" i="2"/>
  <c r="E2550" i="2"/>
  <c r="K2549" i="2"/>
  <c r="A2549" i="2"/>
  <c r="E2549" i="2"/>
  <c r="A2548" i="2"/>
  <c r="E2548" i="2"/>
  <c r="H2547" i="2"/>
  <c r="A2547" i="2"/>
  <c r="E2547" i="2"/>
  <c r="G2546" i="2"/>
  <c r="A2546" i="2"/>
  <c r="E2546" i="2"/>
  <c r="V2545" i="2"/>
  <c r="S2545" i="2"/>
  <c r="A2545" i="2"/>
  <c r="E2545" i="2"/>
  <c r="G2544" i="2"/>
  <c r="A2544" i="2"/>
  <c r="E2544" i="2"/>
  <c r="A2543" i="2"/>
  <c r="E2543" i="2"/>
  <c r="G2542" i="2"/>
  <c r="A2542" i="2"/>
  <c r="E2542" i="2"/>
  <c r="A2541" i="2"/>
  <c r="E2541" i="2"/>
  <c r="A2540" i="2"/>
  <c r="E2540" i="2"/>
  <c r="AA2517" i="2"/>
  <c r="AA2519" i="2"/>
  <c r="AA2521" i="2"/>
  <c r="AA2523" i="2"/>
  <c r="AB2517" i="2"/>
  <c r="AB2519" i="2"/>
  <c r="AB2521" i="2"/>
  <c r="AB2523" i="2"/>
  <c r="K2535" i="2"/>
  <c r="A2535" i="2"/>
  <c r="E2535" i="2"/>
  <c r="K2534" i="2"/>
  <c r="A2534" i="2"/>
  <c r="E2534" i="2"/>
  <c r="K2533" i="2"/>
  <c r="H2533" i="2"/>
  <c r="A2533" i="2"/>
  <c r="E2533" i="2"/>
  <c r="A2532" i="2"/>
  <c r="E2532" i="2"/>
  <c r="W2531" i="2"/>
  <c r="V2531" i="2"/>
  <c r="K2531" i="2"/>
  <c r="G2531" i="2"/>
  <c r="A2531" i="2"/>
  <c r="E2531" i="2"/>
  <c r="D2531" i="2"/>
  <c r="A2530" i="2"/>
  <c r="E2530" i="2"/>
  <c r="K2529" i="2"/>
  <c r="H2529" i="2"/>
  <c r="A2529" i="2"/>
  <c r="E2529" i="2"/>
  <c r="A2528" i="2"/>
  <c r="E2528" i="2"/>
  <c r="K2527" i="2"/>
  <c r="H2527" i="2"/>
  <c r="A2527" i="2"/>
  <c r="E2527" i="2"/>
  <c r="A2526" i="2"/>
  <c r="E2526" i="2"/>
  <c r="H2525" i="2"/>
  <c r="A2525" i="2"/>
  <c r="E2525" i="2"/>
  <c r="A2524" i="2"/>
  <c r="E2524" i="2"/>
  <c r="Z2523" i="2"/>
  <c r="K2523" i="2"/>
  <c r="H2523" i="2"/>
  <c r="A2523" i="2"/>
  <c r="E2523" i="2"/>
  <c r="A2522" i="2"/>
  <c r="E2522" i="2"/>
  <c r="Z2521" i="2"/>
  <c r="K2521" i="2"/>
  <c r="H2521" i="2"/>
  <c r="A2521" i="2"/>
  <c r="E2521" i="2"/>
  <c r="A2520" i="2"/>
  <c r="E2520" i="2"/>
  <c r="Z2519" i="2"/>
  <c r="K2519" i="2"/>
  <c r="H2519" i="2"/>
  <c r="A2519" i="2"/>
  <c r="E2519" i="2"/>
  <c r="A2518" i="2"/>
  <c r="E2518" i="2"/>
  <c r="Z2517" i="2"/>
  <c r="K2517" i="2"/>
  <c r="H2517" i="2"/>
  <c r="A2517" i="2"/>
  <c r="E2517" i="2"/>
  <c r="A2516" i="2"/>
  <c r="E2516" i="2"/>
  <c r="A2515" i="2"/>
  <c r="E2515" i="2"/>
  <c r="U2514" i="2"/>
  <c r="A2514" i="2"/>
  <c r="E2514" i="2"/>
  <c r="X2513" i="2"/>
  <c r="E2513" i="2"/>
  <c r="AH2512" i="2"/>
  <c r="AG2512" i="2"/>
  <c r="X2512" i="2"/>
  <c r="S2512" i="2"/>
  <c r="A2512" i="2"/>
  <c r="E2512" i="2"/>
  <c r="X2511" i="2"/>
  <c r="S2511" i="2"/>
  <c r="R2511" i="2"/>
  <c r="K2511" i="2"/>
  <c r="G2511" i="2"/>
  <c r="A2511" i="2"/>
  <c r="E2511" i="2"/>
  <c r="A2510" i="2"/>
  <c r="E2510" i="2"/>
  <c r="G2509" i="2"/>
  <c r="A2509" i="2"/>
  <c r="E2509" i="2"/>
  <c r="A2508" i="2"/>
  <c r="E2508" i="2"/>
  <c r="A2507" i="2"/>
  <c r="E2507" i="2"/>
  <c r="A2506" i="2"/>
  <c r="E2506" i="2"/>
  <c r="A2505" i="2"/>
  <c r="E2505" i="2"/>
  <c r="A2504" i="2"/>
  <c r="E2504" i="2"/>
  <c r="N2503" i="2"/>
  <c r="G2503" i="2"/>
  <c r="A2503" i="2"/>
  <c r="E2503" i="2"/>
  <c r="N2502" i="2"/>
  <c r="G2502" i="2"/>
  <c r="A2502" i="2"/>
  <c r="E2502" i="2"/>
  <c r="AB2302" i="2"/>
  <c r="AB2315" i="2"/>
  <c r="N2501" i="2"/>
  <c r="G2501" i="2"/>
  <c r="A2501" i="2"/>
  <c r="E2501" i="2"/>
  <c r="AA2302" i="2"/>
  <c r="AA2315" i="2"/>
  <c r="N2500" i="2"/>
  <c r="G2500" i="2"/>
  <c r="A2500" i="2"/>
  <c r="E2500" i="2"/>
  <c r="Z2315" i="2"/>
  <c r="N2499" i="2"/>
  <c r="G2499" i="2"/>
  <c r="A2499" i="2"/>
  <c r="E2499" i="2"/>
  <c r="G2498" i="2"/>
  <c r="A2498" i="2"/>
  <c r="E2498" i="2"/>
  <c r="N2497" i="2"/>
  <c r="G2497" i="2"/>
  <c r="A2497" i="2"/>
  <c r="E2497" i="2"/>
  <c r="N2496" i="2"/>
  <c r="G2496" i="2"/>
  <c r="A2496" i="2"/>
  <c r="E2496" i="2"/>
  <c r="N2495" i="2"/>
  <c r="G2495" i="2"/>
  <c r="A2495" i="2"/>
  <c r="E2495" i="2"/>
  <c r="G2494" i="2"/>
  <c r="A2494" i="2"/>
  <c r="E2494" i="2"/>
  <c r="N2493" i="2"/>
  <c r="G2493" i="2"/>
  <c r="A2493" i="2"/>
  <c r="E2493" i="2"/>
  <c r="N2492" i="2"/>
  <c r="G2492" i="2"/>
  <c r="A2492" i="2"/>
  <c r="E2492" i="2"/>
  <c r="N2491" i="2"/>
  <c r="G2491" i="2"/>
  <c r="A2491" i="2"/>
  <c r="E2491" i="2"/>
  <c r="G2490" i="2"/>
  <c r="A2490" i="2"/>
  <c r="E2490" i="2"/>
  <c r="N2489" i="2"/>
  <c r="G2489" i="2"/>
  <c r="G2479" i="2"/>
  <c r="E2489" i="2"/>
  <c r="N2488" i="2"/>
  <c r="G2488" i="2"/>
  <c r="A2488" i="2"/>
  <c r="E2488" i="2"/>
  <c r="G2487" i="2"/>
  <c r="A2487" i="2"/>
  <c r="E2487" i="2"/>
  <c r="N2486" i="2"/>
  <c r="G2486" i="2"/>
  <c r="A2486" i="2"/>
  <c r="E2486" i="2"/>
  <c r="T2485" i="2"/>
  <c r="N2485" i="2"/>
  <c r="G2485" i="2"/>
  <c r="A2485" i="2"/>
  <c r="E2485" i="2"/>
  <c r="T2484" i="2"/>
  <c r="N2484" i="2"/>
  <c r="G2484" i="2"/>
  <c r="A2484" i="2"/>
  <c r="E2484" i="2"/>
  <c r="E2483" i="2"/>
  <c r="E2482" i="2"/>
  <c r="E2481" i="2"/>
  <c r="BY2480" i="2"/>
  <c r="K2315" i="2"/>
  <c r="CA2479" i="2"/>
  <c r="CC2479" i="2"/>
  <c r="BZ2479" i="2"/>
  <c r="CB2479" i="2"/>
  <c r="BY2479" i="2"/>
  <c r="BX2479" i="2"/>
  <c r="BW2479" i="2"/>
  <c r="BV2479" i="2"/>
  <c r="BU2479" i="2"/>
  <c r="BT2479" i="2"/>
  <c r="BS2479" i="2"/>
  <c r="BR2479" i="2"/>
  <c r="BQ2479" i="2"/>
  <c r="BP2479" i="2"/>
  <c r="BO2479" i="2"/>
  <c r="BN2479" i="2"/>
  <c r="BM2479" i="2"/>
  <c r="BL2479" i="2"/>
  <c r="BK2479" i="2"/>
  <c r="BJ2479" i="2"/>
  <c r="BI2479" i="2"/>
  <c r="BH2479" i="2"/>
  <c r="BG2479" i="2"/>
  <c r="BF2479" i="2"/>
  <c r="BE2479" i="2"/>
  <c r="BD2479" i="2"/>
  <c r="BC2479" i="2"/>
  <c r="BB2479" i="2"/>
  <c r="BA2479" i="2"/>
  <c r="AZ2479" i="2"/>
  <c r="AY2479" i="2"/>
  <c r="AX2479" i="2"/>
  <c r="AW2479" i="2"/>
  <c r="AV2479" i="2"/>
  <c r="AU2479" i="2"/>
  <c r="AT2479" i="2"/>
  <c r="AS2479" i="2"/>
  <c r="AR2479" i="2"/>
  <c r="AQ2479" i="2"/>
  <c r="AP2479" i="2"/>
  <c r="AO2479" i="2"/>
  <c r="AN2479" i="2"/>
  <c r="AM2479" i="2"/>
  <c r="AL2479" i="2"/>
  <c r="AK2479" i="2"/>
  <c r="AJ2479" i="2"/>
  <c r="AI2479" i="2"/>
  <c r="AH2479" i="2"/>
  <c r="AG2479" i="2"/>
  <c r="AF2479" i="2"/>
  <c r="AE2479" i="2"/>
  <c r="AD2479" i="2"/>
  <c r="AC2479" i="2"/>
  <c r="AB2479" i="2"/>
  <c r="AA2479" i="2"/>
  <c r="Z2479" i="2"/>
  <c r="Y2479" i="2"/>
  <c r="X2479" i="2"/>
  <c r="W2479" i="2"/>
  <c r="V2479" i="2"/>
  <c r="U2479" i="2"/>
  <c r="T2479" i="2"/>
  <c r="S2479" i="2"/>
  <c r="R2479" i="2"/>
  <c r="Q2479" i="2"/>
  <c r="P2479" i="2"/>
  <c r="O2479" i="2"/>
  <c r="N2479" i="2"/>
  <c r="M2479" i="2"/>
  <c r="L2479" i="2"/>
  <c r="K2479" i="2"/>
  <c r="J2479" i="2"/>
  <c r="I2479" i="2"/>
  <c r="H2479" i="2"/>
  <c r="X2477" i="2"/>
  <c r="G2477" i="2"/>
  <c r="G2474" i="2"/>
  <c r="A2473" i="2"/>
  <c r="E2473" i="2"/>
  <c r="A2472" i="2"/>
  <c r="E2472" i="2"/>
  <c r="A2471" i="2"/>
  <c r="E2471" i="2"/>
  <c r="A2470" i="2"/>
  <c r="E2470" i="2"/>
  <c r="A2469" i="2"/>
  <c r="E2469" i="2"/>
  <c r="K2468" i="2"/>
  <c r="A2468" i="2"/>
  <c r="H2462" i="2"/>
  <c r="B2468" i="2"/>
  <c r="E2468" i="2"/>
  <c r="A2467" i="2"/>
  <c r="B2467" i="2"/>
  <c r="E2467" i="2"/>
  <c r="H2466" i="2"/>
  <c r="A2466" i="2"/>
  <c r="B2466" i="2"/>
  <c r="E2466" i="2"/>
  <c r="A2465" i="2"/>
  <c r="B2465" i="2"/>
  <c r="E2465" i="2"/>
  <c r="K2464" i="2"/>
  <c r="A2464" i="2"/>
  <c r="B2464" i="2"/>
  <c r="E2464" i="2"/>
  <c r="A2463" i="2"/>
  <c r="B2463" i="2"/>
  <c r="E2463" i="2"/>
  <c r="A2462" i="2"/>
  <c r="E2462" i="2"/>
  <c r="G2461" i="2"/>
  <c r="A2461" i="2"/>
  <c r="E2461" i="2"/>
  <c r="A2460" i="2"/>
  <c r="E2460" i="2"/>
  <c r="A2459" i="2"/>
  <c r="E2459" i="2"/>
  <c r="K2458" i="2"/>
  <c r="A2458" i="2"/>
  <c r="E2458" i="2"/>
  <c r="A2457" i="2"/>
  <c r="E2457" i="2"/>
  <c r="H2456" i="2"/>
  <c r="A2456" i="2"/>
  <c r="E2456" i="2"/>
  <c r="A2455" i="2"/>
  <c r="E2455" i="2"/>
  <c r="K2454" i="2"/>
  <c r="A2454" i="2"/>
  <c r="E2454" i="2"/>
  <c r="A2453" i="2"/>
  <c r="E2453" i="2"/>
  <c r="H2452" i="2"/>
  <c r="A2452" i="2"/>
  <c r="E2452" i="2"/>
  <c r="G2451" i="2"/>
  <c r="A2451" i="2"/>
  <c r="E2451" i="2"/>
  <c r="A2450" i="2"/>
  <c r="E2450" i="2"/>
  <c r="A2449" i="2"/>
  <c r="E2449" i="2"/>
  <c r="K2448" i="2"/>
  <c r="A2448" i="2"/>
  <c r="E2448" i="2"/>
  <c r="A2447" i="2"/>
  <c r="E2447" i="2"/>
  <c r="H2446" i="2"/>
  <c r="A2446" i="2"/>
  <c r="E2446" i="2"/>
  <c r="A2445" i="2"/>
  <c r="E2445" i="2"/>
  <c r="K2444" i="2"/>
  <c r="A2444" i="2"/>
  <c r="E2444" i="2"/>
  <c r="A2443" i="2"/>
  <c r="E2443" i="2"/>
  <c r="H2442" i="2"/>
  <c r="A2442" i="2"/>
  <c r="E2442" i="2"/>
  <c r="G2441" i="2"/>
  <c r="A2441" i="2"/>
  <c r="E2441" i="2"/>
  <c r="V2440" i="2"/>
  <c r="S2440" i="2"/>
  <c r="A2440" i="2"/>
  <c r="E2440" i="2"/>
  <c r="G2439" i="2"/>
  <c r="A2439" i="2"/>
  <c r="E2439" i="2"/>
  <c r="A2438" i="2"/>
  <c r="E2438" i="2"/>
  <c r="G2437" i="2"/>
  <c r="A2437" i="2"/>
  <c r="E2437" i="2"/>
  <c r="A2436" i="2"/>
  <c r="E2436" i="2"/>
  <c r="A2435" i="2"/>
  <c r="E2435" i="2"/>
  <c r="AA2412" i="2"/>
  <c r="AA2414" i="2"/>
  <c r="AA2416" i="2"/>
  <c r="AA2418" i="2"/>
  <c r="AB2412" i="2"/>
  <c r="AB2414" i="2"/>
  <c r="AB2416" i="2"/>
  <c r="AB2418" i="2"/>
  <c r="K2430" i="2"/>
  <c r="A2430" i="2"/>
  <c r="E2430" i="2"/>
  <c r="K2429" i="2"/>
  <c r="A2429" i="2"/>
  <c r="E2429" i="2"/>
  <c r="K2428" i="2"/>
  <c r="H2428" i="2"/>
  <c r="A2428" i="2"/>
  <c r="E2428" i="2"/>
  <c r="A2427" i="2"/>
  <c r="E2427" i="2"/>
  <c r="W2426" i="2"/>
  <c r="V2426" i="2"/>
  <c r="K2426" i="2"/>
  <c r="G2426" i="2"/>
  <c r="A2426" i="2"/>
  <c r="E2426" i="2"/>
  <c r="D2426" i="2"/>
  <c r="A2425" i="2"/>
  <c r="E2425" i="2"/>
  <c r="K2424" i="2"/>
  <c r="H2424" i="2"/>
  <c r="A2424" i="2"/>
  <c r="E2424" i="2"/>
  <c r="A2423" i="2"/>
  <c r="E2423" i="2"/>
  <c r="K2422" i="2"/>
  <c r="H2422" i="2"/>
  <c r="A2422" i="2"/>
  <c r="E2422" i="2"/>
  <c r="A2421" i="2"/>
  <c r="E2421" i="2"/>
  <c r="H2420" i="2"/>
  <c r="A2420" i="2"/>
  <c r="E2420" i="2"/>
  <c r="A2419" i="2"/>
  <c r="E2419" i="2"/>
  <c r="Z2418" i="2"/>
  <c r="K2418" i="2"/>
  <c r="H2418" i="2"/>
  <c r="A2418" i="2"/>
  <c r="E2418" i="2"/>
  <c r="A2417" i="2"/>
  <c r="E2417" i="2"/>
  <c r="Z2416" i="2"/>
  <c r="K2416" i="2"/>
  <c r="H2416" i="2"/>
  <c r="A2416" i="2"/>
  <c r="E2416" i="2"/>
  <c r="A2415" i="2"/>
  <c r="E2415" i="2"/>
  <c r="Z2414" i="2"/>
  <c r="K2414" i="2"/>
  <c r="H2414" i="2"/>
  <c r="A2414" i="2"/>
  <c r="E2414" i="2"/>
  <c r="A2413" i="2"/>
  <c r="E2413" i="2"/>
  <c r="Z2412" i="2"/>
  <c r="K2412" i="2"/>
  <c r="H2412" i="2"/>
  <c r="A2412" i="2"/>
  <c r="E2412" i="2"/>
  <c r="A2411" i="2"/>
  <c r="E2411" i="2"/>
  <c r="A2410" i="2"/>
  <c r="E2410" i="2"/>
  <c r="U2409" i="2"/>
  <c r="A2409" i="2"/>
  <c r="E2409" i="2"/>
  <c r="X2408" i="2"/>
  <c r="E2408" i="2"/>
  <c r="AH2407" i="2"/>
  <c r="AG2407" i="2"/>
  <c r="X2407" i="2"/>
  <c r="S2407" i="2"/>
  <c r="A2407" i="2"/>
  <c r="E2407" i="2"/>
  <c r="X2406" i="2"/>
  <c r="S2406" i="2"/>
  <c r="R2406" i="2"/>
  <c r="K2406" i="2"/>
  <c r="G2406" i="2"/>
  <c r="A2406" i="2"/>
  <c r="E2406" i="2"/>
  <c r="A2405" i="2"/>
  <c r="E2405" i="2"/>
  <c r="G2404" i="2"/>
  <c r="A2404" i="2"/>
  <c r="E2404" i="2"/>
  <c r="A2403" i="2"/>
  <c r="E2403" i="2"/>
  <c r="A2402" i="2"/>
  <c r="E2402" i="2"/>
  <c r="A2401" i="2"/>
  <c r="E2401" i="2"/>
  <c r="A2400" i="2"/>
  <c r="E2400" i="2"/>
  <c r="A2399" i="2"/>
  <c r="E2399" i="2"/>
  <c r="N2398" i="2"/>
  <c r="G2398" i="2"/>
  <c r="A2398" i="2"/>
  <c r="E2398" i="2"/>
  <c r="N2397" i="2"/>
  <c r="G2397" i="2"/>
  <c r="A2397" i="2"/>
  <c r="E2397" i="2"/>
  <c r="AB2197" i="2"/>
  <c r="AB2210" i="2"/>
  <c r="N2396" i="2"/>
  <c r="G2396" i="2"/>
  <c r="A2396" i="2"/>
  <c r="E2396" i="2"/>
  <c r="AA2197" i="2"/>
  <c r="AA2210" i="2"/>
  <c r="N2395" i="2"/>
  <c r="G2395" i="2"/>
  <c r="A2395" i="2"/>
  <c r="E2395" i="2"/>
  <c r="Z2210" i="2"/>
  <c r="N2394" i="2"/>
  <c r="G2394" i="2"/>
  <c r="A2394" i="2"/>
  <c r="E2394" i="2"/>
  <c r="G2393" i="2"/>
  <c r="A2393" i="2"/>
  <c r="E2393" i="2"/>
  <c r="N2392" i="2"/>
  <c r="G2392" i="2"/>
  <c r="A2392" i="2"/>
  <c r="E2392" i="2"/>
  <c r="N2391" i="2"/>
  <c r="G2391" i="2"/>
  <c r="A2391" i="2"/>
  <c r="E2391" i="2"/>
  <c r="N2390" i="2"/>
  <c r="G2390" i="2"/>
  <c r="A2390" i="2"/>
  <c r="E2390" i="2"/>
  <c r="G2389" i="2"/>
  <c r="A2389" i="2"/>
  <c r="E2389" i="2"/>
  <c r="N2388" i="2"/>
  <c r="G2388" i="2"/>
  <c r="A2388" i="2"/>
  <c r="E2388" i="2"/>
  <c r="N2387" i="2"/>
  <c r="G2387" i="2"/>
  <c r="A2387" i="2"/>
  <c r="E2387" i="2"/>
  <c r="N2386" i="2"/>
  <c r="G2386" i="2"/>
  <c r="A2386" i="2"/>
  <c r="E2386" i="2"/>
  <c r="G2385" i="2"/>
  <c r="A2385" i="2"/>
  <c r="E2385" i="2"/>
  <c r="N2384" i="2"/>
  <c r="G2384" i="2"/>
  <c r="G2374" i="2"/>
  <c r="E2384" i="2"/>
  <c r="N2383" i="2"/>
  <c r="G2383" i="2"/>
  <c r="A2383" i="2"/>
  <c r="E2383" i="2"/>
  <c r="G2382" i="2"/>
  <c r="A2382" i="2"/>
  <c r="E2382" i="2"/>
  <c r="N2381" i="2"/>
  <c r="G2381" i="2"/>
  <c r="A2381" i="2"/>
  <c r="E2381" i="2"/>
  <c r="T2380" i="2"/>
  <c r="N2380" i="2"/>
  <c r="G2380" i="2"/>
  <c r="A2380" i="2"/>
  <c r="E2380" i="2"/>
  <c r="T2379" i="2"/>
  <c r="N2379" i="2"/>
  <c r="G2379" i="2"/>
  <c r="A2379" i="2"/>
  <c r="E2379" i="2"/>
  <c r="E2378" i="2"/>
  <c r="E2377" i="2"/>
  <c r="E2376" i="2"/>
  <c r="BY2375" i="2"/>
  <c r="K2210" i="2"/>
  <c r="CA2374" i="2"/>
  <c r="CC2374" i="2"/>
  <c r="BZ2374" i="2"/>
  <c r="CB2374" i="2"/>
  <c r="BY2374" i="2"/>
  <c r="BX2374" i="2"/>
  <c r="BW2374" i="2"/>
  <c r="BV2374" i="2"/>
  <c r="BU2374" i="2"/>
  <c r="BT2374" i="2"/>
  <c r="BS2374" i="2"/>
  <c r="BR2374" i="2"/>
  <c r="BQ2374" i="2"/>
  <c r="BP2374" i="2"/>
  <c r="BO2374" i="2"/>
  <c r="BN2374" i="2"/>
  <c r="BM2374" i="2"/>
  <c r="BL2374" i="2"/>
  <c r="BK2374" i="2"/>
  <c r="BJ2374" i="2"/>
  <c r="BI2374" i="2"/>
  <c r="BH2374" i="2"/>
  <c r="BG2374" i="2"/>
  <c r="BF2374" i="2"/>
  <c r="BE2374" i="2"/>
  <c r="BD2374" i="2"/>
  <c r="BC2374" i="2"/>
  <c r="BB2374" i="2"/>
  <c r="BA2374" i="2"/>
  <c r="AZ2374" i="2"/>
  <c r="AY2374" i="2"/>
  <c r="AX2374" i="2"/>
  <c r="AW2374" i="2"/>
  <c r="AV2374" i="2"/>
  <c r="AU2374" i="2"/>
  <c r="AT2374" i="2"/>
  <c r="AS2374" i="2"/>
  <c r="AR2374" i="2"/>
  <c r="AQ2374" i="2"/>
  <c r="AP2374" i="2"/>
  <c r="AO2374" i="2"/>
  <c r="AN2374" i="2"/>
  <c r="AM2374" i="2"/>
  <c r="AL2374" i="2"/>
  <c r="AK2374" i="2"/>
  <c r="AJ2374" i="2"/>
  <c r="AI2374" i="2"/>
  <c r="AH2374" i="2"/>
  <c r="AG2374" i="2"/>
  <c r="AF2374" i="2"/>
  <c r="AE2374" i="2"/>
  <c r="AD2374" i="2"/>
  <c r="AC2374" i="2"/>
  <c r="AB2374" i="2"/>
  <c r="AA2374" i="2"/>
  <c r="Z2374" i="2"/>
  <c r="Y2374" i="2"/>
  <c r="X2374" i="2"/>
  <c r="W2374" i="2"/>
  <c r="V2374" i="2"/>
  <c r="U2374" i="2"/>
  <c r="T2374" i="2"/>
  <c r="S2374" i="2"/>
  <c r="R2374" i="2"/>
  <c r="Q2374" i="2"/>
  <c r="P2374" i="2"/>
  <c r="O2374" i="2"/>
  <c r="N2374" i="2"/>
  <c r="M2374" i="2"/>
  <c r="L2374" i="2"/>
  <c r="K2374" i="2"/>
  <c r="J2374" i="2"/>
  <c r="I2374" i="2"/>
  <c r="H2374" i="2"/>
  <c r="X2372" i="2"/>
  <c r="G2372" i="2"/>
  <c r="G2369" i="2"/>
  <c r="A2368" i="2"/>
  <c r="E2368" i="2"/>
  <c r="A2367" i="2"/>
  <c r="E2367" i="2"/>
  <c r="A2366" i="2"/>
  <c r="E2366" i="2"/>
  <c r="A2365" i="2"/>
  <c r="E2365" i="2"/>
  <c r="A2364" i="2"/>
  <c r="E2364" i="2"/>
  <c r="K2363" i="2"/>
  <c r="A2363" i="2"/>
  <c r="H2357" i="2"/>
  <c r="B2363" i="2"/>
  <c r="E2363" i="2"/>
  <c r="A2362" i="2"/>
  <c r="B2362" i="2"/>
  <c r="E2362" i="2"/>
  <c r="H2361" i="2"/>
  <c r="A2361" i="2"/>
  <c r="B2361" i="2"/>
  <c r="E2361" i="2"/>
  <c r="A2360" i="2"/>
  <c r="B2360" i="2"/>
  <c r="E2360" i="2"/>
  <c r="K2359" i="2"/>
  <c r="A2359" i="2"/>
  <c r="B2359" i="2"/>
  <c r="E2359" i="2"/>
  <c r="A2358" i="2"/>
  <c r="B2358" i="2"/>
  <c r="E2358" i="2"/>
  <c r="A2357" i="2"/>
  <c r="E2357" i="2"/>
  <c r="G2356" i="2"/>
  <c r="A2356" i="2"/>
  <c r="E2356" i="2"/>
  <c r="A2355" i="2"/>
  <c r="E2355" i="2"/>
  <c r="A2354" i="2"/>
  <c r="E2354" i="2"/>
  <c r="K2353" i="2"/>
  <c r="A2353" i="2"/>
  <c r="E2353" i="2"/>
  <c r="A2352" i="2"/>
  <c r="E2352" i="2"/>
  <c r="H2351" i="2"/>
  <c r="A2351" i="2"/>
  <c r="E2351" i="2"/>
  <c r="A2350" i="2"/>
  <c r="E2350" i="2"/>
  <c r="K2349" i="2"/>
  <c r="A2349" i="2"/>
  <c r="E2349" i="2"/>
  <c r="A2348" i="2"/>
  <c r="E2348" i="2"/>
  <c r="H2347" i="2"/>
  <c r="A2347" i="2"/>
  <c r="E2347" i="2"/>
  <c r="G2346" i="2"/>
  <c r="A2346" i="2"/>
  <c r="E2346" i="2"/>
  <c r="A2345" i="2"/>
  <c r="E2345" i="2"/>
  <c r="A2344" i="2"/>
  <c r="E2344" i="2"/>
  <c r="K2343" i="2"/>
  <c r="A2343" i="2"/>
  <c r="E2343" i="2"/>
  <c r="A2342" i="2"/>
  <c r="E2342" i="2"/>
  <c r="H2341" i="2"/>
  <c r="A2341" i="2"/>
  <c r="E2341" i="2"/>
  <c r="A2340" i="2"/>
  <c r="E2340" i="2"/>
  <c r="K2339" i="2"/>
  <c r="A2339" i="2"/>
  <c r="E2339" i="2"/>
  <c r="A2338" i="2"/>
  <c r="E2338" i="2"/>
  <c r="H2337" i="2"/>
  <c r="A2337" i="2"/>
  <c r="E2337" i="2"/>
  <c r="G2336" i="2"/>
  <c r="A2336" i="2"/>
  <c r="E2336" i="2"/>
  <c r="V2335" i="2"/>
  <c r="S2335" i="2"/>
  <c r="A2335" i="2"/>
  <c r="E2335" i="2"/>
  <c r="G2334" i="2"/>
  <c r="A2334" i="2"/>
  <c r="E2334" i="2"/>
  <c r="A2333" i="2"/>
  <c r="E2333" i="2"/>
  <c r="G2332" i="2"/>
  <c r="A2332" i="2"/>
  <c r="E2332" i="2"/>
  <c r="A2331" i="2"/>
  <c r="E2331" i="2"/>
  <c r="A2330" i="2"/>
  <c r="E2330" i="2"/>
  <c r="AA2307" i="2"/>
  <c r="AA2309" i="2"/>
  <c r="AA2311" i="2"/>
  <c r="AA2313" i="2"/>
  <c r="AB2307" i="2"/>
  <c r="AB2309" i="2"/>
  <c r="AB2311" i="2"/>
  <c r="AB2313" i="2"/>
  <c r="K2325" i="2"/>
  <c r="A2325" i="2"/>
  <c r="E2325" i="2"/>
  <c r="K2324" i="2"/>
  <c r="A2324" i="2"/>
  <c r="E2324" i="2"/>
  <c r="K2323" i="2"/>
  <c r="H2323" i="2"/>
  <c r="A2323" i="2"/>
  <c r="E2323" i="2"/>
  <c r="A2322" i="2"/>
  <c r="E2322" i="2"/>
  <c r="W2321" i="2"/>
  <c r="V2321" i="2"/>
  <c r="K2321" i="2"/>
  <c r="G2321" i="2"/>
  <c r="A2321" i="2"/>
  <c r="E2321" i="2"/>
  <c r="D2321" i="2"/>
  <c r="A2320" i="2"/>
  <c r="E2320" i="2"/>
  <c r="K2319" i="2"/>
  <c r="H2319" i="2"/>
  <c r="A2319" i="2"/>
  <c r="E2319" i="2"/>
  <c r="A2318" i="2"/>
  <c r="E2318" i="2"/>
  <c r="K2317" i="2"/>
  <c r="H2317" i="2"/>
  <c r="A2317" i="2"/>
  <c r="E2317" i="2"/>
  <c r="A2316" i="2"/>
  <c r="E2316" i="2"/>
  <c r="H2315" i="2"/>
  <c r="A2315" i="2"/>
  <c r="E2315" i="2"/>
  <c r="A2314" i="2"/>
  <c r="E2314" i="2"/>
  <c r="Z2313" i="2"/>
  <c r="K2313" i="2"/>
  <c r="H2313" i="2"/>
  <c r="A2313" i="2"/>
  <c r="E2313" i="2"/>
  <c r="A2312" i="2"/>
  <c r="E2312" i="2"/>
  <c r="Z2311" i="2"/>
  <c r="K2311" i="2"/>
  <c r="H2311" i="2"/>
  <c r="A2311" i="2"/>
  <c r="E2311" i="2"/>
  <c r="A2310" i="2"/>
  <c r="E2310" i="2"/>
  <c r="Z2309" i="2"/>
  <c r="K2309" i="2"/>
  <c r="H2309" i="2"/>
  <c r="A2309" i="2"/>
  <c r="E2309" i="2"/>
  <c r="A2308" i="2"/>
  <c r="E2308" i="2"/>
  <c r="Z2307" i="2"/>
  <c r="K2307" i="2"/>
  <c r="H2307" i="2"/>
  <c r="A2307" i="2"/>
  <c r="E2307" i="2"/>
  <c r="A2306" i="2"/>
  <c r="E2306" i="2"/>
  <c r="A2305" i="2"/>
  <c r="E2305" i="2"/>
  <c r="U2304" i="2"/>
  <c r="A2304" i="2"/>
  <c r="E2304" i="2"/>
  <c r="X2303" i="2"/>
  <c r="E2303" i="2"/>
  <c r="AH2302" i="2"/>
  <c r="AG2302" i="2"/>
  <c r="X2302" i="2"/>
  <c r="S2302" i="2"/>
  <c r="A2302" i="2"/>
  <c r="E2302" i="2"/>
  <c r="X2301" i="2"/>
  <c r="S2301" i="2"/>
  <c r="R2301" i="2"/>
  <c r="K2301" i="2"/>
  <c r="G2301" i="2"/>
  <c r="A2301" i="2"/>
  <c r="E2301" i="2"/>
  <c r="A2300" i="2"/>
  <c r="E2300" i="2"/>
  <c r="G2299" i="2"/>
  <c r="A2299" i="2"/>
  <c r="E2299" i="2"/>
  <c r="A2298" i="2"/>
  <c r="E2298" i="2"/>
  <c r="A2297" i="2"/>
  <c r="E2297" i="2"/>
  <c r="A2296" i="2"/>
  <c r="E2296" i="2"/>
  <c r="A2295" i="2"/>
  <c r="E2295" i="2"/>
  <c r="A2294" i="2"/>
  <c r="E2294" i="2"/>
  <c r="N2293" i="2"/>
  <c r="G2293" i="2"/>
  <c r="A2293" i="2"/>
  <c r="E2293" i="2"/>
  <c r="N2292" i="2"/>
  <c r="G2292" i="2"/>
  <c r="A2292" i="2"/>
  <c r="E2292" i="2"/>
  <c r="AB2092" i="2"/>
  <c r="AB2105" i="2"/>
  <c r="N2291" i="2"/>
  <c r="G2291" i="2"/>
  <c r="A2291" i="2"/>
  <c r="E2291" i="2"/>
  <c r="AA2092" i="2"/>
  <c r="AA2105" i="2"/>
  <c r="N2290" i="2"/>
  <c r="G2290" i="2"/>
  <c r="A2290" i="2"/>
  <c r="E2290" i="2"/>
  <c r="Z2105" i="2"/>
  <c r="N2289" i="2"/>
  <c r="G2289" i="2"/>
  <c r="A2289" i="2"/>
  <c r="E2289" i="2"/>
  <c r="G2288" i="2"/>
  <c r="A2288" i="2"/>
  <c r="E2288" i="2"/>
  <c r="N2287" i="2"/>
  <c r="G2287" i="2"/>
  <c r="A2287" i="2"/>
  <c r="E2287" i="2"/>
  <c r="N2286" i="2"/>
  <c r="G2286" i="2"/>
  <c r="A2286" i="2"/>
  <c r="E2286" i="2"/>
  <c r="N2285" i="2"/>
  <c r="G2285" i="2"/>
  <c r="A2285" i="2"/>
  <c r="E2285" i="2"/>
  <c r="G2284" i="2"/>
  <c r="A2284" i="2"/>
  <c r="E2284" i="2"/>
  <c r="N2283" i="2"/>
  <c r="G2283" i="2"/>
  <c r="A2283" i="2"/>
  <c r="E2283" i="2"/>
  <c r="N2282" i="2"/>
  <c r="G2282" i="2"/>
  <c r="A2282" i="2"/>
  <c r="E2282" i="2"/>
  <c r="N2281" i="2"/>
  <c r="G2281" i="2"/>
  <c r="A2281" i="2"/>
  <c r="E2281" i="2"/>
  <c r="G2280" i="2"/>
  <c r="A2280" i="2"/>
  <c r="E2280" i="2"/>
  <c r="N2279" i="2"/>
  <c r="G2279" i="2"/>
  <c r="G2269" i="2"/>
  <c r="E2279" i="2"/>
  <c r="N2278" i="2"/>
  <c r="G2278" i="2"/>
  <c r="A2278" i="2"/>
  <c r="E2278" i="2"/>
  <c r="G2277" i="2"/>
  <c r="A2277" i="2"/>
  <c r="E2277" i="2"/>
  <c r="N2276" i="2"/>
  <c r="G2276" i="2"/>
  <c r="A2276" i="2"/>
  <c r="E2276" i="2"/>
  <c r="T2275" i="2"/>
  <c r="N2275" i="2"/>
  <c r="G2275" i="2"/>
  <c r="A2275" i="2"/>
  <c r="E2275" i="2"/>
  <c r="T2274" i="2"/>
  <c r="N2274" i="2"/>
  <c r="G2274" i="2"/>
  <c r="A2274" i="2"/>
  <c r="E2274" i="2"/>
  <c r="E2273" i="2"/>
  <c r="E2272" i="2"/>
  <c r="E2271" i="2"/>
  <c r="BY2270" i="2"/>
  <c r="K2105" i="2"/>
  <c r="CA2269" i="2"/>
  <c r="CC2269" i="2"/>
  <c r="BZ2269" i="2"/>
  <c r="CB2269" i="2"/>
  <c r="BY2269" i="2"/>
  <c r="BX2269" i="2"/>
  <c r="BW2269" i="2"/>
  <c r="BV2269" i="2"/>
  <c r="BU2269" i="2"/>
  <c r="BT2269" i="2"/>
  <c r="BS2269" i="2"/>
  <c r="BR2269" i="2"/>
  <c r="BQ2269" i="2"/>
  <c r="BP2269" i="2"/>
  <c r="BO2269" i="2"/>
  <c r="BN2269" i="2"/>
  <c r="BM2269" i="2"/>
  <c r="BL2269" i="2"/>
  <c r="BK2269" i="2"/>
  <c r="BJ2269" i="2"/>
  <c r="BI2269" i="2"/>
  <c r="BH2269" i="2"/>
  <c r="BG2269" i="2"/>
  <c r="BF2269" i="2"/>
  <c r="BE2269" i="2"/>
  <c r="BD2269" i="2"/>
  <c r="BC2269" i="2"/>
  <c r="BB2269" i="2"/>
  <c r="BA2269" i="2"/>
  <c r="AZ2269" i="2"/>
  <c r="AY2269" i="2"/>
  <c r="AX2269" i="2"/>
  <c r="AW2269" i="2"/>
  <c r="AV2269" i="2"/>
  <c r="AU2269" i="2"/>
  <c r="AT2269" i="2"/>
  <c r="AS2269" i="2"/>
  <c r="AR2269" i="2"/>
  <c r="AQ2269" i="2"/>
  <c r="AP2269" i="2"/>
  <c r="AO2269" i="2"/>
  <c r="AN2269" i="2"/>
  <c r="AM2269" i="2"/>
  <c r="AL2269" i="2"/>
  <c r="AK2269" i="2"/>
  <c r="AJ2269" i="2"/>
  <c r="AI2269" i="2"/>
  <c r="AH2269" i="2"/>
  <c r="AG2269" i="2"/>
  <c r="AF2269" i="2"/>
  <c r="AE2269" i="2"/>
  <c r="AD2269" i="2"/>
  <c r="AC2269" i="2"/>
  <c r="AB2269" i="2"/>
  <c r="AA2269" i="2"/>
  <c r="Z2269" i="2"/>
  <c r="Y2269" i="2"/>
  <c r="X2269" i="2"/>
  <c r="W2269" i="2"/>
  <c r="V2269" i="2"/>
  <c r="U2269" i="2"/>
  <c r="T2269" i="2"/>
  <c r="S2269" i="2"/>
  <c r="R2269" i="2"/>
  <c r="Q2269" i="2"/>
  <c r="P2269" i="2"/>
  <c r="O2269" i="2"/>
  <c r="N2269" i="2"/>
  <c r="M2269" i="2"/>
  <c r="L2269" i="2"/>
  <c r="K2269" i="2"/>
  <c r="J2269" i="2"/>
  <c r="I2269" i="2"/>
  <c r="H2269" i="2"/>
  <c r="X2267" i="2"/>
  <c r="G2267" i="2"/>
  <c r="G2264" i="2"/>
  <c r="A2263" i="2"/>
  <c r="E2263" i="2"/>
  <c r="A2262" i="2"/>
  <c r="E2262" i="2"/>
  <c r="A2261" i="2"/>
  <c r="E2261" i="2"/>
  <c r="A2260" i="2"/>
  <c r="E2260" i="2"/>
  <c r="A2259" i="2"/>
  <c r="E2259" i="2"/>
  <c r="K2258" i="2"/>
  <c r="A2258" i="2"/>
  <c r="H2252" i="2"/>
  <c r="B2258" i="2"/>
  <c r="E2258" i="2"/>
  <c r="A2257" i="2"/>
  <c r="B2257" i="2"/>
  <c r="E2257" i="2"/>
  <c r="H2256" i="2"/>
  <c r="A2256" i="2"/>
  <c r="B2256" i="2"/>
  <c r="E2256" i="2"/>
  <c r="A2255" i="2"/>
  <c r="B2255" i="2"/>
  <c r="E2255" i="2"/>
  <c r="K2254" i="2"/>
  <c r="A2254" i="2"/>
  <c r="B2254" i="2"/>
  <c r="E2254" i="2"/>
  <c r="A2253" i="2"/>
  <c r="B2253" i="2"/>
  <c r="E2253" i="2"/>
  <c r="A2252" i="2"/>
  <c r="E2252" i="2"/>
  <c r="G2251" i="2"/>
  <c r="A2251" i="2"/>
  <c r="E2251" i="2"/>
  <c r="A2250" i="2"/>
  <c r="E2250" i="2"/>
  <c r="A2249" i="2"/>
  <c r="E2249" i="2"/>
  <c r="K2248" i="2"/>
  <c r="A2248" i="2"/>
  <c r="E2248" i="2"/>
  <c r="A2247" i="2"/>
  <c r="E2247" i="2"/>
  <c r="H2246" i="2"/>
  <c r="A2246" i="2"/>
  <c r="E2246" i="2"/>
  <c r="A2245" i="2"/>
  <c r="E2245" i="2"/>
  <c r="K2244" i="2"/>
  <c r="A2244" i="2"/>
  <c r="E2244" i="2"/>
  <c r="A2243" i="2"/>
  <c r="E2243" i="2"/>
  <c r="H2242" i="2"/>
  <c r="A2242" i="2"/>
  <c r="E2242" i="2"/>
  <c r="G2241" i="2"/>
  <c r="A2241" i="2"/>
  <c r="E2241" i="2"/>
  <c r="A2240" i="2"/>
  <c r="E2240" i="2"/>
  <c r="A2239" i="2"/>
  <c r="E2239" i="2"/>
  <c r="K2238" i="2"/>
  <c r="A2238" i="2"/>
  <c r="E2238" i="2"/>
  <c r="A2237" i="2"/>
  <c r="E2237" i="2"/>
  <c r="H2236" i="2"/>
  <c r="A2236" i="2"/>
  <c r="E2236" i="2"/>
  <c r="A2235" i="2"/>
  <c r="E2235" i="2"/>
  <c r="K2234" i="2"/>
  <c r="A2234" i="2"/>
  <c r="E2234" i="2"/>
  <c r="A2233" i="2"/>
  <c r="E2233" i="2"/>
  <c r="H2232" i="2"/>
  <c r="A2232" i="2"/>
  <c r="E2232" i="2"/>
  <c r="G2231" i="2"/>
  <c r="A2231" i="2"/>
  <c r="E2231" i="2"/>
  <c r="V2230" i="2"/>
  <c r="S2230" i="2"/>
  <c r="A2230" i="2"/>
  <c r="E2230" i="2"/>
  <c r="G2229" i="2"/>
  <c r="A2229" i="2"/>
  <c r="E2229" i="2"/>
  <c r="A2228" i="2"/>
  <c r="E2228" i="2"/>
  <c r="G2227" i="2"/>
  <c r="A2227" i="2"/>
  <c r="E2227" i="2"/>
  <c r="A2226" i="2"/>
  <c r="E2226" i="2"/>
  <c r="A2225" i="2"/>
  <c r="E2225" i="2"/>
  <c r="AA2202" i="2"/>
  <c r="AA2204" i="2"/>
  <c r="AA2206" i="2"/>
  <c r="AA2208" i="2"/>
  <c r="AB2202" i="2"/>
  <c r="AB2204" i="2"/>
  <c r="AB2206" i="2"/>
  <c r="AB2208" i="2"/>
  <c r="K2220" i="2"/>
  <c r="A2220" i="2"/>
  <c r="E2220" i="2"/>
  <c r="K2219" i="2"/>
  <c r="A2219" i="2"/>
  <c r="E2219" i="2"/>
  <c r="K2218" i="2"/>
  <c r="H2218" i="2"/>
  <c r="A2218" i="2"/>
  <c r="E2218" i="2"/>
  <c r="A2217" i="2"/>
  <c r="E2217" i="2"/>
  <c r="W2216" i="2"/>
  <c r="V2216" i="2"/>
  <c r="K2216" i="2"/>
  <c r="G2216" i="2"/>
  <c r="A2216" i="2"/>
  <c r="E2216" i="2"/>
  <c r="D2216" i="2"/>
  <c r="A2215" i="2"/>
  <c r="E2215" i="2"/>
  <c r="K2214" i="2"/>
  <c r="H2214" i="2"/>
  <c r="A2214" i="2"/>
  <c r="E2214" i="2"/>
  <c r="A2213" i="2"/>
  <c r="E2213" i="2"/>
  <c r="K2212" i="2"/>
  <c r="H2212" i="2"/>
  <c r="A2212" i="2"/>
  <c r="E2212" i="2"/>
  <c r="A2211" i="2"/>
  <c r="E2211" i="2"/>
  <c r="H2210" i="2"/>
  <c r="A2210" i="2"/>
  <c r="E2210" i="2"/>
  <c r="A2209" i="2"/>
  <c r="E2209" i="2"/>
  <c r="Z2208" i="2"/>
  <c r="K2208" i="2"/>
  <c r="H2208" i="2"/>
  <c r="A2208" i="2"/>
  <c r="E2208" i="2"/>
  <c r="A2207" i="2"/>
  <c r="E2207" i="2"/>
  <c r="Z2206" i="2"/>
  <c r="K2206" i="2"/>
  <c r="H2206" i="2"/>
  <c r="A2206" i="2"/>
  <c r="E2206" i="2"/>
  <c r="A2205" i="2"/>
  <c r="E2205" i="2"/>
  <c r="Z2204" i="2"/>
  <c r="K2204" i="2"/>
  <c r="H2204" i="2"/>
  <c r="A2204" i="2"/>
  <c r="E2204" i="2"/>
  <c r="A2203" i="2"/>
  <c r="E2203" i="2"/>
  <c r="Z2202" i="2"/>
  <c r="K2202" i="2"/>
  <c r="H2202" i="2"/>
  <c r="A2202" i="2"/>
  <c r="E2202" i="2"/>
  <c r="A2201" i="2"/>
  <c r="E2201" i="2"/>
  <c r="A2200" i="2"/>
  <c r="E2200" i="2"/>
  <c r="U2199" i="2"/>
  <c r="A2199" i="2"/>
  <c r="E2199" i="2"/>
  <c r="X2198" i="2"/>
  <c r="E2198" i="2"/>
  <c r="AH2197" i="2"/>
  <c r="AG2197" i="2"/>
  <c r="X2197" i="2"/>
  <c r="S2197" i="2"/>
  <c r="A2197" i="2"/>
  <c r="E2197" i="2"/>
  <c r="X2196" i="2"/>
  <c r="S2196" i="2"/>
  <c r="R2196" i="2"/>
  <c r="K2196" i="2"/>
  <c r="G2196" i="2"/>
  <c r="A2196" i="2"/>
  <c r="E2196" i="2"/>
  <c r="A2195" i="2"/>
  <c r="E2195" i="2"/>
  <c r="G2194" i="2"/>
  <c r="A2194" i="2"/>
  <c r="E2194" i="2"/>
  <c r="A2193" i="2"/>
  <c r="E2193" i="2"/>
  <c r="A2192" i="2"/>
  <c r="E2192" i="2"/>
  <c r="A2191" i="2"/>
  <c r="E2191" i="2"/>
  <c r="A2190" i="2"/>
  <c r="E2190" i="2"/>
  <c r="A2189" i="2"/>
  <c r="E2189" i="2"/>
  <c r="N2188" i="2"/>
  <c r="G2188" i="2"/>
  <c r="A2188" i="2"/>
  <c r="E2188" i="2"/>
  <c r="N2187" i="2"/>
  <c r="G2187" i="2"/>
  <c r="A2187" i="2"/>
  <c r="E2187" i="2"/>
  <c r="AB1987" i="2"/>
  <c r="AB2000" i="2"/>
  <c r="N2186" i="2"/>
  <c r="G2186" i="2"/>
  <c r="A2186" i="2"/>
  <c r="E2186" i="2"/>
  <c r="AA1987" i="2"/>
  <c r="AA2000" i="2"/>
  <c r="N2185" i="2"/>
  <c r="G2185" i="2"/>
  <c r="A2185" i="2"/>
  <c r="E2185" i="2"/>
  <c r="Z2000" i="2"/>
  <c r="N2184" i="2"/>
  <c r="G2184" i="2"/>
  <c r="A2184" i="2"/>
  <c r="E2184" i="2"/>
  <c r="G2183" i="2"/>
  <c r="A2183" i="2"/>
  <c r="E2183" i="2"/>
  <c r="N2182" i="2"/>
  <c r="G2182" i="2"/>
  <c r="A2182" i="2"/>
  <c r="E2182" i="2"/>
  <c r="N2181" i="2"/>
  <c r="G2181" i="2"/>
  <c r="A2181" i="2"/>
  <c r="E2181" i="2"/>
  <c r="N2180" i="2"/>
  <c r="G2180" i="2"/>
  <c r="A2180" i="2"/>
  <c r="E2180" i="2"/>
  <c r="G2179" i="2"/>
  <c r="A2179" i="2"/>
  <c r="E2179" i="2"/>
  <c r="N2178" i="2"/>
  <c r="G2178" i="2"/>
  <c r="A2178" i="2"/>
  <c r="E2178" i="2"/>
  <c r="N2177" i="2"/>
  <c r="G2177" i="2"/>
  <c r="A2177" i="2"/>
  <c r="E2177" i="2"/>
  <c r="N2176" i="2"/>
  <c r="G2176" i="2"/>
  <c r="A2176" i="2"/>
  <c r="E2176" i="2"/>
  <c r="G2175" i="2"/>
  <c r="A2175" i="2"/>
  <c r="E2175" i="2"/>
  <c r="N2174" i="2"/>
  <c r="G2174" i="2"/>
  <c r="G2164" i="2"/>
  <c r="E2174" i="2"/>
  <c r="N2173" i="2"/>
  <c r="G2173" i="2"/>
  <c r="A2173" i="2"/>
  <c r="E2173" i="2"/>
  <c r="G2172" i="2"/>
  <c r="A2172" i="2"/>
  <c r="E2172" i="2"/>
  <c r="N2171" i="2"/>
  <c r="G2171" i="2"/>
  <c r="A2171" i="2"/>
  <c r="E2171" i="2"/>
  <c r="T2170" i="2"/>
  <c r="N2170" i="2"/>
  <c r="G2170" i="2"/>
  <c r="A2170" i="2"/>
  <c r="E2170" i="2"/>
  <c r="T2169" i="2"/>
  <c r="N2169" i="2"/>
  <c r="G2169" i="2"/>
  <c r="A2169" i="2"/>
  <c r="E2169" i="2"/>
  <c r="E2168" i="2"/>
  <c r="E2167" i="2"/>
  <c r="E2166" i="2"/>
  <c r="BY2165" i="2"/>
  <c r="K2000" i="2"/>
  <c r="CA2164" i="2"/>
  <c r="CC2164" i="2"/>
  <c r="BZ2164" i="2"/>
  <c r="CB2164" i="2"/>
  <c r="BY2164" i="2"/>
  <c r="BX2164" i="2"/>
  <c r="BW2164" i="2"/>
  <c r="BV2164" i="2"/>
  <c r="BU2164" i="2"/>
  <c r="BT2164" i="2"/>
  <c r="BS2164" i="2"/>
  <c r="BR2164" i="2"/>
  <c r="BQ2164" i="2"/>
  <c r="BP2164" i="2"/>
  <c r="BO2164" i="2"/>
  <c r="BN2164" i="2"/>
  <c r="BM2164" i="2"/>
  <c r="BL2164" i="2"/>
  <c r="BK2164" i="2"/>
  <c r="BJ2164" i="2"/>
  <c r="BI2164" i="2"/>
  <c r="BH2164" i="2"/>
  <c r="BG2164" i="2"/>
  <c r="BF2164" i="2"/>
  <c r="BE2164" i="2"/>
  <c r="BD2164" i="2"/>
  <c r="BC2164" i="2"/>
  <c r="BB2164" i="2"/>
  <c r="BA2164" i="2"/>
  <c r="AZ2164" i="2"/>
  <c r="AY2164" i="2"/>
  <c r="AX2164" i="2"/>
  <c r="AW2164" i="2"/>
  <c r="AV2164" i="2"/>
  <c r="AU2164" i="2"/>
  <c r="AT2164" i="2"/>
  <c r="AS2164" i="2"/>
  <c r="AR2164" i="2"/>
  <c r="AQ2164" i="2"/>
  <c r="AP2164" i="2"/>
  <c r="AO2164" i="2"/>
  <c r="AN2164" i="2"/>
  <c r="AM2164" i="2"/>
  <c r="AL2164" i="2"/>
  <c r="AK2164" i="2"/>
  <c r="AJ2164" i="2"/>
  <c r="AI2164" i="2"/>
  <c r="AH2164" i="2"/>
  <c r="AG2164" i="2"/>
  <c r="AF2164" i="2"/>
  <c r="AE2164" i="2"/>
  <c r="AD2164" i="2"/>
  <c r="AC2164" i="2"/>
  <c r="AB2164" i="2"/>
  <c r="AA2164" i="2"/>
  <c r="Z2164" i="2"/>
  <c r="Y2164" i="2"/>
  <c r="X2164" i="2"/>
  <c r="W2164" i="2"/>
  <c r="V2164" i="2"/>
  <c r="U2164" i="2"/>
  <c r="T2164" i="2"/>
  <c r="S2164" i="2"/>
  <c r="R2164" i="2"/>
  <c r="Q2164" i="2"/>
  <c r="P2164" i="2"/>
  <c r="O2164" i="2"/>
  <c r="N2164" i="2"/>
  <c r="M2164" i="2"/>
  <c r="L2164" i="2"/>
  <c r="K2164" i="2"/>
  <c r="J2164" i="2"/>
  <c r="I2164" i="2"/>
  <c r="H2164" i="2"/>
  <c r="X2162" i="2"/>
  <c r="G2162" i="2"/>
  <c r="G2159" i="2"/>
  <c r="A2158" i="2"/>
  <c r="E2158" i="2"/>
  <c r="A2157" i="2"/>
  <c r="E2157" i="2"/>
  <c r="A2156" i="2"/>
  <c r="E2156" i="2"/>
  <c r="A2155" i="2"/>
  <c r="E2155" i="2"/>
  <c r="A2154" i="2"/>
  <c r="E2154" i="2"/>
  <c r="K2153" i="2"/>
  <c r="A2153" i="2"/>
  <c r="H2147" i="2"/>
  <c r="B2153" i="2"/>
  <c r="E2153" i="2"/>
  <c r="A2152" i="2"/>
  <c r="B2152" i="2"/>
  <c r="E2152" i="2"/>
  <c r="H2151" i="2"/>
  <c r="A2151" i="2"/>
  <c r="B2151" i="2"/>
  <c r="E2151" i="2"/>
  <c r="A2150" i="2"/>
  <c r="B2150" i="2"/>
  <c r="E2150" i="2"/>
  <c r="K2149" i="2"/>
  <c r="A2149" i="2"/>
  <c r="B2149" i="2"/>
  <c r="E2149" i="2"/>
  <c r="A2148" i="2"/>
  <c r="B2148" i="2"/>
  <c r="E2148" i="2"/>
  <c r="A2147" i="2"/>
  <c r="E2147" i="2"/>
  <c r="G2146" i="2"/>
  <c r="A2146" i="2"/>
  <c r="E2146" i="2"/>
  <c r="A2145" i="2"/>
  <c r="E2145" i="2"/>
  <c r="A2144" i="2"/>
  <c r="E2144" i="2"/>
  <c r="K2143" i="2"/>
  <c r="A2143" i="2"/>
  <c r="E2143" i="2"/>
  <c r="A2142" i="2"/>
  <c r="E2142" i="2"/>
  <c r="H2141" i="2"/>
  <c r="A2141" i="2"/>
  <c r="E2141" i="2"/>
  <c r="A2140" i="2"/>
  <c r="E2140" i="2"/>
  <c r="K2139" i="2"/>
  <c r="A2139" i="2"/>
  <c r="E2139" i="2"/>
  <c r="A2138" i="2"/>
  <c r="E2138" i="2"/>
  <c r="H2137" i="2"/>
  <c r="A2137" i="2"/>
  <c r="E2137" i="2"/>
  <c r="G2136" i="2"/>
  <c r="A2136" i="2"/>
  <c r="E2136" i="2"/>
  <c r="A2135" i="2"/>
  <c r="E2135" i="2"/>
  <c r="A2134" i="2"/>
  <c r="E2134" i="2"/>
  <c r="K2133" i="2"/>
  <c r="A2133" i="2"/>
  <c r="E2133" i="2"/>
  <c r="A2132" i="2"/>
  <c r="E2132" i="2"/>
  <c r="H2131" i="2"/>
  <c r="A2131" i="2"/>
  <c r="E2131" i="2"/>
  <c r="A2130" i="2"/>
  <c r="E2130" i="2"/>
  <c r="K2129" i="2"/>
  <c r="A2129" i="2"/>
  <c r="E2129" i="2"/>
  <c r="A2128" i="2"/>
  <c r="E2128" i="2"/>
  <c r="H2127" i="2"/>
  <c r="A2127" i="2"/>
  <c r="E2127" i="2"/>
  <c r="G2126" i="2"/>
  <c r="A2126" i="2"/>
  <c r="E2126" i="2"/>
  <c r="V2125" i="2"/>
  <c r="S2125" i="2"/>
  <c r="A2125" i="2"/>
  <c r="E2125" i="2"/>
  <c r="G2124" i="2"/>
  <c r="A2124" i="2"/>
  <c r="E2124" i="2"/>
  <c r="A2123" i="2"/>
  <c r="E2123" i="2"/>
  <c r="G2122" i="2"/>
  <c r="A2122" i="2"/>
  <c r="E2122" i="2"/>
  <c r="A2121" i="2"/>
  <c r="E2121" i="2"/>
  <c r="A2120" i="2"/>
  <c r="E2120" i="2"/>
  <c r="AA2097" i="2"/>
  <c r="AA2099" i="2"/>
  <c r="AA2101" i="2"/>
  <c r="AA2103" i="2"/>
  <c r="AB2097" i="2"/>
  <c r="AB2099" i="2"/>
  <c r="AB2101" i="2"/>
  <c r="AB2103" i="2"/>
  <c r="K2115" i="2"/>
  <c r="A2115" i="2"/>
  <c r="E2115" i="2"/>
  <c r="K2114" i="2"/>
  <c r="A2114" i="2"/>
  <c r="E2114" i="2"/>
  <c r="K2113" i="2"/>
  <c r="H2113" i="2"/>
  <c r="A2113" i="2"/>
  <c r="E2113" i="2"/>
  <c r="A2112" i="2"/>
  <c r="E2112" i="2"/>
  <c r="W2111" i="2"/>
  <c r="V2111" i="2"/>
  <c r="K2111" i="2"/>
  <c r="G2111" i="2"/>
  <c r="A2111" i="2"/>
  <c r="E2111" i="2"/>
  <c r="D2111" i="2"/>
  <c r="A2110" i="2"/>
  <c r="E2110" i="2"/>
  <c r="K2109" i="2"/>
  <c r="H2109" i="2"/>
  <c r="A2109" i="2"/>
  <c r="E2109" i="2"/>
  <c r="A2108" i="2"/>
  <c r="E2108" i="2"/>
  <c r="K2107" i="2"/>
  <c r="H2107" i="2"/>
  <c r="A2107" i="2"/>
  <c r="E2107" i="2"/>
  <c r="A2106" i="2"/>
  <c r="E2106" i="2"/>
  <c r="H2105" i="2"/>
  <c r="A2105" i="2"/>
  <c r="E2105" i="2"/>
  <c r="A2104" i="2"/>
  <c r="E2104" i="2"/>
  <c r="Z2103" i="2"/>
  <c r="K2103" i="2"/>
  <c r="H2103" i="2"/>
  <c r="A2103" i="2"/>
  <c r="E2103" i="2"/>
  <c r="A2102" i="2"/>
  <c r="E2102" i="2"/>
  <c r="Z2101" i="2"/>
  <c r="K2101" i="2"/>
  <c r="H2101" i="2"/>
  <c r="A2101" i="2"/>
  <c r="E2101" i="2"/>
  <c r="A2100" i="2"/>
  <c r="E2100" i="2"/>
  <c r="Z2099" i="2"/>
  <c r="K2099" i="2"/>
  <c r="H2099" i="2"/>
  <c r="A2099" i="2"/>
  <c r="E2099" i="2"/>
  <c r="A2098" i="2"/>
  <c r="E2098" i="2"/>
  <c r="Z2097" i="2"/>
  <c r="K2097" i="2"/>
  <c r="H2097" i="2"/>
  <c r="A2097" i="2"/>
  <c r="E2097" i="2"/>
  <c r="A2096" i="2"/>
  <c r="E2096" i="2"/>
  <c r="A2095" i="2"/>
  <c r="E2095" i="2"/>
  <c r="U2094" i="2"/>
  <c r="A2094" i="2"/>
  <c r="E2094" i="2"/>
  <c r="X2093" i="2"/>
  <c r="E2093" i="2"/>
  <c r="AH2092" i="2"/>
  <c r="AG2092" i="2"/>
  <c r="X2092" i="2"/>
  <c r="S2092" i="2"/>
  <c r="A2092" i="2"/>
  <c r="E2092" i="2"/>
  <c r="X2091" i="2"/>
  <c r="S2091" i="2"/>
  <c r="R2091" i="2"/>
  <c r="K2091" i="2"/>
  <c r="G2091" i="2"/>
  <c r="A2091" i="2"/>
  <c r="E2091" i="2"/>
  <c r="A2090" i="2"/>
  <c r="E2090" i="2"/>
  <c r="G2089" i="2"/>
  <c r="A2089" i="2"/>
  <c r="E2089" i="2"/>
  <c r="A2088" i="2"/>
  <c r="E2088" i="2"/>
  <c r="A2087" i="2"/>
  <c r="E2087" i="2"/>
  <c r="A2086" i="2"/>
  <c r="E2086" i="2"/>
  <c r="A2085" i="2"/>
  <c r="E2085" i="2"/>
  <c r="A2084" i="2"/>
  <c r="E2084" i="2"/>
  <c r="N2083" i="2"/>
  <c r="G2083" i="2"/>
  <c r="A2083" i="2"/>
  <c r="E2083" i="2"/>
  <c r="N2082" i="2"/>
  <c r="G2082" i="2"/>
  <c r="A2082" i="2"/>
  <c r="E2082" i="2"/>
  <c r="AB1882" i="2"/>
  <c r="AB1895" i="2"/>
  <c r="N2081" i="2"/>
  <c r="G2081" i="2"/>
  <c r="A2081" i="2"/>
  <c r="E2081" i="2"/>
  <c r="AA1882" i="2"/>
  <c r="AA1895" i="2"/>
  <c r="N2080" i="2"/>
  <c r="G2080" i="2"/>
  <c r="A2080" i="2"/>
  <c r="E2080" i="2"/>
  <c r="Z1895" i="2"/>
  <c r="N2079" i="2"/>
  <c r="G2079" i="2"/>
  <c r="A2079" i="2"/>
  <c r="E2079" i="2"/>
  <c r="G2078" i="2"/>
  <c r="A2078" i="2"/>
  <c r="E2078" i="2"/>
  <c r="N2077" i="2"/>
  <c r="G2077" i="2"/>
  <c r="A2077" i="2"/>
  <c r="E2077" i="2"/>
  <c r="N2076" i="2"/>
  <c r="G2076" i="2"/>
  <c r="A2076" i="2"/>
  <c r="E2076" i="2"/>
  <c r="N2075" i="2"/>
  <c r="G2075" i="2"/>
  <c r="A2075" i="2"/>
  <c r="E2075" i="2"/>
  <c r="G2074" i="2"/>
  <c r="A2074" i="2"/>
  <c r="E2074" i="2"/>
  <c r="N2073" i="2"/>
  <c r="G2073" i="2"/>
  <c r="A2073" i="2"/>
  <c r="E2073" i="2"/>
  <c r="N2072" i="2"/>
  <c r="G2072" i="2"/>
  <c r="A2072" i="2"/>
  <c r="E2072" i="2"/>
  <c r="N2071" i="2"/>
  <c r="G2071" i="2"/>
  <c r="A2071" i="2"/>
  <c r="E2071" i="2"/>
  <c r="G2070" i="2"/>
  <c r="A2070" i="2"/>
  <c r="E2070" i="2"/>
  <c r="N2069" i="2"/>
  <c r="G2069" i="2"/>
  <c r="G2059" i="2"/>
  <c r="E2069" i="2"/>
  <c r="N2068" i="2"/>
  <c r="G2068" i="2"/>
  <c r="A2068" i="2"/>
  <c r="E2068" i="2"/>
  <c r="G2067" i="2"/>
  <c r="A2067" i="2"/>
  <c r="E2067" i="2"/>
  <c r="N2066" i="2"/>
  <c r="G2066" i="2"/>
  <c r="A2066" i="2"/>
  <c r="E2066" i="2"/>
  <c r="T2065" i="2"/>
  <c r="N2065" i="2"/>
  <c r="G2065" i="2"/>
  <c r="A2065" i="2"/>
  <c r="E2065" i="2"/>
  <c r="T2064" i="2"/>
  <c r="N2064" i="2"/>
  <c r="G2064" i="2"/>
  <c r="A2064" i="2"/>
  <c r="E2064" i="2"/>
  <c r="E2063" i="2"/>
  <c r="E2062" i="2"/>
  <c r="E2061" i="2"/>
  <c r="BY2060" i="2"/>
  <c r="K1895" i="2"/>
  <c r="CA2059" i="2"/>
  <c r="CC2059" i="2"/>
  <c r="BZ2059" i="2"/>
  <c r="CB2059" i="2"/>
  <c r="BY2059" i="2"/>
  <c r="BX2059" i="2"/>
  <c r="BW2059" i="2"/>
  <c r="BV2059" i="2"/>
  <c r="BU2059" i="2"/>
  <c r="BT2059" i="2"/>
  <c r="BS2059" i="2"/>
  <c r="BR2059" i="2"/>
  <c r="BQ2059" i="2"/>
  <c r="BP2059" i="2"/>
  <c r="BO2059" i="2"/>
  <c r="BN2059" i="2"/>
  <c r="BM2059" i="2"/>
  <c r="BL2059" i="2"/>
  <c r="BK2059" i="2"/>
  <c r="BJ2059" i="2"/>
  <c r="BI2059" i="2"/>
  <c r="BH2059" i="2"/>
  <c r="BG2059" i="2"/>
  <c r="BF2059" i="2"/>
  <c r="BE2059" i="2"/>
  <c r="BD2059" i="2"/>
  <c r="BC2059" i="2"/>
  <c r="BB2059" i="2"/>
  <c r="BA2059" i="2"/>
  <c r="AZ2059" i="2"/>
  <c r="AY2059" i="2"/>
  <c r="AX2059" i="2"/>
  <c r="AW2059" i="2"/>
  <c r="AV2059" i="2"/>
  <c r="AU2059" i="2"/>
  <c r="AT2059" i="2"/>
  <c r="AS2059" i="2"/>
  <c r="AR2059" i="2"/>
  <c r="AQ2059" i="2"/>
  <c r="AP2059" i="2"/>
  <c r="AO2059" i="2"/>
  <c r="AN2059" i="2"/>
  <c r="AM2059" i="2"/>
  <c r="AL2059" i="2"/>
  <c r="AK2059" i="2"/>
  <c r="AJ2059" i="2"/>
  <c r="AI2059" i="2"/>
  <c r="AH2059" i="2"/>
  <c r="AG2059" i="2"/>
  <c r="AF2059" i="2"/>
  <c r="AE2059" i="2"/>
  <c r="AD2059" i="2"/>
  <c r="AC2059" i="2"/>
  <c r="AB2059" i="2"/>
  <c r="AA2059" i="2"/>
  <c r="Z2059" i="2"/>
  <c r="Y2059" i="2"/>
  <c r="X2059" i="2"/>
  <c r="W2059" i="2"/>
  <c r="V2059" i="2"/>
  <c r="U2059" i="2"/>
  <c r="T2059" i="2"/>
  <c r="S2059" i="2"/>
  <c r="R2059" i="2"/>
  <c r="Q2059" i="2"/>
  <c r="P2059" i="2"/>
  <c r="O2059" i="2"/>
  <c r="N2059" i="2"/>
  <c r="M2059" i="2"/>
  <c r="L2059" i="2"/>
  <c r="K2059" i="2"/>
  <c r="J2059" i="2"/>
  <c r="I2059" i="2"/>
  <c r="H2059" i="2"/>
  <c r="X2057" i="2"/>
  <c r="G2057" i="2"/>
  <c r="G2054" i="2"/>
  <c r="A2053" i="2"/>
  <c r="E2053" i="2"/>
  <c r="A2052" i="2"/>
  <c r="E2052" i="2"/>
  <c r="A2051" i="2"/>
  <c r="E2051" i="2"/>
  <c r="A2050" i="2"/>
  <c r="E2050" i="2"/>
  <c r="A2049" i="2"/>
  <c r="E2049" i="2"/>
  <c r="K2048" i="2"/>
  <c r="A2048" i="2"/>
  <c r="H2042" i="2"/>
  <c r="B2048" i="2"/>
  <c r="E2048" i="2"/>
  <c r="A2047" i="2"/>
  <c r="B2047" i="2"/>
  <c r="E2047" i="2"/>
  <c r="H2046" i="2"/>
  <c r="A2046" i="2"/>
  <c r="B2046" i="2"/>
  <c r="E2046" i="2"/>
  <c r="A2045" i="2"/>
  <c r="B2045" i="2"/>
  <c r="E2045" i="2"/>
  <c r="K2044" i="2"/>
  <c r="A2044" i="2"/>
  <c r="B2044" i="2"/>
  <c r="E2044" i="2"/>
  <c r="A2043" i="2"/>
  <c r="B2043" i="2"/>
  <c r="E2043" i="2"/>
  <c r="A2042" i="2"/>
  <c r="E2042" i="2"/>
  <c r="G2041" i="2"/>
  <c r="A2041" i="2"/>
  <c r="E2041" i="2"/>
  <c r="A2040" i="2"/>
  <c r="E2040" i="2"/>
  <c r="A2039" i="2"/>
  <c r="E2039" i="2"/>
  <c r="K2038" i="2"/>
  <c r="A2038" i="2"/>
  <c r="E2038" i="2"/>
  <c r="A2037" i="2"/>
  <c r="E2037" i="2"/>
  <c r="H2036" i="2"/>
  <c r="A2036" i="2"/>
  <c r="E2036" i="2"/>
  <c r="A2035" i="2"/>
  <c r="E2035" i="2"/>
  <c r="K2034" i="2"/>
  <c r="A2034" i="2"/>
  <c r="E2034" i="2"/>
  <c r="A2033" i="2"/>
  <c r="E2033" i="2"/>
  <c r="H2032" i="2"/>
  <c r="A2032" i="2"/>
  <c r="E2032" i="2"/>
  <c r="G2031" i="2"/>
  <c r="A2031" i="2"/>
  <c r="E2031" i="2"/>
  <c r="A2030" i="2"/>
  <c r="E2030" i="2"/>
  <c r="A2029" i="2"/>
  <c r="E2029" i="2"/>
  <c r="K2028" i="2"/>
  <c r="A2028" i="2"/>
  <c r="E2028" i="2"/>
  <c r="A2027" i="2"/>
  <c r="E2027" i="2"/>
  <c r="H2026" i="2"/>
  <c r="A2026" i="2"/>
  <c r="E2026" i="2"/>
  <c r="A2025" i="2"/>
  <c r="E2025" i="2"/>
  <c r="K2024" i="2"/>
  <c r="A2024" i="2"/>
  <c r="E2024" i="2"/>
  <c r="A2023" i="2"/>
  <c r="E2023" i="2"/>
  <c r="H2022" i="2"/>
  <c r="A2022" i="2"/>
  <c r="E2022" i="2"/>
  <c r="G2021" i="2"/>
  <c r="A2021" i="2"/>
  <c r="E2021" i="2"/>
  <c r="V2020" i="2"/>
  <c r="S2020" i="2"/>
  <c r="A2020" i="2"/>
  <c r="E2020" i="2"/>
  <c r="G2019" i="2"/>
  <c r="A2019" i="2"/>
  <c r="E2019" i="2"/>
  <c r="A2018" i="2"/>
  <c r="E2018" i="2"/>
  <c r="G2017" i="2"/>
  <c r="A2017" i="2"/>
  <c r="E2017" i="2"/>
  <c r="A2016" i="2"/>
  <c r="E2016" i="2"/>
  <c r="A2015" i="2"/>
  <c r="E2015" i="2"/>
  <c r="AA1992" i="2"/>
  <c r="AA1994" i="2"/>
  <c r="AA1996" i="2"/>
  <c r="AA1998" i="2"/>
  <c r="AB1992" i="2"/>
  <c r="AB1994" i="2"/>
  <c r="AB1996" i="2"/>
  <c r="AB1998" i="2"/>
  <c r="K2010" i="2"/>
  <c r="A2010" i="2"/>
  <c r="E2010" i="2"/>
  <c r="K2009" i="2"/>
  <c r="A2009" i="2"/>
  <c r="E2009" i="2"/>
  <c r="K2008" i="2"/>
  <c r="H2008" i="2"/>
  <c r="A2008" i="2"/>
  <c r="E2008" i="2"/>
  <c r="A2007" i="2"/>
  <c r="E2007" i="2"/>
  <c r="W2006" i="2"/>
  <c r="V2006" i="2"/>
  <c r="K2006" i="2"/>
  <c r="G2006" i="2"/>
  <c r="A2006" i="2"/>
  <c r="E2006" i="2"/>
  <c r="D2006" i="2"/>
  <c r="A2005" i="2"/>
  <c r="E2005" i="2"/>
  <c r="K2004" i="2"/>
  <c r="H2004" i="2"/>
  <c r="A2004" i="2"/>
  <c r="E2004" i="2"/>
  <c r="A2003" i="2"/>
  <c r="E2003" i="2"/>
  <c r="K2002" i="2"/>
  <c r="H2002" i="2"/>
  <c r="A2002" i="2"/>
  <c r="E2002" i="2"/>
  <c r="A2001" i="2"/>
  <c r="E2001" i="2"/>
  <c r="H2000" i="2"/>
  <c r="A2000" i="2"/>
  <c r="E2000" i="2"/>
  <c r="A1999" i="2"/>
  <c r="E1999" i="2"/>
  <c r="Z1998" i="2"/>
  <c r="K1998" i="2"/>
  <c r="H1998" i="2"/>
  <c r="A1998" i="2"/>
  <c r="E1998" i="2"/>
  <c r="A1997" i="2"/>
  <c r="E1997" i="2"/>
  <c r="Z1996" i="2"/>
  <c r="K1996" i="2"/>
  <c r="H1996" i="2"/>
  <c r="A1996" i="2"/>
  <c r="E1996" i="2"/>
  <c r="A1995" i="2"/>
  <c r="E1995" i="2"/>
  <c r="Z1994" i="2"/>
  <c r="K1994" i="2"/>
  <c r="H1994" i="2"/>
  <c r="A1994" i="2"/>
  <c r="E1994" i="2"/>
  <c r="A1993" i="2"/>
  <c r="E1993" i="2"/>
  <c r="Z1992" i="2"/>
  <c r="K1992" i="2"/>
  <c r="H1992" i="2"/>
  <c r="A1992" i="2"/>
  <c r="E1992" i="2"/>
  <c r="A1991" i="2"/>
  <c r="E1991" i="2"/>
  <c r="A1990" i="2"/>
  <c r="E1990" i="2"/>
  <c r="U1989" i="2"/>
  <c r="A1989" i="2"/>
  <c r="E1989" i="2"/>
  <c r="X1988" i="2"/>
  <c r="E1988" i="2"/>
  <c r="AH1987" i="2"/>
  <c r="AG1987" i="2"/>
  <c r="X1987" i="2"/>
  <c r="S1987" i="2"/>
  <c r="A1987" i="2"/>
  <c r="E1987" i="2"/>
  <c r="X1986" i="2"/>
  <c r="S1986" i="2"/>
  <c r="R1986" i="2"/>
  <c r="K1986" i="2"/>
  <c r="G1986" i="2"/>
  <c r="A1986" i="2"/>
  <c r="E1986" i="2"/>
  <c r="A1985" i="2"/>
  <c r="E1985" i="2"/>
  <c r="G1984" i="2"/>
  <c r="A1984" i="2"/>
  <c r="E1984" i="2"/>
  <c r="A1983" i="2"/>
  <c r="E1983" i="2"/>
  <c r="A1982" i="2"/>
  <c r="E1982" i="2"/>
  <c r="A1981" i="2"/>
  <c r="E1981" i="2"/>
  <c r="A1980" i="2"/>
  <c r="E1980" i="2"/>
  <c r="A1979" i="2"/>
  <c r="E1979" i="2"/>
  <c r="N1978" i="2"/>
  <c r="G1978" i="2"/>
  <c r="A1978" i="2"/>
  <c r="E1978" i="2"/>
  <c r="N1977" i="2"/>
  <c r="G1977" i="2"/>
  <c r="A1977" i="2"/>
  <c r="E1977" i="2"/>
  <c r="AB1777" i="2"/>
  <c r="AB1790" i="2"/>
  <c r="N1976" i="2"/>
  <c r="G1976" i="2"/>
  <c r="A1976" i="2"/>
  <c r="E1976" i="2"/>
  <c r="AA1777" i="2"/>
  <c r="AA1790" i="2"/>
  <c r="N1975" i="2"/>
  <c r="G1975" i="2"/>
  <c r="A1975" i="2"/>
  <c r="E1975" i="2"/>
  <c r="Z1790" i="2"/>
  <c r="N1974" i="2"/>
  <c r="G1974" i="2"/>
  <c r="A1974" i="2"/>
  <c r="E1974" i="2"/>
  <c r="G1973" i="2"/>
  <c r="A1973" i="2"/>
  <c r="E1973" i="2"/>
  <c r="N1972" i="2"/>
  <c r="G1972" i="2"/>
  <c r="A1972" i="2"/>
  <c r="E1972" i="2"/>
  <c r="N1971" i="2"/>
  <c r="G1971" i="2"/>
  <c r="A1971" i="2"/>
  <c r="E1971" i="2"/>
  <c r="N1970" i="2"/>
  <c r="G1970" i="2"/>
  <c r="A1970" i="2"/>
  <c r="E1970" i="2"/>
  <c r="G1969" i="2"/>
  <c r="A1969" i="2"/>
  <c r="E1969" i="2"/>
  <c r="N1968" i="2"/>
  <c r="G1968" i="2"/>
  <c r="A1968" i="2"/>
  <c r="E1968" i="2"/>
  <c r="N1967" i="2"/>
  <c r="G1967" i="2"/>
  <c r="A1967" i="2"/>
  <c r="E1967" i="2"/>
  <c r="N1966" i="2"/>
  <c r="G1966" i="2"/>
  <c r="A1966" i="2"/>
  <c r="E1966" i="2"/>
  <c r="G1965" i="2"/>
  <c r="A1965" i="2"/>
  <c r="E1965" i="2"/>
  <c r="N1964" i="2"/>
  <c r="G1964" i="2"/>
  <c r="G1954" i="2"/>
  <c r="E1964" i="2"/>
  <c r="N1963" i="2"/>
  <c r="G1963" i="2"/>
  <c r="A1963" i="2"/>
  <c r="E1963" i="2"/>
  <c r="G1962" i="2"/>
  <c r="A1962" i="2"/>
  <c r="E1962" i="2"/>
  <c r="N1961" i="2"/>
  <c r="G1961" i="2"/>
  <c r="A1961" i="2"/>
  <c r="E1961" i="2"/>
  <c r="T1960" i="2"/>
  <c r="N1960" i="2"/>
  <c r="G1960" i="2"/>
  <c r="A1960" i="2"/>
  <c r="E1960" i="2"/>
  <c r="T1959" i="2"/>
  <c r="N1959" i="2"/>
  <c r="G1959" i="2"/>
  <c r="A1959" i="2"/>
  <c r="E1959" i="2"/>
  <c r="E1958" i="2"/>
  <c r="E1957" i="2"/>
  <c r="E1956" i="2"/>
  <c r="BY1955" i="2"/>
  <c r="K1790" i="2"/>
  <c r="CA1954" i="2"/>
  <c r="CC1954" i="2"/>
  <c r="BZ1954" i="2"/>
  <c r="CB1954" i="2"/>
  <c r="BY1954" i="2"/>
  <c r="BX1954" i="2"/>
  <c r="BW1954" i="2"/>
  <c r="BV1954" i="2"/>
  <c r="BU1954" i="2"/>
  <c r="BT1954" i="2"/>
  <c r="BS1954" i="2"/>
  <c r="BR1954" i="2"/>
  <c r="BQ1954" i="2"/>
  <c r="BP1954" i="2"/>
  <c r="BO1954" i="2"/>
  <c r="BN1954" i="2"/>
  <c r="BM1954" i="2"/>
  <c r="BL1954" i="2"/>
  <c r="BK1954" i="2"/>
  <c r="BJ1954" i="2"/>
  <c r="BI1954" i="2"/>
  <c r="BH1954" i="2"/>
  <c r="BG1954" i="2"/>
  <c r="BF1954" i="2"/>
  <c r="BE1954" i="2"/>
  <c r="BD1954" i="2"/>
  <c r="BC1954" i="2"/>
  <c r="BB1954" i="2"/>
  <c r="BA1954" i="2"/>
  <c r="AZ1954" i="2"/>
  <c r="AY1954" i="2"/>
  <c r="AX1954" i="2"/>
  <c r="AW1954" i="2"/>
  <c r="AV1954" i="2"/>
  <c r="AU1954" i="2"/>
  <c r="AT1954" i="2"/>
  <c r="AS1954" i="2"/>
  <c r="AR1954" i="2"/>
  <c r="AQ1954" i="2"/>
  <c r="AP1954" i="2"/>
  <c r="AO1954" i="2"/>
  <c r="AN1954" i="2"/>
  <c r="AM1954" i="2"/>
  <c r="AL1954" i="2"/>
  <c r="AK1954" i="2"/>
  <c r="AJ1954" i="2"/>
  <c r="AI1954" i="2"/>
  <c r="AH1954" i="2"/>
  <c r="AG1954" i="2"/>
  <c r="AF1954" i="2"/>
  <c r="AE1954" i="2"/>
  <c r="AD1954" i="2"/>
  <c r="AC1954" i="2"/>
  <c r="AB1954" i="2"/>
  <c r="AA1954" i="2"/>
  <c r="Z1954" i="2"/>
  <c r="Y1954" i="2"/>
  <c r="X1954" i="2"/>
  <c r="W1954" i="2"/>
  <c r="V1954" i="2"/>
  <c r="U1954" i="2"/>
  <c r="T1954" i="2"/>
  <c r="S1954" i="2"/>
  <c r="R1954" i="2"/>
  <c r="Q1954" i="2"/>
  <c r="P1954" i="2"/>
  <c r="O1954" i="2"/>
  <c r="N1954" i="2"/>
  <c r="M1954" i="2"/>
  <c r="L1954" i="2"/>
  <c r="K1954" i="2"/>
  <c r="J1954" i="2"/>
  <c r="I1954" i="2"/>
  <c r="H1954" i="2"/>
  <c r="X1952" i="2"/>
  <c r="G1952" i="2"/>
  <c r="G1949" i="2"/>
  <c r="A1948" i="2"/>
  <c r="E1948" i="2"/>
  <c r="A1947" i="2"/>
  <c r="E1947" i="2"/>
  <c r="A1946" i="2"/>
  <c r="E1946" i="2"/>
  <c r="A1945" i="2"/>
  <c r="E1945" i="2"/>
  <c r="A1944" i="2"/>
  <c r="E1944" i="2"/>
  <c r="K1943" i="2"/>
  <c r="A1943" i="2"/>
  <c r="H1937" i="2"/>
  <c r="B1943" i="2"/>
  <c r="E1943" i="2"/>
  <c r="A1942" i="2"/>
  <c r="B1942" i="2"/>
  <c r="E1942" i="2"/>
  <c r="H1941" i="2"/>
  <c r="A1941" i="2"/>
  <c r="B1941" i="2"/>
  <c r="E1941" i="2"/>
  <c r="A1940" i="2"/>
  <c r="B1940" i="2"/>
  <c r="E1940" i="2"/>
  <c r="K1939" i="2"/>
  <c r="A1939" i="2"/>
  <c r="B1939" i="2"/>
  <c r="E1939" i="2"/>
  <c r="A1938" i="2"/>
  <c r="B1938" i="2"/>
  <c r="E1938" i="2"/>
  <c r="A1937" i="2"/>
  <c r="E1937" i="2"/>
  <c r="G1936" i="2"/>
  <c r="A1936" i="2"/>
  <c r="E1936" i="2"/>
  <c r="A1935" i="2"/>
  <c r="E1935" i="2"/>
  <c r="A1934" i="2"/>
  <c r="E1934" i="2"/>
  <c r="K1933" i="2"/>
  <c r="A1933" i="2"/>
  <c r="E1933" i="2"/>
  <c r="A1932" i="2"/>
  <c r="E1932" i="2"/>
  <c r="H1931" i="2"/>
  <c r="A1931" i="2"/>
  <c r="E1931" i="2"/>
  <c r="A1930" i="2"/>
  <c r="E1930" i="2"/>
  <c r="K1929" i="2"/>
  <c r="A1929" i="2"/>
  <c r="E1929" i="2"/>
  <c r="A1928" i="2"/>
  <c r="E1928" i="2"/>
  <c r="H1927" i="2"/>
  <c r="A1927" i="2"/>
  <c r="E1927" i="2"/>
  <c r="G1926" i="2"/>
  <c r="A1926" i="2"/>
  <c r="E1926" i="2"/>
  <c r="A1925" i="2"/>
  <c r="E1925" i="2"/>
  <c r="A1924" i="2"/>
  <c r="E1924" i="2"/>
  <c r="K1923" i="2"/>
  <c r="A1923" i="2"/>
  <c r="E1923" i="2"/>
  <c r="A1922" i="2"/>
  <c r="E1922" i="2"/>
  <c r="H1921" i="2"/>
  <c r="A1921" i="2"/>
  <c r="E1921" i="2"/>
  <c r="A1920" i="2"/>
  <c r="E1920" i="2"/>
  <c r="K1919" i="2"/>
  <c r="A1919" i="2"/>
  <c r="E1919" i="2"/>
  <c r="A1918" i="2"/>
  <c r="E1918" i="2"/>
  <c r="H1917" i="2"/>
  <c r="A1917" i="2"/>
  <c r="E1917" i="2"/>
  <c r="G1916" i="2"/>
  <c r="A1916" i="2"/>
  <c r="E1916" i="2"/>
  <c r="V1915" i="2"/>
  <c r="S1915" i="2"/>
  <c r="A1915" i="2"/>
  <c r="E1915" i="2"/>
  <c r="G1914" i="2"/>
  <c r="A1914" i="2"/>
  <c r="E1914" i="2"/>
  <c r="A1913" i="2"/>
  <c r="E1913" i="2"/>
  <c r="G1912" i="2"/>
  <c r="A1912" i="2"/>
  <c r="E1912" i="2"/>
  <c r="A1911" i="2"/>
  <c r="E1911" i="2"/>
  <c r="A1910" i="2"/>
  <c r="E1910" i="2"/>
  <c r="AA1887" i="2"/>
  <c r="AA1889" i="2"/>
  <c r="AA1891" i="2"/>
  <c r="AA1893" i="2"/>
  <c r="AB1887" i="2"/>
  <c r="AB1889" i="2"/>
  <c r="AB1891" i="2"/>
  <c r="AB1893" i="2"/>
  <c r="K1905" i="2"/>
  <c r="A1905" i="2"/>
  <c r="E1905" i="2"/>
  <c r="K1904" i="2"/>
  <c r="A1904" i="2"/>
  <c r="E1904" i="2"/>
  <c r="K1903" i="2"/>
  <c r="H1903" i="2"/>
  <c r="A1903" i="2"/>
  <c r="E1903" i="2"/>
  <c r="A1902" i="2"/>
  <c r="E1902" i="2"/>
  <c r="W1901" i="2"/>
  <c r="V1901" i="2"/>
  <c r="K1901" i="2"/>
  <c r="G1901" i="2"/>
  <c r="A1901" i="2"/>
  <c r="E1901" i="2"/>
  <c r="D1901" i="2"/>
  <c r="A1900" i="2"/>
  <c r="E1900" i="2"/>
  <c r="K1899" i="2"/>
  <c r="H1899" i="2"/>
  <c r="A1899" i="2"/>
  <c r="E1899" i="2"/>
  <c r="A1898" i="2"/>
  <c r="E1898" i="2"/>
  <c r="K1897" i="2"/>
  <c r="H1897" i="2"/>
  <c r="A1897" i="2"/>
  <c r="E1897" i="2"/>
  <c r="A1896" i="2"/>
  <c r="E1896" i="2"/>
  <c r="H1895" i="2"/>
  <c r="A1895" i="2"/>
  <c r="E1895" i="2"/>
  <c r="A1894" i="2"/>
  <c r="E1894" i="2"/>
  <c r="Z1893" i="2"/>
  <c r="K1893" i="2"/>
  <c r="H1893" i="2"/>
  <c r="A1893" i="2"/>
  <c r="E1893" i="2"/>
  <c r="A1892" i="2"/>
  <c r="E1892" i="2"/>
  <c r="Z1891" i="2"/>
  <c r="K1891" i="2"/>
  <c r="H1891" i="2"/>
  <c r="A1891" i="2"/>
  <c r="E1891" i="2"/>
  <c r="A1890" i="2"/>
  <c r="E1890" i="2"/>
  <c r="Z1889" i="2"/>
  <c r="K1889" i="2"/>
  <c r="H1889" i="2"/>
  <c r="A1889" i="2"/>
  <c r="E1889" i="2"/>
  <c r="A1888" i="2"/>
  <c r="E1888" i="2"/>
  <c r="Z1887" i="2"/>
  <c r="K1887" i="2"/>
  <c r="H1887" i="2"/>
  <c r="A1887" i="2"/>
  <c r="E1887" i="2"/>
  <c r="A1886" i="2"/>
  <c r="E1886" i="2"/>
  <c r="A1885" i="2"/>
  <c r="E1885" i="2"/>
  <c r="U1884" i="2"/>
  <c r="A1884" i="2"/>
  <c r="E1884" i="2"/>
  <c r="X1883" i="2"/>
  <c r="E1883" i="2"/>
  <c r="AH1882" i="2"/>
  <c r="AG1882" i="2"/>
  <c r="X1882" i="2"/>
  <c r="S1882" i="2"/>
  <c r="A1882" i="2"/>
  <c r="E1882" i="2"/>
  <c r="X1881" i="2"/>
  <c r="S1881" i="2"/>
  <c r="R1881" i="2"/>
  <c r="K1881" i="2"/>
  <c r="G1881" i="2"/>
  <c r="A1881" i="2"/>
  <c r="E1881" i="2"/>
  <c r="A1880" i="2"/>
  <c r="E1880" i="2"/>
  <c r="G1879" i="2"/>
  <c r="A1879" i="2"/>
  <c r="E1879" i="2"/>
  <c r="A1878" i="2"/>
  <c r="E1878" i="2"/>
  <c r="A1877" i="2"/>
  <c r="E1877" i="2"/>
  <c r="A1876" i="2"/>
  <c r="E1876" i="2"/>
  <c r="A1875" i="2"/>
  <c r="E1875" i="2"/>
  <c r="A1874" i="2"/>
  <c r="E1874" i="2"/>
  <c r="N1873" i="2"/>
  <c r="G1873" i="2"/>
  <c r="A1873" i="2"/>
  <c r="E1873" i="2"/>
  <c r="N1872" i="2"/>
  <c r="G1872" i="2"/>
  <c r="A1872" i="2"/>
  <c r="E1872" i="2"/>
  <c r="AB1672" i="2"/>
  <c r="AB1685" i="2"/>
  <c r="N1871" i="2"/>
  <c r="G1871" i="2"/>
  <c r="A1871" i="2"/>
  <c r="E1871" i="2"/>
  <c r="AA1672" i="2"/>
  <c r="AA1685" i="2"/>
  <c r="N1870" i="2"/>
  <c r="G1870" i="2"/>
  <c r="A1870" i="2"/>
  <c r="E1870" i="2"/>
  <c r="Z1685" i="2"/>
  <c r="N1869" i="2"/>
  <c r="G1869" i="2"/>
  <c r="A1869" i="2"/>
  <c r="E1869" i="2"/>
  <c r="G1868" i="2"/>
  <c r="A1868" i="2"/>
  <c r="E1868" i="2"/>
  <c r="N1867" i="2"/>
  <c r="G1867" i="2"/>
  <c r="A1867" i="2"/>
  <c r="E1867" i="2"/>
  <c r="N1866" i="2"/>
  <c r="G1866" i="2"/>
  <c r="A1866" i="2"/>
  <c r="E1866" i="2"/>
  <c r="N1865" i="2"/>
  <c r="G1865" i="2"/>
  <c r="A1865" i="2"/>
  <c r="E1865" i="2"/>
  <c r="G1864" i="2"/>
  <c r="A1864" i="2"/>
  <c r="E1864" i="2"/>
  <c r="N1863" i="2"/>
  <c r="G1863" i="2"/>
  <c r="A1863" i="2"/>
  <c r="E1863" i="2"/>
  <c r="N1862" i="2"/>
  <c r="G1862" i="2"/>
  <c r="A1862" i="2"/>
  <c r="E1862" i="2"/>
  <c r="N1861" i="2"/>
  <c r="G1861" i="2"/>
  <c r="A1861" i="2"/>
  <c r="E1861" i="2"/>
  <c r="G1860" i="2"/>
  <c r="A1860" i="2"/>
  <c r="E1860" i="2"/>
  <c r="N1859" i="2"/>
  <c r="G1859" i="2"/>
  <c r="G1849" i="2"/>
  <c r="E1859" i="2"/>
  <c r="N1858" i="2"/>
  <c r="G1858" i="2"/>
  <c r="A1858" i="2"/>
  <c r="E1858" i="2"/>
  <c r="G1857" i="2"/>
  <c r="A1857" i="2"/>
  <c r="E1857" i="2"/>
  <c r="N1856" i="2"/>
  <c r="G1856" i="2"/>
  <c r="A1856" i="2"/>
  <c r="E1856" i="2"/>
  <c r="T1855" i="2"/>
  <c r="N1855" i="2"/>
  <c r="G1855" i="2"/>
  <c r="A1855" i="2"/>
  <c r="E1855" i="2"/>
  <c r="T1854" i="2"/>
  <c r="N1854" i="2"/>
  <c r="G1854" i="2"/>
  <c r="A1854" i="2"/>
  <c r="E1854" i="2"/>
  <c r="E1853" i="2"/>
  <c r="E1852" i="2"/>
  <c r="E1851" i="2"/>
  <c r="BY1850" i="2"/>
  <c r="K1685" i="2"/>
  <c r="CA1849" i="2"/>
  <c r="CC1849" i="2"/>
  <c r="BZ1849" i="2"/>
  <c r="CB1849" i="2"/>
  <c r="BY1849" i="2"/>
  <c r="BX1849" i="2"/>
  <c r="BW1849" i="2"/>
  <c r="BV1849" i="2"/>
  <c r="BU1849" i="2"/>
  <c r="BT1849" i="2"/>
  <c r="BS1849" i="2"/>
  <c r="BR1849" i="2"/>
  <c r="BQ1849" i="2"/>
  <c r="BP1849" i="2"/>
  <c r="BO1849" i="2"/>
  <c r="BN1849" i="2"/>
  <c r="BM1849" i="2"/>
  <c r="BL1849" i="2"/>
  <c r="BK1849" i="2"/>
  <c r="BJ1849" i="2"/>
  <c r="BI1849" i="2"/>
  <c r="BH1849" i="2"/>
  <c r="BG1849" i="2"/>
  <c r="BF1849" i="2"/>
  <c r="BE1849" i="2"/>
  <c r="BD1849" i="2"/>
  <c r="BC1849" i="2"/>
  <c r="BB1849" i="2"/>
  <c r="BA1849" i="2"/>
  <c r="AZ1849" i="2"/>
  <c r="AY1849" i="2"/>
  <c r="AX1849" i="2"/>
  <c r="AW1849" i="2"/>
  <c r="AV1849" i="2"/>
  <c r="AU1849" i="2"/>
  <c r="AT1849" i="2"/>
  <c r="AS1849" i="2"/>
  <c r="AR1849" i="2"/>
  <c r="AQ1849" i="2"/>
  <c r="AP1849" i="2"/>
  <c r="AO1849" i="2"/>
  <c r="AN1849" i="2"/>
  <c r="AM1849" i="2"/>
  <c r="AL1849" i="2"/>
  <c r="AK1849" i="2"/>
  <c r="AJ1849" i="2"/>
  <c r="AI1849" i="2"/>
  <c r="AH1849" i="2"/>
  <c r="AG1849" i="2"/>
  <c r="AF1849" i="2"/>
  <c r="AE1849" i="2"/>
  <c r="AD1849" i="2"/>
  <c r="AC1849" i="2"/>
  <c r="AB1849" i="2"/>
  <c r="AA1849" i="2"/>
  <c r="Z1849" i="2"/>
  <c r="Y1849" i="2"/>
  <c r="X1849" i="2"/>
  <c r="W1849" i="2"/>
  <c r="V1849" i="2"/>
  <c r="U1849" i="2"/>
  <c r="T1849" i="2"/>
  <c r="S1849" i="2"/>
  <c r="R1849" i="2"/>
  <c r="Q1849" i="2"/>
  <c r="P1849" i="2"/>
  <c r="O1849" i="2"/>
  <c r="N1849" i="2"/>
  <c r="M1849" i="2"/>
  <c r="L1849" i="2"/>
  <c r="K1849" i="2"/>
  <c r="J1849" i="2"/>
  <c r="I1849" i="2"/>
  <c r="H1849" i="2"/>
  <c r="X1847" i="2"/>
  <c r="G1847" i="2"/>
  <c r="G1844" i="2"/>
  <c r="A1843" i="2"/>
  <c r="E1843" i="2"/>
  <c r="A1842" i="2"/>
  <c r="E1842" i="2"/>
  <c r="A1841" i="2"/>
  <c r="E1841" i="2"/>
  <c r="A1840" i="2"/>
  <c r="E1840" i="2"/>
  <c r="A1839" i="2"/>
  <c r="E1839" i="2"/>
  <c r="K1838" i="2"/>
  <c r="A1838" i="2"/>
  <c r="H1832" i="2"/>
  <c r="B1838" i="2"/>
  <c r="E1838" i="2"/>
  <c r="A1837" i="2"/>
  <c r="B1837" i="2"/>
  <c r="E1837" i="2"/>
  <c r="H1836" i="2"/>
  <c r="A1836" i="2"/>
  <c r="B1836" i="2"/>
  <c r="E1836" i="2"/>
  <c r="A1835" i="2"/>
  <c r="B1835" i="2"/>
  <c r="E1835" i="2"/>
  <c r="K1834" i="2"/>
  <c r="A1834" i="2"/>
  <c r="B1834" i="2"/>
  <c r="E1834" i="2"/>
  <c r="A1833" i="2"/>
  <c r="B1833" i="2"/>
  <c r="E1833" i="2"/>
  <c r="A1832" i="2"/>
  <c r="E1832" i="2"/>
  <c r="G1831" i="2"/>
  <c r="A1831" i="2"/>
  <c r="E1831" i="2"/>
  <c r="A1830" i="2"/>
  <c r="E1830" i="2"/>
  <c r="A1829" i="2"/>
  <c r="E1829" i="2"/>
  <c r="K1828" i="2"/>
  <c r="A1828" i="2"/>
  <c r="E1828" i="2"/>
  <c r="A1827" i="2"/>
  <c r="E1827" i="2"/>
  <c r="H1826" i="2"/>
  <c r="A1826" i="2"/>
  <c r="E1826" i="2"/>
  <c r="A1825" i="2"/>
  <c r="E1825" i="2"/>
  <c r="K1824" i="2"/>
  <c r="A1824" i="2"/>
  <c r="E1824" i="2"/>
  <c r="A1823" i="2"/>
  <c r="E1823" i="2"/>
  <c r="H1822" i="2"/>
  <c r="A1822" i="2"/>
  <c r="E1822" i="2"/>
  <c r="G1821" i="2"/>
  <c r="A1821" i="2"/>
  <c r="E1821" i="2"/>
  <c r="A1820" i="2"/>
  <c r="E1820" i="2"/>
  <c r="A1819" i="2"/>
  <c r="E1819" i="2"/>
  <c r="K1818" i="2"/>
  <c r="A1818" i="2"/>
  <c r="E1818" i="2"/>
  <c r="A1817" i="2"/>
  <c r="E1817" i="2"/>
  <c r="H1816" i="2"/>
  <c r="A1816" i="2"/>
  <c r="E1816" i="2"/>
  <c r="A1815" i="2"/>
  <c r="E1815" i="2"/>
  <c r="K1814" i="2"/>
  <c r="A1814" i="2"/>
  <c r="E1814" i="2"/>
  <c r="A1813" i="2"/>
  <c r="E1813" i="2"/>
  <c r="H1812" i="2"/>
  <c r="A1812" i="2"/>
  <c r="E1812" i="2"/>
  <c r="G1811" i="2"/>
  <c r="A1811" i="2"/>
  <c r="E1811" i="2"/>
  <c r="V1810" i="2"/>
  <c r="S1810" i="2"/>
  <c r="A1810" i="2"/>
  <c r="E1810" i="2"/>
  <c r="G1809" i="2"/>
  <c r="A1809" i="2"/>
  <c r="E1809" i="2"/>
  <c r="A1808" i="2"/>
  <c r="E1808" i="2"/>
  <c r="G1807" i="2"/>
  <c r="A1807" i="2"/>
  <c r="E1807" i="2"/>
  <c r="A1806" i="2"/>
  <c r="E1806" i="2"/>
  <c r="A1805" i="2"/>
  <c r="E1805" i="2"/>
  <c r="AA1782" i="2"/>
  <c r="AA1784" i="2"/>
  <c r="AA1786" i="2"/>
  <c r="AA1788" i="2"/>
  <c r="AB1782" i="2"/>
  <c r="AB1784" i="2"/>
  <c r="AB1786" i="2"/>
  <c r="AB1788" i="2"/>
  <c r="K1800" i="2"/>
  <c r="A1800" i="2"/>
  <c r="E1800" i="2"/>
  <c r="K1799" i="2"/>
  <c r="A1799" i="2"/>
  <c r="E1799" i="2"/>
  <c r="K1798" i="2"/>
  <c r="H1798" i="2"/>
  <c r="A1798" i="2"/>
  <c r="E1798" i="2"/>
  <c r="A1797" i="2"/>
  <c r="E1797" i="2"/>
  <c r="W1796" i="2"/>
  <c r="V1796" i="2"/>
  <c r="K1796" i="2"/>
  <c r="G1796" i="2"/>
  <c r="A1796" i="2"/>
  <c r="E1796" i="2"/>
  <c r="D1796" i="2"/>
  <c r="A1795" i="2"/>
  <c r="E1795" i="2"/>
  <c r="K1794" i="2"/>
  <c r="H1794" i="2"/>
  <c r="A1794" i="2"/>
  <c r="E1794" i="2"/>
  <c r="A1793" i="2"/>
  <c r="E1793" i="2"/>
  <c r="K1792" i="2"/>
  <c r="H1792" i="2"/>
  <c r="A1792" i="2"/>
  <c r="E1792" i="2"/>
  <c r="A1791" i="2"/>
  <c r="E1791" i="2"/>
  <c r="H1790" i="2"/>
  <c r="A1790" i="2"/>
  <c r="E1790" i="2"/>
  <c r="A1789" i="2"/>
  <c r="E1789" i="2"/>
  <c r="Z1788" i="2"/>
  <c r="K1788" i="2"/>
  <c r="H1788" i="2"/>
  <c r="A1788" i="2"/>
  <c r="E1788" i="2"/>
  <c r="A1787" i="2"/>
  <c r="E1787" i="2"/>
  <c r="Z1786" i="2"/>
  <c r="K1786" i="2"/>
  <c r="H1786" i="2"/>
  <c r="A1786" i="2"/>
  <c r="E1786" i="2"/>
  <c r="A1785" i="2"/>
  <c r="E1785" i="2"/>
  <c r="Z1784" i="2"/>
  <c r="K1784" i="2"/>
  <c r="H1784" i="2"/>
  <c r="A1784" i="2"/>
  <c r="E1784" i="2"/>
  <c r="A1783" i="2"/>
  <c r="E1783" i="2"/>
  <c r="Z1782" i="2"/>
  <c r="K1782" i="2"/>
  <c r="H1782" i="2"/>
  <c r="A1782" i="2"/>
  <c r="E1782" i="2"/>
  <c r="A1781" i="2"/>
  <c r="E1781" i="2"/>
  <c r="A1780" i="2"/>
  <c r="E1780" i="2"/>
  <c r="U1779" i="2"/>
  <c r="A1779" i="2"/>
  <c r="E1779" i="2"/>
  <c r="X1778" i="2"/>
  <c r="E1778" i="2"/>
  <c r="AH1777" i="2"/>
  <c r="AG1777" i="2"/>
  <c r="X1777" i="2"/>
  <c r="S1777" i="2"/>
  <c r="A1777" i="2"/>
  <c r="E1777" i="2"/>
  <c r="X1776" i="2"/>
  <c r="S1776" i="2"/>
  <c r="R1776" i="2"/>
  <c r="K1776" i="2"/>
  <c r="G1776" i="2"/>
  <c r="A1776" i="2"/>
  <c r="E1776" i="2"/>
  <c r="A1775" i="2"/>
  <c r="E1775" i="2"/>
  <c r="G1774" i="2"/>
  <c r="A1774" i="2"/>
  <c r="E1774" i="2"/>
  <c r="A1773" i="2"/>
  <c r="E1773" i="2"/>
  <c r="A1772" i="2"/>
  <c r="E1772" i="2"/>
  <c r="A1771" i="2"/>
  <c r="E1771" i="2"/>
  <c r="A1770" i="2"/>
  <c r="E1770" i="2"/>
  <c r="A1769" i="2"/>
  <c r="E1769" i="2"/>
  <c r="N1768" i="2"/>
  <c r="G1768" i="2"/>
  <c r="A1768" i="2"/>
  <c r="E1768" i="2"/>
  <c r="N1767" i="2"/>
  <c r="G1767" i="2"/>
  <c r="A1767" i="2"/>
  <c r="E1767" i="2"/>
  <c r="AB1567" i="2"/>
  <c r="AB1580" i="2"/>
  <c r="N1766" i="2"/>
  <c r="G1766" i="2"/>
  <c r="A1766" i="2"/>
  <c r="E1766" i="2"/>
  <c r="AA1567" i="2"/>
  <c r="AA1580" i="2"/>
  <c r="N1765" i="2"/>
  <c r="G1765" i="2"/>
  <c r="A1765" i="2"/>
  <c r="E1765" i="2"/>
  <c r="Z1580" i="2"/>
  <c r="N1764" i="2"/>
  <c r="G1764" i="2"/>
  <c r="A1764" i="2"/>
  <c r="E1764" i="2"/>
  <c r="G1763" i="2"/>
  <c r="A1763" i="2"/>
  <c r="E1763" i="2"/>
  <c r="N1762" i="2"/>
  <c r="G1762" i="2"/>
  <c r="A1762" i="2"/>
  <c r="E1762" i="2"/>
  <c r="N1761" i="2"/>
  <c r="G1761" i="2"/>
  <c r="A1761" i="2"/>
  <c r="E1761" i="2"/>
  <c r="N1760" i="2"/>
  <c r="G1760" i="2"/>
  <c r="A1760" i="2"/>
  <c r="E1760" i="2"/>
  <c r="G1759" i="2"/>
  <c r="A1759" i="2"/>
  <c r="E1759" i="2"/>
  <c r="N1758" i="2"/>
  <c r="G1758" i="2"/>
  <c r="A1758" i="2"/>
  <c r="E1758" i="2"/>
  <c r="N1757" i="2"/>
  <c r="G1757" i="2"/>
  <c r="A1757" i="2"/>
  <c r="E1757" i="2"/>
  <c r="N1756" i="2"/>
  <c r="G1756" i="2"/>
  <c r="A1756" i="2"/>
  <c r="E1756" i="2"/>
  <c r="G1755" i="2"/>
  <c r="A1755" i="2"/>
  <c r="E1755" i="2"/>
  <c r="N1754" i="2"/>
  <c r="G1754" i="2"/>
  <c r="G1744" i="2"/>
  <c r="E1754" i="2"/>
  <c r="N1753" i="2"/>
  <c r="G1753" i="2"/>
  <c r="A1753" i="2"/>
  <c r="E1753" i="2"/>
  <c r="G1752" i="2"/>
  <c r="A1752" i="2"/>
  <c r="E1752" i="2"/>
  <c r="N1751" i="2"/>
  <c r="G1751" i="2"/>
  <c r="A1751" i="2"/>
  <c r="E1751" i="2"/>
  <c r="T1750" i="2"/>
  <c r="N1750" i="2"/>
  <c r="G1750" i="2"/>
  <c r="A1750" i="2"/>
  <c r="E1750" i="2"/>
  <c r="T1749" i="2"/>
  <c r="N1749" i="2"/>
  <c r="G1749" i="2"/>
  <c r="A1749" i="2"/>
  <c r="E1749" i="2"/>
  <c r="E1748" i="2"/>
  <c r="E1747" i="2"/>
  <c r="E1746" i="2"/>
  <c r="BY1745" i="2"/>
  <c r="K1580" i="2"/>
  <c r="CA1744" i="2"/>
  <c r="CC1744" i="2"/>
  <c r="BZ1744" i="2"/>
  <c r="CB1744" i="2"/>
  <c r="BY1744" i="2"/>
  <c r="BX1744" i="2"/>
  <c r="BW1744" i="2"/>
  <c r="BV1744" i="2"/>
  <c r="BU1744" i="2"/>
  <c r="BT1744" i="2"/>
  <c r="BS1744" i="2"/>
  <c r="BR1744" i="2"/>
  <c r="BQ1744" i="2"/>
  <c r="BP1744" i="2"/>
  <c r="BO1744" i="2"/>
  <c r="BN1744" i="2"/>
  <c r="BM1744" i="2"/>
  <c r="BL1744" i="2"/>
  <c r="BK1744" i="2"/>
  <c r="BJ1744" i="2"/>
  <c r="BI1744" i="2"/>
  <c r="BH1744" i="2"/>
  <c r="BG1744" i="2"/>
  <c r="BF1744" i="2"/>
  <c r="BE1744" i="2"/>
  <c r="BD1744" i="2"/>
  <c r="BC1744" i="2"/>
  <c r="BB1744" i="2"/>
  <c r="BA1744" i="2"/>
  <c r="AZ1744" i="2"/>
  <c r="AY1744" i="2"/>
  <c r="AX1744" i="2"/>
  <c r="AW1744" i="2"/>
  <c r="AV1744" i="2"/>
  <c r="AU1744" i="2"/>
  <c r="AT1744" i="2"/>
  <c r="AS1744" i="2"/>
  <c r="AR1744" i="2"/>
  <c r="AQ1744" i="2"/>
  <c r="AP1744" i="2"/>
  <c r="AO1744" i="2"/>
  <c r="AN1744" i="2"/>
  <c r="AM1744" i="2"/>
  <c r="AL1744" i="2"/>
  <c r="AK1744" i="2"/>
  <c r="AJ1744" i="2"/>
  <c r="AI1744" i="2"/>
  <c r="AH1744" i="2"/>
  <c r="AG1744" i="2"/>
  <c r="AF1744" i="2"/>
  <c r="AE1744" i="2"/>
  <c r="AD1744" i="2"/>
  <c r="AC1744" i="2"/>
  <c r="AB1744" i="2"/>
  <c r="AA1744" i="2"/>
  <c r="Z1744" i="2"/>
  <c r="Y1744" i="2"/>
  <c r="X1744" i="2"/>
  <c r="W1744" i="2"/>
  <c r="V1744" i="2"/>
  <c r="U1744" i="2"/>
  <c r="T1744" i="2"/>
  <c r="S1744" i="2"/>
  <c r="R1744" i="2"/>
  <c r="Q1744" i="2"/>
  <c r="P1744" i="2"/>
  <c r="O1744" i="2"/>
  <c r="N1744" i="2"/>
  <c r="M1744" i="2"/>
  <c r="L1744" i="2"/>
  <c r="K1744" i="2"/>
  <c r="J1744" i="2"/>
  <c r="I1744" i="2"/>
  <c r="H1744" i="2"/>
  <c r="X1742" i="2"/>
  <c r="G1742" i="2"/>
  <c r="G1739" i="2"/>
  <c r="A1738" i="2"/>
  <c r="E1738" i="2"/>
  <c r="A1737" i="2"/>
  <c r="E1737" i="2"/>
  <c r="A1736" i="2"/>
  <c r="E1736" i="2"/>
  <c r="A1735" i="2"/>
  <c r="E1735" i="2"/>
  <c r="A1734" i="2"/>
  <c r="E1734" i="2"/>
  <c r="K1733" i="2"/>
  <c r="A1733" i="2"/>
  <c r="H1727" i="2"/>
  <c r="B1733" i="2"/>
  <c r="E1733" i="2"/>
  <c r="A1732" i="2"/>
  <c r="B1732" i="2"/>
  <c r="E1732" i="2"/>
  <c r="H1731" i="2"/>
  <c r="A1731" i="2"/>
  <c r="B1731" i="2"/>
  <c r="E1731" i="2"/>
  <c r="A1730" i="2"/>
  <c r="B1730" i="2"/>
  <c r="E1730" i="2"/>
  <c r="K1729" i="2"/>
  <c r="A1729" i="2"/>
  <c r="B1729" i="2"/>
  <c r="E1729" i="2"/>
  <c r="A1728" i="2"/>
  <c r="B1728" i="2"/>
  <c r="E1728" i="2"/>
  <c r="A1727" i="2"/>
  <c r="E1727" i="2"/>
  <c r="G1726" i="2"/>
  <c r="A1726" i="2"/>
  <c r="E1726" i="2"/>
  <c r="A1725" i="2"/>
  <c r="E1725" i="2"/>
  <c r="A1724" i="2"/>
  <c r="E1724" i="2"/>
  <c r="K1723" i="2"/>
  <c r="A1723" i="2"/>
  <c r="E1723" i="2"/>
  <c r="A1722" i="2"/>
  <c r="E1722" i="2"/>
  <c r="H1721" i="2"/>
  <c r="A1721" i="2"/>
  <c r="E1721" i="2"/>
  <c r="A1720" i="2"/>
  <c r="E1720" i="2"/>
  <c r="K1719" i="2"/>
  <c r="A1719" i="2"/>
  <c r="E1719" i="2"/>
  <c r="A1718" i="2"/>
  <c r="E1718" i="2"/>
  <c r="H1717" i="2"/>
  <c r="A1717" i="2"/>
  <c r="E1717" i="2"/>
  <c r="G1716" i="2"/>
  <c r="A1716" i="2"/>
  <c r="E1716" i="2"/>
  <c r="A1715" i="2"/>
  <c r="E1715" i="2"/>
  <c r="A1714" i="2"/>
  <c r="E1714" i="2"/>
  <c r="K1713" i="2"/>
  <c r="A1713" i="2"/>
  <c r="E1713" i="2"/>
  <c r="A1712" i="2"/>
  <c r="E1712" i="2"/>
  <c r="H1711" i="2"/>
  <c r="A1711" i="2"/>
  <c r="E1711" i="2"/>
  <c r="A1710" i="2"/>
  <c r="E1710" i="2"/>
  <c r="K1709" i="2"/>
  <c r="A1709" i="2"/>
  <c r="E1709" i="2"/>
  <c r="A1708" i="2"/>
  <c r="E1708" i="2"/>
  <c r="H1707" i="2"/>
  <c r="A1707" i="2"/>
  <c r="E1707" i="2"/>
  <c r="G1706" i="2"/>
  <c r="A1706" i="2"/>
  <c r="E1706" i="2"/>
  <c r="V1705" i="2"/>
  <c r="S1705" i="2"/>
  <c r="A1705" i="2"/>
  <c r="E1705" i="2"/>
  <c r="G1704" i="2"/>
  <c r="A1704" i="2"/>
  <c r="E1704" i="2"/>
  <c r="A1703" i="2"/>
  <c r="E1703" i="2"/>
  <c r="G1702" i="2"/>
  <c r="A1702" i="2"/>
  <c r="E1702" i="2"/>
  <c r="A1701" i="2"/>
  <c r="E1701" i="2"/>
  <c r="A1700" i="2"/>
  <c r="E1700" i="2"/>
  <c r="AA1677" i="2"/>
  <c r="AA1679" i="2"/>
  <c r="AA1681" i="2"/>
  <c r="AA1683" i="2"/>
  <c r="AB1677" i="2"/>
  <c r="AB1679" i="2"/>
  <c r="AB1681" i="2"/>
  <c r="AB1683" i="2"/>
  <c r="K1695" i="2"/>
  <c r="A1695" i="2"/>
  <c r="E1695" i="2"/>
  <c r="K1694" i="2"/>
  <c r="A1694" i="2"/>
  <c r="E1694" i="2"/>
  <c r="K1693" i="2"/>
  <c r="H1693" i="2"/>
  <c r="A1693" i="2"/>
  <c r="E1693" i="2"/>
  <c r="A1692" i="2"/>
  <c r="E1692" i="2"/>
  <c r="W1691" i="2"/>
  <c r="V1691" i="2"/>
  <c r="K1691" i="2"/>
  <c r="G1691" i="2"/>
  <c r="A1691" i="2"/>
  <c r="E1691" i="2"/>
  <c r="D1691" i="2"/>
  <c r="A1690" i="2"/>
  <c r="E1690" i="2"/>
  <c r="K1689" i="2"/>
  <c r="H1689" i="2"/>
  <c r="A1689" i="2"/>
  <c r="E1689" i="2"/>
  <c r="A1688" i="2"/>
  <c r="E1688" i="2"/>
  <c r="K1687" i="2"/>
  <c r="H1687" i="2"/>
  <c r="A1687" i="2"/>
  <c r="E1687" i="2"/>
  <c r="A1686" i="2"/>
  <c r="E1686" i="2"/>
  <c r="H1685" i="2"/>
  <c r="A1685" i="2"/>
  <c r="E1685" i="2"/>
  <c r="A1684" i="2"/>
  <c r="E1684" i="2"/>
  <c r="Z1683" i="2"/>
  <c r="K1683" i="2"/>
  <c r="H1683" i="2"/>
  <c r="A1683" i="2"/>
  <c r="E1683" i="2"/>
  <c r="A1682" i="2"/>
  <c r="E1682" i="2"/>
  <c r="Z1681" i="2"/>
  <c r="K1681" i="2"/>
  <c r="H1681" i="2"/>
  <c r="A1681" i="2"/>
  <c r="E1681" i="2"/>
  <c r="A1680" i="2"/>
  <c r="E1680" i="2"/>
  <c r="Z1679" i="2"/>
  <c r="K1679" i="2"/>
  <c r="H1679" i="2"/>
  <c r="A1679" i="2"/>
  <c r="E1679" i="2"/>
  <c r="A1678" i="2"/>
  <c r="E1678" i="2"/>
  <c r="Z1677" i="2"/>
  <c r="K1677" i="2"/>
  <c r="H1677" i="2"/>
  <c r="A1677" i="2"/>
  <c r="E1677" i="2"/>
  <c r="A1676" i="2"/>
  <c r="E1676" i="2"/>
  <c r="A1675" i="2"/>
  <c r="E1675" i="2"/>
  <c r="U1674" i="2"/>
  <c r="A1674" i="2"/>
  <c r="E1674" i="2"/>
  <c r="X1673" i="2"/>
  <c r="E1673" i="2"/>
  <c r="AH1672" i="2"/>
  <c r="AG1672" i="2"/>
  <c r="X1672" i="2"/>
  <c r="S1672" i="2"/>
  <c r="A1672" i="2"/>
  <c r="E1672" i="2"/>
  <c r="X1671" i="2"/>
  <c r="S1671" i="2"/>
  <c r="R1671" i="2"/>
  <c r="K1671" i="2"/>
  <c r="G1671" i="2"/>
  <c r="A1671" i="2"/>
  <c r="E1671" i="2"/>
  <c r="A1670" i="2"/>
  <c r="E1670" i="2"/>
  <c r="G1669" i="2"/>
  <c r="A1669" i="2"/>
  <c r="E1669" i="2"/>
  <c r="A1668" i="2"/>
  <c r="E1668" i="2"/>
  <c r="A1667" i="2"/>
  <c r="E1667" i="2"/>
  <c r="A1666" i="2"/>
  <c r="E1666" i="2"/>
  <c r="A1665" i="2"/>
  <c r="E1665" i="2"/>
  <c r="A1664" i="2"/>
  <c r="E1664" i="2"/>
  <c r="N1663" i="2"/>
  <c r="G1663" i="2"/>
  <c r="A1663" i="2"/>
  <c r="E1663" i="2"/>
  <c r="N1662" i="2"/>
  <c r="G1662" i="2"/>
  <c r="A1662" i="2"/>
  <c r="E1662" i="2"/>
  <c r="AB1462" i="2"/>
  <c r="AB1475" i="2"/>
  <c r="N1661" i="2"/>
  <c r="G1661" i="2"/>
  <c r="A1661" i="2"/>
  <c r="E1661" i="2"/>
  <c r="AA1462" i="2"/>
  <c r="AA1475" i="2"/>
  <c r="N1660" i="2"/>
  <c r="G1660" i="2"/>
  <c r="A1660" i="2"/>
  <c r="E1660" i="2"/>
  <c r="Z1475" i="2"/>
  <c r="N1659" i="2"/>
  <c r="G1659" i="2"/>
  <c r="A1659" i="2"/>
  <c r="E1659" i="2"/>
  <c r="G1658" i="2"/>
  <c r="A1658" i="2"/>
  <c r="E1658" i="2"/>
  <c r="N1657" i="2"/>
  <c r="G1657" i="2"/>
  <c r="A1657" i="2"/>
  <c r="E1657" i="2"/>
  <c r="N1656" i="2"/>
  <c r="G1656" i="2"/>
  <c r="A1656" i="2"/>
  <c r="E1656" i="2"/>
  <c r="N1655" i="2"/>
  <c r="G1655" i="2"/>
  <c r="A1655" i="2"/>
  <c r="E1655" i="2"/>
  <c r="G1654" i="2"/>
  <c r="A1654" i="2"/>
  <c r="E1654" i="2"/>
  <c r="N1653" i="2"/>
  <c r="G1653" i="2"/>
  <c r="A1653" i="2"/>
  <c r="E1653" i="2"/>
  <c r="N1652" i="2"/>
  <c r="G1652" i="2"/>
  <c r="A1652" i="2"/>
  <c r="E1652" i="2"/>
  <c r="N1651" i="2"/>
  <c r="G1651" i="2"/>
  <c r="A1651" i="2"/>
  <c r="E1651" i="2"/>
  <c r="G1650" i="2"/>
  <c r="A1650" i="2"/>
  <c r="E1650" i="2"/>
  <c r="N1649" i="2"/>
  <c r="G1649" i="2"/>
  <c r="G1639" i="2"/>
  <c r="E1649" i="2"/>
  <c r="N1648" i="2"/>
  <c r="G1648" i="2"/>
  <c r="A1648" i="2"/>
  <c r="E1648" i="2"/>
  <c r="G1647" i="2"/>
  <c r="A1647" i="2"/>
  <c r="E1647" i="2"/>
  <c r="N1646" i="2"/>
  <c r="G1646" i="2"/>
  <c r="A1646" i="2"/>
  <c r="E1646" i="2"/>
  <c r="T1645" i="2"/>
  <c r="N1645" i="2"/>
  <c r="G1645" i="2"/>
  <c r="A1645" i="2"/>
  <c r="E1645" i="2"/>
  <c r="T1644" i="2"/>
  <c r="N1644" i="2"/>
  <c r="G1644" i="2"/>
  <c r="A1644" i="2"/>
  <c r="E1644" i="2"/>
  <c r="E1643" i="2"/>
  <c r="E1642" i="2"/>
  <c r="E1641" i="2"/>
  <c r="BY1640" i="2"/>
  <c r="K1475" i="2"/>
  <c r="CA1639" i="2"/>
  <c r="CC1639" i="2"/>
  <c r="BZ1639" i="2"/>
  <c r="CB1639" i="2"/>
  <c r="BY1639" i="2"/>
  <c r="BX1639" i="2"/>
  <c r="BW1639" i="2"/>
  <c r="BV1639" i="2"/>
  <c r="BU1639" i="2"/>
  <c r="BT1639" i="2"/>
  <c r="BS1639" i="2"/>
  <c r="BR1639" i="2"/>
  <c r="BQ1639" i="2"/>
  <c r="BP1639" i="2"/>
  <c r="BO1639" i="2"/>
  <c r="BN1639" i="2"/>
  <c r="BM1639" i="2"/>
  <c r="BL1639" i="2"/>
  <c r="BK1639" i="2"/>
  <c r="BJ1639" i="2"/>
  <c r="BI1639" i="2"/>
  <c r="BH1639" i="2"/>
  <c r="BG1639" i="2"/>
  <c r="BF1639" i="2"/>
  <c r="BE1639" i="2"/>
  <c r="BD1639" i="2"/>
  <c r="BC1639" i="2"/>
  <c r="BB1639" i="2"/>
  <c r="BA1639" i="2"/>
  <c r="AZ1639" i="2"/>
  <c r="AY1639" i="2"/>
  <c r="AX1639" i="2"/>
  <c r="AW1639" i="2"/>
  <c r="AV1639" i="2"/>
  <c r="AU1639" i="2"/>
  <c r="AT1639" i="2"/>
  <c r="AS1639" i="2"/>
  <c r="AR1639" i="2"/>
  <c r="AQ1639" i="2"/>
  <c r="AP1639" i="2"/>
  <c r="AO1639" i="2"/>
  <c r="AN1639" i="2"/>
  <c r="AM1639" i="2"/>
  <c r="AL1639" i="2"/>
  <c r="AK1639" i="2"/>
  <c r="AJ1639" i="2"/>
  <c r="AI1639" i="2"/>
  <c r="AH1639" i="2"/>
  <c r="AG1639" i="2"/>
  <c r="AF1639" i="2"/>
  <c r="AE1639" i="2"/>
  <c r="AD1639" i="2"/>
  <c r="AC1639" i="2"/>
  <c r="AB1639" i="2"/>
  <c r="AA1639" i="2"/>
  <c r="Z1639" i="2"/>
  <c r="Y1639" i="2"/>
  <c r="X1639" i="2"/>
  <c r="W1639" i="2"/>
  <c r="V1639" i="2"/>
  <c r="U1639" i="2"/>
  <c r="T1639" i="2"/>
  <c r="S1639" i="2"/>
  <c r="R1639" i="2"/>
  <c r="Q1639" i="2"/>
  <c r="P1639" i="2"/>
  <c r="O1639" i="2"/>
  <c r="N1639" i="2"/>
  <c r="M1639" i="2"/>
  <c r="L1639" i="2"/>
  <c r="K1639" i="2"/>
  <c r="J1639" i="2"/>
  <c r="I1639" i="2"/>
  <c r="H1639" i="2"/>
  <c r="X1637" i="2"/>
  <c r="G1637" i="2"/>
  <c r="G1634" i="2"/>
  <c r="A1633" i="2"/>
  <c r="E1633" i="2"/>
  <c r="A1632" i="2"/>
  <c r="E1632" i="2"/>
  <c r="A1631" i="2"/>
  <c r="E1631" i="2"/>
  <c r="A1630" i="2"/>
  <c r="E1630" i="2"/>
  <c r="A1629" i="2"/>
  <c r="E1629" i="2"/>
  <c r="K1628" i="2"/>
  <c r="A1628" i="2"/>
  <c r="H1622" i="2"/>
  <c r="B1628" i="2"/>
  <c r="E1628" i="2"/>
  <c r="A1627" i="2"/>
  <c r="B1627" i="2"/>
  <c r="E1627" i="2"/>
  <c r="H1626" i="2"/>
  <c r="A1626" i="2"/>
  <c r="B1626" i="2"/>
  <c r="E1626" i="2"/>
  <c r="A1625" i="2"/>
  <c r="B1625" i="2"/>
  <c r="E1625" i="2"/>
  <c r="K1624" i="2"/>
  <c r="A1624" i="2"/>
  <c r="B1624" i="2"/>
  <c r="E1624" i="2"/>
  <c r="A1623" i="2"/>
  <c r="B1623" i="2"/>
  <c r="E1623" i="2"/>
  <c r="A1622" i="2"/>
  <c r="E1622" i="2"/>
  <c r="G1621" i="2"/>
  <c r="A1621" i="2"/>
  <c r="E1621" i="2"/>
  <c r="A1620" i="2"/>
  <c r="E1620" i="2"/>
  <c r="A1619" i="2"/>
  <c r="E1619" i="2"/>
  <c r="K1618" i="2"/>
  <c r="A1618" i="2"/>
  <c r="E1618" i="2"/>
  <c r="A1617" i="2"/>
  <c r="E1617" i="2"/>
  <c r="H1616" i="2"/>
  <c r="A1616" i="2"/>
  <c r="E1616" i="2"/>
  <c r="A1615" i="2"/>
  <c r="E1615" i="2"/>
  <c r="K1614" i="2"/>
  <c r="A1614" i="2"/>
  <c r="E1614" i="2"/>
  <c r="A1613" i="2"/>
  <c r="E1613" i="2"/>
  <c r="H1612" i="2"/>
  <c r="A1612" i="2"/>
  <c r="E1612" i="2"/>
  <c r="G1611" i="2"/>
  <c r="A1611" i="2"/>
  <c r="E1611" i="2"/>
  <c r="A1610" i="2"/>
  <c r="E1610" i="2"/>
  <c r="A1609" i="2"/>
  <c r="E1609" i="2"/>
  <c r="K1608" i="2"/>
  <c r="A1608" i="2"/>
  <c r="E1608" i="2"/>
  <c r="A1607" i="2"/>
  <c r="E1607" i="2"/>
  <c r="H1606" i="2"/>
  <c r="A1606" i="2"/>
  <c r="E1606" i="2"/>
  <c r="A1605" i="2"/>
  <c r="E1605" i="2"/>
  <c r="K1604" i="2"/>
  <c r="A1604" i="2"/>
  <c r="E1604" i="2"/>
  <c r="A1603" i="2"/>
  <c r="E1603" i="2"/>
  <c r="H1602" i="2"/>
  <c r="A1602" i="2"/>
  <c r="E1602" i="2"/>
  <c r="G1601" i="2"/>
  <c r="A1601" i="2"/>
  <c r="E1601" i="2"/>
  <c r="V1600" i="2"/>
  <c r="S1600" i="2"/>
  <c r="A1600" i="2"/>
  <c r="E1600" i="2"/>
  <c r="G1599" i="2"/>
  <c r="A1599" i="2"/>
  <c r="E1599" i="2"/>
  <c r="A1598" i="2"/>
  <c r="E1598" i="2"/>
  <c r="G1597" i="2"/>
  <c r="A1597" i="2"/>
  <c r="E1597" i="2"/>
  <c r="A1596" i="2"/>
  <c r="E1596" i="2"/>
  <c r="A1595" i="2"/>
  <c r="E1595" i="2"/>
  <c r="AA1572" i="2"/>
  <c r="AA1574" i="2"/>
  <c r="AA1576" i="2"/>
  <c r="AA1578" i="2"/>
  <c r="AB1572" i="2"/>
  <c r="AB1574" i="2"/>
  <c r="AB1576" i="2"/>
  <c r="AB1578" i="2"/>
  <c r="K1590" i="2"/>
  <c r="A1590" i="2"/>
  <c r="E1590" i="2"/>
  <c r="K1589" i="2"/>
  <c r="A1589" i="2"/>
  <c r="E1589" i="2"/>
  <c r="K1588" i="2"/>
  <c r="H1588" i="2"/>
  <c r="A1588" i="2"/>
  <c r="E1588" i="2"/>
  <c r="A1587" i="2"/>
  <c r="E1587" i="2"/>
  <c r="W1586" i="2"/>
  <c r="V1586" i="2"/>
  <c r="K1586" i="2"/>
  <c r="G1586" i="2"/>
  <c r="A1586" i="2"/>
  <c r="E1586" i="2"/>
  <c r="D1586" i="2"/>
  <c r="A1585" i="2"/>
  <c r="E1585" i="2"/>
  <c r="K1584" i="2"/>
  <c r="H1584" i="2"/>
  <c r="A1584" i="2"/>
  <c r="E1584" i="2"/>
  <c r="A1583" i="2"/>
  <c r="E1583" i="2"/>
  <c r="K1582" i="2"/>
  <c r="H1582" i="2"/>
  <c r="A1582" i="2"/>
  <c r="E1582" i="2"/>
  <c r="A1581" i="2"/>
  <c r="E1581" i="2"/>
  <c r="H1580" i="2"/>
  <c r="A1580" i="2"/>
  <c r="E1580" i="2"/>
  <c r="A1579" i="2"/>
  <c r="E1579" i="2"/>
  <c r="Z1578" i="2"/>
  <c r="K1578" i="2"/>
  <c r="H1578" i="2"/>
  <c r="A1578" i="2"/>
  <c r="E1578" i="2"/>
  <c r="A1577" i="2"/>
  <c r="E1577" i="2"/>
  <c r="Z1576" i="2"/>
  <c r="K1576" i="2"/>
  <c r="H1576" i="2"/>
  <c r="A1576" i="2"/>
  <c r="E1576" i="2"/>
  <c r="A1575" i="2"/>
  <c r="E1575" i="2"/>
  <c r="Z1574" i="2"/>
  <c r="K1574" i="2"/>
  <c r="H1574" i="2"/>
  <c r="A1574" i="2"/>
  <c r="E1574" i="2"/>
  <c r="A1573" i="2"/>
  <c r="E1573" i="2"/>
  <c r="Z1572" i="2"/>
  <c r="K1572" i="2"/>
  <c r="H1572" i="2"/>
  <c r="A1572" i="2"/>
  <c r="E1572" i="2"/>
  <c r="A1571" i="2"/>
  <c r="E1571" i="2"/>
  <c r="A1570" i="2"/>
  <c r="E1570" i="2"/>
  <c r="U1569" i="2"/>
  <c r="A1569" i="2"/>
  <c r="E1569" i="2"/>
  <c r="X1568" i="2"/>
  <c r="E1568" i="2"/>
  <c r="AH1567" i="2"/>
  <c r="AG1567" i="2"/>
  <c r="X1567" i="2"/>
  <c r="S1567" i="2"/>
  <c r="A1567" i="2"/>
  <c r="E1567" i="2"/>
  <c r="X1566" i="2"/>
  <c r="S1566" i="2"/>
  <c r="R1566" i="2"/>
  <c r="K1566" i="2"/>
  <c r="G1566" i="2"/>
  <c r="A1566" i="2"/>
  <c r="E1566" i="2"/>
  <c r="A1565" i="2"/>
  <c r="E1565" i="2"/>
  <c r="G1564" i="2"/>
  <c r="A1564" i="2"/>
  <c r="E1564" i="2"/>
  <c r="A1563" i="2"/>
  <c r="E1563" i="2"/>
  <c r="A1562" i="2"/>
  <c r="E1562" i="2"/>
  <c r="A1561" i="2"/>
  <c r="E1561" i="2"/>
  <c r="A1560" i="2"/>
  <c r="E1560" i="2"/>
  <c r="A1559" i="2"/>
  <c r="E1559" i="2"/>
  <c r="N1558" i="2"/>
  <c r="G1558" i="2"/>
  <c r="A1558" i="2"/>
  <c r="E1558" i="2"/>
  <c r="N1557" i="2"/>
  <c r="G1557" i="2"/>
  <c r="A1557" i="2"/>
  <c r="E1557" i="2"/>
  <c r="AB1357" i="2"/>
  <c r="AB1370" i="2"/>
  <c r="N1556" i="2"/>
  <c r="G1556" i="2"/>
  <c r="A1556" i="2"/>
  <c r="E1556" i="2"/>
  <c r="AA1357" i="2"/>
  <c r="AA1370" i="2"/>
  <c r="N1555" i="2"/>
  <c r="G1555" i="2"/>
  <c r="A1555" i="2"/>
  <c r="E1555" i="2"/>
  <c r="Z1370" i="2"/>
  <c r="N1554" i="2"/>
  <c r="G1554" i="2"/>
  <c r="A1554" i="2"/>
  <c r="E1554" i="2"/>
  <c r="G1553" i="2"/>
  <c r="A1553" i="2"/>
  <c r="E1553" i="2"/>
  <c r="N1552" i="2"/>
  <c r="G1552" i="2"/>
  <c r="A1552" i="2"/>
  <c r="E1552" i="2"/>
  <c r="N1551" i="2"/>
  <c r="G1551" i="2"/>
  <c r="A1551" i="2"/>
  <c r="E1551" i="2"/>
  <c r="N1550" i="2"/>
  <c r="G1550" i="2"/>
  <c r="A1550" i="2"/>
  <c r="E1550" i="2"/>
  <c r="G1549" i="2"/>
  <c r="A1549" i="2"/>
  <c r="E1549" i="2"/>
  <c r="N1548" i="2"/>
  <c r="G1548" i="2"/>
  <c r="A1548" i="2"/>
  <c r="E1548" i="2"/>
  <c r="N1547" i="2"/>
  <c r="G1547" i="2"/>
  <c r="A1547" i="2"/>
  <c r="E1547" i="2"/>
  <c r="N1546" i="2"/>
  <c r="G1546" i="2"/>
  <c r="A1546" i="2"/>
  <c r="E1546" i="2"/>
  <c r="G1545" i="2"/>
  <c r="A1545" i="2"/>
  <c r="E1545" i="2"/>
  <c r="N1544" i="2"/>
  <c r="G1544" i="2"/>
  <c r="G1534" i="2"/>
  <c r="E1544" i="2"/>
  <c r="N1543" i="2"/>
  <c r="G1543" i="2"/>
  <c r="A1543" i="2"/>
  <c r="E1543" i="2"/>
  <c r="G1542" i="2"/>
  <c r="A1542" i="2"/>
  <c r="E1542" i="2"/>
  <c r="N1541" i="2"/>
  <c r="G1541" i="2"/>
  <c r="A1541" i="2"/>
  <c r="E1541" i="2"/>
  <c r="T1540" i="2"/>
  <c r="N1540" i="2"/>
  <c r="G1540" i="2"/>
  <c r="A1540" i="2"/>
  <c r="E1540" i="2"/>
  <c r="T1539" i="2"/>
  <c r="N1539" i="2"/>
  <c r="G1539" i="2"/>
  <c r="A1539" i="2"/>
  <c r="E1539" i="2"/>
  <c r="E1538" i="2"/>
  <c r="E1537" i="2"/>
  <c r="E1536" i="2"/>
  <c r="BY1535" i="2"/>
  <c r="K1370" i="2"/>
  <c r="CA1534" i="2"/>
  <c r="CC1534" i="2"/>
  <c r="BZ1534" i="2"/>
  <c r="CB1534" i="2"/>
  <c r="BY1534" i="2"/>
  <c r="BX1534" i="2"/>
  <c r="BW1534" i="2"/>
  <c r="BV1534" i="2"/>
  <c r="BU1534" i="2"/>
  <c r="BT1534" i="2"/>
  <c r="BS1534" i="2"/>
  <c r="BR1534" i="2"/>
  <c r="BQ1534" i="2"/>
  <c r="BP1534" i="2"/>
  <c r="BO1534" i="2"/>
  <c r="BN1534" i="2"/>
  <c r="BM1534" i="2"/>
  <c r="BL1534" i="2"/>
  <c r="BK1534" i="2"/>
  <c r="BJ1534" i="2"/>
  <c r="BI1534" i="2"/>
  <c r="BH1534" i="2"/>
  <c r="BG1534" i="2"/>
  <c r="BF1534" i="2"/>
  <c r="BE1534" i="2"/>
  <c r="BD1534" i="2"/>
  <c r="BC1534" i="2"/>
  <c r="BB1534" i="2"/>
  <c r="BA1534" i="2"/>
  <c r="AZ1534" i="2"/>
  <c r="AY1534" i="2"/>
  <c r="AX1534" i="2"/>
  <c r="AW1534" i="2"/>
  <c r="AV1534" i="2"/>
  <c r="AU1534" i="2"/>
  <c r="AT1534" i="2"/>
  <c r="AS1534" i="2"/>
  <c r="AR1534" i="2"/>
  <c r="AQ1534" i="2"/>
  <c r="AP1534" i="2"/>
  <c r="AO1534" i="2"/>
  <c r="AN1534" i="2"/>
  <c r="AM1534" i="2"/>
  <c r="AL1534" i="2"/>
  <c r="AK1534" i="2"/>
  <c r="AJ1534" i="2"/>
  <c r="AI1534" i="2"/>
  <c r="AH1534" i="2"/>
  <c r="AG1534" i="2"/>
  <c r="AF1534" i="2"/>
  <c r="AE1534" i="2"/>
  <c r="AD1534" i="2"/>
  <c r="AC1534" i="2"/>
  <c r="AB1534" i="2"/>
  <c r="AA1534" i="2"/>
  <c r="Z1534" i="2"/>
  <c r="Y1534" i="2"/>
  <c r="X1534" i="2"/>
  <c r="W1534" i="2"/>
  <c r="V1534" i="2"/>
  <c r="U1534" i="2"/>
  <c r="T1534" i="2"/>
  <c r="S1534" i="2"/>
  <c r="R1534" i="2"/>
  <c r="Q1534" i="2"/>
  <c r="P1534" i="2"/>
  <c r="O1534" i="2"/>
  <c r="N1534" i="2"/>
  <c r="M1534" i="2"/>
  <c r="L1534" i="2"/>
  <c r="K1534" i="2"/>
  <c r="J1534" i="2"/>
  <c r="I1534" i="2"/>
  <c r="H1534" i="2"/>
  <c r="X1532" i="2"/>
  <c r="G1532" i="2"/>
  <c r="G1529" i="2"/>
  <c r="A1528" i="2"/>
  <c r="E1528" i="2"/>
  <c r="A1527" i="2"/>
  <c r="E1527" i="2"/>
  <c r="A1526" i="2"/>
  <c r="E1526" i="2"/>
  <c r="A1525" i="2"/>
  <c r="E1525" i="2"/>
  <c r="A1524" i="2"/>
  <c r="E1524" i="2"/>
  <c r="K1523" i="2"/>
  <c r="A1523" i="2"/>
  <c r="H1517" i="2"/>
  <c r="B1523" i="2"/>
  <c r="E1523" i="2"/>
  <c r="A1522" i="2"/>
  <c r="B1522" i="2"/>
  <c r="E1522" i="2"/>
  <c r="H1521" i="2"/>
  <c r="A1521" i="2"/>
  <c r="B1521" i="2"/>
  <c r="E1521" i="2"/>
  <c r="A1520" i="2"/>
  <c r="B1520" i="2"/>
  <c r="E1520" i="2"/>
  <c r="K1519" i="2"/>
  <c r="A1519" i="2"/>
  <c r="B1519" i="2"/>
  <c r="E1519" i="2"/>
  <c r="A1518" i="2"/>
  <c r="B1518" i="2"/>
  <c r="E1518" i="2"/>
  <c r="A1517" i="2"/>
  <c r="E1517" i="2"/>
  <c r="G1516" i="2"/>
  <c r="A1516" i="2"/>
  <c r="E1516" i="2"/>
  <c r="A1515" i="2"/>
  <c r="E1515" i="2"/>
  <c r="A1514" i="2"/>
  <c r="E1514" i="2"/>
  <c r="K1513" i="2"/>
  <c r="A1513" i="2"/>
  <c r="E1513" i="2"/>
  <c r="A1512" i="2"/>
  <c r="E1512" i="2"/>
  <c r="H1511" i="2"/>
  <c r="A1511" i="2"/>
  <c r="E1511" i="2"/>
  <c r="A1510" i="2"/>
  <c r="E1510" i="2"/>
  <c r="K1509" i="2"/>
  <c r="A1509" i="2"/>
  <c r="E1509" i="2"/>
  <c r="A1508" i="2"/>
  <c r="E1508" i="2"/>
  <c r="H1507" i="2"/>
  <c r="A1507" i="2"/>
  <c r="E1507" i="2"/>
  <c r="G1506" i="2"/>
  <c r="A1506" i="2"/>
  <c r="E1506" i="2"/>
  <c r="A1505" i="2"/>
  <c r="E1505" i="2"/>
  <c r="A1504" i="2"/>
  <c r="E1504" i="2"/>
  <c r="K1503" i="2"/>
  <c r="A1503" i="2"/>
  <c r="E1503" i="2"/>
  <c r="A1502" i="2"/>
  <c r="E1502" i="2"/>
  <c r="H1501" i="2"/>
  <c r="A1501" i="2"/>
  <c r="E1501" i="2"/>
  <c r="A1500" i="2"/>
  <c r="E1500" i="2"/>
  <c r="K1499" i="2"/>
  <c r="A1499" i="2"/>
  <c r="E1499" i="2"/>
  <c r="A1498" i="2"/>
  <c r="E1498" i="2"/>
  <c r="H1497" i="2"/>
  <c r="A1497" i="2"/>
  <c r="E1497" i="2"/>
  <c r="G1496" i="2"/>
  <c r="A1496" i="2"/>
  <c r="E1496" i="2"/>
  <c r="V1495" i="2"/>
  <c r="S1495" i="2"/>
  <c r="A1495" i="2"/>
  <c r="E1495" i="2"/>
  <c r="G1494" i="2"/>
  <c r="A1494" i="2"/>
  <c r="E1494" i="2"/>
  <c r="A1493" i="2"/>
  <c r="E1493" i="2"/>
  <c r="G1492" i="2"/>
  <c r="A1492" i="2"/>
  <c r="E1492" i="2"/>
  <c r="A1491" i="2"/>
  <c r="E1491" i="2"/>
  <c r="A1490" i="2"/>
  <c r="E1490" i="2"/>
  <c r="AA1467" i="2"/>
  <c r="AA1469" i="2"/>
  <c r="AA1471" i="2"/>
  <c r="AA1473" i="2"/>
  <c r="AB1467" i="2"/>
  <c r="AB1469" i="2"/>
  <c r="AB1471" i="2"/>
  <c r="AB1473" i="2"/>
  <c r="K1485" i="2"/>
  <c r="A1485" i="2"/>
  <c r="E1485" i="2"/>
  <c r="K1484" i="2"/>
  <c r="A1484" i="2"/>
  <c r="E1484" i="2"/>
  <c r="K1483" i="2"/>
  <c r="H1483" i="2"/>
  <c r="A1483" i="2"/>
  <c r="E1483" i="2"/>
  <c r="A1482" i="2"/>
  <c r="E1482" i="2"/>
  <c r="W1481" i="2"/>
  <c r="V1481" i="2"/>
  <c r="K1481" i="2"/>
  <c r="G1481" i="2"/>
  <c r="A1481" i="2"/>
  <c r="E1481" i="2"/>
  <c r="D1481" i="2"/>
  <c r="A1480" i="2"/>
  <c r="E1480" i="2"/>
  <c r="K1479" i="2"/>
  <c r="H1479" i="2"/>
  <c r="A1479" i="2"/>
  <c r="E1479" i="2"/>
  <c r="A1478" i="2"/>
  <c r="E1478" i="2"/>
  <c r="K1477" i="2"/>
  <c r="H1477" i="2"/>
  <c r="A1477" i="2"/>
  <c r="E1477" i="2"/>
  <c r="A1476" i="2"/>
  <c r="E1476" i="2"/>
  <c r="H1475" i="2"/>
  <c r="A1475" i="2"/>
  <c r="E1475" i="2"/>
  <c r="A1474" i="2"/>
  <c r="E1474" i="2"/>
  <c r="Z1473" i="2"/>
  <c r="K1473" i="2"/>
  <c r="H1473" i="2"/>
  <c r="A1473" i="2"/>
  <c r="E1473" i="2"/>
  <c r="A1472" i="2"/>
  <c r="E1472" i="2"/>
  <c r="Z1471" i="2"/>
  <c r="K1471" i="2"/>
  <c r="H1471" i="2"/>
  <c r="A1471" i="2"/>
  <c r="E1471" i="2"/>
  <c r="A1470" i="2"/>
  <c r="E1470" i="2"/>
  <c r="Z1469" i="2"/>
  <c r="K1469" i="2"/>
  <c r="H1469" i="2"/>
  <c r="A1469" i="2"/>
  <c r="E1469" i="2"/>
  <c r="A1468" i="2"/>
  <c r="E1468" i="2"/>
  <c r="Z1467" i="2"/>
  <c r="K1467" i="2"/>
  <c r="H1467" i="2"/>
  <c r="A1467" i="2"/>
  <c r="E1467" i="2"/>
  <c r="A1466" i="2"/>
  <c r="E1466" i="2"/>
  <c r="A1465" i="2"/>
  <c r="E1465" i="2"/>
  <c r="U1464" i="2"/>
  <c r="A1464" i="2"/>
  <c r="E1464" i="2"/>
  <c r="X1463" i="2"/>
  <c r="E1463" i="2"/>
  <c r="AH1462" i="2"/>
  <c r="AG1462" i="2"/>
  <c r="X1462" i="2"/>
  <c r="S1462" i="2"/>
  <c r="A1462" i="2"/>
  <c r="E1462" i="2"/>
  <c r="X1461" i="2"/>
  <c r="S1461" i="2"/>
  <c r="R1461" i="2"/>
  <c r="K1461" i="2"/>
  <c r="G1461" i="2"/>
  <c r="A1461" i="2"/>
  <c r="E1461" i="2"/>
  <c r="A1460" i="2"/>
  <c r="E1460" i="2"/>
  <c r="G1459" i="2"/>
  <c r="A1459" i="2"/>
  <c r="E1459" i="2"/>
  <c r="A1458" i="2"/>
  <c r="E1458" i="2"/>
  <c r="A1457" i="2"/>
  <c r="E1457" i="2"/>
  <c r="A1456" i="2"/>
  <c r="E1456" i="2"/>
  <c r="A1455" i="2"/>
  <c r="E1455" i="2"/>
  <c r="A1454" i="2"/>
  <c r="E1454" i="2"/>
  <c r="N1453" i="2"/>
  <c r="G1453" i="2"/>
  <c r="A1453" i="2"/>
  <c r="E1453" i="2"/>
  <c r="N1452" i="2"/>
  <c r="G1452" i="2"/>
  <c r="A1452" i="2"/>
  <c r="E1452" i="2"/>
  <c r="AB1252" i="2"/>
  <c r="AB1265" i="2"/>
  <c r="N1451" i="2"/>
  <c r="G1451" i="2"/>
  <c r="A1451" i="2"/>
  <c r="E1451" i="2"/>
  <c r="AA1252" i="2"/>
  <c r="AA1265" i="2"/>
  <c r="N1450" i="2"/>
  <c r="G1450" i="2"/>
  <c r="A1450" i="2"/>
  <c r="E1450" i="2"/>
  <c r="Z1265" i="2"/>
  <c r="N1449" i="2"/>
  <c r="G1449" i="2"/>
  <c r="A1449" i="2"/>
  <c r="E1449" i="2"/>
  <c r="G1448" i="2"/>
  <c r="A1448" i="2"/>
  <c r="E1448" i="2"/>
  <c r="N1447" i="2"/>
  <c r="G1447" i="2"/>
  <c r="A1447" i="2"/>
  <c r="E1447" i="2"/>
  <c r="N1446" i="2"/>
  <c r="G1446" i="2"/>
  <c r="A1446" i="2"/>
  <c r="E1446" i="2"/>
  <c r="N1445" i="2"/>
  <c r="G1445" i="2"/>
  <c r="A1445" i="2"/>
  <c r="E1445" i="2"/>
  <c r="G1444" i="2"/>
  <c r="A1444" i="2"/>
  <c r="E1444" i="2"/>
  <c r="N1443" i="2"/>
  <c r="G1443" i="2"/>
  <c r="A1443" i="2"/>
  <c r="E1443" i="2"/>
  <c r="N1442" i="2"/>
  <c r="G1442" i="2"/>
  <c r="A1442" i="2"/>
  <c r="E1442" i="2"/>
  <c r="N1441" i="2"/>
  <c r="G1441" i="2"/>
  <c r="A1441" i="2"/>
  <c r="E1441" i="2"/>
  <c r="G1440" i="2"/>
  <c r="A1440" i="2"/>
  <c r="E1440" i="2"/>
  <c r="N1439" i="2"/>
  <c r="G1439" i="2"/>
  <c r="G1429" i="2"/>
  <c r="E1439" i="2"/>
  <c r="N1438" i="2"/>
  <c r="G1438" i="2"/>
  <c r="A1438" i="2"/>
  <c r="E1438" i="2"/>
  <c r="G1437" i="2"/>
  <c r="A1437" i="2"/>
  <c r="E1437" i="2"/>
  <c r="N1436" i="2"/>
  <c r="G1436" i="2"/>
  <c r="A1436" i="2"/>
  <c r="E1436" i="2"/>
  <c r="T1435" i="2"/>
  <c r="N1435" i="2"/>
  <c r="G1435" i="2"/>
  <c r="A1435" i="2"/>
  <c r="E1435" i="2"/>
  <c r="T1434" i="2"/>
  <c r="N1434" i="2"/>
  <c r="G1434" i="2"/>
  <c r="A1434" i="2"/>
  <c r="E1434" i="2"/>
  <c r="E1433" i="2"/>
  <c r="E1432" i="2"/>
  <c r="E1431" i="2"/>
  <c r="BY1430" i="2"/>
  <c r="K1265" i="2"/>
  <c r="CA1429" i="2"/>
  <c r="CC1429" i="2"/>
  <c r="BZ1429" i="2"/>
  <c r="CB1429" i="2"/>
  <c r="BY1429" i="2"/>
  <c r="BX1429" i="2"/>
  <c r="BW1429" i="2"/>
  <c r="BV1429" i="2"/>
  <c r="BU1429" i="2"/>
  <c r="BT1429" i="2"/>
  <c r="BS1429" i="2"/>
  <c r="BR1429" i="2"/>
  <c r="BQ1429" i="2"/>
  <c r="BP1429" i="2"/>
  <c r="BO1429" i="2"/>
  <c r="BN1429" i="2"/>
  <c r="BM1429" i="2"/>
  <c r="BL1429" i="2"/>
  <c r="BK1429" i="2"/>
  <c r="BJ1429" i="2"/>
  <c r="BI1429" i="2"/>
  <c r="BH1429" i="2"/>
  <c r="BG1429" i="2"/>
  <c r="BF1429" i="2"/>
  <c r="BE1429" i="2"/>
  <c r="BD1429" i="2"/>
  <c r="BC1429" i="2"/>
  <c r="BB1429" i="2"/>
  <c r="BA1429" i="2"/>
  <c r="AZ1429" i="2"/>
  <c r="AY1429" i="2"/>
  <c r="AX1429" i="2"/>
  <c r="AW1429" i="2"/>
  <c r="AV1429" i="2"/>
  <c r="AU1429" i="2"/>
  <c r="AT1429" i="2"/>
  <c r="AS1429" i="2"/>
  <c r="AR1429" i="2"/>
  <c r="AQ1429" i="2"/>
  <c r="AP1429" i="2"/>
  <c r="AO1429" i="2"/>
  <c r="AN1429" i="2"/>
  <c r="AM1429" i="2"/>
  <c r="AL1429" i="2"/>
  <c r="AK1429" i="2"/>
  <c r="AJ1429" i="2"/>
  <c r="AI1429" i="2"/>
  <c r="AH1429" i="2"/>
  <c r="AG1429" i="2"/>
  <c r="AF1429" i="2"/>
  <c r="AE1429" i="2"/>
  <c r="AD1429" i="2"/>
  <c r="AC1429" i="2"/>
  <c r="AB1429" i="2"/>
  <c r="AA1429" i="2"/>
  <c r="Z1429" i="2"/>
  <c r="Y1429" i="2"/>
  <c r="X1429" i="2"/>
  <c r="W1429" i="2"/>
  <c r="V1429" i="2"/>
  <c r="U1429" i="2"/>
  <c r="T1429" i="2"/>
  <c r="S1429" i="2"/>
  <c r="R1429" i="2"/>
  <c r="Q1429" i="2"/>
  <c r="P1429" i="2"/>
  <c r="O1429" i="2"/>
  <c r="N1429" i="2"/>
  <c r="M1429" i="2"/>
  <c r="L1429" i="2"/>
  <c r="K1429" i="2"/>
  <c r="J1429" i="2"/>
  <c r="I1429" i="2"/>
  <c r="H1429" i="2"/>
  <c r="X1427" i="2"/>
  <c r="G1427" i="2"/>
  <c r="G1424" i="2"/>
  <c r="A1423" i="2"/>
  <c r="E1423" i="2"/>
  <c r="A1422" i="2"/>
  <c r="E1422" i="2"/>
  <c r="A1421" i="2"/>
  <c r="E1421" i="2"/>
  <c r="A1420" i="2"/>
  <c r="E1420" i="2"/>
  <c r="A1419" i="2"/>
  <c r="E1419" i="2"/>
  <c r="K1418" i="2"/>
  <c r="A1418" i="2"/>
  <c r="H1412" i="2"/>
  <c r="B1418" i="2"/>
  <c r="E1418" i="2"/>
  <c r="A1417" i="2"/>
  <c r="B1417" i="2"/>
  <c r="E1417" i="2"/>
  <c r="H1416" i="2"/>
  <c r="A1416" i="2"/>
  <c r="B1416" i="2"/>
  <c r="E1416" i="2"/>
  <c r="A1415" i="2"/>
  <c r="B1415" i="2"/>
  <c r="E1415" i="2"/>
  <c r="K1414" i="2"/>
  <c r="A1414" i="2"/>
  <c r="B1414" i="2"/>
  <c r="E1414" i="2"/>
  <c r="A1413" i="2"/>
  <c r="B1413" i="2"/>
  <c r="E1413" i="2"/>
  <c r="A1412" i="2"/>
  <c r="E1412" i="2"/>
  <c r="G1411" i="2"/>
  <c r="A1411" i="2"/>
  <c r="E1411" i="2"/>
  <c r="A1410" i="2"/>
  <c r="E1410" i="2"/>
  <c r="A1409" i="2"/>
  <c r="E1409" i="2"/>
  <c r="K1408" i="2"/>
  <c r="A1408" i="2"/>
  <c r="E1408" i="2"/>
  <c r="A1407" i="2"/>
  <c r="E1407" i="2"/>
  <c r="H1406" i="2"/>
  <c r="A1406" i="2"/>
  <c r="E1406" i="2"/>
  <c r="A1405" i="2"/>
  <c r="E1405" i="2"/>
  <c r="K1404" i="2"/>
  <c r="A1404" i="2"/>
  <c r="E1404" i="2"/>
  <c r="A1403" i="2"/>
  <c r="E1403" i="2"/>
  <c r="H1402" i="2"/>
  <c r="A1402" i="2"/>
  <c r="E1402" i="2"/>
  <c r="G1401" i="2"/>
  <c r="A1401" i="2"/>
  <c r="E1401" i="2"/>
  <c r="A1400" i="2"/>
  <c r="E1400" i="2"/>
  <c r="A1399" i="2"/>
  <c r="E1399" i="2"/>
  <c r="K1398" i="2"/>
  <c r="A1398" i="2"/>
  <c r="E1398" i="2"/>
  <c r="A1397" i="2"/>
  <c r="E1397" i="2"/>
  <c r="H1396" i="2"/>
  <c r="A1396" i="2"/>
  <c r="E1396" i="2"/>
  <c r="A1395" i="2"/>
  <c r="E1395" i="2"/>
  <c r="K1394" i="2"/>
  <c r="A1394" i="2"/>
  <c r="E1394" i="2"/>
  <c r="A1393" i="2"/>
  <c r="E1393" i="2"/>
  <c r="H1392" i="2"/>
  <c r="A1392" i="2"/>
  <c r="E1392" i="2"/>
  <c r="G1391" i="2"/>
  <c r="A1391" i="2"/>
  <c r="E1391" i="2"/>
  <c r="V1390" i="2"/>
  <c r="S1390" i="2"/>
  <c r="A1390" i="2"/>
  <c r="E1390" i="2"/>
  <c r="G1389" i="2"/>
  <c r="A1389" i="2"/>
  <c r="E1389" i="2"/>
  <c r="A1388" i="2"/>
  <c r="E1388" i="2"/>
  <c r="G1387" i="2"/>
  <c r="A1387" i="2"/>
  <c r="E1387" i="2"/>
  <c r="A1386" i="2"/>
  <c r="E1386" i="2"/>
  <c r="A1385" i="2"/>
  <c r="E1385" i="2"/>
  <c r="AA1362" i="2"/>
  <c r="AA1364" i="2"/>
  <c r="AA1366" i="2"/>
  <c r="AA1368" i="2"/>
  <c r="AB1362" i="2"/>
  <c r="AB1364" i="2"/>
  <c r="AB1366" i="2"/>
  <c r="AB1368" i="2"/>
  <c r="K1380" i="2"/>
  <c r="A1380" i="2"/>
  <c r="E1380" i="2"/>
  <c r="K1379" i="2"/>
  <c r="A1379" i="2"/>
  <c r="E1379" i="2"/>
  <c r="K1378" i="2"/>
  <c r="H1378" i="2"/>
  <c r="A1378" i="2"/>
  <c r="E1378" i="2"/>
  <c r="A1377" i="2"/>
  <c r="E1377" i="2"/>
  <c r="W1376" i="2"/>
  <c r="V1376" i="2"/>
  <c r="K1376" i="2"/>
  <c r="G1376" i="2"/>
  <c r="A1376" i="2"/>
  <c r="E1376" i="2"/>
  <c r="D1376" i="2"/>
  <c r="A1375" i="2"/>
  <c r="E1375" i="2"/>
  <c r="K1374" i="2"/>
  <c r="H1374" i="2"/>
  <c r="A1374" i="2"/>
  <c r="E1374" i="2"/>
  <c r="A1373" i="2"/>
  <c r="E1373" i="2"/>
  <c r="K1372" i="2"/>
  <c r="H1372" i="2"/>
  <c r="A1372" i="2"/>
  <c r="E1372" i="2"/>
  <c r="A1371" i="2"/>
  <c r="E1371" i="2"/>
  <c r="H1370" i="2"/>
  <c r="A1370" i="2"/>
  <c r="E1370" i="2"/>
  <c r="A1369" i="2"/>
  <c r="E1369" i="2"/>
  <c r="Z1368" i="2"/>
  <c r="K1368" i="2"/>
  <c r="H1368" i="2"/>
  <c r="A1368" i="2"/>
  <c r="E1368" i="2"/>
  <c r="A1367" i="2"/>
  <c r="E1367" i="2"/>
  <c r="Z1366" i="2"/>
  <c r="K1366" i="2"/>
  <c r="H1366" i="2"/>
  <c r="A1366" i="2"/>
  <c r="E1366" i="2"/>
  <c r="A1365" i="2"/>
  <c r="E1365" i="2"/>
  <c r="Z1364" i="2"/>
  <c r="K1364" i="2"/>
  <c r="H1364" i="2"/>
  <c r="A1364" i="2"/>
  <c r="E1364" i="2"/>
  <c r="A1363" i="2"/>
  <c r="E1363" i="2"/>
  <c r="Z1362" i="2"/>
  <c r="K1362" i="2"/>
  <c r="H1362" i="2"/>
  <c r="A1362" i="2"/>
  <c r="E1362" i="2"/>
  <c r="A1361" i="2"/>
  <c r="E1361" i="2"/>
  <c r="A1360" i="2"/>
  <c r="E1360" i="2"/>
  <c r="U1359" i="2"/>
  <c r="A1359" i="2"/>
  <c r="E1359" i="2"/>
  <c r="X1358" i="2"/>
  <c r="E1358" i="2"/>
  <c r="AH1357" i="2"/>
  <c r="AG1357" i="2"/>
  <c r="X1357" i="2"/>
  <c r="S1357" i="2"/>
  <c r="A1357" i="2"/>
  <c r="E1357" i="2"/>
  <c r="X1356" i="2"/>
  <c r="S1356" i="2"/>
  <c r="R1356" i="2"/>
  <c r="K1356" i="2"/>
  <c r="G1356" i="2"/>
  <c r="A1356" i="2"/>
  <c r="E1356" i="2"/>
  <c r="A1355" i="2"/>
  <c r="E1355" i="2"/>
  <c r="G1354" i="2"/>
  <c r="A1354" i="2"/>
  <c r="E1354" i="2"/>
  <c r="A1353" i="2"/>
  <c r="E1353" i="2"/>
  <c r="A1352" i="2"/>
  <c r="E1352" i="2"/>
  <c r="A1351" i="2"/>
  <c r="E1351" i="2"/>
  <c r="A1350" i="2"/>
  <c r="E1350" i="2"/>
  <c r="A1349" i="2"/>
  <c r="E1349" i="2"/>
  <c r="N1348" i="2"/>
  <c r="G1348" i="2"/>
  <c r="A1348" i="2"/>
  <c r="E1348" i="2"/>
  <c r="N1347" i="2"/>
  <c r="G1347" i="2"/>
  <c r="A1347" i="2"/>
  <c r="E1347" i="2"/>
  <c r="AB1147" i="2"/>
  <c r="AB1160" i="2"/>
  <c r="N1346" i="2"/>
  <c r="G1346" i="2"/>
  <c r="A1346" i="2"/>
  <c r="E1346" i="2"/>
  <c r="AA1147" i="2"/>
  <c r="AA1160" i="2"/>
  <c r="N1345" i="2"/>
  <c r="G1345" i="2"/>
  <c r="A1345" i="2"/>
  <c r="E1345" i="2"/>
  <c r="Z1160" i="2"/>
  <c r="N1344" i="2"/>
  <c r="G1344" i="2"/>
  <c r="A1344" i="2"/>
  <c r="E1344" i="2"/>
  <c r="G1343" i="2"/>
  <c r="A1343" i="2"/>
  <c r="E1343" i="2"/>
  <c r="N1342" i="2"/>
  <c r="G1342" i="2"/>
  <c r="A1342" i="2"/>
  <c r="E1342" i="2"/>
  <c r="N1341" i="2"/>
  <c r="G1341" i="2"/>
  <c r="A1341" i="2"/>
  <c r="E1341" i="2"/>
  <c r="N1340" i="2"/>
  <c r="G1340" i="2"/>
  <c r="A1340" i="2"/>
  <c r="E1340" i="2"/>
  <c r="G1339" i="2"/>
  <c r="A1339" i="2"/>
  <c r="E1339" i="2"/>
  <c r="N1338" i="2"/>
  <c r="G1338" i="2"/>
  <c r="A1338" i="2"/>
  <c r="E1338" i="2"/>
  <c r="N1337" i="2"/>
  <c r="G1337" i="2"/>
  <c r="A1337" i="2"/>
  <c r="E1337" i="2"/>
  <c r="N1336" i="2"/>
  <c r="G1336" i="2"/>
  <c r="A1336" i="2"/>
  <c r="E1336" i="2"/>
  <c r="G1335" i="2"/>
  <c r="A1335" i="2"/>
  <c r="E1335" i="2"/>
  <c r="N1334" i="2"/>
  <c r="G1334" i="2"/>
  <c r="G1324" i="2"/>
  <c r="E1334" i="2"/>
  <c r="N1333" i="2"/>
  <c r="G1333" i="2"/>
  <c r="A1333" i="2"/>
  <c r="E1333" i="2"/>
  <c r="G1332" i="2"/>
  <c r="A1332" i="2"/>
  <c r="E1332" i="2"/>
  <c r="N1331" i="2"/>
  <c r="G1331" i="2"/>
  <c r="A1331" i="2"/>
  <c r="E1331" i="2"/>
  <c r="T1330" i="2"/>
  <c r="N1330" i="2"/>
  <c r="G1330" i="2"/>
  <c r="A1330" i="2"/>
  <c r="E1330" i="2"/>
  <c r="T1329" i="2"/>
  <c r="N1329" i="2"/>
  <c r="G1329" i="2"/>
  <c r="A1329" i="2"/>
  <c r="E1329" i="2"/>
  <c r="E1328" i="2"/>
  <c r="E1327" i="2"/>
  <c r="E1326" i="2"/>
  <c r="BY1325" i="2"/>
  <c r="K1160" i="2"/>
  <c r="CA1324" i="2"/>
  <c r="CC1324" i="2"/>
  <c r="BZ1324" i="2"/>
  <c r="CB1324" i="2"/>
  <c r="BY1324" i="2"/>
  <c r="BX1324" i="2"/>
  <c r="BW1324" i="2"/>
  <c r="BV1324" i="2"/>
  <c r="BU1324" i="2"/>
  <c r="BT1324" i="2"/>
  <c r="BS1324" i="2"/>
  <c r="BR1324" i="2"/>
  <c r="BQ1324" i="2"/>
  <c r="BP1324" i="2"/>
  <c r="BO1324" i="2"/>
  <c r="BN1324" i="2"/>
  <c r="BM1324" i="2"/>
  <c r="BL1324" i="2"/>
  <c r="BK1324" i="2"/>
  <c r="BJ1324" i="2"/>
  <c r="BI1324" i="2"/>
  <c r="BH1324" i="2"/>
  <c r="BG1324" i="2"/>
  <c r="BF1324" i="2"/>
  <c r="BE1324" i="2"/>
  <c r="BD1324" i="2"/>
  <c r="BC1324" i="2"/>
  <c r="BB1324" i="2"/>
  <c r="BA1324" i="2"/>
  <c r="AZ1324" i="2"/>
  <c r="AY1324" i="2"/>
  <c r="AX1324" i="2"/>
  <c r="AW1324" i="2"/>
  <c r="AV1324" i="2"/>
  <c r="AU1324" i="2"/>
  <c r="AT1324" i="2"/>
  <c r="AS1324" i="2"/>
  <c r="AR1324" i="2"/>
  <c r="AQ1324" i="2"/>
  <c r="AP1324" i="2"/>
  <c r="AO1324" i="2"/>
  <c r="AN1324" i="2"/>
  <c r="AM1324" i="2"/>
  <c r="AL1324" i="2"/>
  <c r="AK1324" i="2"/>
  <c r="AJ1324" i="2"/>
  <c r="AI1324" i="2"/>
  <c r="AH1324" i="2"/>
  <c r="AG1324" i="2"/>
  <c r="AF1324" i="2"/>
  <c r="AE1324" i="2"/>
  <c r="AD1324" i="2"/>
  <c r="AC1324" i="2"/>
  <c r="AB1324" i="2"/>
  <c r="AA1324" i="2"/>
  <c r="Z1324" i="2"/>
  <c r="Y1324" i="2"/>
  <c r="X1324" i="2"/>
  <c r="W1324" i="2"/>
  <c r="V1324" i="2"/>
  <c r="U1324" i="2"/>
  <c r="T1324" i="2"/>
  <c r="S1324" i="2"/>
  <c r="R1324" i="2"/>
  <c r="Q1324" i="2"/>
  <c r="P1324" i="2"/>
  <c r="O1324" i="2"/>
  <c r="N1324" i="2"/>
  <c r="M1324" i="2"/>
  <c r="L1324" i="2"/>
  <c r="K1324" i="2"/>
  <c r="J1324" i="2"/>
  <c r="I1324" i="2"/>
  <c r="H1324" i="2"/>
  <c r="X1322" i="2"/>
  <c r="G1322" i="2"/>
  <c r="G1319" i="2"/>
  <c r="A1318" i="2"/>
  <c r="E1318" i="2"/>
  <c r="A1317" i="2"/>
  <c r="E1317" i="2"/>
  <c r="A1316" i="2"/>
  <c r="E1316" i="2"/>
  <c r="A1315" i="2"/>
  <c r="E1315" i="2"/>
  <c r="A1314" i="2"/>
  <c r="E1314" i="2"/>
  <c r="K1313" i="2"/>
  <c r="A1313" i="2"/>
  <c r="H1307" i="2"/>
  <c r="B1313" i="2"/>
  <c r="E1313" i="2"/>
  <c r="A1312" i="2"/>
  <c r="B1312" i="2"/>
  <c r="E1312" i="2"/>
  <c r="H1311" i="2"/>
  <c r="A1311" i="2"/>
  <c r="B1311" i="2"/>
  <c r="E1311" i="2"/>
  <c r="A1310" i="2"/>
  <c r="B1310" i="2"/>
  <c r="E1310" i="2"/>
  <c r="K1309" i="2"/>
  <c r="A1309" i="2"/>
  <c r="B1309" i="2"/>
  <c r="E1309" i="2"/>
  <c r="A1308" i="2"/>
  <c r="B1308" i="2"/>
  <c r="E1308" i="2"/>
  <c r="A1307" i="2"/>
  <c r="E1307" i="2"/>
  <c r="G1306" i="2"/>
  <c r="A1306" i="2"/>
  <c r="E1306" i="2"/>
  <c r="A1305" i="2"/>
  <c r="E1305" i="2"/>
  <c r="A1304" i="2"/>
  <c r="E1304" i="2"/>
  <c r="K1303" i="2"/>
  <c r="A1303" i="2"/>
  <c r="E1303" i="2"/>
  <c r="A1302" i="2"/>
  <c r="E1302" i="2"/>
  <c r="H1301" i="2"/>
  <c r="A1301" i="2"/>
  <c r="E1301" i="2"/>
  <c r="A1300" i="2"/>
  <c r="E1300" i="2"/>
  <c r="K1299" i="2"/>
  <c r="A1299" i="2"/>
  <c r="E1299" i="2"/>
  <c r="A1298" i="2"/>
  <c r="E1298" i="2"/>
  <c r="H1297" i="2"/>
  <c r="A1297" i="2"/>
  <c r="E1297" i="2"/>
  <c r="G1296" i="2"/>
  <c r="A1296" i="2"/>
  <c r="E1296" i="2"/>
  <c r="A1295" i="2"/>
  <c r="E1295" i="2"/>
  <c r="A1294" i="2"/>
  <c r="E1294" i="2"/>
  <c r="K1293" i="2"/>
  <c r="A1293" i="2"/>
  <c r="E1293" i="2"/>
  <c r="A1292" i="2"/>
  <c r="E1292" i="2"/>
  <c r="H1291" i="2"/>
  <c r="A1291" i="2"/>
  <c r="E1291" i="2"/>
  <c r="A1290" i="2"/>
  <c r="E1290" i="2"/>
  <c r="K1289" i="2"/>
  <c r="A1289" i="2"/>
  <c r="E1289" i="2"/>
  <c r="A1288" i="2"/>
  <c r="E1288" i="2"/>
  <c r="H1287" i="2"/>
  <c r="A1287" i="2"/>
  <c r="E1287" i="2"/>
  <c r="G1286" i="2"/>
  <c r="A1286" i="2"/>
  <c r="E1286" i="2"/>
  <c r="V1285" i="2"/>
  <c r="S1285" i="2"/>
  <c r="A1285" i="2"/>
  <c r="E1285" i="2"/>
  <c r="G1284" i="2"/>
  <c r="A1284" i="2"/>
  <c r="E1284" i="2"/>
  <c r="A1283" i="2"/>
  <c r="E1283" i="2"/>
  <c r="G1282" i="2"/>
  <c r="A1282" i="2"/>
  <c r="E1282" i="2"/>
  <c r="A1281" i="2"/>
  <c r="E1281" i="2"/>
  <c r="A1280" i="2"/>
  <c r="E1280" i="2"/>
  <c r="AA1257" i="2"/>
  <c r="AA1259" i="2"/>
  <c r="AA1261" i="2"/>
  <c r="AA1263" i="2"/>
  <c r="AB1257" i="2"/>
  <c r="AB1259" i="2"/>
  <c r="AB1261" i="2"/>
  <c r="AB1263" i="2"/>
  <c r="K1275" i="2"/>
  <c r="A1275" i="2"/>
  <c r="E1275" i="2"/>
  <c r="K1274" i="2"/>
  <c r="A1274" i="2"/>
  <c r="E1274" i="2"/>
  <c r="K1273" i="2"/>
  <c r="H1273" i="2"/>
  <c r="A1273" i="2"/>
  <c r="E1273" i="2"/>
  <c r="A1272" i="2"/>
  <c r="E1272" i="2"/>
  <c r="W1271" i="2"/>
  <c r="V1271" i="2"/>
  <c r="K1271" i="2"/>
  <c r="G1271" i="2"/>
  <c r="A1271" i="2"/>
  <c r="E1271" i="2"/>
  <c r="D1271" i="2"/>
  <c r="A1270" i="2"/>
  <c r="E1270" i="2"/>
  <c r="K1269" i="2"/>
  <c r="H1269" i="2"/>
  <c r="A1269" i="2"/>
  <c r="E1269" i="2"/>
  <c r="A1268" i="2"/>
  <c r="E1268" i="2"/>
  <c r="K1267" i="2"/>
  <c r="H1267" i="2"/>
  <c r="A1267" i="2"/>
  <c r="E1267" i="2"/>
  <c r="A1266" i="2"/>
  <c r="E1266" i="2"/>
  <c r="H1265" i="2"/>
  <c r="A1265" i="2"/>
  <c r="E1265" i="2"/>
  <c r="A1264" i="2"/>
  <c r="E1264" i="2"/>
  <c r="Z1263" i="2"/>
  <c r="K1263" i="2"/>
  <c r="H1263" i="2"/>
  <c r="A1263" i="2"/>
  <c r="E1263" i="2"/>
  <c r="A1262" i="2"/>
  <c r="E1262" i="2"/>
  <c r="Z1261" i="2"/>
  <c r="K1261" i="2"/>
  <c r="H1261" i="2"/>
  <c r="A1261" i="2"/>
  <c r="E1261" i="2"/>
  <c r="A1260" i="2"/>
  <c r="E1260" i="2"/>
  <c r="Z1259" i="2"/>
  <c r="K1259" i="2"/>
  <c r="H1259" i="2"/>
  <c r="A1259" i="2"/>
  <c r="E1259" i="2"/>
  <c r="A1258" i="2"/>
  <c r="E1258" i="2"/>
  <c r="Z1257" i="2"/>
  <c r="K1257" i="2"/>
  <c r="H1257" i="2"/>
  <c r="A1257" i="2"/>
  <c r="E1257" i="2"/>
  <c r="A1256" i="2"/>
  <c r="E1256" i="2"/>
  <c r="A1255" i="2"/>
  <c r="E1255" i="2"/>
  <c r="U1254" i="2"/>
  <c r="A1254" i="2"/>
  <c r="E1254" i="2"/>
  <c r="X1253" i="2"/>
  <c r="E1253" i="2"/>
  <c r="AH1252" i="2"/>
  <c r="AG1252" i="2"/>
  <c r="X1252" i="2"/>
  <c r="S1252" i="2"/>
  <c r="A1252" i="2"/>
  <c r="E1252" i="2"/>
  <c r="X1251" i="2"/>
  <c r="S1251" i="2"/>
  <c r="R1251" i="2"/>
  <c r="K1251" i="2"/>
  <c r="G1251" i="2"/>
  <c r="A1251" i="2"/>
  <c r="E1251" i="2"/>
  <c r="A1250" i="2"/>
  <c r="E1250" i="2"/>
  <c r="G1249" i="2"/>
  <c r="A1249" i="2"/>
  <c r="E1249" i="2"/>
  <c r="A1248" i="2"/>
  <c r="E1248" i="2"/>
  <c r="A1247" i="2"/>
  <c r="E1247" i="2"/>
  <c r="A1246" i="2"/>
  <c r="E1246" i="2"/>
  <c r="A1245" i="2"/>
  <c r="E1245" i="2"/>
  <c r="A1244" i="2"/>
  <c r="E1244" i="2"/>
  <c r="N1243" i="2"/>
  <c r="G1243" i="2"/>
  <c r="A1243" i="2"/>
  <c r="E1243" i="2"/>
  <c r="N1242" i="2"/>
  <c r="G1242" i="2"/>
  <c r="A1242" i="2"/>
  <c r="E1242" i="2"/>
  <c r="AB1042" i="2"/>
  <c r="AB1055" i="2"/>
  <c r="N1241" i="2"/>
  <c r="G1241" i="2"/>
  <c r="A1241" i="2"/>
  <c r="E1241" i="2"/>
  <c r="AA1042" i="2"/>
  <c r="AA1055" i="2"/>
  <c r="N1240" i="2"/>
  <c r="G1240" i="2"/>
  <c r="A1240" i="2"/>
  <c r="E1240" i="2"/>
  <c r="Z1055" i="2"/>
  <c r="N1239" i="2"/>
  <c r="G1239" i="2"/>
  <c r="A1239" i="2"/>
  <c r="E1239" i="2"/>
  <c r="G1238" i="2"/>
  <c r="A1238" i="2"/>
  <c r="E1238" i="2"/>
  <c r="N1237" i="2"/>
  <c r="G1237" i="2"/>
  <c r="A1237" i="2"/>
  <c r="E1237" i="2"/>
  <c r="N1236" i="2"/>
  <c r="G1236" i="2"/>
  <c r="A1236" i="2"/>
  <c r="E1236" i="2"/>
  <c r="N1235" i="2"/>
  <c r="G1235" i="2"/>
  <c r="A1235" i="2"/>
  <c r="E1235" i="2"/>
  <c r="G1234" i="2"/>
  <c r="A1234" i="2"/>
  <c r="E1234" i="2"/>
  <c r="N1233" i="2"/>
  <c r="G1233" i="2"/>
  <c r="A1233" i="2"/>
  <c r="E1233" i="2"/>
  <c r="N1232" i="2"/>
  <c r="G1232" i="2"/>
  <c r="A1232" i="2"/>
  <c r="E1232" i="2"/>
  <c r="N1231" i="2"/>
  <c r="G1231" i="2"/>
  <c r="A1231" i="2"/>
  <c r="E1231" i="2"/>
  <c r="G1230" i="2"/>
  <c r="A1230" i="2"/>
  <c r="E1230" i="2"/>
  <c r="N1229" i="2"/>
  <c r="G1229" i="2"/>
  <c r="G1219" i="2"/>
  <c r="E1229" i="2"/>
  <c r="N1228" i="2"/>
  <c r="G1228" i="2"/>
  <c r="A1228" i="2"/>
  <c r="E1228" i="2"/>
  <c r="G1227" i="2"/>
  <c r="A1227" i="2"/>
  <c r="E1227" i="2"/>
  <c r="N1226" i="2"/>
  <c r="G1226" i="2"/>
  <c r="A1226" i="2"/>
  <c r="E1226" i="2"/>
  <c r="T1225" i="2"/>
  <c r="N1225" i="2"/>
  <c r="G1225" i="2"/>
  <c r="A1225" i="2"/>
  <c r="E1225" i="2"/>
  <c r="T1224" i="2"/>
  <c r="N1224" i="2"/>
  <c r="G1224" i="2"/>
  <c r="A1224" i="2"/>
  <c r="E1224" i="2"/>
  <c r="E1223" i="2"/>
  <c r="E1222" i="2"/>
  <c r="E1221" i="2"/>
  <c r="BY1220" i="2"/>
  <c r="K1055" i="2"/>
  <c r="CA1219" i="2"/>
  <c r="CC1219" i="2"/>
  <c r="BZ1219" i="2"/>
  <c r="CB1219" i="2"/>
  <c r="BY1219" i="2"/>
  <c r="BX1219" i="2"/>
  <c r="BW1219" i="2"/>
  <c r="BV1219" i="2"/>
  <c r="BU1219" i="2"/>
  <c r="BT1219" i="2"/>
  <c r="BS1219" i="2"/>
  <c r="BR1219" i="2"/>
  <c r="BQ1219" i="2"/>
  <c r="BP1219" i="2"/>
  <c r="BO1219" i="2"/>
  <c r="BN1219" i="2"/>
  <c r="BM1219" i="2"/>
  <c r="BL1219" i="2"/>
  <c r="BK1219" i="2"/>
  <c r="BJ1219" i="2"/>
  <c r="BI1219" i="2"/>
  <c r="BH1219" i="2"/>
  <c r="BG1219" i="2"/>
  <c r="BF1219" i="2"/>
  <c r="BE1219" i="2"/>
  <c r="BD1219" i="2"/>
  <c r="BC1219" i="2"/>
  <c r="BB1219" i="2"/>
  <c r="BA1219" i="2"/>
  <c r="AZ1219" i="2"/>
  <c r="AY1219" i="2"/>
  <c r="AX1219" i="2"/>
  <c r="AW1219" i="2"/>
  <c r="AV1219" i="2"/>
  <c r="AU1219" i="2"/>
  <c r="AT1219" i="2"/>
  <c r="AS1219" i="2"/>
  <c r="AR1219" i="2"/>
  <c r="AQ1219" i="2"/>
  <c r="AP1219" i="2"/>
  <c r="AO1219" i="2"/>
  <c r="AN1219" i="2"/>
  <c r="AM1219" i="2"/>
  <c r="AL1219" i="2"/>
  <c r="AK1219" i="2"/>
  <c r="AJ1219" i="2"/>
  <c r="AI1219" i="2"/>
  <c r="AH1219" i="2"/>
  <c r="AG1219" i="2"/>
  <c r="AF1219" i="2"/>
  <c r="AE1219" i="2"/>
  <c r="AD1219" i="2"/>
  <c r="AC1219" i="2"/>
  <c r="AB1219" i="2"/>
  <c r="AA1219" i="2"/>
  <c r="Z1219" i="2"/>
  <c r="Y1219" i="2"/>
  <c r="X1219" i="2"/>
  <c r="W1219" i="2"/>
  <c r="V1219" i="2"/>
  <c r="U1219" i="2"/>
  <c r="T1219" i="2"/>
  <c r="S1219" i="2"/>
  <c r="R1219" i="2"/>
  <c r="Q1219" i="2"/>
  <c r="P1219" i="2"/>
  <c r="O1219" i="2"/>
  <c r="N1219" i="2"/>
  <c r="M1219" i="2"/>
  <c r="L1219" i="2"/>
  <c r="K1219" i="2"/>
  <c r="J1219" i="2"/>
  <c r="I1219" i="2"/>
  <c r="H1219" i="2"/>
  <c r="X1217" i="2"/>
  <c r="G1217" i="2"/>
  <c r="G1214" i="2"/>
  <c r="A1213" i="2"/>
  <c r="E1213" i="2"/>
  <c r="A1212" i="2"/>
  <c r="E1212" i="2"/>
  <c r="A1211" i="2"/>
  <c r="E1211" i="2"/>
  <c r="A1210" i="2"/>
  <c r="E1210" i="2"/>
  <c r="A1209" i="2"/>
  <c r="E1209" i="2"/>
  <c r="K1208" i="2"/>
  <c r="A1208" i="2"/>
  <c r="H1202" i="2"/>
  <c r="B1208" i="2"/>
  <c r="E1208" i="2"/>
  <c r="A1207" i="2"/>
  <c r="B1207" i="2"/>
  <c r="E1207" i="2"/>
  <c r="H1206" i="2"/>
  <c r="A1206" i="2"/>
  <c r="B1206" i="2"/>
  <c r="E1206" i="2"/>
  <c r="A1205" i="2"/>
  <c r="B1205" i="2"/>
  <c r="E1205" i="2"/>
  <c r="K1204" i="2"/>
  <c r="A1204" i="2"/>
  <c r="B1204" i="2"/>
  <c r="E1204" i="2"/>
  <c r="A1203" i="2"/>
  <c r="B1203" i="2"/>
  <c r="E1203" i="2"/>
  <c r="A1202" i="2"/>
  <c r="E1202" i="2"/>
  <c r="G1201" i="2"/>
  <c r="A1201" i="2"/>
  <c r="E1201" i="2"/>
  <c r="A1200" i="2"/>
  <c r="E1200" i="2"/>
  <c r="A1199" i="2"/>
  <c r="E1199" i="2"/>
  <c r="K1198" i="2"/>
  <c r="A1198" i="2"/>
  <c r="E1198" i="2"/>
  <c r="A1197" i="2"/>
  <c r="E1197" i="2"/>
  <c r="H1196" i="2"/>
  <c r="A1196" i="2"/>
  <c r="E1196" i="2"/>
  <c r="A1195" i="2"/>
  <c r="E1195" i="2"/>
  <c r="K1194" i="2"/>
  <c r="A1194" i="2"/>
  <c r="E1194" i="2"/>
  <c r="A1193" i="2"/>
  <c r="E1193" i="2"/>
  <c r="H1192" i="2"/>
  <c r="A1192" i="2"/>
  <c r="E1192" i="2"/>
  <c r="G1191" i="2"/>
  <c r="A1191" i="2"/>
  <c r="E1191" i="2"/>
  <c r="A1190" i="2"/>
  <c r="E1190" i="2"/>
  <c r="A1189" i="2"/>
  <c r="E1189" i="2"/>
  <c r="K1188" i="2"/>
  <c r="A1188" i="2"/>
  <c r="E1188" i="2"/>
  <c r="A1187" i="2"/>
  <c r="E1187" i="2"/>
  <c r="H1186" i="2"/>
  <c r="A1186" i="2"/>
  <c r="E1186" i="2"/>
  <c r="A1185" i="2"/>
  <c r="E1185" i="2"/>
  <c r="K1184" i="2"/>
  <c r="A1184" i="2"/>
  <c r="E1184" i="2"/>
  <c r="A1183" i="2"/>
  <c r="E1183" i="2"/>
  <c r="H1182" i="2"/>
  <c r="A1182" i="2"/>
  <c r="E1182" i="2"/>
  <c r="G1181" i="2"/>
  <c r="A1181" i="2"/>
  <c r="E1181" i="2"/>
  <c r="V1180" i="2"/>
  <c r="S1180" i="2"/>
  <c r="A1180" i="2"/>
  <c r="E1180" i="2"/>
  <c r="G1179" i="2"/>
  <c r="A1179" i="2"/>
  <c r="E1179" i="2"/>
  <c r="A1178" i="2"/>
  <c r="E1178" i="2"/>
  <c r="G1177" i="2"/>
  <c r="A1177" i="2"/>
  <c r="E1177" i="2"/>
  <c r="A1176" i="2"/>
  <c r="E1176" i="2"/>
  <c r="A1175" i="2"/>
  <c r="E1175" i="2"/>
  <c r="AA1152" i="2"/>
  <c r="AA1154" i="2"/>
  <c r="AA1156" i="2"/>
  <c r="AA1158" i="2"/>
  <c r="AB1152" i="2"/>
  <c r="AB1154" i="2"/>
  <c r="AB1156" i="2"/>
  <c r="AB1158" i="2"/>
  <c r="K1170" i="2"/>
  <c r="A1170" i="2"/>
  <c r="E1170" i="2"/>
  <c r="K1169" i="2"/>
  <c r="A1169" i="2"/>
  <c r="E1169" i="2"/>
  <c r="K1168" i="2"/>
  <c r="H1168" i="2"/>
  <c r="A1168" i="2"/>
  <c r="E1168" i="2"/>
  <c r="A1167" i="2"/>
  <c r="E1167" i="2"/>
  <c r="W1166" i="2"/>
  <c r="V1166" i="2"/>
  <c r="K1166" i="2"/>
  <c r="G1166" i="2"/>
  <c r="A1166" i="2"/>
  <c r="E1166" i="2"/>
  <c r="D1166" i="2"/>
  <c r="A1165" i="2"/>
  <c r="E1165" i="2"/>
  <c r="K1164" i="2"/>
  <c r="H1164" i="2"/>
  <c r="A1164" i="2"/>
  <c r="E1164" i="2"/>
  <c r="A1163" i="2"/>
  <c r="E1163" i="2"/>
  <c r="K1162" i="2"/>
  <c r="H1162" i="2"/>
  <c r="A1162" i="2"/>
  <c r="E1162" i="2"/>
  <c r="A1161" i="2"/>
  <c r="E1161" i="2"/>
  <c r="H1160" i="2"/>
  <c r="A1160" i="2"/>
  <c r="E1160" i="2"/>
  <c r="A1159" i="2"/>
  <c r="E1159" i="2"/>
  <c r="Z1158" i="2"/>
  <c r="K1158" i="2"/>
  <c r="H1158" i="2"/>
  <c r="A1158" i="2"/>
  <c r="E1158" i="2"/>
  <c r="A1157" i="2"/>
  <c r="E1157" i="2"/>
  <c r="Z1156" i="2"/>
  <c r="K1156" i="2"/>
  <c r="H1156" i="2"/>
  <c r="A1156" i="2"/>
  <c r="E1156" i="2"/>
  <c r="A1155" i="2"/>
  <c r="E1155" i="2"/>
  <c r="Z1154" i="2"/>
  <c r="K1154" i="2"/>
  <c r="H1154" i="2"/>
  <c r="A1154" i="2"/>
  <c r="E1154" i="2"/>
  <c r="A1153" i="2"/>
  <c r="E1153" i="2"/>
  <c r="Z1152" i="2"/>
  <c r="K1152" i="2"/>
  <c r="H1152" i="2"/>
  <c r="A1152" i="2"/>
  <c r="E1152" i="2"/>
  <c r="A1151" i="2"/>
  <c r="E1151" i="2"/>
  <c r="A1150" i="2"/>
  <c r="E1150" i="2"/>
  <c r="U1149" i="2"/>
  <c r="A1149" i="2"/>
  <c r="E1149" i="2"/>
  <c r="X1148" i="2"/>
  <c r="E1148" i="2"/>
  <c r="AH1147" i="2"/>
  <c r="AG1147" i="2"/>
  <c r="X1147" i="2"/>
  <c r="S1147" i="2"/>
  <c r="A1147" i="2"/>
  <c r="E1147" i="2"/>
  <c r="X1146" i="2"/>
  <c r="S1146" i="2"/>
  <c r="R1146" i="2"/>
  <c r="K1146" i="2"/>
  <c r="G1146" i="2"/>
  <c r="A1146" i="2"/>
  <c r="E1146" i="2"/>
  <c r="A1145" i="2"/>
  <c r="E1145" i="2"/>
  <c r="G1144" i="2"/>
  <c r="A1144" i="2"/>
  <c r="E1144" i="2"/>
  <c r="A1143" i="2"/>
  <c r="E1143" i="2"/>
  <c r="A1142" i="2"/>
  <c r="E1142" i="2"/>
  <c r="A1141" i="2"/>
  <c r="E1141" i="2"/>
  <c r="A1140" i="2"/>
  <c r="E1140" i="2"/>
  <c r="A1139" i="2"/>
  <c r="E1139" i="2"/>
  <c r="N1138" i="2"/>
  <c r="G1138" i="2"/>
  <c r="A1138" i="2"/>
  <c r="E1138" i="2"/>
  <c r="N1137" i="2"/>
  <c r="G1137" i="2"/>
  <c r="A1137" i="2"/>
  <c r="E1137" i="2"/>
  <c r="AB937" i="2"/>
  <c r="AB950" i="2"/>
  <c r="N1136" i="2"/>
  <c r="G1136" i="2"/>
  <c r="A1136" i="2"/>
  <c r="E1136" i="2"/>
  <c r="AA937" i="2"/>
  <c r="AA950" i="2"/>
  <c r="N1135" i="2"/>
  <c r="G1135" i="2"/>
  <c r="A1135" i="2"/>
  <c r="E1135" i="2"/>
  <c r="Z950" i="2"/>
  <c r="N1134" i="2"/>
  <c r="G1134" i="2"/>
  <c r="A1134" i="2"/>
  <c r="E1134" i="2"/>
  <c r="G1133" i="2"/>
  <c r="A1133" i="2"/>
  <c r="E1133" i="2"/>
  <c r="N1132" i="2"/>
  <c r="G1132" i="2"/>
  <c r="A1132" i="2"/>
  <c r="E1132" i="2"/>
  <c r="N1131" i="2"/>
  <c r="G1131" i="2"/>
  <c r="A1131" i="2"/>
  <c r="E1131" i="2"/>
  <c r="N1130" i="2"/>
  <c r="G1130" i="2"/>
  <c r="A1130" i="2"/>
  <c r="E1130" i="2"/>
  <c r="G1129" i="2"/>
  <c r="A1129" i="2"/>
  <c r="E1129" i="2"/>
  <c r="N1128" i="2"/>
  <c r="G1128" i="2"/>
  <c r="A1128" i="2"/>
  <c r="E1128" i="2"/>
  <c r="N1127" i="2"/>
  <c r="G1127" i="2"/>
  <c r="A1127" i="2"/>
  <c r="E1127" i="2"/>
  <c r="N1126" i="2"/>
  <c r="G1126" i="2"/>
  <c r="A1126" i="2"/>
  <c r="E1126" i="2"/>
  <c r="G1125" i="2"/>
  <c r="A1125" i="2"/>
  <c r="E1125" i="2"/>
  <c r="N1124" i="2"/>
  <c r="G1124" i="2"/>
  <c r="G1114" i="2"/>
  <c r="E1124" i="2"/>
  <c r="N1123" i="2"/>
  <c r="G1123" i="2"/>
  <c r="A1123" i="2"/>
  <c r="E1123" i="2"/>
  <c r="G1122" i="2"/>
  <c r="A1122" i="2"/>
  <c r="E1122" i="2"/>
  <c r="N1121" i="2"/>
  <c r="G1121" i="2"/>
  <c r="A1121" i="2"/>
  <c r="E1121" i="2"/>
  <c r="T1120" i="2"/>
  <c r="N1120" i="2"/>
  <c r="G1120" i="2"/>
  <c r="A1120" i="2"/>
  <c r="E1120" i="2"/>
  <c r="T1119" i="2"/>
  <c r="N1119" i="2"/>
  <c r="G1119" i="2"/>
  <c r="A1119" i="2"/>
  <c r="E1119" i="2"/>
  <c r="E1118" i="2"/>
  <c r="E1117" i="2"/>
  <c r="E1116" i="2"/>
  <c r="BY1115" i="2"/>
  <c r="K950" i="2"/>
  <c r="CA1114" i="2"/>
  <c r="CC1114" i="2"/>
  <c r="BZ1114" i="2"/>
  <c r="CB1114" i="2"/>
  <c r="BY1114" i="2"/>
  <c r="BX1114" i="2"/>
  <c r="BW1114" i="2"/>
  <c r="BV1114" i="2"/>
  <c r="BU1114" i="2"/>
  <c r="BT1114" i="2"/>
  <c r="BS1114" i="2"/>
  <c r="BR1114" i="2"/>
  <c r="BQ1114" i="2"/>
  <c r="BP1114" i="2"/>
  <c r="BO1114" i="2"/>
  <c r="BN1114" i="2"/>
  <c r="BM1114" i="2"/>
  <c r="BL1114" i="2"/>
  <c r="BK1114" i="2"/>
  <c r="BJ1114" i="2"/>
  <c r="BI1114" i="2"/>
  <c r="BH1114" i="2"/>
  <c r="BG1114" i="2"/>
  <c r="BF1114" i="2"/>
  <c r="BE1114" i="2"/>
  <c r="BD1114" i="2"/>
  <c r="BC1114" i="2"/>
  <c r="BB1114" i="2"/>
  <c r="BA1114" i="2"/>
  <c r="AZ1114" i="2"/>
  <c r="AY1114" i="2"/>
  <c r="AX1114" i="2"/>
  <c r="AW1114" i="2"/>
  <c r="AV1114" i="2"/>
  <c r="AU1114" i="2"/>
  <c r="AT1114" i="2"/>
  <c r="AS1114" i="2"/>
  <c r="AR1114" i="2"/>
  <c r="AQ1114" i="2"/>
  <c r="AP1114" i="2"/>
  <c r="AO1114" i="2"/>
  <c r="AN1114" i="2"/>
  <c r="AM1114" i="2"/>
  <c r="AL1114" i="2"/>
  <c r="AK1114" i="2"/>
  <c r="AJ1114" i="2"/>
  <c r="AI1114" i="2"/>
  <c r="AH1114" i="2"/>
  <c r="AG1114" i="2"/>
  <c r="AF1114" i="2"/>
  <c r="AE1114" i="2"/>
  <c r="AD1114" i="2"/>
  <c r="AC1114" i="2"/>
  <c r="AB1114" i="2"/>
  <c r="AA1114" i="2"/>
  <c r="Z1114" i="2"/>
  <c r="Y1114" i="2"/>
  <c r="X1114" i="2"/>
  <c r="W1114" i="2"/>
  <c r="V1114" i="2"/>
  <c r="U1114" i="2"/>
  <c r="T1114" i="2"/>
  <c r="S1114" i="2"/>
  <c r="R1114" i="2"/>
  <c r="Q1114" i="2"/>
  <c r="P1114" i="2"/>
  <c r="O1114" i="2"/>
  <c r="N1114" i="2"/>
  <c r="M1114" i="2"/>
  <c r="L1114" i="2"/>
  <c r="K1114" i="2"/>
  <c r="J1114" i="2"/>
  <c r="I1114" i="2"/>
  <c r="H1114" i="2"/>
  <c r="X1112" i="2"/>
  <c r="G1112" i="2"/>
  <c r="G1109" i="2"/>
  <c r="A1108" i="2"/>
  <c r="E1108" i="2"/>
  <c r="A1107" i="2"/>
  <c r="E1107" i="2"/>
  <c r="A1106" i="2"/>
  <c r="E1106" i="2"/>
  <c r="A1105" i="2"/>
  <c r="E1105" i="2"/>
  <c r="A1104" i="2"/>
  <c r="E1104" i="2"/>
  <c r="K1103" i="2"/>
  <c r="A1103" i="2"/>
  <c r="H1097" i="2"/>
  <c r="B1103" i="2"/>
  <c r="E1103" i="2"/>
  <c r="A1102" i="2"/>
  <c r="B1102" i="2"/>
  <c r="E1102" i="2"/>
  <c r="H1101" i="2"/>
  <c r="A1101" i="2"/>
  <c r="B1101" i="2"/>
  <c r="E1101" i="2"/>
  <c r="A1100" i="2"/>
  <c r="B1100" i="2"/>
  <c r="E1100" i="2"/>
  <c r="K1099" i="2"/>
  <c r="A1099" i="2"/>
  <c r="B1099" i="2"/>
  <c r="E1099" i="2"/>
  <c r="A1098" i="2"/>
  <c r="B1098" i="2"/>
  <c r="E1098" i="2"/>
  <c r="A1097" i="2"/>
  <c r="E1097" i="2"/>
  <c r="G1096" i="2"/>
  <c r="A1096" i="2"/>
  <c r="E1096" i="2"/>
  <c r="A1095" i="2"/>
  <c r="E1095" i="2"/>
  <c r="A1094" i="2"/>
  <c r="E1094" i="2"/>
  <c r="K1093" i="2"/>
  <c r="A1093" i="2"/>
  <c r="E1093" i="2"/>
  <c r="A1092" i="2"/>
  <c r="E1092" i="2"/>
  <c r="H1091" i="2"/>
  <c r="A1091" i="2"/>
  <c r="E1091" i="2"/>
  <c r="A1090" i="2"/>
  <c r="E1090" i="2"/>
  <c r="K1089" i="2"/>
  <c r="A1089" i="2"/>
  <c r="E1089" i="2"/>
  <c r="A1088" i="2"/>
  <c r="E1088" i="2"/>
  <c r="H1087" i="2"/>
  <c r="A1087" i="2"/>
  <c r="E1087" i="2"/>
  <c r="G1086" i="2"/>
  <c r="A1086" i="2"/>
  <c r="E1086" i="2"/>
  <c r="A1085" i="2"/>
  <c r="E1085" i="2"/>
  <c r="A1084" i="2"/>
  <c r="E1084" i="2"/>
  <c r="K1083" i="2"/>
  <c r="A1083" i="2"/>
  <c r="E1083" i="2"/>
  <c r="A1082" i="2"/>
  <c r="E1082" i="2"/>
  <c r="H1081" i="2"/>
  <c r="A1081" i="2"/>
  <c r="E1081" i="2"/>
  <c r="A1080" i="2"/>
  <c r="E1080" i="2"/>
  <c r="K1079" i="2"/>
  <c r="A1079" i="2"/>
  <c r="E1079" i="2"/>
  <c r="A1078" i="2"/>
  <c r="E1078" i="2"/>
  <c r="H1077" i="2"/>
  <c r="A1077" i="2"/>
  <c r="E1077" i="2"/>
  <c r="G1076" i="2"/>
  <c r="A1076" i="2"/>
  <c r="E1076" i="2"/>
  <c r="V1075" i="2"/>
  <c r="S1075" i="2"/>
  <c r="A1075" i="2"/>
  <c r="E1075" i="2"/>
  <c r="G1074" i="2"/>
  <c r="A1074" i="2"/>
  <c r="E1074" i="2"/>
  <c r="A1073" i="2"/>
  <c r="E1073" i="2"/>
  <c r="G1072" i="2"/>
  <c r="A1072" i="2"/>
  <c r="E1072" i="2"/>
  <c r="A1071" i="2"/>
  <c r="E1071" i="2"/>
  <c r="A1070" i="2"/>
  <c r="E1070" i="2"/>
  <c r="AA1047" i="2"/>
  <c r="AA1049" i="2"/>
  <c r="AA1051" i="2"/>
  <c r="AA1053" i="2"/>
  <c r="AB1047" i="2"/>
  <c r="AB1049" i="2"/>
  <c r="AB1051" i="2"/>
  <c r="AB1053" i="2"/>
  <c r="K1065" i="2"/>
  <c r="A1065" i="2"/>
  <c r="E1065" i="2"/>
  <c r="K1064" i="2"/>
  <c r="A1064" i="2"/>
  <c r="E1064" i="2"/>
  <c r="K1063" i="2"/>
  <c r="H1063" i="2"/>
  <c r="A1063" i="2"/>
  <c r="E1063" i="2"/>
  <c r="A1062" i="2"/>
  <c r="E1062" i="2"/>
  <c r="W1061" i="2"/>
  <c r="V1061" i="2"/>
  <c r="K1061" i="2"/>
  <c r="G1061" i="2"/>
  <c r="A1061" i="2"/>
  <c r="E1061" i="2"/>
  <c r="D1061" i="2"/>
  <c r="A1060" i="2"/>
  <c r="E1060" i="2"/>
  <c r="K1059" i="2"/>
  <c r="H1059" i="2"/>
  <c r="A1059" i="2"/>
  <c r="E1059" i="2"/>
  <c r="A1058" i="2"/>
  <c r="E1058" i="2"/>
  <c r="K1057" i="2"/>
  <c r="H1057" i="2"/>
  <c r="A1057" i="2"/>
  <c r="E1057" i="2"/>
  <c r="A1056" i="2"/>
  <c r="E1056" i="2"/>
  <c r="H1055" i="2"/>
  <c r="A1055" i="2"/>
  <c r="E1055" i="2"/>
  <c r="A1054" i="2"/>
  <c r="E1054" i="2"/>
  <c r="Z1053" i="2"/>
  <c r="K1053" i="2"/>
  <c r="H1053" i="2"/>
  <c r="A1053" i="2"/>
  <c r="E1053" i="2"/>
  <c r="A1052" i="2"/>
  <c r="E1052" i="2"/>
  <c r="Z1051" i="2"/>
  <c r="K1051" i="2"/>
  <c r="H1051" i="2"/>
  <c r="A1051" i="2"/>
  <c r="E1051" i="2"/>
  <c r="A1050" i="2"/>
  <c r="E1050" i="2"/>
  <c r="Z1049" i="2"/>
  <c r="K1049" i="2"/>
  <c r="H1049" i="2"/>
  <c r="A1049" i="2"/>
  <c r="E1049" i="2"/>
  <c r="A1048" i="2"/>
  <c r="E1048" i="2"/>
  <c r="Z1047" i="2"/>
  <c r="K1047" i="2"/>
  <c r="H1047" i="2"/>
  <c r="A1047" i="2"/>
  <c r="E1047" i="2"/>
  <c r="A1046" i="2"/>
  <c r="E1046" i="2"/>
  <c r="A1045" i="2"/>
  <c r="E1045" i="2"/>
  <c r="U1044" i="2"/>
  <c r="A1044" i="2"/>
  <c r="E1044" i="2"/>
  <c r="X1043" i="2"/>
  <c r="E1043" i="2"/>
  <c r="AH1042" i="2"/>
  <c r="AG1042" i="2"/>
  <c r="X1042" i="2"/>
  <c r="S1042" i="2"/>
  <c r="A1042" i="2"/>
  <c r="E1042" i="2"/>
  <c r="X1041" i="2"/>
  <c r="S1041" i="2"/>
  <c r="R1041" i="2"/>
  <c r="K1041" i="2"/>
  <c r="G1041" i="2"/>
  <c r="A1041" i="2"/>
  <c r="E1041" i="2"/>
  <c r="A1040" i="2"/>
  <c r="E1040" i="2"/>
  <c r="G1039" i="2"/>
  <c r="A1039" i="2"/>
  <c r="E1039" i="2"/>
  <c r="A1038" i="2"/>
  <c r="E1038" i="2"/>
  <c r="A1037" i="2"/>
  <c r="E1037" i="2"/>
  <c r="A1036" i="2"/>
  <c r="E1036" i="2"/>
  <c r="A1035" i="2"/>
  <c r="E1035" i="2"/>
  <c r="A1034" i="2"/>
  <c r="E1034" i="2"/>
  <c r="N1033" i="2"/>
  <c r="G1033" i="2"/>
  <c r="A1033" i="2"/>
  <c r="E1033" i="2"/>
  <c r="N1032" i="2"/>
  <c r="G1032" i="2"/>
  <c r="A1032" i="2"/>
  <c r="E1032" i="2"/>
  <c r="AB832" i="2"/>
  <c r="AB845" i="2"/>
  <c r="N1031" i="2"/>
  <c r="G1031" i="2"/>
  <c r="A1031" i="2"/>
  <c r="E1031" i="2"/>
  <c r="AA832" i="2"/>
  <c r="AA845" i="2"/>
  <c r="N1030" i="2"/>
  <c r="G1030" i="2"/>
  <c r="A1030" i="2"/>
  <c r="E1030" i="2"/>
  <c r="Z845" i="2"/>
  <c r="N1029" i="2"/>
  <c r="G1029" i="2"/>
  <c r="A1029" i="2"/>
  <c r="E1029" i="2"/>
  <c r="G1028" i="2"/>
  <c r="A1028" i="2"/>
  <c r="E1028" i="2"/>
  <c r="N1027" i="2"/>
  <c r="G1027" i="2"/>
  <c r="A1027" i="2"/>
  <c r="E1027" i="2"/>
  <c r="N1026" i="2"/>
  <c r="G1026" i="2"/>
  <c r="A1026" i="2"/>
  <c r="E1026" i="2"/>
  <c r="N1025" i="2"/>
  <c r="G1025" i="2"/>
  <c r="A1025" i="2"/>
  <c r="E1025" i="2"/>
  <c r="G1024" i="2"/>
  <c r="A1024" i="2"/>
  <c r="E1024" i="2"/>
  <c r="N1023" i="2"/>
  <c r="G1023" i="2"/>
  <c r="A1023" i="2"/>
  <c r="E1023" i="2"/>
  <c r="N1022" i="2"/>
  <c r="G1022" i="2"/>
  <c r="A1022" i="2"/>
  <c r="E1022" i="2"/>
  <c r="N1021" i="2"/>
  <c r="G1021" i="2"/>
  <c r="A1021" i="2"/>
  <c r="E1021" i="2"/>
  <c r="G1020" i="2"/>
  <c r="A1020" i="2"/>
  <c r="E1020" i="2"/>
  <c r="N1019" i="2"/>
  <c r="G1019" i="2"/>
  <c r="G1009" i="2"/>
  <c r="E1019" i="2"/>
  <c r="N1018" i="2"/>
  <c r="G1018" i="2"/>
  <c r="A1018" i="2"/>
  <c r="E1018" i="2"/>
  <c r="G1017" i="2"/>
  <c r="A1017" i="2"/>
  <c r="E1017" i="2"/>
  <c r="N1016" i="2"/>
  <c r="G1016" i="2"/>
  <c r="A1016" i="2"/>
  <c r="E1016" i="2"/>
  <c r="T1015" i="2"/>
  <c r="N1015" i="2"/>
  <c r="G1015" i="2"/>
  <c r="A1015" i="2"/>
  <c r="E1015" i="2"/>
  <c r="T1014" i="2"/>
  <c r="N1014" i="2"/>
  <c r="G1014" i="2"/>
  <c r="A1014" i="2"/>
  <c r="E1014" i="2"/>
  <c r="E1013" i="2"/>
  <c r="E1012" i="2"/>
  <c r="E1011" i="2"/>
  <c r="BY1010" i="2"/>
  <c r="K845" i="2"/>
  <c r="CA1009" i="2"/>
  <c r="CC1009" i="2"/>
  <c r="BZ1009" i="2"/>
  <c r="CB1009" i="2"/>
  <c r="BY1009" i="2"/>
  <c r="BX1009" i="2"/>
  <c r="BW1009" i="2"/>
  <c r="BV1009" i="2"/>
  <c r="BU1009" i="2"/>
  <c r="BT1009" i="2"/>
  <c r="BS1009" i="2"/>
  <c r="BR1009" i="2"/>
  <c r="BQ1009" i="2"/>
  <c r="BP1009" i="2"/>
  <c r="BO1009" i="2"/>
  <c r="BN1009" i="2"/>
  <c r="BM1009" i="2"/>
  <c r="BL1009" i="2"/>
  <c r="BK1009" i="2"/>
  <c r="BJ1009" i="2"/>
  <c r="BI1009" i="2"/>
  <c r="BH1009" i="2"/>
  <c r="BG1009" i="2"/>
  <c r="BF1009" i="2"/>
  <c r="BE1009" i="2"/>
  <c r="BD1009" i="2"/>
  <c r="BC1009" i="2"/>
  <c r="BB1009" i="2"/>
  <c r="BA1009" i="2"/>
  <c r="AZ1009" i="2"/>
  <c r="AY1009" i="2"/>
  <c r="AX1009" i="2"/>
  <c r="AW1009" i="2"/>
  <c r="AV1009" i="2"/>
  <c r="AU1009" i="2"/>
  <c r="AT1009" i="2"/>
  <c r="AS1009" i="2"/>
  <c r="AR1009" i="2"/>
  <c r="AQ1009" i="2"/>
  <c r="AP1009" i="2"/>
  <c r="AO1009" i="2"/>
  <c r="AN1009" i="2"/>
  <c r="AM1009" i="2"/>
  <c r="AL1009" i="2"/>
  <c r="AK1009" i="2"/>
  <c r="AJ1009" i="2"/>
  <c r="AI1009" i="2"/>
  <c r="AH1009" i="2"/>
  <c r="AG1009" i="2"/>
  <c r="AF1009" i="2"/>
  <c r="AE1009" i="2"/>
  <c r="AD1009" i="2"/>
  <c r="AC1009" i="2"/>
  <c r="AB1009" i="2"/>
  <c r="AA1009" i="2"/>
  <c r="Z1009" i="2"/>
  <c r="Y1009" i="2"/>
  <c r="X1009" i="2"/>
  <c r="W1009" i="2"/>
  <c r="V1009" i="2"/>
  <c r="U1009" i="2"/>
  <c r="T1009" i="2"/>
  <c r="S1009" i="2"/>
  <c r="R1009" i="2"/>
  <c r="Q1009" i="2"/>
  <c r="P1009" i="2"/>
  <c r="O1009" i="2"/>
  <c r="N1009" i="2"/>
  <c r="M1009" i="2"/>
  <c r="L1009" i="2"/>
  <c r="K1009" i="2"/>
  <c r="J1009" i="2"/>
  <c r="I1009" i="2"/>
  <c r="H1009" i="2"/>
  <c r="X1007" i="2"/>
  <c r="G1007" i="2"/>
  <c r="G1004" i="2"/>
  <c r="A1003" i="2"/>
  <c r="E1003" i="2"/>
  <c r="A1002" i="2"/>
  <c r="E1002" i="2"/>
  <c r="A1001" i="2"/>
  <c r="E1001" i="2"/>
  <c r="A1000" i="2"/>
  <c r="E1000" i="2"/>
  <c r="A999" i="2"/>
  <c r="E999" i="2"/>
  <c r="K998" i="2"/>
  <c r="A998" i="2"/>
  <c r="H992" i="2"/>
  <c r="B998" i="2"/>
  <c r="E998" i="2"/>
  <c r="A997" i="2"/>
  <c r="B997" i="2"/>
  <c r="E997" i="2"/>
  <c r="H996" i="2"/>
  <c r="A996" i="2"/>
  <c r="B996" i="2"/>
  <c r="E996" i="2"/>
  <c r="A995" i="2"/>
  <c r="B995" i="2"/>
  <c r="E995" i="2"/>
  <c r="K994" i="2"/>
  <c r="A994" i="2"/>
  <c r="B994" i="2"/>
  <c r="E994" i="2"/>
  <c r="A993" i="2"/>
  <c r="B993" i="2"/>
  <c r="E993" i="2"/>
  <c r="A992" i="2"/>
  <c r="E992" i="2"/>
  <c r="G991" i="2"/>
  <c r="A991" i="2"/>
  <c r="E991" i="2"/>
  <c r="A990" i="2"/>
  <c r="E990" i="2"/>
  <c r="A989" i="2"/>
  <c r="E989" i="2"/>
  <c r="K988" i="2"/>
  <c r="A988" i="2"/>
  <c r="E988" i="2"/>
  <c r="A987" i="2"/>
  <c r="E987" i="2"/>
  <c r="H986" i="2"/>
  <c r="A986" i="2"/>
  <c r="E986" i="2"/>
  <c r="A985" i="2"/>
  <c r="E985" i="2"/>
  <c r="K984" i="2"/>
  <c r="A984" i="2"/>
  <c r="E984" i="2"/>
  <c r="A983" i="2"/>
  <c r="E983" i="2"/>
  <c r="H982" i="2"/>
  <c r="A982" i="2"/>
  <c r="E982" i="2"/>
  <c r="G981" i="2"/>
  <c r="A981" i="2"/>
  <c r="E981" i="2"/>
  <c r="A980" i="2"/>
  <c r="E980" i="2"/>
  <c r="A979" i="2"/>
  <c r="E979" i="2"/>
  <c r="K978" i="2"/>
  <c r="A978" i="2"/>
  <c r="E978" i="2"/>
  <c r="A977" i="2"/>
  <c r="E977" i="2"/>
  <c r="H976" i="2"/>
  <c r="A976" i="2"/>
  <c r="E976" i="2"/>
  <c r="A975" i="2"/>
  <c r="E975" i="2"/>
  <c r="K974" i="2"/>
  <c r="A974" i="2"/>
  <c r="E974" i="2"/>
  <c r="A973" i="2"/>
  <c r="E973" i="2"/>
  <c r="H972" i="2"/>
  <c r="A972" i="2"/>
  <c r="E972" i="2"/>
  <c r="G971" i="2"/>
  <c r="A971" i="2"/>
  <c r="E971" i="2"/>
  <c r="V970" i="2"/>
  <c r="S970" i="2"/>
  <c r="A970" i="2"/>
  <c r="E970" i="2"/>
  <c r="G969" i="2"/>
  <c r="A969" i="2"/>
  <c r="E969" i="2"/>
  <c r="A968" i="2"/>
  <c r="E968" i="2"/>
  <c r="G967" i="2"/>
  <c r="A967" i="2"/>
  <c r="E967" i="2"/>
  <c r="A966" i="2"/>
  <c r="E966" i="2"/>
  <c r="A965" i="2"/>
  <c r="E965" i="2"/>
  <c r="AA942" i="2"/>
  <c r="AA944" i="2"/>
  <c r="AA946" i="2"/>
  <c r="AA948" i="2"/>
  <c r="AB942" i="2"/>
  <c r="AB944" i="2"/>
  <c r="AB946" i="2"/>
  <c r="AB948" i="2"/>
  <c r="K960" i="2"/>
  <c r="A960" i="2"/>
  <c r="E960" i="2"/>
  <c r="K959" i="2"/>
  <c r="A959" i="2"/>
  <c r="E959" i="2"/>
  <c r="K958" i="2"/>
  <c r="H958" i="2"/>
  <c r="A958" i="2"/>
  <c r="E958" i="2"/>
  <c r="A957" i="2"/>
  <c r="E957" i="2"/>
  <c r="W956" i="2"/>
  <c r="V956" i="2"/>
  <c r="K956" i="2"/>
  <c r="G956" i="2"/>
  <c r="A956" i="2"/>
  <c r="E956" i="2"/>
  <c r="D956" i="2"/>
  <c r="A955" i="2"/>
  <c r="E955" i="2"/>
  <c r="K954" i="2"/>
  <c r="H954" i="2"/>
  <c r="A954" i="2"/>
  <c r="E954" i="2"/>
  <c r="A953" i="2"/>
  <c r="E953" i="2"/>
  <c r="K952" i="2"/>
  <c r="H952" i="2"/>
  <c r="A952" i="2"/>
  <c r="E952" i="2"/>
  <c r="A951" i="2"/>
  <c r="E951" i="2"/>
  <c r="H950" i="2"/>
  <c r="A950" i="2"/>
  <c r="E950" i="2"/>
  <c r="A949" i="2"/>
  <c r="E949" i="2"/>
  <c r="Z948" i="2"/>
  <c r="K948" i="2"/>
  <c r="H948" i="2"/>
  <c r="A948" i="2"/>
  <c r="E948" i="2"/>
  <c r="A947" i="2"/>
  <c r="E947" i="2"/>
  <c r="Z946" i="2"/>
  <c r="K946" i="2"/>
  <c r="H946" i="2"/>
  <c r="A946" i="2"/>
  <c r="E946" i="2"/>
  <c r="A945" i="2"/>
  <c r="E945" i="2"/>
  <c r="Z944" i="2"/>
  <c r="K944" i="2"/>
  <c r="H944" i="2"/>
  <c r="A944" i="2"/>
  <c r="E944" i="2"/>
  <c r="A943" i="2"/>
  <c r="E943" i="2"/>
  <c r="Z942" i="2"/>
  <c r="K942" i="2"/>
  <c r="H942" i="2"/>
  <c r="A942" i="2"/>
  <c r="E942" i="2"/>
  <c r="A941" i="2"/>
  <c r="E941" i="2"/>
  <c r="A940" i="2"/>
  <c r="E940" i="2"/>
  <c r="U939" i="2"/>
  <c r="A939" i="2"/>
  <c r="E939" i="2"/>
  <c r="X938" i="2"/>
  <c r="E938" i="2"/>
  <c r="AH937" i="2"/>
  <c r="AG937" i="2"/>
  <c r="X937" i="2"/>
  <c r="S937" i="2"/>
  <c r="A937" i="2"/>
  <c r="E937" i="2"/>
  <c r="X936" i="2"/>
  <c r="S936" i="2"/>
  <c r="R936" i="2"/>
  <c r="K936" i="2"/>
  <c r="G936" i="2"/>
  <c r="A936" i="2"/>
  <c r="E936" i="2"/>
  <c r="A935" i="2"/>
  <c r="E935" i="2"/>
  <c r="G934" i="2"/>
  <c r="A934" i="2"/>
  <c r="E934" i="2"/>
  <c r="A933" i="2"/>
  <c r="E933" i="2"/>
  <c r="A932" i="2"/>
  <c r="E932" i="2"/>
  <c r="A931" i="2"/>
  <c r="E931" i="2"/>
  <c r="A930" i="2"/>
  <c r="E930" i="2"/>
  <c r="A929" i="2"/>
  <c r="E929" i="2"/>
  <c r="N928" i="2"/>
  <c r="G928" i="2"/>
  <c r="A928" i="2"/>
  <c r="E928" i="2"/>
  <c r="N927" i="2"/>
  <c r="G927" i="2"/>
  <c r="A927" i="2"/>
  <c r="E927" i="2"/>
  <c r="AB727" i="2"/>
  <c r="AB740" i="2"/>
  <c r="N926" i="2"/>
  <c r="G926" i="2"/>
  <c r="A926" i="2"/>
  <c r="E926" i="2"/>
  <c r="AA727" i="2"/>
  <c r="AA740" i="2"/>
  <c r="N925" i="2"/>
  <c r="G925" i="2"/>
  <c r="A925" i="2"/>
  <c r="E925" i="2"/>
  <c r="Z740" i="2"/>
  <c r="N924" i="2"/>
  <c r="G924" i="2"/>
  <c r="A924" i="2"/>
  <c r="E924" i="2"/>
  <c r="G923" i="2"/>
  <c r="A923" i="2"/>
  <c r="E923" i="2"/>
  <c r="N922" i="2"/>
  <c r="G922" i="2"/>
  <c r="A922" i="2"/>
  <c r="E922" i="2"/>
  <c r="N921" i="2"/>
  <c r="G921" i="2"/>
  <c r="A921" i="2"/>
  <c r="E921" i="2"/>
  <c r="N920" i="2"/>
  <c r="G920" i="2"/>
  <c r="A920" i="2"/>
  <c r="E920" i="2"/>
  <c r="G919" i="2"/>
  <c r="A919" i="2"/>
  <c r="E919" i="2"/>
  <c r="N918" i="2"/>
  <c r="G918" i="2"/>
  <c r="A918" i="2"/>
  <c r="E918" i="2"/>
  <c r="N917" i="2"/>
  <c r="G917" i="2"/>
  <c r="A917" i="2"/>
  <c r="E917" i="2"/>
  <c r="N916" i="2"/>
  <c r="G916" i="2"/>
  <c r="A916" i="2"/>
  <c r="E916" i="2"/>
  <c r="G915" i="2"/>
  <c r="A915" i="2"/>
  <c r="E915" i="2"/>
  <c r="N914" i="2"/>
  <c r="G914" i="2"/>
  <c r="G904" i="2"/>
  <c r="E914" i="2"/>
  <c r="N913" i="2"/>
  <c r="G913" i="2"/>
  <c r="A913" i="2"/>
  <c r="E913" i="2"/>
  <c r="G912" i="2"/>
  <c r="A912" i="2"/>
  <c r="E912" i="2"/>
  <c r="N911" i="2"/>
  <c r="G911" i="2"/>
  <c r="A911" i="2"/>
  <c r="E911" i="2"/>
  <c r="T910" i="2"/>
  <c r="N910" i="2"/>
  <c r="G910" i="2"/>
  <c r="A910" i="2"/>
  <c r="E910" i="2"/>
  <c r="T909" i="2"/>
  <c r="N909" i="2"/>
  <c r="G909" i="2"/>
  <c r="A909" i="2"/>
  <c r="E909" i="2"/>
  <c r="E908" i="2"/>
  <c r="E907" i="2"/>
  <c r="E906" i="2"/>
  <c r="BY905" i="2"/>
  <c r="K740" i="2"/>
  <c r="CA904" i="2"/>
  <c r="CC904" i="2"/>
  <c r="BZ904" i="2"/>
  <c r="CB904" i="2"/>
  <c r="BY904" i="2"/>
  <c r="BX904" i="2"/>
  <c r="BW904" i="2"/>
  <c r="BV904" i="2"/>
  <c r="BU904" i="2"/>
  <c r="BT904" i="2"/>
  <c r="BS904" i="2"/>
  <c r="BR904" i="2"/>
  <c r="BQ904" i="2"/>
  <c r="BP904" i="2"/>
  <c r="BO904" i="2"/>
  <c r="BN904" i="2"/>
  <c r="BM904" i="2"/>
  <c r="BL904" i="2"/>
  <c r="BK904" i="2"/>
  <c r="BJ904" i="2"/>
  <c r="BI904" i="2"/>
  <c r="BH904" i="2"/>
  <c r="BG904" i="2"/>
  <c r="BF904" i="2"/>
  <c r="BE904" i="2"/>
  <c r="BD904" i="2"/>
  <c r="BC904" i="2"/>
  <c r="BB904" i="2"/>
  <c r="BA904" i="2"/>
  <c r="AZ904" i="2"/>
  <c r="AY904" i="2"/>
  <c r="AX904" i="2"/>
  <c r="AW904" i="2"/>
  <c r="AV904" i="2"/>
  <c r="AU904" i="2"/>
  <c r="AT904" i="2"/>
  <c r="AS904" i="2"/>
  <c r="AR904" i="2"/>
  <c r="AQ904" i="2"/>
  <c r="AP904" i="2"/>
  <c r="AO904" i="2"/>
  <c r="AN904" i="2"/>
  <c r="AM904" i="2"/>
  <c r="AL904" i="2"/>
  <c r="AK904" i="2"/>
  <c r="AJ904" i="2"/>
  <c r="AI904" i="2"/>
  <c r="AH904" i="2"/>
  <c r="AG904" i="2"/>
  <c r="AF904" i="2"/>
  <c r="AE904" i="2"/>
  <c r="AD904" i="2"/>
  <c r="AC904" i="2"/>
  <c r="AB904" i="2"/>
  <c r="AA904" i="2"/>
  <c r="Z904" i="2"/>
  <c r="Y904" i="2"/>
  <c r="X904" i="2"/>
  <c r="W904" i="2"/>
  <c r="V904" i="2"/>
  <c r="U904" i="2"/>
  <c r="T904" i="2"/>
  <c r="S904" i="2"/>
  <c r="R904" i="2"/>
  <c r="Q904" i="2"/>
  <c r="P904" i="2"/>
  <c r="O904" i="2"/>
  <c r="N904" i="2"/>
  <c r="M904" i="2"/>
  <c r="L904" i="2"/>
  <c r="K904" i="2"/>
  <c r="J904" i="2"/>
  <c r="I904" i="2"/>
  <c r="H904" i="2"/>
  <c r="X902" i="2"/>
  <c r="G902" i="2"/>
  <c r="G899" i="2"/>
  <c r="A898" i="2"/>
  <c r="E898" i="2"/>
  <c r="A897" i="2"/>
  <c r="E897" i="2"/>
  <c r="A896" i="2"/>
  <c r="E896" i="2"/>
  <c r="A895" i="2"/>
  <c r="E895" i="2"/>
  <c r="A894" i="2"/>
  <c r="E894" i="2"/>
  <c r="K893" i="2"/>
  <c r="A893" i="2"/>
  <c r="H887" i="2"/>
  <c r="B893" i="2"/>
  <c r="E893" i="2"/>
  <c r="A892" i="2"/>
  <c r="B892" i="2"/>
  <c r="E892" i="2"/>
  <c r="H891" i="2"/>
  <c r="A891" i="2"/>
  <c r="B891" i="2"/>
  <c r="E891" i="2"/>
  <c r="A890" i="2"/>
  <c r="B890" i="2"/>
  <c r="E890" i="2"/>
  <c r="K889" i="2"/>
  <c r="A889" i="2"/>
  <c r="B889" i="2"/>
  <c r="E889" i="2"/>
  <c r="A888" i="2"/>
  <c r="B888" i="2"/>
  <c r="E888" i="2"/>
  <c r="A887" i="2"/>
  <c r="E887" i="2"/>
  <c r="G886" i="2"/>
  <c r="A886" i="2"/>
  <c r="E886" i="2"/>
  <c r="A885" i="2"/>
  <c r="E885" i="2"/>
  <c r="A884" i="2"/>
  <c r="E884" i="2"/>
  <c r="K883" i="2"/>
  <c r="A883" i="2"/>
  <c r="E883" i="2"/>
  <c r="A882" i="2"/>
  <c r="E882" i="2"/>
  <c r="H881" i="2"/>
  <c r="A881" i="2"/>
  <c r="E881" i="2"/>
  <c r="A880" i="2"/>
  <c r="E880" i="2"/>
  <c r="K879" i="2"/>
  <c r="A879" i="2"/>
  <c r="E879" i="2"/>
  <c r="A878" i="2"/>
  <c r="E878" i="2"/>
  <c r="H877" i="2"/>
  <c r="A877" i="2"/>
  <c r="E877" i="2"/>
  <c r="G876" i="2"/>
  <c r="A876" i="2"/>
  <c r="E876" i="2"/>
  <c r="A875" i="2"/>
  <c r="E875" i="2"/>
  <c r="A874" i="2"/>
  <c r="E874" i="2"/>
  <c r="K873" i="2"/>
  <c r="A873" i="2"/>
  <c r="E873" i="2"/>
  <c r="A872" i="2"/>
  <c r="E872" i="2"/>
  <c r="H871" i="2"/>
  <c r="A871" i="2"/>
  <c r="E871" i="2"/>
  <c r="A870" i="2"/>
  <c r="E870" i="2"/>
  <c r="K869" i="2"/>
  <c r="A869" i="2"/>
  <c r="E869" i="2"/>
  <c r="A868" i="2"/>
  <c r="E868" i="2"/>
  <c r="H867" i="2"/>
  <c r="A867" i="2"/>
  <c r="E867" i="2"/>
  <c r="G866" i="2"/>
  <c r="A866" i="2"/>
  <c r="E866" i="2"/>
  <c r="V865" i="2"/>
  <c r="S865" i="2"/>
  <c r="A865" i="2"/>
  <c r="E865" i="2"/>
  <c r="G864" i="2"/>
  <c r="A864" i="2"/>
  <c r="E864" i="2"/>
  <c r="A863" i="2"/>
  <c r="E863" i="2"/>
  <c r="G862" i="2"/>
  <c r="A862" i="2"/>
  <c r="E862" i="2"/>
  <c r="A861" i="2"/>
  <c r="E861" i="2"/>
  <c r="A860" i="2"/>
  <c r="E860" i="2"/>
  <c r="AA837" i="2"/>
  <c r="AA839" i="2"/>
  <c r="AA841" i="2"/>
  <c r="AA843" i="2"/>
  <c r="AB837" i="2"/>
  <c r="AB839" i="2"/>
  <c r="AB841" i="2"/>
  <c r="AB843" i="2"/>
  <c r="K855" i="2"/>
  <c r="A855" i="2"/>
  <c r="E855" i="2"/>
  <c r="K854" i="2"/>
  <c r="A854" i="2"/>
  <c r="E854" i="2"/>
  <c r="K853" i="2"/>
  <c r="H853" i="2"/>
  <c r="A853" i="2"/>
  <c r="E853" i="2"/>
  <c r="A852" i="2"/>
  <c r="E852" i="2"/>
  <c r="W851" i="2"/>
  <c r="V851" i="2"/>
  <c r="K851" i="2"/>
  <c r="G851" i="2"/>
  <c r="A851" i="2"/>
  <c r="E851" i="2"/>
  <c r="D851" i="2"/>
  <c r="A850" i="2"/>
  <c r="E850" i="2"/>
  <c r="K849" i="2"/>
  <c r="H849" i="2"/>
  <c r="A849" i="2"/>
  <c r="E849" i="2"/>
  <c r="A848" i="2"/>
  <c r="E848" i="2"/>
  <c r="K847" i="2"/>
  <c r="H847" i="2"/>
  <c r="A847" i="2"/>
  <c r="E847" i="2"/>
  <c r="A846" i="2"/>
  <c r="E846" i="2"/>
  <c r="H845" i="2"/>
  <c r="A845" i="2"/>
  <c r="E845" i="2"/>
  <c r="A844" i="2"/>
  <c r="E844" i="2"/>
  <c r="Z843" i="2"/>
  <c r="K843" i="2"/>
  <c r="H843" i="2"/>
  <c r="A843" i="2"/>
  <c r="E843" i="2"/>
  <c r="A842" i="2"/>
  <c r="E842" i="2"/>
  <c r="Z841" i="2"/>
  <c r="K841" i="2"/>
  <c r="H841" i="2"/>
  <c r="A841" i="2"/>
  <c r="E841" i="2"/>
  <c r="A840" i="2"/>
  <c r="E840" i="2"/>
  <c r="Z839" i="2"/>
  <c r="K839" i="2"/>
  <c r="H839" i="2"/>
  <c r="A839" i="2"/>
  <c r="E839" i="2"/>
  <c r="A838" i="2"/>
  <c r="E838" i="2"/>
  <c r="Z837" i="2"/>
  <c r="K837" i="2"/>
  <c r="H837" i="2"/>
  <c r="A837" i="2"/>
  <c r="E837" i="2"/>
  <c r="A836" i="2"/>
  <c r="E836" i="2"/>
  <c r="A835" i="2"/>
  <c r="E835" i="2"/>
  <c r="U834" i="2"/>
  <c r="A834" i="2"/>
  <c r="E834" i="2"/>
  <c r="X833" i="2"/>
  <c r="E833" i="2"/>
  <c r="AH832" i="2"/>
  <c r="AG832" i="2"/>
  <c r="X832" i="2"/>
  <c r="S832" i="2"/>
  <c r="A832" i="2"/>
  <c r="E832" i="2"/>
  <c r="X831" i="2"/>
  <c r="S831" i="2"/>
  <c r="R831" i="2"/>
  <c r="K831" i="2"/>
  <c r="G831" i="2"/>
  <c r="A831" i="2"/>
  <c r="E831" i="2"/>
  <c r="A830" i="2"/>
  <c r="E830" i="2"/>
  <c r="G829" i="2"/>
  <c r="A829" i="2"/>
  <c r="E829" i="2"/>
  <c r="A828" i="2"/>
  <c r="E828" i="2"/>
  <c r="A827" i="2"/>
  <c r="E827" i="2"/>
  <c r="A826" i="2"/>
  <c r="E826" i="2"/>
  <c r="A825" i="2"/>
  <c r="E825" i="2"/>
  <c r="A824" i="2"/>
  <c r="E824" i="2"/>
  <c r="N823" i="2"/>
  <c r="G823" i="2"/>
  <c r="A823" i="2"/>
  <c r="E823" i="2"/>
  <c r="N822" i="2"/>
  <c r="G822" i="2"/>
  <c r="A822" i="2"/>
  <c r="E822" i="2"/>
  <c r="AB622" i="2"/>
  <c r="AB635" i="2"/>
  <c r="N821" i="2"/>
  <c r="G821" i="2"/>
  <c r="A821" i="2"/>
  <c r="E821" i="2"/>
  <c r="AA622" i="2"/>
  <c r="AA635" i="2"/>
  <c r="N820" i="2"/>
  <c r="G820" i="2"/>
  <c r="A820" i="2"/>
  <c r="E820" i="2"/>
  <c r="Z635" i="2"/>
  <c r="N819" i="2"/>
  <c r="G819" i="2"/>
  <c r="A819" i="2"/>
  <c r="E819" i="2"/>
  <c r="G818" i="2"/>
  <c r="A818" i="2"/>
  <c r="E818" i="2"/>
  <c r="N817" i="2"/>
  <c r="G817" i="2"/>
  <c r="A817" i="2"/>
  <c r="E817" i="2"/>
  <c r="N816" i="2"/>
  <c r="G816" i="2"/>
  <c r="A816" i="2"/>
  <c r="E816" i="2"/>
  <c r="N815" i="2"/>
  <c r="G815" i="2"/>
  <c r="A815" i="2"/>
  <c r="E815" i="2"/>
  <c r="G814" i="2"/>
  <c r="A814" i="2"/>
  <c r="E814" i="2"/>
  <c r="N813" i="2"/>
  <c r="G813" i="2"/>
  <c r="A813" i="2"/>
  <c r="E813" i="2"/>
  <c r="N812" i="2"/>
  <c r="G812" i="2"/>
  <c r="A812" i="2"/>
  <c r="E812" i="2"/>
  <c r="N811" i="2"/>
  <c r="G811" i="2"/>
  <c r="A811" i="2"/>
  <c r="E811" i="2"/>
  <c r="G810" i="2"/>
  <c r="A810" i="2"/>
  <c r="E810" i="2"/>
  <c r="N809" i="2"/>
  <c r="G809" i="2"/>
  <c r="G799" i="2"/>
  <c r="E809" i="2"/>
  <c r="N808" i="2"/>
  <c r="G808" i="2"/>
  <c r="A808" i="2"/>
  <c r="E808" i="2"/>
  <c r="G807" i="2"/>
  <c r="A807" i="2"/>
  <c r="E807" i="2"/>
  <c r="N806" i="2"/>
  <c r="G806" i="2"/>
  <c r="A806" i="2"/>
  <c r="E806" i="2"/>
  <c r="T805" i="2"/>
  <c r="N805" i="2"/>
  <c r="G805" i="2"/>
  <c r="A805" i="2"/>
  <c r="E805" i="2"/>
  <c r="T804" i="2"/>
  <c r="N804" i="2"/>
  <c r="G804" i="2"/>
  <c r="A804" i="2"/>
  <c r="E804" i="2"/>
  <c r="E803" i="2"/>
  <c r="E802" i="2"/>
  <c r="E801" i="2"/>
  <c r="BY800" i="2"/>
  <c r="K635" i="2"/>
  <c r="CA799" i="2"/>
  <c r="CC799" i="2"/>
  <c r="BZ799" i="2"/>
  <c r="CB799" i="2"/>
  <c r="BY799" i="2"/>
  <c r="BX799" i="2"/>
  <c r="BW799" i="2"/>
  <c r="BV799" i="2"/>
  <c r="BU799" i="2"/>
  <c r="BT799" i="2"/>
  <c r="BS799" i="2"/>
  <c r="BR799" i="2"/>
  <c r="BQ799" i="2"/>
  <c r="BP799" i="2"/>
  <c r="BO799" i="2"/>
  <c r="BN799" i="2"/>
  <c r="BM799" i="2"/>
  <c r="BL799" i="2"/>
  <c r="BK799" i="2"/>
  <c r="BJ799" i="2"/>
  <c r="BI799" i="2"/>
  <c r="BH799" i="2"/>
  <c r="BG799" i="2"/>
  <c r="BF799" i="2"/>
  <c r="BE799" i="2"/>
  <c r="BD799" i="2"/>
  <c r="BC799" i="2"/>
  <c r="BB799" i="2"/>
  <c r="BA799" i="2"/>
  <c r="AZ799" i="2"/>
  <c r="AY799" i="2"/>
  <c r="AX799" i="2"/>
  <c r="AW799" i="2"/>
  <c r="AV799" i="2"/>
  <c r="AU799" i="2"/>
  <c r="AT799" i="2"/>
  <c r="AS799" i="2"/>
  <c r="AR799" i="2"/>
  <c r="AQ799" i="2"/>
  <c r="AP799" i="2"/>
  <c r="AO799" i="2"/>
  <c r="AN799" i="2"/>
  <c r="AM799" i="2"/>
  <c r="AL799" i="2"/>
  <c r="AK799" i="2"/>
  <c r="AJ799" i="2"/>
  <c r="AI799" i="2"/>
  <c r="AH799" i="2"/>
  <c r="AG799" i="2"/>
  <c r="AF799" i="2"/>
  <c r="AE799" i="2"/>
  <c r="AD799" i="2"/>
  <c r="AC799" i="2"/>
  <c r="AB799" i="2"/>
  <c r="AA799" i="2"/>
  <c r="Z799" i="2"/>
  <c r="Y799" i="2"/>
  <c r="X799" i="2"/>
  <c r="W799" i="2"/>
  <c r="V799" i="2"/>
  <c r="U799" i="2"/>
  <c r="T799" i="2"/>
  <c r="S799" i="2"/>
  <c r="R799" i="2"/>
  <c r="Q799" i="2"/>
  <c r="P799" i="2"/>
  <c r="O799" i="2"/>
  <c r="N799" i="2"/>
  <c r="M799" i="2"/>
  <c r="L799" i="2"/>
  <c r="K799" i="2"/>
  <c r="J799" i="2"/>
  <c r="I799" i="2"/>
  <c r="H799" i="2"/>
  <c r="X797" i="2"/>
  <c r="G797" i="2"/>
  <c r="G794" i="2"/>
  <c r="A793" i="2"/>
  <c r="E793" i="2"/>
  <c r="A792" i="2"/>
  <c r="E792" i="2"/>
  <c r="A791" i="2"/>
  <c r="E791" i="2"/>
  <c r="A790" i="2"/>
  <c r="E790" i="2"/>
  <c r="A789" i="2"/>
  <c r="E789" i="2"/>
  <c r="K788" i="2"/>
  <c r="A788" i="2"/>
  <c r="H782" i="2"/>
  <c r="B788" i="2"/>
  <c r="E788" i="2"/>
  <c r="A787" i="2"/>
  <c r="B787" i="2"/>
  <c r="E787" i="2"/>
  <c r="H786" i="2"/>
  <c r="A786" i="2"/>
  <c r="B786" i="2"/>
  <c r="E786" i="2"/>
  <c r="A785" i="2"/>
  <c r="B785" i="2"/>
  <c r="E785" i="2"/>
  <c r="K784" i="2"/>
  <c r="A784" i="2"/>
  <c r="B784" i="2"/>
  <c r="E784" i="2"/>
  <c r="A783" i="2"/>
  <c r="B783" i="2"/>
  <c r="E783" i="2"/>
  <c r="A782" i="2"/>
  <c r="E782" i="2"/>
  <c r="G781" i="2"/>
  <c r="A781" i="2"/>
  <c r="E781" i="2"/>
  <c r="A780" i="2"/>
  <c r="E780" i="2"/>
  <c r="A779" i="2"/>
  <c r="E779" i="2"/>
  <c r="K778" i="2"/>
  <c r="A778" i="2"/>
  <c r="E778" i="2"/>
  <c r="A777" i="2"/>
  <c r="E777" i="2"/>
  <c r="H776" i="2"/>
  <c r="A776" i="2"/>
  <c r="E776" i="2"/>
  <c r="A775" i="2"/>
  <c r="E775" i="2"/>
  <c r="K774" i="2"/>
  <c r="A774" i="2"/>
  <c r="E774" i="2"/>
  <c r="A773" i="2"/>
  <c r="E773" i="2"/>
  <c r="H772" i="2"/>
  <c r="A772" i="2"/>
  <c r="E772" i="2"/>
  <c r="G771" i="2"/>
  <c r="A771" i="2"/>
  <c r="E771" i="2"/>
  <c r="A770" i="2"/>
  <c r="E770" i="2"/>
  <c r="A769" i="2"/>
  <c r="E769" i="2"/>
  <c r="K768" i="2"/>
  <c r="A768" i="2"/>
  <c r="E768" i="2"/>
  <c r="A767" i="2"/>
  <c r="E767" i="2"/>
  <c r="H766" i="2"/>
  <c r="A766" i="2"/>
  <c r="E766" i="2"/>
  <c r="A765" i="2"/>
  <c r="E765" i="2"/>
  <c r="K764" i="2"/>
  <c r="A764" i="2"/>
  <c r="E764" i="2"/>
  <c r="A763" i="2"/>
  <c r="E763" i="2"/>
  <c r="H762" i="2"/>
  <c r="A762" i="2"/>
  <c r="E762" i="2"/>
  <c r="G761" i="2"/>
  <c r="A761" i="2"/>
  <c r="E761" i="2"/>
  <c r="V760" i="2"/>
  <c r="S760" i="2"/>
  <c r="A760" i="2"/>
  <c r="E760" i="2"/>
  <c r="G759" i="2"/>
  <c r="A759" i="2"/>
  <c r="E759" i="2"/>
  <c r="A758" i="2"/>
  <c r="E758" i="2"/>
  <c r="G757" i="2"/>
  <c r="A757" i="2"/>
  <c r="E757" i="2"/>
  <c r="A756" i="2"/>
  <c r="E756" i="2"/>
  <c r="A755" i="2"/>
  <c r="E755" i="2"/>
  <c r="AA732" i="2"/>
  <c r="AA734" i="2"/>
  <c r="AA736" i="2"/>
  <c r="AA738" i="2"/>
  <c r="AB732" i="2"/>
  <c r="AB734" i="2"/>
  <c r="AB736" i="2"/>
  <c r="AB738" i="2"/>
  <c r="K750" i="2"/>
  <c r="A750" i="2"/>
  <c r="E750" i="2"/>
  <c r="K749" i="2"/>
  <c r="A749" i="2"/>
  <c r="E749" i="2"/>
  <c r="K748" i="2"/>
  <c r="H748" i="2"/>
  <c r="A748" i="2"/>
  <c r="E748" i="2"/>
  <c r="A747" i="2"/>
  <c r="E747" i="2"/>
  <c r="W746" i="2"/>
  <c r="V746" i="2"/>
  <c r="K746" i="2"/>
  <c r="G746" i="2"/>
  <c r="A746" i="2"/>
  <c r="E746" i="2"/>
  <c r="D746" i="2"/>
  <c r="A745" i="2"/>
  <c r="E745" i="2"/>
  <c r="K744" i="2"/>
  <c r="H744" i="2"/>
  <c r="A744" i="2"/>
  <c r="E744" i="2"/>
  <c r="A743" i="2"/>
  <c r="E743" i="2"/>
  <c r="K742" i="2"/>
  <c r="H742" i="2"/>
  <c r="A742" i="2"/>
  <c r="E742" i="2"/>
  <c r="A741" i="2"/>
  <c r="E741" i="2"/>
  <c r="H740" i="2"/>
  <c r="A740" i="2"/>
  <c r="E740" i="2"/>
  <c r="A739" i="2"/>
  <c r="E739" i="2"/>
  <c r="Z738" i="2"/>
  <c r="K738" i="2"/>
  <c r="H738" i="2"/>
  <c r="A738" i="2"/>
  <c r="E738" i="2"/>
  <c r="A737" i="2"/>
  <c r="E737" i="2"/>
  <c r="Z736" i="2"/>
  <c r="K736" i="2"/>
  <c r="H736" i="2"/>
  <c r="A736" i="2"/>
  <c r="E736" i="2"/>
  <c r="A735" i="2"/>
  <c r="E735" i="2"/>
  <c r="Z734" i="2"/>
  <c r="K734" i="2"/>
  <c r="H734" i="2"/>
  <c r="A734" i="2"/>
  <c r="E734" i="2"/>
  <c r="A733" i="2"/>
  <c r="E733" i="2"/>
  <c r="Z732" i="2"/>
  <c r="K732" i="2"/>
  <c r="H732" i="2"/>
  <c r="A732" i="2"/>
  <c r="E732" i="2"/>
  <c r="A731" i="2"/>
  <c r="E731" i="2"/>
  <c r="A730" i="2"/>
  <c r="E730" i="2"/>
  <c r="U729" i="2"/>
  <c r="A729" i="2"/>
  <c r="E729" i="2"/>
  <c r="X728" i="2"/>
  <c r="E728" i="2"/>
  <c r="AH727" i="2"/>
  <c r="AG727" i="2"/>
  <c r="X727" i="2"/>
  <c r="S727" i="2"/>
  <c r="A727" i="2"/>
  <c r="E727" i="2"/>
  <c r="X726" i="2"/>
  <c r="S726" i="2"/>
  <c r="R726" i="2"/>
  <c r="K726" i="2"/>
  <c r="G726" i="2"/>
  <c r="A726" i="2"/>
  <c r="E726" i="2"/>
  <c r="A725" i="2"/>
  <c r="E725" i="2"/>
  <c r="G724" i="2"/>
  <c r="A724" i="2"/>
  <c r="E724" i="2"/>
  <c r="A723" i="2"/>
  <c r="E723" i="2"/>
  <c r="A722" i="2"/>
  <c r="E722" i="2"/>
  <c r="A721" i="2"/>
  <c r="E721" i="2"/>
  <c r="A720" i="2"/>
  <c r="E720" i="2"/>
  <c r="A719" i="2"/>
  <c r="E719" i="2"/>
  <c r="N718" i="2"/>
  <c r="G718" i="2"/>
  <c r="A718" i="2"/>
  <c r="E718" i="2"/>
  <c r="N717" i="2"/>
  <c r="G717" i="2"/>
  <c r="A717" i="2"/>
  <c r="E717" i="2"/>
  <c r="AB517" i="2"/>
  <c r="AB530" i="2"/>
  <c r="N716" i="2"/>
  <c r="G716" i="2"/>
  <c r="A716" i="2"/>
  <c r="E716" i="2"/>
  <c r="AA517" i="2"/>
  <c r="AA530" i="2"/>
  <c r="N715" i="2"/>
  <c r="G715" i="2"/>
  <c r="A715" i="2"/>
  <c r="E715" i="2"/>
  <c r="Z530" i="2"/>
  <c r="N714" i="2"/>
  <c r="G714" i="2"/>
  <c r="A714" i="2"/>
  <c r="E714" i="2"/>
  <c r="G713" i="2"/>
  <c r="A713" i="2"/>
  <c r="E713" i="2"/>
  <c r="N712" i="2"/>
  <c r="G712" i="2"/>
  <c r="A712" i="2"/>
  <c r="E712" i="2"/>
  <c r="N711" i="2"/>
  <c r="G711" i="2"/>
  <c r="A711" i="2"/>
  <c r="E711" i="2"/>
  <c r="N710" i="2"/>
  <c r="G710" i="2"/>
  <c r="A710" i="2"/>
  <c r="E710" i="2"/>
  <c r="G709" i="2"/>
  <c r="A709" i="2"/>
  <c r="E709" i="2"/>
  <c r="N708" i="2"/>
  <c r="G708" i="2"/>
  <c r="A708" i="2"/>
  <c r="E708" i="2"/>
  <c r="N707" i="2"/>
  <c r="G707" i="2"/>
  <c r="A707" i="2"/>
  <c r="E707" i="2"/>
  <c r="N706" i="2"/>
  <c r="G706" i="2"/>
  <c r="A706" i="2"/>
  <c r="E706" i="2"/>
  <c r="G705" i="2"/>
  <c r="A705" i="2"/>
  <c r="E705" i="2"/>
  <c r="N704" i="2"/>
  <c r="G704" i="2"/>
  <c r="G694" i="2"/>
  <c r="E704" i="2"/>
  <c r="N703" i="2"/>
  <c r="G703" i="2"/>
  <c r="A703" i="2"/>
  <c r="E703" i="2"/>
  <c r="G702" i="2"/>
  <c r="A702" i="2"/>
  <c r="E702" i="2"/>
  <c r="N701" i="2"/>
  <c r="G701" i="2"/>
  <c r="A701" i="2"/>
  <c r="E701" i="2"/>
  <c r="T700" i="2"/>
  <c r="N700" i="2"/>
  <c r="G700" i="2"/>
  <c r="A700" i="2"/>
  <c r="E700" i="2"/>
  <c r="T699" i="2"/>
  <c r="N699" i="2"/>
  <c r="G699" i="2"/>
  <c r="A699" i="2"/>
  <c r="E699" i="2"/>
  <c r="E698" i="2"/>
  <c r="E697" i="2"/>
  <c r="E696" i="2"/>
  <c r="BY695" i="2"/>
  <c r="K530" i="2"/>
  <c r="CA694" i="2"/>
  <c r="CC694" i="2"/>
  <c r="BZ694" i="2"/>
  <c r="CB694" i="2"/>
  <c r="BY694" i="2"/>
  <c r="BX694" i="2"/>
  <c r="BW694" i="2"/>
  <c r="BV694" i="2"/>
  <c r="BU694" i="2"/>
  <c r="BT694" i="2"/>
  <c r="BS694" i="2"/>
  <c r="BR694" i="2"/>
  <c r="BQ694" i="2"/>
  <c r="BP694" i="2"/>
  <c r="BO694" i="2"/>
  <c r="BN694" i="2"/>
  <c r="BM694" i="2"/>
  <c r="BL694" i="2"/>
  <c r="BK694" i="2"/>
  <c r="BJ694" i="2"/>
  <c r="BI694" i="2"/>
  <c r="BH694" i="2"/>
  <c r="BG694" i="2"/>
  <c r="BF694" i="2"/>
  <c r="BE694" i="2"/>
  <c r="BD694" i="2"/>
  <c r="BC694" i="2"/>
  <c r="BB694" i="2"/>
  <c r="BA694" i="2"/>
  <c r="AZ694" i="2"/>
  <c r="AY694" i="2"/>
  <c r="AX694" i="2"/>
  <c r="AW694" i="2"/>
  <c r="AV694" i="2"/>
  <c r="AU694" i="2"/>
  <c r="AT694" i="2"/>
  <c r="AS694" i="2"/>
  <c r="AR694" i="2"/>
  <c r="AQ694" i="2"/>
  <c r="AP694" i="2"/>
  <c r="AO694" i="2"/>
  <c r="AN694" i="2"/>
  <c r="AM694" i="2"/>
  <c r="AL694" i="2"/>
  <c r="AK694" i="2"/>
  <c r="AJ694" i="2"/>
  <c r="AI694" i="2"/>
  <c r="AH694" i="2"/>
  <c r="AG694" i="2"/>
  <c r="AF694" i="2"/>
  <c r="AE694" i="2"/>
  <c r="AD694" i="2"/>
  <c r="AC694" i="2"/>
  <c r="AB694" i="2"/>
  <c r="AA694" i="2"/>
  <c r="Z694" i="2"/>
  <c r="Y694" i="2"/>
  <c r="X694" i="2"/>
  <c r="W694" i="2"/>
  <c r="V694" i="2"/>
  <c r="U694" i="2"/>
  <c r="T694" i="2"/>
  <c r="S694" i="2"/>
  <c r="R694" i="2"/>
  <c r="Q694" i="2"/>
  <c r="P694" i="2"/>
  <c r="O694" i="2"/>
  <c r="N694" i="2"/>
  <c r="M694" i="2"/>
  <c r="L694" i="2"/>
  <c r="K694" i="2"/>
  <c r="J694" i="2"/>
  <c r="I694" i="2"/>
  <c r="H694" i="2"/>
  <c r="X692" i="2"/>
  <c r="G692" i="2"/>
  <c r="G689" i="2"/>
  <c r="A688" i="2"/>
  <c r="E688" i="2"/>
  <c r="A687" i="2"/>
  <c r="E687" i="2"/>
  <c r="A686" i="2"/>
  <c r="E686" i="2"/>
  <c r="A685" i="2"/>
  <c r="E685" i="2"/>
  <c r="A684" i="2"/>
  <c r="E684" i="2"/>
  <c r="K683" i="2"/>
  <c r="A683" i="2"/>
  <c r="H677" i="2"/>
  <c r="B683" i="2"/>
  <c r="E683" i="2"/>
  <c r="A682" i="2"/>
  <c r="B682" i="2"/>
  <c r="E682" i="2"/>
  <c r="H681" i="2"/>
  <c r="A681" i="2"/>
  <c r="B681" i="2"/>
  <c r="E681" i="2"/>
  <c r="A680" i="2"/>
  <c r="B680" i="2"/>
  <c r="E680" i="2"/>
  <c r="K679" i="2"/>
  <c r="A679" i="2"/>
  <c r="B679" i="2"/>
  <c r="E679" i="2"/>
  <c r="A678" i="2"/>
  <c r="B678" i="2"/>
  <c r="E678" i="2"/>
  <c r="A677" i="2"/>
  <c r="E677" i="2"/>
  <c r="G676" i="2"/>
  <c r="A676" i="2"/>
  <c r="E676" i="2"/>
  <c r="A675" i="2"/>
  <c r="E675" i="2"/>
  <c r="A674" i="2"/>
  <c r="E674" i="2"/>
  <c r="K673" i="2"/>
  <c r="A673" i="2"/>
  <c r="E673" i="2"/>
  <c r="A672" i="2"/>
  <c r="E672" i="2"/>
  <c r="H671" i="2"/>
  <c r="A671" i="2"/>
  <c r="E671" i="2"/>
  <c r="A670" i="2"/>
  <c r="E670" i="2"/>
  <c r="K669" i="2"/>
  <c r="A669" i="2"/>
  <c r="E669" i="2"/>
  <c r="A668" i="2"/>
  <c r="E668" i="2"/>
  <c r="H667" i="2"/>
  <c r="A667" i="2"/>
  <c r="E667" i="2"/>
  <c r="G666" i="2"/>
  <c r="A666" i="2"/>
  <c r="E666" i="2"/>
  <c r="A665" i="2"/>
  <c r="E665" i="2"/>
  <c r="A664" i="2"/>
  <c r="E664" i="2"/>
  <c r="K663" i="2"/>
  <c r="A663" i="2"/>
  <c r="E663" i="2"/>
  <c r="A662" i="2"/>
  <c r="E662" i="2"/>
  <c r="H661" i="2"/>
  <c r="A661" i="2"/>
  <c r="E661" i="2"/>
  <c r="A660" i="2"/>
  <c r="E660" i="2"/>
  <c r="K659" i="2"/>
  <c r="A659" i="2"/>
  <c r="E659" i="2"/>
  <c r="A658" i="2"/>
  <c r="E658" i="2"/>
  <c r="H657" i="2"/>
  <c r="A657" i="2"/>
  <c r="E657" i="2"/>
  <c r="G656" i="2"/>
  <c r="A656" i="2"/>
  <c r="E656" i="2"/>
  <c r="V655" i="2"/>
  <c r="S655" i="2"/>
  <c r="A655" i="2"/>
  <c r="E655" i="2"/>
  <c r="G654" i="2"/>
  <c r="A654" i="2"/>
  <c r="E654" i="2"/>
  <c r="A653" i="2"/>
  <c r="E653" i="2"/>
  <c r="G652" i="2"/>
  <c r="A652" i="2"/>
  <c r="E652" i="2"/>
  <c r="A651" i="2"/>
  <c r="E651" i="2"/>
  <c r="A650" i="2"/>
  <c r="E650" i="2"/>
  <c r="AA627" i="2"/>
  <c r="AA629" i="2"/>
  <c r="AA631" i="2"/>
  <c r="AA633" i="2"/>
  <c r="AB627" i="2"/>
  <c r="AB629" i="2"/>
  <c r="AB631" i="2"/>
  <c r="AB633" i="2"/>
  <c r="K645" i="2"/>
  <c r="A645" i="2"/>
  <c r="E645" i="2"/>
  <c r="K644" i="2"/>
  <c r="A644" i="2"/>
  <c r="E644" i="2"/>
  <c r="K643" i="2"/>
  <c r="H643" i="2"/>
  <c r="A643" i="2"/>
  <c r="E643" i="2"/>
  <c r="A642" i="2"/>
  <c r="E642" i="2"/>
  <c r="W641" i="2"/>
  <c r="V641" i="2"/>
  <c r="K641" i="2"/>
  <c r="G641" i="2"/>
  <c r="A641" i="2"/>
  <c r="E641" i="2"/>
  <c r="D641" i="2"/>
  <c r="A640" i="2"/>
  <c r="E640" i="2"/>
  <c r="K639" i="2"/>
  <c r="H639" i="2"/>
  <c r="A639" i="2"/>
  <c r="E639" i="2"/>
  <c r="A638" i="2"/>
  <c r="E638" i="2"/>
  <c r="K637" i="2"/>
  <c r="H637" i="2"/>
  <c r="A637" i="2"/>
  <c r="E637" i="2"/>
  <c r="A636" i="2"/>
  <c r="E636" i="2"/>
  <c r="H635" i="2"/>
  <c r="A635" i="2"/>
  <c r="E635" i="2"/>
  <c r="A634" i="2"/>
  <c r="E634" i="2"/>
  <c r="Z633" i="2"/>
  <c r="K633" i="2"/>
  <c r="H633" i="2"/>
  <c r="A633" i="2"/>
  <c r="E633" i="2"/>
  <c r="A632" i="2"/>
  <c r="E632" i="2"/>
  <c r="Z631" i="2"/>
  <c r="K631" i="2"/>
  <c r="H631" i="2"/>
  <c r="A631" i="2"/>
  <c r="E631" i="2"/>
  <c r="A630" i="2"/>
  <c r="E630" i="2"/>
  <c r="Z629" i="2"/>
  <c r="K629" i="2"/>
  <c r="H629" i="2"/>
  <c r="A629" i="2"/>
  <c r="E629" i="2"/>
  <c r="A628" i="2"/>
  <c r="E628" i="2"/>
  <c r="Z627" i="2"/>
  <c r="K627" i="2"/>
  <c r="H627" i="2"/>
  <c r="A627" i="2"/>
  <c r="E627" i="2"/>
  <c r="A626" i="2"/>
  <c r="E626" i="2"/>
  <c r="A625" i="2"/>
  <c r="E625" i="2"/>
  <c r="U624" i="2"/>
  <c r="A624" i="2"/>
  <c r="E624" i="2"/>
  <c r="X623" i="2"/>
  <c r="E623" i="2"/>
  <c r="AH622" i="2"/>
  <c r="AG622" i="2"/>
  <c r="X622" i="2"/>
  <c r="S622" i="2"/>
  <c r="A622" i="2"/>
  <c r="E622" i="2"/>
  <c r="X621" i="2"/>
  <c r="S621" i="2"/>
  <c r="R621" i="2"/>
  <c r="K621" i="2"/>
  <c r="G621" i="2"/>
  <c r="A621" i="2"/>
  <c r="E621" i="2"/>
  <c r="A620" i="2"/>
  <c r="E620" i="2"/>
  <c r="G619" i="2"/>
  <c r="A619" i="2"/>
  <c r="E619" i="2"/>
  <c r="A618" i="2"/>
  <c r="E618" i="2"/>
  <c r="A617" i="2"/>
  <c r="E617" i="2"/>
  <c r="A616" i="2"/>
  <c r="E616" i="2"/>
  <c r="A615" i="2"/>
  <c r="E615" i="2"/>
  <c r="A614" i="2"/>
  <c r="E614" i="2"/>
  <c r="N613" i="2"/>
  <c r="G613" i="2"/>
  <c r="A613" i="2"/>
  <c r="E613" i="2"/>
  <c r="N612" i="2"/>
  <c r="G612" i="2"/>
  <c r="A612" i="2"/>
  <c r="E612" i="2"/>
  <c r="AB412" i="2"/>
  <c r="AB425" i="2"/>
  <c r="N611" i="2"/>
  <c r="G611" i="2"/>
  <c r="A611" i="2"/>
  <c r="E611" i="2"/>
  <c r="AA412" i="2"/>
  <c r="AA425" i="2"/>
  <c r="N610" i="2"/>
  <c r="G610" i="2"/>
  <c r="A610" i="2"/>
  <c r="E610" i="2"/>
  <c r="Z425" i="2"/>
  <c r="N609" i="2"/>
  <c r="G609" i="2"/>
  <c r="A609" i="2"/>
  <c r="E609" i="2"/>
  <c r="G608" i="2"/>
  <c r="A608" i="2"/>
  <c r="E608" i="2"/>
  <c r="N607" i="2"/>
  <c r="G607" i="2"/>
  <c r="A607" i="2"/>
  <c r="E607" i="2"/>
  <c r="N606" i="2"/>
  <c r="G606" i="2"/>
  <c r="A606" i="2"/>
  <c r="E606" i="2"/>
  <c r="N605" i="2"/>
  <c r="G605" i="2"/>
  <c r="A605" i="2"/>
  <c r="E605" i="2"/>
  <c r="G604" i="2"/>
  <c r="A604" i="2"/>
  <c r="E604" i="2"/>
  <c r="N603" i="2"/>
  <c r="G603" i="2"/>
  <c r="A603" i="2"/>
  <c r="E603" i="2"/>
  <c r="N602" i="2"/>
  <c r="G602" i="2"/>
  <c r="A602" i="2"/>
  <c r="E602" i="2"/>
  <c r="N601" i="2"/>
  <c r="G601" i="2"/>
  <c r="A601" i="2"/>
  <c r="E601" i="2"/>
  <c r="G600" i="2"/>
  <c r="A600" i="2"/>
  <c r="E600" i="2"/>
  <c r="N599" i="2"/>
  <c r="G599" i="2"/>
  <c r="G589" i="2"/>
  <c r="E599" i="2"/>
  <c r="N598" i="2"/>
  <c r="G598" i="2"/>
  <c r="A598" i="2"/>
  <c r="E598" i="2"/>
  <c r="G597" i="2"/>
  <c r="A597" i="2"/>
  <c r="E597" i="2"/>
  <c r="N596" i="2"/>
  <c r="G596" i="2"/>
  <c r="A596" i="2"/>
  <c r="E596" i="2"/>
  <c r="T595" i="2"/>
  <c r="N595" i="2"/>
  <c r="G595" i="2"/>
  <c r="A595" i="2"/>
  <c r="E595" i="2"/>
  <c r="T594" i="2"/>
  <c r="N594" i="2"/>
  <c r="G594" i="2"/>
  <c r="A594" i="2"/>
  <c r="E594" i="2"/>
  <c r="E593" i="2"/>
  <c r="E592" i="2"/>
  <c r="E591" i="2"/>
  <c r="BY590" i="2"/>
  <c r="K425" i="2"/>
  <c r="CA589" i="2"/>
  <c r="CC589" i="2"/>
  <c r="BZ589" i="2"/>
  <c r="CB589" i="2"/>
  <c r="BY589" i="2"/>
  <c r="BX589" i="2"/>
  <c r="BW589" i="2"/>
  <c r="BV589" i="2"/>
  <c r="BU589" i="2"/>
  <c r="BT589" i="2"/>
  <c r="BS589" i="2"/>
  <c r="BR589" i="2"/>
  <c r="BQ589" i="2"/>
  <c r="BP589" i="2"/>
  <c r="BO589" i="2"/>
  <c r="BN589" i="2"/>
  <c r="BM589" i="2"/>
  <c r="BL589" i="2"/>
  <c r="BK589" i="2"/>
  <c r="BJ589" i="2"/>
  <c r="BI589" i="2"/>
  <c r="BH589" i="2"/>
  <c r="BG589" i="2"/>
  <c r="BF589" i="2"/>
  <c r="BE589" i="2"/>
  <c r="BD589" i="2"/>
  <c r="BC589" i="2"/>
  <c r="BB589" i="2"/>
  <c r="BA589" i="2"/>
  <c r="AZ589" i="2"/>
  <c r="AY589" i="2"/>
  <c r="AX589" i="2"/>
  <c r="AW589" i="2"/>
  <c r="AV589" i="2"/>
  <c r="AU589" i="2"/>
  <c r="AT589" i="2"/>
  <c r="AS589" i="2"/>
  <c r="AR589" i="2"/>
  <c r="AQ589" i="2"/>
  <c r="AP589" i="2"/>
  <c r="AO589" i="2"/>
  <c r="AN589" i="2"/>
  <c r="AM589" i="2"/>
  <c r="AL589" i="2"/>
  <c r="AK589" i="2"/>
  <c r="AJ589" i="2"/>
  <c r="AI589" i="2"/>
  <c r="AH589" i="2"/>
  <c r="AG589" i="2"/>
  <c r="AF589" i="2"/>
  <c r="AE589" i="2"/>
  <c r="AD589" i="2"/>
  <c r="AC589" i="2"/>
  <c r="AB589" i="2"/>
  <c r="AA589" i="2"/>
  <c r="Z589" i="2"/>
  <c r="Y589" i="2"/>
  <c r="X589" i="2"/>
  <c r="W589" i="2"/>
  <c r="V589" i="2"/>
  <c r="U589" i="2"/>
  <c r="T589" i="2"/>
  <c r="S589" i="2"/>
  <c r="R589" i="2"/>
  <c r="Q589" i="2"/>
  <c r="P589" i="2"/>
  <c r="O589" i="2"/>
  <c r="N589" i="2"/>
  <c r="M589" i="2"/>
  <c r="L589" i="2"/>
  <c r="K589" i="2"/>
  <c r="J589" i="2"/>
  <c r="I589" i="2"/>
  <c r="H589" i="2"/>
  <c r="X587" i="2"/>
  <c r="G587" i="2"/>
  <c r="G584" i="2"/>
  <c r="A583" i="2"/>
  <c r="E583" i="2"/>
  <c r="A582" i="2"/>
  <c r="E582" i="2"/>
  <c r="A581" i="2"/>
  <c r="E581" i="2"/>
  <c r="A580" i="2"/>
  <c r="E580" i="2"/>
  <c r="A579" i="2"/>
  <c r="E579" i="2"/>
  <c r="K578" i="2"/>
  <c r="A578" i="2"/>
  <c r="H572" i="2"/>
  <c r="B578" i="2"/>
  <c r="E578" i="2"/>
  <c r="A577" i="2"/>
  <c r="B577" i="2"/>
  <c r="E577" i="2"/>
  <c r="H576" i="2"/>
  <c r="A576" i="2"/>
  <c r="B576" i="2"/>
  <c r="E576" i="2"/>
  <c r="A575" i="2"/>
  <c r="B575" i="2"/>
  <c r="E575" i="2"/>
  <c r="K574" i="2"/>
  <c r="A574" i="2"/>
  <c r="B574" i="2"/>
  <c r="E574" i="2"/>
  <c r="A573" i="2"/>
  <c r="B573" i="2"/>
  <c r="E573" i="2"/>
  <c r="A572" i="2"/>
  <c r="E572" i="2"/>
  <c r="G571" i="2"/>
  <c r="A571" i="2"/>
  <c r="E571" i="2"/>
  <c r="A570" i="2"/>
  <c r="E570" i="2"/>
  <c r="A569" i="2"/>
  <c r="E569" i="2"/>
  <c r="K568" i="2"/>
  <c r="A568" i="2"/>
  <c r="E568" i="2"/>
  <c r="A567" i="2"/>
  <c r="E567" i="2"/>
  <c r="H566" i="2"/>
  <c r="A566" i="2"/>
  <c r="E566" i="2"/>
  <c r="A565" i="2"/>
  <c r="E565" i="2"/>
  <c r="K564" i="2"/>
  <c r="A564" i="2"/>
  <c r="E564" i="2"/>
  <c r="A563" i="2"/>
  <c r="E563" i="2"/>
  <c r="H562" i="2"/>
  <c r="A562" i="2"/>
  <c r="E562" i="2"/>
  <c r="G561" i="2"/>
  <c r="A561" i="2"/>
  <c r="E561" i="2"/>
  <c r="A560" i="2"/>
  <c r="E560" i="2"/>
  <c r="A559" i="2"/>
  <c r="E559" i="2"/>
  <c r="K558" i="2"/>
  <c r="A558" i="2"/>
  <c r="E558" i="2"/>
  <c r="A557" i="2"/>
  <c r="E557" i="2"/>
  <c r="H556" i="2"/>
  <c r="A556" i="2"/>
  <c r="E556" i="2"/>
  <c r="A555" i="2"/>
  <c r="E555" i="2"/>
  <c r="K554" i="2"/>
  <c r="A554" i="2"/>
  <c r="E554" i="2"/>
  <c r="A553" i="2"/>
  <c r="E553" i="2"/>
  <c r="H552" i="2"/>
  <c r="A552" i="2"/>
  <c r="E552" i="2"/>
  <c r="G551" i="2"/>
  <c r="A551" i="2"/>
  <c r="E551" i="2"/>
  <c r="V550" i="2"/>
  <c r="S550" i="2"/>
  <c r="A550" i="2"/>
  <c r="E550" i="2"/>
  <c r="G549" i="2"/>
  <c r="A549" i="2"/>
  <c r="E549" i="2"/>
  <c r="A548" i="2"/>
  <c r="E548" i="2"/>
  <c r="G547" i="2"/>
  <c r="A547" i="2"/>
  <c r="E547" i="2"/>
  <c r="A546" i="2"/>
  <c r="E546" i="2"/>
  <c r="A545" i="2"/>
  <c r="E545" i="2"/>
  <c r="AA522" i="2"/>
  <c r="AA524" i="2"/>
  <c r="AA526" i="2"/>
  <c r="AA528" i="2"/>
  <c r="AB522" i="2"/>
  <c r="AB524" i="2"/>
  <c r="AB526" i="2"/>
  <c r="AB528" i="2"/>
  <c r="K540" i="2"/>
  <c r="A540" i="2"/>
  <c r="E540" i="2"/>
  <c r="K539" i="2"/>
  <c r="A539" i="2"/>
  <c r="E539" i="2"/>
  <c r="K538" i="2"/>
  <c r="H538" i="2"/>
  <c r="A538" i="2"/>
  <c r="E538" i="2"/>
  <c r="A537" i="2"/>
  <c r="E537" i="2"/>
  <c r="W536" i="2"/>
  <c r="V536" i="2"/>
  <c r="K536" i="2"/>
  <c r="G536" i="2"/>
  <c r="A536" i="2"/>
  <c r="E536" i="2"/>
  <c r="D536" i="2"/>
  <c r="A535" i="2"/>
  <c r="E535" i="2"/>
  <c r="K534" i="2"/>
  <c r="H534" i="2"/>
  <c r="A534" i="2"/>
  <c r="E534" i="2"/>
  <c r="A533" i="2"/>
  <c r="E533" i="2"/>
  <c r="K532" i="2"/>
  <c r="H532" i="2"/>
  <c r="A532" i="2"/>
  <c r="E532" i="2"/>
  <c r="A531" i="2"/>
  <c r="E531" i="2"/>
  <c r="H530" i="2"/>
  <c r="A530" i="2"/>
  <c r="E530" i="2"/>
  <c r="A529" i="2"/>
  <c r="E529" i="2"/>
  <c r="Z528" i="2"/>
  <c r="K528" i="2"/>
  <c r="H528" i="2"/>
  <c r="A528" i="2"/>
  <c r="E528" i="2"/>
  <c r="A527" i="2"/>
  <c r="E527" i="2"/>
  <c r="Z526" i="2"/>
  <c r="K526" i="2"/>
  <c r="H526" i="2"/>
  <c r="A526" i="2"/>
  <c r="E526" i="2"/>
  <c r="A525" i="2"/>
  <c r="E525" i="2"/>
  <c r="Z524" i="2"/>
  <c r="K524" i="2"/>
  <c r="H524" i="2"/>
  <c r="A524" i="2"/>
  <c r="E524" i="2"/>
  <c r="A523" i="2"/>
  <c r="E523" i="2"/>
  <c r="Z522" i="2"/>
  <c r="K522" i="2"/>
  <c r="H522" i="2"/>
  <c r="A522" i="2"/>
  <c r="E522" i="2"/>
  <c r="A521" i="2"/>
  <c r="E521" i="2"/>
  <c r="A520" i="2"/>
  <c r="E520" i="2"/>
  <c r="U519" i="2"/>
  <c r="A519" i="2"/>
  <c r="E519" i="2"/>
  <c r="X518" i="2"/>
  <c r="E518" i="2"/>
  <c r="AH517" i="2"/>
  <c r="AG517" i="2"/>
  <c r="X517" i="2"/>
  <c r="S517" i="2"/>
  <c r="A517" i="2"/>
  <c r="E517" i="2"/>
  <c r="X516" i="2"/>
  <c r="S516" i="2"/>
  <c r="R516" i="2"/>
  <c r="K516" i="2"/>
  <c r="G516" i="2"/>
  <c r="A516" i="2"/>
  <c r="E516" i="2"/>
  <c r="A515" i="2"/>
  <c r="E515" i="2"/>
  <c r="G514" i="2"/>
  <c r="A514" i="2"/>
  <c r="E514" i="2"/>
  <c r="A513" i="2"/>
  <c r="E513" i="2"/>
  <c r="A512" i="2"/>
  <c r="E512" i="2"/>
  <c r="A511" i="2"/>
  <c r="E511" i="2"/>
  <c r="A510" i="2"/>
  <c r="E510" i="2"/>
  <c r="A509" i="2"/>
  <c r="E509" i="2"/>
  <c r="N508" i="2"/>
  <c r="G508" i="2"/>
  <c r="A508" i="2"/>
  <c r="E508" i="2"/>
  <c r="N507" i="2"/>
  <c r="G507" i="2"/>
  <c r="A507" i="2"/>
  <c r="E507" i="2"/>
  <c r="AB307" i="2"/>
  <c r="AB320" i="2"/>
  <c r="N506" i="2"/>
  <c r="G506" i="2"/>
  <c r="A506" i="2"/>
  <c r="E506" i="2"/>
  <c r="AA307" i="2"/>
  <c r="AA320" i="2"/>
  <c r="N505" i="2"/>
  <c r="G505" i="2"/>
  <c r="A505" i="2"/>
  <c r="E505" i="2"/>
  <c r="Z320" i="2"/>
  <c r="N504" i="2"/>
  <c r="G504" i="2"/>
  <c r="A504" i="2"/>
  <c r="E504" i="2"/>
  <c r="G503" i="2"/>
  <c r="A503" i="2"/>
  <c r="E503" i="2"/>
  <c r="N502" i="2"/>
  <c r="G502" i="2"/>
  <c r="A502" i="2"/>
  <c r="E502" i="2"/>
  <c r="N501" i="2"/>
  <c r="G501" i="2"/>
  <c r="A501" i="2"/>
  <c r="E501" i="2"/>
  <c r="N500" i="2"/>
  <c r="G500" i="2"/>
  <c r="A500" i="2"/>
  <c r="E500" i="2"/>
  <c r="G499" i="2"/>
  <c r="A499" i="2"/>
  <c r="E499" i="2"/>
  <c r="N498" i="2"/>
  <c r="G498" i="2"/>
  <c r="A498" i="2"/>
  <c r="E498" i="2"/>
  <c r="N497" i="2"/>
  <c r="G497" i="2"/>
  <c r="A497" i="2"/>
  <c r="E497" i="2"/>
  <c r="N496" i="2"/>
  <c r="G496" i="2"/>
  <c r="A496" i="2"/>
  <c r="E496" i="2"/>
  <c r="G495" i="2"/>
  <c r="A495" i="2"/>
  <c r="E495" i="2"/>
  <c r="N494" i="2"/>
  <c r="G494" i="2"/>
  <c r="G484" i="2"/>
  <c r="E494" i="2"/>
  <c r="N493" i="2"/>
  <c r="G493" i="2"/>
  <c r="A493" i="2"/>
  <c r="E493" i="2"/>
  <c r="G492" i="2"/>
  <c r="A492" i="2"/>
  <c r="E492" i="2"/>
  <c r="N491" i="2"/>
  <c r="G491" i="2"/>
  <c r="A491" i="2"/>
  <c r="E491" i="2"/>
  <c r="T490" i="2"/>
  <c r="N490" i="2"/>
  <c r="G490" i="2"/>
  <c r="A490" i="2"/>
  <c r="E490" i="2"/>
  <c r="T489" i="2"/>
  <c r="N489" i="2"/>
  <c r="G489" i="2"/>
  <c r="A489" i="2"/>
  <c r="E489" i="2"/>
  <c r="E488" i="2"/>
  <c r="E487" i="2"/>
  <c r="E486" i="2"/>
  <c r="BY485" i="2"/>
  <c r="K320" i="2"/>
  <c r="CA484" i="2"/>
  <c r="CC484" i="2"/>
  <c r="BZ484" i="2"/>
  <c r="CB484" i="2"/>
  <c r="BY484" i="2"/>
  <c r="BX484" i="2"/>
  <c r="BW484" i="2"/>
  <c r="BV484" i="2"/>
  <c r="BU484" i="2"/>
  <c r="BT484" i="2"/>
  <c r="BS484" i="2"/>
  <c r="BR484" i="2"/>
  <c r="BQ484" i="2"/>
  <c r="BP484" i="2"/>
  <c r="BO484" i="2"/>
  <c r="BN484" i="2"/>
  <c r="BM484" i="2"/>
  <c r="BL484" i="2"/>
  <c r="BK484" i="2"/>
  <c r="BJ484" i="2"/>
  <c r="BI484" i="2"/>
  <c r="BH484" i="2"/>
  <c r="BG484" i="2"/>
  <c r="BF484" i="2"/>
  <c r="BE484" i="2"/>
  <c r="BD484" i="2"/>
  <c r="BC484" i="2"/>
  <c r="BB484" i="2"/>
  <c r="BA484" i="2"/>
  <c r="AZ484" i="2"/>
  <c r="AY484" i="2"/>
  <c r="AX484" i="2"/>
  <c r="AW484" i="2"/>
  <c r="AV484" i="2"/>
  <c r="AU484" i="2"/>
  <c r="AT484" i="2"/>
  <c r="AS484" i="2"/>
  <c r="AR484" i="2"/>
  <c r="AQ484" i="2"/>
  <c r="AP484" i="2"/>
  <c r="AO484" i="2"/>
  <c r="AN484" i="2"/>
  <c r="AM484" i="2"/>
  <c r="AL484" i="2"/>
  <c r="AK484" i="2"/>
  <c r="AJ484" i="2"/>
  <c r="AI484" i="2"/>
  <c r="AH484" i="2"/>
  <c r="AG484" i="2"/>
  <c r="AF484" i="2"/>
  <c r="AE484" i="2"/>
  <c r="AD484" i="2"/>
  <c r="AC484" i="2"/>
  <c r="AB484" i="2"/>
  <c r="AA484" i="2"/>
  <c r="Z484" i="2"/>
  <c r="Y484" i="2"/>
  <c r="X484" i="2"/>
  <c r="W484" i="2"/>
  <c r="V484" i="2"/>
  <c r="U484" i="2"/>
  <c r="T484" i="2"/>
  <c r="S484" i="2"/>
  <c r="R484" i="2"/>
  <c r="Q484" i="2"/>
  <c r="P484" i="2"/>
  <c r="O484" i="2"/>
  <c r="N484" i="2"/>
  <c r="M484" i="2"/>
  <c r="L484" i="2"/>
  <c r="K484" i="2"/>
  <c r="J484" i="2"/>
  <c r="I484" i="2"/>
  <c r="H484" i="2"/>
  <c r="X482" i="2"/>
  <c r="G482" i="2"/>
  <c r="G479" i="2"/>
  <c r="A478" i="2"/>
  <c r="E478" i="2"/>
  <c r="A477" i="2"/>
  <c r="E477" i="2"/>
  <c r="A476" i="2"/>
  <c r="E476" i="2"/>
  <c r="A475" i="2"/>
  <c r="E475" i="2"/>
  <c r="A474" i="2"/>
  <c r="E474" i="2"/>
  <c r="K473" i="2"/>
  <c r="A473" i="2"/>
  <c r="H467" i="2"/>
  <c r="B473" i="2"/>
  <c r="E473" i="2"/>
  <c r="A472" i="2"/>
  <c r="B472" i="2"/>
  <c r="E472" i="2"/>
  <c r="H471" i="2"/>
  <c r="A471" i="2"/>
  <c r="B471" i="2"/>
  <c r="E471" i="2"/>
  <c r="A470" i="2"/>
  <c r="B470" i="2"/>
  <c r="E470" i="2"/>
  <c r="K469" i="2"/>
  <c r="A469" i="2"/>
  <c r="B469" i="2"/>
  <c r="E469" i="2"/>
  <c r="A468" i="2"/>
  <c r="B468" i="2"/>
  <c r="E468" i="2"/>
  <c r="A467" i="2"/>
  <c r="E467" i="2"/>
  <c r="G466" i="2"/>
  <c r="A466" i="2"/>
  <c r="E466" i="2"/>
  <c r="A465" i="2"/>
  <c r="E465" i="2"/>
  <c r="A464" i="2"/>
  <c r="E464" i="2"/>
  <c r="K463" i="2"/>
  <c r="A463" i="2"/>
  <c r="E463" i="2"/>
  <c r="A462" i="2"/>
  <c r="E462" i="2"/>
  <c r="H461" i="2"/>
  <c r="A461" i="2"/>
  <c r="E461" i="2"/>
  <c r="A460" i="2"/>
  <c r="E460" i="2"/>
  <c r="K459" i="2"/>
  <c r="A459" i="2"/>
  <c r="E459" i="2"/>
  <c r="A458" i="2"/>
  <c r="E458" i="2"/>
  <c r="H457" i="2"/>
  <c r="A457" i="2"/>
  <c r="E457" i="2"/>
  <c r="G456" i="2"/>
  <c r="A456" i="2"/>
  <c r="E456" i="2"/>
  <c r="A455" i="2"/>
  <c r="E455" i="2"/>
  <c r="A454" i="2"/>
  <c r="E454" i="2"/>
  <c r="K453" i="2"/>
  <c r="A453" i="2"/>
  <c r="E453" i="2"/>
  <c r="A452" i="2"/>
  <c r="E452" i="2"/>
  <c r="H451" i="2"/>
  <c r="A451" i="2"/>
  <c r="E451" i="2"/>
  <c r="A450" i="2"/>
  <c r="E450" i="2"/>
  <c r="K449" i="2"/>
  <c r="A449" i="2"/>
  <c r="E449" i="2"/>
  <c r="A448" i="2"/>
  <c r="E448" i="2"/>
  <c r="H447" i="2"/>
  <c r="A447" i="2"/>
  <c r="E447" i="2"/>
  <c r="G446" i="2"/>
  <c r="A446" i="2"/>
  <c r="E446" i="2"/>
  <c r="V445" i="2"/>
  <c r="S445" i="2"/>
  <c r="A445" i="2"/>
  <c r="E445" i="2"/>
  <c r="G444" i="2"/>
  <c r="A444" i="2"/>
  <c r="E444" i="2"/>
  <c r="A443" i="2"/>
  <c r="E443" i="2"/>
  <c r="G442" i="2"/>
  <c r="A442" i="2"/>
  <c r="E442" i="2"/>
  <c r="A441" i="2"/>
  <c r="E441" i="2"/>
  <c r="A440" i="2"/>
  <c r="E440" i="2"/>
  <c r="AA417" i="2"/>
  <c r="AA419" i="2"/>
  <c r="AA421" i="2"/>
  <c r="AA423" i="2"/>
  <c r="AB417" i="2"/>
  <c r="AB419" i="2"/>
  <c r="AB421" i="2"/>
  <c r="AB423" i="2"/>
  <c r="K435" i="2"/>
  <c r="A435" i="2"/>
  <c r="E435" i="2"/>
  <c r="K434" i="2"/>
  <c r="A434" i="2"/>
  <c r="E434" i="2"/>
  <c r="K433" i="2"/>
  <c r="H433" i="2"/>
  <c r="A433" i="2"/>
  <c r="E433" i="2"/>
  <c r="A432" i="2"/>
  <c r="E432" i="2"/>
  <c r="W431" i="2"/>
  <c r="V431" i="2"/>
  <c r="K431" i="2"/>
  <c r="G431" i="2"/>
  <c r="A431" i="2"/>
  <c r="E431" i="2"/>
  <c r="D431" i="2"/>
  <c r="A430" i="2"/>
  <c r="E430" i="2"/>
  <c r="K429" i="2"/>
  <c r="H429" i="2"/>
  <c r="A429" i="2"/>
  <c r="E429" i="2"/>
  <c r="A428" i="2"/>
  <c r="E428" i="2"/>
  <c r="K427" i="2"/>
  <c r="H427" i="2"/>
  <c r="A427" i="2"/>
  <c r="E427" i="2"/>
  <c r="A426" i="2"/>
  <c r="E426" i="2"/>
  <c r="H425" i="2"/>
  <c r="A425" i="2"/>
  <c r="E425" i="2"/>
  <c r="A424" i="2"/>
  <c r="E424" i="2"/>
  <c r="Z423" i="2"/>
  <c r="K423" i="2"/>
  <c r="H423" i="2"/>
  <c r="A423" i="2"/>
  <c r="E423" i="2"/>
  <c r="A422" i="2"/>
  <c r="E422" i="2"/>
  <c r="Z421" i="2"/>
  <c r="K421" i="2"/>
  <c r="H421" i="2"/>
  <c r="A421" i="2"/>
  <c r="E421" i="2"/>
  <c r="A420" i="2"/>
  <c r="E420" i="2"/>
  <c r="Z419" i="2"/>
  <c r="K419" i="2"/>
  <c r="H419" i="2"/>
  <c r="A419" i="2"/>
  <c r="E419" i="2"/>
  <c r="A418" i="2"/>
  <c r="E418" i="2"/>
  <c r="Z417" i="2"/>
  <c r="K417" i="2"/>
  <c r="H417" i="2"/>
  <c r="A417" i="2"/>
  <c r="E417" i="2"/>
  <c r="A416" i="2"/>
  <c r="E416" i="2"/>
  <c r="A415" i="2"/>
  <c r="E415" i="2"/>
  <c r="U414" i="2"/>
  <c r="A414" i="2"/>
  <c r="E414" i="2"/>
  <c r="X413" i="2"/>
  <c r="E413" i="2"/>
  <c r="AH412" i="2"/>
  <c r="AG412" i="2"/>
  <c r="X412" i="2"/>
  <c r="S412" i="2"/>
  <c r="A412" i="2"/>
  <c r="E412" i="2"/>
  <c r="X411" i="2"/>
  <c r="S411" i="2"/>
  <c r="R411" i="2"/>
  <c r="K411" i="2"/>
  <c r="G411" i="2"/>
  <c r="A411" i="2"/>
  <c r="E411" i="2"/>
  <c r="A410" i="2"/>
  <c r="E410" i="2"/>
  <c r="G409" i="2"/>
  <c r="A409" i="2"/>
  <c r="E409" i="2"/>
  <c r="A408" i="2"/>
  <c r="E408" i="2"/>
  <c r="A407" i="2"/>
  <c r="E407" i="2"/>
  <c r="A406" i="2"/>
  <c r="E406" i="2"/>
  <c r="A405" i="2"/>
  <c r="E405" i="2"/>
  <c r="A404" i="2"/>
  <c r="E404" i="2"/>
  <c r="N403" i="2"/>
  <c r="G403" i="2"/>
  <c r="A403" i="2"/>
  <c r="E403" i="2"/>
  <c r="N402" i="2"/>
  <c r="G402" i="2"/>
  <c r="A402" i="2"/>
  <c r="E402" i="2"/>
  <c r="N401" i="2"/>
  <c r="G401" i="2"/>
  <c r="A401" i="2"/>
  <c r="E401" i="2"/>
  <c r="N400" i="2"/>
  <c r="G400" i="2"/>
  <c r="A400" i="2"/>
  <c r="E400" i="2"/>
  <c r="N399" i="2"/>
  <c r="G399" i="2"/>
  <c r="A399" i="2"/>
  <c r="E399" i="2"/>
  <c r="G398" i="2"/>
  <c r="A398" i="2"/>
  <c r="E398" i="2"/>
  <c r="N397" i="2"/>
  <c r="G397" i="2"/>
  <c r="A397" i="2"/>
  <c r="E397" i="2"/>
  <c r="N396" i="2"/>
  <c r="G396" i="2"/>
  <c r="A396" i="2"/>
  <c r="E396" i="2"/>
  <c r="N395" i="2"/>
  <c r="G395" i="2"/>
  <c r="A395" i="2"/>
  <c r="E395" i="2"/>
  <c r="G394" i="2"/>
  <c r="A394" i="2"/>
  <c r="E394" i="2"/>
  <c r="N393" i="2"/>
  <c r="G393" i="2"/>
  <c r="A393" i="2"/>
  <c r="E393" i="2"/>
  <c r="N392" i="2"/>
  <c r="G392" i="2"/>
  <c r="A392" i="2"/>
  <c r="E392" i="2"/>
  <c r="N391" i="2"/>
  <c r="G391" i="2"/>
  <c r="A391" i="2"/>
  <c r="E391" i="2"/>
  <c r="G390" i="2"/>
  <c r="A390" i="2"/>
  <c r="E390" i="2"/>
  <c r="N389" i="2"/>
  <c r="G389" i="2"/>
  <c r="G379" i="2"/>
  <c r="E389" i="2"/>
  <c r="N388" i="2"/>
  <c r="G388" i="2"/>
  <c r="A388" i="2"/>
  <c r="E388" i="2"/>
  <c r="G387" i="2"/>
  <c r="A387" i="2"/>
  <c r="E387" i="2"/>
  <c r="N386" i="2"/>
  <c r="G386" i="2"/>
  <c r="A386" i="2"/>
  <c r="E386" i="2"/>
  <c r="T385" i="2"/>
  <c r="N385" i="2"/>
  <c r="G385" i="2"/>
  <c r="A385" i="2"/>
  <c r="E385" i="2"/>
  <c r="T384" i="2"/>
  <c r="N384" i="2"/>
  <c r="G384" i="2"/>
  <c r="A384" i="2"/>
  <c r="E384" i="2"/>
  <c r="E383" i="2"/>
  <c r="E382" i="2"/>
  <c r="E381" i="2"/>
  <c r="BY380" i="2"/>
  <c r="CA379" i="2"/>
  <c r="CC379" i="2"/>
  <c r="BZ379" i="2"/>
  <c r="CB379" i="2"/>
  <c r="BY379" i="2"/>
  <c r="BX379" i="2"/>
  <c r="BW379" i="2"/>
  <c r="BV379" i="2"/>
  <c r="BT379" i="2"/>
  <c r="BS379" i="2"/>
  <c r="BR379" i="2"/>
  <c r="BQ379" i="2"/>
  <c r="BP379" i="2"/>
  <c r="BO379" i="2"/>
  <c r="BN379" i="2"/>
  <c r="BM379" i="2"/>
  <c r="BL379" i="2"/>
  <c r="BK379" i="2"/>
  <c r="BJ379" i="2"/>
  <c r="BI379" i="2"/>
  <c r="BH379" i="2"/>
  <c r="BG379" i="2"/>
  <c r="BF379" i="2"/>
  <c r="BE379" i="2"/>
  <c r="BD379" i="2"/>
  <c r="BC379" i="2"/>
  <c r="BB379" i="2"/>
  <c r="BA379" i="2"/>
  <c r="AZ379" i="2"/>
  <c r="AY379" i="2"/>
  <c r="AX379" i="2"/>
  <c r="AW379" i="2"/>
  <c r="AV379" i="2"/>
  <c r="AU379" i="2"/>
  <c r="AT379" i="2"/>
  <c r="AS379" i="2"/>
  <c r="AR379" i="2"/>
  <c r="AQ379" i="2"/>
  <c r="AP379" i="2"/>
  <c r="AO379" i="2"/>
  <c r="AN379" i="2"/>
  <c r="AM379" i="2"/>
  <c r="AL379" i="2"/>
  <c r="AK379" i="2"/>
  <c r="AJ379" i="2"/>
  <c r="AI379" i="2"/>
  <c r="AH379" i="2"/>
  <c r="AG379" i="2"/>
  <c r="AF379" i="2"/>
  <c r="AE379" i="2"/>
  <c r="AD379" i="2"/>
  <c r="AC379" i="2"/>
  <c r="AB379" i="2"/>
  <c r="AA379" i="2"/>
  <c r="Z379" i="2"/>
  <c r="Y379" i="2"/>
  <c r="X379" i="2"/>
  <c r="W379" i="2"/>
  <c r="V379" i="2"/>
  <c r="U379" i="2"/>
  <c r="T379" i="2"/>
  <c r="S379" i="2"/>
  <c r="R379" i="2"/>
  <c r="Q379" i="2"/>
  <c r="P379" i="2"/>
  <c r="O379" i="2"/>
  <c r="N379" i="2"/>
  <c r="M379" i="2"/>
  <c r="L379" i="2"/>
  <c r="K379" i="2"/>
  <c r="J379" i="2"/>
  <c r="I379" i="2"/>
  <c r="H379" i="2"/>
  <c r="X377" i="2"/>
  <c r="G377" i="2"/>
  <c r="G374" i="2"/>
  <c r="A373" i="2"/>
  <c r="E373" i="2"/>
  <c r="A372" i="2"/>
  <c r="E372" i="2"/>
  <c r="A371" i="2"/>
  <c r="E371" i="2"/>
  <c r="A370" i="2"/>
  <c r="E370" i="2"/>
  <c r="A369" i="2"/>
  <c r="E369" i="2"/>
  <c r="K368" i="2"/>
  <c r="A368" i="2"/>
  <c r="H362" i="2"/>
  <c r="B368" i="2"/>
  <c r="E368" i="2"/>
  <c r="A367" i="2"/>
  <c r="B367" i="2"/>
  <c r="E367" i="2"/>
  <c r="H366" i="2"/>
  <c r="A366" i="2"/>
  <c r="B366" i="2"/>
  <c r="E366" i="2"/>
  <c r="A365" i="2"/>
  <c r="B365" i="2"/>
  <c r="E365" i="2"/>
  <c r="K364" i="2"/>
  <c r="A364" i="2"/>
  <c r="B364" i="2"/>
  <c r="E364" i="2"/>
  <c r="A363" i="2"/>
  <c r="B363" i="2"/>
  <c r="E363" i="2"/>
  <c r="A362" i="2"/>
  <c r="E362" i="2"/>
  <c r="G361" i="2"/>
  <c r="A361" i="2"/>
  <c r="E361" i="2"/>
  <c r="A360" i="2"/>
  <c r="E360" i="2"/>
  <c r="A359" i="2"/>
  <c r="E359" i="2"/>
  <c r="K358" i="2"/>
  <c r="A358" i="2"/>
  <c r="E358" i="2"/>
  <c r="A357" i="2"/>
  <c r="E357" i="2"/>
  <c r="H356" i="2"/>
  <c r="A356" i="2"/>
  <c r="E356" i="2"/>
  <c r="A355" i="2"/>
  <c r="E355" i="2"/>
  <c r="K354" i="2"/>
  <c r="A354" i="2"/>
  <c r="E354" i="2"/>
  <c r="A353" i="2"/>
  <c r="E353" i="2"/>
  <c r="H352" i="2"/>
  <c r="A352" i="2"/>
  <c r="E352" i="2"/>
  <c r="G351" i="2"/>
  <c r="A351" i="2"/>
  <c r="E351" i="2"/>
  <c r="A350" i="2"/>
  <c r="E350" i="2"/>
  <c r="A349" i="2"/>
  <c r="E349" i="2"/>
  <c r="K348" i="2"/>
  <c r="A348" i="2"/>
  <c r="E348" i="2"/>
  <c r="A347" i="2"/>
  <c r="E347" i="2"/>
  <c r="H346" i="2"/>
  <c r="A346" i="2"/>
  <c r="E346" i="2"/>
  <c r="A345" i="2"/>
  <c r="E345" i="2"/>
  <c r="K344" i="2"/>
  <c r="A344" i="2"/>
  <c r="E344" i="2"/>
  <c r="A343" i="2"/>
  <c r="E343" i="2"/>
  <c r="H342" i="2"/>
  <c r="A342" i="2"/>
  <c r="E342" i="2"/>
  <c r="G341" i="2"/>
  <c r="A341" i="2"/>
  <c r="E341" i="2"/>
  <c r="V340" i="2"/>
  <c r="S340" i="2"/>
  <c r="A340" i="2"/>
  <c r="E340" i="2"/>
  <c r="G339" i="2"/>
  <c r="A339" i="2"/>
  <c r="E339" i="2"/>
  <c r="A338" i="2"/>
  <c r="E338" i="2"/>
  <c r="G337" i="2"/>
  <c r="A337" i="2"/>
  <c r="E337" i="2"/>
  <c r="A336" i="2"/>
  <c r="E336" i="2"/>
  <c r="A335" i="2"/>
  <c r="E335" i="2"/>
  <c r="AA312" i="2"/>
  <c r="AA314" i="2"/>
  <c r="AA316" i="2"/>
  <c r="AA318" i="2"/>
  <c r="AB312" i="2"/>
  <c r="AB314" i="2"/>
  <c r="AB316" i="2"/>
  <c r="AB318" i="2"/>
  <c r="K330" i="2"/>
  <c r="A330" i="2"/>
  <c r="E330" i="2"/>
  <c r="K329" i="2"/>
  <c r="A329" i="2"/>
  <c r="E329" i="2"/>
  <c r="K328" i="2"/>
  <c r="H328" i="2"/>
  <c r="A328" i="2"/>
  <c r="E328" i="2"/>
  <c r="A327" i="2"/>
  <c r="E327" i="2"/>
  <c r="W326" i="2"/>
  <c r="V326" i="2"/>
  <c r="K326" i="2"/>
  <c r="G326" i="2"/>
  <c r="A326" i="2"/>
  <c r="E326" i="2"/>
  <c r="D326" i="2"/>
  <c r="A325" i="2"/>
  <c r="E325" i="2"/>
  <c r="K324" i="2"/>
  <c r="H324" i="2"/>
  <c r="A324" i="2"/>
  <c r="E324" i="2"/>
  <c r="A323" i="2"/>
  <c r="E323" i="2"/>
  <c r="K322" i="2"/>
  <c r="H322" i="2"/>
  <c r="A322" i="2"/>
  <c r="E322" i="2"/>
  <c r="A321" i="2"/>
  <c r="E321" i="2"/>
  <c r="H320" i="2"/>
  <c r="A320" i="2"/>
  <c r="E320" i="2"/>
  <c r="A319" i="2"/>
  <c r="E319" i="2"/>
  <c r="Z318" i="2"/>
  <c r="K318" i="2"/>
  <c r="H318" i="2"/>
  <c r="A318" i="2"/>
  <c r="E318" i="2"/>
  <c r="A317" i="2"/>
  <c r="E317" i="2"/>
  <c r="Z316" i="2"/>
  <c r="K316" i="2"/>
  <c r="H316" i="2"/>
  <c r="A316" i="2"/>
  <c r="E316" i="2"/>
  <c r="A315" i="2"/>
  <c r="E315" i="2"/>
  <c r="Z314" i="2"/>
  <c r="K314" i="2"/>
  <c r="H314" i="2"/>
  <c r="A314" i="2"/>
  <c r="E314" i="2"/>
  <c r="A313" i="2"/>
  <c r="E313" i="2"/>
  <c r="Z312" i="2"/>
  <c r="K312" i="2"/>
  <c r="H312" i="2"/>
  <c r="A312" i="2"/>
  <c r="E312" i="2"/>
  <c r="A311" i="2"/>
  <c r="E311" i="2"/>
  <c r="A310" i="2"/>
  <c r="E310" i="2"/>
  <c r="U309" i="2"/>
  <c r="A309" i="2"/>
  <c r="E309" i="2"/>
  <c r="X308" i="2"/>
  <c r="E308" i="2"/>
  <c r="AH307" i="2"/>
  <c r="AG307" i="2"/>
  <c r="X307" i="2"/>
  <c r="S307" i="2"/>
  <c r="A307" i="2"/>
  <c r="E307" i="2"/>
  <c r="X306" i="2"/>
  <c r="S306" i="2"/>
  <c r="R306" i="2"/>
  <c r="K306" i="2"/>
  <c r="G306" i="2"/>
  <c r="A306" i="2"/>
  <c r="E306" i="2"/>
  <c r="A305" i="2"/>
  <c r="E305" i="2"/>
  <c r="G304" i="2"/>
  <c r="A304" i="2"/>
  <c r="E304" i="2"/>
  <c r="A303" i="2"/>
  <c r="E303" i="2"/>
  <c r="A302" i="2"/>
  <c r="E302" i="2"/>
  <c r="A301" i="2"/>
  <c r="E301" i="2"/>
  <c r="A300" i="2"/>
  <c r="E300" i="2"/>
  <c r="A299" i="2"/>
  <c r="E299" i="2"/>
  <c r="N298" i="2"/>
  <c r="G298" i="2"/>
  <c r="A298" i="2"/>
  <c r="E298" i="2"/>
  <c r="N297" i="2"/>
  <c r="G297" i="2"/>
  <c r="A297" i="2"/>
  <c r="E297" i="2"/>
  <c r="N296" i="2"/>
  <c r="G296" i="2"/>
  <c r="A296" i="2"/>
  <c r="E296" i="2"/>
  <c r="N295" i="2"/>
  <c r="G295" i="2"/>
  <c r="A295" i="2"/>
  <c r="E295" i="2"/>
  <c r="N294" i="2"/>
  <c r="G294" i="2"/>
  <c r="A294" i="2"/>
  <c r="E294" i="2"/>
  <c r="G293" i="2"/>
  <c r="A293" i="2"/>
  <c r="E293" i="2"/>
  <c r="N292" i="2"/>
  <c r="G292" i="2"/>
  <c r="A292" i="2"/>
  <c r="E292" i="2"/>
  <c r="N291" i="2"/>
  <c r="G291" i="2"/>
  <c r="A291" i="2"/>
  <c r="E291" i="2"/>
  <c r="N290" i="2"/>
  <c r="G290" i="2"/>
  <c r="A290" i="2"/>
  <c r="E290" i="2"/>
  <c r="G289" i="2"/>
  <c r="A289" i="2"/>
  <c r="E289" i="2"/>
  <c r="N288" i="2"/>
  <c r="G288" i="2"/>
  <c r="A288" i="2"/>
  <c r="E288" i="2"/>
  <c r="N287" i="2"/>
  <c r="G287" i="2"/>
  <c r="A287" i="2"/>
  <c r="E287" i="2"/>
  <c r="N286" i="2"/>
  <c r="G286" i="2"/>
  <c r="A286" i="2"/>
  <c r="E286" i="2"/>
  <c r="G285" i="2"/>
  <c r="A285" i="2"/>
  <c r="E285" i="2"/>
  <c r="N284" i="2"/>
  <c r="G284" i="2"/>
  <c r="G274" i="2"/>
  <c r="E284" i="2"/>
  <c r="N283" i="2"/>
  <c r="G283" i="2"/>
  <c r="A283" i="2"/>
  <c r="E283" i="2"/>
  <c r="G282" i="2"/>
  <c r="A282" i="2"/>
  <c r="E282" i="2"/>
  <c r="N281" i="2"/>
  <c r="G281" i="2"/>
  <c r="A281" i="2"/>
  <c r="E281" i="2"/>
  <c r="T280" i="2"/>
  <c r="N280" i="2"/>
  <c r="G280" i="2"/>
  <c r="A280" i="2"/>
  <c r="E280" i="2"/>
  <c r="T279" i="2"/>
  <c r="N279" i="2"/>
  <c r="G279" i="2"/>
  <c r="A279" i="2"/>
  <c r="E279" i="2"/>
  <c r="E278" i="2"/>
  <c r="E277" i="2"/>
  <c r="E276" i="2"/>
  <c r="BY275" i="2"/>
  <c r="CA274" i="2"/>
  <c r="CC274" i="2"/>
  <c r="BZ274" i="2"/>
  <c r="CB274" i="2"/>
  <c r="BY274" i="2"/>
  <c r="BX274" i="2"/>
  <c r="BW274" i="2"/>
  <c r="BV274" i="2"/>
  <c r="BU274" i="2"/>
  <c r="BT274" i="2"/>
  <c r="BS274" i="2"/>
  <c r="BR274" i="2"/>
  <c r="BQ274" i="2"/>
  <c r="BP274" i="2"/>
  <c r="BO274" i="2"/>
  <c r="BN274" i="2"/>
  <c r="BM274" i="2"/>
  <c r="BL274" i="2"/>
  <c r="BK274" i="2"/>
  <c r="BJ274" i="2"/>
  <c r="BI274" i="2"/>
  <c r="BH274" i="2"/>
  <c r="BG274" i="2"/>
  <c r="BF274" i="2"/>
  <c r="BE274" i="2"/>
  <c r="BD274" i="2"/>
  <c r="BC274" i="2"/>
  <c r="BB274" i="2"/>
  <c r="BA274" i="2"/>
  <c r="AZ274" i="2"/>
  <c r="AY274" i="2"/>
  <c r="AX274" i="2"/>
  <c r="AW274" i="2"/>
  <c r="AV274" i="2"/>
  <c r="AU274" i="2"/>
  <c r="AT274" i="2"/>
  <c r="AS274" i="2"/>
  <c r="AR274" i="2"/>
  <c r="AQ274" i="2"/>
  <c r="AP274" i="2"/>
  <c r="AO274" i="2"/>
  <c r="AN274" i="2"/>
  <c r="AM274" i="2"/>
  <c r="AL274" i="2"/>
  <c r="AK274" i="2"/>
  <c r="AJ274" i="2"/>
  <c r="AI274" i="2"/>
  <c r="AH274" i="2"/>
  <c r="AG274" i="2"/>
  <c r="AF274" i="2"/>
  <c r="AE274" i="2"/>
  <c r="AD274" i="2"/>
  <c r="AC274" i="2"/>
  <c r="AB274" i="2"/>
  <c r="AA274" i="2"/>
  <c r="Z274" i="2"/>
  <c r="Y274" i="2"/>
  <c r="X274" i="2"/>
  <c r="W274" i="2"/>
  <c r="V274" i="2"/>
  <c r="U274" i="2"/>
  <c r="T274" i="2"/>
  <c r="S274" i="2"/>
  <c r="R274" i="2"/>
  <c r="Q274" i="2"/>
  <c r="P274" i="2"/>
  <c r="O274" i="2"/>
  <c r="N274" i="2"/>
  <c r="M274" i="2"/>
  <c r="L274" i="2"/>
  <c r="K274" i="2"/>
  <c r="J274" i="2"/>
  <c r="I274" i="2"/>
  <c r="H274" i="2"/>
  <c r="X272" i="2"/>
  <c r="G272" i="2"/>
  <c r="G269" i="2"/>
  <c r="G127" i="2"/>
  <c r="G232" i="2"/>
  <c r="AB110" i="2"/>
  <c r="AA110" i="2"/>
  <c r="Z110" i="2"/>
  <c r="AI346" i="1"/>
  <c r="AJ4" i="2"/>
  <c r="AJ65" i="2"/>
  <c r="K110" i="2"/>
  <c r="A174" i="2"/>
  <c r="BF38" i="1"/>
  <c r="BH38" i="1"/>
  <c r="BJ38" i="1"/>
  <c r="BL38" i="1"/>
  <c r="BN38" i="1"/>
  <c r="BP38" i="1"/>
  <c r="BR38" i="1"/>
  <c r="BT38" i="1"/>
  <c r="BV38" i="1"/>
  <c r="BX38" i="1"/>
  <c r="BZ38" i="1"/>
  <c r="CB38" i="1"/>
  <c r="BF39" i="1"/>
  <c r="BH39" i="1"/>
  <c r="BJ39" i="1"/>
  <c r="BL39" i="1"/>
  <c r="BN39" i="1"/>
  <c r="BP39" i="1"/>
  <c r="BR39" i="1"/>
  <c r="BT39" i="1"/>
  <c r="BV39" i="1"/>
  <c r="BX39" i="1"/>
  <c r="BZ39" i="1"/>
  <c r="CB39" i="1"/>
  <c r="BF40" i="1"/>
  <c r="BH40" i="1"/>
  <c r="BJ40" i="1"/>
  <c r="BL40" i="1"/>
  <c r="BN40" i="1"/>
  <c r="BP40" i="1"/>
  <c r="BR40" i="1"/>
  <c r="BT40" i="1"/>
  <c r="BV40" i="1"/>
  <c r="BX40" i="1"/>
  <c r="BZ40" i="1"/>
  <c r="CB40" i="1"/>
  <c r="BF41" i="1"/>
  <c r="BH41" i="1"/>
  <c r="BJ41" i="1"/>
  <c r="BL41" i="1"/>
  <c r="BN41" i="1"/>
  <c r="BP41" i="1"/>
  <c r="BR41" i="1"/>
  <c r="BT41" i="1"/>
  <c r="BV41" i="1"/>
  <c r="BX41" i="1"/>
  <c r="BZ41" i="1"/>
  <c r="CB41" i="1"/>
  <c r="BF42" i="1"/>
  <c r="BH42" i="1"/>
  <c r="BJ42" i="1"/>
  <c r="BL42" i="1"/>
  <c r="BN42" i="1"/>
  <c r="BP42" i="1"/>
  <c r="BR42" i="1"/>
  <c r="BT42" i="1"/>
  <c r="BV42" i="1"/>
  <c r="BX42" i="1"/>
  <c r="BZ42" i="1"/>
  <c r="CB42" i="1"/>
  <c r="BF43" i="1"/>
  <c r="BH43" i="1"/>
  <c r="BJ43" i="1"/>
  <c r="BL43" i="1"/>
  <c r="BN43" i="1"/>
  <c r="BP43" i="1"/>
  <c r="BR43" i="1"/>
  <c r="BT43" i="1"/>
  <c r="BV43" i="1"/>
  <c r="BX43" i="1"/>
  <c r="BZ43" i="1"/>
  <c r="CB43" i="1"/>
  <c r="BF44" i="1"/>
  <c r="BH44" i="1"/>
  <c r="BJ44" i="1"/>
  <c r="BL44" i="1"/>
  <c r="BN44" i="1"/>
  <c r="BP44" i="1"/>
  <c r="BR44" i="1"/>
  <c r="BT44" i="1"/>
  <c r="BV44" i="1"/>
  <c r="BX44" i="1"/>
  <c r="BZ44" i="1"/>
  <c r="CB44" i="1"/>
  <c r="BF45" i="1"/>
  <c r="BH45" i="1"/>
  <c r="BJ45" i="1"/>
  <c r="BL45" i="1"/>
  <c r="BN45" i="1"/>
  <c r="BP45" i="1"/>
  <c r="BR45" i="1"/>
  <c r="BT45" i="1"/>
  <c r="BV45" i="1"/>
  <c r="BX45" i="1"/>
  <c r="BZ45" i="1"/>
  <c r="CB45" i="1"/>
  <c r="BF46" i="1"/>
  <c r="BH46" i="1"/>
  <c r="BJ46" i="1"/>
  <c r="BL46" i="1"/>
  <c r="BN46" i="1"/>
  <c r="BP46" i="1"/>
  <c r="BR46" i="1"/>
  <c r="BT46" i="1"/>
  <c r="BV46" i="1"/>
  <c r="BX46" i="1"/>
  <c r="BZ46" i="1"/>
  <c r="CB46" i="1"/>
  <c r="BF47" i="1"/>
  <c r="BH47" i="1"/>
  <c r="BJ47" i="1"/>
  <c r="BL47" i="1"/>
  <c r="BN47" i="1"/>
  <c r="BP47" i="1"/>
  <c r="BR47" i="1"/>
  <c r="BT47" i="1"/>
  <c r="BV47" i="1"/>
  <c r="BX47" i="1"/>
  <c r="BZ47" i="1"/>
  <c r="CB47" i="1"/>
  <c r="BF48" i="1"/>
  <c r="BH48" i="1"/>
  <c r="BJ48" i="1"/>
  <c r="BL48" i="1"/>
  <c r="BN48" i="1"/>
  <c r="BP48" i="1"/>
  <c r="BR48" i="1"/>
  <c r="BT48" i="1"/>
  <c r="BV48" i="1"/>
  <c r="BX48" i="1"/>
  <c r="BZ48" i="1"/>
  <c r="CB48" i="1"/>
  <c r="BF49" i="1"/>
  <c r="BH49" i="1"/>
  <c r="BJ49" i="1"/>
  <c r="BL49" i="1"/>
  <c r="BN49" i="1"/>
  <c r="BP49" i="1"/>
  <c r="BR49" i="1"/>
  <c r="BT49" i="1"/>
  <c r="BV49" i="1"/>
  <c r="BX49" i="1"/>
  <c r="BZ49" i="1"/>
  <c r="CB49" i="1"/>
  <c r="AA202" i="2"/>
  <c r="AA211" i="2"/>
  <c r="K225" i="2"/>
  <c r="K224" i="2"/>
  <c r="K223" i="2"/>
  <c r="H223" i="2"/>
  <c r="K263" i="2"/>
  <c r="K259" i="2"/>
  <c r="G256" i="2"/>
  <c r="K253" i="2"/>
  <c r="K249" i="2"/>
  <c r="G246" i="2"/>
  <c r="EH270" i="1"/>
  <c r="EP256" i="1"/>
  <c r="EI270" i="1"/>
  <c r="EJ270" i="1"/>
  <c r="EP270" i="1"/>
  <c r="BU347" i="1"/>
  <c r="BV5" i="2"/>
  <c r="BV170" i="2"/>
  <c r="K243" i="2"/>
  <c r="K239" i="2"/>
  <c r="V235" i="2"/>
  <c r="S235" i="2"/>
  <c r="G236" i="2"/>
  <c r="G234" i="2"/>
  <c r="G221" i="2"/>
  <c r="H219" i="2"/>
  <c r="H217" i="2"/>
  <c r="H215" i="2"/>
  <c r="H213" i="2"/>
  <c r="H211" i="2"/>
  <c r="H209" i="2"/>
  <c r="H207" i="2"/>
  <c r="U204" i="2"/>
  <c r="X203" i="2"/>
  <c r="X202" i="2"/>
  <c r="S202" i="2"/>
  <c r="X201" i="2"/>
  <c r="S201" i="2"/>
  <c r="R201" i="2"/>
  <c r="K201" i="2"/>
  <c r="G201" i="2"/>
  <c r="G181" i="2"/>
  <c r="G193" i="2"/>
  <c r="G192" i="2"/>
  <c r="G191" i="2"/>
  <c r="G190" i="2"/>
  <c r="G189" i="2"/>
  <c r="G188" i="2"/>
  <c r="G187" i="2"/>
  <c r="G186" i="2"/>
  <c r="G185" i="2"/>
  <c r="G184" i="2"/>
  <c r="G183" i="2"/>
  <c r="G182" i="2"/>
  <c r="G180" i="2"/>
  <c r="G179" i="2"/>
  <c r="G178" i="2"/>
  <c r="G177" i="2"/>
  <c r="G176" i="2"/>
  <c r="G175" i="2"/>
  <c r="G174" i="2"/>
  <c r="A268" i="2"/>
  <c r="E268" i="2"/>
  <c r="A267" i="2"/>
  <c r="E267" i="2"/>
  <c r="A266" i="2"/>
  <c r="E266" i="2"/>
  <c r="A265" i="2"/>
  <c r="E265" i="2"/>
  <c r="A264" i="2"/>
  <c r="E264" i="2"/>
  <c r="A263" i="2"/>
  <c r="EL270" i="1"/>
  <c r="BQ347" i="1"/>
  <c r="BR5" i="2"/>
  <c r="BR170" i="2"/>
  <c r="H257" i="2"/>
  <c r="B263" i="2"/>
  <c r="E263" i="2"/>
  <c r="A262" i="2"/>
  <c r="B262" i="2"/>
  <c r="E262" i="2"/>
  <c r="EM270" i="1"/>
  <c r="BR347" i="1"/>
  <c r="BS5" i="2"/>
  <c r="BS170" i="2"/>
  <c r="H261" i="2"/>
  <c r="A261" i="2"/>
  <c r="B261" i="2"/>
  <c r="E261" i="2"/>
  <c r="A260" i="2"/>
  <c r="B260" i="2"/>
  <c r="E260" i="2"/>
  <c r="A259" i="2"/>
  <c r="B259" i="2"/>
  <c r="E259" i="2"/>
  <c r="A258" i="2"/>
  <c r="B258" i="2"/>
  <c r="E258" i="2"/>
  <c r="A257" i="2"/>
  <c r="E257" i="2"/>
  <c r="A256" i="2"/>
  <c r="E256" i="2"/>
  <c r="A255" i="2"/>
  <c r="E255" i="2"/>
  <c r="A254" i="2"/>
  <c r="E254" i="2"/>
  <c r="A253" i="2"/>
  <c r="E253" i="2"/>
  <c r="A252" i="2"/>
  <c r="E252" i="2"/>
  <c r="ER270" i="1"/>
  <c r="BW347" i="1"/>
  <c r="BX5" i="2"/>
  <c r="BX170" i="2"/>
  <c r="H251" i="2"/>
  <c r="A251" i="2"/>
  <c r="E251" i="2"/>
  <c r="A250" i="2"/>
  <c r="E250" i="2"/>
  <c r="A249" i="2"/>
  <c r="E249" i="2"/>
  <c r="A248" i="2"/>
  <c r="E248" i="2"/>
  <c r="EQ270" i="1"/>
  <c r="BV347" i="1"/>
  <c r="BW5" i="2"/>
  <c r="BW170" i="2"/>
  <c r="H247" i="2"/>
  <c r="A247" i="2"/>
  <c r="E247" i="2"/>
  <c r="A246" i="2"/>
  <c r="E246" i="2"/>
  <c r="A245" i="2"/>
  <c r="E245" i="2"/>
  <c r="A244" i="2"/>
  <c r="E244" i="2"/>
  <c r="A243" i="2"/>
  <c r="E243" i="2"/>
  <c r="A242" i="2"/>
  <c r="E242" i="2"/>
  <c r="EO256" i="1"/>
  <c r="EO270" i="1"/>
  <c r="BT347" i="1"/>
  <c r="BU5" i="2"/>
  <c r="BU170" i="2"/>
  <c r="H241" i="2"/>
  <c r="A241" i="2"/>
  <c r="E241" i="2"/>
  <c r="A240" i="2"/>
  <c r="E240" i="2"/>
  <c r="A239" i="2"/>
  <c r="E239" i="2"/>
  <c r="A238" i="2"/>
  <c r="E238" i="2"/>
  <c r="EN270" i="1"/>
  <c r="BS347" i="1"/>
  <c r="BT5" i="2"/>
  <c r="BT170" i="2"/>
  <c r="H237" i="2"/>
  <c r="A237" i="2"/>
  <c r="E237" i="2"/>
  <c r="A236" i="2"/>
  <c r="E236" i="2"/>
  <c r="A235" i="2"/>
  <c r="E235" i="2"/>
  <c r="A234" i="2"/>
  <c r="E234" i="2"/>
  <c r="A233" i="2"/>
  <c r="E233" i="2"/>
  <c r="A232" i="2"/>
  <c r="E232" i="2"/>
  <c r="A231" i="2"/>
  <c r="E231" i="2"/>
  <c r="A230" i="2"/>
  <c r="E230" i="2"/>
  <c r="AA207" i="2"/>
  <c r="AA209" i="2"/>
  <c r="AA213" i="2"/>
  <c r="AA215" i="2"/>
  <c r="AB202" i="2"/>
  <c r="AB207" i="2"/>
  <c r="AB209" i="2"/>
  <c r="AB211" i="2"/>
  <c r="AB213" i="2"/>
  <c r="AB215" i="2"/>
  <c r="A225" i="2"/>
  <c r="E225" i="2"/>
  <c r="A224" i="2"/>
  <c r="E224" i="2"/>
  <c r="A223" i="2"/>
  <c r="E223" i="2"/>
  <c r="A222" i="2"/>
  <c r="E222" i="2"/>
  <c r="W221" i="2"/>
  <c r="V221" i="2"/>
  <c r="K221" i="2"/>
  <c r="A221" i="2"/>
  <c r="E221" i="2"/>
  <c r="D221" i="2"/>
  <c r="A220" i="2"/>
  <c r="E220" i="2"/>
  <c r="AY234" i="4"/>
  <c r="BB234" i="4"/>
  <c r="AK347" i="1"/>
  <c r="AL5" i="2"/>
  <c r="AL170" i="2"/>
  <c r="K219" i="2"/>
  <c r="A219" i="2"/>
  <c r="E219" i="2"/>
  <c r="A218" i="2"/>
  <c r="E218" i="2"/>
  <c r="AX234" i="4"/>
  <c r="BA234" i="4"/>
  <c r="AJ347" i="1"/>
  <c r="AK5" i="2"/>
  <c r="AK170" i="2"/>
  <c r="K217" i="2"/>
  <c r="A217" i="2"/>
  <c r="E217" i="2"/>
  <c r="A216" i="2"/>
  <c r="E216" i="2"/>
  <c r="Z215" i="2"/>
  <c r="AI347" i="1"/>
  <c r="AJ5" i="2"/>
  <c r="AJ170" i="2"/>
  <c r="K215" i="2"/>
  <c r="A215" i="2"/>
  <c r="E215" i="2"/>
  <c r="A214" i="2"/>
  <c r="E214" i="2"/>
  <c r="Z213" i="2"/>
  <c r="AH347" i="1"/>
  <c r="AI5" i="2"/>
  <c r="AI170" i="2"/>
  <c r="K213" i="2"/>
  <c r="A213" i="2"/>
  <c r="E213" i="2"/>
  <c r="A212" i="2"/>
  <c r="E212" i="2"/>
  <c r="Z211" i="2"/>
  <c r="AG347" i="1"/>
  <c r="AH5" i="2"/>
  <c r="AH170" i="2"/>
  <c r="K211" i="2"/>
  <c r="A211" i="2"/>
  <c r="E211" i="2"/>
  <c r="A210" i="2"/>
  <c r="E210" i="2"/>
  <c r="Z209" i="2"/>
  <c r="AF347" i="1"/>
  <c r="AG5" i="2"/>
  <c r="AG170" i="2"/>
  <c r="K209" i="2"/>
  <c r="A209" i="2"/>
  <c r="E209" i="2"/>
  <c r="A208" i="2"/>
  <c r="E208" i="2"/>
  <c r="Z207" i="2"/>
  <c r="AE347" i="1"/>
  <c r="AF5" i="2"/>
  <c r="AF170" i="2"/>
  <c r="K207" i="2"/>
  <c r="A207" i="2"/>
  <c r="E207" i="2"/>
  <c r="A206" i="2"/>
  <c r="E206" i="2"/>
  <c r="A205" i="2"/>
  <c r="E205" i="2"/>
  <c r="A204" i="2"/>
  <c r="E204" i="2"/>
  <c r="E203" i="2"/>
  <c r="AH202" i="2"/>
  <c r="AG202" i="2"/>
  <c r="A202" i="2"/>
  <c r="E202" i="2"/>
  <c r="A201" i="2"/>
  <c r="E201" i="2"/>
  <c r="A200" i="2"/>
  <c r="E200" i="2"/>
  <c r="G199" i="2"/>
  <c r="A199" i="2"/>
  <c r="E199" i="2"/>
  <c r="A198" i="2"/>
  <c r="E198" i="2"/>
  <c r="A197" i="2"/>
  <c r="E197" i="2"/>
  <c r="A196" i="2"/>
  <c r="E196" i="2"/>
  <c r="A195" i="2"/>
  <c r="E195" i="2"/>
  <c r="A194" i="2"/>
  <c r="E194" i="2"/>
  <c r="AC347" i="1"/>
  <c r="AD5" i="2"/>
  <c r="AD170" i="2"/>
  <c r="N193" i="2"/>
  <c r="A193" i="2"/>
  <c r="E193" i="2"/>
  <c r="AB347" i="1"/>
  <c r="AC5" i="2"/>
  <c r="AC170" i="2"/>
  <c r="N192" i="2"/>
  <c r="A192" i="2"/>
  <c r="E192" i="2"/>
  <c r="AA347" i="1"/>
  <c r="AB5" i="2"/>
  <c r="AB170" i="2"/>
  <c r="N191" i="2"/>
  <c r="A191" i="2"/>
  <c r="E191" i="2"/>
  <c r="Z347" i="1"/>
  <c r="AA5" i="2"/>
  <c r="AA170" i="2"/>
  <c r="N190" i="2"/>
  <c r="A190" i="2"/>
  <c r="E190" i="2"/>
  <c r="Y347" i="1"/>
  <c r="Z5" i="2"/>
  <c r="Z170" i="2"/>
  <c r="N189" i="2"/>
  <c r="A189" i="2"/>
  <c r="E189" i="2"/>
  <c r="A188" i="2"/>
  <c r="E188" i="2"/>
  <c r="U5" i="2"/>
  <c r="U170" i="2"/>
  <c r="N187" i="2"/>
  <c r="A187" i="2"/>
  <c r="E187" i="2"/>
  <c r="T5" i="2"/>
  <c r="T170" i="2"/>
  <c r="N186" i="2"/>
  <c r="A186" i="2"/>
  <c r="E186" i="2"/>
  <c r="S5" i="2"/>
  <c r="S170" i="2"/>
  <c r="N185" i="2"/>
  <c r="A185" i="2"/>
  <c r="E185" i="2"/>
  <c r="A184" i="2"/>
  <c r="E184" i="2"/>
  <c r="BH245" i="1"/>
  <c r="BH270" i="1"/>
  <c r="N347" i="1"/>
  <c r="O5" i="2"/>
  <c r="O170" i="2"/>
  <c r="N183" i="2"/>
  <c r="A183" i="2"/>
  <c r="E183" i="2"/>
  <c r="M347" i="1"/>
  <c r="N5" i="2"/>
  <c r="N170" i="2"/>
  <c r="N182" i="2"/>
  <c r="A182" i="2"/>
  <c r="E182" i="2"/>
  <c r="Q347" i="1"/>
  <c r="R5" i="2"/>
  <c r="R170" i="2"/>
  <c r="N181" i="2"/>
  <c r="A181" i="2"/>
  <c r="E181" i="2"/>
  <c r="A180" i="2"/>
  <c r="E180" i="2"/>
  <c r="AD347" i="1"/>
  <c r="AE5" i="2"/>
  <c r="AE170" i="2"/>
  <c r="N179" i="2"/>
  <c r="G169" i="2"/>
  <c r="E179" i="2"/>
  <c r="K347" i="1"/>
  <c r="L5" i="2"/>
  <c r="L170" i="2"/>
  <c r="N178" i="2"/>
  <c r="A178" i="2"/>
  <c r="E178" i="2"/>
  <c r="A177" i="2"/>
  <c r="E177" i="2"/>
  <c r="I347" i="1"/>
  <c r="J5" i="2"/>
  <c r="J170" i="2"/>
  <c r="N176" i="2"/>
  <c r="A176" i="2"/>
  <c r="E176" i="2"/>
  <c r="T175" i="2"/>
  <c r="O347" i="1"/>
  <c r="P5" i="2"/>
  <c r="P170" i="2"/>
  <c r="N175" i="2"/>
  <c r="A175" i="2"/>
  <c r="E175" i="2"/>
  <c r="T174" i="2"/>
  <c r="G347" i="1"/>
  <c r="H5" i="2"/>
  <c r="H170" i="2"/>
  <c r="N174" i="2"/>
  <c r="E174" i="2"/>
  <c r="E173" i="2"/>
  <c r="E172" i="2"/>
  <c r="E171" i="2"/>
  <c r="E57" i="2"/>
  <c r="E56" i="2"/>
  <c r="C19" i="11"/>
  <c r="F8" i="11"/>
  <c r="X90" i="10"/>
  <c r="R233" i="4"/>
  <c r="S233" i="4"/>
  <c r="U233" i="4"/>
  <c r="R234" i="4"/>
  <c r="S234" i="4"/>
  <c r="U234" i="4"/>
  <c r="R235" i="4"/>
  <c r="S235" i="4"/>
  <c r="U235" i="4"/>
  <c r="R236" i="4"/>
  <c r="S236" i="4"/>
  <c r="U236" i="4"/>
  <c r="R237" i="4"/>
  <c r="R238" i="4"/>
  <c r="R239" i="4"/>
  <c r="R240" i="4"/>
  <c r="R241" i="4"/>
  <c r="R242" i="4"/>
  <c r="R243" i="4"/>
  <c r="R244" i="4"/>
  <c r="R245" i="4"/>
  <c r="R246" i="4"/>
  <c r="R247" i="4"/>
  <c r="R248" i="4"/>
  <c r="R249" i="4"/>
  <c r="R250" i="4"/>
  <c r="R251" i="4"/>
  <c r="R252" i="4"/>
  <c r="R253" i="4"/>
  <c r="R254" i="4"/>
  <c r="R255" i="4"/>
  <c r="R256" i="4"/>
  <c r="R257" i="4"/>
  <c r="R258" i="4"/>
  <c r="R259" i="4"/>
  <c r="R260" i="4"/>
  <c r="R261" i="4"/>
  <c r="R262" i="4"/>
  <c r="R263" i="4"/>
  <c r="R264" i="4"/>
  <c r="R265" i="4"/>
  <c r="AC90" i="10"/>
  <c r="X756" i="10"/>
  <c r="X757" i="10"/>
  <c r="X758" i="10"/>
  <c r="P758" i="10"/>
  <c r="P757" i="10"/>
  <c r="P756" i="10"/>
  <c r="M756" i="10"/>
  <c r="L754" i="10"/>
  <c r="AC751" i="10"/>
  <c r="AE751" i="10"/>
  <c r="AE749" i="10"/>
  <c r="AN311" i="4"/>
  <c r="AT18" i="10"/>
  <c r="AT710" i="10"/>
  <c r="M749" i="10"/>
  <c r="AE747" i="10"/>
  <c r="AJ311" i="4"/>
  <c r="AP18" i="10"/>
  <c r="AP710" i="10"/>
  <c r="M747" i="10"/>
  <c r="AE745" i="10"/>
  <c r="AF311" i="4"/>
  <c r="AL18" i="10"/>
  <c r="AL710" i="10"/>
  <c r="M745" i="10"/>
  <c r="AE743" i="10"/>
  <c r="X311" i="4"/>
  <c r="AD18" i="10"/>
  <c r="AD710" i="10"/>
  <c r="M743" i="10"/>
  <c r="AC740" i="10"/>
  <c r="AB200" i="10"/>
  <c r="AB260" i="10"/>
  <c r="AB320" i="10"/>
  <c r="AB380" i="10"/>
  <c r="AB440" i="10"/>
  <c r="AB500" i="10"/>
  <c r="AB560" i="10"/>
  <c r="AB620" i="10"/>
  <c r="AB680" i="10"/>
  <c r="AB740" i="10"/>
  <c r="AA200" i="10"/>
  <c r="AA260" i="10"/>
  <c r="AA320" i="10"/>
  <c r="AA380" i="10"/>
  <c r="AA440" i="10"/>
  <c r="AA500" i="10"/>
  <c r="AA560" i="10"/>
  <c r="AA620" i="10"/>
  <c r="AA680" i="10"/>
  <c r="AA740" i="10"/>
  <c r="Z740" i="10"/>
  <c r="X740" i="10"/>
  <c r="AC739" i="10"/>
  <c r="X739" i="10"/>
  <c r="AC738" i="10"/>
  <c r="AB198" i="10"/>
  <c r="AB258" i="10"/>
  <c r="AB318" i="10"/>
  <c r="AB378" i="10"/>
  <c r="AB438" i="10"/>
  <c r="AB498" i="10"/>
  <c r="AB558" i="10"/>
  <c r="AB618" i="10"/>
  <c r="AB678" i="10"/>
  <c r="AB738" i="10"/>
  <c r="AA198" i="10"/>
  <c r="AA258" i="10"/>
  <c r="AA318" i="10"/>
  <c r="AA378" i="10"/>
  <c r="AA438" i="10"/>
  <c r="AA498" i="10"/>
  <c r="AA558" i="10"/>
  <c r="AA618" i="10"/>
  <c r="AA678" i="10"/>
  <c r="AA738" i="10"/>
  <c r="Z738" i="10"/>
  <c r="X738" i="10"/>
  <c r="W738" i="10"/>
  <c r="P738" i="10"/>
  <c r="L738" i="10"/>
  <c r="L736" i="10"/>
  <c r="J311" i="4"/>
  <c r="P18" i="10"/>
  <c r="P710" i="10"/>
  <c r="W730" i="10"/>
  <c r="J40" i="4"/>
  <c r="I311" i="4"/>
  <c r="O18" i="10"/>
  <c r="O710" i="10"/>
  <c r="S730" i="10"/>
  <c r="L730" i="10"/>
  <c r="S311" i="4"/>
  <c r="Y18" i="10"/>
  <c r="Y710" i="10"/>
  <c r="S729" i="10"/>
  <c r="L729" i="10"/>
  <c r="H311" i="4"/>
  <c r="N18" i="10"/>
  <c r="N710" i="10"/>
  <c r="S728" i="10"/>
  <c r="L728" i="10"/>
  <c r="D311" i="4"/>
  <c r="I18" i="10"/>
  <c r="I710" i="10"/>
  <c r="S727" i="10"/>
  <c r="L727" i="10"/>
  <c r="P311" i="4"/>
  <c r="V18" i="10"/>
  <c r="V710" i="10"/>
  <c r="S725" i="10"/>
  <c r="L725" i="10"/>
  <c r="O311" i="4"/>
  <c r="U18" i="10"/>
  <c r="U710" i="10"/>
  <c r="S724" i="10"/>
  <c r="L184" i="10"/>
  <c r="L244" i="10"/>
  <c r="L304" i="10"/>
  <c r="L364" i="10"/>
  <c r="L424" i="10"/>
  <c r="L484" i="10"/>
  <c r="L544" i="10"/>
  <c r="L604" i="10"/>
  <c r="L664" i="10"/>
  <c r="L724" i="10"/>
  <c r="N311" i="4"/>
  <c r="T18" i="10"/>
  <c r="T710" i="10"/>
  <c r="S723" i="10"/>
  <c r="L723" i="10"/>
  <c r="F311" i="4"/>
  <c r="L18" i="10"/>
  <c r="L710" i="10"/>
  <c r="S721" i="10"/>
  <c r="L721" i="10"/>
  <c r="M311" i="4"/>
  <c r="S18" i="10"/>
  <c r="S710" i="10"/>
  <c r="S720" i="10"/>
  <c r="L720" i="10"/>
  <c r="L311" i="4"/>
  <c r="R18" i="10"/>
  <c r="R710" i="10"/>
  <c r="S719" i="10"/>
  <c r="L719" i="10"/>
  <c r="U31" i="10"/>
  <c r="Z718" i="10"/>
  <c r="Y31" i="10"/>
  <c r="Z717" i="10"/>
  <c r="C149" i="4"/>
  <c r="C311" i="4"/>
  <c r="H18" i="10"/>
  <c r="H710" i="10"/>
  <c r="S717" i="10"/>
  <c r="L717" i="10"/>
  <c r="X696" i="10"/>
  <c r="X697" i="10"/>
  <c r="X698" i="10"/>
  <c r="P698" i="10"/>
  <c r="P697" i="10"/>
  <c r="P696" i="10"/>
  <c r="M696" i="10"/>
  <c r="L694" i="10"/>
  <c r="AC691" i="10"/>
  <c r="AE691" i="10"/>
  <c r="AE689" i="10"/>
  <c r="AN310" i="4"/>
  <c r="AT17" i="10"/>
  <c r="AT650" i="10"/>
  <c r="M689" i="10"/>
  <c r="AE687" i="10"/>
  <c r="AJ310" i="4"/>
  <c r="AP17" i="10"/>
  <c r="AP650" i="10"/>
  <c r="M687" i="10"/>
  <c r="AE685" i="10"/>
  <c r="AF310" i="4"/>
  <c r="AL17" i="10"/>
  <c r="AL650" i="10"/>
  <c r="M685" i="10"/>
  <c r="AE683" i="10"/>
  <c r="X310" i="4"/>
  <c r="AD17" i="10"/>
  <c r="AD650" i="10"/>
  <c r="M683" i="10"/>
  <c r="AC680" i="10"/>
  <c r="Z680" i="10"/>
  <c r="X680" i="10"/>
  <c r="AC679" i="10"/>
  <c r="X679" i="10"/>
  <c r="AC678" i="10"/>
  <c r="Z678" i="10"/>
  <c r="X678" i="10"/>
  <c r="W678" i="10"/>
  <c r="P678" i="10"/>
  <c r="L678" i="10"/>
  <c r="L676" i="10"/>
  <c r="J310" i="4"/>
  <c r="P17" i="10"/>
  <c r="P650" i="10"/>
  <c r="W670" i="10"/>
  <c r="J39" i="4"/>
  <c r="I310" i="4"/>
  <c r="O17" i="10"/>
  <c r="O650" i="10"/>
  <c r="S670" i="10"/>
  <c r="L670" i="10"/>
  <c r="S310" i="4"/>
  <c r="Y17" i="10"/>
  <c r="Y650" i="10"/>
  <c r="S669" i="10"/>
  <c r="L669" i="10"/>
  <c r="H310" i="4"/>
  <c r="N17" i="10"/>
  <c r="N650" i="10"/>
  <c r="S668" i="10"/>
  <c r="L668" i="10"/>
  <c r="D310" i="4"/>
  <c r="I17" i="10"/>
  <c r="I650" i="10"/>
  <c r="S667" i="10"/>
  <c r="L667" i="10"/>
  <c r="P310" i="4"/>
  <c r="V17" i="10"/>
  <c r="V650" i="10"/>
  <c r="S665" i="10"/>
  <c r="L665" i="10"/>
  <c r="O310" i="4"/>
  <c r="U17" i="10"/>
  <c r="U650" i="10"/>
  <c r="S664" i="10"/>
  <c r="N310" i="4"/>
  <c r="T17" i="10"/>
  <c r="T650" i="10"/>
  <c r="S663" i="10"/>
  <c r="L663" i="10"/>
  <c r="F310" i="4"/>
  <c r="L17" i="10"/>
  <c r="L650" i="10"/>
  <c r="S661" i="10"/>
  <c r="L661" i="10"/>
  <c r="M310" i="4"/>
  <c r="S17" i="10"/>
  <c r="S650" i="10"/>
  <c r="S660" i="10"/>
  <c r="L660" i="10"/>
  <c r="L310" i="4"/>
  <c r="R17" i="10"/>
  <c r="R650" i="10"/>
  <c r="S659" i="10"/>
  <c r="L659" i="10"/>
  <c r="Z658" i="10"/>
  <c r="Z657" i="10"/>
  <c r="C148" i="4"/>
  <c r="C310" i="4"/>
  <c r="H17" i="10"/>
  <c r="H650" i="10"/>
  <c r="S657" i="10"/>
  <c r="L657" i="10"/>
  <c r="X636" i="10"/>
  <c r="X637" i="10"/>
  <c r="X638" i="10"/>
  <c r="P638" i="10"/>
  <c r="P637" i="10"/>
  <c r="P636" i="10"/>
  <c r="M636" i="10"/>
  <c r="L634" i="10"/>
  <c r="AC631" i="10"/>
  <c r="AE631" i="10"/>
  <c r="AE629" i="10"/>
  <c r="AN309" i="4"/>
  <c r="AT16" i="10"/>
  <c r="AT590" i="10"/>
  <c r="M629" i="10"/>
  <c r="AE627" i="10"/>
  <c r="AJ309" i="4"/>
  <c r="AP16" i="10"/>
  <c r="AP590" i="10"/>
  <c r="M627" i="10"/>
  <c r="AE625" i="10"/>
  <c r="AF309" i="4"/>
  <c r="AL16" i="10"/>
  <c r="AL590" i="10"/>
  <c r="M625" i="10"/>
  <c r="AE623" i="10"/>
  <c r="X309" i="4"/>
  <c r="AD16" i="10"/>
  <c r="AD590" i="10"/>
  <c r="M623" i="10"/>
  <c r="AC620" i="10"/>
  <c r="Z620" i="10"/>
  <c r="X620" i="10"/>
  <c r="AC619" i="10"/>
  <c r="X619" i="10"/>
  <c r="AC618" i="10"/>
  <c r="Z618" i="10"/>
  <c r="X618" i="10"/>
  <c r="W618" i="10"/>
  <c r="P618" i="10"/>
  <c r="L618" i="10"/>
  <c r="L616" i="10"/>
  <c r="J309" i="4"/>
  <c r="P16" i="10"/>
  <c r="P590" i="10"/>
  <c r="W610" i="10"/>
  <c r="J38" i="4"/>
  <c r="I309" i="4"/>
  <c r="O16" i="10"/>
  <c r="O590" i="10"/>
  <c r="S610" i="10"/>
  <c r="L610" i="10"/>
  <c r="S309" i="4"/>
  <c r="Y16" i="10"/>
  <c r="Y590" i="10"/>
  <c r="S609" i="10"/>
  <c r="L609" i="10"/>
  <c r="H309" i="4"/>
  <c r="N16" i="10"/>
  <c r="N590" i="10"/>
  <c r="S608" i="10"/>
  <c r="L608" i="10"/>
  <c r="D309" i="4"/>
  <c r="I16" i="10"/>
  <c r="I590" i="10"/>
  <c r="S607" i="10"/>
  <c r="L607" i="10"/>
  <c r="P309" i="4"/>
  <c r="V16" i="10"/>
  <c r="V590" i="10"/>
  <c r="S605" i="10"/>
  <c r="L605" i="10"/>
  <c r="O309" i="4"/>
  <c r="U16" i="10"/>
  <c r="U590" i="10"/>
  <c r="S604" i="10"/>
  <c r="N309" i="4"/>
  <c r="T16" i="10"/>
  <c r="T590" i="10"/>
  <c r="S603" i="10"/>
  <c r="L603" i="10"/>
  <c r="F309" i="4"/>
  <c r="L16" i="10"/>
  <c r="L590" i="10"/>
  <c r="S601" i="10"/>
  <c r="L601" i="10"/>
  <c r="M309" i="4"/>
  <c r="S16" i="10"/>
  <c r="S590" i="10"/>
  <c r="S600" i="10"/>
  <c r="L600" i="10"/>
  <c r="L309" i="4"/>
  <c r="R16" i="10"/>
  <c r="R590" i="10"/>
  <c r="S599" i="10"/>
  <c r="L599" i="10"/>
  <c r="Z598" i="10"/>
  <c r="Z597" i="10"/>
  <c r="C147" i="4"/>
  <c r="C309" i="4"/>
  <c r="H16" i="10"/>
  <c r="H590" i="10"/>
  <c r="S597" i="10"/>
  <c r="L597" i="10"/>
  <c r="X576" i="10"/>
  <c r="X577" i="10"/>
  <c r="X578" i="10"/>
  <c r="P578" i="10"/>
  <c r="P577" i="10"/>
  <c r="P576" i="10"/>
  <c r="M576" i="10"/>
  <c r="L574" i="10"/>
  <c r="AC571" i="10"/>
  <c r="AE571" i="10"/>
  <c r="AE569" i="10"/>
  <c r="AN308" i="4"/>
  <c r="AT15" i="10"/>
  <c r="AT530" i="10"/>
  <c r="M569" i="10"/>
  <c r="AE567" i="10"/>
  <c r="AJ308" i="4"/>
  <c r="AP15" i="10"/>
  <c r="AP530" i="10"/>
  <c r="M567" i="10"/>
  <c r="AE565" i="10"/>
  <c r="AF308" i="4"/>
  <c r="AL15" i="10"/>
  <c r="AL530" i="10"/>
  <c r="M565" i="10"/>
  <c r="AE563" i="10"/>
  <c r="X308" i="4"/>
  <c r="AD15" i="10"/>
  <c r="AD530" i="10"/>
  <c r="M563" i="10"/>
  <c r="AC560" i="10"/>
  <c r="Z560" i="10"/>
  <c r="X560" i="10"/>
  <c r="AC559" i="10"/>
  <c r="X559" i="10"/>
  <c r="AC558" i="10"/>
  <c r="Z558" i="10"/>
  <c r="X558" i="10"/>
  <c r="W558" i="10"/>
  <c r="P558" i="10"/>
  <c r="L558" i="10"/>
  <c r="L556" i="10"/>
  <c r="J308" i="4"/>
  <c r="P15" i="10"/>
  <c r="P530" i="10"/>
  <c r="W550" i="10"/>
  <c r="J37" i="4"/>
  <c r="I308" i="4"/>
  <c r="O15" i="10"/>
  <c r="O530" i="10"/>
  <c r="S550" i="10"/>
  <c r="L550" i="10"/>
  <c r="S308" i="4"/>
  <c r="Y15" i="10"/>
  <c r="Y530" i="10"/>
  <c r="S549" i="10"/>
  <c r="L549" i="10"/>
  <c r="H308" i="4"/>
  <c r="N15" i="10"/>
  <c r="N530" i="10"/>
  <c r="S548" i="10"/>
  <c r="L548" i="10"/>
  <c r="D308" i="4"/>
  <c r="I15" i="10"/>
  <c r="I530" i="10"/>
  <c r="S547" i="10"/>
  <c r="L547" i="10"/>
  <c r="P308" i="4"/>
  <c r="V15" i="10"/>
  <c r="V530" i="10"/>
  <c r="S545" i="10"/>
  <c r="L545" i="10"/>
  <c r="O308" i="4"/>
  <c r="U15" i="10"/>
  <c r="U530" i="10"/>
  <c r="S544" i="10"/>
  <c r="N308" i="4"/>
  <c r="T15" i="10"/>
  <c r="T530" i="10"/>
  <c r="S543" i="10"/>
  <c r="L543" i="10"/>
  <c r="F308" i="4"/>
  <c r="L15" i="10"/>
  <c r="L530" i="10"/>
  <c r="S541" i="10"/>
  <c r="L541" i="10"/>
  <c r="M308" i="4"/>
  <c r="S15" i="10"/>
  <c r="S530" i="10"/>
  <c r="S540" i="10"/>
  <c r="L540" i="10"/>
  <c r="L308" i="4"/>
  <c r="R15" i="10"/>
  <c r="R530" i="10"/>
  <c r="S539" i="10"/>
  <c r="L539" i="10"/>
  <c r="Z538" i="10"/>
  <c r="Z537" i="10"/>
  <c r="C146" i="4"/>
  <c r="C308" i="4"/>
  <c r="H15" i="10"/>
  <c r="H530" i="10"/>
  <c r="S537" i="10"/>
  <c r="L537" i="10"/>
  <c r="X516" i="10"/>
  <c r="X517" i="10"/>
  <c r="X518" i="10"/>
  <c r="P518" i="10"/>
  <c r="P517" i="10"/>
  <c r="P516" i="10"/>
  <c r="M516" i="10"/>
  <c r="L514" i="10"/>
  <c r="AC511" i="10"/>
  <c r="AE511" i="10"/>
  <c r="AE509" i="10"/>
  <c r="AN307" i="4"/>
  <c r="AT14" i="10"/>
  <c r="AT470" i="10"/>
  <c r="M509" i="10"/>
  <c r="AE507" i="10"/>
  <c r="AJ307" i="4"/>
  <c r="AP14" i="10"/>
  <c r="AP470" i="10"/>
  <c r="M507" i="10"/>
  <c r="AE505" i="10"/>
  <c r="AF307" i="4"/>
  <c r="AL14" i="10"/>
  <c r="AL470" i="10"/>
  <c r="M505" i="10"/>
  <c r="AE503" i="10"/>
  <c r="X307" i="4"/>
  <c r="AD14" i="10"/>
  <c r="AD470" i="10"/>
  <c r="M503" i="10"/>
  <c r="AC500" i="10"/>
  <c r="Z500" i="10"/>
  <c r="X500" i="10"/>
  <c r="AC499" i="10"/>
  <c r="X499" i="10"/>
  <c r="AC498" i="10"/>
  <c r="Z498" i="10"/>
  <c r="X498" i="10"/>
  <c r="W498" i="10"/>
  <c r="P498" i="10"/>
  <c r="L498" i="10"/>
  <c r="L496" i="10"/>
  <c r="J307" i="4"/>
  <c r="P14" i="10"/>
  <c r="P470" i="10"/>
  <c r="W490" i="10"/>
  <c r="J36" i="4"/>
  <c r="I307" i="4"/>
  <c r="O14" i="10"/>
  <c r="O470" i="10"/>
  <c r="S490" i="10"/>
  <c r="L490" i="10"/>
  <c r="S307" i="4"/>
  <c r="Y14" i="10"/>
  <c r="Y470" i="10"/>
  <c r="S489" i="10"/>
  <c r="L489" i="10"/>
  <c r="H307" i="4"/>
  <c r="N14" i="10"/>
  <c r="N470" i="10"/>
  <c r="S488" i="10"/>
  <c r="L488" i="10"/>
  <c r="D307" i="4"/>
  <c r="I14" i="10"/>
  <c r="I470" i="10"/>
  <c r="S487" i="10"/>
  <c r="L487" i="10"/>
  <c r="P307" i="4"/>
  <c r="V14" i="10"/>
  <c r="V470" i="10"/>
  <c r="S485" i="10"/>
  <c r="L485" i="10"/>
  <c r="O307" i="4"/>
  <c r="U14" i="10"/>
  <c r="U470" i="10"/>
  <c r="S484" i="10"/>
  <c r="N307" i="4"/>
  <c r="T14" i="10"/>
  <c r="T470" i="10"/>
  <c r="S483" i="10"/>
  <c r="L483" i="10"/>
  <c r="F307" i="4"/>
  <c r="L14" i="10"/>
  <c r="L470" i="10"/>
  <c r="S481" i="10"/>
  <c r="L481" i="10"/>
  <c r="M307" i="4"/>
  <c r="S14" i="10"/>
  <c r="S470" i="10"/>
  <c r="S480" i="10"/>
  <c r="L480" i="10"/>
  <c r="L307" i="4"/>
  <c r="R14" i="10"/>
  <c r="R470" i="10"/>
  <c r="S479" i="10"/>
  <c r="L479" i="10"/>
  <c r="Z478" i="10"/>
  <c r="Z477" i="10"/>
  <c r="C145" i="4"/>
  <c r="C307" i="4"/>
  <c r="H14" i="10"/>
  <c r="H470" i="10"/>
  <c r="S477" i="10"/>
  <c r="L477" i="10"/>
  <c r="X456" i="10"/>
  <c r="X457" i="10"/>
  <c r="X458" i="10"/>
  <c r="P458" i="10"/>
  <c r="P457" i="10"/>
  <c r="P456" i="10"/>
  <c r="M456" i="10"/>
  <c r="L454" i="10"/>
  <c r="AC451" i="10"/>
  <c r="AE451" i="10"/>
  <c r="AE449" i="10"/>
  <c r="AN306" i="4"/>
  <c r="AT13" i="10"/>
  <c r="AT410" i="10"/>
  <c r="M449" i="10"/>
  <c r="AE447" i="10"/>
  <c r="AJ306" i="4"/>
  <c r="AP13" i="10"/>
  <c r="AP410" i="10"/>
  <c r="M447" i="10"/>
  <c r="AE445" i="10"/>
  <c r="AF306" i="4"/>
  <c r="AL13" i="10"/>
  <c r="AL410" i="10"/>
  <c r="M445" i="10"/>
  <c r="AE443" i="10"/>
  <c r="X306" i="4"/>
  <c r="AD13" i="10"/>
  <c r="AD410" i="10"/>
  <c r="M443" i="10"/>
  <c r="AC440" i="10"/>
  <c r="Z440" i="10"/>
  <c r="X440" i="10"/>
  <c r="AC439" i="10"/>
  <c r="X439" i="10"/>
  <c r="AC438" i="10"/>
  <c r="Z438" i="10"/>
  <c r="X438" i="10"/>
  <c r="W438" i="10"/>
  <c r="P438" i="10"/>
  <c r="L438" i="10"/>
  <c r="L436" i="10"/>
  <c r="J306" i="4"/>
  <c r="P13" i="10"/>
  <c r="P410" i="10"/>
  <c r="W430" i="10"/>
  <c r="J35" i="4"/>
  <c r="I306" i="4"/>
  <c r="O13" i="10"/>
  <c r="O410" i="10"/>
  <c r="S430" i="10"/>
  <c r="L430" i="10"/>
  <c r="S306" i="4"/>
  <c r="Y13" i="10"/>
  <c r="Y410" i="10"/>
  <c r="S429" i="10"/>
  <c r="L429" i="10"/>
  <c r="H306" i="4"/>
  <c r="N13" i="10"/>
  <c r="N410" i="10"/>
  <c r="S428" i="10"/>
  <c r="L428" i="10"/>
  <c r="D306" i="4"/>
  <c r="I13" i="10"/>
  <c r="I410" i="10"/>
  <c r="S427" i="10"/>
  <c r="L427" i="10"/>
  <c r="P306" i="4"/>
  <c r="V13" i="10"/>
  <c r="V410" i="10"/>
  <c r="S425" i="10"/>
  <c r="L425" i="10"/>
  <c r="O306" i="4"/>
  <c r="U13" i="10"/>
  <c r="U410" i="10"/>
  <c r="S424" i="10"/>
  <c r="N306" i="4"/>
  <c r="T13" i="10"/>
  <c r="T410" i="10"/>
  <c r="S423" i="10"/>
  <c r="L423" i="10"/>
  <c r="F306" i="4"/>
  <c r="L13" i="10"/>
  <c r="L410" i="10"/>
  <c r="S421" i="10"/>
  <c r="L421" i="10"/>
  <c r="M306" i="4"/>
  <c r="S13" i="10"/>
  <c r="S410" i="10"/>
  <c r="S420" i="10"/>
  <c r="L420" i="10"/>
  <c r="L306" i="4"/>
  <c r="R13" i="10"/>
  <c r="R410" i="10"/>
  <c r="S419" i="10"/>
  <c r="L419" i="10"/>
  <c r="Z418" i="10"/>
  <c r="Z417" i="10"/>
  <c r="C144" i="4"/>
  <c r="C306" i="4"/>
  <c r="H13" i="10"/>
  <c r="H410" i="10"/>
  <c r="S417" i="10"/>
  <c r="L417" i="10"/>
  <c r="X396" i="10"/>
  <c r="X397" i="10"/>
  <c r="X398" i="10"/>
  <c r="P398" i="10"/>
  <c r="P397" i="10"/>
  <c r="P396" i="10"/>
  <c r="M396" i="10"/>
  <c r="L394" i="10"/>
  <c r="AC391" i="10"/>
  <c r="AE391" i="10"/>
  <c r="AE389" i="10"/>
  <c r="AN305" i="4"/>
  <c r="AT12" i="10"/>
  <c r="AT350" i="10"/>
  <c r="M389" i="10"/>
  <c r="AE387" i="10"/>
  <c r="AJ305" i="4"/>
  <c r="AP12" i="10"/>
  <c r="AP350" i="10"/>
  <c r="M387" i="10"/>
  <c r="AE385" i="10"/>
  <c r="AF305" i="4"/>
  <c r="AL12" i="10"/>
  <c r="AL350" i="10"/>
  <c r="M385" i="10"/>
  <c r="AE383" i="10"/>
  <c r="X305" i="4"/>
  <c r="AD12" i="10"/>
  <c r="AD350" i="10"/>
  <c r="M383" i="10"/>
  <c r="AC380" i="10"/>
  <c r="Z380" i="10"/>
  <c r="X380" i="10"/>
  <c r="AC379" i="10"/>
  <c r="X379" i="10"/>
  <c r="AC378" i="10"/>
  <c r="Z378" i="10"/>
  <c r="X378" i="10"/>
  <c r="W378" i="10"/>
  <c r="P378" i="10"/>
  <c r="L378" i="10"/>
  <c r="L376" i="10"/>
  <c r="J305" i="4"/>
  <c r="P12" i="10"/>
  <c r="P350" i="10"/>
  <c r="W370" i="10"/>
  <c r="J34" i="4"/>
  <c r="I305" i="4"/>
  <c r="O12" i="10"/>
  <c r="O350" i="10"/>
  <c r="S370" i="10"/>
  <c r="L370" i="10"/>
  <c r="S305" i="4"/>
  <c r="Y12" i="10"/>
  <c r="Y350" i="10"/>
  <c r="S369" i="10"/>
  <c r="L369" i="10"/>
  <c r="H305" i="4"/>
  <c r="N12" i="10"/>
  <c r="N350" i="10"/>
  <c r="S368" i="10"/>
  <c r="L368" i="10"/>
  <c r="D305" i="4"/>
  <c r="I12" i="10"/>
  <c r="I350" i="10"/>
  <c r="S367" i="10"/>
  <c r="L367" i="10"/>
  <c r="P305" i="4"/>
  <c r="V12" i="10"/>
  <c r="V350" i="10"/>
  <c r="S365" i="10"/>
  <c r="L365" i="10"/>
  <c r="O305" i="4"/>
  <c r="U12" i="10"/>
  <c r="U350" i="10"/>
  <c r="S364" i="10"/>
  <c r="N305" i="4"/>
  <c r="T12" i="10"/>
  <c r="T350" i="10"/>
  <c r="S363" i="10"/>
  <c r="L363" i="10"/>
  <c r="F305" i="4"/>
  <c r="L12" i="10"/>
  <c r="L350" i="10"/>
  <c r="S361" i="10"/>
  <c r="L361" i="10"/>
  <c r="M305" i="4"/>
  <c r="S12" i="10"/>
  <c r="S350" i="10"/>
  <c r="S360" i="10"/>
  <c r="L360" i="10"/>
  <c r="L305" i="4"/>
  <c r="R12" i="10"/>
  <c r="R350" i="10"/>
  <c r="S359" i="10"/>
  <c r="L359" i="10"/>
  <c r="Z358" i="10"/>
  <c r="Z357" i="10"/>
  <c r="C143" i="4"/>
  <c r="C305" i="4"/>
  <c r="H12" i="10"/>
  <c r="H350" i="10"/>
  <c r="S357" i="10"/>
  <c r="L357" i="10"/>
  <c r="X336" i="10"/>
  <c r="X337" i="10"/>
  <c r="X338" i="10"/>
  <c r="P338" i="10"/>
  <c r="P337" i="10"/>
  <c r="P336" i="10"/>
  <c r="M336" i="10"/>
  <c r="L334" i="10"/>
  <c r="AC331" i="10"/>
  <c r="AE331" i="10"/>
  <c r="AE329" i="10"/>
  <c r="AN304" i="4"/>
  <c r="AT11" i="10"/>
  <c r="AT290" i="10"/>
  <c r="M329" i="10"/>
  <c r="AE327" i="10"/>
  <c r="AJ304" i="4"/>
  <c r="AP11" i="10"/>
  <c r="AP290" i="10"/>
  <c r="M327" i="10"/>
  <c r="AE325" i="10"/>
  <c r="AF304" i="4"/>
  <c r="AL11" i="10"/>
  <c r="AL290" i="10"/>
  <c r="M325" i="10"/>
  <c r="AE323" i="10"/>
  <c r="X304" i="4"/>
  <c r="AD11" i="10"/>
  <c r="AD290" i="10"/>
  <c r="M323" i="10"/>
  <c r="AC320" i="10"/>
  <c r="Z320" i="10"/>
  <c r="X320" i="10"/>
  <c r="AC319" i="10"/>
  <c r="X319" i="10"/>
  <c r="AC318" i="10"/>
  <c r="Z318" i="10"/>
  <c r="X318" i="10"/>
  <c r="W318" i="10"/>
  <c r="P318" i="10"/>
  <c r="L318" i="10"/>
  <c r="L316" i="10"/>
  <c r="J304" i="4"/>
  <c r="P11" i="10"/>
  <c r="P290" i="10"/>
  <c r="W310" i="10"/>
  <c r="J33" i="4"/>
  <c r="I304" i="4"/>
  <c r="O11" i="10"/>
  <c r="O290" i="10"/>
  <c r="S310" i="10"/>
  <c r="L310" i="10"/>
  <c r="S304" i="4"/>
  <c r="Y11" i="10"/>
  <c r="Y290" i="10"/>
  <c r="S309" i="10"/>
  <c r="L309" i="10"/>
  <c r="H304" i="4"/>
  <c r="N11" i="10"/>
  <c r="N290" i="10"/>
  <c r="S308" i="10"/>
  <c r="L308" i="10"/>
  <c r="D304" i="4"/>
  <c r="I11" i="10"/>
  <c r="I290" i="10"/>
  <c r="S307" i="10"/>
  <c r="L307" i="10"/>
  <c r="P304" i="4"/>
  <c r="V11" i="10"/>
  <c r="V290" i="10"/>
  <c r="S305" i="10"/>
  <c r="L305" i="10"/>
  <c r="O304" i="4"/>
  <c r="U11" i="10"/>
  <c r="U290" i="10"/>
  <c r="S304" i="10"/>
  <c r="N304" i="4"/>
  <c r="T11" i="10"/>
  <c r="T290" i="10"/>
  <c r="S303" i="10"/>
  <c r="L303" i="10"/>
  <c r="F304" i="4"/>
  <c r="L11" i="10"/>
  <c r="L290" i="10"/>
  <c r="S301" i="10"/>
  <c r="L301" i="10"/>
  <c r="M304" i="4"/>
  <c r="S11" i="10"/>
  <c r="S290" i="10"/>
  <c r="S300" i="10"/>
  <c r="L300" i="10"/>
  <c r="L304" i="4"/>
  <c r="R11" i="10"/>
  <c r="R290" i="10"/>
  <c r="S299" i="10"/>
  <c r="L299" i="10"/>
  <c r="Z298" i="10"/>
  <c r="Z297" i="10"/>
  <c r="C142" i="4"/>
  <c r="C304" i="4"/>
  <c r="H11" i="10"/>
  <c r="H290" i="10"/>
  <c r="S297" i="10"/>
  <c r="L297" i="10"/>
  <c r="X276" i="10"/>
  <c r="X277" i="10"/>
  <c r="X278" i="10"/>
  <c r="P278" i="10"/>
  <c r="P277" i="10"/>
  <c r="P276" i="10"/>
  <c r="M276" i="10"/>
  <c r="L274" i="10"/>
  <c r="AC271" i="10"/>
  <c r="AE271" i="10"/>
  <c r="AE269" i="10"/>
  <c r="AN303" i="4"/>
  <c r="AT10" i="10"/>
  <c r="AT230" i="10"/>
  <c r="M269" i="10"/>
  <c r="AE267" i="10"/>
  <c r="AJ303" i="4"/>
  <c r="AP10" i="10"/>
  <c r="AP230" i="10"/>
  <c r="M267" i="10"/>
  <c r="AE265" i="10"/>
  <c r="AF303" i="4"/>
  <c r="AL10" i="10"/>
  <c r="AL230" i="10"/>
  <c r="M265" i="10"/>
  <c r="AE263" i="10"/>
  <c r="X303" i="4"/>
  <c r="AD10" i="10"/>
  <c r="AD230" i="10"/>
  <c r="M263" i="10"/>
  <c r="AC260" i="10"/>
  <c r="Z260" i="10"/>
  <c r="X260" i="10"/>
  <c r="AC259" i="10"/>
  <c r="X259" i="10"/>
  <c r="AC258" i="10"/>
  <c r="Z258" i="10"/>
  <c r="X258" i="10"/>
  <c r="W258" i="10"/>
  <c r="P258" i="10"/>
  <c r="L258" i="10"/>
  <c r="L256" i="10"/>
  <c r="J32" i="4"/>
  <c r="J303" i="4"/>
  <c r="P10" i="10"/>
  <c r="P230" i="10"/>
  <c r="W250" i="10"/>
  <c r="I303" i="4"/>
  <c r="O10" i="10"/>
  <c r="O230" i="10"/>
  <c r="S250" i="10"/>
  <c r="L250" i="10"/>
  <c r="S303" i="4"/>
  <c r="Y10" i="10"/>
  <c r="Y230" i="10"/>
  <c r="S249" i="10"/>
  <c r="L249" i="10"/>
  <c r="H303" i="4"/>
  <c r="N10" i="10"/>
  <c r="N230" i="10"/>
  <c r="S248" i="10"/>
  <c r="L248" i="10"/>
  <c r="D303" i="4"/>
  <c r="I10" i="10"/>
  <c r="I230" i="10"/>
  <c r="S247" i="10"/>
  <c r="L247" i="10"/>
  <c r="P303" i="4"/>
  <c r="V10" i="10"/>
  <c r="V230" i="10"/>
  <c r="S245" i="10"/>
  <c r="L245" i="10"/>
  <c r="O303" i="4"/>
  <c r="U10" i="10"/>
  <c r="U230" i="10"/>
  <c r="S244" i="10"/>
  <c r="N303" i="4"/>
  <c r="T10" i="10"/>
  <c r="T230" i="10"/>
  <c r="S243" i="10"/>
  <c r="L243" i="10"/>
  <c r="F303" i="4"/>
  <c r="L10" i="10"/>
  <c r="L230" i="10"/>
  <c r="S241" i="10"/>
  <c r="L241" i="10"/>
  <c r="M303" i="4"/>
  <c r="S10" i="10"/>
  <c r="S230" i="10"/>
  <c r="S240" i="10"/>
  <c r="L240" i="10"/>
  <c r="L303" i="4"/>
  <c r="R10" i="10"/>
  <c r="R230" i="10"/>
  <c r="S239" i="10"/>
  <c r="L239" i="10"/>
  <c r="Z238" i="10"/>
  <c r="Z237" i="10"/>
  <c r="C141" i="4"/>
  <c r="C303" i="4"/>
  <c r="H10" i="10"/>
  <c r="H230" i="10"/>
  <c r="S237" i="10"/>
  <c r="L237" i="10"/>
  <c r="P218" i="10"/>
  <c r="P217" i="10"/>
  <c r="P216" i="10"/>
  <c r="L214" i="10"/>
  <c r="M216" i="10"/>
  <c r="AC200" i="10"/>
  <c r="AC199" i="10"/>
  <c r="AC198" i="10"/>
  <c r="Z200" i="10"/>
  <c r="Z198" i="10"/>
  <c r="X200" i="10"/>
  <c r="X199" i="10"/>
  <c r="X198" i="10"/>
  <c r="W198" i="10"/>
  <c r="P198" i="10"/>
  <c r="L198" i="10"/>
  <c r="L190" i="10"/>
  <c r="L189" i="10"/>
  <c r="L188" i="10"/>
  <c r="L187" i="10"/>
  <c r="L185" i="10"/>
  <c r="L183" i="10"/>
  <c r="L181" i="10"/>
  <c r="L180" i="10"/>
  <c r="L179" i="10"/>
  <c r="L177" i="10"/>
  <c r="G5" i="10"/>
  <c r="B299" i="4"/>
  <c r="G6" i="10"/>
  <c r="B300" i="4"/>
  <c r="G7" i="10"/>
  <c r="G20" i="10"/>
  <c r="J6" i="10"/>
  <c r="K6" i="10"/>
  <c r="J7" i="10"/>
  <c r="K7" i="10"/>
  <c r="D301" i="4"/>
  <c r="E301" i="4"/>
  <c r="J8" i="10"/>
  <c r="F301" i="4"/>
  <c r="K8" i="10"/>
  <c r="D302" i="4"/>
  <c r="E302" i="4"/>
  <c r="J9" i="10"/>
  <c r="F302" i="4"/>
  <c r="K9" i="10"/>
  <c r="E303" i="4"/>
  <c r="J10" i="10"/>
  <c r="K10" i="10"/>
  <c r="E304" i="4"/>
  <c r="J11" i="10"/>
  <c r="K11" i="10"/>
  <c r="E305" i="4"/>
  <c r="J12" i="10"/>
  <c r="K12" i="10"/>
  <c r="E306" i="4"/>
  <c r="J13" i="10"/>
  <c r="K13" i="10"/>
  <c r="E307" i="4"/>
  <c r="J14" i="10"/>
  <c r="K14" i="10"/>
  <c r="E308" i="4"/>
  <c r="J15" i="10"/>
  <c r="K15" i="10"/>
  <c r="E309" i="4"/>
  <c r="J16" i="10"/>
  <c r="K16" i="10"/>
  <c r="E310" i="4"/>
  <c r="J17" i="10"/>
  <c r="K17" i="10"/>
  <c r="E311" i="4"/>
  <c r="J18" i="10"/>
  <c r="K18" i="10"/>
  <c r="D312" i="4"/>
  <c r="E312" i="4"/>
  <c r="J19" i="10"/>
  <c r="F312" i="4"/>
  <c r="K19" i="10"/>
  <c r="E313" i="4"/>
  <c r="J20" i="10"/>
  <c r="K20" i="10"/>
  <c r="J5" i="10"/>
  <c r="F298" i="4"/>
  <c r="K5" i="10"/>
  <c r="B71" i="7"/>
  <c r="B72" i="7"/>
  <c r="D39" i="7"/>
  <c r="AN140" i="4"/>
  <c r="AL302" i="4"/>
  <c r="AR9" i="10"/>
  <c r="AR170" i="10"/>
  <c r="BI170" i="10"/>
  <c r="BI9" i="10"/>
  <c r="BC302" i="4"/>
  <c r="BJ170" i="10"/>
  <c r="BJ9" i="10"/>
  <c r="BD302" i="4"/>
  <c r="J124" i="4"/>
  <c r="J125" i="4"/>
  <c r="J126" i="4"/>
  <c r="BH126" i="4"/>
  <c r="AN141" i="4"/>
  <c r="AL303" i="4"/>
  <c r="AR10" i="10"/>
  <c r="AR230" i="10"/>
  <c r="BI230" i="10"/>
  <c r="BI10" i="10"/>
  <c r="BC303" i="4"/>
  <c r="BJ230" i="10"/>
  <c r="BJ10" i="10"/>
  <c r="BD303" i="4"/>
  <c r="BI290" i="10"/>
  <c r="BI11" i="10"/>
  <c r="BC304" i="4"/>
  <c r="BJ290" i="10"/>
  <c r="BJ11" i="10"/>
  <c r="BD304" i="4"/>
  <c r="BI350" i="10"/>
  <c r="BI12" i="10"/>
  <c r="BC305" i="4"/>
  <c r="BJ350" i="10"/>
  <c r="BJ12" i="10"/>
  <c r="BD305" i="4"/>
  <c r="BI410" i="10"/>
  <c r="BI13" i="10"/>
  <c r="BC306" i="4"/>
  <c r="BJ410" i="10"/>
  <c r="BJ13" i="10"/>
  <c r="BD306" i="4"/>
  <c r="BI470" i="10"/>
  <c r="BI14" i="10"/>
  <c r="BC307" i="4"/>
  <c r="BJ470" i="10"/>
  <c r="BJ14" i="10"/>
  <c r="BD307" i="4"/>
  <c r="BI530" i="10"/>
  <c r="BI15" i="10"/>
  <c r="BC308" i="4"/>
  <c r="BJ530" i="10"/>
  <c r="BJ15" i="10"/>
  <c r="BD308" i="4"/>
  <c r="BI590" i="10"/>
  <c r="BI16" i="10"/>
  <c r="BC309" i="4"/>
  <c r="BJ590" i="10"/>
  <c r="BJ16" i="10"/>
  <c r="BD309" i="4"/>
  <c r="BI650" i="10"/>
  <c r="BI17" i="10"/>
  <c r="BC310" i="4"/>
  <c r="BJ650" i="10"/>
  <c r="BJ17" i="10"/>
  <c r="BD310" i="4"/>
  <c r="BI710" i="10"/>
  <c r="BI18" i="10"/>
  <c r="BC311" i="4"/>
  <c r="BJ710" i="10"/>
  <c r="BJ18" i="10"/>
  <c r="BD311" i="4"/>
  <c r="BI770" i="10"/>
  <c r="BI19" i="10"/>
  <c r="BC312" i="4"/>
  <c r="BJ770" i="10"/>
  <c r="BJ19" i="10"/>
  <c r="BD312" i="4"/>
  <c r="AI139" i="4"/>
  <c r="AH301" i="4"/>
  <c r="AN8" i="10"/>
  <c r="AN110" i="10"/>
  <c r="BJ110" i="10"/>
  <c r="BJ8" i="10"/>
  <c r="BD301" i="4"/>
  <c r="BI110" i="10"/>
  <c r="BI8" i="10"/>
  <c r="BC301" i="4"/>
  <c r="BH312" i="4"/>
  <c r="BI312" i="4"/>
  <c r="BJ312" i="4"/>
  <c r="BP19" i="10"/>
  <c r="BP770" i="10"/>
  <c r="BO19" i="10"/>
  <c r="BO770" i="10"/>
  <c r="BN19" i="10"/>
  <c r="BN770" i="10"/>
  <c r="BM19" i="10"/>
  <c r="BM770" i="10"/>
  <c r="BF312" i="4"/>
  <c r="BL19" i="10"/>
  <c r="BL770" i="10"/>
  <c r="BH19" i="10"/>
  <c r="BH770" i="10"/>
  <c r="BG19" i="10"/>
  <c r="BG770" i="10"/>
  <c r="BF19" i="10"/>
  <c r="BF770" i="10"/>
  <c r="BE19" i="10"/>
  <c r="BE770" i="10"/>
  <c r="BD19" i="10"/>
  <c r="BD770" i="10"/>
  <c r="BC19" i="10"/>
  <c r="BC770" i="10"/>
  <c r="BB19" i="10"/>
  <c r="BB770" i="10"/>
  <c r="BA19" i="10"/>
  <c r="BA770" i="10"/>
  <c r="AZ19" i="10"/>
  <c r="AZ770" i="10"/>
  <c r="AY19" i="10"/>
  <c r="AY770" i="10"/>
  <c r="AX19" i="10"/>
  <c r="AX770" i="10"/>
  <c r="AW19" i="10"/>
  <c r="AW770" i="10"/>
  <c r="AS150" i="4"/>
  <c r="AP312" i="4"/>
  <c r="AV19" i="10"/>
  <c r="AV770" i="10"/>
  <c r="AN312" i="4"/>
  <c r="AT19" i="10"/>
  <c r="AT770" i="10"/>
  <c r="AS19" i="10"/>
  <c r="AS770" i="10"/>
  <c r="AN150" i="4"/>
  <c r="AL312" i="4"/>
  <c r="AR19" i="10"/>
  <c r="AR770" i="10"/>
  <c r="AJ312" i="4"/>
  <c r="AP19" i="10"/>
  <c r="AP770" i="10"/>
  <c r="AO19" i="10"/>
  <c r="AO770" i="10"/>
  <c r="AI150" i="4"/>
  <c r="AH312" i="4"/>
  <c r="AN19" i="10"/>
  <c r="AN770" i="10"/>
  <c r="AF312" i="4"/>
  <c r="AL19" i="10"/>
  <c r="AL770" i="10"/>
  <c r="AK19" i="10"/>
  <c r="AK770" i="10"/>
  <c r="AD150" i="4"/>
  <c r="AD312" i="4"/>
  <c r="AJ19" i="10"/>
  <c r="AJ770" i="10"/>
  <c r="AI19" i="10"/>
  <c r="AI770" i="10"/>
  <c r="AB312" i="4"/>
  <c r="AH19" i="10"/>
  <c r="AH770" i="10"/>
  <c r="AG19" i="10"/>
  <c r="AG770" i="10"/>
  <c r="AF19" i="10"/>
  <c r="AF770" i="10"/>
  <c r="X312" i="4"/>
  <c r="AD19" i="10"/>
  <c r="AD770" i="10"/>
  <c r="AC19" i="10"/>
  <c r="AC770" i="10"/>
  <c r="V312" i="4"/>
  <c r="AB19" i="10"/>
  <c r="AB770" i="10"/>
  <c r="S312" i="4"/>
  <c r="Y19" i="10"/>
  <c r="Y770" i="10"/>
  <c r="R312" i="4"/>
  <c r="X19" i="10"/>
  <c r="X770" i="10"/>
  <c r="W19" i="10"/>
  <c r="W770" i="10"/>
  <c r="P312" i="4"/>
  <c r="V19" i="10"/>
  <c r="V770" i="10"/>
  <c r="O312" i="4"/>
  <c r="U19" i="10"/>
  <c r="U770" i="10"/>
  <c r="N312" i="4"/>
  <c r="T19" i="10"/>
  <c r="T770" i="10"/>
  <c r="M312" i="4"/>
  <c r="S19" i="10"/>
  <c r="S770" i="10"/>
  <c r="L312" i="4"/>
  <c r="R19" i="10"/>
  <c r="R770" i="10"/>
  <c r="J312" i="4"/>
  <c r="P19" i="10"/>
  <c r="P770" i="10"/>
  <c r="J41" i="4"/>
  <c r="I312" i="4"/>
  <c r="O19" i="10"/>
  <c r="O770" i="10"/>
  <c r="H312" i="4"/>
  <c r="N19" i="10"/>
  <c r="N770" i="10"/>
  <c r="G312" i="4"/>
  <c r="M19" i="10"/>
  <c r="M770" i="10"/>
  <c r="L19" i="10"/>
  <c r="L770" i="10"/>
  <c r="C150" i="4"/>
  <c r="C312" i="4"/>
  <c r="H19" i="10"/>
  <c r="J770" i="10"/>
  <c r="I19" i="10"/>
  <c r="I770" i="10"/>
  <c r="H770" i="10"/>
  <c r="BH311" i="4"/>
  <c r="BI311" i="4"/>
  <c r="BJ311" i="4"/>
  <c r="BP18" i="10"/>
  <c r="BP710" i="10"/>
  <c r="BO18" i="10"/>
  <c r="BO710" i="10"/>
  <c r="BN18" i="10"/>
  <c r="BN710" i="10"/>
  <c r="BM18" i="10"/>
  <c r="BM710" i="10"/>
  <c r="BF311" i="4"/>
  <c r="BL18" i="10"/>
  <c r="BL710" i="10"/>
  <c r="BH18" i="10"/>
  <c r="BH710" i="10"/>
  <c r="BG18" i="10"/>
  <c r="BG710" i="10"/>
  <c r="BF18" i="10"/>
  <c r="BF710" i="10"/>
  <c r="BE18" i="10"/>
  <c r="BE710" i="10"/>
  <c r="BD18" i="10"/>
  <c r="BD710" i="10"/>
  <c r="BC18" i="10"/>
  <c r="BC710" i="10"/>
  <c r="BB18" i="10"/>
  <c r="BB710" i="10"/>
  <c r="BA18" i="10"/>
  <c r="BA710" i="10"/>
  <c r="AZ18" i="10"/>
  <c r="AZ710" i="10"/>
  <c r="AY18" i="10"/>
  <c r="AY710" i="10"/>
  <c r="AX18" i="10"/>
  <c r="AX710" i="10"/>
  <c r="AW18" i="10"/>
  <c r="AW710" i="10"/>
  <c r="AS149" i="4"/>
  <c r="AP311" i="4"/>
  <c r="AV18" i="10"/>
  <c r="AV710" i="10"/>
  <c r="AS18" i="10"/>
  <c r="AS710" i="10"/>
  <c r="AN149" i="4"/>
  <c r="AL311" i="4"/>
  <c r="AR18" i="10"/>
  <c r="AR710" i="10"/>
  <c r="AO18" i="10"/>
  <c r="AO710" i="10"/>
  <c r="AI149" i="4"/>
  <c r="AH311" i="4"/>
  <c r="AN18" i="10"/>
  <c r="AN710" i="10"/>
  <c r="AK18" i="10"/>
  <c r="AK710" i="10"/>
  <c r="AD149" i="4"/>
  <c r="AD311" i="4"/>
  <c r="AJ18" i="10"/>
  <c r="AJ710" i="10"/>
  <c r="AI18" i="10"/>
  <c r="AI710" i="10"/>
  <c r="AB311" i="4"/>
  <c r="AH18" i="10"/>
  <c r="AH710" i="10"/>
  <c r="AG18" i="10"/>
  <c r="AG710" i="10"/>
  <c r="AF18" i="10"/>
  <c r="AF710" i="10"/>
  <c r="AC18" i="10"/>
  <c r="AC710" i="10"/>
  <c r="V311" i="4"/>
  <c r="AB18" i="10"/>
  <c r="AB710" i="10"/>
  <c r="R311" i="4"/>
  <c r="X18" i="10"/>
  <c r="X710" i="10"/>
  <c r="W18" i="10"/>
  <c r="W710" i="10"/>
  <c r="G311" i="4"/>
  <c r="M18" i="10"/>
  <c r="M710" i="10"/>
  <c r="J710" i="10"/>
  <c r="BH310" i="4"/>
  <c r="BI310" i="4"/>
  <c r="BJ310" i="4"/>
  <c r="BP17" i="10"/>
  <c r="BP650" i="10"/>
  <c r="BO17" i="10"/>
  <c r="BO650" i="10"/>
  <c r="BN17" i="10"/>
  <c r="BN650" i="10"/>
  <c r="BM17" i="10"/>
  <c r="BM650" i="10"/>
  <c r="BF310" i="4"/>
  <c r="BL17" i="10"/>
  <c r="BL650" i="10"/>
  <c r="BH17" i="10"/>
  <c r="BH650" i="10"/>
  <c r="BG17" i="10"/>
  <c r="BG650" i="10"/>
  <c r="BF17" i="10"/>
  <c r="BF650" i="10"/>
  <c r="BE17" i="10"/>
  <c r="BE650" i="10"/>
  <c r="BD17" i="10"/>
  <c r="BD650" i="10"/>
  <c r="BC17" i="10"/>
  <c r="BC650" i="10"/>
  <c r="BB17" i="10"/>
  <c r="BB650" i="10"/>
  <c r="BA17" i="10"/>
  <c r="BA650" i="10"/>
  <c r="AZ17" i="10"/>
  <c r="AZ650" i="10"/>
  <c r="AY17" i="10"/>
  <c r="AY650" i="10"/>
  <c r="AX17" i="10"/>
  <c r="AX650" i="10"/>
  <c r="AW17" i="10"/>
  <c r="AW650" i="10"/>
  <c r="AS148" i="4"/>
  <c r="AP310" i="4"/>
  <c r="AV17" i="10"/>
  <c r="AV650" i="10"/>
  <c r="AS17" i="10"/>
  <c r="AS650" i="10"/>
  <c r="AN148" i="4"/>
  <c r="AL310" i="4"/>
  <c r="AR17" i="10"/>
  <c r="AR650" i="10"/>
  <c r="AO17" i="10"/>
  <c r="AO650" i="10"/>
  <c r="AI148" i="4"/>
  <c r="AH310" i="4"/>
  <c r="AN17" i="10"/>
  <c r="AN650" i="10"/>
  <c r="AK17" i="10"/>
  <c r="AK650" i="10"/>
  <c r="AD148" i="4"/>
  <c r="AD310" i="4"/>
  <c r="AJ17" i="10"/>
  <c r="AJ650" i="10"/>
  <c r="AI17" i="10"/>
  <c r="AI650" i="10"/>
  <c r="AB310" i="4"/>
  <c r="AH17" i="10"/>
  <c r="AH650" i="10"/>
  <c r="AG17" i="10"/>
  <c r="AG650" i="10"/>
  <c r="AF17" i="10"/>
  <c r="AF650" i="10"/>
  <c r="AC17" i="10"/>
  <c r="AC650" i="10"/>
  <c r="V310" i="4"/>
  <c r="AB17" i="10"/>
  <c r="AB650" i="10"/>
  <c r="R310" i="4"/>
  <c r="X17" i="10"/>
  <c r="X650" i="10"/>
  <c r="W17" i="10"/>
  <c r="W650" i="10"/>
  <c r="G310" i="4"/>
  <c r="M17" i="10"/>
  <c r="M650" i="10"/>
  <c r="J650" i="10"/>
  <c r="BH309" i="4"/>
  <c r="BI309" i="4"/>
  <c r="BJ309" i="4"/>
  <c r="BP16" i="10"/>
  <c r="BP590" i="10"/>
  <c r="BO16" i="10"/>
  <c r="BO590" i="10"/>
  <c r="BN16" i="10"/>
  <c r="BN590" i="10"/>
  <c r="BM16" i="10"/>
  <c r="BM590" i="10"/>
  <c r="BF309" i="4"/>
  <c r="BL16" i="10"/>
  <c r="BL590" i="10"/>
  <c r="BH16" i="10"/>
  <c r="BH590" i="10"/>
  <c r="BG16" i="10"/>
  <c r="BG590" i="10"/>
  <c r="BF16" i="10"/>
  <c r="BF590" i="10"/>
  <c r="BE16" i="10"/>
  <c r="BE590" i="10"/>
  <c r="BD16" i="10"/>
  <c r="BD590" i="10"/>
  <c r="BC16" i="10"/>
  <c r="BC590" i="10"/>
  <c r="BB16" i="10"/>
  <c r="BB590" i="10"/>
  <c r="BA16" i="10"/>
  <c r="BA590" i="10"/>
  <c r="AZ16" i="10"/>
  <c r="AZ590" i="10"/>
  <c r="AY16" i="10"/>
  <c r="AY590" i="10"/>
  <c r="AX16" i="10"/>
  <c r="AX590" i="10"/>
  <c r="AW16" i="10"/>
  <c r="AW590" i="10"/>
  <c r="AS147" i="4"/>
  <c r="AP309" i="4"/>
  <c r="AV16" i="10"/>
  <c r="AV590" i="10"/>
  <c r="AS16" i="10"/>
  <c r="AS590" i="10"/>
  <c r="AN147" i="4"/>
  <c r="AL309" i="4"/>
  <c r="AR16" i="10"/>
  <c r="AR590" i="10"/>
  <c r="AO16" i="10"/>
  <c r="AO590" i="10"/>
  <c r="AI147" i="4"/>
  <c r="AH309" i="4"/>
  <c r="AN16" i="10"/>
  <c r="AN590" i="10"/>
  <c r="AK16" i="10"/>
  <c r="AK590" i="10"/>
  <c r="AD147" i="4"/>
  <c r="AD309" i="4"/>
  <c r="AJ16" i="10"/>
  <c r="AJ590" i="10"/>
  <c r="AI16" i="10"/>
  <c r="AI590" i="10"/>
  <c r="AB309" i="4"/>
  <c r="AH16" i="10"/>
  <c r="AH590" i="10"/>
  <c r="AG16" i="10"/>
  <c r="AG590" i="10"/>
  <c r="AF16" i="10"/>
  <c r="AF590" i="10"/>
  <c r="AC16" i="10"/>
  <c r="AC590" i="10"/>
  <c r="V309" i="4"/>
  <c r="AB16" i="10"/>
  <c r="AB590" i="10"/>
  <c r="R309" i="4"/>
  <c r="X16" i="10"/>
  <c r="X590" i="10"/>
  <c r="W16" i="10"/>
  <c r="W590" i="10"/>
  <c r="G309" i="4"/>
  <c r="M16" i="10"/>
  <c r="M590" i="10"/>
  <c r="J590" i="10"/>
  <c r="BH308" i="4"/>
  <c r="BI308" i="4"/>
  <c r="BJ308" i="4"/>
  <c r="BP15" i="10"/>
  <c r="BP530" i="10"/>
  <c r="BO15" i="10"/>
  <c r="BO530" i="10"/>
  <c r="BN15" i="10"/>
  <c r="BN530" i="10"/>
  <c r="BM15" i="10"/>
  <c r="BM530" i="10"/>
  <c r="BF308" i="4"/>
  <c r="BL15" i="10"/>
  <c r="BL530" i="10"/>
  <c r="BH15" i="10"/>
  <c r="BH530" i="10"/>
  <c r="BG15" i="10"/>
  <c r="BG530" i="10"/>
  <c r="BF15" i="10"/>
  <c r="BF530" i="10"/>
  <c r="BE15" i="10"/>
  <c r="BE530" i="10"/>
  <c r="BD15" i="10"/>
  <c r="BD530" i="10"/>
  <c r="BC15" i="10"/>
  <c r="BC530" i="10"/>
  <c r="BB15" i="10"/>
  <c r="BB530" i="10"/>
  <c r="BA15" i="10"/>
  <c r="BA530" i="10"/>
  <c r="AZ15" i="10"/>
  <c r="AZ530" i="10"/>
  <c r="AY15" i="10"/>
  <c r="AY530" i="10"/>
  <c r="AX15" i="10"/>
  <c r="AX530" i="10"/>
  <c r="AW15" i="10"/>
  <c r="AW530" i="10"/>
  <c r="AS146" i="4"/>
  <c r="AP308" i="4"/>
  <c r="AV15" i="10"/>
  <c r="AV530" i="10"/>
  <c r="AS15" i="10"/>
  <c r="AS530" i="10"/>
  <c r="AN146" i="4"/>
  <c r="AL308" i="4"/>
  <c r="AR15" i="10"/>
  <c r="AR530" i="10"/>
  <c r="AO15" i="10"/>
  <c r="AO530" i="10"/>
  <c r="AI146" i="4"/>
  <c r="AH308" i="4"/>
  <c r="AN15" i="10"/>
  <c r="AN530" i="10"/>
  <c r="AK15" i="10"/>
  <c r="AK530" i="10"/>
  <c r="AD146" i="4"/>
  <c r="AD308" i="4"/>
  <c r="AJ15" i="10"/>
  <c r="AJ530" i="10"/>
  <c r="AI15" i="10"/>
  <c r="AI530" i="10"/>
  <c r="AB308" i="4"/>
  <c r="AH15" i="10"/>
  <c r="AH530" i="10"/>
  <c r="AG15" i="10"/>
  <c r="AG530" i="10"/>
  <c r="AF15" i="10"/>
  <c r="AF530" i="10"/>
  <c r="AC15" i="10"/>
  <c r="AC530" i="10"/>
  <c r="V308" i="4"/>
  <c r="AB15" i="10"/>
  <c r="AB530" i="10"/>
  <c r="R308" i="4"/>
  <c r="X15" i="10"/>
  <c r="X530" i="10"/>
  <c r="W15" i="10"/>
  <c r="W530" i="10"/>
  <c r="G308" i="4"/>
  <c r="M15" i="10"/>
  <c r="M530" i="10"/>
  <c r="J530" i="10"/>
  <c r="BH307" i="4"/>
  <c r="BI307" i="4"/>
  <c r="BJ307" i="4"/>
  <c r="BP14" i="10"/>
  <c r="BP470" i="10"/>
  <c r="BO14" i="10"/>
  <c r="BO470" i="10"/>
  <c r="BN14" i="10"/>
  <c r="BN470" i="10"/>
  <c r="BM14" i="10"/>
  <c r="BM470" i="10"/>
  <c r="BF307" i="4"/>
  <c r="BL14" i="10"/>
  <c r="BL470" i="10"/>
  <c r="BH14" i="10"/>
  <c r="BH470" i="10"/>
  <c r="BG14" i="10"/>
  <c r="BG470" i="10"/>
  <c r="BF14" i="10"/>
  <c r="BF470" i="10"/>
  <c r="BE14" i="10"/>
  <c r="BE470" i="10"/>
  <c r="BD14" i="10"/>
  <c r="BD470" i="10"/>
  <c r="BC14" i="10"/>
  <c r="BC470" i="10"/>
  <c r="BB14" i="10"/>
  <c r="BB470" i="10"/>
  <c r="BA14" i="10"/>
  <c r="BA470" i="10"/>
  <c r="AZ14" i="10"/>
  <c r="AZ470" i="10"/>
  <c r="AY14" i="10"/>
  <c r="AY470" i="10"/>
  <c r="AX14" i="10"/>
  <c r="AX470" i="10"/>
  <c r="AW14" i="10"/>
  <c r="AW470" i="10"/>
  <c r="AS145" i="4"/>
  <c r="AP307" i="4"/>
  <c r="AV14" i="10"/>
  <c r="AV470" i="10"/>
  <c r="AS14" i="10"/>
  <c r="AS470" i="10"/>
  <c r="AN145" i="4"/>
  <c r="AL307" i="4"/>
  <c r="AR14" i="10"/>
  <c r="AR470" i="10"/>
  <c r="AO14" i="10"/>
  <c r="AO470" i="10"/>
  <c r="AI145" i="4"/>
  <c r="AH307" i="4"/>
  <c r="AN14" i="10"/>
  <c r="AN470" i="10"/>
  <c r="AK14" i="10"/>
  <c r="AK470" i="10"/>
  <c r="AD145" i="4"/>
  <c r="AD307" i="4"/>
  <c r="AJ14" i="10"/>
  <c r="AJ470" i="10"/>
  <c r="AI14" i="10"/>
  <c r="AI470" i="10"/>
  <c r="AB307" i="4"/>
  <c r="AH14" i="10"/>
  <c r="AH470" i="10"/>
  <c r="AG14" i="10"/>
  <c r="AG470" i="10"/>
  <c r="AF14" i="10"/>
  <c r="AF470" i="10"/>
  <c r="AC14" i="10"/>
  <c r="AC470" i="10"/>
  <c r="V307" i="4"/>
  <c r="AB14" i="10"/>
  <c r="AB470" i="10"/>
  <c r="R307" i="4"/>
  <c r="X14" i="10"/>
  <c r="X470" i="10"/>
  <c r="W14" i="10"/>
  <c r="W470" i="10"/>
  <c r="G307" i="4"/>
  <c r="M14" i="10"/>
  <c r="M470" i="10"/>
  <c r="J470" i="10"/>
  <c r="BH306" i="4"/>
  <c r="BI306" i="4"/>
  <c r="BJ306" i="4"/>
  <c r="BP13" i="10"/>
  <c r="BP410" i="10"/>
  <c r="BO13" i="10"/>
  <c r="BO410" i="10"/>
  <c r="BN13" i="10"/>
  <c r="BN410" i="10"/>
  <c r="BM13" i="10"/>
  <c r="BM410" i="10"/>
  <c r="BF306" i="4"/>
  <c r="BL13" i="10"/>
  <c r="BL410" i="10"/>
  <c r="BH13" i="10"/>
  <c r="BH410" i="10"/>
  <c r="BG13" i="10"/>
  <c r="BG410" i="10"/>
  <c r="BF13" i="10"/>
  <c r="BF410" i="10"/>
  <c r="BE13" i="10"/>
  <c r="BE410" i="10"/>
  <c r="BD13" i="10"/>
  <c r="BD410" i="10"/>
  <c r="BC13" i="10"/>
  <c r="BC410" i="10"/>
  <c r="BB13" i="10"/>
  <c r="BB410" i="10"/>
  <c r="BA13" i="10"/>
  <c r="BA410" i="10"/>
  <c r="AZ13" i="10"/>
  <c r="AZ410" i="10"/>
  <c r="AY13" i="10"/>
  <c r="AY410" i="10"/>
  <c r="AX13" i="10"/>
  <c r="AX410" i="10"/>
  <c r="AW13" i="10"/>
  <c r="AW410" i="10"/>
  <c r="AS144" i="4"/>
  <c r="AP306" i="4"/>
  <c r="AV13" i="10"/>
  <c r="AV410" i="10"/>
  <c r="AS13" i="10"/>
  <c r="AS410" i="10"/>
  <c r="AN144" i="4"/>
  <c r="AL306" i="4"/>
  <c r="AR13" i="10"/>
  <c r="AR410" i="10"/>
  <c r="AO13" i="10"/>
  <c r="AO410" i="10"/>
  <c r="AI144" i="4"/>
  <c r="AH306" i="4"/>
  <c r="AN13" i="10"/>
  <c r="AN410" i="10"/>
  <c r="AK13" i="10"/>
  <c r="AK410" i="10"/>
  <c r="AD144" i="4"/>
  <c r="AD306" i="4"/>
  <c r="AJ13" i="10"/>
  <c r="AJ410" i="10"/>
  <c r="AI13" i="10"/>
  <c r="AI410" i="10"/>
  <c r="AB306" i="4"/>
  <c r="AH13" i="10"/>
  <c r="AH410" i="10"/>
  <c r="AG13" i="10"/>
  <c r="AG410" i="10"/>
  <c r="AF13" i="10"/>
  <c r="AF410" i="10"/>
  <c r="AC13" i="10"/>
  <c r="AC410" i="10"/>
  <c r="V306" i="4"/>
  <c r="AB13" i="10"/>
  <c r="AB410" i="10"/>
  <c r="R306" i="4"/>
  <c r="X13" i="10"/>
  <c r="X410" i="10"/>
  <c r="W13" i="10"/>
  <c r="W410" i="10"/>
  <c r="G306" i="4"/>
  <c r="M13" i="10"/>
  <c r="M410" i="10"/>
  <c r="K410" i="10"/>
  <c r="J410" i="10"/>
  <c r="BH305" i="4"/>
  <c r="BI305" i="4"/>
  <c r="BJ305" i="4"/>
  <c r="BP12" i="10"/>
  <c r="BP350" i="10"/>
  <c r="BO12" i="10"/>
  <c r="BO350" i="10"/>
  <c r="BN12" i="10"/>
  <c r="BN350" i="10"/>
  <c r="BM12" i="10"/>
  <c r="BM350" i="10"/>
  <c r="BF305" i="4"/>
  <c r="BL12" i="10"/>
  <c r="BL350" i="10"/>
  <c r="BH12" i="10"/>
  <c r="BH350" i="10"/>
  <c r="BG12" i="10"/>
  <c r="BG350" i="10"/>
  <c r="BF12" i="10"/>
  <c r="BF350" i="10"/>
  <c r="BE12" i="10"/>
  <c r="BE350" i="10"/>
  <c r="BD12" i="10"/>
  <c r="BD350" i="10"/>
  <c r="BC12" i="10"/>
  <c r="BC350" i="10"/>
  <c r="BB12" i="10"/>
  <c r="BB350" i="10"/>
  <c r="BA12" i="10"/>
  <c r="BA350" i="10"/>
  <c r="AZ12" i="10"/>
  <c r="AZ350" i="10"/>
  <c r="AY12" i="10"/>
  <c r="AY350" i="10"/>
  <c r="AX12" i="10"/>
  <c r="AX350" i="10"/>
  <c r="AW12" i="10"/>
  <c r="AW350" i="10"/>
  <c r="AS143" i="4"/>
  <c r="AP305" i="4"/>
  <c r="AV12" i="10"/>
  <c r="AV350" i="10"/>
  <c r="AS12" i="10"/>
  <c r="AS350" i="10"/>
  <c r="AN143" i="4"/>
  <c r="AL305" i="4"/>
  <c r="AR12" i="10"/>
  <c r="AR350" i="10"/>
  <c r="AO12" i="10"/>
  <c r="AO350" i="10"/>
  <c r="AI143" i="4"/>
  <c r="AH305" i="4"/>
  <c r="AN12" i="10"/>
  <c r="AN350" i="10"/>
  <c r="AK12" i="10"/>
  <c r="AK350" i="10"/>
  <c r="AD143" i="4"/>
  <c r="AD305" i="4"/>
  <c r="AJ12" i="10"/>
  <c r="AJ350" i="10"/>
  <c r="AI12" i="10"/>
  <c r="AI350" i="10"/>
  <c r="AB305" i="4"/>
  <c r="AH12" i="10"/>
  <c r="AH350" i="10"/>
  <c r="AG12" i="10"/>
  <c r="AG350" i="10"/>
  <c r="AF12" i="10"/>
  <c r="AF350" i="10"/>
  <c r="AC12" i="10"/>
  <c r="AC350" i="10"/>
  <c r="V305" i="4"/>
  <c r="AB12" i="10"/>
  <c r="AB350" i="10"/>
  <c r="R305" i="4"/>
  <c r="X12" i="10"/>
  <c r="X350" i="10"/>
  <c r="W12" i="10"/>
  <c r="W350" i="10"/>
  <c r="G305" i="4"/>
  <c r="M12" i="10"/>
  <c r="M350" i="10"/>
  <c r="K350" i="10"/>
  <c r="J350" i="10"/>
  <c r="BH304" i="4"/>
  <c r="BI304" i="4"/>
  <c r="BJ304" i="4"/>
  <c r="BP11" i="10"/>
  <c r="BP290" i="10"/>
  <c r="BO11" i="10"/>
  <c r="BO290" i="10"/>
  <c r="BN11" i="10"/>
  <c r="BN290" i="10"/>
  <c r="BM11" i="10"/>
  <c r="BM290" i="10"/>
  <c r="BF304" i="4"/>
  <c r="BL11" i="10"/>
  <c r="BL290" i="10"/>
  <c r="BH11" i="10"/>
  <c r="BH290" i="10"/>
  <c r="BG11" i="10"/>
  <c r="BG290" i="10"/>
  <c r="BF11" i="10"/>
  <c r="BF290" i="10"/>
  <c r="BE11" i="10"/>
  <c r="BE290" i="10"/>
  <c r="BD11" i="10"/>
  <c r="BD290" i="10"/>
  <c r="BC11" i="10"/>
  <c r="BC290" i="10"/>
  <c r="BB11" i="10"/>
  <c r="BB290" i="10"/>
  <c r="BA11" i="10"/>
  <c r="BA290" i="10"/>
  <c r="AZ11" i="10"/>
  <c r="AZ290" i="10"/>
  <c r="AY11" i="10"/>
  <c r="AY290" i="10"/>
  <c r="AX11" i="10"/>
  <c r="AX290" i="10"/>
  <c r="AW11" i="10"/>
  <c r="AW290" i="10"/>
  <c r="AS142" i="4"/>
  <c r="AP304" i="4"/>
  <c r="AV11" i="10"/>
  <c r="AV290" i="10"/>
  <c r="AS11" i="10"/>
  <c r="AS290" i="10"/>
  <c r="AN142" i="4"/>
  <c r="AL304" i="4"/>
  <c r="AR11" i="10"/>
  <c r="AR290" i="10"/>
  <c r="AO11" i="10"/>
  <c r="AO290" i="10"/>
  <c r="AI142" i="4"/>
  <c r="AH304" i="4"/>
  <c r="AN11" i="10"/>
  <c r="AN290" i="10"/>
  <c r="AK11" i="10"/>
  <c r="AK290" i="10"/>
  <c r="AD142" i="4"/>
  <c r="AD304" i="4"/>
  <c r="AJ11" i="10"/>
  <c r="AJ290" i="10"/>
  <c r="AI11" i="10"/>
  <c r="AI290" i="10"/>
  <c r="AB304" i="4"/>
  <c r="AH11" i="10"/>
  <c r="AH290" i="10"/>
  <c r="AG11" i="10"/>
  <c r="AG290" i="10"/>
  <c r="AF11" i="10"/>
  <c r="AF290" i="10"/>
  <c r="AC11" i="10"/>
  <c r="AC290" i="10"/>
  <c r="V304" i="4"/>
  <c r="AB11" i="10"/>
  <c r="AB290" i="10"/>
  <c r="R304" i="4"/>
  <c r="X11" i="10"/>
  <c r="X290" i="10"/>
  <c r="W11" i="10"/>
  <c r="W290" i="10"/>
  <c r="G304" i="4"/>
  <c r="M11" i="10"/>
  <c r="M290" i="10"/>
  <c r="K290" i="10"/>
  <c r="J290" i="10"/>
  <c r="BM9" i="10"/>
  <c r="BM229" i="10"/>
  <c r="BH302" i="4"/>
  <c r="BF302" i="4"/>
  <c r="BL9" i="10"/>
  <c r="BL229" i="10"/>
  <c r="BH303" i="4"/>
  <c r="BI303" i="4"/>
  <c r="BJ303" i="4"/>
  <c r="BP10" i="10"/>
  <c r="BP230" i="10"/>
  <c r="BO10" i="10"/>
  <c r="BO230" i="10"/>
  <c r="BN10" i="10"/>
  <c r="BN230" i="10"/>
  <c r="BM10" i="10"/>
  <c r="BM230" i="10"/>
  <c r="BF303" i="4"/>
  <c r="BL10" i="10"/>
  <c r="BL230" i="10"/>
  <c r="BH10" i="10"/>
  <c r="BH230" i="10"/>
  <c r="BG10" i="10"/>
  <c r="BG230" i="10"/>
  <c r="BF10" i="10"/>
  <c r="BF230" i="10"/>
  <c r="BE10" i="10"/>
  <c r="BE230" i="10"/>
  <c r="BD10" i="10"/>
  <c r="BD230" i="10"/>
  <c r="BC10" i="10"/>
  <c r="BC230" i="10"/>
  <c r="BB10" i="10"/>
  <c r="BB230" i="10"/>
  <c r="BA10" i="10"/>
  <c r="BA230" i="10"/>
  <c r="AZ10" i="10"/>
  <c r="AZ230" i="10"/>
  <c r="AY10" i="10"/>
  <c r="AY230" i="10"/>
  <c r="AX10" i="10"/>
  <c r="AX230" i="10"/>
  <c r="AW10" i="10"/>
  <c r="AW230" i="10"/>
  <c r="AS10" i="10"/>
  <c r="AS230" i="10"/>
  <c r="AO10" i="10"/>
  <c r="AO230" i="10"/>
  <c r="AI141" i="4"/>
  <c r="AH303" i="4"/>
  <c r="AN10" i="10"/>
  <c r="AN230" i="10"/>
  <c r="AK10" i="10"/>
  <c r="AK230" i="10"/>
  <c r="AD141" i="4"/>
  <c r="AD303" i="4"/>
  <c r="AJ10" i="10"/>
  <c r="AJ230" i="10"/>
  <c r="AI10" i="10"/>
  <c r="AI230" i="10"/>
  <c r="AB303" i="4"/>
  <c r="AH10" i="10"/>
  <c r="AH230" i="10"/>
  <c r="AG10" i="10"/>
  <c r="AG230" i="10"/>
  <c r="AC10" i="10"/>
  <c r="AC230" i="10"/>
  <c r="V303" i="4"/>
  <c r="AB10" i="10"/>
  <c r="AB230" i="10"/>
  <c r="R303" i="4"/>
  <c r="X10" i="10"/>
  <c r="X230" i="10"/>
  <c r="W10" i="10"/>
  <c r="W230" i="10"/>
  <c r="G303" i="4"/>
  <c r="M10" i="10"/>
  <c r="M230" i="10"/>
  <c r="K230" i="10"/>
  <c r="J230" i="10"/>
  <c r="BH9" i="10"/>
  <c r="BH170" i="10"/>
  <c r="BI302" i="4"/>
  <c r="BJ302" i="4"/>
  <c r="BP9" i="10"/>
  <c r="BP170" i="10"/>
  <c r="BO9" i="10"/>
  <c r="BO170" i="10"/>
  <c r="BN9" i="10"/>
  <c r="BN170" i="10"/>
  <c r="BM170" i="10"/>
  <c r="BL170" i="10"/>
  <c r="BG9" i="10"/>
  <c r="BG170" i="10"/>
  <c r="BF9" i="10"/>
  <c r="BF170" i="10"/>
  <c r="BE9" i="10"/>
  <c r="BE170" i="10"/>
  <c r="BD9" i="10"/>
  <c r="BD170" i="10"/>
  <c r="BC9" i="10"/>
  <c r="BC170" i="10"/>
  <c r="BB9" i="10"/>
  <c r="BB170" i="10"/>
  <c r="BA9" i="10"/>
  <c r="BA170" i="10"/>
  <c r="AZ9" i="10"/>
  <c r="AZ170" i="10"/>
  <c r="AY9" i="10"/>
  <c r="AY170" i="10"/>
  <c r="AX9" i="10"/>
  <c r="AX170" i="10"/>
  <c r="AW9" i="10"/>
  <c r="AW170" i="10"/>
  <c r="AN302" i="4"/>
  <c r="AT9" i="10"/>
  <c r="AT170" i="10"/>
  <c r="AS9" i="10"/>
  <c r="AS170" i="10"/>
  <c r="AJ302" i="4"/>
  <c r="AP9" i="10"/>
  <c r="AP170" i="10"/>
  <c r="AO9" i="10"/>
  <c r="AO170" i="10"/>
  <c r="AI140" i="4"/>
  <c r="AH302" i="4"/>
  <c r="AN9" i="10"/>
  <c r="AN170" i="10"/>
  <c r="AF302" i="4"/>
  <c r="AL9" i="10"/>
  <c r="AL170" i="10"/>
  <c r="AK9" i="10"/>
  <c r="AK170" i="10"/>
  <c r="AD140" i="4"/>
  <c r="AD302" i="4"/>
  <c r="AJ9" i="10"/>
  <c r="AJ170" i="10"/>
  <c r="AI9" i="10"/>
  <c r="AI170" i="10"/>
  <c r="AB302" i="4"/>
  <c r="AH9" i="10"/>
  <c r="AH170" i="10"/>
  <c r="AG9" i="10"/>
  <c r="AG170" i="10"/>
  <c r="X302" i="4"/>
  <c r="AD9" i="10"/>
  <c r="AD170" i="10"/>
  <c r="AC9" i="10"/>
  <c r="AC170" i="10"/>
  <c r="V302" i="4"/>
  <c r="AB9" i="10"/>
  <c r="AB170" i="10"/>
  <c r="S302" i="4"/>
  <c r="Y9" i="10"/>
  <c r="Y170" i="10"/>
  <c r="R302" i="4"/>
  <c r="X9" i="10"/>
  <c r="X170" i="10"/>
  <c r="W9" i="10"/>
  <c r="W170" i="10"/>
  <c r="P302" i="4"/>
  <c r="V9" i="10"/>
  <c r="V170" i="10"/>
  <c r="O302" i="4"/>
  <c r="U9" i="10"/>
  <c r="U170" i="10"/>
  <c r="N302" i="4"/>
  <c r="T9" i="10"/>
  <c r="T170" i="10"/>
  <c r="M302" i="4"/>
  <c r="S9" i="10"/>
  <c r="S170" i="10"/>
  <c r="L302" i="4"/>
  <c r="R9" i="10"/>
  <c r="R170" i="10"/>
  <c r="J302" i="4"/>
  <c r="P9" i="10"/>
  <c r="P170" i="10"/>
  <c r="J31" i="4"/>
  <c r="I302" i="4"/>
  <c r="O9" i="10"/>
  <c r="O170" i="10"/>
  <c r="H302" i="4"/>
  <c r="N9" i="10"/>
  <c r="N170" i="10"/>
  <c r="G302" i="4"/>
  <c r="M9" i="10"/>
  <c r="M170" i="10"/>
  <c r="L9" i="10"/>
  <c r="L170" i="10"/>
  <c r="K170" i="10"/>
  <c r="C140" i="4"/>
  <c r="C302" i="4"/>
  <c r="H9" i="10"/>
  <c r="J170" i="10"/>
  <c r="I9" i="10"/>
  <c r="I170" i="10"/>
  <c r="H170" i="10"/>
  <c r="X816" i="10"/>
  <c r="X817" i="10"/>
  <c r="X818" i="10"/>
  <c r="AC811" i="10"/>
  <c r="AE811" i="10"/>
  <c r="AE809" i="10"/>
  <c r="M809" i="10"/>
  <c r="AE807" i="10"/>
  <c r="M807" i="10"/>
  <c r="AE805" i="10"/>
  <c r="M805" i="10"/>
  <c r="AE803" i="10"/>
  <c r="M803" i="10"/>
  <c r="L796" i="10"/>
  <c r="W790" i="10"/>
  <c r="S790" i="10"/>
  <c r="S789" i="10"/>
  <c r="S788" i="10"/>
  <c r="S787" i="10"/>
  <c r="S785" i="10"/>
  <c r="S784" i="10"/>
  <c r="S783" i="10"/>
  <c r="S781" i="10"/>
  <c r="S780" i="10"/>
  <c r="S779" i="10"/>
  <c r="Z778" i="10"/>
  <c r="Z777" i="10"/>
  <c r="S777" i="10"/>
  <c r="Z27" i="10"/>
  <c r="AC766" i="10"/>
  <c r="L31" i="10"/>
  <c r="L763" i="10"/>
  <c r="AC706" i="10"/>
  <c r="L703" i="10"/>
  <c r="AC646" i="10"/>
  <c r="L643" i="10"/>
  <c r="AC586" i="10"/>
  <c r="L583" i="10"/>
  <c r="AC526" i="10"/>
  <c r="L523" i="10"/>
  <c r="AC466" i="10"/>
  <c r="L463" i="10"/>
  <c r="AC406" i="10"/>
  <c r="L403" i="10"/>
  <c r="AC346" i="10"/>
  <c r="L343" i="10"/>
  <c r="AC286" i="10"/>
  <c r="L283" i="10"/>
  <c r="AC226" i="10"/>
  <c r="L223" i="10"/>
  <c r="X216" i="10"/>
  <c r="X217" i="10"/>
  <c r="X218" i="10"/>
  <c r="AC211" i="10"/>
  <c r="AE211" i="10"/>
  <c r="AE209" i="10"/>
  <c r="M209" i="10"/>
  <c r="AE207" i="10"/>
  <c r="M207" i="10"/>
  <c r="AE205" i="10"/>
  <c r="M205" i="10"/>
  <c r="AE203" i="10"/>
  <c r="M203" i="10"/>
  <c r="L196" i="10"/>
  <c r="W190" i="10"/>
  <c r="S190" i="10"/>
  <c r="S189" i="10"/>
  <c r="S188" i="10"/>
  <c r="S187" i="10"/>
  <c r="S185" i="10"/>
  <c r="S184" i="10"/>
  <c r="S183" i="10"/>
  <c r="S181" i="10"/>
  <c r="S180" i="10"/>
  <c r="S179" i="10"/>
  <c r="Z178" i="10"/>
  <c r="Z177" i="10"/>
  <c r="S177" i="10"/>
  <c r="AC166" i="10"/>
  <c r="L163" i="10"/>
  <c r="S34" i="3"/>
  <c r="S35" i="3"/>
  <c r="S39" i="3"/>
  <c r="S40" i="3"/>
  <c r="S41" i="3"/>
  <c r="S42" i="3"/>
  <c r="S43" i="3"/>
  <c r="J142" i="5"/>
  <c r="F156" i="5"/>
  <c r="I157" i="5"/>
  <c r="I156" i="5"/>
  <c r="D134" i="5"/>
  <c r="D135" i="5"/>
  <c r="D133" i="5"/>
  <c r="B231" i="4"/>
  <c r="BD231" i="4"/>
  <c r="AT299" i="4"/>
  <c r="AZ6" i="10"/>
  <c r="B232" i="4"/>
  <c r="BD232" i="4"/>
  <c r="AT300" i="4"/>
  <c r="AZ7" i="10"/>
  <c r="BE232" i="4"/>
  <c r="AW300" i="4"/>
  <c r="BC7" i="10"/>
  <c r="EZ281" i="1"/>
  <c r="EZ282" i="1"/>
  <c r="EZ283" i="1"/>
  <c r="EZ284" i="1"/>
  <c r="EZ285" i="1"/>
  <c r="EZ286" i="1"/>
  <c r="EZ287" i="1"/>
  <c r="EZ288" i="1"/>
  <c r="EZ289" i="1"/>
  <c r="EZ290" i="1"/>
  <c r="EZ291" i="1"/>
  <c r="EZ292" i="1"/>
  <c r="N290" i="4"/>
  <c r="I204" i="5"/>
  <c r="I290" i="4"/>
  <c r="J290" i="4"/>
  <c r="M290" i="4"/>
  <c r="I271" i="4"/>
  <c r="AU139" i="4"/>
  <c r="U76" i="4"/>
  <c r="U77" i="4"/>
  <c r="U78" i="4"/>
  <c r="U79" i="4"/>
  <c r="U80" i="4"/>
  <c r="U82" i="4"/>
  <c r="U84" i="4"/>
  <c r="U85" i="4"/>
  <c r="R76" i="4"/>
  <c r="R78" i="4"/>
  <c r="R82" i="4"/>
  <c r="R84" i="4"/>
  <c r="R85" i="4"/>
  <c r="AZ139" i="4"/>
  <c r="BA139" i="4"/>
  <c r="BB139" i="4"/>
  <c r="BD139" i="4"/>
  <c r="BA300" i="4"/>
  <c r="AZ300" i="4"/>
  <c r="AZ299" i="4"/>
  <c r="M271" i="4"/>
  <c r="N271" i="4"/>
  <c r="J271" i="4"/>
  <c r="O271" i="4"/>
  <c r="M272" i="4"/>
  <c r="N272" i="4"/>
  <c r="O272" i="4"/>
  <c r="M273" i="4"/>
  <c r="N273" i="4"/>
  <c r="O273" i="4"/>
  <c r="M274" i="4"/>
  <c r="N274" i="4"/>
  <c r="O274" i="4"/>
  <c r="M275" i="4"/>
  <c r="N275" i="4"/>
  <c r="O275" i="4"/>
  <c r="M276" i="4"/>
  <c r="N276" i="4"/>
  <c r="O276" i="4"/>
  <c r="M277" i="4"/>
  <c r="N277" i="4"/>
  <c r="O277" i="4"/>
  <c r="M278" i="4"/>
  <c r="N278" i="4"/>
  <c r="O278" i="4"/>
  <c r="M279" i="4"/>
  <c r="N279" i="4"/>
  <c r="O279" i="4"/>
  <c r="M280" i="4"/>
  <c r="N280" i="4"/>
  <c r="O280" i="4"/>
  <c r="O281" i="4"/>
  <c r="N281" i="4"/>
  <c r="M281" i="4"/>
  <c r="K271" i="4"/>
  <c r="K272" i="4"/>
  <c r="K273" i="4"/>
  <c r="K274" i="4"/>
  <c r="K275" i="4"/>
  <c r="K276" i="4"/>
  <c r="K277" i="4"/>
  <c r="K278" i="4"/>
  <c r="K279" i="4"/>
  <c r="K280" i="4"/>
  <c r="K281" i="4"/>
  <c r="J281" i="4"/>
  <c r="I281" i="4"/>
  <c r="BK185" i="1"/>
  <c r="BK187" i="1"/>
  <c r="D54" i="7"/>
  <c r="D72" i="7"/>
  <c r="D71" i="7"/>
  <c r="D61" i="7"/>
  <c r="D60" i="7"/>
  <c r="D50" i="7"/>
  <c r="D49" i="7"/>
  <c r="E47" i="2"/>
  <c r="E48" i="2"/>
  <c r="E49" i="2"/>
  <c r="E50" i="2"/>
  <c r="E51" i="2"/>
  <c r="E52" i="2"/>
  <c r="E53" i="2"/>
  <c r="E54" i="2"/>
  <c r="E55" i="2"/>
  <c r="E46" i="2"/>
  <c r="A59" i="2"/>
  <c r="E59" i="2"/>
  <c r="A60" i="2"/>
  <c r="E60" i="2"/>
  <c r="A61" i="2"/>
  <c r="E61" i="2"/>
  <c r="A62" i="2"/>
  <c r="E62" i="2"/>
  <c r="A63" i="2"/>
  <c r="E63" i="2"/>
  <c r="E64" i="2"/>
  <c r="E65" i="2"/>
  <c r="E66" i="2"/>
  <c r="G64" i="2"/>
  <c r="E67" i="2"/>
  <c r="E68" i="2"/>
  <c r="A69" i="2"/>
  <c r="E69" i="2"/>
  <c r="A70" i="2"/>
  <c r="E70" i="2"/>
  <c r="A71" i="2"/>
  <c r="E71" i="2"/>
  <c r="A72" i="2"/>
  <c r="E72" i="2"/>
  <c r="E73" i="2"/>
  <c r="E74" i="2"/>
  <c r="A75" i="2"/>
  <c r="E75" i="2"/>
  <c r="A76" i="2"/>
  <c r="E76" i="2"/>
  <c r="A77" i="2"/>
  <c r="E77" i="2"/>
  <c r="A78" i="2"/>
  <c r="E78" i="2"/>
  <c r="A79" i="2"/>
  <c r="E79" i="2"/>
  <c r="A80" i="2"/>
  <c r="E80" i="2"/>
  <c r="A81" i="2"/>
  <c r="E81" i="2"/>
  <c r="A82" i="2"/>
  <c r="E82" i="2"/>
  <c r="A83" i="2"/>
  <c r="E83" i="2"/>
  <c r="A84" i="2"/>
  <c r="E84" i="2"/>
  <c r="A85" i="2"/>
  <c r="E85" i="2"/>
  <c r="A86" i="2"/>
  <c r="E86" i="2"/>
  <c r="A87" i="2"/>
  <c r="E87" i="2"/>
  <c r="A88" i="2"/>
  <c r="E88" i="2"/>
  <c r="A89" i="2"/>
  <c r="E89" i="2"/>
  <c r="A90" i="2"/>
  <c r="E90" i="2"/>
  <c r="A91" i="2"/>
  <c r="E91" i="2"/>
  <c r="A92" i="2"/>
  <c r="E92" i="2"/>
  <c r="A93" i="2"/>
  <c r="E93" i="2"/>
  <c r="A94" i="2"/>
  <c r="E94" i="2"/>
  <c r="A95" i="2"/>
  <c r="E95" i="2"/>
  <c r="A96" i="2"/>
  <c r="E96" i="2"/>
  <c r="E97" i="2"/>
  <c r="E98" i="2"/>
  <c r="A99" i="2"/>
  <c r="E99" i="2"/>
  <c r="A100" i="2"/>
  <c r="E100" i="2"/>
  <c r="A101" i="2"/>
  <c r="E101" i="2"/>
  <c r="A102" i="2"/>
  <c r="E102" i="2"/>
  <c r="A103" i="2"/>
  <c r="E103" i="2"/>
  <c r="A104" i="2"/>
  <c r="E104" i="2"/>
  <c r="A105" i="2"/>
  <c r="E105" i="2"/>
  <c r="A106" i="2"/>
  <c r="E106" i="2"/>
  <c r="A107" i="2"/>
  <c r="E107" i="2"/>
  <c r="A108" i="2"/>
  <c r="E108" i="2"/>
  <c r="A109" i="2"/>
  <c r="E109" i="2"/>
  <c r="A110" i="2"/>
  <c r="E110" i="2"/>
  <c r="A111" i="2"/>
  <c r="E111" i="2"/>
  <c r="A112" i="2"/>
  <c r="E112" i="2"/>
  <c r="A113" i="2"/>
  <c r="E113" i="2"/>
  <c r="A114" i="2"/>
  <c r="E114" i="2"/>
  <c r="A115" i="2"/>
  <c r="E115" i="2"/>
  <c r="A116" i="2"/>
  <c r="E116" i="2"/>
  <c r="A117" i="2"/>
  <c r="E117" i="2"/>
  <c r="A118" i="2"/>
  <c r="E118" i="2"/>
  <c r="A119" i="2"/>
  <c r="E119" i="2"/>
  <c r="A120" i="2"/>
  <c r="E120" i="2"/>
  <c r="A121" i="2"/>
  <c r="E121" i="2"/>
  <c r="A122" i="2"/>
  <c r="A123" i="2"/>
  <c r="A124" i="2"/>
  <c r="A125" i="2"/>
  <c r="E125" i="2"/>
  <c r="A126" i="2"/>
  <c r="E126" i="2"/>
  <c r="A127" i="2"/>
  <c r="E127" i="2"/>
  <c r="A128" i="2"/>
  <c r="E128" i="2"/>
  <c r="A129" i="2"/>
  <c r="E129" i="2"/>
  <c r="A130" i="2"/>
  <c r="E130" i="2"/>
  <c r="A131" i="2"/>
  <c r="E131" i="2"/>
  <c r="A132" i="2"/>
  <c r="E132" i="2"/>
  <c r="A133" i="2"/>
  <c r="E133" i="2"/>
  <c r="A134" i="2"/>
  <c r="E134" i="2"/>
  <c r="A135" i="2"/>
  <c r="E135" i="2"/>
  <c r="A136" i="2"/>
  <c r="E136" i="2"/>
  <c r="A137" i="2"/>
  <c r="E137" i="2"/>
  <c r="A138" i="2"/>
  <c r="E138" i="2"/>
  <c r="A139" i="2"/>
  <c r="E139" i="2"/>
  <c r="A140" i="2"/>
  <c r="E140" i="2"/>
  <c r="A141" i="2"/>
  <c r="E141" i="2"/>
  <c r="A142" i="2"/>
  <c r="E142" i="2"/>
  <c r="A143" i="2"/>
  <c r="E143" i="2"/>
  <c r="A144" i="2"/>
  <c r="E144" i="2"/>
  <c r="A145" i="2"/>
  <c r="E145" i="2"/>
  <c r="A146" i="2"/>
  <c r="E146" i="2"/>
  <c r="A147" i="2"/>
  <c r="E147" i="2"/>
  <c r="A148" i="2"/>
  <c r="E148" i="2"/>
  <c r="A149" i="2"/>
  <c r="E149" i="2"/>
  <c r="A150" i="2"/>
  <c r="E150" i="2"/>
  <c r="A151" i="2"/>
  <c r="E151" i="2"/>
  <c r="A152" i="2"/>
  <c r="E152" i="2"/>
  <c r="A153" i="2"/>
  <c r="EL269" i="1"/>
  <c r="BQ346" i="1"/>
  <c r="BR4" i="2"/>
  <c r="BR65" i="2"/>
  <c r="H152" i="2"/>
  <c r="B153" i="2"/>
  <c r="E153" i="2"/>
  <c r="A154" i="2"/>
  <c r="B154" i="2"/>
  <c r="E154" i="2"/>
  <c r="A155" i="2"/>
  <c r="B155" i="2"/>
  <c r="E155" i="2"/>
  <c r="A156" i="2"/>
  <c r="B156" i="2"/>
  <c r="E156" i="2"/>
  <c r="A157" i="2"/>
  <c r="B157" i="2"/>
  <c r="E157" i="2"/>
  <c r="A158" i="2"/>
  <c r="B158" i="2"/>
  <c r="E158" i="2"/>
  <c r="A159" i="2"/>
  <c r="E159" i="2"/>
  <c r="A160" i="2"/>
  <c r="E160" i="2"/>
  <c r="A161" i="2"/>
  <c r="E161" i="2"/>
  <c r="A162" i="2"/>
  <c r="E162" i="2"/>
  <c r="A163" i="2"/>
  <c r="E163" i="2"/>
  <c r="G44" i="2"/>
  <c r="C58" i="2"/>
  <c r="E58" i="2"/>
  <c r="V2" i="2"/>
  <c r="Z2" i="2"/>
  <c r="AA2" i="2"/>
  <c r="AB2" i="2"/>
  <c r="AH2" i="2"/>
  <c r="AP2" i="2"/>
  <c r="AV2" i="2"/>
  <c r="AW2" i="2"/>
  <c r="BC2" i="2"/>
  <c r="BD2" i="2"/>
  <c r="BO2" i="2"/>
  <c r="CB3" i="2"/>
  <c r="CC3" i="2"/>
  <c r="G346" i="1"/>
  <c r="H4" i="2"/>
  <c r="I4" i="2"/>
  <c r="I346" i="1"/>
  <c r="J4" i="2"/>
  <c r="J346" i="1"/>
  <c r="K4" i="2"/>
  <c r="K346" i="1"/>
  <c r="L4" i="2"/>
  <c r="M4" i="2"/>
  <c r="M346" i="1"/>
  <c r="N4" i="2"/>
  <c r="BH269" i="1"/>
  <c r="N346" i="1"/>
  <c r="O4" i="2"/>
  <c r="O346" i="1"/>
  <c r="P4" i="2"/>
  <c r="Q4" i="2"/>
  <c r="Q346" i="1"/>
  <c r="R4" i="2"/>
  <c r="T4" i="2"/>
  <c r="V4" i="2"/>
  <c r="Y4" i="2"/>
  <c r="Y346" i="1"/>
  <c r="Z4" i="2"/>
  <c r="Z346" i="1"/>
  <c r="AA4" i="2"/>
  <c r="AA346" i="1"/>
  <c r="AB4" i="2"/>
  <c r="AB346" i="1"/>
  <c r="AC4" i="2"/>
  <c r="AC346" i="1"/>
  <c r="AD4" i="2"/>
  <c r="AD346" i="1"/>
  <c r="AE4" i="2"/>
  <c r="AG346" i="1"/>
  <c r="AH4" i="2"/>
  <c r="AH346" i="1"/>
  <c r="AI4" i="2"/>
  <c r="AX233" i="4"/>
  <c r="BA233" i="4"/>
  <c r="AJ346" i="1"/>
  <c r="AK4" i="2"/>
  <c r="AY233" i="4"/>
  <c r="BB233" i="4"/>
  <c r="AK346" i="1"/>
  <c r="AL4" i="2"/>
  <c r="AM4" i="2"/>
  <c r="AN4" i="2"/>
  <c r="AO4" i="2"/>
  <c r="AP4" i="2"/>
  <c r="AQ4" i="2"/>
  <c r="AR4" i="2"/>
  <c r="AS4" i="2"/>
  <c r="BB4" i="2"/>
  <c r="BD346" i="1"/>
  <c r="BE4" i="2"/>
  <c r="BJ4" i="2"/>
  <c r="BN4" i="2"/>
  <c r="BO346" i="1"/>
  <c r="BP4" i="2"/>
  <c r="BQ4" i="2"/>
  <c r="EM269" i="1"/>
  <c r="BR346" i="1"/>
  <c r="BS4" i="2"/>
  <c r="EN269" i="1"/>
  <c r="BS346" i="1"/>
  <c r="BT4" i="2"/>
  <c r="EH269" i="1"/>
  <c r="EI269" i="1"/>
  <c r="EJ269" i="1"/>
  <c r="EO269" i="1"/>
  <c r="BT346" i="1"/>
  <c r="BU4" i="2"/>
  <c r="EP269" i="1"/>
  <c r="BU346" i="1"/>
  <c r="BV4" i="2"/>
  <c r="EQ269" i="1"/>
  <c r="BV346" i="1"/>
  <c r="BW4" i="2"/>
  <c r="ER269" i="1"/>
  <c r="BW346" i="1"/>
  <c r="BX4" i="2"/>
  <c r="BY4" i="2"/>
  <c r="I5" i="2"/>
  <c r="J347" i="1"/>
  <c r="K5" i="2"/>
  <c r="M5" i="2"/>
  <c r="Q5" i="2"/>
  <c r="V5" i="2"/>
  <c r="Y5" i="2"/>
  <c r="AM5" i="2"/>
  <c r="AN5" i="2"/>
  <c r="AO5" i="2"/>
  <c r="AP5" i="2"/>
  <c r="AQ5" i="2"/>
  <c r="AR5" i="2"/>
  <c r="AS5" i="2"/>
  <c r="BB5" i="2"/>
  <c r="BJ5" i="2"/>
  <c r="BN5" i="2"/>
  <c r="BO347" i="1"/>
  <c r="BP5" i="2"/>
  <c r="BQ5" i="2"/>
  <c r="BY5" i="2"/>
  <c r="D298" i="4"/>
  <c r="I5" i="10"/>
  <c r="I6" i="10"/>
  <c r="I7" i="10"/>
  <c r="I8" i="10"/>
  <c r="D313" i="4"/>
  <c r="I20" i="10"/>
  <c r="I110" i="10"/>
  <c r="H20" i="10"/>
  <c r="C139" i="4"/>
  <c r="C301" i="4"/>
  <c r="H8" i="10"/>
  <c r="H7" i="10"/>
  <c r="H6" i="10"/>
  <c r="H5" i="10"/>
  <c r="Q132" i="4"/>
  <c r="P132" i="4"/>
  <c r="AA122" i="4"/>
  <c r="AC151" i="4"/>
  <c r="AD139" i="4"/>
  <c r="Z122" i="4"/>
  <c r="AB301" i="4"/>
  <c r="AH8" i="10"/>
  <c r="AH110" i="10"/>
  <c r="BN140" i="4"/>
  <c r="BN141" i="4"/>
  <c r="BN142" i="4"/>
  <c r="BN143" i="4"/>
  <c r="BN144" i="4"/>
  <c r="BN145" i="4"/>
  <c r="BN146" i="4"/>
  <c r="BN147" i="4"/>
  <c r="BN148" i="4"/>
  <c r="BN149" i="4"/>
  <c r="BN150" i="4"/>
  <c r="BN139" i="4"/>
  <c r="BI125" i="4"/>
  <c r="BJ125" i="4"/>
  <c r="BI126" i="4"/>
  <c r="BJ126" i="4"/>
  <c r="BI127" i="4"/>
  <c r="BJ127" i="4"/>
  <c r="BH127" i="4"/>
  <c r="BH125" i="4"/>
  <c r="BG122" i="4"/>
  <c r="BG123" i="4"/>
  <c r="BG124" i="4"/>
  <c r="BG125" i="4"/>
  <c r="BG126" i="4"/>
  <c r="J127" i="4"/>
  <c r="BG127" i="4"/>
  <c r="BG121" i="4"/>
  <c r="K121" i="4"/>
  <c r="BK121" i="4"/>
  <c r="L121" i="4"/>
  <c r="BL121" i="4"/>
  <c r="M121" i="4"/>
  <c r="BM121" i="4"/>
  <c r="K122" i="4"/>
  <c r="BK122" i="4"/>
  <c r="L122" i="4"/>
  <c r="BL122" i="4"/>
  <c r="M122" i="4"/>
  <c r="BM122" i="4"/>
  <c r="K123" i="4"/>
  <c r="BK123" i="4"/>
  <c r="M123" i="4"/>
  <c r="BM123" i="4"/>
  <c r="K124" i="4"/>
  <c r="BK124" i="4"/>
  <c r="L124" i="4"/>
  <c r="BL124" i="4"/>
  <c r="M124" i="4"/>
  <c r="BM124" i="4"/>
  <c r="K125" i="4"/>
  <c r="BK125" i="4"/>
  <c r="L125" i="4"/>
  <c r="BL125" i="4"/>
  <c r="M125" i="4"/>
  <c r="BM125" i="4"/>
  <c r="K126" i="4"/>
  <c r="BK126" i="4"/>
  <c r="L126" i="4"/>
  <c r="BL126" i="4"/>
  <c r="M126" i="4"/>
  <c r="BM126" i="4"/>
  <c r="K127" i="4"/>
  <c r="BK127" i="4"/>
  <c r="L127" i="4"/>
  <c r="BL127" i="4"/>
  <c r="M127" i="4"/>
  <c r="BM127" i="4"/>
  <c r="BL120" i="4"/>
  <c r="BM120" i="4"/>
  <c r="BK120" i="4"/>
  <c r="BI120" i="4"/>
  <c r="BJ120" i="4"/>
  <c r="BH120" i="4"/>
  <c r="BK151" i="4"/>
  <c r="BH151" i="4"/>
  <c r="Q128" i="4"/>
  <c r="R128" i="4"/>
  <c r="P128" i="4"/>
  <c r="Q126" i="4"/>
  <c r="R126" i="4"/>
  <c r="P126" i="4"/>
  <c r="R124" i="4"/>
  <c r="P124" i="4"/>
  <c r="R122" i="4"/>
  <c r="P122" i="4"/>
  <c r="P121" i="4"/>
  <c r="BH121" i="4"/>
  <c r="BI123" i="4"/>
  <c r="BH123" i="4"/>
  <c r="BH122" i="4"/>
  <c r="BI124" i="4"/>
  <c r="BH124" i="4"/>
  <c r="BJ124" i="4"/>
  <c r="BJ123" i="4"/>
  <c r="BJ122" i="4"/>
  <c r="BH119" i="4"/>
  <c r="P120" i="4"/>
  <c r="U122" i="4"/>
  <c r="Q120" i="4"/>
  <c r="U52" i="10"/>
  <c r="U53" i="10"/>
  <c r="U54" i="10"/>
  <c r="U55" i="10"/>
  <c r="U56" i="10"/>
  <c r="U57" i="10"/>
  <c r="U58" i="10"/>
  <c r="U59" i="10"/>
  <c r="U60" i="10"/>
  <c r="U61" i="10"/>
  <c r="U62" i="10"/>
  <c r="M24" i="10"/>
  <c r="F181" i="5"/>
  <c r="W177" i="5"/>
  <c r="F180" i="5"/>
  <c r="I181" i="5"/>
  <c r="M181" i="5"/>
  <c r="J174" i="5"/>
  <c r="F174" i="5"/>
  <c r="BD184" i="1"/>
  <c r="BD185" i="1"/>
  <c r="BD186" i="1"/>
  <c r="BD187" i="1"/>
  <c r="BD188" i="1"/>
  <c r="BD189" i="1"/>
  <c r="BD190" i="1"/>
  <c r="BD191" i="1"/>
  <c r="BD192" i="1"/>
  <c r="BD193" i="1"/>
  <c r="BD194" i="1"/>
  <c r="BD195" i="1"/>
  <c r="BD196" i="1"/>
  <c r="BD197" i="1"/>
  <c r="BD198" i="1"/>
  <c r="BD199" i="1"/>
  <c r="BD200" i="1"/>
  <c r="BD201" i="1"/>
  <c r="BD202" i="1"/>
  <c r="BD203" i="1"/>
  <c r="BD204" i="1"/>
  <c r="BD205" i="1"/>
  <c r="BD206" i="1"/>
  <c r="BD207" i="1"/>
  <c r="BD208" i="1"/>
  <c r="BD209" i="1"/>
  <c r="BD210" i="1"/>
  <c r="BD211" i="1"/>
  <c r="BD212" i="1"/>
  <c r="BD213" i="1"/>
  <c r="BD214" i="1"/>
  <c r="BD215" i="1"/>
  <c r="BD216" i="1"/>
  <c r="BD217" i="1"/>
  <c r="BD218" i="1"/>
  <c r="J172" i="5"/>
  <c r="F172" i="5"/>
  <c r="BG184" i="1"/>
  <c r="BG185" i="1"/>
  <c r="BG186" i="1"/>
  <c r="BG187" i="1"/>
  <c r="BG188" i="1"/>
  <c r="BG189" i="1"/>
  <c r="BG190" i="1"/>
  <c r="BG191" i="1"/>
  <c r="BG192" i="1"/>
  <c r="BG193" i="1"/>
  <c r="BG194" i="1"/>
  <c r="BG195" i="1"/>
  <c r="BG196" i="1"/>
  <c r="BG197" i="1"/>
  <c r="BG198" i="1"/>
  <c r="BG199" i="1"/>
  <c r="BG200" i="1"/>
  <c r="BG201" i="1"/>
  <c r="BG202" i="1"/>
  <c r="BG203" i="1"/>
  <c r="BG204" i="1"/>
  <c r="BG205" i="1"/>
  <c r="BG206" i="1"/>
  <c r="BG207" i="1"/>
  <c r="BG208" i="1"/>
  <c r="BG209" i="1"/>
  <c r="BG210" i="1"/>
  <c r="BG211" i="1"/>
  <c r="BG212" i="1"/>
  <c r="BG213" i="1"/>
  <c r="BG214" i="1"/>
  <c r="BG215" i="1"/>
  <c r="BG216" i="1"/>
  <c r="BG217" i="1"/>
  <c r="BG218" i="1"/>
  <c r="J173" i="5"/>
  <c r="F173" i="5"/>
  <c r="J175" i="5"/>
  <c r="Q175" i="5"/>
  <c r="F175" i="5"/>
  <c r="F177" i="5"/>
  <c r="F179" i="5"/>
  <c r="I180" i="5"/>
  <c r="M180" i="5"/>
  <c r="K183" i="5"/>
  <c r="L183" i="5"/>
  <c r="D191" i="5"/>
  <c r="O111" i="3"/>
  <c r="R49" i="4"/>
  <c r="Q202" i="5"/>
  <c r="O204" i="5"/>
  <c r="Q204" i="5"/>
  <c r="O203" i="5"/>
  <c r="Q203" i="5"/>
  <c r="Q205" i="5"/>
  <c r="P85" i="3"/>
  <c r="P125" i="4"/>
  <c r="S204" i="5"/>
  <c r="AI8" i="10"/>
  <c r="AI110" i="10"/>
  <c r="AD301" i="4"/>
  <c r="AJ8" i="10"/>
  <c r="AJ110" i="10"/>
  <c r="BE231" i="4"/>
  <c r="AW299" i="4"/>
  <c r="BC6" i="10"/>
  <c r="R86" i="3"/>
  <c r="R85" i="3"/>
  <c r="O64" i="3"/>
  <c r="AL64" i="3"/>
  <c r="AG64" i="3"/>
  <c r="AB64" i="3"/>
  <c r="W64" i="3"/>
  <c r="R64" i="3"/>
  <c r="M202" i="5"/>
  <c r="L288" i="3"/>
  <c r="M203" i="5"/>
  <c r="L289" i="3"/>
  <c r="M204" i="5"/>
  <c r="L290" i="3"/>
  <c r="AI59" i="3"/>
  <c r="AI60" i="3"/>
  <c r="AI61" i="3"/>
  <c r="I175" i="5"/>
  <c r="W175" i="5"/>
  <c r="I174" i="5"/>
  <c r="W174" i="5"/>
  <c r="I173" i="5"/>
  <c r="W173" i="5"/>
  <c r="I172" i="5"/>
  <c r="W172" i="5"/>
  <c r="I176" i="5"/>
  <c r="W176" i="5"/>
  <c r="R204" i="5"/>
  <c r="L136" i="10"/>
  <c r="L26" i="10"/>
  <c r="AE65" i="2"/>
  <c r="N74" i="2"/>
  <c r="AD345" i="1"/>
  <c r="M83" i="7"/>
  <c r="B73" i="7"/>
  <c r="B74" i="7"/>
  <c r="B75" i="7"/>
  <c r="B76" i="7"/>
  <c r="B77" i="7"/>
  <c r="B78" i="7"/>
  <c r="B79" i="7"/>
  <c r="B80" i="7"/>
  <c r="B81" i="7"/>
  <c r="B82" i="7"/>
  <c r="B83" i="7"/>
  <c r="B84" i="7"/>
  <c r="B85" i="7"/>
  <c r="D58" i="7"/>
  <c r="D59" i="7"/>
  <c r="D62" i="7"/>
  <c r="D63" i="7"/>
  <c r="D64" i="7"/>
  <c r="D65" i="7"/>
  <c r="D66" i="7"/>
  <c r="D67" i="7"/>
  <c r="D68" i="7"/>
  <c r="D69" i="7"/>
  <c r="B70" i="7"/>
  <c r="D70" i="7"/>
  <c r="D73" i="7"/>
  <c r="D74" i="7"/>
  <c r="D75" i="7"/>
  <c r="D76" i="7"/>
  <c r="D77" i="7"/>
  <c r="D78" i="7"/>
  <c r="D79" i="7"/>
  <c r="D80" i="7"/>
  <c r="D81" i="7"/>
  <c r="D82" i="7"/>
  <c r="D83" i="7"/>
  <c r="D84" i="7"/>
  <c r="D85" i="7"/>
  <c r="M67" i="7"/>
  <c r="M64" i="7"/>
  <c r="M56" i="7"/>
  <c r="B41" i="7"/>
  <c r="D41" i="7"/>
  <c r="B42" i="7"/>
  <c r="D42" i="7"/>
  <c r="B43" i="7"/>
  <c r="D43" i="7"/>
  <c r="B44" i="7"/>
  <c r="D44" i="7"/>
  <c r="D45" i="7"/>
  <c r="D46" i="7"/>
  <c r="D47" i="7"/>
  <c r="D48" i="7"/>
  <c r="D51" i="7"/>
  <c r="D52" i="7"/>
  <c r="D53" i="7"/>
  <c r="D55" i="7"/>
  <c r="D56" i="7"/>
  <c r="D57" i="7"/>
  <c r="B28" i="7"/>
  <c r="D28" i="7"/>
  <c r="B29" i="7"/>
  <c r="D29" i="7"/>
  <c r="B30" i="7"/>
  <c r="D30" i="7"/>
  <c r="D31" i="7"/>
  <c r="D32" i="7"/>
  <c r="D33" i="7"/>
  <c r="D34" i="7"/>
  <c r="D35" i="7"/>
  <c r="D36" i="7"/>
  <c r="D37" i="7"/>
  <c r="B38" i="7"/>
  <c r="D38" i="7"/>
  <c r="D40" i="7"/>
  <c r="F1" i="7"/>
  <c r="M6" i="7"/>
  <c r="AH32" i="4"/>
  <c r="AH30" i="4"/>
  <c r="AH31" i="4"/>
  <c r="AH33" i="4"/>
  <c r="AH34" i="4"/>
  <c r="AH35" i="4"/>
  <c r="AH36" i="4"/>
  <c r="AH37" i="4"/>
  <c r="AH38" i="4"/>
  <c r="AH39" i="4"/>
  <c r="AH40" i="4"/>
  <c r="AH41" i="4"/>
  <c r="AH42" i="4"/>
  <c r="I42" i="4"/>
  <c r="AG30" i="4"/>
  <c r="AG31" i="4"/>
  <c r="AG32" i="4"/>
  <c r="AG33" i="4"/>
  <c r="AG34" i="4"/>
  <c r="AG35" i="4"/>
  <c r="AG36" i="4"/>
  <c r="AG37" i="4"/>
  <c r="AG38" i="4"/>
  <c r="AG39" i="4"/>
  <c r="AG40" i="4"/>
  <c r="AG41" i="4"/>
  <c r="AG42" i="4"/>
  <c r="D42" i="4"/>
  <c r="I43" i="4"/>
  <c r="AD42" i="4"/>
  <c r="D43" i="4"/>
  <c r="AR280" i="1"/>
  <c r="AR281" i="1"/>
  <c r="AR282" i="1"/>
  <c r="AR283" i="1"/>
  <c r="AR284" i="1"/>
  <c r="AR285" i="1"/>
  <c r="AR286" i="1"/>
  <c r="AR287" i="1"/>
  <c r="AR288" i="1"/>
  <c r="AR289" i="1"/>
  <c r="AR290" i="1"/>
  <c r="AR291" i="1"/>
  <c r="AR292" i="1"/>
  <c r="AJ280" i="1"/>
  <c r="AJ281" i="1"/>
  <c r="AJ282" i="1"/>
  <c r="AJ283" i="1"/>
  <c r="AJ284" i="1"/>
  <c r="AJ285" i="1"/>
  <c r="AJ286" i="1"/>
  <c r="AJ287" i="1"/>
  <c r="AJ288" i="1"/>
  <c r="AJ289" i="1"/>
  <c r="AJ290" i="1"/>
  <c r="AJ291" i="1"/>
  <c r="AJ292" i="1"/>
  <c r="S280" i="1"/>
  <c r="S281" i="1"/>
  <c r="S282" i="1"/>
  <c r="S283" i="1"/>
  <c r="S284" i="1"/>
  <c r="S285" i="1"/>
  <c r="S286" i="1"/>
  <c r="S287" i="1"/>
  <c r="S288" i="1"/>
  <c r="S289" i="1"/>
  <c r="S290" i="1"/>
  <c r="S291" i="1"/>
  <c r="S292" i="1"/>
  <c r="K280" i="1"/>
  <c r="K281" i="1"/>
  <c r="K282" i="1"/>
  <c r="K283" i="1"/>
  <c r="K284" i="1"/>
  <c r="K285" i="1"/>
  <c r="K286" i="1"/>
  <c r="K287" i="1"/>
  <c r="K288" i="1"/>
  <c r="K289" i="1"/>
  <c r="K290" i="1"/>
  <c r="K291" i="1"/>
  <c r="K292" i="1"/>
  <c r="G218" i="1"/>
  <c r="G115" i="1"/>
  <c r="G164" i="1"/>
  <c r="H161" i="1"/>
  <c r="J161"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L161"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N161"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P161"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R161"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T161"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V161"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X161"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Z161"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B161"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D161"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G163" i="1"/>
  <c r="G165" i="1"/>
  <c r="CC24" i="1"/>
  <c r="BH24" i="1"/>
  <c r="BI24" i="1"/>
  <c r="BJ24" i="1"/>
  <c r="BK24" i="1"/>
  <c r="BL24" i="1"/>
  <c r="BM24" i="1"/>
  <c r="BN24" i="1"/>
  <c r="BO24" i="1"/>
  <c r="BP24" i="1"/>
  <c r="BQ24" i="1"/>
  <c r="BR24" i="1"/>
  <c r="BS24" i="1"/>
  <c r="BT24" i="1"/>
  <c r="BU24" i="1"/>
  <c r="BV24" i="1"/>
  <c r="BW24" i="1"/>
  <c r="BX24" i="1"/>
  <c r="BY24" i="1"/>
  <c r="BZ24" i="1"/>
  <c r="CA24" i="1"/>
  <c r="CB24" i="1"/>
  <c r="BF24" i="1"/>
  <c r="H14" i="11"/>
  <c r="F9" i="11"/>
  <c r="F37" i="11"/>
  <c r="F77" i="11"/>
  <c r="I76" i="11"/>
  <c r="F23" i="11"/>
  <c r="F28" i="11"/>
  <c r="F58" i="11"/>
  <c r="I77" i="11"/>
  <c r="F26" i="11"/>
  <c r="F59" i="11"/>
  <c r="F25" i="11"/>
  <c r="F60" i="11"/>
  <c r="F81" i="11"/>
  <c r="F80" i="11"/>
  <c r="I81" i="11"/>
  <c r="F61" i="11"/>
  <c r="F29" i="11"/>
  <c r="F62" i="11"/>
  <c r="F82" i="11"/>
  <c r="I82" i="11"/>
  <c r="F30" i="11"/>
  <c r="F63" i="11"/>
  <c r="F52" i="11"/>
  <c r="I66" i="1"/>
  <c r="F24" i="11"/>
  <c r="F56" i="11"/>
  <c r="F72" i="11"/>
  <c r="I72" i="11"/>
  <c r="F57" i="11"/>
  <c r="F51" i="11"/>
  <c r="F50" i="11"/>
  <c r="F86" i="11"/>
  <c r="F85" i="11"/>
  <c r="I80" i="11"/>
  <c r="I71" i="11"/>
  <c r="Q125" i="4"/>
  <c r="H292" i="3"/>
  <c r="H290" i="3"/>
  <c r="H288" i="3"/>
  <c r="J290" i="3"/>
  <c r="J286" i="3"/>
  <c r="I290" i="3"/>
  <c r="I286" i="3"/>
  <c r="H286" i="3"/>
  <c r="J147" i="5"/>
  <c r="J141" i="5"/>
  <c r="AG61" i="3"/>
  <c r="AG60" i="3"/>
  <c r="AG59" i="3"/>
  <c r="AK266" i="4"/>
  <c r="AI266" i="4"/>
  <c r="AJ266" i="4"/>
  <c r="H290" i="4"/>
  <c r="H281" i="4"/>
  <c r="BH299" i="4"/>
  <c r="BH300" i="4"/>
  <c r="BH301" i="4"/>
  <c r="BH313" i="4"/>
  <c r="BC299" i="4"/>
  <c r="BC300" i="4"/>
  <c r="BC313" i="4"/>
  <c r="BD299" i="4"/>
  <c r="BD300" i="4"/>
  <c r="BD313" i="4"/>
  <c r="BE313" i="4"/>
  <c r="BF313" i="4"/>
  <c r="BF300" i="4"/>
  <c r="BF301" i="4"/>
  <c r="BF299" i="4"/>
  <c r="BI299" i="4"/>
  <c r="BI300" i="4"/>
  <c r="BI301" i="4"/>
  <c r="BI313" i="4"/>
  <c r="BJ313" i="4"/>
  <c r="G121" i="4"/>
  <c r="BQ170" i="2"/>
  <c r="BP170" i="2"/>
  <c r="BN170" i="2"/>
  <c r="BJ170" i="2"/>
  <c r="BB170" i="2"/>
  <c r="AS170" i="2"/>
  <c r="AR170" i="2"/>
  <c r="AQ170" i="2"/>
  <c r="AP170" i="2"/>
  <c r="AO170" i="2"/>
  <c r="AN170" i="2"/>
  <c r="AM170" i="2"/>
  <c r="Y170" i="2"/>
  <c r="V170" i="2"/>
  <c r="Q170" i="2"/>
  <c r="M170" i="2"/>
  <c r="K170" i="2"/>
  <c r="I170" i="2"/>
  <c r="BY170" i="2"/>
  <c r="CA169" i="2"/>
  <c r="CC169" i="2"/>
  <c r="BZ169" i="2"/>
  <c r="CB169" i="2"/>
  <c r="BY169" i="2"/>
  <c r="BX169" i="2"/>
  <c r="BW169" i="2"/>
  <c r="BV169" i="2"/>
  <c r="BU169" i="2"/>
  <c r="BT169" i="2"/>
  <c r="BS169" i="2"/>
  <c r="BR169" i="2"/>
  <c r="BQ169" i="2"/>
  <c r="BP169" i="2"/>
  <c r="BO169" i="2"/>
  <c r="BN169" i="2"/>
  <c r="BM169" i="2"/>
  <c r="BL169" i="2"/>
  <c r="BK169" i="2"/>
  <c r="BJ169" i="2"/>
  <c r="BI169" i="2"/>
  <c r="BH169" i="2"/>
  <c r="BG169" i="2"/>
  <c r="BF169" i="2"/>
  <c r="BE169" i="2"/>
  <c r="BD169" i="2"/>
  <c r="BC169" i="2"/>
  <c r="BB169" i="2"/>
  <c r="BA169" i="2"/>
  <c r="AZ169" i="2"/>
  <c r="AY169" i="2"/>
  <c r="AX169" i="2"/>
  <c r="AW169" i="2"/>
  <c r="AV169" i="2"/>
  <c r="AU169" i="2"/>
  <c r="AT169" i="2"/>
  <c r="AS169" i="2"/>
  <c r="AR169" i="2"/>
  <c r="AQ169" i="2"/>
  <c r="AP169" i="2"/>
  <c r="AO169" i="2"/>
  <c r="AN169" i="2"/>
  <c r="AM169" i="2"/>
  <c r="AL169" i="2"/>
  <c r="AK169" i="2"/>
  <c r="AJ169" i="2"/>
  <c r="AI169" i="2"/>
  <c r="AH169" i="2"/>
  <c r="AG169" i="2"/>
  <c r="AF169" i="2"/>
  <c r="AE169" i="2"/>
  <c r="AD169" i="2"/>
  <c r="AC169" i="2"/>
  <c r="AB169" i="2"/>
  <c r="AA169" i="2"/>
  <c r="Z169" i="2"/>
  <c r="Y169" i="2"/>
  <c r="X169" i="2"/>
  <c r="W169" i="2"/>
  <c r="V169" i="2"/>
  <c r="U169" i="2"/>
  <c r="T169" i="2"/>
  <c r="S169" i="2"/>
  <c r="R169" i="2"/>
  <c r="Q169" i="2"/>
  <c r="P169" i="2"/>
  <c r="O169" i="2"/>
  <c r="N169" i="2"/>
  <c r="M169" i="2"/>
  <c r="L169" i="2"/>
  <c r="K169" i="2"/>
  <c r="J169" i="2"/>
  <c r="I169" i="2"/>
  <c r="H169" i="2"/>
  <c r="X167" i="2"/>
  <c r="G167" i="2"/>
  <c r="G164" i="2"/>
  <c r="F11" i="7"/>
  <c r="J6" i="7"/>
  <c r="F6" i="7"/>
  <c r="F5" i="7"/>
  <c r="M80" i="7"/>
  <c r="M79" i="7"/>
  <c r="M76" i="7"/>
  <c r="M75" i="7"/>
  <c r="M40" i="7"/>
  <c r="M37" i="7"/>
  <c r="M53" i="7"/>
  <c r="M34" i="7"/>
  <c r="M32" i="7"/>
  <c r="F42" i="11"/>
  <c r="F41" i="11"/>
  <c r="F40" i="11"/>
  <c r="F39" i="11"/>
  <c r="F38" i="11"/>
  <c r="F34" i="11"/>
  <c r="F19" i="11"/>
  <c r="F15" i="11"/>
  <c r="F16" i="11"/>
  <c r="F17" i="11"/>
  <c r="F18" i="11"/>
  <c r="F14" i="11"/>
  <c r="C15" i="11"/>
  <c r="C16" i="11"/>
  <c r="C17" i="11"/>
  <c r="C18" i="11"/>
  <c r="C14" i="11"/>
  <c r="F10" i="11"/>
  <c r="AL243" i="3"/>
  <c r="CF261" i="1"/>
  <c r="AN266" i="4"/>
  <c r="AO266" i="4"/>
  <c r="H203" i="5"/>
  <c r="H204" i="5"/>
  <c r="H205" i="5"/>
  <c r="H202" i="5"/>
  <c r="I177" i="5"/>
  <c r="I179" i="5"/>
  <c r="AX151" i="4"/>
  <c r="AU140" i="4"/>
  <c r="AZ140" i="4"/>
  <c r="BA140" i="4"/>
  <c r="BB140" i="4"/>
  <c r="AU141" i="4"/>
  <c r="AZ141" i="4"/>
  <c r="BA141" i="4"/>
  <c r="BB141" i="4"/>
  <c r="AU142" i="4"/>
  <c r="AZ142" i="4"/>
  <c r="BA142" i="4"/>
  <c r="BB142" i="4"/>
  <c r="AU143" i="4"/>
  <c r="AZ143" i="4"/>
  <c r="BA143" i="4"/>
  <c r="BB143" i="4"/>
  <c r="AU144" i="4"/>
  <c r="AZ144" i="4"/>
  <c r="BA144" i="4"/>
  <c r="BB144" i="4"/>
  <c r="AU145" i="4"/>
  <c r="AZ145" i="4"/>
  <c r="BA145" i="4"/>
  <c r="BB145" i="4"/>
  <c r="AU146" i="4"/>
  <c r="AZ146" i="4"/>
  <c r="BA146" i="4"/>
  <c r="BB146" i="4"/>
  <c r="AU147" i="4"/>
  <c r="AZ147" i="4"/>
  <c r="BA147" i="4"/>
  <c r="BB147" i="4"/>
  <c r="AU148" i="4"/>
  <c r="AZ148" i="4"/>
  <c r="BA148" i="4"/>
  <c r="BB148" i="4"/>
  <c r="AU149" i="4"/>
  <c r="AZ149" i="4"/>
  <c r="BA149" i="4"/>
  <c r="BB149" i="4"/>
  <c r="AU150" i="4"/>
  <c r="AZ150" i="4"/>
  <c r="BA150" i="4"/>
  <c r="BB150" i="4"/>
  <c r="BB151" i="4"/>
  <c r="BC151" i="4"/>
  <c r="AG86" i="4"/>
  <c r="AL86" i="4"/>
  <c r="Y173" i="5"/>
  <c r="Y174" i="5"/>
  <c r="Y175" i="5"/>
  <c r="Y176" i="5"/>
  <c r="Y177" i="5"/>
  <c r="Y172" i="5"/>
  <c r="I164" i="5"/>
  <c r="BY345" i="1"/>
  <c r="BZ345" i="1"/>
  <c r="CA345" i="1"/>
  <c r="CB345" i="1"/>
  <c r="AH97" i="2"/>
  <c r="AG97" i="2"/>
  <c r="H301" i="4"/>
  <c r="H313" i="4"/>
  <c r="J313" i="4"/>
  <c r="P20" i="10"/>
  <c r="P47" i="10"/>
  <c r="G313" i="4"/>
  <c r="M20" i="10"/>
  <c r="R45" i="10"/>
  <c r="G301" i="4"/>
  <c r="R44" i="10"/>
  <c r="T43" i="10"/>
  <c r="V301" i="4"/>
  <c r="AB8" i="10"/>
  <c r="AB110" i="10"/>
  <c r="F144" i="4"/>
  <c r="AV144" i="4"/>
  <c r="BC144" i="4"/>
  <c r="BD144" i="4"/>
  <c r="F145" i="4"/>
  <c r="AV145" i="4"/>
  <c r="BC145" i="4"/>
  <c r="BD145" i="4"/>
  <c r="F146" i="4"/>
  <c r="AV146" i="4"/>
  <c r="BC146" i="4"/>
  <c r="BD146" i="4"/>
  <c r="F147" i="4"/>
  <c r="AV147" i="4"/>
  <c r="BC147" i="4"/>
  <c r="BD147" i="4"/>
  <c r="F148" i="4"/>
  <c r="AV148" i="4"/>
  <c r="BC148" i="4"/>
  <c r="BD148" i="4"/>
  <c r="F149" i="4"/>
  <c r="AV149" i="4"/>
  <c r="BC149" i="4"/>
  <c r="BD149" i="4"/>
  <c r="F150" i="4"/>
  <c r="AV150" i="4"/>
  <c r="BC150" i="4"/>
  <c r="BD150" i="4"/>
  <c r="U298" i="4"/>
  <c r="T298" i="4"/>
  <c r="AC151" i="10"/>
  <c r="AE151" i="10"/>
  <c r="J30" i="4"/>
  <c r="I301" i="4"/>
  <c r="AV140" i="4"/>
  <c r="BC140" i="4"/>
  <c r="BD140" i="4"/>
  <c r="AV141" i="4"/>
  <c r="BC141" i="4"/>
  <c r="BD141" i="4"/>
  <c r="F142" i="4"/>
  <c r="AV142" i="4"/>
  <c r="BC142" i="4"/>
  <c r="BD142" i="4"/>
  <c r="F143" i="4"/>
  <c r="AV143" i="4"/>
  <c r="BC143" i="4"/>
  <c r="BD143" i="4"/>
  <c r="BJ20" i="10"/>
  <c r="BK20" i="10"/>
  <c r="BI20" i="10"/>
  <c r="Z118" i="10"/>
  <c r="Z117" i="10"/>
  <c r="AE145" i="10"/>
  <c r="AE147" i="10"/>
  <c r="AE149" i="10"/>
  <c r="J301" i="4"/>
  <c r="P8" i="10"/>
  <c r="P110" i="10"/>
  <c r="W130" i="10"/>
  <c r="O8" i="10"/>
  <c r="O110" i="10"/>
  <c r="S130" i="10"/>
  <c r="S301" i="4"/>
  <c r="Y8" i="10"/>
  <c r="Y110" i="10"/>
  <c r="S129" i="10"/>
  <c r="N8" i="10"/>
  <c r="N110" i="10"/>
  <c r="S128" i="10"/>
  <c r="S127" i="10"/>
  <c r="P301" i="4"/>
  <c r="V8" i="10"/>
  <c r="V110" i="10"/>
  <c r="S125" i="10"/>
  <c r="O301" i="4"/>
  <c r="U8" i="10"/>
  <c r="U110" i="10"/>
  <c r="S124" i="10"/>
  <c r="N301" i="4"/>
  <c r="T8" i="10"/>
  <c r="T110" i="10"/>
  <c r="S123" i="10"/>
  <c r="L8" i="10"/>
  <c r="L110" i="10"/>
  <c r="S121" i="10"/>
  <c r="M301" i="4"/>
  <c r="S8" i="10"/>
  <c r="S110" i="10"/>
  <c r="S120" i="10"/>
  <c r="L301" i="4"/>
  <c r="R8" i="10"/>
  <c r="R110" i="10"/>
  <c r="S119" i="10"/>
  <c r="H110" i="10"/>
  <c r="S117" i="10"/>
  <c r="BJ301" i="4"/>
  <c r="BP8" i="10"/>
  <c r="BP110" i="10"/>
  <c r="BO8" i="10"/>
  <c r="BO110" i="10"/>
  <c r="BN8" i="10"/>
  <c r="BN110" i="10"/>
  <c r="BM8" i="10"/>
  <c r="BM110" i="10"/>
  <c r="BH8" i="10"/>
  <c r="BH110" i="10"/>
  <c r="BG8" i="10"/>
  <c r="BG110" i="10"/>
  <c r="BF8" i="10"/>
  <c r="BF110" i="10"/>
  <c r="BE8" i="10"/>
  <c r="BE110" i="10"/>
  <c r="BD8" i="10"/>
  <c r="BD110" i="10"/>
  <c r="BC8" i="10"/>
  <c r="BC110" i="10"/>
  <c r="BB8" i="10"/>
  <c r="BB110" i="10"/>
  <c r="BA8" i="10"/>
  <c r="BA110" i="10"/>
  <c r="AZ8" i="10"/>
  <c r="AZ110" i="10"/>
  <c r="AY8" i="10"/>
  <c r="AY110" i="10"/>
  <c r="AX8" i="10"/>
  <c r="AX110" i="10"/>
  <c r="AW8" i="10"/>
  <c r="AW110" i="10"/>
  <c r="AS8" i="10"/>
  <c r="AS110" i="10"/>
  <c r="AO8" i="10"/>
  <c r="AO110" i="10"/>
  <c r="AK8" i="10"/>
  <c r="AK110" i="10"/>
  <c r="AG8" i="10"/>
  <c r="AG110" i="10"/>
  <c r="AC8" i="10"/>
  <c r="AC110" i="10"/>
  <c r="R301" i="4"/>
  <c r="X8" i="10"/>
  <c r="X110" i="10"/>
  <c r="W8" i="10"/>
  <c r="W110" i="10"/>
  <c r="M8" i="10"/>
  <c r="M110" i="10"/>
  <c r="J110" i="10"/>
  <c r="BJ300" i="4"/>
  <c r="BP7" i="10"/>
  <c r="BO7" i="10"/>
  <c r="BN7" i="10"/>
  <c r="BM7" i="10"/>
  <c r="BH7" i="10"/>
  <c r="BG7" i="10"/>
  <c r="BF7" i="10"/>
  <c r="BE7" i="10"/>
  <c r="BD7" i="10"/>
  <c r="AY232" i="4"/>
  <c r="BB232" i="4"/>
  <c r="AU300" i="4"/>
  <c r="BA7" i="10"/>
  <c r="AX232" i="4"/>
  <c r="BA232" i="4"/>
  <c r="AR300" i="4"/>
  <c r="AX7" i="10"/>
  <c r="AW7" i="10"/>
  <c r="AV7" i="10"/>
  <c r="AU7" i="10"/>
  <c r="AT7" i="10"/>
  <c r="AS7" i="10"/>
  <c r="AR7" i="10"/>
  <c r="AQ7" i="10"/>
  <c r="AP7" i="10"/>
  <c r="AO7" i="10"/>
  <c r="AN7" i="10"/>
  <c r="AM7" i="10"/>
  <c r="AL7" i="10"/>
  <c r="AK7" i="10"/>
  <c r="AJ7" i="10"/>
  <c r="AI7" i="10"/>
  <c r="AH7" i="10"/>
  <c r="AG7" i="10"/>
  <c r="AF7" i="10"/>
  <c r="AE7" i="10"/>
  <c r="AD7" i="10"/>
  <c r="AC7" i="10"/>
  <c r="AB7" i="10"/>
  <c r="AA7" i="10"/>
  <c r="Z7" i="10"/>
  <c r="Y7" i="10"/>
  <c r="X7" i="10"/>
  <c r="W7" i="10"/>
  <c r="V7" i="10"/>
  <c r="U7" i="10"/>
  <c r="T7" i="10"/>
  <c r="S7" i="10"/>
  <c r="R7" i="10"/>
  <c r="Q7" i="10"/>
  <c r="P7" i="10"/>
  <c r="O7" i="10"/>
  <c r="N7" i="10"/>
  <c r="M7" i="10"/>
  <c r="L7" i="10"/>
  <c r="BJ299" i="4"/>
  <c r="BP6" i="10"/>
  <c r="BO6" i="10"/>
  <c r="BN6" i="10"/>
  <c r="BM6" i="10"/>
  <c r="BH6" i="10"/>
  <c r="BG6" i="10"/>
  <c r="BF6" i="10"/>
  <c r="BE6" i="10"/>
  <c r="BD6" i="10"/>
  <c r="AY231" i="4"/>
  <c r="BB231" i="4"/>
  <c r="AU299" i="4"/>
  <c r="BA6" i="10"/>
  <c r="AX231" i="4"/>
  <c r="BA231" i="4"/>
  <c r="AR299" i="4"/>
  <c r="AX6" i="10"/>
  <c r="AW6" i="10"/>
  <c r="AV6" i="10"/>
  <c r="AU6" i="10"/>
  <c r="AT6" i="10"/>
  <c r="AS6" i="10"/>
  <c r="AR6" i="10"/>
  <c r="AQ6" i="10"/>
  <c r="AP6" i="10"/>
  <c r="AO6" i="10"/>
  <c r="AN6" i="10"/>
  <c r="AM6" i="10"/>
  <c r="AL6" i="10"/>
  <c r="AK6" i="10"/>
  <c r="AJ6" i="10"/>
  <c r="AI6" i="10"/>
  <c r="AH6" i="10"/>
  <c r="AG6" i="10"/>
  <c r="AF6" i="10"/>
  <c r="AE6" i="10"/>
  <c r="AD6" i="10"/>
  <c r="AC6" i="10"/>
  <c r="AB6" i="10"/>
  <c r="AA6" i="10"/>
  <c r="Z6" i="10"/>
  <c r="Y6" i="10"/>
  <c r="X6" i="10"/>
  <c r="W6" i="10"/>
  <c r="V6" i="10"/>
  <c r="U6" i="10"/>
  <c r="T6" i="10"/>
  <c r="S6" i="10"/>
  <c r="R6" i="10"/>
  <c r="Q6" i="10"/>
  <c r="P6" i="10"/>
  <c r="O6" i="10"/>
  <c r="N6" i="10"/>
  <c r="M6" i="10"/>
  <c r="L6" i="10"/>
  <c r="BP5" i="10"/>
  <c r="BO5" i="10"/>
  <c r="BN5" i="10"/>
  <c r="BM5" i="10"/>
  <c r="BL5" i="10"/>
  <c r="BK5" i="10"/>
  <c r="BJ5" i="10"/>
  <c r="BI5" i="10"/>
  <c r="BH5" i="10"/>
  <c r="BG5" i="10"/>
  <c r="BF5" i="10"/>
  <c r="BE5" i="10"/>
  <c r="BD5" i="10"/>
  <c r="BC5" i="10"/>
  <c r="BB5" i="10"/>
  <c r="BA5" i="10"/>
  <c r="AZ5" i="10"/>
  <c r="AY5" i="10"/>
  <c r="AX5" i="10"/>
  <c r="AW5" i="10"/>
  <c r="AV5" i="10"/>
  <c r="AO298" i="4"/>
  <c r="AU5" i="10"/>
  <c r="AT5" i="10"/>
  <c r="AS5" i="10"/>
  <c r="AR5" i="10"/>
  <c r="AQ5" i="10"/>
  <c r="AP5" i="10"/>
  <c r="AO5" i="10"/>
  <c r="AN5" i="10"/>
  <c r="AM5" i="10"/>
  <c r="AL5" i="10"/>
  <c r="AK5" i="10"/>
  <c r="AJ5" i="10"/>
  <c r="AI5" i="10"/>
  <c r="AH5" i="10"/>
  <c r="AG5" i="10"/>
  <c r="AF5" i="10"/>
  <c r="AE5" i="10"/>
  <c r="AD5" i="10"/>
  <c r="AC5" i="10"/>
  <c r="AB5" i="10"/>
  <c r="AA5" i="10"/>
  <c r="Z5" i="10"/>
  <c r="S298" i="4"/>
  <c r="Y5" i="10"/>
  <c r="R298" i="4"/>
  <c r="X5" i="10"/>
  <c r="W5" i="10"/>
  <c r="P298" i="4"/>
  <c r="V5" i="10"/>
  <c r="O298" i="4"/>
  <c r="U5" i="10"/>
  <c r="M298" i="4"/>
  <c r="S5" i="10"/>
  <c r="L298" i="4"/>
  <c r="R5" i="10"/>
  <c r="P5" i="10"/>
  <c r="I298" i="4"/>
  <c r="O5" i="10"/>
  <c r="H298" i="4"/>
  <c r="N5" i="10"/>
  <c r="M5" i="10"/>
  <c r="L5" i="10"/>
  <c r="L20" i="10"/>
  <c r="S313" i="4"/>
  <c r="Y20" i="10"/>
  <c r="V63" i="10"/>
  <c r="O20" i="10"/>
  <c r="N20" i="10"/>
  <c r="S63" i="10"/>
  <c r="P63" i="10"/>
  <c r="M63" i="10"/>
  <c r="X52" i="10"/>
  <c r="X53" i="10"/>
  <c r="X54" i="10"/>
  <c r="X55" i="10"/>
  <c r="X56" i="10"/>
  <c r="X57" i="10"/>
  <c r="X58" i="10"/>
  <c r="X59" i="10"/>
  <c r="X60" i="10"/>
  <c r="X61" i="10"/>
  <c r="X62" i="10"/>
  <c r="V52" i="10"/>
  <c r="V53" i="10"/>
  <c r="V54" i="10"/>
  <c r="V55" i="10"/>
  <c r="V56" i="10"/>
  <c r="V57" i="10"/>
  <c r="V58" i="10"/>
  <c r="V59" i="10"/>
  <c r="V60" i="10"/>
  <c r="V61" i="10"/>
  <c r="V62" i="10"/>
  <c r="P52" i="10"/>
  <c r="P53" i="10"/>
  <c r="P54" i="10"/>
  <c r="P55" i="10"/>
  <c r="P56" i="10"/>
  <c r="P57" i="10"/>
  <c r="P58" i="10"/>
  <c r="P59" i="10"/>
  <c r="P60" i="10"/>
  <c r="P61" i="10"/>
  <c r="P62" i="10"/>
  <c r="S52" i="10"/>
  <c r="S53" i="10"/>
  <c r="S54" i="10"/>
  <c r="S55" i="10"/>
  <c r="S56" i="10"/>
  <c r="S57" i="10"/>
  <c r="S58" i="10"/>
  <c r="S59" i="10"/>
  <c r="S60" i="10"/>
  <c r="S61" i="10"/>
  <c r="S62" i="10"/>
  <c r="X51" i="10"/>
  <c r="V51" i="10"/>
  <c r="U51" i="10"/>
  <c r="S51" i="10"/>
  <c r="P51" i="10"/>
  <c r="AI90" i="10"/>
  <c r="AC92" i="10"/>
  <c r="AJ90" i="10"/>
  <c r="AC93" i="10"/>
  <c r="AC94" i="10"/>
  <c r="AF78" i="10"/>
  <c r="AF82" i="10"/>
  <c r="AF84" i="10"/>
  <c r="AF86" i="10"/>
  <c r="AF88" i="10"/>
  <c r="AF90" i="10"/>
  <c r="X92" i="10"/>
  <c r="AG78" i="10"/>
  <c r="AG82" i="10"/>
  <c r="AG84" i="10"/>
  <c r="AG86" i="10"/>
  <c r="AG88" i="10"/>
  <c r="AG90" i="10"/>
  <c r="X93" i="10"/>
  <c r="X94" i="10"/>
  <c r="P88" i="10"/>
  <c r="P86" i="10"/>
  <c r="P84" i="10"/>
  <c r="P82" i="10"/>
  <c r="AE88" i="10"/>
  <c r="AE86" i="10"/>
  <c r="AE84" i="10"/>
  <c r="AE82" i="10"/>
  <c r="BP20" i="10"/>
  <c r="BO20" i="10"/>
  <c r="BN20" i="10"/>
  <c r="BM20" i="10"/>
  <c r="BL20" i="10"/>
  <c r="BH20" i="10"/>
  <c r="AY313" i="4"/>
  <c r="AZ313" i="4"/>
  <c r="BA313" i="4"/>
  <c r="BG20" i="10"/>
  <c r="BF20" i="10"/>
  <c r="B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V313" i="4"/>
  <c r="AB20" i="10"/>
  <c r="U313" i="4"/>
  <c r="AA20" i="10"/>
  <c r="Z20" i="10"/>
  <c r="X20" i="10"/>
  <c r="W20" i="10"/>
  <c r="P313" i="4"/>
  <c r="V20" i="10"/>
  <c r="O313" i="4"/>
  <c r="U20" i="10"/>
  <c r="T20" i="10"/>
  <c r="M313" i="4"/>
  <c r="S20" i="10"/>
  <c r="R20" i="10"/>
  <c r="Q20" i="10"/>
  <c r="R120" i="4"/>
  <c r="Q121" i="4"/>
  <c r="R131" i="4"/>
  <c r="S49" i="4"/>
  <c r="X156" i="10"/>
  <c r="X157" i="10"/>
  <c r="X158" i="10"/>
  <c r="AE143" i="10"/>
  <c r="AC106" i="10"/>
  <c r="L103" i="10"/>
  <c r="AW379" i="1"/>
  <c r="S379" i="1"/>
  <c r="Q31" i="10"/>
  <c r="L30" i="10"/>
  <c r="AS231" i="4"/>
  <c r="AT231" i="4"/>
  <c r="AU231" i="4"/>
  <c r="AV231" i="4"/>
  <c r="AS232" i="4"/>
  <c r="AT232" i="4"/>
  <c r="AU232" i="4"/>
  <c r="AV232" i="4"/>
  <c r="AL231" i="4"/>
  <c r="AL232" i="4"/>
  <c r="X62" i="2"/>
  <c r="BS65" i="2"/>
  <c r="H156" i="2"/>
  <c r="BX65" i="2"/>
  <c r="H146" i="2"/>
  <c r="BW65" i="2"/>
  <c r="H142" i="2"/>
  <c r="BV65" i="2"/>
  <c r="K138" i="2"/>
  <c r="BU65" i="2"/>
  <c r="H136" i="2"/>
  <c r="BT65" i="2"/>
  <c r="H132" i="2"/>
  <c r="AA114" i="2"/>
  <c r="AA104" i="2"/>
  <c r="AA108" i="2"/>
  <c r="AB114" i="2"/>
  <c r="AB104" i="2"/>
  <c r="AB108" i="2"/>
  <c r="Z114" i="2"/>
  <c r="Z108" i="2"/>
  <c r="Z104" i="2"/>
  <c r="AL65" i="2"/>
  <c r="K114" i="2"/>
  <c r="AK65" i="2"/>
  <c r="K112" i="2"/>
  <c r="AI65" i="2"/>
  <c r="K108" i="2"/>
  <c r="AH65" i="2"/>
  <c r="K106" i="2"/>
  <c r="V116" i="2"/>
  <c r="W116" i="2"/>
  <c r="AD65" i="2"/>
  <c r="N88" i="2"/>
  <c r="AC65" i="2"/>
  <c r="N87" i="2"/>
  <c r="AB65" i="2"/>
  <c r="N86" i="2"/>
  <c r="AA65" i="2"/>
  <c r="N85" i="2"/>
  <c r="Z65" i="2"/>
  <c r="N84" i="2"/>
  <c r="T65" i="2"/>
  <c r="N81" i="2"/>
  <c r="BY65" i="2"/>
  <c r="BQ65" i="2"/>
  <c r="BP65" i="2"/>
  <c r="BN65" i="2"/>
  <c r="BJ65" i="2"/>
  <c r="BE65" i="2"/>
  <c r="BB65" i="2"/>
  <c r="AS65" i="2"/>
  <c r="AR65" i="2"/>
  <c r="AQ65" i="2"/>
  <c r="AP65" i="2"/>
  <c r="AO65" i="2"/>
  <c r="AN65" i="2"/>
  <c r="AM65" i="2"/>
  <c r="Y65" i="2"/>
  <c r="V65" i="2"/>
  <c r="R65" i="2"/>
  <c r="Q65" i="2"/>
  <c r="P65" i="2"/>
  <c r="O65" i="2"/>
  <c r="N65" i="2"/>
  <c r="M65" i="2"/>
  <c r="L65" i="2"/>
  <c r="K65" i="2"/>
  <c r="J65" i="2"/>
  <c r="I65" i="2"/>
  <c r="H65" i="2"/>
  <c r="BY64" i="2"/>
  <c r="BX64" i="2"/>
  <c r="BW64" i="2"/>
  <c r="BV64" i="2"/>
  <c r="BU64" i="2"/>
  <c r="BT64" i="2"/>
  <c r="BS64" i="2"/>
  <c r="BR64" i="2"/>
  <c r="BQ64" i="2"/>
  <c r="BP64" i="2"/>
  <c r="BO64" i="2"/>
  <c r="BN64" i="2"/>
  <c r="BM64" i="2"/>
  <c r="BL64" i="2"/>
  <c r="BK64" i="2"/>
  <c r="BJ64" i="2"/>
  <c r="BI64" i="2"/>
  <c r="BH64" i="2"/>
  <c r="BG64" i="2"/>
  <c r="BF64" i="2"/>
  <c r="BE64" i="2"/>
  <c r="BD64" i="2"/>
  <c r="BC64" i="2"/>
  <c r="BB64" i="2"/>
  <c r="BA64" i="2"/>
  <c r="AZ64" i="2"/>
  <c r="AY64" i="2"/>
  <c r="AX64" i="2"/>
  <c r="AW64" i="2"/>
  <c r="AV64" i="2"/>
  <c r="AU64" i="2"/>
  <c r="AT64" i="2"/>
  <c r="AS64" i="2"/>
  <c r="AR64" i="2"/>
  <c r="AQ64" i="2"/>
  <c r="AP64" i="2"/>
  <c r="AO64" i="2"/>
  <c r="AN64" i="2"/>
  <c r="AM64" i="2"/>
  <c r="AL64" i="2"/>
  <c r="AK64" i="2"/>
  <c r="AJ64" i="2"/>
  <c r="AI64" i="2"/>
  <c r="AH64" i="2"/>
  <c r="AG64" i="2"/>
  <c r="AF64" i="2"/>
  <c r="AE64" i="2"/>
  <c r="AD64" i="2"/>
  <c r="AC64" i="2"/>
  <c r="AB64" i="2"/>
  <c r="AA64" i="2"/>
  <c r="Z64" i="2"/>
  <c r="Y64" i="2"/>
  <c r="X64" i="2"/>
  <c r="W64" i="2"/>
  <c r="V64" i="2"/>
  <c r="U64" i="2"/>
  <c r="T64" i="2"/>
  <c r="S64" i="2"/>
  <c r="R64" i="2"/>
  <c r="Q64" i="2"/>
  <c r="P64" i="2"/>
  <c r="O64" i="2"/>
  <c r="N64" i="2"/>
  <c r="M64" i="2"/>
  <c r="L64" i="2"/>
  <c r="K64" i="2"/>
  <c r="J64" i="2"/>
  <c r="I64" i="2"/>
  <c r="H64" i="2"/>
  <c r="N76" i="2"/>
  <c r="N73" i="2"/>
  <c r="N71" i="2"/>
  <c r="N70" i="2"/>
  <c r="N69" i="2"/>
  <c r="BY37" i="2"/>
  <c r="BX37" i="2"/>
  <c r="BW37" i="2"/>
  <c r="BV37" i="2"/>
  <c r="BU37" i="2"/>
  <c r="BT37" i="2"/>
  <c r="BS37" i="2"/>
  <c r="BR37" i="2"/>
  <c r="BQ37" i="2"/>
  <c r="BP37" i="2"/>
  <c r="BO37" i="2"/>
  <c r="BN37" i="2"/>
  <c r="BM37" i="2"/>
  <c r="BL37" i="2"/>
  <c r="BK37" i="2"/>
  <c r="BJ37" i="2"/>
  <c r="BI37" i="2"/>
  <c r="BH37" i="2"/>
  <c r="BG37" i="2"/>
  <c r="BF37" i="2"/>
  <c r="BE37" i="2"/>
  <c r="BD37" i="2"/>
  <c r="BC37" i="2"/>
  <c r="BB37" i="2"/>
  <c r="AX37" i="2"/>
  <c r="AS37" i="2"/>
  <c r="AR37" i="2"/>
  <c r="AQ37" i="2"/>
  <c r="AP37" i="2"/>
  <c r="AO37" i="2"/>
  <c r="AN37" i="2"/>
  <c r="AM37" i="2"/>
  <c r="AL37" i="2"/>
  <c r="AK37" i="2"/>
  <c r="AJ37" i="2"/>
  <c r="AI37" i="2"/>
  <c r="AH37" i="2"/>
  <c r="AG37" i="2"/>
  <c r="AF37" i="2"/>
  <c r="AE37" i="2"/>
  <c r="AD37" i="2"/>
  <c r="AC37" i="2"/>
  <c r="AB37" i="2"/>
  <c r="AA37" i="2"/>
  <c r="Z37" i="2"/>
  <c r="Y37" i="2"/>
  <c r="V37" i="2"/>
  <c r="T37" i="2"/>
  <c r="R37" i="2"/>
  <c r="Q37" i="2"/>
  <c r="O379" i="1"/>
  <c r="P37" i="2"/>
  <c r="N379" i="1"/>
  <c r="O37" i="2"/>
  <c r="M379" i="1"/>
  <c r="N37" i="2"/>
  <c r="L379" i="1"/>
  <c r="M37" i="2"/>
  <c r="K379" i="1"/>
  <c r="L37" i="2"/>
  <c r="J379" i="1"/>
  <c r="K37" i="2"/>
  <c r="J37" i="2"/>
  <c r="H379" i="1"/>
  <c r="I37" i="2"/>
  <c r="H37" i="2"/>
  <c r="F379" i="1"/>
  <c r="G37" i="2"/>
  <c r="BY6" i="2"/>
  <c r="BY7" i="2"/>
  <c r="BY8" i="2"/>
  <c r="BY9" i="2"/>
  <c r="BY10" i="2"/>
  <c r="BY11" i="2"/>
  <c r="BY12" i="2"/>
  <c r="BY13" i="2"/>
  <c r="BY14" i="2"/>
  <c r="BY15" i="2"/>
  <c r="BH281" i="1"/>
  <c r="BY16" i="2"/>
  <c r="BH282" i="1"/>
  <c r="BY17" i="2"/>
  <c r="BH283" i="1"/>
  <c r="BY18" i="2"/>
  <c r="BH284" i="1"/>
  <c r="BY19" i="2"/>
  <c r="BH285" i="1"/>
  <c r="BY20" i="2"/>
  <c r="BH286" i="1"/>
  <c r="BY21" i="2"/>
  <c r="BH287" i="1"/>
  <c r="BY22" i="2"/>
  <c r="BH288" i="1"/>
  <c r="BY23" i="2"/>
  <c r="BH289" i="1"/>
  <c r="BY24" i="2"/>
  <c r="BH290" i="1"/>
  <c r="BY25" i="2"/>
  <c r="BH291" i="1"/>
  <c r="BY26" i="2"/>
  <c r="BH292" i="1"/>
  <c r="BY27" i="2"/>
  <c r="BY28" i="2"/>
  <c r="BY29" i="2"/>
  <c r="BY30" i="2"/>
  <c r="BY31" i="2"/>
  <c r="BY32" i="2"/>
  <c r="BY33" i="2"/>
  <c r="BY34" i="2"/>
  <c r="BY35" i="2"/>
  <c r="BY36" i="2"/>
  <c r="BN273" i="1"/>
  <c r="CU257" i="1"/>
  <c r="CF257" i="1"/>
  <c r="CG245" i="1"/>
  <c r="CJ257" i="1"/>
  <c r="DK257" i="1"/>
  <c r="DM244" i="1"/>
  <c r="DW257" i="1"/>
  <c r="DY245" i="1"/>
  <c r="CW261" i="1"/>
  <c r="CJ261" i="1"/>
  <c r="DA260" i="1"/>
  <c r="CI260" i="1"/>
  <c r="DG247" i="1"/>
  <c r="BR260" i="1"/>
  <c r="BT244" i="1"/>
  <c r="CJ260" i="1"/>
  <c r="DK260" i="1"/>
  <c r="BS249" i="1"/>
  <c r="CN248" i="1"/>
  <c r="DQ244" i="1"/>
  <c r="EB245" i="1"/>
  <c r="BY247" i="1"/>
  <c r="CN245" i="1"/>
  <c r="CA244" i="1"/>
  <c r="CP248" i="1"/>
  <c r="DS244" i="1"/>
  <c r="FO280" i="1"/>
  <c r="FX280" i="1"/>
  <c r="GF280" i="1"/>
  <c r="FP280" i="1"/>
  <c r="FY280" i="1"/>
  <c r="GG280" i="1"/>
  <c r="FO281" i="1"/>
  <c r="FX281" i="1"/>
  <c r="GF281" i="1"/>
  <c r="FP281" i="1"/>
  <c r="FY281" i="1"/>
  <c r="GG281" i="1"/>
  <c r="FO282" i="1"/>
  <c r="FX282" i="1"/>
  <c r="GF282" i="1"/>
  <c r="FP282" i="1"/>
  <c r="FY282" i="1"/>
  <c r="GG282" i="1"/>
  <c r="FO283" i="1"/>
  <c r="FX283" i="1"/>
  <c r="GF283" i="1"/>
  <c r="FP283" i="1"/>
  <c r="FY283" i="1"/>
  <c r="GG283" i="1"/>
  <c r="FO284" i="1"/>
  <c r="FX284" i="1"/>
  <c r="GF284" i="1"/>
  <c r="FP284" i="1"/>
  <c r="FY284" i="1"/>
  <c r="GG284" i="1"/>
  <c r="FO285" i="1"/>
  <c r="FX285" i="1"/>
  <c r="GF285" i="1"/>
  <c r="FP285" i="1"/>
  <c r="FY285" i="1"/>
  <c r="GG285" i="1"/>
  <c r="FO286" i="1"/>
  <c r="FX286" i="1"/>
  <c r="GF286" i="1"/>
  <c r="FP286" i="1"/>
  <c r="FY286" i="1"/>
  <c r="GG286" i="1"/>
  <c r="FO287" i="1"/>
  <c r="FX287" i="1"/>
  <c r="GF287" i="1"/>
  <c r="FP287" i="1"/>
  <c r="FY287" i="1"/>
  <c r="GG287" i="1"/>
  <c r="FO288" i="1"/>
  <c r="FX288" i="1"/>
  <c r="GF288" i="1"/>
  <c r="FP288" i="1"/>
  <c r="FY288" i="1"/>
  <c r="GG288" i="1"/>
  <c r="FO289" i="1"/>
  <c r="FX289" i="1"/>
  <c r="GF289" i="1"/>
  <c r="FP289" i="1"/>
  <c r="FY289" i="1"/>
  <c r="GG289" i="1"/>
  <c r="FO290" i="1"/>
  <c r="FX290" i="1"/>
  <c r="GF290" i="1"/>
  <c r="FP290" i="1"/>
  <c r="FY290" i="1"/>
  <c r="GG290" i="1"/>
  <c r="FO291" i="1"/>
  <c r="FX291" i="1"/>
  <c r="GF291" i="1"/>
  <c r="FP291" i="1"/>
  <c r="FY291" i="1"/>
  <c r="GG291" i="1"/>
  <c r="FO292" i="1"/>
  <c r="FX292" i="1"/>
  <c r="GF292" i="1"/>
  <c r="FP292" i="1"/>
  <c r="FY292" i="1"/>
  <c r="GG292" i="1"/>
  <c r="GO280" i="1"/>
  <c r="GP280" i="1"/>
  <c r="GO281" i="1"/>
  <c r="GP281" i="1"/>
  <c r="GO282" i="1"/>
  <c r="GP282" i="1"/>
  <c r="GO283" i="1"/>
  <c r="GP283" i="1"/>
  <c r="GO284" i="1"/>
  <c r="GP284" i="1"/>
  <c r="GO285" i="1"/>
  <c r="GP285" i="1"/>
  <c r="GO286" i="1"/>
  <c r="GP286" i="1"/>
  <c r="GO287" i="1"/>
  <c r="GP287" i="1"/>
  <c r="GO288" i="1"/>
  <c r="GP288" i="1"/>
  <c r="GO289" i="1"/>
  <c r="GP289" i="1"/>
  <c r="GO290" i="1"/>
  <c r="GP290" i="1"/>
  <c r="GO291" i="1"/>
  <c r="GP291" i="1"/>
  <c r="GO292" i="1"/>
  <c r="GP292" i="1"/>
  <c r="FS280" i="1"/>
  <c r="FT280" i="1"/>
  <c r="FU280" i="1"/>
  <c r="FV280" i="1"/>
  <c r="FW280" i="1"/>
  <c r="FS281" i="1"/>
  <c r="FT281" i="1"/>
  <c r="FU281" i="1"/>
  <c r="FV281" i="1"/>
  <c r="FW281" i="1"/>
  <c r="FS282" i="1"/>
  <c r="FT282" i="1"/>
  <c r="FU282" i="1"/>
  <c r="FV282" i="1"/>
  <c r="FW282" i="1"/>
  <c r="FS283" i="1"/>
  <c r="FT283" i="1"/>
  <c r="FU283" i="1"/>
  <c r="FV283" i="1"/>
  <c r="FW283" i="1"/>
  <c r="FS284" i="1"/>
  <c r="FT284" i="1"/>
  <c r="FU284" i="1"/>
  <c r="FV284" i="1"/>
  <c r="FW284" i="1"/>
  <c r="FS285" i="1"/>
  <c r="FT285" i="1"/>
  <c r="FU285" i="1"/>
  <c r="FV285" i="1"/>
  <c r="FW285" i="1"/>
  <c r="FS286" i="1"/>
  <c r="FT286" i="1"/>
  <c r="FU286" i="1"/>
  <c r="FV286" i="1"/>
  <c r="FW286" i="1"/>
  <c r="FS287" i="1"/>
  <c r="FT287" i="1"/>
  <c r="FU287" i="1"/>
  <c r="FV287" i="1"/>
  <c r="FW287" i="1"/>
  <c r="FS288" i="1"/>
  <c r="FT288" i="1"/>
  <c r="FU288" i="1"/>
  <c r="FV288" i="1"/>
  <c r="FW288" i="1"/>
  <c r="FS289" i="1"/>
  <c r="FT289" i="1"/>
  <c r="FU289" i="1"/>
  <c r="FV289" i="1"/>
  <c r="FW289" i="1"/>
  <c r="FS290" i="1"/>
  <c r="FT290" i="1"/>
  <c r="FU290" i="1"/>
  <c r="FV290" i="1"/>
  <c r="FW290" i="1"/>
  <c r="FS291" i="1"/>
  <c r="FT291" i="1"/>
  <c r="FU291" i="1"/>
  <c r="FV291" i="1"/>
  <c r="FW291" i="1"/>
  <c r="FS292" i="1"/>
  <c r="FT292" i="1"/>
  <c r="FU292" i="1"/>
  <c r="FV292" i="1"/>
  <c r="FW292" i="1"/>
  <c r="FY302" i="1"/>
  <c r="FX302" i="1"/>
  <c r="FW302" i="1"/>
  <c r="FV302" i="1"/>
  <c r="FU302" i="1"/>
  <c r="FT302" i="1"/>
  <c r="FS302" i="1"/>
  <c r="GP302" i="1"/>
  <c r="GO302" i="1"/>
  <c r="GG302" i="1"/>
  <c r="GF302" i="1"/>
  <c r="FQ273" i="1"/>
  <c r="FQ274" i="1"/>
  <c r="FQ275" i="1"/>
  <c r="FQ276" i="1"/>
  <c r="FQ277" i="1"/>
  <c r="FQ278" i="1"/>
  <c r="FQ279" i="1"/>
  <c r="FQ280" i="1"/>
  <c r="FQ281" i="1"/>
  <c r="FQ282" i="1"/>
  <c r="FQ283" i="1"/>
  <c r="FQ284" i="1"/>
  <c r="FQ285" i="1"/>
  <c r="FQ286" i="1"/>
  <c r="FQ287" i="1"/>
  <c r="FQ288" i="1"/>
  <c r="FQ289" i="1"/>
  <c r="FQ290" i="1"/>
  <c r="FQ291" i="1"/>
  <c r="FQ292" i="1"/>
  <c r="FQ293" i="1"/>
  <c r="FQ294" i="1"/>
  <c r="FQ295" i="1"/>
  <c r="FQ296" i="1"/>
  <c r="FQ297" i="1"/>
  <c r="FQ298" i="1"/>
  <c r="FQ299" i="1"/>
  <c r="FQ300" i="1"/>
  <c r="FQ301" i="1"/>
  <c r="FP302" i="1"/>
  <c r="FO302" i="1"/>
  <c r="AJ243" i="3"/>
  <c r="AH243" i="3"/>
  <c r="S38" i="3"/>
  <c r="S33" i="3"/>
  <c r="K11" i="3"/>
  <c r="K10" i="3"/>
  <c r="K7" i="3"/>
  <c r="K8" i="3"/>
  <c r="BK186" i="1"/>
  <c r="BK188" i="1"/>
  <c r="BK189" i="1"/>
  <c r="BK190" i="1"/>
  <c r="BK191" i="1"/>
  <c r="BK192" i="1"/>
  <c r="BK193" i="1"/>
  <c r="BK194" i="1"/>
  <c r="BK195" i="1"/>
  <c r="BK196" i="1"/>
  <c r="BK197" i="1"/>
  <c r="BK198" i="1"/>
  <c r="BK199" i="1"/>
  <c r="BK200" i="1"/>
  <c r="BK201" i="1"/>
  <c r="BK202" i="1"/>
  <c r="BK203" i="1"/>
  <c r="BK204" i="1"/>
  <c r="BK205" i="1"/>
  <c r="BK206" i="1"/>
  <c r="BK207" i="1"/>
  <c r="BK208" i="1"/>
  <c r="BK209" i="1"/>
  <c r="BK210" i="1"/>
  <c r="BK211" i="1"/>
  <c r="BK212" i="1"/>
  <c r="BK213" i="1"/>
  <c r="BK214" i="1"/>
  <c r="BK215" i="1"/>
  <c r="BK216" i="1"/>
  <c r="BK217"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185" i="1"/>
  <c r="BN274" i="1"/>
  <c r="FH274" i="1"/>
  <c r="BN275" i="1"/>
  <c r="FH275" i="1"/>
  <c r="BN276" i="1"/>
  <c r="FH276" i="1"/>
  <c r="BN277" i="1"/>
  <c r="FH277" i="1"/>
  <c r="BN278" i="1"/>
  <c r="FH278" i="1"/>
  <c r="BN279" i="1"/>
  <c r="FH279" i="1"/>
  <c r="BN280" i="1"/>
  <c r="EH280" i="1"/>
  <c r="EI280" i="1"/>
  <c r="EJ280" i="1"/>
  <c r="FH280" i="1"/>
  <c r="BN281" i="1"/>
  <c r="EH281" i="1"/>
  <c r="EI281" i="1"/>
  <c r="EJ281" i="1"/>
  <c r="FH281" i="1"/>
  <c r="BN282" i="1"/>
  <c r="EH282" i="1"/>
  <c r="EI282" i="1"/>
  <c r="EJ282" i="1"/>
  <c r="FH282" i="1"/>
  <c r="BN283" i="1"/>
  <c r="EH283" i="1"/>
  <c r="EI283" i="1"/>
  <c r="EJ283" i="1"/>
  <c r="FH283" i="1"/>
  <c r="BN284" i="1"/>
  <c r="EH284" i="1"/>
  <c r="EI284" i="1"/>
  <c r="EJ284" i="1"/>
  <c r="FH284" i="1"/>
  <c r="BN285" i="1"/>
  <c r="EH285" i="1"/>
  <c r="EI285" i="1"/>
  <c r="EJ285" i="1"/>
  <c r="FH285" i="1"/>
  <c r="BN286" i="1"/>
  <c r="EH286" i="1"/>
  <c r="EI286" i="1"/>
  <c r="EJ286" i="1"/>
  <c r="FH286" i="1"/>
  <c r="BN287" i="1"/>
  <c r="EH287" i="1"/>
  <c r="EI287" i="1"/>
  <c r="EJ287" i="1"/>
  <c r="FH287" i="1"/>
  <c r="BN288" i="1"/>
  <c r="EH288" i="1"/>
  <c r="EI288" i="1"/>
  <c r="EJ288" i="1"/>
  <c r="FH288" i="1"/>
  <c r="BN289" i="1"/>
  <c r="EH289" i="1"/>
  <c r="EI289" i="1"/>
  <c r="EJ289" i="1"/>
  <c r="FH289" i="1"/>
  <c r="BN290" i="1"/>
  <c r="EH290" i="1"/>
  <c r="EI290" i="1"/>
  <c r="EJ290" i="1"/>
  <c r="FH290" i="1"/>
  <c r="BN291" i="1"/>
  <c r="EH291" i="1"/>
  <c r="EI291" i="1"/>
  <c r="EJ291" i="1"/>
  <c r="FH291" i="1"/>
  <c r="BN292" i="1"/>
  <c r="EH292" i="1"/>
  <c r="EI292" i="1"/>
  <c r="EJ292" i="1"/>
  <c r="FH292" i="1"/>
  <c r="BN293" i="1"/>
  <c r="FH293" i="1"/>
  <c r="BN294" i="1"/>
  <c r="FH294" i="1"/>
  <c r="BN295" i="1"/>
  <c r="FH295" i="1"/>
  <c r="BN296" i="1"/>
  <c r="FH296" i="1"/>
  <c r="BN297" i="1"/>
  <c r="FH297" i="1"/>
  <c r="BN298" i="1"/>
  <c r="FH298" i="1"/>
  <c r="BN299" i="1"/>
  <c r="FH299" i="1"/>
  <c r="BN300" i="1"/>
  <c r="FH300" i="1"/>
  <c r="BN301" i="1"/>
  <c r="FH301" i="1"/>
  <c r="AF266" i="4"/>
  <c r="AE266" i="4"/>
  <c r="AD266" i="4"/>
  <c r="EO258" i="1"/>
  <c r="EP258" i="1"/>
  <c r="EE244" i="1"/>
  <c r="EC245" i="1"/>
  <c r="ED245" i="1"/>
  <c r="EE245" i="1"/>
  <c r="EC244" i="1"/>
  <c r="EE261" i="1"/>
  <c r="ED261" i="1"/>
  <c r="EC261" i="1"/>
  <c r="EB261" i="1"/>
  <c r="EE260" i="1"/>
  <c r="ED260" i="1"/>
  <c r="EC260" i="1"/>
  <c r="EB260" i="1"/>
  <c r="EE259" i="1"/>
  <c r="ED259" i="1"/>
  <c r="EC259" i="1"/>
  <c r="EB259" i="1"/>
  <c r="EE258" i="1"/>
  <c r="ED258" i="1"/>
  <c r="EC258" i="1"/>
  <c r="EB258" i="1"/>
  <c r="EE257" i="1"/>
  <c r="ED257" i="1"/>
  <c r="EC257" i="1"/>
  <c r="EB257" i="1"/>
  <c r="EE256" i="1"/>
  <c r="ED256" i="1"/>
  <c r="EC256" i="1"/>
  <c r="EB256" i="1"/>
  <c r="DT245" i="1"/>
  <c r="DT246" i="1"/>
  <c r="DR246" i="1"/>
  <c r="DR245" i="1"/>
  <c r="DQ245" i="1"/>
  <c r="DT244" i="1"/>
  <c r="DR244" i="1"/>
  <c r="DH244" i="1"/>
  <c r="DH245" i="1"/>
  <c r="DH246" i="1"/>
  <c r="DH247" i="1"/>
  <c r="DT261" i="1"/>
  <c r="DS261" i="1"/>
  <c r="DR261" i="1"/>
  <c r="DQ261" i="1"/>
  <c r="DT260" i="1"/>
  <c r="DS260" i="1"/>
  <c r="DR260" i="1"/>
  <c r="DQ260" i="1"/>
  <c r="DT259" i="1"/>
  <c r="DS259" i="1"/>
  <c r="DR259" i="1"/>
  <c r="DQ259" i="1"/>
  <c r="DT258" i="1"/>
  <c r="DS258" i="1"/>
  <c r="DR258" i="1"/>
  <c r="DQ258" i="1"/>
  <c r="DT257" i="1"/>
  <c r="DS257" i="1"/>
  <c r="DR257" i="1"/>
  <c r="DQ257" i="1"/>
  <c r="DT256" i="1"/>
  <c r="DS256" i="1"/>
  <c r="DR256" i="1"/>
  <c r="DQ256" i="1"/>
  <c r="DF247" i="1"/>
  <c r="DF244" i="1"/>
  <c r="DE247" i="1"/>
  <c r="DF245" i="1"/>
  <c r="DG245" i="1"/>
  <c r="DE246" i="1"/>
  <c r="DF246" i="1"/>
  <c r="DE244" i="1"/>
  <c r="DH261" i="1"/>
  <c r="DG261" i="1"/>
  <c r="DF261" i="1"/>
  <c r="DE261" i="1"/>
  <c r="DH260" i="1"/>
  <c r="DG260" i="1"/>
  <c r="DF260" i="1"/>
  <c r="DE260" i="1"/>
  <c r="DH259" i="1"/>
  <c r="DG259" i="1"/>
  <c r="DF259" i="1"/>
  <c r="DE259" i="1"/>
  <c r="DH258" i="1"/>
  <c r="DG258" i="1"/>
  <c r="DF258" i="1"/>
  <c r="DE258" i="1"/>
  <c r="DH257" i="1"/>
  <c r="DG257" i="1"/>
  <c r="DF257" i="1"/>
  <c r="DE257" i="1"/>
  <c r="DH256" i="1"/>
  <c r="DG256" i="1"/>
  <c r="DF256" i="1"/>
  <c r="DE256" i="1"/>
  <c r="CQ247" i="1"/>
  <c r="CQ248" i="1"/>
  <c r="CB248" i="1"/>
  <c r="CO248" i="1"/>
  <c r="CO245" i="1"/>
  <c r="CP245" i="1"/>
  <c r="CQ245" i="1"/>
  <c r="CN246" i="1"/>
  <c r="CO246" i="1"/>
  <c r="CP246" i="1"/>
  <c r="CQ246" i="1"/>
  <c r="CQ244" i="1"/>
  <c r="CP244" i="1"/>
  <c r="CO244" i="1"/>
  <c r="CN244" i="1"/>
  <c r="BZ244" i="1"/>
  <c r="BZ256" i="1"/>
  <c r="BZ246" i="1"/>
  <c r="BZ258" i="1"/>
  <c r="BZ260" i="1"/>
  <c r="BZ249" i="1"/>
  <c r="BZ261" i="1"/>
  <c r="CQ261" i="1"/>
  <c r="CP261" i="1"/>
  <c r="CO261" i="1"/>
  <c r="CN261" i="1"/>
  <c r="CQ260" i="1"/>
  <c r="CP260" i="1"/>
  <c r="CO260" i="1"/>
  <c r="CN260" i="1"/>
  <c r="CQ259" i="1"/>
  <c r="CP259" i="1"/>
  <c r="CO259" i="1"/>
  <c r="CN259" i="1"/>
  <c r="CQ258" i="1"/>
  <c r="CP258" i="1"/>
  <c r="CO258" i="1"/>
  <c r="CN258" i="1"/>
  <c r="CQ257" i="1"/>
  <c r="CP257" i="1"/>
  <c r="CO257" i="1"/>
  <c r="CN257" i="1"/>
  <c r="CQ256" i="1"/>
  <c r="CP256" i="1"/>
  <c r="CO256" i="1"/>
  <c r="CN256" i="1"/>
  <c r="BU257" i="1"/>
  <c r="BU260" i="1"/>
  <c r="BY245" i="1"/>
  <c r="BY257" i="1"/>
  <c r="BZ245" i="1"/>
  <c r="BZ257" i="1"/>
  <c r="CA257" i="1"/>
  <c r="CB245" i="1"/>
  <c r="CB257" i="1"/>
  <c r="BY246" i="1"/>
  <c r="BY258" i="1"/>
  <c r="CA246" i="1"/>
  <c r="CA258" i="1"/>
  <c r="CB246" i="1"/>
  <c r="CB258" i="1"/>
  <c r="BY259" i="1"/>
  <c r="BZ259" i="1"/>
  <c r="CA247" i="1"/>
  <c r="CA259" i="1"/>
  <c r="CB247" i="1"/>
  <c r="CB259" i="1"/>
  <c r="BY260" i="1"/>
  <c r="CA260" i="1"/>
  <c r="CB260" i="1"/>
  <c r="CA249" i="1"/>
  <c r="CA261" i="1"/>
  <c r="CB249" i="1"/>
  <c r="CB261" i="1"/>
  <c r="CA256" i="1"/>
  <c r="CB244" i="1"/>
  <c r="CB256" i="1"/>
  <c r="BY244" i="1"/>
  <c r="BY256" i="1"/>
  <c r="AD309" i="1"/>
  <c r="AD310" i="1"/>
  <c r="AD311" i="1"/>
  <c r="AD312" i="1"/>
  <c r="AD313" i="1"/>
  <c r="AD314" i="1"/>
  <c r="AD315" i="1"/>
  <c r="AD316" i="1"/>
  <c r="AD317" i="1"/>
  <c r="AD318" i="1"/>
  <c r="AD319" i="1"/>
  <c r="AD320" i="1"/>
  <c r="AD321" i="1"/>
  <c r="AD322" i="1"/>
  <c r="AD323" i="1"/>
  <c r="AD308" i="1"/>
  <c r="AG307" i="1"/>
  <c r="AE307" i="1"/>
  <c r="AK307" i="1"/>
  <c r="AI307" i="1"/>
  <c r="BU261" i="1"/>
  <c r="BT249" i="1"/>
  <c r="BU259" i="1"/>
  <c r="BU258" i="1"/>
  <c r="BU256" i="1"/>
  <c r="AS233" i="4"/>
  <c r="AT233" i="4"/>
  <c r="AU233" i="4"/>
  <c r="AV233" i="4"/>
  <c r="AS234" i="4"/>
  <c r="AT234" i="4"/>
  <c r="AU234" i="4"/>
  <c r="AV234" i="4"/>
  <c r="AS235" i="4"/>
  <c r="AT235" i="4"/>
  <c r="AU235" i="4"/>
  <c r="AV235" i="4"/>
  <c r="AS236" i="4"/>
  <c r="AT236" i="4"/>
  <c r="AU236" i="4"/>
  <c r="AV236" i="4"/>
  <c r="AS237" i="4"/>
  <c r="AT237" i="4"/>
  <c r="AU237" i="4"/>
  <c r="AV237" i="4"/>
  <c r="AS238" i="4"/>
  <c r="AT238" i="4"/>
  <c r="AU238" i="4"/>
  <c r="AV238" i="4"/>
  <c r="AS239" i="4"/>
  <c r="AT239" i="4"/>
  <c r="AU239" i="4"/>
  <c r="AV239" i="4"/>
  <c r="AS240" i="4"/>
  <c r="AT240" i="4"/>
  <c r="AU240" i="4"/>
  <c r="AV240" i="4"/>
  <c r="AS241" i="4"/>
  <c r="AT241" i="4"/>
  <c r="AU241" i="4"/>
  <c r="AV241" i="4"/>
  <c r="AS242" i="4"/>
  <c r="AT242" i="4"/>
  <c r="AU242" i="4"/>
  <c r="AV242" i="4"/>
  <c r="AS243" i="4"/>
  <c r="AT243" i="4"/>
  <c r="AU243" i="4"/>
  <c r="AV243" i="4"/>
  <c r="AS244" i="4"/>
  <c r="AT244" i="4"/>
  <c r="AU244" i="4"/>
  <c r="AV244" i="4"/>
  <c r="AS245" i="4"/>
  <c r="AT245" i="4"/>
  <c r="AU245" i="4"/>
  <c r="AV245" i="4"/>
  <c r="AS246" i="4"/>
  <c r="AT246" i="4"/>
  <c r="AU246" i="4"/>
  <c r="AV246" i="4"/>
  <c r="AS247" i="4"/>
  <c r="AT247" i="4"/>
  <c r="AU247" i="4"/>
  <c r="AV247" i="4"/>
  <c r="AS248" i="4"/>
  <c r="AT248" i="4"/>
  <c r="AU248" i="4"/>
  <c r="AV248" i="4"/>
  <c r="AS249" i="4"/>
  <c r="AT249" i="4"/>
  <c r="AU249" i="4"/>
  <c r="AV249" i="4"/>
  <c r="AS250" i="4"/>
  <c r="AT250" i="4"/>
  <c r="AU250" i="4"/>
  <c r="AV250" i="4"/>
  <c r="AS251" i="4"/>
  <c r="AT251" i="4"/>
  <c r="AU251" i="4"/>
  <c r="AV251" i="4"/>
  <c r="AS252" i="4"/>
  <c r="AT252" i="4"/>
  <c r="AU252" i="4"/>
  <c r="AV252" i="4"/>
  <c r="AS253" i="4"/>
  <c r="AT253" i="4"/>
  <c r="AU253" i="4"/>
  <c r="AV253" i="4"/>
  <c r="AS254" i="4"/>
  <c r="AT254" i="4"/>
  <c r="AU254" i="4"/>
  <c r="AV254" i="4"/>
  <c r="AS255" i="4"/>
  <c r="AT255" i="4"/>
  <c r="AU255" i="4"/>
  <c r="AV255" i="4"/>
  <c r="AS256" i="4"/>
  <c r="AT256" i="4"/>
  <c r="AU256" i="4"/>
  <c r="AV256" i="4"/>
  <c r="AS257" i="4"/>
  <c r="AT257" i="4"/>
  <c r="AU257" i="4"/>
  <c r="AV257" i="4"/>
  <c r="AS258" i="4"/>
  <c r="AT258" i="4"/>
  <c r="AU258" i="4"/>
  <c r="AV258" i="4"/>
  <c r="AS259" i="4"/>
  <c r="AT259" i="4"/>
  <c r="AU259" i="4"/>
  <c r="AV259" i="4"/>
  <c r="AS260" i="4"/>
  <c r="AT260" i="4"/>
  <c r="AU260" i="4"/>
  <c r="AV260" i="4"/>
  <c r="AS261" i="4"/>
  <c r="AT261" i="4"/>
  <c r="AU261" i="4"/>
  <c r="AV261" i="4"/>
  <c r="AS262" i="4"/>
  <c r="AT262" i="4"/>
  <c r="AU262" i="4"/>
  <c r="AV262" i="4"/>
  <c r="AS263" i="4"/>
  <c r="AT263" i="4"/>
  <c r="AU263" i="4"/>
  <c r="AV263" i="4"/>
  <c r="AS264" i="4"/>
  <c r="AT264" i="4"/>
  <c r="AU264" i="4"/>
  <c r="AV264" i="4"/>
  <c r="AS265" i="4"/>
  <c r="AT265" i="4"/>
  <c r="AU265" i="4"/>
  <c r="AV265" i="4"/>
  <c r="AV266" i="4"/>
  <c r="AT266" i="4"/>
  <c r="AS266" i="4"/>
  <c r="AK222" i="4"/>
  <c r="AP222" i="4"/>
  <c r="AU222" i="4"/>
  <c r="AQ265" i="4"/>
  <c r="AQ264" i="4"/>
  <c r="AQ263" i="4"/>
  <c r="AQ262" i="4"/>
  <c r="AQ261" i="4"/>
  <c r="AQ260" i="4"/>
  <c r="AQ259" i="4"/>
  <c r="AQ258" i="4"/>
  <c r="AQ257" i="4"/>
  <c r="AQ256" i="4"/>
  <c r="AQ255" i="4"/>
  <c r="AQ254" i="4"/>
  <c r="AQ253" i="4"/>
  <c r="AQ252" i="4"/>
  <c r="AQ251" i="4"/>
  <c r="AQ250" i="4"/>
  <c r="AQ249" i="4"/>
  <c r="AQ248" i="4"/>
  <c r="AQ247" i="4"/>
  <c r="AQ246" i="4"/>
  <c r="AQ245" i="4"/>
  <c r="AQ244" i="4"/>
  <c r="AQ243" i="4"/>
  <c r="AQ242" i="4"/>
  <c r="AQ241" i="4"/>
  <c r="AQ240" i="4"/>
  <c r="AQ239" i="4"/>
  <c r="AQ238" i="4"/>
  <c r="AQ237" i="4"/>
  <c r="AQ236" i="4"/>
  <c r="AQ235" i="4"/>
  <c r="AQ234" i="4"/>
  <c r="AQ233" i="4"/>
  <c r="AQ232" i="4"/>
  <c r="AQ231" i="4"/>
  <c r="AQ266" i="4"/>
  <c r="S237" i="4"/>
  <c r="U237" i="4"/>
  <c r="S238" i="4"/>
  <c r="U238" i="4"/>
  <c r="S239" i="4"/>
  <c r="U239" i="4"/>
  <c r="S240" i="4"/>
  <c r="U240" i="4"/>
  <c r="S241" i="4"/>
  <c r="U241" i="4"/>
  <c r="S242" i="4"/>
  <c r="U242" i="4"/>
  <c r="S243" i="4"/>
  <c r="U243" i="4"/>
  <c r="S244" i="4"/>
  <c r="U244" i="4"/>
  <c r="S245" i="4"/>
  <c r="U245" i="4"/>
  <c r="S246" i="4"/>
  <c r="U246" i="4"/>
  <c r="S247" i="4"/>
  <c r="U247" i="4"/>
  <c r="S248" i="4"/>
  <c r="U248" i="4"/>
  <c r="S249" i="4"/>
  <c r="U249" i="4"/>
  <c r="S250" i="4"/>
  <c r="U250" i="4"/>
  <c r="S251" i="4"/>
  <c r="U251" i="4"/>
  <c r="S252" i="4"/>
  <c r="U252" i="4"/>
  <c r="S253" i="4"/>
  <c r="U253" i="4"/>
  <c r="S254" i="4"/>
  <c r="U254" i="4"/>
  <c r="S255" i="4"/>
  <c r="U255" i="4"/>
  <c r="S256" i="4"/>
  <c r="U256" i="4"/>
  <c r="S257" i="4"/>
  <c r="U257" i="4"/>
  <c r="S258" i="4"/>
  <c r="U258" i="4"/>
  <c r="S259" i="4"/>
  <c r="U259" i="4"/>
  <c r="S260" i="4"/>
  <c r="U260" i="4"/>
  <c r="S261" i="4"/>
  <c r="U261" i="4"/>
  <c r="S262" i="4"/>
  <c r="U262" i="4"/>
  <c r="S263" i="4"/>
  <c r="U263" i="4"/>
  <c r="S264" i="4"/>
  <c r="U264" i="4"/>
  <c r="S265" i="4"/>
  <c r="U265" i="4"/>
  <c r="AL266"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31" i="4"/>
  <c r="AG266" i="4"/>
  <c r="AB266" i="4"/>
  <c r="AA266" i="4"/>
  <c r="O54" i="4"/>
  <c r="N54" i="4"/>
  <c r="O52" i="4"/>
  <c r="P129" i="4"/>
  <c r="Q130" i="4"/>
  <c r="BC139" i="4"/>
  <c r="I151" i="4"/>
  <c r="AM151" i="4"/>
  <c r="AR151" i="4"/>
  <c r="AH151" i="4"/>
  <c r="W151" i="4"/>
  <c r="X151" i="4"/>
  <c r="AA75" i="4"/>
  <c r="AA76" i="4"/>
  <c r="AA77" i="4"/>
  <c r="AA78" i="4"/>
  <c r="AA79" i="4"/>
  <c r="AA80" i="4"/>
  <c r="AA81" i="4"/>
  <c r="AA82" i="4"/>
  <c r="AA83" i="4"/>
  <c r="AA84" i="4"/>
  <c r="AA85" i="4"/>
  <c r="AA74" i="4"/>
  <c r="AV139" i="4"/>
  <c r="BD151" i="4"/>
  <c r="BA151" i="4"/>
  <c r="AZ151" i="4"/>
  <c r="E121" i="4"/>
  <c r="AV151" i="4"/>
  <c r="AU151" i="4"/>
  <c r="AJ123" i="4"/>
  <c r="AE123" i="4"/>
  <c r="P131" i="4"/>
  <c r="Q131" i="4"/>
  <c r="P123" i="4"/>
  <c r="R123" i="4"/>
  <c r="R125" i="4"/>
  <c r="P127" i="4"/>
  <c r="Q127" i="4"/>
  <c r="R127" i="4"/>
  <c r="Q129" i="4"/>
  <c r="R129" i="4"/>
  <c r="P130" i="4"/>
  <c r="R130" i="4"/>
  <c r="R121" i="4"/>
  <c r="O91" i="4"/>
  <c r="N91" i="4"/>
  <c r="M91" i="4"/>
  <c r="C56" i="4"/>
  <c r="C57" i="4"/>
  <c r="C58" i="4"/>
  <c r="AJ86" i="4"/>
  <c r="AI86" i="4"/>
  <c r="C66" i="4"/>
  <c r="I72" i="4"/>
  <c r="AA48" i="4"/>
  <c r="AB75" i="4"/>
  <c r="AB76" i="4"/>
  <c r="AB77" i="4"/>
  <c r="AB78" i="4"/>
  <c r="AB79" i="4"/>
  <c r="AB80" i="4"/>
  <c r="AB81" i="4"/>
  <c r="AB82" i="4"/>
  <c r="AB83" i="4"/>
  <c r="AB84" i="4"/>
  <c r="AB85" i="4"/>
  <c r="L72" i="4"/>
  <c r="C61" i="4"/>
  <c r="C60" i="4"/>
  <c r="C63" i="4"/>
  <c r="C65" i="4"/>
  <c r="C64" i="4"/>
  <c r="AB74" i="4"/>
  <c r="D266" i="4"/>
  <c r="J266" i="4"/>
  <c r="O266" i="4"/>
  <c r="BT261" i="1"/>
  <c r="BT246" i="1"/>
  <c r="BS257" i="1"/>
  <c r="X48" i="4"/>
  <c r="AX244" i="4"/>
  <c r="AY244" i="4"/>
  <c r="AX245" i="4"/>
  <c r="AY245" i="4"/>
  <c r="AX246" i="4"/>
  <c r="AY246" i="4"/>
  <c r="AX247" i="4"/>
  <c r="AY247" i="4"/>
  <c r="AX248" i="4"/>
  <c r="AY248" i="4"/>
  <c r="AX249" i="4"/>
  <c r="AY249" i="4"/>
  <c r="AX250" i="4"/>
  <c r="AY250" i="4"/>
  <c r="AX251" i="4"/>
  <c r="AY251" i="4"/>
  <c r="AX252" i="4"/>
  <c r="AY252" i="4"/>
  <c r="AX253" i="4"/>
  <c r="AY253" i="4"/>
  <c r="AX254" i="4"/>
  <c r="AY254" i="4"/>
  <c r="AX255" i="4"/>
  <c r="AY255" i="4"/>
  <c r="AX256" i="4"/>
  <c r="AY256" i="4"/>
  <c r="F186" i="1"/>
  <c r="BW345" i="1"/>
  <c r="BV345" i="1"/>
  <c r="BU345" i="1"/>
  <c r="BT345" i="1"/>
  <c r="BS345" i="1"/>
  <c r="BR345" i="1"/>
  <c r="BQ345" i="1"/>
  <c r="AH345" i="1"/>
  <c r="R182" i="1"/>
  <c r="I345" i="1"/>
  <c r="G59" i="2"/>
  <c r="G62" i="2"/>
  <c r="BN132" i="1"/>
  <c r="BN133" i="1"/>
  <c r="BN134" i="1"/>
  <c r="BN135" i="1"/>
  <c r="BN136" i="1"/>
  <c r="BN137" i="1"/>
  <c r="BN138" i="1"/>
  <c r="BN139" i="1"/>
  <c r="BN140" i="1"/>
  <c r="BN141" i="1"/>
  <c r="BN142" i="1"/>
  <c r="BN143" i="1"/>
  <c r="BN144" i="1"/>
  <c r="BN145" i="1"/>
  <c r="BN146" i="1"/>
  <c r="BN147" i="1"/>
  <c r="BN148" i="1"/>
  <c r="BN149" i="1"/>
  <c r="BN150" i="1"/>
  <c r="BN151" i="1"/>
  <c r="BN152" i="1"/>
  <c r="BN153" i="1"/>
  <c r="BN154" i="1"/>
  <c r="BN155" i="1"/>
  <c r="BN156" i="1"/>
  <c r="BN157" i="1"/>
  <c r="BN158" i="1"/>
  <c r="BN159" i="1"/>
  <c r="BN160" i="1"/>
  <c r="Z279" i="3"/>
  <c r="S279" i="3"/>
  <c r="P279" i="3"/>
  <c r="Z278" i="3"/>
  <c r="S278" i="3"/>
  <c r="P278" i="3"/>
  <c r="Z277" i="3"/>
  <c r="S277" i="3"/>
  <c r="P277" i="3"/>
  <c r="Z276" i="3"/>
  <c r="S276" i="3"/>
  <c r="P276" i="3"/>
  <c r="Z275" i="3"/>
  <c r="S275" i="3"/>
  <c r="P275" i="3"/>
  <c r="Z274" i="3"/>
  <c r="S274" i="3"/>
  <c r="P274" i="3"/>
  <c r="Z273" i="3"/>
  <c r="S273" i="3"/>
  <c r="P273" i="3"/>
  <c r="Z272" i="3"/>
  <c r="S272" i="3"/>
  <c r="P272" i="3"/>
  <c r="Z271" i="3"/>
  <c r="S271" i="3"/>
  <c r="P271" i="3"/>
  <c r="Z270" i="3"/>
  <c r="S270" i="3"/>
  <c r="P270" i="3"/>
  <c r="Z269" i="3"/>
  <c r="S269" i="3"/>
  <c r="P269" i="3"/>
  <c r="Z268" i="3"/>
  <c r="S268" i="3"/>
  <c r="P268" i="3"/>
  <c r="Z267" i="3"/>
  <c r="S267" i="3"/>
  <c r="P267" i="3"/>
  <c r="Z266" i="3"/>
  <c r="S266" i="3"/>
  <c r="P266" i="3"/>
  <c r="Z265" i="3"/>
  <c r="S265" i="3"/>
  <c r="P265" i="3"/>
  <c r="Z264" i="3"/>
  <c r="S264" i="3"/>
  <c r="P264" i="3"/>
  <c r="Z263" i="3"/>
  <c r="S263" i="3"/>
  <c r="P263" i="3"/>
  <c r="Z262" i="3"/>
  <c r="S262" i="3"/>
  <c r="P262" i="3"/>
  <c r="Z261" i="3"/>
  <c r="S261" i="3"/>
  <c r="P261" i="3"/>
  <c r="Z260" i="3"/>
  <c r="S260" i="3"/>
  <c r="P260" i="3"/>
  <c r="Z259" i="3"/>
  <c r="S259" i="3"/>
  <c r="P259" i="3"/>
  <c r="Z258" i="3"/>
  <c r="S258" i="3"/>
  <c r="P258" i="3"/>
  <c r="Z257" i="3"/>
  <c r="S257" i="3"/>
  <c r="P257" i="3"/>
  <c r="Z256" i="3"/>
  <c r="S256" i="3"/>
  <c r="P256" i="3"/>
  <c r="Z255" i="3"/>
  <c r="S255" i="3"/>
  <c r="P255" i="3"/>
  <c r="Z254" i="3"/>
  <c r="S254" i="3"/>
  <c r="P254" i="3"/>
  <c r="Z253" i="3"/>
  <c r="S253" i="3"/>
  <c r="P253" i="3"/>
  <c r="Z252" i="3"/>
  <c r="S252" i="3"/>
  <c r="P252" i="3"/>
  <c r="Z251" i="3"/>
  <c r="S251" i="3"/>
  <c r="P251" i="3"/>
  <c r="Z250" i="3"/>
  <c r="S250" i="3"/>
  <c r="P250" i="3"/>
  <c r="Z249" i="3"/>
  <c r="S249" i="3"/>
  <c r="P249" i="3"/>
  <c r="Z248" i="3"/>
  <c r="S248" i="3"/>
  <c r="P248" i="3"/>
  <c r="O22" i="3"/>
  <c r="O23" i="3"/>
  <c r="O24" i="3"/>
  <c r="R25" i="3"/>
  <c r="R24" i="3"/>
  <c r="O21" i="3"/>
  <c r="AE27" i="3"/>
  <c r="W27" i="3"/>
  <c r="W60" i="3"/>
  <c r="W61" i="3"/>
  <c r="W59" i="3"/>
  <c r="AQ151" i="4"/>
  <c r="U72" i="4"/>
  <c r="U48" i="4"/>
  <c r="T49" i="2"/>
  <c r="T69" i="2"/>
  <c r="G48" i="2"/>
  <c r="P49" i="2"/>
  <c r="T70" i="2"/>
  <c r="ER258" i="1"/>
  <c r="EM257" i="1"/>
  <c r="FH270" i="1"/>
  <c r="FH271" i="1"/>
  <c r="FH272" i="1"/>
  <c r="FH273" i="1"/>
  <c r="FH269"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5"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28" i="1"/>
  <c r="K116" i="2"/>
  <c r="D116" i="2"/>
  <c r="CG260" i="1"/>
  <c r="CX260" i="1"/>
  <c r="L49" i="2"/>
  <c r="V289" i="3"/>
  <c r="V290" i="3"/>
  <c r="V291" i="3"/>
  <c r="V292" i="3"/>
  <c r="V293" i="3"/>
  <c r="V288" i="3"/>
  <c r="Z91" i="3"/>
  <c r="Z92" i="3"/>
  <c r="Z93" i="3"/>
  <c r="Z94" i="3"/>
  <c r="Z95" i="3"/>
  <c r="Z90" i="3"/>
  <c r="U91" i="3"/>
  <c r="U92" i="3"/>
  <c r="U93" i="3"/>
  <c r="U94" i="3"/>
  <c r="U95" i="3"/>
  <c r="U90" i="3"/>
  <c r="O205" i="5"/>
  <c r="G289" i="3"/>
  <c r="G290" i="3"/>
  <c r="G292" i="3"/>
  <c r="G288" i="3"/>
  <c r="G139" i="1"/>
  <c r="G140" i="1"/>
  <c r="G141" i="1"/>
  <c r="G142" i="1"/>
  <c r="G143" i="1"/>
  <c r="G144" i="1"/>
  <c r="G145" i="1"/>
  <c r="G146" i="1"/>
  <c r="G147" i="1"/>
  <c r="G148" i="1"/>
  <c r="G149" i="1"/>
  <c r="G150" i="1"/>
  <c r="G151" i="1"/>
  <c r="R27" i="3"/>
  <c r="R22" i="3"/>
  <c r="R23" i="3"/>
  <c r="R21" i="3"/>
  <c r="R17" i="3"/>
  <c r="R18" i="3"/>
  <c r="R19" i="3"/>
  <c r="P43" i="3"/>
  <c r="P42" i="3"/>
  <c r="AH36" i="3"/>
  <c r="AH35" i="3"/>
  <c r="AH34" i="3"/>
  <c r="AH33" i="3"/>
  <c r="X33" i="3"/>
  <c r="X36" i="3"/>
  <c r="AG11" i="3"/>
  <c r="K9" i="3"/>
  <c r="K6" i="3"/>
  <c r="AG6" i="3"/>
  <c r="X7" i="3"/>
  <c r="X8" i="3"/>
  <c r="X9" i="3"/>
  <c r="X10" i="3"/>
  <c r="X11" i="3"/>
  <c r="X6" i="3"/>
  <c r="G1" i="3"/>
  <c r="G148" i="5"/>
  <c r="DK256" i="1"/>
  <c r="CJ258" i="1"/>
  <c r="CJ256" i="1"/>
  <c r="O327" i="1"/>
  <c r="O328" i="1"/>
  <c r="O326" i="1"/>
  <c r="O325" i="1"/>
  <c r="V6" i="4"/>
  <c r="M6" i="4"/>
  <c r="F6" i="4"/>
  <c r="B6" i="4"/>
  <c r="B5" i="4"/>
  <c r="AO5" i="1"/>
  <c r="S5" i="1"/>
  <c r="H5" i="1"/>
  <c r="F5" i="1"/>
  <c r="B1" i="4"/>
  <c r="F1" i="1"/>
  <c r="S6" i="1"/>
  <c r="H6" i="1"/>
  <c r="F6" i="1"/>
  <c r="AO6" i="1"/>
  <c r="AA72" i="4"/>
  <c r="X72" i="4"/>
  <c r="R72" i="4"/>
  <c r="F72" i="4"/>
  <c r="D72" i="4"/>
  <c r="B72" i="4"/>
  <c r="AA49" i="4"/>
  <c r="G137" i="4"/>
  <c r="F266" i="4"/>
  <c r="H266" i="4"/>
  <c r="I266" i="4"/>
  <c r="L266" i="4"/>
  <c r="M266" i="4"/>
  <c r="N266" i="4"/>
  <c r="Y182" i="1"/>
  <c r="CH260" i="1"/>
  <c r="CH261" i="1"/>
  <c r="CG246" i="1"/>
  <c r="CX261" i="1"/>
  <c r="DM261" i="1"/>
  <c r="CG257" i="1"/>
  <c r="CT257" i="1"/>
  <c r="CX257" i="1"/>
  <c r="DX261" i="1"/>
  <c r="DW258" i="1"/>
  <c r="DX258" i="1"/>
  <c r="DW259" i="1"/>
  <c r="DX259" i="1"/>
  <c r="DW256" i="1"/>
  <c r="DX256" i="1"/>
  <c r="DM258" i="1"/>
  <c r="DM259" i="1"/>
  <c r="DM256" i="1"/>
  <c r="DL257" i="1"/>
  <c r="DL258" i="1"/>
  <c r="DL259" i="1"/>
  <c r="DL261" i="1"/>
  <c r="DL256" i="1"/>
  <c r="DK258" i="1"/>
  <c r="DK259" i="1"/>
  <c r="CY257" i="1"/>
  <c r="DA257" i="1"/>
  <c r="CX258" i="1"/>
  <c r="CY258" i="1"/>
  <c r="DA258" i="1"/>
  <c r="CX259" i="1"/>
  <c r="CY259" i="1"/>
  <c r="DA259" i="1"/>
  <c r="CY260" i="1"/>
  <c r="CY261" i="1"/>
  <c r="DA261" i="1"/>
  <c r="DA256" i="1"/>
  <c r="CY256" i="1"/>
  <c r="CX256" i="1"/>
  <c r="CW260" i="1"/>
  <c r="CW259" i="1"/>
  <c r="CW258" i="1"/>
  <c r="CW256" i="1"/>
  <c r="CV261" i="1"/>
  <c r="CV260" i="1"/>
  <c r="CV259" i="1"/>
  <c r="CV258" i="1"/>
  <c r="CV257" i="1"/>
  <c r="CV256" i="1"/>
  <c r="CU259" i="1"/>
  <c r="CU258" i="1"/>
  <c r="CU256" i="1"/>
  <c r="CT261" i="1"/>
  <c r="CT259" i="1"/>
  <c r="CT258" i="1"/>
  <c r="CT256" i="1"/>
  <c r="CI261" i="1"/>
  <c r="CI257" i="1"/>
  <c r="CI258" i="1"/>
  <c r="CI259" i="1"/>
  <c r="CI256" i="1"/>
  <c r="CH258" i="1"/>
  <c r="CH256" i="1"/>
  <c r="CG258" i="1"/>
  <c r="CG259" i="1"/>
  <c r="CG261" i="1"/>
  <c r="CG256" i="1"/>
  <c r="CF260" i="1"/>
  <c r="CF259" i="1"/>
  <c r="CF258" i="1"/>
  <c r="CF256" i="1"/>
  <c r="CE261" i="1"/>
  <c r="CE258" i="1"/>
  <c r="CE257" i="1"/>
  <c r="CE256" i="1"/>
  <c r="BT258" i="1"/>
  <c r="BT259" i="1"/>
  <c r="BT256" i="1"/>
  <c r="BS261" i="1"/>
  <c r="BS258" i="1"/>
  <c r="BS259" i="1"/>
  <c r="BS256" i="1"/>
  <c r="BN259" i="1"/>
  <c r="L182" i="1"/>
  <c r="BN253" i="1"/>
  <c r="BK253" i="1"/>
  <c r="G329" i="1"/>
  <c r="G326" i="1"/>
  <c r="K151" i="4"/>
  <c r="V151" i="4"/>
  <c r="D86" i="4"/>
  <c r="G328" i="1"/>
  <c r="B112" i="5"/>
  <c r="B111" i="5"/>
  <c r="U289" i="3"/>
  <c r="U290" i="3"/>
  <c r="U291" i="3"/>
  <c r="U292" i="3"/>
  <c r="U293" i="3"/>
  <c r="U288" i="3"/>
  <c r="V286" i="3"/>
  <c r="U286" i="3"/>
  <c r="G284" i="3"/>
  <c r="G283" i="3"/>
  <c r="I98" i="3"/>
  <c r="BT218" i="1"/>
  <c r="BR218" i="1"/>
  <c r="CG244" i="1"/>
  <c r="Z247" i="3"/>
  <c r="M280" i="3"/>
  <c r="S280" i="3"/>
  <c r="P280" i="3"/>
  <c r="S247" i="3"/>
  <c r="P247" i="3"/>
  <c r="N77" i="2"/>
  <c r="N78" i="2"/>
  <c r="BC161" i="1"/>
  <c r="G327" i="1"/>
  <c r="AW161" i="1"/>
  <c r="I67" i="1"/>
  <c r="I68" i="1"/>
  <c r="CA64" i="2"/>
  <c r="CC64" i="2"/>
  <c r="BZ64" i="2"/>
  <c r="CB64" i="2"/>
  <c r="BL6" i="10"/>
  <c r="BL7" i="10"/>
  <c r="BL8" i="10"/>
  <c r="BL110" i="10"/>
  <c r="E122" i="2"/>
  <c r="E123" i="2"/>
  <c r="E124" i="2"/>
  <c r="S202" i="5"/>
  <c r="I162" i="5"/>
  <c r="S203" i="5"/>
  <c r="S205" i="5"/>
  <c r="Y85" i="3"/>
  <c r="AI85" i="3"/>
  <c r="AI86" i="3"/>
  <c r="U203" i="5"/>
  <c r="AY11" i="2"/>
  <c r="AY800" i="2"/>
  <c r="S847" i="2"/>
  <c r="R847" i="2"/>
  <c r="AD847" i="2"/>
  <c r="AI847" i="2"/>
  <c r="AZ11" i="2"/>
  <c r="AZ800" i="2"/>
  <c r="S849" i="2"/>
  <c r="R849" i="2"/>
  <c r="AD849" i="2"/>
  <c r="AI849" i="2"/>
  <c r="AI851" i="2"/>
  <c r="CB800" i="2"/>
  <c r="CB11" i="2"/>
  <c r="CA353" i="1"/>
  <c r="AY12" i="2"/>
  <c r="AY905" i="2"/>
  <c r="S952" i="2"/>
  <c r="R952" i="2"/>
  <c r="AD952" i="2"/>
  <c r="AI952" i="2"/>
  <c r="AZ12" i="2"/>
  <c r="AZ905" i="2"/>
  <c r="S954" i="2"/>
  <c r="R954" i="2"/>
  <c r="AD954" i="2"/>
  <c r="AI954" i="2"/>
  <c r="AI956" i="2"/>
  <c r="CB905" i="2"/>
  <c r="CB12" i="2"/>
  <c r="CA354" i="1"/>
  <c r="AY13" i="2"/>
  <c r="AY1010" i="2"/>
  <c r="S1057" i="2"/>
  <c r="R1057" i="2"/>
  <c r="AD1057" i="2"/>
  <c r="AI1057" i="2"/>
  <c r="AZ13" i="2"/>
  <c r="AZ1010" i="2"/>
  <c r="S1059" i="2"/>
  <c r="R1059" i="2"/>
  <c r="AD1059" i="2"/>
  <c r="AI1059" i="2"/>
  <c r="AI1061" i="2"/>
  <c r="CB1010" i="2"/>
  <c r="CB13" i="2"/>
  <c r="CA355" i="1"/>
  <c r="AY14" i="2"/>
  <c r="AY1115" i="2"/>
  <c r="S1162" i="2"/>
  <c r="R1162" i="2"/>
  <c r="AD1162" i="2"/>
  <c r="AI1162" i="2"/>
  <c r="AZ14" i="2"/>
  <c r="AZ1115" i="2"/>
  <c r="S1164" i="2"/>
  <c r="R1164" i="2"/>
  <c r="AD1164" i="2"/>
  <c r="AI1164" i="2"/>
  <c r="AI1166" i="2"/>
  <c r="CB1115" i="2"/>
  <c r="CB14" i="2"/>
  <c r="CA356" i="1"/>
  <c r="AY15" i="2"/>
  <c r="AY1220" i="2"/>
  <c r="S1267" i="2"/>
  <c r="R1267" i="2"/>
  <c r="AD1267" i="2"/>
  <c r="AI1267" i="2"/>
  <c r="AZ15" i="2"/>
  <c r="AZ1220" i="2"/>
  <c r="S1269" i="2"/>
  <c r="R1269" i="2"/>
  <c r="AD1269" i="2"/>
  <c r="AI1269" i="2"/>
  <c r="AI1271" i="2"/>
  <c r="CB1220" i="2"/>
  <c r="CB15" i="2"/>
  <c r="CA357" i="1"/>
  <c r="AY16" i="2"/>
  <c r="AY1325" i="2"/>
  <c r="S1372" i="2"/>
  <c r="R1372" i="2"/>
  <c r="AD1372" i="2"/>
  <c r="AI1372" i="2"/>
  <c r="AZ16" i="2"/>
  <c r="AZ1325" i="2"/>
  <c r="S1374" i="2"/>
  <c r="R1374" i="2"/>
  <c r="AD1374" i="2"/>
  <c r="AI1374" i="2"/>
  <c r="AI1376" i="2"/>
  <c r="CB1325" i="2"/>
  <c r="CB16" i="2"/>
  <c r="CA358" i="1"/>
  <c r="AY17" i="2"/>
  <c r="AY1430" i="2"/>
  <c r="S1477" i="2"/>
  <c r="R1477" i="2"/>
  <c r="AD1477" i="2"/>
  <c r="AI1477" i="2"/>
  <c r="AZ17" i="2"/>
  <c r="AZ1430" i="2"/>
  <c r="S1479" i="2"/>
  <c r="R1479" i="2"/>
  <c r="AD1479" i="2"/>
  <c r="AI1479" i="2"/>
  <c r="AI1481" i="2"/>
  <c r="CB1430" i="2"/>
  <c r="CB17" i="2"/>
  <c r="CA359" i="1"/>
  <c r="AY18" i="2"/>
  <c r="AY1535" i="2"/>
  <c r="S1582" i="2"/>
  <c r="R1582" i="2"/>
  <c r="AD1582" i="2"/>
  <c r="AI1582" i="2"/>
  <c r="AZ18" i="2"/>
  <c r="AZ1535" i="2"/>
  <c r="S1584" i="2"/>
  <c r="R1584" i="2"/>
  <c r="AD1584" i="2"/>
  <c r="AI1584" i="2"/>
  <c r="AI1586" i="2"/>
  <c r="CB1535" i="2"/>
  <c r="CB18" i="2"/>
  <c r="CA360" i="1"/>
  <c r="AY19" i="2"/>
  <c r="AY1640" i="2"/>
  <c r="S1687" i="2"/>
  <c r="R1687" i="2"/>
  <c r="AD1687" i="2"/>
  <c r="AI1687" i="2"/>
  <c r="AZ19" i="2"/>
  <c r="AZ1640" i="2"/>
  <c r="S1689" i="2"/>
  <c r="R1689" i="2"/>
  <c r="AD1689" i="2"/>
  <c r="AI1689" i="2"/>
  <c r="AI1691" i="2"/>
  <c r="CB1640" i="2"/>
  <c r="CB19" i="2"/>
  <c r="CA361" i="1"/>
  <c r="AY20" i="2"/>
  <c r="AY1745" i="2"/>
  <c r="S1792" i="2"/>
  <c r="R1792" i="2"/>
  <c r="AD1792" i="2"/>
  <c r="AI1792" i="2"/>
  <c r="AZ20" i="2"/>
  <c r="AZ1745" i="2"/>
  <c r="S1794" i="2"/>
  <c r="R1794" i="2"/>
  <c r="AD1794" i="2"/>
  <c r="AI1794" i="2"/>
  <c r="AI1796" i="2"/>
  <c r="CB1745" i="2"/>
  <c r="CB20" i="2"/>
  <c r="CA362" i="1"/>
  <c r="AY21" i="2"/>
  <c r="AY1850" i="2"/>
  <c r="S1897" i="2"/>
  <c r="R1897" i="2"/>
  <c r="AD1897" i="2"/>
  <c r="AI1897" i="2"/>
  <c r="AZ21" i="2"/>
  <c r="AZ1850" i="2"/>
  <c r="S1899" i="2"/>
  <c r="R1899" i="2"/>
  <c r="AD1899" i="2"/>
  <c r="AI1899" i="2"/>
  <c r="AI1901" i="2"/>
  <c r="CB1850" i="2"/>
  <c r="CB21" i="2"/>
  <c r="CA363" i="1"/>
  <c r="AY22" i="2"/>
  <c r="AY1955" i="2"/>
  <c r="S2002" i="2"/>
  <c r="R2002" i="2"/>
  <c r="AD2002" i="2"/>
  <c r="AI2002" i="2"/>
  <c r="AZ22" i="2"/>
  <c r="AZ1955" i="2"/>
  <c r="S2004" i="2"/>
  <c r="R2004" i="2"/>
  <c r="AD2004" i="2"/>
  <c r="AI2004" i="2"/>
  <c r="AI2006" i="2"/>
  <c r="CB1955" i="2"/>
  <c r="CB22" i="2"/>
  <c r="CA364" i="1"/>
  <c r="AY23" i="2"/>
  <c r="AY2060" i="2"/>
  <c r="S2107" i="2"/>
  <c r="R2107" i="2"/>
  <c r="AD2107" i="2"/>
  <c r="AI2107" i="2"/>
  <c r="AZ23" i="2"/>
  <c r="AZ2060" i="2"/>
  <c r="S2109" i="2"/>
  <c r="R2109" i="2"/>
  <c r="AD2109" i="2"/>
  <c r="AI2109" i="2"/>
  <c r="AI2111" i="2"/>
  <c r="CB2060" i="2"/>
  <c r="CB23" i="2"/>
  <c r="CA365" i="1"/>
  <c r="AY24" i="2"/>
  <c r="AY2165" i="2"/>
  <c r="S2212" i="2"/>
  <c r="R2212" i="2"/>
  <c r="AD2212" i="2"/>
  <c r="AI2212" i="2"/>
  <c r="AZ24" i="2"/>
  <c r="AZ2165" i="2"/>
  <c r="S2214" i="2"/>
  <c r="R2214" i="2"/>
  <c r="AD2214" i="2"/>
  <c r="AI2214" i="2"/>
  <c r="AI2216" i="2"/>
  <c r="CB2165" i="2"/>
  <c r="CB24" i="2"/>
  <c r="CA366" i="1"/>
  <c r="AY25" i="2"/>
  <c r="AY2270" i="2"/>
  <c r="S2317" i="2"/>
  <c r="R2317" i="2"/>
  <c r="AD2317" i="2"/>
  <c r="AI2317" i="2"/>
  <c r="AZ25" i="2"/>
  <c r="AZ2270" i="2"/>
  <c r="S2319" i="2"/>
  <c r="R2319" i="2"/>
  <c r="AD2319" i="2"/>
  <c r="AI2319" i="2"/>
  <c r="AI2321" i="2"/>
  <c r="CB2270" i="2"/>
  <c r="CB25" i="2"/>
  <c r="CA367" i="1"/>
  <c r="AY26" i="2"/>
  <c r="AY2375" i="2"/>
  <c r="S2422" i="2"/>
  <c r="R2422" i="2"/>
  <c r="AD2422" i="2"/>
  <c r="AI2422" i="2"/>
  <c r="AZ26" i="2"/>
  <c r="AZ2375" i="2"/>
  <c r="S2424" i="2"/>
  <c r="R2424" i="2"/>
  <c r="AD2424" i="2"/>
  <c r="AI2424" i="2"/>
  <c r="AI2426" i="2"/>
  <c r="CB2375" i="2"/>
  <c r="CB26" i="2"/>
  <c r="CA368" i="1"/>
  <c r="AY27" i="2"/>
  <c r="AY2480" i="2"/>
  <c r="S2527" i="2"/>
  <c r="R2527" i="2"/>
  <c r="AD2527" i="2"/>
  <c r="AI2527" i="2"/>
  <c r="AZ27" i="2"/>
  <c r="AZ2480" i="2"/>
  <c r="S2529" i="2"/>
  <c r="R2529" i="2"/>
  <c r="AD2529" i="2"/>
  <c r="AI2529" i="2"/>
  <c r="AI2531" i="2"/>
  <c r="CB2480" i="2"/>
  <c r="CB27" i="2"/>
  <c r="CA369" i="1"/>
  <c r="AY28" i="2"/>
  <c r="AY2585" i="2"/>
  <c r="S2632" i="2"/>
  <c r="R2632" i="2"/>
  <c r="AD2632" i="2"/>
  <c r="AI2632" i="2"/>
  <c r="AZ28" i="2"/>
  <c r="AZ2585" i="2"/>
  <c r="S2634" i="2"/>
  <c r="R2634" i="2"/>
  <c r="AD2634" i="2"/>
  <c r="AI2634" i="2"/>
  <c r="AI2636" i="2"/>
  <c r="CB2585" i="2"/>
  <c r="CB28" i="2"/>
  <c r="CA370" i="1"/>
  <c r="AY29" i="2"/>
  <c r="AY2690" i="2"/>
  <c r="S2737" i="2"/>
  <c r="R2737" i="2"/>
  <c r="AD2737" i="2"/>
  <c r="AI2737" i="2"/>
  <c r="AZ29" i="2"/>
  <c r="AZ2690" i="2"/>
  <c r="S2739" i="2"/>
  <c r="R2739" i="2"/>
  <c r="AD2739" i="2"/>
  <c r="AI2739" i="2"/>
  <c r="AI2741" i="2"/>
  <c r="CB2690" i="2"/>
  <c r="CB29" i="2"/>
  <c r="CA371" i="1"/>
  <c r="AY30" i="2"/>
  <c r="AY2795" i="2"/>
  <c r="S2842" i="2"/>
  <c r="R2842" i="2"/>
  <c r="AD2842" i="2"/>
  <c r="AI2842" i="2"/>
  <c r="AZ30" i="2"/>
  <c r="AZ2795" i="2"/>
  <c r="S2844" i="2"/>
  <c r="R2844" i="2"/>
  <c r="AD2844" i="2"/>
  <c r="AI2844" i="2"/>
  <c r="AI2846" i="2"/>
  <c r="CB2795" i="2"/>
  <c r="CB30" i="2"/>
  <c r="CA372" i="1"/>
  <c r="AY31" i="2"/>
  <c r="AY2900" i="2"/>
  <c r="S2947" i="2"/>
  <c r="R2947" i="2"/>
  <c r="AD2947" i="2"/>
  <c r="AI2947" i="2"/>
  <c r="AZ31" i="2"/>
  <c r="AZ2900" i="2"/>
  <c r="S2949" i="2"/>
  <c r="R2949" i="2"/>
  <c r="AD2949" i="2"/>
  <c r="AI2949" i="2"/>
  <c r="AI2951" i="2"/>
  <c r="CB2900" i="2"/>
  <c r="CB31" i="2"/>
  <c r="CA373" i="1"/>
  <c r="AY32" i="2"/>
  <c r="AY3005" i="2"/>
  <c r="S3052" i="2"/>
  <c r="R3052" i="2"/>
  <c r="AD3052" i="2"/>
  <c r="AI3052" i="2"/>
  <c r="AZ32" i="2"/>
  <c r="AZ3005" i="2"/>
  <c r="S3054" i="2"/>
  <c r="R3054" i="2"/>
  <c r="AD3054" i="2"/>
  <c r="AI3054" i="2"/>
  <c r="AI3056" i="2"/>
  <c r="CB3005" i="2"/>
  <c r="CB32" i="2"/>
  <c r="CA374" i="1"/>
  <c r="AY33" i="2"/>
  <c r="AY3110" i="2"/>
  <c r="S3157" i="2"/>
  <c r="R3157" i="2"/>
  <c r="AD3157" i="2"/>
  <c r="AI3157" i="2"/>
  <c r="AZ33" i="2"/>
  <c r="AZ3110" i="2"/>
  <c r="S3159" i="2"/>
  <c r="R3159" i="2"/>
  <c r="AD3159" i="2"/>
  <c r="AI3159" i="2"/>
  <c r="AI3161" i="2"/>
  <c r="CB3110" i="2"/>
  <c r="CB33" i="2"/>
  <c r="CA375" i="1"/>
  <c r="AY34" i="2"/>
  <c r="AY3215" i="2"/>
  <c r="S3262" i="2"/>
  <c r="R3262" i="2"/>
  <c r="AD3262" i="2"/>
  <c r="AI3262" i="2"/>
  <c r="AZ34" i="2"/>
  <c r="AZ3215" i="2"/>
  <c r="S3264" i="2"/>
  <c r="R3264" i="2"/>
  <c r="AD3264" i="2"/>
  <c r="AI3264" i="2"/>
  <c r="AI3266" i="2"/>
  <c r="CB3215" i="2"/>
  <c r="CB34" i="2"/>
  <c r="CA376" i="1"/>
  <c r="AY35" i="2"/>
  <c r="AY3320" i="2"/>
  <c r="S3367" i="2"/>
  <c r="R3367" i="2"/>
  <c r="AD3367" i="2"/>
  <c r="AI3367" i="2"/>
  <c r="AZ35" i="2"/>
  <c r="AZ3320" i="2"/>
  <c r="S3369" i="2"/>
  <c r="R3369" i="2"/>
  <c r="AD3369" i="2"/>
  <c r="AI3369" i="2"/>
  <c r="AI3371" i="2"/>
  <c r="CB3320" i="2"/>
  <c r="CB35" i="2"/>
  <c r="CA377" i="1"/>
  <c r="CA379" i="1"/>
  <c r="X847" i="2"/>
  <c r="AE847" i="2"/>
  <c r="AJ847" i="2"/>
  <c r="X849" i="2"/>
  <c r="AE849" i="2"/>
  <c r="AJ849" i="2"/>
  <c r="AJ851" i="2"/>
  <c r="CC800" i="2"/>
  <c r="CC11" i="2"/>
  <c r="CB353" i="1"/>
  <c r="X952" i="2"/>
  <c r="AE952" i="2"/>
  <c r="AJ952" i="2"/>
  <c r="X954" i="2"/>
  <c r="AE954" i="2"/>
  <c r="AJ954" i="2"/>
  <c r="AJ956" i="2"/>
  <c r="CC905" i="2"/>
  <c r="CC12" i="2"/>
  <c r="CB354" i="1"/>
  <c r="X1057" i="2"/>
  <c r="AE1057" i="2"/>
  <c r="AJ1057" i="2"/>
  <c r="X1059" i="2"/>
  <c r="AE1059" i="2"/>
  <c r="AJ1059" i="2"/>
  <c r="AJ1061" i="2"/>
  <c r="CC1010" i="2"/>
  <c r="CC13" i="2"/>
  <c r="CB355" i="1"/>
  <c r="X1162" i="2"/>
  <c r="AE1162" i="2"/>
  <c r="AJ1162" i="2"/>
  <c r="X1164" i="2"/>
  <c r="AE1164" i="2"/>
  <c r="AJ1164" i="2"/>
  <c r="AJ1166" i="2"/>
  <c r="CC1115" i="2"/>
  <c r="CC14" i="2"/>
  <c r="CB356" i="1"/>
  <c r="X1267" i="2"/>
  <c r="AE1267" i="2"/>
  <c r="AJ1267" i="2"/>
  <c r="X1269" i="2"/>
  <c r="AE1269" i="2"/>
  <c r="AJ1269" i="2"/>
  <c r="AJ1271" i="2"/>
  <c r="CC1220" i="2"/>
  <c r="CC15" i="2"/>
  <c r="CB357" i="1"/>
  <c r="X1372" i="2"/>
  <c r="AE1372" i="2"/>
  <c r="AJ1372" i="2"/>
  <c r="X1374" i="2"/>
  <c r="AE1374" i="2"/>
  <c r="AJ1374" i="2"/>
  <c r="AJ1376" i="2"/>
  <c r="CC1325" i="2"/>
  <c r="CC16" i="2"/>
  <c r="CB358" i="1"/>
  <c r="X1477" i="2"/>
  <c r="AE1477" i="2"/>
  <c r="AJ1477" i="2"/>
  <c r="X1479" i="2"/>
  <c r="AE1479" i="2"/>
  <c r="AJ1479" i="2"/>
  <c r="AJ1481" i="2"/>
  <c r="CC1430" i="2"/>
  <c r="CC17" i="2"/>
  <c r="CB359" i="1"/>
  <c r="X1582" i="2"/>
  <c r="AE1582" i="2"/>
  <c r="AJ1582" i="2"/>
  <c r="X1584" i="2"/>
  <c r="AE1584" i="2"/>
  <c r="AJ1584" i="2"/>
  <c r="AJ1586" i="2"/>
  <c r="CC1535" i="2"/>
  <c r="CC18" i="2"/>
  <c r="CB360" i="1"/>
  <c r="X1687" i="2"/>
  <c r="AE1687" i="2"/>
  <c r="AJ1687" i="2"/>
  <c r="X1689" i="2"/>
  <c r="AE1689" i="2"/>
  <c r="AJ1689" i="2"/>
  <c r="AJ1691" i="2"/>
  <c r="CC1640" i="2"/>
  <c r="CC19" i="2"/>
  <c r="CB361" i="1"/>
  <c r="X1792" i="2"/>
  <c r="AE1792" i="2"/>
  <c r="AJ1792" i="2"/>
  <c r="X1794" i="2"/>
  <c r="AE1794" i="2"/>
  <c r="AJ1794" i="2"/>
  <c r="AJ1796" i="2"/>
  <c r="CC1745" i="2"/>
  <c r="CC20" i="2"/>
  <c r="CB362" i="1"/>
  <c r="X1897" i="2"/>
  <c r="AE1897" i="2"/>
  <c r="AJ1897" i="2"/>
  <c r="X1899" i="2"/>
  <c r="AE1899" i="2"/>
  <c r="AJ1899" i="2"/>
  <c r="AJ1901" i="2"/>
  <c r="CC1850" i="2"/>
  <c r="CC21" i="2"/>
  <c r="CB363" i="1"/>
  <c r="X2002" i="2"/>
  <c r="AE2002" i="2"/>
  <c r="AJ2002" i="2"/>
  <c r="X2004" i="2"/>
  <c r="AE2004" i="2"/>
  <c r="AJ2004" i="2"/>
  <c r="AJ2006" i="2"/>
  <c r="CC1955" i="2"/>
  <c r="CC22" i="2"/>
  <c r="CB364" i="1"/>
  <c r="X2107" i="2"/>
  <c r="AE2107" i="2"/>
  <c r="AJ2107" i="2"/>
  <c r="X2109" i="2"/>
  <c r="AE2109" i="2"/>
  <c r="AJ2109" i="2"/>
  <c r="AJ2111" i="2"/>
  <c r="CC2060" i="2"/>
  <c r="CC23" i="2"/>
  <c r="CB365" i="1"/>
  <c r="X2212" i="2"/>
  <c r="AE2212" i="2"/>
  <c r="AJ2212" i="2"/>
  <c r="X2214" i="2"/>
  <c r="AE2214" i="2"/>
  <c r="AJ2214" i="2"/>
  <c r="AJ2216" i="2"/>
  <c r="CC2165" i="2"/>
  <c r="CC24" i="2"/>
  <c r="CB366" i="1"/>
  <c r="X2317" i="2"/>
  <c r="AE2317" i="2"/>
  <c r="AJ2317" i="2"/>
  <c r="X2319" i="2"/>
  <c r="AE2319" i="2"/>
  <c r="AJ2319" i="2"/>
  <c r="AJ2321" i="2"/>
  <c r="CC2270" i="2"/>
  <c r="CC25" i="2"/>
  <c r="CB367" i="1"/>
  <c r="X2422" i="2"/>
  <c r="AE2422" i="2"/>
  <c r="AJ2422" i="2"/>
  <c r="X2424" i="2"/>
  <c r="AE2424" i="2"/>
  <c r="AJ2424" i="2"/>
  <c r="AJ2426" i="2"/>
  <c r="CC2375" i="2"/>
  <c r="CC26" i="2"/>
  <c r="CB368" i="1"/>
  <c r="X2527" i="2"/>
  <c r="AE2527" i="2"/>
  <c r="AJ2527" i="2"/>
  <c r="X2529" i="2"/>
  <c r="AE2529" i="2"/>
  <c r="AJ2529" i="2"/>
  <c r="AJ2531" i="2"/>
  <c r="CC2480" i="2"/>
  <c r="CC27" i="2"/>
  <c r="CB369" i="1"/>
  <c r="X2632" i="2"/>
  <c r="AE2632" i="2"/>
  <c r="AJ2632" i="2"/>
  <c r="X2634" i="2"/>
  <c r="AE2634" i="2"/>
  <c r="AJ2634" i="2"/>
  <c r="AJ2636" i="2"/>
  <c r="CC2585" i="2"/>
  <c r="CC28" i="2"/>
  <c r="CB370" i="1"/>
  <c r="X2737" i="2"/>
  <c r="AE2737" i="2"/>
  <c r="AJ2737" i="2"/>
  <c r="X2739" i="2"/>
  <c r="AE2739" i="2"/>
  <c r="AJ2739" i="2"/>
  <c r="AJ2741" i="2"/>
  <c r="CC2690" i="2"/>
  <c r="CC29" i="2"/>
  <c r="CB371" i="1"/>
  <c r="X2842" i="2"/>
  <c r="AE2842" i="2"/>
  <c r="AJ2842" i="2"/>
  <c r="X2844" i="2"/>
  <c r="AE2844" i="2"/>
  <c r="AJ2844" i="2"/>
  <c r="AJ2846" i="2"/>
  <c r="CC2795" i="2"/>
  <c r="CC30" i="2"/>
  <c r="CB372" i="1"/>
  <c r="X2947" i="2"/>
  <c r="AE2947" i="2"/>
  <c r="AJ2947" i="2"/>
  <c r="X2949" i="2"/>
  <c r="AE2949" i="2"/>
  <c r="AJ2949" i="2"/>
  <c r="AJ2951" i="2"/>
  <c r="CC2900" i="2"/>
  <c r="CC31" i="2"/>
  <c r="CB373" i="1"/>
  <c r="X3052" i="2"/>
  <c r="AE3052" i="2"/>
  <c r="AJ3052" i="2"/>
  <c r="X3054" i="2"/>
  <c r="AE3054" i="2"/>
  <c r="AJ3054" i="2"/>
  <c r="AJ3056" i="2"/>
  <c r="CC3005" i="2"/>
  <c r="CC32" i="2"/>
  <c r="CB374" i="1"/>
  <c r="X3157" i="2"/>
  <c r="AE3157" i="2"/>
  <c r="AJ3157" i="2"/>
  <c r="X3159" i="2"/>
  <c r="AE3159" i="2"/>
  <c r="AJ3159" i="2"/>
  <c r="AJ3161" i="2"/>
  <c r="CC3110" i="2"/>
  <c r="CC33" i="2"/>
  <c r="CB375" i="1"/>
  <c r="X3262" i="2"/>
  <c r="AE3262" i="2"/>
  <c r="AJ3262" i="2"/>
  <c r="X3264" i="2"/>
  <c r="AE3264" i="2"/>
  <c r="AJ3264" i="2"/>
  <c r="AJ3266" i="2"/>
  <c r="CC3215" i="2"/>
  <c r="CC34" i="2"/>
  <c r="CB376" i="1"/>
  <c r="X3367" i="2"/>
  <c r="AE3367" i="2"/>
  <c r="AJ3367" i="2"/>
  <c r="X3369" i="2"/>
  <c r="AE3369" i="2"/>
  <c r="AJ3369" i="2"/>
  <c r="AJ3371" i="2"/>
  <c r="CC3320" i="2"/>
  <c r="CC35" i="2"/>
  <c r="CB377" i="1"/>
  <c r="CB379" i="1"/>
  <c r="K289" i="4"/>
  <c r="P289" i="4"/>
  <c r="P290" i="4"/>
  <c r="L204" i="5"/>
  <c r="U204" i="5"/>
  <c r="U205" i="5"/>
  <c r="AD85" i="3"/>
  <c r="AG85" i="3"/>
  <c r="AG86" i="3"/>
  <c r="AL85" i="3"/>
  <c r="AL86" i="3"/>
  <c r="AL280" i="3"/>
  <c r="AH280" i="3"/>
  <c r="AD64" i="3"/>
  <c r="T64" i="3"/>
  <c r="AL62" i="3"/>
  <c r="AB85" i="3"/>
  <c r="AB86" i="3"/>
  <c r="R202" i="5"/>
  <c r="R203" i="5"/>
  <c r="R205" i="5"/>
  <c r="T85" i="3"/>
  <c r="W85" i="3"/>
  <c r="W86" i="3"/>
  <c r="Y86" i="3"/>
  <c r="T86" i="3"/>
  <c r="AG62" i="3"/>
  <c r="W62" i="3"/>
  <c r="K288" i="3"/>
  <c r="J288" i="3"/>
  <c r="I288" i="3"/>
  <c r="CE379" i="1"/>
  <c r="BN347" i="1"/>
  <c r="BO5" i="2"/>
  <c r="BO170" i="2"/>
  <c r="BL347" i="1"/>
  <c r="BM5" i="2"/>
  <c r="BM170" i="2"/>
  <c r="BL5" i="2"/>
  <c r="BL170" i="2"/>
  <c r="BK5" i="2"/>
  <c r="BK170" i="2"/>
  <c r="BA5" i="2"/>
  <c r="BA170" i="2"/>
  <c r="X5" i="2"/>
  <c r="X170" i="2"/>
  <c r="W5" i="2"/>
  <c r="W170" i="2"/>
  <c r="I163" i="5"/>
  <c r="AA102" i="2"/>
  <c r="AA106" i="2"/>
  <c r="AB102" i="2"/>
  <c r="AB106" i="2"/>
  <c r="Z106" i="2"/>
  <c r="Z102" i="2"/>
  <c r="U4" i="2"/>
  <c r="U65" i="2"/>
  <c r="N82" i="2"/>
  <c r="S4" i="2"/>
  <c r="S65" i="2"/>
  <c r="N80" i="2"/>
  <c r="BN346" i="1"/>
  <c r="BO4" i="2"/>
  <c r="BO65" i="2"/>
  <c r="BL346" i="1"/>
  <c r="BM4" i="2"/>
  <c r="BM65" i="2"/>
  <c r="BL4" i="2"/>
  <c r="BL65" i="2"/>
  <c r="BK4" i="2"/>
  <c r="BK65" i="2"/>
  <c r="BA4" i="2"/>
  <c r="BA65" i="2"/>
  <c r="X4" i="2"/>
  <c r="X65" i="2"/>
  <c r="W4" i="2"/>
  <c r="W65" i="2"/>
  <c r="BZ379" i="1"/>
  <c r="CA37" i="2"/>
  <c r="BY379" i="1"/>
  <c r="BZ37" i="2"/>
  <c r="AZ379" i="1"/>
  <c r="BA37" i="2"/>
  <c r="AV379" i="1"/>
  <c r="AW37" i="2"/>
  <c r="AU379" i="1"/>
  <c r="AV37" i="2"/>
  <c r="AT379" i="1"/>
  <c r="AU37" i="2"/>
  <c r="AS379" i="1"/>
  <c r="AT37" i="2"/>
  <c r="W379" i="1"/>
  <c r="X37" i="2"/>
  <c r="V379" i="1"/>
  <c r="W37" i="2"/>
  <c r="U37" i="2"/>
  <c r="R379" i="1"/>
  <c r="S37" i="2"/>
  <c r="GQ302" i="1"/>
  <c r="GH302" i="1"/>
  <c r="FQ269" i="1"/>
  <c r="FQ270" i="1"/>
  <c r="FQ271" i="1"/>
  <c r="FQ272" i="1"/>
  <c r="FQ302" i="1"/>
  <c r="FN302" i="1"/>
  <c r="FM302" i="1"/>
  <c r="FL302" i="1"/>
  <c r="FK302" i="1"/>
  <c r="FJ302" i="1"/>
  <c r="B86" i="5"/>
  <c r="BG161" i="1"/>
  <c r="J292" i="3"/>
  <c r="I205" i="5"/>
  <c r="I292" i="3"/>
  <c r="J294" i="3"/>
  <c r="H384" i="1"/>
  <c r="H386" i="1"/>
  <c r="BN128" i="1"/>
  <c r="BN129" i="1"/>
  <c r="BN130" i="1"/>
  <c r="BN131" i="1"/>
  <c r="BN161" i="1"/>
  <c r="G384" i="1"/>
  <c r="G386" i="1"/>
  <c r="M67" i="3"/>
  <c r="I294" i="3"/>
  <c r="AB62" i="3"/>
  <c r="Y64" i="3"/>
  <c r="Z112" i="2"/>
  <c r="S116" i="2"/>
  <c r="X116" i="2"/>
  <c r="AD116" i="2"/>
  <c r="X118" i="2"/>
  <c r="AE116" i="2"/>
  <c r="X119" i="2"/>
  <c r="X120" i="2"/>
  <c r="AA112" i="2"/>
  <c r="AA116" i="2"/>
  <c r="S118" i="2"/>
  <c r="AB112" i="2"/>
  <c r="AB116" i="2"/>
  <c r="S119" i="2"/>
  <c r="S120" i="2"/>
  <c r="CD353" i="1"/>
  <c r="CD354" i="1"/>
  <c r="CD355" i="1"/>
  <c r="CD356" i="1"/>
  <c r="CD357" i="1"/>
  <c r="CD358" i="1"/>
  <c r="CD359" i="1"/>
  <c r="CD360" i="1"/>
  <c r="CD361" i="1"/>
  <c r="CD362" i="1"/>
  <c r="CD363" i="1"/>
  <c r="CD364" i="1"/>
  <c r="CD365" i="1"/>
  <c r="CD366" i="1"/>
  <c r="CD367" i="1"/>
  <c r="CD368" i="1"/>
  <c r="CD369" i="1"/>
  <c r="CD370" i="1"/>
  <c r="CD371" i="1"/>
  <c r="CD372" i="1"/>
  <c r="CD373" i="1"/>
  <c r="CD374" i="1"/>
  <c r="CD375" i="1"/>
  <c r="CD376" i="1"/>
  <c r="CD377" i="1"/>
  <c r="CD379" i="1"/>
  <c r="L205" i="5"/>
  <c r="K292" i="3"/>
  <c r="AD86" i="3"/>
  <c r="AX379" i="1"/>
  <c r="AY37" i="2"/>
  <c r="CB37" i="2"/>
  <c r="CC37" i="2"/>
  <c r="K290" i="3"/>
  <c r="K290" i="4"/>
  <c r="DE379" i="1"/>
  <c r="DI379" i="1"/>
  <c r="DG379" i="1"/>
  <c r="DK379" i="1"/>
  <c r="AY379" i="1"/>
  <c r="AZ37" i="2"/>
  <c r="Z217" i="2"/>
  <c r="Z219" i="2"/>
  <c r="AA217" i="2"/>
  <c r="AA219" i="2"/>
  <c r="AA221" i="2"/>
  <c r="S223" i="2"/>
  <c r="AB217" i="2"/>
  <c r="AB219" i="2"/>
  <c r="AB221" i="2"/>
  <c r="S224" i="2"/>
  <c r="S225" i="2"/>
  <c r="AD221" i="2"/>
  <c r="X223" i="2"/>
  <c r="AE221" i="2"/>
  <c r="X224" i="2"/>
  <c r="X225" i="2"/>
  <c r="Z322" i="2"/>
  <c r="Z324" i="2"/>
  <c r="AA322" i="2"/>
  <c r="AA324" i="2"/>
  <c r="AA326" i="2"/>
  <c r="S328" i="2"/>
  <c r="AB322" i="2"/>
  <c r="AB324" i="2"/>
  <c r="AB326" i="2"/>
  <c r="S329" i="2"/>
  <c r="S330" i="2"/>
  <c r="AD326" i="2"/>
  <c r="X328" i="2"/>
  <c r="AE326" i="2"/>
  <c r="X329" i="2"/>
  <c r="X330" i="2"/>
  <c r="Z427" i="2"/>
  <c r="Z429" i="2"/>
  <c r="AA427" i="2"/>
  <c r="AA429" i="2"/>
  <c r="AA431" i="2"/>
  <c r="S433" i="2"/>
  <c r="AB427" i="2"/>
  <c r="AB429" i="2"/>
  <c r="AB431" i="2"/>
  <c r="S434" i="2"/>
  <c r="S435" i="2"/>
  <c r="AD431" i="2"/>
  <c r="X433" i="2"/>
  <c r="AE431" i="2"/>
  <c r="X434" i="2"/>
  <c r="X435" i="2"/>
  <c r="Z532" i="2"/>
  <c r="Z534" i="2"/>
  <c r="AA532" i="2"/>
  <c r="AA534" i="2"/>
  <c r="AA536" i="2"/>
  <c r="S538" i="2"/>
  <c r="AB532" i="2"/>
  <c r="AB534" i="2"/>
  <c r="AB536" i="2"/>
  <c r="S539" i="2"/>
  <c r="S540" i="2"/>
  <c r="AD536" i="2"/>
  <c r="X538" i="2"/>
  <c r="AE536" i="2"/>
  <c r="X539" i="2"/>
  <c r="X540" i="2"/>
  <c r="Z637" i="2"/>
  <c r="Z639" i="2"/>
  <c r="AA637" i="2"/>
  <c r="AA639" i="2"/>
  <c r="AA641" i="2"/>
  <c r="S643" i="2"/>
  <c r="AB637" i="2"/>
  <c r="AB639" i="2"/>
  <c r="AB641" i="2"/>
  <c r="S644" i="2"/>
  <c r="S645" i="2"/>
  <c r="AD641" i="2"/>
  <c r="X643" i="2"/>
  <c r="AE641" i="2"/>
  <c r="X644" i="2"/>
  <c r="X645" i="2"/>
  <c r="Z742" i="2"/>
  <c r="Z744" i="2"/>
  <c r="AA742" i="2"/>
  <c r="AA744" i="2"/>
  <c r="AA746" i="2"/>
  <c r="S748" i="2"/>
  <c r="AB742" i="2"/>
  <c r="AB744" i="2"/>
  <c r="AB746" i="2"/>
  <c r="S749" i="2"/>
  <c r="S750" i="2"/>
  <c r="AD746" i="2"/>
  <c r="X748" i="2"/>
  <c r="AE746" i="2"/>
  <c r="X749" i="2"/>
  <c r="X750" i="2"/>
  <c r="Z847" i="2"/>
  <c r="Z849" i="2"/>
  <c r="AA847" i="2"/>
  <c r="AA849" i="2"/>
  <c r="AA851" i="2"/>
  <c r="S853" i="2"/>
  <c r="AB847" i="2"/>
  <c r="AB849" i="2"/>
  <c r="AB851" i="2"/>
  <c r="S854" i="2"/>
  <c r="S855" i="2"/>
  <c r="AD851" i="2"/>
  <c r="X853" i="2"/>
  <c r="AE851" i="2"/>
  <c r="X854" i="2"/>
  <c r="X855" i="2"/>
  <c r="Z952" i="2"/>
  <c r="Z954" i="2"/>
  <c r="AA952" i="2"/>
  <c r="AA954" i="2"/>
  <c r="AA956" i="2"/>
  <c r="S958" i="2"/>
  <c r="AB952" i="2"/>
  <c r="AB954" i="2"/>
  <c r="AB956" i="2"/>
  <c r="S959" i="2"/>
  <c r="S960" i="2"/>
  <c r="AD956" i="2"/>
  <c r="X958" i="2"/>
  <c r="AE956" i="2"/>
  <c r="X959" i="2"/>
  <c r="X960" i="2"/>
  <c r="Z1057" i="2"/>
  <c r="Z1059" i="2"/>
  <c r="AA1057" i="2"/>
  <c r="AA1059" i="2"/>
  <c r="AA1061" i="2"/>
  <c r="S1063" i="2"/>
  <c r="AB1057" i="2"/>
  <c r="AB1059" i="2"/>
  <c r="AB1061" i="2"/>
  <c r="S1064" i="2"/>
  <c r="S1065" i="2"/>
  <c r="AD1061" i="2"/>
  <c r="X1063" i="2"/>
  <c r="AE1061" i="2"/>
  <c r="X1064" i="2"/>
  <c r="X1065" i="2"/>
  <c r="Z1162" i="2"/>
  <c r="Z1164" i="2"/>
  <c r="AA1162" i="2"/>
  <c r="AA1164" i="2"/>
  <c r="AA1166" i="2"/>
  <c r="S1168" i="2"/>
  <c r="AB1162" i="2"/>
  <c r="AB1164" i="2"/>
  <c r="AB1166" i="2"/>
  <c r="S1169" i="2"/>
  <c r="S1170" i="2"/>
  <c r="AD1166" i="2"/>
  <c r="X1168" i="2"/>
  <c r="AE1166" i="2"/>
  <c r="X1169" i="2"/>
  <c r="X1170" i="2"/>
  <c r="Z1267" i="2"/>
  <c r="Z1269" i="2"/>
  <c r="AA1267" i="2"/>
  <c r="AA1269" i="2"/>
  <c r="AA1271" i="2"/>
  <c r="S1273" i="2"/>
  <c r="AB1267" i="2"/>
  <c r="AB1269" i="2"/>
  <c r="AB1271" i="2"/>
  <c r="S1274" i="2"/>
  <c r="S1275" i="2"/>
  <c r="AD1271" i="2"/>
  <c r="X1273" i="2"/>
  <c r="AE1271" i="2"/>
  <c r="X1274" i="2"/>
  <c r="X1275" i="2"/>
  <c r="Z1372" i="2"/>
  <c r="Z1374" i="2"/>
  <c r="AA1372" i="2"/>
  <c r="AA1374" i="2"/>
  <c r="AA1376" i="2"/>
  <c r="S1378" i="2"/>
  <c r="AB1372" i="2"/>
  <c r="AB1374" i="2"/>
  <c r="AB1376" i="2"/>
  <c r="S1379" i="2"/>
  <c r="S1380" i="2"/>
  <c r="AD1376" i="2"/>
  <c r="X1378" i="2"/>
  <c r="AE1376" i="2"/>
  <c r="X1379" i="2"/>
  <c r="X1380" i="2"/>
  <c r="Z1477" i="2"/>
  <c r="Z1479" i="2"/>
  <c r="AA1477" i="2"/>
  <c r="AA1479" i="2"/>
  <c r="AA1481" i="2"/>
  <c r="S1483" i="2"/>
  <c r="AB1477" i="2"/>
  <c r="AB1479" i="2"/>
  <c r="AB1481" i="2"/>
  <c r="S1484" i="2"/>
  <c r="S1485" i="2"/>
  <c r="AD1481" i="2"/>
  <c r="X1483" i="2"/>
  <c r="AE1481" i="2"/>
  <c r="X1484" i="2"/>
  <c r="X1485" i="2"/>
  <c r="Z1582" i="2"/>
  <c r="Z1584" i="2"/>
  <c r="AA1582" i="2"/>
  <c r="AA1584" i="2"/>
  <c r="AA1586" i="2"/>
  <c r="S1588" i="2"/>
  <c r="AB1582" i="2"/>
  <c r="AB1584" i="2"/>
  <c r="AB1586" i="2"/>
  <c r="S1589" i="2"/>
  <c r="S1590" i="2"/>
  <c r="AD1586" i="2"/>
  <c r="X1588" i="2"/>
  <c r="AE1586" i="2"/>
  <c r="X1589" i="2"/>
  <c r="X1590" i="2"/>
  <c r="Z1687" i="2"/>
  <c r="Z1689" i="2"/>
  <c r="AA1687" i="2"/>
  <c r="AA1689" i="2"/>
  <c r="AA1691" i="2"/>
  <c r="S1693" i="2"/>
  <c r="AB1687" i="2"/>
  <c r="AB1689" i="2"/>
  <c r="AB1691" i="2"/>
  <c r="S1694" i="2"/>
  <c r="S1695" i="2"/>
  <c r="AD1691" i="2"/>
  <c r="X1693" i="2"/>
  <c r="AE1691" i="2"/>
  <c r="X1694" i="2"/>
  <c r="X1695" i="2"/>
  <c r="Z1792" i="2"/>
  <c r="Z1794" i="2"/>
  <c r="AA1792" i="2"/>
  <c r="AA1794" i="2"/>
  <c r="AA1796" i="2"/>
  <c r="S1798" i="2"/>
  <c r="AB1792" i="2"/>
  <c r="AB1794" i="2"/>
  <c r="AB1796" i="2"/>
  <c r="S1799" i="2"/>
  <c r="S1800" i="2"/>
  <c r="AD1796" i="2"/>
  <c r="X1798" i="2"/>
  <c r="AE1796" i="2"/>
  <c r="X1799" i="2"/>
  <c r="X1800" i="2"/>
  <c r="Z1897" i="2"/>
  <c r="Z1899" i="2"/>
  <c r="AA1897" i="2"/>
  <c r="AA1899" i="2"/>
  <c r="AA1901" i="2"/>
  <c r="S1903" i="2"/>
  <c r="AB1897" i="2"/>
  <c r="AB1899" i="2"/>
  <c r="AB1901" i="2"/>
  <c r="S1904" i="2"/>
  <c r="S1905" i="2"/>
  <c r="AD1901" i="2"/>
  <c r="X1903" i="2"/>
  <c r="AE1901" i="2"/>
  <c r="X1904" i="2"/>
  <c r="X1905" i="2"/>
  <c r="Z2002" i="2"/>
  <c r="Z2004" i="2"/>
  <c r="AA2002" i="2"/>
  <c r="AA2004" i="2"/>
  <c r="AA2006" i="2"/>
  <c r="S2008" i="2"/>
  <c r="AB2002" i="2"/>
  <c r="AB2004" i="2"/>
  <c r="AB2006" i="2"/>
  <c r="S2009" i="2"/>
  <c r="S2010" i="2"/>
  <c r="AD2006" i="2"/>
  <c r="X2008" i="2"/>
  <c r="AE2006" i="2"/>
  <c r="X2009" i="2"/>
  <c r="X2010" i="2"/>
  <c r="Z2107" i="2"/>
  <c r="Z2109" i="2"/>
  <c r="AA2107" i="2"/>
  <c r="AA2109" i="2"/>
  <c r="AA2111" i="2"/>
  <c r="S2113" i="2"/>
  <c r="AB2107" i="2"/>
  <c r="AB2109" i="2"/>
  <c r="AB2111" i="2"/>
  <c r="S2114" i="2"/>
  <c r="S2115" i="2"/>
  <c r="AD2111" i="2"/>
  <c r="X2113" i="2"/>
  <c r="AE2111" i="2"/>
  <c r="X2114" i="2"/>
  <c r="X2115" i="2"/>
  <c r="Z2212" i="2"/>
  <c r="Z2214" i="2"/>
  <c r="AA2212" i="2"/>
  <c r="AA2214" i="2"/>
  <c r="AA2216" i="2"/>
  <c r="S2218" i="2"/>
  <c r="AB2212" i="2"/>
  <c r="AB2214" i="2"/>
  <c r="AB2216" i="2"/>
  <c r="S2219" i="2"/>
  <c r="S2220" i="2"/>
  <c r="AD2216" i="2"/>
  <c r="X2218" i="2"/>
  <c r="AE2216" i="2"/>
  <c r="X2219" i="2"/>
  <c r="X2220" i="2"/>
  <c r="Z2317" i="2"/>
  <c r="Z2319" i="2"/>
  <c r="AA2317" i="2"/>
  <c r="AA2319" i="2"/>
  <c r="AA2321" i="2"/>
  <c r="S2323" i="2"/>
  <c r="AB2317" i="2"/>
  <c r="AB2319" i="2"/>
  <c r="AB2321" i="2"/>
  <c r="S2324" i="2"/>
  <c r="S2325" i="2"/>
  <c r="AD2321" i="2"/>
  <c r="X2323" i="2"/>
  <c r="AE2321" i="2"/>
  <c r="X2324" i="2"/>
  <c r="X2325" i="2"/>
  <c r="Z2422" i="2"/>
  <c r="Z2424" i="2"/>
  <c r="AA2422" i="2"/>
  <c r="AA2424" i="2"/>
  <c r="AA2426" i="2"/>
  <c r="S2428" i="2"/>
  <c r="AB2422" i="2"/>
  <c r="AB2424" i="2"/>
  <c r="AB2426" i="2"/>
  <c r="S2429" i="2"/>
  <c r="S2430" i="2"/>
  <c r="AD2426" i="2"/>
  <c r="X2428" i="2"/>
  <c r="AE2426" i="2"/>
  <c r="X2429" i="2"/>
  <c r="X2430" i="2"/>
  <c r="Z2527" i="2"/>
  <c r="Z2529" i="2"/>
  <c r="AA2527" i="2"/>
  <c r="AA2529" i="2"/>
  <c r="AA2531" i="2"/>
  <c r="S2533" i="2"/>
  <c r="AB2527" i="2"/>
  <c r="AB2529" i="2"/>
  <c r="AB2531" i="2"/>
  <c r="S2534" i="2"/>
  <c r="S2535" i="2"/>
  <c r="AD2531" i="2"/>
  <c r="X2533" i="2"/>
  <c r="AE2531" i="2"/>
  <c r="X2534" i="2"/>
  <c r="X2535" i="2"/>
  <c r="Z2632" i="2"/>
  <c r="Z2634" i="2"/>
  <c r="AA2632" i="2"/>
  <c r="AA2634" i="2"/>
  <c r="AA2636" i="2"/>
  <c r="S2638" i="2"/>
  <c r="AB2632" i="2"/>
  <c r="AB2634" i="2"/>
  <c r="AB2636" i="2"/>
  <c r="S2639" i="2"/>
  <c r="S2640" i="2"/>
  <c r="AD2636" i="2"/>
  <c r="X2638" i="2"/>
  <c r="AE2636" i="2"/>
  <c r="X2639" i="2"/>
  <c r="X2640" i="2"/>
  <c r="Z2737" i="2"/>
  <c r="Z2739" i="2"/>
  <c r="AA2737" i="2"/>
  <c r="AA2739" i="2"/>
  <c r="AA2741" i="2"/>
  <c r="S2743" i="2"/>
  <c r="AB2737" i="2"/>
  <c r="AB2739" i="2"/>
  <c r="AB2741" i="2"/>
  <c r="S2744" i="2"/>
  <c r="S2745" i="2"/>
  <c r="AD2741" i="2"/>
  <c r="X2743" i="2"/>
  <c r="AE2741" i="2"/>
  <c r="X2744" i="2"/>
  <c r="X2745" i="2"/>
  <c r="Z2842" i="2"/>
  <c r="Z2844" i="2"/>
  <c r="AA2842" i="2"/>
  <c r="AA2844" i="2"/>
  <c r="AA2846" i="2"/>
  <c r="S2848" i="2"/>
  <c r="AB2842" i="2"/>
  <c r="AB2844" i="2"/>
  <c r="AB2846" i="2"/>
  <c r="S2849" i="2"/>
  <c r="S2850" i="2"/>
  <c r="AD2846" i="2"/>
  <c r="X2848" i="2"/>
  <c r="AE2846" i="2"/>
  <c r="X2849" i="2"/>
  <c r="X2850" i="2"/>
  <c r="Z2947" i="2"/>
  <c r="Z2949" i="2"/>
  <c r="AA2947" i="2"/>
  <c r="AA2949" i="2"/>
  <c r="AA2951" i="2"/>
  <c r="S2953" i="2"/>
  <c r="AB2947" i="2"/>
  <c r="AB2949" i="2"/>
  <c r="AB2951" i="2"/>
  <c r="S2954" i="2"/>
  <c r="S2955" i="2"/>
  <c r="AD2951" i="2"/>
  <c r="X2953" i="2"/>
  <c r="AE2951" i="2"/>
  <c r="X2954" i="2"/>
  <c r="X2955" i="2"/>
  <c r="Z3052" i="2"/>
  <c r="Z3054" i="2"/>
  <c r="AA3052" i="2"/>
  <c r="AA3054" i="2"/>
  <c r="AA3056" i="2"/>
  <c r="S3058" i="2"/>
  <c r="AB3052" i="2"/>
  <c r="AB3054" i="2"/>
  <c r="AB3056" i="2"/>
  <c r="S3059" i="2"/>
  <c r="S3060" i="2"/>
  <c r="AD3056" i="2"/>
  <c r="X3058" i="2"/>
  <c r="AE3056" i="2"/>
  <c r="X3059" i="2"/>
  <c r="X3060" i="2"/>
  <c r="Z3157" i="2"/>
  <c r="Z3159" i="2"/>
  <c r="AA3157" i="2"/>
  <c r="AA3159" i="2"/>
  <c r="AA3161" i="2"/>
  <c r="S3163" i="2"/>
  <c r="AB3157" i="2"/>
  <c r="AB3159" i="2"/>
  <c r="AB3161" i="2"/>
  <c r="S3164" i="2"/>
  <c r="S3165" i="2"/>
  <c r="AD3161" i="2"/>
  <c r="X3163" i="2"/>
  <c r="AE3161" i="2"/>
  <c r="X3164" i="2"/>
  <c r="X3165" i="2"/>
  <c r="Z3262" i="2"/>
  <c r="Z3264" i="2"/>
  <c r="AA3262" i="2"/>
  <c r="AA3264" i="2"/>
  <c r="AA3266" i="2"/>
  <c r="S3268" i="2"/>
  <c r="AB3262" i="2"/>
  <c r="AB3264" i="2"/>
  <c r="AB3266" i="2"/>
  <c r="S3269" i="2"/>
  <c r="S3270" i="2"/>
  <c r="AD3266" i="2"/>
  <c r="X3268" i="2"/>
  <c r="AE3266" i="2"/>
  <c r="X3269" i="2"/>
  <c r="X3270" i="2"/>
  <c r="Z3367" i="2"/>
  <c r="Z3369" i="2"/>
  <c r="AA3367" i="2"/>
  <c r="AA3369" i="2"/>
  <c r="AA3371" i="2"/>
  <c r="S3373" i="2"/>
  <c r="AB3367" i="2"/>
  <c r="AB3369" i="2"/>
  <c r="AB3371" i="2"/>
  <c r="S3374" i="2"/>
  <c r="S3375" i="2"/>
  <c r="AD3371" i="2"/>
  <c r="X3373" i="2"/>
  <c r="AE3371" i="2"/>
  <c r="X3374" i="2"/>
  <c r="X3375" i="2"/>
  <c r="Z3472" i="2"/>
  <c r="Z3474" i="2"/>
  <c r="AA3472" i="2"/>
  <c r="AA3474" i="2"/>
  <c r="AA3476" i="2"/>
  <c r="S3478" i="2"/>
  <c r="AB3472" i="2"/>
  <c r="AB3474" i="2"/>
  <c r="AB3476" i="2"/>
  <c r="S3479" i="2"/>
  <c r="S3480" i="2"/>
  <c r="AD3476" i="2"/>
  <c r="X3478" i="2"/>
  <c r="AE3476" i="2"/>
  <c r="X3479" i="2"/>
  <c r="X3480" i="2"/>
  <c r="X221" i="2"/>
  <c r="S221" i="2"/>
  <c r="X326" i="2"/>
  <c r="S326" i="2"/>
  <c r="X431" i="2"/>
  <c r="S431" i="2"/>
  <c r="X536" i="2"/>
  <c r="S536" i="2"/>
  <c r="X641" i="2"/>
  <c r="S641" i="2"/>
  <c r="X746" i="2"/>
  <c r="S746" i="2"/>
  <c r="X851" i="2"/>
  <c r="S851" i="2"/>
  <c r="X956" i="2"/>
  <c r="S956" i="2"/>
  <c r="X1061" i="2"/>
  <c r="S1061" i="2"/>
  <c r="X1166" i="2"/>
  <c r="S1166" i="2"/>
  <c r="X1271" i="2"/>
  <c r="S1271" i="2"/>
  <c r="X1376" i="2"/>
  <c r="S1376" i="2"/>
  <c r="X1481" i="2"/>
  <c r="S1481" i="2"/>
  <c r="X1586" i="2"/>
  <c r="S1586" i="2"/>
  <c r="X1691" i="2"/>
  <c r="S1691" i="2"/>
  <c r="X1796" i="2"/>
  <c r="S1796" i="2"/>
  <c r="X1901" i="2"/>
  <c r="S1901" i="2"/>
  <c r="X2006" i="2"/>
  <c r="S2006" i="2"/>
  <c r="X2111" i="2"/>
  <c r="S2111" i="2"/>
  <c r="X2216" i="2"/>
  <c r="S2216" i="2"/>
  <c r="X2321" i="2"/>
  <c r="S2321" i="2"/>
  <c r="X2426" i="2"/>
  <c r="S2426" i="2"/>
  <c r="X2531" i="2"/>
  <c r="S2531" i="2"/>
  <c r="X2636" i="2"/>
  <c r="S2636" i="2"/>
  <c r="X2741" i="2"/>
  <c r="S2741" i="2"/>
  <c r="X2846" i="2"/>
  <c r="S2846" i="2"/>
  <c r="X2951" i="2"/>
  <c r="S2951" i="2"/>
  <c r="X3056" i="2"/>
  <c r="S3056" i="2"/>
  <c r="X3161" i="2"/>
  <c r="S3161" i="2"/>
  <c r="X3266" i="2"/>
  <c r="S3266" i="2"/>
  <c r="X3371" i="2"/>
  <c r="S3371" i="2"/>
  <c r="X3476" i="2"/>
  <c r="S3476" i="2"/>
</calcChain>
</file>

<file path=xl/comments1.xml><?xml version="1.0" encoding="utf-8"?>
<comments xmlns="http://schemas.openxmlformats.org/spreadsheetml/2006/main">
  <authors>
    <author>Thomas Grieder</author>
  </authors>
  <commentList>
    <comment ref="F71" authorId="0">
      <text>
        <r>
          <rPr>
            <b/>
            <sz val="8"/>
            <color indexed="81"/>
            <rFont val="Tahoma"/>
            <family val="2"/>
          </rPr>
          <t>Thomas Grieder:</t>
        </r>
        <r>
          <rPr>
            <sz val="8"/>
            <color indexed="81"/>
            <rFont val="Tahoma"/>
            <family val="2"/>
          </rPr>
          <t xml:space="preserve">
entspricht dem 1. Quartil (bestes Viertel der Werte) aus den spezifischen Verbrauchswerten (Energiebedarf für Raumwärme / normierte Gewächshausfläche)</t>
        </r>
      </text>
    </comment>
    <comment ref="F72" authorId="0">
      <text>
        <r>
          <rPr>
            <b/>
            <sz val="8"/>
            <color indexed="81"/>
            <rFont val="Tahoma"/>
            <family val="2"/>
          </rPr>
          <t>Thomas Grieder:</t>
        </r>
        <r>
          <rPr>
            <sz val="8"/>
            <color indexed="81"/>
            <rFont val="Tahoma"/>
            <family val="2"/>
          </rPr>
          <t xml:space="preserve">
nach SIA 380/1, entspricht einem Mittel aus Wohnen EFH, Verwaltung, Verkauf, Schule</t>
        </r>
      </text>
    </comment>
    <comment ref="F76" authorId="0">
      <text>
        <r>
          <rPr>
            <b/>
            <sz val="8"/>
            <color indexed="81"/>
            <rFont val="Tahoma"/>
            <family val="2"/>
          </rPr>
          <t>Thomas Grieder:</t>
        </r>
        <r>
          <rPr>
            <sz val="8"/>
            <color indexed="81"/>
            <rFont val="Tahoma"/>
            <family val="2"/>
          </rPr>
          <t xml:space="preserve">
aus "Rationelle Energienutzung im Gartenbau", vieweg, 2002</t>
        </r>
      </text>
    </comment>
    <comment ref="D81" authorId="0">
      <text>
        <r>
          <rPr>
            <b/>
            <sz val="8"/>
            <color indexed="81"/>
            <rFont val="Tahoma"/>
            <family val="2"/>
          </rPr>
          <t>Thomas Grieder:</t>
        </r>
        <r>
          <rPr>
            <sz val="8"/>
            <color indexed="81"/>
            <rFont val="Tahoma"/>
            <family val="2"/>
          </rPr>
          <t xml:space="preserve">
übliche Beleuchtung:
eine 400 W Lampe auf ca. 12 m2,
als Richtwert werden 400 W pro 15 m2 festgelegt</t>
        </r>
      </text>
    </comment>
    <comment ref="F82" authorId="0">
      <text>
        <r>
          <rPr>
            <b/>
            <sz val="8"/>
            <color indexed="81"/>
            <rFont val="Tahoma"/>
            <family val="2"/>
          </rPr>
          <t>Thomas Grieder:</t>
        </r>
        <r>
          <rPr>
            <sz val="8"/>
            <color indexed="81"/>
            <rFont val="Tahoma"/>
            <family val="2"/>
          </rPr>
          <t xml:space="preserve">
Jahresbedarf aus Ravel-Dokumentation:
effiziente Anlage für +2°C : 100 kWh/m3
bei einer Raumhöhe von 2,5 m ergeben sich 250 kWh/m2</t>
        </r>
      </text>
    </comment>
    <comment ref="E85" authorId="0">
      <text>
        <r>
          <rPr>
            <b/>
            <sz val="8"/>
            <color indexed="81"/>
            <rFont val="Tahoma"/>
            <family val="2"/>
          </rPr>
          <t>Thomas Grieder:</t>
        </r>
        <r>
          <rPr>
            <sz val="8"/>
            <color indexed="81"/>
            <rFont val="Tahoma"/>
            <family val="2"/>
          </rPr>
          <t xml:space="preserve">
Angabe Eidgenössische Forschungsanstalt für Agrarwirtschaft und Landtechnik FAT Tänikon</t>
        </r>
      </text>
    </comment>
    <comment ref="E86" authorId="0">
      <text>
        <r>
          <rPr>
            <b/>
            <sz val="8"/>
            <color indexed="81"/>
            <rFont val="Tahoma"/>
            <family val="2"/>
          </rPr>
          <t>Thomas Grieder:</t>
        </r>
        <r>
          <rPr>
            <sz val="8"/>
            <color indexed="81"/>
            <rFont val="Tahoma"/>
            <family val="2"/>
          </rPr>
          <t xml:space="preserve">
Angabe Hersteller Still</t>
        </r>
      </text>
    </comment>
    <comment ref="E87" authorId="0">
      <text>
        <r>
          <rPr>
            <b/>
            <sz val="8"/>
            <color indexed="81"/>
            <rFont val="Tahoma"/>
            <family val="2"/>
          </rPr>
          <t>Thomas Grieder:</t>
        </r>
        <r>
          <rPr>
            <sz val="8"/>
            <color indexed="81"/>
            <rFont val="Tahoma"/>
            <family val="2"/>
          </rPr>
          <t xml:space="preserve">
Angabe Hersteller Still</t>
        </r>
      </text>
    </comment>
    <comment ref="E88" authorId="0">
      <text>
        <r>
          <rPr>
            <b/>
            <sz val="8"/>
            <color indexed="81"/>
            <rFont val="Tahoma"/>
            <family val="2"/>
          </rPr>
          <t>Thomas Grieder:</t>
        </r>
        <r>
          <rPr>
            <sz val="8"/>
            <color indexed="81"/>
            <rFont val="Tahoma"/>
            <family val="2"/>
          </rPr>
          <t xml:space="preserve">
eigene Wahl</t>
        </r>
      </text>
    </comment>
  </commentList>
</comments>
</file>

<file path=xl/sharedStrings.xml><?xml version="1.0" encoding="utf-8"?>
<sst xmlns="http://schemas.openxmlformats.org/spreadsheetml/2006/main" count="4483" uniqueCount="1030">
  <si>
    <t>Mai</t>
  </si>
  <si>
    <t>Sept.</t>
  </si>
  <si>
    <t>Total</t>
  </si>
  <si>
    <t>Rang</t>
  </si>
  <si>
    <t>[%]</t>
  </si>
  <si>
    <t>[kWh]</t>
  </si>
  <si>
    <t>kWh/m3</t>
  </si>
  <si>
    <t>kWh/kWh</t>
  </si>
  <si>
    <t>Umrechnungsfaktor</t>
  </si>
  <si>
    <t>&gt;</t>
  </si>
  <si>
    <t>gewichtet</t>
  </si>
  <si>
    <t>Keine Massnahmen notwendig.</t>
  </si>
  <si>
    <t>[°C]</t>
  </si>
  <si>
    <t>[kWh/Jahr]</t>
  </si>
  <si>
    <t>[m2]</t>
  </si>
  <si>
    <t>55-90%</t>
  </si>
  <si>
    <t>£</t>
  </si>
  <si>
    <t>Dieses Haus ist mit einem neuen Energieschirm ausgerüstet und wird nur für kühle Kulturen genutzt. Prüfen Sie, ob in einem schlechter ausgerüsteten Gewächshaus eine Kultur gezogen wird die mehr Wärme benötigt und tauschen Sie die beiden Kulturen wenn dies möglich und sinnvoll.</t>
  </si>
  <si>
    <t>Prüfen Sie aufgrund der Vorgehensempfehlungen im Leitfaden eine Nachrüstung des Hauses mit einem Energieschirm. 
→ Details zu dieser Massnahme finden Sie im Kapitel 5, auf Seite 27 des Leitfadens.</t>
  </si>
  <si>
    <t>Prüfen Sie nach den Vorgehensempfehlungen im Leitfaden die Qualität des Energieschirms. Ersetzen Sie den Energieschirm, wenn Ihre Kontrolle Mängel aufgedeckt hat. 
→ Details zu dieser Massnahme finden Sie im Kapitel 4.4 auf Seite 23 und Kapitel 4.5 auf Seite 24 des Leitfadens.</t>
  </si>
  <si>
    <t>Dieses Haus verfügt über ein Dach mit Einfachfolie. Diese eignet sich nur für kalte Kulturen. Prüfen Sie, ob Sie Kulturen mit hohem und mittlerem Wärmebedarf nicht in ein anderes, besser gedämmtes Gewächshaus verlegen können. Falls dies nicht möglich ist, prüfen Sie den Umbau des Hauses auf Doppelstegplatten oder Doppelfolien.
→ Details zu dieser Massnahme finden Sie im Kapitel 5.2.4 auf Seite 32 + 33 und im Kapitel 5.2.5 auf Seite 34 des Leitfadens.</t>
  </si>
  <si>
    <t>Gibt es ein Haus, das mit Einfachverglasung eingedeckt ist, über einen alten oder keinen Energieschirm verfügt und in dem mittelwarm Kulturen gezogen werden? In diesem Fall, empfiehlt sich zu prüfen, ob ein Abtausch der Kultur mit derjenigen aus diesem Haus sinnvoll wäre.</t>
  </si>
  <si>
    <t>Prüfen Sie mit Hilfe der Wirtschaftlichkeits-Berechnungen im Leitfaden, ob sich bei diesem Haus das Neueinkleiden der Steh- und Giebelwände mit Doppelstegplatten lohnt.
→ Details zu dieser Massnahme finden Sie im Kapitel 5.3.1 auf Seite 36 des Leitfadens.</t>
  </si>
  <si>
    <t>Prüfen Sie mit Hilfe der Wirtschaftlichkeits-Berechnungen im Leitfaden, ob sich bei diesem Haus das Neueinkleiden der Steh- und Giebelwände mit Doppelstegplatten, Doppelverglasung oder Isolierverglasung lohnt.
→ Details zu dieser Massnahme finden Sie Kapitel 5.3.1 auf Seite 36 des Leitfadens.</t>
  </si>
  <si>
    <t>Prüfen Sie mit Hilfe der Wirtschaftlichkeits-Berechnungen im Leitfaden die Kosteneinsparungen, die Sie durch eine  zusätzliche Einkleidung der Steh- und Giebelwände mit Noppenfolien erzielen. 
→ Details zu dieser Massnahme finden Sie Kapitel 5.3.2 auf Seite 37  des Leitfadens.</t>
  </si>
  <si>
    <t>Eine erhebliche Undichtigkeit des Hauses ist ein Indiz, dass mehrere Elemente an der Hülle mangelhaft sind. Es empfiehlt sich daher eine Neueindeckung des Hauses zu prüfen.
→ Details zu dieser Massnahme finden Sie im Kapitel 5.5.2 auf den Seiten 28 bis 34 des Leitfadens.</t>
  </si>
  <si>
    <t>Es wird empfohlen die untenstehenden Sofortmassnahmen durchzuführen.
→ Details zu dieser Massnahme finden Sie Kapitel 4 des Leitfadens.</t>
  </si>
  <si>
    <t>Es wird empfohlen, das Gewächshaus mit einem Energieschirm nachzurüsten
→ Details zu dieser Massnahme finden Sie Kapitel 5.1 auf Seite 27 des Leitfadens.</t>
  </si>
  <si>
    <r>
      <t>Es wird empfohlen, den alten Klimaregler durch einen modernen Klimacomputer zu ersetzten.
→ Details zu dieser Massnahme finden Sie Kapitel</t>
    </r>
    <r>
      <rPr>
        <sz val="10"/>
        <color rgb="FFFF0000"/>
        <rFont val="Arial Narrow"/>
        <family val="2"/>
      </rPr>
      <t xml:space="preserve"> XXXXX</t>
    </r>
    <r>
      <rPr>
        <sz val="10"/>
        <rFont val="Arial Narrow"/>
        <family val="2"/>
      </rPr>
      <t xml:space="preserve">  des Leitfadens.</t>
    </r>
  </si>
  <si>
    <t>m2</t>
  </si>
  <si>
    <t>m2 h</t>
  </si>
  <si>
    <t>kWh/m2 a</t>
  </si>
  <si>
    <t>m3</t>
  </si>
  <si>
    <t>h/a</t>
  </si>
  <si>
    <t>m2 h/a</t>
  </si>
  <si>
    <t>A</t>
  </si>
  <si>
    <t>B</t>
  </si>
  <si>
    <t>.</t>
  </si>
  <si>
    <t>C</t>
  </si>
  <si>
    <t xml:space="preserve">Total </t>
  </si>
  <si>
    <t>D</t>
  </si>
  <si>
    <t>Einsparpotential</t>
  </si>
  <si>
    <t>Heizkessel</t>
  </si>
  <si>
    <t xml:space="preserve">
[kW]</t>
  </si>
  <si>
    <r>
      <t xml:space="preserve">Das Dach dieses Hauses ist mässig gut gedämmt. Prüfen Sie ein Umbau auf Doppelstegplatten oder den Einbau eines zweiten Energieschirms.
→ Details zu dieser Massnahme finden Sie im </t>
    </r>
    <r>
      <rPr>
        <sz val="10"/>
        <color rgb="FFFF0000"/>
        <rFont val="Arial Narrow"/>
        <family val="2"/>
      </rPr>
      <t>Kapitel 5.1 auf Seite 27 und 5.2.5 auf Seite 34 des Leitfadens</t>
    </r>
    <r>
      <rPr>
        <sz val="10"/>
        <rFont val="Arial Narrow"/>
        <family val="2"/>
      </rPr>
      <t>.</t>
    </r>
  </si>
  <si>
    <t>CO2-
Ausstoss
Ist</t>
  </si>
  <si>
    <t>CO2-
Ausstoss
Ziel</t>
  </si>
  <si>
    <t>[t/Jahr]</t>
  </si>
  <si>
    <t>[kg]</t>
  </si>
  <si>
    <t>kWh/kg</t>
  </si>
  <si>
    <t>[kWh/m2 a]</t>
  </si>
  <si>
    <t>[Wh/m2 h]</t>
  </si>
  <si>
    <t>K m2</t>
  </si>
  <si>
    <t>K</t>
  </si>
  <si>
    <t>&lt; 10</t>
  </si>
  <si>
    <t xml:space="preserve">
[%]</t>
  </si>
  <si>
    <t xml:space="preserve">
[kWh/a]</t>
  </si>
  <si>
    <t>[m]</t>
  </si>
  <si>
    <t>kWh/m a</t>
  </si>
  <si>
    <t>&gt; 90%</t>
  </si>
  <si>
    <t>&lt; 55%</t>
  </si>
  <si>
    <t>mehr als 5 Jahre</t>
  </si>
  <si>
    <t>dT
[°C]</t>
  </si>
  <si>
    <t>Verluste</t>
  </si>
  <si>
    <t>[h/a]</t>
  </si>
  <si>
    <t xml:space="preserve">
[h/a]</t>
  </si>
  <si>
    <t>Verluste Betrieb
[%]</t>
  </si>
  <si>
    <t>Verluste Standby
[%]</t>
  </si>
  <si>
    <t>kWh/a</t>
  </si>
  <si>
    <t>Aufgrund der erheblichen Undichtigkeit wird eine Sanierung des Daches empfohlen (siehe Empfehlungen Dach)</t>
  </si>
  <si>
    <t>)
[%]</t>
  </si>
  <si>
    <t>kW</t>
  </si>
  <si>
    <t>[kg CO2/kWh]</t>
  </si>
  <si>
    <t>Massnahmen (alte Texte)</t>
  </si>
  <si>
    <t>Element</t>
  </si>
  <si>
    <t>[kWh/m3 a]</t>
  </si>
  <si>
    <t>[CHF]</t>
  </si>
  <si>
    <t>E</t>
  </si>
  <si>
    <t>Ist der Brenner mit einer Haube gedämmt?</t>
  </si>
  <si>
    <t>[kW]</t>
  </si>
  <si>
    <t>[kWh/a]</t>
  </si>
  <si>
    <t>Energieverbrauch gerundet</t>
  </si>
  <si>
    <t>Baujahr des Erzeugers</t>
  </si>
  <si>
    <t xml:space="preserve">Ist die Kesselrückseite gedämmt?
</t>
  </si>
  <si>
    <t>95-05</t>
  </si>
  <si>
    <t>Verluste Betrieb
[kWh]</t>
  </si>
  <si>
    <t>Nutzwärme Erzeugung
[kWh]</t>
  </si>
  <si>
    <t>Vollbetriebsstunden
[kWh]</t>
  </si>
  <si>
    <t>Verluste Standby
[kWh]</t>
  </si>
  <si>
    <t>Nutzwärme-erzeugung</t>
  </si>
  <si>
    <t>Verluste Ziel</t>
  </si>
  <si>
    <t>Total
[kWh]</t>
  </si>
  <si>
    <t>%</t>
  </si>
  <si>
    <t>P1</t>
  </si>
  <si>
    <t>P2</t>
  </si>
  <si>
    <t>Priorität</t>
  </si>
  <si>
    <t>P3</t>
  </si>
  <si>
    <t>P4</t>
  </si>
  <si>
    <t>GH Grösse</t>
  </si>
  <si>
    <t></t>
  </si>
  <si>
    <t xml:space="preserve"> </t>
  </si>
  <si>
    <t>P1/P2
[kWh]</t>
  </si>
  <si>
    <t>m²</t>
  </si>
  <si>
    <t>°C x m²</t>
  </si>
  <si>
    <r>
      <t>m</t>
    </r>
    <r>
      <rPr>
        <vertAlign val="superscript"/>
        <sz val="10"/>
        <rFont val="Arial"/>
        <family val="2"/>
      </rPr>
      <t>2</t>
    </r>
    <r>
      <rPr>
        <sz val="10"/>
        <rFont val="Arial"/>
        <family val="2"/>
      </rPr>
      <t xml:space="preserve"> x h</t>
    </r>
  </si>
  <si>
    <r>
      <t>m</t>
    </r>
    <r>
      <rPr>
        <vertAlign val="superscript"/>
        <sz val="10"/>
        <rFont val="Arial"/>
        <family val="2"/>
      </rPr>
      <t>2</t>
    </r>
  </si>
  <si>
    <t>kWh</t>
  </si>
  <si>
    <r>
      <t>m</t>
    </r>
    <r>
      <rPr>
        <vertAlign val="superscript"/>
        <sz val="10"/>
        <rFont val="Arial"/>
        <family val="2"/>
      </rPr>
      <t>3</t>
    </r>
    <r>
      <rPr>
        <b/>
        <sz val="9"/>
        <rFont val="Geneva"/>
      </rPr>
      <t/>
    </r>
  </si>
  <si>
    <t>l</t>
  </si>
  <si>
    <t>MWh</t>
  </si>
  <si>
    <t>1000 m²</t>
  </si>
  <si>
    <t>Situation</t>
  </si>
  <si>
    <t>Thomas Grieder</t>
  </si>
  <si>
    <t>kWh/m2</t>
  </si>
  <si>
    <t>MJ/m2</t>
  </si>
  <si>
    <t>W/m2</t>
  </si>
  <si>
    <r>
      <t xml:space="preserve">km/h </t>
    </r>
    <r>
      <rPr>
        <vertAlign val="superscript"/>
        <sz val="9"/>
        <rFont val="Arial MT Light"/>
        <family val="2"/>
      </rPr>
      <t>1)</t>
    </r>
  </si>
  <si>
    <r>
      <t xml:space="preserve">km/h </t>
    </r>
    <r>
      <rPr>
        <vertAlign val="superscript"/>
        <sz val="9"/>
        <rFont val="Arial MT Light"/>
        <family val="2"/>
      </rPr>
      <t>2)</t>
    </r>
  </si>
  <si>
    <t>1)</t>
  </si>
  <si>
    <t>2)</t>
  </si>
  <si>
    <t>Thomas Grieder
c/o DM Energieberatung AG
Paradiesstrasse 5
5200 Brugg
Telefon 056 444 25 51
Fax 056 444 25 59
thomas.grieder@enaw.ch</t>
  </si>
  <si>
    <t>Diana de Luca</t>
  </si>
  <si>
    <r>
      <t>[m</t>
    </r>
    <r>
      <rPr>
        <vertAlign val="superscript"/>
        <sz val="10"/>
        <rFont val="Arial Narrow"/>
        <family val="2"/>
      </rPr>
      <t>2</t>
    </r>
    <r>
      <rPr>
        <sz val="10"/>
        <rFont val="Arial Narrow"/>
        <family val="2"/>
      </rPr>
      <t>]</t>
    </r>
  </si>
  <si>
    <r>
      <t>[m</t>
    </r>
    <r>
      <rPr>
        <vertAlign val="superscript"/>
        <sz val="10"/>
        <rFont val="Arial Narrow"/>
        <family val="2"/>
      </rPr>
      <t>3</t>
    </r>
    <r>
      <rPr>
        <sz val="10"/>
        <rFont val="Arial Narrow"/>
        <family val="2"/>
      </rPr>
      <t>]</t>
    </r>
  </si>
  <si>
    <r>
      <t>[m</t>
    </r>
    <r>
      <rPr>
        <vertAlign val="superscript"/>
        <sz val="10"/>
        <rFont val="Arial Narrow"/>
        <family val="2"/>
      </rPr>
      <t>2</t>
    </r>
    <r>
      <rPr>
        <sz val="10"/>
        <rFont val="Arial Narrow"/>
        <family val="2"/>
      </rPr>
      <t>]</t>
    </r>
  </si>
  <si>
    <r>
      <t>[kWh/m</t>
    </r>
    <r>
      <rPr>
        <vertAlign val="superscript"/>
        <sz val="10"/>
        <rFont val="Arial Narrow"/>
        <family val="2"/>
      </rPr>
      <t>2</t>
    </r>
    <r>
      <rPr>
        <sz val="10"/>
        <rFont val="Arial Narrow"/>
        <family val="2"/>
      </rPr>
      <t>a]</t>
    </r>
  </si>
  <si>
    <r>
      <t xml:space="preserve">
[m</t>
    </r>
    <r>
      <rPr>
        <vertAlign val="superscript"/>
        <sz val="10"/>
        <rFont val="Arial Narrow"/>
        <family val="2"/>
      </rPr>
      <t>2</t>
    </r>
    <r>
      <rPr>
        <sz val="10"/>
        <rFont val="Arial Narrow"/>
        <family val="2"/>
      </rPr>
      <t>]</t>
    </r>
  </si>
  <si>
    <t xml:space="preserve">
[m2]</t>
  </si>
  <si>
    <t xml:space="preserve">
m2</t>
  </si>
  <si>
    <t>http://www.pflanzenlichter.de</t>
  </si>
  <si>
    <r>
      <t>[m</t>
    </r>
    <r>
      <rPr>
        <b/>
        <vertAlign val="superscript"/>
        <sz val="10"/>
        <rFont val="Arial Narrow"/>
        <family val="2"/>
      </rPr>
      <t>2</t>
    </r>
    <r>
      <rPr>
        <b/>
        <sz val="10"/>
        <rFont val="Arial Narrow"/>
        <family val="2"/>
      </rPr>
      <t>]</t>
    </r>
  </si>
  <si>
    <r>
      <t>[m</t>
    </r>
    <r>
      <rPr>
        <vertAlign val="superscript"/>
        <sz val="10"/>
        <rFont val="Arial Narrow"/>
        <family val="2"/>
      </rPr>
      <t>2</t>
    </r>
    <r>
      <rPr>
        <sz val="10"/>
        <rFont val="Arial Narrow"/>
        <family val="2"/>
      </rPr>
      <t>]</t>
    </r>
  </si>
  <si>
    <t>OK</t>
  </si>
  <si>
    <t>1b</t>
  </si>
  <si>
    <t>2b</t>
  </si>
  <si>
    <t>3b</t>
  </si>
  <si>
    <t>4b</t>
  </si>
  <si>
    <t>Verluste Total Erzeugung
[kWh]</t>
  </si>
  <si>
    <t>wenn "1" = unsichtbare Tabellen</t>
  </si>
  <si>
    <t>Tabellen unsichtbar: Wert = 1</t>
  </si>
  <si>
    <t>wenn 1:  unsichtbar</t>
  </si>
  <si>
    <t>1.1 Données sur l'entreprise et sur les personnes de contact</t>
  </si>
  <si>
    <t>Entreprise</t>
  </si>
  <si>
    <t>Raison sociale</t>
  </si>
  <si>
    <t>Complément</t>
  </si>
  <si>
    <t>Rue</t>
  </si>
  <si>
    <t>NPA</t>
  </si>
  <si>
    <t>Localité</t>
  </si>
  <si>
    <t>No d'entreprise</t>
  </si>
  <si>
    <t>Personne de contact</t>
  </si>
  <si>
    <t>Titre</t>
  </si>
  <si>
    <t>Prénom</t>
  </si>
  <si>
    <t>Nom</t>
  </si>
  <si>
    <t>Fonction</t>
  </si>
  <si>
    <t>Téléphone</t>
  </si>
  <si>
    <t>Courriel</t>
  </si>
  <si>
    <t>Date</t>
  </si>
  <si>
    <t>Année de saisie</t>
  </si>
  <si>
    <t>Légende</t>
  </si>
  <si>
    <t>1.2 Données sur la consommation d'énergie de chauffage et d'électricité</t>
  </si>
  <si>
    <t>1.2.1 Combustibles fossiles</t>
  </si>
  <si>
    <t>Achat</t>
  </si>
  <si>
    <t>Vente</t>
  </si>
  <si>
    <t>[litres]</t>
  </si>
  <si>
    <t>Gaz naturel</t>
  </si>
  <si>
    <t>Consommation/ Achat</t>
  </si>
  <si>
    <t>Propane</t>
  </si>
  <si>
    <t>Coûts</t>
  </si>
  <si>
    <t>Recettes</t>
  </si>
  <si>
    <t>Nombre factures</t>
  </si>
  <si>
    <t>Nombre bons de livraison</t>
  </si>
  <si>
    <t>[pcs]</t>
  </si>
  <si>
    <t>1.2.2 Combustibles renouvelables</t>
  </si>
  <si>
    <t>Pellets de bois</t>
  </si>
  <si>
    <t>Bûches de bois</t>
  </si>
  <si>
    <t>Chauffage à distance</t>
  </si>
  <si>
    <t>Consommation</t>
  </si>
  <si>
    <t>[tonne]</t>
  </si>
  <si>
    <t>[mètre cube de plaquettes m3p]</t>
  </si>
  <si>
    <t>Plaquettes de bois</t>
  </si>
  <si>
    <t>[stère]</t>
  </si>
  <si>
    <t>1.2.3 Electricité</t>
  </si>
  <si>
    <t xml:space="preserve"> - dont pour pompe à chaleur</t>
  </si>
  <si>
    <t xml:space="preserve"> - dont pour chauffage électrique</t>
  </si>
  <si>
    <t>Réinjection dans le réseau</t>
  </si>
  <si>
    <t>1. 3.1 Surfaces et volumes des locaux</t>
  </si>
  <si>
    <t>Bureau</t>
  </si>
  <si>
    <t>Locaux de vente</t>
  </si>
  <si>
    <t>1.3 Données sur les surfaces des locaux</t>
  </si>
  <si>
    <t>Appartement</t>
  </si>
  <si>
    <t>Entrepôts, locaux de préparation</t>
  </si>
  <si>
    <t>1.4 Locaux annexes</t>
  </si>
  <si>
    <t>Total locaux annexes</t>
  </si>
  <si>
    <t>1.4.1 Besoin d'analyse</t>
  </si>
  <si>
    <t>Chambres froides</t>
  </si>
  <si>
    <t>Durée d'utilisation</t>
  </si>
  <si>
    <t>[mois/an]</t>
  </si>
  <si>
    <t>Surface (de référence énergétique)</t>
  </si>
  <si>
    <t xml:space="preserve"> (sans les surfaces des serres de vente)</t>
  </si>
  <si>
    <t>(indiquer uniquement des surfaces chauffées)</t>
  </si>
  <si>
    <t>ici: saisie des valeurs</t>
  </si>
  <si>
    <t>2.1 Données sur les surfaces de production et les températures dans les différentes serres</t>
  </si>
  <si>
    <t xml:space="preserve">Serre
</t>
  </si>
  <si>
    <t>Surface cultivée</t>
  </si>
  <si>
    <t>brute</t>
  </si>
  <si>
    <t>Températures
(les mois en hiver où la serre est vide et n'est jamais chauffée: laisser vide)</t>
  </si>
  <si>
    <t>Janvier</t>
  </si>
  <si>
    <t>Février</t>
  </si>
  <si>
    <t>Mars</t>
  </si>
  <si>
    <t>Avril</t>
  </si>
  <si>
    <t>Juin</t>
  </si>
  <si>
    <t>Juillet</t>
  </si>
  <si>
    <t>Août</t>
  </si>
  <si>
    <t>Octobre</t>
  </si>
  <si>
    <t>Novembre</t>
  </si>
  <si>
    <t>Décembre</t>
  </si>
  <si>
    <t>Observations</t>
  </si>
  <si>
    <t>Evaluation</t>
  </si>
  <si>
    <t>Degrés-jours x surface</t>
  </si>
  <si>
    <t>Surface</t>
  </si>
  <si>
    <t>Différence moyenne de température</t>
  </si>
  <si>
    <t>Utilisation (surface x facteur d'utilisation)</t>
  </si>
  <si>
    <t>Intensité moyenne d'utilisation</t>
  </si>
  <si>
    <t>Calcul de la différence de température intérieure - extérieure (interne)</t>
  </si>
  <si>
    <t>Serre/ No de surface</t>
  </si>
  <si>
    <t>Températures moyennes par mois</t>
  </si>
  <si>
    <t>Serre/ N° de surface</t>
  </si>
  <si>
    <t>Temp. ex-térieure
[°C]</t>
  </si>
  <si>
    <t>Temp. min.</t>
  </si>
  <si>
    <t>Serre/
N° de surface</t>
  </si>
  <si>
    <t>Tempéra-ture pondérée
[K m2]</t>
  </si>
  <si>
    <t>Somme temp.</t>
  </si>
  <si>
    <t>Moyenne temp.</t>
  </si>
  <si>
    <t>2.2 Données sur l'utilisation des serres</t>
  </si>
  <si>
    <t>Zone de liste déroulante</t>
  </si>
  <si>
    <t>Utilisation escomptée</t>
  </si>
  <si>
    <t>Type de serre</t>
  </si>
  <si>
    <t>5 à 15 ans</t>
  </si>
  <si>
    <t>Serre de production</t>
  </si>
  <si>
    <t>Serre de vente</t>
  </si>
  <si>
    <t>non</t>
  </si>
  <si>
    <t>oui</t>
  </si>
  <si>
    <t>Serre</t>
  </si>
  <si>
    <t>Année construction</t>
  </si>
  <si>
    <t>Existant?</t>
  </si>
  <si>
    <t>années env.</t>
  </si>
  <si>
    <t>2.3 Evaluation sommaire de la qualité énergétique des serres</t>
  </si>
  <si>
    <t>Ecran thermique: qualité</t>
  </si>
  <si>
    <t>Toit: exécution</t>
  </si>
  <si>
    <t>Parois latérales: exécution</t>
  </si>
  <si>
    <t>Etanchéité</t>
  </si>
  <si>
    <t>Attribution des mesures sur la base de la qualité, l'utilisation escomptée et la température</t>
  </si>
  <si>
    <t>Economie</t>
  </si>
  <si>
    <t>Vérifiez la qualité de l'écran thermique. Remplacez l'écran thermique si votre contrôle a relevé des déficiences. 
→ Guide: chapitres 5.4 et 5.5</t>
  </si>
  <si>
    <t>Qualité-Ecran thermique</t>
  </si>
  <si>
    <t>Exécution-Parois latérales</t>
  </si>
  <si>
    <r>
      <t xml:space="preserve">Cette serre dispose d'un toit équipé d'un film simple. Ce film ne convient qu'aux cultures exigeant des températures froides. Vérifiez si des cultures avec un besoin de chaleur élevé et moyen ne peuvent pas être transférées dans une autre serre mieux isolée. Si ce n'est pas le cas, vérifiez l'éventualité d'équiper la serre de panneaux doubles alvéolés ou de films doubles.
</t>
    </r>
    <r>
      <rPr>
        <sz val="10"/>
        <rFont val="Arial"/>
        <family val="2"/>
      </rPr>
      <t>→</t>
    </r>
    <r>
      <rPr>
        <sz val="10"/>
        <rFont val="Arial Narrow"/>
        <family val="2"/>
      </rPr>
      <t xml:space="preserve"> Guide: chapitre 6.3</t>
    </r>
  </si>
  <si>
    <t>Températures</t>
  </si>
  <si>
    <r>
      <t xml:space="preserve">Le toit de cette serre est moyennement bien isolé. Vérifiez l'éventualité d'équiper la serre de panneaux doubles alvéolés ou d'installer un second écran thermique.
</t>
    </r>
    <r>
      <rPr>
        <sz val="10"/>
        <rFont val="Arial"/>
        <family val="2"/>
      </rPr>
      <t xml:space="preserve">→ </t>
    </r>
    <r>
      <rPr>
        <sz val="10"/>
        <rFont val="Arial Narrow"/>
        <family val="2"/>
      </rPr>
      <t>Guide: chapitre 6.2 et chapitre 6.3.5</t>
    </r>
  </si>
  <si>
    <t>Evaluation de l'état actuel</t>
  </si>
  <si>
    <t>Consommation d'énergie Chauffage</t>
  </si>
  <si>
    <t>Emission de CO2</t>
  </si>
  <si>
    <t>Facteur de conversion</t>
  </si>
  <si>
    <t>Energie utile</t>
  </si>
  <si>
    <t>(pouvoir calorifique inférieur)</t>
  </si>
  <si>
    <t>Mazout</t>
  </si>
  <si>
    <t>[litre]</t>
  </si>
  <si>
    <t>kWh/litre</t>
  </si>
  <si>
    <t>Electricité pour pompe à chaleur</t>
  </si>
  <si>
    <t>Electricité pour chauffage électrique</t>
  </si>
  <si>
    <t>[m3p]</t>
  </si>
  <si>
    <t>kWh/tonne</t>
  </si>
  <si>
    <t>kWh/stère</t>
  </si>
  <si>
    <t>[tonnes CO2]</t>
  </si>
  <si>
    <t>Répartition de la consommation d'énergie Chauffage</t>
  </si>
  <si>
    <t>Mesures</t>
  </si>
  <si>
    <t>Les locaux annexes ont besoin de moins de 20% de chaleur et ne nécessitent donc aucune adaptation.</t>
  </si>
  <si>
    <t>Il est nécessaire qu'un spécialiste vienne sur place faire une analyse de la consommation d'énergie de chauffage des locaux annexes.</t>
  </si>
  <si>
    <t>Résultat Entreprise</t>
  </si>
  <si>
    <t>Aucun besoin urgent d'action en matière de consommation d'électricité ne peut être constaté.</t>
  </si>
  <si>
    <t>La consommation réelle d'électricité est supérieure de plus de 50 % à celle calculée. Il est recommandé de faire un contrôle de l'électricité et de réaliser les mesures recommandées.</t>
  </si>
  <si>
    <t>La consommation d'électricité représente plus de 15 % de la consommation totale d'énergie. Il est recommandé de faire un contrôle de l'électricité et de réaliser les mesures recommandées.</t>
  </si>
  <si>
    <t xml:space="preserve">La consommation réelle d'électricité est supérieure de plus de 50 % à celle calculée. De plus, la consommation d'électricité représente plus de 15 % de la consommation totale d'énergie. Il est recommandé de faire un contrôle de l'électricité et de réaliser les mesures recommandées. </t>
  </si>
  <si>
    <t>Vous avez des chambres froides - mais ne les utilisez pas. Prière de vérifier la donnée 1.3 (Surfaces et volumes des locaux).</t>
  </si>
  <si>
    <t>Exécution-Toit</t>
  </si>
  <si>
    <t>Vérifiez l'éventualité d'équiper la serre d'un écran thermique.
→ Guide: chapitre 5, page 27</t>
  </si>
  <si>
    <t>Vérifiez l'éventualité d'équiper la serre d'un écran thermique. 
→ Guide: chapitre 6.1</t>
  </si>
  <si>
    <t>Existe-t-il une serre couverte d'un vitrage simple, disposant d'un vieil écran thermique ou d'aucun, et dans laquelle poussent des cultures exigeant des températures moyennes? Dans ce cas, il est récommandé de vérifier si un échange des cultures avec celles de cette serre serait judicieux.</t>
  </si>
  <si>
    <r>
      <t xml:space="preserve">Vérifiez s'il vaut la peine de revêtir les parois latérales et les pignons de cette serre de panneaux doubles alvéolés.
</t>
    </r>
    <r>
      <rPr>
        <sz val="10"/>
        <rFont val="Arial"/>
        <family val="2"/>
      </rPr>
      <t>→</t>
    </r>
    <r>
      <rPr>
        <sz val="10"/>
        <rFont val="Arial Narrow"/>
        <family val="2"/>
      </rPr>
      <t xml:space="preserve"> Guide: chapitre 6.4.1</t>
    </r>
  </si>
  <si>
    <t>Vérifiez s'il vaut la peine de revêtir les parois latérales et les pignons de cette serre de panneaux doubles alvéolés, d'un double vitrage ou d'un vitrage isolant.
→ Guide: chapitre 6.4.1</t>
  </si>
  <si>
    <t>Vérifiez l'éventualité d'un revêtement supplémentaire des parois latérales et des pignons avec des films à bulles.
→ Guide: chapitre 6.4.2</t>
  </si>
  <si>
    <r>
      <t xml:space="preserve">Un grave défaut d'étanchéité de la serre est un indice que plusieurs éléments de l'enveloppe de la serre sont défectueux. Il est donc recommandé de vérifier l'éventualité d'un nouveau revêtement de la serre.
</t>
    </r>
    <r>
      <rPr>
        <sz val="10"/>
        <rFont val="Arial"/>
        <family val="2"/>
      </rPr>
      <t>→</t>
    </r>
    <r>
      <rPr>
        <sz val="10"/>
        <rFont val="Arial Narrow"/>
        <family val="2"/>
      </rPr>
      <t xml:space="preserve"> Guide: chapitre 6.3</t>
    </r>
  </si>
  <si>
    <r>
      <t xml:space="preserve">Il est recommandé de mettre en œuvre les mesures d'urgence figurant ci-dessous.
</t>
    </r>
    <r>
      <rPr>
        <sz val="10"/>
        <rFont val="Arial"/>
        <family val="2"/>
      </rPr>
      <t>→ Guide</t>
    </r>
    <r>
      <rPr>
        <sz val="10"/>
        <rFont val="Arial Narrow"/>
        <family val="2"/>
      </rPr>
      <t>: chapitre 5</t>
    </r>
  </si>
  <si>
    <r>
      <t xml:space="preserve">Il est recommandé d'ajouter un écran thermique à la serre.
</t>
    </r>
    <r>
      <rPr>
        <sz val="10"/>
        <rFont val="Arial"/>
        <family val="2"/>
      </rPr>
      <t>→</t>
    </r>
    <r>
      <rPr>
        <sz val="10"/>
        <rFont val="Arial Narrow"/>
        <family val="2"/>
      </rPr>
      <t xml:space="preserve"> Guide: chapitre 6.1</t>
    </r>
  </si>
  <si>
    <t>Pas de mesures nécessaires.</t>
  </si>
  <si>
    <t>Cette serre équipée de deux écrans thermiques est en hiver la plupart du temps froide (moins de 10°C). Vérifiez s'il pousse, dans une serre moins bien équipée, une culture exigeant une température plus chaude. Echangez les deux cultures si cela est possible et judicieux.</t>
  </si>
  <si>
    <t>3.1 Données sur la production de chaleur</t>
  </si>
  <si>
    <t>ici:  saisie des valeurs</t>
  </si>
  <si>
    <t>Nom du générateur de chaleur</t>
  </si>
  <si>
    <t>Production de chaleur avec:</t>
  </si>
  <si>
    <t>Puissance générateur (chaleur utile)</t>
  </si>
  <si>
    <t>Comment est utilisé le générateur?</t>
  </si>
  <si>
    <t>Part de la production de chaleur utile</t>
  </si>
  <si>
    <t>Durée</t>
  </si>
  <si>
    <t>Année de construction du générateur</t>
  </si>
  <si>
    <t>Type de construction</t>
  </si>
  <si>
    <t>(Chaudière à mazout et à gaz)</t>
  </si>
  <si>
    <t>(Chaud. mazout, gaz et bois)</t>
  </si>
  <si>
    <t xml:space="preserve">Le panneau arrière de la chaudière est-il isolé?
</t>
  </si>
  <si>
    <t>(Chaudière à mazout et gaz)</t>
  </si>
  <si>
    <t>ici: saisie des données</t>
  </si>
  <si>
    <t>Lieu / local / serre</t>
  </si>
  <si>
    <t>Zone de la liste déroulate</t>
  </si>
  <si>
    <t>Chaudière à mazout</t>
  </si>
  <si>
    <t>Chaudière à gaz</t>
  </si>
  <si>
    <t>Chaudière à bois</t>
  </si>
  <si>
    <t>Poêle à air chaud</t>
  </si>
  <si>
    <t>((Durée max.))</t>
  </si>
  <si>
    <t>1995 ou plus vieux</t>
  </si>
  <si>
    <t>2005 ou plus récent</t>
  </si>
  <si>
    <t>Contrôler les données relatives à la répartition en pourcentage de la production d'énergie utile. La somme doit donner 100%.</t>
  </si>
  <si>
    <t>Pertes</t>
  </si>
  <si>
    <t>Pertes de base</t>
  </si>
  <si>
    <t>Entre 1995 et 2005</t>
  </si>
  <si>
    <t>Traditionnelle</t>
  </si>
  <si>
    <t>Traditionnelle avec échangeur de chaleur en aval</t>
  </si>
  <si>
    <t>Oui, avec capot protège-brûleur</t>
  </si>
  <si>
    <t>Non, sans capot protège-brûleur</t>
  </si>
  <si>
    <t>Dépend de la température extérieure</t>
  </si>
  <si>
    <t>Réglée de manière fixe</t>
  </si>
  <si>
    <t>Oui, la chaudière est toujours chaude</t>
  </si>
  <si>
    <t>Non, la chaudière est froide</t>
  </si>
  <si>
    <t>Pompe à chaleur</t>
  </si>
  <si>
    <t>Faiblesses dues à l'âge</t>
  </si>
  <si>
    <t>Avant 1995</t>
  </si>
  <si>
    <t>Après 2005</t>
  </si>
  <si>
    <t>Panneau arrière de la chaudière</t>
  </si>
  <si>
    <t>Capot protège-brûleur</t>
  </si>
  <si>
    <t>Pertes en mode veille</t>
  </si>
  <si>
    <t>Comme réserve ou appareil en mode veille</t>
  </si>
  <si>
    <t>Cette chaudière en mode veille fonctionne plus de 100 heures par an.</t>
  </si>
  <si>
    <t>Le générateur en mode veille ou de réserve est-il toujours chaud? 
(de l'eau chaude y circule-t-elle?)</t>
  </si>
  <si>
    <t>Déterminant?</t>
  </si>
  <si>
    <t>Pertes de base
[%]</t>
  </si>
  <si>
    <t>Pertes
[%]</t>
  </si>
  <si>
    <t>Mode veille</t>
  </si>
  <si>
    <t>Mesure</t>
  </si>
  <si>
    <t>Economies</t>
  </si>
  <si>
    <t>Priorité 1</t>
  </si>
  <si>
    <t>Priorité 2</t>
  </si>
  <si>
    <t>Reste</t>
  </si>
  <si>
    <t>Commande de chauffage</t>
  </si>
  <si>
    <t>Isoler le panneau arrière de la chaudière</t>
  </si>
  <si>
    <t>Diminution des pertes de</t>
  </si>
  <si>
    <t>La chaudière doit être remplacée dans un avenir proche par une nouvelle chaudière à condensation.</t>
  </si>
  <si>
    <t>La chaudière doit être remplacée dans un avenir proche par une nouvelle. Vérifiez si la température de retour s'élève à moins de 50°C et si vous pouvez utiliser, le cas échéant, une chaudière à condensation ou une chaudière munie d'un échangeur de chaleur.</t>
  </si>
  <si>
    <t>Cette chaudière avec échangeur de chaleur doit être remplacée dans un avenir proche par une nouvelle. 
Vérifiez si vous pouvez continuer à utiliser l'échangeur de chaleur ou si vous voulez acheter une nouvelle chaudière avec un échangeur de chaleur ou à condensation.</t>
  </si>
  <si>
    <t>La chaudière à bois doit être remplacée dans un avenir proche par une nouvelle.</t>
  </si>
  <si>
    <t>Le poêle à air chaud doit être remplacé dans un avenir proche par un nouveau.</t>
  </si>
  <si>
    <t>La pompe à chaleur doit être remplacée dans un avenir proche par une nouvelle.</t>
  </si>
  <si>
    <t xml:space="preserve">Faites isoler le panneau arrière de la chaudière. </t>
  </si>
  <si>
    <t>Vérifiez si la chaudière existante peut être équipée d'un échangeur de chaleur. Cela vous permettrait de récupérer à peu près 7 % de chaleur de chauffage des gaz de combustion.</t>
  </si>
  <si>
    <t>Pas de mesure nécessaire.</t>
  </si>
  <si>
    <t>Equipez la chaudière d'un échangeur de chaleur.</t>
  </si>
  <si>
    <t>Equipez le brûleur d'un nouveau capot.</t>
  </si>
  <si>
    <t>Faites contrôler et exécuter un nouveau réglage de toute la commande du chauffage par un spécialiste.</t>
  </si>
  <si>
    <t xml:space="preserve">La chaudière doit être remplacée dans un avenir proche par une nouvelle. Vérifiez si la température de retour est inférieure à 50°C et si pouvez, le cas échéant, installer une chaudière à condensation ou une chaudière avec échangeur de chaleur. 
Assurez-vous en outre que le panneau arrière de la nouvelle chaudière soit isolé dans les règles de l'art.
</t>
  </si>
  <si>
    <t>Détermination des mesures d'économie</t>
  </si>
  <si>
    <t>Type</t>
  </si>
  <si>
    <t>Economie
[%]</t>
  </si>
  <si>
    <t>Economies Priorité 1
[kWh]</t>
  </si>
  <si>
    <t>Nécessité d'agir</t>
  </si>
  <si>
    <t>Chaudière</t>
  </si>
  <si>
    <t>Puissance chaudière</t>
  </si>
  <si>
    <t>Priorité Economie</t>
  </si>
  <si>
    <t>Economies Priorité 1
[%]</t>
  </si>
  <si>
    <t>Economies Priorité 2
[%]</t>
  </si>
  <si>
    <t>Economies Priorité 2
[kWh]</t>
  </si>
  <si>
    <t>Economies Entreprise
[%]</t>
  </si>
  <si>
    <t>Economies Mode veille
[%]</t>
  </si>
  <si>
    <t xml:space="preserve">Remplacement par un générateur de chaleur avec panneau arrière non isolé
</t>
  </si>
  <si>
    <t>Remplacement par un générateur de chaleur</t>
  </si>
  <si>
    <t xml:space="preserve">Remplacement par un générateur de chaleur </t>
  </si>
  <si>
    <t>Production chaleur utile
[kWh]</t>
  </si>
  <si>
    <t>Heures de plein régime
[kWh]</t>
  </si>
  <si>
    <t>Pertes objectif
[kWh]</t>
  </si>
  <si>
    <t>Economies Pertes Total
[kWh]</t>
  </si>
  <si>
    <t>Economies Pertes Mode veille
[kWh]</t>
  </si>
  <si>
    <t xml:space="preserve">Remplacement par un générateur de chaleur avec panneau arrière isolé, à savoir où le panneau arrière ne joue pas de rôle.
</t>
  </si>
  <si>
    <t>Autres conduites (pas dans les serres)</t>
  </si>
  <si>
    <t>Récapitulatif</t>
  </si>
  <si>
    <t>Centrale de chauffe</t>
  </si>
  <si>
    <t>Jusqu'à DN80
[m]</t>
  </si>
  <si>
    <t>DN80 à DN125 
[m]</t>
  </si>
  <si>
    <t>Plus que DN125
[m]</t>
  </si>
  <si>
    <t>Jusqu'à DN80
[pcs]</t>
  </si>
  <si>
    <t>DN80 à DN125
[pcs]</t>
  </si>
  <si>
    <t>Plus que DN125
[pcs]</t>
  </si>
  <si>
    <t>Autres locaux</t>
  </si>
  <si>
    <t>Serres</t>
  </si>
  <si>
    <t>en 8 ans</t>
  </si>
  <si>
    <t>en 4 ans</t>
  </si>
  <si>
    <t>Actuel</t>
  </si>
  <si>
    <t>But</t>
  </si>
  <si>
    <t>Production</t>
  </si>
  <si>
    <t>Distribution</t>
  </si>
  <si>
    <t>en 8 ans (corrigé)</t>
  </si>
  <si>
    <t>Serre
No surface</t>
  </si>
  <si>
    <t>E4: Electricité</t>
  </si>
  <si>
    <t xml:space="preserve">Autre recommandation: </t>
  </si>
  <si>
    <t>Il est recommandé de passer en revue les points ci-dessous et d'en déduire les éventuelles mesures à prendre.</t>
  </si>
  <si>
    <t>4.1 Nécessité d'agir en matière d'électricité</t>
  </si>
  <si>
    <t>4.2.1 Eclairage</t>
  </si>
  <si>
    <t>Elément</t>
  </si>
  <si>
    <t>Recommandation</t>
  </si>
  <si>
    <t>1. Bureau</t>
  </si>
  <si>
    <t>3. Locaux de stockage</t>
  </si>
  <si>
    <t>4. Eclairage extérieur</t>
  </si>
  <si>
    <t>5. Eclairage de la végétation</t>
  </si>
  <si>
    <t>Nous utilisons le type de lampes suivant pour l'éclairage général au bureau:</t>
  </si>
  <si>
    <t>Nous utilisons également le type de lampes suivant au bureau:</t>
  </si>
  <si>
    <t>Nous utilisons le type de lampes suivant pour l'éclairage général dans les locaux de vente:</t>
  </si>
  <si>
    <t>2. Eclairage dans les locaux de vente</t>
  </si>
  <si>
    <t>L'éclairage dans le local de vente est commandé comme suit</t>
  </si>
  <si>
    <t>Nous utilisons le type de lampes suivant pour l'éclairage dans les locaux de stockage:</t>
  </si>
  <si>
    <t>Nous utilisons le type de lampes suivant pour l'éclairage extérieur:</t>
  </si>
  <si>
    <t>Nous utilisons le type de lampes suivant pour l'éclairage de la végétation:</t>
  </si>
  <si>
    <t>4.2.2 Pompes de chauffage</t>
  </si>
  <si>
    <t>1. Pompe principale</t>
  </si>
  <si>
    <t>1. Ventilation bureau et local de vente</t>
  </si>
  <si>
    <t>4.2.3 Installations de ventilation</t>
  </si>
  <si>
    <t>2. Ventilation serres</t>
  </si>
  <si>
    <t>Les ventilateurs s'arrêtent-ils automatiquement à l'ouverture des fenêtres?</t>
  </si>
  <si>
    <t>4.2.4 Installation frigorifique et chambre froide</t>
  </si>
  <si>
    <t>1. Chambre froide</t>
  </si>
  <si>
    <t>Le/les évaporateur(s) a-t-il été nettoyé ces 12 derniers mois?</t>
  </si>
  <si>
    <t>La/les porte(s) de la chambre froide ferme-t-elle de manière étanche?</t>
  </si>
  <si>
    <t>2. Installation frigorifique</t>
  </si>
  <si>
    <t xml:space="preserve">Le condenseur a-t-il été nettoyé ces 12 derniers mois? </t>
  </si>
  <si>
    <t>Votre condenseur a-t-il ces 12 derniers mois été optimisé par un spécialiste (processus de dégivrage optimisé, surchauffe au détendeur bien réglée, ventilateur auxiliaire contrôlé, régulation réajustée...)?
Remarque: ces travaux ne sont en règle générale pas effectués lors du contrôle d'étanchéité prescrit.</t>
  </si>
  <si>
    <t>L'échangeur de chaleur du système de refroidissement a-t-il été nettoyé ces 12 derniers mois?</t>
  </si>
  <si>
    <t>Autres</t>
  </si>
  <si>
    <t>Eclairage de base</t>
  </si>
  <si>
    <t>Lampes à incandescence ou halogènes</t>
  </si>
  <si>
    <t>Lampes à économie d'énergie</t>
  </si>
  <si>
    <t>Lampes LED</t>
  </si>
  <si>
    <t>Type non connu</t>
  </si>
  <si>
    <t>Lampes fluorescentes (tubes fluorescents)</t>
  </si>
  <si>
    <t xml:space="preserve">   ... pas d'éclairage du bureau</t>
  </si>
  <si>
    <t>Pas d'autres lampes</t>
  </si>
  <si>
    <t>Faites contrôler l'éclairage par un spécialiste.</t>
  </si>
  <si>
    <t>Pas d'éclairage d'accentuation</t>
  </si>
  <si>
    <t>S'allume manuellement, s'éteint automatiquement</t>
  </si>
  <si>
    <t>2. Eclairage dans le local de vente</t>
  </si>
  <si>
    <t>Vérifiez l'éventualité de modifier l'éclairage vers la technologie LED (solution Retrofit).</t>
  </si>
  <si>
    <t>En cas d'éclairage fluorescent avec de vieux modèles (diamètre tubes 16 ou 42 mm), vérifiez l'éventualité de changer pour p.ex. tube LED.</t>
  </si>
  <si>
    <t>Vérifiez l'éventualité de modifier l'éclairage vers la technologie LED, des lampes à vapeur métallique ou de nouvelles lampes fluorescentes.</t>
  </si>
  <si>
    <t>Commutateur manuel marche-arrêt</t>
  </si>
  <si>
    <t>Commutateur manuel marche-arrêt avec minuterie pour l'éclairage des vitrines</t>
  </si>
  <si>
    <t>S'allume et s'éteint automatiquement</t>
  </si>
  <si>
    <t>Vérifiez l'éventualité d'installer une minuterie ou un détecteur de présence.</t>
  </si>
  <si>
    <t>Autres (vapeur de sodium...)</t>
  </si>
  <si>
    <t>Vérifiez l'éventualité de modifier l'éclairage vers la technologie LED ou de nouvelles lampes fluorescentes.</t>
  </si>
  <si>
    <t>Autres (p. ex. vapeur métallique)</t>
  </si>
  <si>
    <t>Vérifiez l'éventualité de modifier l'éclairage vers la technologie LED ou des lampes à vapeur de sodium.</t>
  </si>
  <si>
    <t>Lampes à vapeur métallique</t>
  </si>
  <si>
    <t>Vérifiez l'éventualité de modifier l'éclairage vers la technologie des lampes à économie d'énergie ou des lampes à vapeur de sodium.</t>
  </si>
  <si>
    <t>10 à 20 ans</t>
  </si>
  <si>
    <t>plus de 20 ans d'âge</t>
  </si>
  <si>
    <t>moins de 10 ans d'âge</t>
  </si>
  <si>
    <t>âge non connu</t>
  </si>
  <si>
    <t>Faites contrôler la pompe de chauffage par un spécialiste.</t>
  </si>
  <si>
    <t>Faites vérifiez l'éventualité par un spécialiste de remplacer la vieille pompe de chauffage inefficace par une pompe moderne et efficace (éventuellement modèle à vitesse variable).</t>
  </si>
  <si>
    <t>Oui</t>
  </si>
  <si>
    <t>Non</t>
  </si>
  <si>
    <t>Faites contrôler la distribution du chauffage par un spécialiste.</t>
  </si>
  <si>
    <t>Ne sais pas</t>
  </si>
  <si>
    <t>1. Ventilation du bureau et du local de vente</t>
  </si>
  <si>
    <t>2. Ventilation des serres</t>
  </si>
  <si>
    <t>Pas de ventilateurs dans la serre</t>
  </si>
  <si>
    <t>Faites contrôler la commande de ventilation par un spécialiste.</t>
  </si>
  <si>
    <t>Pas d'installation de ventilation</t>
  </si>
  <si>
    <t>Commande manuelle marche et arrêt</t>
  </si>
  <si>
    <t>Par une minuterie</t>
  </si>
  <si>
    <t>Fonctionnement continu</t>
  </si>
  <si>
    <t>Vérifiez avec votre installateur en chauffage les coûts de modification de la distribution de chauffage avec des conduites en cul de sac (fermer la conduite circulaire) et des pompes de chauffage commandées selon les besoins ou si une transformation en vaut la peine.</t>
  </si>
  <si>
    <t>Commandée selon les besoins</t>
  </si>
  <si>
    <t>Vérifiez les heures programmées.</t>
  </si>
  <si>
    <t>Faites contrôler la ventilation par un spécialiste.</t>
  </si>
  <si>
    <t>Faites contrôler par un spécialiste si un système de l'installation de ventilation régulé en fonction des besoins ou si le fonctionnement par minuterie est possible.</t>
  </si>
  <si>
    <t>Faites contrôler par un spécialiste si un système de ventilation régulé en fonction des besoins est possible.</t>
  </si>
  <si>
    <t>Faites nettoyer le/les évaporateurs par un spécialiste ou nettoyez-les vous-même.</t>
  </si>
  <si>
    <t>Faites contrôler les portes par un spécialiste et faites procéder à leur étanchéité si nécessaire (p. ex. remplacer la bande magnétique).</t>
  </si>
  <si>
    <t>Pas de système de refroidissement existant</t>
  </si>
  <si>
    <t>3. Installation frigorifique avec système de refroidissement</t>
  </si>
  <si>
    <t>Faites nettoyer l'/les échangeurs de chaleur par un spécialiste ou nettoyez-les vous-même.</t>
  </si>
  <si>
    <t>Faite nettoyer le/les condenseurs par un spécialiste ou nettoyez-les vous-même.</t>
  </si>
  <si>
    <t>ici: choix dans liste déroulante</t>
  </si>
  <si>
    <t>Calcul pertes générateur</t>
  </si>
  <si>
    <t xml:space="preserve">Avant d'imprimer, regardez chacune des pages:
(Menu: Fichier, Aperçu). </t>
  </si>
  <si>
    <r>
      <rPr>
        <sz val="10"/>
        <color rgb="FFD64025"/>
        <rFont val="Arial Narrow"/>
        <family val="2"/>
      </rPr>
      <t>Avant d'imprimer, regardez chacune des pages:
(Menu: Fichier, Aperçu).
Dans le menu d'impression, indiquez toujours le nombre des pages qui doivent être imprimées (p. ex. de 1 à 24). Faute de quoi toutes les 67 pages seront imprimées!</t>
    </r>
    <r>
      <rPr>
        <sz val="10"/>
        <color rgb="FF3366FF"/>
        <rFont val="Arial Narrow"/>
        <family val="2"/>
      </rPr>
      <t xml:space="preserve">
</t>
    </r>
    <r>
      <rPr>
        <sz val="10"/>
        <color rgb="FF0000FF"/>
        <rFont val="Arial Narrow"/>
        <family val="2"/>
      </rPr>
      <t>Si vous imprimez tout le document, 2 pages sont imprimées pour chaque serre. Si vous avez, lors de la saisie des données, p. ex. laissé une ligne vide toutes les 2 lignes, une page supplémentaire blanche sera imprimée pour chacune de ces "lignes vides".</t>
    </r>
  </si>
  <si>
    <t>A1: Evaluation de chaque serre</t>
  </si>
  <si>
    <t xml:space="preserve">  Champ dans lequel vous pouvez consigner que vous n'allez pas mettre en œuvre une mesure. Dans ce cas, entrez un "X" (zone de liste déroulante).</t>
  </si>
  <si>
    <t xml:space="preserve">   Champ pour inscriptions manuscrites sur document papier.</t>
  </si>
  <si>
    <t>Année de construction</t>
  </si>
  <si>
    <t>Volume</t>
  </si>
  <si>
    <t>Surface cultivée de la serre</t>
  </si>
  <si>
    <t>Température octobre-mars</t>
  </si>
  <si>
    <t>Participation à la consommation totale d'énergie du chauffage</t>
  </si>
  <si>
    <t>Rang concernant l'efficience énergétique</t>
  </si>
  <si>
    <t>Evaluation de la qualité énergétique</t>
  </si>
  <si>
    <t>Consommation d'énergie de la serre</t>
  </si>
  <si>
    <t>Distribution de chaleur Consommation d'énergie</t>
  </si>
  <si>
    <t>Total de la consommation d'énergie Etat actuel</t>
  </si>
  <si>
    <t>Ecran thermique</t>
  </si>
  <si>
    <t>Toit</t>
  </si>
  <si>
    <t>Parois latérales et pignons</t>
  </si>
  <si>
    <t>calculée</t>
  </si>
  <si>
    <t>des mesures</t>
  </si>
  <si>
    <t>choisies</t>
  </si>
  <si>
    <t>[oui/non]</t>
  </si>
  <si>
    <t>Réalisation</t>
  </si>
  <si>
    <t>Isolation des conduites</t>
  </si>
  <si>
    <t>Isolation du distributeur de chauffage</t>
  </si>
  <si>
    <t>Ensemble des mesures 1</t>
  </si>
  <si>
    <t>Ensemble des mesures 2</t>
  </si>
  <si>
    <t>Total (ensemble des mesures 1+2)</t>
  </si>
  <si>
    <t>2.1 Etanchéité</t>
  </si>
  <si>
    <r>
      <t xml:space="preserve">£ </t>
    </r>
    <r>
      <rPr>
        <sz val="10"/>
        <rFont val="Arial Narrow"/>
        <family val="2"/>
      </rPr>
      <t>Oui</t>
    </r>
  </si>
  <si>
    <r>
      <t xml:space="preserve">£ </t>
    </r>
    <r>
      <rPr>
        <sz val="10"/>
        <rFont val="Arial Narrow"/>
        <family val="2"/>
      </rPr>
      <t>Non</t>
    </r>
  </si>
  <si>
    <t>2.3 Ecran thermique</t>
  </si>
  <si>
    <t>Réalisez les mesures d'optimisation énergétique au moins 1 x par an - au mieux avant la période de chauffe.</t>
  </si>
  <si>
    <t>Réalisé</t>
  </si>
  <si>
    <t>Nom, date</t>
  </si>
  <si>
    <t>Réajustez les sondes de façon à ce qu'elles assurent une exactitude de mesure de l'ordre de ± 0.2°C.</t>
  </si>
  <si>
    <t xml:space="preserve"> Colmatez les fentes avec des patchs et par agrafage.</t>
  </si>
  <si>
    <t xml:space="preserve"> Réajustez les bandes de tractions.</t>
  </si>
  <si>
    <t xml:space="preserve"> Améliorez l'étanchéité des portes en renforçant les joints.</t>
  </si>
  <si>
    <t>2.2 Sonde</t>
  </si>
  <si>
    <r>
      <rPr>
        <sz val="11"/>
        <color rgb="FFD64025"/>
        <rFont val="Arial Narrow"/>
        <family val="2"/>
      </rPr>
      <t>Avant d'imprimer, regardez chacune des pages:
(Menu: Fichier, Aperçu).
Dans le menu d'impression, indiquez toujours le nombre des pages qui doivent être imprimées (p. ex. de 1 à 8). Faute de quoi toutes les 14 pages seront imprimées!</t>
    </r>
    <r>
      <rPr>
        <sz val="11"/>
        <color rgb="FF0000FF"/>
        <rFont val="Arial Narrow"/>
        <family val="2"/>
      </rPr>
      <t xml:space="preserve">
Si vous imprimez tout le document, 1 page est imprimée pour chaque générateur de chaleur. Si vous avez, lors de la saisie des données, p. ex. laissé une ligne vide toutes les 2 lignes, une page supplémentaire blanche sera imprimée pour chacune de ces "lignes vides".</t>
    </r>
  </si>
  <si>
    <t xml:space="preserve">  Champ pour apporter les justifications en cas de non-réalisation de toutes les mesures.</t>
  </si>
  <si>
    <t xml:space="preserve">   Champ pour apporter les justifications en cas de non-réalisation de toutes les mesures.</t>
  </si>
  <si>
    <t>Nombre de générateurs de chaleur</t>
  </si>
  <si>
    <t>générateurs de chaleur</t>
  </si>
  <si>
    <t>Production d'énergie</t>
  </si>
  <si>
    <t>Puissance de chauffage installée</t>
  </si>
  <si>
    <t>Aperçu</t>
  </si>
  <si>
    <t>[heures/a]</t>
  </si>
  <si>
    <t>Production d'énergie utile</t>
  </si>
  <si>
    <t>Utilisation chaudière</t>
  </si>
  <si>
    <t>Conduites non isolées:</t>
  </si>
  <si>
    <t>Distributeurs non isolés</t>
  </si>
  <si>
    <t>2. Conduites et distributeurs (production de chaleur)</t>
  </si>
  <si>
    <t>Isoler toutes les conduites dans la centrale de chauffe (chaufferie).</t>
  </si>
  <si>
    <t>corrigées</t>
  </si>
  <si>
    <t>Autres conduites</t>
  </si>
  <si>
    <t>Contrôle de
saisie</t>
  </si>
  <si>
    <t>DN80 à DN125 
[pcs]</t>
  </si>
  <si>
    <t xml:space="preserve">
Les conduites non isolées ont-elles été mesurées correctement?</t>
  </si>
  <si>
    <t>Contrôle</t>
  </si>
  <si>
    <t>Nombre chaudières</t>
  </si>
  <si>
    <t>Production de chaleur utile</t>
  </si>
  <si>
    <t>Observations Durée</t>
  </si>
  <si>
    <t>Conduites</t>
  </si>
  <si>
    <t>Distributeur</t>
  </si>
  <si>
    <t>((Pertes qui subsistent))</t>
  </si>
  <si>
    <t>((Une isolation permet d'économiser ce pourcentage des pertes))</t>
  </si>
  <si>
    <t>Degré de réalisation Isolation</t>
  </si>
  <si>
    <t>Pertes ou économie liée à une isolation</t>
  </si>
  <si>
    <t>Observations Contrôle</t>
  </si>
  <si>
    <t>Générateur de chaleur</t>
  </si>
  <si>
    <t>Utilisation</t>
  </si>
  <si>
    <t>Tableau d'évaluation de la production de chaleur</t>
  </si>
  <si>
    <t>Numérotation</t>
  </si>
  <si>
    <t>Efficacité de l'ensemble des mesures 1</t>
  </si>
  <si>
    <t>Efficacité de l'ensemble des mesures 2</t>
  </si>
  <si>
    <r>
      <t xml:space="preserve">Total </t>
    </r>
    <r>
      <rPr>
        <sz val="11"/>
        <rFont val="Arial Narrow"/>
        <family val="2"/>
      </rPr>
      <t>(Efficacité de l'ensemble des mesures 1 + 2)</t>
    </r>
  </si>
  <si>
    <t xml:space="preserve">Recommandations pour le générateur de chaleur: </t>
  </si>
  <si>
    <t>d'ici à 4 ans</t>
  </si>
  <si>
    <t>d'ici à 8 ans</t>
  </si>
  <si>
    <t>Commande du générateur de chaleur</t>
  </si>
  <si>
    <t>Puissance du générateur de chaleur (chaleur utile)</t>
  </si>
  <si>
    <t>Température d'entrée</t>
  </si>
  <si>
    <t>Contrôle de la commande</t>
  </si>
  <si>
    <t>Isolation du distributeur</t>
  </si>
  <si>
    <t>Economies 1re priorité</t>
  </si>
  <si>
    <t>Economies 2e priorité</t>
  </si>
  <si>
    <t>Total des économies</t>
  </si>
  <si>
    <t>Pertes Actuel</t>
  </si>
  <si>
    <t>Total Economies Pertes</t>
  </si>
  <si>
    <t>Pertes Objectif</t>
  </si>
  <si>
    <t>Priorité</t>
  </si>
  <si>
    <t>Réalisée</t>
  </si>
  <si>
    <t>Calculée</t>
  </si>
  <si>
    <t>Formatage</t>
  </si>
  <si>
    <t>A condensation</t>
  </si>
  <si>
    <t>Mazout/gaz à condensation</t>
  </si>
  <si>
    <t>Mazout/gaz avec échangeur de chaleur</t>
  </si>
  <si>
    <r>
      <t xml:space="preserve">Conduites
</t>
    </r>
    <r>
      <rPr>
        <sz val="8"/>
        <rFont val="Arial Narrow"/>
        <family val="2"/>
      </rPr>
      <t>(Tuyaux non isolés, en mètres courants, pour les diamètres extérieurs  de tuyaux suivants)</t>
    </r>
  </si>
  <si>
    <t>Cas spécial</t>
  </si>
  <si>
    <t>heures de fonctionnement</t>
  </si>
  <si>
    <t>avec</t>
  </si>
  <si>
    <t>dès</t>
  </si>
  <si>
    <t xml:space="preserve">Longueur des conduites non isolées </t>
  </si>
  <si>
    <t>Confirmer</t>
  </si>
  <si>
    <t>Saisie OK</t>
  </si>
  <si>
    <t>Pas contrôlé</t>
  </si>
  <si>
    <t>Prière de recontrôler les longueurs de conduites et de confirmer.</t>
  </si>
  <si>
    <t>Confirmation exactitude de la saisie</t>
  </si>
  <si>
    <t xml:space="preserve">Confirmation exactitude de la saisie </t>
  </si>
  <si>
    <t>Contrôle conduites</t>
  </si>
  <si>
    <t>Toutes les valeurs de saisie «peu claires» ont-elles été confirmées?</t>
  </si>
  <si>
    <t>Valeur empirique en l'absence d'isolation
(20%)</t>
  </si>
  <si>
    <t>Priorités</t>
  </si>
  <si>
    <t>Distributeur
[pcs]</t>
  </si>
  <si>
    <t>Conduites
[m]</t>
  </si>
  <si>
    <t>Part pertes de base
[kWh]</t>
  </si>
  <si>
    <t>Sous-distributions
[kWh]</t>
  </si>
  <si>
    <t>Conduites
[kWh]</t>
  </si>
  <si>
    <t>Part pertes de base
[%]</t>
  </si>
  <si>
    <t>Pertes 
Etat actuel</t>
  </si>
  <si>
    <t>Economies (réduction)</t>
  </si>
  <si>
    <t>Clé de répartition des pertes de base sur chacun des bâtiments</t>
  </si>
  <si>
    <t>Parties non isolées</t>
  </si>
  <si>
    <t>Priorités Isolation</t>
  </si>
  <si>
    <t>pour toutes les P1</t>
  </si>
  <si>
    <t>Facteur de réduction</t>
  </si>
  <si>
    <t>Arrondi</t>
  </si>
  <si>
    <t>Non isolé</t>
  </si>
  <si>
    <t>Centrale de chauffe &amp; autres</t>
  </si>
  <si>
    <t>kWh/sortie a</t>
  </si>
  <si>
    <t>Heures de
plein régime</t>
  </si>
  <si>
    <t>Puissance de chauffage</t>
  </si>
  <si>
    <t>Part de l'énergie utile</t>
  </si>
  <si>
    <t>Part</t>
  </si>
  <si>
    <t>Générateur pour l'entreprise</t>
  </si>
  <si>
    <t>Nécessité
d'agir</t>
  </si>
  <si>
    <t>Economies
Priorité 1
[%]</t>
  </si>
  <si>
    <t>Rentable dès kW</t>
  </si>
  <si>
    <t>Pertes effectives</t>
  </si>
  <si>
    <t xml:space="preserve">Isolez les </t>
  </si>
  <si>
    <t>Pas de distributeur non isolé</t>
  </si>
  <si>
    <t>Isolez le/les</t>
  </si>
  <si>
    <t>distributeurs.</t>
  </si>
  <si>
    <t>mètres de conduites non isolées.</t>
  </si>
  <si>
    <t>Panneau arrière</t>
  </si>
  <si>
    <t>Remplacement générateur de chaleur</t>
  </si>
  <si>
    <t>Pas de conduites non isolées</t>
  </si>
  <si>
    <t>Modèle PME</t>
  </si>
  <si>
    <t>Diana de Luca
c/o Weinmann-Energies SA
Rte d'Yverdon 4
1040 Echallens
Teléphone 021 886 18 61
Teléfax 021 886 20 30
diana.deluca@enaw.ch</t>
  </si>
  <si>
    <t>Nom du groupe AEnEC</t>
  </si>
  <si>
    <t>No entreprise</t>
  </si>
  <si>
    <t>ME JardinSuisse D-CH 1</t>
  </si>
  <si>
    <t>ME JardinSuisse D-CH 2</t>
  </si>
  <si>
    <t>ME JardinSuisse F-CH</t>
  </si>
  <si>
    <t>Modérateur AEnEC</t>
  </si>
  <si>
    <t>Consommation d'énergie</t>
  </si>
  <si>
    <t>Fossile</t>
  </si>
  <si>
    <t>Propane (gaz liquide)</t>
  </si>
  <si>
    <t>Renouvelable</t>
  </si>
  <si>
    <t>Bois / biogaz</t>
  </si>
  <si>
    <t>Electricité</t>
  </si>
  <si>
    <t>Part pompe à chaleur</t>
  </si>
  <si>
    <t>Approvisionnement au réseau</t>
  </si>
  <si>
    <r>
      <t>Réinjection dans le réseau</t>
    </r>
    <r>
      <rPr>
        <b/>
        <sz val="10"/>
        <rFont val="Arial"/>
        <family val="2"/>
      </rPr>
      <t xml:space="preserve"> </t>
    </r>
    <r>
      <rPr>
        <sz val="10"/>
        <rFont val="Arial"/>
        <family val="2"/>
      </rPr>
      <t>Total</t>
    </r>
  </si>
  <si>
    <t>Observations/modifications</t>
  </si>
  <si>
    <t>Indicateurs calculés</t>
  </si>
  <si>
    <t>Surface chauffée des serres</t>
  </si>
  <si>
    <t>Durée d'utilisation des chambres froides</t>
  </si>
  <si>
    <t>Eclairage de la végétation (surface x heures de marche)</t>
  </si>
  <si>
    <t>Valeurs de référence/de correction</t>
  </si>
  <si>
    <t>mois</t>
  </si>
  <si>
    <t>Calculs, contrôles</t>
  </si>
  <si>
    <t>Chauffage des locaux</t>
  </si>
  <si>
    <t>Chauffage
locaux</t>
  </si>
  <si>
    <t>Surface normalisée des serres</t>
  </si>
  <si>
    <t>Supplément pour bâtiments chauffés</t>
  </si>
  <si>
    <t>Surfaces pondérées des bâtiments</t>
  </si>
  <si>
    <t>Surface pondérée de la production</t>
  </si>
  <si>
    <t>Surface éclairée normalisée</t>
  </si>
  <si>
    <t>Supplément pour éclairage de la végéation</t>
  </si>
  <si>
    <t>Surface normalisée des chambres froides</t>
  </si>
  <si>
    <t>Supplément pour chambres froides</t>
  </si>
  <si>
    <t>Facteurs de correction</t>
  </si>
  <si>
    <t>Locaux de travail, magasin, appartements, bureaux</t>
  </si>
  <si>
    <t>Surface brute au plancher locaux de travail, magasin, appartements, bureaux etc.</t>
  </si>
  <si>
    <t>selon SIA 380/1</t>
  </si>
  <si>
    <t>Facteur de pondération</t>
  </si>
  <si>
    <t>Valeurs spécifiques de consommation
(pro Jahr)</t>
  </si>
  <si>
    <t>Energie de production (electricité)</t>
  </si>
  <si>
    <t>Eclairage de la végétation</t>
  </si>
  <si>
    <t>Chambres froides (+2°C)</t>
  </si>
  <si>
    <t>Carburants</t>
  </si>
  <si>
    <t>Consommation spéc. tracteurs</t>
  </si>
  <si>
    <t>Consommation spéc. chariots élévateurs</t>
  </si>
  <si>
    <t>Chariots élévateurs électriques (pas utilisés)</t>
  </si>
  <si>
    <t>Véhicules routiers</t>
  </si>
  <si>
    <t>Calcul 100 km véhicule routier correspond à 1 heure de marche tracteur</t>
  </si>
  <si>
    <t>Calcul 35,7 km véhicule routier correspond à 1 heure de marche chariot élévateur</t>
  </si>
  <si>
    <t>Groupe / Association</t>
  </si>
  <si>
    <t>SRE Chauffage</t>
  </si>
  <si>
    <t>SRE Electricité</t>
  </si>
  <si>
    <t>A3: Evaluation de toute l'entreprise</t>
  </si>
  <si>
    <t>Année</t>
  </si>
  <si>
    <t>Serres de vente</t>
  </si>
  <si>
    <t>Locaux annexes</t>
  </si>
  <si>
    <t>Centrale de chauffe (production &amp; distribution)</t>
  </si>
  <si>
    <t>3.1 Consommation d'énergie</t>
  </si>
  <si>
    <t>Consommation d'énergie 
Actuel</t>
  </si>
  <si>
    <t>Efficacité de l'ensemble des mesures 1 +2</t>
  </si>
  <si>
    <t>Efficacité des mesures choisies</t>
  </si>
  <si>
    <t>Observation</t>
  </si>
  <si>
    <t>Analyse locaux annexes</t>
  </si>
  <si>
    <t>1.1 Surfaces cultivées Serres</t>
  </si>
  <si>
    <t>Serres de production</t>
  </si>
  <si>
    <t xml:space="preserve">1.3 Autres </t>
  </si>
  <si>
    <r>
      <t>Emissions C0</t>
    </r>
    <r>
      <rPr>
        <vertAlign val="subscript"/>
        <sz val="12"/>
        <color theme="0" tint="-0.499984740745262"/>
        <rFont val="Arial"/>
        <family val="2"/>
      </rPr>
      <t>2</t>
    </r>
  </si>
  <si>
    <r>
      <t>[tonnes C0</t>
    </r>
    <r>
      <rPr>
        <vertAlign val="subscript"/>
        <sz val="10"/>
        <rFont val="Arial Narrow"/>
        <family val="2"/>
      </rPr>
      <t>2</t>
    </r>
    <r>
      <rPr>
        <sz val="10"/>
        <rFont val="Arial Narrow"/>
        <family val="2"/>
      </rPr>
      <t>]</t>
    </r>
  </si>
  <si>
    <r>
      <t>[tonnes C0</t>
    </r>
    <r>
      <rPr>
        <b/>
        <vertAlign val="subscript"/>
        <sz val="10"/>
        <rFont val="Arial"/>
        <family val="2"/>
      </rPr>
      <t>2</t>
    </r>
    <r>
      <rPr>
        <b/>
        <sz val="10"/>
        <rFont val="Arial"/>
        <family val="2"/>
      </rPr>
      <t>]</t>
    </r>
  </si>
  <si>
    <t>Total Fossiles</t>
  </si>
  <si>
    <t>Total Renouvelables</t>
  </si>
  <si>
    <t>2.3 Chaleur issue de l'électricité</t>
  </si>
  <si>
    <t>Chaleur du chauffage électrique</t>
  </si>
  <si>
    <t>Chaleur de la pompe à chaleur</t>
  </si>
  <si>
    <t>2.4 Consommation d'électricité</t>
  </si>
  <si>
    <t>Réinjection CCF</t>
  </si>
  <si>
    <t>Réinjection Photovoltaïque</t>
  </si>
  <si>
    <t>3. Consommation d'énergie et potentiel économique d'économies du chauffage</t>
  </si>
  <si>
    <r>
      <t>3.2 Emissions CO</t>
    </r>
    <r>
      <rPr>
        <vertAlign val="subscript"/>
        <sz val="12"/>
        <color theme="0" tint="-0.499984740745262"/>
        <rFont val="Arial"/>
        <family val="2"/>
      </rPr>
      <t>2</t>
    </r>
  </si>
  <si>
    <t>Etat actuel</t>
  </si>
  <si>
    <t>Graphique 2: Consommation d'énergie de chauffage: Actuel et objectif</t>
  </si>
  <si>
    <t>4. Consommation d'énergie et nécessité d'agir Electricité</t>
  </si>
  <si>
    <t>4.1 Consommation d'énergie Electricité</t>
  </si>
  <si>
    <t>Graphique 3: Parts de consommation d'électricité (Actuel)</t>
  </si>
  <si>
    <t>Graphique 1: Parts d'énergie de chauffage (Actuel)</t>
  </si>
  <si>
    <t>5. Consommation d'énergie par serre en kWh/an</t>
  </si>
  <si>
    <t xml:space="preserve">7. Qualité énergétique des serres </t>
  </si>
  <si>
    <t>8. Tableau récapitulatif</t>
  </si>
  <si>
    <t>Température moyenne
octobre-mars</t>
  </si>
  <si>
    <t xml:space="preserve">Rang par rapport à 
la qualité énergétique </t>
  </si>
  <si>
    <t>Qualité énergétique 
(estimation approximative)</t>
  </si>
  <si>
    <t>[Consommation en % d'une serre]</t>
  </si>
  <si>
    <t>Part de la consommation
totale d'énergie</t>
  </si>
  <si>
    <t>Consomma-
tion spécifique
d'énergie</t>
  </si>
  <si>
    <t>Consomma-
tion d'énergie Actuel</t>
  </si>
  <si>
    <t>[kWh/an]</t>
  </si>
  <si>
    <t>Centrale de chauffe et autres conduites</t>
  </si>
  <si>
    <r>
      <t>Total émissions CO</t>
    </r>
    <r>
      <rPr>
        <b/>
        <vertAlign val="subscript"/>
        <sz val="10"/>
        <rFont val="Arial Narrow"/>
        <family val="2"/>
      </rPr>
      <t>2</t>
    </r>
  </si>
  <si>
    <r>
      <t>Réduction émissions CO</t>
    </r>
    <r>
      <rPr>
        <vertAlign val="subscript"/>
        <sz val="10"/>
        <rFont val="Arial Narrow"/>
        <family val="2"/>
      </rPr>
      <t>2</t>
    </r>
  </si>
  <si>
    <t>Surfaces</t>
  </si>
  <si>
    <t>Consommation spécifique d'énergie</t>
  </si>
  <si>
    <t>Valeur limite pour une analyse</t>
  </si>
  <si>
    <t>de la consommation totale d'énergie</t>
  </si>
  <si>
    <t>Consommation Actuel</t>
  </si>
  <si>
    <t>Ensemble des mesures 1+2</t>
  </si>
  <si>
    <t>Consommation d'énergie des locaux annexes</t>
  </si>
  <si>
    <t>Les locaux annexes ont été analysés par un expert en énergie. Les potentiels économiques d'énergie suivants ont été constatés:</t>
  </si>
  <si>
    <t>Consommation totale</t>
  </si>
  <si>
    <t>Valeurs calculées</t>
  </si>
  <si>
    <t>Pertes de production</t>
  </si>
  <si>
    <t>Pertes de distribution (chauffage + autres locaux)</t>
  </si>
  <si>
    <t xml:space="preserve"> - Pertes de distribution de conduites non isolées</t>
  </si>
  <si>
    <t xml:space="preserve"> - Pertes de distribution de distributeurs non isolés</t>
  </si>
  <si>
    <t xml:space="preserve"> - autres locaux</t>
  </si>
  <si>
    <t>Pertes de distribution (serres)</t>
  </si>
  <si>
    <t>Pertes de production et de distribution</t>
  </si>
  <si>
    <t>Locaux annexes &gt; part 20%</t>
  </si>
  <si>
    <t>(avec valeurs standard pour les locaux annexes)</t>
  </si>
  <si>
    <t>Locaux annexes plus de 20% part</t>
  </si>
  <si>
    <t>(valeurs selon la situation)</t>
  </si>
  <si>
    <t>(sans pertes de distribution)</t>
  </si>
  <si>
    <t>Consommation d'électricité</t>
  </si>
  <si>
    <t>Eclairage de végétation</t>
  </si>
  <si>
    <t>Consommation calculée</t>
  </si>
  <si>
    <t>Valeurs spécifiques</t>
  </si>
  <si>
    <t>Total demande d'électricité calculée</t>
  </si>
  <si>
    <t>Répartition de la consommation mesurée</t>
  </si>
  <si>
    <t>mesurée</t>
  </si>
  <si>
    <t>Total demande d'électricité mesurée</t>
  </si>
  <si>
    <t>Total demande d'électricité</t>
  </si>
  <si>
    <t>1. Chauffage</t>
  </si>
  <si>
    <t xml:space="preserve">Efficacité des mesures choisies   </t>
  </si>
  <si>
    <t>Emissions CO2</t>
  </si>
  <si>
    <t>Types de température Serre</t>
  </si>
  <si>
    <t>Affectation de mesures</t>
  </si>
  <si>
    <t>Mesures d'urgence</t>
  </si>
  <si>
    <t>Très chaud (en majorité supérieur à 20°C)</t>
  </si>
  <si>
    <t>Chaud (en majorité entre 16 et 20°C)</t>
  </si>
  <si>
    <t>Moyen (en majorité entre 10 et 16°C)</t>
  </si>
  <si>
    <t>Froid (en majorité inférieur à 10°C)</t>
  </si>
  <si>
    <t>Température moyenne
(octobre-mars)</t>
  </si>
  <si>
    <t>Etat Actuel</t>
  </si>
  <si>
    <t>Degré chauffage x surface</t>
  </si>
  <si>
    <t>Qualité</t>
  </si>
  <si>
    <t>Consommation énergie</t>
  </si>
  <si>
    <t>(arrondi)
[kWh]</t>
  </si>
  <si>
    <t>Objectif</t>
  </si>
  <si>
    <t>Potentiel d'économie (sans chauffage)</t>
  </si>
  <si>
    <t>Potentiel économie</t>
  </si>
  <si>
    <t>Potentiel d'économie (corrigé)</t>
  </si>
  <si>
    <t>Heure de marche
[h/a]</t>
  </si>
  <si>
    <t>Part de la surface avec éclairage de la végétation
[%]</t>
  </si>
  <si>
    <t>Supérieure à la moyenne</t>
  </si>
  <si>
    <t>Moyenne</t>
  </si>
  <si>
    <t>Inférieure à la moyenne</t>
  </si>
  <si>
    <t>Qualité Serre</t>
  </si>
  <si>
    <t>Pas d'écran thermique</t>
  </si>
  <si>
    <t>Vieil écran thermique</t>
  </si>
  <si>
    <t>Nouvel écran thermique</t>
  </si>
  <si>
    <t>Double écran thermique</t>
  </si>
  <si>
    <t>Vitrage simple</t>
  </si>
  <si>
    <t>Film simple</t>
  </si>
  <si>
    <t>Verre revêtu (p. ex. Agriplus)</t>
  </si>
  <si>
    <t>Film double gonflé</t>
  </si>
  <si>
    <t>Panneaux doubles alvéolés</t>
  </si>
  <si>
    <t>Film double non gonflé</t>
  </si>
  <si>
    <t>Vitrage simple + films à bulles</t>
  </si>
  <si>
    <t>Vitrage double</t>
  </si>
  <si>
    <t>Opaque (maçonnerie/panneaux-sandwich)</t>
  </si>
  <si>
    <t>Verre isolant</t>
  </si>
  <si>
    <t>Etanche</t>
  </si>
  <si>
    <t>Faible manque d'étanchéité</t>
  </si>
  <si>
    <t>Grave défaut d'étanchéité</t>
  </si>
  <si>
    <t>Régulateur numérique de climatisation</t>
  </si>
  <si>
    <t>Climatisation commandée par ordinateur</t>
  </si>
  <si>
    <t>Ecran thermique Priorité</t>
  </si>
  <si>
    <t>Ecran thermique Mesures</t>
  </si>
  <si>
    <t>Toit Mesures</t>
  </si>
  <si>
    <t>Toit Priorité</t>
  </si>
  <si>
    <t>Parois latérales Mesures</t>
  </si>
  <si>
    <t>Parois latérales Priorité</t>
  </si>
  <si>
    <t>Détermination matériaux</t>
  </si>
  <si>
    <t>Verre</t>
  </si>
  <si>
    <t>Film</t>
  </si>
  <si>
    <t>Ecran thermique 2</t>
  </si>
  <si>
    <t>Etanchéité 2</t>
  </si>
  <si>
    <t>Etanchéité 2 - Recommandation</t>
  </si>
  <si>
    <t>Sonde 1</t>
  </si>
  <si>
    <t>Sonde 2</t>
  </si>
  <si>
    <t>L'écran thermique est-il entier - pas de fissures et de fuites?</t>
  </si>
  <si>
    <t>Le film est-il entier - ne voyez-vous aucune fissure dans le film?</t>
  </si>
  <si>
    <t>Les panneaux doubles alvéolés sont-ils tous intacts et installés correctement?</t>
  </si>
  <si>
    <t>Les portes sont-elles étanches au vent?</t>
  </si>
  <si>
    <t>L'écran thermique ferme-t-il de façon étanche?</t>
  </si>
  <si>
    <t>Les vitrages sont-ils tous intacts et installés correctement?</t>
  </si>
  <si>
    <t>Remplacez les vitrages défectueux et remettez correctement en place les verres décalés.</t>
  </si>
  <si>
    <t>Réparez les fissures dans le film selon les directives du fournisseur.</t>
  </si>
  <si>
    <t>Remplacez les panneaux doubles alvéolés défectueux et remettez correctement en place les panneaux déplacées.</t>
  </si>
  <si>
    <t>Total arrondi</t>
  </si>
  <si>
    <t>Economies Priorité 2 +3</t>
  </si>
  <si>
    <t>Parois latérales</t>
  </si>
  <si>
    <t>Isolation des sous-distributions</t>
  </si>
  <si>
    <t>Economies Priorité 1</t>
  </si>
  <si>
    <t>Total (multiplié)</t>
  </si>
  <si>
    <t>Total (additionné)</t>
  </si>
  <si>
    <t>Facteur de correction pour additions</t>
  </si>
  <si>
    <t>Economies corrigées</t>
  </si>
  <si>
    <t>Consommation résiduelle</t>
  </si>
  <si>
    <t>Les sondes sont-elles placées entre 0 et 50 cm au-dessus des plantes?</t>
  </si>
  <si>
    <t xml:space="preserve">Les valeurs de mesure des sondes de température se situent-elles à ± 0.2 °C de la mesure de référence? </t>
  </si>
  <si>
    <t>Les économies ont été corrigées manuellement.</t>
  </si>
  <si>
    <t>Surface cultivée nette</t>
  </si>
  <si>
    <t>Température moyenne octobre-mars</t>
  </si>
  <si>
    <t>Type de température</t>
  </si>
  <si>
    <r>
      <t xml:space="preserve">Qualité énergétique </t>
    </r>
    <r>
      <rPr>
        <sz val="6"/>
        <rFont val="Arial Narrow"/>
        <family val="2"/>
      </rPr>
      <t>[consommation en % d'une serre standard]</t>
    </r>
  </si>
  <si>
    <t>Evaluation qualité énergétique</t>
  </si>
  <si>
    <t>Evaluation Aperçu</t>
  </si>
  <si>
    <t>Correction de plusieurs mesures</t>
  </si>
  <si>
    <t>Economies en  % (corrigé)</t>
  </si>
  <si>
    <t>Equipement</t>
  </si>
  <si>
    <t>Economies kWh (arrondi)</t>
  </si>
  <si>
    <t>Economies Priorités</t>
  </si>
  <si>
    <t>Chauffage</t>
  </si>
  <si>
    <t>Serre Consommation d'énergie [%]</t>
  </si>
  <si>
    <t>Serre Consommation d'énergie Actuel [kWh]</t>
  </si>
  <si>
    <t>Distribution de chaleur Consommation d'énergie [kWh]</t>
  </si>
  <si>
    <t>Total Consommation d'énergie Actuel [kWh]</t>
  </si>
  <si>
    <t>Objectif en 4 ans</t>
  </si>
  <si>
    <t>Objectif en 8 ans</t>
  </si>
  <si>
    <t>Total Serre + Chauffage en 8 ans</t>
  </si>
  <si>
    <t>Consommation serre avec chauffage en 8 ans</t>
  </si>
  <si>
    <t>Consommation serre sans chauffage en 8 ans</t>
  </si>
  <si>
    <t>Corrections manuelles des économies</t>
  </si>
  <si>
    <t>Ecran thermique calculé</t>
  </si>
  <si>
    <t>Ecran thermique corrigé manuellement</t>
  </si>
  <si>
    <t>Toit calculé</t>
  </si>
  <si>
    <t>Toit corrigé manuellement</t>
  </si>
  <si>
    <t>Parois latérales calculées</t>
  </si>
  <si>
    <t>Parois latérales corrigées manuellement</t>
  </si>
  <si>
    <t>Etanchéité calculée</t>
  </si>
  <si>
    <t>Etanchéité corrigée manuellement</t>
  </si>
  <si>
    <t>Isolation des conduites calculée</t>
  </si>
  <si>
    <t>Isolation des conduites corrigée manuellement</t>
  </si>
  <si>
    <t>Isolation des sous-distributions calculée</t>
  </si>
  <si>
    <t>Isolation des sous-distributions corrigée manuellement</t>
  </si>
  <si>
    <t>Total calculé (arrondi)</t>
  </si>
  <si>
    <t>Total inclus corrigé manuellement</t>
  </si>
  <si>
    <t>Tableau d'évaluation de toutes les serres</t>
  </si>
  <si>
    <t xml:space="preserve">Surface cultivée nette </t>
  </si>
  <si>
    <t>Qualité énergétique [consommation en % d'une serre standard]</t>
  </si>
  <si>
    <t>: Recommandations spécifiques d'investissement</t>
  </si>
  <si>
    <t>: Contrôle d'optimisation énergétique</t>
  </si>
  <si>
    <t>Choisi</t>
  </si>
  <si>
    <t>Calculé</t>
  </si>
  <si>
    <t>Réalisation Chauffage</t>
  </si>
  <si>
    <t>Réalisation Serre</t>
  </si>
  <si>
    <t>Ensemble 1</t>
  </si>
  <si>
    <t>Ensemble 2</t>
  </si>
  <si>
    <t>Isolation des conduites et distributeurs</t>
  </si>
  <si>
    <t>Justifiez brièvement pourquoi la/les mesure(s) calculée(s) n'a/ont pas été réalisée(s):</t>
  </si>
  <si>
    <t>Nombre de chaudières</t>
  </si>
  <si>
    <t>Fermez la vanne de la chaudière de réserve ou en mode veille.</t>
  </si>
  <si>
    <r>
      <t>Vérifiez la fonctionnalité et les heures (le délai de temporisation réglé jusqu'à l'extinction de l'éclairage correspond-il à vos habitudes d'utilisation?)</t>
    </r>
    <r>
      <rPr>
        <sz val="10"/>
        <color rgb="FF0000FF"/>
        <rFont val="Arial Narrow"/>
        <family val="2"/>
      </rPr>
      <t>.</t>
    </r>
  </si>
  <si>
    <t>Type de température
(octobre-mars)</t>
  </si>
  <si>
    <t>E1: Saisie des données de l'entreprise</t>
  </si>
  <si>
    <t>Avant de commencer: prière de lire le chapitre 4 figurant dans le "Guide pour l'optimisation énergétique des entreprises horticoles". 
Vous y trouvez toutes les informations sur l'introduction des données.</t>
  </si>
  <si>
    <t>Avant de commencer: prière de lire le chapitre 4 figurant dans le "Guide pour l'optimisation énergétique des entreprises horticoles". Vous y trouvez toutes les informations sur l'introduction des données.</t>
  </si>
  <si>
    <t>E3: Saisie des données Production de chaleur</t>
  </si>
  <si>
    <t>Justifiez brièvement pourquoi la/les mesure(s) calculée(s) n'a/n'ont pas été réalisée(s):</t>
  </si>
  <si>
    <t>Comment le générateur est-il utilisé?</t>
  </si>
  <si>
    <t>Observations sur la durée</t>
  </si>
  <si>
    <t>Le brûleur est-il isolé au moyen d'un capot?</t>
  </si>
  <si>
    <t>La température d'entrée du générateur dépend-elle de la température extérieure?
VL-Temperatur ist...</t>
  </si>
  <si>
    <t>Le générateur en mode veille ou de réserve est-il toujours chaud? 
(wird er von warmem Wasser durchströmt)</t>
  </si>
  <si>
    <t>Puissance du générateur (chaleur utile)</t>
  </si>
  <si>
    <t>Moins de 5 ans</t>
  </si>
  <si>
    <t>Plus de 15 ans</t>
  </si>
  <si>
    <t>Serres avec éclairage de la végétation</t>
  </si>
  <si>
    <t>Part de la surface avec éclairage de la végétation [%]</t>
  </si>
  <si>
    <t>4.2 Contrôle en matière d'électricité</t>
  </si>
  <si>
    <t>1. Aperçu de la production de chaleur</t>
  </si>
  <si>
    <t>A2: Evaluation de la production de chaleur</t>
  </si>
  <si>
    <t>1. Données sur les surfaces des locaux</t>
  </si>
  <si>
    <t>Efficacité de l'ensemble des mesures 1+2</t>
  </si>
  <si>
    <t>Emissions CO2 Ensemble 1+2</t>
  </si>
  <si>
    <t>Emissions CO2 corrigé</t>
  </si>
  <si>
    <t>Emissions
 de CO2</t>
  </si>
  <si>
    <t>Emissions CO2 selon efficacité de l'ensemble des mesures 1</t>
  </si>
  <si>
    <t>Consommation actuelle d'énergie</t>
  </si>
  <si>
    <t>Emissions de CO2</t>
  </si>
  <si>
    <t>4.2 Analyse des besoins en électricité</t>
  </si>
  <si>
    <t>Surface cultivée brute</t>
  </si>
  <si>
    <r>
      <t>1.2 Locaux annexes</t>
    </r>
    <r>
      <rPr>
        <sz val="8"/>
        <color theme="0" tint="-0.499984740745262"/>
        <rFont val="Arial"/>
        <family val="2"/>
      </rPr>
      <t xml:space="preserve"> </t>
    </r>
  </si>
  <si>
    <t xml:space="preserve">          (surfaces de référence énergétique)</t>
  </si>
  <si>
    <t xml:space="preserve">Valeur cible </t>
  </si>
  <si>
    <t>Le contrôle de saisie montre que la longueur de conduites non isolées que vous avez saisie est peut-être incorrecte. Veuillez vérifier vos données et les corriger.
Si celles-ci sont correctes, veuillez les confirmer dans le champ «Confirmation exactitude de la saisie», en choisissant la zone de liste déroulante «Saisie OK» (Feuille E3: Production de chaleur).</t>
  </si>
  <si>
    <t>Consommation selon rapport d'expertise</t>
  </si>
  <si>
    <t>Selon rapport d'expertise</t>
  </si>
  <si>
    <t>La chaudière doit être remplacée dans un avenir proche par une nouvelle chaudière à condensation.
Assurez-vous en outre que le panneau arrière de la nouvelle chaudière soit isolé dans les règles de l'art.</t>
  </si>
  <si>
    <t>Cette chaudière avec échangeur de chaleur doit être remplacée dans un avenir proche par une nouvelle.
Vérifiez si l'échangeur de chaleur peut continuer à être utilisé ou si vous voulez acheter une nouvelle chaudière avec échangeur de chaleur ou à condensation.
Assurez-vous en outre que le panneau arrière de la nouvelle chaudière soit isolé dans les règles de l'art.</t>
  </si>
  <si>
    <t>La chaudière à bois doit être remplacée dans un avenir proche par une nouvelle.
Assurez-vous en outre que le panneau arrière de la nouvelle chaudière soit isolé dans les règles de l'art.</t>
  </si>
  <si>
    <t>Longueur estimée des conduites
(longueur + largeur)</t>
  </si>
  <si>
    <r>
      <t>[kWh</t>
    </r>
    <r>
      <rPr>
        <vertAlign val="subscript"/>
        <sz val="10"/>
        <rFont val="Arial Narrow"/>
        <family val="2"/>
      </rPr>
      <t>s</t>
    </r>
    <r>
      <rPr>
        <sz val="10"/>
        <rFont val="Arial Narrow"/>
        <family val="2"/>
      </rPr>
      <t>]</t>
    </r>
  </si>
  <si>
    <t>Couplage chaleur-force (CCF)</t>
  </si>
  <si>
    <t>E2: Saisie des données des serres</t>
  </si>
  <si>
    <t xml:space="preserve"> ± 5 ans </t>
  </si>
  <si>
    <t>Pertes par les gaz de combustion</t>
  </si>
  <si>
    <t>Mazout/gaz traditionnel</t>
  </si>
  <si>
    <t>Régulation temp. de départ</t>
  </si>
  <si>
    <t>Pas isolé</t>
  </si>
  <si>
    <t>Isolé</t>
  </si>
  <si>
    <t>(valeur augmentée de 5% à 7%, faute de quoi la valeur est négative en cas d'équipement d'un échangeur de chaleur)</t>
  </si>
  <si>
    <t>Faites régler la température de départ par un spécialiste en chauffage de façon à ce qu'elle s'adapte automatiquement à la température extérieure.</t>
  </si>
  <si>
    <t>Conduites non isolées
Tuyaux non isolés, en mètres courants, pour les diamètres extérieurs suivants du tuyau de chauffage</t>
  </si>
  <si>
    <t>Consommation totale d'énergie</t>
  </si>
  <si>
    <r>
      <rPr>
        <sz val="10"/>
        <rFont val="Arial Narrow"/>
        <family val="2"/>
      </rPr>
      <t>La température de départ du générateur dépend-elle de la température extérieure?</t>
    </r>
    <r>
      <rPr>
        <sz val="10"/>
        <color rgb="FFFF0000"/>
        <rFont val="Arial Narrow"/>
        <family val="2"/>
      </rPr>
      <t xml:space="preserve">
</t>
    </r>
  </si>
  <si>
    <t>La/les pompe(s) principale(s) a/ont</t>
  </si>
  <si>
    <t>L'installation de ventilation est commandée comme suit:</t>
  </si>
  <si>
    <t>Important
Avant d'entrer les données, vous devez cliquer sur la flèche de la liste déroulante à droite. Dans la fenêtre, cliquez sur le champ (Tout sélectionner) de façon à effacer d'éventuels anciens paramètres de filtre. Pour finir, cliquer sur le champ (Evaluation). 
Désormais, seuls sont encore visibles les champs déterminants pour votre entreprise.</t>
  </si>
  <si>
    <t>Placez les sondes de façon à ce qu'elles soient disposées entre 0 et 50 cm au-dessus de la plante.</t>
  </si>
  <si>
    <t>2. Consommation d'énergie de chauffage et d'électricité selon sources d'énergie</t>
  </si>
  <si>
    <t>2.1 Consommation de combustibles fossiles</t>
  </si>
  <si>
    <t>2.2 Consommation combustibles renouvelables</t>
  </si>
  <si>
    <r>
      <t>[kWh</t>
    </r>
    <r>
      <rPr>
        <vertAlign val="subscript"/>
        <sz val="10"/>
        <rFont val="Arial Narrow"/>
        <family val="2"/>
      </rPr>
      <t>s</t>
    </r>
    <r>
      <rPr>
        <sz val="10"/>
        <rFont val="Arial Narrow"/>
        <family val="2"/>
      </rPr>
      <t>]</t>
    </r>
  </si>
  <si>
    <t>Surface brute chauffée des serres (y compris serres de vente)</t>
  </si>
  <si>
    <t>Surface brute des serres de vente</t>
  </si>
  <si>
    <t>Volume chambres froides</t>
  </si>
  <si>
    <t>Consommation d'énergie de chauffage de ces locaux annexes</t>
  </si>
  <si>
    <t>Photovoltaïque, éolien</t>
  </si>
  <si>
    <t>[kWhs]</t>
  </si>
  <si>
    <t>kWh/kWhs</t>
  </si>
  <si>
    <t>kg CO2/Mwhi</t>
  </si>
  <si>
    <t>kg CO2/MWhi</t>
  </si>
  <si>
    <r>
      <t xml:space="preserve">Exécution des serres et éléments touchant à l'énergie      </t>
    </r>
    <r>
      <rPr>
        <b/>
        <sz val="10"/>
        <color theme="0" tint="-0.499984740745262"/>
        <rFont val="Arial Narrow"/>
        <family val="2"/>
      </rPr>
      <t xml:space="preserve"> (Les indications de pourcentage montrent l'écart par rapport à une serre standard)</t>
    </r>
  </si>
  <si>
    <t>Cette serre est équipée d'un nouvel écran thermique et est utilisée uniquement pour les cultures exigeant des températures fraîches. Vérifiez s'il pousse, dans une serre mal équipée, une culture exigeant plus de chaleur. Echanger les deux cultures si cela est possible et judicieux.</t>
  </si>
  <si>
    <t>Gestion climatique</t>
  </si>
  <si>
    <t>Prélèvement au réseau</t>
  </si>
  <si>
    <t>Durée d'exploitation
[h/a]</t>
  </si>
  <si>
    <t>En raison du grave défaut d'étanchéité, une rénovation du toit est recommandée (cf. recommandations au sujet du toit).</t>
  </si>
  <si>
    <t>Total 1: Générateur pour l'exploitation</t>
  </si>
  <si>
    <t>Total 2: Production de chaleur (exploitation &amp; mode veille)</t>
  </si>
  <si>
    <t xml:space="preserve"> - Pertes de distribution de base</t>
  </si>
  <si>
    <t>Economies Pertes Exploitation
[kWh]</t>
  </si>
  <si>
    <t>3.2 Données sur la distribution de chaleur (circuit fermé, conduite à distance)</t>
  </si>
  <si>
    <r>
      <t xml:space="preserve">
</t>
    </r>
    <r>
      <rPr>
        <b/>
        <sz val="10"/>
        <color rgb="FF0000FF"/>
        <rFont val="Arial Narrow"/>
        <family val="2"/>
      </rPr>
      <t>Important</t>
    </r>
    <r>
      <rPr>
        <sz val="10"/>
        <color rgb="FF0000FF"/>
        <rFont val="Arial Narrow"/>
        <family val="2"/>
      </rPr>
      <t xml:space="preserve">
Avant d'entrer les données, vous devez cliquer sur la flèche de la liste déroulante à droite. Dans la fenêtre, cliquez sur le champ (Tout sélectionner) de façon à effacer d'éventuels anciens paramètres de filtre. Pour finir, cliquez sur le champ (Contrôle). 
Désormais, seuls sont encore visibles les champs déterminants pour votre entreprise.</t>
    </r>
  </si>
  <si>
    <t>Nous utilisons le type de lampe suivant comme éclairage d'accentuation:</t>
  </si>
  <si>
    <t>L'eau chaude du chauffage est-elle distribuée en circuit fermé?</t>
  </si>
  <si>
    <t>2. Circuits de chauffage</t>
  </si>
  <si>
    <t>Vérifiez l'éventualité de modifier l'éclairage vers la technologie LED ou les lampes fluorescentes.</t>
  </si>
  <si>
    <t>Faites contrôler et entretenir l'installation frigorifique par un spécialiste (voir Contrôle du froid www.froid-efficace.ch).</t>
  </si>
  <si>
    <t>Faites contrôler et entretenir votre installation frigorifique par un spécialiste (voir Contrôle du froid www.froid-efficace.ch).</t>
  </si>
  <si>
    <t>Gestion du climat</t>
  </si>
  <si>
    <t>Important
Avant d'entrer les données, vous devez cliquer sur la flèche de la liste déroulante à droite. Dans la fenêtre, cliquez sur le champ (Tout sélectionner) de façon à effacer d'éventuels anciens paramètres de filtre. Pour finir, cliquez sur le champ (Evaluation). 
Désormais, seuls sont encore visibles les champs déterminants pour votre entreprise.</t>
  </si>
  <si>
    <t>Valeur cible - Convention d'objectifs</t>
  </si>
  <si>
    <t>Valeur cible -Convention d'objectifs</t>
  </si>
  <si>
    <t>6. Consommation spécifique d'énergie par serre en kWh par mètre carré par an (kWh/m2 a)</t>
  </si>
  <si>
    <t xml:space="preserve"> Valeur cible - Convention d' objectifs</t>
  </si>
  <si>
    <t>Résultats
ME Serristes
JardinSuisse</t>
  </si>
  <si>
    <t>kWhs</t>
  </si>
  <si>
    <t>Pour l'exploitation</t>
  </si>
  <si>
    <t>Isolation des sous-stations de distribution</t>
  </si>
  <si>
    <t>Le contrôle de saisie montre que le nombre de sous-stations de distribution non isolées que vous avez saisi est peut-être incorrect. Veuillez vérifier vos données et les corriger.
Si celles-ci sont correctes, veuillez les confirmer dans le champ «Confirmation exactitude de la saisie», en choisissant la zone de liste déroulante «Saisie OK» (Feuille E3: Production de chaleur).</t>
  </si>
  <si>
    <r>
      <t xml:space="preserve">Sous-stations de distribution
</t>
    </r>
    <r>
      <rPr>
        <sz val="9"/>
        <rFont val="Arial Narrow"/>
        <family val="2"/>
      </rPr>
      <t>Nombre de sorties non isolées pour les diamètres de tuyaux suivants  (temp. de départ + température de retour =1 sortie)</t>
    </r>
  </si>
  <si>
    <t xml:space="preserve">
Les sous-stations de distribution non isolées ont-elles été comptées correctement?</t>
  </si>
  <si>
    <t>Sous-station de distribution de chauffage
(sorties non isolées pour les diamètres extérieurs de tuyaux suivants)</t>
  </si>
  <si>
    <t>Sous-stations de distribution
[kWh]</t>
  </si>
  <si>
    <t>[en service: mois par an]</t>
  </si>
  <si>
    <t>Il est recommandé de remplacer l'ancienne gestion climatique par une climatisation moderne commandée par ordinateur.
→ Guide: chapitre 9.1</t>
  </si>
  <si>
    <t>Gestion climatique calculée</t>
  </si>
  <si>
    <t>Gestion climatique corrigée manuellement</t>
  </si>
  <si>
    <t>Durée de fonctionnement</t>
  </si>
  <si>
    <t>ici: valeurs pour suivi de l'AEnEC (Monitoring)</t>
  </si>
  <si>
    <t>La température de départ du générateur dépend-elle de la température extérieure?
VL-Temperatur ist...</t>
  </si>
  <si>
    <t>La température de départ est…</t>
  </si>
  <si>
    <t>Température de départ</t>
  </si>
  <si>
    <t>Températeur de départ</t>
  </si>
  <si>
    <t>ESA-Tool: Version 3.9 f</t>
  </si>
  <si>
    <t>Consommation d'énergie Actuel</t>
  </si>
  <si>
    <t>Consommation spécifique</t>
  </si>
  <si>
    <t>Qualité énergétique (estimation approximative)</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</si>
</sst>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0"/>
    <numFmt numFmtId="165" formatCode="0\ &quot;m2&quot;"/>
    <numFmt numFmtId="166" formatCode="#,##0\ &quot;kWh/a&quot;"/>
    <numFmt numFmtId="167" formatCode="[$-807]d/\ mmm\ yy;@"/>
    <numFmt numFmtId="168" formatCode="#,##0.0"/>
    <numFmt numFmtId="169" formatCode="0.0%"/>
    <numFmt numFmtId="170" formatCode="[$-807]d/\ mmmm\ yyyy;@"/>
    <numFmt numFmtId="171" formatCode="0.000"/>
    <numFmt numFmtId="172" formatCode="#,##0.000"/>
    <numFmt numFmtId="173" formatCode="#,##0.0\ &quot;l/h&quot;"/>
    <numFmt numFmtId="174" formatCode="#,##0\ &quot;kWh/h&quot;"/>
    <numFmt numFmtId="175" formatCode="#,##0.0\ &quot;l/100km&quot;"/>
    <numFmt numFmtId="176" formatCode="[$-100C]d/\ mmmm\ yyyy;@"/>
    <numFmt numFmtId="177" formatCode="[$-40C]d\ mmmm\ yyyy;@"/>
  </numFmts>
  <fonts count="191" x14ac:knownFonts="1">
    <font>
      <sz val="10"/>
      <name val="Arial Narrow"/>
      <family val="2"/>
    </font>
    <font>
      <sz val="12"/>
      <color theme="1"/>
      <name val="Calibri"/>
      <family val="2"/>
      <scheme val="minor"/>
    </font>
    <font>
      <b/>
      <sz val="18"/>
      <name val="Arial"/>
      <family val="2"/>
    </font>
    <font>
      <b/>
      <sz val="12"/>
      <name val="Arial"/>
      <family val="2"/>
    </font>
    <font>
      <sz val="10"/>
      <name val="Arial"/>
      <family val="2"/>
    </font>
    <font>
      <b/>
      <sz val="9"/>
      <name val="Arial Narrow"/>
      <family val="2"/>
    </font>
    <font>
      <b/>
      <sz val="10"/>
      <name val="Arial Narrow"/>
      <family val="2"/>
    </font>
    <font>
      <sz val="10"/>
      <name val="Arial Narrow"/>
      <family val="2"/>
    </font>
    <font>
      <b/>
      <sz val="14"/>
      <name val="Arial Narrow"/>
      <family val="2"/>
    </font>
    <font>
      <b/>
      <sz val="12"/>
      <name val="Arial Narrow"/>
      <family val="2"/>
    </font>
    <font>
      <sz val="12"/>
      <color indexed="10"/>
      <name val="Arial Narrow"/>
      <family val="2"/>
    </font>
    <font>
      <sz val="12"/>
      <name val="Arial Narrow"/>
      <family val="2"/>
    </font>
    <font>
      <sz val="14"/>
      <name val="Arial Narrow"/>
      <family val="2"/>
    </font>
    <font>
      <b/>
      <sz val="10"/>
      <color indexed="10"/>
      <name val="Arial Narrow"/>
      <family val="2"/>
    </font>
    <font>
      <sz val="11"/>
      <name val="Arial Narrow"/>
      <family val="2"/>
    </font>
    <font>
      <sz val="9"/>
      <name val="Arial Narrow"/>
      <family val="2"/>
    </font>
    <font>
      <b/>
      <sz val="18"/>
      <name val="Arial Narrow"/>
      <family val="2"/>
    </font>
    <font>
      <b/>
      <sz val="12"/>
      <color indexed="10"/>
      <name val="Arial Narrow"/>
      <family val="2"/>
    </font>
    <font>
      <sz val="18"/>
      <name val="Arial Narrow"/>
      <family val="2"/>
    </font>
    <font>
      <b/>
      <sz val="11"/>
      <name val="Arial Narrow"/>
      <family val="2"/>
    </font>
    <font>
      <b/>
      <sz val="16"/>
      <name val="Arial Narrow"/>
      <family val="2"/>
    </font>
    <font>
      <sz val="10"/>
      <name val="Arial"/>
      <family val="2"/>
    </font>
    <font>
      <sz val="14"/>
      <name val="Wingdings 2"/>
      <family val="1"/>
    </font>
    <font>
      <b/>
      <sz val="16"/>
      <color indexed="10"/>
      <name val="Arial Narrow"/>
      <family val="2"/>
    </font>
    <font>
      <sz val="11"/>
      <name val="Arial"/>
      <family val="2"/>
    </font>
    <font>
      <sz val="10"/>
      <color indexed="9"/>
      <name val="Arial Narrow"/>
      <family val="2"/>
    </font>
    <font>
      <b/>
      <sz val="10"/>
      <color indexed="9"/>
      <name val="Arial Narrow"/>
      <family val="2"/>
    </font>
    <font>
      <sz val="12"/>
      <color indexed="9"/>
      <name val="Arial Narrow"/>
      <family val="2"/>
    </font>
    <font>
      <sz val="14"/>
      <color indexed="9"/>
      <name val="Arial Narrow"/>
      <family val="2"/>
    </font>
    <font>
      <i/>
      <sz val="11"/>
      <name val="Arial Narrow"/>
      <family val="2"/>
    </font>
    <font>
      <i/>
      <sz val="11"/>
      <name val="Arial"/>
      <family val="2"/>
    </font>
    <font>
      <sz val="20"/>
      <color indexed="9"/>
      <name val="Arial Narrow"/>
      <family val="2"/>
    </font>
    <font>
      <b/>
      <sz val="18"/>
      <color indexed="9"/>
      <name val="Arial Narrow"/>
      <family val="2"/>
    </font>
    <font>
      <b/>
      <sz val="9"/>
      <color indexed="9"/>
      <name val="Arial Narrow"/>
      <family val="2"/>
    </font>
    <font>
      <sz val="10"/>
      <color indexed="9"/>
      <name val="Arial"/>
      <family val="2"/>
    </font>
    <font>
      <sz val="10"/>
      <color theme="5" tint="-0.249977111117893"/>
      <name val="Arial Narrow"/>
      <family val="2"/>
    </font>
    <font>
      <u/>
      <sz val="10"/>
      <color theme="10"/>
      <name val="Arial"/>
      <family val="2"/>
    </font>
    <font>
      <u/>
      <sz val="10"/>
      <color theme="11"/>
      <name val="Arial"/>
      <family val="2"/>
    </font>
    <font>
      <sz val="12"/>
      <color rgb="FFFF0000"/>
      <name val="Arial Narrow"/>
      <family val="2"/>
    </font>
    <font>
      <sz val="10"/>
      <color rgb="FFFF0000"/>
      <name val="Arial Narrow"/>
      <family val="2"/>
    </font>
    <font>
      <sz val="8"/>
      <name val="Arial Narrow"/>
      <family val="2"/>
    </font>
    <font>
      <sz val="6"/>
      <name val="Arial"/>
      <family val="2"/>
    </font>
    <font>
      <b/>
      <sz val="10"/>
      <name val="Arial"/>
      <family val="2"/>
    </font>
    <font>
      <sz val="8"/>
      <name val="Arial"/>
      <family val="2"/>
    </font>
    <font>
      <b/>
      <sz val="8"/>
      <color indexed="9"/>
      <name val="Arial Narrow"/>
      <family val="2"/>
    </font>
    <font>
      <b/>
      <sz val="10"/>
      <color rgb="FFFF0000"/>
      <name val="Arial"/>
      <family val="2"/>
    </font>
    <font>
      <sz val="10"/>
      <color theme="1"/>
      <name val="Arial Narrow"/>
      <family val="2"/>
    </font>
    <font>
      <sz val="12"/>
      <name val="Arial"/>
      <family val="2"/>
    </font>
    <font>
      <b/>
      <sz val="18"/>
      <color indexed="9"/>
      <name val="Arial"/>
      <family val="2"/>
    </font>
    <font>
      <b/>
      <sz val="10"/>
      <color indexed="9"/>
      <name val="Arial"/>
      <family val="2"/>
    </font>
    <font>
      <b/>
      <sz val="9"/>
      <color indexed="9"/>
      <name val="Arial"/>
      <family val="2"/>
    </font>
    <font>
      <b/>
      <sz val="12"/>
      <color indexed="9"/>
      <name val="Arial"/>
      <family val="2"/>
    </font>
    <font>
      <sz val="18"/>
      <name val="Arial"/>
      <family val="2"/>
    </font>
    <font>
      <sz val="12"/>
      <color rgb="FFFF0000"/>
      <name val="Arial"/>
      <family val="2"/>
    </font>
    <font>
      <sz val="12"/>
      <color indexed="10"/>
      <name val="Arial"/>
      <family val="2"/>
    </font>
    <font>
      <b/>
      <sz val="9"/>
      <name val="Arial"/>
      <family val="2"/>
    </font>
    <font>
      <sz val="12"/>
      <color indexed="9"/>
      <name val="Arial"/>
      <family val="2"/>
    </font>
    <font>
      <b/>
      <sz val="12"/>
      <color indexed="10"/>
      <name val="Arial"/>
      <family val="2"/>
    </font>
    <font>
      <sz val="10"/>
      <color indexed="10"/>
      <name val="Arial"/>
      <family val="2"/>
    </font>
    <font>
      <sz val="20"/>
      <color rgb="FFD64025"/>
      <name val="Arial"/>
      <family val="2"/>
    </font>
    <font>
      <sz val="20"/>
      <color rgb="FF08346E"/>
      <name val="Arial"/>
      <family val="2"/>
    </font>
    <font>
      <sz val="12"/>
      <color rgb="FFD64025"/>
      <name val="Arial"/>
      <family val="2"/>
    </font>
    <font>
      <b/>
      <sz val="10"/>
      <color rgb="FF08346E"/>
      <name val="Arial"/>
      <family val="2"/>
    </font>
    <font>
      <b/>
      <sz val="10"/>
      <color indexed="10"/>
      <name val="Arial"/>
      <family val="2"/>
    </font>
    <font>
      <sz val="10"/>
      <color rgb="FFFF0000"/>
      <name val="Arial"/>
      <family val="2"/>
    </font>
    <font>
      <sz val="12"/>
      <color rgb="FF000090"/>
      <name val="Arial Narrow"/>
      <family val="2"/>
    </font>
    <font>
      <sz val="10"/>
      <color rgb="FF000090"/>
      <name val="Arial Narrow"/>
      <family val="2"/>
    </font>
    <font>
      <b/>
      <sz val="10"/>
      <color rgb="FF000090"/>
      <name val="Arial Narrow"/>
      <family val="2"/>
    </font>
    <font>
      <b/>
      <sz val="10"/>
      <color theme="0" tint="-0.499984740745262"/>
      <name val="Arial Narrow"/>
      <family val="2"/>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0"/>
      <color rgb="FFFFFFFF"/>
      <name val="Arial"/>
      <family val="2"/>
    </font>
    <font>
      <b/>
      <sz val="12"/>
      <color rgb="FFFFFFFF"/>
      <name val="Arial"/>
      <family val="2"/>
    </font>
    <font>
      <b/>
      <sz val="18"/>
      <color theme="3"/>
      <name val="Cambria"/>
      <family val="2"/>
      <scheme val="maj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b/>
      <sz val="10"/>
      <color rgb="FF3F3F3F"/>
      <name val="Arial Narrow"/>
      <family val="2"/>
    </font>
    <font>
      <sz val="12"/>
      <color rgb="FF3366FF"/>
      <name val="Arial Narrow"/>
      <family val="2"/>
    </font>
    <font>
      <sz val="10"/>
      <color rgb="FF3366FF"/>
      <name val="Arial Narrow"/>
      <family val="2"/>
    </font>
    <font>
      <sz val="11"/>
      <color rgb="FF3366FF"/>
      <name val="Arial Narrow"/>
      <family val="2"/>
    </font>
    <font>
      <sz val="10"/>
      <color theme="0" tint="-0.499984740745262"/>
      <name val="Arial Narrow"/>
      <family val="2"/>
    </font>
    <font>
      <sz val="12"/>
      <color rgb="FF0000FF"/>
      <name val="Arial Narrow"/>
      <family val="2"/>
    </font>
    <font>
      <b/>
      <sz val="10"/>
      <color rgb="FF0000FF"/>
      <name val="Arial Narrow"/>
      <family val="2"/>
    </font>
    <font>
      <b/>
      <sz val="9"/>
      <color rgb="FF0000FF"/>
      <name val="Arial Narrow"/>
      <family val="2"/>
    </font>
    <font>
      <b/>
      <sz val="12"/>
      <color rgb="FF0000FF"/>
      <name val="Arial Narrow"/>
      <family val="2"/>
    </font>
    <font>
      <sz val="10"/>
      <color rgb="FF0000FF"/>
      <name val="Arial Narrow"/>
      <family val="2"/>
    </font>
    <font>
      <sz val="6"/>
      <name val="Arial Narrow"/>
      <family val="2"/>
    </font>
    <font>
      <sz val="10"/>
      <color rgb="FFD64025"/>
      <name val="Arial Narrow"/>
      <family val="2"/>
    </font>
    <font>
      <sz val="12"/>
      <color theme="0" tint="-0.499984740745262"/>
      <name val="Arial"/>
      <family val="2"/>
    </font>
    <font>
      <sz val="14"/>
      <color rgb="FFD64025"/>
      <name val="Arial"/>
      <family val="2"/>
    </font>
    <font>
      <b/>
      <sz val="14"/>
      <color indexed="9"/>
      <name val="Arial"/>
      <family val="2"/>
    </font>
    <font>
      <b/>
      <sz val="14"/>
      <name val="Arial"/>
      <family val="2"/>
    </font>
    <font>
      <sz val="11"/>
      <color theme="0" tint="-0.499984740745262"/>
      <name val="Arial Narrow"/>
      <family val="2"/>
    </font>
    <font>
      <b/>
      <sz val="12"/>
      <color theme="0" tint="-0.499984740745262"/>
      <name val="Arial Narrow"/>
      <family val="2"/>
    </font>
    <font>
      <b/>
      <i/>
      <sz val="11"/>
      <name val="Arial Narrow"/>
      <family val="2"/>
    </font>
    <font>
      <b/>
      <i/>
      <sz val="11"/>
      <name val="Arial"/>
      <family val="2"/>
    </font>
    <font>
      <sz val="14"/>
      <color theme="6" tint="-0.499984740745262"/>
      <name val="Arial Narrow"/>
      <family val="2"/>
    </font>
    <font>
      <sz val="11"/>
      <color theme="1"/>
      <name val="Arial Narrow"/>
      <family val="2"/>
    </font>
    <font>
      <sz val="11"/>
      <color theme="1"/>
      <name val="Arial"/>
      <family val="2"/>
    </font>
    <font>
      <sz val="10"/>
      <color rgb="FFD64025"/>
      <name val="Arial"/>
      <family val="2"/>
    </font>
    <font>
      <sz val="11"/>
      <color theme="1" tint="0.34998626667073579"/>
      <name val="Arial Narrow"/>
      <family val="2"/>
    </font>
    <font>
      <sz val="10"/>
      <color theme="1" tint="0.34998626667073579"/>
      <name val="Arial Narrow"/>
      <family val="2"/>
    </font>
    <font>
      <b/>
      <sz val="10"/>
      <color rgb="FFD64025"/>
      <name val="Arial"/>
      <family val="2"/>
    </font>
    <font>
      <sz val="8"/>
      <color rgb="FF000090"/>
      <name val="Arial Narrow"/>
      <family val="2"/>
    </font>
    <font>
      <sz val="11"/>
      <color rgb="FFD64025"/>
      <name val="Arial Narrow"/>
      <family val="2"/>
    </font>
    <font>
      <sz val="10"/>
      <color theme="0"/>
      <name val="Arial Narrow"/>
      <family val="2"/>
    </font>
    <font>
      <sz val="14"/>
      <color theme="0"/>
      <name val="Arial Narrow"/>
      <family val="2"/>
    </font>
    <font>
      <sz val="11"/>
      <color theme="0"/>
      <name val="Arial Narrow"/>
      <family val="2"/>
    </font>
    <font>
      <b/>
      <sz val="10"/>
      <color theme="0"/>
      <name val="Arial Narrow"/>
      <family val="2"/>
    </font>
    <font>
      <sz val="16"/>
      <color theme="0"/>
      <name val="Arial Narrow"/>
      <family val="2"/>
    </font>
    <font>
      <sz val="12"/>
      <color theme="0"/>
      <name val="Arial Narrow"/>
      <family val="2"/>
    </font>
    <font>
      <sz val="12"/>
      <color theme="0" tint="-0.499984740745262"/>
      <name val="Arial Narrow"/>
      <family val="2"/>
    </font>
    <font>
      <sz val="16"/>
      <color rgb="FFD64025"/>
      <name val="Arial"/>
      <family val="2"/>
    </font>
    <font>
      <sz val="10"/>
      <color rgb="FF000000"/>
      <name val="Arial"/>
      <family val="2"/>
    </font>
    <font>
      <sz val="9"/>
      <color rgb="FF000000"/>
      <name val="Arial Narrow"/>
      <family val="2"/>
    </font>
    <font>
      <sz val="10"/>
      <color theme="0" tint="-0.249977111117893"/>
      <name val="Arial Narrow"/>
      <family val="2"/>
    </font>
    <font>
      <sz val="8"/>
      <color theme="0" tint="-0.499984740745262"/>
      <name val="Arial Narrow"/>
      <family val="2"/>
    </font>
    <font>
      <sz val="12"/>
      <color rgb="FF3366FF"/>
      <name val="Wingdings"/>
      <charset val="2"/>
    </font>
    <font>
      <sz val="10"/>
      <color rgb="FFD64025"/>
      <name val="Wingdings"/>
      <charset val="2"/>
    </font>
    <font>
      <sz val="12"/>
      <color theme="0"/>
      <name val="Arial"/>
      <family val="2"/>
    </font>
    <font>
      <b/>
      <sz val="12"/>
      <color theme="0"/>
      <name val="Arial"/>
      <family val="2"/>
    </font>
    <font>
      <sz val="10"/>
      <color theme="0"/>
      <name val="Arial"/>
      <family val="2"/>
    </font>
    <font>
      <b/>
      <sz val="6"/>
      <name val="Arial Narrow"/>
      <family val="2"/>
    </font>
    <font>
      <b/>
      <sz val="11"/>
      <color theme="1" tint="0.34998626667073579"/>
      <name val="Arial Narrow"/>
      <family val="2"/>
    </font>
    <font>
      <b/>
      <sz val="11"/>
      <color theme="0" tint="-0.499984740745262"/>
      <name val="Arial Narrow"/>
      <family val="2"/>
    </font>
    <font>
      <b/>
      <sz val="8"/>
      <name val="Arial"/>
      <family val="2"/>
    </font>
    <font>
      <sz val="11"/>
      <color indexed="10"/>
      <name val="Arial Narrow"/>
      <family val="2"/>
    </font>
    <font>
      <sz val="12"/>
      <color rgb="FFD64025"/>
      <name val="Arial Narrow"/>
      <family val="2"/>
    </font>
    <font>
      <sz val="10"/>
      <color theme="1"/>
      <name val="Arial"/>
      <family val="2"/>
    </font>
    <font>
      <vertAlign val="superscript"/>
      <sz val="10"/>
      <name val="Arial"/>
      <family val="2"/>
    </font>
    <font>
      <b/>
      <sz val="9"/>
      <name val="Geneva"/>
    </font>
    <font>
      <sz val="10"/>
      <color indexed="8"/>
      <name val="Arial"/>
      <family val="2"/>
    </font>
    <font>
      <sz val="8"/>
      <color theme="0" tint="-0.499984740745262"/>
      <name val="Arial"/>
      <family val="2"/>
    </font>
    <font>
      <sz val="10"/>
      <color rgb="FF0070C0"/>
      <name val="Arial"/>
      <family val="2"/>
    </font>
    <font>
      <sz val="10"/>
      <name val="Arial"/>
      <family val="2"/>
    </font>
    <font>
      <b/>
      <sz val="12"/>
      <name val="Arial MT Light"/>
      <family val="2"/>
    </font>
    <font>
      <b/>
      <sz val="14"/>
      <name val="Arial MT Light"/>
      <family val="2"/>
    </font>
    <font>
      <sz val="10"/>
      <name val="Arial MT Light"/>
      <family val="2"/>
    </font>
    <font>
      <sz val="9"/>
      <name val="Arial MT Light"/>
      <family val="2"/>
    </font>
    <font>
      <b/>
      <sz val="9"/>
      <name val="Arial MT Light"/>
      <family val="2"/>
    </font>
    <font>
      <vertAlign val="superscript"/>
      <sz val="9"/>
      <name val="Arial MT Light"/>
      <family val="2"/>
    </font>
    <font>
      <i/>
      <sz val="9"/>
      <name val="Arial MT Light"/>
      <family val="2"/>
    </font>
    <font>
      <sz val="8"/>
      <name val="Arial MT Light"/>
      <family val="2"/>
    </font>
    <font>
      <b/>
      <sz val="8"/>
      <color indexed="81"/>
      <name val="Tahoma"/>
      <family val="2"/>
    </font>
    <font>
      <sz val="8"/>
      <color indexed="81"/>
      <name val="Tahoma"/>
      <family val="2"/>
    </font>
    <font>
      <vertAlign val="superscript"/>
      <sz val="10"/>
      <name val="Arial Narrow"/>
      <family val="2"/>
    </font>
    <font>
      <vertAlign val="subscript"/>
      <sz val="10"/>
      <name val="Arial Narrow"/>
      <family val="2"/>
    </font>
    <font>
      <b/>
      <vertAlign val="subscript"/>
      <sz val="10"/>
      <name val="Arial"/>
      <family val="2"/>
    </font>
    <font>
      <vertAlign val="subscript"/>
      <sz val="12"/>
      <color theme="0" tint="-0.499984740745262"/>
      <name val="Arial"/>
      <family val="2"/>
    </font>
    <font>
      <sz val="9"/>
      <color theme="0" tint="-0.499984740745262"/>
      <name val="Arial Narrow"/>
      <family val="2"/>
    </font>
    <font>
      <b/>
      <sz val="9"/>
      <color indexed="10"/>
      <name val="Arial Narrow"/>
      <family val="2"/>
    </font>
    <font>
      <b/>
      <sz val="10"/>
      <color theme="0"/>
      <name val="Arial"/>
      <family val="2"/>
    </font>
    <font>
      <b/>
      <sz val="10"/>
      <color rgb="FFD64025"/>
      <name val="Arial Narrow"/>
      <family val="2"/>
    </font>
    <font>
      <b/>
      <sz val="8"/>
      <name val="Arial Narrow"/>
      <family val="2"/>
    </font>
    <font>
      <b/>
      <vertAlign val="subscript"/>
      <sz val="10"/>
      <name val="Arial Narrow"/>
      <family val="2"/>
    </font>
    <font>
      <b/>
      <vertAlign val="superscript"/>
      <sz val="10"/>
      <name val="Arial Narrow"/>
      <family val="2"/>
    </font>
    <font>
      <b/>
      <sz val="11"/>
      <color theme="0"/>
      <name val="Arial Narrow"/>
      <family val="2"/>
    </font>
    <font>
      <b/>
      <sz val="14"/>
      <color theme="0"/>
      <name val="Arial Narrow"/>
      <family val="2"/>
    </font>
    <font>
      <sz val="16"/>
      <name val="Arial Narrow"/>
      <family val="2"/>
    </font>
    <font>
      <b/>
      <sz val="10"/>
      <color rgb="FF3366FF"/>
      <name val="Arial Narrow"/>
      <family val="2"/>
    </font>
    <font>
      <sz val="9"/>
      <color rgb="FFD64025"/>
      <name val="Arial Narrow"/>
      <family val="2"/>
    </font>
    <font>
      <sz val="14"/>
      <name val="Arial"/>
      <family val="2"/>
    </font>
    <font>
      <sz val="14"/>
      <color indexed="9"/>
      <name val="Arial"/>
      <family val="2"/>
    </font>
    <font>
      <sz val="14"/>
      <color indexed="10"/>
      <name val="Arial"/>
      <family val="2"/>
    </font>
    <font>
      <b/>
      <sz val="12"/>
      <color rgb="FFFF0000"/>
      <name val="Arial"/>
      <family val="2"/>
    </font>
    <font>
      <b/>
      <sz val="11"/>
      <color rgb="FF0000FF"/>
      <name val="Arial Narrow"/>
      <family val="2"/>
    </font>
    <font>
      <sz val="11"/>
      <color rgb="FF0000FF"/>
      <name val="Arial Narrow"/>
      <family val="2"/>
    </font>
    <font>
      <sz val="12"/>
      <color theme="1"/>
      <name val="Arial Narrow"/>
      <family val="2"/>
    </font>
    <font>
      <b/>
      <sz val="10"/>
      <color theme="1"/>
      <name val="Arial"/>
      <family val="2"/>
    </font>
    <font>
      <sz val="12"/>
      <color theme="1" tint="0.34998626667073579"/>
      <name val="Arial Narrow"/>
      <family val="2"/>
    </font>
    <font>
      <sz val="24"/>
      <color rgb="FFD64025"/>
      <name val="Arial"/>
      <family val="2"/>
    </font>
    <font>
      <sz val="10"/>
      <color rgb="FF0000FF"/>
      <name val="Arial"/>
      <family val="2"/>
    </font>
    <font>
      <sz val="12"/>
      <color rgb="FF0000FF"/>
      <name val="Arial"/>
      <family val="2"/>
    </font>
    <font>
      <b/>
      <sz val="12"/>
      <color rgb="FF0000FF"/>
      <name val="Arial"/>
      <family val="2"/>
    </font>
    <font>
      <b/>
      <sz val="10"/>
      <color rgb="FF0000FF"/>
      <name val="Arial"/>
      <family val="2"/>
    </font>
    <font>
      <sz val="14"/>
      <color rgb="FF0000FF"/>
      <name val="Arial Narrow"/>
      <family val="2"/>
    </font>
    <font>
      <sz val="12"/>
      <color rgb="FF008000"/>
      <name val="Arial"/>
      <family val="2"/>
    </font>
    <font>
      <u/>
      <sz val="10"/>
      <color rgb="FF0000FF"/>
      <name val="Arial"/>
      <family val="2"/>
    </font>
    <font>
      <sz val="11"/>
      <color rgb="FFFFFFFF"/>
      <name val="Arial Narrow"/>
      <family val="2"/>
    </font>
    <font>
      <sz val="14"/>
      <color rgb="FFFF0000"/>
      <name val="Arial Narrow"/>
      <family val="2"/>
    </font>
    <font>
      <b/>
      <sz val="9"/>
      <color rgb="FFFF0000"/>
      <name val="Arial Narrow"/>
      <family val="2"/>
    </font>
    <font>
      <sz val="9"/>
      <color rgb="FFFF0000"/>
      <name val="Arial Narrow"/>
      <family val="2"/>
    </font>
    <font>
      <sz val="6"/>
      <color rgb="FFFF0000"/>
      <name val="Arial Narrow"/>
      <family val="2"/>
    </font>
    <font>
      <b/>
      <sz val="11"/>
      <color rgb="FF0000FF"/>
      <name val="Arial Narrow"/>
      <family val="2"/>
    </font>
    <font>
      <sz val="11"/>
      <color rgb="FF0000FF"/>
      <name val="Arial Narrow"/>
      <family val="2"/>
    </font>
    <font>
      <b/>
      <sz val="8"/>
      <color theme="0"/>
      <name val="Arial Narrow"/>
    </font>
    <font>
      <sz val="8"/>
      <color theme="0"/>
      <name val="Arial Narrow"/>
    </font>
  </fonts>
  <fills count="43">
    <fill>
      <patternFill patternType="none"/>
    </fill>
    <fill>
      <patternFill patternType="gray125"/>
    </fill>
    <fill>
      <patternFill patternType="solid">
        <fgColor indexed="47"/>
        <bgColor indexed="9"/>
      </patternFill>
    </fill>
    <fill>
      <patternFill patternType="solid">
        <fgColor indexed="47"/>
        <bgColor indexed="64"/>
      </patternFill>
    </fill>
    <fill>
      <patternFill patternType="solid">
        <fgColor indexed="9"/>
        <bgColor indexed="9"/>
      </patternFill>
    </fill>
    <fill>
      <patternFill patternType="solid">
        <fgColor indexed="9"/>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E3E3E3"/>
        <bgColor rgb="FF000000"/>
      </patternFill>
    </fill>
    <fill>
      <patternFill patternType="solid">
        <fgColor rgb="FFFFF5AA"/>
      </patternFill>
    </fill>
    <fill>
      <patternFill patternType="solid">
        <fgColor rgb="FFFFFFDC"/>
      </patternFill>
    </fill>
    <fill>
      <patternFill patternType="solid">
        <fgColor theme="0" tint="-4.9989318521683403E-2"/>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6" tint="0.79998168889431442"/>
        <bgColor indexed="9"/>
      </patternFill>
    </fill>
    <fill>
      <patternFill patternType="solid">
        <fgColor theme="0" tint="-0.14999847407452621"/>
        <bgColor indexed="64"/>
      </patternFill>
    </fill>
    <fill>
      <patternFill patternType="solid">
        <fgColor rgb="FFC8FB4B"/>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6600"/>
        <bgColor indexed="64"/>
      </patternFill>
    </fill>
    <fill>
      <patternFill patternType="solid">
        <fgColor rgb="FFD64025"/>
        <bgColor indexed="64"/>
      </patternFill>
    </fill>
    <fill>
      <patternFill patternType="solid">
        <fgColor theme="5" tint="0.59999389629810485"/>
        <bgColor indexed="64"/>
      </patternFill>
    </fill>
    <fill>
      <patternFill patternType="solid">
        <fgColor rgb="FFFFF5AA"/>
        <bgColor indexed="64"/>
      </patternFill>
    </fill>
    <fill>
      <patternFill patternType="solid">
        <fgColor rgb="FFF2F2F2"/>
        <bgColor rgb="FF000000"/>
      </patternFill>
    </fill>
    <fill>
      <patternFill patternType="solid">
        <fgColor indexed="65"/>
        <bgColor indexed="64"/>
      </patternFill>
    </fill>
  </fills>
  <borders count="238">
    <border>
      <left/>
      <right/>
      <top/>
      <bottom/>
      <diagonal/>
    </border>
    <border>
      <left style="medium">
        <color indexed="23"/>
      </left>
      <right style="thin">
        <color indexed="23"/>
      </right>
      <top style="medium">
        <color indexed="23"/>
      </top>
      <bottom style="thin">
        <color indexed="23"/>
      </bottom>
      <diagonal/>
    </border>
    <border>
      <left style="thin">
        <color indexed="23"/>
      </left>
      <right style="medium">
        <color indexed="23"/>
      </right>
      <top style="medium">
        <color indexed="23"/>
      </top>
      <bottom style="thin">
        <color indexed="23"/>
      </bottom>
      <diagonal/>
    </border>
    <border>
      <left style="thin">
        <color indexed="23"/>
      </left>
      <right/>
      <top style="thin">
        <color indexed="23"/>
      </top>
      <bottom style="medium">
        <color indexed="23"/>
      </bottom>
      <diagonal/>
    </border>
    <border>
      <left style="medium">
        <color indexed="23"/>
      </left>
      <right style="thin">
        <color indexed="23"/>
      </right>
      <top style="thin">
        <color indexed="23"/>
      </top>
      <bottom style="medium">
        <color indexed="23"/>
      </bottom>
      <diagonal/>
    </border>
    <border>
      <left style="thin">
        <color indexed="23"/>
      </left>
      <right style="medium">
        <color indexed="23"/>
      </right>
      <top style="thin">
        <color indexed="23"/>
      </top>
      <bottom style="medium">
        <color indexed="23"/>
      </bottom>
      <diagonal/>
    </border>
    <border>
      <left style="medium">
        <color indexed="23"/>
      </left>
      <right style="thin">
        <color indexed="23"/>
      </right>
      <top style="medium">
        <color indexed="23"/>
      </top>
      <bottom style="medium">
        <color indexed="23"/>
      </bottom>
      <diagonal/>
    </border>
    <border>
      <left/>
      <right style="thin">
        <color indexed="23"/>
      </right>
      <top style="thin">
        <color indexed="23"/>
      </top>
      <bottom style="medium">
        <color indexed="23"/>
      </bottom>
      <diagonal/>
    </border>
    <border>
      <left style="thin">
        <color indexed="23"/>
      </left>
      <right style="thin">
        <color indexed="23"/>
      </right>
      <top style="medium">
        <color indexed="23"/>
      </top>
      <bottom style="thin">
        <color indexed="23"/>
      </bottom>
      <diagonal/>
    </border>
    <border>
      <left style="thin">
        <color indexed="23"/>
      </left>
      <right style="thin">
        <color indexed="23"/>
      </right>
      <top style="thin">
        <color indexed="23"/>
      </top>
      <bottom style="medium">
        <color indexed="23"/>
      </bottom>
      <diagonal/>
    </border>
    <border>
      <left style="thin">
        <color indexed="23"/>
      </left>
      <right style="thin">
        <color indexed="23"/>
      </right>
      <top style="medium">
        <color indexed="23"/>
      </top>
      <bottom style="medium">
        <color indexed="23"/>
      </bottom>
      <diagonal/>
    </border>
    <border>
      <left style="thin">
        <color indexed="23"/>
      </left>
      <right style="medium">
        <color indexed="23"/>
      </right>
      <top style="medium">
        <color indexed="23"/>
      </top>
      <bottom style="medium">
        <color indexed="23"/>
      </bottom>
      <diagonal/>
    </border>
    <border>
      <left/>
      <right/>
      <top style="thin">
        <color indexed="23"/>
      </top>
      <bottom style="medium">
        <color indexed="23"/>
      </bottom>
      <diagonal/>
    </border>
    <border>
      <left style="medium">
        <color indexed="23"/>
      </left>
      <right/>
      <top style="thin">
        <color indexed="23"/>
      </top>
      <bottom style="medium">
        <color indexed="23"/>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thin">
        <color indexed="23"/>
      </bottom>
      <diagonal/>
    </border>
    <border>
      <left/>
      <right/>
      <top style="thin">
        <color indexed="23"/>
      </top>
      <bottom style="thin">
        <color indexed="23"/>
      </bottom>
      <diagonal/>
    </border>
    <border>
      <left style="thin">
        <color indexed="23"/>
      </left>
      <right style="medium">
        <color indexed="23"/>
      </right>
      <top/>
      <bottom style="medium">
        <color indexed="23"/>
      </bottom>
      <diagonal/>
    </border>
    <border>
      <left style="medium">
        <color indexed="23"/>
      </left>
      <right style="thin">
        <color indexed="23"/>
      </right>
      <top/>
      <bottom/>
      <diagonal/>
    </border>
    <border>
      <left style="thin">
        <color indexed="23"/>
      </left>
      <right style="medium">
        <color indexed="23"/>
      </right>
      <top/>
      <bottom/>
      <diagonal/>
    </border>
    <border>
      <left/>
      <right style="medium">
        <color indexed="23"/>
      </right>
      <top style="medium">
        <color indexed="23"/>
      </top>
      <bottom style="thin">
        <color indexed="23"/>
      </bottom>
      <diagonal/>
    </border>
    <border>
      <left/>
      <right style="medium">
        <color indexed="23"/>
      </right>
      <top style="thin">
        <color indexed="23"/>
      </top>
      <bottom style="medium">
        <color indexed="23"/>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indexed="23"/>
      </top>
      <bottom style="thin">
        <color indexed="23"/>
      </bottom>
      <diagonal/>
    </border>
    <border>
      <left/>
      <right style="thin">
        <color auto="1"/>
      </right>
      <top style="thin">
        <color indexed="23"/>
      </top>
      <bottom style="thin">
        <color indexed="23"/>
      </bottom>
      <diagonal/>
    </border>
    <border>
      <left/>
      <right style="thin">
        <color auto="1"/>
      </right>
      <top/>
      <bottom style="thin">
        <color auto="1"/>
      </bottom>
      <diagonal/>
    </border>
    <border>
      <left style="medium">
        <color indexed="9"/>
      </left>
      <right style="medium">
        <color indexed="9"/>
      </right>
      <top style="medium">
        <color indexed="9"/>
      </top>
      <bottom style="medium">
        <color indexed="9"/>
      </bottom>
      <diagonal/>
    </border>
    <border>
      <left style="medium">
        <color indexed="23"/>
      </left>
      <right/>
      <top style="medium">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medium">
        <color indexed="23"/>
      </left>
      <right/>
      <top/>
      <bottom style="thin">
        <color indexed="23"/>
      </bottom>
      <diagonal/>
    </border>
    <border>
      <left style="medium">
        <color indexed="23"/>
      </left>
      <right/>
      <top/>
      <bottom/>
      <diagonal/>
    </border>
    <border>
      <left/>
      <right/>
      <top style="thin">
        <color theme="0" tint="-0.499984740745262"/>
      </top>
      <bottom style="thin">
        <color theme="0" tint="-0.499984740745262"/>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right/>
      <top style="thin">
        <color indexed="23"/>
      </top>
      <bottom/>
      <diagonal/>
    </border>
    <border>
      <left/>
      <right/>
      <top/>
      <bottom style="medium">
        <color rgb="FFD64025"/>
      </bottom>
      <diagonal/>
    </border>
    <border>
      <left/>
      <right/>
      <top/>
      <bottom style="medium">
        <color rgb="FF083671"/>
      </bottom>
      <diagonal/>
    </border>
    <border>
      <left/>
      <right/>
      <top/>
      <bottom style="thin">
        <color rgb="FF083671"/>
      </bottom>
      <diagonal/>
    </border>
    <border>
      <left style="medium">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right/>
      <top style="medium">
        <color indexed="23"/>
      </top>
      <bottom style="medium">
        <color indexed="23"/>
      </bottom>
      <diagonal/>
    </border>
    <border>
      <left/>
      <right/>
      <top style="medium">
        <color indexed="23"/>
      </top>
      <bottom/>
      <diagonal/>
    </border>
    <border>
      <left/>
      <right/>
      <top style="thin">
        <color rgb="FF000090"/>
      </top>
      <bottom/>
      <diagonal/>
    </border>
    <border>
      <left/>
      <right/>
      <top/>
      <bottom style="thin">
        <color rgb="FF000090"/>
      </bottom>
      <diagonal/>
    </border>
    <border>
      <left style="thin">
        <color indexed="23"/>
      </left>
      <right/>
      <top/>
      <bottom/>
      <diagonal/>
    </border>
    <border>
      <left style="medium">
        <color indexed="23"/>
      </left>
      <right/>
      <top style="medium">
        <color indexed="23"/>
      </top>
      <bottom/>
      <diagonal/>
    </border>
    <border>
      <left/>
      <right style="medium">
        <color indexed="23"/>
      </right>
      <top style="medium">
        <color indexed="23"/>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23"/>
      </right>
      <top/>
      <bottom/>
      <diagonal/>
    </border>
    <border>
      <left style="thin">
        <color rgb="FFB2B2B2"/>
      </left>
      <right style="thin">
        <color rgb="FFB2B2B2"/>
      </right>
      <top style="thin">
        <color rgb="FFB2B2B2"/>
      </top>
      <bottom style="thin">
        <color rgb="FFB2B2B2"/>
      </bottom>
      <diagonal/>
    </border>
    <border>
      <left/>
      <right style="thin">
        <color indexed="23"/>
      </right>
      <top/>
      <bottom style="medium">
        <color indexed="23"/>
      </bottom>
      <diagonal/>
    </border>
    <border>
      <left/>
      <right style="medium">
        <color rgb="FF808080"/>
      </right>
      <top/>
      <bottom style="medium">
        <color rgb="FF808080"/>
      </bottom>
      <diagonal/>
    </border>
    <border>
      <left/>
      <right/>
      <top/>
      <bottom style="medium">
        <color rgb="FF808080"/>
      </bottom>
      <diagonal/>
    </border>
    <border>
      <left style="medium">
        <color rgb="FF808080"/>
      </left>
      <right style="thin">
        <color rgb="FF808080"/>
      </right>
      <top/>
      <bottom style="medium">
        <color rgb="FF808080"/>
      </bottom>
      <diagonal/>
    </border>
    <border>
      <left/>
      <right style="thin">
        <color rgb="FF808080"/>
      </right>
      <top/>
      <bottom style="medium">
        <color rgb="FF80808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diagonal/>
    </border>
    <border>
      <left style="thin">
        <color auto="1"/>
      </left>
      <right/>
      <top/>
      <bottom style="thin">
        <color auto="1"/>
      </bottom>
      <diagonal/>
    </border>
    <border>
      <left style="thin">
        <color rgb="FFB2B2B2"/>
      </left>
      <right style="thin">
        <color rgb="FFB2B2B2"/>
      </right>
      <top/>
      <bottom style="thin">
        <color rgb="FFB2B2B2"/>
      </bottom>
      <diagonal/>
    </border>
    <border>
      <left style="thin">
        <color theme="0" tint="-0.34998626667073579"/>
      </left>
      <right style="thin">
        <color theme="0" tint="-0.34998626667073579"/>
      </right>
      <top/>
      <bottom style="thin">
        <color theme="0" tint="-0.34998626667073579"/>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0" tint="-0.499984740745262"/>
      </left>
      <right/>
      <top style="thin">
        <color indexed="23"/>
      </top>
      <bottom style="thin">
        <color indexed="23"/>
      </bottom>
      <diagonal/>
    </border>
    <border>
      <left style="thin">
        <color theme="0" tint="-0.499984740745262"/>
      </left>
      <right style="thin">
        <color theme="0" tint="-0.499984740745262"/>
      </right>
      <top style="thin">
        <color theme="0" tint="-0.499984740745262"/>
      </top>
      <bottom style="thin">
        <color rgb="FFD64025"/>
      </bottom>
      <diagonal/>
    </border>
    <border>
      <left style="thin">
        <color theme="0" tint="-0.499984740745262"/>
      </left>
      <right/>
      <top style="thin">
        <color rgb="FFD64025"/>
      </top>
      <bottom style="thin">
        <color rgb="FFD64025"/>
      </bottom>
      <diagonal/>
    </border>
    <border>
      <left/>
      <right/>
      <top style="thin">
        <color rgb="FFD64025"/>
      </top>
      <bottom style="thin">
        <color rgb="FFD64025"/>
      </bottom>
      <diagonal/>
    </border>
    <border>
      <left style="thin">
        <color theme="0" tint="-0.499984740745262"/>
      </left>
      <right style="thin">
        <color theme="0" tint="-0.499984740745262"/>
      </right>
      <top/>
      <bottom style="thin">
        <color rgb="FFD64025"/>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medium">
        <color theme="4" tint="0.39997558519241921"/>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499984740745262"/>
      </top>
      <bottom style="thin">
        <color theme="0" tint="-0.34998626667073579"/>
      </bottom>
      <diagonal/>
    </border>
    <border>
      <left/>
      <right/>
      <top style="thin">
        <color theme="0" tint="-0.499984740745262"/>
      </top>
      <bottom style="thin">
        <color theme="0" tint="-0.34998626667073579"/>
      </bottom>
      <diagonal/>
    </border>
    <border>
      <left/>
      <right style="thin">
        <color theme="0" tint="-0.34998626667073579"/>
      </right>
      <top style="thin">
        <color theme="0" tint="-0.499984740745262"/>
      </top>
      <bottom style="thin">
        <color theme="0" tint="-0.34998626667073579"/>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medium">
        <color indexed="23"/>
      </bottom>
      <diagonal/>
    </border>
    <border>
      <left/>
      <right/>
      <top style="thin">
        <color rgb="FF0000FF"/>
      </top>
      <bottom/>
      <diagonal/>
    </border>
    <border>
      <left/>
      <right/>
      <top/>
      <bottom style="thin">
        <color rgb="FF0000FF"/>
      </bottom>
      <diagonal/>
    </border>
    <border>
      <left style="thin">
        <color theme="0" tint="-0.499984740745262"/>
      </left>
      <right/>
      <top style="thin">
        <color theme="0" tint="-0.499984740745262"/>
      </top>
      <bottom style="thin">
        <color rgb="FFD64025"/>
      </bottom>
      <diagonal/>
    </border>
    <border>
      <left/>
      <right/>
      <top style="thin">
        <color theme="0" tint="-0.499984740745262"/>
      </top>
      <bottom style="thin">
        <color rgb="FFD64025"/>
      </bottom>
      <diagonal/>
    </border>
    <border>
      <left/>
      <right style="medium">
        <color indexed="23"/>
      </right>
      <top/>
      <bottom style="thin">
        <color indexed="23"/>
      </bottom>
      <diagonal/>
    </border>
    <border>
      <left/>
      <right/>
      <top/>
      <bottom style="thin">
        <color theme="0" tint="-0.34998626667073579"/>
      </bottom>
      <diagonal/>
    </border>
    <border>
      <left style="thin">
        <color theme="0" tint="-0.499984740745262"/>
      </left>
      <right/>
      <top style="thin">
        <color indexed="23"/>
      </top>
      <bottom style="thin">
        <color theme="0" tint="-0.499984740745262"/>
      </bottom>
      <diagonal/>
    </border>
    <border>
      <left/>
      <right/>
      <top style="thin">
        <color indexed="23"/>
      </top>
      <bottom style="thin">
        <color theme="0" tint="-0.499984740745262"/>
      </bottom>
      <diagonal/>
    </border>
    <border>
      <left style="thin">
        <color theme="0" tint="-0.34998626667073579"/>
      </left>
      <right/>
      <top style="thin">
        <color theme="0" tint="-0.499984740745262"/>
      </top>
      <bottom style="thin">
        <color rgb="FFD64025"/>
      </bottom>
      <diagonal/>
    </border>
    <border>
      <left style="thin">
        <color theme="0" tint="-0.34998626667073579"/>
      </left>
      <right/>
      <top style="thin">
        <color theme="0" tint="-0.34998626667073579"/>
      </top>
      <bottom/>
      <diagonal/>
    </border>
    <border>
      <left style="thin">
        <color rgb="FFB2B2B2"/>
      </left>
      <right/>
      <top style="thin">
        <color theme="0" tint="-0.499984740745262"/>
      </top>
      <bottom style="thin">
        <color theme="0" tint="-0.34998626667073579"/>
      </bottom>
      <diagonal/>
    </border>
    <border>
      <left/>
      <right style="thin">
        <color rgb="FFB2B2B2"/>
      </right>
      <top style="thin">
        <color theme="0" tint="-0.499984740745262"/>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499984740745262"/>
      </top>
      <bottom style="thin">
        <color theme="0" tint="-0.499984740745262"/>
      </bottom>
      <diagonal/>
    </border>
    <border>
      <left style="thin">
        <color rgb="FFB2B2B2"/>
      </left>
      <right style="thin">
        <color rgb="FFB2B2B2"/>
      </right>
      <top style="thin">
        <color rgb="FFB2B2B2"/>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0" tint="-0.499984740745262"/>
      </left>
      <right style="thin">
        <color theme="0" tint="-0.34998626667073579"/>
      </right>
      <top style="thin">
        <color theme="0" tint="-0.34998626667073579"/>
      </top>
      <bottom style="thin">
        <color theme="0" tint="-0.34998626667073579"/>
      </bottom>
      <diagonal/>
    </border>
    <border>
      <left style="hair">
        <color theme="0" tint="-0.499984740745262"/>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right/>
      <top style="thin">
        <color theme="0" tint="-0.14999847407452621"/>
      </top>
      <bottom/>
      <diagonal/>
    </border>
    <border>
      <left/>
      <right style="thin">
        <color rgb="FFD64025"/>
      </right>
      <top style="thin">
        <color theme="0" tint="-0.14999847407452621"/>
      </top>
      <bottom style="thin">
        <color rgb="FFD64025"/>
      </bottom>
      <diagonal/>
    </border>
    <border>
      <left/>
      <right/>
      <top/>
      <bottom style="thin">
        <color rgb="FFD64025"/>
      </bottom>
      <diagonal/>
    </border>
    <border>
      <left style="thin">
        <color theme="0" tint="-0.499984740745262"/>
      </left>
      <right/>
      <top/>
      <bottom style="thin">
        <color rgb="FFD64025"/>
      </bottom>
      <diagonal/>
    </border>
    <border>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style="thin">
        <color rgb="FF000090"/>
      </top>
      <bottom style="thin">
        <color rgb="FF000090"/>
      </bottom>
      <diagonal/>
    </border>
    <border>
      <left style="thin">
        <color theme="0" tint="-0.499984740745262"/>
      </left>
      <right style="thin">
        <color theme="0" tint="-0.499984740745262"/>
      </right>
      <top style="thin">
        <color theme="0" tint="-0.499984740745262"/>
      </top>
      <bottom style="medium">
        <color indexed="23"/>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indexed="23"/>
      </bottom>
      <diagonal/>
    </border>
    <border>
      <left style="thin">
        <color theme="0" tint="-0.499984740745262"/>
      </left>
      <right style="medium">
        <color theme="0" tint="-0.499984740745262"/>
      </right>
      <top style="thin">
        <color theme="0" tint="-0.499984740745262"/>
      </top>
      <bottom style="medium">
        <color indexed="23"/>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499984740745262"/>
      </left>
      <right style="thin">
        <color theme="0" tint="-0.499984740745262"/>
      </right>
      <top style="thin">
        <color theme="0" tint="-0.14999847407452621"/>
      </top>
      <bottom style="thin">
        <color theme="0" tint="-0.14999847407452621"/>
      </bottom>
      <diagonal/>
    </border>
    <border>
      <left style="thin">
        <color auto="1"/>
      </left>
      <right style="thin">
        <color auto="1"/>
      </right>
      <top/>
      <bottom/>
      <diagonal/>
    </border>
    <border>
      <left/>
      <right/>
      <top/>
      <bottom style="medium">
        <color indexed="23"/>
      </bottom>
      <diagonal/>
    </border>
    <border>
      <left style="thin">
        <color indexed="23"/>
      </left>
      <right/>
      <top style="thin">
        <color indexed="23"/>
      </top>
      <bottom/>
      <diagonal/>
    </border>
    <border>
      <left/>
      <right style="thin">
        <color indexed="23"/>
      </right>
      <top style="thin">
        <color indexed="23"/>
      </top>
      <bottom/>
      <diagonal/>
    </border>
    <border>
      <left style="thin">
        <color indexed="23"/>
      </left>
      <right/>
      <top/>
      <bottom style="medium">
        <color indexed="23"/>
      </bottom>
      <diagonal/>
    </border>
    <border>
      <left style="medium">
        <color indexed="23"/>
      </left>
      <right/>
      <top/>
      <bottom style="medium">
        <color indexed="23"/>
      </bottom>
      <diagonal/>
    </border>
    <border>
      <left/>
      <right style="medium">
        <color indexed="23"/>
      </right>
      <top/>
      <bottom style="medium">
        <color indexed="23"/>
      </bottom>
      <diagonal/>
    </border>
    <border>
      <left style="medium">
        <color indexed="9"/>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hair">
        <color theme="0" tint="-0.499984740745262"/>
      </top>
      <bottom style="hair">
        <color theme="0" tint="-0.499984740745262"/>
      </bottom>
      <diagonal/>
    </border>
    <border>
      <left style="thin">
        <color auto="1"/>
      </left>
      <right style="thin">
        <color auto="1"/>
      </right>
      <top style="thin">
        <color auto="1"/>
      </top>
      <bottom style="thin">
        <color auto="1"/>
      </bottom>
      <diagonal/>
    </border>
    <border>
      <left style="thin">
        <color theme="0" tint="-0.14999847407452621"/>
      </left>
      <right/>
      <top style="thin">
        <color theme="0" tint="-0.14999847407452621"/>
      </top>
      <bottom style="thin">
        <color theme="0" tint="-0.14999847407452621"/>
      </bottom>
      <diagonal/>
    </border>
    <border>
      <left/>
      <right style="medium">
        <color indexed="9"/>
      </right>
      <top style="medium">
        <color indexed="9"/>
      </top>
      <bottom style="medium">
        <color indexed="9"/>
      </bottom>
      <diagonal/>
    </border>
    <border>
      <left/>
      <right/>
      <top/>
      <bottom style="medium">
        <color auto="1"/>
      </bottom>
      <diagonal/>
    </border>
    <border>
      <left/>
      <right/>
      <top style="medium">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0" tint="-0.499984740745262"/>
      </left>
      <right style="thin">
        <color auto="1"/>
      </right>
      <top/>
      <bottom style="thin">
        <color theme="0" tint="-0.499984740745262"/>
      </bottom>
      <diagonal/>
    </border>
    <border>
      <left style="thin">
        <color auto="1"/>
      </left>
      <right/>
      <top/>
      <bottom style="thin">
        <color theme="0" tint="-0.499984740745262"/>
      </bottom>
      <diagonal/>
    </border>
    <border>
      <left/>
      <right style="thin">
        <color auto="1"/>
      </right>
      <top/>
      <bottom style="thin">
        <color theme="0" tint="-0.499984740745262"/>
      </bottom>
      <diagonal/>
    </border>
    <border>
      <left style="medium">
        <color indexed="23"/>
      </left>
      <right style="thin">
        <color indexed="23"/>
      </right>
      <top/>
      <bottom style="thin">
        <color indexed="23"/>
      </bottom>
      <diagonal/>
    </border>
    <border>
      <left style="thin">
        <color auto="1"/>
      </left>
      <right style="thin">
        <color auto="1"/>
      </right>
      <top/>
      <bottom style="thin">
        <color theme="1" tint="0.499984740745262"/>
      </bottom>
      <diagonal/>
    </border>
    <border>
      <left/>
      <right style="thin">
        <color theme="0" tint="-0.34998626667073579"/>
      </right>
      <top/>
      <bottom/>
      <diagonal/>
    </border>
    <border>
      <left style="thin">
        <color auto="1"/>
      </left>
      <right style="thin">
        <color theme="0" tint="-0.499984740745262"/>
      </right>
      <top style="thin">
        <color auto="1"/>
      </top>
      <bottom/>
      <diagonal/>
    </border>
    <border>
      <left style="thin">
        <color theme="0" tint="-0.499984740745262"/>
      </left>
      <right style="thin">
        <color theme="0" tint="-0.499984740745262"/>
      </right>
      <top style="thin">
        <color auto="1"/>
      </top>
      <bottom/>
      <diagonal/>
    </border>
    <border>
      <left style="thin">
        <color theme="0" tint="-0.499984740745262"/>
      </left>
      <right style="thin">
        <color auto="1"/>
      </right>
      <top style="thin">
        <color auto="1"/>
      </top>
      <bottom/>
      <diagonal/>
    </border>
    <border>
      <left style="thin">
        <color theme="0" tint="-0.499984740745262"/>
      </left>
      <right style="thin">
        <color theme="0" tint="-0.499984740745262"/>
      </right>
      <top/>
      <bottom style="thin">
        <color auto="1"/>
      </bottom>
      <diagonal/>
    </border>
    <border>
      <left style="thin">
        <color theme="0" tint="-0.499984740745262"/>
      </left>
      <right style="thin">
        <color auto="1"/>
      </right>
      <top/>
      <bottom style="thin">
        <color auto="1"/>
      </bottom>
      <diagonal/>
    </border>
    <border>
      <left style="thin">
        <color theme="0" tint="-0.499984740745262"/>
      </left>
      <right style="thin">
        <color auto="1"/>
      </right>
      <top style="thin">
        <color theme="0" tint="-0.499984740745262"/>
      </top>
      <bottom/>
      <diagonal/>
    </border>
    <border>
      <left style="thin">
        <color theme="0" tint="-0.499984740745262"/>
      </left>
      <right/>
      <top/>
      <bottom style="thin">
        <color indexed="23"/>
      </bottom>
      <diagonal/>
    </border>
    <border>
      <left/>
      <right style="thin">
        <color auto="1"/>
      </right>
      <top style="thin">
        <color theme="0" tint="-0.499984740745262"/>
      </top>
      <bottom/>
      <diagonal/>
    </border>
    <border>
      <left style="thin">
        <color auto="1"/>
      </left>
      <right/>
      <top style="thin">
        <color theme="0" tint="-0.499984740745262"/>
      </top>
      <bottom/>
      <diagonal/>
    </border>
    <border>
      <left style="thin">
        <color auto="1"/>
      </left>
      <right style="thin">
        <color theme="0" tint="-0.499984740745262"/>
      </right>
      <top style="thin">
        <color theme="0" tint="-0.499984740745262"/>
      </top>
      <bottom/>
      <diagonal/>
    </border>
    <border>
      <left style="thin">
        <color auto="1"/>
      </left>
      <right style="thin">
        <color theme="0" tint="-0.499984740745262"/>
      </right>
      <top/>
      <bottom style="thin">
        <color theme="0" tint="-0.499984740745262"/>
      </bottom>
      <diagonal/>
    </border>
    <border>
      <left/>
      <right/>
      <top style="thin">
        <color theme="0" tint="-0.34998626667073579"/>
      </top>
      <bottom/>
      <diagonal/>
    </border>
    <border>
      <left/>
      <right/>
      <top style="thin">
        <color rgb="FFD64025"/>
      </top>
      <bottom/>
      <diagonal/>
    </border>
    <border>
      <left style="thin">
        <color rgb="FF808080"/>
      </left>
      <right/>
      <top/>
      <bottom style="medium">
        <color rgb="FF808080"/>
      </bottom>
      <diagonal/>
    </border>
    <border>
      <left style="thin">
        <color auto="1"/>
      </left>
      <right/>
      <top/>
      <bottom style="medium">
        <color theme="0" tint="-0.499984740745262"/>
      </bottom>
      <diagonal/>
    </border>
    <border>
      <left/>
      <right/>
      <top/>
      <bottom style="medium">
        <color theme="0" tint="-0.499984740745262"/>
      </bottom>
      <diagonal/>
    </border>
    <border>
      <left/>
      <right style="thin">
        <color auto="1"/>
      </right>
      <top/>
      <bottom style="medium">
        <color theme="0" tint="-0.499984740745262"/>
      </bottom>
      <diagonal/>
    </border>
    <border>
      <left style="thin">
        <color rgb="FF808080"/>
      </left>
      <right/>
      <top style="thin">
        <color indexed="23"/>
      </top>
      <bottom/>
      <diagonal/>
    </border>
    <border>
      <left/>
      <right style="thin">
        <color rgb="FF808080"/>
      </right>
      <top style="thin">
        <color indexed="23"/>
      </top>
      <bottom/>
      <diagonal/>
    </border>
    <border>
      <left style="thin">
        <color rgb="FF808080"/>
      </left>
      <right/>
      <top style="thin">
        <color rgb="FF808080"/>
      </top>
      <bottom/>
      <diagonal/>
    </border>
    <border>
      <left/>
      <right/>
      <top style="thin">
        <color rgb="FF808080"/>
      </top>
      <bottom/>
      <diagonal/>
    </border>
    <border>
      <left/>
      <right/>
      <top style="thin">
        <color rgb="FFB2B2B2"/>
      </top>
      <bottom/>
      <diagonal/>
    </border>
    <border>
      <left/>
      <right style="thin">
        <color rgb="FF808080"/>
      </right>
      <top/>
      <bottom/>
      <diagonal/>
    </border>
    <border>
      <left style="thin">
        <color rgb="FF808080"/>
      </left>
      <right/>
      <top style="thin">
        <color rgb="FFD64025"/>
      </top>
      <bottom/>
      <diagonal/>
    </border>
    <border>
      <left style="thin">
        <color rgb="FF808080"/>
      </left>
      <right/>
      <top style="thin">
        <color theme="0" tint="-0.34998626667073579"/>
      </top>
      <bottom/>
      <diagonal/>
    </border>
    <border>
      <left/>
      <right style="thin">
        <color rgb="FF808080"/>
      </right>
      <top style="thin">
        <color theme="0" tint="-0.34998626667073579"/>
      </top>
      <bottom/>
      <diagonal/>
    </border>
    <border>
      <left style="thin">
        <color rgb="FF808080"/>
      </left>
      <right/>
      <top style="thin">
        <color theme="0" tint="-0.499984740745262"/>
      </top>
      <bottom/>
      <diagonal/>
    </border>
    <border>
      <left/>
      <right style="thin">
        <color rgb="FF808080"/>
      </right>
      <top style="thin">
        <color theme="0" tint="-0.499984740745262"/>
      </top>
      <bottom/>
      <diagonal/>
    </border>
    <border>
      <left/>
      <right style="thin">
        <color rgb="FF808080"/>
      </right>
      <top style="thin">
        <color rgb="FF808080"/>
      </top>
      <bottom/>
      <diagonal/>
    </border>
    <border>
      <left style="medium">
        <color rgb="FF808080"/>
      </left>
      <right style="thin">
        <color rgb="FF808080"/>
      </right>
      <top/>
      <bottom/>
      <diagonal/>
    </border>
    <border>
      <left/>
      <right style="medium">
        <color rgb="FF808080"/>
      </right>
      <top/>
      <bottom/>
      <diagonal/>
    </border>
    <border>
      <left/>
      <right/>
      <top style="thin">
        <color auto="1"/>
      </top>
      <bottom style="thin">
        <color theme="0" tint="-0.34998626667073579"/>
      </bottom>
      <diagonal/>
    </border>
    <border>
      <left/>
      <right/>
      <top style="thin">
        <color theme="0" tint="-0.249977111117893"/>
      </top>
      <bottom style="thin">
        <color theme="0" tint="-0.499984740745262"/>
      </bottom>
      <diagonal/>
    </border>
    <border>
      <left/>
      <right/>
      <top style="thin">
        <color rgb="FFD64025"/>
      </top>
      <bottom style="thin">
        <color theme="0" tint="-0.14999847407452621"/>
      </bottom>
      <diagonal/>
    </border>
    <border>
      <left/>
      <right/>
      <top style="thin">
        <color theme="0" tint="-0.14999847407452621"/>
      </top>
      <bottom style="thin">
        <color rgb="FFD64025"/>
      </bottom>
      <diagonal/>
    </border>
    <border>
      <left/>
      <right/>
      <top/>
      <bottom style="medium">
        <color indexed="9"/>
      </bottom>
      <diagonal/>
    </border>
    <border>
      <left/>
      <right/>
      <top style="medium">
        <color indexed="9"/>
      </top>
      <bottom style="medium">
        <color indexed="9"/>
      </bottom>
      <diagonal/>
    </border>
    <border>
      <left/>
      <right/>
      <top/>
      <bottom style="thin">
        <color theme="0" tint="-4.9989318521683403E-2"/>
      </bottom>
      <diagonal/>
    </border>
    <border>
      <left/>
      <right/>
      <top style="thin">
        <color theme="0" tint="-4.9989318521683403E-2"/>
      </top>
      <bottom/>
      <diagonal/>
    </border>
    <border>
      <left style="thin">
        <color indexed="23"/>
      </left>
      <right style="thin">
        <color indexed="23"/>
      </right>
      <top/>
      <bottom style="thin">
        <color indexed="23"/>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style="thin">
        <color theme="3" tint="0.39997558519241921"/>
      </top>
      <bottom/>
      <diagonal/>
    </border>
    <border>
      <left/>
      <right/>
      <top/>
      <bottom style="thin">
        <color theme="3" tint="0.39997558519241921"/>
      </bottom>
      <diagonal/>
    </border>
    <border>
      <left style="thin">
        <color rgb="FFD64025"/>
      </left>
      <right/>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rgb="FFD64025"/>
      </left>
      <right style="thin">
        <color rgb="FFD64025"/>
      </right>
      <top style="thin">
        <color rgb="FFD64025"/>
      </top>
      <bottom style="thin">
        <color rgb="FFD64025"/>
      </bottom>
      <diagonal/>
    </border>
    <border>
      <left style="thin">
        <color rgb="FFD64025"/>
      </left>
      <right/>
      <top style="thin">
        <color rgb="FFD64025"/>
      </top>
      <bottom/>
      <diagonal/>
    </border>
    <border>
      <left/>
      <right style="thin">
        <color rgb="FFD64025"/>
      </right>
      <top style="thin">
        <color rgb="FFD64025"/>
      </top>
      <bottom/>
      <diagonal/>
    </border>
    <border>
      <left/>
      <right style="thin">
        <color rgb="FFD64025"/>
      </right>
      <top/>
      <bottom/>
      <diagonal/>
    </border>
    <border>
      <left style="thin">
        <color rgb="FFD64025"/>
      </left>
      <right/>
      <top/>
      <bottom style="thin">
        <color rgb="FFD64025"/>
      </bottom>
      <diagonal/>
    </border>
    <border>
      <left/>
      <right style="thin">
        <color rgb="FFD64025"/>
      </right>
      <top/>
      <bottom style="thin">
        <color rgb="FFD64025"/>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rgb="FF0000FF"/>
      </top>
      <bottom style="thin">
        <color rgb="FF0000FF"/>
      </bottom>
      <diagonal/>
    </border>
    <border>
      <left/>
      <right/>
      <top style="medium">
        <color rgb="FFD64025"/>
      </top>
      <bottom/>
      <diagonal/>
    </border>
    <border>
      <left style="thin">
        <color rgb="FFB2B2B2"/>
      </left>
      <right style="thin">
        <color rgb="FFB2B2B2"/>
      </right>
      <top style="thin">
        <color theme="0" tint="-0.499984740745262"/>
      </top>
      <bottom style="thin">
        <color rgb="FFD64025"/>
      </bottom>
      <diagonal/>
    </border>
    <border>
      <left style="thin">
        <color rgb="FFB2B2B2"/>
      </left>
      <right style="thin">
        <color rgb="FFB2B2B2"/>
      </right>
      <top style="thin">
        <color rgb="FFD64025"/>
      </top>
      <bottom style="thin">
        <color rgb="FFD64025"/>
      </bottom>
      <diagonal/>
    </border>
    <border>
      <left style="thin">
        <color rgb="FF0000FF"/>
      </left>
      <right/>
      <top style="thin">
        <color rgb="FF0000FF"/>
      </top>
      <bottom style="thin">
        <color rgb="FF0000FF"/>
      </bottom>
      <diagonal/>
    </border>
    <border>
      <left/>
      <right style="thin">
        <color rgb="FF0000FF"/>
      </right>
      <top style="thin">
        <color rgb="FF0000FF"/>
      </top>
      <bottom style="thin">
        <color rgb="FF0000FF"/>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thin">
        <color rgb="FFD9D9D9"/>
      </top>
      <bottom style="thin">
        <color rgb="FFD9D9D9"/>
      </bottom>
      <diagonal/>
    </border>
    <border>
      <left style="thin">
        <color rgb="FF808080"/>
      </left>
      <right style="thin">
        <color rgb="FF808080"/>
      </right>
      <top style="thin">
        <color rgb="FF808080"/>
      </top>
      <bottom/>
      <diagonal/>
    </border>
    <border>
      <left/>
      <right/>
      <top style="thin">
        <color rgb="FFD64025"/>
      </top>
      <bottom style="thin">
        <color theme="0" tint="-0.249977111117893"/>
      </bottom>
      <diagonal/>
    </border>
    <border>
      <left/>
      <right/>
      <top style="thin">
        <color theme="0" tint="-0.249977111117893"/>
      </top>
      <bottom style="thin">
        <color theme="0" tint="-0.249977111117893"/>
      </bottom>
      <diagonal/>
    </border>
    <border>
      <left style="thin">
        <color rgb="FFB2B2B2"/>
      </left>
      <right/>
      <top style="thin">
        <color theme="0" tint="-0.34998626667073579"/>
      </top>
      <bottom style="thin">
        <color theme="0" tint="-0.34998626667073579"/>
      </bottom>
      <diagonal/>
    </border>
    <border>
      <left/>
      <right style="thin">
        <color rgb="FFB2B2B2"/>
      </right>
      <top style="thin">
        <color theme="0" tint="-0.34998626667073579"/>
      </top>
      <bottom style="thin">
        <color theme="0" tint="-0.34998626667073579"/>
      </bottom>
      <diagonal/>
    </border>
  </borders>
  <cellStyleXfs count="2356">
    <xf numFmtId="0" fontId="0" fillId="0" borderId="0">
      <alignment vertical="center"/>
      <protection locked="0"/>
    </xf>
    <xf numFmtId="0" fontId="4" fillId="12" borderId="17" applyNumberFormat="0" applyFont="0" applyAlignment="0" applyProtection="0"/>
    <xf numFmtId="4" fontId="4" fillId="0" borderId="0" applyFont="0" applyFill="0" applyBorder="0" applyAlignment="0" applyProtection="0"/>
    <xf numFmtId="0" fontId="4" fillId="12" borderId="68" applyNumberFormat="0" applyFont="0" applyAlignment="0" applyProtection="0"/>
    <xf numFmtId="3" fontId="4" fillId="13" borderId="79" applyNumberFormat="0" applyFont="0" applyAlignment="0" applyProtection="0"/>
    <xf numFmtId="10" fontId="4" fillId="0" borderId="0" applyFont="0" applyFill="0" applyBorder="0" applyAlignment="0" applyProtection="0"/>
    <xf numFmtId="0" fontId="2" fillId="0" borderId="68" applyNumberFormat="0" applyFont="0" applyAlignment="0" applyProtection="0"/>
    <xf numFmtId="0" fontId="3" fillId="0" borderId="0" applyFont="0" applyFill="0" applyBorder="0" applyAlignment="0" applyProtection="0"/>
    <xf numFmtId="0" fontId="4" fillId="0" borderId="115" applyFont="0" applyFill="0" applyAlignment="0" applyProtection="0"/>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4" fillId="13" borderId="62" applyNumberFormat="0" applyFont="0" applyAlignment="0" applyProtection="0"/>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69" fillId="13" borderId="59" applyNumberFormat="0" applyFont="0" applyAlignment="0" applyProtection="0"/>
    <xf numFmtId="0" fontId="70" fillId="14" borderId="69" applyNumberFormat="0" applyFont="0" applyAlignment="0" applyProtection="0"/>
    <xf numFmtId="0" fontId="71" fillId="12" borderId="79" applyNumberFormat="0" applyFont="0" applyAlignment="0" applyProtection="0"/>
    <xf numFmtId="0" fontId="72" fillId="0" borderId="68" applyNumberFormat="0" applyFont="0" applyAlignment="0" applyProtection="0"/>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75" fillId="0" borderId="0" applyNumberFormat="0" applyFill="0" applyBorder="0" applyAlignment="0" applyProtection="0"/>
    <xf numFmtId="0" fontId="76" fillId="0" borderId="85" applyNumberFormat="0" applyFill="0" applyAlignment="0" applyProtection="0"/>
    <xf numFmtId="0" fontId="77" fillId="15" borderId="0" applyNumberFormat="0" applyBorder="0" applyAlignment="0" applyProtection="0"/>
    <xf numFmtId="0" fontId="78" fillId="16" borderId="0" applyNumberFormat="0" applyBorder="0" applyAlignment="0" applyProtection="0"/>
    <xf numFmtId="0" fontId="7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7" fillId="0" borderId="0" applyNumberFormat="0" applyFill="0" applyBorder="0" applyProtection="0">
      <alignment vertical="center"/>
    </xf>
    <xf numFmtId="0" fontId="132" fillId="0" borderId="0"/>
  </cellStyleXfs>
  <cellXfs count="2303">
    <xf numFmtId="0" fontId="0" fillId="0" borderId="0" xfId="0" applyAlignment="1">
      <protection locked="0"/>
    </xf>
    <xf numFmtId="0" fontId="7" fillId="0" borderId="0" xfId="0" applyFont="1" applyFill="1" applyAlignment="1" applyProtection="1"/>
    <xf numFmtId="0" fontId="7" fillId="0" borderId="0" xfId="0" applyFont="1" applyBorder="1" applyAlignment="1" applyProtection="1"/>
    <xf numFmtId="0" fontId="16" fillId="0" borderId="0" xfId="0" applyFont="1" applyAlignment="1" applyProtection="1">
      <alignment horizontal="left"/>
    </xf>
    <xf numFmtId="0" fontId="6" fillId="0" borderId="0" xfId="0" applyFont="1" applyProtection="1">
      <alignment vertical="center"/>
    </xf>
    <xf numFmtId="0" fontId="6" fillId="0" borderId="0" xfId="0" applyFont="1" applyFill="1" applyProtection="1">
      <alignment vertical="center"/>
    </xf>
    <xf numFmtId="10" fontId="5" fillId="0" borderId="0" xfId="5" applyFont="1" applyAlignment="1" applyProtection="1">
      <alignment horizontal="right"/>
    </xf>
    <xf numFmtId="10" fontId="6" fillId="0" borderId="0" xfId="5" applyFont="1" applyProtection="1"/>
    <xf numFmtId="0" fontId="17" fillId="0" borderId="0" xfId="0" applyFont="1" applyAlignment="1" applyProtection="1">
      <alignment horizontal="center"/>
    </xf>
    <xf numFmtId="0" fontId="11" fillId="0" borderId="0" xfId="0" applyFont="1" applyFill="1" applyBorder="1" applyAlignment="1" applyProtection="1"/>
    <xf numFmtId="0" fontId="7" fillId="0" borderId="0" xfId="0" applyFont="1" applyFill="1" applyBorder="1" applyAlignment="1" applyProtection="1"/>
    <xf numFmtId="0" fontId="7" fillId="3" borderId="3" xfId="0" applyFont="1" applyFill="1" applyBorder="1" applyAlignment="1" applyProtection="1">
      <alignment horizontal="right"/>
    </xf>
    <xf numFmtId="0" fontId="9" fillId="0" borderId="0" xfId="0" applyFont="1" applyAlignment="1" applyProtection="1"/>
    <xf numFmtId="164" fontId="14" fillId="2" borderId="2" xfId="0" applyNumberFormat="1" applyFont="1" applyFill="1" applyBorder="1" applyAlignment="1" applyProtection="1">
      <alignment vertical="top" wrapText="1"/>
    </xf>
    <xf numFmtId="0" fontId="7" fillId="0" borderId="3" xfId="0" applyFont="1" applyFill="1" applyBorder="1" applyAlignment="1" applyProtection="1">
      <alignment horizontal="right"/>
    </xf>
    <xf numFmtId="0" fontId="6" fillId="0" borderId="0" xfId="0" applyFont="1" applyAlignment="1" applyProtection="1"/>
    <xf numFmtId="3" fontId="7" fillId="0" borderId="0" xfId="0" applyNumberFormat="1" applyFont="1" applyFill="1" applyBorder="1" applyAlignment="1" applyProtection="1"/>
    <xf numFmtId="0" fontId="7" fillId="0" borderId="0" xfId="0" applyFont="1" applyAlignment="1" applyProtection="1">
      <alignment horizontal="left"/>
    </xf>
    <xf numFmtId="0" fontId="7" fillId="0" borderId="0" xfId="0" applyFont="1" applyProtection="1">
      <alignment vertical="center"/>
    </xf>
    <xf numFmtId="0" fontId="7" fillId="0" borderId="0" xfId="0" applyFont="1" applyFill="1" applyProtection="1">
      <alignment vertical="center"/>
    </xf>
    <xf numFmtId="0" fontId="10" fillId="0" borderId="0" xfId="0" applyFont="1" applyAlignment="1" applyProtection="1">
      <alignment horizontal="center"/>
    </xf>
    <xf numFmtId="0" fontId="6" fillId="0" borderId="0" xfId="0" applyFont="1" applyAlignment="1" applyProtection="1">
      <alignment vertical="center"/>
    </xf>
    <xf numFmtId="0" fontId="7" fillId="0" borderId="0" xfId="0" applyFont="1" applyBorder="1" applyAlignment="1" applyProtection="1">
      <alignment horizontal="center" textRotation="90" wrapText="1"/>
    </xf>
    <xf numFmtId="9" fontId="7" fillId="0" borderId="0" xfId="5" applyNumberFormat="1" applyFont="1" applyBorder="1" applyAlignment="1" applyProtection="1">
      <alignment horizontal="center" vertical="center"/>
    </xf>
    <xf numFmtId="1" fontId="7" fillId="0" borderId="0" xfId="0" applyNumberFormat="1" applyFont="1" applyAlignment="1" applyProtection="1">
      <alignment horizontal="center"/>
    </xf>
    <xf numFmtId="0" fontId="7" fillId="0" borderId="0" xfId="0" applyFont="1" applyAlignment="1" applyProtection="1">
      <alignment horizontal="center"/>
    </xf>
    <xf numFmtId="0" fontId="7" fillId="4" borderId="0" xfId="0" applyFont="1" applyFill="1" applyAlignment="1" applyProtection="1"/>
    <xf numFmtId="0" fontId="7" fillId="5" borderId="0" xfId="0" applyFont="1" applyFill="1" applyAlignment="1" applyProtection="1"/>
    <xf numFmtId="0" fontId="7" fillId="0" borderId="0" xfId="0" applyFont="1" applyAlignment="1" applyProtection="1">
      <alignment vertical="center"/>
    </xf>
    <xf numFmtId="0" fontId="6" fillId="0" borderId="0" xfId="0" applyFont="1" applyAlignment="1" applyProtection="1">
      <alignment horizontal="right" vertical="top"/>
    </xf>
    <xf numFmtId="10" fontId="6" fillId="0" borderId="0" xfId="5" applyFont="1" applyAlignment="1" applyProtection="1">
      <alignment horizontal="right"/>
    </xf>
    <xf numFmtId="0" fontId="7" fillId="0" borderId="0" xfId="0" applyFont="1" applyFill="1" applyAlignment="1" applyProtection="1">
      <alignment vertical="top"/>
    </xf>
    <xf numFmtId="0" fontId="16" fillId="0" borderId="0" xfId="0" applyFont="1" applyAlignment="1" applyProtection="1">
      <alignment vertical="top"/>
    </xf>
    <xf numFmtId="0" fontId="7" fillId="0" borderId="16" xfId="0" applyFont="1" applyBorder="1" applyAlignment="1" applyProtection="1">
      <alignment horizontal="left"/>
    </xf>
    <xf numFmtId="0" fontId="7" fillId="0" borderId="0" xfId="0" applyFont="1" applyAlignment="1" applyProtection="1">
      <alignment horizontal="left" vertical="top"/>
    </xf>
    <xf numFmtId="0" fontId="7" fillId="0" borderId="0" xfId="0" applyFont="1" applyFill="1" applyBorder="1" applyAlignment="1" applyProtection="1">
      <alignment horizontal="right" textRotation="90" wrapText="1"/>
    </xf>
    <xf numFmtId="0" fontId="7" fillId="0" borderId="25" xfId="0" applyFont="1" applyBorder="1" applyAlignment="1" applyProtection="1">
      <alignment horizontal="center" textRotation="90" wrapText="1"/>
    </xf>
    <xf numFmtId="0" fontId="7" fillId="3" borderId="29" xfId="0" applyFont="1" applyFill="1" applyBorder="1" applyAlignment="1" applyProtection="1">
      <alignment vertical="center"/>
    </xf>
    <xf numFmtId="0" fontId="7" fillId="0" borderId="28" xfId="0" applyFont="1" applyFill="1" applyBorder="1" applyAlignment="1" applyProtection="1">
      <alignment vertical="center"/>
    </xf>
    <xf numFmtId="0" fontId="7" fillId="0" borderId="0" xfId="0" applyFont="1" applyAlignment="1" applyProtection="1">
      <alignment horizontal="right" vertical="top"/>
    </xf>
    <xf numFmtId="0" fontId="7" fillId="0" borderId="0" xfId="0" applyFont="1" applyAlignment="1" applyProtection="1">
      <alignment vertical="top"/>
    </xf>
    <xf numFmtId="0" fontId="7" fillId="0" borderId="0" xfId="0" applyFont="1" applyAlignment="1" applyProtection="1">
      <alignment wrapText="1"/>
    </xf>
    <xf numFmtId="0" fontId="7" fillId="0" borderId="0" xfId="0" applyFont="1" applyAlignment="1" applyProtection="1">
      <alignment vertical="top" wrapText="1"/>
    </xf>
    <xf numFmtId="0" fontId="6" fillId="0" borderId="0" xfId="0" applyFont="1" applyBorder="1" applyAlignment="1" applyProtection="1">
      <alignment vertical="top"/>
    </xf>
    <xf numFmtId="0" fontId="7" fillId="0" borderId="0" xfId="0" applyFont="1" applyBorder="1" applyAlignment="1" applyProtection="1">
      <alignment vertical="top"/>
    </xf>
    <xf numFmtId="0" fontId="16" fillId="0" borderId="0" xfId="0" applyFont="1" applyAlignment="1" applyProtection="1">
      <alignment horizontal="left" vertical="top"/>
    </xf>
    <xf numFmtId="0" fontId="7" fillId="0" borderId="0" xfId="0" applyFont="1" applyBorder="1" applyAlignment="1" applyProtection="1">
      <alignment horizontal="left" vertical="center"/>
    </xf>
    <xf numFmtId="0" fontId="8" fillId="0" borderId="0" xfId="0" applyFont="1" applyAlignment="1" applyProtection="1"/>
    <xf numFmtId="0" fontId="18" fillId="0" borderId="0" xfId="0" applyFont="1" applyAlignment="1" applyProtection="1">
      <alignment horizontal="left"/>
    </xf>
    <xf numFmtId="10" fontId="6" fillId="0" borderId="0" xfId="5" applyFont="1" applyAlignment="1" applyProtection="1"/>
    <xf numFmtId="10" fontId="33" fillId="0" borderId="0" xfId="5" applyFont="1" applyAlignment="1" applyProtection="1">
      <alignment horizontal="right"/>
    </xf>
    <xf numFmtId="0" fontId="25" fillId="0" borderId="0" xfId="0" applyFont="1" applyProtection="1">
      <alignment vertical="center"/>
    </xf>
    <xf numFmtId="10" fontId="26" fillId="0" borderId="0" xfId="5" applyFont="1" applyProtection="1"/>
    <xf numFmtId="0" fontId="25" fillId="0" borderId="0" xfId="0" applyFont="1" applyAlignment="1" applyProtection="1"/>
    <xf numFmtId="0" fontId="25" fillId="0" borderId="0" xfId="0" applyFont="1" applyAlignment="1" applyProtection="1">
      <alignment vertical="top"/>
    </xf>
    <xf numFmtId="10" fontId="26" fillId="0" borderId="0" xfId="5" applyFont="1" applyAlignment="1" applyProtection="1"/>
    <xf numFmtId="0" fontId="15" fillId="0" borderId="0" xfId="0" applyFont="1" applyAlignment="1" applyProtection="1">
      <alignment horizontal="left"/>
    </xf>
    <xf numFmtId="0" fontId="18" fillId="0" borderId="0" xfId="0" applyFont="1" applyAlignment="1" applyProtection="1"/>
    <xf numFmtId="0" fontId="11" fillId="0" borderId="0" xfId="0" applyFont="1" applyAlignment="1" applyProtection="1">
      <alignment horizontal="center"/>
    </xf>
    <xf numFmtId="0" fontId="15" fillId="0" borderId="31" xfId="0" applyFont="1" applyBorder="1" applyAlignment="1" applyProtection="1">
      <alignment wrapText="1"/>
    </xf>
    <xf numFmtId="0" fontId="15" fillId="0" borderId="31" xfId="0" applyFont="1" applyBorder="1" applyAlignment="1" applyProtection="1">
      <alignment vertical="top"/>
    </xf>
    <xf numFmtId="0" fontId="7" fillId="2" borderId="13" xfId="0" applyFont="1" applyFill="1" applyBorder="1" applyAlignment="1" applyProtection="1"/>
    <xf numFmtId="164" fontId="14" fillId="2" borderId="32" xfId="0" applyNumberFormat="1" applyFont="1" applyFill="1" applyBorder="1" applyAlignment="1" applyProtection="1">
      <alignment vertical="top" wrapText="1"/>
    </xf>
    <xf numFmtId="0" fontId="7" fillId="3" borderId="4" xfId="0" applyFont="1" applyFill="1" applyBorder="1" applyAlignment="1" applyProtection="1"/>
    <xf numFmtId="0" fontId="10" fillId="0" borderId="0" xfId="0" applyFont="1" applyAlignment="1" applyProtection="1">
      <alignment horizontal="left"/>
    </xf>
    <xf numFmtId="0" fontId="7" fillId="0" borderId="0" xfId="0" applyFont="1" applyFill="1" applyAlignment="1" applyProtection="1">
      <alignment horizontal="right"/>
    </xf>
    <xf numFmtId="0" fontId="13" fillId="0" borderId="33" xfId="0" applyFont="1" applyBorder="1" applyAlignment="1" applyProtection="1">
      <alignment horizontal="center" vertical="center"/>
    </xf>
    <xf numFmtId="9" fontId="7" fillId="0" borderId="34" xfId="5" applyNumberFormat="1" applyFont="1" applyBorder="1" applyAlignment="1" applyProtection="1">
      <alignment horizontal="center" vertical="center"/>
    </xf>
    <xf numFmtId="0" fontId="11" fillId="0" borderId="0" xfId="0" applyFont="1" applyBorder="1" applyAlignment="1" applyProtection="1">
      <alignment textRotation="90" wrapText="1"/>
    </xf>
    <xf numFmtId="0" fontId="7" fillId="0" borderId="18" xfId="0" applyFont="1" applyFill="1" applyBorder="1" applyAlignment="1" applyProtection="1">
      <alignment horizontal="center" vertical="center"/>
    </xf>
    <xf numFmtId="0" fontId="7" fillId="0" borderId="36" xfId="0" applyFont="1" applyFill="1" applyBorder="1" applyAlignment="1" applyProtection="1">
      <alignment horizontal="center" vertical="center"/>
    </xf>
    <xf numFmtId="3" fontId="7" fillId="3" borderId="38" xfId="0" applyNumberFormat="1" applyFont="1" applyFill="1" applyBorder="1" applyAlignment="1" applyProtection="1">
      <alignment vertical="center"/>
    </xf>
    <xf numFmtId="0" fontId="0" fillId="0" borderId="0" xfId="0" applyAlignment="1" applyProtection="1">
      <alignment vertical="center"/>
    </xf>
    <xf numFmtId="0" fontId="32" fillId="0" borderId="0" xfId="0" applyFont="1" applyFill="1" applyAlignment="1" applyProtection="1">
      <alignment horizontal="left"/>
    </xf>
    <xf numFmtId="0" fontId="26" fillId="0" borderId="0" xfId="0" applyFont="1" applyFill="1" applyProtection="1">
      <alignment vertical="center"/>
    </xf>
    <xf numFmtId="10" fontId="33" fillId="0" borderId="0" xfId="5" applyFont="1" applyFill="1" applyAlignment="1" applyProtection="1">
      <alignment horizontal="right"/>
    </xf>
    <xf numFmtId="10" fontId="26" fillId="0" borderId="0" xfId="5" applyFont="1" applyFill="1" applyProtection="1"/>
    <xf numFmtId="0" fontId="6" fillId="0" borderId="0" xfId="0" applyFont="1" applyAlignment="1" applyProtection="1">
      <alignment vertical="top"/>
    </xf>
    <xf numFmtId="0" fontId="6" fillId="0" borderId="0" xfId="0" applyFont="1" applyFill="1" applyAlignment="1" applyProtection="1">
      <alignment vertical="top"/>
    </xf>
    <xf numFmtId="0" fontId="6" fillId="0" borderId="33" xfId="0" applyFont="1" applyBorder="1" applyAlignment="1" applyProtection="1">
      <alignment horizontal="left"/>
    </xf>
    <xf numFmtId="0" fontId="6" fillId="0" borderId="18" xfId="0" applyFont="1" applyBorder="1" applyAlignment="1" applyProtection="1">
      <alignment horizontal="left"/>
    </xf>
    <xf numFmtId="0" fontId="6" fillId="0" borderId="36" xfId="0" applyFont="1" applyBorder="1" applyAlignment="1" applyProtection="1">
      <alignment horizontal="left"/>
    </xf>
    <xf numFmtId="0" fontId="7" fillId="0" borderId="0" xfId="0" applyFont="1" applyAlignment="1" applyProtection="1">
      <alignment horizontal="right" vertical="center"/>
    </xf>
    <xf numFmtId="0" fontId="7" fillId="0" borderId="39" xfId="0" applyFont="1" applyBorder="1" applyAlignment="1" applyProtection="1">
      <alignment vertical="center"/>
    </xf>
    <xf numFmtId="0" fontId="7" fillId="0" borderId="39" xfId="0" applyFont="1" applyFill="1" applyBorder="1" applyAlignment="1" applyProtection="1">
      <alignment vertical="center"/>
    </xf>
    <xf numFmtId="0" fontId="7" fillId="0" borderId="39" xfId="0" applyFont="1" applyBorder="1" applyAlignment="1" applyProtection="1">
      <alignment vertical="top"/>
    </xf>
    <xf numFmtId="0" fontId="7" fillId="0" borderId="39" xfId="0" applyFont="1" applyFill="1" applyBorder="1" applyAlignment="1" applyProtection="1">
      <alignment vertical="top"/>
    </xf>
    <xf numFmtId="9" fontId="7" fillId="0" borderId="0" xfId="0" applyNumberFormat="1" applyFont="1" applyAlignment="1" applyProtection="1">
      <alignment vertical="top"/>
    </xf>
    <xf numFmtId="9" fontId="7" fillId="0" borderId="28" xfId="5" applyNumberFormat="1" applyFont="1" applyFill="1" applyBorder="1" applyAlignment="1" applyProtection="1">
      <alignment vertical="center"/>
    </xf>
    <xf numFmtId="0" fontId="7" fillId="0" borderId="0" xfId="0" applyFont="1" applyBorder="1" applyAlignment="1" applyProtection="1">
      <alignment horizontal="left"/>
    </xf>
    <xf numFmtId="0" fontId="6" fillId="6" borderId="27" xfId="0" applyFont="1" applyFill="1" applyBorder="1" applyAlignment="1" applyProtection="1">
      <alignment horizontal="left"/>
    </xf>
    <xf numFmtId="0" fontId="7" fillId="6" borderId="0" xfId="0" applyFont="1" applyFill="1" applyAlignment="1" applyProtection="1">
      <alignment horizontal="left" vertical="top"/>
    </xf>
    <xf numFmtId="0" fontId="7" fillId="6" borderId="16" xfId="0" applyFont="1" applyFill="1" applyBorder="1" applyAlignment="1" applyProtection="1">
      <alignment horizontal="left"/>
    </xf>
    <xf numFmtId="0" fontId="7" fillId="6" borderId="26" xfId="0" applyFont="1" applyFill="1" applyBorder="1" applyAlignment="1" applyProtection="1">
      <alignment horizontal="left"/>
    </xf>
    <xf numFmtId="0" fontId="7" fillId="6" borderId="0" xfId="0" applyFont="1" applyFill="1" applyBorder="1" applyAlignment="1" applyProtection="1">
      <alignment horizontal="left"/>
    </xf>
    <xf numFmtId="0" fontId="25" fillId="0" borderId="0" xfId="0" applyFont="1" applyBorder="1" applyProtection="1">
      <alignment vertical="center"/>
    </xf>
    <xf numFmtId="9" fontId="7" fillId="3" borderId="28" xfId="0" applyNumberFormat="1" applyFont="1" applyFill="1" applyBorder="1" applyAlignment="1" applyProtection="1">
      <alignment horizontal="center" vertical="center"/>
    </xf>
    <xf numFmtId="0" fontId="11" fillId="0" borderId="0" xfId="0" applyFont="1" applyAlignment="1" applyProtection="1">
      <alignment horizontal="right"/>
    </xf>
    <xf numFmtId="1" fontId="11" fillId="0" borderId="0" xfId="2" applyNumberFormat="1" applyFont="1" applyAlignment="1" applyProtection="1"/>
    <xf numFmtId="0" fontId="40" fillId="0" borderId="0" xfId="0" applyFont="1" applyAlignment="1" applyProtection="1"/>
    <xf numFmtId="0" fontId="47" fillId="0" borderId="0" xfId="0" applyFont="1" applyAlignment="1" applyProtection="1"/>
    <xf numFmtId="0" fontId="0" fillId="0" borderId="0" xfId="0" applyFont="1" applyAlignment="1" applyProtection="1"/>
    <xf numFmtId="0" fontId="0" fillId="0" borderId="0" xfId="0" applyFont="1" applyFill="1" applyAlignment="1" applyProtection="1"/>
    <xf numFmtId="0" fontId="42" fillId="0" borderId="0" xfId="0" applyFont="1" applyAlignment="1" applyProtection="1">
      <alignment vertical="top"/>
    </xf>
    <xf numFmtId="0" fontId="42" fillId="0" borderId="0" xfId="0" applyFont="1" applyProtection="1">
      <alignment vertical="center"/>
    </xf>
    <xf numFmtId="0" fontId="48" fillId="0" borderId="0" xfId="0" applyFont="1" applyFill="1" applyAlignment="1" applyProtection="1">
      <alignment horizontal="left"/>
    </xf>
    <xf numFmtId="0" fontId="49" fillId="0" borderId="0" xfId="0" applyFont="1" applyFill="1" applyProtection="1">
      <alignment vertical="center"/>
    </xf>
    <xf numFmtId="10" fontId="50" fillId="0" borderId="0" xfId="5" applyFont="1" applyFill="1" applyAlignment="1" applyProtection="1">
      <alignment horizontal="right"/>
    </xf>
    <xf numFmtId="10" fontId="49" fillId="0" borderId="0" xfId="5" applyFont="1" applyFill="1" applyProtection="1"/>
    <xf numFmtId="0" fontId="51" fillId="0" borderId="0" xfId="0" applyFont="1" applyFill="1" applyAlignment="1" applyProtection="1">
      <alignment horizontal="center"/>
    </xf>
    <xf numFmtId="0" fontId="42" fillId="0" borderId="0" xfId="0" applyFont="1" applyFill="1" applyAlignment="1" applyProtection="1">
      <alignment vertical="top"/>
    </xf>
    <xf numFmtId="0" fontId="42" fillId="0" borderId="0" xfId="0" applyFont="1" applyFill="1" applyProtection="1">
      <alignment vertical="center"/>
    </xf>
    <xf numFmtId="0" fontId="52" fillId="0" borderId="0" xfId="0" applyFont="1" applyAlignment="1" applyProtection="1">
      <alignment horizontal="left"/>
    </xf>
    <xf numFmtId="0" fontId="47" fillId="0" borderId="17" xfId="0" applyFont="1" applyBorder="1" applyAlignment="1" applyProtection="1">
      <alignment horizontal="left" vertical="center"/>
    </xf>
    <xf numFmtId="0" fontId="47" fillId="0" borderId="0" xfId="0" applyFont="1" applyAlignment="1" applyProtection="1">
      <alignment vertical="center"/>
    </xf>
    <xf numFmtId="0" fontId="53" fillId="0" borderId="17" xfId="0" applyFont="1" applyBorder="1" applyAlignment="1" applyProtection="1">
      <alignment vertical="center"/>
    </xf>
    <xf numFmtId="4" fontId="3" fillId="0" borderId="0" xfId="2" applyNumberFormat="1" applyFont="1" applyAlignment="1" applyProtection="1">
      <alignment vertical="center"/>
    </xf>
    <xf numFmtId="10" fontId="3" fillId="0" borderId="0" xfId="5" applyFont="1" applyAlignment="1" applyProtection="1">
      <alignment vertical="center"/>
    </xf>
    <xf numFmtId="0" fontId="54" fillId="0" borderId="0" xfId="0" applyFont="1" applyAlignment="1" applyProtection="1">
      <alignment horizontal="center" vertical="center"/>
    </xf>
    <xf numFmtId="0" fontId="0" fillId="0" borderId="0" xfId="0" applyFont="1" applyBorder="1" applyAlignment="1" applyProtection="1"/>
    <xf numFmtId="0" fontId="54" fillId="0" borderId="0" xfId="0" applyFont="1" applyAlignment="1" applyProtection="1">
      <alignment horizontal="left"/>
    </xf>
    <xf numFmtId="0" fontId="0" fillId="0" borderId="0" xfId="0" applyFont="1" applyFill="1" applyProtection="1">
      <alignment vertical="center"/>
    </xf>
    <xf numFmtId="0" fontId="0" fillId="0" borderId="0" xfId="0" applyFont="1" applyProtection="1">
      <alignment vertical="center"/>
    </xf>
    <xf numFmtId="10" fontId="55" fillId="0" borderId="0" xfId="5" applyFont="1" applyAlignment="1" applyProtection="1">
      <alignment horizontal="right"/>
    </xf>
    <xf numFmtId="10" fontId="42" fillId="0" borderId="0" xfId="5" applyFont="1" applyProtection="1"/>
    <xf numFmtId="0" fontId="54" fillId="0" borderId="0" xfId="0" applyFont="1" applyAlignment="1" applyProtection="1">
      <alignment horizontal="center"/>
    </xf>
    <xf numFmtId="0" fontId="0" fillId="0" borderId="0" xfId="0" applyFont="1" applyAlignment="1" applyProtection="1">
      <alignment vertical="top"/>
    </xf>
    <xf numFmtId="0" fontId="34" fillId="0" borderId="0" xfId="0" applyFont="1" applyProtection="1">
      <alignment vertical="center"/>
    </xf>
    <xf numFmtId="10" fontId="49" fillId="0" borderId="0" xfId="5" applyFont="1" applyProtection="1"/>
    <xf numFmtId="0" fontId="34" fillId="0" borderId="0" xfId="0" applyFont="1" applyBorder="1" applyAlignment="1" applyProtection="1"/>
    <xf numFmtId="0" fontId="34" fillId="0" borderId="0" xfId="0" applyFont="1" applyAlignment="1" applyProtection="1"/>
    <xf numFmtId="0" fontId="47" fillId="0" borderId="0" xfId="0" applyFont="1" applyBorder="1" applyAlignment="1" applyProtection="1">
      <alignment vertical="center"/>
    </xf>
    <xf numFmtId="3" fontId="47" fillId="0" borderId="0" xfId="0" applyNumberFormat="1" applyFont="1" applyFill="1" applyBorder="1" applyAlignment="1" applyProtection="1">
      <alignment vertical="center"/>
    </xf>
    <xf numFmtId="0" fontId="47" fillId="0" borderId="0" xfId="0" applyFont="1" applyBorder="1" applyAlignment="1" applyProtection="1">
      <alignment horizontal="left" vertical="center"/>
    </xf>
    <xf numFmtId="0" fontId="53" fillId="0" borderId="0" xfId="0" applyFont="1" applyBorder="1" applyAlignment="1" applyProtection="1">
      <alignment vertical="center"/>
    </xf>
    <xf numFmtId="3" fontId="47" fillId="0" borderId="0" xfId="2" applyNumberFormat="1" applyFont="1" applyBorder="1" applyAlignment="1" applyProtection="1">
      <alignment horizontal="right" vertical="center"/>
    </xf>
    <xf numFmtId="10" fontId="50" fillId="0" borderId="0" xfId="5" applyFont="1" applyAlignment="1" applyProtection="1">
      <alignment horizontal="right"/>
    </xf>
    <xf numFmtId="0" fontId="3" fillId="0" borderId="0" xfId="0" applyFont="1" applyAlignment="1" applyProtection="1">
      <alignment horizontal="left"/>
    </xf>
    <xf numFmtId="0" fontId="3" fillId="0" borderId="0" xfId="0" applyFont="1" applyProtection="1">
      <alignment vertical="center"/>
    </xf>
    <xf numFmtId="0" fontId="51" fillId="0" borderId="0" xfId="0" applyFont="1" applyProtection="1">
      <alignment vertical="center"/>
    </xf>
    <xf numFmtId="10" fontId="51" fillId="0" borderId="0" xfId="5" applyFont="1" applyProtection="1"/>
    <xf numFmtId="10" fontId="3" fillId="0" borderId="0" xfId="5" applyFont="1" applyProtection="1"/>
    <xf numFmtId="0" fontId="57" fillId="0" borderId="0" xfId="0" applyFont="1" applyAlignment="1" applyProtection="1">
      <alignment horizontal="center"/>
    </xf>
    <xf numFmtId="0" fontId="3" fillId="0" borderId="0" xfId="0" applyFont="1" applyAlignment="1" applyProtection="1">
      <alignment vertical="top"/>
    </xf>
    <xf numFmtId="0" fontId="34" fillId="0" borderId="0" xfId="0" applyFont="1" applyBorder="1" applyProtection="1">
      <alignment vertical="center"/>
    </xf>
    <xf numFmtId="9" fontId="47" fillId="0" borderId="17" xfId="5" applyNumberFormat="1" applyFont="1" applyBorder="1" applyAlignment="1" applyProtection="1">
      <alignment vertical="center"/>
    </xf>
    <xf numFmtId="3" fontId="47" fillId="0" borderId="0" xfId="2" applyNumberFormat="1" applyFont="1" applyBorder="1" applyAlignment="1" applyProtection="1">
      <alignment vertical="center"/>
    </xf>
    <xf numFmtId="0" fontId="53" fillId="0" borderId="17" xfId="0" applyFont="1" applyBorder="1" applyAlignment="1" applyProtection="1">
      <alignment horizontal="right" vertical="center"/>
    </xf>
    <xf numFmtId="9" fontId="47" fillId="0" borderId="0" xfId="5" applyNumberFormat="1" applyFont="1" applyBorder="1" applyAlignment="1" applyProtection="1">
      <alignment vertical="center"/>
    </xf>
    <xf numFmtId="3" fontId="47" fillId="0" borderId="42" xfId="2" applyNumberFormat="1" applyFont="1" applyBorder="1" applyAlignment="1" applyProtection="1">
      <alignment vertical="center"/>
    </xf>
    <xf numFmtId="0" fontId="53" fillId="0" borderId="0" xfId="0" applyFont="1" applyBorder="1" applyAlignment="1" applyProtection="1">
      <alignment horizontal="right" vertical="center"/>
    </xf>
    <xf numFmtId="0" fontId="3" fillId="0" borderId="0" xfId="0" applyFont="1" applyBorder="1" applyAlignment="1" applyProtection="1">
      <alignment horizontal="left" vertical="center"/>
    </xf>
    <xf numFmtId="10" fontId="49" fillId="0" borderId="0" xfId="5" applyFont="1" applyAlignment="1" applyProtection="1">
      <alignment horizontal="right"/>
    </xf>
    <xf numFmtId="0" fontId="34" fillId="0" borderId="0" xfId="0" applyFont="1" applyAlignment="1" applyProtection="1">
      <alignment horizontal="right" vertical="top"/>
    </xf>
    <xf numFmtId="0" fontId="0" fillId="0" borderId="0" xfId="0" applyFont="1" applyBorder="1" applyProtection="1">
      <alignment vertical="center"/>
    </xf>
    <xf numFmtId="3" fontId="47" fillId="0" borderId="0" xfId="0" applyNumberFormat="1" applyFont="1" applyFill="1" applyBorder="1" applyAlignment="1" applyProtection="1">
      <alignment horizontal="right" vertical="center"/>
    </xf>
    <xf numFmtId="4" fontId="42" fillId="0" borderId="0" xfId="2" applyNumberFormat="1" applyFont="1" applyAlignment="1" applyProtection="1"/>
    <xf numFmtId="10" fontId="42" fillId="0" borderId="0" xfId="5" applyFont="1" applyAlignment="1" applyProtection="1"/>
    <xf numFmtId="0" fontId="58" fillId="0" borderId="0" xfId="0" applyFont="1" applyAlignment="1" applyProtection="1">
      <alignment horizontal="center"/>
    </xf>
    <xf numFmtId="0" fontId="34" fillId="0" borderId="0" xfId="0" applyFont="1" applyFill="1" applyAlignment="1" applyProtection="1"/>
    <xf numFmtId="0" fontId="34" fillId="0" borderId="0" xfId="0" applyFont="1" applyFill="1" applyBorder="1" applyAlignment="1" applyProtection="1"/>
    <xf numFmtId="0" fontId="59" fillId="0" borderId="43" xfId="0" applyFont="1" applyFill="1" applyBorder="1" applyAlignment="1" applyProtection="1">
      <alignment horizontal="left" vertical="center"/>
    </xf>
    <xf numFmtId="0" fontId="59" fillId="0" borderId="43" xfId="0" applyFont="1" applyFill="1" applyBorder="1" applyAlignment="1" applyProtection="1">
      <alignment vertical="center"/>
    </xf>
    <xf numFmtId="10" fontId="59" fillId="0" borderId="43" xfId="5" applyFont="1" applyFill="1" applyBorder="1" applyAlignment="1" applyProtection="1">
      <alignment horizontal="right" vertical="center"/>
    </xf>
    <xf numFmtId="10" fontId="59" fillId="0" borderId="43" xfId="5" applyFont="1" applyFill="1" applyBorder="1" applyAlignment="1" applyProtection="1">
      <alignment vertical="center"/>
    </xf>
    <xf numFmtId="0" fontId="0" fillId="0" borderId="0" xfId="0" applyFont="1" applyBorder="1" applyAlignment="1" applyProtection="1">
      <alignment horizontal="left"/>
    </xf>
    <xf numFmtId="0" fontId="52" fillId="0" borderId="0" xfId="0" applyFont="1" applyBorder="1" applyAlignment="1" applyProtection="1">
      <alignment horizontal="left"/>
    </xf>
    <xf numFmtId="0" fontId="60" fillId="0" borderId="44" xfId="0" applyFont="1" applyFill="1" applyBorder="1" applyAlignment="1" applyProtection="1">
      <alignment horizontal="left" vertical="center"/>
    </xf>
    <xf numFmtId="0" fontId="60" fillId="0" borderId="44" xfId="0" applyFont="1" applyFill="1" applyBorder="1" applyAlignment="1" applyProtection="1">
      <alignment vertical="center"/>
    </xf>
    <xf numFmtId="10" fontId="60" fillId="0" borderId="44" xfId="5" applyFont="1" applyFill="1" applyBorder="1" applyAlignment="1" applyProtection="1">
      <alignment horizontal="right" vertical="center"/>
    </xf>
    <xf numFmtId="10" fontId="60" fillId="0" borderId="44" xfId="5" applyFont="1" applyFill="1" applyBorder="1" applyAlignment="1" applyProtection="1">
      <alignment vertical="center"/>
    </xf>
    <xf numFmtId="0" fontId="47" fillId="0" borderId="0" xfId="0" applyFont="1" applyProtection="1">
      <alignment vertical="center"/>
    </xf>
    <xf numFmtId="10" fontId="3" fillId="0" borderId="0" xfId="5" applyFont="1" applyAlignment="1" applyProtection="1">
      <alignment horizontal="right"/>
    </xf>
    <xf numFmtId="0" fontId="47" fillId="0" borderId="0" xfId="0" applyFont="1" applyBorder="1" applyAlignment="1" applyProtection="1">
      <alignment horizontal="left"/>
    </xf>
    <xf numFmtId="0" fontId="47" fillId="0" borderId="0" xfId="0" applyFont="1" applyBorder="1" applyAlignment="1" applyProtection="1"/>
    <xf numFmtId="0" fontId="56" fillId="0" borderId="0" xfId="0" applyFont="1" applyBorder="1" applyAlignment="1" applyProtection="1"/>
    <xf numFmtId="0" fontId="56" fillId="0" borderId="0" xfId="0" applyFont="1" applyFill="1" applyAlignment="1" applyProtection="1"/>
    <xf numFmtId="0" fontId="61" fillId="0" borderId="43" xfId="0" applyFont="1" applyFill="1" applyBorder="1" applyAlignment="1" applyProtection="1">
      <alignment vertical="center"/>
    </xf>
    <xf numFmtId="0" fontId="51" fillId="0" borderId="0" xfId="0" applyFont="1" applyFill="1" applyProtection="1">
      <alignment vertical="center"/>
    </xf>
    <xf numFmtId="10" fontId="62" fillId="0" borderId="0" xfId="5" applyFont="1" applyProtection="1"/>
    <xf numFmtId="10" fontId="62" fillId="0" borderId="0" xfId="5" applyFont="1" applyAlignment="1" applyProtection="1">
      <alignment horizontal="right"/>
    </xf>
    <xf numFmtId="0" fontId="42" fillId="0" borderId="0" xfId="0" applyFont="1" applyAlignment="1" applyProtection="1"/>
    <xf numFmtId="0" fontId="42" fillId="0" borderId="18" xfId="0" applyFont="1" applyBorder="1" applyAlignment="1" applyProtection="1"/>
    <xf numFmtId="3" fontId="42" fillId="0" borderId="18" xfId="0" applyNumberFormat="1" applyFont="1" applyBorder="1" applyAlignment="1" applyProtection="1"/>
    <xf numFmtId="0" fontId="45" fillId="0" borderId="18" xfId="0" applyFont="1" applyBorder="1" applyAlignment="1" applyProtection="1"/>
    <xf numFmtId="0" fontId="47" fillId="8" borderId="17" xfId="0" applyFont="1" applyFill="1" applyBorder="1" applyAlignment="1" applyProtection="1"/>
    <xf numFmtId="0" fontId="47" fillId="8" borderId="18" xfId="0" applyFont="1" applyFill="1" applyBorder="1" applyAlignment="1" applyProtection="1"/>
    <xf numFmtId="10" fontId="62" fillId="0" borderId="0" xfId="5" applyFont="1" applyAlignment="1" applyProtection="1">
      <alignment horizontal="left"/>
    </xf>
    <xf numFmtId="0" fontId="60" fillId="0" borderId="45" xfId="0" applyFont="1" applyFill="1" applyBorder="1" applyAlignment="1" applyProtection="1">
      <alignment vertical="center"/>
    </xf>
    <xf numFmtId="10" fontId="60" fillId="0" borderId="45" xfId="5" applyFont="1" applyFill="1" applyBorder="1" applyAlignment="1" applyProtection="1">
      <alignment horizontal="right" vertical="center"/>
    </xf>
    <xf numFmtId="10" fontId="60" fillId="0" borderId="45" xfId="5" applyFont="1" applyFill="1" applyBorder="1" applyAlignment="1" applyProtection="1">
      <alignment vertical="center"/>
    </xf>
    <xf numFmtId="9" fontId="0" fillId="0" borderId="17" xfId="5" applyNumberFormat="1" applyFont="1" applyBorder="1" applyAlignment="1" applyProtection="1"/>
    <xf numFmtId="9" fontId="0" fillId="0" borderId="17" xfId="5" applyNumberFormat="1" applyFont="1" applyBorder="1" applyAlignment="1" applyProtection="1">
      <alignment vertical="center"/>
    </xf>
    <xf numFmtId="0" fontId="0" fillId="0" borderId="0" xfId="0" applyFont="1" applyBorder="1" applyAlignment="1" applyProtection="1">
      <alignment horizontal="left" vertical="center"/>
    </xf>
    <xf numFmtId="9" fontId="0" fillId="0" borderId="0" xfId="5" applyNumberFormat="1" applyFont="1" applyBorder="1" applyAlignment="1" applyProtection="1">
      <alignment vertical="center"/>
    </xf>
    <xf numFmtId="0" fontId="0" fillId="0" borderId="17" xfId="0" applyFont="1" applyBorder="1" applyAlignment="1" applyProtection="1">
      <alignment horizontal="left" vertical="center"/>
    </xf>
    <xf numFmtId="1" fontId="0" fillId="0" borderId="17" xfId="0" applyNumberFormat="1" applyFont="1" applyBorder="1" applyAlignment="1" applyProtection="1"/>
    <xf numFmtId="168" fontId="0" fillId="0" borderId="17" xfId="2" applyNumberFormat="1" applyFont="1" applyBorder="1" applyAlignment="1" applyProtection="1">
      <alignment horizontal="left"/>
    </xf>
    <xf numFmtId="0" fontId="0" fillId="0" borderId="0" xfId="0" applyFont="1" applyAlignment="1" applyProtection="1">
      <alignment vertical="center"/>
    </xf>
    <xf numFmtId="0" fontId="42" fillId="0" borderId="17" xfId="0" applyFont="1" applyBorder="1" applyAlignment="1" applyProtection="1">
      <alignment horizontal="left"/>
    </xf>
    <xf numFmtId="0" fontId="42" fillId="0" borderId="0" xfId="0" applyFont="1" applyBorder="1" applyAlignment="1" applyProtection="1">
      <alignment horizontal="left"/>
    </xf>
    <xf numFmtId="9" fontId="42" fillId="0" borderId="0" xfId="5" applyNumberFormat="1" applyFont="1" applyBorder="1" applyAlignment="1" applyProtection="1"/>
    <xf numFmtId="0" fontId="63" fillId="0" borderId="0" xfId="0" applyFont="1" applyAlignment="1" applyProtection="1">
      <alignment horizontal="center"/>
    </xf>
    <xf numFmtId="0" fontId="42" fillId="0" borderId="0" xfId="0" applyFont="1" applyBorder="1" applyAlignment="1" applyProtection="1"/>
    <xf numFmtId="0" fontId="42" fillId="0" borderId="0" xfId="0" applyFont="1" applyBorder="1" applyAlignment="1" applyProtection="1">
      <alignment horizontal="left" vertical="center"/>
    </xf>
    <xf numFmtId="0" fontId="0" fillId="0" borderId="0" xfId="0" applyFont="1" applyAlignment="1" applyProtection="1">
      <alignment horizontal="right" vertical="center"/>
    </xf>
    <xf numFmtId="0" fontId="64" fillId="0" borderId="17" xfId="0" applyFont="1" applyBorder="1" applyAlignment="1" applyProtection="1">
      <alignment vertical="center"/>
    </xf>
    <xf numFmtId="0" fontId="64" fillId="0" borderId="17" xfId="0" applyFont="1" applyBorder="1" applyAlignment="1" applyProtection="1">
      <alignment horizontal="right" vertical="center"/>
    </xf>
    <xf numFmtId="0" fontId="0" fillId="0" borderId="0" xfId="0" applyFont="1" applyBorder="1" applyAlignment="1" applyProtection="1">
      <alignment vertical="center"/>
    </xf>
    <xf numFmtId="4" fontId="42" fillId="0" borderId="0" xfId="2" applyNumberFormat="1" applyFont="1" applyAlignment="1" applyProtection="1">
      <alignment vertical="center"/>
    </xf>
    <xf numFmtId="10" fontId="42" fillId="0" borderId="0" xfId="5" applyFont="1" applyAlignment="1" applyProtection="1">
      <alignment vertical="center"/>
    </xf>
    <xf numFmtId="0" fontId="58" fillId="0" borderId="0" xfId="0" applyFont="1" applyAlignment="1" applyProtection="1">
      <alignment horizontal="center" vertical="center"/>
    </xf>
    <xf numFmtId="0" fontId="0" fillId="0" borderId="42" xfId="0" applyFont="1" applyBorder="1" applyAlignment="1" applyProtection="1">
      <alignment horizontal="left"/>
    </xf>
    <xf numFmtId="0" fontId="7" fillId="0" borderId="1" xfId="0" applyFont="1" applyBorder="1" applyAlignment="1" applyProtection="1">
      <alignment horizontal="left"/>
    </xf>
    <xf numFmtId="0" fontId="7" fillId="0" borderId="8" xfId="0" applyFont="1" applyBorder="1" applyAlignment="1" applyProtection="1">
      <alignment horizontal="left"/>
    </xf>
    <xf numFmtId="0" fontId="7" fillId="0" borderId="2" xfId="0" applyFont="1" applyBorder="1" applyAlignment="1" applyProtection="1">
      <alignment horizontal="left"/>
    </xf>
    <xf numFmtId="0" fontId="7" fillId="0" borderId="46" xfId="0" applyFont="1" applyBorder="1" applyAlignment="1" applyProtection="1">
      <alignment horizontal="left"/>
    </xf>
    <xf numFmtId="0" fontId="7" fillId="0" borderId="34" xfId="0" applyFont="1" applyBorder="1" applyAlignment="1" applyProtection="1">
      <alignment horizontal="left"/>
    </xf>
    <xf numFmtId="0" fontId="7" fillId="0" borderId="47" xfId="0" applyFont="1" applyBorder="1" applyAlignment="1" applyProtection="1">
      <alignment horizontal="left"/>
    </xf>
    <xf numFmtId="0" fontId="7" fillId="0" borderId="9" xfId="0" applyFont="1" applyBorder="1" applyAlignment="1" applyProtection="1">
      <alignment horizontal="left"/>
    </xf>
    <xf numFmtId="0" fontId="7" fillId="0" borderId="5" xfId="0" applyFont="1" applyBorder="1" applyAlignment="1" applyProtection="1">
      <alignment horizontal="left"/>
    </xf>
    <xf numFmtId="0" fontId="7" fillId="0" borderId="6" xfId="0" applyFont="1" applyBorder="1" applyAlignment="1" applyProtection="1">
      <alignment horizontal="center"/>
    </xf>
    <xf numFmtId="0" fontId="7" fillId="0" borderId="10" xfId="0" applyFont="1" applyBorder="1" applyAlignment="1" applyProtection="1">
      <alignment horizontal="center"/>
    </xf>
    <xf numFmtId="0" fontId="7" fillId="0" borderId="11" xfId="0" applyFont="1" applyBorder="1" applyAlignment="1" applyProtection="1">
      <alignment horizontal="center"/>
    </xf>
    <xf numFmtId="164" fontId="7" fillId="0" borderId="49" xfId="0" applyNumberFormat="1" applyFont="1" applyFill="1" applyBorder="1" applyAlignment="1" applyProtection="1"/>
    <xf numFmtId="0" fontId="11" fillId="0" borderId="0" xfId="0" applyFont="1" applyBorder="1" applyAlignment="1" applyProtection="1"/>
    <xf numFmtId="0" fontId="6" fillId="0" borderId="52" xfId="0" applyFont="1" applyBorder="1" applyAlignment="1" applyProtection="1">
      <alignment horizontal="left" vertical="center"/>
    </xf>
    <xf numFmtId="0" fontId="7" fillId="0" borderId="16" xfId="0" applyFont="1" applyBorder="1" applyAlignment="1" applyProtection="1">
      <alignment horizontal="center"/>
    </xf>
    <xf numFmtId="0" fontId="14" fillId="2" borderId="40" xfId="0" applyFont="1" applyFill="1" applyBorder="1" applyAlignment="1" applyProtection="1">
      <alignment horizontal="center" vertical="top" wrapText="1"/>
    </xf>
    <xf numFmtId="0" fontId="14" fillId="2" borderId="48" xfId="0" applyFont="1" applyFill="1" applyBorder="1" applyAlignment="1" applyProtection="1">
      <alignment horizontal="center" vertical="top" wrapText="1"/>
    </xf>
    <xf numFmtId="0" fontId="14" fillId="2" borderId="41" xfId="0" applyFont="1" applyFill="1" applyBorder="1" applyAlignment="1" applyProtection="1">
      <alignment horizontal="center" vertical="top" wrapText="1"/>
    </xf>
    <xf numFmtId="0" fontId="7" fillId="0" borderId="35" xfId="0" applyFont="1" applyFill="1" applyBorder="1" applyAlignment="1" applyProtection="1">
      <alignment horizontal="left" vertical="center"/>
    </xf>
    <xf numFmtId="9" fontId="7" fillId="10" borderId="0" xfId="5" applyNumberFormat="1" applyFont="1" applyFill="1" applyAlignment="1" applyProtection="1">
      <alignment vertical="top"/>
    </xf>
    <xf numFmtId="0" fontId="6" fillId="0" borderId="34" xfId="0" applyFont="1" applyBorder="1" applyProtection="1">
      <alignment vertical="center"/>
    </xf>
    <xf numFmtId="0" fontId="7" fillId="0" borderId="0" xfId="0" applyFont="1" applyFill="1" applyBorder="1" applyAlignment="1" applyProtection="1">
      <alignment horizontal="center" textRotation="90" wrapText="1"/>
    </xf>
    <xf numFmtId="0" fontId="7" fillId="0" borderId="0" xfId="0" applyFont="1" applyAlignment="1" applyProtection="1">
      <alignment horizontal="center" vertical="top"/>
    </xf>
    <xf numFmtId="0" fontId="7" fillId="0" borderId="55" xfId="0" applyFont="1" applyBorder="1" applyAlignment="1" applyProtection="1">
      <alignment horizontal="center" textRotation="90" wrapText="1"/>
    </xf>
    <xf numFmtId="0" fontId="7" fillId="0" borderId="55" xfId="0" applyFont="1" applyFill="1" applyBorder="1" applyAlignment="1" applyProtection="1">
      <alignment horizontal="center" textRotation="90" wrapText="1"/>
    </xf>
    <xf numFmtId="0" fontId="7" fillId="0" borderId="34" xfId="0" applyFont="1" applyBorder="1" applyProtection="1">
      <alignment vertical="center"/>
    </xf>
    <xf numFmtId="0" fontId="39" fillId="3" borderId="28" xfId="0" applyFont="1" applyFill="1" applyBorder="1" applyAlignment="1" applyProtection="1">
      <alignment horizontal="center" vertical="center"/>
    </xf>
    <xf numFmtId="0" fontId="11" fillId="7" borderId="0" xfId="0" applyFont="1" applyFill="1" applyBorder="1" applyAlignment="1" applyProtection="1"/>
    <xf numFmtId="0" fontId="7" fillId="7" borderId="0" xfId="0" applyFont="1" applyFill="1" applyBorder="1" applyAlignment="1" applyProtection="1"/>
    <xf numFmtId="164" fontId="14" fillId="7" borderId="0" xfId="0" applyNumberFormat="1" applyFont="1" applyFill="1" applyBorder="1" applyAlignment="1" applyProtection="1">
      <alignment vertical="top" wrapText="1"/>
    </xf>
    <xf numFmtId="0" fontId="7" fillId="0" borderId="61" xfId="0" applyFont="1" applyBorder="1" applyAlignment="1" applyProtection="1">
      <alignment horizontal="left" vertical="center"/>
    </xf>
    <xf numFmtId="10" fontId="6" fillId="0" borderId="35" xfId="5" applyFont="1" applyBorder="1" applyAlignment="1" applyProtection="1">
      <alignment horizontal="left" vertical="center"/>
    </xf>
    <xf numFmtId="0" fontId="0" fillId="0" borderId="0" xfId="0" applyFont="1" applyAlignment="1" applyProtection="1">
      <alignment horizontal="left"/>
    </xf>
    <xf numFmtId="3" fontId="0" fillId="0" borderId="17" xfId="0" applyNumberFormat="1" applyFont="1" applyFill="1" applyBorder="1" applyAlignment="1" applyProtection="1">
      <alignment vertical="center"/>
    </xf>
    <xf numFmtId="0" fontId="0" fillId="0" borderId="17" xfId="0" applyFont="1" applyBorder="1" applyAlignment="1" applyProtection="1">
      <alignment horizontal="right" vertical="center"/>
    </xf>
    <xf numFmtId="3" fontId="0" fillId="0" borderId="18" xfId="0" applyNumberFormat="1" applyFont="1" applyFill="1" applyBorder="1" applyAlignment="1" applyProtection="1">
      <alignment vertical="center"/>
    </xf>
    <xf numFmtId="3" fontId="0" fillId="0" borderId="0" xfId="2" applyNumberFormat="1" applyFont="1" applyBorder="1" applyAlignment="1" applyProtection="1">
      <alignment vertical="center"/>
    </xf>
    <xf numFmtId="0" fontId="64" fillId="0" borderId="0" xfId="0" applyFont="1" applyBorder="1" applyAlignment="1" applyProtection="1">
      <alignment vertical="center"/>
    </xf>
    <xf numFmtId="0" fontId="64" fillId="0" borderId="0" xfId="0" applyFont="1" applyBorder="1" applyAlignment="1" applyProtection="1">
      <alignment horizontal="right" vertical="center"/>
    </xf>
    <xf numFmtId="0" fontId="7" fillId="13" borderId="62" xfId="1075" applyFont="1" applyAlignment="1" applyProtection="1">
      <alignment horizontal="left"/>
      <protection locked="0"/>
    </xf>
    <xf numFmtId="164" fontId="14" fillId="14" borderId="69" xfId="1189" applyNumberFormat="1" applyFont="1" applyAlignment="1" applyProtection="1">
      <alignment vertical="top" wrapText="1"/>
    </xf>
    <xf numFmtId="0" fontId="7" fillId="14" borderId="69" xfId="1189" applyFont="1" applyAlignment="1" applyProtection="1"/>
    <xf numFmtId="0" fontId="7" fillId="14" borderId="69" xfId="1189" applyFont="1" applyAlignment="1" applyProtection="1">
      <alignment horizontal="right"/>
    </xf>
    <xf numFmtId="164" fontId="7" fillId="7" borderId="0" xfId="0" applyNumberFormat="1" applyFont="1" applyFill="1" applyBorder="1" applyAlignment="1" applyProtection="1">
      <alignment vertical="top" wrapText="1"/>
    </xf>
    <xf numFmtId="0" fontId="7" fillId="0" borderId="68" xfId="6" applyFont="1" applyFill="1" applyAlignment="1" applyProtection="1">
      <alignment horizontal="right"/>
    </xf>
    <xf numFmtId="0" fontId="7" fillId="0" borderId="68" xfId="6" applyFont="1" applyAlignment="1" applyProtection="1">
      <alignment horizontal="left"/>
    </xf>
    <xf numFmtId="0" fontId="7" fillId="0" borderId="68" xfId="6" applyFont="1" applyAlignment="1" applyProtection="1">
      <alignment horizontal="right"/>
    </xf>
    <xf numFmtId="0" fontId="7" fillId="14" borderId="72" xfId="1189" applyFont="1" applyBorder="1" applyAlignment="1" applyProtection="1">
      <alignment horizontal="center" vertical="top"/>
    </xf>
    <xf numFmtId="0" fontId="7" fillId="14" borderId="71" xfId="1189" applyFont="1" applyBorder="1" applyAlignment="1" applyProtection="1">
      <alignment horizontal="center" vertical="top"/>
    </xf>
    <xf numFmtId="0" fontId="7" fillId="14" borderId="56" xfId="1189" applyFont="1" applyBorder="1" applyAlignment="1" applyProtection="1">
      <alignment horizontal="left" vertical="top"/>
    </xf>
    <xf numFmtId="0" fontId="7" fillId="14" borderId="0" xfId="1189" applyFont="1" applyBorder="1" applyAlignment="1" applyProtection="1">
      <alignment horizontal="center" vertical="top"/>
    </xf>
    <xf numFmtId="0" fontId="7" fillId="14" borderId="57" xfId="1189" applyFont="1" applyBorder="1" applyAlignment="1" applyProtection="1">
      <alignment horizontal="center" vertical="top"/>
    </xf>
    <xf numFmtId="0" fontId="81" fillId="0" borderId="0" xfId="0" applyFont="1" applyFill="1" applyBorder="1" applyAlignment="1" applyProtection="1"/>
    <xf numFmtId="0" fontId="82" fillId="0" borderId="0" xfId="0" applyFont="1" applyFill="1" applyBorder="1" applyAlignment="1" applyProtection="1"/>
    <xf numFmtId="0" fontId="81" fillId="0" borderId="0" xfId="0" applyFont="1" applyFill="1" applyBorder="1" applyAlignment="1" applyProtection="1">
      <alignment horizontal="left"/>
    </xf>
    <xf numFmtId="0" fontId="81" fillId="0" borderId="0" xfId="0" applyFont="1" applyFill="1" applyBorder="1" applyAlignment="1" applyProtection="1">
      <alignment textRotation="90" wrapText="1"/>
    </xf>
    <xf numFmtId="0" fontId="81" fillId="0" borderId="94" xfId="0" applyFont="1" applyFill="1" applyBorder="1" applyAlignment="1" applyProtection="1"/>
    <xf numFmtId="0" fontId="82" fillId="0" borderId="94" xfId="0" applyFont="1" applyFill="1" applyBorder="1" applyAlignment="1" applyProtection="1"/>
    <xf numFmtId="0" fontId="83" fillId="0" borderId="94" xfId="0" applyFont="1" applyFill="1" applyBorder="1" applyAlignment="1" applyProtection="1">
      <alignment horizontal="left" vertical="top"/>
    </xf>
    <xf numFmtId="0" fontId="83" fillId="0" borderId="94" xfId="0" applyFont="1" applyFill="1" applyBorder="1" applyAlignment="1" applyProtection="1">
      <alignment vertical="top"/>
    </xf>
    <xf numFmtId="0" fontId="81" fillId="0" borderId="94" xfId="0" applyFont="1" applyFill="1" applyBorder="1" applyAlignment="1" applyProtection="1">
      <alignment textRotation="90" wrapText="1"/>
    </xf>
    <xf numFmtId="0" fontId="82" fillId="0" borderId="0" xfId="0" applyFont="1" applyFill="1" applyBorder="1" applyAlignment="1" applyProtection="1">
      <alignment horizontal="left"/>
    </xf>
    <xf numFmtId="0" fontId="82" fillId="0" borderId="0" xfId="0" applyFont="1" applyFill="1" applyBorder="1" applyAlignment="1" applyProtection="1">
      <alignment wrapText="1"/>
    </xf>
    <xf numFmtId="0" fontId="82" fillId="0" borderId="0" xfId="0" applyFont="1" applyFill="1" applyBorder="1" applyAlignment="1" applyProtection="1">
      <alignment horizontal="center"/>
    </xf>
    <xf numFmtId="0" fontId="81" fillId="0" borderId="95" xfId="0" applyFont="1" applyFill="1" applyBorder="1" applyAlignment="1" applyProtection="1"/>
    <xf numFmtId="0" fontId="82" fillId="0" borderId="95" xfId="0" applyFont="1" applyFill="1" applyBorder="1" applyAlignment="1" applyProtection="1"/>
    <xf numFmtId="0" fontId="82" fillId="0" borderId="95" xfId="0" applyFont="1" applyFill="1" applyBorder="1" applyAlignment="1" applyProtection="1">
      <alignment horizontal="left"/>
    </xf>
    <xf numFmtId="0" fontId="82" fillId="0" borderId="95" xfId="0" applyFont="1" applyFill="1" applyBorder="1" applyAlignment="1" applyProtection="1">
      <alignment wrapText="1"/>
    </xf>
    <xf numFmtId="0" fontId="82" fillId="0" borderId="95" xfId="0" applyFont="1" applyFill="1" applyBorder="1" applyAlignment="1" applyProtection="1">
      <alignment horizontal="center" wrapText="1"/>
    </xf>
    <xf numFmtId="0" fontId="81" fillId="0" borderId="95" xfId="0" applyFont="1" applyFill="1" applyBorder="1" applyAlignment="1" applyProtection="1">
      <alignment textRotation="90" wrapText="1"/>
    </xf>
    <xf numFmtId="0" fontId="7" fillId="12" borderId="68" xfId="3" applyFont="1" applyAlignment="1" applyProtection="1">
      <alignment horizontal="left"/>
      <protection locked="0"/>
    </xf>
    <xf numFmtId="0" fontId="84" fillId="0" borderId="0" xfId="0" applyFont="1" applyBorder="1" applyAlignment="1" applyProtection="1"/>
    <xf numFmtId="3" fontId="84" fillId="0" borderId="0" xfId="0" applyNumberFormat="1" applyFont="1" applyBorder="1" applyAlignment="1" applyProtection="1"/>
    <xf numFmtId="3" fontId="6" fillId="0" borderId="99" xfId="0" applyNumberFormat="1" applyFont="1" applyFill="1" applyBorder="1" applyAlignment="1" applyProtection="1">
      <alignment horizontal="left"/>
    </xf>
    <xf numFmtId="0" fontId="59"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10" fontId="59" fillId="0" borderId="0" xfId="5" applyFont="1" applyFill="1" applyBorder="1" applyAlignment="1" applyProtection="1">
      <alignment horizontal="right" vertical="center"/>
    </xf>
    <xf numFmtId="10" fontId="59" fillId="0" borderId="0" xfId="5" applyFont="1" applyFill="1" applyBorder="1" applyAlignment="1" applyProtection="1">
      <alignment vertical="center"/>
    </xf>
    <xf numFmtId="0" fontId="43" fillId="0" borderId="0" xfId="0" applyFont="1" applyAlignment="1" applyProtection="1"/>
    <xf numFmtId="0" fontId="6" fillId="0" borderId="100" xfId="0" applyFont="1" applyBorder="1" applyAlignment="1" applyProtection="1">
      <alignment horizontal="left" vertical="center"/>
    </xf>
    <xf numFmtId="0" fontId="7" fillId="0" borderId="101" xfId="0" applyFont="1" applyBorder="1" applyAlignment="1" applyProtection="1">
      <alignment horizontal="left" vertical="center"/>
    </xf>
    <xf numFmtId="0" fontId="6" fillId="0" borderId="0" xfId="0" applyFont="1" applyBorder="1" applyAlignment="1" applyProtection="1">
      <alignment horizontal="left" vertical="center"/>
    </xf>
    <xf numFmtId="0" fontId="6" fillId="0" borderId="42" xfId="0" applyFont="1" applyBorder="1" applyAlignment="1" applyProtection="1">
      <alignment horizontal="left"/>
    </xf>
    <xf numFmtId="0" fontId="6" fillId="0" borderId="86" xfId="0" applyFont="1" applyBorder="1" applyAlignment="1" applyProtection="1">
      <alignment horizontal="left" vertical="center"/>
    </xf>
    <xf numFmtId="0" fontId="7" fillId="0" borderId="39" xfId="0" applyFont="1" applyBorder="1" applyAlignment="1" applyProtection="1">
      <alignment horizontal="left" vertical="center"/>
    </xf>
    <xf numFmtId="0" fontId="7" fillId="0" borderId="87" xfId="0" applyFont="1" applyBorder="1" applyAlignment="1" applyProtection="1">
      <alignment horizontal="left" vertical="center"/>
    </xf>
    <xf numFmtId="0" fontId="7" fillId="14" borderId="86" xfId="1189" applyFont="1" applyBorder="1" applyAlignment="1" applyProtection="1"/>
    <xf numFmtId="0" fontId="7" fillId="14" borderId="39" xfId="1189" applyFont="1" applyBorder="1" applyAlignment="1" applyProtection="1">
      <alignment horizontal="right"/>
    </xf>
    <xf numFmtId="3" fontId="7" fillId="14" borderId="39" xfId="1189" applyNumberFormat="1" applyFont="1" applyBorder="1" applyAlignment="1" applyProtection="1"/>
    <xf numFmtId="3" fontId="7" fillId="14" borderId="87" xfId="1189" applyNumberFormat="1" applyFont="1" applyBorder="1" applyAlignment="1" applyProtection="1"/>
    <xf numFmtId="0" fontId="89" fillId="0" borderId="0" xfId="0" applyFont="1" applyFill="1" applyBorder="1" applyAlignment="1" applyProtection="1">
      <alignment horizontal="center" textRotation="90" wrapText="1"/>
    </xf>
    <xf numFmtId="0" fontId="85" fillId="0" borderId="0" xfId="0" applyFont="1" applyFill="1" applyBorder="1" applyAlignment="1" applyProtection="1">
      <alignment horizontal="left"/>
    </xf>
    <xf numFmtId="0" fontId="86" fillId="0" borderId="0" xfId="0" applyFont="1" applyFill="1" applyBorder="1" applyProtection="1">
      <alignment vertical="center"/>
    </xf>
    <xf numFmtId="10" fontId="87" fillId="0" borderId="0" xfId="5" applyFont="1" applyFill="1" applyBorder="1" applyAlignment="1" applyProtection="1">
      <alignment horizontal="right"/>
    </xf>
    <xf numFmtId="10" fontId="86" fillId="0" borderId="0" xfId="5" applyFont="1" applyFill="1" applyBorder="1" applyProtection="1"/>
    <xf numFmtId="0" fontId="88" fillId="0" borderId="0" xfId="0" applyFont="1" applyFill="1" applyBorder="1" applyAlignment="1" applyProtection="1">
      <alignment horizontal="center"/>
    </xf>
    <xf numFmtId="0" fontId="89" fillId="0" borderId="0" xfId="0" applyFont="1" applyFill="1" applyBorder="1" applyAlignment="1" applyProtection="1">
      <alignment horizontal="left"/>
    </xf>
    <xf numFmtId="0" fontId="85" fillId="0" borderId="94" xfId="0" applyFont="1" applyFill="1" applyBorder="1" applyAlignment="1" applyProtection="1">
      <alignment horizontal="left"/>
    </xf>
    <xf numFmtId="0" fontId="86" fillId="0" borderId="94" xfId="0" applyFont="1" applyFill="1" applyBorder="1" applyAlignment="1" applyProtection="1">
      <alignment horizontal="left"/>
    </xf>
    <xf numFmtId="0" fontId="86" fillId="0" borderId="94" xfId="0" applyFont="1" applyFill="1" applyBorder="1" applyProtection="1">
      <alignment vertical="center"/>
    </xf>
    <xf numFmtId="10" fontId="87" fillId="0" borderId="94" xfId="5" applyFont="1" applyFill="1" applyBorder="1" applyAlignment="1" applyProtection="1">
      <alignment horizontal="right"/>
    </xf>
    <xf numFmtId="10" fontId="86" fillId="0" borderId="94" xfId="5" applyFont="1" applyFill="1" applyBorder="1" applyProtection="1"/>
    <xf numFmtId="0" fontId="88" fillId="0" borderId="94" xfId="0" applyFont="1" applyFill="1" applyBorder="1" applyAlignment="1" applyProtection="1">
      <alignment horizontal="center"/>
    </xf>
    <xf numFmtId="0" fontId="85" fillId="0" borderId="95" xfId="0" applyFont="1" applyFill="1" applyBorder="1" applyAlignment="1" applyProtection="1">
      <alignment horizontal="left"/>
    </xf>
    <xf numFmtId="0" fontId="89" fillId="0" borderId="95" xfId="0" applyFont="1" applyFill="1" applyBorder="1" applyAlignment="1" applyProtection="1">
      <alignment horizontal="center" textRotation="90" wrapText="1"/>
    </xf>
    <xf numFmtId="0" fontId="86" fillId="0" borderId="95" xfId="0" applyFont="1" applyFill="1" applyBorder="1" applyProtection="1">
      <alignment vertical="center"/>
    </xf>
    <xf numFmtId="10" fontId="87" fillId="0" borderId="95" xfId="5" applyFont="1" applyFill="1" applyBorder="1" applyAlignment="1" applyProtection="1">
      <alignment horizontal="right"/>
    </xf>
    <xf numFmtId="0" fontId="89" fillId="0" borderId="95" xfId="0" applyFont="1" applyFill="1" applyBorder="1" applyAlignment="1" applyProtection="1">
      <alignment horizontal="left"/>
    </xf>
    <xf numFmtId="10" fontId="86" fillId="0" borderId="95" xfId="5" applyFont="1" applyFill="1" applyBorder="1" applyProtection="1"/>
    <xf numFmtId="0" fontId="88" fillId="0" borderId="95" xfId="0" applyFont="1" applyFill="1" applyBorder="1" applyAlignment="1" applyProtection="1">
      <alignment horizontal="center"/>
    </xf>
    <xf numFmtId="0" fontId="86" fillId="0" borderId="0" xfId="0" applyFont="1" applyAlignment="1" applyProtection="1">
      <alignment vertical="top"/>
    </xf>
    <xf numFmtId="0" fontId="89" fillId="0" borderId="24" xfId="0" applyFont="1" applyBorder="1" applyAlignment="1" applyProtection="1">
      <alignment horizontal="left"/>
    </xf>
    <xf numFmtId="0" fontId="89" fillId="0" borderId="0" xfId="0" applyFont="1" applyBorder="1" applyAlignment="1" applyProtection="1">
      <alignment horizontal="left"/>
    </xf>
    <xf numFmtId="170" fontId="84" fillId="0" borderId="0" xfId="0" applyNumberFormat="1" applyFont="1" applyBorder="1" applyAlignment="1" applyProtection="1"/>
    <xf numFmtId="10" fontId="26" fillId="0" borderId="0" xfId="5" applyFont="1" applyAlignment="1" applyProtection="1">
      <alignment horizontal="right"/>
    </xf>
    <xf numFmtId="0" fontId="7" fillId="9" borderId="55" xfId="0" applyFont="1" applyFill="1" applyBorder="1" applyAlignment="1" applyProtection="1">
      <alignment horizontal="center" textRotation="90" wrapText="1"/>
    </xf>
    <xf numFmtId="10" fontId="44" fillId="0" borderId="0" xfId="5" applyFont="1" applyAlignment="1" applyProtection="1">
      <alignment horizontal="right"/>
    </xf>
    <xf numFmtId="0" fontId="40" fillId="0" borderId="0" xfId="0" applyFont="1" applyAlignment="1" applyProtection="1">
      <alignment vertical="top"/>
    </xf>
    <xf numFmtId="0" fontId="40" fillId="0" borderId="68" xfId="6" applyFont="1" applyBorder="1" applyAlignment="1" applyProtection="1">
      <alignment vertical="center"/>
    </xf>
    <xf numFmtId="0" fontId="7" fillId="6" borderId="68" xfId="6" applyFont="1" applyFill="1" applyBorder="1" applyAlignment="1" applyProtection="1">
      <alignment textRotation="90" wrapText="1"/>
    </xf>
    <xf numFmtId="0" fontId="7" fillId="6" borderId="68" xfId="0" applyFont="1" applyFill="1" applyBorder="1" applyAlignment="1" applyProtection="1">
      <alignment textRotation="90" wrapText="1"/>
    </xf>
    <xf numFmtId="0" fontId="40" fillId="0" borderId="34" xfId="6" applyFont="1" applyBorder="1" applyAlignment="1" applyProtection="1">
      <alignment horizontal="left"/>
    </xf>
    <xf numFmtId="0" fontId="40" fillId="0" borderId="34" xfId="6" applyFont="1" applyBorder="1" applyAlignment="1" applyProtection="1">
      <alignment horizontal="center" vertical="center"/>
    </xf>
    <xf numFmtId="0" fontId="40" fillId="0" borderId="34" xfId="6" applyFont="1" applyBorder="1" applyAlignment="1" applyProtection="1">
      <alignment vertical="center"/>
    </xf>
    <xf numFmtId="1" fontId="40" fillId="0" borderId="34" xfId="6" applyNumberFormat="1" applyFont="1" applyBorder="1" applyAlignment="1" applyProtection="1">
      <alignment vertical="center"/>
    </xf>
    <xf numFmtId="9" fontId="40" fillId="0" borderId="34" xfId="6" applyNumberFormat="1" applyFont="1" applyBorder="1" applyAlignment="1" applyProtection="1">
      <alignment vertical="center"/>
    </xf>
    <xf numFmtId="1" fontId="40" fillId="0" borderId="34" xfId="6" applyNumberFormat="1" applyFont="1" applyBorder="1" applyAlignment="1" applyProtection="1"/>
    <xf numFmtId="0" fontId="40" fillId="0" borderId="34" xfId="6" applyFont="1" applyBorder="1" applyAlignment="1" applyProtection="1">
      <alignment vertical="top"/>
    </xf>
    <xf numFmtId="9" fontId="40" fillId="0" borderId="34" xfId="6" applyNumberFormat="1" applyFont="1" applyBorder="1" applyAlignment="1" applyProtection="1"/>
    <xf numFmtId="164" fontId="7" fillId="6" borderId="34" xfId="0" applyNumberFormat="1" applyFont="1" applyFill="1" applyBorder="1" applyAlignment="1" applyProtection="1">
      <alignment textRotation="90" wrapText="1"/>
    </xf>
    <xf numFmtId="0" fontId="7" fillId="6" borderId="34" xfId="0" applyFont="1" applyFill="1" applyBorder="1" applyAlignment="1" applyProtection="1">
      <alignment horizontal="center" textRotation="90" wrapText="1"/>
    </xf>
    <xf numFmtId="0" fontId="7" fillId="6" borderId="34" xfId="0" applyFont="1" applyFill="1" applyBorder="1" applyAlignment="1" applyProtection="1">
      <alignment textRotation="90" wrapText="1"/>
    </xf>
    <xf numFmtId="0" fontId="40" fillId="6" borderId="68" xfId="0" applyFont="1" applyFill="1" applyBorder="1" applyAlignment="1" applyProtection="1">
      <alignment vertical="center"/>
    </xf>
    <xf numFmtId="9" fontId="40" fillId="0" borderId="68" xfId="6" applyNumberFormat="1" applyFont="1" applyBorder="1" applyAlignment="1" applyProtection="1">
      <alignment vertical="center"/>
    </xf>
    <xf numFmtId="0" fontId="7" fillId="13" borderId="108" xfId="1075" applyFont="1" applyBorder="1" applyAlignment="1" applyProtection="1">
      <alignment horizontal="center"/>
      <protection locked="0"/>
    </xf>
    <xf numFmtId="0" fontId="4" fillId="0" borderId="17" xfId="0" applyFont="1" applyBorder="1" applyAlignment="1" applyProtection="1">
      <alignment horizontal="left"/>
    </xf>
    <xf numFmtId="9" fontId="4" fillId="0" borderId="17" xfId="5" applyNumberFormat="1" applyFont="1" applyBorder="1" applyAlignment="1" applyProtection="1"/>
    <xf numFmtId="3" fontId="4" fillId="0" borderId="0" xfId="0" applyNumberFormat="1" applyFont="1" applyFill="1" applyBorder="1" applyAlignment="1" applyProtection="1">
      <alignment vertical="center"/>
    </xf>
    <xf numFmtId="0" fontId="4" fillId="0" borderId="0" xfId="0" applyFont="1" applyBorder="1" applyAlignment="1" applyProtection="1">
      <alignment horizontal="left" vertical="center"/>
    </xf>
    <xf numFmtId="3" fontId="4" fillId="0" borderId="0" xfId="2" applyNumberFormat="1" applyFont="1" applyBorder="1" applyAlignment="1" applyProtection="1">
      <alignment horizontal="right"/>
    </xf>
    <xf numFmtId="0" fontId="4" fillId="0" borderId="0" xfId="0" applyFont="1" applyBorder="1" applyAlignment="1" applyProtection="1">
      <alignment horizontal="left"/>
    </xf>
    <xf numFmtId="9" fontId="4" fillId="0" borderId="0" xfId="5" applyNumberFormat="1" applyFont="1" applyBorder="1" applyAlignment="1" applyProtection="1"/>
    <xf numFmtId="0" fontId="4" fillId="0" borderId="0" xfId="0" applyFont="1" applyBorder="1" applyAlignment="1" applyProtection="1"/>
    <xf numFmtId="0" fontId="4" fillId="0" borderId="18" xfId="0" applyFont="1" applyBorder="1" applyAlignment="1" applyProtection="1">
      <alignment horizontal="left"/>
    </xf>
    <xf numFmtId="0" fontId="4" fillId="0" borderId="0" xfId="0" applyFont="1" applyAlignment="1" applyProtection="1"/>
    <xf numFmtId="0" fontId="3" fillId="0" borderId="0" xfId="0" applyFont="1" applyAlignment="1" applyProtection="1"/>
    <xf numFmtId="0" fontId="41" fillId="0" borderId="0" xfId="0" applyFont="1" applyAlignment="1" applyProtection="1">
      <alignment horizontal="right" vertical="center"/>
    </xf>
    <xf numFmtId="9" fontId="4" fillId="0" borderId="0" xfId="5" applyNumberFormat="1" applyFont="1" applyFill="1" applyBorder="1" applyAlignment="1" applyProtection="1"/>
    <xf numFmtId="9" fontId="4" fillId="8" borderId="17" xfId="5" applyNumberFormat="1" applyFont="1" applyFill="1" applyBorder="1" applyAlignment="1" applyProtection="1">
      <alignment vertical="center"/>
    </xf>
    <xf numFmtId="9" fontId="4" fillId="0" borderId="17" xfId="5" applyNumberFormat="1" applyFont="1" applyBorder="1" applyAlignment="1" applyProtection="1">
      <alignment horizontal="center"/>
    </xf>
    <xf numFmtId="9" fontId="42" fillId="0" borderId="17" xfId="5" applyNumberFormat="1" applyFont="1" applyBorder="1" applyAlignment="1" applyProtection="1">
      <alignment horizontal="center"/>
    </xf>
    <xf numFmtId="0" fontId="0" fillId="8" borderId="17" xfId="0" applyFont="1" applyFill="1" applyBorder="1" applyAlignment="1" applyProtection="1"/>
    <xf numFmtId="10" fontId="42" fillId="0" borderId="0" xfId="5" applyFont="1" applyAlignment="1" applyProtection="1">
      <alignment horizontal="right"/>
    </xf>
    <xf numFmtId="0" fontId="92" fillId="0" borderId="0" xfId="0" applyFont="1" applyFill="1" applyAlignment="1" applyProtection="1"/>
    <xf numFmtId="0" fontId="93" fillId="0" borderId="43" xfId="0" applyFont="1" applyFill="1" applyBorder="1" applyAlignment="1" applyProtection="1">
      <alignment horizontal="left" vertical="center"/>
    </xf>
    <xf numFmtId="0" fontId="93" fillId="0" borderId="43" xfId="0" applyFont="1" applyFill="1" applyBorder="1" applyAlignment="1" applyProtection="1">
      <alignment vertical="center"/>
    </xf>
    <xf numFmtId="10" fontId="93" fillId="0" borderId="43" xfId="5" applyFont="1" applyFill="1" applyBorder="1" applyAlignment="1" applyProtection="1">
      <alignment horizontal="right" vertical="center"/>
    </xf>
    <xf numFmtId="10" fontId="93" fillId="0" borderId="43" xfId="5" applyFont="1" applyFill="1" applyBorder="1" applyAlignment="1" applyProtection="1">
      <alignment vertical="center"/>
    </xf>
    <xf numFmtId="0" fontId="94" fillId="0" borderId="0" xfId="0" applyFont="1" applyFill="1" applyProtection="1">
      <alignment vertical="center"/>
    </xf>
    <xf numFmtId="0" fontId="95" fillId="0" borderId="0" xfId="0" applyFont="1" applyAlignment="1" applyProtection="1">
      <alignment vertical="top"/>
    </xf>
    <xf numFmtId="0" fontId="95" fillId="0" borderId="0" xfId="0" applyFont="1" applyProtection="1">
      <alignment vertical="center"/>
    </xf>
    <xf numFmtId="0" fontId="4" fillId="0" borderId="0" xfId="0" applyFont="1" applyProtection="1">
      <alignment vertical="center"/>
    </xf>
    <xf numFmtId="0" fontId="4" fillId="0" borderId="0" xfId="0" applyFont="1" applyAlignment="1" applyProtection="1">
      <alignment horizontal="left"/>
    </xf>
    <xf numFmtId="0" fontId="0" fillId="0" borderId="42" xfId="0" applyFont="1" applyBorder="1" applyAlignment="1" applyProtection="1"/>
    <xf numFmtId="0" fontId="2" fillId="0" borderId="0" xfId="0" applyFont="1" applyAlignment="1" applyProtection="1">
      <alignment horizontal="left"/>
    </xf>
    <xf numFmtId="0" fontId="42" fillId="0" borderId="0" xfId="0" applyFont="1" applyBorder="1" applyAlignment="1" applyProtection="1">
      <alignment vertical="top"/>
    </xf>
    <xf numFmtId="3" fontId="0" fillId="0" borderId="0" xfId="0" applyNumberFormat="1" applyFont="1" applyProtection="1">
      <alignment vertical="center"/>
    </xf>
    <xf numFmtId="0" fontId="0" fillId="0" borderId="0" xfId="0" applyFont="1" applyFill="1" applyAlignment="1" applyProtection="1">
      <alignment horizontal="right" vertical="top"/>
    </xf>
    <xf numFmtId="9" fontId="4" fillId="0" borderId="17" xfId="5" applyNumberFormat="1" applyFont="1" applyBorder="1" applyAlignment="1" applyProtection="1">
      <alignment horizontal="right" vertical="center"/>
    </xf>
    <xf numFmtId="0" fontId="0" fillId="0" borderId="0" xfId="0" applyFont="1" applyAlignment="1" applyProtection="1">
      <alignment horizontal="right"/>
    </xf>
    <xf numFmtId="0" fontId="3" fillId="0" borderId="0" xfId="0" applyFont="1" applyAlignment="1" applyProtection="1">
      <alignment vertical="center"/>
    </xf>
    <xf numFmtId="0" fontId="0" fillId="0" borderId="0" xfId="0" applyFont="1" applyBorder="1" applyAlignment="1" applyProtection="1">
      <alignment horizontal="right" vertical="center"/>
    </xf>
    <xf numFmtId="0" fontId="15" fillId="0" borderId="0" xfId="0" applyFont="1" applyFill="1" applyBorder="1" applyAlignment="1" applyProtection="1">
      <alignment horizontal="center" vertical="top" wrapText="1"/>
    </xf>
    <xf numFmtId="3" fontId="43" fillId="0" borderId="0" xfId="0" applyNumberFormat="1" applyFont="1" applyProtection="1">
      <alignment vertical="center"/>
    </xf>
    <xf numFmtId="0" fontId="43" fillId="0" borderId="0" xfId="0" applyFont="1" applyBorder="1" applyAlignment="1" applyProtection="1">
      <alignment horizontal="left" vertical="top"/>
    </xf>
    <xf numFmtId="0" fontId="47" fillId="0" borderId="0" xfId="0" applyFont="1" applyAlignment="1" applyProtection="1">
      <alignment horizontal="center"/>
    </xf>
    <xf numFmtId="0" fontId="47" fillId="0" borderId="0" xfId="0" applyFont="1" applyAlignment="1" applyProtection="1">
      <alignment horizontal="left"/>
    </xf>
    <xf numFmtId="0" fontId="47" fillId="0" borderId="0" xfId="0" applyFont="1" applyFill="1" applyProtection="1">
      <alignment vertical="center"/>
    </xf>
    <xf numFmtId="0" fontId="47" fillId="0" borderId="0" xfId="0" applyFont="1" applyAlignment="1" applyProtection="1">
      <alignment vertical="top"/>
    </xf>
    <xf numFmtId="3" fontId="43" fillId="0" borderId="0" xfId="0" applyNumberFormat="1" applyFont="1" applyAlignment="1" applyProtection="1"/>
    <xf numFmtId="0" fontId="92" fillId="0" borderId="0" xfId="0" applyFont="1" applyFill="1" applyAlignment="1" applyProtection="1">
      <alignment horizontal="left" vertical="top"/>
    </xf>
    <xf numFmtId="0" fontId="6" fillId="0" borderId="17" xfId="0" applyFont="1" applyBorder="1" applyAlignment="1" applyProtection="1"/>
    <xf numFmtId="0" fontId="7" fillId="0" borderId="17" xfId="0" applyFont="1" applyBorder="1" applyAlignment="1" applyProtection="1"/>
    <xf numFmtId="1" fontId="40" fillId="0" borderId="68" xfId="2" applyNumberFormat="1" applyFont="1" applyBorder="1" applyAlignment="1" applyProtection="1">
      <alignment vertical="center"/>
    </xf>
    <xf numFmtId="9" fontId="7" fillId="3" borderId="28" xfId="0" applyNumberFormat="1" applyFont="1" applyFill="1" applyBorder="1" applyAlignment="1" applyProtection="1">
      <alignment horizontal="left" vertical="center"/>
    </xf>
    <xf numFmtId="3" fontId="90" fillId="0" borderId="68" xfId="2" applyNumberFormat="1" applyFont="1" applyBorder="1" applyAlignment="1" applyProtection="1">
      <alignment vertical="center"/>
    </xf>
    <xf numFmtId="0" fontId="90" fillId="0" borderId="0" xfId="0" applyFont="1" applyAlignment="1" applyProtection="1">
      <alignment vertical="top"/>
    </xf>
    <xf numFmtId="3" fontId="90" fillId="0" borderId="34" xfId="6" applyNumberFormat="1" applyFont="1" applyBorder="1" applyAlignment="1" applyProtection="1"/>
    <xf numFmtId="0" fontId="7" fillId="0" borderId="0" xfId="0" applyFont="1" applyBorder="1" applyAlignment="1" applyProtection="1">
      <alignment horizontal="left" textRotation="90" wrapText="1"/>
    </xf>
    <xf numFmtId="9" fontId="40" fillId="0" borderId="111" xfId="6" applyNumberFormat="1" applyFont="1" applyBorder="1" applyAlignment="1" applyProtection="1">
      <alignment vertical="center"/>
    </xf>
    <xf numFmtId="9" fontId="40" fillId="0" borderId="68" xfId="5" applyNumberFormat="1" applyFont="1" applyBorder="1" applyAlignment="1" applyProtection="1">
      <alignment vertical="center"/>
    </xf>
    <xf numFmtId="9" fontId="40" fillId="29" borderId="68" xfId="5" applyNumberFormat="1" applyFont="1" applyFill="1" applyBorder="1" applyAlignment="1" applyProtection="1">
      <alignment vertical="center"/>
    </xf>
    <xf numFmtId="0" fontId="40" fillId="0" borderId="0" xfId="0" applyFont="1" applyAlignment="1" applyProtection="1">
      <alignment wrapText="1"/>
    </xf>
    <xf numFmtId="9" fontId="40" fillId="0" borderId="68" xfId="6" applyNumberFormat="1" applyFont="1" applyBorder="1" applyAlignment="1" applyProtection="1">
      <alignment horizontal="right" vertical="center"/>
    </xf>
    <xf numFmtId="0" fontId="89" fillId="0" borderId="0" xfId="0" applyFont="1" applyBorder="1" applyProtection="1">
      <alignment vertical="center"/>
    </xf>
    <xf numFmtId="0" fontId="86" fillId="0" borderId="0" xfId="0" applyFont="1" applyBorder="1" applyProtection="1">
      <alignment vertical="center"/>
    </xf>
    <xf numFmtId="3" fontId="4" fillId="30" borderId="39" xfId="1188" applyNumberFormat="1" applyFont="1" applyFill="1" applyBorder="1" applyAlignment="1" applyProtection="1">
      <protection locked="0"/>
    </xf>
    <xf numFmtId="0" fontId="61" fillId="0" borderId="0" xfId="0" applyFont="1" applyAlignment="1" applyProtection="1">
      <alignment horizontal="left"/>
    </xf>
    <xf numFmtId="0" fontId="103" fillId="0" borderId="0" xfId="0" applyFont="1" applyProtection="1">
      <alignment vertical="center"/>
    </xf>
    <xf numFmtId="10" fontId="106" fillId="0" borderId="0" xfId="5" applyFont="1" applyProtection="1"/>
    <xf numFmtId="0" fontId="61" fillId="0" borderId="0" xfId="0" applyFont="1" applyAlignment="1" applyProtection="1">
      <alignment horizontal="center"/>
    </xf>
    <xf numFmtId="0" fontId="103" fillId="0" borderId="0" xfId="0" applyFont="1" applyAlignment="1" applyProtection="1">
      <alignment vertical="top"/>
    </xf>
    <xf numFmtId="0" fontId="0" fillId="12" borderId="17" xfId="1" applyFont="1" applyAlignment="1" applyProtection="1"/>
    <xf numFmtId="0" fontId="7" fillId="31" borderId="68" xfId="6" applyFont="1" applyFill="1" applyBorder="1" applyAlignment="1" applyProtection="1">
      <alignment horizontal="center" textRotation="90" wrapText="1"/>
    </xf>
    <xf numFmtId="0" fontId="0" fillId="12" borderId="116" xfId="1190" applyFont="1" applyBorder="1" applyAlignment="1" applyProtection="1"/>
    <xf numFmtId="0" fontId="7" fillId="13" borderId="62" xfId="1075" applyFont="1" applyAlignment="1" applyProtection="1">
      <alignment horizontal="right" wrapText="1"/>
      <protection locked="0"/>
    </xf>
    <xf numFmtId="0" fontId="7" fillId="12" borderId="17" xfId="1" applyFont="1" applyAlignment="1" applyProtection="1">
      <alignment horizontal="left" wrapText="1"/>
      <protection locked="0"/>
    </xf>
    <xf numFmtId="0" fontId="7" fillId="12" borderId="17" xfId="1" applyFont="1" applyAlignment="1" applyProtection="1">
      <alignment horizontal="right" wrapText="1"/>
      <protection locked="0"/>
    </xf>
    <xf numFmtId="9" fontId="7" fillId="12" borderId="78" xfId="1" applyNumberFormat="1" applyFont="1" applyBorder="1" applyAlignment="1" applyProtection="1">
      <alignment wrapText="1"/>
      <protection locked="0"/>
    </xf>
    <xf numFmtId="0" fontId="7" fillId="13" borderId="62" xfId="1075" applyFont="1" applyAlignment="1" applyProtection="1">
      <alignment horizontal="left" wrapText="1"/>
      <protection locked="0"/>
    </xf>
    <xf numFmtId="9" fontId="7" fillId="13" borderId="78" xfId="1075" applyNumberFormat="1" applyFont="1" applyBorder="1" applyAlignment="1" applyProtection="1">
      <alignment wrapText="1"/>
      <protection locked="0"/>
    </xf>
    <xf numFmtId="0" fontId="0" fillId="12" borderId="17" xfId="1" applyFont="1" applyAlignment="1" applyProtection="1">
      <alignment horizontal="left" wrapText="1"/>
      <protection locked="0"/>
    </xf>
    <xf numFmtId="0" fontId="117" fillId="0" borderId="0" xfId="0" applyFont="1" applyAlignment="1" applyProtection="1">
      <alignment horizontal="left" vertical="center"/>
    </xf>
    <xf numFmtId="0" fontId="0" fillId="13" borderId="62" xfId="1075" applyFont="1" applyAlignment="1" applyProtection="1">
      <alignment horizontal="left" wrapText="1"/>
      <protection locked="0"/>
    </xf>
    <xf numFmtId="0" fontId="118" fillId="0" borderId="68" xfId="0" applyFont="1" applyBorder="1" applyAlignment="1" applyProtection="1">
      <alignment horizontal="left" vertical="center"/>
    </xf>
    <xf numFmtId="9" fontId="40" fillId="0" borderId="0" xfId="0" applyNumberFormat="1" applyFont="1" applyAlignment="1" applyProtection="1">
      <alignment vertical="center"/>
    </xf>
    <xf numFmtId="0" fontId="0" fillId="0" borderId="34" xfId="0" applyFont="1" applyBorder="1" applyProtection="1">
      <alignment vertical="center"/>
    </xf>
    <xf numFmtId="0" fontId="7" fillId="0" borderId="0" xfId="0" applyFont="1" applyBorder="1" applyAlignment="1" applyProtection="1">
      <alignment horizontal="center"/>
    </xf>
    <xf numFmtId="0" fontId="7" fillId="31" borderId="0" xfId="0" applyFont="1" applyFill="1" applyAlignment="1" applyProtection="1">
      <alignment vertical="top"/>
    </xf>
    <xf numFmtId="0" fontId="16" fillId="31" borderId="0" xfId="0" applyFont="1" applyFill="1" applyAlignment="1" applyProtection="1">
      <alignment horizontal="left"/>
    </xf>
    <xf numFmtId="0" fontId="6" fillId="31" borderId="0" xfId="0" applyFont="1" applyFill="1" applyAlignment="1" applyProtection="1">
      <alignment horizontal="right" vertical="top"/>
    </xf>
    <xf numFmtId="10" fontId="5" fillId="31" borderId="0" xfId="5" applyFont="1" applyFill="1" applyAlignment="1" applyProtection="1">
      <alignment horizontal="right"/>
    </xf>
    <xf numFmtId="10" fontId="6" fillId="31" borderId="0" xfId="5" applyFont="1" applyFill="1" applyAlignment="1" applyProtection="1">
      <alignment horizontal="right"/>
    </xf>
    <xf numFmtId="0" fontId="7" fillId="31" borderId="25" xfId="0" applyFont="1" applyFill="1" applyBorder="1" applyAlignment="1" applyProtection="1">
      <alignment horizontal="center" textRotation="90" wrapText="1"/>
    </xf>
    <xf numFmtId="0" fontId="7" fillId="31" borderId="0" xfId="0" applyFont="1" applyFill="1" applyAlignment="1" applyProtection="1">
      <alignment horizontal="center" vertical="top"/>
    </xf>
    <xf numFmtId="0" fontId="6" fillId="31" borderId="0" xfId="0" applyFont="1" applyFill="1" applyProtection="1">
      <alignment vertical="center"/>
    </xf>
    <xf numFmtId="10" fontId="6" fillId="31" borderId="0" xfId="5" applyFont="1" applyFill="1" applyProtection="1"/>
    <xf numFmtId="0" fontId="17" fillId="31" borderId="0" xfId="0" applyFont="1" applyFill="1" applyAlignment="1" applyProtection="1">
      <alignment horizontal="center"/>
    </xf>
    <xf numFmtId="0" fontId="6" fillId="31" borderId="0" xfId="0" applyFont="1" applyFill="1" applyAlignment="1" applyProtection="1">
      <alignment vertical="top"/>
    </xf>
    <xf numFmtId="0" fontId="6" fillId="0" borderId="0" xfId="0" applyFont="1" applyAlignment="1" applyProtection="1">
      <alignment horizontal="left" vertical="top"/>
    </xf>
    <xf numFmtId="0" fontId="7" fillId="0" borderId="34" xfId="0" applyFont="1" applyBorder="1" applyAlignment="1" applyProtection="1">
      <alignment horizontal="left" vertical="center"/>
    </xf>
    <xf numFmtId="0" fontId="0" fillId="0" borderId="55" xfId="0" applyFont="1" applyFill="1" applyBorder="1" applyAlignment="1" applyProtection="1">
      <alignment horizontal="center" textRotation="90" wrapText="1"/>
    </xf>
    <xf numFmtId="3" fontId="90" fillId="0" borderId="68" xfId="2" applyNumberFormat="1" applyFont="1" applyBorder="1" applyAlignment="1" applyProtection="1">
      <alignment horizontal="center" vertical="center"/>
    </xf>
    <xf numFmtId="9" fontId="40" fillId="0" borderId="34" xfId="5" applyNumberFormat="1" applyFont="1" applyBorder="1" applyAlignment="1" applyProtection="1">
      <alignment horizontal="center" vertical="center"/>
    </xf>
    <xf numFmtId="0" fontId="7" fillId="32" borderId="0" xfId="0" applyFont="1" applyFill="1" applyAlignment="1" applyProtection="1">
      <alignment vertical="top"/>
    </xf>
    <xf numFmtId="0" fontId="7" fillId="32" borderId="0" xfId="0" applyFont="1" applyFill="1" applyBorder="1" applyAlignment="1" applyProtection="1">
      <alignment vertical="top"/>
    </xf>
    <xf numFmtId="0" fontId="7" fillId="32" borderId="0" xfId="0" applyFont="1" applyFill="1" applyAlignment="1" applyProtection="1">
      <alignment horizontal="right" vertical="top"/>
    </xf>
    <xf numFmtId="10" fontId="5" fillId="32" borderId="0" xfId="5" applyFont="1" applyFill="1" applyAlignment="1" applyProtection="1">
      <alignment horizontal="right"/>
    </xf>
    <xf numFmtId="10" fontId="6" fillId="32" borderId="0" xfId="5" applyFont="1" applyFill="1" applyAlignment="1" applyProtection="1">
      <alignment horizontal="right"/>
    </xf>
    <xf numFmtId="0" fontId="7" fillId="32" borderId="0" xfId="0" applyFont="1" applyFill="1" applyAlignment="1" applyProtection="1"/>
    <xf numFmtId="0" fontId="25" fillId="32" borderId="0" xfId="0" applyFont="1" applyFill="1" applyAlignment="1" applyProtection="1"/>
    <xf numFmtId="10" fontId="33" fillId="32" borderId="0" xfId="5" applyFont="1" applyFill="1" applyAlignment="1" applyProtection="1">
      <alignment horizontal="right"/>
    </xf>
    <xf numFmtId="0" fontId="0" fillId="8" borderId="68" xfId="6" applyFont="1" applyFill="1" applyBorder="1" applyAlignment="1" applyProtection="1">
      <alignment textRotation="90" wrapText="1"/>
    </xf>
    <xf numFmtId="0" fontId="0" fillId="6" borderId="34" xfId="0" applyFont="1" applyFill="1" applyBorder="1" applyAlignment="1" applyProtection="1">
      <alignment textRotation="90" wrapText="1"/>
    </xf>
    <xf numFmtId="0" fontId="0" fillId="0" borderId="0" xfId="0" applyFont="1" applyAlignment="1" applyProtection="1">
      <alignment horizontal="center" textRotation="90"/>
    </xf>
    <xf numFmtId="0" fontId="0" fillId="6" borderId="34" xfId="0" applyFont="1" applyFill="1" applyBorder="1" applyAlignment="1" applyProtection="1">
      <alignment horizontal="center" textRotation="90"/>
    </xf>
    <xf numFmtId="1" fontId="0" fillId="6" borderId="34" xfId="0" applyNumberFormat="1" applyFont="1" applyFill="1" applyBorder="1" applyAlignment="1" applyProtection="1">
      <alignment horizontal="center" textRotation="90"/>
    </xf>
    <xf numFmtId="9" fontId="0" fillId="6" borderId="34" xfId="5" applyNumberFormat="1" applyFont="1" applyFill="1" applyBorder="1" applyAlignment="1" applyProtection="1">
      <alignment horizontal="center" textRotation="90"/>
    </xf>
    <xf numFmtId="10" fontId="26" fillId="0" borderId="0" xfId="5" applyFont="1" applyAlignment="1" applyProtection="1">
      <alignment horizontal="center" textRotation="90"/>
    </xf>
    <xf numFmtId="0" fontId="0" fillId="28" borderId="34" xfId="0" applyFont="1" applyFill="1" applyBorder="1" applyAlignment="1" applyProtection="1">
      <alignment horizontal="center" textRotation="90"/>
    </xf>
    <xf numFmtId="0" fontId="0" fillId="6" borderId="68" xfId="0" applyFont="1" applyFill="1" applyBorder="1" applyAlignment="1" applyProtection="1">
      <alignment horizontal="center" textRotation="90"/>
    </xf>
    <xf numFmtId="1" fontId="0" fillId="6" borderId="68" xfId="0" applyNumberFormat="1" applyFont="1" applyFill="1" applyBorder="1" applyAlignment="1" applyProtection="1">
      <alignment horizontal="center" textRotation="90"/>
    </xf>
    <xf numFmtId="3" fontId="0" fillId="6" borderId="68" xfId="0" applyNumberFormat="1" applyFont="1" applyFill="1" applyBorder="1" applyAlignment="1" applyProtection="1">
      <alignment horizontal="center" vertical="top" textRotation="90"/>
    </xf>
    <xf numFmtId="3" fontId="0" fillId="28" borderId="34" xfId="0" applyNumberFormat="1" applyFont="1" applyFill="1" applyBorder="1" applyAlignment="1" applyProtection="1">
      <alignment horizontal="center" vertical="top" textRotation="90"/>
    </xf>
    <xf numFmtId="0" fontId="40" fillId="0" borderId="68" xfId="6" applyFont="1" applyBorder="1" applyAlignment="1" applyProtection="1">
      <alignment horizontal="center" vertical="center"/>
    </xf>
    <xf numFmtId="9" fontId="90" fillId="0" borderId="34" xfId="6" applyNumberFormat="1" applyFont="1" applyBorder="1" applyAlignment="1" applyProtection="1">
      <alignment vertical="center"/>
    </xf>
    <xf numFmtId="0" fontId="14" fillId="14" borderId="86" xfId="1189" applyFont="1" applyBorder="1" applyAlignment="1" applyProtection="1">
      <alignment vertical="top"/>
    </xf>
    <xf numFmtId="0" fontId="14" fillId="14" borderId="39" xfId="1189" applyFont="1" applyBorder="1" applyAlignment="1" applyProtection="1">
      <alignment vertical="top"/>
    </xf>
    <xf numFmtId="0" fontId="7" fillId="0" borderId="110" xfId="1189" applyFont="1" applyFill="1" applyBorder="1" applyAlignment="1" applyProtection="1">
      <alignment wrapText="1"/>
    </xf>
    <xf numFmtId="0" fontId="14" fillId="0" borderId="109" xfId="1189" applyFont="1" applyFill="1" applyBorder="1" applyAlignment="1" applyProtection="1">
      <alignment vertical="top"/>
    </xf>
    <xf numFmtId="0" fontId="121" fillId="0" borderId="0" xfId="0" applyFont="1" applyFill="1" applyBorder="1" applyAlignment="1" applyProtection="1"/>
    <xf numFmtId="0" fontId="0" fillId="0" borderId="18" xfId="0" applyFont="1" applyBorder="1" applyAlignment="1" applyProtection="1"/>
    <xf numFmtId="0" fontId="0" fillId="0" borderId="17" xfId="0" applyFont="1" applyBorder="1" applyAlignment="1" applyProtection="1"/>
    <xf numFmtId="0" fontId="14" fillId="14" borderId="56" xfId="1189" applyFont="1" applyBorder="1" applyAlignment="1" applyProtection="1">
      <alignment vertical="top"/>
    </xf>
    <xf numFmtId="0" fontId="14" fillId="14" borderId="0" xfId="1189" applyFont="1" applyBorder="1" applyAlignment="1" applyProtection="1">
      <alignment vertical="top"/>
    </xf>
    <xf numFmtId="0" fontId="14" fillId="14" borderId="57" xfId="1189" applyFont="1" applyBorder="1" applyAlignment="1" applyProtection="1">
      <alignment vertical="top"/>
    </xf>
    <xf numFmtId="0" fontId="14" fillId="14" borderId="24" xfId="1189" applyFont="1" applyBorder="1" applyAlignment="1" applyProtection="1">
      <alignment horizontal="center" vertical="top" wrapText="1"/>
    </xf>
    <xf numFmtId="0" fontId="14" fillId="14" borderId="0" xfId="1189" applyFont="1" applyBorder="1" applyAlignment="1" applyProtection="1">
      <alignment horizontal="center" vertical="top" wrapText="1"/>
    </xf>
    <xf numFmtId="0" fontId="14" fillId="14" borderId="25" xfId="1189" applyFont="1" applyBorder="1" applyAlignment="1" applyProtection="1">
      <alignment horizontal="center" vertical="top" wrapText="1"/>
    </xf>
    <xf numFmtId="164" fontId="14" fillId="14" borderId="70" xfId="1189" applyNumberFormat="1" applyFont="1" applyBorder="1" applyAlignment="1" applyProtection="1">
      <alignment vertical="top" wrapText="1"/>
    </xf>
    <xf numFmtId="164" fontId="14" fillId="14" borderId="56" xfId="1189" applyNumberFormat="1" applyFont="1" applyBorder="1" applyAlignment="1" applyProtection="1">
      <alignment vertical="top" wrapText="1"/>
    </xf>
    <xf numFmtId="0" fontId="7" fillId="14" borderId="58" xfId="1189" applyFont="1" applyBorder="1" applyAlignment="1" applyProtection="1"/>
    <xf numFmtId="164" fontId="14" fillId="14" borderId="76" xfId="1189" applyNumberFormat="1" applyFont="1" applyBorder="1" applyAlignment="1" applyProtection="1">
      <alignment vertical="top" wrapText="1"/>
    </xf>
    <xf numFmtId="0" fontId="14" fillId="2" borderId="37" xfId="0" applyFont="1" applyFill="1" applyBorder="1" applyAlignment="1" applyProtection="1">
      <alignment horizontal="center" vertical="top"/>
    </xf>
    <xf numFmtId="0" fontId="14" fillId="2" borderId="17" xfId="0" applyFont="1" applyFill="1" applyBorder="1" applyAlignment="1" applyProtection="1">
      <alignment horizontal="center" vertical="top"/>
    </xf>
    <xf numFmtId="0" fontId="14" fillId="2" borderId="98" xfId="0" applyFont="1" applyFill="1" applyBorder="1" applyAlignment="1" applyProtection="1">
      <alignment horizontal="center" vertical="top"/>
    </xf>
    <xf numFmtId="0" fontId="14" fillId="2" borderId="53" xfId="0" applyFont="1" applyFill="1" applyBorder="1" applyAlignment="1" applyProtection="1">
      <alignment vertical="top"/>
    </xf>
    <xf numFmtId="0" fontId="14" fillId="2" borderId="49" xfId="0" applyFont="1" applyFill="1" applyBorder="1" applyAlignment="1" applyProtection="1">
      <alignment vertical="top"/>
    </xf>
    <xf numFmtId="0" fontId="14" fillId="2" borderId="54" xfId="0" applyFont="1" applyFill="1" applyBorder="1" applyAlignment="1" applyProtection="1">
      <alignment vertical="top"/>
    </xf>
    <xf numFmtId="0" fontId="14" fillId="2" borderId="37" xfId="0" applyFont="1" applyFill="1" applyBorder="1" applyAlignment="1" applyProtection="1">
      <alignment vertical="top"/>
    </xf>
    <xf numFmtId="0" fontId="14" fillId="2" borderId="17" xfId="0" applyFont="1" applyFill="1" applyBorder="1" applyAlignment="1" applyProtection="1">
      <alignment vertical="top"/>
    </xf>
    <xf numFmtId="0" fontId="14" fillId="2" borderId="98" xfId="0" applyFont="1" applyFill="1" applyBorder="1" applyAlignment="1" applyProtection="1">
      <alignment vertical="top"/>
    </xf>
    <xf numFmtId="0" fontId="15" fillId="0" borderId="0" xfId="0" applyFont="1" applyBorder="1" applyAlignment="1" applyProtection="1">
      <alignment wrapText="1"/>
    </xf>
    <xf numFmtId="0" fontId="15" fillId="0" borderId="143" xfId="0" applyFont="1" applyBorder="1" applyAlignment="1" applyProtection="1">
      <alignment wrapText="1"/>
    </xf>
    <xf numFmtId="0" fontId="15" fillId="0" borderId="0" xfId="0" applyFont="1" applyBorder="1" applyAlignment="1" applyProtection="1">
      <alignment vertical="top"/>
    </xf>
    <xf numFmtId="3" fontId="109" fillId="0" borderId="0" xfId="0" applyNumberFormat="1" applyFont="1" applyBorder="1" applyAlignment="1" applyProtection="1">
      <alignment horizontal="left"/>
    </xf>
    <xf numFmtId="0" fontId="109" fillId="0" borderId="0" xfId="0" applyFont="1" applyFill="1" applyBorder="1" applyProtection="1">
      <alignment vertical="center"/>
    </xf>
    <xf numFmtId="0" fontId="109" fillId="0" borderId="0" xfId="0" applyFont="1" applyBorder="1" applyProtection="1">
      <alignment vertical="center"/>
    </xf>
    <xf numFmtId="0" fontId="123" fillId="0" borderId="0" xfId="0" applyFont="1" applyBorder="1" applyProtection="1">
      <alignment vertical="center"/>
    </xf>
    <xf numFmtId="10" fontId="124" fillId="0" borderId="0" xfId="5" applyFont="1" applyBorder="1" applyAlignment="1" applyProtection="1">
      <alignment horizontal="right"/>
    </xf>
    <xf numFmtId="0" fontId="109" fillId="0" borderId="0" xfId="0" applyFont="1" applyProtection="1">
      <alignment vertical="center"/>
    </xf>
    <xf numFmtId="0" fontId="112" fillId="0" borderId="0" xfId="0" applyFont="1" applyBorder="1" applyAlignment="1" applyProtection="1">
      <alignment horizontal="left" vertical="center"/>
    </xf>
    <xf numFmtId="0" fontId="109" fillId="0" borderId="0" xfId="0" applyFont="1" applyBorder="1" applyAlignment="1" applyProtection="1">
      <alignment horizontal="left" vertical="center"/>
    </xf>
    <xf numFmtId="0" fontId="123" fillId="0" borderId="0" xfId="0" applyFont="1" applyBorder="1" applyAlignment="1" applyProtection="1">
      <alignment vertical="center"/>
    </xf>
    <xf numFmtId="9" fontId="123" fillId="0" borderId="0" xfId="5" applyNumberFormat="1" applyFont="1" applyBorder="1" applyAlignment="1" applyProtection="1">
      <alignment vertical="center"/>
    </xf>
    <xf numFmtId="0" fontId="123" fillId="0" borderId="0" xfId="0" applyFont="1" applyBorder="1" applyAlignment="1" applyProtection="1">
      <alignment horizontal="left" vertical="center"/>
    </xf>
    <xf numFmtId="0" fontId="125" fillId="0" borderId="0" xfId="0" applyFont="1" applyBorder="1" applyAlignment="1" applyProtection="1">
      <alignment horizontal="left" vertical="center"/>
    </xf>
    <xf numFmtId="3" fontId="91" fillId="0" borderId="0" xfId="0" applyNumberFormat="1" applyFont="1" applyAlignment="1" applyProtection="1">
      <alignment horizontal="left"/>
    </xf>
    <xf numFmtId="9" fontId="0" fillId="8" borderId="17" xfId="5" applyNumberFormat="1" applyFont="1" applyFill="1" applyBorder="1" applyAlignment="1" applyProtection="1"/>
    <xf numFmtId="0" fontId="0" fillId="6" borderId="68" xfId="6" applyFont="1" applyFill="1" applyBorder="1" applyAlignment="1" applyProtection="1">
      <alignment textRotation="90" wrapText="1"/>
    </xf>
    <xf numFmtId="3" fontId="126" fillId="0" borderId="68" xfId="2" applyNumberFormat="1" applyFont="1" applyBorder="1" applyAlignment="1" applyProtection="1">
      <alignment vertical="center"/>
    </xf>
    <xf numFmtId="3" fontId="6" fillId="6" borderId="68" xfId="0" applyNumberFormat="1" applyFont="1" applyFill="1" applyBorder="1" applyAlignment="1" applyProtection="1">
      <alignment horizontal="center" vertical="top" textRotation="90"/>
    </xf>
    <xf numFmtId="0" fontId="0" fillId="0" borderId="0" xfId="0" applyFont="1" applyFill="1" applyAlignment="1" applyProtection="1">
      <alignment horizontal="center" textRotation="90"/>
    </xf>
    <xf numFmtId="0" fontId="0" fillId="0" borderId="0" xfId="0" applyFont="1" applyFill="1" applyBorder="1" applyAlignment="1" applyProtection="1">
      <alignment horizontal="center" textRotation="90"/>
    </xf>
    <xf numFmtId="1" fontId="0" fillId="0" borderId="0" xfId="0" applyNumberFormat="1" applyFont="1" applyFill="1" applyBorder="1" applyAlignment="1" applyProtection="1">
      <alignment horizontal="center" textRotation="90"/>
    </xf>
    <xf numFmtId="9" fontId="0" fillId="0" borderId="0" xfId="5" applyNumberFormat="1" applyFont="1" applyFill="1" applyBorder="1" applyAlignment="1" applyProtection="1">
      <alignment horizontal="center" textRotation="90"/>
    </xf>
    <xf numFmtId="10" fontId="26" fillId="0" borderId="0" xfId="5" applyFont="1" applyFill="1" applyAlignment="1" applyProtection="1">
      <alignment horizontal="center" textRotation="90"/>
    </xf>
    <xf numFmtId="3" fontId="0" fillId="0" borderId="0" xfId="0" applyNumberFormat="1" applyFont="1" applyFill="1" applyBorder="1" applyAlignment="1" applyProtection="1">
      <alignment horizontal="center" vertical="top" textRotation="90"/>
    </xf>
    <xf numFmtId="0" fontId="40" fillId="0" borderId="34" xfId="6" applyFont="1" applyBorder="1" applyAlignment="1" applyProtection="1">
      <alignment horizontal="left" vertical="center"/>
    </xf>
    <xf numFmtId="10" fontId="44" fillId="0" borderId="0" xfId="5" applyFont="1" applyAlignment="1" applyProtection="1">
      <alignment horizontal="right" vertical="center"/>
    </xf>
    <xf numFmtId="3" fontId="90" fillId="0" borderId="34" xfId="6" applyNumberFormat="1" applyFont="1" applyBorder="1" applyAlignment="1" applyProtection="1">
      <alignment vertical="center"/>
    </xf>
    <xf numFmtId="0" fontId="40" fillId="0" borderId="0" xfId="0" applyFont="1" applyAlignment="1" applyProtection="1">
      <alignment vertical="center"/>
    </xf>
    <xf numFmtId="0" fontId="90" fillId="0" borderId="0" xfId="0" applyFont="1" applyAlignment="1" applyProtection="1">
      <alignment vertical="center"/>
    </xf>
    <xf numFmtId="9" fontId="0" fillId="0" borderId="0" xfId="0" applyNumberFormat="1" applyFont="1" applyBorder="1" applyAlignment="1" applyProtection="1">
      <alignment horizontal="right"/>
    </xf>
    <xf numFmtId="0" fontId="19" fillId="0" borderId="114" xfId="8" applyFont="1" applyFill="1" applyBorder="1" applyAlignment="1" applyProtection="1">
      <protection locked="0"/>
    </xf>
    <xf numFmtId="0" fontId="108" fillId="0" borderId="0" xfId="0" applyFont="1" applyFill="1" applyBorder="1" applyAlignment="1" applyProtection="1">
      <alignment vertical="top"/>
      <protection locked="0"/>
    </xf>
    <xf numFmtId="9" fontId="40" fillId="0" borderId="17" xfId="0" applyNumberFormat="1" applyFont="1" applyBorder="1" applyAlignment="1" applyProtection="1"/>
    <xf numFmtId="9" fontId="40" fillId="0" borderId="18" xfId="0" applyNumberFormat="1" applyFont="1" applyBorder="1" applyAlignment="1" applyProtection="1"/>
    <xf numFmtId="0" fontId="6" fillId="0" borderId="0" xfId="0" applyFont="1" applyFill="1" applyAlignment="1" applyProtection="1">
      <alignment horizontal="right" vertical="top"/>
    </xf>
    <xf numFmtId="0" fontId="131" fillId="0" borderId="0" xfId="0" applyFont="1" applyBorder="1" applyAlignment="1" applyProtection="1"/>
    <xf numFmtId="9" fontId="6" fillId="0" borderId="17" xfId="5" applyNumberFormat="1" applyFont="1" applyBorder="1" applyAlignment="1" applyProtection="1"/>
    <xf numFmtId="0" fontId="0" fillId="0" borderId="15" xfId="0" applyFont="1" applyBorder="1" applyAlignment="1" applyProtection="1">
      <alignment horizontal="left"/>
    </xf>
    <xf numFmtId="0" fontId="0" fillId="0" borderId="15" xfId="0" applyFont="1" applyBorder="1" applyProtection="1">
      <alignment vertical="center"/>
    </xf>
    <xf numFmtId="0" fontId="15" fillId="0" borderId="148" xfId="0" applyFont="1" applyBorder="1" applyAlignment="1" applyProtection="1">
      <alignment wrapText="1"/>
    </xf>
    <xf numFmtId="0" fontId="15" fillId="0" borderId="148" xfId="0" applyFont="1" applyBorder="1" applyAlignment="1" applyProtection="1">
      <alignment vertical="top"/>
    </xf>
    <xf numFmtId="0" fontId="4" fillId="0" borderId="149" xfId="2355" applyFont="1" applyFill="1" applyBorder="1" applyAlignment="1" applyProtection="1">
      <alignment horizontal="center" wrapText="1"/>
    </xf>
    <xf numFmtId="0" fontId="4" fillId="0" borderId="149" xfId="2355" applyFont="1" applyFill="1" applyBorder="1" applyAlignment="1" applyProtection="1"/>
    <xf numFmtId="0" fontId="3" fillId="0" borderId="149" xfId="2355" quotePrefix="1" applyFont="1" applyFill="1" applyBorder="1" applyAlignment="1" applyProtection="1">
      <alignment vertical="top" wrapText="1"/>
    </xf>
    <xf numFmtId="0" fontId="4" fillId="0" borderId="149" xfId="2355" applyFont="1" applyFill="1" applyBorder="1" applyAlignment="1" applyProtection="1">
      <alignment wrapText="1"/>
    </xf>
    <xf numFmtId="0" fontId="4" fillId="0" borderId="0" xfId="2355" applyFont="1" applyFill="1" applyBorder="1" applyAlignment="1" applyProtection="1"/>
    <xf numFmtId="0" fontId="4" fillId="0" borderId="0" xfId="2355" applyFont="1" applyFill="1" applyBorder="1" applyAlignment="1" applyProtection="1">
      <alignment horizontal="center" wrapText="1"/>
    </xf>
    <xf numFmtId="0" fontId="42" fillId="0" borderId="0" xfId="2355" quotePrefix="1" applyFont="1" applyFill="1" applyBorder="1" applyAlignment="1" applyProtection="1">
      <alignment horizontal="left" vertical="top" wrapText="1"/>
    </xf>
    <xf numFmtId="0" fontId="4" fillId="0" borderId="0" xfId="2355" applyFont="1" applyFill="1" applyBorder="1" applyAlignment="1" applyProtection="1">
      <alignment wrapText="1"/>
    </xf>
    <xf numFmtId="0" fontId="4" fillId="0" borderId="0" xfId="2355" applyFont="1" applyFill="1" applyBorder="1" applyAlignment="1" applyProtection="1">
      <alignment horizontal="center" vertical="center"/>
    </xf>
    <xf numFmtId="0" fontId="42" fillId="0" borderId="0" xfId="2355" applyFont="1" applyFill="1" applyBorder="1" applyAlignment="1" applyProtection="1">
      <alignment horizontal="left" vertical="center"/>
    </xf>
    <xf numFmtId="0" fontId="4" fillId="0" borderId="0" xfId="2355" applyFont="1" applyFill="1" applyBorder="1" applyAlignment="1" applyProtection="1">
      <alignment vertical="top" wrapText="1"/>
    </xf>
    <xf numFmtId="0" fontId="4" fillId="0" borderId="0" xfId="2355" applyFont="1" applyFill="1" applyBorder="1" applyAlignment="1" applyProtection="1">
      <alignment vertical="center"/>
    </xf>
    <xf numFmtId="0" fontId="4" fillId="0" borderId="149" xfId="2355" applyFont="1" applyFill="1" applyBorder="1" applyAlignment="1" applyProtection="1">
      <alignment horizontal="center" vertical="center"/>
    </xf>
    <xf numFmtId="0" fontId="4" fillId="0" borderId="149" xfId="2355" applyFont="1" applyFill="1" applyBorder="1" applyAlignment="1" applyProtection="1">
      <alignment vertical="center"/>
    </xf>
    <xf numFmtId="0" fontId="4" fillId="0" borderId="149" xfId="2355" applyFont="1" applyFill="1" applyBorder="1" applyAlignment="1" applyProtection="1">
      <alignment vertical="center" wrapText="1"/>
    </xf>
    <xf numFmtId="0" fontId="4" fillId="0" borderId="0" xfId="2355" applyFont="1" applyFill="1" applyAlignment="1" applyProtection="1">
      <alignment horizontal="center"/>
    </xf>
    <xf numFmtId="0" fontId="4" fillId="0" borderId="0" xfId="2355" applyFont="1" applyFill="1" applyAlignment="1" applyProtection="1"/>
    <xf numFmtId="0" fontId="4" fillId="0" borderId="0" xfId="2355" applyFont="1" applyFill="1" applyAlignment="1" applyProtection="1">
      <alignment wrapText="1"/>
    </xf>
    <xf numFmtId="0" fontId="4" fillId="0" borderId="0" xfId="2355" applyFont="1" applyFill="1" applyAlignment="1" applyProtection="1">
      <alignment horizontal="center" vertical="center"/>
    </xf>
    <xf numFmtId="0" fontId="42" fillId="0" borderId="0" xfId="2355" applyFont="1" applyFill="1" applyAlignment="1" applyProtection="1">
      <alignment vertical="center"/>
    </xf>
    <xf numFmtId="0" fontId="42" fillId="0" borderId="0" xfId="2355" quotePrefix="1" applyFont="1" applyFill="1" applyBorder="1" applyAlignment="1" applyProtection="1">
      <alignment horizontal="left" vertical="center" wrapText="1"/>
    </xf>
    <xf numFmtId="0" fontId="4" fillId="0" borderId="0" xfId="2355" applyFont="1" applyFill="1" applyBorder="1" applyAlignment="1" applyProtection="1">
      <alignment vertical="center" wrapText="1"/>
    </xf>
    <xf numFmtId="0" fontId="42" fillId="0" borderId="0" xfId="2355" applyFont="1" applyFill="1" applyBorder="1" applyAlignment="1" applyProtection="1">
      <alignment vertical="center"/>
    </xf>
    <xf numFmtId="0" fontId="4" fillId="0" borderId="149" xfId="2355" applyFont="1" applyFill="1" applyBorder="1" applyAlignment="1" applyProtection="1">
      <alignment vertical="top" wrapText="1"/>
    </xf>
    <xf numFmtId="0" fontId="4" fillId="0" borderId="150" xfId="2355" applyFont="1" applyFill="1" applyBorder="1" applyAlignment="1" applyProtection="1">
      <alignment vertical="top" wrapText="1"/>
    </xf>
    <xf numFmtId="4" fontId="4" fillId="0" borderId="0" xfId="2355" applyNumberFormat="1" applyFont="1" applyFill="1" applyAlignment="1" applyProtection="1">
      <alignment vertical="center"/>
    </xf>
    <xf numFmtId="0" fontId="4" fillId="0" borderId="149" xfId="2355" applyFont="1" applyFill="1" applyBorder="1" applyAlignment="1" applyProtection="1">
      <alignment horizontal="center"/>
    </xf>
    <xf numFmtId="3" fontId="135" fillId="0" borderId="149" xfId="2355" applyNumberFormat="1" applyFont="1" applyFill="1" applyBorder="1" applyAlignment="1" applyProtection="1"/>
    <xf numFmtId="0" fontId="4" fillId="0" borderId="25" xfId="2355" applyFont="1" applyFill="1" applyBorder="1" applyAlignment="1" applyProtection="1">
      <alignment vertical="center"/>
    </xf>
    <xf numFmtId="0" fontId="42" fillId="0" borderId="0" xfId="2355" applyFont="1" applyFill="1" applyAlignment="1" applyProtection="1">
      <alignment horizontal="left" vertical="center"/>
    </xf>
    <xf numFmtId="0" fontId="4" fillId="0" borderId="0" xfId="2355" applyFont="1" applyFill="1" applyAlignment="1" applyProtection="1">
      <alignment horizontal="left"/>
    </xf>
    <xf numFmtId="0" fontId="4" fillId="0" borderId="24" xfId="2355" applyFont="1" applyFill="1" applyBorder="1" applyAlignment="1" applyProtection="1">
      <alignment horizontal="left" vertical="center"/>
    </xf>
    <xf numFmtId="0" fontId="4" fillId="0" borderId="150" xfId="2355" applyFont="1" applyFill="1" applyBorder="1" applyAlignment="1" applyProtection="1"/>
    <xf numFmtId="2" fontId="4" fillId="0" borderId="0" xfId="2355" applyNumberFormat="1" applyFont="1" applyFill="1" applyBorder="1" applyAlignment="1" applyProtection="1">
      <alignment horizontal="center" vertical="center"/>
    </xf>
    <xf numFmtId="0" fontId="4" fillId="0" borderId="0" xfId="2355" applyFont="1" applyFill="1" applyBorder="1" applyProtection="1"/>
    <xf numFmtId="0" fontId="4" fillId="0" borderId="0" xfId="2355" applyFont="1" applyFill="1" applyAlignment="1" applyProtection="1">
      <alignment horizontal="left" vertical="center"/>
    </xf>
    <xf numFmtId="4" fontId="4" fillId="0" borderId="24" xfId="2355" applyNumberFormat="1" applyFont="1" applyFill="1" applyBorder="1" applyAlignment="1" applyProtection="1">
      <alignment horizontal="center" vertical="center"/>
    </xf>
    <xf numFmtId="0" fontId="42" fillId="0" borderId="14" xfId="2355" applyFont="1" applyFill="1" applyBorder="1" applyAlignment="1" applyProtection="1">
      <alignment horizontal="left" vertical="center"/>
    </xf>
    <xf numFmtId="0" fontId="4" fillId="0" borderId="14" xfId="2355" applyFont="1" applyFill="1" applyBorder="1" applyAlignment="1" applyProtection="1">
      <alignment vertical="center"/>
    </xf>
    <xf numFmtId="0" fontId="4" fillId="0" borderId="30" xfId="2355" applyFont="1" applyFill="1" applyBorder="1" applyAlignment="1" applyProtection="1">
      <alignment vertical="center"/>
    </xf>
    <xf numFmtId="170" fontId="6" fillId="0" borderId="0" xfId="0" applyNumberFormat="1" applyFont="1" applyBorder="1" applyAlignment="1" applyProtection="1"/>
    <xf numFmtId="0" fontId="0" fillId="13" borderId="62" xfId="1075" applyFont="1" applyAlignment="1" applyProtection="1">
      <alignment horizontal="left"/>
      <protection locked="0"/>
    </xf>
    <xf numFmtId="0" fontId="0" fillId="12" borderId="68" xfId="3" applyFont="1" applyAlignment="1" applyProtection="1">
      <alignment horizontal="left"/>
      <protection locked="0"/>
    </xf>
    <xf numFmtId="0" fontId="0" fillId="13" borderId="74" xfId="1075" applyFont="1" applyBorder="1" applyAlignment="1" applyProtection="1">
      <alignment horizontal="left" wrapText="1"/>
      <protection locked="0"/>
    </xf>
    <xf numFmtId="3" fontId="0" fillId="0" borderId="17" xfId="0" applyNumberFormat="1" applyFont="1" applyBorder="1" applyAlignment="1" applyProtection="1">
      <alignment horizontal="right" vertical="center"/>
    </xf>
    <xf numFmtId="0" fontId="0" fillId="31" borderId="68" xfId="6" applyFont="1" applyFill="1" applyBorder="1" applyAlignment="1" applyProtection="1">
      <alignment horizontal="center" textRotation="90" wrapText="1"/>
    </xf>
    <xf numFmtId="0" fontId="25" fillId="0" borderId="0" xfId="0" applyFont="1" applyBorder="1" applyAlignment="1" applyProtection="1"/>
    <xf numFmtId="0" fontId="49" fillId="0" borderId="0" xfId="0" applyFont="1" applyFill="1" applyBorder="1" applyProtection="1">
      <alignment vertical="center"/>
    </xf>
    <xf numFmtId="0" fontId="0" fillId="0" borderId="0" xfId="0" applyFont="1" applyAlignment="1" applyProtection="1">
      <alignment horizontal="left" wrapText="1"/>
    </xf>
    <xf numFmtId="9" fontId="129" fillId="0" borderId="17" xfId="5" applyNumberFormat="1" applyFont="1" applyBorder="1" applyAlignment="1" applyProtection="1">
      <alignment horizontal="right" vertical="center"/>
    </xf>
    <xf numFmtId="3" fontId="129" fillId="0" borderId="17" xfId="0" applyNumberFormat="1" applyFont="1" applyBorder="1" applyAlignment="1" applyProtection="1">
      <alignment horizontal="right" vertical="center"/>
    </xf>
    <xf numFmtId="0" fontId="6" fillId="34" borderId="0" xfId="0" applyFont="1" applyFill="1" applyAlignment="1" applyProtection="1">
      <alignment vertical="top"/>
    </xf>
    <xf numFmtId="0" fontId="7" fillId="34" borderId="0" xfId="0" applyFont="1" applyFill="1" applyAlignment="1" applyProtection="1">
      <alignment vertical="top"/>
    </xf>
    <xf numFmtId="0" fontId="6" fillId="34" borderId="0" xfId="0" applyFont="1" applyFill="1" applyAlignment="1" applyProtection="1">
      <alignment vertical="center"/>
    </xf>
    <xf numFmtId="0" fontId="7" fillId="34" borderId="0" xfId="0" applyFont="1" applyFill="1" applyAlignment="1" applyProtection="1">
      <alignment vertical="center"/>
    </xf>
    <xf numFmtId="3" fontId="90" fillId="34" borderId="68" xfId="2" applyNumberFormat="1" applyFont="1" applyFill="1" applyBorder="1" applyAlignment="1" applyProtection="1">
      <alignment vertical="center"/>
    </xf>
    <xf numFmtId="3" fontId="0" fillId="34" borderId="68" xfId="0" applyNumberFormat="1" applyFont="1" applyFill="1" applyBorder="1" applyAlignment="1" applyProtection="1">
      <alignment horizontal="center" vertical="top" textRotation="90"/>
    </xf>
    <xf numFmtId="0" fontId="40" fillId="34" borderId="68" xfId="6" applyFont="1" applyFill="1" applyBorder="1" applyAlignment="1" applyProtection="1">
      <alignment horizontal="center" vertical="center"/>
    </xf>
    <xf numFmtId="0" fontId="3" fillId="0" borderId="149" xfId="2355" quotePrefix="1" applyFont="1" applyFill="1" applyBorder="1" applyAlignment="1" applyProtection="1">
      <alignment horizontal="left" vertical="center" wrapText="1"/>
    </xf>
    <xf numFmtId="0" fontId="137" fillId="0" borderId="0" xfId="2355" applyFont="1" applyFill="1" applyBorder="1" applyAlignment="1" applyProtection="1">
      <alignment vertical="top" wrapText="1"/>
    </xf>
    <xf numFmtId="0" fontId="138" fillId="0" borderId="0" xfId="2355" applyFont="1" applyFill="1" applyBorder="1" applyAlignment="1" applyProtection="1">
      <alignment vertical="center"/>
    </xf>
    <xf numFmtId="0" fontId="140" fillId="0" borderId="0" xfId="0" applyFont="1" applyFill="1" applyBorder="1" applyAlignment="1" applyProtection="1">
      <alignment vertical="center"/>
    </xf>
    <xf numFmtId="0" fontId="141" fillId="0" borderId="0" xfId="0" applyFont="1" applyFill="1" applyBorder="1" applyAlignment="1" applyProtection="1">
      <alignment wrapText="1"/>
    </xf>
    <xf numFmtId="0" fontId="142" fillId="0" borderId="0" xfId="0" applyFont="1" applyFill="1" applyBorder="1" applyAlignment="1" applyProtection="1">
      <alignment horizontal="right" vertical="center"/>
    </xf>
    <xf numFmtId="0" fontId="142" fillId="0" borderId="154" xfId="0" applyFont="1" applyFill="1" applyBorder="1" applyAlignment="1" applyProtection="1">
      <alignment vertical="center" wrapText="1"/>
    </xf>
    <xf numFmtId="0" fontId="142" fillId="0" borderId="0" xfId="0" applyFont="1" applyFill="1" applyAlignment="1" applyProtection="1">
      <alignment vertical="center" wrapText="1"/>
    </xf>
    <xf numFmtId="0" fontId="142" fillId="0" borderId="0" xfId="0" applyFont="1" applyFill="1" applyBorder="1" applyAlignment="1" applyProtection="1">
      <alignment vertical="center" wrapText="1"/>
    </xf>
    <xf numFmtId="0" fontId="142" fillId="0" borderId="0" xfId="0" applyFont="1" applyFill="1" applyBorder="1" applyAlignment="1" applyProtection="1"/>
    <xf numFmtId="2" fontId="144" fillId="0" borderId="0" xfId="0" applyNumberFormat="1" applyFont="1" applyFill="1" applyAlignment="1" applyProtection="1"/>
    <xf numFmtId="0" fontId="137" fillId="0" borderId="0" xfId="2355" applyFont="1" applyFill="1" applyBorder="1" applyAlignment="1" applyProtection="1"/>
    <xf numFmtId="0" fontId="0" fillId="0" borderId="17" xfId="0" quotePrefix="1" applyFont="1" applyBorder="1" applyAlignment="1" applyProtection="1">
      <alignment horizontal="left"/>
    </xf>
    <xf numFmtId="0" fontId="6" fillId="0" borderId="33" xfId="0" applyFont="1" applyBorder="1" applyAlignment="1" applyProtection="1">
      <alignment horizontal="center" vertical="center"/>
    </xf>
    <xf numFmtId="0" fontId="0" fillId="12" borderId="17" xfId="1" applyFont="1" applyAlignment="1" applyProtection="1">
      <alignment horizontal="right"/>
    </xf>
    <xf numFmtId="0" fontId="0" fillId="12" borderId="17" xfId="1" applyFont="1" applyAlignment="1" applyProtection="1">
      <alignment horizontal="left"/>
    </xf>
    <xf numFmtId="0" fontId="7" fillId="0" borderId="159" xfId="0" applyFont="1" applyBorder="1" applyAlignment="1" applyProtection="1">
      <alignment horizontal="left"/>
    </xf>
    <xf numFmtId="0" fontId="131" fillId="0" borderId="0" xfId="0" applyFont="1" applyAlignment="1" applyProtection="1">
      <alignment horizontal="left"/>
    </xf>
    <xf numFmtId="164" fontId="14" fillId="14" borderId="136" xfId="1189" applyNumberFormat="1" applyFont="1" applyBorder="1" applyAlignment="1" applyProtection="1">
      <alignment horizontal="right" vertical="top" wrapText="1"/>
    </xf>
    <xf numFmtId="0" fontId="0" fillId="14" borderId="160" xfId="1189" applyFont="1" applyBorder="1" applyAlignment="1" applyProtection="1">
      <alignment horizontal="right" wrapText="1"/>
    </xf>
    <xf numFmtId="0" fontId="0" fillId="14" borderId="69" xfId="1189" applyFont="1" applyAlignment="1" applyProtection="1">
      <alignment horizontal="right" wrapText="1"/>
    </xf>
    <xf numFmtId="0" fontId="0" fillId="2" borderId="19" xfId="0" applyFont="1" applyFill="1" applyBorder="1" applyAlignment="1" applyProtection="1">
      <alignment horizontal="right" wrapText="1"/>
    </xf>
    <xf numFmtId="0" fontId="7" fillId="13" borderId="74" xfId="1075" applyFont="1" applyBorder="1" applyAlignment="1" applyProtection="1">
      <alignment horizontal="right" wrapText="1"/>
      <protection locked="0"/>
    </xf>
    <xf numFmtId="9" fontId="7" fillId="13" borderId="168" xfId="1075" applyNumberFormat="1" applyFont="1" applyBorder="1" applyAlignment="1" applyProtection="1">
      <alignment wrapText="1"/>
      <protection locked="0"/>
    </xf>
    <xf numFmtId="0" fontId="109" fillId="0" borderId="0" xfId="0" applyFont="1" applyAlignment="1" applyProtection="1"/>
    <xf numFmtId="0" fontId="155" fillId="0" borderId="0" xfId="0" applyFont="1" applyProtection="1">
      <alignment vertical="center"/>
    </xf>
    <xf numFmtId="0" fontId="124" fillId="0" borderId="0" xfId="0" applyFont="1" applyProtection="1">
      <alignment vertical="center"/>
    </xf>
    <xf numFmtId="0" fontId="7" fillId="0" borderId="0" xfId="1" applyFont="1" applyFill="1" applyBorder="1" applyAlignment="1" applyProtection="1">
      <alignment horizontal="right"/>
    </xf>
    <xf numFmtId="0" fontId="7" fillId="35" borderId="68" xfId="0" applyFont="1" applyFill="1" applyBorder="1" applyAlignment="1" applyProtection="1">
      <alignment textRotation="90" wrapText="1"/>
    </xf>
    <xf numFmtId="0" fontId="0" fillId="0" borderId="17" xfId="0" applyFont="1" applyBorder="1" applyAlignment="1" applyProtection="1">
      <alignment horizontal="right"/>
    </xf>
    <xf numFmtId="168" fontId="47" fillId="0" borderId="17" xfId="2" applyNumberFormat="1" applyFont="1" applyBorder="1" applyAlignment="1" applyProtection="1">
      <alignment horizontal="right"/>
    </xf>
    <xf numFmtId="0" fontId="42" fillId="0" borderId="18" xfId="0" applyFont="1" applyBorder="1" applyAlignment="1" applyProtection="1">
      <alignment horizontal="left"/>
    </xf>
    <xf numFmtId="0" fontId="26" fillId="0" borderId="0" xfId="0" applyFont="1" applyFill="1" applyBorder="1" applyProtection="1">
      <alignment vertical="center"/>
    </xf>
    <xf numFmtId="0" fontId="6" fillId="0" borderId="15" xfId="0" applyFont="1" applyBorder="1" applyAlignment="1" applyProtection="1">
      <alignment horizontal="left"/>
    </xf>
    <xf numFmtId="0" fontId="6" fillId="0" borderId="17" xfId="0" applyFont="1" applyBorder="1" applyAlignment="1" applyProtection="1">
      <alignment horizontal="left"/>
    </xf>
    <xf numFmtId="9" fontId="157" fillId="0" borderId="17" xfId="0" applyNumberFormat="1" applyFont="1" applyBorder="1" applyAlignment="1" applyProtection="1"/>
    <xf numFmtId="0" fontId="0" fillId="0" borderId="154" xfId="0" applyFont="1" applyBorder="1" applyAlignment="1" applyProtection="1">
      <alignment horizontal="left"/>
    </xf>
    <xf numFmtId="0" fontId="0" fillId="0" borderId="154" xfId="0" applyFont="1" applyBorder="1" applyProtection="1">
      <alignment vertical="center"/>
    </xf>
    <xf numFmtId="0" fontId="51" fillId="0" borderId="0" xfId="0" applyFont="1" applyFill="1" applyBorder="1" applyProtection="1">
      <alignment vertical="center"/>
    </xf>
    <xf numFmtId="10" fontId="50" fillId="0" borderId="0" xfId="5" applyFont="1" applyFill="1" applyBorder="1" applyAlignment="1" applyProtection="1">
      <alignment horizontal="right"/>
    </xf>
    <xf numFmtId="10" fontId="49" fillId="0" borderId="0" xfId="5" applyFont="1" applyFill="1" applyBorder="1" applyProtection="1"/>
    <xf numFmtId="0" fontId="42" fillId="0" borderId="0" xfId="0" applyFont="1" applyFill="1" applyBorder="1" applyProtection="1">
      <alignment vertical="center"/>
    </xf>
    <xf numFmtId="0" fontId="42" fillId="0" borderId="0" xfId="0" applyFont="1" applyFill="1" applyBorder="1" applyAlignment="1" applyProtection="1">
      <alignment vertical="top"/>
    </xf>
    <xf numFmtId="0" fontId="93" fillId="0" borderId="0" xfId="0" applyFont="1" applyFill="1" applyBorder="1" applyAlignment="1" applyProtection="1">
      <alignment vertical="center"/>
    </xf>
    <xf numFmtId="0" fontId="0" fillId="0" borderId="0" xfId="0" applyFont="1" applyBorder="1" applyAlignment="1" applyProtection="1">
      <alignment vertical="top"/>
    </xf>
    <xf numFmtId="0" fontId="6" fillId="0" borderId="0" xfId="0" applyFont="1" applyBorder="1" applyAlignment="1" applyProtection="1">
      <alignment horizontal="left"/>
    </xf>
    <xf numFmtId="9" fontId="157" fillId="0" borderId="0" xfId="0" applyNumberFormat="1" applyFont="1" applyBorder="1" applyAlignment="1" applyProtection="1"/>
    <xf numFmtId="0" fontId="0" fillId="0" borderId="0" xfId="0" applyFont="1" applyFill="1" applyBorder="1" applyAlignment="1" applyProtection="1">
      <alignment horizontal="right" vertical="top"/>
    </xf>
    <xf numFmtId="0" fontId="25" fillId="0" borderId="0" xfId="0" applyFont="1" applyFill="1" applyProtection="1">
      <alignment vertical="center"/>
    </xf>
    <xf numFmtId="0" fontId="6" fillId="0" borderId="16" xfId="0" applyFont="1" applyBorder="1" applyAlignment="1" applyProtection="1">
      <alignment horizontal="left"/>
    </xf>
    <xf numFmtId="0" fontId="0" fillId="0" borderId="16" xfId="0" applyFont="1" applyBorder="1" applyProtection="1">
      <alignment vertical="center"/>
    </xf>
    <xf numFmtId="3" fontId="6" fillId="0" borderId="42" xfId="0" applyNumberFormat="1" applyFont="1" applyBorder="1" applyAlignment="1" applyProtection="1">
      <alignment horizontal="right"/>
    </xf>
    <xf numFmtId="9" fontId="157" fillId="0" borderId="42" xfId="0" applyNumberFormat="1" applyFont="1" applyBorder="1" applyAlignment="1" applyProtection="1"/>
    <xf numFmtId="0" fontId="0" fillId="0" borderId="59" xfId="0" applyFont="1" applyBorder="1" applyAlignment="1" applyProtection="1">
      <alignment horizontal="left"/>
    </xf>
    <xf numFmtId="0" fontId="0" fillId="0" borderId="18" xfId="0" applyFont="1" applyBorder="1" applyAlignment="1" applyProtection="1">
      <alignment horizontal="left"/>
    </xf>
    <xf numFmtId="0" fontId="0" fillId="0" borderId="17" xfId="0" applyFont="1" applyBorder="1" applyAlignment="1" applyProtection="1">
      <alignment horizontal="left"/>
    </xf>
    <xf numFmtId="0" fontId="91" fillId="0" borderId="71" xfId="0" applyFont="1" applyFill="1" applyBorder="1" applyAlignment="1" applyProtection="1">
      <protection locked="0"/>
    </xf>
    <xf numFmtId="0" fontId="91" fillId="0" borderId="57" xfId="0" applyFont="1" applyFill="1" applyBorder="1" applyAlignment="1" applyProtection="1">
      <protection locked="0"/>
    </xf>
    <xf numFmtId="0" fontId="7" fillId="0" borderId="0" xfId="0" applyFont="1" applyAlignment="1" applyProtection="1">
      <alignment horizontal="right"/>
    </xf>
    <xf numFmtId="3" fontId="6" fillId="0" borderId="59" xfId="0" applyNumberFormat="1" applyFont="1" applyBorder="1" applyAlignment="1" applyProtection="1">
      <alignment horizontal="left"/>
    </xf>
    <xf numFmtId="0" fontId="7" fillId="14" borderId="39" xfId="1189" applyFont="1" applyBorder="1" applyAlignment="1" applyProtection="1">
      <alignment horizontal="center"/>
    </xf>
    <xf numFmtId="0" fontId="7" fillId="14" borderId="87" xfId="1189" applyFont="1" applyBorder="1" applyAlignment="1" applyProtection="1">
      <alignment horizontal="center"/>
    </xf>
    <xf numFmtId="0" fontId="6" fillId="0" borderId="59" xfId="0" applyFont="1" applyBorder="1" applyAlignment="1" applyProtection="1">
      <alignment horizontal="left"/>
    </xf>
    <xf numFmtId="0" fontId="7" fillId="12" borderId="68" xfId="3" applyFont="1" applyAlignment="1" applyProtection="1">
      <alignment horizontal="center"/>
      <protection locked="0"/>
    </xf>
    <xf numFmtId="0" fontId="7" fillId="13" borderId="62" xfId="1075" applyFont="1" applyAlignment="1" applyProtection="1">
      <alignment horizontal="center"/>
      <protection locked="0"/>
    </xf>
    <xf numFmtId="0" fontId="7" fillId="14" borderId="69" xfId="1189" applyFont="1" applyAlignment="1" applyProtection="1">
      <alignment horizontal="center"/>
    </xf>
    <xf numFmtId="0" fontId="7" fillId="14" borderId="69" xfId="1189" applyFont="1" applyAlignment="1" applyProtection="1">
      <alignment horizontal="center" wrapText="1"/>
    </xf>
    <xf numFmtId="0" fontId="7" fillId="14" borderId="86" xfId="1189" applyFont="1" applyBorder="1" applyAlignment="1" applyProtection="1">
      <alignment horizontal="center"/>
    </xf>
    <xf numFmtId="164" fontId="7" fillId="0" borderId="0" xfId="0" applyNumberFormat="1" applyFont="1" applyAlignment="1" applyProtection="1"/>
    <xf numFmtId="0" fontId="7" fillId="0" borderId="0" xfId="0" applyFont="1" applyAlignment="1" applyProtection="1"/>
    <xf numFmtId="3" fontId="7" fillId="0" borderId="0" xfId="0" applyNumberFormat="1" applyFont="1" applyAlignment="1" applyProtection="1"/>
    <xf numFmtId="0" fontId="0" fillId="14" borderId="69" xfId="1189" applyFont="1" applyAlignment="1" applyProtection="1">
      <alignment horizontal="center" vertical="top" wrapText="1"/>
    </xf>
    <xf numFmtId="0" fontId="14" fillId="14" borderId="72" xfId="1189" applyFont="1" applyBorder="1" applyAlignment="1" applyProtection="1">
      <alignment vertical="top"/>
    </xf>
    <xf numFmtId="0" fontId="14" fillId="14" borderId="71" xfId="1189" applyFont="1" applyBorder="1" applyAlignment="1" applyProtection="1">
      <alignment vertical="top"/>
    </xf>
    <xf numFmtId="0" fontId="7" fillId="14" borderId="58" xfId="1189" applyFont="1" applyBorder="1" applyAlignment="1" applyProtection="1">
      <alignment horizontal="center"/>
    </xf>
    <xf numFmtId="0" fontId="7" fillId="14" borderId="59" xfId="1189" applyFont="1" applyBorder="1" applyAlignment="1" applyProtection="1">
      <alignment horizontal="center"/>
    </xf>
    <xf numFmtId="0" fontId="7" fillId="14" borderId="60" xfId="1189" applyFont="1" applyBorder="1" applyAlignment="1" applyProtection="1">
      <alignment horizontal="center"/>
    </xf>
    <xf numFmtId="0" fontId="7" fillId="14" borderId="60" xfId="1189" applyFont="1" applyBorder="1" applyAlignment="1" applyProtection="1">
      <alignment horizontal="center" wrapText="1"/>
    </xf>
    <xf numFmtId="3" fontId="84" fillId="0" borderId="0" xfId="0" applyNumberFormat="1" applyFont="1" applyFill="1" applyBorder="1" applyAlignment="1" applyProtection="1">
      <alignment horizontal="left"/>
    </xf>
    <xf numFmtId="3" fontId="6" fillId="0" borderId="17" xfId="0" applyNumberFormat="1" applyFont="1" applyFill="1" applyBorder="1" applyAlignment="1" applyProtection="1">
      <alignment horizontal="left"/>
    </xf>
    <xf numFmtId="0" fontId="0" fillId="0" borderId="0" xfId="0" applyFont="1" applyFill="1" applyAlignment="1" applyProtection="1">
      <alignment horizontal="center" vertical="top" textRotation="90"/>
    </xf>
    <xf numFmtId="0" fontId="109" fillId="0" borderId="0" xfId="0" applyFont="1" applyAlignment="1" applyProtection="1">
      <alignment vertical="top"/>
    </xf>
    <xf numFmtId="0" fontId="0" fillId="0" borderId="0" xfId="0" applyFont="1" applyAlignment="1" applyProtection="1">
      <alignment horizontal="center" vertical="top"/>
    </xf>
    <xf numFmtId="0" fontId="42" fillId="0" borderId="0" xfId="0" applyFont="1" applyAlignment="1" applyProtection="1">
      <alignment horizontal="center" vertical="top"/>
    </xf>
    <xf numFmtId="0" fontId="0" fillId="0" borderId="0" xfId="0" applyFont="1" applyBorder="1" applyAlignment="1" applyProtection="1">
      <alignment horizontal="center" vertical="top"/>
    </xf>
    <xf numFmtId="3" fontId="6" fillId="0" borderId="0" xfId="0" applyNumberFormat="1" applyFont="1" applyFill="1" applyBorder="1" applyAlignment="1" applyProtection="1">
      <alignment horizontal="left"/>
    </xf>
    <xf numFmtId="0" fontId="6" fillId="0" borderId="0" xfId="0" applyFont="1" applyBorder="1" applyAlignment="1" applyProtection="1"/>
    <xf numFmtId="3" fontId="6" fillId="0" borderId="0" xfId="0" applyNumberFormat="1" applyFont="1" applyBorder="1" applyAlignment="1" applyProtection="1">
      <alignment horizontal="left"/>
    </xf>
    <xf numFmtId="0" fontId="89" fillId="0" borderId="0" xfId="0" applyFont="1" applyAlignment="1" applyProtection="1">
      <alignment vertical="center" wrapText="1"/>
    </xf>
    <xf numFmtId="0" fontId="109" fillId="0" borderId="0" xfId="0" applyFont="1" applyAlignment="1" applyProtection="1">
      <alignment wrapText="1"/>
    </xf>
    <xf numFmtId="0" fontId="109" fillId="0" borderId="0" xfId="0" applyFont="1" applyAlignment="1" applyProtection="1">
      <alignment vertical="center"/>
    </xf>
    <xf numFmtId="0" fontId="109" fillId="0" borderId="0" xfId="0" applyFont="1" applyAlignment="1" applyProtection="1">
      <alignment horizontal="center" textRotation="90"/>
    </xf>
    <xf numFmtId="0" fontId="109" fillId="0" borderId="0" xfId="0" applyFont="1" applyFill="1" applyAlignment="1" applyProtection="1">
      <alignment horizontal="center" textRotation="90"/>
    </xf>
    <xf numFmtId="0" fontId="59" fillId="0" borderId="0" xfId="0" applyFont="1" applyFill="1" applyBorder="1" applyAlignment="1" applyProtection="1">
      <alignment vertical="top"/>
    </xf>
    <xf numFmtId="10" fontId="59" fillId="0" borderId="0" xfId="5" applyFont="1" applyFill="1" applyBorder="1" applyAlignment="1" applyProtection="1">
      <alignment horizontal="right" vertical="top" wrapText="1"/>
    </xf>
    <xf numFmtId="3" fontId="84" fillId="0" borderId="0" xfId="0" applyNumberFormat="1" applyFont="1" applyBorder="1" applyAlignment="1" applyProtection="1">
      <alignment vertical="top"/>
    </xf>
    <xf numFmtId="170" fontId="84" fillId="0" borderId="0" xfId="0" applyNumberFormat="1" applyFont="1" applyBorder="1" applyAlignment="1" applyProtection="1">
      <alignment vertical="top"/>
    </xf>
    <xf numFmtId="3" fontId="6" fillId="0" borderId="59" xfId="0" applyNumberFormat="1" applyFont="1" applyBorder="1" applyAlignment="1" applyProtection="1">
      <alignment horizontal="left" vertical="top"/>
    </xf>
    <xf numFmtId="170" fontId="6" fillId="0" borderId="59" xfId="0" applyNumberFormat="1" applyFont="1" applyBorder="1" applyAlignment="1" applyProtection="1">
      <alignment horizontal="left" vertical="top"/>
    </xf>
    <xf numFmtId="0" fontId="7" fillId="0" borderId="0" xfId="0" applyFont="1" applyFill="1" applyBorder="1" applyAlignment="1" applyProtection="1">
      <alignment vertical="top"/>
    </xf>
    <xf numFmtId="0" fontId="84" fillId="0" borderId="0" xfId="0" applyFont="1" applyFill="1" applyBorder="1" applyAlignment="1" applyProtection="1">
      <alignment vertical="top"/>
    </xf>
    <xf numFmtId="0" fontId="0" fillId="0" borderId="0" xfId="0" applyFont="1" applyFill="1" applyAlignment="1" applyProtection="1">
      <alignment vertical="top"/>
    </xf>
    <xf numFmtId="0" fontId="7" fillId="0" borderId="0" xfId="0" applyFont="1" applyBorder="1" applyAlignment="1" applyProtection="1">
      <alignment vertical="top" wrapText="1"/>
    </xf>
    <xf numFmtId="0" fontId="0" fillId="0" borderId="0" xfId="0" applyFont="1" applyFill="1" applyBorder="1" applyAlignment="1" applyProtection="1">
      <alignment vertical="top"/>
    </xf>
    <xf numFmtId="0" fontId="0" fillId="13" borderId="116" xfId="4" applyNumberFormat="1" applyFont="1" applyBorder="1" applyAlignment="1" applyProtection="1"/>
    <xf numFmtId="0" fontId="7" fillId="0" borderId="174" xfId="0" applyFont="1" applyBorder="1" applyAlignment="1" applyProtection="1">
      <alignment vertical="top"/>
    </xf>
    <xf numFmtId="164" fontId="7" fillId="0" borderId="116" xfId="0" applyNumberFormat="1" applyFont="1" applyFill="1" applyBorder="1" applyAlignment="1" applyProtection="1">
      <alignment horizontal="left" wrapText="1"/>
    </xf>
    <xf numFmtId="0" fontId="7" fillId="0" borderId="116" xfId="0" applyFont="1" applyBorder="1" applyAlignment="1" applyProtection="1">
      <alignment vertical="top"/>
    </xf>
    <xf numFmtId="0" fontId="7" fillId="0" borderId="174" xfId="0" applyFont="1" applyBorder="1" applyAlignment="1" applyProtection="1">
      <alignment horizontal="right" vertical="top"/>
    </xf>
    <xf numFmtId="0" fontId="7" fillId="0" borderId="174" xfId="0" applyFont="1" applyBorder="1" applyAlignment="1" applyProtection="1">
      <alignment horizontal="right"/>
    </xf>
    <xf numFmtId="0" fontId="7" fillId="0" borderId="116" xfId="0" applyFont="1" applyBorder="1" applyAlignment="1" applyProtection="1">
      <alignment horizontal="right" vertical="top"/>
    </xf>
    <xf numFmtId="0" fontId="7" fillId="0" borderId="116" xfId="0" applyFont="1" applyBorder="1" applyAlignment="1" applyProtection="1">
      <alignment horizontal="right"/>
    </xf>
    <xf numFmtId="0" fontId="15" fillId="0" borderId="195" xfId="0" applyFont="1" applyFill="1" applyBorder="1" applyAlignment="1" applyProtection="1">
      <alignment horizontal="right" vertical="top" wrapText="1"/>
    </xf>
    <xf numFmtId="0" fontId="15" fillId="0" borderId="110" xfId="0" applyFont="1" applyFill="1" applyBorder="1" applyAlignment="1" applyProtection="1">
      <alignment horizontal="right" vertical="top" wrapText="1"/>
    </xf>
    <xf numFmtId="0" fontId="15" fillId="0" borderId="196" xfId="0" applyFont="1" applyFill="1" applyBorder="1" applyAlignment="1" applyProtection="1">
      <alignment horizontal="right" vertical="top" wrapText="1"/>
    </xf>
    <xf numFmtId="0" fontId="7" fillId="0" borderId="195" xfId="0" applyFont="1" applyFill="1" applyBorder="1" applyAlignment="1" applyProtection="1">
      <alignment vertical="top"/>
    </xf>
    <xf numFmtId="0" fontId="7" fillId="0" borderId="195" xfId="0" applyFont="1" applyFill="1" applyBorder="1" applyAlignment="1" applyProtection="1">
      <alignment horizontal="right" vertical="top"/>
    </xf>
    <xf numFmtId="0" fontId="7" fillId="0" borderId="195" xfId="0" applyFont="1" applyFill="1" applyBorder="1" applyAlignment="1" applyProtection="1">
      <alignment horizontal="right"/>
    </xf>
    <xf numFmtId="0" fontId="7" fillId="0" borderId="110" xfId="0" applyFont="1" applyFill="1" applyBorder="1" applyAlignment="1" applyProtection="1">
      <alignment vertical="top"/>
    </xf>
    <xf numFmtId="0" fontId="7" fillId="0" borderId="110" xfId="0" applyFont="1" applyFill="1" applyBorder="1" applyAlignment="1" applyProtection="1">
      <alignment horizontal="right" vertical="top"/>
    </xf>
    <xf numFmtId="0" fontId="7" fillId="0" borderId="110" xfId="0" applyFont="1" applyFill="1" applyBorder="1" applyAlignment="1" applyProtection="1">
      <alignment horizontal="right"/>
    </xf>
    <xf numFmtId="0" fontId="7" fillId="0" borderId="196" xfId="0" applyFont="1" applyFill="1" applyBorder="1" applyAlignment="1" applyProtection="1">
      <alignment vertical="top"/>
    </xf>
    <xf numFmtId="0" fontId="7" fillId="0" borderId="196" xfId="0" applyFont="1" applyFill="1" applyBorder="1" applyAlignment="1" applyProtection="1">
      <alignment horizontal="right" vertical="top"/>
    </xf>
    <xf numFmtId="0" fontId="7" fillId="0" borderId="196" xfId="0" applyFont="1" applyFill="1" applyBorder="1" applyAlignment="1" applyProtection="1">
      <alignment horizontal="right"/>
    </xf>
    <xf numFmtId="0" fontId="91" fillId="0" borderId="81" xfId="0" applyFont="1" applyFill="1" applyBorder="1" applyAlignment="1" applyProtection="1">
      <alignment horizontal="right" vertical="center"/>
    </xf>
    <xf numFmtId="0" fontId="91" fillId="0" borderId="81" xfId="0" applyFont="1" applyFill="1" applyBorder="1" applyAlignment="1" applyProtection="1">
      <alignment vertical="center"/>
    </xf>
    <xf numFmtId="0" fontId="156" fillId="0" borderId="197" xfId="0" applyFont="1" applyBorder="1" applyAlignment="1" applyProtection="1">
      <alignment vertical="center"/>
    </xf>
    <xf numFmtId="0" fontId="164" fillId="0" borderId="81" xfId="0" applyFont="1" applyFill="1" applyBorder="1" applyAlignment="1" applyProtection="1">
      <alignment horizontal="right" vertical="center" wrapText="1"/>
    </xf>
    <xf numFmtId="1" fontId="156" fillId="0" borderId="81" xfId="0" applyNumberFormat="1" applyFont="1" applyFill="1" applyBorder="1" applyAlignment="1" applyProtection="1">
      <alignment horizontal="right" vertical="center"/>
    </xf>
    <xf numFmtId="0" fontId="156" fillId="0" borderId="198" xfId="0" applyFont="1" applyBorder="1" applyAlignment="1" applyProtection="1">
      <alignment vertical="center"/>
    </xf>
    <xf numFmtId="0" fontId="0" fillId="0" borderId="143" xfId="0" applyFont="1" applyBorder="1" applyAlignment="1" applyProtection="1">
      <alignment wrapText="1"/>
    </xf>
    <xf numFmtId="0" fontId="0" fillId="0" borderId="0" xfId="0" applyFont="1" applyBorder="1" applyAlignment="1" applyProtection="1">
      <alignment wrapText="1"/>
    </xf>
    <xf numFmtId="0" fontId="109" fillId="0" borderId="0" xfId="0" applyFont="1" applyBorder="1" applyAlignment="1" applyProtection="1">
      <alignment wrapText="1"/>
    </xf>
    <xf numFmtId="0" fontId="165" fillId="0" borderId="0" xfId="0" applyFont="1" applyAlignment="1" applyProtection="1">
      <alignment horizontal="left"/>
    </xf>
    <xf numFmtId="0" fontId="12" fillId="0" borderId="0" xfId="0" applyFont="1" applyFill="1" applyProtection="1">
      <alignment vertical="center"/>
    </xf>
    <xf numFmtId="0" fontId="12" fillId="0" borderId="0" xfId="0" applyFont="1" applyProtection="1">
      <alignment vertical="center"/>
    </xf>
    <xf numFmtId="10" fontId="95" fillId="0" borderId="0" xfId="5" applyFont="1" applyAlignment="1" applyProtection="1">
      <alignment horizontal="right"/>
    </xf>
    <xf numFmtId="0" fontId="166" fillId="0" borderId="0" xfId="0" applyFont="1" applyProtection="1">
      <alignment vertical="center"/>
    </xf>
    <xf numFmtId="10" fontId="94" fillId="0" borderId="0" xfId="5" applyFont="1" applyProtection="1"/>
    <xf numFmtId="10" fontId="95" fillId="0" borderId="0" xfId="5" applyFont="1" applyProtection="1"/>
    <xf numFmtId="0" fontId="167" fillId="0" borderId="0" xfId="0" applyFont="1" applyAlignment="1" applyProtection="1">
      <alignment horizontal="center"/>
    </xf>
    <xf numFmtId="0" fontId="12" fillId="0" borderId="0" xfId="0" applyFont="1" applyAlignment="1" applyProtection="1">
      <alignment vertical="top"/>
    </xf>
    <xf numFmtId="0" fontId="0" fillId="13" borderId="59" xfId="1188" applyFont="1" applyAlignment="1" applyProtection="1">
      <alignment horizontal="left"/>
      <protection locked="0"/>
    </xf>
    <xf numFmtId="3" fontId="125" fillId="0" borderId="0" xfId="1188" applyNumberFormat="1" applyFont="1" applyFill="1" applyBorder="1" applyAlignment="1" applyProtection="1">
      <alignment horizontal="right" vertical="center"/>
      <protection locked="0"/>
    </xf>
    <xf numFmtId="3" fontId="125" fillId="0" borderId="0" xfId="1188" applyNumberFormat="1" applyFont="1" applyFill="1" applyBorder="1" applyAlignment="1" applyProtection="1">
      <alignment horizontal="center" vertical="center"/>
      <protection locked="0"/>
    </xf>
    <xf numFmtId="3" fontId="0" fillId="30" borderId="59" xfId="1188" applyNumberFormat="1" applyFont="1" applyFill="1" applyAlignment="1" applyProtection="1">
      <alignment horizontal="left"/>
    </xf>
    <xf numFmtId="3" fontId="4" fillId="30" borderId="59" xfId="1188" applyNumberFormat="1" applyFont="1" applyFill="1" applyAlignment="1" applyProtection="1">
      <alignment horizontal="right" vertical="center"/>
    </xf>
    <xf numFmtId="0" fontId="0" fillId="0" borderId="0" xfId="0" applyBorder="1" applyAlignment="1" applyProtection="1">
      <alignment horizontal="left"/>
    </xf>
    <xf numFmtId="3" fontId="47" fillId="0" borderId="17" xfId="0" applyNumberFormat="1" applyFont="1" applyFill="1" applyBorder="1" applyAlignment="1" applyProtection="1"/>
    <xf numFmtId="168" fontId="47" fillId="0" borderId="17" xfId="2" applyNumberFormat="1" applyFont="1" applyBorder="1" applyAlignment="1" applyProtection="1"/>
    <xf numFmtId="3" fontId="47" fillId="0" borderId="18" xfId="0" applyNumberFormat="1" applyFont="1" applyFill="1" applyBorder="1" applyAlignment="1" applyProtection="1"/>
    <xf numFmtId="168" fontId="47" fillId="0" borderId="18" xfId="2" applyNumberFormat="1" applyFont="1" applyBorder="1" applyAlignment="1" applyProtection="1"/>
    <xf numFmtId="0" fontId="0" fillId="0" borderId="18" xfId="0" applyBorder="1" applyAlignment="1" applyProtection="1"/>
    <xf numFmtId="168" fontId="3" fillId="0" borderId="18" xfId="0" applyNumberFormat="1" applyFont="1" applyFill="1" applyBorder="1" applyAlignment="1" applyProtection="1"/>
    <xf numFmtId="171" fontId="42" fillId="0" borderId="17" xfId="0" applyNumberFormat="1" applyFont="1" applyBorder="1" applyAlignment="1" applyProtection="1"/>
    <xf numFmtId="3" fontId="0" fillId="0" borderId="18" xfId="0" applyNumberFormat="1" applyFont="1" applyFill="1" applyBorder="1" applyAlignment="1" applyProtection="1"/>
    <xf numFmtId="3" fontId="0" fillId="0" borderId="0" xfId="0" applyNumberFormat="1" applyFont="1" applyFill="1" applyBorder="1" applyAlignment="1" applyProtection="1"/>
    <xf numFmtId="3" fontId="0" fillId="8" borderId="17" xfId="0" applyNumberFormat="1" applyFont="1" applyFill="1" applyBorder="1" applyAlignment="1" applyProtection="1">
      <alignment vertical="center"/>
    </xf>
    <xf numFmtId="3" fontId="47" fillId="0" borderId="17" xfId="0" applyNumberFormat="1" applyFont="1" applyFill="1" applyBorder="1" applyAlignment="1" applyProtection="1">
      <alignment vertical="center"/>
    </xf>
    <xf numFmtId="3" fontId="0" fillId="8" borderId="18" xfId="0" applyNumberFormat="1" applyFont="1" applyFill="1" applyBorder="1" applyAlignment="1" applyProtection="1">
      <alignment vertical="center"/>
    </xf>
    <xf numFmtId="3" fontId="47" fillId="0" borderId="18" xfId="0" applyNumberFormat="1" applyFont="1" applyFill="1" applyBorder="1" applyAlignment="1" applyProtection="1">
      <alignment vertical="center"/>
    </xf>
    <xf numFmtId="3" fontId="0" fillId="0" borderId="0" xfId="0" applyNumberFormat="1" applyFont="1" applyFill="1" applyBorder="1" applyAlignment="1" applyProtection="1">
      <alignment vertical="center"/>
    </xf>
    <xf numFmtId="3" fontId="42" fillId="0" borderId="18" xfId="0" applyNumberFormat="1" applyFont="1" applyFill="1" applyBorder="1" applyAlignment="1" applyProtection="1">
      <alignment horizontal="right"/>
    </xf>
    <xf numFmtId="3" fontId="0" fillId="0" borderId="0" xfId="0" applyNumberFormat="1" applyFont="1" applyFill="1" applyBorder="1" applyAlignment="1" applyProtection="1">
      <alignment horizontal="right" vertical="center"/>
    </xf>
    <xf numFmtId="172" fontId="0" fillId="0" borderId="17" xfId="0" applyNumberFormat="1" applyFont="1" applyFill="1" applyBorder="1" applyAlignment="1" applyProtection="1">
      <alignment horizontal="right" vertical="center"/>
    </xf>
    <xf numFmtId="168" fontId="0" fillId="0" borderId="17" xfId="0" applyNumberFormat="1" applyFont="1" applyFill="1" applyBorder="1" applyAlignment="1" applyProtection="1">
      <alignment horizontal="right" vertical="center"/>
    </xf>
    <xf numFmtId="168" fontId="42" fillId="0" borderId="17" xfId="0" applyNumberFormat="1" applyFont="1" applyFill="1" applyBorder="1" applyAlignment="1" applyProtection="1">
      <alignment horizontal="right" vertical="center"/>
    </xf>
    <xf numFmtId="0" fontId="80" fillId="14" borderId="92" xfId="1189" applyFont="1" applyBorder="1" applyAlignment="1" applyProtection="1">
      <alignment vertical="top"/>
    </xf>
    <xf numFmtId="0" fontId="80" fillId="14" borderId="92" xfId="1189" applyFont="1" applyBorder="1" applyAlignment="1" applyProtection="1">
      <alignment horizontal="right" wrapText="1"/>
    </xf>
    <xf numFmtId="0" fontId="80" fillId="14" borderId="93" xfId="1189" applyFont="1" applyBorder="1" applyAlignment="1" applyProtection="1">
      <alignment vertical="top"/>
    </xf>
    <xf numFmtId="0" fontId="80" fillId="14" borderId="93" xfId="1189" applyFont="1" applyBorder="1" applyAlignment="1" applyProtection="1">
      <alignment horizontal="right" wrapText="1"/>
    </xf>
    <xf numFmtId="0" fontId="7" fillId="0" borderId="75" xfId="6" applyFont="1" applyBorder="1" applyAlignment="1" applyProtection="1">
      <alignment horizontal="right"/>
    </xf>
    <xf numFmtId="0" fontId="122" fillId="0" borderId="135" xfId="4" applyNumberFormat="1" applyFont="1" applyFill="1" applyBorder="1" applyAlignment="1" applyProtection="1">
      <alignment horizontal="center"/>
    </xf>
    <xf numFmtId="0" fontId="7" fillId="9" borderId="68" xfId="6" applyFont="1" applyFill="1" applyAlignment="1" applyProtection="1">
      <alignment horizontal="left"/>
    </xf>
    <xf numFmtId="0" fontId="7" fillId="9" borderId="68" xfId="6" applyFont="1" applyFill="1" applyAlignment="1" applyProtection="1">
      <alignment horizontal="right"/>
    </xf>
    <xf numFmtId="0" fontId="7" fillId="0" borderId="83" xfId="6" applyFont="1" applyBorder="1" applyAlignment="1" applyProtection="1">
      <alignment horizontal="left"/>
    </xf>
    <xf numFmtId="9" fontId="15" fillId="0" borderId="68" xfId="5" applyNumberFormat="1" applyFont="1" applyBorder="1" applyAlignment="1" applyProtection="1">
      <alignment horizontal="center"/>
    </xf>
    <xf numFmtId="0" fontId="7" fillId="9" borderId="83" xfId="6" applyFont="1" applyFill="1" applyBorder="1" applyAlignment="1" applyProtection="1">
      <alignment horizontal="left"/>
    </xf>
    <xf numFmtId="0" fontId="7" fillId="0" borderId="103" xfId="6" applyFont="1" applyBorder="1" applyAlignment="1" applyProtection="1">
      <alignment horizontal="left"/>
    </xf>
    <xf numFmtId="0" fontId="7" fillId="0" borderId="0" xfId="0" applyFont="1" applyFill="1" applyAlignment="1" applyProtection="1">
      <alignment horizontal="left"/>
    </xf>
    <xf numFmtId="10" fontId="59" fillId="0" borderId="43" xfId="0" applyNumberFormat="1" applyFont="1" applyBorder="1" applyAlignment="1" applyProtection="1">
      <alignment horizontal="right" vertical="center"/>
    </xf>
    <xf numFmtId="0" fontId="59" fillId="0" borderId="43" xfId="0" applyFont="1" applyBorder="1" applyAlignment="1" applyProtection="1">
      <alignment vertical="center"/>
    </xf>
    <xf numFmtId="10" fontId="59" fillId="0" borderId="43" xfId="0" applyNumberFormat="1" applyFont="1" applyBorder="1" applyAlignment="1" applyProtection="1">
      <alignment vertical="center"/>
    </xf>
    <xf numFmtId="0" fontId="59" fillId="0" borderId="0" xfId="0" applyFont="1" applyBorder="1" applyAlignment="1" applyProtection="1">
      <alignment vertical="center"/>
    </xf>
    <xf numFmtId="0" fontId="73" fillId="0" borderId="0" xfId="0" applyFont="1" applyAlignment="1" applyProtection="1">
      <alignment vertical="top"/>
    </xf>
    <xf numFmtId="10" fontId="73" fillId="0" borderId="0" xfId="0" applyNumberFormat="1" applyFont="1" applyFill="1" applyAlignment="1" applyProtection="1">
      <alignment horizontal="left"/>
    </xf>
    <xf numFmtId="0" fontId="84" fillId="0" borderId="0" xfId="0" applyFont="1" applyFill="1" applyBorder="1" applyAlignment="1" applyProtection="1"/>
    <xf numFmtId="170" fontId="84" fillId="0" borderId="0" xfId="0" applyNumberFormat="1" applyFont="1" applyFill="1" applyBorder="1" applyAlignment="1" applyProtection="1">
      <alignment horizontal="left"/>
    </xf>
    <xf numFmtId="3" fontId="6" fillId="0" borderId="59" xfId="0" applyNumberFormat="1" applyFont="1" applyFill="1" applyBorder="1" applyAlignment="1" applyProtection="1">
      <alignment horizontal="left"/>
    </xf>
    <xf numFmtId="0" fontId="6" fillId="0" borderId="0" xfId="0" applyFont="1" applyFill="1" applyAlignment="1" applyProtection="1"/>
    <xf numFmtId="0" fontId="11" fillId="0" borderId="0" xfId="0" applyFont="1" applyFill="1" applyAlignment="1" applyProtection="1"/>
    <xf numFmtId="0" fontId="11" fillId="0" borderId="0" xfId="0" applyFont="1" applyAlignment="1" applyProtection="1"/>
    <xf numFmtId="0" fontId="11" fillId="0" borderId="0" xfId="0" applyFont="1" applyFill="1" applyAlignment="1" applyProtection="1">
      <alignment horizontal="left"/>
    </xf>
    <xf numFmtId="0" fontId="11" fillId="0" borderId="0" xfId="0" applyFont="1" applyFill="1" applyBorder="1" applyAlignment="1" applyProtection="1">
      <alignment horizontal="right"/>
    </xf>
    <xf numFmtId="0" fontId="7" fillId="0" borderId="0" xfId="0" applyFont="1" applyFill="1" applyBorder="1" applyAlignment="1" applyProtection="1">
      <alignment horizontal="left"/>
    </xf>
    <xf numFmtId="0" fontId="38" fillId="0" borderId="0" xfId="0" applyFont="1" applyAlignment="1" applyProtection="1">
      <alignment horizontal="left"/>
    </xf>
    <xf numFmtId="0" fontId="67" fillId="0" borderId="50" xfId="0" applyFont="1" applyBorder="1" applyAlignment="1" applyProtection="1">
      <alignment horizontal="left"/>
    </xf>
    <xf numFmtId="0" fontId="66" fillId="0" borderId="50" xfId="0" applyFont="1" applyBorder="1" applyAlignment="1" applyProtection="1"/>
    <xf numFmtId="0" fontId="66" fillId="0" borderId="50" xfId="0" applyFont="1" applyFill="1" applyBorder="1" applyAlignment="1" applyProtection="1"/>
    <xf numFmtId="0" fontId="107" fillId="0" borderId="50" xfId="0" applyFont="1" applyBorder="1" applyAlignment="1" applyProtection="1">
      <alignment horizontal="right"/>
    </xf>
    <xf numFmtId="0" fontId="66" fillId="0" borderId="50" xfId="0" applyFont="1" applyBorder="1" applyAlignment="1" applyProtection="1">
      <alignment horizontal="left"/>
    </xf>
    <xf numFmtId="0" fontId="66" fillId="0" borderId="50" xfId="0" applyFont="1" applyFill="1" applyBorder="1" applyAlignment="1" applyProtection="1">
      <alignment horizontal="left"/>
    </xf>
    <xf numFmtId="0" fontId="65" fillId="0" borderId="0" xfId="0" applyFont="1" applyBorder="1" applyAlignment="1" applyProtection="1">
      <alignment horizontal="left"/>
    </xf>
    <xf numFmtId="0" fontId="66" fillId="0" borderId="0" xfId="0" applyFont="1" applyBorder="1" applyAlignment="1" applyProtection="1"/>
    <xf numFmtId="0" fontId="66" fillId="0" borderId="0" xfId="0" applyFont="1" applyFill="1" applyBorder="1" applyAlignment="1" applyProtection="1"/>
    <xf numFmtId="0" fontId="66" fillId="0" borderId="0" xfId="0" applyFont="1" applyFill="1" applyBorder="1" applyAlignment="1" applyProtection="1">
      <alignment horizontal="left"/>
    </xf>
    <xf numFmtId="0" fontId="65" fillId="0" borderId="51" xfId="0" applyFont="1" applyBorder="1" applyAlignment="1" applyProtection="1">
      <alignment horizontal="left"/>
    </xf>
    <xf numFmtId="0" fontId="66" fillId="0" borderId="51" xfId="0" applyFont="1" applyBorder="1" applyAlignment="1" applyProtection="1"/>
    <xf numFmtId="0" fontId="66" fillId="0" borderId="51" xfId="0" applyFont="1" applyFill="1" applyBorder="1" applyAlignment="1" applyProtection="1"/>
    <xf numFmtId="0" fontId="7" fillId="0" borderId="51" xfId="0" applyFont="1" applyBorder="1" applyAlignment="1" applyProtection="1"/>
    <xf numFmtId="0" fontId="66" fillId="0" borderId="51" xfId="0" applyFont="1" applyFill="1" applyBorder="1" applyAlignment="1" applyProtection="1">
      <alignment horizontal="left"/>
    </xf>
    <xf numFmtId="0" fontId="14" fillId="2" borderId="32" xfId="0" applyFont="1" applyFill="1" applyBorder="1" applyAlignment="1" applyProtection="1">
      <alignment vertical="top" wrapText="1"/>
    </xf>
    <xf numFmtId="0" fontId="14" fillId="2" borderId="22" xfId="0" applyFont="1" applyFill="1" applyBorder="1" applyAlignment="1" applyProtection="1">
      <alignment vertical="top" wrapText="1"/>
    </xf>
    <xf numFmtId="164" fontId="0" fillId="14" borderId="71" xfId="1189" applyNumberFormat="1" applyFont="1" applyBorder="1" applyAlignment="1" applyProtection="1">
      <alignment horizontal="left" vertical="top" wrapText="1"/>
    </xf>
    <xf numFmtId="0" fontId="7" fillId="14" borderId="70" xfId="1189" applyFont="1" applyBorder="1" applyAlignment="1" applyProtection="1">
      <alignment vertical="top"/>
    </xf>
    <xf numFmtId="0" fontId="7" fillId="14" borderId="72" xfId="1189" applyFont="1" applyBorder="1" applyAlignment="1" applyProtection="1">
      <alignment vertical="top"/>
    </xf>
    <xf numFmtId="0" fontId="7" fillId="14" borderId="169" xfId="1189" applyFont="1" applyBorder="1" applyAlignment="1" applyProtection="1">
      <alignment vertical="top"/>
    </xf>
    <xf numFmtId="164" fontId="0" fillId="14" borderId="170" xfId="1189" applyNumberFormat="1" applyFont="1" applyBorder="1" applyAlignment="1" applyProtection="1">
      <alignment horizontal="right" vertical="top" wrapText="1"/>
    </xf>
    <xf numFmtId="0" fontId="0" fillId="2" borderId="20" xfId="0" applyFont="1" applyFill="1" applyBorder="1" applyAlignment="1" applyProtection="1">
      <alignment horizontal="center" vertical="top" wrapText="1"/>
    </xf>
    <xf numFmtId="0" fontId="7" fillId="14" borderId="156" xfId="1189" applyFont="1" applyBorder="1" applyAlignment="1" applyProtection="1"/>
    <xf numFmtId="0" fontId="7" fillId="14" borderId="60" xfId="1189" applyFont="1" applyBorder="1" applyAlignment="1" applyProtection="1">
      <alignment horizontal="right" wrapText="1"/>
    </xf>
    <xf numFmtId="0" fontId="7" fillId="14" borderId="157" xfId="1189" applyFont="1" applyBorder="1" applyAlignment="1" applyProtection="1">
      <alignment horizontal="right" wrapText="1"/>
    </xf>
    <xf numFmtId="0" fontId="7" fillId="14" borderId="172" xfId="1189" applyFont="1" applyBorder="1" applyAlignment="1" applyProtection="1">
      <alignment horizontal="right" wrapText="1"/>
    </xf>
    <xf numFmtId="0" fontId="7" fillId="14" borderId="157" xfId="1189" applyFont="1" applyBorder="1" applyAlignment="1" applyProtection="1">
      <alignment horizontal="center"/>
    </xf>
    <xf numFmtId="0" fontId="0" fillId="14" borderId="58" xfId="1189" applyFont="1" applyBorder="1" applyAlignment="1" applyProtection="1">
      <alignment horizontal="left"/>
    </xf>
    <xf numFmtId="0" fontId="7" fillId="14" borderId="57" xfId="1189" applyFont="1" applyBorder="1" applyAlignment="1" applyProtection="1">
      <alignment vertical="top" wrapText="1"/>
    </xf>
    <xf numFmtId="0" fontId="7" fillId="2" borderId="20" xfId="0" applyFont="1" applyFill="1" applyBorder="1" applyAlignment="1" applyProtection="1">
      <alignment horizontal="center" wrapText="1"/>
    </xf>
    <xf numFmtId="0" fontId="7" fillId="2" borderId="21" xfId="0" applyFont="1" applyFill="1" applyBorder="1" applyAlignment="1" applyProtection="1">
      <alignment horizontal="center" wrapText="1"/>
    </xf>
    <xf numFmtId="0" fontId="0" fillId="2" borderId="20" xfId="0" applyFont="1" applyFill="1" applyBorder="1" applyAlignment="1" applyProtection="1">
      <alignment horizontal="center" wrapText="1"/>
    </xf>
    <xf numFmtId="0" fontId="7" fillId="0" borderId="0" xfId="0" applyFont="1" applyFill="1" applyAlignment="1" applyProtection="1">
      <alignment wrapText="1"/>
    </xf>
    <xf numFmtId="1" fontId="7" fillId="0" borderId="75" xfId="1191" applyNumberFormat="1" applyFont="1" applyBorder="1" applyAlignment="1" applyProtection="1">
      <alignment horizontal="right" wrapText="1"/>
    </xf>
    <xf numFmtId="0" fontId="7" fillId="0" borderId="0" xfId="0" applyFont="1" applyFill="1" applyAlignment="1" applyProtection="1">
      <alignment horizontal="left" wrapText="1"/>
    </xf>
    <xf numFmtId="0" fontId="7" fillId="0" borderId="0" xfId="0" applyFont="1" applyBorder="1" applyAlignment="1" applyProtection="1">
      <alignment wrapText="1"/>
    </xf>
    <xf numFmtId="3" fontId="7" fillId="0" borderId="68" xfId="1191" applyNumberFormat="1" applyFont="1" applyAlignment="1" applyProtection="1">
      <alignment horizontal="right" wrapText="1"/>
    </xf>
    <xf numFmtId="1" fontId="7" fillId="0" borderId="68" xfId="1191" applyNumberFormat="1" applyFont="1" applyAlignment="1" applyProtection="1">
      <alignment horizontal="right" wrapText="1"/>
    </xf>
    <xf numFmtId="9" fontId="7" fillId="0" borderId="68" xfId="5" applyNumberFormat="1" applyFont="1" applyBorder="1" applyAlignment="1" applyProtection="1">
      <alignment horizontal="right" wrapText="1"/>
    </xf>
    <xf numFmtId="0" fontId="11" fillId="0" borderId="0" xfId="0" applyFont="1" applyAlignment="1" applyProtection="1">
      <alignment wrapText="1"/>
    </xf>
    <xf numFmtId="3" fontId="7" fillId="11" borderId="180" xfId="0" applyNumberFormat="1" applyFont="1" applyFill="1" applyBorder="1" applyAlignment="1" applyProtection="1">
      <alignment horizontal="right"/>
    </xf>
    <xf numFmtId="0" fontId="7" fillId="11" borderId="181" xfId="0" applyFont="1" applyFill="1" applyBorder="1" applyAlignment="1" applyProtection="1">
      <alignment horizontal="center"/>
    </xf>
    <xf numFmtId="0" fontId="7" fillId="11" borderId="182" xfId="0" applyFont="1" applyFill="1" applyBorder="1" applyAlignment="1" applyProtection="1">
      <alignment horizontal="center"/>
    </xf>
    <xf numFmtId="9" fontId="7" fillId="11" borderId="183" xfId="0" applyNumberFormat="1" applyFont="1" applyFill="1" applyBorder="1" applyAlignment="1" applyProtection="1"/>
    <xf numFmtId="0" fontId="7" fillId="11" borderId="184" xfId="0" applyFont="1" applyFill="1" applyBorder="1" applyAlignment="1" applyProtection="1">
      <alignment horizontal="left"/>
    </xf>
    <xf numFmtId="0" fontId="7" fillId="11" borderId="185" xfId="0" applyFont="1" applyFill="1" applyBorder="1" applyAlignment="1" applyProtection="1">
      <alignment horizontal="right"/>
    </xf>
    <xf numFmtId="0" fontId="7" fillId="11" borderId="174" xfId="0" applyFont="1" applyFill="1" applyBorder="1" applyAlignment="1" applyProtection="1">
      <alignment horizontal="left"/>
    </xf>
    <xf numFmtId="0" fontId="7" fillId="11" borderId="151" xfId="0" applyFont="1" applyFill="1" applyBorder="1" applyAlignment="1" applyProtection="1">
      <alignment horizontal="right"/>
    </xf>
    <xf numFmtId="0" fontId="7" fillId="11" borderId="16" xfId="0" applyFont="1" applyFill="1" applyBorder="1" applyAlignment="1" applyProtection="1">
      <alignment horizontal="left"/>
    </xf>
    <xf numFmtId="0" fontId="7" fillId="11" borderId="152" xfId="0" applyFont="1" applyFill="1" applyBorder="1" applyAlignment="1" applyProtection="1">
      <alignment horizontal="left"/>
    </xf>
    <xf numFmtId="0" fontId="7" fillId="11" borderId="186" xfId="0" applyFont="1" applyFill="1" applyBorder="1" applyAlignment="1" applyProtection="1">
      <alignment horizontal="right"/>
    </xf>
    <xf numFmtId="0" fontId="7" fillId="11" borderId="187" xfId="0" applyFont="1" applyFill="1" applyBorder="1" applyAlignment="1" applyProtection="1">
      <alignment horizontal="left"/>
    </xf>
    <xf numFmtId="0" fontId="7" fillId="11" borderId="188" xfId="0" applyFont="1" applyFill="1" applyBorder="1" applyAlignment="1" applyProtection="1">
      <alignment horizontal="right"/>
    </xf>
    <xf numFmtId="0" fontId="7" fillId="11" borderId="189" xfId="0" applyFont="1" applyFill="1" applyBorder="1" applyAlignment="1" applyProtection="1">
      <alignment horizontal="left"/>
    </xf>
    <xf numFmtId="0" fontId="7" fillId="11" borderId="181" xfId="0" applyFont="1" applyFill="1" applyBorder="1" applyAlignment="1" applyProtection="1">
      <alignment horizontal="right"/>
    </xf>
    <xf numFmtId="0" fontId="7" fillId="11" borderId="190" xfId="0" applyFont="1" applyFill="1" applyBorder="1" applyAlignment="1" applyProtection="1">
      <alignment horizontal="right"/>
    </xf>
    <xf numFmtId="3" fontId="7" fillId="11" borderId="191" xfId="0" applyNumberFormat="1" applyFont="1" applyFill="1" applyBorder="1" applyAlignment="1" applyProtection="1">
      <alignment horizontal="right"/>
    </xf>
    <xf numFmtId="0" fontId="7" fillId="11" borderId="192" xfId="0" applyFont="1" applyFill="1" applyBorder="1" applyAlignment="1" applyProtection="1">
      <alignment horizontal="left"/>
    </xf>
    <xf numFmtId="9" fontId="7" fillId="11" borderId="191" xfId="5" applyNumberFormat="1" applyFont="1" applyFill="1" applyBorder="1" applyAlignment="1" applyProtection="1">
      <alignment horizontal="right"/>
    </xf>
    <xf numFmtId="0" fontId="7" fillId="11" borderId="65" xfId="0" applyFont="1" applyFill="1" applyBorder="1" applyAlignment="1" applyProtection="1"/>
    <xf numFmtId="3" fontId="7" fillId="11" borderId="67" xfId="0" applyNumberFormat="1" applyFont="1" applyFill="1" applyBorder="1" applyAlignment="1" applyProtection="1">
      <alignment horizontal="right"/>
    </xf>
    <xf numFmtId="0" fontId="7" fillId="11" borderId="175" xfId="0" applyFont="1" applyFill="1" applyBorder="1" applyAlignment="1" applyProtection="1">
      <alignment horizontal="center"/>
    </xf>
    <xf numFmtId="0" fontId="7" fillId="11" borderId="65" xfId="0" applyFont="1" applyFill="1" applyBorder="1" applyAlignment="1" applyProtection="1">
      <alignment horizontal="center"/>
    </xf>
    <xf numFmtId="9" fontId="7" fillId="11" borderId="65" xfId="0" applyNumberFormat="1" applyFont="1" applyFill="1" applyBorder="1" applyAlignment="1" applyProtection="1"/>
    <xf numFmtId="0" fontId="7" fillId="11" borderId="67" xfId="0" applyFont="1" applyFill="1" applyBorder="1" applyAlignment="1" applyProtection="1">
      <alignment horizontal="left"/>
    </xf>
    <xf numFmtId="0" fontId="7" fillId="11" borderId="175" xfId="0" applyFont="1" applyFill="1" applyBorder="1" applyAlignment="1" applyProtection="1">
      <alignment horizontal="right"/>
    </xf>
    <xf numFmtId="0" fontId="7" fillId="11" borderId="65" xfId="0" applyFont="1" applyFill="1" applyBorder="1" applyAlignment="1" applyProtection="1">
      <alignment horizontal="left"/>
    </xf>
    <xf numFmtId="0" fontId="7" fillId="11" borderId="176" xfId="0" applyFont="1" applyFill="1" applyBorder="1" applyAlignment="1" applyProtection="1">
      <alignment horizontal="right"/>
    </xf>
    <xf numFmtId="0" fontId="7" fillId="11" borderId="177" xfId="0" applyFont="1" applyFill="1" applyBorder="1" applyAlignment="1" applyProtection="1">
      <alignment horizontal="left"/>
    </xf>
    <xf numFmtId="0" fontId="7" fillId="11" borderId="178" xfId="0" applyFont="1" applyFill="1" applyBorder="1" applyAlignment="1" applyProtection="1">
      <alignment horizontal="left"/>
    </xf>
    <xf numFmtId="0" fontId="7" fillId="11" borderId="67" xfId="0" applyFont="1" applyFill="1" applyBorder="1" applyAlignment="1" applyProtection="1">
      <alignment horizontal="right"/>
    </xf>
    <xf numFmtId="3" fontId="7" fillId="11" borderId="66" xfId="0" applyNumberFormat="1" applyFont="1" applyFill="1" applyBorder="1" applyAlignment="1" applyProtection="1">
      <alignment horizontal="right"/>
    </xf>
    <xf numFmtId="0" fontId="7" fillId="11" borderId="64" xfId="0" applyFont="1" applyFill="1" applyBorder="1" applyAlignment="1" applyProtection="1">
      <alignment horizontal="left"/>
    </xf>
    <xf numFmtId="0" fontId="66" fillId="0" borderId="15" xfId="0" applyFont="1" applyBorder="1" applyAlignment="1" applyProtection="1"/>
    <xf numFmtId="169" fontId="66" fillId="0" borderId="15" xfId="5" applyNumberFormat="1" applyFont="1" applyFill="1" applyBorder="1" applyAlignment="1" applyProtection="1">
      <alignment horizontal="center"/>
    </xf>
    <xf numFmtId="0" fontId="66" fillId="0" borderId="120" xfId="0" applyFont="1" applyFill="1" applyBorder="1" applyAlignment="1" applyProtection="1"/>
    <xf numFmtId="169" fontId="66" fillId="0" borderId="120" xfId="5" applyNumberFormat="1" applyFont="1" applyFill="1" applyBorder="1" applyAlignment="1" applyProtection="1">
      <alignment horizontal="center"/>
    </xf>
    <xf numFmtId="0" fontId="66" fillId="0" borderId="15" xfId="0" applyFont="1" applyFill="1" applyBorder="1" applyAlignment="1" applyProtection="1"/>
    <xf numFmtId="9" fontId="66" fillId="0" borderId="15" xfId="5" applyNumberFormat="1" applyFont="1" applyFill="1" applyBorder="1" applyAlignment="1" applyProtection="1">
      <alignment horizontal="center"/>
    </xf>
    <xf numFmtId="169" fontId="66" fillId="0" borderId="50" xfId="5" applyNumberFormat="1" applyFont="1" applyFill="1" applyBorder="1" applyAlignment="1" applyProtection="1">
      <alignment horizontal="center"/>
    </xf>
    <xf numFmtId="169" fontId="66" fillId="37" borderId="50" xfId="5" applyNumberFormat="1" applyFont="1" applyFill="1" applyBorder="1" applyAlignment="1" applyProtection="1"/>
    <xf numFmtId="0" fontId="7" fillId="0" borderId="15" xfId="0" applyFont="1" applyBorder="1" applyAlignment="1" applyProtection="1"/>
    <xf numFmtId="9" fontId="66" fillId="0" borderId="0" xfId="5" applyNumberFormat="1" applyFont="1" applyFill="1" applyBorder="1" applyAlignment="1" applyProtection="1">
      <alignment horizontal="center"/>
    </xf>
    <xf numFmtId="169" fontId="66" fillId="10" borderId="50" xfId="5" applyNumberFormat="1" applyFont="1" applyFill="1" applyBorder="1" applyAlignment="1" applyProtection="1"/>
    <xf numFmtId="9" fontId="66" fillId="0" borderId="120" xfId="5" applyNumberFormat="1" applyFont="1" applyFill="1" applyBorder="1" applyAlignment="1" applyProtection="1">
      <alignment horizontal="center"/>
    </xf>
    <xf numFmtId="169" fontId="66" fillId="0" borderId="0" xfId="5" applyNumberFormat="1" applyFont="1" applyFill="1" applyBorder="1" applyAlignment="1" applyProtection="1">
      <alignment horizontal="center"/>
    </xf>
    <xf numFmtId="0" fontId="66" fillId="0" borderId="120" xfId="0" applyFont="1" applyBorder="1" applyAlignment="1" applyProtection="1"/>
    <xf numFmtId="169" fontId="66" fillId="10" borderId="120" xfId="5" applyNumberFormat="1" applyFont="1" applyFill="1" applyBorder="1" applyAlignment="1" applyProtection="1"/>
    <xf numFmtId="169" fontId="66" fillId="10" borderId="0" xfId="5" applyNumberFormat="1" applyFont="1" applyFill="1" applyBorder="1" applyAlignment="1" applyProtection="1"/>
    <xf numFmtId="0" fontId="65" fillId="0" borderId="51" xfId="0" applyFont="1" applyFill="1" applyBorder="1" applyAlignment="1" applyProtection="1">
      <alignment horizontal="left"/>
    </xf>
    <xf numFmtId="3" fontId="7" fillId="0" borderId="0" xfId="0" applyNumberFormat="1" applyFont="1" applyBorder="1" applyAlignment="1" applyProtection="1"/>
    <xf numFmtId="164" fontId="7" fillId="14" borderId="76" xfId="1189" applyNumberFormat="1" applyFont="1" applyBorder="1" applyAlignment="1" applyProtection="1">
      <alignment vertical="top" wrapText="1"/>
    </xf>
    <xf numFmtId="164" fontId="7" fillId="14" borderId="76" xfId="1189" applyNumberFormat="1" applyFont="1" applyBorder="1" applyAlignment="1" applyProtection="1">
      <alignment horizontal="center" vertical="top" wrapText="1"/>
    </xf>
    <xf numFmtId="0" fontId="7" fillId="14" borderId="71" xfId="1189" applyFont="1" applyBorder="1" applyAlignment="1" applyProtection="1">
      <alignment vertical="top"/>
    </xf>
    <xf numFmtId="0" fontId="7" fillId="9" borderId="68" xfId="1191" applyFont="1" applyFill="1" applyAlignment="1" applyProtection="1">
      <alignment horizontal="center" vertical="top"/>
    </xf>
    <xf numFmtId="0" fontId="0" fillId="9" borderId="68" xfId="1191" applyFont="1" applyFill="1" applyAlignment="1" applyProtection="1">
      <alignment horizontal="center" vertical="top" wrapText="1"/>
    </xf>
    <xf numFmtId="0" fontId="7" fillId="9" borderId="68" xfId="1191" applyFont="1" applyFill="1" applyAlignment="1" applyProtection="1">
      <alignment vertical="top"/>
    </xf>
    <xf numFmtId="0" fontId="7" fillId="9" borderId="68" xfId="1191" applyFont="1" applyFill="1" applyAlignment="1" applyProtection="1">
      <alignment horizontal="center" wrapText="1"/>
    </xf>
    <xf numFmtId="0" fontId="0" fillId="9" borderId="68" xfId="1191" applyFont="1" applyFill="1" applyAlignment="1" applyProtection="1">
      <alignment horizontal="center" wrapText="1"/>
    </xf>
    <xf numFmtId="0" fontId="39" fillId="9" borderId="68" xfId="1191" applyFont="1" applyFill="1" applyAlignment="1" applyProtection="1">
      <alignment horizontal="center" wrapText="1"/>
    </xf>
    <xf numFmtId="0" fontId="7" fillId="14" borderId="77" xfId="1189" applyFont="1" applyBorder="1" applyAlignment="1" applyProtection="1"/>
    <xf numFmtId="0" fontId="7" fillId="14" borderId="77" xfId="1189" applyFont="1" applyBorder="1" applyAlignment="1" applyProtection="1">
      <alignment horizontal="center" wrapText="1"/>
    </xf>
    <xf numFmtId="0" fontId="7" fillId="9" borderId="68" xfId="1191" applyFont="1" applyFill="1" applyAlignment="1" applyProtection="1">
      <alignment horizontal="center"/>
    </xf>
    <xf numFmtId="0" fontId="7" fillId="9" borderId="83" xfId="1191" applyFont="1" applyFill="1" applyBorder="1" applyAlignment="1" applyProtection="1"/>
    <xf numFmtId="0" fontId="7" fillId="0" borderId="75" xfId="1191" applyFont="1" applyBorder="1" applyAlignment="1" applyProtection="1">
      <alignment horizontal="left"/>
    </xf>
    <xf numFmtId="0" fontId="7" fillId="0" borderId="75" xfId="1191" applyFont="1" applyBorder="1" applyAlignment="1" applyProtection="1">
      <alignment horizontal="center"/>
    </xf>
    <xf numFmtId="0" fontId="7" fillId="0" borderId="68" xfId="1191" applyFont="1" applyAlignment="1" applyProtection="1">
      <alignment horizontal="left"/>
    </xf>
    <xf numFmtId="169" fontId="7" fillId="0" borderId="68" xfId="1191" applyNumberFormat="1" applyFont="1" applyAlignment="1" applyProtection="1">
      <alignment horizontal="center"/>
    </xf>
    <xf numFmtId="9" fontId="7" fillId="0" borderId="68" xfId="1191" applyNumberFormat="1" applyFont="1" applyAlignment="1" applyProtection="1">
      <alignment horizontal="center"/>
    </xf>
    <xf numFmtId="0" fontId="7" fillId="0" borderId="68" xfId="1191" applyFont="1" applyAlignment="1" applyProtection="1"/>
    <xf numFmtId="169" fontId="7" fillId="0" borderId="68" xfId="1191" applyNumberFormat="1" applyFont="1" applyAlignment="1" applyProtection="1"/>
    <xf numFmtId="9" fontId="7" fillId="0" borderId="68" xfId="1191" applyNumberFormat="1" applyFont="1" applyAlignment="1" applyProtection="1">
      <alignment wrapText="1"/>
    </xf>
    <xf numFmtId="3" fontId="7" fillId="0" borderId="68" xfId="2" applyNumberFormat="1" applyFont="1" applyBorder="1" applyAlignment="1" applyProtection="1"/>
    <xf numFmtId="0" fontId="7" fillId="14" borderId="69" xfId="1189" applyFont="1" applyAlignment="1" applyProtection="1">
      <alignment horizontal="left"/>
    </xf>
    <xf numFmtId="3" fontId="7" fillId="14" borderId="69" xfId="1189" applyNumberFormat="1" applyFont="1" applyAlignment="1" applyProtection="1">
      <alignment horizontal="right"/>
    </xf>
    <xf numFmtId="10" fontId="7" fillId="0" borderId="0" xfId="5" applyFont="1" applyBorder="1" applyAlignment="1" applyProtection="1"/>
    <xf numFmtId="0" fontId="7" fillId="0" borderId="0" xfId="0" applyFont="1" applyBorder="1" applyAlignment="1" applyProtection="1">
      <alignment vertical="center"/>
    </xf>
    <xf numFmtId="169" fontId="7" fillId="10" borderId="39" xfId="0" applyNumberFormat="1" applyFont="1" applyFill="1" applyBorder="1" applyAlignment="1" applyProtection="1">
      <alignmen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7" fillId="0" borderId="39" xfId="0" applyFont="1" applyFill="1" applyBorder="1" applyAlignment="1" applyProtection="1">
      <alignment horizontal="left" vertical="top" wrapText="1"/>
    </xf>
    <xf numFmtId="0" fontId="10" fillId="0" borderId="0" xfId="0" applyFont="1" applyAlignment="1" applyProtection="1">
      <alignment horizontal="left" vertical="center"/>
    </xf>
    <xf numFmtId="169" fontId="7" fillId="0" borderId="39" xfId="0" applyNumberFormat="1" applyFont="1" applyBorder="1" applyAlignment="1" applyProtection="1">
      <alignment vertical="center"/>
    </xf>
    <xf numFmtId="3" fontId="7" fillId="10" borderId="39" xfId="5" applyNumberFormat="1" applyFont="1" applyFill="1" applyBorder="1" applyAlignment="1" applyProtection="1">
      <alignment vertical="center"/>
    </xf>
    <xf numFmtId="0" fontId="38" fillId="0" borderId="39" xfId="0" applyFont="1" applyBorder="1" applyAlignment="1" applyProtection="1">
      <alignment horizontal="left" vertical="center"/>
    </xf>
    <xf numFmtId="0" fontId="0" fillId="0" borderId="39" xfId="0" applyFont="1" applyFill="1" applyBorder="1" applyAlignment="1" applyProtection="1">
      <alignment vertical="top"/>
    </xf>
    <xf numFmtId="9" fontId="7" fillId="10" borderId="39" xfId="0" applyNumberFormat="1" applyFont="1" applyFill="1" applyBorder="1" applyAlignment="1" applyProtection="1">
      <alignment vertical="center"/>
    </xf>
    <xf numFmtId="0" fontId="7" fillId="0" borderId="0" xfId="0" applyFont="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10" fillId="6" borderId="0" xfId="0" applyFont="1" applyFill="1" applyAlignment="1" applyProtection="1">
      <alignment horizontal="left" vertical="center"/>
    </xf>
    <xf numFmtId="0" fontId="7" fillId="6" borderId="0" xfId="0" applyFont="1" applyFill="1" applyBorder="1" applyAlignment="1" applyProtection="1">
      <alignment vertical="center"/>
    </xf>
    <xf numFmtId="0" fontId="0" fillId="6" borderId="0" xfId="0" applyFont="1" applyFill="1" applyBorder="1" applyAlignment="1" applyProtection="1">
      <alignment horizontal="left" vertical="top" wrapText="1"/>
    </xf>
    <xf numFmtId="0" fontId="7" fillId="6" borderId="0" xfId="0" applyFont="1" applyFill="1" applyBorder="1" applyAlignment="1" applyProtection="1">
      <alignment horizontal="left" vertical="top" wrapText="1"/>
    </xf>
    <xf numFmtId="0" fontId="0" fillId="0" borderId="0" xfId="0" applyFont="1" applyFill="1" applyBorder="1" applyAlignment="1" applyProtection="1">
      <alignment horizontal="left" vertical="top"/>
    </xf>
    <xf numFmtId="0" fontId="0" fillId="6" borderId="0" xfId="0" applyFont="1" applyFill="1" applyBorder="1" applyAlignment="1" applyProtection="1">
      <alignment vertical="center"/>
    </xf>
    <xf numFmtId="0" fontId="0" fillId="6" borderId="0" xfId="0" applyFont="1" applyFill="1" applyBorder="1" applyAlignment="1" applyProtection="1">
      <alignment horizontal="left" vertical="top"/>
    </xf>
    <xf numFmtId="0" fontId="5" fillId="0" borderId="68" xfId="0" applyFont="1" applyBorder="1" applyAlignment="1" applyProtection="1">
      <alignment horizontal="left" vertical="top"/>
    </xf>
    <xf numFmtId="0" fontId="5" fillId="0" borderId="68" xfId="0" applyFont="1" applyFill="1" applyBorder="1" applyAlignment="1" applyProtection="1">
      <alignment horizontal="left" vertical="top"/>
    </xf>
    <xf numFmtId="0" fontId="15" fillId="0" borderId="0"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right" vertical="center"/>
    </xf>
    <xf numFmtId="0" fontId="6" fillId="0" borderId="0" xfId="0" applyFont="1" applyFill="1" applyBorder="1" applyAlignment="1" applyProtection="1">
      <alignment horizontal="left" vertical="center"/>
    </xf>
    <xf numFmtId="0" fontId="5" fillId="6" borderId="68" xfId="0" applyFont="1" applyFill="1" applyBorder="1" applyAlignment="1" applyProtection="1">
      <alignment horizontal="left" vertical="top"/>
    </xf>
    <xf numFmtId="0" fontId="7" fillId="36" borderId="0" xfId="0" applyFont="1" applyFill="1" applyBorder="1" applyAlignment="1" applyProtection="1">
      <alignment vertical="center"/>
    </xf>
    <xf numFmtId="0" fontId="7" fillId="0" borderId="0" xfId="0" applyFont="1" applyFill="1" applyBorder="1" applyAlignment="1" applyProtection="1">
      <alignment horizontal="right" vertical="center"/>
    </xf>
    <xf numFmtId="9" fontId="15" fillId="0" borderId="68" xfId="0" applyNumberFormat="1" applyFont="1" applyBorder="1" applyAlignment="1" applyProtection="1">
      <alignment horizontal="left" vertical="center"/>
    </xf>
    <xf numFmtId="169" fontId="7" fillId="0" borderId="0" xfId="0" applyNumberFormat="1" applyFont="1" applyBorder="1" applyAlignment="1" applyProtection="1">
      <alignment vertical="center"/>
    </xf>
    <xf numFmtId="0" fontId="5" fillId="0" borderId="68" xfId="0" applyFont="1" applyBorder="1" applyAlignment="1" applyProtection="1">
      <alignment horizontal="left" vertical="center"/>
    </xf>
    <xf numFmtId="0" fontId="15" fillId="0" borderId="68" xfId="0" applyFont="1" applyFill="1" applyBorder="1" applyAlignment="1" applyProtection="1">
      <alignment horizontal="left" vertical="center"/>
    </xf>
    <xf numFmtId="0" fontId="15" fillId="0" borderId="68" xfId="0" applyFont="1" applyBorder="1" applyAlignment="1" applyProtection="1">
      <alignment vertical="center"/>
    </xf>
    <xf numFmtId="9" fontId="15" fillId="0" borderId="68" xfId="0" applyNumberFormat="1" applyFont="1" applyBorder="1" applyAlignment="1" applyProtection="1">
      <alignment horizontal="center" vertical="center"/>
    </xf>
    <xf numFmtId="9" fontId="15" fillId="0" borderId="68" xfId="0" applyNumberFormat="1" applyFont="1" applyFill="1" applyBorder="1" applyAlignment="1" applyProtection="1">
      <alignment horizontal="center" vertical="center"/>
    </xf>
    <xf numFmtId="0" fontId="0" fillId="0" borderId="0" xfId="0" applyFont="1" applyFill="1" applyBorder="1" applyAlignment="1" applyProtection="1">
      <alignment horizontal="left" vertical="center"/>
    </xf>
    <xf numFmtId="9" fontId="7" fillId="0" borderId="0" xfId="0" applyNumberFormat="1" applyFont="1" applyBorder="1" applyAlignment="1" applyProtection="1">
      <alignment vertical="center"/>
    </xf>
    <xf numFmtId="0" fontId="7" fillId="0" borderId="69" xfId="0" applyFont="1" applyBorder="1" applyAlignment="1" applyProtection="1">
      <alignment horizontal="right" vertical="center"/>
    </xf>
    <xf numFmtId="0" fontId="7" fillId="0" borderId="69" xfId="0" applyFont="1" applyBorder="1" applyAlignment="1" applyProtection="1">
      <alignment vertical="center"/>
    </xf>
    <xf numFmtId="0" fontId="7" fillId="0" borderId="0" xfId="0" applyFont="1" applyBorder="1" applyAlignment="1" applyProtection="1">
      <alignment horizontal="right" vertical="center"/>
    </xf>
    <xf numFmtId="169" fontId="15" fillId="0" borderId="68" xfId="0" applyNumberFormat="1" applyFont="1" applyBorder="1" applyAlignment="1" applyProtection="1">
      <alignment horizontal="left" vertical="center"/>
    </xf>
    <xf numFmtId="169" fontId="15" fillId="0" borderId="0" xfId="0" applyNumberFormat="1" applyFont="1" applyBorder="1" applyAlignment="1" applyProtection="1">
      <alignment horizontal="left" vertical="center"/>
    </xf>
    <xf numFmtId="3" fontId="7" fillId="0" borderId="0" xfId="0" applyNumberFormat="1" applyFont="1" applyBorder="1" applyAlignment="1" applyProtection="1">
      <alignment horizontal="left" vertical="top"/>
    </xf>
    <xf numFmtId="0" fontId="0" fillId="0" borderId="0" xfId="0" applyFont="1" applyBorder="1" applyAlignment="1" applyProtection="1">
      <alignment horizontal="center" vertical="top" wrapText="1"/>
    </xf>
    <xf numFmtId="0" fontId="0" fillId="0" borderId="0" xfId="0" applyFont="1" applyFill="1" applyBorder="1" applyAlignment="1" applyProtection="1"/>
    <xf numFmtId="0" fontId="0" fillId="0" borderId="0" xfId="0" applyFont="1" applyBorder="1" applyAlignment="1" applyProtection="1">
      <alignment horizontal="center"/>
    </xf>
    <xf numFmtId="0" fontId="14" fillId="14" borderId="123" xfId="1189" applyFont="1" applyBorder="1" applyAlignment="1" applyProtection="1">
      <alignment horizontal="left" vertical="top"/>
    </xf>
    <xf numFmtId="0" fontId="14" fillId="14" borderId="0" xfId="1189" applyFont="1" applyBorder="1" applyAlignment="1" applyProtection="1">
      <alignment horizontal="left" vertical="top" wrapText="1"/>
    </xf>
    <xf numFmtId="0" fontId="0" fillId="14" borderId="69" xfId="1189" applyFont="1" applyAlignment="1" applyProtection="1">
      <alignment horizontal="left" vertical="top" wrapText="1"/>
    </xf>
    <xf numFmtId="0" fontId="7" fillId="14" borderId="69" xfId="1189" applyFont="1" applyAlignment="1" applyProtection="1">
      <alignment horizontal="center" vertical="top" wrapText="1"/>
    </xf>
    <xf numFmtId="0" fontId="7" fillId="0" borderId="69" xfId="1189" applyFont="1" applyFill="1" applyAlignment="1" applyProtection="1">
      <alignment horizontal="center" vertical="top" wrapText="1"/>
    </xf>
    <xf numFmtId="0" fontId="0" fillId="14" borderId="69" xfId="1189" applyFont="1" applyAlignment="1" applyProtection="1">
      <alignment horizontal="center" wrapText="1"/>
    </xf>
    <xf numFmtId="0" fontId="0" fillId="0" borderId="69" xfId="1189" applyFont="1" applyFill="1" applyAlignment="1" applyProtection="1">
      <alignment horizontal="center" wrapText="1"/>
    </xf>
    <xf numFmtId="0" fontId="0" fillId="14" borderId="55" xfId="1189" applyFont="1" applyBorder="1" applyAlignment="1" applyProtection="1">
      <alignment horizontal="center" wrapText="1"/>
    </xf>
    <xf numFmtId="0" fontId="0" fillId="0" borderId="55" xfId="1189" applyFont="1" applyFill="1" applyBorder="1" applyAlignment="1" applyProtection="1">
      <alignment horizontal="left" wrapText="1"/>
    </xf>
    <xf numFmtId="0" fontId="7" fillId="22" borderId="69" xfId="1189" applyFont="1" applyFill="1" applyAlignment="1" applyProtection="1">
      <alignment horizontal="center" vertical="top" wrapText="1"/>
    </xf>
    <xf numFmtId="0" fontId="7" fillId="0" borderId="68" xfId="1191" applyFont="1" applyAlignment="1" applyProtection="1">
      <alignment horizontal="right"/>
    </xf>
    <xf numFmtId="9" fontId="7" fillId="0" borderId="68" xfId="5" applyNumberFormat="1" applyFont="1" applyBorder="1" applyAlignment="1" applyProtection="1">
      <alignment horizontal="right"/>
    </xf>
    <xf numFmtId="3" fontId="7" fillId="0" borderId="0" xfId="2" applyNumberFormat="1" applyFont="1" applyBorder="1" applyAlignment="1" applyProtection="1">
      <alignment horizontal="right"/>
    </xf>
    <xf numFmtId="3" fontId="7" fillId="0" borderId="68" xfId="1191" applyNumberFormat="1" applyFont="1" applyFill="1" applyAlignment="1" applyProtection="1">
      <alignment horizontal="left"/>
    </xf>
    <xf numFmtId="3" fontId="7" fillId="0" borderId="68" xfId="1191" applyNumberFormat="1" applyFont="1" applyAlignment="1" applyProtection="1">
      <alignment horizontal="left"/>
    </xf>
    <xf numFmtId="169" fontId="7" fillId="0" borderId="68" xfId="5" applyNumberFormat="1" applyFont="1" applyBorder="1" applyAlignment="1" applyProtection="1">
      <alignment horizontal="right"/>
    </xf>
    <xf numFmtId="169" fontId="7" fillId="0" borderId="68" xfId="5" applyNumberFormat="1" applyFont="1" applyFill="1" applyBorder="1" applyAlignment="1" applyProtection="1">
      <alignment horizontal="right"/>
    </xf>
    <xf numFmtId="3" fontId="7" fillId="0" borderId="0" xfId="2" applyNumberFormat="1" applyFont="1" applyFill="1" applyBorder="1" applyAlignment="1" applyProtection="1">
      <alignment horizontal="left"/>
    </xf>
    <xf numFmtId="169" fontId="7" fillId="0" borderId="68" xfId="5" applyNumberFormat="1" applyFont="1" applyBorder="1" applyAlignment="1" applyProtection="1"/>
    <xf numFmtId="3" fontId="119" fillId="0" borderId="0" xfId="0" applyNumberFormat="1" applyFont="1" applyFill="1" applyBorder="1" applyAlignment="1" applyProtection="1">
      <alignment horizontal="left"/>
    </xf>
    <xf numFmtId="3" fontId="7" fillId="6" borderId="68" xfId="1191" applyNumberFormat="1" applyFont="1" applyFill="1" applyAlignment="1" applyProtection="1">
      <alignment horizontal="left"/>
    </xf>
    <xf numFmtId="3" fontId="7" fillId="36" borderId="68" xfId="1191" applyNumberFormat="1" applyFont="1" applyFill="1" applyAlignment="1" applyProtection="1">
      <alignment horizontal="left"/>
    </xf>
    <xf numFmtId="0" fontId="7" fillId="3" borderId="12" xfId="0" applyFont="1" applyFill="1" applyBorder="1" applyAlignment="1" applyProtection="1"/>
    <xf numFmtId="0" fontId="7" fillId="3" borderId="4" xfId="0" applyFont="1" applyFill="1" applyBorder="1" applyAlignment="1" applyProtection="1">
      <alignment horizontal="center"/>
    </xf>
    <xf numFmtId="0" fontId="7" fillId="3" borderId="12" xfId="0" applyFont="1" applyFill="1" applyBorder="1" applyAlignment="1" applyProtection="1">
      <alignment horizontal="center"/>
    </xf>
    <xf numFmtId="3" fontId="7" fillId="3" borderId="3" xfId="0" applyNumberFormat="1" applyFont="1" applyFill="1" applyBorder="1" applyAlignment="1" applyProtection="1">
      <alignment horizontal="right"/>
    </xf>
    <xf numFmtId="3" fontId="7" fillId="0" borderId="5" xfId="0" applyNumberFormat="1" applyFont="1" applyFill="1" applyBorder="1" applyAlignment="1" applyProtection="1">
      <alignment horizontal="right"/>
    </xf>
    <xf numFmtId="3" fontId="7" fillId="0" borderId="3" xfId="0" applyNumberFormat="1" applyFont="1" applyFill="1" applyBorder="1" applyAlignment="1" applyProtection="1">
      <alignment horizontal="right"/>
    </xf>
    <xf numFmtId="3" fontId="7" fillId="3" borderId="5" xfId="0" applyNumberFormat="1" applyFont="1" applyFill="1" applyBorder="1" applyAlignment="1" applyProtection="1">
      <alignment horizontal="right"/>
    </xf>
    <xf numFmtId="3" fontId="7" fillId="0" borderId="3" xfId="0" applyNumberFormat="1" applyFont="1" applyFill="1" applyBorder="1" applyAlignment="1" applyProtection="1">
      <alignment horizontal="left"/>
    </xf>
    <xf numFmtId="3" fontId="7" fillId="3" borderId="0" xfId="0" applyNumberFormat="1" applyFont="1" applyFill="1" applyBorder="1" applyAlignment="1" applyProtection="1">
      <alignment horizontal="right"/>
    </xf>
    <xf numFmtId="3" fontId="7" fillId="6" borderId="5" xfId="0" applyNumberFormat="1" applyFont="1" applyFill="1" applyBorder="1" applyAlignment="1" applyProtection="1">
      <alignment horizontal="right"/>
    </xf>
    <xf numFmtId="0" fontId="0" fillId="0" borderId="0" xfId="0" applyAlignment="1" applyProtection="1"/>
    <xf numFmtId="0" fontId="0" fillId="0" borderId="0" xfId="0" applyFill="1" applyAlignment="1" applyProtection="1"/>
    <xf numFmtId="0" fontId="0" fillId="0" borderId="0" xfId="0" applyFill="1" applyAlignment="1" applyProtection="1">
      <alignment horizontal="left"/>
    </xf>
    <xf numFmtId="0" fontId="34" fillId="0" borderId="0" xfId="0" applyFont="1" applyFill="1" applyAlignment="1" applyProtection="1">
      <alignment horizontal="left"/>
    </xf>
    <xf numFmtId="0" fontId="11" fillId="0" borderId="0" xfId="0" applyFont="1" applyFill="1" applyBorder="1" applyAlignment="1" applyProtection="1">
      <alignment horizontal="left"/>
    </xf>
    <xf numFmtId="0" fontId="0" fillId="0" borderId="0" xfId="0" applyBorder="1" applyAlignment="1" applyProtection="1"/>
    <xf numFmtId="0" fontId="5" fillId="0" borderId="0" xfId="0" applyFont="1" applyFill="1" applyBorder="1" applyAlignment="1" applyProtection="1">
      <alignment horizontal="left" vertical="center"/>
    </xf>
    <xf numFmtId="0" fontId="86" fillId="0" borderId="94" xfId="0" applyFont="1" applyFill="1" applyBorder="1" applyAlignment="1" applyProtection="1">
      <alignment horizontal="left" vertical="center"/>
    </xf>
    <xf numFmtId="0" fontId="87" fillId="0" borderId="94" xfId="0" applyFont="1" applyFill="1" applyBorder="1" applyAlignment="1" applyProtection="1">
      <alignment horizontal="left" vertical="center"/>
    </xf>
    <xf numFmtId="0" fontId="89" fillId="0" borderId="94" xfId="0" applyFont="1" applyFill="1" applyBorder="1" applyAlignment="1" applyProtection="1"/>
    <xf numFmtId="0" fontId="85" fillId="0" borderId="94" xfId="0" applyFont="1" applyFill="1" applyBorder="1" applyAlignment="1" applyProtection="1"/>
    <xf numFmtId="0" fontId="89" fillId="0" borderId="94" xfId="0" applyFont="1" applyFill="1" applyBorder="1" applyAlignment="1" applyProtection="1">
      <alignment horizontal="left"/>
    </xf>
    <xf numFmtId="0" fontId="86" fillId="0" borderId="0" xfId="0" applyFont="1" applyFill="1" applyBorder="1" applyAlignment="1" applyProtection="1">
      <alignment horizontal="left" vertical="center"/>
    </xf>
    <xf numFmtId="0" fontId="87" fillId="0" borderId="0" xfId="0" applyFont="1" applyFill="1" applyBorder="1" applyAlignment="1" applyProtection="1">
      <alignment horizontal="left" vertical="center"/>
    </xf>
    <xf numFmtId="0" fontId="89" fillId="0" borderId="0" xfId="0" applyFont="1" applyFill="1" applyBorder="1" applyAlignment="1" applyProtection="1"/>
    <xf numFmtId="0" fontId="85" fillId="0" borderId="0" xfId="0" applyFont="1" applyFill="1" applyBorder="1" applyAlignment="1" applyProtection="1"/>
    <xf numFmtId="0" fontId="85" fillId="0" borderId="0" xfId="0" applyFont="1" applyFill="1" applyBorder="1" applyAlignment="1" applyProtection="1">
      <alignment wrapText="1"/>
    </xf>
    <xf numFmtId="0" fontId="86" fillId="0" borderId="95" xfId="0" applyFont="1" applyFill="1" applyBorder="1" applyAlignment="1" applyProtection="1">
      <alignment horizontal="left" vertical="center"/>
    </xf>
    <xf numFmtId="0" fontId="87" fillId="0" borderId="95" xfId="0" applyFont="1" applyFill="1" applyBorder="1" applyAlignment="1" applyProtection="1">
      <alignment horizontal="left" vertical="center"/>
    </xf>
    <xf numFmtId="0" fontId="85" fillId="0" borderId="95" xfId="0" applyFont="1" applyFill="1" applyBorder="1" applyAlignment="1" applyProtection="1">
      <alignment wrapText="1"/>
    </xf>
    <xf numFmtId="0" fontId="85" fillId="0" borderId="95" xfId="0" applyFont="1" applyFill="1" applyBorder="1" applyAlignment="1" applyProtection="1"/>
    <xf numFmtId="0" fontId="89" fillId="0" borderId="95" xfId="0" applyFont="1" applyFill="1" applyBorder="1" applyAlignment="1" applyProtection="1"/>
    <xf numFmtId="164" fontId="14" fillId="14" borderId="72" xfId="1189" applyNumberFormat="1" applyFont="1" applyBorder="1" applyAlignment="1" applyProtection="1">
      <alignment vertical="top" wrapText="1"/>
    </xf>
    <xf numFmtId="0" fontId="7" fillId="14" borderId="59" xfId="1189" applyFont="1" applyBorder="1" applyAlignment="1" applyProtection="1"/>
    <xf numFmtId="0" fontId="7" fillId="0" borderId="39" xfId="1191" applyFont="1" applyBorder="1" applyAlignment="1" applyProtection="1"/>
    <xf numFmtId="0" fontId="7" fillId="0" borderId="39" xfId="1191" applyFont="1" applyBorder="1" applyAlignment="1" applyProtection="1">
      <alignment horizontal="center"/>
    </xf>
    <xf numFmtId="0" fontId="7" fillId="9" borderId="89" xfId="1191" applyFont="1" applyFill="1" applyBorder="1" applyAlignment="1" applyProtection="1">
      <alignment horizontal="left"/>
    </xf>
    <xf numFmtId="0" fontId="7" fillId="9" borderId="89" xfId="1191" applyFont="1" applyFill="1" applyBorder="1" applyAlignment="1" applyProtection="1">
      <alignment horizontal="center"/>
    </xf>
    <xf numFmtId="0" fontId="7" fillId="9" borderId="39" xfId="1191" applyFont="1" applyFill="1" applyBorder="1" applyAlignment="1" applyProtection="1"/>
    <xf numFmtId="0" fontId="7" fillId="9" borderId="39" xfId="1191" applyFont="1" applyFill="1" applyBorder="1" applyAlignment="1" applyProtection="1">
      <alignment horizontal="center"/>
    </xf>
    <xf numFmtId="0" fontId="7" fillId="0" borderId="72" xfId="1191" applyFont="1" applyBorder="1" applyAlignment="1" applyProtection="1">
      <alignment horizontal="center"/>
    </xf>
    <xf numFmtId="0" fontId="7" fillId="14" borderId="86" xfId="1189" applyFont="1" applyBorder="1" applyAlignment="1" applyProtection="1">
      <alignment horizontal="left"/>
    </xf>
    <xf numFmtId="0" fontId="7" fillId="14" borderId="39" xfId="1189" applyFont="1" applyBorder="1" applyAlignment="1" applyProtection="1">
      <alignment horizontal="left"/>
    </xf>
    <xf numFmtId="0" fontId="7" fillId="14" borderId="39" xfId="1189" applyFont="1" applyBorder="1" applyAlignment="1" applyProtection="1"/>
    <xf numFmtId="0" fontId="7" fillId="14" borderId="86" xfId="1189" applyFont="1" applyBorder="1" applyAlignment="1" applyProtection="1">
      <alignment horizontal="right"/>
    </xf>
    <xf numFmtId="0" fontId="11" fillId="14" borderId="39" xfId="1189" applyFont="1" applyBorder="1" applyAlignment="1" applyProtection="1"/>
    <xf numFmtId="0" fontId="7" fillId="14" borderId="87" xfId="1189" applyFont="1" applyBorder="1" applyAlignment="1" applyProtection="1">
      <alignment horizontal="right"/>
    </xf>
    <xf numFmtId="0" fontId="7" fillId="14" borderId="122" xfId="1189" applyFont="1" applyBorder="1" applyAlignment="1" applyProtection="1">
      <alignment horizontal="right"/>
    </xf>
    <xf numFmtId="0" fontId="7" fillId="14" borderId="15" xfId="1189" applyFont="1" applyBorder="1" applyAlignment="1" applyProtection="1"/>
    <xf numFmtId="0" fontId="11" fillId="14" borderId="15" xfId="1189" applyFont="1" applyBorder="1" applyAlignment="1" applyProtection="1"/>
    <xf numFmtId="0" fontId="7" fillId="14" borderId="123" xfId="1189" applyFont="1" applyBorder="1" applyAlignment="1" applyProtection="1">
      <alignment horizontal="right"/>
    </xf>
    <xf numFmtId="0" fontId="7" fillId="10" borderId="0" xfId="0" applyFont="1" applyFill="1" applyAlignment="1" applyProtection="1"/>
    <xf numFmtId="9" fontId="7" fillId="10" borderId="0" xfId="5" applyNumberFormat="1" applyFont="1" applyFill="1" applyAlignment="1" applyProtection="1">
      <alignment horizontal="center"/>
    </xf>
    <xf numFmtId="0" fontId="0" fillId="14" borderId="69" xfId="1189" applyFont="1" applyAlignment="1" applyProtection="1"/>
    <xf numFmtId="164" fontId="14" fillId="14" borderId="69" xfId="1189" applyNumberFormat="1" applyFont="1" applyAlignment="1" applyProtection="1">
      <alignment horizontal="right" vertical="top" wrapText="1"/>
    </xf>
    <xf numFmtId="0" fontId="14" fillId="14" borderId="69" xfId="1189" applyFont="1" applyAlignment="1" applyProtection="1">
      <alignment horizontal="center" vertical="top" wrapText="1"/>
    </xf>
    <xf numFmtId="0" fontId="14" fillId="14" borderId="86" xfId="1189" applyFont="1" applyBorder="1" applyAlignment="1" applyProtection="1">
      <alignment vertical="top" wrapText="1"/>
    </xf>
    <xf numFmtId="0" fontId="14" fillId="14" borderId="39" xfId="1189" applyFont="1" applyBorder="1" applyAlignment="1" applyProtection="1">
      <alignment vertical="top" wrapText="1"/>
    </xf>
    <xf numFmtId="0" fontId="14" fillId="14" borderId="87" xfId="1189" applyFont="1" applyBorder="1" applyAlignment="1" applyProtection="1">
      <alignment vertical="top" wrapText="1"/>
    </xf>
    <xf numFmtId="0" fontId="6" fillId="14" borderId="69" xfId="1189" applyFont="1" applyAlignment="1" applyProtection="1">
      <alignment horizontal="right"/>
    </xf>
    <xf numFmtId="0" fontId="6" fillId="14" borderId="69" xfId="1189" applyFont="1" applyAlignment="1" applyProtection="1">
      <alignment horizontal="right" wrapText="1"/>
    </xf>
    <xf numFmtId="1" fontId="7" fillId="0" borderId="0" xfId="0" applyNumberFormat="1" applyFont="1" applyAlignment="1" applyProtection="1"/>
    <xf numFmtId="0" fontId="7" fillId="7" borderId="0" xfId="0" applyFont="1" applyFill="1" applyAlignment="1" applyProtection="1"/>
    <xf numFmtId="0" fontId="0" fillId="7" borderId="0" xfId="0" applyFill="1" applyAlignment="1" applyProtection="1"/>
    <xf numFmtId="9" fontId="7" fillId="0" borderId="0" xfId="5" applyNumberFormat="1" applyFont="1" applyAlignment="1" applyProtection="1"/>
    <xf numFmtId="9" fontId="0" fillId="0" borderId="0" xfId="0" applyNumberFormat="1" applyAlignment="1" applyProtection="1"/>
    <xf numFmtId="0" fontId="0" fillId="0" borderId="0" xfId="0" applyAlignment="1" applyProtection="1">
      <alignment horizontal="right"/>
    </xf>
    <xf numFmtId="9" fontId="0" fillId="0" borderId="0" xfId="5" applyNumberFormat="1" applyFont="1" applyAlignment="1" applyProtection="1"/>
    <xf numFmtId="9" fontId="0" fillId="0" borderId="0" xfId="0" applyNumberFormat="1" applyFill="1" applyAlignment="1" applyProtection="1"/>
    <xf numFmtId="9" fontId="7" fillId="0" borderId="0" xfId="5" applyNumberFormat="1" applyFont="1" applyFill="1" applyAlignment="1" applyProtection="1"/>
    <xf numFmtId="1" fontId="7" fillId="0" borderId="0" xfId="0" applyNumberFormat="1" applyFont="1" applyFill="1" applyAlignment="1" applyProtection="1"/>
    <xf numFmtId="9" fontId="7" fillId="0" borderId="0" xfId="0" applyNumberFormat="1" applyFont="1" applyFill="1" applyAlignment="1" applyProtection="1"/>
    <xf numFmtId="0" fontId="0" fillId="0" borderId="0" xfId="0" applyFill="1" applyAlignment="1" applyProtection="1">
      <alignment horizontal="right"/>
    </xf>
    <xf numFmtId="0" fontId="7" fillId="14" borderId="86" xfId="1189" applyFont="1" applyBorder="1" applyAlignment="1" applyProtection="1">
      <alignment horizontal="right" wrapText="1"/>
    </xf>
    <xf numFmtId="0" fontId="7" fillId="14" borderId="87" xfId="1189" applyFont="1" applyBorder="1" applyAlignment="1" applyProtection="1">
      <alignment horizontal="center" wrapText="1"/>
    </xf>
    <xf numFmtId="0" fontId="0" fillId="14" borderId="86" xfId="1189" applyFont="1" applyBorder="1" applyAlignment="1" applyProtection="1">
      <alignment horizontal="right" wrapText="1"/>
    </xf>
    <xf numFmtId="0" fontId="7" fillId="0" borderId="83" xfId="6" applyFont="1" applyBorder="1" applyAlignment="1" applyProtection="1"/>
    <xf numFmtId="0" fontId="7" fillId="0" borderId="84" xfId="6" applyFont="1" applyBorder="1" applyAlignment="1" applyProtection="1"/>
    <xf numFmtId="0" fontId="7" fillId="0" borderId="68" xfId="6" applyFont="1" applyAlignment="1" applyProtection="1"/>
    <xf numFmtId="0" fontId="7" fillId="0" borderId="62" xfId="0" applyFont="1" applyFill="1" applyBorder="1" applyAlignment="1" applyProtection="1">
      <alignment horizontal="right"/>
    </xf>
    <xf numFmtId="0" fontId="40" fillId="0" borderId="0" xfId="0" applyFont="1" applyFill="1" applyBorder="1" applyAlignment="1" applyProtection="1"/>
    <xf numFmtId="10" fontId="7" fillId="0" borderId="68" xfId="5" applyFont="1" applyBorder="1" applyAlignment="1" applyProtection="1"/>
    <xf numFmtId="9" fontId="7" fillId="0" borderId="68" xfId="5" applyNumberFormat="1" applyFont="1" applyBorder="1" applyAlignment="1" applyProtection="1"/>
    <xf numFmtId="3" fontId="7" fillId="0" borderId="68" xfId="6" applyNumberFormat="1" applyFont="1" applyAlignment="1" applyProtection="1"/>
    <xf numFmtId="1" fontId="7" fillId="0" borderId="68" xfId="6" applyNumberFormat="1" applyFont="1" applyAlignment="1" applyProtection="1"/>
    <xf numFmtId="0" fontId="7" fillId="0" borderId="62" xfId="1075" applyFont="1" applyFill="1" applyAlignment="1" applyProtection="1">
      <alignment horizontal="center"/>
    </xf>
    <xf numFmtId="0" fontId="0" fillId="0" borderId="68" xfId="1191" applyFont="1" applyAlignment="1" applyProtection="1">
      <alignment horizontal="left"/>
    </xf>
    <xf numFmtId="0" fontId="7" fillId="7" borderId="62" xfId="0" applyFont="1" applyFill="1" applyBorder="1" applyAlignment="1" applyProtection="1">
      <alignment horizontal="right"/>
    </xf>
    <xf numFmtId="1" fontId="7" fillId="0" borderId="62" xfId="0" applyNumberFormat="1" applyFont="1" applyBorder="1" applyAlignment="1" applyProtection="1">
      <alignment horizontal="right"/>
    </xf>
    <xf numFmtId="164" fontId="7" fillId="0" borderId="62" xfId="0" applyNumberFormat="1" applyFont="1" applyBorder="1" applyAlignment="1" applyProtection="1">
      <alignment horizontal="right"/>
    </xf>
    <xf numFmtId="0" fontId="7" fillId="3" borderId="13" xfId="0" applyFont="1" applyFill="1" applyBorder="1" applyAlignment="1" applyProtection="1"/>
    <xf numFmtId="1" fontId="7" fillId="3" borderId="13" xfId="0" applyNumberFormat="1" applyFont="1" applyFill="1" applyBorder="1" applyAlignment="1" applyProtection="1">
      <alignment horizontal="right"/>
    </xf>
    <xf numFmtId="0" fontId="7" fillId="3" borderId="13" xfId="0" applyFont="1" applyFill="1" applyBorder="1" applyAlignment="1" applyProtection="1">
      <alignment horizontal="right"/>
    </xf>
    <xf numFmtId="0" fontId="7" fillId="3" borderId="7" xfId="0" applyFont="1" applyFill="1" applyBorder="1" applyAlignment="1" applyProtection="1">
      <alignment horizontal="right"/>
    </xf>
    <xf numFmtId="0" fontId="7" fillId="3" borderId="4" xfId="0" applyFont="1" applyFill="1" applyBorder="1" applyAlignment="1" applyProtection="1">
      <alignment horizontal="right"/>
    </xf>
    <xf numFmtId="0" fontId="7" fillId="3" borderId="63" xfId="0" applyFont="1" applyFill="1" applyBorder="1" applyAlignment="1" applyProtection="1"/>
    <xf numFmtId="9" fontId="7" fillId="3" borderId="4" xfId="0" applyNumberFormat="1" applyFont="1" applyFill="1" applyBorder="1" applyAlignment="1" applyProtection="1">
      <alignment horizontal="right"/>
    </xf>
    <xf numFmtId="1" fontId="7" fillId="3" borderId="4" xfId="0" applyNumberFormat="1" applyFont="1" applyFill="1" applyBorder="1" applyAlignment="1" applyProtection="1">
      <alignment horizontal="right"/>
    </xf>
    <xf numFmtId="0" fontId="0" fillId="6" borderId="0" xfId="0" applyFill="1" applyAlignment="1" applyProtection="1"/>
    <xf numFmtId="0" fontId="0" fillId="6" borderId="0" xfId="0" applyFill="1" applyAlignment="1" applyProtection="1">
      <alignment horizontal="right"/>
    </xf>
    <xf numFmtId="0" fontId="6" fillId="0" borderId="81" xfId="0" applyFont="1" applyBorder="1" applyAlignment="1" applyProtection="1"/>
    <xf numFmtId="0" fontId="0" fillId="0" borderId="81" xfId="0" applyBorder="1" applyAlignment="1" applyProtection="1"/>
    <xf numFmtId="0" fontId="0" fillId="0" borderId="81" xfId="0" applyFill="1" applyBorder="1" applyAlignment="1" applyProtection="1"/>
    <xf numFmtId="3" fontId="0" fillId="0" borderId="81" xfId="0" applyNumberFormat="1" applyBorder="1" applyAlignment="1" applyProtection="1"/>
    <xf numFmtId="3" fontId="0" fillId="0" borderId="81" xfId="0" applyNumberFormat="1" applyFill="1" applyBorder="1" applyAlignment="1" applyProtection="1"/>
    <xf numFmtId="3" fontId="0" fillId="0" borderId="0" xfId="0" applyNumberFormat="1" applyAlignment="1" applyProtection="1"/>
    <xf numFmtId="0" fontId="6" fillId="0" borderId="174" xfId="0" applyFont="1" applyBorder="1" applyAlignment="1" applyProtection="1"/>
    <xf numFmtId="0" fontId="43" fillId="0" borderId="174" xfId="0" applyFont="1" applyBorder="1" applyAlignment="1" applyProtection="1"/>
    <xf numFmtId="0" fontId="0" fillId="0" borderId="174" xfId="0" applyBorder="1" applyAlignment="1" applyProtection="1"/>
    <xf numFmtId="0" fontId="0" fillId="0" borderId="174" xfId="0" applyFill="1" applyBorder="1" applyAlignment="1" applyProtection="1"/>
    <xf numFmtId="3" fontId="0" fillId="0" borderId="174" xfId="0" applyNumberFormat="1" applyBorder="1" applyAlignment="1" applyProtection="1"/>
    <xf numFmtId="3" fontId="0" fillId="0" borderId="174" xfId="0" applyNumberFormat="1" applyFill="1" applyBorder="1" applyAlignment="1" applyProtection="1"/>
    <xf numFmtId="0" fontId="43" fillId="0" borderId="0" xfId="0" applyFont="1" applyBorder="1" applyAlignment="1" applyProtection="1"/>
    <xf numFmtId="0" fontId="43" fillId="0" borderId="0" xfId="0" applyFont="1" applyFill="1" applyBorder="1" applyAlignment="1" applyProtection="1"/>
    <xf numFmtId="3" fontId="0" fillId="0" borderId="0" xfId="0" applyNumberFormat="1" applyBorder="1" applyAlignment="1" applyProtection="1"/>
    <xf numFmtId="3" fontId="0" fillId="0" borderId="0" xfId="0" applyNumberFormat="1" applyFill="1" applyBorder="1" applyAlignment="1" applyProtection="1"/>
    <xf numFmtId="0" fontId="0" fillId="0" borderId="0" xfId="0" applyFill="1" applyBorder="1" applyAlignment="1" applyProtection="1"/>
    <xf numFmtId="0" fontId="6" fillId="0" borderId="116" xfId="0" applyFont="1" applyBorder="1" applyAlignment="1" applyProtection="1"/>
    <xf numFmtId="0" fontId="0" fillId="0" borderId="116" xfId="0" applyBorder="1" applyAlignment="1" applyProtection="1"/>
    <xf numFmtId="0" fontId="43" fillId="0" borderId="116" xfId="0" applyFont="1" applyBorder="1" applyAlignment="1" applyProtection="1"/>
    <xf numFmtId="3" fontId="0" fillId="0" borderId="116" xfId="0" applyNumberFormat="1" applyBorder="1" applyAlignment="1" applyProtection="1"/>
    <xf numFmtId="3" fontId="0" fillId="0" borderId="116" xfId="0" applyNumberFormat="1" applyFill="1" applyBorder="1" applyAlignment="1" applyProtection="1"/>
    <xf numFmtId="0" fontId="42" fillId="0" borderId="0" xfId="0" applyFont="1" applyFill="1" applyAlignment="1" applyProtection="1"/>
    <xf numFmtId="3" fontId="42" fillId="0" borderId="0" xfId="0" applyNumberFormat="1" applyFont="1" applyAlignment="1" applyProtection="1"/>
    <xf numFmtId="3" fontId="42" fillId="0" borderId="0" xfId="0" applyNumberFormat="1" applyFont="1" applyFill="1" applyAlignment="1" applyProtection="1"/>
    <xf numFmtId="0" fontId="0" fillId="33" borderId="0" xfId="0" applyFill="1" applyAlignment="1" applyProtection="1">
      <alignment horizontal="right"/>
    </xf>
    <xf numFmtId="0" fontId="0" fillId="0" borderId="116" xfId="0" applyFont="1" applyBorder="1" applyAlignment="1" applyProtection="1"/>
    <xf numFmtId="0" fontId="0" fillId="0" borderId="116" xfId="0" applyFill="1" applyBorder="1" applyAlignment="1" applyProtection="1"/>
    <xf numFmtId="1" fontId="0" fillId="0" borderId="116" xfId="0" applyNumberFormat="1" applyFill="1" applyBorder="1" applyAlignment="1" applyProtection="1"/>
    <xf numFmtId="0" fontId="6" fillId="0" borderId="0" xfId="0" applyFont="1" applyFill="1" applyAlignment="1" applyProtection="1">
      <alignment horizontal="left"/>
    </xf>
    <xf numFmtId="164" fontId="14" fillId="0" borderId="69" xfId="1189" applyNumberFormat="1" applyFont="1" applyFill="1" applyAlignment="1" applyProtection="1">
      <alignment vertical="top" wrapText="1"/>
    </xf>
    <xf numFmtId="0" fontId="14" fillId="14" borderId="69" xfId="1189" applyFont="1" applyAlignment="1" applyProtection="1">
      <alignment vertical="top" wrapText="1"/>
    </xf>
    <xf numFmtId="0" fontId="7" fillId="0" borderId="0" xfId="0" applyFont="1" applyFill="1" applyBorder="1" applyAlignment="1" applyProtection="1">
      <alignment wrapText="1"/>
    </xf>
    <xf numFmtId="0" fontId="0" fillId="14" borderId="69" xfId="1189" applyFont="1" applyAlignment="1" applyProtection="1">
      <alignment vertical="top" wrapText="1"/>
    </xf>
    <xf numFmtId="0" fontId="0" fillId="14" borderId="91" xfId="1189" applyFont="1" applyBorder="1" applyAlignment="1" applyProtection="1">
      <alignment vertical="top" wrapText="1"/>
    </xf>
    <xf numFmtId="0" fontId="14" fillId="14" borderId="130" xfId="1189" applyFont="1" applyBorder="1" applyAlignment="1" applyProtection="1">
      <alignment vertical="top" wrapText="1"/>
    </xf>
    <xf numFmtId="0" fontId="14" fillId="0" borderId="126" xfId="1189" applyFont="1" applyFill="1" applyBorder="1" applyAlignment="1" applyProtection="1">
      <alignment vertical="top" wrapText="1"/>
    </xf>
    <xf numFmtId="0" fontId="0" fillId="0" borderId="0" xfId="0" applyAlignment="1" applyProtection="1">
      <alignment wrapText="1"/>
    </xf>
    <xf numFmtId="0" fontId="14" fillId="14" borderId="126" xfId="1189" applyFont="1" applyBorder="1" applyAlignment="1" applyProtection="1">
      <alignment vertical="top" wrapText="1"/>
    </xf>
    <xf numFmtId="0" fontId="0" fillId="14" borderId="125" xfId="1189" applyFont="1" applyBorder="1" applyAlignment="1" applyProtection="1">
      <alignment vertical="top" wrapText="1"/>
    </xf>
    <xf numFmtId="0" fontId="0" fillId="14" borderId="130" xfId="1189" applyFont="1" applyBorder="1" applyAlignment="1" applyProtection="1">
      <alignment vertical="top" wrapText="1"/>
    </xf>
    <xf numFmtId="0" fontId="0" fillId="14" borderId="126" xfId="1189" applyFont="1" applyBorder="1" applyAlignment="1" applyProtection="1">
      <alignment vertical="top" wrapText="1"/>
    </xf>
    <xf numFmtId="0" fontId="0" fillId="31" borderId="125" xfId="1189" applyFont="1" applyFill="1" applyBorder="1" applyAlignment="1" applyProtection="1">
      <alignment vertical="top" wrapText="1"/>
    </xf>
    <xf numFmtId="0" fontId="0" fillId="31" borderId="130" xfId="1189" applyFont="1" applyFill="1" applyBorder="1" applyAlignment="1" applyProtection="1">
      <alignment vertical="top" wrapText="1"/>
    </xf>
    <xf numFmtId="0" fontId="0" fillId="31" borderId="126" xfId="1189" applyFont="1" applyFill="1" applyBorder="1" applyAlignment="1" applyProtection="1">
      <alignment vertical="top" wrapText="1"/>
    </xf>
    <xf numFmtId="0" fontId="7" fillId="9" borderId="68" xfId="1191" applyFont="1" applyFill="1" applyAlignment="1" applyProtection="1">
      <alignment horizontal="right"/>
    </xf>
    <xf numFmtId="0" fontId="7" fillId="0" borderId="68" xfId="1191" applyFont="1" applyFill="1" applyAlignment="1" applyProtection="1">
      <alignment horizontal="right"/>
    </xf>
    <xf numFmtId="0" fontId="7" fillId="9" borderId="68" xfId="1191" applyFont="1" applyFill="1" applyAlignment="1" applyProtection="1">
      <alignment horizontal="left"/>
    </xf>
    <xf numFmtId="9" fontId="7" fillId="9" borderId="68" xfId="5" applyNumberFormat="1" applyFont="1" applyFill="1" applyBorder="1" applyAlignment="1" applyProtection="1">
      <alignment horizontal="right"/>
    </xf>
    <xf numFmtId="1" fontId="7" fillId="9" borderId="68" xfId="1191" applyNumberFormat="1" applyFont="1" applyFill="1" applyAlignment="1" applyProtection="1">
      <alignment horizontal="right"/>
    </xf>
    <xf numFmtId="169" fontId="7" fillId="9" borderId="68" xfId="5" applyNumberFormat="1" applyFont="1" applyFill="1" applyBorder="1" applyAlignment="1" applyProtection="1">
      <alignment horizontal="left"/>
    </xf>
    <xf numFmtId="9" fontId="7" fillId="9" borderId="68" xfId="5" applyNumberFormat="1" applyFont="1" applyFill="1" applyBorder="1" applyAlignment="1" applyProtection="1">
      <alignment horizontal="left"/>
    </xf>
    <xf numFmtId="9" fontId="7" fillId="9" borderId="68" xfId="5" applyNumberFormat="1" applyFont="1" applyFill="1" applyBorder="1" applyAlignment="1" applyProtection="1"/>
    <xf numFmtId="3" fontId="7" fillId="9" borderId="68" xfId="2" applyNumberFormat="1" applyFont="1" applyFill="1" applyBorder="1" applyAlignment="1" applyProtection="1">
      <alignment horizontal="right"/>
    </xf>
    <xf numFmtId="0" fontId="7" fillId="9" borderId="127" xfId="0" applyFont="1" applyFill="1" applyBorder="1" applyAlignment="1" applyProtection="1"/>
    <xf numFmtId="0" fontId="7" fillId="9" borderId="69" xfId="0" applyFont="1" applyFill="1" applyBorder="1" applyAlignment="1" applyProtection="1"/>
    <xf numFmtId="0" fontId="7" fillId="0" borderId="124" xfId="0" applyFont="1" applyFill="1" applyBorder="1" applyAlignment="1" applyProtection="1"/>
    <xf numFmtId="0" fontId="7" fillId="9" borderId="124" xfId="0" applyFont="1" applyFill="1" applyBorder="1" applyAlignment="1" applyProtection="1"/>
    <xf numFmtId="0" fontId="7" fillId="0" borderId="34" xfId="0" applyFont="1" applyFill="1" applyBorder="1" applyAlignment="1" applyProtection="1"/>
    <xf numFmtId="1" fontId="7" fillId="0" borderId="34" xfId="0" applyNumberFormat="1" applyFont="1" applyBorder="1" applyAlignment="1" applyProtection="1"/>
    <xf numFmtId="3" fontId="7" fillId="0" borderId="127" xfId="0" applyNumberFormat="1" applyFont="1" applyFill="1" applyBorder="1" applyAlignment="1" applyProtection="1"/>
    <xf numFmtId="3" fontId="7" fillId="0" borderId="69" xfId="0" applyNumberFormat="1" applyFont="1" applyFill="1" applyBorder="1" applyAlignment="1" applyProtection="1"/>
    <xf numFmtId="3" fontId="7" fillId="0" borderId="124" xfId="0" applyNumberFormat="1" applyFont="1" applyFill="1" applyBorder="1" applyAlignment="1" applyProtection="1"/>
    <xf numFmtId="0" fontId="7" fillId="0" borderId="68" xfId="1191" applyFont="1" applyAlignment="1" applyProtection="1">
      <alignment horizontal="left" vertical="center"/>
    </xf>
    <xf numFmtId="0" fontId="90" fillId="0" borderId="68" xfId="1191" applyFont="1" applyFill="1" applyAlignment="1" applyProtection="1">
      <alignment horizontal="right"/>
    </xf>
    <xf numFmtId="3" fontId="7" fillId="0" borderId="68" xfId="1191" applyNumberFormat="1" applyFont="1" applyAlignment="1" applyProtection="1">
      <alignment horizontal="right"/>
    </xf>
    <xf numFmtId="1" fontId="7" fillId="0" borderId="68" xfId="1191" applyNumberFormat="1" applyFont="1" applyAlignment="1" applyProtection="1">
      <alignment horizontal="right"/>
    </xf>
    <xf numFmtId="9" fontId="7" fillId="0" borderId="68" xfId="5" applyNumberFormat="1" applyFont="1" applyBorder="1" applyAlignment="1" applyProtection="1">
      <alignment horizontal="left"/>
    </xf>
    <xf numFmtId="169" fontId="7" fillId="0" borderId="68" xfId="5" applyNumberFormat="1" applyFont="1" applyBorder="1" applyAlignment="1" applyProtection="1">
      <alignment horizontal="left"/>
    </xf>
    <xf numFmtId="3" fontId="7" fillId="0" borderId="68" xfId="2" applyNumberFormat="1" applyFont="1" applyBorder="1" applyAlignment="1" applyProtection="1">
      <alignment horizontal="right"/>
    </xf>
    <xf numFmtId="3" fontId="0" fillId="0" borderId="68" xfId="1191" applyNumberFormat="1" applyFont="1" applyAlignment="1" applyProtection="1">
      <alignment horizontal="right"/>
    </xf>
    <xf numFmtId="169" fontId="7" fillId="0" borderId="127" xfId="0" applyNumberFormat="1" applyFont="1" applyFill="1" applyBorder="1" applyAlignment="1" applyProtection="1"/>
    <xf numFmtId="0" fontId="7" fillId="9" borderId="34" xfId="0" applyFont="1" applyFill="1" applyBorder="1" applyAlignment="1" applyProtection="1"/>
    <xf numFmtId="0" fontId="7" fillId="0" borderId="127" xfId="0" applyFont="1" applyFill="1" applyBorder="1" applyAlignment="1" applyProtection="1"/>
    <xf numFmtId="0" fontId="7" fillId="9" borderId="33" xfId="0" applyFont="1" applyFill="1" applyBorder="1" applyAlignment="1" applyProtection="1"/>
    <xf numFmtId="9" fontId="7" fillId="3" borderId="5" xfId="5" applyNumberFormat="1" applyFont="1" applyFill="1" applyBorder="1" applyAlignment="1" applyProtection="1">
      <alignment horizontal="right"/>
    </xf>
    <xf numFmtId="3" fontId="7" fillId="3" borderId="5" xfId="0" applyNumberFormat="1" applyFont="1" applyFill="1" applyBorder="1" applyAlignment="1" applyProtection="1">
      <alignment horizontal="left"/>
    </xf>
    <xf numFmtId="3" fontId="7" fillId="3" borderId="128" xfId="0" applyNumberFormat="1" applyFont="1" applyFill="1" applyBorder="1" applyAlignment="1" applyProtection="1">
      <alignment horizontal="right"/>
    </xf>
    <xf numFmtId="3" fontId="7" fillId="3" borderId="121" xfId="0" applyNumberFormat="1" applyFont="1" applyFill="1" applyBorder="1" applyAlignment="1" applyProtection="1">
      <alignment horizontal="right"/>
    </xf>
    <xf numFmtId="3" fontId="7" fillId="0" borderId="129" xfId="0" applyNumberFormat="1" applyFont="1" applyFill="1" applyBorder="1" applyAlignment="1" applyProtection="1">
      <alignment horizontal="right"/>
    </xf>
    <xf numFmtId="3" fontId="7" fillId="3" borderId="129" xfId="0" applyNumberFormat="1" applyFont="1" applyFill="1" applyBorder="1" applyAlignment="1" applyProtection="1">
      <alignment horizontal="right"/>
    </xf>
    <xf numFmtId="3" fontId="7" fillId="3" borderId="146" xfId="0" applyNumberFormat="1" applyFont="1" applyFill="1" applyBorder="1" applyAlignment="1" applyProtection="1">
      <alignment horizontal="right"/>
    </xf>
    <xf numFmtId="3" fontId="7" fillId="3" borderId="131" xfId="0" applyNumberFormat="1" applyFont="1" applyFill="1" applyBorder="1" applyAlignment="1" applyProtection="1">
      <alignment horizontal="right"/>
    </xf>
    <xf numFmtId="3" fontId="7" fillId="3" borderId="132" xfId="0" applyNumberFormat="1" applyFont="1" applyFill="1" applyBorder="1" applyAlignment="1" applyProtection="1">
      <alignment horizontal="right"/>
    </xf>
    <xf numFmtId="3" fontId="7" fillId="3" borderId="133" xfId="0" applyNumberFormat="1" applyFont="1" applyFill="1" applyBorder="1" applyAlignment="1" applyProtection="1">
      <alignment horizontal="right"/>
    </xf>
    <xf numFmtId="10" fontId="59" fillId="0" borderId="43" xfId="0" applyNumberFormat="1" applyFont="1" applyFill="1" applyBorder="1" applyAlignment="1" applyProtection="1">
      <alignment horizontal="right" vertical="top"/>
    </xf>
    <xf numFmtId="0" fontId="59" fillId="0" borderId="43" xfId="0" applyFont="1" applyBorder="1" applyAlignment="1" applyProtection="1">
      <alignment vertical="top" wrapText="1"/>
    </xf>
    <xf numFmtId="0" fontId="0" fillId="0" borderId="0" xfId="0" applyBorder="1" applyAlignment="1" applyProtection="1">
      <alignment vertical="top"/>
    </xf>
    <xf numFmtId="0" fontId="0" fillId="0" borderId="0" xfId="0" applyFill="1" applyBorder="1" applyAlignment="1" applyProtection="1">
      <alignment vertical="top"/>
    </xf>
    <xf numFmtId="0" fontId="0" fillId="0" borderId="0" xfId="0" applyBorder="1" applyAlignment="1" applyProtection="1">
      <alignment vertical="top" wrapText="1"/>
    </xf>
    <xf numFmtId="0" fontId="109" fillId="0" borderId="0" xfId="0" applyFont="1" applyAlignment="1" applyProtection="1">
      <alignment horizontal="left" vertical="top"/>
    </xf>
    <xf numFmtId="0" fontId="0" fillId="0" borderId="0" xfId="0" applyFont="1" applyAlignment="1" applyProtection="1">
      <alignment horizontal="left" vertical="top"/>
    </xf>
    <xf numFmtId="0" fontId="61" fillId="0" borderId="0" xfId="0" applyFont="1" applyBorder="1" applyAlignment="1" applyProtection="1">
      <alignment horizontal="left" vertical="center"/>
    </xf>
    <xf numFmtId="0" fontId="61" fillId="0" borderId="0" xfId="0" applyFont="1" applyBorder="1" applyAlignment="1" applyProtection="1">
      <alignment horizontal="left" vertical="top"/>
    </xf>
    <xf numFmtId="10" fontId="61" fillId="0" borderId="0" xfId="0" applyNumberFormat="1" applyFont="1" applyFill="1" applyBorder="1" applyAlignment="1" applyProtection="1">
      <alignment horizontal="right" vertical="top"/>
    </xf>
    <xf numFmtId="0" fontId="61" fillId="0" borderId="0" xfId="0" applyFont="1" applyBorder="1" applyAlignment="1" applyProtection="1">
      <alignment vertical="top" wrapText="1"/>
    </xf>
    <xf numFmtId="0" fontId="74" fillId="0" borderId="0" xfId="0" applyFont="1" applyAlignment="1" applyProtection="1">
      <alignment vertical="top"/>
    </xf>
    <xf numFmtId="10" fontId="61" fillId="0" borderId="43" xfId="0" applyNumberFormat="1" applyFont="1" applyFill="1" applyBorder="1" applyAlignment="1" applyProtection="1">
      <alignment horizontal="right" vertical="top"/>
    </xf>
    <xf numFmtId="0" fontId="61" fillId="0" borderId="43" xfId="0" applyFont="1" applyBorder="1" applyAlignment="1" applyProtection="1">
      <alignment vertical="top" wrapText="1"/>
    </xf>
    <xf numFmtId="167" fontId="0" fillId="9" borderId="0" xfId="0" applyNumberFormat="1" applyFont="1" applyFill="1" applyBorder="1" applyAlignment="1" applyProtection="1">
      <alignment horizontal="left" vertical="top"/>
    </xf>
    <xf numFmtId="167" fontId="4" fillId="9" borderId="0" xfId="0" applyNumberFormat="1" applyFont="1" applyFill="1" applyBorder="1" applyAlignment="1" applyProtection="1">
      <alignment horizontal="right" vertical="top"/>
    </xf>
    <xf numFmtId="167" fontId="4" fillId="0" borderId="0" xfId="0" applyNumberFormat="1" applyFont="1" applyFill="1" applyBorder="1" applyAlignment="1" applyProtection="1">
      <alignment horizontal="right" vertical="top"/>
    </xf>
    <xf numFmtId="167" fontId="0" fillId="9" borderId="0" xfId="0" applyNumberFormat="1" applyFont="1" applyFill="1" applyBorder="1" applyAlignment="1" applyProtection="1">
      <alignment horizontal="left" vertical="top" wrapText="1"/>
    </xf>
    <xf numFmtId="167" fontId="0" fillId="0" borderId="0" xfId="0" applyNumberFormat="1" applyFont="1" applyFill="1" applyBorder="1" applyAlignment="1" applyProtection="1">
      <alignment horizontal="left" vertical="top"/>
    </xf>
    <xf numFmtId="167" fontId="0" fillId="0" borderId="0" xfId="0" applyNumberFormat="1" applyFont="1" applyFill="1" applyBorder="1" applyAlignment="1" applyProtection="1">
      <alignment horizontal="left" vertical="top" wrapText="1"/>
    </xf>
    <xf numFmtId="0" fontId="35" fillId="0" borderId="0" xfId="0" applyFont="1" applyAlignment="1" applyProtection="1">
      <alignment horizontal="left" vertical="top"/>
    </xf>
    <xf numFmtId="0" fontId="0" fillId="0" borderId="0" xfId="0" applyAlignment="1" applyProtection="1">
      <alignment vertical="top"/>
    </xf>
    <xf numFmtId="0" fontId="0" fillId="0" borderId="0" xfId="0" applyFill="1" applyBorder="1" applyAlignment="1" applyProtection="1">
      <alignment vertical="center"/>
    </xf>
    <xf numFmtId="0" fontId="7" fillId="0" borderId="0" xfId="4" applyNumberFormat="1" applyFont="1" applyFill="1" applyBorder="1" applyAlignment="1" applyProtection="1">
      <alignment horizontal="left" vertical="center" wrapText="1"/>
    </xf>
    <xf numFmtId="0" fontId="91" fillId="0" borderId="194" xfId="0" applyFont="1" applyBorder="1" applyAlignment="1" applyProtection="1">
      <alignment vertical="center" wrapText="1"/>
    </xf>
    <xf numFmtId="0" fontId="0" fillId="0" borderId="0" xfId="0" applyBorder="1" applyAlignment="1" applyProtection="1">
      <alignment vertical="center"/>
    </xf>
    <xf numFmtId="0" fontId="0" fillId="0" borderId="0" xfId="0" applyBorder="1" applyAlignment="1" applyProtection="1">
      <alignment vertical="center" wrapText="1"/>
    </xf>
    <xf numFmtId="0" fontId="91" fillId="0" borderId="39" xfId="0" applyFont="1" applyBorder="1" applyAlignment="1" applyProtection="1">
      <alignment vertical="center" wrapText="1"/>
    </xf>
    <xf numFmtId="0" fontId="91" fillId="0" borderId="59" xfId="0" applyFont="1" applyBorder="1" applyAlignment="1" applyProtection="1">
      <alignment vertical="center" wrapText="1"/>
    </xf>
    <xf numFmtId="10" fontId="61" fillId="0" borderId="43" xfId="0" applyNumberFormat="1" applyFont="1" applyFill="1" applyBorder="1" applyAlignment="1" applyProtection="1">
      <alignment horizontal="right" vertical="center"/>
    </xf>
    <xf numFmtId="0" fontId="61" fillId="0" borderId="43" xfId="0" applyFont="1" applyBorder="1" applyAlignment="1" applyProtection="1">
      <alignment vertical="center" wrapText="1"/>
    </xf>
    <xf numFmtId="0" fontId="0" fillId="0" borderId="0" xfId="0" applyBorder="1" applyAlignment="1" applyProtection="1">
      <alignment wrapText="1"/>
    </xf>
    <xf numFmtId="0" fontId="91" fillId="0" borderId="72" xfId="0" applyFont="1" applyBorder="1" applyAlignment="1" applyProtection="1">
      <alignment vertical="center" wrapText="1"/>
    </xf>
    <xf numFmtId="0" fontId="7" fillId="0" borderId="0" xfId="4" applyNumberFormat="1" applyFont="1" applyFill="1" applyBorder="1" applyAlignment="1" applyProtection="1">
      <alignment horizontal="left" vertical="center"/>
    </xf>
    <xf numFmtId="0" fontId="91" fillId="0" borderId="0" xfId="0" applyFont="1" applyBorder="1" applyAlignment="1" applyProtection="1">
      <alignment vertical="center" wrapText="1"/>
    </xf>
    <xf numFmtId="0" fontId="39" fillId="0" borderId="0" xfId="0" applyFont="1" applyAlignment="1" applyProtection="1">
      <alignment horizontal="center"/>
    </xf>
    <xf numFmtId="0" fontId="45" fillId="0" borderId="0" xfId="0" applyFont="1" applyAlignment="1" applyProtection="1">
      <alignment horizontal="center" vertical="center"/>
    </xf>
    <xf numFmtId="0" fontId="39" fillId="0" borderId="0" xfId="0" applyFont="1" applyBorder="1" applyAlignment="1" applyProtection="1">
      <alignment horizontal="center"/>
    </xf>
    <xf numFmtId="0" fontId="64" fillId="0" borderId="0" xfId="0" applyFont="1" applyAlignment="1" applyProtection="1">
      <alignment horizontal="center" vertical="center"/>
    </xf>
    <xf numFmtId="0" fontId="168" fillId="0" borderId="0" xfId="0" applyFont="1" applyAlignment="1" applyProtection="1">
      <alignment horizontal="center" vertical="center"/>
    </xf>
    <xf numFmtId="0" fontId="64" fillId="0" borderId="0" xfId="0" applyFont="1" applyAlignment="1" applyProtection="1">
      <alignment horizontal="center"/>
    </xf>
    <xf numFmtId="0" fontId="39" fillId="0" borderId="0" xfId="0" applyFont="1" applyAlignment="1" applyProtection="1">
      <alignment horizontal="center" vertical="center"/>
    </xf>
    <xf numFmtId="0" fontId="64" fillId="0" borderId="0" xfId="0" applyFont="1" applyAlignment="1" applyProtection="1">
      <alignment horizontal="center" vertical="top"/>
    </xf>
    <xf numFmtId="0" fontId="39" fillId="0" borderId="0" xfId="0" applyFont="1" applyAlignment="1" applyProtection="1">
      <alignment horizontal="center" vertical="top"/>
    </xf>
    <xf numFmtId="0" fontId="109" fillId="0" borderId="0" xfId="0" applyFont="1" applyFill="1" applyBorder="1" applyAlignment="1" applyProtection="1">
      <alignment vertical="center"/>
    </xf>
    <xf numFmtId="0" fontId="109" fillId="0" borderId="199" xfId="0" applyFont="1" applyFill="1" applyBorder="1" applyAlignment="1" applyProtection="1">
      <alignment vertical="center"/>
    </xf>
    <xf numFmtId="0" fontId="109" fillId="0" borderId="199" xfId="0" applyFont="1" applyBorder="1" applyAlignment="1" applyProtection="1">
      <alignment vertical="center" wrapText="1"/>
    </xf>
    <xf numFmtId="0" fontId="0" fillId="0" borderId="199" xfId="0" applyBorder="1" applyAlignment="1" applyProtection="1">
      <alignment vertical="center"/>
    </xf>
    <xf numFmtId="0" fontId="0" fillId="0" borderId="199" xfId="0" applyFill="1" applyBorder="1" applyAlignment="1" applyProtection="1">
      <alignment vertical="center"/>
    </xf>
    <xf numFmtId="0" fontId="0" fillId="0" borderId="199" xfId="0" applyBorder="1" applyAlignment="1" applyProtection="1">
      <alignment vertical="center" wrapText="1"/>
    </xf>
    <xf numFmtId="0" fontId="0" fillId="0" borderId="199" xfId="0" applyBorder="1" applyAlignment="1" applyProtection="1">
      <alignment vertical="top"/>
    </xf>
    <xf numFmtId="0" fontId="0" fillId="0" borderId="199" xfId="0" applyFill="1" applyBorder="1" applyAlignment="1" applyProtection="1">
      <alignment vertical="top"/>
    </xf>
    <xf numFmtId="0" fontId="0" fillId="0" borderId="199" xfId="0" applyBorder="1" applyAlignment="1" applyProtection="1">
      <alignment vertical="top" wrapText="1"/>
    </xf>
    <xf numFmtId="0" fontId="109" fillId="0" borderId="199" xfId="0" applyFont="1" applyBorder="1" applyAlignment="1" applyProtection="1">
      <alignment vertical="center"/>
    </xf>
    <xf numFmtId="0" fontId="74" fillId="0" borderId="0" xfId="0" applyFont="1" applyAlignment="1" applyProtection="1">
      <alignment horizontal="center"/>
    </xf>
    <xf numFmtId="0" fontId="109" fillId="0" borderId="0" xfId="0" applyFont="1" applyAlignment="1" applyProtection="1">
      <alignment horizontal="center" vertical="top"/>
    </xf>
    <xf numFmtId="0" fontId="14" fillId="0" borderId="0" xfId="0" applyFont="1" applyAlignment="1" applyProtection="1">
      <alignment horizontal="left"/>
    </xf>
    <xf numFmtId="0" fontId="7" fillId="0" borderId="0" xfId="0" applyFont="1" applyBorder="1" applyProtection="1">
      <alignment vertical="center"/>
    </xf>
    <xf numFmtId="0" fontId="12" fillId="0" borderId="59" xfId="0" applyFont="1" applyFill="1" applyBorder="1" applyAlignment="1" applyProtection="1">
      <alignment horizontal="center" vertical="top"/>
    </xf>
    <xf numFmtId="0" fontId="12" fillId="0" borderId="59" xfId="0" applyFont="1" applyFill="1" applyBorder="1" applyAlignment="1" applyProtection="1">
      <alignment vertical="top"/>
    </xf>
    <xf numFmtId="164" fontId="100" fillId="0" borderId="59" xfId="0" applyNumberFormat="1" applyFont="1" applyFill="1" applyBorder="1" applyAlignment="1" applyProtection="1">
      <alignment horizontal="left"/>
    </xf>
    <xf numFmtId="164" fontId="100" fillId="0" borderId="0" xfId="0" applyNumberFormat="1" applyFont="1" applyFill="1" applyBorder="1" applyAlignment="1" applyProtection="1">
      <alignment horizontal="left"/>
    </xf>
    <xf numFmtId="0" fontId="100" fillId="0" borderId="59" xfId="0" applyFont="1" applyFill="1" applyBorder="1" applyAlignment="1" applyProtection="1"/>
    <xf numFmtId="0" fontId="100" fillId="0" borderId="59" xfId="0" applyFont="1" applyFill="1" applyBorder="1" applyAlignment="1" applyProtection="1">
      <alignment vertical="top"/>
    </xf>
    <xf numFmtId="164" fontId="14" fillId="14" borderId="69" xfId="1189" applyNumberFormat="1" applyFont="1" applyAlignment="1" applyProtection="1">
      <alignment horizontal="center" vertical="top" wrapText="1"/>
    </xf>
    <xf numFmtId="0" fontId="14" fillId="14" borderId="69" xfId="1189" applyFont="1" applyAlignment="1" applyProtection="1">
      <alignment vertical="top"/>
    </xf>
    <xf numFmtId="0" fontId="0" fillId="0" borderId="68" xfId="1191" applyFont="1" applyAlignment="1" applyProtection="1">
      <alignment horizontal="left" vertical="top"/>
    </xf>
    <xf numFmtId="0" fontId="0" fillId="9" borderId="68" xfId="1191" applyFont="1" applyFill="1" applyAlignment="1" applyProtection="1">
      <alignment horizontal="right" vertical="top"/>
    </xf>
    <xf numFmtId="0" fontId="7" fillId="9" borderId="0" xfId="0" applyFont="1" applyFill="1" applyBorder="1" applyAlignment="1" applyProtection="1"/>
    <xf numFmtId="3" fontId="40" fillId="0" borderId="68" xfId="1191" applyNumberFormat="1" applyFont="1" applyAlignment="1" applyProtection="1">
      <alignment horizontal="right"/>
    </xf>
    <xf numFmtId="0" fontId="0" fillId="0" borderId="68" xfId="1191" applyFont="1" applyAlignment="1" applyProtection="1">
      <alignment horizontal="right" vertical="top"/>
    </xf>
    <xf numFmtId="3" fontId="0" fillId="0" borderId="69" xfId="0" applyNumberFormat="1" applyFont="1" applyBorder="1" applyAlignment="1" applyProtection="1"/>
    <xf numFmtId="0" fontId="0" fillId="3" borderId="4" xfId="0" applyFont="1" applyFill="1" applyBorder="1" applyAlignment="1" applyProtection="1">
      <alignment horizontal="center" vertical="top"/>
    </xf>
    <xf numFmtId="0" fontId="0" fillId="3" borderId="12" xfId="0" applyFont="1" applyFill="1" applyBorder="1" applyAlignment="1" applyProtection="1">
      <alignment vertical="top"/>
    </xf>
    <xf numFmtId="0" fontId="0" fillId="3" borderId="3" xfId="0" applyFont="1" applyFill="1" applyBorder="1" applyAlignment="1" applyProtection="1">
      <alignment horizontal="right" vertical="top"/>
    </xf>
    <xf numFmtId="0" fontId="89" fillId="0" borderId="0" xfId="0" applyFont="1" applyAlignment="1" applyProtection="1"/>
    <xf numFmtId="0" fontId="89" fillId="0" borderId="0" xfId="0" applyFont="1" applyProtection="1">
      <alignment vertical="center"/>
    </xf>
    <xf numFmtId="0" fontId="86" fillId="0" borderId="0" xfId="0" applyFont="1" applyProtection="1">
      <alignment vertical="center"/>
    </xf>
    <xf numFmtId="0" fontId="14" fillId="0" borderId="0" xfId="0" applyFont="1" applyAlignment="1" applyProtection="1">
      <alignment horizontal="center" vertical="top"/>
    </xf>
    <xf numFmtId="0" fontId="7" fillId="0" borderId="115" xfId="8" applyFont="1" applyAlignment="1" applyProtection="1"/>
    <xf numFmtId="3" fontId="15" fillId="0" borderId="0" xfId="0" applyNumberFormat="1" applyFont="1" applyFill="1" applyAlignment="1" applyProtection="1"/>
    <xf numFmtId="0" fontId="15" fillId="0" borderId="0" xfId="0" applyFont="1" applyFill="1" applyAlignment="1" applyProtection="1"/>
    <xf numFmtId="0" fontId="20" fillId="0" borderId="0" xfId="0" applyFont="1" applyAlignment="1" applyProtection="1"/>
    <xf numFmtId="0" fontId="20" fillId="0" borderId="0" xfId="0" applyFont="1" applyAlignment="1" applyProtection="1">
      <alignment vertical="top"/>
    </xf>
    <xf numFmtId="10" fontId="20" fillId="0" borderId="0" xfId="5" applyFont="1" applyAlignment="1" applyProtection="1"/>
    <xf numFmtId="0" fontId="23" fillId="0" borderId="0" xfId="0" applyFont="1" applyAlignment="1" applyProtection="1">
      <alignment horizontal="center"/>
    </xf>
    <xf numFmtId="0" fontId="20" fillId="0" borderId="0" xfId="0" applyFont="1" applyProtection="1">
      <alignment vertical="center"/>
    </xf>
    <xf numFmtId="0" fontId="11" fillId="0" borderId="0" xfId="0" applyFont="1" applyAlignment="1" applyProtection="1">
      <alignment vertical="top"/>
    </xf>
    <xf numFmtId="0" fontId="104" fillId="0" borderId="109" xfId="0" applyFont="1" applyFill="1" applyBorder="1" applyAlignment="1" applyProtection="1">
      <alignment vertical="center"/>
    </xf>
    <xf numFmtId="0" fontId="14" fillId="0" borderId="109" xfId="0" applyFont="1" applyFill="1" applyBorder="1" applyAlignment="1" applyProtection="1">
      <alignment vertical="center"/>
    </xf>
    <xf numFmtId="0" fontId="11" fillId="0" borderId="109" xfId="0" applyFont="1" applyBorder="1" applyAlignment="1" applyProtection="1">
      <alignment vertical="center"/>
    </xf>
    <xf numFmtId="3" fontId="14" fillId="0" borderId="109" xfId="0" applyNumberFormat="1" applyFont="1" applyFill="1" applyBorder="1" applyAlignment="1" applyProtection="1">
      <alignment vertical="center"/>
    </xf>
    <xf numFmtId="0" fontId="14" fillId="0" borderId="109" xfId="0" applyFont="1" applyFill="1" applyBorder="1" applyAlignment="1" applyProtection="1">
      <alignment horizontal="left" vertical="center"/>
    </xf>
    <xf numFmtId="0" fontId="14" fillId="0" borderId="0" xfId="0" applyFont="1" applyFill="1" applyAlignment="1" applyProtection="1">
      <alignment vertical="center"/>
    </xf>
    <xf numFmtId="0" fontId="11" fillId="0" borderId="0" xfId="0" applyFont="1" applyAlignment="1" applyProtection="1">
      <alignment vertical="center"/>
    </xf>
    <xf numFmtId="0" fontId="10" fillId="0" borderId="0" xfId="0" applyFont="1" applyAlignment="1" applyProtection="1">
      <alignment horizontal="center" vertical="center"/>
    </xf>
    <xf numFmtId="0" fontId="104" fillId="0" borderId="110" xfId="0" applyFont="1" applyFill="1" applyBorder="1" applyAlignment="1" applyProtection="1">
      <alignment vertical="center"/>
    </xf>
    <xf numFmtId="0" fontId="14" fillId="0" borderId="110" xfId="0" applyFont="1" applyFill="1" applyBorder="1" applyAlignment="1" applyProtection="1">
      <alignment vertical="center"/>
    </xf>
    <xf numFmtId="0" fontId="11" fillId="0" borderId="110" xfId="0" applyFont="1" applyBorder="1" applyAlignment="1" applyProtection="1">
      <alignment vertical="center"/>
    </xf>
    <xf numFmtId="165" fontId="14" fillId="0" borderId="110" xfId="0" applyNumberFormat="1" applyFont="1" applyFill="1" applyBorder="1" applyAlignment="1" applyProtection="1">
      <alignment horizontal="left" vertical="center"/>
    </xf>
    <xf numFmtId="0" fontId="24" fillId="0" borderId="110" xfId="0" applyFont="1" applyFill="1" applyBorder="1" applyAlignment="1" applyProtection="1">
      <alignment vertical="center"/>
    </xf>
    <xf numFmtId="0" fontId="104" fillId="0" borderId="0" xfId="0" applyFont="1" applyFill="1" applyProtection="1">
      <alignment vertical="center"/>
    </xf>
    <xf numFmtId="0" fontId="14" fillId="0" borderId="0" xfId="0" applyFont="1" applyFill="1" applyProtection="1">
      <alignment vertical="center"/>
    </xf>
    <xf numFmtId="3" fontId="14" fillId="0" borderId="0" xfId="0" applyNumberFormat="1" applyFont="1" applyFill="1" applyProtection="1">
      <alignment vertical="center"/>
    </xf>
    <xf numFmtId="0" fontId="14" fillId="0" borderId="0" xfId="0" applyFont="1" applyFill="1" applyAlignment="1" applyProtection="1">
      <alignment vertical="top"/>
    </xf>
    <xf numFmtId="0" fontId="11" fillId="0" borderId="0" xfId="0" applyFont="1" applyProtection="1">
      <alignment vertical="center"/>
    </xf>
    <xf numFmtId="0" fontId="104" fillId="0" borderId="0" xfId="0" applyFont="1" applyFill="1" applyAlignment="1" applyProtection="1">
      <alignment vertical="top"/>
    </xf>
    <xf numFmtId="3" fontId="108" fillId="0" borderId="0" xfId="0" applyNumberFormat="1" applyFont="1" applyFill="1" applyAlignment="1" applyProtection="1">
      <alignment horizontal="left" vertical="top" wrapText="1"/>
    </xf>
    <xf numFmtId="0" fontId="96" fillId="0" borderId="114" xfId="0" applyFont="1" applyFill="1" applyBorder="1" applyProtection="1">
      <alignment vertical="center"/>
    </xf>
    <xf numFmtId="0" fontId="115" fillId="0" borderId="114" xfId="0" applyFont="1" applyBorder="1" applyProtection="1">
      <alignment vertical="center"/>
    </xf>
    <xf numFmtId="0" fontId="96" fillId="0" borderId="109" xfId="0" applyFont="1" applyFill="1" applyBorder="1" applyProtection="1">
      <alignment vertical="center"/>
    </xf>
    <xf numFmtId="0" fontId="115" fillId="0" borderId="109" xfId="0" applyFont="1" applyBorder="1" applyProtection="1">
      <alignment vertical="center"/>
    </xf>
    <xf numFmtId="3" fontId="96" fillId="0" borderId="109" xfId="0" applyNumberFormat="1" applyFont="1" applyFill="1" applyBorder="1" applyAlignment="1" applyProtection="1">
      <alignment horizontal="right" vertical="top" wrapText="1"/>
    </xf>
    <xf numFmtId="3" fontId="96" fillId="0" borderId="109" xfId="0" applyNumberFormat="1" applyFont="1" applyFill="1" applyBorder="1" applyAlignment="1" applyProtection="1">
      <alignment horizontal="right" vertical="top"/>
    </xf>
    <xf numFmtId="0" fontId="14" fillId="0" borderId="0" xfId="0" applyFont="1" applyAlignment="1" applyProtection="1">
      <alignment vertical="top"/>
    </xf>
    <xf numFmtId="0" fontId="14" fillId="0" borderId="0" xfId="0" applyFont="1" applyAlignment="1" applyProtection="1">
      <alignment vertical="center"/>
    </xf>
    <xf numFmtId="3" fontId="14" fillId="0" borderId="110" xfId="0" applyNumberFormat="1" applyFont="1" applyFill="1" applyBorder="1" applyAlignment="1" applyProtection="1">
      <alignment vertical="center" wrapText="1"/>
    </xf>
    <xf numFmtId="9" fontId="14" fillId="0" borderId="110" xfId="5" applyNumberFormat="1" applyFont="1" applyFill="1" applyBorder="1" applyAlignment="1" applyProtection="1">
      <alignment vertical="center" wrapText="1"/>
    </xf>
    <xf numFmtId="0" fontId="130" fillId="0" borderId="0" xfId="0" applyFont="1" applyAlignment="1" applyProtection="1">
      <alignment horizontal="center" vertical="center"/>
    </xf>
    <xf numFmtId="0" fontId="111" fillId="0" borderId="0" xfId="0" applyFont="1" applyAlignment="1" applyProtection="1">
      <alignment horizontal="center" vertical="top"/>
    </xf>
    <xf numFmtId="0" fontId="14" fillId="0" borderId="0" xfId="0" applyFont="1" applyAlignment="1" applyProtection="1">
      <alignment horizontal="center" vertical="center"/>
    </xf>
    <xf numFmtId="0" fontId="104" fillId="0" borderId="0" xfId="0" applyFont="1" applyFill="1" applyAlignment="1" applyProtection="1"/>
    <xf numFmtId="3" fontId="19" fillId="9" borderId="110" xfId="0" applyNumberFormat="1" applyFont="1" applyFill="1" applyBorder="1" applyAlignment="1" applyProtection="1"/>
    <xf numFmtId="3" fontId="98" fillId="9" borderId="110" xfId="0" applyNumberFormat="1" applyFont="1" applyFill="1" applyBorder="1" applyAlignment="1" applyProtection="1">
      <alignment wrapText="1"/>
    </xf>
    <xf numFmtId="3" fontId="98" fillId="9" borderId="110" xfId="0" applyNumberFormat="1" applyFont="1" applyFill="1" applyBorder="1" applyAlignment="1" applyProtection="1"/>
    <xf numFmtId="3" fontId="19" fillId="9" borderId="110" xfId="0" applyNumberFormat="1" applyFont="1" applyFill="1" applyBorder="1" applyAlignment="1" applyProtection="1">
      <alignment horizontal="left" wrapText="1"/>
    </xf>
    <xf numFmtId="9" fontId="19" fillId="9" borderId="110" xfId="5" applyNumberFormat="1" applyFont="1" applyFill="1" applyBorder="1" applyAlignment="1" applyProtection="1">
      <alignment horizontal="right" wrapText="1"/>
    </xf>
    <xf numFmtId="0" fontId="21" fillId="0" borderId="0" xfId="0" applyFont="1" applyBorder="1" applyAlignment="1" applyProtection="1"/>
    <xf numFmtId="0" fontId="12" fillId="0" borderId="0" xfId="0" applyFont="1" applyAlignment="1" applyProtection="1"/>
    <xf numFmtId="0" fontId="14" fillId="0" borderId="0" xfId="0" applyFont="1" applyFill="1" applyBorder="1" applyProtection="1">
      <alignment vertical="center"/>
    </xf>
    <xf numFmtId="3" fontId="14" fillId="0" borderId="0" xfId="0" applyNumberFormat="1" applyFont="1" applyFill="1" applyBorder="1" applyAlignment="1" applyProtection="1">
      <alignment vertical="top" wrapText="1"/>
    </xf>
    <xf numFmtId="9" fontId="14" fillId="0" borderId="0" xfId="5" applyNumberFormat="1" applyFont="1" applyFill="1" applyBorder="1" applyAlignment="1" applyProtection="1">
      <alignment vertical="top" wrapText="1"/>
    </xf>
    <xf numFmtId="3" fontId="14" fillId="0" borderId="0" xfId="0" applyNumberFormat="1" applyFont="1" applyFill="1" applyBorder="1" applyAlignment="1" applyProtection="1">
      <alignment horizontal="right" vertical="top" wrapText="1"/>
    </xf>
    <xf numFmtId="3" fontId="108" fillId="0" borderId="0" xfId="0" applyNumberFormat="1" applyFont="1" applyFill="1" applyAlignment="1" applyProtection="1">
      <alignment vertical="top" wrapText="1"/>
    </xf>
    <xf numFmtId="10" fontId="9" fillId="0" borderId="0" xfId="5" applyFont="1" applyProtection="1"/>
    <xf numFmtId="0" fontId="162" fillId="0" borderId="0" xfId="0" applyFont="1" applyAlignment="1" applyProtection="1">
      <alignment vertical="top"/>
    </xf>
    <xf numFmtId="0" fontId="61" fillId="0" borderId="0" xfId="0" applyFont="1" applyBorder="1" applyAlignment="1" applyProtection="1">
      <alignment vertical="center"/>
    </xf>
    <xf numFmtId="0" fontId="162" fillId="0" borderId="0" xfId="0" applyFont="1" applyAlignment="1" applyProtection="1">
      <alignment horizontal="left" vertical="top"/>
    </xf>
    <xf numFmtId="0" fontId="19" fillId="0" borderId="0" xfId="0" applyFont="1" applyFill="1" applyBorder="1" applyAlignment="1" applyProtection="1">
      <alignment horizontal="left" vertical="top"/>
    </xf>
    <xf numFmtId="0" fontId="59" fillId="0" borderId="0" xfId="0" applyFont="1" applyBorder="1" applyAlignment="1" applyProtection="1">
      <alignment horizontal="left" vertical="center"/>
    </xf>
    <xf numFmtId="0" fontId="20" fillId="0" borderId="0" xfId="0" applyFont="1" applyAlignment="1" applyProtection="1">
      <alignment horizontal="left"/>
    </xf>
    <xf numFmtId="0" fontId="20" fillId="0" borderId="0" xfId="0" applyFont="1" applyAlignment="1" applyProtection="1">
      <alignment horizontal="left" vertical="top"/>
    </xf>
    <xf numFmtId="10" fontId="20" fillId="0" borderId="0" xfId="5" applyFont="1" applyAlignment="1" applyProtection="1">
      <alignment horizontal="left"/>
    </xf>
    <xf numFmtId="0" fontId="23" fillId="0" borderId="0" xfId="0" applyFont="1" applyAlignment="1" applyProtection="1">
      <alignment horizontal="left"/>
    </xf>
    <xf numFmtId="0" fontId="20" fillId="0" borderId="0" xfId="0" applyFont="1" applyAlignment="1" applyProtection="1">
      <alignment horizontal="left" vertical="center"/>
    </xf>
    <xf numFmtId="0" fontId="68" fillId="0" borderId="16" xfId="0" applyFont="1" applyFill="1" applyBorder="1" applyAlignment="1" applyProtection="1">
      <alignment horizontal="left"/>
    </xf>
    <xf numFmtId="0" fontId="68" fillId="0" borderId="16" xfId="0" applyFont="1" applyFill="1" applyBorder="1" applyAlignment="1" applyProtection="1">
      <alignment horizontal="right"/>
    </xf>
    <xf numFmtId="0" fontId="68" fillId="0" borderId="0" xfId="0" applyFont="1" applyFill="1" applyBorder="1" applyAlignment="1" applyProtection="1">
      <alignment horizontal="left"/>
    </xf>
    <xf numFmtId="0" fontId="68" fillId="0" borderId="0" xfId="0" applyFont="1" applyFill="1" applyBorder="1" applyAlignment="1" applyProtection="1">
      <alignment horizontal="right"/>
    </xf>
    <xf numFmtId="0" fontId="68" fillId="0" borderId="14" xfId="0" applyFont="1" applyFill="1" applyBorder="1" applyAlignment="1" applyProtection="1">
      <alignment horizontal="left"/>
    </xf>
    <xf numFmtId="0" fontId="68" fillId="0" borderId="14" xfId="0" applyFont="1" applyFill="1" applyBorder="1" applyAlignment="1" applyProtection="1">
      <alignment horizontal="right"/>
    </xf>
    <xf numFmtId="0" fontId="97" fillId="0" borderId="0" xfId="0" applyFont="1" applyFill="1" applyBorder="1" applyAlignment="1" applyProtection="1">
      <alignment horizontal="left"/>
    </xf>
    <xf numFmtId="0" fontId="97" fillId="0" borderId="114" xfId="0" applyFont="1" applyFill="1" applyBorder="1" applyAlignment="1" applyProtection="1">
      <alignment horizontal="left"/>
    </xf>
    <xf numFmtId="0" fontId="19" fillId="0" borderId="114" xfId="0" applyFont="1" applyFill="1" applyBorder="1" applyAlignment="1" applyProtection="1">
      <alignment horizontal="left" vertical="top"/>
    </xf>
    <xf numFmtId="3" fontId="14" fillId="0" borderId="114" xfId="0" applyNumberFormat="1" applyFont="1" applyFill="1" applyBorder="1" applyAlignment="1" applyProtection="1">
      <alignment horizontal="left" wrapText="1"/>
    </xf>
    <xf numFmtId="3" fontId="14" fillId="0" borderId="114" xfId="2" applyNumberFormat="1" applyFont="1" applyFill="1" applyBorder="1" applyAlignment="1" applyProtection="1"/>
    <xf numFmtId="0" fontId="14" fillId="0" borderId="114" xfId="0" applyFont="1" applyBorder="1" applyAlignment="1" applyProtection="1"/>
    <xf numFmtId="0" fontId="14" fillId="0" borderId="144" xfId="0" applyFont="1" applyBorder="1" applyAlignment="1" applyProtection="1"/>
    <xf numFmtId="0" fontId="40" fillId="0" borderId="144" xfId="0" applyFont="1" applyBorder="1" applyAlignment="1" applyProtection="1"/>
    <xf numFmtId="0" fontId="97" fillId="0" borderId="109" xfId="0" applyFont="1" applyFill="1" applyBorder="1" applyAlignment="1" applyProtection="1">
      <alignment horizontal="left"/>
    </xf>
    <xf numFmtId="0" fontId="19" fillId="0" borderId="109" xfId="0" applyFont="1" applyFill="1" applyBorder="1" applyAlignment="1" applyProtection="1">
      <alignment horizontal="left" vertical="top"/>
    </xf>
    <xf numFmtId="0" fontId="14" fillId="0" borderId="109" xfId="0" applyFont="1" applyFill="1" applyBorder="1" applyAlignment="1" applyProtection="1">
      <alignment vertical="top" wrapText="1"/>
    </xf>
    <xf numFmtId="3" fontId="14" fillId="0" borderId="109" xfId="2" applyNumberFormat="1" applyFont="1" applyFill="1" applyBorder="1" applyAlignment="1" applyProtection="1">
      <alignment vertical="top"/>
    </xf>
    <xf numFmtId="3" fontId="14" fillId="0" borderId="114" xfId="2" applyNumberFormat="1" applyFont="1" applyFill="1" applyBorder="1" applyAlignment="1" applyProtection="1">
      <alignment vertical="top"/>
    </xf>
    <xf numFmtId="0" fontId="14" fillId="0" borderId="0" xfId="0" applyFont="1" applyAlignment="1" applyProtection="1"/>
    <xf numFmtId="0" fontId="19" fillId="9" borderId="110" xfId="0" applyFont="1" applyFill="1" applyBorder="1" applyAlignment="1" applyProtection="1"/>
    <xf numFmtId="0" fontId="98" fillId="9" borderId="110" xfId="0" applyFont="1" applyFill="1" applyBorder="1" applyAlignment="1" applyProtection="1">
      <alignment wrapText="1"/>
    </xf>
    <xf numFmtId="0" fontId="99" fillId="9" borderId="110" xfId="0" applyFont="1" applyFill="1" applyBorder="1" applyAlignment="1" applyProtection="1"/>
    <xf numFmtId="0" fontId="19" fillId="9" borderId="110" xfId="0" applyFont="1" applyFill="1" applyBorder="1" applyAlignment="1" applyProtection="1">
      <alignment horizontal="left" wrapText="1"/>
    </xf>
    <xf numFmtId="0" fontId="19" fillId="9" borderId="110" xfId="0" applyFont="1" applyFill="1" applyBorder="1" applyAlignment="1" applyProtection="1">
      <alignment horizontal="right"/>
    </xf>
    <xf numFmtId="3" fontId="5" fillId="9" borderId="110" xfId="0" applyNumberFormat="1" applyFont="1" applyFill="1" applyBorder="1" applyAlignment="1" applyProtection="1"/>
    <xf numFmtId="0" fontId="19" fillId="0" borderId="0" xfId="0" applyFont="1" applyFill="1" applyBorder="1" applyAlignment="1" applyProtection="1">
      <alignment vertical="top"/>
    </xf>
    <xf numFmtId="0" fontId="29" fillId="0" borderId="0" xfId="0" applyFont="1" applyFill="1" applyBorder="1" applyAlignment="1" applyProtection="1">
      <alignment vertical="top" wrapText="1"/>
    </xf>
    <xf numFmtId="0" fontId="30" fillId="0" borderId="0" xfId="0" applyFont="1" applyFill="1" applyBorder="1" applyAlignment="1" applyProtection="1"/>
    <xf numFmtId="0" fontId="14" fillId="0" borderId="0" xfId="0" applyFont="1" applyFill="1" applyBorder="1" applyAlignment="1" applyProtection="1">
      <alignment horizontal="left" vertical="top" wrapText="1"/>
    </xf>
    <xf numFmtId="0" fontId="14" fillId="0" borderId="0" xfId="0" applyFont="1" applyFill="1" applyBorder="1" applyAlignment="1" applyProtection="1"/>
    <xf numFmtId="0" fontId="128" fillId="0" borderId="114" xfId="0" applyFont="1" applyFill="1" applyBorder="1" applyAlignment="1" applyProtection="1">
      <alignment horizontal="left" vertical="center"/>
    </xf>
    <xf numFmtId="0" fontId="19" fillId="0" borderId="114" xfId="0" applyFont="1" applyFill="1" applyBorder="1" applyAlignment="1" applyProtection="1">
      <alignment vertical="center"/>
    </xf>
    <xf numFmtId="0" fontId="14" fillId="0" borderId="114" xfId="0" applyFont="1" applyFill="1" applyBorder="1" applyAlignment="1" applyProtection="1">
      <alignment vertical="center" wrapText="1"/>
    </xf>
    <xf numFmtId="0" fontId="14" fillId="0" borderId="114" xfId="0" applyFont="1" applyBorder="1" applyAlignment="1" applyProtection="1">
      <alignment vertical="center"/>
    </xf>
    <xf numFmtId="0" fontId="14" fillId="0" borderId="110" xfId="0" applyFont="1" applyFill="1" applyBorder="1" applyAlignment="1" applyProtection="1">
      <alignment horizontal="left" vertical="center"/>
    </xf>
    <xf numFmtId="0" fontId="14" fillId="0" borderId="110" xfId="0" applyFont="1" applyFill="1" applyBorder="1" applyAlignment="1" applyProtection="1">
      <alignment horizontal="right" vertical="center"/>
    </xf>
    <xf numFmtId="0" fontId="14" fillId="0" borderId="110" xfId="0" applyFont="1" applyFill="1" applyBorder="1" applyAlignment="1" applyProtection="1">
      <alignment horizontal="left" vertical="center" wrapText="1"/>
    </xf>
    <xf numFmtId="3" fontId="14" fillId="0" borderId="110" xfId="0" applyNumberFormat="1" applyFont="1" applyFill="1" applyBorder="1" applyAlignment="1" applyProtection="1">
      <alignment vertical="center"/>
    </xf>
    <xf numFmtId="0" fontId="14" fillId="0" borderId="110" xfId="0" applyFont="1" applyBorder="1" applyAlignment="1" applyProtection="1">
      <alignment vertical="center"/>
    </xf>
    <xf numFmtId="3" fontId="14" fillId="0" borderId="110" xfId="0" applyNumberFormat="1" applyFont="1" applyBorder="1" applyAlignment="1" applyProtection="1">
      <alignment vertical="center"/>
    </xf>
    <xf numFmtId="0" fontId="14" fillId="0" borderId="0" xfId="0" applyFont="1" applyBorder="1" applyAlignment="1" applyProtection="1">
      <alignment vertical="center"/>
    </xf>
    <xf numFmtId="0" fontId="97" fillId="0" borderId="0" xfId="0" applyFont="1" applyFill="1" applyBorder="1" applyAlignment="1" applyProtection="1">
      <alignment horizontal="left" vertical="center"/>
    </xf>
    <xf numFmtId="0" fontId="19" fillId="0" borderId="0" xfId="0" applyFont="1" applyFill="1" applyBorder="1" applyAlignment="1" applyProtection="1">
      <alignment vertical="center"/>
    </xf>
    <xf numFmtId="0" fontId="14" fillId="0" borderId="0" xfId="0" applyFont="1" applyFill="1" applyBorder="1" applyAlignment="1" applyProtection="1">
      <alignment vertical="center" wrapText="1"/>
    </xf>
    <xf numFmtId="0" fontId="14" fillId="0" borderId="0" xfId="0" applyFont="1" applyFill="1" applyBorder="1" applyAlignment="1" applyProtection="1">
      <alignment vertical="center"/>
    </xf>
    <xf numFmtId="0" fontId="12" fillId="0" borderId="0" xfId="0" applyFont="1" applyAlignment="1" applyProtection="1">
      <alignment vertical="center"/>
    </xf>
    <xf numFmtId="0" fontId="6" fillId="0" borderId="0" xfId="0" applyFont="1" applyAlignment="1" applyProtection="1">
      <alignment horizontal="center" vertical="top"/>
    </xf>
    <xf numFmtId="0" fontId="19" fillId="0" borderId="0" xfId="0" applyFont="1" applyAlignment="1" applyProtection="1">
      <alignment horizontal="center" vertical="top"/>
    </xf>
    <xf numFmtId="0" fontId="8" fillId="0" borderId="0" xfId="0" applyFont="1" applyAlignment="1" applyProtection="1">
      <alignment vertical="top"/>
    </xf>
    <xf numFmtId="0" fontId="97" fillId="0" borderId="109" xfId="0" applyFont="1" applyFill="1" applyBorder="1" applyAlignment="1" applyProtection="1">
      <alignment horizontal="left" vertical="center"/>
    </xf>
    <xf numFmtId="0" fontId="19" fillId="0" borderId="109" xfId="0" applyFont="1" applyFill="1" applyBorder="1" applyAlignment="1" applyProtection="1">
      <alignment vertical="center"/>
    </xf>
    <xf numFmtId="0" fontId="19" fillId="0" borderId="109" xfId="0" applyFont="1" applyFill="1" applyBorder="1" applyAlignment="1" applyProtection="1">
      <alignment vertical="center" wrapText="1"/>
    </xf>
    <xf numFmtId="0" fontId="19" fillId="0" borderId="110" xfId="0" applyFont="1" applyFill="1" applyBorder="1" applyAlignment="1" applyProtection="1">
      <alignment horizontal="left" vertical="center" wrapText="1"/>
    </xf>
    <xf numFmtId="0" fontId="19" fillId="7" borderId="110" xfId="0" applyFont="1" applyFill="1" applyBorder="1" applyAlignment="1" applyProtection="1">
      <alignment horizontal="right" vertical="center"/>
    </xf>
    <xf numFmtId="0" fontId="19" fillId="0" borderId="110" xfId="0" applyFont="1" applyFill="1" applyBorder="1" applyAlignment="1" applyProtection="1">
      <alignment vertical="center"/>
    </xf>
    <xf numFmtId="3" fontId="19" fillId="0" borderId="110" xfId="0" applyNumberFormat="1" applyFont="1" applyFill="1" applyBorder="1" applyAlignment="1" applyProtection="1">
      <alignment vertical="center"/>
    </xf>
    <xf numFmtId="0" fontId="19" fillId="0" borderId="110" xfId="0" applyFont="1" applyBorder="1" applyAlignment="1" applyProtection="1">
      <alignment vertical="center"/>
    </xf>
    <xf numFmtId="3" fontId="19" fillId="0" borderId="110" xfId="0" applyNumberFormat="1" applyFont="1" applyBorder="1" applyAlignment="1" applyProtection="1">
      <alignment vertical="center"/>
    </xf>
    <xf numFmtId="0" fontId="8" fillId="0" borderId="0" xfId="0" applyFont="1" applyAlignment="1" applyProtection="1">
      <alignment vertical="center"/>
    </xf>
    <xf numFmtId="0" fontId="108" fillId="0" borderId="0" xfId="0" applyFont="1" applyFill="1" applyBorder="1" applyAlignment="1" applyProtection="1">
      <alignment vertical="top"/>
    </xf>
    <xf numFmtId="0" fontId="61" fillId="0" borderId="43" xfId="0" applyFont="1" applyBorder="1" applyAlignment="1" applyProtection="1">
      <alignment horizontal="right" vertical="center"/>
    </xf>
    <xf numFmtId="0" fontId="11" fillId="0" borderId="59" xfId="0" applyFont="1" applyFill="1" applyBorder="1" applyAlignment="1" applyProtection="1">
      <alignment horizontal="center" vertical="top"/>
    </xf>
    <xf numFmtId="0" fontId="11" fillId="0" borderId="59" xfId="0" applyFont="1" applyFill="1" applyBorder="1" applyAlignment="1" applyProtection="1">
      <alignment vertical="top"/>
    </xf>
    <xf numFmtId="0" fontId="114" fillId="0" borderId="59" xfId="0" applyFont="1" applyFill="1" applyBorder="1" applyAlignment="1" applyProtection="1">
      <alignment vertical="top"/>
    </xf>
    <xf numFmtId="164" fontId="131" fillId="0" borderId="59" xfId="0" applyNumberFormat="1" applyFont="1" applyFill="1" applyBorder="1" applyAlignment="1" applyProtection="1">
      <alignment horizontal="left"/>
    </xf>
    <xf numFmtId="0" fontId="131" fillId="0" borderId="0" xfId="0" applyFont="1" applyProtection="1">
      <alignment vertical="center"/>
    </xf>
    <xf numFmtId="164" fontId="131" fillId="0" borderId="0" xfId="0" applyNumberFormat="1" applyFont="1" applyFill="1" applyBorder="1" applyAlignment="1" applyProtection="1">
      <alignment horizontal="left"/>
    </xf>
    <xf numFmtId="0" fontId="131" fillId="0" borderId="59" xfId="0" applyFont="1" applyFill="1" applyBorder="1" applyAlignment="1" applyProtection="1"/>
    <xf numFmtId="0" fontId="131" fillId="0" borderId="59" xfId="0" applyFont="1" applyFill="1" applyBorder="1" applyAlignment="1" applyProtection="1">
      <alignment vertical="top"/>
    </xf>
    <xf numFmtId="0" fontId="0" fillId="0" borderId="68" xfId="1191" applyFont="1" applyAlignment="1" applyProtection="1">
      <alignment horizontal="center"/>
    </xf>
    <xf numFmtId="0" fontId="0" fillId="0" borderId="68" xfId="1191" applyFont="1" applyAlignment="1" applyProtection="1">
      <alignment horizontal="left" vertical="center"/>
    </xf>
    <xf numFmtId="0" fontId="90" fillId="0" borderId="68" xfId="1191" applyFont="1" applyAlignment="1" applyProtection="1">
      <alignment horizontal="right"/>
    </xf>
    <xf numFmtId="0" fontId="35" fillId="0" borderId="0" xfId="0" applyFont="1" applyAlignment="1" applyProtection="1">
      <alignment vertical="top"/>
    </xf>
    <xf numFmtId="0" fontId="27" fillId="0" borderId="0" xfId="0" applyFont="1" applyAlignment="1" applyProtection="1">
      <alignment horizontal="center"/>
    </xf>
    <xf numFmtId="0" fontId="25" fillId="0" borderId="0" xfId="0" applyFont="1" applyFill="1" applyBorder="1" applyAlignment="1" applyProtection="1">
      <alignment vertical="center" wrapText="1"/>
    </xf>
    <xf numFmtId="0" fontId="25" fillId="0" borderId="0" xfId="0" applyFont="1" applyAlignment="1" applyProtection="1">
      <alignment vertical="center"/>
    </xf>
    <xf numFmtId="170" fontId="105" fillId="0" borderId="0" xfId="0" applyNumberFormat="1" applyFont="1" applyFill="1" applyAlignment="1" applyProtection="1">
      <alignment vertical="top"/>
    </xf>
    <xf numFmtId="3" fontId="105" fillId="0" borderId="0" xfId="0" applyNumberFormat="1" applyFont="1" applyFill="1" applyAlignment="1" applyProtection="1">
      <alignment vertical="top"/>
    </xf>
    <xf numFmtId="0" fontId="11" fillId="0" borderId="0" xfId="0" applyFont="1" applyBorder="1" applyProtection="1">
      <alignment vertical="center"/>
    </xf>
    <xf numFmtId="0" fontId="104" fillId="0" borderId="14" xfId="0" applyFont="1" applyFill="1" applyBorder="1" applyProtection="1">
      <alignment vertical="center"/>
    </xf>
    <xf numFmtId="0" fontId="14" fillId="0" borderId="14" xfId="0" applyFont="1" applyFill="1" applyBorder="1" applyProtection="1">
      <alignment vertical="center"/>
    </xf>
    <xf numFmtId="1" fontId="14" fillId="0" borderId="14" xfId="0" applyNumberFormat="1" applyFont="1" applyFill="1" applyBorder="1" applyAlignment="1" applyProtection="1">
      <alignment vertical="top"/>
    </xf>
    <xf numFmtId="9" fontId="14" fillId="0" borderId="14" xfId="0" applyNumberFormat="1" applyFont="1" applyFill="1" applyBorder="1" applyAlignment="1" applyProtection="1">
      <alignment vertical="top"/>
    </xf>
    <xf numFmtId="0" fontId="104" fillId="0" borderId="15" xfId="0" applyFont="1" applyFill="1" applyBorder="1" applyProtection="1">
      <alignment vertical="center"/>
    </xf>
    <xf numFmtId="0" fontId="14" fillId="0" borderId="15" xfId="0" applyFont="1" applyFill="1" applyBorder="1" applyProtection="1">
      <alignment vertical="center"/>
    </xf>
    <xf numFmtId="3" fontId="14" fillId="0" borderId="15" xfId="2" applyNumberFormat="1" applyFont="1" applyFill="1" applyBorder="1" applyAlignment="1" applyProtection="1">
      <alignment vertical="top"/>
    </xf>
    <xf numFmtId="3" fontId="14" fillId="0" borderId="0" xfId="2" applyNumberFormat="1" applyFont="1" applyFill="1" applyAlignment="1" applyProtection="1">
      <alignment vertical="top"/>
    </xf>
    <xf numFmtId="3" fontId="11" fillId="0" borderId="0" xfId="2" applyNumberFormat="1" applyFont="1" applyAlignment="1" applyProtection="1">
      <alignment vertical="top"/>
    </xf>
    <xf numFmtId="9" fontId="14" fillId="0" borderId="15" xfId="0" applyNumberFormat="1" applyFont="1" applyFill="1" applyBorder="1" applyAlignment="1" applyProtection="1">
      <alignment vertical="top"/>
    </xf>
    <xf numFmtId="9" fontId="14" fillId="0" borderId="0" xfId="0" applyNumberFormat="1" applyFont="1" applyFill="1" applyAlignment="1" applyProtection="1">
      <alignment horizontal="left" vertical="top"/>
    </xf>
    <xf numFmtId="166" fontId="14" fillId="0" borderId="14" xfId="0" applyNumberFormat="1" applyFont="1" applyFill="1" applyBorder="1" applyAlignment="1" applyProtection="1">
      <alignment vertical="top"/>
    </xf>
    <xf numFmtId="0" fontId="14" fillId="0" borderId="14" xfId="0" applyFont="1" applyFill="1" applyBorder="1" applyAlignment="1" applyProtection="1">
      <alignment vertical="top"/>
    </xf>
    <xf numFmtId="166" fontId="14" fillId="0" borderId="15" xfId="0" applyNumberFormat="1" applyFont="1" applyFill="1" applyBorder="1" applyAlignment="1" applyProtection="1">
      <alignment vertical="top"/>
    </xf>
    <xf numFmtId="0" fontId="14" fillId="0" borderId="15" xfId="0" applyFont="1" applyFill="1" applyBorder="1" applyAlignment="1" applyProtection="1">
      <alignment vertical="top"/>
    </xf>
    <xf numFmtId="0" fontId="14" fillId="0" borderId="0" xfId="0" applyFont="1" applyFill="1" applyAlignment="1" applyProtection="1"/>
    <xf numFmtId="9" fontId="14" fillId="0" borderId="0" xfId="0" applyNumberFormat="1" applyFont="1" applyFill="1" applyBorder="1" applyAlignment="1" applyProtection="1">
      <alignment horizontal="left" vertical="top"/>
    </xf>
    <xf numFmtId="0" fontId="96" fillId="0" borderId="0" xfId="0" applyFont="1" applyFill="1" applyProtection="1">
      <alignment vertical="center"/>
    </xf>
    <xf numFmtId="0" fontId="11" fillId="0" borderId="0" xfId="0" applyFont="1" applyAlignment="1" applyProtection="1">
      <alignment horizontal="center" vertical="top"/>
    </xf>
    <xf numFmtId="0" fontId="11" fillId="0" borderId="0" xfId="0" applyFont="1" applyAlignment="1" applyProtection="1">
      <alignment horizontal="left" vertical="top"/>
    </xf>
    <xf numFmtId="0" fontId="93" fillId="0" borderId="43" xfId="0" applyFont="1" applyBorder="1" applyAlignment="1" applyProtection="1">
      <alignment vertical="center"/>
    </xf>
    <xf numFmtId="0" fontId="61" fillId="0" borderId="43" xfId="0" applyFont="1" applyBorder="1" applyAlignment="1" applyProtection="1">
      <alignment vertical="center"/>
    </xf>
    <xf numFmtId="0" fontId="61" fillId="0" borderId="0" xfId="0" applyFont="1" applyBorder="1" applyAlignment="1" applyProtection="1">
      <alignment horizontal="center" vertical="center"/>
    </xf>
    <xf numFmtId="169" fontId="68" fillId="0" borderId="0" xfId="0" applyNumberFormat="1" applyFont="1" applyFill="1" applyBorder="1" applyAlignment="1" applyProtection="1">
      <alignment horizontal="left"/>
    </xf>
    <xf numFmtId="0" fontId="14" fillId="0" borderId="109" xfId="0" applyFont="1" applyFill="1" applyBorder="1" applyAlignment="1" applyProtection="1">
      <alignment horizontal="left" vertical="top" wrapText="1"/>
    </xf>
    <xf numFmtId="0" fontId="19" fillId="0" borderId="110" xfId="0" applyFont="1" applyFill="1" applyBorder="1" applyAlignment="1" applyProtection="1">
      <alignment horizontal="left" vertical="center"/>
    </xf>
    <xf numFmtId="0" fontId="7" fillId="0" borderId="0" xfId="0" applyFont="1" applyAlignment="1" applyProtection="1"/>
    <xf numFmtId="3" fontId="7" fillId="0" borderId="0" xfId="0" applyNumberFormat="1" applyFont="1" applyAlignment="1" applyProtection="1"/>
    <xf numFmtId="0" fontId="6" fillId="0" borderId="59" xfId="0" applyFont="1" applyBorder="1" applyAlignment="1" applyProtection="1">
      <alignment horizontal="left"/>
    </xf>
    <xf numFmtId="3" fontId="6" fillId="0" borderId="59" xfId="0" applyNumberFormat="1" applyFont="1" applyBorder="1" applyAlignment="1" applyProtection="1">
      <alignment horizontal="left"/>
    </xf>
    <xf numFmtId="3" fontId="84" fillId="0" borderId="0" xfId="0" applyNumberFormat="1" applyFont="1" applyFill="1" applyBorder="1" applyAlignment="1" applyProtection="1">
      <alignment horizontal="left"/>
    </xf>
    <xf numFmtId="3" fontId="6" fillId="0" borderId="17" xfId="0" applyNumberFormat="1" applyFont="1" applyFill="1" applyBorder="1" applyAlignment="1" applyProtection="1">
      <alignment horizontal="left"/>
    </xf>
    <xf numFmtId="170" fontId="6" fillId="0" borderId="0" xfId="0" applyNumberFormat="1" applyFont="1" applyBorder="1" applyAlignment="1" applyProtection="1">
      <alignment horizontal="left"/>
    </xf>
    <xf numFmtId="0" fontId="14" fillId="0" borderId="109" xfId="0" applyFont="1" applyFill="1" applyBorder="1" applyAlignment="1" applyProtection="1">
      <alignment horizontal="left" vertical="top" wrapText="1"/>
    </xf>
    <xf numFmtId="0" fontId="61" fillId="0" borderId="0" xfId="0" applyFont="1" applyBorder="1" applyAlignment="1" applyProtection="1">
      <alignment horizontal="center" vertical="center"/>
    </xf>
    <xf numFmtId="0" fontId="15" fillId="0" borderId="174" xfId="0" applyFont="1" applyFill="1" applyBorder="1" applyAlignment="1" applyProtection="1">
      <alignment horizontal="right" vertical="top" wrapText="1"/>
    </xf>
    <xf numFmtId="0" fontId="15" fillId="0" borderId="116" xfId="0" applyFont="1" applyFill="1" applyBorder="1" applyAlignment="1" applyProtection="1">
      <alignment horizontal="right" vertical="top" wrapText="1"/>
    </xf>
    <xf numFmtId="0" fontId="92" fillId="0" borderId="0" xfId="0" applyFont="1" applyFill="1" applyAlignment="1" applyProtection="1">
      <alignment horizontal="left"/>
    </xf>
    <xf numFmtId="0" fontId="6" fillId="0" borderId="0" xfId="0" applyFont="1" applyFill="1" applyBorder="1" applyAlignment="1" applyProtection="1">
      <alignment horizontal="right" vertical="top"/>
    </xf>
    <xf numFmtId="3" fontId="0" fillId="0" borderId="0" xfId="0" applyNumberFormat="1" applyFont="1" applyBorder="1" applyAlignment="1" applyProtection="1">
      <alignment horizontal="right"/>
    </xf>
    <xf numFmtId="0" fontId="0" fillId="0" borderId="18" xfId="0" applyFont="1" applyBorder="1" applyAlignment="1" applyProtection="1">
      <alignment horizontal="left"/>
    </xf>
    <xf numFmtId="0" fontId="0" fillId="0" borderId="17" xfId="0" applyFont="1" applyBorder="1" applyAlignment="1" applyProtection="1">
      <alignment horizontal="left"/>
    </xf>
    <xf numFmtId="0" fontId="4" fillId="0" borderId="0" xfId="2355" applyFont="1" applyFill="1" applyBorder="1" applyAlignment="1" applyProtection="1">
      <alignment horizontal="left" vertical="center"/>
    </xf>
    <xf numFmtId="0" fontId="4" fillId="0" borderId="25" xfId="2355" applyFont="1" applyFill="1" applyBorder="1" applyAlignment="1" applyProtection="1">
      <alignment horizontal="left" vertical="center"/>
    </xf>
    <xf numFmtId="0" fontId="0" fillId="9" borderId="68" xfId="1191" applyFont="1" applyFill="1" applyAlignment="1" applyProtection="1">
      <alignment vertical="top"/>
    </xf>
    <xf numFmtId="0" fontId="0" fillId="0" borderId="68" xfId="1191" applyFont="1" applyAlignment="1" applyProtection="1">
      <alignment vertical="top"/>
    </xf>
    <xf numFmtId="0" fontId="0" fillId="3" borderId="3" xfId="0" applyFont="1" applyFill="1" applyBorder="1" applyAlignment="1" applyProtection="1">
      <alignment vertical="top"/>
    </xf>
    <xf numFmtId="0" fontId="0" fillId="0" borderId="0" xfId="0" applyFont="1" applyFill="1" applyAlignment="1" applyProtection="1">
      <alignment vertical="top" textRotation="90"/>
    </xf>
    <xf numFmtId="0" fontId="0" fillId="0" borderId="68" xfId="1191" applyFont="1" applyAlignment="1" applyProtection="1"/>
    <xf numFmtId="0" fontId="100" fillId="0" borderId="0" xfId="0" applyFont="1" applyFill="1" applyBorder="1" applyAlignment="1" applyProtection="1">
      <alignment vertical="top"/>
    </xf>
    <xf numFmtId="0" fontId="20" fillId="0" borderId="0" xfId="0" applyFont="1" applyBorder="1" applyProtection="1">
      <alignment vertical="center"/>
    </xf>
    <xf numFmtId="0" fontId="11" fillId="0" borderId="0" xfId="0" applyFont="1" applyBorder="1" applyAlignment="1" applyProtection="1">
      <alignment vertical="center"/>
    </xf>
    <xf numFmtId="0" fontId="12" fillId="0" borderId="0" xfId="0" applyFont="1" applyBorder="1" applyAlignment="1" applyProtection="1"/>
    <xf numFmtId="0" fontId="20" fillId="0" borderId="0" xfId="0" applyFont="1" applyBorder="1" applyAlignment="1" applyProtection="1">
      <alignment horizontal="left" vertical="center"/>
    </xf>
    <xf numFmtId="0" fontId="12" fillId="0" borderId="0" xfId="0" applyFont="1" applyBorder="1" applyAlignment="1" applyProtection="1">
      <alignment vertical="top"/>
    </xf>
    <xf numFmtId="0" fontId="12" fillId="0" borderId="0" xfId="0" applyFont="1" applyBorder="1" applyProtection="1">
      <alignment vertical="center"/>
    </xf>
    <xf numFmtId="0" fontId="12" fillId="0" borderId="0" xfId="0" applyFont="1" applyBorder="1" applyAlignment="1" applyProtection="1">
      <alignment vertical="center"/>
    </xf>
    <xf numFmtId="0" fontId="8" fillId="0" borderId="0" xfId="0" applyFont="1" applyBorder="1" applyAlignment="1" applyProtection="1">
      <alignment vertical="center"/>
    </xf>
    <xf numFmtId="0" fontId="131" fillId="0" borderId="0" xfId="0" applyFont="1" applyFill="1" applyBorder="1" applyAlignment="1" applyProtection="1">
      <alignment vertical="top"/>
    </xf>
    <xf numFmtId="0" fontId="25" fillId="0" borderId="0" xfId="0" applyFont="1" applyBorder="1" applyAlignment="1" applyProtection="1">
      <alignment vertical="center"/>
    </xf>
    <xf numFmtId="3" fontId="15" fillId="0" borderId="0" xfId="0" applyNumberFormat="1" applyFont="1" applyFill="1" applyBorder="1" applyAlignment="1" applyProtection="1"/>
    <xf numFmtId="0" fontId="15" fillId="0" borderId="0" xfId="0" applyFont="1" applyFill="1" applyBorder="1" applyAlignment="1" applyProtection="1"/>
    <xf numFmtId="0" fontId="11" fillId="0" borderId="0" xfId="0" applyFont="1" applyFill="1" applyBorder="1" applyAlignment="1" applyProtection="1">
      <alignment horizontal="center" vertical="top"/>
    </xf>
    <xf numFmtId="0" fontId="0" fillId="34" borderId="62" xfId="1075" applyFont="1" applyFill="1" applyAlignment="1" applyProtection="1">
      <alignment horizontal="left" vertical="top"/>
    </xf>
    <xf numFmtId="0" fontId="0" fillId="0" borderId="0" xfId="0" applyFont="1" applyFill="1" applyAlignment="1" applyProtection="1">
      <alignment horizontal="center" vertical="top"/>
    </xf>
    <xf numFmtId="0" fontId="14" fillId="0" borderId="0" xfId="0" applyFont="1" applyFill="1" applyAlignment="1" applyProtection="1">
      <alignment horizontal="center" vertical="top"/>
    </xf>
    <xf numFmtId="0" fontId="11" fillId="0" borderId="0" xfId="0" applyFont="1" applyFill="1" applyAlignment="1" applyProtection="1">
      <alignment vertical="top"/>
    </xf>
    <xf numFmtId="0" fontId="11" fillId="0" borderId="0" xfId="0" applyFont="1" applyFill="1" applyAlignment="1" applyProtection="1">
      <alignment horizontal="center" vertical="top"/>
    </xf>
    <xf numFmtId="0" fontId="12" fillId="0" borderId="0" xfId="0" applyFont="1" applyFill="1" applyAlignment="1" applyProtection="1">
      <alignment vertical="top"/>
    </xf>
    <xf numFmtId="0" fontId="6" fillId="0" borderId="0" xfId="0" applyFont="1" applyFill="1" applyAlignment="1" applyProtection="1">
      <alignment horizontal="center" vertical="top"/>
    </xf>
    <xf numFmtId="0" fontId="19" fillId="0" borderId="0" xfId="0" applyFont="1" applyFill="1" applyAlignment="1" applyProtection="1">
      <alignment horizontal="center" vertical="top"/>
    </xf>
    <xf numFmtId="0" fontId="8" fillId="0" borderId="0" xfId="0" applyFont="1" applyFill="1" applyAlignment="1" applyProtection="1">
      <alignment vertical="top"/>
    </xf>
    <xf numFmtId="0" fontId="162" fillId="0" borderId="0" xfId="0" applyFont="1" applyFill="1" applyAlignment="1" applyProtection="1">
      <alignment vertical="top"/>
    </xf>
    <xf numFmtId="0" fontId="46" fillId="0" borderId="0" xfId="0" applyFont="1" applyFill="1" applyBorder="1" applyAlignment="1" applyProtection="1">
      <alignment horizontal="left" vertical="top"/>
    </xf>
    <xf numFmtId="0" fontId="46" fillId="0" borderId="68" xfId="1191" applyFont="1" applyFill="1" applyBorder="1" applyAlignment="1" applyProtection="1">
      <alignment horizontal="right" vertical="top"/>
    </xf>
    <xf numFmtId="0" fontId="46" fillId="0" borderId="3" xfId="0" applyFont="1" applyFill="1" applyBorder="1" applyAlignment="1" applyProtection="1">
      <alignment horizontal="right" vertical="top"/>
    </xf>
    <xf numFmtId="0" fontId="46" fillId="0" borderId="0" xfId="0" applyFont="1" applyFill="1" applyBorder="1" applyAlignment="1" applyProtection="1">
      <alignment vertical="top"/>
    </xf>
    <xf numFmtId="164" fontId="46" fillId="0" borderId="69" xfId="1189" applyNumberFormat="1" applyFont="1" applyFill="1" applyBorder="1" applyAlignment="1" applyProtection="1">
      <alignment vertical="top" wrapText="1"/>
    </xf>
    <xf numFmtId="0" fontId="46" fillId="0" borderId="59" xfId="0" applyFont="1" applyFill="1" applyBorder="1" applyAlignment="1" applyProtection="1">
      <alignment vertical="top"/>
    </xf>
    <xf numFmtId="0" fontId="46" fillId="0" borderId="68" xfId="1191" applyFont="1" applyFill="1" applyBorder="1" applyAlignment="1" applyProtection="1">
      <alignment horizontal="right"/>
    </xf>
    <xf numFmtId="0" fontId="46" fillId="0" borderId="0" xfId="0" applyFont="1" applyAlignment="1" applyProtection="1">
      <alignment horizontal="center" vertical="top"/>
    </xf>
    <xf numFmtId="0" fontId="172" fillId="0" borderId="0" xfId="0" applyFont="1" applyAlignment="1" applyProtection="1">
      <alignment horizontal="center" vertical="top"/>
    </xf>
    <xf numFmtId="0" fontId="46" fillId="0" borderId="0" xfId="0" applyFont="1" applyBorder="1" applyAlignment="1" applyProtection="1">
      <alignment horizontal="center" vertical="top"/>
    </xf>
    <xf numFmtId="0" fontId="101" fillId="0" borderId="0" xfId="0" applyFont="1" applyAlignment="1" applyProtection="1">
      <alignment horizontal="center" vertical="top"/>
    </xf>
    <xf numFmtId="0" fontId="171" fillId="0" borderId="0" xfId="0" applyFont="1" applyAlignment="1" applyProtection="1">
      <alignment horizontal="center" vertical="top"/>
    </xf>
    <xf numFmtId="0" fontId="109" fillId="0" borderId="0" xfId="0" applyFont="1" applyFill="1" applyAlignment="1" applyProtection="1">
      <alignment horizontal="left" vertical="top"/>
    </xf>
    <xf numFmtId="0" fontId="109" fillId="0" borderId="0" xfId="0" applyFont="1" applyFill="1" applyAlignment="1" applyProtection="1">
      <alignment vertical="top"/>
    </xf>
    <xf numFmtId="0" fontId="4" fillId="0" borderId="0" xfId="2355" applyFont="1" applyFill="1" applyBorder="1" applyAlignment="1" applyProtection="1">
      <alignment horizontal="center" vertical="top"/>
    </xf>
    <xf numFmtId="2" fontId="4" fillId="0" borderId="146" xfId="2355" applyNumberFormat="1" applyFont="1" applyFill="1" applyBorder="1" applyAlignment="1" applyProtection="1">
      <alignment vertical="center"/>
    </xf>
    <xf numFmtId="3" fontId="4" fillId="0" borderId="146" xfId="2355" applyNumberFormat="1" applyFont="1" applyFill="1" applyBorder="1" applyAlignment="1" applyProtection="1">
      <alignment vertical="center"/>
    </xf>
    <xf numFmtId="0" fontId="139" fillId="0" borderId="149" xfId="0" applyFont="1" applyFill="1" applyBorder="1" applyAlignment="1" applyProtection="1">
      <alignment vertical="center"/>
    </xf>
    <xf numFmtId="0" fontId="140" fillId="0" borderId="149" xfId="0" applyFont="1" applyFill="1" applyBorder="1" applyAlignment="1" applyProtection="1">
      <alignment vertical="center"/>
    </xf>
    <xf numFmtId="0" fontId="141" fillId="0" borderId="149" xfId="0" applyFont="1" applyFill="1" applyBorder="1" applyAlignment="1" applyProtection="1">
      <alignment wrapText="1"/>
    </xf>
    <xf numFmtId="2" fontId="142" fillId="0" borderId="149" xfId="0" applyNumberFormat="1" applyFont="1" applyFill="1" applyBorder="1" applyAlignment="1" applyProtection="1">
      <alignment horizontal="right" vertical="center"/>
    </xf>
    <xf numFmtId="0" fontId="142" fillId="0" borderId="151" xfId="0" applyFont="1" applyFill="1" applyBorder="1" applyAlignment="1" applyProtection="1"/>
    <xf numFmtId="0" fontId="143" fillId="0" borderId="16" xfId="0" applyFont="1" applyFill="1" applyBorder="1" applyAlignment="1" applyProtection="1">
      <alignment vertical="center"/>
    </xf>
    <xf numFmtId="0" fontId="142" fillId="0" borderId="152" xfId="0" applyFont="1" applyFill="1" applyBorder="1" applyAlignment="1" applyProtection="1">
      <alignment horizontal="center" vertical="center" wrapText="1"/>
    </xf>
    <xf numFmtId="0" fontId="142" fillId="0" borderId="24" xfId="0" applyFont="1" applyFill="1" applyBorder="1" applyAlignment="1" applyProtection="1"/>
    <xf numFmtId="0" fontId="142" fillId="0" borderId="25" xfId="0" applyFont="1" applyFill="1" applyBorder="1" applyAlignment="1" applyProtection="1"/>
    <xf numFmtId="164" fontId="142" fillId="0" borderId="25" xfId="0" applyNumberFormat="1" applyFont="1" applyFill="1" applyBorder="1" applyAlignment="1" applyProtection="1">
      <alignment horizontal="center"/>
    </xf>
    <xf numFmtId="0" fontId="142" fillId="0" borderId="153" xfId="0" applyFont="1" applyFill="1" applyBorder="1" applyAlignment="1" applyProtection="1"/>
    <xf numFmtId="0" fontId="142" fillId="0" borderId="154" xfId="0" applyFont="1" applyFill="1" applyBorder="1" applyAlignment="1" applyProtection="1"/>
    <xf numFmtId="1" fontId="142" fillId="0" borderId="154" xfId="0" applyNumberFormat="1" applyFont="1" applyFill="1" applyBorder="1" applyAlignment="1" applyProtection="1"/>
    <xf numFmtId="164" fontId="142" fillId="0" borderId="155" xfId="0" applyNumberFormat="1" applyFont="1" applyFill="1" applyBorder="1" applyAlignment="1" applyProtection="1">
      <alignment horizontal="center"/>
    </xf>
    <xf numFmtId="1" fontId="142" fillId="0" borderId="0" xfId="0" applyNumberFormat="1" applyFont="1" applyFill="1" applyAlignment="1" applyProtection="1"/>
    <xf numFmtId="0" fontId="142" fillId="0" borderId="0" xfId="0" applyFont="1" applyFill="1" applyAlignment="1" applyProtection="1"/>
    <xf numFmtId="2" fontId="142" fillId="0" borderId="25" xfId="0" applyNumberFormat="1" applyFont="1" applyFill="1" applyBorder="1" applyAlignment="1" applyProtection="1">
      <alignment horizontal="center"/>
    </xf>
    <xf numFmtId="1" fontId="142" fillId="0" borderId="0" xfId="0" applyNumberFormat="1" applyFont="1" applyFill="1" applyBorder="1" applyAlignment="1" applyProtection="1"/>
    <xf numFmtId="164" fontId="142" fillId="0" borderId="0" xfId="0" applyNumberFormat="1" applyFont="1" applyFill="1" applyBorder="1" applyAlignment="1" applyProtection="1">
      <alignment horizontal="center"/>
    </xf>
    <xf numFmtId="0" fontId="142" fillId="0" borderId="151" xfId="0" applyFont="1" applyFill="1" applyBorder="1" applyAlignment="1" applyProtection="1">
      <alignment vertical="top"/>
    </xf>
    <xf numFmtId="0" fontId="142" fillId="0" borderId="16" xfId="0" applyFont="1" applyFill="1" applyBorder="1" applyAlignment="1" applyProtection="1">
      <alignment vertical="top" wrapText="1"/>
    </xf>
    <xf numFmtId="0" fontId="142" fillId="0" borderId="16" xfId="0" applyFont="1" applyFill="1" applyBorder="1" applyAlignment="1" applyProtection="1">
      <alignment horizontal="center" vertical="top"/>
    </xf>
    <xf numFmtId="173" fontId="142" fillId="0" borderId="0" xfId="0" applyNumberFormat="1" applyFont="1" applyFill="1" applyBorder="1" applyAlignment="1" applyProtection="1"/>
    <xf numFmtId="164" fontId="142" fillId="0" borderId="0" xfId="0" applyNumberFormat="1" applyFont="1" applyFill="1" applyBorder="1" applyAlignment="1" applyProtection="1"/>
    <xf numFmtId="0" fontId="145" fillId="0" borderId="0" xfId="0" applyFont="1" applyFill="1" applyBorder="1" applyAlignment="1" applyProtection="1"/>
    <xf numFmtId="174" fontId="145" fillId="0" borderId="0" xfId="0" applyNumberFormat="1" applyFont="1" applyFill="1" applyBorder="1" applyAlignment="1" applyProtection="1"/>
    <xf numFmtId="175" fontId="142" fillId="0" borderId="154" xfId="0" applyNumberFormat="1" applyFont="1" applyFill="1" applyBorder="1" applyAlignment="1" applyProtection="1"/>
    <xf numFmtId="164" fontId="142" fillId="0" borderId="154" xfId="0" applyNumberFormat="1" applyFont="1" applyFill="1" applyBorder="1" applyAlignment="1" applyProtection="1"/>
    <xf numFmtId="0" fontId="142" fillId="0" borderId="155" xfId="0" applyFont="1" applyFill="1" applyBorder="1" applyAlignment="1" applyProtection="1"/>
    <xf numFmtId="0" fontId="146" fillId="0" borderId="0" xfId="0" applyFont="1" applyFill="1" applyAlignment="1" applyProtection="1"/>
    <xf numFmtId="3" fontId="142" fillId="0" borderId="0" xfId="0" applyNumberFormat="1" applyFont="1" applyFill="1" applyAlignment="1" applyProtection="1"/>
    <xf numFmtId="0" fontId="144" fillId="0" borderId="0" xfId="0" applyFont="1" applyFill="1" applyBorder="1" applyAlignment="1" applyProtection="1"/>
    <xf numFmtId="2" fontId="142" fillId="0" borderId="0" xfId="0" applyNumberFormat="1" applyFont="1" applyFill="1" applyBorder="1" applyAlignment="1" applyProtection="1">
      <alignment horizontal="center"/>
    </xf>
    <xf numFmtId="0" fontId="132" fillId="0" borderId="0" xfId="2355" applyFont="1" applyFill="1" applyBorder="1" applyAlignment="1" applyProtection="1"/>
    <xf numFmtId="0" fontId="138" fillId="0" borderId="146" xfId="2355" applyFont="1" applyFill="1" applyBorder="1" applyAlignment="1" applyProtection="1">
      <alignment horizontal="left" vertical="center"/>
    </xf>
    <xf numFmtId="0" fontId="4" fillId="0" borderId="146" xfId="2355" applyFont="1" applyFill="1" applyBorder="1" applyAlignment="1" applyProtection="1">
      <alignment horizontal="left" vertical="center"/>
    </xf>
    <xf numFmtId="1" fontId="4" fillId="0" borderId="146" xfId="2355" applyNumberFormat="1" applyFont="1" applyFill="1" applyBorder="1" applyAlignment="1" applyProtection="1">
      <alignment horizontal="left" vertical="center"/>
    </xf>
    <xf numFmtId="0" fontId="132" fillId="0" borderId="0" xfId="2355" applyFont="1" applyFill="1" applyBorder="1" applyAlignment="1" applyProtection="1">
      <alignment vertical="center"/>
    </xf>
    <xf numFmtId="3" fontId="4" fillId="0" borderId="146" xfId="2355" applyNumberFormat="1" applyFont="1" applyFill="1" applyBorder="1" applyAlignment="1" applyProtection="1">
      <alignment horizontal="left" vertical="center"/>
    </xf>
    <xf numFmtId="0" fontId="4" fillId="0" borderId="0" xfId="2355" applyFont="1" applyFill="1" applyAlignment="1" applyProtection="1">
      <alignment vertical="center"/>
    </xf>
    <xf numFmtId="3" fontId="4" fillId="0" borderId="146" xfId="2355" applyNumberFormat="1" applyFont="1" applyFill="1" applyBorder="1" applyAlignment="1" applyProtection="1">
      <alignment horizontal="right" vertical="center"/>
    </xf>
    <xf numFmtId="4" fontId="4" fillId="0" borderId="0" xfId="2355" applyNumberFormat="1" applyFont="1" applyFill="1" applyBorder="1" applyAlignment="1" applyProtection="1">
      <alignment vertical="center"/>
    </xf>
    <xf numFmtId="4" fontId="4" fillId="0" borderId="0" xfId="2355" applyNumberFormat="1" applyFont="1" applyFill="1" applyBorder="1" applyAlignment="1" applyProtection="1">
      <alignment horizontal="left" vertical="center" wrapText="1"/>
    </xf>
    <xf numFmtId="1" fontId="4" fillId="0" borderId="146" xfId="2355" applyNumberFormat="1" applyFont="1" applyFill="1" applyBorder="1" applyAlignment="1" applyProtection="1">
      <alignment horizontal="right" vertical="center"/>
    </xf>
    <xf numFmtId="4" fontId="138" fillId="0" borderId="0" xfId="2355" applyNumberFormat="1" applyFont="1" applyFill="1" applyBorder="1" applyAlignment="1" applyProtection="1">
      <alignment vertical="center"/>
    </xf>
    <xf numFmtId="4" fontId="4" fillId="0" borderId="149" xfId="2355" applyNumberFormat="1" applyFont="1" applyFill="1" applyBorder="1" applyAlignment="1" applyProtection="1">
      <alignment vertical="center"/>
    </xf>
    <xf numFmtId="0" fontId="46" fillId="0" borderId="0" xfId="0" applyFont="1" applyAlignment="1" applyProtection="1">
      <alignment vertical="top"/>
    </xf>
    <xf numFmtId="0" fontId="0" fillId="34" borderId="0" xfId="0" applyFont="1" applyFill="1" applyAlignment="1" applyProtection="1">
      <alignment horizontal="left" vertical="top"/>
    </xf>
    <xf numFmtId="0" fontId="7" fillId="6" borderId="201" xfId="0" applyFont="1" applyFill="1" applyBorder="1" applyAlignment="1" applyProtection="1">
      <alignment textRotation="90" wrapText="1"/>
    </xf>
    <xf numFmtId="10" fontId="26" fillId="0" borderId="0" xfId="5" applyFont="1" applyBorder="1" applyAlignment="1" applyProtection="1">
      <alignment horizontal="right"/>
    </xf>
    <xf numFmtId="0" fontId="0" fillId="6" borderId="201" xfId="0" applyFont="1" applyFill="1" applyBorder="1" applyAlignment="1" applyProtection="1">
      <alignment textRotation="90" wrapText="1"/>
    </xf>
    <xf numFmtId="0" fontId="0" fillId="8" borderId="75" xfId="6" applyFont="1" applyFill="1" applyBorder="1" applyAlignment="1" applyProtection="1">
      <alignment textRotation="90" wrapText="1"/>
    </xf>
    <xf numFmtId="0" fontId="0" fillId="6" borderId="75" xfId="6" applyFont="1" applyFill="1" applyBorder="1" applyAlignment="1" applyProtection="1">
      <alignment textRotation="90" wrapText="1"/>
    </xf>
    <xf numFmtId="0" fontId="0" fillId="35" borderId="75" xfId="0" applyFont="1" applyFill="1" applyBorder="1" applyAlignment="1" applyProtection="1">
      <alignment textRotation="90" wrapText="1"/>
    </xf>
    <xf numFmtId="0" fontId="40" fillId="0" borderId="0" xfId="0" applyFont="1" applyBorder="1" applyAlignment="1" applyProtection="1">
      <alignment wrapText="1"/>
    </xf>
    <xf numFmtId="0" fontId="7" fillId="31" borderId="75" xfId="6" applyFont="1" applyFill="1" applyBorder="1" applyAlignment="1" applyProtection="1">
      <alignment horizontal="center" textRotation="90" wrapText="1"/>
    </xf>
    <xf numFmtId="0" fontId="0" fillId="31" borderId="75" xfId="6" applyFont="1" applyFill="1" applyBorder="1" applyAlignment="1" applyProtection="1">
      <alignment horizontal="center" textRotation="90" wrapText="1"/>
    </xf>
    <xf numFmtId="0" fontId="125" fillId="0" borderId="0" xfId="0" applyFont="1" applyFill="1" applyProtection="1">
      <alignment vertical="center"/>
    </xf>
    <xf numFmtId="0" fontId="125" fillId="0" borderId="0" xfId="0" applyFont="1" applyFill="1" applyBorder="1" applyProtection="1">
      <alignment vertical="center"/>
    </xf>
    <xf numFmtId="0" fontId="109" fillId="0" borderId="0" xfId="0" applyFont="1" applyFill="1" applyAlignment="1" applyProtection="1"/>
    <xf numFmtId="0" fontId="155" fillId="0" borderId="0" xfId="0" applyFont="1" applyFill="1" applyProtection="1">
      <alignment vertical="center"/>
    </xf>
    <xf numFmtId="0" fontId="110" fillId="0" borderId="0" xfId="0" applyFont="1" applyFill="1" applyBorder="1" applyAlignment="1" applyProtection="1">
      <alignment vertical="top"/>
    </xf>
    <xf numFmtId="0" fontId="100" fillId="0" borderId="0" xfId="0" applyFont="1" applyFill="1" applyBorder="1" applyAlignment="1" applyProtection="1"/>
    <xf numFmtId="0" fontId="89" fillId="0" borderId="0" xfId="0" applyFont="1" applyBorder="1" applyAlignment="1" applyProtection="1">
      <alignment horizontal="left" vertical="center"/>
    </xf>
    <xf numFmtId="0" fontId="82" fillId="0" borderId="0" xfId="0" applyFont="1" applyAlignment="1" applyProtection="1"/>
    <xf numFmtId="0" fontId="14" fillId="9" borderId="202" xfId="0" applyFont="1" applyFill="1" applyBorder="1" applyAlignment="1" applyProtection="1"/>
    <xf numFmtId="0" fontId="7" fillId="0" borderId="203" xfId="0" applyFont="1" applyBorder="1" applyAlignment="1" applyProtection="1"/>
    <xf numFmtId="0" fontId="113" fillId="0" borderId="0" xfId="0" applyFont="1" applyAlignment="1" applyProtection="1">
      <alignment vertical="top"/>
    </xf>
    <xf numFmtId="0" fontId="25" fillId="0" borderId="0" xfId="0" applyFont="1" applyBorder="1" applyAlignment="1" applyProtection="1">
      <alignment horizontal="left" vertical="center"/>
    </xf>
    <xf numFmtId="0" fontId="114" fillId="0" borderId="0" xfId="0" applyFont="1" applyAlignment="1" applyProtection="1">
      <alignment vertical="top"/>
    </xf>
    <xf numFmtId="0" fontId="104" fillId="0" borderId="109" xfId="0" applyFont="1" applyFill="1" applyBorder="1" applyProtection="1">
      <alignment vertical="center"/>
    </xf>
    <xf numFmtId="0" fontId="14" fillId="0" borderId="109" xfId="0" applyFont="1" applyFill="1" applyBorder="1" applyProtection="1">
      <alignment vertical="center"/>
    </xf>
    <xf numFmtId="0" fontId="104" fillId="0" borderId="110" xfId="0" applyFont="1" applyFill="1" applyBorder="1" applyProtection="1">
      <alignment vertical="center"/>
    </xf>
    <xf numFmtId="0" fontId="14" fillId="0" borderId="110" xfId="0" applyFont="1" applyFill="1" applyBorder="1" applyProtection="1">
      <alignment vertical="center"/>
    </xf>
    <xf numFmtId="0" fontId="104" fillId="0" borderId="14" xfId="0" applyFont="1" applyFill="1" applyBorder="1" applyAlignment="1" applyProtection="1"/>
    <xf numFmtId="0" fontId="127" fillId="0" borderId="15" xfId="0" applyFont="1" applyFill="1" applyBorder="1" applyProtection="1">
      <alignment vertical="center"/>
    </xf>
    <xf numFmtId="0" fontId="19" fillId="0" borderId="15" xfId="0" applyFont="1" applyFill="1" applyBorder="1" applyProtection="1">
      <alignment vertical="center"/>
    </xf>
    <xf numFmtId="0" fontId="9" fillId="0" borderId="0" xfId="0" applyFont="1" applyBorder="1" applyProtection="1">
      <alignment vertical="center"/>
    </xf>
    <xf numFmtId="0" fontId="19" fillId="0" borderId="15" xfId="0" applyFont="1" applyFill="1" applyBorder="1" applyAlignment="1" applyProtection="1">
      <alignment vertical="top"/>
    </xf>
    <xf numFmtId="9" fontId="14" fillId="0" borderId="14" xfId="0" applyNumberFormat="1" applyFont="1" applyFill="1" applyBorder="1" applyAlignment="1" applyProtection="1">
      <alignment horizontal="left" vertical="top"/>
    </xf>
    <xf numFmtId="166" fontId="14" fillId="0" borderId="15" xfId="0" applyNumberFormat="1" applyFont="1" applyFill="1" applyBorder="1" applyAlignment="1" applyProtection="1">
      <alignment horizontal="left" vertical="top"/>
    </xf>
    <xf numFmtId="9" fontId="14" fillId="0" borderId="15" xfId="0" applyNumberFormat="1" applyFont="1" applyFill="1" applyBorder="1" applyAlignment="1" applyProtection="1">
      <alignment horizontal="left" vertical="top"/>
    </xf>
    <xf numFmtId="0" fontId="110" fillId="0" borderId="0" xfId="0" applyFont="1" applyAlignment="1" applyProtection="1">
      <alignment vertical="top"/>
    </xf>
    <xf numFmtId="0" fontId="40" fillId="0" borderId="147" xfId="0" applyFont="1" applyBorder="1" applyAlignment="1" applyProtection="1"/>
    <xf numFmtId="0" fontId="40" fillId="0" borderId="0" xfId="0" applyFont="1" applyBorder="1" applyAlignment="1" applyProtection="1"/>
    <xf numFmtId="0" fontId="110" fillId="0" borderId="0" xfId="0" applyFont="1" applyAlignment="1" applyProtection="1"/>
    <xf numFmtId="0" fontId="111" fillId="0" borderId="0" xfId="0" applyFont="1" applyAlignment="1" applyProtection="1">
      <alignment horizontal="center" vertical="center"/>
    </xf>
    <xf numFmtId="0" fontId="111" fillId="0" borderId="0" xfId="0" applyFont="1" applyAlignment="1" applyProtection="1">
      <alignment vertical="center"/>
    </xf>
    <xf numFmtId="0" fontId="110" fillId="0" borderId="0" xfId="0" applyFont="1" applyAlignment="1" applyProtection="1">
      <alignment vertical="center"/>
    </xf>
    <xf numFmtId="0" fontId="160" fillId="0" borderId="0" xfId="0" applyFont="1" applyAlignment="1" applyProtection="1">
      <alignment horizontal="center" vertical="center"/>
    </xf>
    <xf numFmtId="0" fontId="161" fillId="0" borderId="0" xfId="0" applyFont="1" applyAlignment="1" applyProtection="1">
      <alignment vertical="center"/>
    </xf>
    <xf numFmtId="0" fontId="0" fillId="0" borderId="43" xfId="0" applyBorder="1" applyAlignment="1" applyProtection="1"/>
    <xf numFmtId="0" fontId="14" fillId="0" borderId="0" xfId="0" applyFont="1" applyFill="1" applyBorder="1" applyAlignment="1" applyProtection="1">
      <alignment vertical="top"/>
    </xf>
    <xf numFmtId="0" fontId="0" fillId="0" borderId="0" xfId="0" applyFont="1" applyFill="1" applyBorder="1" applyAlignment="1" applyProtection="1">
      <alignment horizontal="right"/>
    </xf>
    <xf numFmtId="0" fontId="14" fillId="0" borderId="0" xfId="0" applyFont="1" applyFill="1" applyBorder="1" applyAlignment="1" applyProtection="1">
      <alignment horizontal="right" vertical="top"/>
    </xf>
    <xf numFmtId="3" fontId="14" fillId="0" borderId="72" xfId="0" applyNumberFormat="1" applyFont="1" applyFill="1" applyBorder="1" applyAlignment="1" applyProtection="1">
      <alignment vertical="top"/>
    </xf>
    <xf numFmtId="0" fontId="29" fillId="0" borderId="72" xfId="0" applyFont="1" applyFill="1" applyBorder="1" applyAlignment="1" applyProtection="1">
      <alignment vertical="top" wrapText="1"/>
    </xf>
    <xf numFmtId="0" fontId="30" fillId="0" borderId="72" xfId="0" applyFont="1" applyFill="1" applyBorder="1" applyAlignment="1" applyProtection="1"/>
    <xf numFmtId="0" fontId="14" fillId="0" borderId="72" xfId="0" applyFont="1" applyFill="1" applyBorder="1" applyAlignment="1" applyProtection="1">
      <alignment horizontal="left" vertical="top" wrapText="1"/>
    </xf>
    <xf numFmtId="0" fontId="12" fillId="0" borderId="72" xfId="0" applyFont="1" applyBorder="1" applyProtection="1">
      <alignment vertical="center"/>
    </xf>
    <xf numFmtId="0" fontId="14" fillId="0" borderId="72" xfId="0" applyFont="1" applyFill="1" applyBorder="1" applyAlignment="1" applyProtection="1"/>
    <xf numFmtId="0" fontId="102" fillId="0" borderId="0" xfId="0" applyFont="1" applyFill="1" applyBorder="1" applyAlignment="1" applyProtection="1">
      <alignment wrapText="1"/>
    </xf>
    <xf numFmtId="0" fontId="22" fillId="0" borderId="0" xfId="0" applyFont="1" applyBorder="1" applyAlignment="1" applyProtection="1">
      <alignment horizontal="right" vertical="top" wrapText="1"/>
    </xf>
    <xf numFmtId="0" fontId="22" fillId="0" borderId="0" xfId="0" applyFont="1" applyBorder="1" applyAlignment="1" applyProtection="1">
      <alignment vertical="top" wrapText="1"/>
    </xf>
    <xf numFmtId="0" fontId="14" fillId="9" borderId="112" xfId="0" applyFont="1" applyFill="1" applyBorder="1" applyAlignment="1" applyProtection="1"/>
    <xf numFmtId="0" fontId="14" fillId="9" borderId="145" xfId="0" applyFont="1" applyFill="1" applyBorder="1" applyAlignment="1" applyProtection="1"/>
    <xf numFmtId="0" fontId="14" fillId="9" borderId="113" xfId="0" applyFont="1" applyFill="1" applyBorder="1" applyAlignment="1" applyProtection="1"/>
    <xf numFmtId="0" fontId="22" fillId="0" borderId="0" xfId="0" applyFont="1" applyBorder="1" applyAlignment="1" applyProtection="1">
      <alignment horizontal="left" vertical="top" wrapText="1"/>
    </xf>
    <xf numFmtId="0" fontId="101" fillId="0" borderId="0" xfId="0" applyFont="1" applyFill="1" applyBorder="1" applyAlignment="1" applyProtection="1">
      <alignment horizontal="left" vertical="top" wrapText="1"/>
    </xf>
    <xf numFmtId="0" fontId="22" fillId="0" borderId="59" xfId="0" applyFont="1" applyBorder="1" applyAlignment="1" applyProtection="1">
      <alignment vertical="top" wrapText="1"/>
    </xf>
    <xf numFmtId="0" fontId="19" fillId="0" borderId="42" xfId="0" applyFont="1" applyFill="1" applyBorder="1" applyAlignment="1" applyProtection="1">
      <alignment vertical="top"/>
    </xf>
    <xf numFmtId="0" fontId="22" fillId="0" borderId="42" xfId="0" applyFont="1" applyBorder="1" applyAlignment="1" applyProtection="1">
      <alignment horizontal="left" vertical="top" wrapText="1"/>
    </xf>
    <xf numFmtId="0" fontId="101" fillId="0" borderId="42" xfId="0" applyFont="1" applyFill="1" applyBorder="1" applyAlignment="1" applyProtection="1">
      <alignment horizontal="left" vertical="top" wrapText="1"/>
    </xf>
    <xf numFmtId="0" fontId="14" fillId="0" borderId="42" xfId="0" applyFont="1" applyFill="1" applyBorder="1" applyAlignment="1" applyProtection="1">
      <alignment horizontal="left" vertical="top" wrapText="1"/>
    </xf>
    <xf numFmtId="0" fontId="30" fillId="0" borderId="42" xfId="0" applyFont="1" applyFill="1" applyBorder="1" applyAlignment="1" applyProtection="1"/>
    <xf numFmtId="0" fontId="22" fillId="0" borderId="42" xfId="0" applyFont="1" applyBorder="1" applyAlignment="1" applyProtection="1">
      <alignment vertical="top" wrapText="1"/>
    </xf>
    <xf numFmtId="0" fontId="14" fillId="0" borderId="42" xfId="0" applyFont="1" applyFill="1" applyBorder="1" applyAlignment="1" applyProtection="1"/>
    <xf numFmtId="164" fontId="14" fillId="0" borderId="72" xfId="0" applyNumberFormat="1" applyFont="1" applyFill="1" applyBorder="1" applyAlignment="1" applyProtection="1">
      <alignment vertical="top"/>
    </xf>
    <xf numFmtId="0" fontId="31" fillId="0" borderId="0" xfId="0" applyFont="1" applyFill="1" applyProtection="1">
      <alignment vertical="center"/>
    </xf>
    <xf numFmtId="0" fontId="28" fillId="0" borderId="0" xfId="0" applyFont="1" applyFill="1" applyAlignment="1" applyProtection="1"/>
    <xf numFmtId="0" fontId="31" fillId="0" borderId="0" xfId="0" applyFont="1" applyFill="1" applyBorder="1" applyProtection="1">
      <alignment vertical="center"/>
    </xf>
    <xf numFmtId="0" fontId="28" fillId="0" borderId="0" xfId="0" applyFont="1" applyFill="1" applyBorder="1" applyAlignment="1" applyProtection="1"/>
    <xf numFmtId="0" fontId="12" fillId="0" borderId="204" xfId="0" applyFont="1" applyBorder="1" applyAlignment="1" applyProtection="1"/>
    <xf numFmtId="0" fontId="91" fillId="0" borderId="0" xfId="0" applyFont="1" applyBorder="1" applyAlignment="1" applyProtection="1">
      <alignment horizontal="left"/>
    </xf>
    <xf numFmtId="0" fontId="0" fillId="0" borderId="0" xfId="0" applyFont="1" applyAlignment="1" applyProtection="1">
      <alignment horizontal="right" wrapText="1"/>
    </xf>
    <xf numFmtId="0" fontId="0" fillId="0" borderId="0" xfId="0" applyFont="1" applyFill="1" applyAlignment="1" applyProtection="1">
      <alignment horizontal="right" vertical="center" wrapText="1"/>
    </xf>
    <xf numFmtId="0" fontId="43" fillId="0" borderId="0" xfId="0" applyFont="1" applyAlignment="1" applyProtection="1">
      <alignment horizontal="right" vertical="center"/>
    </xf>
    <xf numFmtId="0" fontId="4" fillId="34" borderId="0" xfId="0" applyFont="1" applyFill="1" applyAlignment="1" applyProtection="1">
      <alignment horizontal="left" vertical="center"/>
    </xf>
    <xf numFmtId="0" fontId="7" fillId="0" borderId="210" xfId="0" applyFont="1" applyBorder="1" applyAlignment="1" applyProtection="1"/>
    <xf numFmtId="0" fontId="7" fillId="0" borderId="174" xfId="0" applyFont="1" applyBorder="1" applyAlignment="1" applyProtection="1"/>
    <xf numFmtId="0" fontId="7" fillId="0" borderId="211" xfId="0" applyFont="1" applyBorder="1" applyAlignment="1" applyProtection="1"/>
    <xf numFmtId="0" fontId="7" fillId="0" borderId="205" xfId="0" applyFont="1" applyBorder="1" applyAlignment="1" applyProtection="1"/>
    <xf numFmtId="0" fontId="7" fillId="0" borderId="212" xfId="0" applyFont="1" applyBorder="1" applyAlignment="1" applyProtection="1"/>
    <xf numFmtId="0" fontId="7" fillId="0" borderId="213" xfId="0" applyFont="1" applyBorder="1" applyAlignment="1" applyProtection="1"/>
    <xf numFmtId="0" fontId="7" fillId="0" borderId="116" xfId="0" applyFont="1" applyBorder="1" applyAlignment="1" applyProtection="1"/>
    <xf numFmtId="0" fontId="7" fillId="0" borderId="214" xfId="0" applyFont="1" applyBorder="1" applyAlignment="1" applyProtection="1"/>
    <xf numFmtId="0" fontId="111" fillId="0" borderId="0" xfId="0" applyFont="1" applyFill="1" applyBorder="1" applyAlignment="1" applyProtection="1">
      <alignment vertical="top"/>
      <protection locked="0"/>
    </xf>
    <xf numFmtId="169" fontId="7" fillId="38" borderId="39" xfId="0" applyNumberFormat="1" applyFont="1" applyFill="1" applyBorder="1" applyAlignment="1" applyProtection="1">
      <alignment vertical="center"/>
    </xf>
    <xf numFmtId="0" fontId="7" fillId="0" borderId="107" xfId="1191" applyFont="1" applyBorder="1" applyAlignment="1" applyProtection="1">
      <alignment horizontal="left"/>
    </xf>
    <xf numFmtId="0" fontId="7" fillId="9" borderId="107" xfId="1191" applyFont="1" applyFill="1" applyBorder="1" applyAlignment="1" applyProtection="1">
      <alignment horizontal="left"/>
    </xf>
    <xf numFmtId="0" fontId="111" fillId="0" borderId="0" xfId="0" applyFont="1" applyFill="1" applyBorder="1" applyAlignment="1" applyProtection="1">
      <alignment vertical="top"/>
    </xf>
    <xf numFmtId="0" fontId="7" fillId="0" borderId="209" xfId="0" applyFont="1" applyFill="1" applyBorder="1" applyAlignment="1" applyProtection="1"/>
    <xf numFmtId="0" fontId="174" fillId="0" borderId="43" xfId="0" applyFont="1" applyBorder="1" applyAlignment="1" applyProtection="1">
      <alignment vertical="center"/>
    </xf>
    <xf numFmtId="49" fontId="174" fillId="0" borderId="43" xfId="0" applyNumberFormat="1" applyFont="1" applyBorder="1" applyAlignment="1" applyProtection="1">
      <alignment vertical="center"/>
    </xf>
    <xf numFmtId="3" fontId="4" fillId="30" borderId="59" xfId="1188" applyNumberFormat="1" applyFont="1" applyFill="1" applyAlignment="1" applyProtection="1">
      <protection locked="0"/>
    </xf>
    <xf numFmtId="0" fontId="166" fillId="0" borderId="0" xfId="0" applyFont="1" applyAlignment="1" applyProtection="1"/>
    <xf numFmtId="0" fontId="61" fillId="0" borderId="0" xfId="0" applyFont="1" applyAlignment="1" applyProtection="1">
      <alignment wrapText="1"/>
    </xf>
    <xf numFmtId="1" fontId="154" fillId="0" borderId="34" xfId="5" applyNumberFormat="1" applyFont="1" applyBorder="1" applyAlignment="1" applyProtection="1">
      <alignment horizontal="center"/>
    </xf>
    <xf numFmtId="164" fontId="0" fillId="14" borderId="167" xfId="1189" applyNumberFormat="1" applyFont="1" applyBorder="1" applyAlignment="1" applyProtection="1">
      <alignment vertical="top" wrapText="1"/>
    </xf>
    <xf numFmtId="0" fontId="0" fillId="14" borderId="56" xfId="1189" applyFont="1" applyBorder="1" applyAlignment="1" applyProtection="1">
      <alignment wrapText="1"/>
    </xf>
    <xf numFmtId="0" fontId="89" fillId="0" borderId="0" xfId="0" applyFont="1" applyAlignment="1" applyProtection="1">
      <alignment horizontal="center"/>
    </xf>
    <xf numFmtId="0" fontId="89" fillId="0" borderId="0" xfId="0" applyFont="1" applyAlignment="1" applyProtection="1">
      <alignment horizontal="left" vertical="top"/>
    </xf>
    <xf numFmtId="0" fontId="176" fillId="0" borderId="0" xfId="0" applyFont="1" applyBorder="1" applyAlignment="1" applyProtection="1">
      <alignment horizontal="left" vertical="top"/>
    </xf>
    <xf numFmtId="0" fontId="89" fillId="0" borderId="0" xfId="0" applyFont="1" applyFill="1" applyBorder="1" applyAlignment="1" applyProtection="1">
      <alignment vertical="top"/>
    </xf>
    <xf numFmtId="0" fontId="89" fillId="0" borderId="0" xfId="0" applyFont="1" applyBorder="1" applyAlignment="1" applyProtection="1">
      <alignment vertical="top" wrapText="1"/>
    </xf>
    <xf numFmtId="0" fontId="177" fillId="0" borderId="0" xfId="0" applyFont="1" applyAlignment="1" applyProtection="1">
      <alignment vertical="top"/>
    </xf>
    <xf numFmtId="0" fontId="89" fillId="0" borderId="0" xfId="0" applyFont="1" applyBorder="1" applyAlignment="1" applyProtection="1"/>
    <xf numFmtId="0" fontId="175" fillId="0" borderId="0" xfId="0" applyFont="1" applyAlignment="1" applyProtection="1">
      <alignment horizontal="center" vertical="center"/>
    </xf>
    <xf numFmtId="0" fontId="177" fillId="0" borderId="0" xfId="0" applyFont="1" applyAlignment="1" applyProtection="1">
      <alignment horizontal="center" vertical="center"/>
    </xf>
    <xf numFmtId="0" fontId="177" fillId="0" borderId="0" xfId="0" applyFont="1" applyProtection="1">
      <alignment vertical="center"/>
    </xf>
    <xf numFmtId="10" fontId="176" fillId="0" borderId="43" xfId="0" applyNumberFormat="1" applyFont="1" applyFill="1" applyBorder="1" applyAlignment="1" applyProtection="1">
      <alignment horizontal="right" vertical="top"/>
    </xf>
    <xf numFmtId="0" fontId="176" fillId="0" borderId="43" xfId="0" applyFont="1" applyBorder="1" applyAlignment="1" applyProtection="1">
      <alignment vertical="top" wrapText="1"/>
    </xf>
    <xf numFmtId="0" fontId="176" fillId="0" borderId="0" xfId="0" applyFont="1" applyBorder="1" applyAlignment="1" applyProtection="1">
      <alignment horizontal="left" vertical="center"/>
    </xf>
    <xf numFmtId="10" fontId="176" fillId="0" borderId="0" xfId="0" applyNumberFormat="1" applyFont="1" applyFill="1" applyBorder="1" applyAlignment="1" applyProtection="1">
      <alignment horizontal="right" vertical="top"/>
    </xf>
    <xf numFmtId="0" fontId="176" fillId="0" borderId="0" xfId="0" applyFont="1" applyBorder="1" applyAlignment="1" applyProtection="1">
      <alignment vertical="top" wrapText="1"/>
    </xf>
    <xf numFmtId="0" fontId="178" fillId="0" borderId="0" xfId="0" applyFont="1" applyAlignment="1" applyProtection="1"/>
    <xf numFmtId="0" fontId="89" fillId="0" borderId="0" xfId="0" applyFont="1" applyBorder="1" applyAlignment="1" applyProtection="1">
      <alignment vertical="top"/>
    </xf>
    <xf numFmtId="0" fontId="89" fillId="0" borderId="0" xfId="0" applyFont="1" applyAlignment="1" applyProtection="1">
      <alignment horizontal="center" vertical="center"/>
    </xf>
    <xf numFmtId="167" fontId="89" fillId="9" borderId="0" xfId="0" applyNumberFormat="1" applyFont="1" applyFill="1" applyBorder="1" applyAlignment="1" applyProtection="1">
      <alignment horizontal="left" vertical="top"/>
    </xf>
    <xf numFmtId="167" fontId="175" fillId="9" borderId="0" xfId="0" applyNumberFormat="1" applyFont="1" applyFill="1" applyBorder="1" applyAlignment="1" applyProtection="1">
      <alignment horizontal="right" vertical="top"/>
    </xf>
    <xf numFmtId="167" fontId="175" fillId="0" borderId="0" xfId="0" applyNumberFormat="1" applyFont="1" applyFill="1" applyBorder="1" applyAlignment="1" applyProtection="1">
      <alignment horizontal="right" vertical="top"/>
    </xf>
    <xf numFmtId="167" fontId="89" fillId="9" borderId="0" xfId="0" applyNumberFormat="1" applyFont="1" applyFill="1" applyBorder="1" applyAlignment="1" applyProtection="1">
      <alignment horizontal="left" vertical="top" wrapText="1"/>
    </xf>
    <xf numFmtId="0" fontId="89" fillId="0" borderId="0" xfId="0" applyFont="1" applyAlignment="1" applyProtection="1">
      <alignment vertical="top"/>
    </xf>
    <xf numFmtId="167" fontId="89" fillId="0" borderId="0" xfId="0" applyNumberFormat="1" applyFont="1" applyFill="1" applyBorder="1" applyAlignment="1" applyProtection="1">
      <alignment horizontal="left" vertical="top"/>
    </xf>
    <xf numFmtId="167" fontId="89" fillId="0" borderId="0" xfId="0" applyNumberFormat="1" applyFont="1" applyFill="1" applyBorder="1" applyAlignment="1" applyProtection="1">
      <alignment horizontal="left" vertical="top" wrapText="1"/>
    </xf>
    <xf numFmtId="0" fontId="175" fillId="0" borderId="0" xfId="0" applyFont="1" applyAlignment="1" applyProtection="1">
      <alignment horizontal="center" vertical="top"/>
    </xf>
    <xf numFmtId="0" fontId="89" fillId="0" borderId="0" xfId="0" applyFont="1" applyAlignment="1" applyProtection="1">
      <alignment horizontal="center" vertical="top"/>
    </xf>
    <xf numFmtId="0" fontId="178" fillId="0" borderId="0" xfId="0" applyFont="1" applyBorder="1" applyAlignment="1" applyProtection="1">
      <alignment vertical="top"/>
    </xf>
    <xf numFmtId="0" fontId="89" fillId="0" borderId="0" xfId="0" applyFont="1" applyFill="1" applyBorder="1" applyAlignment="1" applyProtection="1">
      <alignment vertical="center"/>
    </xf>
    <xf numFmtId="0" fontId="89" fillId="0" borderId="0" xfId="4" applyNumberFormat="1" applyFont="1" applyFill="1" applyBorder="1" applyAlignment="1" applyProtection="1">
      <alignment horizontal="left" vertical="center" wrapText="1"/>
    </xf>
    <xf numFmtId="0" fontId="89" fillId="0" borderId="0" xfId="0" applyFont="1" applyAlignment="1" applyProtection="1">
      <alignment vertical="center"/>
    </xf>
    <xf numFmtId="0" fontId="178" fillId="0" borderId="0" xfId="0" applyFont="1" applyBorder="1" applyAlignment="1" applyProtection="1"/>
    <xf numFmtId="0" fontId="89" fillId="0" borderId="0" xfId="0" applyFont="1" applyBorder="1" applyAlignment="1" applyProtection="1">
      <alignment vertical="center"/>
    </xf>
    <xf numFmtId="0" fontId="89" fillId="0" borderId="0" xfId="0" applyFont="1" applyBorder="1" applyAlignment="1" applyProtection="1">
      <alignment vertical="center" wrapText="1"/>
    </xf>
    <xf numFmtId="0" fontId="89" fillId="0" borderId="200" xfId="0" applyFont="1" applyFill="1" applyBorder="1" applyAlignment="1" applyProtection="1">
      <alignment vertical="center"/>
    </xf>
    <xf numFmtId="10" fontId="176" fillId="0" borderId="43" xfId="0" applyNumberFormat="1" applyFont="1" applyFill="1" applyBorder="1" applyAlignment="1" applyProtection="1">
      <alignment horizontal="right" vertical="center"/>
    </xf>
    <xf numFmtId="0" fontId="176" fillId="0" borderId="43" xfId="0" applyFont="1" applyBorder="1" applyAlignment="1" applyProtection="1">
      <alignment vertical="center" wrapText="1"/>
    </xf>
    <xf numFmtId="0" fontId="89" fillId="0" borderId="0" xfId="0" applyFont="1" applyBorder="1" applyAlignment="1" applyProtection="1">
      <alignment wrapText="1"/>
    </xf>
    <xf numFmtId="0" fontId="89" fillId="0" borderId="15" xfId="0" applyFont="1" applyFill="1" applyBorder="1" applyAlignment="1" applyProtection="1">
      <alignment vertical="center"/>
    </xf>
    <xf numFmtId="0" fontId="89" fillId="0" borderId="200" xfId="0" applyFont="1" applyBorder="1" applyAlignment="1" applyProtection="1">
      <alignment vertical="center"/>
    </xf>
    <xf numFmtId="0" fontId="89" fillId="0" borderId="200" xfId="0" applyFont="1" applyBorder="1" applyAlignment="1" applyProtection="1">
      <alignment vertical="center" wrapText="1"/>
    </xf>
    <xf numFmtId="0" fontId="89" fillId="0" borderId="15" xfId="0" applyFont="1" applyFill="1" applyBorder="1" applyAlignment="1" applyProtection="1"/>
    <xf numFmtId="0" fontId="89" fillId="0" borderId="15" xfId="0" applyFont="1" applyBorder="1" applyAlignment="1" applyProtection="1">
      <alignment vertical="top"/>
    </xf>
    <xf numFmtId="0" fontId="89" fillId="0" borderId="15" xfId="0" applyFont="1" applyFill="1" applyBorder="1" applyAlignment="1" applyProtection="1">
      <alignment vertical="top"/>
    </xf>
    <xf numFmtId="0" fontId="89" fillId="0" borderId="218" xfId="0" applyFont="1" applyFill="1" applyBorder="1" applyAlignment="1" applyProtection="1">
      <alignment vertical="top"/>
    </xf>
    <xf numFmtId="0" fontId="89" fillId="0" borderId="15" xfId="4" applyNumberFormat="1" applyFont="1" applyFill="1" applyBorder="1" applyAlignment="1" applyProtection="1">
      <alignment horizontal="left" vertical="center" wrapText="1"/>
    </xf>
    <xf numFmtId="0" fontId="89" fillId="0" borderId="122" xfId="0" applyFont="1" applyBorder="1" applyAlignment="1" applyProtection="1">
      <alignment vertical="center"/>
    </xf>
    <xf numFmtId="0" fontId="89" fillId="0" borderId="123" xfId="0" applyFont="1" applyBorder="1" applyAlignment="1" applyProtection="1">
      <alignment vertical="center" wrapText="1"/>
    </xf>
    <xf numFmtId="0" fontId="89" fillId="0" borderId="123" xfId="0" applyFont="1" applyBorder="1" applyAlignment="1" applyProtection="1">
      <alignment vertical="top" wrapText="1"/>
    </xf>
    <xf numFmtId="0" fontId="89" fillId="0" borderId="122" xfId="0" applyFont="1" applyBorder="1" applyAlignment="1" applyProtection="1">
      <alignment vertical="top"/>
    </xf>
    <xf numFmtId="0" fontId="89" fillId="0" borderId="123" xfId="0" applyFont="1" applyBorder="1" applyAlignment="1" applyProtection="1">
      <alignment vertical="center"/>
    </xf>
    <xf numFmtId="0" fontId="89" fillId="0" borderId="122" xfId="0" applyFont="1" applyBorder="1" applyAlignment="1" applyProtection="1"/>
    <xf numFmtId="0" fontId="89" fillId="0" borderId="123" xfId="0" applyFont="1" applyBorder="1" applyAlignment="1" applyProtection="1">
      <alignment wrapText="1"/>
    </xf>
    <xf numFmtId="0" fontId="91" fillId="0" borderId="15" xfId="0" applyFont="1" applyBorder="1" applyAlignment="1" applyProtection="1">
      <alignment vertical="center" wrapText="1"/>
    </xf>
    <xf numFmtId="10" fontId="61" fillId="0" borderId="219" xfId="0" applyNumberFormat="1" applyFont="1" applyFill="1" applyBorder="1" applyAlignment="1" applyProtection="1">
      <alignment horizontal="right" vertical="top"/>
    </xf>
    <xf numFmtId="0" fontId="109" fillId="0" borderId="0" xfId="0" applyFont="1" applyBorder="1" applyAlignment="1" applyProtection="1">
      <alignment vertical="center"/>
    </xf>
    <xf numFmtId="0" fontId="109" fillId="0" borderId="0" xfId="0" applyFont="1" applyBorder="1" applyAlignment="1" applyProtection="1">
      <alignment vertical="center" wrapText="1"/>
    </xf>
    <xf numFmtId="0" fontId="0" fillId="0" borderId="0" xfId="0" applyFont="1" applyFill="1" applyBorder="1" applyAlignment="1" applyProtection="1">
      <alignment vertical="center"/>
    </xf>
    <xf numFmtId="0" fontId="7" fillId="11" borderId="0" xfId="0" applyFont="1" applyFill="1" applyBorder="1" applyAlignment="1" applyProtection="1"/>
    <xf numFmtId="0" fontId="7" fillId="13" borderId="220" xfId="1075" applyFont="1" applyBorder="1" applyAlignment="1" applyProtection="1">
      <alignment horizontal="left" wrapText="1"/>
      <protection locked="0"/>
    </xf>
    <xf numFmtId="0" fontId="7" fillId="12" borderId="81" xfId="1" applyFont="1" applyBorder="1" applyAlignment="1" applyProtection="1">
      <alignment horizontal="left" wrapText="1"/>
      <protection locked="0"/>
    </xf>
    <xf numFmtId="0" fontId="7" fillId="13" borderId="221" xfId="1075" applyFont="1" applyBorder="1" applyAlignment="1" applyProtection="1">
      <alignment horizontal="left" wrapText="1"/>
      <protection locked="0"/>
    </xf>
    <xf numFmtId="0" fontId="52" fillId="0" borderId="0" xfId="0" applyFont="1" applyAlignment="1" applyProtection="1">
      <alignment horizontal="left" vertical="top"/>
    </xf>
    <xf numFmtId="3" fontId="6" fillId="0" borderId="0" xfId="0" applyNumberFormat="1" applyFont="1" applyAlignment="1" applyProtection="1">
      <alignment vertical="top"/>
    </xf>
    <xf numFmtId="0" fontId="49" fillId="0" borderId="0" xfId="0" applyFont="1" applyFill="1" applyAlignment="1" applyProtection="1">
      <alignment vertical="top"/>
    </xf>
    <xf numFmtId="0" fontId="179" fillId="0" borderId="0" xfId="0" applyFont="1" applyFill="1" applyBorder="1" applyAlignment="1" applyProtection="1">
      <alignment horizontal="center" vertical="center"/>
    </xf>
    <xf numFmtId="0" fontId="179" fillId="0" borderId="0" xfId="0" applyFont="1" applyFill="1" applyBorder="1" applyAlignment="1" applyProtection="1">
      <alignment horizontal="center" vertical="top"/>
    </xf>
    <xf numFmtId="0" fontId="89" fillId="0" borderId="0" xfId="0" applyFont="1" applyBorder="1" applyAlignment="1" applyProtection="1">
      <alignment horizontal="center" vertical="center" wrapText="1"/>
    </xf>
    <xf numFmtId="0" fontId="89" fillId="0" borderId="0" xfId="0" applyFont="1" applyAlignment="1" applyProtection="1">
      <alignment horizontal="center" vertical="center" textRotation="90"/>
    </xf>
    <xf numFmtId="0" fontId="89" fillId="0" borderId="0" xfId="0" applyFont="1" applyAlignment="1" applyProtection="1">
      <alignment horizontal="center" textRotation="90"/>
    </xf>
    <xf numFmtId="0" fontId="89" fillId="0" borderId="0" xfId="0" applyFont="1" applyFill="1" applyAlignment="1" applyProtection="1">
      <alignment horizontal="center" vertical="center" textRotation="90"/>
    </xf>
    <xf numFmtId="0" fontId="89" fillId="0" borderId="0" xfId="0" applyFont="1" applyFill="1" applyAlignment="1" applyProtection="1">
      <alignment horizontal="center" textRotation="90"/>
    </xf>
    <xf numFmtId="0" fontId="178" fillId="0" borderId="0" xfId="0" applyFont="1" applyAlignment="1" applyProtection="1">
      <alignment horizontal="center" vertical="center"/>
    </xf>
    <xf numFmtId="0" fontId="178" fillId="0" borderId="0" xfId="0" applyFont="1" applyProtection="1">
      <alignment vertical="center"/>
    </xf>
    <xf numFmtId="0" fontId="89" fillId="0" borderId="0" xfId="0" applyFont="1" applyBorder="1" applyAlignment="1" applyProtection="1">
      <alignment horizontal="center" vertical="center"/>
    </xf>
    <xf numFmtId="0" fontId="170" fillId="0" borderId="0" xfId="0" applyFont="1" applyAlignment="1" applyProtection="1">
      <alignment horizontal="center" vertical="center"/>
    </xf>
    <xf numFmtId="0" fontId="170" fillId="0" borderId="203" xfId="0" applyFont="1" applyBorder="1" applyAlignment="1" applyProtection="1">
      <alignment horizontal="center" vertical="center"/>
    </xf>
    <xf numFmtId="0" fontId="89" fillId="0" borderId="203" xfId="0" applyFont="1" applyBorder="1" applyAlignment="1" applyProtection="1">
      <alignment horizontal="center"/>
    </xf>
    <xf numFmtId="0" fontId="89" fillId="0" borderId="0" xfId="0" applyFont="1" applyAlignment="1" applyProtection="1">
      <alignment horizontal="center" vertical="center" wrapText="1"/>
    </xf>
    <xf numFmtId="0" fontId="89" fillId="0" borderId="0" xfId="0" applyFont="1" applyAlignment="1" applyProtection="1">
      <alignment wrapText="1"/>
    </xf>
    <xf numFmtId="0" fontId="86" fillId="0" borderId="0" xfId="0" applyFont="1" applyAlignment="1" applyProtection="1">
      <alignment horizontal="center" vertical="center"/>
    </xf>
    <xf numFmtId="0" fontId="170" fillId="0" borderId="204" xfId="0" applyFont="1" applyBorder="1" applyAlignment="1" applyProtection="1">
      <alignment horizontal="center" vertical="center"/>
    </xf>
    <xf numFmtId="0" fontId="89" fillId="0" borderId="204" xfId="0" applyFont="1" applyBorder="1" applyAlignment="1" applyProtection="1">
      <alignment horizontal="center"/>
    </xf>
    <xf numFmtId="0" fontId="180" fillId="0" borderId="0" xfId="0" applyFont="1" applyBorder="1" applyAlignment="1" applyProtection="1">
      <alignment horizontal="left" vertical="center"/>
    </xf>
    <xf numFmtId="0" fontId="89" fillId="0" borderId="222" xfId="0" applyFont="1" applyBorder="1" applyAlignment="1" applyProtection="1">
      <alignment vertical="top"/>
    </xf>
    <xf numFmtId="0" fontId="89" fillId="0" borderId="223" xfId="0" applyFont="1" applyBorder="1" applyAlignment="1" applyProtection="1">
      <alignment vertical="top" wrapText="1"/>
    </xf>
    <xf numFmtId="169" fontId="66" fillId="39" borderId="50" xfId="5" applyNumberFormat="1" applyFont="1" applyFill="1" applyBorder="1" applyAlignment="1" applyProtection="1"/>
    <xf numFmtId="0" fontId="92" fillId="0" borderId="0" xfId="0" applyFont="1" applyFill="1" applyAlignment="1" applyProtection="1">
      <alignment horizontal="left"/>
    </xf>
    <xf numFmtId="0" fontId="0" fillId="0" borderId="17" xfId="0" applyFont="1" applyBorder="1" applyAlignment="1" applyProtection="1">
      <alignment horizontal="left"/>
    </xf>
    <xf numFmtId="3" fontId="0" fillId="0" borderId="18" xfId="0" applyNumberFormat="1" applyFont="1" applyBorder="1" applyAlignment="1" applyProtection="1"/>
    <xf numFmtId="0" fontId="49" fillId="0" borderId="0" xfId="0" applyFont="1" applyFill="1" applyAlignment="1" applyProtection="1"/>
    <xf numFmtId="9" fontId="40" fillId="0" borderId="0" xfId="0" applyNumberFormat="1" applyFont="1" applyBorder="1" applyAlignment="1" applyProtection="1"/>
    <xf numFmtId="0" fontId="0" fillId="6" borderId="34" xfId="0" applyFont="1" applyFill="1" applyBorder="1" applyAlignment="1" applyProtection="1">
      <alignment horizontal="left" vertical="center"/>
    </xf>
    <xf numFmtId="0" fontId="0" fillId="6" borderId="0" xfId="0" applyFont="1" applyFill="1" applyAlignment="1" applyProtection="1">
      <alignment vertical="top"/>
    </xf>
    <xf numFmtId="0" fontId="0" fillId="6" borderId="34" xfId="0" applyFont="1" applyFill="1" applyBorder="1" applyProtection="1">
      <alignment vertical="center"/>
    </xf>
    <xf numFmtId="0" fontId="0" fillId="6" borderId="0" xfId="0" applyFont="1" applyFill="1" applyProtection="1">
      <alignment vertical="center"/>
    </xf>
    <xf numFmtId="0" fontId="0" fillId="40" borderId="68" xfId="6" applyFont="1" applyFill="1" applyBorder="1" applyAlignment="1" applyProtection="1">
      <alignment textRotation="90" wrapText="1"/>
    </xf>
    <xf numFmtId="3" fontId="90" fillId="40" borderId="68" xfId="2" applyNumberFormat="1" applyFont="1" applyFill="1" applyBorder="1" applyAlignment="1" applyProtection="1">
      <alignment vertical="center"/>
    </xf>
    <xf numFmtId="0" fontId="0" fillId="0" borderId="0" xfId="0" applyFont="1" applyBorder="1" applyAlignment="1" applyProtection="1">
      <alignment horizontal="center" textRotation="90"/>
    </xf>
    <xf numFmtId="0" fontId="7" fillId="0" borderId="224" xfId="0" applyFont="1" applyBorder="1" applyAlignment="1" applyProtection="1">
      <alignment vertical="top"/>
    </xf>
    <xf numFmtId="0" fontId="7" fillId="0" borderId="225" xfId="0" applyFont="1" applyBorder="1" applyAlignment="1" applyProtection="1">
      <alignment vertical="top"/>
    </xf>
    <xf numFmtId="0" fontId="7" fillId="0" borderId="226" xfId="0" applyFont="1" applyBorder="1" applyAlignment="1" applyProtection="1">
      <alignment vertical="top"/>
    </xf>
    <xf numFmtId="0" fontId="7" fillId="0" borderId="227" xfId="0" applyFont="1" applyBorder="1" applyAlignment="1" applyProtection="1">
      <alignment vertical="top"/>
    </xf>
    <xf numFmtId="0" fontId="7" fillId="0" borderId="228" xfId="0" applyFont="1" applyBorder="1" applyAlignment="1" applyProtection="1">
      <alignment vertical="top"/>
    </xf>
    <xf numFmtId="0" fontId="7" fillId="0" borderId="227" xfId="0" applyFont="1" applyBorder="1" applyAlignment="1" applyProtection="1">
      <alignment wrapText="1"/>
    </xf>
    <xf numFmtId="0" fontId="7" fillId="0" borderId="228" xfId="0" applyFont="1" applyBorder="1" applyAlignment="1" applyProtection="1">
      <alignment wrapText="1"/>
    </xf>
    <xf numFmtId="0" fontId="0" fillId="0" borderId="227" xfId="0" applyFont="1" applyBorder="1" applyAlignment="1" applyProtection="1">
      <alignment horizontal="center" textRotation="90"/>
    </xf>
    <xf numFmtId="0" fontId="0" fillId="0" borderId="228" xfId="0" applyFont="1" applyBorder="1" applyAlignment="1" applyProtection="1">
      <alignment horizontal="center" textRotation="90"/>
    </xf>
    <xf numFmtId="0" fontId="7" fillId="0" borderId="227" xfId="0" applyFont="1" applyBorder="1" applyAlignment="1" applyProtection="1"/>
    <xf numFmtId="0" fontId="7" fillId="0" borderId="228" xfId="0" applyFont="1" applyBorder="1" applyAlignment="1" applyProtection="1"/>
    <xf numFmtId="0" fontId="7" fillId="0" borderId="229" xfId="0" applyFont="1" applyBorder="1" applyAlignment="1" applyProtection="1"/>
    <xf numFmtId="0" fontId="7" fillId="0" borderId="230" xfId="0" applyFont="1" applyBorder="1" applyAlignment="1" applyProtection="1"/>
    <xf numFmtId="0" fontId="7" fillId="0" borderId="231" xfId="0" applyFont="1" applyBorder="1" applyAlignment="1" applyProtection="1"/>
    <xf numFmtId="0" fontId="0" fillId="0" borderId="225" xfId="0" applyFont="1" applyBorder="1" applyAlignment="1" applyProtection="1">
      <alignment vertical="top"/>
    </xf>
    <xf numFmtId="0" fontId="7" fillId="6" borderId="0" xfId="0" applyFont="1" applyFill="1" applyAlignment="1" applyProtection="1"/>
    <xf numFmtId="0" fontId="0" fillId="10" borderId="0" xfId="0" applyFont="1" applyFill="1" applyAlignment="1" applyProtection="1">
      <alignment vertical="top"/>
    </xf>
    <xf numFmtId="0" fontId="0" fillId="0" borderId="17" xfId="0" applyFont="1" applyBorder="1" applyAlignment="1" applyProtection="1">
      <alignment horizontal="left"/>
    </xf>
    <xf numFmtId="0" fontId="80" fillId="14" borderId="91" xfId="1189" applyFont="1" applyBorder="1" applyAlignment="1" applyProtection="1">
      <alignment vertical="top" wrapText="1"/>
    </xf>
    <xf numFmtId="0" fontId="0" fillId="14" borderId="70" xfId="1189" applyFont="1" applyBorder="1" applyAlignment="1" applyProtection="1">
      <alignment horizontal="left" vertical="top"/>
    </xf>
    <xf numFmtId="0" fontId="0" fillId="0" borderId="4" xfId="0" applyFont="1" applyFill="1" applyBorder="1" applyAlignment="1" applyProtection="1">
      <alignment horizontal="left"/>
    </xf>
    <xf numFmtId="164" fontId="0" fillId="14" borderId="71" xfId="1189" applyNumberFormat="1" applyFont="1" applyBorder="1" applyAlignment="1" applyProtection="1">
      <alignment horizontal="right" vertical="top" wrapText="1"/>
    </xf>
    <xf numFmtId="0" fontId="0" fillId="14" borderId="70" xfId="1189" applyFont="1" applyBorder="1" applyAlignment="1" applyProtection="1">
      <alignment vertical="top"/>
    </xf>
    <xf numFmtId="164" fontId="0" fillId="14" borderId="171" xfId="1189" applyNumberFormat="1" applyFont="1" applyBorder="1" applyAlignment="1" applyProtection="1">
      <alignment horizontal="right" vertical="top" wrapText="1"/>
    </xf>
    <xf numFmtId="0" fontId="0" fillId="0" borderId="107" xfId="1191" applyFont="1" applyBorder="1" applyAlignment="1" applyProtection="1">
      <alignment horizontal="left"/>
    </xf>
    <xf numFmtId="0" fontId="0" fillId="14" borderId="69" xfId="1189" applyFont="1" applyAlignment="1" applyProtection="1">
      <alignment horizontal="center" vertical="top" wrapText="1"/>
    </xf>
    <xf numFmtId="0" fontId="0" fillId="14" borderId="69" xfId="1189" applyFont="1" applyAlignment="1" applyProtection="1">
      <alignment horizontal="center" wrapText="1"/>
    </xf>
    <xf numFmtId="0" fontId="0" fillId="9" borderId="88" xfId="1191" applyFont="1" applyFill="1" applyBorder="1" applyAlignment="1" applyProtection="1">
      <alignment horizontal="left"/>
    </xf>
    <xf numFmtId="0" fontId="181" fillId="0" borderId="0" xfId="2353" applyFont="1" applyAlignment="1" applyProtection="1"/>
    <xf numFmtId="0" fontId="0" fillId="14" borderId="69" xfId="1189" applyFont="1" applyAlignment="1" applyProtection="1">
      <alignment horizontal="center" wrapText="1"/>
    </xf>
    <xf numFmtId="0" fontId="14" fillId="0" borderId="232" xfId="0" applyFont="1" applyBorder="1" applyAlignment="1" applyProtection="1">
      <alignment horizontal="left" vertical="center"/>
    </xf>
    <xf numFmtId="0" fontId="0" fillId="41" borderId="233" xfId="0" applyFill="1" applyBorder="1" applyAlignment="1" applyProtection="1">
      <alignment vertical="top" wrapText="1"/>
    </xf>
    <xf numFmtId="0" fontId="0" fillId="14" borderId="69" xfId="1189" applyFont="1" applyAlignment="1" applyProtection="1">
      <alignment horizontal="center" wrapText="1"/>
    </xf>
    <xf numFmtId="0" fontId="0" fillId="0" borderId="39" xfId="0" applyFont="1" applyBorder="1" applyAlignment="1" applyProtection="1">
      <alignment horizontal="right" vertical="center"/>
    </xf>
    <xf numFmtId="0" fontId="0" fillId="2" borderId="21" xfId="0" applyFont="1" applyFill="1" applyBorder="1" applyAlignment="1" applyProtection="1">
      <alignment horizontal="center" vertical="top" wrapText="1"/>
    </xf>
    <xf numFmtId="0" fontId="137" fillId="0" borderId="0" xfId="2355" applyFont="1" applyFill="1" applyBorder="1" applyAlignment="1" applyProtection="1">
      <alignment wrapText="1"/>
    </xf>
    <xf numFmtId="0" fontId="4" fillId="0" borderId="0" xfId="2355" applyFont="1" applyFill="1" applyAlignment="1" applyProtection="1">
      <alignment horizontal="left" vertical="center" wrapText="1"/>
    </xf>
    <xf numFmtId="0" fontId="0" fillId="10" borderId="0" xfId="0" applyFont="1" applyFill="1" applyBorder="1" applyAlignment="1" applyProtection="1"/>
    <xf numFmtId="0" fontId="0" fillId="0" borderId="55" xfId="0" applyFont="1" applyBorder="1" applyAlignment="1" applyProtection="1">
      <alignment horizontal="center" textRotation="90" wrapText="1"/>
    </xf>
    <xf numFmtId="164" fontId="0" fillId="6" borderId="34" xfId="0" applyNumberFormat="1" applyFont="1" applyFill="1" applyBorder="1" applyAlignment="1" applyProtection="1">
      <alignment textRotation="90" wrapText="1"/>
    </xf>
    <xf numFmtId="0" fontId="0" fillId="6" borderId="34" xfId="0" applyFont="1" applyFill="1" applyBorder="1" applyAlignment="1" applyProtection="1">
      <alignment horizontal="center" textRotation="90" wrapText="1"/>
    </xf>
    <xf numFmtId="0" fontId="0" fillId="6" borderId="68" xfId="0" applyFont="1" applyFill="1" applyBorder="1" applyAlignment="1" applyProtection="1">
      <alignment textRotation="90" wrapText="1"/>
    </xf>
    <xf numFmtId="164" fontId="0" fillId="6" borderId="201" xfId="0" applyNumberFormat="1" applyFont="1" applyFill="1" applyBorder="1" applyAlignment="1" applyProtection="1">
      <alignment textRotation="90" wrapText="1"/>
    </xf>
    <xf numFmtId="0" fontId="0" fillId="6" borderId="201" xfId="0" applyFont="1" applyFill="1" applyBorder="1" applyAlignment="1" applyProtection="1">
      <alignment horizontal="center" textRotation="90" wrapText="1"/>
    </xf>
    <xf numFmtId="0" fontId="0" fillId="6" borderId="75" xfId="0" applyFont="1" applyFill="1" applyBorder="1" applyAlignment="1" applyProtection="1">
      <alignment textRotation="90" wrapText="1"/>
    </xf>
    <xf numFmtId="0" fontId="182" fillId="0" borderId="0" xfId="0" applyFont="1" applyAlignment="1" applyProtection="1">
      <alignment vertical="top"/>
    </xf>
    <xf numFmtId="164" fontId="182" fillId="42" borderId="0" xfId="0" applyNumberFormat="1" applyFont="1" applyFill="1" applyAlignment="1" applyProtection="1">
      <alignment horizontal="center" vertical="top" wrapText="1"/>
    </xf>
    <xf numFmtId="164" fontId="182" fillId="42" borderId="0" xfId="0" applyNumberFormat="1" applyFont="1" applyFill="1" applyAlignment="1" applyProtection="1">
      <alignment vertical="top" wrapText="1"/>
    </xf>
    <xf numFmtId="0" fontId="7" fillId="13" borderId="62" xfId="1075" applyFont="1" applyAlignment="1" applyProtection="1">
      <alignment horizontal="center"/>
      <protection locked="0"/>
    </xf>
    <xf numFmtId="0" fontId="7" fillId="12" borderId="68" xfId="3" applyFont="1" applyAlignment="1" applyProtection="1">
      <alignment horizontal="center"/>
      <protection locked="0"/>
    </xf>
    <xf numFmtId="0" fontId="80" fillId="14" borderId="91" xfId="1189" applyFont="1" applyBorder="1" applyAlignment="1" applyProtection="1">
      <alignment horizontal="right" vertical="top" wrapText="1"/>
    </xf>
    <xf numFmtId="0" fontId="136" fillId="0" borderId="0" xfId="0" applyFont="1" applyFill="1" applyAlignment="1" applyProtection="1">
      <alignment horizontal="left"/>
    </xf>
    <xf numFmtId="0" fontId="39" fillId="0" borderId="0" xfId="0" applyFont="1" applyProtection="1">
      <alignment vertical="center"/>
    </xf>
    <xf numFmtId="0" fontId="183" fillId="0" borderId="0" xfId="0" applyFont="1" applyFill="1" applyBorder="1" applyAlignment="1" applyProtection="1">
      <alignment vertical="top"/>
    </xf>
    <xf numFmtId="0" fontId="39" fillId="0" borderId="0" xfId="0" applyFont="1" applyBorder="1" applyAlignment="1" applyProtection="1">
      <alignment wrapText="1"/>
    </xf>
    <xf numFmtId="0" fontId="39" fillId="0" borderId="0" xfId="0" applyFont="1" applyAlignment="1" applyProtection="1">
      <alignment vertical="top"/>
    </xf>
    <xf numFmtId="0" fontId="39" fillId="0" borderId="0" xfId="0" applyFont="1" applyAlignment="1" applyProtection="1">
      <alignment horizontal="center" textRotation="90"/>
    </xf>
    <xf numFmtId="0" fontId="39" fillId="0" borderId="0" xfId="0" applyFont="1" applyFill="1" applyAlignment="1" applyProtection="1">
      <alignment horizontal="center" textRotation="90"/>
    </xf>
    <xf numFmtId="0" fontId="39" fillId="0" borderId="0" xfId="0" applyFont="1" applyAlignment="1" applyProtection="1"/>
    <xf numFmtId="0" fontId="45" fillId="0" borderId="0" xfId="0" applyFont="1" applyProtection="1">
      <alignment vertical="center"/>
    </xf>
    <xf numFmtId="0" fontId="39" fillId="0" borderId="0" xfId="0" applyFont="1" applyBorder="1" applyAlignment="1" applyProtection="1"/>
    <xf numFmtId="0" fontId="39" fillId="0" borderId="0" xfId="0" applyFont="1" applyAlignment="1" applyProtection="1">
      <alignment horizontal="left" vertical="top"/>
    </xf>
    <xf numFmtId="0" fontId="39" fillId="0" borderId="0" xfId="0" applyFont="1" applyAlignment="1" applyProtection="1">
      <alignment wrapText="1"/>
    </xf>
    <xf numFmtId="0" fontId="39" fillId="0" borderId="0" xfId="0" applyFont="1" applyAlignment="1" applyProtection="1">
      <alignment vertical="center"/>
    </xf>
    <xf numFmtId="0" fontId="39" fillId="0" borderId="0" xfId="0" applyFont="1" applyBorder="1" applyAlignment="1" applyProtection="1">
      <alignment vertical="top"/>
    </xf>
    <xf numFmtId="164" fontId="184" fillId="0" borderId="0" xfId="0" applyNumberFormat="1" applyFont="1" applyFill="1" applyBorder="1" applyAlignment="1" applyProtection="1">
      <alignment horizontal="left" vertical="top"/>
    </xf>
    <xf numFmtId="0" fontId="185" fillId="0" borderId="0" xfId="0" applyFont="1" applyBorder="1" applyAlignment="1" applyProtection="1">
      <alignment wrapText="1"/>
    </xf>
    <xf numFmtId="0" fontId="185" fillId="0" borderId="0" xfId="0" applyFont="1" applyFill="1" applyBorder="1" applyAlignment="1" applyProtection="1">
      <alignment horizontal="right" vertical="top" wrapText="1"/>
    </xf>
    <xf numFmtId="164" fontId="184" fillId="0" borderId="0" xfId="0" applyNumberFormat="1" applyFont="1" applyFill="1" applyBorder="1" applyAlignment="1" applyProtection="1">
      <alignment horizontal="left" vertical="top" wrapText="1"/>
    </xf>
    <xf numFmtId="164" fontId="39" fillId="0" borderId="0" xfId="0" applyNumberFormat="1" applyFont="1" applyFill="1" applyBorder="1" applyAlignment="1" applyProtection="1">
      <alignment horizontal="left" wrapText="1"/>
    </xf>
    <xf numFmtId="0" fontId="39" fillId="0" borderId="0" xfId="0" applyFont="1" applyFill="1" applyBorder="1" applyAlignment="1" applyProtection="1">
      <alignment horizontal="right" wrapText="1"/>
    </xf>
    <xf numFmtId="0" fontId="39" fillId="0" borderId="0" xfId="0" applyFont="1" applyFill="1" applyBorder="1" applyAlignment="1" applyProtection="1">
      <alignment horizontal="center" wrapText="1"/>
    </xf>
    <xf numFmtId="0" fontId="185" fillId="0" borderId="0" xfId="0" applyFont="1" applyBorder="1" applyAlignment="1" applyProtection="1">
      <alignment vertical="top"/>
    </xf>
    <xf numFmtId="0" fontId="185" fillId="0" borderId="0" xfId="0" applyFont="1" applyFill="1" applyBorder="1" applyAlignment="1" applyProtection="1">
      <alignment horizontal="left"/>
    </xf>
    <xf numFmtId="3" fontId="186" fillId="0" borderId="0" xfId="0" applyNumberFormat="1" applyFont="1" applyFill="1" applyBorder="1" applyAlignment="1" applyProtection="1">
      <alignment horizontal="right" vertical="center"/>
    </xf>
    <xf numFmtId="3" fontId="185" fillId="0" borderId="0" xfId="0" applyNumberFormat="1" applyFont="1" applyFill="1" applyBorder="1" applyAlignment="1" applyProtection="1">
      <alignment horizontal="right" vertical="center"/>
    </xf>
    <xf numFmtId="3" fontId="185" fillId="0" borderId="0" xfId="0" applyNumberFormat="1" applyFont="1" applyFill="1" applyBorder="1" applyAlignment="1" applyProtection="1">
      <alignment horizontal="left" vertical="center"/>
    </xf>
    <xf numFmtId="0" fontId="184" fillId="0" borderId="0" xfId="0" applyFont="1" applyBorder="1" applyAlignment="1" applyProtection="1">
      <alignment vertical="top"/>
    </xf>
    <xf numFmtId="3" fontId="184" fillId="0" borderId="0" xfId="0" applyNumberFormat="1" applyFont="1" applyFill="1" applyBorder="1" applyAlignment="1" applyProtection="1">
      <alignment horizontal="right" vertical="center"/>
    </xf>
    <xf numFmtId="3" fontId="185" fillId="0" borderId="0" xfId="0" applyNumberFormat="1" applyFont="1" applyFill="1" applyBorder="1" applyAlignment="1" applyProtection="1">
      <alignment horizontal="center" vertical="center"/>
    </xf>
    <xf numFmtId="3" fontId="184" fillId="0" borderId="0" xfId="0" applyNumberFormat="1" applyFont="1" applyFill="1" applyBorder="1" applyAlignment="1" applyProtection="1">
      <alignment horizontal="left" vertical="center"/>
    </xf>
    <xf numFmtId="0" fontId="184" fillId="0" borderId="0" xfId="0" applyFont="1" applyFill="1" applyBorder="1" applyAlignment="1" applyProtection="1">
      <alignment horizontal="left"/>
    </xf>
    <xf numFmtId="9" fontId="184" fillId="0" borderId="0" xfId="5" applyNumberFormat="1" applyFont="1" applyFill="1" applyBorder="1" applyAlignment="1" applyProtection="1">
      <alignment horizontal="right" vertical="center"/>
    </xf>
    <xf numFmtId="0" fontId="0" fillId="0" borderId="18" xfId="0" applyBorder="1" applyAlignment="1" applyProtection="1"/>
    <xf numFmtId="0" fontId="92" fillId="0" borderId="0" xfId="0" applyFont="1" applyFill="1" applyAlignment="1" applyProtection="1">
      <alignment horizontal="left"/>
    </xf>
    <xf numFmtId="0" fontId="4" fillId="0" borderId="0" xfId="2355" applyFont="1" applyFill="1" applyBorder="1" applyAlignment="1" applyProtection="1">
      <alignment horizontal="left" vertical="center"/>
    </xf>
    <xf numFmtId="0" fontId="0" fillId="0" borderId="17" xfId="0" applyBorder="1" applyAlignment="1" applyProtection="1">
      <alignment horizontal="left"/>
    </xf>
    <xf numFmtId="0" fontId="0" fillId="11" borderId="175" xfId="0" applyFill="1" applyBorder="1" applyAlignment="1" applyProtection="1"/>
    <xf numFmtId="0" fontId="0" fillId="0" borderId="0" xfId="0" applyAlignment="1" applyProtection="1">
      <alignment horizontal="left"/>
    </xf>
    <xf numFmtId="0" fontId="0" fillId="0" borderId="18" xfId="0" applyBorder="1" applyAlignment="1" applyProtection="1">
      <alignment horizontal="left"/>
    </xf>
    <xf numFmtId="0" fontId="0" fillId="0" borderId="17" xfId="0" applyBorder="1" applyAlignment="1" applyProtection="1"/>
    <xf numFmtId="0" fontId="0" fillId="6" borderId="68" xfId="0" applyFill="1" applyBorder="1" applyAlignment="1" applyProtection="1">
      <alignment textRotation="90" wrapText="1"/>
    </xf>
    <xf numFmtId="0" fontId="0" fillId="11" borderId="179" xfId="0" applyFill="1" applyBorder="1" applyAlignment="1" applyProtection="1"/>
    <xf numFmtId="0" fontId="0" fillId="0" borderId="0" xfId="0" applyAlignment="1" applyProtection="1">
      <alignment horizontal="right" wrapText="1"/>
    </xf>
    <xf numFmtId="0" fontId="0" fillId="14" borderId="69" xfId="1189" applyFont="1" applyAlignment="1" applyProtection="1">
      <alignment horizontal="center" wrapText="1"/>
    </xf>
    <xf numFmtId="3" fontId="109" fillId="0" borderId="0" xfId="0" applyNumberFormat="1" applyFont="1" applyBorder="1" applyAlignment="1" applyProtection="1">
      <alignment horizontal="right"/>
    </xf>
    <xf numFmtId="3" fontId="112" fillId="0" borderId="0" xfId="0" applyNumberFormat="1" applyFont="1" applyBorder="1" applyAlignment="1" applyProtection="1">
      <alignment horizontal="right"/>
    </xf>
    <xf numFmtId="9" fontId="189" fillId="0" borderId="0" xfId="0" applyNumberFormat="1" applyFont="1" applyBorder="1" applyAlignment="1" applyProtection="1"/>
    <xf numFmtId="9" fontId="190" fillId="0" borderId="0" xfId="0" applyNumberFormat="1" applyFont="1" applyBorder="1" applyAlignment="1" applyProtection="1"/>
    <xf numFmtId="0" fontId="112" fillId="0" borderId="0" xfId="0" applyFont="1" applyFill="1" applyBorder="1" applyAlignment="1" applyProtection="1">
      <alignment horizontal="right" vertical="top"/>
    </xf>
    <xf numFmtId="0" fontId="155" fillId="0" borderId="0" xfId="0" applyFont="1" applyFill="1" applyBorder="1" applyProtection="1">
      <alignment vertical="center"/>
    </xf>
    <xf numFmtId="0" fontId="155" fillId="0" borderId="0" xfId="0" applyFont="1" applyBorder="1" applyAlignment="1" applyProtection="1"/>
    <xf numFmtId="0" fontId="155" fillId="0" borderId="0" xfId="0" applyFont="1" applyBorder="1" applyAlignment="1" applyProtection="1">
      <alignment horizontal="left"/>
    </xf>
    <xf numFmtId="0" fontId="155" fillId="0" borderId="0" xfId="0" applyFont="1" applyBorder="1" applyProtection="1">
      <alignment vertical="center"/>
    </xf>
    <xf numFmtId="0" fontId="15" fillId="0" borderId="174" xfId="0" applyFont="1" applyFill="1" applyBorder="1" applyAlignment="1" applyProtection="1">
      <alignment horizontal="right" vertical="top"/>
    </xf>
    <xf numFmtId="164" fontId="15" fillId="0" borderId="174" xfId="0" applyNumberFormat="1" applyFont="1" applyFill="1" applyBorder="1" applyAlignment="1" applyProtection="1">
      <alignment vertical="top"/>
    </xf>
    <xf numFmtId="0" fontId="15" fillId="0" borderId="174" xfId="0" applyFont="1" applyFill="1" applyBorder="1" applyAlignment="1" applyProtection="1">
      <alignment vertical="top"/>
    </xf>
    <xf numFmtId="1" fontId="15" fillId="0" borderId="195" xfId="0" applyNumberFormat="1" applyFont="1" applyFill="1" applyBorder="1" applyAlignment="1" applyProtection="1"/>
    <xf numFmtId="9" fontId="15" fillId="0" borderId="195" xfId="5" applyNumberFormat="1" applyFont="1" applyFill="1" applyBorder="1" applyAlignment="1" applyProtection="1">
      <alignment vertical="center"/>
    </xf>
    <xf numFmtId="9" fontId="15" fillId="0" borderId="195" xfId="5" applyNumberFormat="1" applyFont="1" applyFill="1" applyBorder="1" applyAlignment="1" applyProtection="1"/>
    <xf numFmtId="3" fontId="15" fillId="0" borderId="195" xfId="5" applyNumberFormat="1" applyFont="1" applyFill="1" applyBorder="1" applyAlignment="1" applyProtection="1"/>
    <xf numFmtId="1" fontId="15" fillId="0" borderId="110" xfId="0" applyNumberFormat="1" applyFont="1" applyFill="1" applyBorder="1" applyAlignment="1" applyProtection="1"/>
    <xf numFmtId="9" fontId="15" fillId="0" borderId="110" xfId="5" applyNumberFormat="1" applyFont="1" applyFill="1" applyBorder="1" applyAlignment="1" applyProtection="1">
      <alignment vertical="center"/>
    </xf>
    <xf numFmtId="9" fontId="15" fillId="0" borderId="110" xfId="5" applyNumberFormat="1" applyFont="1" applyFill="1" applyBorder="1" applyAlignment="1" applyProtection="1"/>
    <xf numFmtId="3" fontId="15" fillId="0" borderId="110" xfId="5" applyNumberFormat="1" applyFont="1" applyFill="1" applyBorder="1" applyAlignment="1" applyProtection="1"/>
    <xf numFmtId="0" fontId="15" fillId="0" borderId="174" xfId="0" applyFont="1" applyFill="1" applyBorder="1" applyAlignment="1" applyProtection="1">
      <alignment vertical="top" wrapText="1"/>
    </xf>
    <xf numFmtId="164" fontId="7" fillId="0" borderId="174" xfId="0" applyNumberFormat="1" applyFont="1" applyBorder="1" applyAlignment="1" applyProtection="1">
      <alignment horizontal="right" vertical="top"/>
    </xf>
    <xf numFmtId="0" fontId="7" fillId="0" borderId="234" xfId="0" applyFont="1" applyFill="1" applyBorder="1" applyAlignment="1" applyProtection="1">
      <alignment vertical="top"/>
    </xf>
    <xf numFmtId="0" fontId="15" fillId="0" borderId="234" xfId="0" applyFont="1" applyFill="1" applyBorder="1" applyAlignment="1" applyProtection="1">
      <alignment vertical="center"/>
    </xf>
    <xf numFmtId="3" fontId="15" fillId="0" borderId="234" xfId="0" applyNumberFormat="1" applyFont="1" applyFill="1" applyBorder="1" applyAlignment="1" applyProtection="1">
      <alignment vertical="center"/>
    </xf>
    <xf numFmtId="0" fontId="15" fillId="0" borderId="234" xfId="0" applyFont="1" applyFill="1" applyBorder="1" applyAlignment="1" applyProtection="1">
      <alignment horizontal="right" vertical="top"/>
    </xf>
    <xf numFmtId="1" fontId="15" fillId="0" borderId="234" xfId="0" applyNumberFormat="1" applyFont="1" applyFill="1" applyBorder="1" applyAlignment="1" applyProtection="1">
      <alignment vertical="center"/>
    </xf>
    <xf numFmtId="0" fontId="7" fillId="0" borderId="234" xfId="0" applyFont="1" applyFill="1" applyBorder="1" applyAlignment="1" applyProtection="1">
      <alignment horizontal="right" vertical="top"/>
    </xf>
    <xf numFmtId="0" fontId="7" fillId="0" borderId="235" xfId="0" applyFont="1" applyFill="1" applyBorder="1" applyAlignment="1" applyProtection="1">
      <alignment vertical="top"/>
    </xf>
    <xf numFmtId="0" fontId="15" fillId="0" borderId="235" xfId="0" applyFont="1" applyFill="1" applyBorder="1" applyAlignment="1" applyProtection="1">
      <alignment vertical="center"/>
    </xf>
    <xf numFmtId="3" fontId="15" fillId="0" borderId="235" xfId="0" applyNumberFormat="1" applyFont="1" applyFill="1" applyBorder="1" applyAlignment="1" applyProtection="1">
      <alignment vertical="center"/>
    </xf>
    <xf numFmtId="0" fontId="15" fillId="0" borderId="235" xfId="0" applyFont="1" applyFill="1" applyBorder="1" applyAlignment="1" applyProtection="1">
      <alignment horizontal="right" vertical="top"/>
    </xf>
    <xf numFmtId="1" fontId="15" fillId="0" borderId="235" xfId="0" applyNumberFormat="1" applyFont="1" applyFill="1" applyBorder="1" applyAlignment="1" applyProtection="1">
      <alignment vertical="center"/>
    </xf>
    <xf numFmtId="0" fontId="7" fillId="0" borderId="235" xfId="0" applyFont="1" applyFill="1" applyBorder="1" applyAlignment="1" applyProtection="1">
      <alignment horizontal="right" vertical="top"/>
    </xf>
    <xf numFmtId="9" fontId="15" fillId="0" borderId="234" xfId="5" applyNumberFormat="1" applyFont="1" applyFill="1" applyBorder="1" applyAlignment="1" applyProtection="1"/>
    <xf numFmtId="9" fontId="15" fillId="0" borderId="235" xfId="5" applyNumberFormat="1" applyFont="1" applyFill="1" applyBorder="1" applyAlignment="1" applyProtection="1"/>
    <xf numFmtId="3" fontId="4" fillId="0" borderId="18" xfId="2" applyNumberFormat="1" applyFont="1" applyBorder="1" applyAlignment="1" applyProtection="1">
      <alignment horizontal="right"/>
    </xf>
    <xf numFmtId="3" fontId="0" fillId="0" borderId="17" xfId="0" applyNumberFormat="1" applyFont="1" applyFill="1" applyBorder="1" applyAlignment="1" applyProtection="1"/>
    <xf numFmtId="3" fontId="47" fillId="0" borderId="18" xfId="0" applyNumberFormat="1" applyFont="1" applyFill="1" applyBorder="1" applyAlignment="1" applyProtection="1"/>
    <xf numFmtId="3" fontId="47" fillId="0" borderId="18" xfId="0" applyNumberFormat="1" applyFont="1" applyFill="1" applyBorder="1" applyAlignment="1" applyProtection="1">
      <alignment horizontal="right"/>
    </xf>
    <xf numFmtId="3" fontId="0" fillId="13" borderId="59" xfId="1188" applyNumberFormat="1" applyFont="1" applyAlignment="1" applyProtection="1">
      <alignment horizontal="left"/>
      <protection locked="0"/>
    </xf>
    <xf numFmtId="3" fontId="129" fillId="0" borderId="17" xfId="0" applyNumberFormat="1" applyFont="1" applyFill="1" applyBorder="1" applyAlignment="1" applyProtection="1">
      <alignment horizontal="right" vertical="center"/>
    </xf>
    <xf numFmtId="3" fontId="0" fillId="0" borderId="17" xfId="0" applyNumberFormat="1" applyFont="1" applyFill="1" applyBorder="1" applyAlignment="1" applyProtection="1">
      <alignment horizontal="right" vertical="center"/>
    </xf>
    <xf numFmtId="3" fontId="4" fillId="13" borderId="59" xfId="1188" applyNumberFormat="1" applyFont="1" applyAlignment="1" applyProtection="1">
      <protection locked="0"/>
    </xf>
    <xf numFmtId="3" fontId="4" fillId="0" borderId="17" xfId="0" applyNumberFormat="1" applyFont="1" applyFill="1" applyBorder="1" applyAlignment="1" applyProtection="1"/>
    <xf numFmtId="3" fontId="4" fillId="13" borderId="59" xfId="1188" applyNumberFormat="1" applyFont="1" applyAlignment="1" applyProtection="1">
      <alignment horizontal="right"/>
      <protection locked="0"/>
    </xf>
    <xf numFmtId="3" fontId="4" fillId="0" borderId="17" xfId="2" applyNumberFormat="1" applyFont="1" applyBorder="1" applyAlignment="1" applyProtection="1">
      <alignment horizontal="right"/>
    </xf>
    <xf numFmtId="176" fontId="0" fillId="13" borderId="59" xfId="1188" applyNumberFormat="1" applyFont="1" applyAlignment="1" applyProtection="1">
      <alignment horizontal="right"/>
      <protection locked="0"/>
    </xf>
    <xf numFmtId="171" fontId="47" fillId="8" borderId="17" xfId="0" applyNumberFormat="1" applyFont="1" applyFill="1" applyBorder="1" applyAlignment="1" applyProtection="1">
      <alignment horizontal="right"/>
    </xf>
    <xf numFmtId="3" fontId="0" fillId="13" borderId="39" xfId="1188" applyNumberFormat="1" applyFont="1" applyBorder="1" applyAlignment="1" applyProtection="1">
      <alignment horizontal="left"/>
      <protection locked="0"/>
    </xf>
    <xf numFmtId="0" fontId="0" fillId="13" borderId="39" xfId="1188" applyNumberFormat="1" applyFont="1" applyBorder="1" applyAlignment="1" applyProtection="1">
      <alignment horizontal="left"/>
      <protection locked="0"/>
    </xf>
    <xf numFmtId="3" fontId="0" fillId="0" borderId="39" xfId="1188" applyNumberFormat="1" applyFont="1" applyFill="1" applyBorder="1" applyAlignment="1" applyProtection="1">
      <alignment horizontal="left"/>
      <protection locked="0"/>
    </xf>
    <xf numFmtId="3" fontId="47" fillId="0" borderId="17" xfId="0" applyNumberFormat="1" applyFont="1" applyFill="1" applyBorder="1" applyAlignment="1" applyProtection="1"/>
    <xf numFmtId="3" fontId="3" fillId="0" borderId="18" xfId="0" applyNumberFormat="1" applyFont="1" applyFill="1" applyBorder="1" applyAlignment="1" applyProtection="1">
      <alignment horizontal="right"/>
    </xf>
    <xf numFmtId="0" fontId="0" fillId="0" borderId="18" xfId="0" applyBorder="1" applyAlignment="1" applyProtection="1"/>
    <xf numFmtId="0" fontId="0" fillId="13" borderId="59" xfId="1188" applyNumberFormat="1" applyFont="1" applyAlignment="1" applyProtection="1">
      <alignment horizontal="right"/>
      <protection locked="0"/>
    </xf>
    <xf numFmtId="3" fontId="42" fillId="0" borderId="17" xfId="2" applyNumberFormat="1" applyFont="1" applyBorder="1" applyAlignment="1" applyProtection="1">
      <alignment horizontal="right"/>
    </xf>
    <xf numFmtId="3" fontId="4" fillId="13" borderId="39" xfId="1188" applyNumberFormat="1" applyFont="1" applyBorder="1" applyAlignment="1" applyProtection="1">
      <alignment horizontal="right"/>
      <protection locked="0"/>
    </xf>
    <xf numFmtId="0" fontId="61" fillId="0" borderId="0" xfId="0" applyFont="1" applyAlignment="1" applyProtection="1">
      <alignment horizontal="left" wrapText="1"/>
    </xf>
    <xf numFmtId="3" fontId="36" fillId="13" borderId="39" xfId="2353" applyNumberFormat="1" applyFill="1" applyBorder="1" applyAlignment="1" applyProtection="1">
      <alignment horizontal="left"/>
      <protection locked="0"/>
    </xf>
    <xf numFmtId="3" fontId="4" fillId="13" borderId="39" xfId="1188" applyNumberFormat="1" applyFont="1" applyBorder="1" applyAlignment="1" applyProtection="1">
      <protection locked="0"/>
    </xf>
    <xf numFmtId="3" fontId="47" fillId="0" borderId="0" xfId="0" applyNumberFormat="1" applyFont="1" applyFill="1" applyBorder="1" applyAlignment="1" applyProtection="1">
      <alignment horizontal="right" vertical="center"/>
    </xf>
    <xf numFmtId="3" fontId="42" fillId="0" borderId="17" xfId="0" applyNumberFormat="1" applyFont="1" applyFill="1" applyBorder="1" applyAlignment="1" applyProtection="1">
      <alignment horizontal="right"/>
    </xf>
    <xf numFmtId="3" fontId="0" fillId="0" borderId="17" xfId="0" applyNumberFormat="1" applyFont="1" applyFill="1" applyBorder="1" applyAlignment="1" applyProtection="1">
      <alignment horizontal="right"/>
    </xf>
    <xf numFmtId="0" fontId="0" fillId="0" borderId="17" xfId="0" applyFont="1" applyBorder="1" applyAlignment="1" applyProtection="1">
      <alignment horizontal="right"/>
    </xf>
    <xf numFmtId="0" fontId="0" fillId="0" borderId="18" xfId="0" applyFont="1" applyBorder="1" applyAlignment="1" applyProtection="1">
      <alignment horizontal="right"/>
    </xf>
    <xf numFmtId="3" fontId="0" fillId="0" borderId="18" xfId="0" applyNumberFormat="1" applyFont="1" applyBorder="1" applyAlignment="1" applyProtection="1">
      <alignment horizontal="right"/>
    </xf>
    <xf numFmtId="3" fontId="7" fillId="0" borderId="122" xfId="0" applyNumberFormat="1" applyFont="1" applyBorder="1" applyAlignment="1" applyProtection="1">
      <alignment horizontal="center" vertical="top"/>
    </xf>
    <xf numFmtId="0" fontId="7" fillId="0" borderId="15" xfId="0" applyFont="1" applyBorder="1" applyAlignment="1" applyProtection="1">
      <alignment horizontal="center" vertical="top"/>
    </xf>
    <xf numFmtId="0" fontId="7" fillId="0" borderId="123" xfId="0" applyFont="1" applyBorder="1" applyAlignment="1" applyProtection="1">
      <alignment horizontal="center" vertical="top"/>
    </xf>
    <xf numFmtId="3" fontId="7" fillId="0" borderId="32" xfId="0" applyNumberFormat="1" applyFont="1" applyFill="1" applyBorder="1" applyAlignment="1" applyProtection="1">
      <alignment horizontal="center"/>
    </xf>
    <xf numFmtId="3" fontId="7" fillId="0" borderId="22" xfId="0" applyNumberFormat="1" applyFont="1" applyFill="1" applyBorder="1" applyAlignment="1" applyProtection="1">
      <alignment horizontal="center"/>
    </xf>
    <xf numFmtId="3" fontId="7" fillId="3" borderId="13" xfId="0" applyNumberFormat="1" applyFont="1" applyFill="1" applyBorder="1" applyAlignment="1" applyProtection="1">
      <alignment horizontal="center"/>
    </xf>
    <xf numFmtId="3" fontId="7" fillId="3" borderId="23" xfId="0" applyNumberFormat="1" applyFont="1" applyFill="1" applyBorder="1" applyAlignment="1" applyProtection="1">
      <alignment horizontal="center"/>
    </xf>
    <xf numFmtId="3" fontId="7" fillId="0" borderId="0" xfId="0" applyNumberFormat="1" applyFont="1" applyAlignment="1" applyProtection="1">
      <alignment horizontal="right"/>
    </xf>
    <xf numFmtId="0" fontId="7" fillId="0" borderId="0" xfId="0" applyFont="1" applyAlignment="1" applyProtection="1">
      <alignment horizontal="right"/>
    </xf>
    <xf numFmtId="0" fontId="7" fillId="0" borderId="35" xfId="0" applyFont="1" applyFill="1" applyBorder="1" applyAlignment="1" applyProtection="1">
      <alignment horizontal="left" vertical="center" wrapText="1"/>
    </xf>
    <xf numFmtId="0" fontId="7" fillId="0" borderId="18" xfId="0" applyFont="1" applyFill="1" applyBorder="1" applyAlignment="1" applyProtection="1">
      <alignment horizontal="left" vertical="center" wrapText="1"/>
    </xf>
    <xf numFmtId="0" fontId="7" fillId="0" borderId="36" xfId="0" applyFont="1" applyFill="1" applyBorder="1" applyAlignment="1" applyProtection="1">
      <alignment horizontal="left" vertical="center" wrapText="1"/>
    </xf>
    <xf numFmtId="0" fontId="7" fillId="12" borderId="80" xfId="1190" applyNumberFormat="1" applyFont="1" applyBorder="1" applyAlignment="1" applyProtection="1">
      <alignment horizontal="left"/>
      <protection locked="0"/>
    </xf>
    <xf numFmtId="0" fontId="7" fillId="12" borderId="81" xfId="1190" applyNumberFormat="1" applyFont="1" applyBorder="1" applyAlignment="1" applyProtection="1">
      <alignment horizontal="left"/>
      <protection locked="0"/>
    </xf>
    <xf numFmtId="0" fontId="7" fillId="13" borderId="96" xfId="4" applyNumberFormat="1" applyFont="1" applyBorder="1" applyAlignment="1" applyProtection="1">
      <alignment horizontal="left"/>
      <protection locked="0"/>
    </xf>
    <xf numFmtId="0" fontId="7" fillId="13" borderId="97" xfId="4" applyNumberFormat="1" applyFont="1" applyBorder="1" applyAlignment="1" applyProtection="1">
      <alignment horizontal="left"/>
      <protection locked="0"/>
    </xf>
    <xf numFmtId="0" fontId="14" fillId="2" borderId="32" xfId="0" applyFont="1" applyFill="1" applyBorder="1" applyAlignment="1" applyProtection="1">
      <alignment horizontal="center" vertical="top" wrapText="1"/>
    </xf>
    <xf numFmtId="0" fontId="14" fillId="2" borderId="22" xfId="0" applyFont="1" applyFill="1" applyBorder="1" applyAlignment="1" applyProtection="1">
      <alignment horizontal="center" vertical="top" wrapText="1"/>
    </xf>
    <xf numFmtId="0" fontId="0" fillId="2" borderId="13" xfId="0" applyFont="1" applyFill="1" applyBorder="1" applyAlignment="1" applyProtection="1">
      <alignment horizontal="center" wrapText="1"/>
    </xf>
    <xf numFmtId="0" fontId="7" fillId="2" borderId="23" xfId="0" applyFont="1" applyFill="1" applyBorder="1" applyAlignment="1" applyProtection="1">
      <alignment horizontal="center" wrapText="1"/>
    </xf>
    <xf numFmtId="0" fontId="7" fillId="13" borderId="70" xfId="4" applyNumberFormat="1" applyFont="1" applyBorder="1" applyAlignment="1" applyProtection="1">
      <alignment horizontal="left"/>
      <protection locked="0"/>
    </xf>
    <xf numFmtId="0" fontId="7" fillId="13" borderId="72" xfId="4" applyNumberFormat="1" applyFont="1" applyBorder="1" applyAlignment="1" applyProtection="1">
      <alignment horizontal="left"/>
      <protection locked="0"/>
    </xf>
    <xf numFmtId="0" fontId="40" fillId="2" borderId="53" xfId="0" applyFont="1" applyFill="1" applyBorder="1" applyAlignment="1" applyProtection="1">
      <alignment horizontal="center" vertical="top" wrapText="1"/>
    </xf>
    <xf numFmtId="0" fontId="40" fillId="2" borderId="54" xfId="0" applyFont="1" applyFill="1" applyBorder="1" applyAlignment="1" applyProtection="1">
      <alignment horizontal="center" vertical="top" wrapText="1"/>
    </xf>
    <xf numFmtId="0" fontId="40" fillId="2" borderId="37" xfId="0" applyFont="1" applyFill="1" applyBorder="1" applyAlignment="1" applyProtection="1">
      <alignment horizontal="center" vertical="top" wrapText="1"/>
    </xf>
    <xf numFmtId="0" fontId="40" fillId="2" borderId="98" xfId="0" applyFont="1" applyFill="1" applyBorder="1" applyAlignment="1" applyProtection="1">
      <alignment horizontal="center" vertical="top" wrapText="1"/>
    </xf>
    <xf numFmtId="177" fontId="6" fillId="0" borderId="99" xfId="0" applyNumberFormat="1" applyFont="1" applyBorder="1" applyAlignment="1" applyProtection="1">
      <alignment horizontal="left"/>
    </xf>
    <xf numFmtId="170" fontId="84" fillId="0" borderId="0" xfId="0" applyNumberFormat="1" applyFont="1" applyBorder="1" applyAlignment="1" applyProtection="1">
      <alignment horizontal="left"/>
    </xf>
    <xf numFmtId="3" fontId="6" fillId="0" borderId="59" xfId="0" applyNumberFormat="1" applyFont="1" applyBorder="1" applyAlignment="1" applyProtection="1">
      <alignment horizontal="left"/>
    </xf>
    <xf numFmtId="0" fontId="7" fillId="14" borderId="39" xfId="1189" applyFont="1" applyBorder="1" applyAlignment="1" applyProtection="1">
      <alignment horizontal="center"/>
    </xf>
    <xf numFmtId="0" fontId="7" fillId="14" borderId="87" xfId="1189" applyFont="1" applyBorder="1" applyAlignment="1" applyProtection="1">
      <alignment horizontal="center"/>
    </xf>
    <xf numFmtId="0" fontId="0" fillId="13" borderId="104" xfId="1075" applyFont="1" applyBorder="1" applyAlignment="1" applyProtection="1">
      <alignment horizontal="left"/>
      <protection locked="0"/>
    </xf>
    <xf numFmtId="0" fontId="7" fillId="13" borderId="89" xfId="1075" applyFont="1" applyBorder="1" applyAlignment="1" applyProtection="1">
      <alignment horizontal="left"/>
      <protection locked="0"/>
    </xf>
    <xf numFmtId="0" fontId="7" fillId="13" borderId="105" xfId="1075" applyFont="1" applyBorder="1" applyAlignment="1" applyProtection="1">
      <alignment horizontal="left"/>
      <protection locked="0"/>
    </xf>
    <xf numFmtId="0" fontId="0" fillId="12" borderId="83" xfId="3" applyFont="1" applyBorder="1" applyAlignment="1" applyProtection="1">
      <alignment horizontal="left"/>
      <protection locked="0"/>
    </xf>
    <xf numFmtId="0" fontId="7" fillId="12" borderId="106" xfId="3" applyFont="1" applyBorder="1" applyAlignment="1" applyProtection="1">
      <alignment horizontal="left"/>
      <protection locked="0"/>
    </xf>
    <xf numFmtId="0" fontId="7" fillId="12" borderId="84" xfId="3" applyFont="1" applyBorder="1" applyAlignment="1" applyProtection="1">
      <alignment horizontal="left"/>
      <protection locked="0"/>
    </xf>
    <xf numFmtId="0" fontId="7" fillId="13" borderId="104" xfId="1075" applyFont="1" applyBorder="1" applyAlignment="1" applyProtection="1">
      <alignment horizontal="left"/>
      <protection locked="0"/>
    </xf>
    <xf numFmtId="0" fontId="7" fillId="12" borderId="83" xfId="3" applyFont="1" applyBorder="1" applyAlignment="1" applyProtection="1">
      <alignment horizontal="left"/>
      <protection locked="0"/>
    </xf>
    <xf numFmtId="0" fontId="6" fillId="0" borderId="59" xfId="0" applyFont="1" applyBorder="1" applyAlignment="1" applyProtection="1">
      <alignment horizontal="left"/>
    </xf>
    <xf numFmtId="0" fontId="7" fillId="12" borderId="68" xfId="3" applyFont="1" applyAlignment="1" applyProtection="1">
      <alignment horizontal="center"/>
      <protection locked="0"/>
    </xf>
    <xf numFmtId="0" fontId="7" fillId="13" borderId="62" xfId="1075" applyFont="1" applyAlignment="1" applyProtection="1">
      <alignment horizontal="center"/>
      <protection locked="0"/>
    </xf>
    <xf numFmtId="0" fontId="7" fillId="14" borderId="69" xfId="1189" applyFont="1" applyAlignment="1" applyProtection="1">
      <alignment horizontal="center"/>
    </xf>
    <xf numFmtId="0" fontId="7" fillId="13" borderId="236" xfId="1075" applyFont="1" applyBorder="1" applyAlignment="1" applyProtection="1">
      <alignment horizontal="center"/>
      <protection locked="0"/>
    </xf>
    <xf numFmtId="0" fontId="7" fillId="13" borderId="237" xfId="1075" applyFont="1" applyBorder="1" applyAlignment="1" applyProtection="1">
      <alignment horizontal="center"/>
      <protection locked="0"/>
    </xf>
    <xf numFmtId="0" fontId="0" fillId="8" borderId="35" xfId="0" applyFill="1" applyBorder="1" applyAlignment="1" applyProtection="1">
      <alignment horizontal="left" vertical="center" wrapText="1"/>
    </xf>
    <xf numFmtId="0" fontId="0" fillId="8" borderId="18" xfId="0" applyFont="1" applyFill="1" applyBorder="1" applyAlignment="1" applyProtection="1">
      <alignment horizontal="left" vertical="center" wrapText="1"/>
    </xf>
    <xf numFmtId="0" fontId="0" fillId="8" borderId="36" xfId="0" applyFont="1" applyFill="1" applyBorder="1" applyAlignment="1" applyProtection="1">
      <alignment horizontal="left" vertical="center" wrapText="1"/>
    </xf>
    <xf numFmtId="1" fontId="7" fillId="0" borderId="0" xfId="0" applyNumberFormat="1" applyFont="1" applyAlignment="1" applyProtection="1">
      <alignment horizontal="right"/>
    </xf>
    <xf numFmtId="0" fontId="7" fillId="2" borderId="13" xfId="0" applyFont="1" applyFill="1" applyBorder="1" applyAlignment="1" applyProtection="1">
      <alignment horizontal="center" wrapText="1"/>
    </xf>
    <xf numFmtId="0" fontId="7" fillId="13" borderId="102" xfId="4" applyNumberFormat="1" applyFont="1" applyBorder="1" applyAlignment="1" applyProtection="1">
      <alignment horizontal="left"/>
      <protection locked="0"/>
    </xf>
    <xf numFmtId="0" fontId="7" fillId="12" borderId="102" xfId="1190" applyNumberFormat="1" applyFont="1" applyBorder="1" applyAlignment="1" applyProtection="1">
      <alignment horizontal="left"/>
      <protection locked="0"/>
    </xf>
    <xf numFmtId="0" fontId="7" fillId="12" borderId="97" xfId="1190" applyNumberFormat="1" applyFont="1" applyBorder="1" applyAlignment="1" applyProtection="1">
      <alignment horizontal="left"/>
      <protection locked="0"/>
    </xf>
    <xf numFmtId="9" fontId="7" fillId="0" borderId="32" xfId="5" applyNumberFormat="1" applyFont="1" applyFill="1" applyBorder="1" applyAlignment="1" applyProtection="1">
      <alignment horizontal="center"/>
    </xf>
    <xf numFmtId="9" fontId="7" fillId="0" borderId="22" xfId="5" applyNumberFormat="1" applyFont="1" applyFill="1" applyBorder="1" applyAlignment="1" applyProtection="1">
      <alignment horizontal="center"/>
    </xf>
    <xf numFmtId="9" fontId="7" fillId="3" borderId="13" xfId="5" applyNumberFormat="1" applyFont="1" applyFill="1" applyBorder="1" applyAlignment="1" applyProtection="1">
      <alignment horizontal="center"/>
    </xf>
    <xf numFmtId="9" fontId="7" fillId="3" borderId="23" xfId="5" applyNumberFormat="1" applyFont="1" applyFill="1" applyBorder="1" applyAlignment="1" applyProtection="1">
      <alignment horizontal="center"/>
    </xf>
    <xf numFmtId="0" fontId="0" fillId="12" borderId="80" xfId="1190" applyNumberFormat="1" applyFont="1" applyBorder="1" applyAlignment="1" applyProtection="1">
      <alignment horizontal="left"/>
      <protection locked="0"/>
    </xf>
    <xf numFmtId="0" fontId="0" fillId="8" borderId="35" xfId="0" applyFont="1" applyFill="1" applyBorder="1" applyAlignment="1" applyProtection="1">
      <alignment horizontal="left" vertical="center" wrapText="1"/>
    </xf>
    <xf numFmtId="0" fontId="7" fillId="2" borderId="12" xfId="0" applyFont="1" applyFill="1" applyBorder="1" applyAlignment="1" applyProtection="1">
      <alignment horizontal="center" wrapText="1"/>
    </xf>
    <xf numFmtId="0" fontId="7" fillId="0" borderId="40" xfId="0" applyFont="1" applyFill="1" applyBorder="1" applyAlignment="1" applyProtection="1">
      <alignment horizontal="center"/>
    </xf>
    <xf numFmtId="0" fontId="7" fillId="0" borderId="48" xfId="0" applyFont="1" applyFill="1" applyBorder="1" applyAlignment="1" applyProtection="1">
      <alignment horizontal="center"/>
    </xf>
    <xf numFmtId="0" fontId="7" fillId="0" borderId="41" xfId="0" applyFont="1" applyFill="1" applyBorder="1" applyAlignment="1" applyProtection="1">
      <alignment horizontal="center"/>
    </xf>
    <xf numFmtId="9" fontId="7" fillId="7" borderId="40" xfId="5" applyNumberFormat="1" applyFont="1" applyFill="1" applyBorder="1" applyAlignment="1" applyProtection="1">
      <alignment horizontal="center"/>
    </xf>
    <xf numFmtId="9" fontId="7" fillId="7" borderId="48" xfId="5" applyNumberFormat="1" applyFont="1" applyFill="1" applyBorder="1" applyAlignment="1" applyProtection="1">
      <alignment horizontal="center"/>
    </xf>
    <xf numFmtId="9" fontId="7" fillId="7" borderId="41" xfId="5" applyNumberFormat="1" applyFont="1" applyFill="1" applyBorder="1" applyAlignment="1" applyProtection="1">
      <alignment horizontal="center"/>
    </xf>
    <xf numFmtId="3" fontId="7" fillId="7" borderId="141" xfId="5" applyNumberFormat="1" applyFont="1" applyFill="1" applyBorder="1" applyAlignment="1" applyProtection="1">
      <alignment horizontal="center"/>
    </xf>
    <xf numFmtId="3" fontId="7" fillId="7" borderId="137" xfId="5" applyNumberFormat="1" applyFont="1" applyFill="1" applyBorder="1" applyAlignment="1" applyProtection="1">
      <alignment horizontal="center"/>
    </xf>
    <xf numFmtId="3" fontId="7" fillId="7" borderId="142" xfId="5" applyNumberFormat="1" applyFont="1" applyFill="1" applyBorder="1" applyAlignment="1" applyProtection="1">
      <alignment horizontal="center"/>
    </xf>
    <xf numFmtId="3" fontId="7" fillId="7" borderId="40" xfId="5" applyNumberFormat="1" applyFont="1" applyFill="1" applyBorder="1" applyAlignment="1" applyProtection="1">
      <alignment horizontal="center"/>
    </xf>
    <xf numFmtId="3" fontId="7" fillId="7" borderId="48" xfId="5" applyNumberFormat="1" applyFont="1" applyFill="1" applyBorder="1" applyAlignment="1" applyProtection="1">
      <alignment horizontal="center"/>
    </xf>
    <xf numFmtId="3" fontId="7" fillId="7" borderId="41" xfId="5" applyNumberFormat="1" applyFont="1" applyFill="1" applyBorder="1" applyAlignment="1" applyProtection="1">
      <alignment horizontal="center"/>
    </xf>
    <xf numFmtId="3" fontId="7" fillId="0" borderId="68" xfId="6" applyNumberFormat="1" applyFont="1" applyFill="1" applyAlignment="1" applyProtection="1">
      <alignment horizontal="center"/>
    </xf>
    <xf numFmtId="0" fontId="14" fillId="2" borderId="32" xfId="0" applyFont="1" applyFill="1" applyBorder="1" applyAlignment="1" applyProtection="1">
      <alignment horizontal="center" vertical="top"/>
    </xf>
    <xf numFmtId="0" fontId="14" fillId="2" borderId="22" xfId="0" applyFont="1" applyFill="1" applyBorder="1" applyAlignment="1" applyProtection="1">
      <alignment horizontal="center" vertical="top"/>
    </xf>
    <xf numFmtId="0" fontId="7" fillId="2" borderId="23" xfId="0" applyFont="1" applyFill="1" applyBorder="1" applyAlignment="1" applyProtection="1">
      <alignment horizontal="center"/>
    </xf>
    <xf numFmtId="0" fontId="7" fillId="0" borderId="13" xfId="0" applyFont="1" applyFill="1" applyBorder="1" applyAlignment="1" applyProtection="1">
      <alignment horizontal="center"/>
    </xf>
    <xf numFmtId="0" fontId="7" fillId="0" borderId="23" xfId="0" applyFont="1" applyFill="1" applyBorder="1" applyAlignment="1" applyProtection="1">
      <alignment horizontal="center"/>
    </xf>
    <xf numFmtId="0" fontId="14" fillId="14" borderId="69" xfId="1189" applyFont="1" applyAlignment="1" applyProtection="1">
      <alignment horizontal="center" vertical="top"/>
    </xf>
    <xf numFmtId="0" fontId="0" fillId="14" borderId="69" xfId="1189" applyFont="1" applyAlignment="1" applyProtection="1">
      <alignment horizontal="center" wrapText="1"/>
    </xf>
    <xf numFmtId="0" fontId="7" fillId="0" borderId="88" xfId="6" applyFont="1" applyBorder="1" applyAlignment="1" applyProtection="1">
      <alignment horizontal="center"/>
    </xf>
    <xf numFmtId="0" fontId="7" fillId="0" borderId="90" xfId="6" applyFont="1" applyBorder="1" applyAlignment="1" applyProtection="1">
      <alignment horizontal="center"/>
    </xf>
    <xf numFmtId="0" fontId="7" fillId="14" borderId="69" xfId="1189" applyFont="1" applyAlignment="1" applyProtection="1">
      <alignment horizontal="center" wrapText="1"/>
    </xf>
    <xf numFmtId="0" fontId="7" fillId="14" borderId="86" xfId="1189" applyFont="1" applyBorder="1" applyAlignment="1" applyProtection="1">
      <alignment horizontal="center"/>
    </xf>
    <xf numFmtId="0" fontId="7" fillId="12" borderId="17" xfId="1" applyFont="1" applyAlignment="1" applyProtection="1">
      <alignment horizontal="center"/>
      <protection locked="0"/>
    </xf>
    <xf numFmtId="0" fontId="7" fillId="13" borderId="59" xfId="1188" applyFont="1" applyAlignment="1" applyProtection="1">
      <alignment horizontal="center"/>
      <protection locked="0"/>
    </xf>
    <xf numFmtId="164" fontId="7" fillId="0" borderId="0" xfId="0" applyNumberFormat="1" applyFont="1" applyAlignment="1" applyProtection="1"/>
    <xf numFmtId="0" fontId="7" fillId="0" borderId="0" xfId="0" applyFont="1" applyAlignment="1" applyProtection="1"/>
    <xf numFmtId="3" fontId="7" fillId="0" borderId="0" xfId="0" applyNumberFormat="1" applyFont="1" applyAlignment="1" applyProtection="1"/>
    <xf numFmtId="0" fontId="14" fillId="14" borderId="27" xfId="1189" applyFont="1" applyBorder="1" applyAlignment="1" applyProtection="1">
      <alignment horizontal="center" vertical="top" wrapText="1"/>
    </xf>
    <xf numFmtId="0" fontId="14" fillId="14" borderId="16" xfId="1189" applyFont="1" applyBorder="1" applyAlignment="1" applyProtection="1">
      <alignment horizontal="center" vertical="top" wrapText="1"/>
    </xf>
    <xf numFmtId="0" fontId="14" fillId="14" borderId="26" xfId="1189" applyFont="1" applyBorder="1" applyAlignment="1" applyProtection="1">
      <alignment horizontal="center" vertical="top" wrapText="1"/>
    </xf>
    <xf numFmtId="164" fontId="7" fillId="0" borderId="0" xfId="0" applyNumberFormat="1" applyFont="1" applyAlignment="1" applyProtection="1">
      <alignment horizontal="right"/>
    </xf>
    <xf numFmtId="0" fontId="14" fillId="14" borderId="86" xfId="1189" applyFont="1" applyBorder="1" applyAlignment="1" applyProtection="1">
      <alignment horizontal="left" vertical="center" wrapText="1"/>
    </xf>
    <xf numFmtId="0" fontId="14" fillId="14" borderId="39" xfId="1189" applyFont="1" applyBorder="1" applyAlignment="1" applyProtection="1">
      <alignment horizontal="left" vertical="center" wrapText="1"/>
    </xf>
    <xf numFmtId="0" fontId="14" fillId="14" borderId="87" xfId="1189" applyFont="1" applyBorder="1" applyAlignment="1" applyProtection="1">
      <alignment horizontal="left" vertical="center" wrapText="1"/>
    </xf>
    <xf numFmtId="164" fontId="7" fillId="0" borderId="40" xfId="0" applyNumberFormat="1" applyFont="1" applyFill="1" applyBorder="1" applyAlignment="1" applyProtection="1">
      <alignment horizontal="center"/>
    </xf>
    <xf numFmtId="164" fontId="7" fillId="0" borderId="41" xfId="0" applyNumberFormat="1" applyFont="1" applyFill="1" applyBorder="1" applyAlignment="1" applyProtection="1">
      <alignment horizontal="center"/>
    </xf>
    <xf numFmtId="0" fontId="40" fillId="2" borderId="40" xfId="0" applyFont="1" applyFill="1" applyBorder="1" applyAlignment="1" applyProtection="1">
      <alignment horizontal="center" vertical="top" wrapText="1"/>
    </xf>
    <xf numFmtId="0" fontId="40" fillId="2" borderId="48" xfId="0" applyFont="1" applyFill="1" applyBorder="1" applyAlignment="1" applyProtection="1">
      <alignment horizontal="center" vertical="top" wrapText="1"/>
    </xf>
    <xf numFmtId="0" fontId="40" fillId="2" borderId="41" xfId="0" applyFont="1" applyFill="1" applyBorder="1" applyAlignment="1" applyProtection="1">
      <alignment horizontal="center" vertical="top" wrapText="1"/>
    </xf>
    <xf numFmtId="0" fontId="7" fillId="0" borderId="23" xfId="0" applyFont="1" applyBorder="1" applyAlignment="1" applyProtection="1">
      <alignment horizontal="center" wrapText="1"/>
    </xf>
    <xf numFmtId="0" fontId="0" fillId="14" borderId="69" xfId="1189" applyFont="1" applyAlignment="1" applyProtection="1">
      <alignment horizontal="center" vertical="top" wrapText="1"/>
    </xf>
    <xf numFmtId="0" fontId="7" fillId="14" borderId="69" xfId="1189" applyFont="1" applyAlignment="1" applyProtection="1">
      <alignment horizontal="center" vertical="top"/>
    </xf>
    <xf numFmtId="0" fontId="6" fillId="0" borderId="35" xfId="0" applyFont="1" applyBorder="1" applyAlignment="1" applyProtection="1">
      <alignment horizontal="center" vertical="center"/>
    </xf>
    <xf numFmtId="0" fontId="6" fillId="0" borderId="36" xfId="0" applyFont="1" applyBorder="1" applyAlignment="1" applyProtection="1">
      <alignment horizontal="center" vertical="center"/>
    </xf>
    <xf numFmtId="3" fontId="7" fillId="0" borderId="40" xfId="0" applyNumberFormat="1" applyFont="1" applyFill="1" applyBorder="1" applyAlignment="1" applyProtection="1">
      <alignment horizontal="center"/>
    </xf>
    <xf numFmtId="3" fontId="7" fillId="0" borderId="41" xfId="0" applyNumberFormat="1" applyFont="1" applyFill="1" applyBorder="1" applyAlignment="1" applyProtection="1">
      <alignment horizontal="center"/>
    </xf>
    <xf numFmtId="0" fontId="14" fillId="2" borderId="35" xfId="0" applyFont="1" applyFill="1" applyBorder="1" applyAlignment="1" applyProtection="1">
      <alignment horizontal="center" vertical="top"/>
    </xf>
    <xf numFmtId="0" fontId="14" fillId="2" borderId="18" xfId="0" applyFont="1" applyFill="1" applyBorder="1" applyAlignment="1" applyProtection="1">
      <alignment horizontal="center" vertical="top"/>
    </xf>
    <xf numFmtId="0" fontId="14" fillId="2" borderId="42" xfId="0" applyFont="1" applyFill="1" applyBorder="1" applyAlignment="1" applyProtection="1">
      <alignment horizontal="center" vertical="top"/>
    </xf>
    <xf numFmtId="0" fontId="14" fillId="2" borderId="139" xfId="0" applyFont="1" applyFill="1" applyBorder="1" applyAlignment="1" applyProtection="1">
      <alignment horizontal="center" vertical="top"/>
    </xf>
    <xf numFmtId="0" fontId="7" fillId="13" borderId="79" xfId="4" applyNumberFormat="1" applyFont="1" applyAlignment="1" applyProtection="1">
      <alignment horizontal="center"/>
      <protection locked="0"/>
    </xf>
    <xf numFmtId="0" fontId="7" fillId="12" borderId="79" xfId="1190" applyNumberFormat="1" applyFont="1" applyAlignment="1" applyProtection="1">
      <alignment horizontal="center"/>
      <protection locked="0"/>
    </xf>
    <xf numFmtId="3" fontId="7" fillId="3" borderId="40" xfId="0" applyNumberFormat="1" applyFont="1" applyFill="1" applyBorder="1" applyAlignment="1" applyProtection="1">
      <alignment horizontal="center"/>
    </xf>
    <xf numFmtId="3" fontId="7" fillId="3" borderId="41" xfId="0" applyNumberFormat="1" applyFont="1" applyFill="1" applyBorder="1" applyAlignment="1" applyProtection="1">
      <alignment horizontal="center"/>
    </xf>
    <xf numFmtId="0" fontId="14" fillId="2" borderId="53" xfId="0" applyFont="1" applyFill="1" applyBorder="1" applyAlignment="1" applyProtection="1">
      <alignment horizontal="center" vertical="top"/>
    </xf>
    <xf numFmtId="0" fontId="14" fillId="2" borderId="49" xfId="0" applyFont="1" applyFill="1" applyBorder="1" applyAlignment="1" applyProtection="1">
      <alignment horizontal="center" vertical="top"/>
    </xf>
    <xf numFmtId="0" fontId="14" fillId="2" borderId="54" xfId="0" applyFont="1" applyFill="1" applyBorder="1" applyAlignment="1" applyProtection="1">
      <alignment horizontal="center" vertical="top"/>
    </xf>
    <xf numFmtId="0" fontId="7" fillId="12" borderId="79" xfId="1190" applyNumberFormat="1" applyFont="1" applyAlignment="1" applyProtection="1">
      <alignment horizontal="left"/>
      <protection locked="0"/>
    </xf>
    <xf numFmtId="0" fontId="7" fillId="13" borderId="79" xfId="4" applyNumberFormat="1" applyFont="1" applyAlignment="1" applyProtection="1">
      <alignment horizontal="left"/>
      <protection locked="0"/>
    </xf>
    <xf numFmtId="0" fontId="0" fillId="14" borderId="69" xfId="1189" applyFont="1" applyAlignment="1" applyProtection="1">
      <alignment horizontal="center" vertical="top"/>
    </xf>
    <xf numFmtId="0" fontId="0" fillId="14" borderId="73" xfId="1189" applyFont="1" applyBorder="1" applyAlignment="1" applyProtection="1">
      <alignment horizontal="center" wrapText="1"/>
    </xf>
    <xf numFmtId="0" fontId="7" fillId="14" borderId="30" xfId="1189" applyFont="1" applyBorder="1" applyAlignment="1" applyProtection="1">
      <alignment horizontal="center" wrapText="1"/>
    </xf>
    <xf numFmtId="0" fontId="14" fillId="14" borderId="70" xfId="1189" applyFont="1" applyBorder="1" applyAlignment="1" applyProtection="1">
      <alignment vertical="top"/>
    </xf>
    <xf numFmtId="0" fontId="14" fillId="14" borderId="72" xfId="1189" applyFont="1" applyBorder="1" applyAlignment="1" applyProtection="1">
      <alignment vertical="top"/>
    </xf>
    <xf numFmtId="0" fontId="14" fillId="14" borderId="71" xfId="1189" applyFont="1" applyBorder="1" applyAlignment="1" applyProtection="1">
      <alignment vertical="top"/>
    </xf>
    <xf numFmtId="0" fontId="7" fillId="14" borderId="58" xfId="1189" applyFont="1" applyBorder="1" applyAlignment="1" applyProtection="1">
      <alignment horizontal="center"/>
    </xf>
    <xf numFmtId="0" fontId="7" fillId="14" borderId="59" xfId="1189" applyFont="1" applyBorder="1" applyAlignment="1" applyProtection="1">
      <alignment horizontal="center"/>
    </xf>
    <xf numFmtId="0" fontId="7" fillId="14" borderId="60" xfId="1189" applyFont="1" applyBorder="1" applyAlignment="1" applyProtection="1">
      <alignment horizontal="center"/>
    </xf>
    <xf numFmtId="0" fontId="7" fillId="13" borderId="82" xfId="4" applyNumberFormat="1" applyFont="1" applyBorder="1" applyAlignment="1" applyProtection="1">
      <alignment horizontal="left"/>
      <protection locked="0"/>
    </xf>
    <xf numFmtId="0" fontId="7" fillId="13" borderId="91" xfId="4" applyNumberFormat="1" applyFont="1" applyBorder="1" applyAlignment="1" applyProtection="1">
      <alignment horizontal="left"/>
      <protection locked="0"/>
    </xf>
    <xf numFmtId="0" fontId="7" fillId="13" borderId="91" xfId="4" applyNumberFormat="1" applyFont="1" applyBorder="1" applyAlignment="1" applyProtection="1">
      <alignment horizontal="center"/>
      <protection locked="0"/>
    </xf>
    <xf numFmtId="9" fontId="7" fillId="13" borderId="86" xfId="5" applyNumberFormat="1" applyFont="1" applyFill="1" applyBorder="1" applyAlignment="1" applyProtection="1">
      <alignment horizontal="center"/>
      <protection locked="0"/>
    </xf>
    <xf numFmtId="9" fontId="7" fillId="13" borderId="39" xfId="5" applyNumberFormat="1" applyFont="1" applyFill="1" applyBorder="1" applyAlignment="1" applyProtection="1">
      <alignment horizontal="center"/>
      <protection locked="0"/>
    </xf>
    <xf numFmtId="9" fontId="7" fillId="13" borderId="87" xfId="5" applyNumberFormat="1" applyFont="1" applyFill="1" applyBorder="1" applyAlignment="1" applyProtection="1">
      <alignment horizontal="center"/>
      <protection locked="0"/>
    </xf>
    <xf numFmtId="3" fontId="7" fillId="3" borderId="48" xfId="0" applyNumberFormat="1" applyFont="1" applyFill="1" applyBorder="1" applyAlignment="1" applyProtection="1">
      <alignment horizontal="center"/>
    </xf>
    <xf numFmtId="0" fontId="7" fillId="2" borderId="13" xfId="0" applyFont="1" applyFill="1" applyBorder="1" applyAlignment="1" applyProtection="1">
      <alignment horizontal="center" vertical="top" wrapText="1"/>
    </xf>
    <xf numFmtId="0" fontId="7" fillId="2" borderId="23" xfId="0" applyFont="1" applyFill="1" applyBorder="1" applyAlignment="1" applyProtection="1">
      <alignment horizontal="center" vertical="top" wrapText="1"/>
    </xf>
    <xf numFmtId="0" fontId="0" fillId="0" borderId="134" xfId="0" applyFont="1" applyBorder="1" applyAlignment="1" applyProtection="1">
      <alignment horizontal="center" vertical="center"/>
    </xf>
    <xf numFmtId="0" fontId="7" fillId="0" borderId="134" xfId="0" applyFont="1" applyBorder="1" applyAlignment="1" applyProtection="1">
      <alignment horizontal="center" vertical="center"/>
    </xf>
    <xf numFmtId="0" fontId="0" fillId="0" borderId="0" xfId="0" applyFont="1" applyAlignment="1" applyProtection="1">
      <alignment horizontal="right"/>
    </xf>
    <xf numFmtId="9" fontId="7" fillId="8" borderId="0" xfId="5" applyNumberFormat="1" applyFont="1" applyFill="1" applyAlignment="1" applyProtection="1">
      <alignment horizontal="center" vertical="center"/>
    </xf>
    <xf numFmtId="0" fontId="0" fillId="2" borderId="138" xfId="0" applyFont="1" applyFill="1" applyBorder="1" applyAlignment="1" applyProtection="1">
      <alignment horizontal="center" wrapText="1"/>
    </xf>
    <xf numFmtId="0" fontId="7" fillId="2" borderId="42" xfId="0" applyFont="1" applyFill="1" applyBorder="1" applyAlignment="1" applyProtection="1">
      <alignment horizontal="center" wrapText="1"/>
    </xf>
    <xf numFmtId="0" fontId="7" fillId="2" borderId="140" xfId="0" applyFont="1" applyFill="1" applyBorder="1" applyAlignment="1" applyProtection="1">
      <alignment horizontal="center" wrapText="1"/>
    </xf>
    <xf numFmtId="0" fontId="7" fillId="2" borderId="137" xfId="0" applyFont="1" applyFill="1" applyBorder="1" applyAlignment="1" applyProtection="1">
      <alignment horizontal="center" wrapText="1"/>
    </xf>
    <xf numFmtId="0" fontId="0" fillId="14" borderId="56" xfId="1189" applyFont="1" applyBorder="1" applyAlignment="1" applyProtection="1">
      <alignment horizontal="center" vertical="top" wrapText="1"/>
    </xf>
    <xf numFmtId="0" fontId="7" fillId="14" borderId="57" xfId="1189" applyFont="1" applyBorder="1" applyAlignment="1" applyProtection="1">
      <alignment horizontal="center" vertical="top" wrapText="1"/>
    </xf>
    <xf numFmtId="0" fontId="7" fillId="14" borderId="58" xfId="1189" applyFont="1" applyBorder="1" applyAlignment="1" applyProtection="1">
      <alignment horizontal="center" vertical="top" wrapText="1"/>
    </xf>
    <xf numFmtId="0" fontId="7" fillId="14" borderId="60" xfId="1189" applyFont="1" applyBorder="1" applyAlignment="1" applyProtection="1">
      <alignment horizontal="center" vertical="top" wrapText="1"/>
    </xf>
    <xf numFmtId="0" fontId="0" fillId="0" borderId="134" xfId="0" applyFont="1" applyBorder="1" applyAlignment="1" applyProtection="1">
      <alignment horizontal="left" vertical="top" wrapText="1"/>
    </xf>
    <xf numFmtId="0" fontId="7" fillId="0" borderId="134" xfId="0" applyFont="1" applyBorder="1" applyAlignment="1" applyProtection="1">
      <alignment horizontal="left" vertical="top" wrapText="1"/>
    </xf>
    <xf numFmtId="0" fontId="7" fillId="14" borderId="14" xfId="1189" applyFont="1" applyBorder="1" applyAlignment="1" applyProtection="1">
      <alignment horizontal="center" wrapText="1"/>
    </xf>
    <xf numFmtId="0" fontId="0" fillId="13" borderId="79" xfId="4" applyNumberFormat="1" applyFont="1" applyAlignment="1" applyProtection="1">
      <alignment horizontal="left"/>
      <protection locked="0"/>
    </xf>
    <xf numFmtId="0" fontId="0" fillId="12" borderId="79" xfId="1190" applyNumberFormat="1" applyFont="1" applyAlignment="1" applyProtection="1">
      <alignment horizontal="center"/>
      <protection locked="0"/>
    </xf>
    <xf numFmtId="0" fontId="0" fillId="14" borderId="58" xfId="1189" applyFont="1" applyBorder="1" applyAlignment="1" applyProtection="1">
      <alignment horizontal="center" wrapText="1"/>
    </xf>
    <xf numFmtId="0" fontId="7" fillId="14" borderId="59" xfId="1189" applyFont="1" applyBorder="1" applyAlignment="1" applyProtection="1">
      <alignment horizontal="center" wrapText="1"/>
    </xf>
    <xf numFmtId="0" fontId="7" fillId="14" borderId="60" xfId="1189" applyFont="1" applyBorder="1" applyAlignment="1" applyProtection="1">
      <alignment horizontal="center" wrapText="1"/>
    </xf>
    <xf numFmtId="9" fontId="7" fillId="12" borderId="86" xfId="5" applyNumberFormat="1" applyFont="1" applyFill="1" applyBorder="1" applyAlignment="1" applyProtection="1">
      <alignment horizontal="center"/>
      <protection locked="0"/>
    </xf>
    <xf numFmtId="9" fontId="7" fillId="12" borderId="39" xfId="5" applyNumberFormat="1" applyFont="1" applyFill="1" applyBorder="1" applyAlignment="1" applyProtection="1">
      <alignment horizontal="center"/>
      <protection locked="0"/>
    </xf>
    <xf numFmtId="0" fontId="7" fillId="13" borderId="39" xfId="1188" applyFont="1" applyBorder="1" applyAlignment="1" applyProtection="1">
      <alignment horizontal="center"/>
      <protection locked="0"/>
    </xf>
    <xf numFmtId="0" fontId="7" fillId="13" borderId="87" xfId="1188" applyFont="1" applyBorder="1" applyAlignment="1" applyProtection="1">
      <alignment horizontal="center"/>
      <protection locked="0"/>
    </xf>
    <xf numFmtId="0" fontId="7" fillId="12" borderId="86" xfId="1" applyFont="1" applyBorder="1" applyAlignment="1" applyProtection="1">
      <alignment horizontal="center"/>
      <protection locked="0"/>
    </xf>
    <xf numFmtId="0" fontId="7" fillId="12" borderId="39" xfId="1" applyFont="1" applyBorder="1" applyAlignment="1" applyProtection="1">
      <alignment horizontal="center"/>
      <protection locked="0"/>
    </xf>
    <xf numFmtId="0" fontId="7" fillId="12" borderId="87" xfId="1" applyFont="1" applyBorder="1" applyAlignment="1" applyProtection="1">
      <alignment horizontal="center"/>
      <protection locked="0"/>
    </xf>
    <xf numFmtId="0" fontId="0" fillId="13" borderId="79" xfId="4" applyNumberFormat="1" applyFont="1" applyAlignment="1" applyProtection="1">
      <alignment horizontal="center"/>
      <protection locked="0"/>
    </xf>
    <xf numFmtId="9" fontId="153" fillId="0" borderId="39" xfId="5" applyNumberFormat="1" applyFont="1" applyBorder="1" applyAlignment="1" applyProtection="1">
      <alignment horizontal="center" vertical="center"/>
    </xf>
    <xf numFmtId="9" fontId="153" fillId="0" borderId="87" xfId="5" applyNumberFormat="1" applyFont="1" applyBorder="1" applyAlignment="1" applyProtection="1">
      <alignment horizontal="center" vertical="center"/>
    </xf>
    <xf numFmtId="9" fontId="153" fillId="0" borderId="72" xfId="5" applyNumberFormat="1" applyFont="1" applyBorder="1" applyAlignment="1" applyProtection="1">
      <alignment horizontal="center" vertical="center"/>
    </xf>
    <xf numFmtId="9" fontId="153" fillId="0" borderId="71" xfId="5" applyNumberFormat="1" applyFont="1" applyBorder="1" applyAlignment="1" applyProtection="1">
      <alignment horizontal="center" vertical="center"/>
    </xf>
    <xf numFmtId="9" fontId="153" fillId="0" borderId="0" xfId="5" applyNumberFormat="1" applyFont="1" applyBorder="1" applyAlignment="1" applyProtection="1">
      <alignment horizontal="center" vertical="center"/>
    </xf>
    <xf numFmtId="9" fontId="153" fillId="0" borderId="57" xfId="5" applyNumberFormat="1" applyFont="1" applyBorder="1" applyAlignment="1" applyProtection="1">
      <alignment horizontal="center" vertical="center"/>
    </xf>
    <xf numFmtId="0" fontId="7" fillId="0" borderId="62" xfId="1075" applyFont="1" applyFill="1" applyAlignment="1" applyProtection="1">
      <alignment horizontal="center"/>
    </xf>
    <xf numFmtId="9" fontId="120" fillId="0" borderId="0" xfId="5" applyNumberFormat="1" applyFont="1" applyBorder="1" applyAlignment="1" applyProtection="1">
      <alignment horizontal="center" vertical="center"/>
    </xf>
    <xf numFmtId="9" fontId="120" fillId="0" borderId="161" xfId="5" applyNumberFormat="1" applyFont="1" applyBorder="1" applyAlignment="1" applyProtection="1">
      <alignment horizontal="center" vertical="center"/>
    </xf>
    <xf numFmtId="3" fontId="7" fillId="0" borderId="32" xfId="2" applyNumberFormat="1" applyFont="1" applyFill="1" applyBorder="1" applyAlignment="1" applyProtection="1">
      <alignment horizontal="center"/>
    </xf>
    <xf numFmtId="3" fontId="7" fillId="0" borderId="22" xfId="2" applyNumberFormat="1" applyFont="1" applyFill="1" applyBorder="1" applyAlignment="1" applyProtection="1">
      <alignment horizontal="center"/>
    </xf>
    <xf numFmtId="0" fontId="14" fillId="14" borderId="151" xfId="1189" applyFont="1" applyBorder="1" applyAlignment="1" applyProtection="1">
      <alignment horizontal="center" vertical="top" wrapText="1"/>
    </xf>
    <xf numFmtId="0" fontId="14" fillId="14" borderId="152" xfId="1189" applyFont="1" applyBorder="1" applyAlignment="1" applyProtection="1">
      <alignment horizontal="center" vertical="top" wrapText="1"/>
    </xf>
    <xf numFmtId="0" fontId="14" fillId="14" borderId="24" xfId="1189" applyFont="1" applyBorder="1" applyAlignment="1" applyProtection="1">
      <alignment horizontal="center" vertical="top" wrapText="1"/>
    </xf>
    <xf numFmtId="0" fontId="14" fillId="14" borderId="25" xfId="1189" applyFont="1" applyBorder="1" applyAlignment="1" applyProtection="1">
      <alignment horizontal="center" vertical="top" wrapText="1"/>
    </xf>
    <xf numFmtId="0" fontId="14" fillId="14" borderId="69" xfId="1189" applyFont="1" applyAlignment="1" applyProtection="1">
      <alignment horizontal="center" vertical="top" wrapText="1"/>
    </xf>
    <xf numFmtId="0" fontId="14" fillId="14" borderId="86" xfId="1189" applyFont="1" applyBorder="1" applyAlignment="1" applyProtection="1">
      <alignment horizontal="left" vertical="top" wrapText="1"/>
    </xf>
    <xf numFmtId="0" fontId="14" fillId="14" borderId="39" xfId="1189" applyFont="1" applyBorder="1" applyAlignment="1" applyProtection="1">
      <alignment horizontal="left" vertical="top" wrapText="1"/>
    </xf>
    <xf numFmtId="0" fontId="14" fillId="14" borderId="87" xfId="1189" applyFont="1" applyBorder="1" applyAlignment="1" applyProtection="1">
      <alignment horizontal="left" vertical="top" wrapText="1"/>
    </xf>
    <xf numFmtId="0" fontId="7" fillId="9" borderId="68" xfId="1191" applyFont="1" applyFill="1" applyAlignment="1" applyProtection="1">
      <alignment horizontal="center" vertical="top" wrapText="1"/>
    </xf>
    <xf numFmtId="0" fontId="7" fillId="0" borderId="89" xfId="1191" applyNumberFormat="1" applyFont="1" applyBorder="1" applyAlignment="1" applyProtection="1">
      <alignment wrapText="1"/>
      <protection locked="0"/>
    </xf>
    <xf numFmtId="0" fontId="7" fillId="0" borderId="90" xfId="1191" applyNumberFormat="1" applyFont="1" applyBorder="1" applyAlignment="1" applyProtection="1">
      <alignment wrapText="1"/>
      <protection locked="0"/>
    </xf>
    <xf numFmtId="0" fontId="7" fillId="0" borderId="106" xfId="1191" applyNumberFormat="1" applyFont="1" applyBorder="1" applyAlignment="1" applyProtection="1">
      <protection locked="0"/>
    </xf>
    <xf numFmtId="0" fontId="7" fillId="0" borderId="84" xfId="1191" applyNumberFormat="1" applyFont="1" applyBorder="1" applyAlignment="1" applyProtection="1">
      <protection locked="0"/>
    </xf>
    <xf numFmtId="0" fontId="14" fillId="14" borderId="122" xfId="1189" applyFont="1" applyBorder="1" applyAlignment="1" applyProtection="1">
      <alignment horizontal="left" vertical="top" wrapText="1"/>
    </xf>
    <xf numFmtId="0" fontId="14" fillId="14" borderId="15" xfId="1189" applyFont="1" applyBorder="1" applyAlignment="1" applyProtection="1">
      <alignment horizontal="left" vertical="top" wrapText="1"/>
    </xf>
    <xf numFmtId="0" fontId="0" fillId="14" borderId="163" xfId="1189" applyFont="1" applyBorder="1" applyAlignment="1" applyProtection="1">
      <alignment horizontal="left" vertical="top" wrapText="1"/>
    </xf>
    <xf numFmtId="0" fontId="7" fillId="14" borderId="163" xfId="1189" applyFont="1" applyBorder="1" applyAlignment="1" applyProtection="1">
      <alignment horizontal="left" vertical="top"/>
    </xf>
    <xf numFmtId="0" fontId="7" fillId="14" borderId="164" xfId="1189" applyFont="1" applyBorder="1" applyAlignment="1" applyProtection="1">
      <alignment horizontal="left" vertical="top"/>
    </xf>
    <xf numFmtId="0" fontId="0" fillId="14" borderId="165" xfId="1189" applyFont="1" applyBorder="1" applyAlignment="1" applyProtection="1">
      <alignment horizontal="left"/>
    </xf>
    <xf numFmtId="0" fontId="7" fillId="14" borderId="165" xfId="1189" applyFont="1" applyBorder="1" applyAlignment="1" applyProtection="1">
      <alignment horizontal="left"/>
    </xf>
    <xf numFmtId="0" fontId="7" fillId="14" borderId="166" xfId="1189" applyFont="1" applyBorder="1" applyAlignment="1" applyProtection="1">
      <alignment horizontal="left"/>
    </xf>
    <xf numFmtId="0" fontId="39" fillId="14" borderId="70" xfId="1189" applyFont="1" applyBorder="1" applyAlignment="1" applyProtection="1">
      <alignment horizontal="left" vertical="top" wrapText="1"/>
    </xf>
    <xf numFmtId="0" fontId="39" fillId="14" borderId="71" xfId="1189" applyFont="1" applyBorder="1" applyAlignment="1" applyProtection="1">
      <alignment horizontal="left" vertical="top" wrapText="1"/>
    </xf>
    <xf numFmtId="0" fontId="0" fillId="0" borderId="106" xfId="1191" applyFont="1" applyBorder="1" applyAlignment="1" applyProtection="1">
      <alignment wrapText="1"/>
      <protection locked="0"/>
    </xf>
    <xf numFmtId="0" fontId="0" fillId="0" borderId="173" xfId="1191" applyFont="1" applyBorder="1" applyAlignment="1" applyProtection="1">
      <alignment wrapText="1"/>
      <protection locked="0"/>
    </xf>
    <xf numFmtId="0" fontId="0" fillId="0" borderId="84" xfId="1191" applyFont="1" applyBorder="1" applyAlignment="1" applyProtection="1">
      <protection locked="0"/>
    </xf>
    <xf numFmtId="0" fontId="0" fillId="0" borderId="83" xfId="1191" applyFont="1" applyBorder="1" applyAlignment="1" applyProtection="1">
      <protection locked="0"/>
    </xf>
    <xf numFmtId="0" fontId="0" fillId="0" borderId="84" xfId="1191" applyFont="1" applyBorder="1" applyAlignment="1" applyProtection="1">
      <alignment wrapText="1"/>
      <protection locked="0"/>
    </xf>
    <xf numFmtId="0" fontId="0" fillId="0" borderId="83" xfId="1191" applyFont="1" applyBorder="1" applyAlignment="1" applyProtection="1">
      <alignment wrapText="1"/>
      <protection locked="0"/>
    </xf>
    <xf numFmtId="0" fontId="7" fillId="0" borderId="39" xfId="1190" applyFont="1" applyFill="1" applyBorder="1" applyAlignment="1" applyProtection="1">
      <alignment horizontal="left" wrapText="1"/>
      <protection locked="0"/>
    </xf>
    <xf numFmtId="0" fontId="0" fillId="0" borderId="118" xfId="1191" applyFont="1" applyBorder="1" applyAlignment="1" applyProtection="1">
      <protection locked="0"/>
    </xf>
    <xf numFmtId="0" fontId="0" fillId="0" borderId="119" xfId="1191" applyFont="1" applyBorder="1" applyAlignment="1" applyProtection="1">
      <protection locked="0"/>
    </xf>
    <xf numFmtId="0" fontId="0" fillId="0" borderId="59" xfId="4" applyNumberFormat="1" applyFont="1" applyFill="1" applyBorder="1" applyAlignment="1" applyProtection="1">
      <alignment horizontal="left" wrapText="1"/>
      <protection locked="0"/>
    </xf>
    <xf numFmtId="0" fontId="7" fillId="0" borderId="59" xfId="4" applyNumberFormat="1" applyFont="1" applyFill="1" applyBorder="1" applyAlignment="1" applyProtection="1">
      <alignment horizontal="left" wrapText="1"/>
      <protection locked="0"/>
    </xf>
    <xf numFmtId="0" fontId="0" fillId="0" borderId="193" xfId="1191" applyFont="1" applyBorder="1" applyAlignment="1" applyProtection="1">
      <alignment wrapText="1"/>
      <protection locked="0"/>
    </xf>
    <xf numFmtId="0" fontId="0" fillId="14" borderId="70" xfId="1189" applyFont="1" applyBorder="1" applyAlignment="1" applyProtection="1">
      <alignment horizontal="left" vertical="top" wrapText="1"/>
    </xf>
    <xf numFmtId="0" fontId="7" fillId="14" borderId="71" xfId="1189" applyFont="1" applyBorder="1" applyAlignment="1" applyProtection="1">
      <alignment horizontal="left" vertical="top" wrapText="1"/>
    </xf>
    <xf numFmtId="0" fontId="0" fillId="0" borderId="68" xfId="1191" applyFont="1" applyBorder="1" applyAlignment="1" applyProtection="1">
      <alignment wrapText="1"/>
      <protection locked="0"/>
    </xf>
    <xf numFmtId="0" fontId="7" fillId="13" borderId="79" xfId="4" applyNumberFormat="1" applyFont="1" applyAlignment="1" applyProtection="1">
      <alignment horizontal="left" wrapText="1"/>
      <protection locked="0"/>
    </xf>
    <xf numFmtId="0" fontId="7" fillId="13" borderId="80" xfId="4" applyNumberFormat="1" applyFont="1" applyBorder="1" applyAlignment="1" applyProtection="1">
      <alignment horizontal="left" wrapText="1"/>
      <protection locked="0"/>
    </xf>
    <xf numFmtId="0" fontId="7" fillId="13" borderId="81" xfId="4" applyNumberFormat="1" applyFont="1" applyBorder="1" applyAlignment="1" applyProtection="1">
      <alignment horizontal="left" wrapText="1"/>
      <protection locked="0"/>
    </xf>
    <xf numFmtId="0" fontId="7" fillId="12" borderId="79" xfId="1190" applyFont="1" applyAlignment="1" applyProtection="1">
      <alignment horizontal="left" wrapText="1"/>
      <protection locked="0"/>
    </xf>
    <xf numFmtId="0" fontId="7" fillId="12" borderId="80" xfId="1190" applyFont="1" applyBorder="1" applyAlignment="1" applyProtection="1">
      <alignment horizontal="left" wrapText="1"/>
      <protection locked="0"/>
    </xf>
    <xf numFmtId="0" fontId="7" fillId="12" borderId="81" xfId="1190" applyFont="1" applyBorder="1" applyAlignment="1" applyProtection="1">
      <alignment horizontal="left" wrapText="1"/>
      <protection locked="0"/>
    </xf>
    <xf numFmtId="0" fontId="59" fillId="0" borderId="43" xfId="0" applyFont="1" applyBorder="1" applyAlignment="1" applyProtection="1">
      <alignment horizontal="left" vertical="center"/>
    </xf>
    <xf numFmtId="0" fontId="0" fillId="13" borderId="82" xfId="4" applyNumberFormat="1" applyFont="1" applyBorder="1" applyAlignment="1" applyProtection="1">
      <alignment horizontal="left" wrapText="1"/>
      <protection locked="0"/>
    </xf>
    <xf numFmtId="0" fontId="7" fillId="13" borderId="82" xfId="4" applyNumberFormat="1" applyFont="1" applyBorder="1" applyAlignment="1" applyProtection="1">
      <alignment horizontal="left" wrapText="1"/>
      <protection locked="0"/>
    </xf>
    <xf numFmtId="0" fontId="0" fillId="12" borderId="79" xfId="1190" applyFont="1" applyAlignment="1" applyProtection="1">
      <alignment horizontal="left" wrapText="1"/>
      <protection locked="0"/>
    </xf>
    <xf numFmtId="0" fontId="7" fillId="14" borderId="158" xfId="1189" applyFont="1" applyBorder="1" applyAlignment="1" applyProtection="1">
      <alignment horizontal="center"/>
    </xf>
    <xf numFmtId="0" fontId="0" fillId="14" borderId="162" xfId="1189" applyFont="1" applyBorder="1" applyAlignment="1" applyProtection="1">
      <alignment horizontal="left" vertical="top" wrapText="1"/>
    </xf>
    <xf numFmtId="0" fontId="7" fillId="14" borderId="163" xfId="1189" applyFont="1" applyBorder="1" applyAlignment="1" applyProtection="1">
      <alignment horizontal="left" vertical="top" wrapText="1"/>
    </xf>
    <xf numFmtId="0" fontId="7" fillId="13" borderId="117" xfId="4" applyNumberFormat="1" applyFont="1" applyBorder="1" applyAlignment="1" applyProtection="1">
      <alignment horizontal="left" wrapText="1"/>
      <protection locked="0"/>
    </xf>
    <xf numFmtId="0" fontId="0" fillId="14" borderId="72" xfId="1189" applyFont="1" applyBorder="1" applyAlignment="1" applyProtection="1">
      <alignment horizontal="left" vertical="top" wrapText="1"/>
    </xf>
    <xf numFmtId="0" fontId="7" fillId="14" borderId="59" xfId="1189" applyFont="1" applyBorder="1" applyAlignment="1" applyProtection="1">
      <alignment horizontal="left" vertical="top" wrapText="1"/>
    </xf>
    <xf numFmtId="0" fontId="7" fillId="14" borderId="60" xfId="1189" applyFont="1" applyBorder="1" applyAlignment="1" applyProtection="1">
      <alignment horizontal="left" vertical="top" wrapText="1"/>
    </xf>
    <xf numFmtId="0" fontId="14" fillId="14" borderId="86" xfId="1189" applyFont="1" applyBorder="1" applyAlignment="1" applyProtection="1">
      <alignment horizontal="center" vertical="top" wrapText="1"/>
    </xf>
    <xf numFmtId="0" fontId="14" fillId="14" borderId="39" xfId="1189" applyFont="1" applyBorder="1" applyAlignment="1" applyProtection="1">
      <alignment horizontal="center" vertical="top" wrapText="1"/>
    </xf>
    <xf numFmtId="0" fontId="0" fillId="0" borderId="39" xfId="0" applyFont="1" applyBorder="1" applyAlignment="1" applyProtection="1">
      <alignment horizontal="left" vertical="top" wrapText="1"/>
    </xf>
    <xf numFmtId="0" fontId="7" fillId="0" borderId="39" xfId="0" applyFont="1" applyBorder="1" applyAlignment="1" applyProtection="1">
      <alignment horizontal="left" vertical="top" wrapText="1"/>
    </xf>
    <xf numFmtId="0" fontId="0" fillId="0" borderId="39" xfId="0" applyBorder="1" applyAlignment="1" applyProtection="1">
      <alignment horizontal="left" vertical="top" wrapText="1"/>
    </xf>
    <xf numFmtId="0" fontId="0" fillId="14" borderId="86" xfId="1189" applyFont="1" applyBorder="1" applyAlignment="1" applyProtection="1">
      <alignment horizontal="center" vertical="top" wrapText="1"/>
    </xf>
    <xf numFmtId="0" fontId="7" fillId="14" borderId="87" xfId="1189" applyFont="1" applyBorder="1" applyAlignment="1" applyProtection="1">
      <alignment horizontal="center" vertical="top" wrapText="1"/>
    </xf>
    <xf numFmtId="0" fontId="91" fillId="0" borderId="0" xfId="0" applyFont="1" applyAlignment="1" applyProtection="1">
      <alignment horizontal="left" vertical="top" wrapText="1"/>
    </xf>
    <xf numFmtId="0" fontId="14" fillId="14" borderId="87" xfId="1189" applyFont="1" applyBorder="1" applyAlignment="1" applyProtection="1">
      <alignment horizontal="center" vertical="top" wrapText="1"/>
    </xf>
    <xf numFmtId="0" fontId="7" fillId="9" borderId="83" xfId="1191" applyFont="1" applyFill="1" applyBorder="1" applyAlignment="1" applyProtection="1">
      <alignment horizontal="left" vertical="top" wrapText="1"/>
    </xf>
    <xf numFmtId="0" fontId="7" fillId="9" borderId="84" xfId="1191" applyFont="1" applyFill="1" applyBorder="1" applyAlignment="1" applyProtection="1">
      <alignment horizontal="left" vertical="top" wrapText="1"/>
    </xf>
    <xf numFmtId="0" fontId="14" fillId="14" borderId="86" xfId="1189" applyFont="1" applyBorder="1" applyAlignment="1" applyProtection="1">
      <alignment horizontal="center" vertical="top"/>
    </xf>
    <xf numFmtId="0" fontId="14" fillId="14" borderId="39" xfId="1189" applyFont="1" applyBorder="1" applyAlignment="1" applyProtection="1">
      <alignment horizontal="center" vertical="top"/>
    </xf>
    <xf numFmtId="0" fontId="14" fillId="14" borderId="87" xfId="1189" applyFont="1" applyBorder="1" applyAlignment="1" applyProtection="1">
      <alignment horizontal="center" vertical="top"/>
    </xf>
    <xf numFmtId="0" fontId="14" fillId="14" borderId="122" xfId="1189" applyFont="1" applyBorder="1" applyAlignment="1" applyProtection="1">
      <alignment horizontal="center" vertical="top"/>
    </xf>
    <xf numFmtId="0" fontId="14" fillId="14" borderId="15" xfId="1189" applyFont="1" applyBorder="1" applyAlignment="1" applyProtection="1">
      <alignment horizontal="center" vertical="top"/>
    </xf>
    <xf numFmtId="0" fontId="14" fillId="14" borderId="123" xfId="1189" applyFont="1" applyBorder="1" applyAlignment="1" applyProtection="1">
      <alignment horizontal="center" vertical="top"/>
    </xf>
    <xf numFmtId="0" fontId="0" fillId="0" borderId="123" xfId="0" applyBorder="1" applyAlignment="1" applyProtection="1">
      <alignment horizontal="center" vertical="top"/>
    </xf>
    <xf numFmtId="0" fontId="7" fillId="9" borderId="83" xfId="1191" applyFont="1" applyFill="1" applyBorder="1" applyAlignment="1" applyProtection="1">
      <alignment horizontal="center" vertical="top" wrapText="1"/>
    </xf>
    <xf numFmtId="0" fontId="7" fillId="9" borderId="84" xfId="1191" applyFont="1" applyFill="1" applyBorder="1" applyAlignment="1" applyProtection="1">
      <alignment horizontal="center" vertical="top" wrapText="1"/>
    </xf>
    <xf numFmtId="0" fontId="0" fillId="9" borderId="83" xfId="1191" applyFont="1" applyFill="1" applyBorder="1" applyAlignment="1" applyProtection="1">
      <alignment horizontal="center" vertical="top"/>
    </xf>
    <xf numFmtId="0" fontId="7" fillId="9" borderId="84" xfId="1191" applyFont="1" applyFill="1" applyBorder="1" applyAlignment="1" applyProtection="1">
      <alignment horizontal="center" vertical="top"/>
    </xf>
    <xf numFmtId="0" fontId="176" fillId="0" borderId="43" xfId="0" applyFont="1" applyBorder="1" applyAlignment="1" applyProtection="1">
      <alignment horizontal="left" vertical="center"/>
    </xf>
    <xf numFmtId="0" fontId="176" fillId="0" borderId="43" xfId="0" applyFont="1" applyBorder="1" applyAlignment="1" applyProtection="1">
      <alignment horizontal="left" vertical="top"/>
    </xf>
    <xf numFmtId="0" fontId="0" fillId="0" borderId="39" xfId="0" applyFont="1" applyBorder="1" applyAlignment="1" applyProtection="1">
      <alignment horizontal="left" vertical="center" wrapText="1"/>
    </xf>
    <xf numFmtId="0" fontId="0" fillId="13" borderId="97" xfId="4" applyNumberFormat="1" applyFont="1" applyBorder="1" applyAlignment="1" applyProtection="1">
      <alignment horizontal="left" vertical="center" wrapText="1"/>
      <protection locked="0"/>
    </xf>
    <xf numFmtId="0" fontId="0" fillId="0" borderId="39" xfId="0" applyBorder="1" applyAlignment="1" applyProtection="1">
      <alignment horizontal="left" vertical="center" wrapText="1"/>
    </xf>
    <xf numFmtId="0" fontId="7" fillId="13" borderId="97" xfId="4" applyNumberFormat="1" applyFont="1" applyBorder="1" applyAlignment="1" applyProtection="1">
      <alignment horizontal="left" vertical="center"/>
      <protection locked="0"/>
    </xf>
    <xf numFmtId="0" fontId="7" fillId="13" borderId="97" xfId="4" applyNumberFormat="1" applyFont="1" applyBorder="1" applyAlignment="1" applyProtection="1">
      <alignment horizontal="left" vertical="center" wrapText="1"/>
      <protection locked="0"/>
    </xf>
    <xf numFmtId="0" fontId="59" fillId="0" borderId="43" xfId="0" applyFont="1" applyBorder="1" applyAlignment="1" applyProtection="1">
      <alignment horizontal="left" vertical="top"/>
    </xf>
    <xf numFmtId="0" fontId="7" fillId="13" borderId="81" xfId="4" applyNumberFormat="1" applyFont="1" applyBorder="1" applyAlignment="1" applyProtection="1">
      <alignment horizontal="left" vertical="center" wrapText="1"/>
      <protection locked="0"/>
    </xf>
    <xf numFmtId="3" fontId="84" fillId="0" borderId="0" xfId="0" applyNumberFormat="1" applyFont="1" applyFill="1" applyBorder="1" applyAlignment="1" applyProtection="1">
      <alignment horizontal="left"/>
    </xf>
    <xf numFmtId="3" fontId="6" fillId="0" borderId="17" xfId="0" applyNumberFormat="1" applyFont="1" applyFill="1" applyBorder="1" applyAlignment="1" applyProtection="1">
      <alignment horizontal="left"/>
    </xf>
    <xf numFmtId="0" fontId="61" fillId="0" borderId="43" xfId="0" applyFont="1" applyBorder="1" applyAlignment="1" applyProtection="1">
      <alignment horizontal="left" vertical="center"/>
    </xf>
    <xf numFmtId="0" fontId="61" fillId="0" borderId="43" xfId="0" applyFont="1" applyBorder="1" applyAlignment="1" applyProtection="1">
      <alignment horizontal="left" vertical="top"/>
    </xf>
    <xf numFmtId="3" fontId="0" fillId="0" borderId="0" xfId="0" applyNumberFormat="1" applyAlignment="1" applyProtection="1">
      <alignment horizontal="left" wrapText="1"/>
    </xf>
    <xf numFmtId="0" fontId="89" fillId="0" borderId="0" xfId="0" applyFont="1" applyAlignment="1" applyProtection="1">
      <alignment horizontal="left" vertical="top" wrapText="1"/>
    </xf>
    <xf numFmtId="0" fontId="7" fillId="13" borderId="116" xfId="4" applyNumberFormat="1" applyFont="1" applyBorder="1" applyAlignment="1" applyProtection="1">
      <alignment horizontal="left" vertical="center"/>
      <protection locked="0"/>
    </xf>
    <xf numFmtId="170" fontId="105" fillId="0" borderId="0" xfId="0" applyNumberFormat="1" applyFont="1" applyFill="1" applyAlignment="1" applyProtection="1">
      <alignment horizontal="right" vertical="top"/>
    </xf>
    <xf numFmtId="0" fontId="14" fillId="0" borderId="109" xfId="0" applyFont="1" applyFill="1" applyBorder="1" applyAlignment="1" applyProtection="1">
      <alignment horizontal="left" vertical="top"/>
    </xf>
    <xf numFmtId="0" fontId="14" fillId="0" borderId="110" xfId="0" applyFont="1" applyFill="1" applyBorder="1" applyAlignment="1" applyProtection="1">
      <alignment horizontal="left" vertical="top"/>
    </xf>
    <xf numFmtId="1" fontId="14" fillId="0" borderId="15" xfId="0" applyNumberFormat="1" applyFont="1" applyFill="1" applyBorder="1" applyAlignment="1" applyProtection="1">
      <alignment horizontal="left" wrapText="1"/>
    </xf>
    <xf numFmtId="0" fontId="40" fillId="0" borderId="0" xfId="0" applyFont="1" applyAlignment="1" applyProtection="1">
      <alignment horizontal="center" textRotation="90"/>
    </xf>
    <xf numFmtId="166" fontId="19" fillId="0" borderId="15" xfId="0" applyNumberFormat="1" applyFont="1" applyFill="1" applyBorder="1" applyAlignment="1" applyProtection="1">
      <alignment horizontal="left" vertical="top"/>
    </xf>
    <xf numFmtId="0" fontId="61" fillId="0" borderId="0" xfId="0" applyFont="1" applyBorder="1" applyAlignment="1" applyProtection="1">
      <alignment horizontal="center" vertical="center"/>
    </xf>
    <xf numFmtId="1" fontId="14" fillId="0" borderId="14" xfId="0" applyNumberFormat="1" applyFont="1" applyFill="1" applyBorder="1" applyAlignment="1" applyProtection="1">
      <alignment horizontal="left" vertical="top"/>
    </xf>
    <xf numFmtId="9" fontId="14" fillId="0" borderId="14" xfId="0" applyNumberFormat="1" applyFont="1" applyFill="1" applyBorder="1" applyAlignment="1" applyProtection="1">
      <alignment horizontal="left" vertical="top"/>
    </xf>
    <xf numFmtId="3" fontId="14" fillId="0" borderId="15" xfId="2" applyNumberFormat="1" applyFont="1" applyFill="1" applyBorder="1" applyAlignment="1" applyProtection="1">
      <alignment horizontal="left" vertical="top"/>
    </xf>
    <xf numFmtId="9" fontId="14" fillId="0" borderId="15" xfId="0" applyNumberFormat="1" applyFont="1" applyFill="1" applyBorder="1" applyAlignment="1" applyProtection="1">
      <alignment horizontal="left" vertical="top"/>
    </xf>
    <xf numFmtId="166" fontId="14" fillId="0" borderId="14" xfId="0" applyNumberFormat="1" applyFont="1" applyFill="1" applyBorder="1" applyAlignment="1" applyProtection="1">
      <alignment horizontal="left" vertical="top"/>
    </xf>
    <xf numFmtId="0" fontId="14" fillId="0" borderId="114" xfId="0" applyFont="1" applyFill="1" applyBorder="1" applyAlignment="1" applyProtection="1">
      <alignment horizontal="left" vertical="top" wrapText="1"/>
    </xf>
    <xf numFmtId="0" fontId="14" fillId="0" borderId="109" xfId="0" applyFont="1" applyFill="1" applyBorder="1" applyAlignment="1" applyProtection="1">
      <alignment horizontal="left" vertical="top" wrapText="1"/>
    </xf>
    <xf numFmtId="0" fontId="61" fillId="0" borderId="43" xfId="0" applyFont="1" applyBorder="1" applyAlignment="1" applyProtection="1">
      <alignment horizontal="center" vertical="center"/>
    </xf>
    <xf numFmtId="0" fontId="22" fillId="0" borderId="0" xfId="0" applyFont="1" applyBorder="1" applyAlignment="1" applyProtection="1">
      <alignment horizontal="left" vertical="top" wrapText="1"/>
    </xf>
    <xf numFmtId="0" fontId="101" fillId="0" borderId="0" xfId="0" applyFont="1" applyFill="1" applyBorder="1" applyAlignment="1" applyProtection="1">
      <alignment horizontal="left" vertical="top" wrapText="1"/>
    </xf>
    <xf numFmtId="3" fontId="101" fillId="0" borderId="0" xfId="0" applyNumberFormat="1" applyFont="1" applyFill="1" applyBorder="1" applyAlignment="1" applyProtection="1">
      <alignment horizontal="left" vertical="top" wrapText="1"/>
    </xf>
    <xf numFmtId="3" fontId="105" fillId="0" borderId="0" xfId="0" applyNumberFormat="1" applyFont="1" applyFill="1" applyAlignment="1" applyProtection="1">
      <alignment horizontal="right" vertical="top"/>
    </xf>
    <xf numFmtId="0" fontId="68" fillId="0" borderId="16" xfId="0" applyFont="1" applyFill="1" applyBorder="1" applyAlignment="1" applyProtection="1">
      <alignment horizontal="right"/>
    </xf>
    <xf numFmtId="0" fontId="68" fillId="0" borderId="14" xfId="0" applyFont="1" applyFill="1" applyBorder="1" applyAlignment="1" applyProtection="1">
      <alignment horizontal="center"/>
    </xf>
    <xf numFmtId="166" fontId="14" fillId="0" borderId="15" xfId="0" applyNumberFormat="1" applyFont="1" applyFill="1" applyBorder="1" applyAlignment="1" applyProtection="1">
      <alignment horizontal="left" vertical="top"/>
    </xf>
    <xf numFmtId="0" fontId="163" fillId="0" borderId="0" xfId="0" applyFont="1" applyAlignment="1" applyProtection="1">
      <alignment horizontal="left" vertical="center" wrapText="1"/>
    </xf>
    <xf numFmtId="0" fontId="163" fillId="0" borderId="0" xfId="0" applyFont="1" applyAlignment="1" applyProtection="1">
      <alignment horizontal="left" vertical="center"/>
    </xf>
    <xf numFmtId="0" fontId="116" fillId="0" borderId="43" xfId="0" applyFont="1" applyBorder="1" applyAlignment="1" applyProtection="1">
      <alignment horizontal="right" vertical="center"/>
    </xf>
    <xf numFmtId="0" fontId="68" fillId="0" borderId="16" xfId="0" applyFont="1" applyFill="1" applyBorder="1" applyAlignment="1" applyProtection="1">
      <alignment horizontal="center"/>
    </xf>
    <xf numFmtId="170" fontId="6" fillId="0" borderId="0" xfId="0" applyNumberFormat="1" applyFont="1" applyBorder="1" applyAlignment="1" applyProtection="1">
      <alignment horizontal="left"/>
    </xf>
    <xf numFmtId="0" fontId="173" fillId="0" borderId="215" xfId="0" applyFont="1" applyFill="1" applyBorder="1" applyAlignment="1" applyProtection="1">
      <alignment horizontal="left" vertical="top" wrapText="1"/>
      <protection locked="0"/>
    </xf>
    <xf numFmtId="0" fontId="173" fillId="0" borderId="216" xfId="0" applyFont="1" applyFill="1" applyBorder="1" applyAlignment="1" applyProtection="1">
      <alignment horizontal="left" vertical="top" wrapText="1"/>
      <protection locked="0"/>
    </xf>
    <xf numFmtId="0" fontId="173" fillId="0" borderId="217" xfId="0" applyFont="1" applyFill="1" applyBorder="1" applyAlignment="1" applyProtection="1">
      <alignment horizontal="left" vertical="top" wrapText="1"/>
      <protection locked="0"/>
    </xf>
    <xf numFmtId="0" fontId="82" fillId="0" borderId="0" xfId="0" applyFont="1" applyAlignment="1" applyProtection="1">
      <alignment horizontal="left" vertical="top" wrapText="1"/>
    </xf>
    <xf numFmtId="0" fontId="187" fillId="0" borderId="0" xfId="0" applyFont="1" applyAlignment="1" applyProtection="1">
      <alignment horizontal="left" vertical="top" wrapText="1"/>
    </xf>
    <xf numFmtId="0" fontId="169" fillId="0" borderId="0" xfId="0" applyFont="1" applyAlignment="1" applyProtection="1">
      <alignment horizontal="left" vertical="top" wrapText="1"/>
    </xf>
    <xf numFmtId="0" fontId="188" fillId="0" borderId="0" xfId="0" applyFont="1" applyAlignment="1" applyProtection="1">
      <alignment horizontal="left" vertical="top" wrapText="1"/>
    </xf>
    <xf numFmtId="0" fontId="170" fillId="0" borderId="0" xfId="0" applyFont="1" applyAlignment="1" applyProtection="1">
      <alignment horizontal="left" vertical="top" wrapText="1"/>
    </xf>
    <xf numFmtId="177" fontId="6" fillId="0" borderId="59" xfId="0" applyNumberFormat="1" applyFont="1" applyBorder="1" applyAlignment="1" applyProtection="1">
      <alignment horizontal="left"/>
    </xf>
    <xf numFmtId="170" fontId="105" fillId="0" borderId="0" xfId="0" applyNumberFormat="1" applyFont="1" applyFill="1" applyAlignment="1" applyProtection="1">
      <alignment horizontal="right" vertical="center"/>
    </xf>
    <xf numFmtId="3" fontId="105" fillId="0" borderId="0" xfId="0" applyNumberFormat="1" applyFont="1" applyFill="1" applyAlignment="1" applyProtection="1">
      <alignment horizontal="right" vertical="center"/>
    </xf>
    <xf numFmtId="3" fontId="96" fillId="0" borderId="114" xfId="0" applyNumberFormat="1" applyFont="1" applyFill="1" applyBorder="1" applyAlignment="1" applyProtection="1">
      <alignment horizontal="right" vertical="top" wrapText="1"/>
    </xf>
    <xf numFmtId="3" fontId="14" fillId="0" borderId="110" xfId="0" applyNumberFormat="1" applyFont="1" applyFill="1" applyBorder="1" applyAlignment="1" applyProtection="1">
      <alignment horizontal="right" vertical="center"/>
    </xf>
    <xf numFmtId="3" fontId="108" fillId="0" borderId="0" xfId="0" applyNumberFormat="1" applyFont="1" applyFill="1" applyAlignment="1" applyProtection="1">
      <alignment horizontal="left" vertical="top" wrapText="1"/>
    </xf>
    <xf numFmtId="3" fontId="14" fillId="0" borderId="110" xfId="0" applyNumberFormat="1" applyFont="1" applyFill="1" applyBorder="1" applyAlignment="1" applyProtection="1">
      <alignment horizontal="right" vertical="center" wrapText="1"/>
    </xf>
    <xf numFmtId="9" fontId="91" fillId="0" borderId="0" xfId="0" applyNumberFormat="1" applyFont="1" applyAlignment="1" applyProtection="1">
      <alignment horizontal="left" vertical="top" wrapText="1"/>
    </xf>
    <xf numFmtId="169" fontId="14" fillId="0" borderId="114" xfId="0" applyNumberFormat="1" applyFont="1" applyFill="1" applyBorder="1" applyAlignment="1" applyProtection="1">
      <alignment horizontal="left" vertical="top" wrapText="1"/>
    </xf>
    <xf numFmtId="177" fontId="105" fillId="0" borderId="0" xfId="0" applyNumberFormat="1" applyFont="1" applyFill="1" applyAlignment="1" applyProtection="1">
      <alignment horizontal="left" vertical="top"/>
    </xf>
    <xf numFmtId="3" fontId="105" fillId="0" borderId="0" xfId="0" applyNumberFormat="1" applyFont="1" applyFill="1" applyAlignment="1" applyProtection="1">
      <alignment horizontal="left" vertical="top"/>
    </xf>
    <xf numFmtId="3" fontId="14" fillId="0" borderId="14" xfId="2" applyNumberFormat="1" applyFont="1" applyFill="1" applyBorder="1" applyAlignment="1" applyProtection="1">
      <alignment horizontal="left" vertical="top"/>
    </xf>
    <xf numFmtId="3" fontId="19" fillId="9" borderId="110" xfId="0" applyNumberFormat="1" applyFont="1" applyFill="1" applyBorder="1" applyAlignment="1" applyProtection="1">
      <alignment horizontal="right"/>
    </xf>
    <xf numFmtId="166" fontId="14" fillId="0" borderId="0" xfId="0" applyNumberFormat="1" applyFont="1" applyFill="1" applyAlignment="1" applyProtection="1">
      <alignment horizontal="left" vertical="top"/>
    </xf>
    <xf numFmtId="0" fontId="24" fillId="0" borderId="0" xfId="0" applyFont="1" applyFill="1" applyAlignment="1" applyProtection="1">
      <alignment vertical="top"/>
    </xf>
    <xf numFmtId="3" fontId="19" fillId="9" borderId="110" xfId="0" applyNumberFormat="1" applyFont="1" applyFill="1" applyBorder="1" applyAlignment="1" applyProtection="1">
      <alignment horizontal="right" wrapText="1"/>
    </xf>
    <xf numFmtId="0" fontId="14" fillId="0" borderId="114" xfId="0" applyFont="1" applyFill="1" applyBorder="1" applyAlignment="1" applyProtection="1">
      <alignment horizontal="left" vertical="center"/>
    </xf>
    <xf numFmtId="9" fontId="14" fillId="0" borderId="15" xfId="5" applyNumberFormat="1" applyFont="1" applyFill="1" applyBorder="1" applyAlignment="1" applyProtection="1">
      <alignment horizontal="left" vertical="top"/>
    </xf>
    <xf numFmtId="0" fontId="108" fillId="0" borderId="0" xfId="0" applyFont="1" applyBorder="1" applyAlignment="1" applyProtection="1">
      <alignment horizontal="left" vertical="top" wrapText="1"/>
    </xf>
    <xf numFmtId="1" fontId="108" fillId="0" borderId="0" xfId="0" applyNumberFormat="1" applyFont="1" applyBorder="1" applyAlignment="1" applyProtection="1">
      <alignment horizontal="left" vertical="top" wrapText="1"/>
    </xf>
    <xf numFmtId="170" fontId="105" fillId="0" borderId="0" xfId="0" applyNumberFormat="1" applyFont="1" applyFill="1" applyAlignment="1" applyProtection="1">
      <alignment horizontal="left" vertical="top"/>
    </xf>
    <xf numFmtId="168" fontId="109" fillId="0" borderId="0" xfId="0" applyNumberFormat="1" applyFont="1" applyBorder="1" applyAlignment="1" applyProtection="1">
      <alignment horizontal="right"/>
    </xf>
    <xf numFmtId="3" fontId="0" fillId="0" borderId="18" xfId="0" applyNumberFormat="1" applyFont="1" applyBorder="1" applyAlignment="1" applyProtection="1">
      <alignment horizontal="center"/>
    </xf>
    <xf numFmtId="0" fontId="0" fillId="0" borderId="18" xfId="0" applyFont="1" applyBorder="1" applyAlignment="1" applyProtection="1">
      <alignment horizontal="left"/>
    </xf>
    <xf numFmtId="0" fontId="0" fillId="0" borderId="17" xfId="0" applyFont="1" applyBorder="1" applyAlignment="1" applyProtection="1">
      <alignment horizontal="left"/>
    </xf>
    <xf numFmtId="3" fontId="0" fillId="0" borderId="17" xfId="0" applyNumberFormat="1" applyFont="1" applyBorder="1" applyAlignment="1" applyProtection="1">
      <alignment horizontal="right"/>
    </xf>
    <xf numFmtId="3" fontId="109" fillId="0" borderId="0" xfId="0" applyNumberFormat="1" applyFont="1" applyBorder="1" applyAlignment="1" applyProtection="1">
      <alignment horizontal="right"/>
    </xf>
    <xf numFmtId="0" fontId="6" fillId="0" borderId="0" xfId="0" applyFont="1" applyFill="1" applyBorder="1" applyAlignment="1" applyProtection="1">
      <alignment horizontal="right" vertical="top"/>
    </xf>
    <xf numFmtId="0" fontId="6"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wrapText="1"/>
    </xf>
    <xf numFmtId="168" fontId="112" fillId="0" borderId="0" xfId="0" applyNumberFormat="1" applyFont="1" applyBorder="1" applyAlignment="1" applyProtection="1">
      <alignment horizontal="right"/>
    </xf>
    <xf numFmtId="168" fontId="0" fillId="0" borderId="17" xfId="0" applyNumberFormat="1" applyFont="1" applyBorder="1" applyAlignment="1" applyProtection="1">
      <alignment horizontal="right"/>
    </xf>
    <xf numFmtId="168" fontId="6" fillId="0" borderId="17" xfId="0" applyNumberFormat="1" applyFont="1" applyBorder="1" applyAlignment="1" applyProtection="1">
      <alignment horizontal="right"/>
    </xf>
    <xf numFmtId="3" fontId="0" fillId="0" borderId="0" xfId="0" applyNumberFormat="1" applyFont="1" applyAlignment="1" applyProtection="1">
      <alignment horizontal="left" vertical="top" wrapText="1"/>
    </xf>
    <xf numFmtId="3" fontId="91" fillId="0" borderId="0" xfId="0" applyNumberFormat="1" applyFont="1" applyAlignment="1" applyProtection="1">
      <alignment horizontal="left" vertical="top" wrapText="1"/>
    </xf>
    <xf numFmtId="3" fontId="6" fillId="0" borderId="18" xfId="0" applyNumberFormat="1" applyFont="1" applyBorder="1" applyAlignment="1" applyProtection="1">
      <alignment horizontal="right"/>
    </xf>
    <xf numFmtId="3" fontId="15" fillId="0" borderId="110" xfId="5" applyNumberFormat="1" applyFont="1" applyFill="1" applyBorder="1" applyAlignment="1" applyProtection="1">
      <alignment horizontal="right"/>
    </xf>
    <xf numFmtId="3" fontId="15" fillId="0" borderId="196" xfId="5" applyNumberFormat="1" applyFont="1" applyFill="1" applyBorder="1" applyAlignment="1" applyProtection="1">
      <alignment horizontal="right"/>
    </xf>
    <xf numFmtId="3" fontId="156" fillId="0" borderId="81" xfId="0" applyNumberFormat="1" applyFont="1" applyFill="1" applyBorder="1" applyAlignment="1" applyProtection="1">
      <alignment horizontal="right" vertical="center"/>
    </xf>
    <xf numFmtId="3" fontId="15" fillId="0" borderId="195" xfId="5" applyNumberFormat="1" applyFont="1" applyFill="1" applyBorder="1" applyAlignment="1" applyProtection="1">
      <alignment horizontal="right"/>
    </xf>
    <xf numFmtId="0" fontId="0" fillId="0" borderId="116" xfId="0" applyFont="1" applyFill="1" applyBorder="1" applyAlignment="1" applyProtection="1">
      <alignment horizontal="right" wrapText="1"/>
    </xf>
    <xf numFmtId="0" fontId="7" fillId="0" borderId="116" xfId="0" applyFont="1" applyFill="1" applyBorder="1" applyAlignment="1" applyProtection="1">
      <alignment horizontal="right" wrapText="1"/>
    </xf>
    <xf numFmtId="0" fontId="15" fillId="0" borderId="174" xfId="0" applyFont="1" applyFill="1" applyBorder="1" applyAlignment="1" applyProtection="1">
      <alignment horizontal="right" vertical="top" wrapText="1"/>
    </xf>
    <xf numFmtId="9" fontId="15" fillId="0" borderId="110" xfId="5" applyNumberFormat="1" applyFont="1" applyFill="1" applyBorder="1" applyAlignment="1" applyProtection="1">
      <alignment horizontal="right"/>
    </xf>
    <xf numFmtId="9" fontId="15" fillId="0" borderId="195" xfId="5" applyNumberFormat="1" applyFont="1" applyFill="1" applyBorder="1" applyAlignment="1" applyProtection="1">
      <alignment horizontal="right" vertical="center"/>
    </xf>
    <xf numFmtId="9" fontId="15" fillId="0" borderId="195" xfId="5" applyNumberFormat="1" applyFont="1" applyFill="1" applyBorder="1" applyAlignment="1" applyProtection="1">
      <alignment horizontal="right"/>
    </xf>
    <xf numFmtId="9" fontId="0" fillId="0" borderId="17" xfId="0" applyNumberFormat="1" applyFont="1" applyBorder="1" applyAlignment="1" applyProtection="1">
      <alignment horizontal="right"/>
    </xf>
    <xf numFmtId="9" fontId="42" fillId="0" borderId="17" xfId="0" applyNumberFormat="1" applyFont="1" applyBorder="1" applyAlignment="1" applyProtection="1">
      <alignment horizontal="right"/>
    </xf>
    <xf numFmtId="0" fontId="42" fillId="0" borderId="17" xfId="0" applyFont="1" applyBorder="1" applyAlignment="1" applyProtection="1">
      <alignment horizontal="right"/>
    </xf>
    <xf numFmtId="0" fontId="15" fillId="0" borderId="110" xfId="0" applyFont="1" applyFill="1" applyBorder="1" applyAlignment="1" applyProtection="1">
      <alignment horizontal="left"/>
    </xf>
    <xf numFmtId="0" fontId="15" fillId="0" borderId="196" xfId="0" applyFont="1" applyFill="1" applyBorder="1" applyAlignment="1" applyProtection="1">
      <alignment horizontal="left"/>
    </xf>
    <xf numFmtId="9" fontId="15" fillId="0" borderId="110" xfId="5" applyNumberFormat="1" applyFont="1" applyFill="1" applyBorder="1" applyAlignment="1" applyProtection="1">
      <alignment horizontal="right" vertical="center"/>
    </xf>
    <xf numFmtId="9" fontId="15" fillId="0" borderId="196" xfId="5" applyNumberFormat="1" applyFont="1" applyFill="1" applyBorder="1" applyAlignment="1" applyProtection="1">
      <alignment horizontal="right" vertical="center"/>
    </xf>
    <xf numFmtId="164" fontId="15" fillId="0" borderId="196" xfId="0" applyNumberFormat="1" applyFont="1" applyFill="1" applyBorder="1" applyAlignment="1" applyProtection="1">
      <alignment horizontal="right" vertical="center"/>
    </xf>
    <xf numFmtId="9" fontId="156" fillId="0" borderId="81" xfId="5" applyNumberFormat="1" applyFont="1" applyFill="1" applyBorder="1" applyAlignment="1" applyProtection="1">
      <alignment horizontal="right" vertical="center"/>
    </xf>
    <xf numFmtId="0" fontId="156" fillId="0" borderId="81" xfId="0" applyFont="1" applyFill="1" applyBorder="1" applyAlignment="1" applyProtection="1">
      <alignment horizontal="left" vertical="center"/>
    </xf>
    <xf numFmtId="9" fontId="15" fillId="0" borderId="196" xfId="5" applyNumberFormat="1" applyFont="1" applyFill="1" applyBorder="1" applyAlignment="1" applyProtection="1">
      <alignment horizontal="right"/>
    </xf>
    <xf numFmtId="1" fontId="15" fillId="0" borderId="110" xfId="0" applyNumberFormat="1" applyFont="1" applyFill="1" applyBorder="1" applyAlignment="1" applyProtection="1">
      <alignment horizontal="right"/>
    </xf>
    <xf numFmtId="1" fontId="15" fillId="0" borderId="196" xfId="0" applyNumberFormat="1" applyFont="1" applyFill="1" applyBorder="1" applyAlignment="1" applyProtection="1">
      <alignment horizontal="right"/>
    </xf>
    <xf numFmtId="164" fontId="15" fillId="0" borderId="110" xfId="0" applyNumberFormat="1" applyFont="1" applyFill="1" applyBorder="1" applyAlignment="1" applyProtection="1">
      <alignment horizontal="right" vertical="center"/>
    </xf>
    <xf numFmtId="0" fontId="15" fillId="0" borderId="110" xfId="0" applyFont="1" applyFill="1" applyBorder="1" applyAlignment="1" applyProtection="1">
      <alignment horizontal="right" vertical="center"/>
    </xf>
    <xf numFmtId="0" fontId="15" fillId="0" borderId="196" xfId="0" applyFont="1" applyFill="1" applyBorder="1" applyAlignment="1" applyProtection="1">
      <alignment horizontal="right" vertical="center"/>
    </xf>
    <xf numFmtId="0" fontId="15" fillId="0" borderId="195" xfId="0" applyFont="1" applyFill="1" applyBorder="1" applyAlignment="1" applyProtection="1">
      <alignment horizontal="left"/>
    </xf>
    <xf numFmtId="0" fontId="15" fillId="0" borderId="195" xfId="0" applyFont="1" applyFill="1" applyBorder="1" applyAlignment="1" applyProtection="1">
      <alignment horizontal="right" vertical="center"/>
    </xf>
    <xf numFmtId="1" fontId="15" fillId="0" borderId="195" xfId="0" applyNumberFormat="1" applyFont="1" applyFill="1" applyBorder="1" applyAlignment="1" applyProtection="1">
      <alignment horizontal="right" vertical="center"/>
    </xf>
    <xf numFmtId="1" fontId="15" fillId="0" borderId="195" xfId="0" applyNumberFormat="1" applyFont="1" applyFill="1" applyBorder="1" applyAlignment="1" applyProtection="1">
      <alignment horizontal="right"/>
    </xf>
    <xf numFmtId="3" fontId="6" fillId="0" borderId="17" xfId="0" applyNumberFormat="1" applyFont="1" applyBorder="1" applyAlignment="1" applyProtection="1">
      <alignment horizontal="right"/>
    </xf>
    <xf numFmtId="0" fontId="42" fillId="0" borderId="18" xfId="0" applyFont="1" applyBorder="1" applyAlignment="1" applyProtection="1">
      <alignment horizontal="left"/>
    </xf>
    <xf numFmtId="170" fontId="0" fillId="0" borderId="17" xfId="1188" applyNumberFormat="1" applyFont="1" applyFill="1" applyBorder="1" applyAlignment="1" applyProtection="1">
      <alignment horizontal="left"/>
    </xf>
    <xf numFmtId="0" fontId="6" fillId="0" borderId="17" xfId="1188" applyNumberFormat="1" applyFont="1" applyFill="1" applyBorder="1" applyAlignment="1" applyProtection="1">
      <alignment horizontal="left"/>
    </xf>
    <xf numFmtId="164" fontId="0" fillId="0" borderId="17" xfId="0" applyNumberFormat="1" applyFont="1" applyBorder="1" applyAlignment="1" applyProtection="1">
      <alignment horizontal="right"/>
    </xf>
    <xf numFmtId="164" fontId="42" fillId="0" borderId="17" xfId="0" applyNumberFormat="1" applyFont="1" applyBorder="1" applyAlignment="1" applyProtection="1">
      <alignment horizontal="right"/>
    </xf>
    <xf numFmtId="3" fontId="103" fillId="0" borderId="0" xfId="0" applyNumberFormat="1" applyFont="1" applyFill="1" applyAlignment="1" applyProtection="1">
      <alignment horizontal="left" vertical="top" wrapText="1"/>
    </xf>
    <xf numFmtId="0" fontId="103" fillId="0" borderId="0" xfId="0" applyFont="1" applyFill="1" applyAlignment="1" applyProtection="1">
      <alignment horizontal="left" vertical="top" wrapText="1"/>
    </xf>
    <xf numFmtId="0" fontId="6" fillId="0" borderId="18" xfId="0" applyFont="1" applyBorder="1" applyAlignment="1" applyProtection="1">
      <alignment horizontal="right"/>
    </xf>
    <xf numFmtId="0" fontId="6" fillId="0" borderId="17" xfId="0" applyFont="1" applyBorder="1" applyAlignment="1" applyProtection="1">
      <alignment horizontal="right"/>
    </xf>
    <xf numFmtId="0" fontId="92" fillId="0" borderId="0" xfId="0" applyFont="1" applyFill="1" applyAlignment="1" applyProtection="1">
      <alignment horizontal="left"/>
    </xf>
    <xf numFmtId="3" fontId="42" fillId="0" borderId="18" xfId="0" applyNumberFormat="1" applyFont="1" applyBorder="1" applyAlignment="1" applyProtection="1">
      <alignment horizontal="right"/>
    </xf>
    <xf numFmtId="1" fontId="15" fillId="0" borderId="110" xfId="0" applyNumberFormat="1" applyFont="1" applyFill="1" applyBorder="1" applyAlignment="1" applyProtection="1">
      <alignment horizontal="right" vertical="center"/>
    </xf>
    <xf numFmtId="0" fontId="15" fillId="0" borderId="116" xfId="0" applyFont="1" applyFill="1" applyBorder="1" applyAlignment="1" applyProtection="1">
      <alignment horizontal="right" vertical="top" wrapText="1"/>
    </xf>
    <xf numFmtId="0" fontId="89" fillId="0" borderId="0" xfId="0" applyFont="1" applyAlignment="1" applyProtection="1">
      <alignment horizontal="left" vertical="center" wrapText="1"/>
    </xf>
    <xf numFmtId="1" fontId="6" fillId="0" borderId="39" xfId="1188" applyNumberFormat="1" applyFont="1" applyFill="1" applyBorder="1" applyAlignment="1" applyProtection="1">
      <alignment horizontal="left"/>
    </xf>
    <xf numFmtId="3" fontId="6" fillId="0" borderId="59" xfId="1188" applyNumberFormat="1" applyFont="1" applyFill="1" applyAlignment="1" applyProtection="1">
      <alignment horizontal="left"/>
    </xf>
    <xf numFmtId="164" fontId="15" fillId="0" borderId="174" xfId="0" applyNumberFormat="1" applyFont="1" applyFill="1" applyBorder="1" applyAlignment="1" applyProtection="1">
      <alignment horizontal="left" vertical="top" wrapText="1"/>
    </xf>
    <xf numFmtId="3" fontId="0" fillId="0" borderId="17" xfId="0" applyNumberFormat="1" applyFont="1" applyBorder="1" applyAlignment="1" applyProtection="1">
      <alignment horizontal="left"/>
    </xf>
    <xf numFmtId="3" fontId="42" fillId="0" borderId="17" xfId="0" applyNumberFormat="1" applyFont="1" applyBorder="1" applyAlignment="1" applyProtection="1">
      <alignment horizontal="right"/>
    </xf>
    <xf numFmtId="3" fontId="0" fillId="0" borderId="0" xfId="0" applyNumberFormat="1" applyFont="1" applyBorder="1" applyAlignment="1" applyProtection="1">
      <alignment horizontal="right"/>
    </xf>
    <xf numFmtId="3" fontId="112" fillId="0" borderId="0" xfId="0" applyNumberFormat="1" applyFont="1" applyBorder="1" applyAlignment="1" applyProtection="1">
      <alignment horizontal="right"/>
    </xf>
    <xf numFmtId="0" fontId="4" fillId="0" borderId="24" xfId="2355" applyFont="1" applyFill="1" applyBorder="1" applyAlignment="1" applyProtection="1">
      <alignment horizontal="left" vertical="center" wrapText="1"/>
    </xf>
    <xf numFmtId="0" fontId="4" fillId="0" borderId="0" xfId="2355" applyFont="1" applyFill="1" applyBorder="1" applyAlignment="1" applyProtection="1">
      <alignment horizontal="left" vertical="center" wrapText="1"/>
    </xf>
    <xf numFmtId="0" fontId="4" fillId="13" borderId="206" xfId="1075" applyFont="1" applyBorder="1" applyAlignment="1" applyProtection="1">
      <alignment horizontal="left" vertical="top" wrapText="1"/>
      <protection locked="0"/>
    </xf>
    <xf numFmtId="0" fontId="4" fillId="13" borderId="207" xfId="1075" applyFont="1" applyBorder="1" applyAlignment="1" applyProtection="1">
      <alignment horizontal="left" vertical="top" wrapText="1"/>
      <protection locked="0"/>
    </xf>
    <xf numFmtId="0" fontId="4" fillId="13" borderId="208" xfId="1075" applyFont="1" applyBorder="1" applyAlignment="1" applyProtection="1">
      <alignment horizontal="left" vertical="top" wrapText="1"/>
      <protection locked="0"/>
    </xf>
    <xf numFmtId="0" fontId="4" fillId="0" borderId="0" xfId="2355" applyFont="1" applyFill="1" applyBorder="1" applyAlignment="1" applyProtection="1">
      <alignment horizontal="left" vertical="center"/>
    </xf>
    <xf numFmtId="0" fontId="4" fillId="0" borderId="25" xfId="2355" applyFont="1" applyFill="1" applyBorder="1" applyAlignment="1" applyProtection="1">
      <alignment horizontal="left" vertical="center"/>
    </xf>
    <xf numFmtId="0" fontId="138" fillId="0" borderId="0" xfId="2355" applyFont="1" applyFill="1" applyBorder="1" applyAlignment="1" applyProtection="1">
      <alignment horizontal="left" vertical="center" wrapText="1"/>
    </xf>
    <xf numFmtId="0" fontId="138" fillId="0" borderId="25" xfId="2355" applyFont="1" applyFill="1" applyBorder="1" applyAlignment="1" applyProtection="1">
      <alignment horizontal="left" vertical="center" wrapText="1"/>
    </xf>
    <xf numFmtId="0" fontId="138" fillId="0" borderId="0" xfId="2355" applyFont="1" applyFill="1" applyBorder="1" applyAlignment="1" applyProtection="1">
      <alignment horizontal="left" vertical="center"/>
    </xf>
    <xf numFmtId="0" fontId="138" fillId="0" borderId="25" xfId="2355" applyFont="1" applyFill="1" applyBorder="1" applyAlignment="1" applyProtection="1">
      <alignment horizontal="left" vertical="center"/>
    </xf>
    <xf numFmtId="0" fontId="138" fillId="0" borderId="0" xfId="2355" applyFont="1" applyFill="1" applyBorder="1" applyAlignment="1" applyProtection="1">
      <alignment horizontal="left" vertical="top" wrapText="1"/>
    </xf>
    <xf numFmtId="0" fontId="4" fillId="0" borderId="0" xfId="2355" applyFont="1" applyFill="1" applyBorder="1" applyAlignment="1" applyProtection="1">
      <alignment horizontal="left" vertical="top" wrapText="1"/>
    </xf>
    <xf numFmtId="0" fontId="142" fillId="0" borderId="0" xfId="0" applyFont="1" applyFill="1" applyBorder="1" applyAlignment="1" applyProtection="1"/>
    <xf numFmtId="0" fontId="142" fillId="0" borderId="16" xfId="0" applyFont="1" applyFill="1" applyBorder="1" applyAlignment="1" applyProtection="1">
      <alignment horizontal="center" vertical="center" wrapText="1"/>
    </xf>
    <xf numFmtId="0" fontId="142" fillId="0" borderId="16" xfId="0" applyFont="1" applyFill="1" applyBorder="1" applyAlignment="1" applyProtection="1">
      <alignment horizontal="center"/>
    </xf>
    <xf numFmtId="0" fontId="142" fillId="0" borderId="16" xfId="0" applyFont="1" applyFill="1" applyBorder="1" applyAlignment="1" applyProtection="1">
      <alignment horizontal="center" vertical="top" wrapText="1"/>
    </xf>
    <xf numFmtId="0" fontId="0" fillId="0" borderId="16" xfId="0" applyFill="1" applyBorder="1" applyAlignment="1" applyProtection="1">
      <alignment horizontal="center" vertical="top"/>
    </xf>
    <xf numFmtId="0" fontId="0" fillId="0" borderId="152" xfId="0" applyFill="1" applyBorder="1" applyAlignment="1" applyProtection="1">
      <alignment vertical="top"/>
    </xf>
  </cellXfs>
  <cellStyles count="2356">
    <cellStyle name="20 % - Akzent1" xfId="1259" builtinId="30" hidden="1"/>
    <cellStyle name="20 % - Akzent2" xfId="1261" builtinId="34" hidden="1"/>
    <cellStyle name="20 % - Akzent3" xfId="1263" builtinId="38" hidden="1"/>
    <cellStyle name="20 % - Akzent4" xfId="1265" builtinId="42" hidden="1"/>
    <cellStyle name="20 % - Akzent5" xfId="1267" builtinId="46" hidden="1"/>
    <cellStyle name="20 % - Akzent6" xfId="1268" builtinId="50" hidden="1"/>
    <cellStyle name="40 % - Akzent1" xfId="1260" builtinId="31" hidden="1"/>
    <cellStyle name="40 % - Akzent2" xfId="1262" builtinId="35" hidden="1"/>
    <cellStyle name="40 % - Akzent3" xfId="1264" builtinId="39" hidden="1"/>
    <cellStyle name="40 % - Akzent4" xfId="1266" builtinId="43" hidden="1"/>
    <cellStyle name="Besuchter Link" xfId="10" builtinId="9" hidden="1"/>
    <cellStyle name="Besuchter Link" xfId="12" builtinId="9" hidden="1"/>
    <cellStyle name="Besuchter Link" xfId="14" builtinId="9" hidden="1"/>
    <cellStyle name="Besuchter Link" xfId="16" builtinId="9" hidden="1"/>
    <cellStyle name="Besuchter Link" xfId="18" builtinId="9" hidden="1"/>
    <cellStyle name="Besuchter Link" xfId="20" builtinId="9" hidden="1"/>
    <cellStyle name="Besuchter Link" xfId="22" builtinId="9" hidden="1"/>
    <cellStyle name="Besuchter Link" xfId="24" builtinId="9" hidden="1"/>
    <cellStyle name="Besuchter Link" xfId="26" builtinId="9" hidden="1"/>
    <cellStyle name="Besuchter Link" xfId="28" builtinId="9" hidden="1"/>
    <cellStyle name="Besuchter Link" xfId="30" builtinId="9" hidden="1"/>
    <cellStyle name="Besuchter Link" xfId="32" builtinId="9" hidden="1"/>
    <cellStyle name="Besuchter Link" xfId="34" builtinId="9" hidden="1"/>
    <cellStyle name="Besuchter Link" xfId="36" builtinId="9" hidden="1"/>
    <cellStyle name="Besuchter Link" xfId="38" builtinId="9" hidden="1"/>
    <cellStyle name="Besuchter Link" xfId="40" builtinId="9" hidden="1"/>
    <cellStyle name="Besuchter Link" xfId="42" builtinId="9" hidden="1"/>
    <cellStyle name="Besuchter Link" xfId="44" builtinId="9" hidden="1"/>
    <cellStyle name="Besuchter Link" xfId="46" builtinId="9" hidden="1"/>
    <cellStyle name="Besuchter Link" xfId="48" builtinId="9" hidden="1"/>
    <cellStyle name="Besuchter Link" xfId="50" builtinId="9" hidden="1"/>
    <cellStyle name="Besuchter Link" xfId="52" builtinId="9" hidden="1"/>
    <cellStyle name="Besuchter Link" xfId="54" builtinId="9" hidden="1"/>
    <cellStyle name="Besuchter Link" xfId="56" builtinId="9" hidden="1"/>
    <cellStyle name="Besuchter Link" xfId="58" builtinId="9" hidden="1"/>
    <cellStyle name="Besuchter Link" xfId="60" builtinId="9" hidden="1"/>
    <cellStyle name="Besuchter Link" xfId="62" builtinId="9" hidden="1"/>
    <cellStyle name="Besuchter Link" xfId="64" builtinId="9" hidden="1"/>
    <cellStyle name="Besuchter Link" xfId="66" builtinId="9" hidden="1"/>
    <cellStyle name="Besuchter Link" xfId="68" builtinId="9" hidden="1"/>
    <cellStyle name="Besuchter Link" xfId="70" builtinId="9" hidden="1"/>
    <cellStyle name="Besuchter Link" xfId="72" builtinId="9" hidden="1"/>
    <cellStyle name="Besuchter Link" xfId="74" builtinId="9" hidden="1"/>
    <cellStyle name="Besuchter Link" xfId="76" builtinId="9" hidden="1"/>
    <cellStyle name="Besuchter Link" xfId="78" builtinId="9" hidden="1"/>
    <cellStyle name="Besuchter Link" xfId="80" builtinId="9" hidden="1"/>
    <cellStyle name="Besuchter Link" xfId="82" builtinId="9" hidden="1"/>
    <cellStyle name="Besuchter Link" xfId="84" builtinId="9" hidden="1"/>
    <cellStyle name="Besuchter Link" xfId="86" builtinId="9" hidden="1"/>
    <cellStyle name="Besuchter Link" xfId="88" builtinId="9" hidden="1"/>
    <cellStyle name="Besuchter Link" xfId="90" builtinId="9" hidden="1"/>
    <cellStyle name="Besuchter Link" xfId="92" builtinId="9" hidden="1"/>
    <cellStyle name="Besuchter Link" xfId="94" builtinId="9" hidden="1"/>
    <cellStyle name="Besuchter Link" xfId="96" builtinId="9" hidden="1"/>
    <cellStyle name="Besuchter Link" xfId="98" builtinId="9" hidden="1"/>
    <cellStyle name="Besuchter Link" xfId="100" builtinId="9" hidden="1"/>
    <cellStyle name="Besuchter Link" xfId="102" builtinId="9" hidden="1"/>
    <cellStyle name="Besuchter Link" xfId="104" builtinId="9" hidden="1"/>
    <cellStyle name="Besuchter Link" xfId="106" builtinId="9" hidden="1"/>
    <cellStyle name="Besuchter Link" xfId="108" builtinId="9" hidden="1"/>
    <cellStyle name="Besuchter Link" xfId="110" builtinId="9" hidden="1"/>
    <cellStyle name="Besuchter Link" xfId="112" builtinId="9" hidden="1"/>
    <cellStyle name="Besuchter Link" xfId="114" builtinId="9" hidden="1"/>
    <cellStyle name="Besuchter Link" xfId="116" builtinId="9" hidden="1"/>
    <cellStyle name="Besuchter Link" xfId="118" builtinId="9" hidden="1"/>
    <cellStyle name="Besuchter Link" xfId="120" builtinId="9" hidden="1"/>
    <cellStyle name="Besuchter Link" xfId="122" builtinId="9" hidden="1"/>
    <cellStyle name="Besuchter Link" xfId="124" builtinId="9" hidden="1"/>
    <cellStyle name="Besuchter Link" xfId="126" builtinId="9" hidden="1"/>
    <cellStyle name="Besuchter Link" xfId="128" builtinId="9" hidden="1"/>
    <cellStyle name="Besuchter Link" xfId="130" builtinId="9" hidden="1"/>
    <cellStyle name="Besuchter Link" xfId="132" builtinId="9" hidden="1"/>
    <cellStyle name="Besuchter Link" xfId="134" builtinId="9" hidden="1"/>
    <cellStyle name="Besuchter Link" xfId="136" builtinId="9" hidden="1"/>
    <cellStyle name="Besuchter Link" xfId="138" builtinId="9" hidden="1"/>
    <cellStyle name="Besuchter Link" xfId="140" builtinId="9" hidden="1"/>
    <cellStyle name="Besuchter Link" xfId="142" builtinId="9" hidden="1"/>
    <cellStyle name="Besuchter Link" xfId="144" builtinId="9" hidden="1"/>
    <cellStyle name="Besuchter Link" xfId="146" builtinId="9" hidden="1"/>
    <cellStyle name="Besuchter Link" xfId="148" builtinId="9" hidden="1"/>
    <cellStyle name="Besuchter Link" xfId="150" builtinId="9" hidden="1"/>
    <cellStyle name="Besuchter Link" xfId="152" builtinId="9" hidden="1"/>
    <cellStyle name="Besuchter Link" xfId="154" builtinId="9" hidden="1"/>
    <cellStyle name="Besuchter Link" xfId="156" builtinId="9" hidden="1"/>
    <cellStyle name="Besuchter Link" xfId="158" builtinId="9" hidden="1"/>
    <cellStyle name="Besuchter Link" xfId="160" builtinId="9" hidden="1"/>
    <cellStyle name="Besuchter Link" xfId="162" builtinId="9" hidden="1"/>
    <cellStyle name="Besuchter Link" xfId="164" builtinId="9" hidden="1"/>
    <cellStyle name="Besuchter Link" xfId="166" builtinId="9" hidden="1"/>
    <cellStyle name="Besuchter Link" xfId="168" builtinId="9" hidden="1"/>
    <cellStyle name="Besuchter Link" xfId="170" builtinId="9" hidden="1"/>
    <cellStyle name="Besuchter Link" xfId="172" builtinId="9" hidden="1"/>
    <cellStyle name="Besuchter Link" xfId="174" builtinId="9" hidden="1"/>
    <cellStyle name="Besuchter Link" xfId="176" builtinId="9" hidden="1"/>
    <cellStyle name="Besuchter Link" xfId="178" builtinId="9" hidden="1"/>
    <cellStyle name="Besuchter Link" xfId="180" builtinId="9" hidden="1"/>
    <cellStyle name="Besuchter Link" xfId="182" builtinId="9" hidden="1"/>
    <cellStyle name="Besuchter Link" xfId="184" builtinId="9" hidden="1"/>
    <cellStyle name="Besuchter Link" xfId="186" builtinId="9" hidden="1"/>
    <cellStyle name="Besuchter Link" xfId="188" builtinId="9" hidden="1"/>
    <cellStyle name="Besuchter Link" xfId="190" builtinId="9" hidden="1"/>
    <cellStyle name="Besuchter Link" xfId="192" builtinId="9" hidden="1"/>
    <cellStyle name="Besuchter Link" xfId="194" builtinId="9" hidden="1"/>
    <cellStyle name="Besuchter Link" xfId="196" builtinId="9" hidden="1"/>
    <cellStyle name="Besuchter Link" xfId="198" builtinId="9" hidden="1"/>
    <cellStyle name="Besuchter Link" xfId="200" builtinId="9" hidden="1"/>
    <cellStyle name="Besuchter Link" xfId="202" builtinId="9" hidden="1"/>
    <cellStyle name="Besuchter Link" xfId="204" builtinId="9" hidden="1"/>
    <cellStyle name="Besuchter Link" xfId="206" builtinId="9" hidden="1"/>
    <cellStyle name="Besuchter Link" xfId="208" builtinId="9" hidden="1"/>
    <cellStyle name="Besuchter Link" xfId="210" builtinId="9" hidden="1"/>
    <cellStyle name="Besuchter Link" xfId="212" builtinId="9" hidden="1"/>
    <cellStyle name="Besuchter Link" xfId="214" builtinId="9" hidden="1"/>
    <cellStyle name="Besuchter Link" xfId="216" builtinId="9" hidden="1"/>
    <cellStyle name="Besuchter Link" xfId="218" builtinId="9" hidden="1"/>
    <cellStyle name="Besuchter Link" xfId="220" builtinId="9" hidden="1"/>
    <cellStyle name="Besuchter Link" xfId="222" builtinId="9" hidden="1"/>
    <cellStyle name="Besuchter Link" xfId="224" builtinId="9" hidden="1"/>
    <cellStyle name="Besuchter Link" xfId="226" builtinId="9" hidden="1"/>
    <cellStyle name="Besuchter Link" xfId="228" builtinId="9" hidden="1"/>
    <cellStyle name="Besuchter Link" xfId="230" builtinId="9" hidden="1"/>
    <cellStyle name="Besuchter Link" xfId="232" builtinId="9" hidden="1"/>
    <cellStyle name="Besuchter Link" xfId="234" builtinId="9" hidden="1"/>
    <cellStyle name="Besuchter Link" xfId="236" builtinId="9" hidden="1"/>
    <cellStyle name="Besuchter Link" xfId="238" builtinId="9" hidden="1"/>
    <cellStyle name="Besuchter Link" xfId="240" builtinId="9" hidden="1"/>
    <cellStyle name="Besuchter Link" xfId="242" builtinId="9" hidden="1"/>
    <cellStyle name="Besuchter Link" xfId="244" builtinId="9" hidden="1"/>
    <cellStyle name="Besuchter Link" xfId="246" builtinId="9" hidden="1"/>
    <cellStyle name="Besuchter Link" xfId="248" builtinId="9" hidden="1"/>
    <cellStyle name="Besuchter Link" xfId="250" builtinId="9" hidden="1"/>
    <cellStyle name="Besuchter Link" xfId="252" builtinId="9" hidden="1"/>
    <cellStyle name="Besuchter Link" xfId="254" builtinId="9" hidden="1"/>
    <cellStyle name="Besuchter Link" xfId="256" builtinId="9" hidden="1"/>
    <cellStyle name="Besuchter Link" xfId="258" builtinId="9" hidden="1"/>
    <cellStyle name="Besuchter Link" xfId="260" builtinId="9" hidden="1"/>
    <cellStyle name="Besuchter Link" xfId="262" builtinId="9" hidden="1"/>
    <cellStyle name="Besuchter Link" xfId="264" builtinId="9" hidden="1"/>
    <cellStyle name="Besuchter Link" xfId="266" builtinId="9" hidden="1"/>
    <cellStyle name="Besuchter Link" xfId="268" builtinId="9" hidden="1"/>
    <cellStyle name="Besuchter Link" xfId="270" builtinId="9" hidden="1"/>
    <cellStyle name="Besuchter Link" xfId="272" builtinId="9" hidden="1"/>
    <cellStyle name="Besuchter Link" xfId="274" builtinId="9" hidden="1"/>
    <cellStyle name="Besuchter Link" xfId="276" builtinId="9" hidden="1"/>
    <cellStyle name="Besuchter Link" xfId="278" builtinId="9" hidden="1"/>
    <cellStyle name="Besuchter Link" xfId="280" builtinId="9" hidden="1"/>
    <cellStyle name="Besuchter Link" xfId="282" builtinId="9" hidden="1"/>
    <cellStyle name="Besuchter Link" xfId="284" builtinId="9" hidden="1"/>
    <cellStyle name="Besuchter Link" xfId="286" builtinId="9" hidden="1"/>
    <cellStyle name="Besuchter Link" xfId="288" builtinId="9" hidden="1"/>
    <cellStyle name="Besuchter Link" xfId="290" builtinId="9" hidden="1"/>
    <cellStyle name="Besuchter Link" xfId="292" builtinId="9" hidden="1"/>
    <cellStyle name="Besuchter Link" xfId="294" builtinId="9" hidden="1"/>
    <cellStyle name="Besuchter Link" xfId="296" builtinId="9" hidden="1"/>
    <cellStyle name="Besuchter Link" xfId="298" builtinId="9" hidden="1"/>
    <cellStyle name="Besuchter Link" xfId="300" builtinId="9" hidden="1"/>
    <cellStyle name="Besuchter Link" xfId="302" builtinId="9" hidden="1"/>
    <cellStyle name="Besuchter Link" xfId="304" builtinId="9" hidden="1"/>
    <cellStyle name="Besuchter Link" xfId="306" builtinId="9" hidden="1"/>
    <cellStyle name="Besuchter Link" xfId="308" builtinId="9" hidden="1"/>
    <cellStyle name="Besuchter Link" xfId="310" builtinId="9" hidden="1"/>
    <cellStyle name="Besuchter Link" xfId="312" builtinId="9" hidden="1"/>
    <cellStyle name="Besuchter Link" xfId="314" builtinId="9" hidden="1"/>
    <cellStyle name="Besuchter Link" xfId="316" builtinId="9" hidden="1"/>
    <cellStyle name="Besuchter Link" xfId="318" builtinId="9" hidden="1"/>
    <cellStyle name="Besuchter Link" xfId="320" builtinId="9" hidden="1"/>
    <cellStyle name="Besuchter Link" xfId="322" builtinId="9" hidden="1"/>
    <cellStyle name="Besuchter Link" xfId="324" builtinId="9" hidden="1"/>
    <cellStyle name="Besuchter Link" xfId="326" builtinId="9" hidden="1"/>
    <cellStyle name="Besuchter Link" xfId="328" builtinId="9" hidden="1"/>
    <cellStyle name="Besuchter Link" xfId="330" builtinId="9" hidden="1"/>
    <cellStyle name="Besuchter Link" xfId="332" builtinId="9" hidden="1"/>
    <cellStyle name="Besuchter Link" xfId="334" builtinId="9" hidden="1"/>
    <cellStyle name="Besuchter Link" xfId="336" builtinId="9" hidden="1"/>
    <cellStyle name="Besuchter Link" xfId="338" builtinId="9" hidden="1"/>
    <cellStyle name="Besuchter Link" xfId="340" builtinId="9" hidden="1"/>
    <cellStyle name="Besuchter Link" xfId="342" builtinId="9" hidden="1"/>
    <cellStyle name="Besuchter Link" xfId="344" builtinId="9" hidden="1"/>
    <cellStyle name="Besuchter Link" xfId="346" builtinId="9" hidden="1"/>
    <cellStyle name="Besuchter Link" xfId="348" builtinId="9" hidden="1"/>
    <cellStyle name="Besuchter Link" xfId="350" builtinId="9" hidden="1"/>
    <cellStyle name="Besuchter Link" xfId="352" builtinId="9" hidden="1"/>
    <cellStyle name="Besuchter Link" xfId="354" builtinId="9" hidden="1"/>
    <cellStyle name="Besuchter Link" xfId="356" builtinId="9" hidden="1"/>
    <cellStyle name="Besuchter Link" xfId="358" builtinId="9" hidden="1"/>
    <cellStyle name="Besuchter Link" xfId="360" builtinId="9" hidden="1"/>
    <cellStyle name="Besuchter Link" xfId="362" builtinId="9" hidden="1"/>
    <cellStyle name="Besuchter Link" xfId="364" builtinId="9" hidden="1"/>
    <cellStyle name="Besuchter Link" xfId="366" builtinId="9" hidden="1"/>
    <cellStyle name="Besuchter Link" xfId="368" builtinId="9" hidden="1"/>
    <cellStyle name="Besuchter Link" xfId="370" builtinId="9" hidden="1"/>
    <cellStyle name="Besuchter Link" xfId="372" builtinId="9" hidden="1"/>
    <cellStyle name="Besuchter Link" xfId="374" builtinId="9" hidden="1"/>
    <cellStyle name="Besuchter Link" xfId="376" builtinId="9" hidden="1"/>
    <cellStyle name="Besuchter Link" xfId="378" builtinId="9" hidden="1"/>
    <cellStyle name="Besuchter Link" xfId="380" builtinId="9" hidden="1"/>
    <cellStyle name="Besuchter Link" xfId="382" builtinId="9" hidden="1"/>
    <cellStyle name="Besuchter Link" xfId="384" builtinId="9" hidden="1"/>
    <cellStyle name="Besuchter Link" xfId="386" builtinId="9" hidden="1"/>
    <cellStyle name="Besuchter Link" xfId="388" builtinId="9" hidden="1"/>
    <cellStyle name="Besuchter Link" xfId="390" builtinId="9" hidden="1"/>
    <cellStyle name="Besuchter Link" xfId="392" builtinId="9" hidden="1"/>
    <cellStyle name="Besuchter Link" xfId="394" builtinId="9" hidden="1"/>
    <cellStyle name="Besuchter Link" xfId="396" builtinId="9" hidden="1"/>
    <cellStyle name="Besuchter Link" xfId="398" builtinId="9" hidden="1"/>
    <cellStyle name="Besuchter Link" xfId="400" builtinId="9" hidden="1"/>
    <cellStyle name="Besuchter Link" xfId="402" builtinId="9" hidden="1"/>
    <cellStyle name="Besuchter Link" xfId="404" builtinId="9" hidden="1"/>
    <cellStyle name="Besuchter Link" xfId="406" builtinId="9" hidden="1"/>
    <cellStyle name="Besuchter Link" xfId="408" builtinId="9" hidden="1"/>
    <cellStyle name="Besuchter Link" xfId="410" builtinId="9" hidden="1"/>
    <cellStyle name="Besuchter Link" xfId="412" builtinId="9" hidden="1"/>
    <cellStyle name="Besuchter Link" xfId="414" builtinId="9" hidden="1"/>
    <cellStyle name="Besuchter Link" xfId="416" builtinId="9" hidden="1"/>
    <cellStyle name="Besuchter Link" xfId="418" builtinId="9" hidden="1"/>
    <cellStyle name="Besuchter Link" xfId="420" builtinId="9" hidden="1"/>
    <cellStyle name="Besuchter Link" xfId="422" builtinId="9" hidden="1"/>
    <cellStyle name="Besuchter Link" xfId="424" builtinId="9" hidden="1"/>
    <cellStyle name="Besuchter Link" xfId="426" builtinId="9" hidden="1"/>
    <cellStyle name="Besuchter Link" xfId="428" builtinId="9" hidden="1"/>
    <cellStyle name="Besuchter Link" xfId="430" builtinId="9" hidden="1"/>
    <cellStyle name="Besuchter Link" xfId="432" builtinId="9" hidden="1"/>
    <cellStyle name="Besuchter Link" xfId="434" builtinId="9" hidden="1"/>
    <cellStyle name="Besuchter Link" xfId="436" builtinId="9" hidden="1"/>
    <cellStyle name="Besuchter Link" xfId="438" builtinId="9" hidden="1"/>
    <cellStyle name="Besuchter Link" xfId="440" builtinId="9" hidden="1"/>
    <cellStyle name="Besuchter Link" xfId="442" builtinId="9" hidden="1"/>
    <cellStyle name="Besuchter Link" xfId="444" builtinId="9" hidden="1"/>
    <cellStyle name="Besuchter Link" xfId="446" builtinId="9" hidden="1"/>
    <cellStyle name="Besuchter Link" xfId="448" builtinId="9" hidden="1"/>
    <cellStyle name="Besuchter Link" xfId="450" builtinId="9" hidden="1"/>
    <cellStyle name="Besuchter Link" xfId="452" builtinId="9" hidden="1"/>
    <cellStyle name="Besuchter Link" xfId="454" builtinId="9" hidden="1"/>
    <cellStyle name="Besuchter Link" xfId="456" builtinId="9" hidden="1"/>
    <cellStyle name="Besuchter Link" xfId="458" builtinId="9" hidden="1"/>
    <cellStyle name="Besuchter Link" xfId="460" builtinId="9" hidden="1"/>
    <cellStyle name="Besuchter Link" xfId="462" builtinId="9" hidden="1"/>
    <cellStyle name="Besuchter Link" xfId="464" builtinId="9" hidden="1"/>
    <cellStyle name="Besuchter Link" xfId="466" builtinId="9" hidden="1"/>
    <cellStyle name="Besuchter Link" xfId="468" builtinId="9" hidden="1"/>
    <cellStyle name="Besuchter Link" xfId="470" builtinId="9" hidden="1"/>
    <cellStyle name="Besuchter Link" xfId="472" builtinId="9" hidden="1"/>
    <cellStyle name="Besuchter Link" xfId="474" builtinId="9" hidden="1"/>
    <cellStyle name="Besuchter Link" xfId="476" builtinId="9" hidden="1"/>
    <cellStyle name="Besuchter Link" xfId="478" builtinId="9" hidden="1"/>
    <cellStyle name="Besuchter Link" xfId="480" builtinId="9" hidden="1"/>
    <cellStyle name="Besuchter Link" xfId="482" builtinId="9" hidden="1"/>
    <cellStyle name="Besuchter Link" xfId="484" builtinId="9" hidden="1"/>
    <cellStyle name="Besuchter Link" xfId="486" builtinId="9" hidden="1"/>
    <cellStyle name="Besuchter Link" xfId="488" builtinId="9" hidden="1"/>
    <cellStyle name="Besuchter Link" xfId="490" builtinId="9" hidden="1"/>
    <cellStyle name="Besuchter Link" xfId="492" builtinId="9" hidden="1"/>
    <cellStyle name="Besuchter Link" xfId="494" builtinId="9" hidden="1"/>
    <cellStyle name="Besuchter Link" xfId="496" builtinId="9" hidden="1"/>
    <cellStyle name="Besuchter Link" xfId="498" builtinId="9" hidden="1"/>
    <cellStyle name="Besuchter Link" xfId="500" builtinId="9" hidden="1"/>
    <cellStyle name="Besuchter Link" xfId="502" builtinId="9" hidden="1"/>
    <cellStyle name="Besuchter Link" xfId="504" builtinId="9" hidden="1"/>
    <cellStyle name="Besuchter Link" xfId="506" builtinId="9" hidden="1"/>
    <cellStyle name="Besuchter Link" xfId="508" builtinId="9" hidden="1"/>
    <cellStyle name="Besuchter Link" xfId="510" builtinId="9" hidden="1"/>
    <cellStyle name="Besuchter Link" xfId="512" builtinId="9" hidden="1"/>
    <cellStyle name="Besuchter Link" xfId="514" builtinId="9" hidden="1"/>
    <cellStyle name="Besuchter Link" xfId="516" builtinId="9" hidden="1"/>
    <cellStyle name="Besuchter Link" xfId="518" builtinId="9" hidden="1"/>
    <cellStyle name="Besuchter Link" xfId="520" builtinId="9" hidden="1"/>
    <cellStyle name="Besuchter Link" xfId="522" builtinId="9" hidden="1"/>
    <cellStyle name="Besuchter Link" xfId="524" builtinId="9" hidden="1"/>
    <cellStyle name="Besuchter Link" xfId="526" builtinId="9" hidden="1"/>
    <cellStyle name="Besuchter Link" xfId="528" builtinId="9" hidden="1"/>
    <cellStyle name="Besuchter Link" xfId="530" builtinId="9" hidden="1"/>
    <cellStyle name="Besuchter Link" xfId="532" builtinId="9" hidden="1"/>
    <cellStyle name="Besuchter Link" xfId="534" builtinId="9" hidden="1"/>
    <cellStyle name="Besuchter Link" xfId="536" builtinId="9" hidden="1"/>
    <cellStyle name="Besuchter Link" xfId="538" builtinId="9" hidden="1"/>
    <cellStyle name="Besuchter Link" xfId="540" builtinId="9" hidden="1"/>
    <cellStyle name="Besuchter Link" xfId="542" builtinId="9" hidden="1"/>
    <cellStyle name="Besuchter Link" xfId="544" builtinId="9" hidden="1"/>
    <cellStyle name="Besuchter Link" xfId="546" builtinId="9" hidden="1"/>
    <cellStyle name="Besuchter Link" xfId="548" builtinId="9" hidden="1"/>
    <cellStyle name="Besuchter Link" xfId="550" builtinId="9" hidden="1"/>
    <cellStyle name="Besuchter Link" xfId="552" builtinId="9" hidden="1"/>
    <cellStyle name="Besuchter Link" xfId="554" builtinId="9" hidden="1"/>
    <cellStyle name="Besuchter Link" xfId="556" builtinId="9" hidden="1"/>
    <cellStyle name="Besuchter Link" xfId="558" builtinId="9" hidden="1"/>
    <cellStyle name="Besuchter Link" xfId="560" builtinId="9" hidden="1"/>
    <cellStyle name="Besuchter Link" xfId="562" builtinId="9" hidden="1"/>
    <cellStyle name="Besuchter Link" xfId="564" builtinId="9" hidden="1"/>
    <cellStyle name="Besuchter Link" xfId="566" builtinId="9" hidden="1"/>
    <cellStyle name="Besuchter Link" xfId="568" builtinId="9" hidden="1"/>
    <cellStyle name="Besuchter Link" xfId="570" builtinId="9" hidden="1"/>
    <cellStyle name="Besuchter Link" xfId="572" builtinId="9" hidden="1"/>
    <cellStyle name="Besuchter Link" xfId="574" builtinId="9" hidden="1"/>
    <cellStyle name="Besuchter Link" xfId="576" builtinId="9" hidden="1"/>
    <cellStyle name="Besuchter Link" xfId="578" builtinId="9" hidden="1"/>
    <cellStyle name="Besuchter Link" xfId="580" builtinId="9" hidden="1"/>
    <cellStyle name="Besuchter Link" xfId="582" builtinId="9" hidden="1"/>
    <cellStyle name="Besuchter Link" xfId="584" builtinId="9" hidden="1"/>
    <cellStyle name="Besuchter Link" xfId="586" builtinId="9" hidden="1"/>
    <cellStyle name="Besuchter Link" xfId="588" builtinId="9" hidden="1"/>
    <cellStyle name="Besuchter Link" xfId="590" builtinId="9" hidden="1"/>
    <cellStyle name="Besuchter Link" xfId="592" builtinId="9" hidden="1"/>
    <cellStyle name="Besuchter Link" xfId="594" builtinId="9" hidden="1"/>
    <cellStyle name="Besuchter Link" xfId="596" builtinId="9" hidden="1"/>
    <cellStyle name="Besuchter Link" xfId="598" builtinId="9" hidden="1"/>
    <cellStyle name="Besuchter Link" xfId="600" builtinId="9" hidden="1"/>
    <cellStyle name="Besuchter Link" xfId="602" builtinId="9" hidden="1"/>
    <cellStyle name="Besuchter Link" xfId="604" builtinId="9" hidden="1"/>
    <cellStyle name="Besuchter Link" xfId="606" builtinId="9" hidden="1"/>
    <cellStyle name="Besuchter Link" xfId="608" builtinId="9" hidden="1"/>
    <cellStyle name="Besuchter Link" xfId="610" builtinId="9" hidden="1"/>
    <cellStyle name="Besuchter Link" xfId="612" builtinId="9" hidden="1"/>
    <cellStyle name="Besuchter Link" xfId="614" builtinId="9" hidden="1"/>
    <cellStyle name="Besuchter Link" xfId="616" builtinId="9" hidden="1"/>
    <cellStyle name="Besuchter Link" xfId="618" builtinId="9" hidden="1"/>
    <cellStyle name="Besuchter Link" xfId="620" builtinId="9" hidden="1"/>
    <cellStyle name="Besuchter Link" xfId="622" builtinId="9" hidden="1"/>
    <cellStyle name="Besuchter Link" xfId="624" builtinId="9" hidden="1"/>
    <cellStyle name="Besuchter Link" xfId="626" builtinId="9" hidden="1"/>
    <cellStyle name="Besuchter Link" xfId="628" builtinId="9" hidden="1"/>
    <cellStyle name="Besuchter Link" xfId="630" builtinId="9" hidden="1"/>
    <cellStyle name="Besuchter Link" xfId="632" builtinId="9" hidden="1"/>
    <cellStyle name="Besuchter Link" xfId="634" builtinId="9" hidden="1"/>
    <cellStyle name="Besuchter Link" xfId="636" builtinId="9" hidden="1"/>
    <cellStyle name="Besuchter Link" xfId="638" builtinId="9" hidden="1"/>
    <cellStyle name="Besuchter Link" xfId="640" builtinId="9" hidden="1"/>
    <cellStyle name="Besuchter Link" xfId="642" builtinId="9" hidden="1"/>
    <cellStyle name="Besuchter Link" xfId="644" builtinId="9" hidden="1"/>
    <cellStyle name="Besuchter Link" xfId="646" builtinId="9" hidden="1"/>
    <cellStyle name="Besuchter Link" xfId="648" builtinId="9" hidden="1"/>
    <cellStyle name="Besuchter Link" xfId="650" builtinId="9" hidden="1"/>
    <cellStyle name="Besuchter Link" xfId="652" builtinId="9" hidden="1"/>
    <cellStyle name="Besuchter Link" xfId="654" builtinId="9" hidden="1"/>
    <cellStyle name="Besuchter Link" xfId="656" builtinId="9" hidden="1"/>
    <cellStyle name="Besuchter Link" xfId="658" builtinId="9" hidden="1"/>
    <cellStyle name="Besuchter Link" xfId="660" builtinId="9" hidden="1"/>
    <cellStyle name="Besuchter Link" xfId="662" builtinId="9" hidden="1"/>
    <cellStyle name="Besuchter Link" xfId="664" builtinId="9" hidden="1"/>
    <cellStyle name="Besuchter Link" xfId="666" builtinId="9" hidden="1"/>
    <cellStyle name="Besuchter Link" xfId="668" builtinId="9" hidden="1"/>
    <cellStyle name="Besuchter Link" xfId="670" builtinId="9" hidden="1"/>
    <cellStyle name="Besuchter Link" xfId="672" builtinId="9" hidden="1"/>
    <cellStyle name="Besuchter Link" xfId="674" builtinId="9" hidden="1"/>
    <cellStyle name="Besuchter Link" xfId="676" builtinId="9" hidden="1"/>
    <cellStyle name="Besuchter Link" xfId="678" builtinId="9" hidden="1"/>
    <cellStyle name="Besuchter Link" xfId="680" builtinId="9" hidden="1"/>
    <cellStyle name="Besuchter Link" xfId="682" builtinId="9" hidden="1"/>
    <cellStyle name="Besuchter Link" xfId="684" builtinId="9" hidden="1"/>
    <cellStyle name="Besuchter Link" xfId="686" builtinId="9" hidden="1"/>
    <cellStyle name="Besuchter Link" xfId="688" builtinId="9" hidden="1"/>
    <cellStyle name="Besuchter Link" xfId="690" builtinId="9" hidden="1"/>
    <cellStyle name="Besuchter Link" xfId="692" builtinId="9" hidden="1"/>
    <cellStyle name="Besuchter Link" xfId="694" builtinId="9" hidden="1"/>
    <cellStyle name="Besuchter Link" xfId="696" builtinId="9" hidden="1"/>
    <cellStyle name="Besuchter Link" xfId="698" builtinId="9" hidden="1"/>
    <cellStyle name="Besuchter Link" xfId="700" builtinId="9" hidden="1"/>
    <cellStyle name="Besuchter Link" xfId="702" builtinId="9" hidden="1"/>
    <cellStyle name="Besuchter Link" xfId="704" builtinId="9" hidden="1"/>
    <cellStyle name="Besuchter Link" xfId="706" builtinId="9" hidden="1"/>
    <cellStyle name="Besuchter Link" xfId="708" builtinId="9" hidden="1"/>
    <cellStyle name="Besuchter Link" xfId="710" builtinId="9" hidden="1"/>
    <cellStyle name="Besuchter Link" xfId="712" builtinId="9" hidden="1"/>
    <cellStyle name="Besuchter Link" xfId="714" builtinId="9" hidden="1"/>
    <cellStyle name="Besuchter Link" xfId="716" builtinId="9" hidden="1"/>
    <cellStyle name="Besuchter Link" xfId="718" builtinId="9" hidden="1"/>
    <cellStyle name="Besuchter Link" xfId="720" builtinId="9" hidden="1"/>
    <cellStyle name="Besuchter Link" xfId="722" builtinId="9" hidden="1"/>
    <cellStyle name="Besuchter Link" xfId="724" builtinId="9" hidden="1"/>
    <cellStyle name="Besuchter Link" xfId="726" builtinId="9" hidden="1"/>
    <cellStyle name="Besuchter Link" xfId="728" builtinId="9" hidden="1"/>
    <cellStyle name="Besuchter Link" xfId="730" builtinId="9" hidden="1"/>
    <cellStyle name="Besuchter Link" xfId="732" builtinId="9" hidden="1"/>
    <cellStyle name="Besuchter Link" xfId="734" builtinId="9" hidden="1"/>
    <cellStyle name="Besuchter Link" xfId="736" builtinId="9" hidden="1"/>
    <cellStyle name="Besuchter Link" xfId="738" builtinId="9" hidden="1"/>
    <cellStyle name="Besuchter Link" xfId="740" builtinId="9" hidden="1"/>
    <cellStyle name="Besuchter Link" xfId="742" builtinId="9" hidden="1"/>
    <cellStyle name="Besuchter Link" xfId="744" builtinId="9" hidden="1"/>
    <cellStyle name="Besuchter Link" xfId="746" builtinId="9" hidden="1"/>
    <cellStyle name="Besuchter Link" xfId="748" builtinId="9" hidden="1"/>
    <cellStyle name="Besuchter Link" xfId="750" builtinId="9" hidden="1"/>
    <cellStyle name="Besuchter Link" xfId="752" builtinId="9" hidden="1"/>
    <cellStyle name="Besuchter Link" xfId="754" builtinId="9" hidden="1"/>
    <cellStyle name="Besuchter Link" xfId="756" builtinId="9" hidden="1"/>
    <cellStyle name="Besuchter Link" xfId="758" builtinId="9" hidden="1"/>
    <cellStyle name="Besuchter Link" xfId="760" builtinId="9" hidden="1"/>
    <cellStyle name="Besuchter Link" xfId="762" builtinId="9" hidden="1"/>
    <cellStyle name="Besuchter Link" xfId="764" builtinId="9" hidden="1"/>
    <cellStyle name="Besuchter Link" xfId="766" builtinId="9" hidden="1"/>
    <cellStyle name="Besuchter Link" xfId="768" builtinId="9" hidden="1"/>
    <cellStyle name="Besuchter Link" xfId="770" builtinId="9" hidden="1"/>
    <cellStyle name="Besuchter Link" xfId="772" builtinId="9" hidden="1"/>
    <cellStyle name="Besuchter Link" xfId="774" builtinId="9" hidden="1"/>
    <cellStyle name="Besuchter Link" xfId="776" builtinId="9" hidden="1"/>
    <cellStyle name="Besuchter Link" xfId="778" builtinId="9" hidden="1"/>
    <cellStyle name="Besuchter Link" xfId="780" builtinId="9" hidden="1"/>
    <cellStyle name="Besuchter Link" xfId="782" builtinId="9" hidden="1"/>
    <cellStyle name="Besuchter Link" xfId="784" builtinId="9" hidden="1"/>
    <cellStyle name="Besuchter Link" xfId="786" builtinId="9" hidden="1"/>
    <cellStyle name="Besuchter Link" xfId="788" builtinId="9" hidden="1"/>
    <cellStyle name="Besuchter Link" xfId="790" builtinId="9" hidden="1"/>
    <cellStyle name="Besuchter Link" xfId="792" builtinId="9" hidden="1"/>
    <cellStyle name="Besuchter Link" xfId="794" builtinId="9" hidden="1"/>
    <cellStyle name="Besuchter Link" xfId="796" builtinId="9" hidden="1"/>
    <cellStyle name="Besuchter Link" xfId="798" builtinId="9" hidden="1"/>
    <cellStyle name="Besuchter Link" xfId="800" builtinId="9" hidden="1"/>
    <cellStyle name="Besuchter Link" xfId="802" builtinId="9" hidden="1"/>
    <cellStyle name="Besuchter Link" xfId="804" builtinId="9" hidden="1"/>
    <cellStyle name="Besuchter Link" xfId="806" builtinId="9" hidden="1"/>
    <cellStyle name="Besuchter Link" xfId="808" builtinId="9" hidden="1"/>
    <cellStyle name="Besuchter Link" xfId="810" builtinId="9" hidden="1"/>
    <cellStyle name="Besuchter Link" xfId="812" builtinId="9" hidden="1"/>
    <cellStyle name="Besuchter Link" xfId="814" builtinId="9" hidden="1"/>
    <cellStyle name="Besuchter Link" xfId="816" builtinId="9" hidden="1"/>
    <cellStyle name="Besuchter Link" xfId="818" builtinId="9" hidden="1"/>
    <cellStyle name="Besuchter Link" xfId="820" builtinId="9" hidden="1"/>
    <cellStyle name="Besuchter Link" xfId="822" builtinId="9" hidden="1"/>
    <cellStyle name="Besuchter Link" xfId="824" builtinId="9" hidden="1"/>
    <cellStyle name="Besuchter Link" xfId="826" builtinId="9" hidden="1"/>
    <cellStyle name="Besuchter Link" xfId="828" builtinId="9" hidden="1"/>
    <cellStyle name="Besuchter Link" xfId="830" builtinId="9" hidden="1"/>
    <cellStyle name="Besuchter Link" xfId="832" builtinId="9" hidden="1"/>
    <cellStyle name="Besuchter Link" xfId="834" builtinId="9" hidden="1"/>
    <cellStyle name="Besuchter Link" xfId="836" builtinId="9" hidden="1"/>
    <cellStyle name="Besuchter Link" xfId="838" builtinId="9" hidden="1"/>
    <cellStyle name="Besuchter Link" xfId="840" builtinId="9" hidden="1"/>
    <cellStyle name="Besuchter Link" xfId="842" builtinId="9" hidden="1"/>
    <cellStyle name="Besuchter Link" xfId="844" builtinId="9" hidden="1"/>
    <cellStyle name="Besuchter Link" xfId="846" builtinId="9" hidden="1"/>
    <cellStyle name="Besuchter Link" xfId="848" builtinId="9" hidden="1"/>
    <cellStyle name="Besuchter Link" xfId="850" builtinId="9" hidden="1"/>
    <cellStyle name="Besuchter Link" xfId="852" builtinId="9" hidden="1"/>
    <cellStyle name="Besuchter Link" xfId="854" builtinId="9" hidden="1"/>
    <cellStyle name="Besuchter Link" xfId="856" builtinId="9" hidden="1"/>
    <cellStyle name="Besuchter Link" xfId="858" builtinId="9" hidden="1"/>
    <cellStyle name="Besuchter Link" xfId="860" builtinId="9" hidden="1"/>
    <cellStyle name="Besuchter Link" xfId="862" builtinId="9" hidden="1"/>
    <cellStyle name="Besuchter Link" xfId="864" builtinId="9" hidden="1"/>
    <cellStyle name="Besuchter Link" xfId="866" builtinId="9" hidden="1"/>
    <cellStyle name="Besuchter Link" xfId="868" builtinId="9" hidden="1"/>
    <cellStyle name="Besuchter Link" xfId="870" builtinId="9" hidden="1"/>
    <cellStyle name="Besuchter Link" xfId="872" builtinId="9" hidden="1"/>
    <cellStyle name="Besuchter Link" xfId="874" builtinId="9" hidden="1"/>
    <cellStyle name="Besuchter Link" xfId="876" builtinId="9" hidden="1"/>
    <cellStyle name="Besuchter Link" xfId="878" builtinId="9" hidden="1"/>
    <cellStyle name="Besuchter Link" xfId="880" builtinId="9" hidden="1"/>
    <cellStyle name="Besuchter Link" xfId="882" builtinId="9" hidden="1"/>
    <cellStyle name="Besuchter Link" xfId="884" builtinId="9" hidden="1"/>
    <cellStyle name="Besuchter Link" xfId="886" builtinId="9" hidden="1"/>
    <cellStyle name="Besuchter Link" xfId="888" builtinId="9" hidden="1"/>
    <cellStyle name="Besuchter Link" xfId="890" builtinId="9" hidden="1"/>
    <cellStyle name="Besuchter Link" xfId="892" builtinId="9" hidden="1"/>
    <cellStyle name="Besuchter Link" xfId="894" builtinId="9" hidden="1"/>
    <cellStyle name="Besuchter Link" xfId="896" builtinId="9" hidden="1"/>
    <cellStyle name="Besuchter Link" xfId="898" builtinId="9" hidden="1"/>
    <cellStyle name="Besuchter Link" xfId="900" builtinId="9" hidden="1"/>
    <cellStyle name="Besuchter Link" xfId="902" builtinId="9" hidden="1"/>
    <cellStyle name="Besuchter Link" xfId="904" builtinId="9" hidden="1"/>
    <cellStyle name="Besuchter Link" xfId="906" builtinId="9" hidden="1"/>
    <cellStyle name="Besuchter Link" xfId="908" builtinId="9" hidden="1"/>
    <cellStyle name="Besuchter Link" xfId="910" builtinId="9" hidden="1"/>
    <cellStyle name="Besuchter Link" xfId="912" builtinId="9" hidden="1"/>
    <cellStyle name="Besuchter Link" xfId="914" builtinId="9" hidden="1"/>
    <cellStyle name="Besuchter Link" xfId="916" builtinId="9" hidden="1"/>
    <cellStyle name="Besuchter Link" xfId="918" builtinId="9" hidden="1"/>
    <cellStyle name="Besuchter Link" xfId="920" builtinId="9" hidden="1"/>
    <cellStyle name="Besuchter Link" xfId="922" builtinId="9" hidden="1"/>
    <cellStyle name="Besuchter Link" xfId="924" builtinId="9" hidden="1"/>
    <cellStyle name="Besuchter Link" xfId="926" builtinId="9" hidden="1"/>
    <cellStyle name="Besuchter Link" xfId="928" builtinId="9" hidden="1"/>
    <cellStyle name="Besuchter Link" xfId="930" builtinId="9" hidden="1"/>
    <cellStyle name="Besuchter Link" xfId="932" builtinId="9" hidden="1"/>
    <cellStyle name="Besuchter Link" xfId="934" builtinId="9" hidden="1"/>
    <cellStyle name="Besuchter Link" xfId="936" builtinId="9" hidden="1"/>
    <cellStyle name="Besuchter Link" xfId="938" builtinId="9" hidden="1"/>
    <cellStyle name="Besuchter Link" xfId="940" builtinId="9" hidden="1"/>
    <cellStyle name="Besuchter Link" xfId="942" builtinId="9" hidden="1"/>
    <cellStyle name="Besuchter Link" xfId="944" builtinId="9" hidden="1"/>
    <cellStyle name="Besuchter Link" xfId="946" builtinId="9" hidden="1"/>
    <cellStyle name="Besuchter Link" xfId="948" builtinId="9" hidden="1"/>
    <cellStyle name="Besuchter Link" xfId="950" builtinId="9" hidden="1"/>
    <cellStyle name="Besuchter Link" xfId="952" builtinId="9" hidden="1"/>
    <cellStyle name="Besuchter Link" xfId="954" builtinId="9" hidden="1"/>
    <cellStyle name="Besuchter Link" xfId="956" builtinId="9" hidden="1"/>
    <cellStyle name="Besuchter Link" xfId="958" builtinId="9" hidden="1"/>
    <cellStyle name="Besuchter Link" xfId="960" builtinId="9" hidden="1"/>
    <cellStyle name="Besuchter Link" xfId="962" builtinId="9" hidden="1"/>
    <cellStyle name="Besuchter Link" xfId="964" builtinId="9" hidden="1"/>
    <cellStyle name="Besuchter Link" xfId="966" builtinId="9" hidden="1"/>
    <cellStyle name="Besuchter Link" xfId="968" builtinId="9" hidden="1"/>
    <cellStyle name="Besuchter Link" xfId="970" builtinId="9" hidden="1"/>
    <cellStyle name="Besuchter Link" xfId="972" builtinId="9" hidden="1"/>
    <cellStyle name="Besuchter Link" xfId="974" builtinId="9" hidden="1"/>
    <cellStyle name="Besuchter Link" xfId="976" builtinId="9" hidden="1"/>
    <cellStyle name="Besuchter Link" xfId="978" builtinId="9" hidden="1"/>
    <cellStyle name="Besuchter Link" xfId="980" builtinId="9" hidden="1"/>
    <cellStyle name="Besuchter Link" xfId="982" builtinId="9" hidden="1"/>
    <cellStyle name="Besuchter Link" xfId="984" builtinId="9" hidden="1"/>
    <cellStyle name="Besuchter Link" xfId="986" builtinId="9" hidden="1"/>
    <cellStyle name="Besuchter Link" xfId="988" builtinId="9" hidden="1"/>
    <cellStyle name="Besuchter Link" xfId="990" builtinId="9" hidden="1"/>
    <cellStyle name="Besuchter Link" xfId="992" builtinId="9" hidden="1"/>
    <cellStyle name="Besuchter Link" xfId="994" builtinId="9" hidden="1"/>
    <cellStyle name="Besuchter Link" xfId="996" builtinId="9" hidden="1"/>
    <cellStyle name="Besuchter Link" xfId="998" builtinId="9" hidden="1"/>
    <cellStyle name="Besuchter Link" xfId="1000" builtinId="9" hidden="1"/>
    <cellStyle name="Besuchter Link" xfId="1002" builtinId="9" hidden="1"/>
    <cellStyle name="Besuchter Link" xfId="1004" builtinId="9" hidden="1"/>
    <cellStyle name="Besuchter Link" xfId="1006" builtinId="9" hidden="1"/>
    <cellStyle name="Besuchter Link" xfId="1008" builtinId="9" hidden="1"/>
    <cellStyle name="Besuchter Link" xfId="1010" builtinId="9" hidden="1"/>
    <cellStyle name="Besuchter Link" xfId="1012" builtinId="9" hidden="1"/>
    <cellStyle name="Besuchter Link" xfId="1014" builtinId="9" hidden="1"/>
    <cellStyle name="Besuchter Link" xfId="1016" builtinId="9" hidden="1"/>
    <cellStyle name="Besuchter Link" xfId="1018" builtinId="9" hidden="1"/>
    <cellStyle name="Besuchter Link" xfId="1020" builtinId="9" hidden="1"/>
    <cellStyle name="Besuchter Link" xfId="1022" builtinId="9" hidden="1"/>
    <cellStyle name="Besuchter Link" xfId="1024" builtinId="9" hidden="1"/>
    <cellStyle name="Besuchter Link" xfId="1026" builtinId="9" hidden="1"/>
    <cellStyle name="Besuchter Link" xfId="1028" builtinId="9" hidden="1"/>
    <cellStyle name="Besuchter Link" xfId="1030" builtinId="9" hidden="1"/>
    <cellStyle name="Besuchter Link" xfId="1032" builtinId="9" hidden="1"/>
    <cellStyle name="Besuchter Link" xfId="1034" builtinId="9" hidden="1"/>
    <cellStyle name="Besuchter Link" xfId="1036" builtinId="9" hidden="1"/>
    <cellStyle name="Besuchter Link" xfId="1038" builtinId="9" hidden="1"/>
    <cellStyle name="Besuchter Link" xfId="1040" builtinId="9" hidden="1"/>
    <cellStyle name="Besuchter Link" xfId="1042" builtinId="9" hidden="1"/>
    <cellStyle name="Besuchter Link" xfId="1044" builtinId="9" hidden="1"/>
    <cellStyle name="Besuchter Link" xfId="1046" builtinId="9" hidden="1"/>
    <cellStyle name="Besuchter Link" xfId="1048" builtinId="9" hidden="1"/>
    <cellStyle name="Besuchter Link" xfId="1050" builtinId="9" hidden="1"/>
    <cellStyle name="Besuchter Link" xfId="1052" builtinId="9" hidden="1"/>
    <cellStyle name="Besuchter Link" xfId="1054" builtinId="9" hidden="1"/>
    <cellStyle name="Besuchter Link" xfId="1056" builtinId="9" hidden="1"/>
    <cellStyle name="Besuchter Link" xfId="1058" builtinId="9" hidden="1"/>
    <cellStyle name="Besuchter Link" xfId="1060" builtinId="9" hidden="1"/>
    <cellStyle name="Besuchter Link" xfId="1062" builtinId="9" hidden="1"/>
    <cellStyle name="Besuchter Link" xfId="1064" builtinId="9" hidden="1"/>
    <cellStyle name="Besuchter Link" xfId="1066" builtinId="9" hidden="1"/>
    <cellStyle name="Besuchter Link" xfId="1068" builtinId="9" hidden="1"/>
    <cellStyle name="Besuchter Link" xfId="1070" builtinId="9" hidden="1"/>
    <cellStyle name="Besuchter Link" xfId="1072" builtinId="9" hidden="1"/>
    <cellStyle name="Besuchter Link" xfId="1074" builtinId="9" hidden="1"/>
    <cellStyle name="Besuchter Link" xfId="1077" builtinId="9" hidden="1"/>
    <cellStyle name="Besuchter Link" xfId="1079" builtinId="9" hidden="1"/>
    <cellStyle name="Besuchter Link" xfId="1081" builtinId="9" hidden="1"/>
    <cellStyle name="Besuchter Link" xfId="1083" builtinId="9" hidden="1"/>
    <cellStyle name="Besuchter Link" xfId="1085" builtinId="9" hidden="1"/>
    <cellStyle name="Besuchter Link" xfId="1087" builtinId="9" hidden="1"/>
    <cellStyle name="Besuchter Link" xfId="1089" builtinId="9" hidden="1"/>
    <cellStyle name="Besuchter Link" xfId="1091" builtinId="9" hidden="1"/>
    <cellStyle name="Besuchter Link" xfId="1093" builtinId="9" hidden="1"/>
    <cellStyle name="Besuchter Link" xfId="1095" builtinId="9" hidden="1"/>
    <cellStyle name="Besuchter Link" xfId="1097" builtinId="9" hidden="1"/>
    <cellStyle name="Besuchter Link" xfId="1099" builtinId="9" hidden="1"/>
    <cellStyle name="Besuchter Link" xfId="1101" builtinId="9" hidden="1"/>
    <cellStyle name="Besuchter Link" xfId="1103" builtinId="9" hidden="1"/>
    <cellStyle name="Besuchter Link" xfId="1105" builtinId="9" hidden="1"/>
    <cellStyle name="Besuchter Link" xfId="1107" builtinId="9" hidden="1"/>
    <cellStyle name="Besuchter Link" xfId="1109" builtinId="9" hidden="1"/>
    <cellStyle name="Besuchter Link" xfId="1111" builtinId="9" hidden="1"/>
    <cellStyle name="Besuchter Link" xfId="1113" builtinId="9" hidden="1"/>
    <cellStyle name="Besuchter Link" xfId="1115" builtinId="9" hidden="1"/>
    <cellStyle name="Besuchter Link" xfId="1117" builtinId="9" hidden="1"/>
    <cellStyle name="Besuchter Link" xfId="1119" builtinId="9" hidden="1"/>
    <cellStyle name="Besuchter Link" xfId="1121" builtinId="9" hidden="1"/>
    <cellStyle name="Besuchter Link" xfId="1123" builtinId="9" hidden="1"/>
    <cellStyle name="Besuchter Link" xfId="1125" builtinId="9" hidden="1"/>
    <cellStyle name="Besuchter Link" xfId="1127" builtinId="9" hidden="1"/>
    <cellStyle name="Besuchter Link" xfId="1129" builtinId="9" hidden="1"/>
    <cellStyle name="Besuchter Link" xfId="1131" builtinId="9" hidden="1"/>
    <cellStyle name="Besuchter Link" xfId="1133" builtinId="9" hidden="1"/>
    <cellStyle name="Besuchter Link" xfId="1135" builtinId="9" hidden="1"/>
    <cellStyle name="Besuchter Link" xfId="1137" builtinId="9" hidden="1"/>
    <cellStyle name="Besuchter Link" xfId="1139" builtinId="9" hidden="1"/>
    <cellStyle name="Besuchter Link" xfId="1141" builtinId="9" hidden="1"/>
    <cellStyle name="Besuchter Link" xfId="1143" builtinId="9" hidden="1"/>
    <cellStyle name="Besuchter Link" xfId="1145" builtinId="9" hidden="1"/>
    <cellStyle name="Besuchter Link" xfId="1147" builtinId="9" hidden="1"/>
    <cellStyle name="Besuchter Link" xfId="1149" builtinId="9" hidden="1"/>
    <cellStyle name="Besuchter Link" xfId="1151" builtinId="9" hidden="1"/>
    <cellStyle name="Besuchter Link" xfId="1153" builtinId="9" hidden="1"/>
    <cellStyle name="Besuchter Link" xfId="1155" builtinId="9" hidden="1"/>
    <cellStyle name="Besuchter Link" xfId="1157" builtinId="9" hidden="1"/>
    <cellStyle name="Besuchter Link" xfId="1159" builtinId="9" hidden="1"/>
    <cellStyle name="Besuchter Link" xfId="1161" builtinId="9" hidden="1"/>
    <cellStyle name="Besuchter Link" xfId="1163" builtinId="9" hidden="1"/>
    <cellStyle name="Besuchter Link" xfId="1165" builtinId="9" hidden="1"/>
    <cellStyle name="Besuchter Link" xfId="1167" builtinId="9" hidden="1"/>
    <cellStyle name="Besuchter Link" xfId="1169" builtinId="9" hidden="1"/>
    <cellStyle name="Besuchter Link" xfId="1171" builtinId="9" hidden="1"/>
    <cellStyle name="Besuchter Link" xfId="1173" builtinId="9" hidden="1"/>
    <cellStyle name="Besuchter Link" xfId="1175" builtinId="9" hidden="1"/>
    <cellStyle name="Besuchter Link" xfId="1177" builtinId="9" hidden="1"/>
    <cellStyle name="Besuchter Link" xfId="1179" builtinId="9" hidden="1"/>
    <cellStyle name="Besuchter Link" xfId="1181" builtinId="9" hidden="1"/>
    <cellStyle name="Besuchter Link" xfId="1183" builtinId="9" hidden="1"/>
    <cellStyle name="Besuchter Link" xfId="1185" builtinId="9" hidden="1"/>
    <cellStyle name="Besuchter Link" xfId="1187" builtinId="9" hidden="1"/>
    <cellStyle name="Besuchter Link" xfId="1193" builtinId="9" hidden="1"/>
    <cellStyle name="Besuchter Link" xfId="1195" builtinId="9" hidden="1"/>
    <cellStyle name="Besuchter Link" xfId="1197" builtinId="9" hidden="1"/>
    <cellStyle name="Besuchter Link" xfId="1199" builtinId="9" hidden="1"/>
    <cellStyle name="Besuchter Link" xfId="1201" builtinId="9" hidden="1"/>
    <cellStyle name="Besuchter Link" xfId="1203" builtinId="9" hidden="1"/>
    <cellStyle name="Besuchter Link" xfId="1205" builtinId="9" hidden="1"/>
    <cellStyle name="Besuchter Link" xfId="1207" builtinId="9" hidden="1"/>
    <cellStyle name="Besuchter Link" xfId="1209" builtinId="9" hidden="1"/>
    <cellStyle name="Besuchter Link" xfId="1211" builtinId="9" hidden="1"/>
    <cellStyle name="Besuchter Link" xfId="1213" builtinId="9" hidden="1"/>
    <cellStyle name="Besuchter Link" xfId="1215" builtinId="9" hidden="1"/>
    <cellStyle name="Besuchter Link" xfId="1217" builtinId="9" hidden="1"/>
    <cellStyle name="Besuchter Link" xfId="1219" builtinId="9" hidden="1"/>
    <cellStyle name="Besuchter Link" xfId="1221" builtinId="9" hidden="1"/>
    <cellStyle name="Besuchter Link" xfId="1223" builtinId="9" hidden="1"/>
    <cellStyle name="Besuchter Link" xfId="1225" builtinId="9" hidden="1"/>
    <cellStyle name="Besuchter Link" xfId="1227" builtinId="9" hidden="1"/>
    <cellStyle name="Besuchter Link" xfId="1229" builtinId="9" hidden="1"/>
    <cellStyle name="Besuchter Link" xfId="1231" builtinId="9" hidden="1"/>
    <cellStyle name="Besuchter Link" xfId="1233" builtinId="9" hidden="1"/>
    <cellStyle name="Besuchter Link" xfId="1235" builtinId="9" hidden="1"/>
    <cellStyle name="Besuchter Link" xfId="1237" builtinId="9" hidden="1"/>
    <cellStyle name="Besuchter Link" xfId="1239" builtinId="9" hidden="1"/>
    <cellStyle name="Besuchter Link" xfId="1241" builtinId="9" hidden="1"/>
    <cellStyle name="Besuchter Link" xfId="1243" builtinId="9" hidden="1"/>
    <cellStyle name="Besuchter Link" xfId="1245" builtinId="9" hidden="1"/>
    <cellStyle name="Besuchter Link" xfId="1247" builtinId="9" hidden="1"/>
    <cellStyle name="Besuchter Link" xfId="1249" builtinId="9" hidden="1"/>
    <cellStyle name="Besuchter Link" xfId="1251" builtinId="9" hidden="1"/>
    <cellStyle name="Besuchter Link" xfId="1253" builtinId="9" hidden="1"/>
    <cellStyle name="Besuchter Link" xfId="1270" builtinId="9" hidden="1"/>
    <cellStyle name="Besuchter Link" xfId="1272" builtinId="9" hidden="1"/>
    <cellStyle name="Besuchter Link" xfId="1274" builtinId="9" hidden="1"/>
    <cellStyle name="Besuchter Link" xfId="1276" builtinId="9" hidden="1"/>
    <cellStyle name="Besuchter Link" xfId="1278" builtinId="9" hidden="1"/>
    <cellStyle name="Besuchter Link" xfId="1280" builtinId="9" hidden="1"/>
    <cellStyle name="Besuchter Link" xfId="1282" builtinId="9" hidden="1"/>
    <cellStyle name="Besuchter Link" xfId="1284" builtinId="9" hidden="1"/>
    <cellStyle name="Besuchter Link" xfId="1286" builtinId="9" hidden="1"/>
    <cellStyle name="Besuchter Link" xfId="1288" builtinId="9" hidden="1"/>
    <cellStyle name="Besuchter Link" xfId="1290" builtinId="9" hidden="1"/>
    <cellStyle name="Besuchter Link" xfId="1292" builtinId="9" hidden="1"/>
    <cellStyle name="Besuchter Link" xfId="1294" builtinId="9" hidden="1"/>
    <cellStyle name="Besuchter Link" xfId="1296" builtinId="9" hidden="1"/>
    <cellStyle name="Besuchter Link" xfId="1298" builtinId="9" hidden="1"/>
    <cellStyle name="Besuchter Link" xfId="1300" builtinId="9" hidden="1"/>
    <cellStyle name="Besuchter Link" xfId="1302" builtinId="9" hidden="1"/>
    <cellStyle name="Besuchter Link" xfId="1304" builtinId="9" hidden="1"/>
    <cellStyle name="Besuchter Link" xfId="1306" builtinId="9" hidden="1"/>
    <cellStyle name="Besuchter Link" xfId="1308" builtinId="9" hidden="1"/>
    <cellStyle name="Besuchter Link" xfId="1310" builtinId="9" hidden="1"/>
    <cellStyle name="Besuchter Link" xfId="1312" builtinId="9" hidden="1"/>
    <cellStyle name="Besuchter Link" xfId="1314" builtinId="9" hidden="1"/>
    <cellStyle name="Besuchter Link" xfId="1316" builtinId="9" hidden="1"/>
    <cellStyle name="Besuchter Link" xfId="1318" builtinId="9" hidden="1"/>
    <cellStyle name="Besuchter Link" xfId="1320" builtinId="9" hidden="1"/>
    <cellStyle name="Besuchter Link" xfId="1322" builtinId="9" hidden="1"/>
    <cellStyle name="Besuchter Link" xfId="1324" builtinId="9" hidden="1"/>
    <cellStyle name="Besuchter Link" xfId="1326" builtinId="9" hidden="1"/>
    <cellStyle name="Besuchter Link" xfId="1328" builtinId="9" hidden="1"/>
    <cellStyle name="Besuchter Link" xfId="1330" builtinId="9" hidden="1"/>
    <cellStyle name="Besuchter Link" xfId="1332" builtinId="9" hidden="1"/>
    <cellStyle name="Besuchter Link" xfId="1334" builtinId="9" hidden="1"/>
    <cellStyle name="Besuchter Link" xfId="1336" builtinId="9" hidden="1"/>
    <cellStyle name="Besuchter Link" xfId="1338" builtinId="9" hidden="1"/>
    <cellStyle name="Besuchter Link" xfId="1340" builtinId="9" hidden="1"/>
    <cellStyle name="Besuchter Link" xfId="1342" builtinId="9" hidden="1"/>
    <cellStyle name="Besuchter Link" xfId="1344" builtinId="9" hidden="1"/>
    <cellStyle name="Besuchter Link" xfId="1346" builtinId="9" hidden="1"/>
    <cellStyle name="Besuchter Link" xfId="1348" builtinId="9" hidden="1"/>
    <cellStyle name="Besuchter Link" xfId="1350" builtinId="9" hidden="1"/>
    <cellStyle name="Besuchter Link" xfId="1352" builtinId="9" hidden="1"/>
    <cellStyle name="Besuchter Link" xfId="1354" builtinId="9" hidden="1"/>
    <cellStyle name="Besuchter Link" xfId="1356" builtinId="9" hidden="1"/>
    <cellStyle name="Besuchter Link" xfId="1358" builtinId="9" hidden="1"/>
    <cellStyle name="Besuchter Link" xfId="1360" builtinId="9" hidden="1"/>
    <cellStyle name="Besuchter Link" xfId="1362" builtinId="9" hidden="1"/>
    <cellStyle name="Besuchter Link" xfId="1364" builtinId="9" hidden="1"/>
    <cellStyle name="Besuchter Link" xfId="1366" builtinId="9" hidden="1"/>
    <cellStyle name="Besuchter Link" xfId="1368" builtinId="9" hidden="1"/>
    <cellStyle name="Besuchter Link" xfId="1370" builtinId="9" hidden="1"/>
    <cellStyle name="Besuchter Link" xfId="1372" builtinId="9" hidden="1"/>
    <cellStyle name="Besuchter Link" xfId="1374" builtinId="9" hidden="1"/>
    <cellStyle name="Besuchter Link" xfId="1376" builtinId="9" hidden="1"/>
    <cellStyle name="Besuchter Link" xfId="1378" builtinId="9" hidden="1"/>
    <cellStyle name="Besuchter Link" xfId="1380" builtinId="9" hidden="1"/>
    <cellStyle name="Besuchter Link" xfId="1382" builtinId="9" hidden="1"/>
    <cellStyle name="Besuchter Link" xfId="1384" builtinId="9" hidden="1"/>
    <cellStyle name="Besuchter Link" xfId="1386" builtinId="9" hidden="1"/>
    <cellStyle name="Besuchter Link" xfId="1388" builtinId="9" hidden="1"/>
    <cellStyle name="Besuchter Link" xfId="1390" builtinId="9" hidden="1"/>
    <cellStyle name="Besuchter Link" xfId="1392" builtinId="9" hidden="1"/>
    <cellStyle name="Besuchter Link" xfId="1394" builtinId="9" hidden="1"/>
    <cellStyle name="Besuchter Link" xfId="1396" builtinId="9" hidden="1"/>
    <cellStyle name="Besuchter Link" xfId="1398" builtinId="9" hidden="1"/>
    <cellStyle name="Besuchter Link" xfId="1400" builtinId="9" hidden="1"/>
    <cellStyle name="Besuchter Link" xfId="1402" builtinId="9" hidden="1"/>
    <cellStyle name="Besuchter Link" xfId="1404" builtinId="9" hidden="1"/>
    <cellStyle name="Besuchter Link" xfId="1406" builtinId="9" hidden="1"/>
    <cellStyle name="Besuchter Link" xfId="1408" builtinId="9" hidden="1"/>
    <cellStyle name="Besuchter Link" xfId="1410" builtinId="9" hidden="1"/>
    <cellStyle name="Besuchter Link" xfId="1412" builtinId="9" hidden="1"/>
    <cellStyle name="Besuchter Link" xfId="1414" builtinId="9" hidden="1"/>
    <cellStyle name="Besuchter Link" xfId="1416" builtinId="9" hidden="1"/>
    <cellStyle name="Besuchter Link" xfId="1418" builtinId="9" hidden="1"/>
    <cellStyle name="Besuchter Link" xfId="1420" builtinId="9" hidden="1"/>
    <cellStyle name="Besuchter Link" xfId="1422" builtinId="9" hidden="1"/>
    <cellStyle name="Besuchter Link" xfId="1424" builtinId="9" hidden="1"/>
    <cellStyle name="Besuchter Link" xfId="1426" builtinId="9" hidden="1"/>
    <cellStyle name="Besuchter Link" xfId="1428" builtinId="9" hidden="1"/>
    <cellStyle name="Besuchter Link" xfId="1430" builtinId="9" hidden="1"/>
    <cellStyle name="Besuchter Link" xfId="1432" builtinId="9" hidden="1"/>
    <cellStyle name="Besuchter Link" xfId="1434" builtinId="9" hidden="1"/>
    <cellStyle name="Besuchter Link" xfId="1436" builtinId="9" hidden="1"/>
    <cellStyle name="Besuchter Link" xfId="1438" builtinId="9" hidden="1"/>
    <cellStyle name="Besuchter Link" xfId="1440" builtinId="9" hidden="1"/>
    <cellStyle name="Besuchter Link" xfId="1442" builtinId="9" hidden="1"/>
    <cellStyle name="Besuchter Link" xfId="1444" builtinId="9" hidden="1"/>
    <cellStyle name="Besuchter Link" xfId="1446" builtinId="9" hidden="1"/>
    <cellStyle name="Besuchter Link" xfId="1448" builtinId="9" hidden="1"/>
    <cellStyle name="Besuchter Link" xfId="1450" builtinId="9" hidden="1"/>
    <cellStyle name="Besuchter Link" xfId="1452" builtinId="9" hidden="1"/>
    <cellStyle name="Besuchter Link" xfId="1454" builtinId="9" hidden="1"/>
    <cellStyle name="Besuchter Link" xfId="1456" builtinId="9" hidden="1"/>
    <cellStyle name="Besuchter Link" xfId="1458" builtinId="9" hidden="1"/>
    <cellStyle name="Besuchter Link" xfId="1460" builtinId="9" hidden="1"/>
    <cellStyle name="Besuchter Link" xfId="1462" builtinId="9" hidden="1"/>
    <cellStyle name="Besuchter Link" xfId="1464" builtinId="9" hidden="1"/>
    <cellStyle name="Besuchter Link" xfId="1466" builtinId="9" hidden="1"/>
    <cellStyle name="Besuchter Link" xfId="1468" builtinId="9" hidden="1"/>
    <cellStyle name="Besuchter Link" xfId="1470" builtinId="9" hidden="1"/>
    <cellStyle name="Besuchter Link" xfId="1472" builtinId="9" hidden="1"/>
    <cellStyle name="Besuchter Link" xfId="1474" builtinId="9" hidden="1"/>
    <cellStyle name="Besuchter Link" xfId="1476" builtinId="9" hidden="1"/>
    <cellStyle name="Besuchter Link" xfId="1478" builtinId="9" hidden="1"/>
    <cellStyle name="Besuchter Link" xfId="1480" builtinId="9" hidden="1"/>
    <cellStyle name="Besuchter Link" xfId="1482" builtinId="9" hidden="1"/>
    <cellStyle name="Besuchter Link" xfId="1484" builtinId="9" hidden="1"/>
    <cellStyle name="Besuchter Link" xfId="1486" builtinId="9" hidden="1"/>
    <cellStyle name="Besuchter Link" xfId="1488" builtinId="9" hidden="1"/>
    <cellStyle name="Besuchter Link" xfId="1490" builtinId="9" hidden="1"/>
    <cellStyle name="Besuchter Link" xfId="1492" builtinId="9" hidden="1"/>
    <cellStyle name="Besuchter Link" xfId="1494" builtinId="9" hidden="1"/>
    <cellStyle name="Besuchter Link" xfId="1496" builtinId="9" hidden="1"/>
    <cellStyle name="Besuchter Link" xfId="1498" builtinId="9" hidden="1"/>
    <cellStyle name="Besuchter Link" xfId="1500" builtinId="9" hidden="1"/>
    <cellStyle name="Besuchter Link" xfId="1502" builtinId="9" hidden="1"/>
    <cellStyle name="Besuchter Link" xfId="1504" builtinId="9" hidden="1"/>
    <cellStyle name="Besuchter Link" xfId="1506" builtinId="9" hidden="1"/>
    <cellStyle name="Besuchter Link" xfId="1508" builtinId="9" hidden="1"/>
    <cellStyle name="Besuchter Link" xfId="1510" builtinId="9" hidden="1"/>
    <cellStyle name="Besuchter Link" xfId="1512" builtinId="9" hidden="1"/>
    <cellStyle name="Besuchter Link" xfId="1514" builtinId="9" hidden="1"/>
    <cellStyle name="Besuchter Link" xfId="1516" builtinId="9" hidden="1"/>
    <cellStyle name="Besuchter Link" xfId="1518" builtinId="9" hidden="1"/>
    <cellStyle name="Besuchter Link" xfId="1520" builtinId="9" hidden="1"/>
    <cellStyle name="Besuchter Link" xfId="1522" builtinId="9" hidden="1"/>
    <cellStyle name="Besuchter Link" xfId="1524" builtinId="9" hidden="1"/>
    <cellStyle name="Besuchter Link" xfId="1526" builtinId="9" hidden="1"/>
    <cellStyle name="Besuchter Link" xfId="1528" builtinId="9" hidden="1"/>
    <cellStyle name="Besuchter Link" xfId="1530" builtinId="9" hidden="1"/>
    <cellStyle name="Besuchter Link" xfId="1532" builtinId="9" hidden="1"/>
    <cellStyle name="Besuchter Link" xfId="1534" builtinId="9" hidden="1"/>
    <cellStyle name="Besuchter Link" xfId="1536" builtinId="9" hidden="1"/>
    <cellStyle name="Besuchter Link" xfId="1538" builtinId="9" hidden="1"/>
    <cellStyle name="Besuchter Link" xfId="1540" builtinId="9" hidden="1"/>
    <cellStyle name="Besuchter Link" xfId="1542" builtinId="9" hidden="1"/>
    <cellStyle name="Besuchter Link" xfId="1544" builtinId="9" hidden="1"/>
    <cellStyle name="Besuchter Link" xfId="1546" builtinId="9" hidden="1"/>
    <cellStyle name="Besuchter Link" xfId="1548" builtinId="9" hidden="1"/>
    <cellStyle name="Besuchter Link" xfId="1550" builtinId="9" hidden="1"/>
    <cellStyle name="Besuchter Link" xfId="1552" builtinId="9" hidden="1"/>
    <cellStyle name="Besuchter Link" xfId="1554" builtinId="9" hidden="1"/>
    <cellStyle name="Besuchter Link" xfId="1556" builtinId="9" hidden="1"/>
    <cellStyle name="Besuchter Link" xfId="1558" builtinId="9" hidden="1"/>
    <cellStyle name="Besuchter Link" xfId="1560" builtinId="9" hidden="1"/>
    <cellStyle name="Besuchter Link" xfId="1562" builtinId="9" hidden="1"/>
    <cellStyle name="Besuchter Link" xfId="1564" builtinId="9" hidden="1"/>
    <cellStyle name="Besuchter Link" xfId="1566" builtinId="9" hidden="1"/>
    <cellStyle name="Besuchter Link" xfId="1568" builtinId="9" hidden="1"/>
    <cellStyle name="Besuchter Link" xfId="1570" builtinId="9" hidden="1"/>
    <cellStyle name="Besuchter Link" xfId="1572" builtinId="9" hidden="1"/>
    <cellStyle name="Besuchter Link" xfId="1574" builtinId="9" hidden="1"/>
    <cellStyle name="Besuchter Link" xfId="1576" builtinId="9" hidden="1"/>
    <cellStyle name="Besuchter Link" xfId="1578" builtinId="9" hidden="1"/>
    <cellStyle name="Besuchter Link" xfId="1580" builtinId="9" hidden="1"/>
    <cellStyle name="Besuchter Link" xfId="1582" builtinId="9" hidden="1"/>
    <cellStyle name="Besuchter Link" xfId="1584" builtinId="9" hidden="1"/>
    <cellStyle name="Besuchter Link" xfId="1586" builtinId="9" hidden="1"/>
    <cellStyle name="Besuchter Link" xfId="1588" builtinId="9" hidden="1"/>
    <cellStyle name="Besuchter Link" xfId="1590" builtinId="9" hidden="1"/>
    <cellStyle name="Besuchter Link" xfId="1592" builtinId="9" hidden="1"/>
    <cellStyle name="Besuchter Link" xfId="1594" builtinId="9" hidden="1"/>
    <cellStyle name="Besuchter Link" xfId="1596" builtinId="9" hidden="1"/>
    <cellStyle name="Besuchter Link" xfId="1598" builtinId="9" hidden="1"/>
    <cellStyle name="Besuchter Link" xfId="1600" builtinId="9" hidden="1"/>
    <cellStyle name="Besuchter Link" xfId="1602" builtinId="9" hidden="1"/>
    <cellStyle name="Besuchter Link" xfId="1604" builtinId="9" hidden="1"/>
    <cellStyle name="Besuchter Link" xfId="1606" builtinId="9" hidden="1"/>
    <cellStyle name="Besuchter Link" xfId="1608" builtinId="9" hidden="1"/>
    <cellStyle name="Besuchter Link" xfId="1610" builtinId="9" hidden="1"/>
    <cellStyle name="Besuchter Link" xfId="1612" builtinId="9" hidden="1"/>
    <cellStyle name="Besuchter Link" xfId="1614" builtinId="9" hidden="1"/>
    <cellStyle name="Besuchter Link" xfId="1616" builtinId="9" hidden="1"/>
    <cellStyle name="Besuchter Link" xfId="1618" builtinId="9" hidden="1"/>
    <cellStyle name="Besuchter Link" xfId="1620" builtinId="9" hidden="1"/>
    <cellStyle name="Besuchter Link" xfId="1622" builtinId="9" hidden="1"/>
    <cellStyle name="Besuchter Link" xfId="1624" builtinId="9" hidden="1"/>
    <cellStyle name="Besuchter Link" xfId="1626" builtinId="9" hidden="1"/>
    <cellStyle name="Besuchter Link" xfId="1628" builtinId="9" hidden="1"/>
    <cellStyle name="Besuchter Link" xfId="1630" builtinId="9" hidden="1"/>
    <cellStyle name="Besuchter Link" xfId="1632" builtinId="9" hidden="1"/>
    <cellStyle name="Besuchter Link" xfId="1634" builtinId="9" hidden="1"/>
    <cellStyle name="Besuchter Link" xfId="1636" builtinId="9" hidden="1"/>
    <cellStyle name="Besuchter Link" xfId="1638" builtinId="9" hidden="1"/>
    <cellStyle name="Besuchter Link" xfId="1640" builtinId="9" hidden="1"/>
    <cellStyle name="Besuchter Link" xfId="1642" builtinId="9" hidden="1"/>
    <cellStyle name="Besuchter Link" xfId="1644" builtinId="9" hidden="1"/>
    <cellStyle name="Besuchter Link" xfId="1646" builtinId="9" hidden="1"/>
    <cellStyle name="Besuchter Link" xfId="1648" builtinId="9" hidden="1"/>
    <cellStyle name="Besuchter Link" xfId="1650" builtinId="9" hidden="1"/>
    <cellStyle name="Besuchter Link" xfId="1652" builtinId="9" hidden="1"/>
    <cellStyle name="Besuchter Link" xfId="1654" builtinId="9" hidden="1"/>
    <cellStyle name="Besuchter Link" xfId="1656" builtinId="9" hidden="1"/>
    <cellStyle name="Besuchter Link" xfId="1658" builtinId="9" hidden="1"/>
    <cellStyle name="Besuchter Link" xfId="1660" builtinId="9" hidden="1"/>
    <cellStyle name="Besuchter Link" xfId="1662" builtinId="9" hidden="1"/>
    <cellStyle name="Besuchter Link" xfId="1664" builtinId="9" hidden="1"/>
    <cellStyle name="Besuchter Link" xfId="1666" builtinId="9" hidden="1"/>
    <cellStyle name="Besuchter Link" xfId="1668" builtinId="9" hidden="1"/>
    <cellStyle name="Besuchter Link" xfId="1670" builtinId="9" hidden="1"/>
    <cellStyle name="Besuchter Link" xfId="1672" builtinId="9" hidden="1"/>
    <cellStyle name="Besuchter Link" xfId="1674" builtinId="9" hidden="1"/>
    <cellStyle name="Besuchter Link" xfId="1676" builtinId="9" hidden="1"/>
    <cellStyle name="Besuchter Link" xfId="1678" builtinId="9" hidden="1"/>
    <cellStyle name="Besuchter Link" xfId="1680" builtinId="9" hidden="1"/>
    <cellStyle name="Besuchter Link" xfId="1682" builtinId="9" hidden="1"/>
    <cellStyle name="Besuchter Link" xfId="1684" builtinId="9" hidden="1"/>
    <cellStyle name="Besuchter Link" xfId="1686" builtinId="9" hidden="1"/>
    <cellStyle name="Besuchter Link" xfId="1688" builtinId="9" hidden="1"/>
    <cellStyle name="Besuchter Link" xfId="1690" builtinId="9" hidden="1"/>
    <cellStyle name="Besuchter Link" xfId="1692" builtinId="9" hidden="1"/>
    <cellStyle name="Besuchter Link" xfId="1694" builtinId="9" hidden="1"/>
    <cellStyle name="Besuchter Link" xfId="1696" builtinId="9" hidden="1"/>
    <cellStyle name="Besuchter Link" xfId="1698" builtinId="9" hidden="1"/>
    <cellStyle name="Besuchter Link" xfId="1700" builtinId="9" hidden="1"/>
    <cellStyle name="Besuchter Link" xfId="1702" builtinId="9" hidden="1"/>
    <cellStyle name="Besuchter Link" xfId="1704" builtinId="9" hidden="1"/>
    <cellStyle name="Besuchter Link" xfId="1706" builtinId="9" hidden="1"/>
    <cellStyle name="Besuchter Link" xfId="1708" builtinId="9" hidden="1"/>
    <cellStyle name="Besuchter Link" xfId="1710" builtinId="9" hidden="1"/>
    <cellStyle name="Besuchter Link" xfId="1712" builtinId="9" hidden="1"/>
    <cellStyle name="Besuchter Link" xfId="1714" builtinId="9" hidden="1"/>
    <cellStyle name="Besuchter Link" xfId="1716" builtinId="9" hidden="1"/>
    <cellStyle name="Besuchter Link" xfId="1718" builtinId="9" hidden="1"/>
    <cellStyle name="Besuchter Link" xfId="1720" builtinId="9" hidden="1"/>
    <cellStyle name="Besuchter Link" xfId="1722" builtinId="9" hidden="1"/>
    <cellStyle name="Besuchter Link" xfId="1724" builtinId="9" hidden="1"/>
    <cellStyle name="Besuchter Link" xfId="1726" builtinId="9" hidden="1"/>
    <cellStyle name="Besuchter Link" xfId="1728" builtinId="9" hidden="1"/>
    <cellStyle name="Besuchter Link" xfId="1730" builtinId="9" hidden="1"/>
    <cellStyle name="Besuchter Link" xfId="1732" builtinId="9" hidden="1"/>
    <cellStyle name="Besuchter Link" xfId="1734" builtinId="9" hidden="1"/>
    <cellStyle name="Besuchter Link" xfId="1736" builtinId="9" hidden="1"/>
    <cellStyle name="Besuchter Link" xfId="1738" builtinId="9" hidden="1"/>
    <cellStyle name="Besuchter Link" xfId="1740" builtinId="9" hidden="1"/>
    <cellStyle name="Besuchter Link" xfId="1742" builtinId="9" hidden="1"/>
    <cellStyle name="Besuchter Link" xfId="1744" builtinId="9" hidden="1"/>
    <cellStyle name="Besuchter Link" xfId="1746" builtinId="9" hidden="1"/>
    <cellStyle name="Besuchter Link" xfId="1748" builtinId="9" hidden="1"/>
    <cellStyle name="Besuchter Link" xfId="1750" builtinId="9" hidden="1"/>
    <cellStyle name="Besuchter Link" xfId="1752" builtinId="9" hidden="1"/>
    <cellStyle name="Besuchter Link" xfId="1754" builtinId="9" hidden="1"/>
    <cellStyle name="Besuchter Link" xfId="1756" builtinId="9" hidden="1"/>
    <cellStyle name="Besuchter Link" xfId="1758" builtinId="9" hidden="1"/>
    <cellStyle name="Besuchter Link" xfId="1760" builtinId="9" hidden="1"/>
    <cellStyle name="Besuchter Link" xfId="1762" builtinId="9" hidden="1"/>
    <cellStyle name="Besuchter Link" xfId="1764" builtinId="9" hidden="1"/>
    <cellStyle name="Besuchter Link" xfId="1766" builtinId="9" hidden="1"/>
    <cellStyle name="Besuchter Link" xfId="1768" builtinId="9" hidden="1"/>
    <cellStyle name="Besuchter Link" xfId="1770" builtinId="9" hidden="1"/>
    <cellStyle name="Besuchter Link" xfId="1772" builtinId="9" hidden="1"/>
    <cellStyle name="Besuchter Link" xfId="1774" builtinId="9" hidden="1"/>
    <cellStyle name="Besuchter Link" xfId="1776" builtinId="9" hidden="1"/>
    <cellStyle name="Besuchter Link" xfId="1778" builtinId="9" hidden="1"/>
    <cellStyle name="Besuchter Link" xfId="1780" builtinId="9" hidden="1"/>
    <cellStyle name="Besuchter Link" xfId="1782" builtinId="9" hidden="1"/>
    <cellStyle name="Besuchter Link" xfId="1784" builtinId="9" hidden="1"/>
    <cellStyle name="Besuchter Link" xfId="1786" builtinId="9" hidden="1"/>
    <cellStyle name="Besuchter Link" xfId="1788" builtinId="9" hidden="1"/>
    <cellStyle name="Besuchter Link" xfId="1790" builtinId="9" hidden="1"/>
    <cellStyle name="Besuchter Link" xfId="1792" builtinId="9" hidden="1"/>
    <cellStyle name="Besuchter Link" xfId="1794" builtinId="9" hidden="1"/>
    <cellStyle name="Besuchter Link" xfId="1796" builtinId="9" hidden="1"/>
    <cellStyle name="Besuchter Link" xfId="1798" builtinId="9" hidden="1"/>
    <cellStyle name="Besuchter Link" xfId="1800" builtinId="9" hidden="1"/>
    <cellStyle name="Besuchter Link" xfId="1802" builtinId="9" hidden="1"/>
    <cellStyle name="Besuchter Link" xfId="1804" builtinId="9" hidden="1"/>
    <cellStyle name="Besuchter Link" xfId="1806" builtinId="9" hidden="1"/>
    <cellStyle name="Besuchter Link" xfId="1808" builtinId="9" hidden="1"/>
    <cellStyle name="Besuchter Link" xfId="1810" builtinId="9" hidden="1"/>
    <cellStyle name="Besuchter Link" xfId="1812" builtinId="9" hidden="1"/>
    <cellStyle name="Besuchter Link" xfId="1814" builtinId="9" hidden="1"/>
    <cellStyle name="Besuchter Link" xfId="1816" builtinId="9" hidden="1"/>
    <cellStyle name="Besuchter Link" xfId="1818" builtinId="9" hidden="1"/>
    <cellStyle name="Besuchter Link" xfId="1820" builtinId="9" hidden="1"/>
    <cellStyle name="Besuchter Link" xfId="1822" builtinId="9" hidden="1"/>
    <cellStyle name="Besuchter Link" xfId="1824" builtinId="9" hidden="1"/>
    <cellStyle name="Besuchter Link" xfId="1826" builtinId="9" hidden="1"/>
    <cellStyle name="Besuchter Link" xfId="1828" builtinId="9" hidden="1"/>
    <cellStyle name="Besuchter Link" xfId="1830" builtinId="9" hidden="1"/>
    <cellStyle name="Besuchter Link" xfId="1832" builtinId="9" hidden="1"/>
    <cellStyle name="Besuchter Link" xfId="1834" builtinId="9" hidden="1"/>
    <cellStyle name="Besuchter Link" xfId="1836" builtinId="9" hidden="1"/>
    <cellStyle name="Besuchter Link" xfId="1838" builtinId="9" hidden="1"/>
    <cellStyle name="Besuchter Link" xfId="1840" builtinId="9" hidden="1"/>
    <cellStyle name="Besuchter Link" xfId="1842" builtinId="9" hidden="1"/>
    <cellStyle name="Besuchter Link" xfId="1844" builtinId="9" hidden="1"/>
    <cellStyle name="Besuchter Link" xfId="1846" builtinId="9" hidden="1"/>
    <cellStyle name="Besuchter Link" xfId="1848" builtinId="9" hidden="1"/>
    <cellStyle name="Besuchter Link" xfId="1850" builtinId="9" hidden="1"/>
    <cellStyle name="Besuchter Link" xfId="1852" builtinId="9" hidden="1"/>
    <cellStyle name="Besuchter Link" xfId="1854" builtinId="9" hidden="1"/>
    <cellStyle name="Besuchter Link" xfId="1856" builtinId="9" hidden="1"/>
    <cellStyle name="Besuchter Link" xfId="1858" builtinId="9" hidden="1"/>
    <cellStyle name="Besuchter Link" xfId="1860" builtinId="9" hidden="1"/>
    <cellStyle name="Besuchter Link" xfId="1862" builtinId="9" hidden="1"/>
    <cellStyle name="Besuchter Link" xfId="1864" builtinId="9" hidden="1"/>
    <cellStyle name="Besuchter Link" xfId="1866" builtinId="9" hidden="1"/>
    <cellStyle name="Besuchter Link" xfId="1868" builtinId="9" hidden="1"/>
    <cellStyle name="Besuchter Link" xfId="1870" builtinId="9" hidden="1"/>
    <cellStyle name="Besuchter Link" xfId="1872" builtinId="9" hidden="1"/>
    <cellStyle name="Besuchter Link" xfId="1874" builtinId="9" hidden="1"/>
    <cellStyle name="Besuchter Link" xfId="1876" builtinId="9" hidden="1"/>
    <cellStyle name="Besuchter Link" xfId="1878" builtinId="9" hidden="1"/>
    <cellStyle name="Besuchter Link" xfId="1880" builtinId="9" hidden="1"/>
    <cellStyle name="Besuchter Link" xfId="1882" builtinId="9" hidden="1"/>
    <cellStyle name="Besuchter Link" xfId="1884" builtinId="9" hidden="1"/>
    <cellStyle name="Besuchter Link" xfId="1886" builtinId="9" hidden="1"/>
    <cellStyle name="Besuchter Link" xfId="1888" builtinId="9" hidden="1"/>
    <cellStyle name="Besuchter Link" xfId="1890" builtinId="9" hidden="1"/>
    <cellStyle name="Besuchter Link" xfId="1892" builtinId="9" hidden="1"/>
    <cellStyle name="Besuchter Link" xfId="1894" builtinId="9" hidden="1"/>
    <cellStyle name="Besuchter Link" xfId="1896" builtinId="9" hidden="1"/>
    <cellStyle name="Besuchter Link" xfId="1898" builtinId="9" hidden="1"/>
    <cellStyle name="Besuchter Link" xfId="1900" builtinId="9" hidden="1"/>
    <cellStyle name="Besuchter Link" xfId="1902" builtinId="9" hidden="1"/>
    <cellStyle name="Besuchter Link" xfId="1904" builtinId="9" hidden="1"/>
    <cellStyle name="Besuchter Link" xfId="1906" builtinId="9" hidden="1"/>
    <cellStyle name="Besuchter Link" xfId="1908" builtinId="9" hidden="1"/>
    <cellStyle name="Besuchter Link" xfId="1910" builtinId="9" hidden="1"/>
    <cellStyle name="Besuchter Link" xfId="1912" builtinId="9" hidden="1"/>
    <cellStyle name="Besuchter Link" xfId="1914" builtinId="9" hidden="1"/>
    <cellStyle name="Besuchter Link" xfId="1916" builtinId="9" hidden="1"/>
    <cellStyle name="Besuchter Link" xfId="1918" builtinId="9" hidden="1"/>
    <cellStyle name="Besuchter Link" xfId="1920" builtinId="9" hidden="1"/>
    <cellStyle name="Besuchter Link" xfId="1922" builtinId="9" hidden="1"/>
    <cellStyle name="Besuchter Link" xfId="1924" builtinId="9" hidden="1"/>
    <cellStyle name="Besuchter Link" xfId="1926" builtinId="9" hidden="1"/>
    <cellStyle name="Besuchter Link" xfId="1928" builtinId="9" hidden="1"/>
    <cellStyle name="Besuchter Link" xfId="1930" builtinId="9" hidden="1"/>
    <cellStyle name="Besuchter Link" xfId="1932" builtinId="9" hidden="1"/>
    <cellStyle name="Besuchter Link" xfId="1934" builtinId="9" hidden="1"/>
    <cellStyle name="Besuchter Link" xfId="1936" builtinId="9" hidden="1"/>
    <cellStyle name="Besuchter Link" xfId="1938" builtinId="9" hidden="1"/>
    <cellStyle name="Besuchter Link" xfId="1940" builtinId="9" hidden="1"/>
    <cellStyle name="Besuchter Link" xfId="1942" builtinId="9" hidden="1"/>
    <cellStyle name="Besuchter Link" xfId="1944" builtinId="9" hidden="1"/>
    <cellStyle name="Besuchter Link" xfId="1946" builtinId="9" hidden="1"/>
    <cellStyle name="Besuchter Link" xfId="1948" builtinId="9" hidden="1"/>
    <cellStyle name="Besuchter Link" xfId="1950" builtinId="9" hidden="1"/>
    <cellStyle name="Besuchter Link" xfId="1952" builtinId="9" hidden="1"/>
    <cellStyle name="Besuchter Link" xfId="1954" builtinId="9" hidden="1"/>
    <cellStyle name="Besuchter Link" xfId="1956" builtinId="9" hidden="1"/>
    <cellStyle name="Besuchter Link" xfId="1958" builtinId="9" hidden="1"/>
    <cellStyle name="Besuchter Link" xfId="1960" builtinId="9" hidden="1"/>
    <cellStyle name="Besuchter Link" xfId="1962" builtinId="9" hidden="1"/>
    <cellStyle name="Besuchter Link" xfId="1964" builtinId="9" hidden="1"/>
    <cellStyle name="Besuchter Link" xfId="1966" builtinId="9" hidden="1"/>
    <cellStyle name="Besuchter Link" xfId="1968" builtinId="9" hidden="1"/>
    <cellStyle name="Besuchter Link" xfId="1970" builtinId="9" hidden="1"/>
    <cellStyle name="Besuchter Link" xfId="1972" builtinId="9" hidden="1"/>
    <cellStyle name="Besuchter Link" xfId="1974" builtinId="9" hidden="1"/>
    <cellStyle name="Besuchter Link" xfId="1976" builtinId="9" hidden="1"/>
    <cellStyle name="Besuchter Link" xfId="1978" builtinId="9" hidden="1"/>
    <cellStyle name="Besuchter Link" xfId="1980" builtinId="9" hidden="1"/>
    <cellStyle name="Besuchter Link" xfId="1982" builtinId="9" hidden="1"/>
    <cellStyle name="Besuchter Link" xfId="1984" builtinId="9" hidden="1"/>
    <cellStyle name="Besuchter Link" xfId="1986" builtinId="9" hidden="1"/>
    <cellStyle name="Besuchter Link" xfId="1988" builtinId="9" hidden="1"/>
    <cellStyle name="Besuchter Link" xfId="1990" builtinId="9" hidden="1"/>
    <cellStyle name="Besuchter Link" xfId="1992" builtinId="9" hidden="1"/>
    <cellStyle name="Besuchter Link" xfId="1994" builtinId="9" hidden="1"/>
    <cellStyle name="Besuchter Link" xfId="1996" builtinId="9" hidden="1"/>
    <cellStyle name="Besuchter Link" xfId="1998" builtinId="9" hidden="1"/>
    <cellStyle name="Besuchter Link" xfId="2000" builtinId="9" hidden="1"/>
    <cellStyle name="Besuchter Link" xfId="2002" builtinId="9" hidden="1"/>
    <cellStyle name="Besuchter Link" xfId="2004" builtinId="9" hidden="1"/>
    <cellStyle name="Besuchter Link" xfId="2006" builtinId="9" hidden="1"/>
    <cellStyle name="Besuchter Link" xfId="2008" builtinId="9" hidden="1"/>
    <cellStyle name="Besuchter Link" xfId="2010" builtinId="9" hidden="1"/>
    <cellStyle name="Besuchter Link" xfId="2012" builtinId="9" hidden="1"/>
    <cellStyle name="Besuchter Link" xfId="2014" builtinId="9" hidden="1"/>
    <cellStyle name="Besuchter Link" xfId="2016" builtinId="9" hidden="1"/>
    <cellStyle name="Besuchter Link" xfId="2018" builtinId="9" hidden="1"/>
    <cellStyle name="Besuchter Link" xfId="2020" builtinId="9" hidden="1"/>
    <cellStyle name="Besuchter Link" xfId="2022" builtinId="9" hidden="1"/>
    <cellStyle name="Besuchter Link" xfId="2024" builtinId="9" hidden="1"/>
    <cellStyle name="Besuchter Link" xfId="2026" builtinId="9" hidden="1"/>
    <cellStyle name="Besuchter Link" xfId="2028" builtinId="9" hidden="1"/>
    <cellStyle name="Besuchter Link" xfId="2030" builtinId="9" hidden="1"/>
    <cellStyle name="Besuchter Link" xfId="2032" builtinId="9" hidden="1"/>
    <cellStyle name="Besuchter Link" xfId="2034" builtinId="9" hidden="1"/>
    <cellStyle name="Besuchter Link" xfId="2036" builtinId="9" hidden="1"/>
    <cellStyle name="Besuchter Link" xfId="2038" builtinId="9" hidden="1"/>
    <cellStyle name="Besuchter Link" xfId="2040" builtinId="9" hidden="1"/>
    <cellStyle name="Besuchter Link" xfId="2042" builtinId="9" hidden="1"/>
    <cellStyle name="Besuchter Link" xfId="2044" builtinId="9" hidden="1"/>
    <cellStyle name="Besuchter Link" xfId="2046" builtinId="9" hidden="1"/>
    <cellStyle name="Besuchter Link" xfId="2048" builtinId="9" hidden="1"/>
    <cellStyle name="Besuchter Link" xfId="2050" builtinId="9" hidden="1"/>
    <cellStyle name="Besuchter Link" xfId="2052" builtinId="9" hidden="1"/>
    <cellStyle name="Besuchter Link" xfId="2054" builtinId="9" hidden="1"/>
    <cellStyle name="Besuchter Link" xfId="2056" builtinId="9" hidden="1"/>
    <cellStyle name="Besuchter Link" xfId="2058" builtinId="9" hidden="1"/>
    <cellStyle name="Besuchter Link" xfId="2060" builtinId="9" hidden="1"/>
    <cellStyle name="Besuchter Link" xfId="2062" builtinId="9" hidden="1"/>
    <cellStyle name="Besuchter Link" xfId="2064" builtinId="9" hidden="1"/>
    <cellStyle name="Besuchter Link" xfId="2066" builtinId="9" hidden="1"/>
    <cellStyle name="Besuchter Link" xfId="2068" builtinId="9" hidden="1"/>
    <cellStyle name="Besuchter Link" xfId="2070" builtinId="9" hidden="1"/>
    <cellStyle name="Besuchter Link" xfId="2072" builtinId="9" hidden="1"/>
    <cellStyle name="Besuchter Link" xfId="2074" builtinId="9" hidden="1"/>
    <cellStyle name="Besuchter Link" xfId="2076" builtinId="9" hidden="1"/>
    <cellStyle name="Besuchter Link" xfId="2078" builtinId="9" hidden="1"/>
    <cellStyle name="Besuchter Link" xfId="2080" builtinId="9" hidden="1"/>
    <cellStyle name="Besuchter Link" xfId="2082" builtinId="9" hidden="1"/>
    <cellStyle name="Besuchter Link" xfId="2084" builtinId="9" hidden="1"/>
    <cellStyle name="Besuchter Link" xfId="2086" builtinId="9" hidden="1"/>
    <cellStyle name="Besuchter Link" xfId="2088" builtinId="9" hidden="1"/>
    <cellStyle name="Besuchter Link" xfId="2090" builtinId="9" hidden="1"/>
    <cellStyle name="Besuchter Link" xfId="2092" builtinId="9" hidden="1"/>
    <cellStyle name="Besuchter Link" xfId="2094" builtinId="9" hidden="1"/>
    <cellStyle name="Besuchter Link" xfId="2096" builtinId="9" hidden="1"/>
    <cellStyle name="Besuchter Link" xfId="2098" builtinId="9" hidden="1"/>
    <cellStyle name="Besuchter Link" xfId="2100" builtinId="9" hidden="1"/>
    <cellStyle name="Besuchter Link" xfId="2102" builtinId="9" hidden="1"/>
    <cellStyle name="Besuchter Link" xfId="2104" builtinId="9" hidden="1"/>
    <cellStyle name="Besuchter Link" xfId="2106" builtinId="9" hidden="1"/>
    <cellStyle name="Besuchter Link" xfId="2108" builtinId="9" hidden="1"/>
    <cellStyle name="Besuchter Link" xfId="2110" builtinId="9" hidden="1"/>
    <cellStyle name="Besuchter Link" xfId="2112" builtinId="9" hidden="1"/>
    <cellStyle name="Besuchter Link" xfId="2114" builtinId="9" hidden="1"/>
    <cellStyle name="Besuchter Link" xfId="2116" builtinId="9" hidden="1"/>
    <cellStyle name="Besuchter Link" xfId="2118" builtinId="9" hidden="1"/>
    <cellStyle name="Besuchter Link" xfId="2120" builtinId="9" hidden="1"/>
    <cellStyle name="Besuchter Link" xfId="2122" builtinId="9" hidden="1"/>
    <cellStyle name="Besuchter Link" xfId="2124" builtinId="9" hidden="1"/>
    <cellStyle name="Besuchter Link" xfId="2126" builtinId="9" hidden="1"/>
    <cellStyle name="Besuchter Link" xfId="2128" builtinId="9" hidden="1"/>
    <cellStyle name="Besuchter Link" xfId="2130" builtinId="9" hidden="1"/>
    <cellStyle name="Besuchter Link" xfId="2132" builtinId="9" hidden="1"/>
    <cellStyle name="Besuchter Link" xfId="2134" builtinId="9" hidden="1"/>
    <cellStyle name="Besuchter Link" xfId="2136" builtinId="9" hidden="1"/>
    <cellStyle name="Besuchter Link" xfId="2138" builtinId="9" hidden="1"/>
    <cellStyle name="Besuchter Link" xfId="2140" builtinId="9" hidden="1"/>
    <cellStyle name="Besuchter Link" xfId="2142" builtinId="9" hidden="1"/>
    <cellStyle name="Besuchter Link" xfId="2144" builtinId="9" hidden="1"/>
    <cellStyle name="Besuchter Link" xfId="2146" builtinId="9" hidden="1"/>
    <cellStyle name="Besuchter Link" xfId="2148" builtinId="9" hidden="1"/>
    <cellStyle name="Besuchter Link" xfId="2150" builtinId="9" hidden="1"/>
    <cellStyle name="Besuchter Link" xfId="2152" builtinId="9" hidden="1"/>
    <cellStyle name="Besuchter Link" xfId="2154" builtinId="9" hidden="1"/>
    <cellStyle name="Besuchter Link" xfId="2156" builtinId="9" hidden="1"/>
    <cellStyle name="Besuchter Link" xfId="2158" builtinId="9" hidden="1"/>
    <cellStyle name="Besuchter Link" xfId="2160" builtinId="9" hidden="1"/>
    <cellStyle name="Besuchter Link" xfId="2162" builtinId="9" hidden="1"/>
    <cellStyle name="Besuchter Link" xfId="2164" builtinId="9" hidden="1"/>
    <cellStyle name="Besuchter Link" xfId="2166" builtinId="9" hidden="1"/>
    <cellStyle name="Besuchter Link" xfId="2168" builtinId="9" hidden="1"/>
    <cellStyle name="Besuchter Link" xfId="2170" builtinId="9" hidden="1"/>
    <cellStyle name="Besuchter Link" xfId="2172" builtinId="9" hidden="1"/>
    <cellStyle name="Besuchter Link" xfId="2174" builtinId="9" hidden="1"/>
    <cellStyle name="Besuchter Link" xfId="2176" builtinId="9" hidden="1"/>
    <cellStyle name="Besuchter Link" xfId="2178" builtinId="9" hidden="1"/>
    <cellStyle name="Besuchter Link" xfId="2180" builtinId="9" hidden="1"/>
    <cellStyle name="Besuchter Link" xfId="2182" builtinId="9" hidden="1"/>
    <cellStyle name="Besuchter Link" xfId="2184" builtinId="9" hidden="1"/>
    <cellStyle name="Besuchter Link" xfId="2186" builtinId="9" hidden="1"/>
    <cellStyle name="Besuchter Link" xfId="2188" builtinId="9" hidden="1"/>
    <cellStyle name="Besuchter Link" xfId="2190" builtinId="9" hidden="1"/>
    <cellStyle name="Besuchter Link" xfId="2192" builtinId="9" hidden="1"/>
    <cellStyle name="Besuchter Link" xfId="2194" builtinId="9" hidden="1"/>
    <cellStyle name="Besuchter Link" xfId="2196" builtinId="9" hidden="1"/>
    <cellStyle name="Besuchter Link" xfId="2198" builtinId="9" hidden="1"/>
    <cellStyle name="Besuchter Link" xfId="2200" builtinId="9" hidden="1"/>
    <cellStyle name="Besuchter Link" xfId="2202" builtinId="9" hidden="1"/>
    <cellStyle name="Besuchter Link" xfId="2204" builtinId="9" hidden="1"/>
    <cellStyle name="Besuchter Link" xfId="2206" builtinId="9" hidden="1"/>
    <cellStyle name="Besuchter Link" xfId="2208" builtinId="9" hidden="1"/>
    <cellStyle name="Besuchter Link" xfId="2210" builtinId="9" hidden="1"/>
    <cellStyle name="Besuchter Link" xfId="2212" builtinId="9" hidden="1"/>
    <cellStyle name="Besuchter Link" xfId="2214" builtinId="9" hidden="1"/>
    <cellStyle name="Besuchter Link" xfId="2216" builtinId="9" hidden="1"/>
    <cellStyle name="Besuchter Link" xfId="2218" builtinId="9" hidden="1"/>
    <cellStyle name="Besuchter Link" xfId="2220" builtinId="9" hidden="1"/>
    <cellStyle name="Besuchter Link" xfId="2222" builtinId="9" hidden="1"/>
    <cellStyle name="Besuchter Link" xfId="2224" builtinId="9" hidden="1"/>
    <cellStyle name="Besuchter Link" xfId="2226" builtinId="9" hidden="1"/>
    <cellStyle name="Besuchter Link" xfId="2228" builtinId="9" hidden="1"/>
    <cellStyle name="Besuchter Link" xfId="2230" builtinId="9" hidden="1"/>
    <cellStyle name="Besuchter Link" xfId="2232" builtinId="9" hidden="1"/>
    <cellStyle name="Besuchter Link" xfId="2234" builtinId="9" hidden="1"/>
    <cellStyle name="Besuchter Link" xfId="2236" builtinId="9" hidden="1"/>
    <cellStyle name="Besuchter Link" xfId="2238" builtinId="9" hidden="1"/>
    <cellStyle name="Besuchter Link" xfId="2240" builtinId="9" hidden="1"/>
    <cellStyle name="Besuchter Link" xfId="2242" builtinId="9" hidden="1"/>
    <cellStyle name="Besuchter Link" xfId="2244" builtinId="9" hidden="1"/>
    <cellStyle name="Besuchter Link" xfId="2246" builtinId="9" hidden="1"/>
    <cellStyle name="Besuchter Link" xfId="2248" builtinId="9" hidden="1"/>
    <cellStyle name="Besuchter Link" xfId="2250" builtinId="9" hidden="1"/>
    <cellStyle name="Besuchter Link" xfId="2252" builtinId="9" hidden="1"/>
    <cellStyle name="Besuchter Link" xfId="2254" builtinId="9" hidden="1"/>
    <cellStyle name="Besuchter Link" xfId="2256" builtinId="9" hidden="1"/>
    <cellStyle name="Besuchter Link" xfId="2258" builtinId="9" hidden="1"/>
    <cellStyle name="Besuchter Link" xfId="2260" builtinId="9" hidden="1"/>
    <cellStyle name="Besuchter Link" xfId="2262" builtinId="9" hidden="1"/>
    <cellStyle name="Besuchter Link" xfId="2264" builtinId="9" hidden="1"/>
    <cellStyle name="Besuchter Link" xfId="2266" builtinId="9" hidden="1"/>
    <cellStyle name="Besuchter Link" xfId="2268" builtinId="9" hidden="1"/>
    <cellStyle name="Besuchter Link" xfId="2270" builtinId="9" hidden="1"/>
    <cellStyle name="Besuchter Link" xfId="2272" builtinId="9" hidden="1"/>
    <cellStyle name="Besuchter Link" xfId="2274" builtinId="9" hidden="1"/>
    <cellStyle name="Besuchter Link" xfId="2276" builtinId="9" hidden="1"/>
    <cellStyle name="Besuchter Link" xfId="2278" builtinId="9" hidden="1"/>
    <cellStyle name="Besuchter Link" xfId="2280" builtinId="9" hidden="1"/>
    <cellStyle name="Besuchter Link" xfId="2282" builtinId="9" hidden="1"/>
    <cellStyle name="Besuchter Link" xfId="2284" builtinId="9" hidden="1"/>
    <cellStyle name="Besuchter Link" xfId="2286" builtinId="9" hidden="1"/>
    <cellStyle name="Besuchter Link" xfId="2288" builtinId="9" hidden="1"/>
    <cellStyle name="Besuchter Link" xfId="2290" builtinId="9" hidden="1"/>
    <cellStyle name="Besuchter Link" xfId="2292" builtinId="9" hidden="1"/>
    <cellStyle name="Besuchter Link" xfId="2294" builtinId="9" hidden="1"/>
    <cellStyle name="Besuchter Link" xfId="2296" builtinId="9" hidden="1"/>
    <cellStyle name="Besuchter Link" xfId="2298" builtinId="9" hidden="1"/>
    <cellStyle name="Besuchter Link" xfId="2300" builtinId="9" hidden="1"/>
    <cellStyle name="Besuchter Link" xfId="2302" builtinId="9" hidden="1"/>
    <cellStyle name="Besuchter Link" xfId="2304" builtinId="9" hidden="1"/>
    <cellStyle name="Besuchter Link" xfId="2306" builtinId="9" hidden="1"/>
    <cellStyle name="Besuchter Link" xfId="2308" builtinId="9" hidden="1"/>
    <cellStyle name="Besuchter Link" xfId="2310" builtinId="9" hidden="1"/>
    <cellStyle name="Besuchter Link" xfId="2312" builtinId="9" hidden="1"/>
    <cellStyle name="Besuchter Link" xfId="2314" builtinId="9" hidden="1"/>
    <cellStyle name="Besuchter Link" xfId="2316" builtinId="9" hidden="1"/>
    <cellStyle name="Besuchter Link" xfId="2318" builtinId="9" hidden="1"/>
    <cellStyle name="Besuchter Link" xfId="2320" builtinId="9" hidden="1"/>
    <cellStyle name="Besuchter Link" xfId="2322" builtinId="9" hidden="1"/>
    <cellStyle name="Besuchter Link" xfId="2324" builtinId="9" hidden="1"/>
    <cellStyle name="Besuchter Link" xfId="2326" builtinId="9" hidden="1"/>
    <cellStyle name="Besuchter Link" xfId="2328" builtinId="9" hidden="1"/>
    <cellStyle name="Besuchter Link" xfId="2330" builtinId="9" hidden="1"/>
    <cellStyle name="Besuchter Link" xfId="2332" builtinId="9" hidden="1"/>
    <cellStyle name="Besuchter Link" xfId="2334" builtinId="9" hidden="1"/>
    <cellStyle name="Besuchter Link" xfId="2336" builtinId="9" hidden="1"/>
    <cellStyle name="Besuchter Link" xfId="2338" builtinId="9" hidden="1"/>
    <cellStyle name="Besuchter Link" xfId="2340" builtinId="9" hidden="1"/>
    <cellStyle name="Besuchter Link" xfId="2342" builtinId="9" hidden="1"/>
    <cellStyle name="Besuchter Link" xfId="2344" builtinId="9" hidden="1"/>
    <cellStyle name="Besuchter Link" xfId="2346" builtinId="9" hidden="1"/>
    <cellStyle name="Besuchter Link" xfId="2348" builtinId="9" hidden="1"/>
    <cellStyle name="Besuchter Link" xfId="2350" builtinId="9" hidden="1"/>
    <cellStyle name="Besuchter Link" xfId="2352" builtinId="9" hidden="1"/>
    <cellStyle name="Besuchter Link" xfId="2354" builtinId="9" customBuiltin="1"/>
    <cellStyle name="Dezimal" xfId="2" builtinId="3"/>
    <cellStyle name="Drop-Down 2" xfId="8"/>
    <cellStyle name="Ein dunkel" xfId="1"/>
    <cellStyle name="Erklärender Text" xfId="1191" builtinId="53" customBuiltin="1"/>
    <cellStyle name="Gesamt" xfId="3"/>
    <cellStyle name="Gut" xfId="1256" builtinId="26" hidden="1"/>
    <cellStyle name="Hinweis" xfId="1075" builtinId="10" customBuiltin="1"/>
    <cellStyle name="Komma0" xfId="4"/>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hidden="1"/>
    <cellStyle name="Link" xfId="65" builtinId="8" hidden="1"/>
    <cellStyle name="Link" xfId="67" builtinId="8" hidden="1"/>
    <cellStyle name="Link" xfId="69" builtinId="8" hidden="1"/>
    <cellStyle name="Link" xfId="71" builtinId="8" hidden="1"/>
    <cellStyle name="Link" xfId="73" builtinId="8" hidden="1"/>
    <cellStyle name="Link" xfId="75" builtinId="8" hidden="1"/>
    <cellStyle name="Link" xfId="77" builtinId="8" hidden="1"/>
    <cellStyle name="Link" xfId="79"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151" builtinId="8" hidden="1"/>
    <cellStyle name="Link" xfId="153" builtinId="8" hidden="1"/>
    <cellStyle name="Link" xfId="155" builtinId="8" hidden="1"/>
    <cellStyle name="Link" xfId="157" builtinId="8" hidden="1"/>
    <cellStyle name="Link" xfId="159" builtinId="8" hidden="1"/>
    <cellStyle name="Link" xfId="161" builtinId="8" hidden="1"/>
    <cellStyle name="Link" xfId="163" builtinId="8" hidden="1"/>
    <cellStyle name="Link" xfId="165" builtinId="8" hidden="1"/>
    <cellStyle name="Link" xfId="167" builtinId="8" hidden="1"/>
    <cellStyle name="Link" xfId="169" builtinId="8" hidden="1"/>
    <cellStyle name="Link" xfId="171" builtinId="8" hidden="1"/>
    <cellStyle name="Link" xfId="173" builtinId="8" hidden="1"/>
    <cellStyle name="Link" xfId="175" builtinId="8" hidden="1"/>
    <cellStyle name="Link" xfId="177" builtinId="8" hidden="1"/>
    <cellStyle name="Link" xfId="179" builtinId="8" hidden="1"/>
    <cellStyle name="Link" xfId="181" builtinId="8" hidden="1"/>
    <cellStyle name="Link" xfId="183" builtinId="8" hidden="1"/>
    <cellStyle name="Link" xfId="185" builtinId="8" hidden="1"/>
    <cellStyle name="Link" xfId="187" builtinId="8" hidden="1"/>
    <cellStyle name="Link" xfId="189" builtinId="8" hidden="1"/>
    <cellStyle name="Link" xfId="191" builtinId="8" hidden="1"/>
    <cellStyle name="Link" xfId="193" builtinId="8" hidden="1"/>
    <cellStyle name="Link" xfId="195" builtinId="8" hidden="1"/>
    <cellStyle name="Link" xfId="197" builtinId="8" hidden="1"/>
    <cellStyle name="Link" xfId="199" builtinId="8" hidden="1"/>
    <cellStyle name="Link" xfId="201" builtinId="8" hidden="1"/>
    <cellStyle name="Link" xfId="203" builtinId="8" hidden="1"/>
    <cellStyle name="Link" xfId="205" builtinId="8" hidden="1"/>
    <cellStyle name="Link" xfId="207" builtinId="8" hidden="1"/>
    <cellStyle name="Link" xfId="209" builtinId="8" hidden="1"/>
    <cellStyle name="Link" xfId="211" builtinId="8" hidden="1"/>
    <cellStyle name="Link" xfId="213" builtinId="8" hidden="1"/>
    <cellStyle name="Link" xfId="215" builtinId="8" hidden="1"/>
    <cellStyle name="Link" xfId="217" builtinId="8" hidden="1"/>
    <cellStyle name="Link" xfId="219" builtinId="8" hidden="1"/>
    <cellStyle name="Link" xfId="221" builtinId="8" hidden="1"/>
    <cellStyle name="Link" xfId="223" builtinId="8" hidden="1"/>
    <cellStyle name="Link" xfId="225" builtinId="8" hidden="1"/>
    <cellStyle name="Link" xfId="227" builtinId="8" hidden="1"/>
    <cellStyle name="Link" xfId="229" builtinId="8" hidden="1"/>
    <cellStyle name="Link" xfId="231" builtinId="8" hidden="1"/>
    <cellStyle name="Link" xfId="233" builtinId="8" hidden="1"/>
    <cellStyle name="Link" xfId="235" builtinId="8" hidden="1"/>
    <cellStyle name="Link" xfId="237" builtinId="8" hidden="1"/>
    <cellStyle name="Link" xfId="239" builtinId="8" hidden="1"/>
    <cellStyle name="Link" xfId="241" builtinId="8" hidden="1"/>
    <cellStyle name="Link" xfId="243" builtinId="8" hidden="1"/>
    <cellStyle name="Link" xfId="245" builtinId="8" hidden="1"/>
    <cellStyle name="Link" xfId="247" builtinId="8" hidden="1"/>
    <cellStyle name="Link" xfId="249" builtinId="8" hidden="1"/>
    <cellStyle name="Link" xfId="251" builtinId="8" hidden="1"/>
    <cellStyle name="Link" xfId="253" builtinId="8" hidden="1"/>
    <cellStyle name="Link" xfId="255" builtinId="8" hidden="1"/>
    <cellStyle name="Link" xfId="257" builtinId="8" hidden="1"/>
    <cellStyle name="Link" xfId="259" builtinId="8" hidden="1"/>
    <cellStyle name="Link" xfId="261" builtinId="8" hidden="1"/>
    <cellStyle name="Link" xfId="263" builtinId="8" hidden="1"/>
    <cellStyle name="Link" xfId="265" builtinId="8" hidden="1"/>
    <cellStyle name="Link" xfId="267" builtinId="8" hidden="1"/>
    <cellStyle name="Link" xfId="269" builtinId="8" hidden="1"/>
    <cellStyle name="Link" xfId="271" builtinId="8" hidden="1"/>
    <cellStyle name="Link" xfId="273" builtinId="8" hidden="1"/>
    <cellStyle name="Link" xfId="275" builtinId="8" hidden="1"/>
    <cellStyle name="Link" xfId="277" builtinId="8" hidden="1"/>
    <cellStyle name="Link" xfId="279" builtinId="8" hidden="1"/>
    <cellStyle name="Link" xfId="281" builtinId="8" hidden="1"/>
    <cellStyle name="Link" xfId="283" builtinId="8" hidden="1"/>
    <cellStyle name="Link" xfId="285" builtinId="8" hidden="1"/>
    <cellStyle name="Link" xfId="287" builtinId="8" hidden="1"/>
    <cellStyle name="Link" xfId="289" builtinId="8" hidden="1"/>
    <cellStyle name="Link" xfId="291" builtinId="8" hidden="1"/>
    <cellStyle name="Link" xfId="293" builtinId="8" hidden="1"/>
    <cellStyle name="Link" xfId="295" builtinId="8" hidden="1"/>
    <cellStyle name="Link" xfId="297" builtinId="8" hidden="1"/>
    <cellStyle name="Link" xfId="299" builtinId="8" hidden="1"/>
    <cellStyle name="Link" xfId="301" builtinId="8" hidden="1"/>
    <cellStyle name="Link" xfId="303" builtinId="8" hidden="1"/>
    <cellStyle name="Link" xfId="305" builtinId="8" hidden="1"/>
    <cellStyle name="Link" xfId="307" builtinId="8" hidden="1"/>
    <cellStyle name="Link" xfId="309" builtinId="8" hidden="1"/>
    <cellStyle name="Link" xfId="311" builtinId="8" hidden="1"/>
    <cellStyle name="Link" xfId="313" builtinId="8" hidden="1"/>
    <cellStyle name="Link" xfId="315" builtinId="8" hidden="1"/>
    <cellStyle name="Link" xfId="317" builtinId="8" hidden="1"/>
    <cellStyle name="Link" xfId="319" builtinId="8" hidden="1"/>
    <cellStyle name="Link" xfId="321" builtinId="8" hidden="1"/>
    <cellStyle name="Link" xfId="323" builtinId="8" hidden="1"/>
    <cellStyle name="Link" xfId="325" builtinId="8" hidden="1"/>
    <cellStyle name="Link" xfId="327" builtinId="8" hidden="1"/>
    <cellStyle name="Link" xfId="329" builtinId="8" hidden="1"/>
    <cellStyle name="Link" xfId="331" builtinId="8" hidden="1"/>
    <cellStyle name="Link" xfId="333" builtinId="8" hidden="1"/>
    <cellStyle name="Link" xfId="335" builtinId="8" hidden="1"/>
    <cellStyle name="Link" xfId="337" builtinId="8" hidden="1"/>
    <cellStyle name="Link" xfId="339" builtinId="8" hidden="1"/>
    <cellStyle name="Link" xfId="341" builtinId="8" hidden="1"/>
    <cellStyle name="Link" xfId="343" builtinId="8" hidden="1"/>
    <cellStyle name="Link" xfId="345" builtinId="8" hidden="1"/>
    <cellStyle name="Link" xfId="347" builtinId="8" hidden="1"/>
    <cellStyle name="Link" xfId="349" builtinId="8" hidden="1"/>
    <cellStyle name="Link" xfId="351" builtinId="8" hidden="1"/>
    <cellStyle name="Link" xfId="353" builtinId="8" hidden="1"/>
    <cellStyle name="Link" xfId="355" builtinId="8" hidden="1"/>
    <cellStyle name="Link" xfId="357" builtinId="8" hidden="1"/>
    <cellStyle name="Link" xfId="359" builtinId="8" hidden="1"/>
    <cellStyle name="Link" xfId="361" builtinId="8" hidden="1"/>
    <cellStyle name="Link" xfId="363" builtinId="8" hidden="1"/>
    <cellStyle name="Link" xfId="365" builtinId="8" hidden="1"/>
    <cellStyle name="Link" xfId="367" builtinId="8" hidden="1"/>
    <cellStyle name="Link" xfId="369" builtinId="8" hidden="1"/>
    <cellStyle name="Link" xfId="371" builtinId="8" hidden="1"/>
    <cellStyle name="Link" xfId="373" builtinId="8" hidden="1"/>
    <cellStyle name="Link" xfId="375" builtinId="8" hidden="1"/>
    <cellStyle name="Link" xfId="377" builtinId="8" hidden="1"/>
    <cellStyle name="Link" xfId="379" builtinId="8" hidden="1"/>
    <cellStyle name="Link" xfId="381" builtinId="8" hidden="1"/>
    <cellStyle name="Link" xfId="383" builtinId="8" hidden="1"/>
    <cellStyle name="Link" xfId="385" builtinId="8" hidden="1"/>
    <cellStyle name="Link" xfId="387" builtinId="8" hidden="1"/>
    <cellStyle name="Link" xfId="389" builtinId="8" hidden="1"/>
    <cellStyle name="Link" xfId="391" builtinId="8" hidden="1"/>
    <cellStyle name="Link" xfId="393" builtinId="8" hidden="1"/>
    <cellStyle name="Link" xfId="395" builtinId="8" hidden="1"/>
    <cellStyle name="Link" xfId="397" builtinId="8" hidden="1"/>
    <cellStyle name="Link" xfId="399" builtinId="8" hidden="1"/>
    <cellStyle name="Link" xfId="401" builtinId="8" hidden="1"/>
    <cellStyle name="Link" xfId="403" builtinId="8" hidden="1"/>
    <cellStyle name="Link" xfId="405" builtinId="8" hidden="1"/>
    <cellStyle name="Link" xfId="407" builtinId="8" hidden="1"/>
    <cellStyle name="Link" xfId="409" builtinId="8" hidden="1"/>
    <cellStyle name="Link" xfId="411" builtinId="8" hidden="1"/>
    <cellStyle name="Link" xfId="413" builtinId="8" hidden="1"/>
    <cellStyle name="Link" xfId="415" builtinId="8" hidden="1"/>
    <cellStyle name="Link" xfId="417" builtinId="8" hidden="1"/>
    <cellStyle name="Link" xfId="419" builtinId="8" hidden="1"/>
    <cellStyle name="Link" xfId="421" builtinId="8" hidden="1"/>
    <cellStyle name="Link" xfId="423" builtinId="8" hidden="1"/>
    <cellStyle name="Link" xfId="425" builtinId="8" hidden="1"/>
    <cellStyle name="Link" xfId="427" builtinId="8" hidden="1"/>
    <cellStyle name="Link" xfId="429" builtinId="8" hidden="1"/>
    <cellStyle name="Link" xfId="431" builtinId="8" hidden="1"/>
    <cellStyle name="Link" xfId="433" builtinId="8" hidden="1"/>
    <cellStyle name="Link" xfId="435" builtinId="8" hidden="1"/>
    <cellStyle name="Link" xfId="437" builtinId="8" hidden="1"/>
    <cellStyle name="Link" xfId="439" builtinId="8" hidden="1"/>
    <cellStyle name="Link" xfId="441" builtinId="8" hidden="1"/>
    <cellStyle name="Link" xfId="443" builtinId="8" hidden="1"/>
    <cellStyle name="Link" xfId="445" builtinId="8" hidden="1"/>
    <cellStyle name="Link" xfId="447" builtinId="8" hidden="1"/>
    <cellStyle name="Link" xfId="449" builtinId="8" hidden="1"/>
    <cellStyle name="Link" xfId="451" builtinId="8" hidden="1"/>
    <cellStyle name="Link" xfId="453" builtinId="8" hidden="1"/>
    <cellStyle name="Link" xfId="455" builtinId="8" hidden="1"/>
    <cellStyle name="Link" xfId="457" builtinId="8" hidden="1"/>
    <cellStyle name="Link" xfId="459" builtinId="8" hidden="1"/>
    <cellStyle name="Link" xfId="461" builtinId="8" hidden="1"/>
    <cellStyle name="Link" xfId="463" builtinId="8" hidden="1"/>
    <cellStyle name="Link" xfId="465" builtinId="8" hidden="1"/>
    <cellStyle name="Link" xfId="467" builtinId="8" hidden="1"/>
    <cellStyle name="Link" xfId="469" builtinId="8" hidden="1"/>
    <cellStyle name="Link" xfId="471" builtinId="8" hidden="1"/>
    <cellStyle name="Link" xfId="473" builtinId="8" hidden="1"/>
    <cellStyle name="Link" xfId="475" builtinId="8" hidden="1"/>
    <cellStyle name="Link" xfId="477" builtinId="8" hidden="1"/>
    <cellStyle name="Link" xfId="479" builtinId="8" hidden="1"/>
    <cellStyle name="Link" xfId="481" builtinId="8" hidden="1"/>
    <cellStyle name="Link" xfId="483" builtinId="8" hidden="1"/>
    <cellStyle name="Link" xfId="485" builtinId="8" hidden="1"/>
    <cellStyle name="Link" xfId="487" builtinId="8" hidden="1"/>
    <cellStyle name="Link" xfId="489" builtinId="8" hidden="1"/>
    <cellStyle name="Link" xfId="491" builtinId="8" hidden="1"/>
    <cellStyle name="Link" xfId="493" builtinId="8" hidden="1"/>
    <cellStyle name="Link" xfId="495" builtinId="8" hidden="1"/>
    <cellStyle name="Link" xfId="497" builtinId="8" hidden="1"/>
    <cellStyle name="Link" xfId="499" builtinId="8" hidden="1"/>
    <cellStyle name="Link" xfId="501" builtinId="8" hidden="1"/>
    <cellStyle name="Link" xfId="503" builtinId="8" hidden="1"/>
    <cellStyle name="Link" xfId="505" builtinId="8" hidden="1"/>
    <cellStyle name="Link" xfId="507" builtinId="8" hidden="1"/>
    <cellStyle name="Link" xfId="509" builtinId="8" hidden="1"/>
    <cellStyle name="Link" xfId="511" builtinId="8" hidden="1"/>
    <cellStyle name="Link" xfId="513" builtinId="8" hidden="1"/>
    <cellStyle name="Link" xfId="515" builtinId="8" hidden="1"/>
    <cellStyle name="Link" xfId="517" builtinId="8" hidden="1"/>
    <cellStyle name="Link" xfId="519" builtinId="8" hidden="1"/>
    <cellStyle name="Link" xfId="521" builtinId="8" hidden="1"/>
    <cellStyle name="Link" xfId="523" builtinId="8" hidden="1"/>
    <cellStyle name="Link" xfId="525" builtinId="8" hidden="1"/>
    <cellStyle name="Link" xfId="527" builtinId="8" hidden="1"/>
    <cellStyle name="Link" xfId="529" builtinId="8" hidden="1"/>
    <cellStyle name="Link" xfId="531" builtinId="8" hidden="1"/>
    <cellStyle name="Link" xfId="533" builtinId="8" hidden="1"/>
    <cellStyle name="Link" xfId="535" builtinId="8" hidden="1"/>
    <cellStyle name="Link" xfId="537" builtinId="8" hidden="1"/>
    <cellStyle name="Link" xfId="539" builtinId="8" hidden="1"/>
    <cellStyle name="Link" xfId="541" builtinId="8" hidden="1"/>
    <cellStyle name="Link" xfId="543" builtinId="8" hidden="1"/>
    <cellStyle name="Link" xfId="545" builtinId="8" hidden="1"/>
    <cellStyle name="Link" xfId="547" builtinId="8" hidden="1"/>
    <cellStyle name="Link" xfId="549" builtinId="8" hidden="1"/>
    <cellStyle name="Link" xfId="551" builtinId="8" hidden="1"/>
    <cellStyle name="Link" xfId="553" builtinId="8" hidden="1"/>
    <cellStyle name="Link" xfId="555" builtinId="8" hidden="1"/>
    <cellStyle name="Link" xfId="557" builtinId="8" hidden="1"/>
    <cellStyle name="Link" xfId="559" builtinId="8" hidden="1"/>
    <cellStyle name="Link" xfId="561" builtinId="8" hidden="1"/>
    <cellStyle name="Link" xfId="563" builtinId="8" hidden="1"/>
    <cellStyle name="Link" xfId="565" builtinId="8" hidden="1"/>
    <cellStyle name="Link" xfId="567" builtinId="8" hidden="1"/>
    <cellStyle name="Link" xfId="569" builtinId="8" hidden="1"/>
    <cellStyle name="Link" xfId="571" builtinId="8" hidden="1"/>
    <cellStyle name="Link" xfId="573" builtinId="8" hidden="1"/>
    <cellStyle name="Link" xfId="575" builtinId="8" hidden="1"/>
    <cellStyle name="Link" xfId="577" builtinId="8" hidden="1"/>
    <cellStyle name="Link" xfId="579" builtinId="8" hidden="1"/>
    <cellStyle name="Link" xfId="581" builtinId="8" hidden="1"/>
    <cellStyle name="Link" xfId="583" builtinId="8" hidden="1"/>
    <cellStyle name="Link" xfId="585" builtinId="8" hidden="1"/>
    <cellStyle name="Link" xfId="587" builtinId="8" hidden="1"/>
    <cellStyle name="Link" xfId="589" builtinId="8" hidden="1"/>
    <cellStyle name="Link" xfId="591" builtinId="8" hidden="1"/>
    <cellStyle name="Link" xfId="593" builtinId="8" hidden="1"/>
    <cellStyle name="Link" xfId="595" builtinId="8" hidden="1"/>
    <cellStyle name="Link" xfId="597" builtinId="8" hidden="1"/>
    <cellStyle name="Link" xfId="599" builtinId="8" hidden="1"/>
    <cellStyle name="Link" xfId="601" builtinId="8" hidden="1"/>
    <cellStyle name="Link" xfId="603" builtinId="8" hidden="1"/>
    <cellStyle name="Link" xfId="605" builtinId="8" hidden="1"/>
    <cellStyle name="Link" xfId="607" builtinId="8" hidden="1"/>
    <cellStyle name="Link" xfId="609" builtinId="8" hidden="1"/>
    <cellStyle name="Link" xfId="611" builtinId="8" hidden="1"/>
    <cellStyle name="Link" xfId="613" builtinId="8" hidden="1"/>
    <cellStyle name="Link" xfId="615" builtinId="8" hidden="1"/>
    <cellStyle name="Link" xfId="617" builtinId="8" hidden="1"/>
    <cellStyle name="Link" xfId="619" builtinId="8" hidden="1"/>
    <cellStyle name="Link" xfId="621" builtinId="8" hidden="1"/>
    <cellStyle name="Link" xfId="623" builtinId="8" hidden="1"/>
    <cellStyle name="Link" xfId="625" builtinId="8" hidden="1"/>
    <cellStyle name="Link" xfId="627" builtinId="8" hidden="1"/>
    <cellStyle name="Link" xfId="629" builtinId="8" hidden="1"/>
    <cellStyle name="Link" xfId="631" builtinId="8" hidden="1"/>
    <cellStyle name="Link" xfId="633" builtinId="8" hidden="1"/>
    <cellStyle name="Link" xfId="635" builtinId="8" hidden="1"/>
    <cellStyle name="Link" xfId="637" builtinId="8" hidden="1"/>
    <cellStyle name="Link" xfId="639" builtinId="8" hidden="1"/>
    <cellStyle name="Link" xfId="641" builtinId="8" hidden="1"/>
    <cellStyle name="Link" xfId="643" builtinId="8" hidden="1"/>
    <cellStyle name="Link" xfId="645" builtinId="8" hidden="1"/>
    <cellStyle name="Link" xfId="647" builtinId="8" hidden="1"/>
    <cellStyle name="Link" xfId="649" builtinId="8" hidden="1"/>
    <cellStyle name="Link" xfId="651" builtinId="8" hidden="1"/>
    <cellStyle name="Link" xfId="653" builtinId="8" hidden="1"/>
    <cellStyle name="Link" xfId="655" builtinId="8" hidden="1"/>
    <cellStyle name="Link" xfId="657" builtinId="8" hidden="1"/>
    <cellStyle name="Link" xfId="659" builtinId="8" hidden="1"/>
    <cellStyle name="Link" xfId="661" builtinId="8" hidden="1"/>
    <cellStyle name="Link" xfId="663" builtinId="8" hidden="1"/>
    <cellStyle name="Link" xfId="665" builtinId="8" hidden="1"/>
    <cellStyle name="Link" xfId="667" builtinId="8" hidden="1"/>
    <cellStyle name="Link" xfId="669" builtinId="8" hidden="1"/>
    <cellStyle name="Link" xfId="671" builtinId="8" hidden="1"/>
    <cellStyle name="Link" xfId="673" builtinId="8" hidden="1"/>
    <cellStyle name="Link" xfId="675" builtinId="8" hidden="1"/>
    <cellStyle name="Link" xfId="677" builtinId="8" hidden="1"/>
    <cellStyle name="Link" xfId="679" builtinId="8" hidden="1"/>
    <cellStyle name="Link" xfId="681" builtinId="8" hidden="1"/>
    <cellStyle name="Link" xfId="683" builtinId="8" hidden="1"/>
    <cellStyle name="Link" xfId="685" builtinId="8" hidden="1"/>
    <cellStyle name="Link" xfId="687" builtinId="8" hidden="1"/>
    <cellStyle name="Link" xfId="689" builtinId="8" hidden="1"/>
    <cellStyle name="Link" xfId="691" builtinId="8" hidden="1"/>
    <cellStyle name="Link" xfId="693" builtinId="8" hidden="1"/>
    <cellStyle name="Link" xfId="695" builtinId="8" hidden="1"/>
    <cellStyle name="Link" xfId="697" builtinId="8" hidden="1"/>
    <cellStyle name="Link" xfId="699" builtinId="8" hidden="1"/>
    <cellStyle name="Link" xfId="701" builtinId="8" hidden="1"/>
    <cellStyle name="Link" xfId="703" builtinId="8" hidden="1"/>
    <cellStyle name="Link" xfId="705" builtinId="8" hidden="1"/>
    <cellStyle name="Link" xfId="707" builtinId="8" hidden="1"/>
    <cellStyle name="Link" xfId="709" builtinId="8" hidden="1"/>
    <cellStyle name="Link" xfId="711" builtinId="8" hidden="1"/>
    <cellStyle name="Link" xfId="713" builtinId="8" hidden="1"/>
    <cellStyle name="Link" xfId="715" builtinId="8" hidden="1"/>
    <cellStyle name="Link" xfId="717" builtinId="8" hidden="1"/>
    <cellStyle name="Link" xfId="719" builtinId="8" hidden="1"/>
    <cellStyle name="Link" xfId="721" builtinId="8" hidden="1"/>
    <cellStyle name="Link" xfId="723" builtinId="8" hidden="1"/>
    <cellStyle name="Link" xfId="725" builtinId="8" hidden="1"/>
    <cellStyle name="Link" xfId="727" builtinId="8" hidden="1"/>
    <cellStyle name="Link" xfId="729" builtinId="8" hidden="1"/>
    <cellStyle name="Link" xfId="731" builtinId="8" hidden="1"/>
    <cellStyle name="Link" xfId="733" builtinId="8" hidden="1"/>
    <cellStyle name="Link" xfId="735" builtinId="8" hidden="1"/>
    <cellStyle name="Link" xfId="737" builtinId="8" hidden="1"/>
    <cellStyle name="Link" xfId="739" builtinId="8" hidden="1"/>
    <cellStyle name="Link" xfId="741" builtinId="8" hidden="1"/>
    <cellStyle name="Link" xfId="743" builtinId="8" hidden="1"/>
    <cellStyle name="Link" xfId="745" builtinId="8" hidden="1"/>
    <cellStyle name="Link" xfId="747" builtinId="8" hidden="1"/>
    <cellStyle name="Link" xfId="749" builtinId="8" hidden="1"/>
    <cellStyle name="Link" xfId="751" builtinId="8" hidden="1"/>
    <cellStyle name="Link" xfId="753" builtinId="8" hidden="1"/>
    <cellStyle name="Link" xfId="755" builtinId="8" hidden="1"/>
    <cellStyle name="Link" xfId="757" builtinId="8" hidden="1"/>
    <cellStyle name="Link" xfId="759" builtinId="8" hidden="1"/>
    <cellStyle name="Link" xfId="761" builtinId="8" hidden="1"/>
    <cellStyle name="Link" xfId="763" builtinId="8" hidden="1"/>
    <cellStyle name="Link" xfId="765" builtinId="8" hidden="1"/>
    <cellStyle name="Link" xfId="767" builtinId="8" hidden="1"/>
    <cellStyle name="Link" xfId="769" builtinId="8" hidden="1"/>
    <cellStyle name="Link" xfId="771" builtinId="8" hidden="1"/>
    <cellStyle name="Link" xfId="773" builtinId="8" hidden="1"/>
    <cellStyle name="Link" xfId="775" builtinId="8" hidden="1"/>
    <cellStyle name="Link" xfId="777" builtinId="8" hidden="1"/>
    <cellStyle name="Link" xfId="779" builtinId="8" hidden="1"/>
    <cellStyle name="Link" xfId="781" builtinId="8" hidden="1"/>
    <cellStyle name="Link" xfId="783" builtinId="8" hidden="1"/>
    <cellStyle name="Link" xfId="785" builtinId="8" hidden="1"/>
    <cellStyle name="Link" xfId="787" builtinId="8" hidden="1"/>
    <cellStyle name="Link" xfId="789" builtinId="8" hidden="1"/>
    <cellStyle name="Link" xfId="791" builtinId="8" hidden="1"/>
    <cellStyle name="Link" xfId="793" builtinId="8" hidden="1"/>
    <cellStyle name="Link" xfId="795" builtinId="8" hidden="1"/>
    <cellStyle name="Link" xfId="797" builtinId="8" hidden="1"/>
    <cellStyle name="Link" xfId="799" builtinId="8" hidden="1"/>
    <cellStyle name="Link" xfId="801" builtinId="8" hidden="1"/>
    <cellStyle name="Link" xfId="803" builtinId="8" hidden="1"/>
    <cellStyle name="Link" xfId="805" builtinId="8" hidden="1"/>
    <cellStyle name="Link" xfId="807" builtinId="8" hidden="1"/>
    <cellStyle name="Link" xfId="809" builtinId="8" hidden="1"/>
    <cellStyle name="Link" xfId="811" builtinId="8" hidden="1"/>
    <cellStyle name="Link" xfId="813" builtinId="8" hidden="1"/>
    <cellStyle name="Link" xfId="815" builtinId="8" hidden="1"/>
    <cellStyle name="Link" xfId="817" builtinId="8" hidden="1"/>
    <cellStyle name="Link" xfId="819" builtinId="8" hidden="1"/>
    <cellStyle name="Link" xfId="821" builtinId="8" hidden="1"/>
    <cellStyle name="Link" xfId="823" builtinId="8" hidden="1"/>
    <cellStyle name="Link" xfId="825" builtinId="8" hidden="1"/>
    <cellStyle name="Link" xfId="827" builtinId="8" hidden="1"/>
    <cellStyle name="Link" xfId="829" builtinId="8" hidden="1"/>
    <cellStyle name="Link" xfId="831" builtinId="8" hidden="1"/>
    <cellStyle name="Link" xfId="833" builtinId="8" hidden="1"/>
    <cellStyle name="Link" xfId="835" builtinId="8" hidden="1"/>
    <cellStyle name="Link" xfId="837" builtinId="8" hidden="1"/>
    <cellStyle name="Link" xfId="839" builtinId="8" hidden="1"/>
    <cellStyle name="Link" xfId="841" builtinId="8" hidden="1"/>
    <cellStyle name="Link" xfId="843" builtinId="8" hidden="1"/>
    <cellStyle name="Link" xfId="845" builtinId="8" hidden="1"/>
    <cellStyle name="Link" xfId="847" builtinId="8" hidden="1"/>
    <cellStyle name="Link" xfId="849" builtinId="8" hidden="1"/>
    <cellStyle name="Link" xfId="851" builtinId="8" hidden="1"/>
    <cellStyle name="Link" xfId="853" builtinId="8" hidden="1"/>
    <cellStyle name="Link" xfId="855" builtinId="8" hidden="1"/>
    <cellStyle name="Link" xfId="857" builtinId="8" hidden="1"/>
    <cellStyle name="Link" xfId="859" builtinId="8" hidden="1"/>
    <cellStyle name="Link" xfId="861" builtinId="8" hidden="1"/>
    <cellStyle name="Link" xfId="863" builtinId="8" hidden="1"/>
    <cellStyle name="Link" xfId="865" builtinId="8" hidden="1"/>
    <cellStyle name="Link" xfId="867" builtinId="8" hidden="1"/>
    <cellStyle name="Link" xfId="869" builtinId="8" hidden="1"/>
    <cellStyle name="Link" xfId="871" builtinId="8" hidden="1"/>
    <cellStyle name="Link" xfId="873" builtinId="8" hidden="1"/>
    <cellStyle name="Link" xfId="875" builtinId="8" hidden="1"/>
    <cellStyle name="Link" xfId="877" builtinId="8" hidden="1"/>
    <cellStyle name="Link" xfId="879" builtinId="8" hidden="1"/>
    <cellStyle name="Link" xfId="881" builtinId="8" hidden="1"/>
    <cellStyle name="Link" xfId="883" builtinId="8" hidden="1"/>
    <cellStyle name="Link" xfId="885" builtinId="8" hidden="1"/>
    <cellStyle name="Link" xfId="887" builtinId="8" hidden="1"/>
    <cellStyle name="Link" xfId="889" builtinId="8" hidden="1"/>
    <cellStyle name="Link" xfId="891" builtinId="8" hidden="1"/>
    <cellStyle name="Link" xfId="893" builtinId="8" hidden="1"/>
    <cellStyle name="Link" xfId="895" builtinId="8" hidden="1"/>
    <cellStyle name="Link" xfId="897" builtinId="8" hidden="1"/>
    <cellStyle name="Link" xfId="899" builtinId="8" hidden="1"/>
    <cellStyle name="Link" xfId="901" builtinId="8" hidden="1"/>
    <cellStyle name="Link" xfId="903" builtinId="8" hidden="1"/>
    <cellStyle name="Link" xfId="905" builtinId="8" hidden="1"/>
    <cellStyle name="Link" xfId="907" builtinId="8" hidden="1"/>
    <cellStyle name="Link" xfId="909" builtinId="8" hidden="1"/>
    <cellStyle name="Link" xfId="911" builtinId="8" hidden="1"/>
    <cellStyle name="Link" xfId="913" builtinId="8" hidden="1"/>
    <cellStyle name="Link" xfId="915" builtinId="8" hidden="1"/>
    <cellStyle name="Link" xfId="917" builtinId="8" hidden="1"/>
    <cellStyle name="Link" xfId="919" builtinId="8" hidden="1"/>
    <cellStyle name="Link" xfId="921" builtinId="8" hidden="1"/>
    <cellStyle name="Link" xfId="923" builtinId="8" hidden="1"/>
    <cellStyle name="Link" xfId="925" builtinId="8" hidden="1"/>
    <cellStyle name="Link" xfId="927" builtinId="8" hidden="1"/>
    <cellStyle name="Link" xfId="929" builtinId="8" hidden="1"/>
    <cellStyle name="Link" xfId="931" builtinId="8" hidden="1"/>
    <cellStyle name="Link" xfId="933" builtinId="8" hidden="1"/>
    <cellStyle name="Link" xfId="935" builtinId="8" hidden="1"/>
    <cellStyle name="Link" xfId="937" builtinId="8" hidden="1"/>
    <cellStyle name="Link" xfId="939" builtinId="8" hidden="1"/>
    <cellStyle name="Link" xfId="941" builtinId="8" hidden="1"/>
    <cellStyle name="Link" xfId="943" builtinId="8" hidden="1"/>
    <cellStyle name="Link" xfId="945" builtinId="8" hidden="1"/>
    <cellStyle name="Link" xfId="947" builtinId="8" hidden="1"/>
    <cellStyle name="Link" xfId="949" builtinId="8" hidden="1"/>
    <cellStyle name="Link" xfId="951" builtinId="8" hidden="1"/>
    <cellStyle name="Link" xfId="953" builtinId="8" hidden="1"/>
    <cellStyle name="Link" xfId="955" builtinId="8" hidden="1"/>
    <cellStyle name="Link" xfId="957" builtinId="8" hidden="1"/>
    <cellStyle name="Link" xfId="959" builtinId="8" hidden="1"/>
    <cellStyle name="Link" xfId="961" builtinId="8" hidden="1"/>
    <cellStyle name="Link" xfId="963" builtinId="8" hidden="1"/>
    <cellStyle name="Link" xfId="965" builtinId="8" hidden="1"/>
    <cellStyle name="Link" xfId="967" builtinId="8" hidden="1"/>
    <cellStyle name="Link" xfId="969" builtinId="8" hidden="1"/>
    <cellStyle name="Link" xfId="971" builtinId="8" hidden="1"/>
    <cellStyle name="Link" xfId="973" builtinId="8" hidden="1"/>
    <cellStyle name="Link" xfId="975" builtinId="8" hidden="1"/>
    <cellStyle name="Link" xfId="977" builtinId="8" hidden="1"/>
    <cellStyle name="Link" xfId="979" builtinId="8" hidden="1"/>
    <cellStyle name="Link" xfId="981" builtinId="8" hidden="1"/>
    <cellStyle name="Link" xfId="983" builtinId="8" hidden="1"/>
    <cellStyle name="Link" xfId="985" builtinId="8" hidden="1"/>
    <cellStyle name="Link" xfId="987" builtinId="8" hidden="1"/>
    <cellStyle name="Link" xfId="989" builtinId="8" hidden="1"/>
    <cellStyle name="Link" xfId="991" builtinId="8" hidden="1"/>
    <cellStyle name="Link" xfId="993" builtinId="8" hidden="1"/>
    <cellStyle name="Link" xfId="995" builtinId="8" hidden="1"/>
    <cellStyle name="Link" xfId="997" builtinId="8" hidden="1"/>
    <cellStyle name="Link" xfId="999" builtinId="8" hidden="1"/>
    <cellStyle name="Link" xfId="1001" builtinId="8" hidden="1"/>
    <cellStyle name="Link" xfId="1003" builtinId="8" hidden="1"/>
    <cellStyle name="Link" xfId="1005" builtinId="8" hidden="1"/>
    <cellStyle name="Link" xfId="1007" builtinId="8" hidden="1"/>
    <cellStyle name="Link" xfId="1009" builtinId="8" hidden="1"/>
    <cellStyle name="Link" xfId="1011" builtinId="8" hidden="1"/>
    <cellStyle name="Link" xfId="1013" builtinId="8" hidden="1"/>
    <cellStyle name="Link" xfId="1015" builtinId="8" hidden="1"/>
    <cellStyle name="Link" xfId="1017" builtinId="8" hidden="1"/>
    <cellStyle name="Link" xfId="1019" builtinId="8" hidden="1"/>
    <cellStyle name="Link" xfId="1021" builtinId="8" hidden="1"/>
    <cellStyle name="Link" xfId="1023" builtinId="8" hidden="1"/>
    <cellStyle name="Link" xfId="1025" builtinId="8" hidden="1"/>
    <cellStyle name="Link" xfId="1027" builtinId="8" hidden="1"/>
    <cellStyle name="Link" xfId="1029" builtinId="8" hidden="1"/>
    <cellStyle name="Link" xfId="1031" builtinId="8" hidden="1"/>
    <cellStyle name="Link" xfId="1033" builtinId="8" hidden="1"/>
    <cellStyle name="Link" xfId="1035" builtinId="8" hidden="1"/>
    <cellStyle name="Link" xfId="1037" builtinId="8" hidden="1"/>
    <cellStyle name="Link" xfId="1039" builtinId="8" hidden="1"/>
    <cellStyle name="Link" xfId="1041" builtinId="8" hidden="1"/>
    <cellStyle name="Link" xfId="1043" builtinId="8" hidden="1"/>
    <cellStyle name="Link" xfId="1045" builtinId="8" hidden="1"/>
    <cellStyle name="Link" xfId="1047" builtinId="8" hidden="1"/>
    <cellStyle name="Link" xfId="1049" builtinId="8" hidden="1"/>
    <cellStyle name="Link" xfId="1051" builtinId="8" hidden="1"/>
    <cellStyle name="Link" xfId="1053" builtinId="8" hidden="1"/>
    <cellStyle name="Link" xfId="1055" builtinId="8" hidden="1"/>
    <cellStyle name="Link" xfId="1057" builtinId="8" hidden="1"/>
    <cellStyle name="Link" xfId="1059" builtinId="8" hidden="1"/>
    <cellStyle name="Link" xfId="1061" builtinId="8" hidden="1"/>
    <cellStyle name="Link" xfId="1063" builtinId="8" hidden="1"/>
    <cellStyle name="Link" xfId="1065" builtinId="8" hidden="1"/>
    <cellStyle name="Link" xfId="1067" builtinId="8" hidden="1"/>
    <cellStyle name="Link" xfId="1069" builtinId="8" hidden="1"/>
    <cellStyle name="Link" xfId="1071" builtinId="8" hidden="1"/>
    <cellStyle name="Link" xfId="1073" builtinId="8" hidden="1"/>
    <cellStyle name="Link" xfId="1076" builtinId="8" hidden="1"/>
    <cellStyle name="Link" xfId="1078" builtinId="8" hidden="1"/>
    <cellStyle name="Link" xfId="1080" builtinId="8" hidden="1"/>
    <cellStyle name="Link" xfId="1082" builtinId="8" hidden="1"/>
    <cellStyle name="Link" xfId="1084" builtinId="8" hidden="1"/>
    <cellStyle name="Link" xfId="1086" builtinId="8" hidden="1"/>
    <cellStyle name="Link" xfId="1088" builtinId="8" hidden="1"/>
    <cellStyle name="Link" xfId="1090" builtinId="8" hidden="1"/>
    <cellStyle name="Link" xfId="1092" builtinId="8" hidden="1"/>
    <cellStyle name="Link" xfId="1094" builtinId="8" hidden="1"/>
    <cellStyle name="Link" xfId="1096" builtinId="8" hidden="1"/>
    <cellStyle name="Link" xfId="1098" builtinId="8" hidden="1"/>
    <cellStyle name="Link" xfId="1100" builtinId="8" hidden="1"/>
    <cellStyle name="Link" xfId="1102" builtinId="8" hidden="1"/>
    <cellStyle name="Link" xfId="1104" builtinId="8" hidden="1"/>
    <cellStyle name="Link" xfId="1106" builtinId="8" hidden="1"/>
    <cellStyle name="Link" xfId="1108" builtinId="8" hidden="1"/>
    <cellStyle name="Link" xfId="1110" builtinId="8" hidden="1"/>
    <cellStyle name="Link" xfId="1112" builtinId="8" hidden="1"/>
    <cellStyle name="Link" xfId="1114" builtinId="8" hidden="1"/>
    <cellStyle name="Link" xfId="1116" builtinId="8" hidden="1"/>
    <cellStyle name="Link" xfId="1118" builtinId="8" hidden="1"/>
    <cellStyle name="Link" xfId="1120" builtinId="8" hidden="1"/>
    <cellStyle name="Link" xfId="1122" builtinId="8" hidden="1"/>
    <cellStyle name="Link" xfId="1124" builtinId="8" hidden="1"/>
    <cellStyle name="Link" xfId="1126" builtinId="8" hidden="1"/>
    <cellStyle name="Link" xfId="1128" builtinId="8" hidden="1"/>
    <cellStyle name="Link" xfId="1130" builtinId="8" hidden="1"/>
    <cellStyle name="Link" xfId="1132" builtinId="8" hidden="1"/>
    <cellStyle name="Link" xfId="1134" builtinId="8" hidden="1"/>
    <cellStyle name="Link" xfId="1136" builtinId="8" hidden="1"/>
    <cellStyle name="Link" xfId="1138" builtinId="8" hidden="1"/>
    <cellStyle name="Link" xfId="1140" builtinId="8" hidden="1"/>
    <cellStyle name="Link" xfId="1142" builtinId="8" hidden="1"/>
    <cellStyle name="Link" xfId="1144" builtinId="8" hidden="1"/>
    <cellStyle name="Link" xfId="1146" builtinId="8" hidden="1"/>
    <cellStyle name="Link" xfId="1148" builtinId="8" hidden="1"/>
    <cellStyle name="Link" xfId="1150" builtinId="8" hidden="1"/>
    <cellStyle name="Link" xfId="1152" builtinId="8" hidden="1"/>
    <cellStyle name="Link" xfId="1154" builtinId="8" hidden="1"/>
    <cellStyle name="Link" xfId="1156" builtinId="8" hidden="1"/>
    <cellStyle name="Link" xfId="1158" builtinId="8" hidden="1"/>
    <cellStyle name="Link" xfId="1160" builtinId="8" hidden="1"/>
    <cellStyle name="Link" xfId="1162" builtinId="8" hidden="1"/>
    <cellStyle name="Link" xfId="1164" builtinId="8" hidden="1"/>
    <cellStyle name="Link" xfId="1166" builtinId="8" hidden="1"/>
    <cellStyle name="Link" xfId="1168" builtinId="8" hidden="1"/>
    <cellStyle name="Link" xfId="1170" builtinId="8" hidden="1"/>
    <cellStyle name="Link" xfId="1172" builtinId="8" hidden="1"/>
    <cellStyle name="Link" xfId="1174" builtinId="8" hidden="1"/>
    <cellStyle name="Link" xfId="1176" builtinId="8" hidden="1"/>
    <cellStyle name="Link" xfId="1178" builtinId="8" hidden="1"/>
    <cellStyle name="Link" xfId="1180" builtinId="8" hidden="1"/>
    <cellStyle name="Link" xfId="1182" builtinId="8" hidden="1"/>
    <cellStyle name="Link" xfId="1184" builtinId="8" hidden="1"/>
    <cellStyle name="Link" xfId="1186" builtinId="8" hidden="1"/>
    <cellStyle name="Link" xfId="1192" builtinId="8" hidden="1"/>
    <cellStyle name="Link" xfId="1194" builtinId="8" hidden="1"/>
    <cellStyle name="Link" xfId="1196" builtinId="8" hidden="1"/>
    <cellStyle name="Link" xfId="1198" builtinId="8" hidden="1"/>
    <cellStyle name="Link" xfId="1200" builtinId="8" hidden="1"/>
    <cellStyle name="Link" xfId="1202" builtinId="8" hidden="1"/>
    <cellStyle name="Link" xfId="1204" builtinId="8" hidden="1"/>
    <cellStyle name="Link" xfId="1206" builtinId="8" hidden="1"/>
    <cellStyle name="Link" xfId="1208" builtinId="8" hidden="1"/>
    <cellStyle name="Link" xfId="1210" builtinId="8" hidden="1"/>
    <cellStyle name="Link" xfId="1212" builtinId="8" hidden="1"/>
    <cellStyle name="Link" xfId="1214" builtinId="8" hidden="1"/>
    <cellStyle name="Link" xfId="1216" builtinId="8" hidden="1"/>
    <cellStyle name="Link" xfId="1218" builtinId="8" hidden="1"/>
    <cellStyle name="Link" xfId="1220" builtinId="8" hidden="1"/>
    <cellStyle name="Link" xfId="1222" builtinId="8" hidden="1"/>
    <cellStyle name="Link" xfId="1224" builtinId="8" hidden="1"/>
    <cellStyle name="Link" xfId="1226" builtinId="8" hidden="1"/>
    <cellStyle name="Link" xfId="1228" builtinId="8" hidden="1"/>
    <cellStyle name="Link" xfId="1230" builtinId="8" hidden="1"/>
    <cellStyle name="Link" xfId="1232" builtinId="8" hidden="1"/>
    <cellStyle name="Link" xfId="1234" builtinId="8" hidden="1"/>
    <cellStyle name="Link" xfId="1236" builtinId="8" hidden="1"/>
    <cellStyle name="Link" xfId="1238" builtinId="8" hidden="1"/>
    <cellStyle name="Link" xfId="1240" builtinId="8" hidden="1"/>
    <cellStyle name="Link" xfId="1242" builtinId="8" hidden="1"/>
    <cellStyle name="Link" xfId="1244" builtinId="8" hidden="1"/>
    <cellStyle name="Link" xfId="1246" builtinId="8" hidden="1"/>
    <cellStyle name="Link" xfId="1248" builtinId="8" hidden="1"/>
    <cellStyle name="Link" xfId="1250" builtinId="8" hidden="1"/>
    <cellStyle name="Link" xfId="1252" builtinId="8" hidden="1"/>
    <cellStyle name="Link" xfId="1269" builtinId="8" hidden="1"/>
    <cellStyle name="Link" xfId="1271" builtinId="8" hidden="1"/>
    <cellStyle name="Link" xfId="1273" builtinId="8" hidden="1"/>
    <cellStyle name="Link" xfId="1275" builtinId="8" hidden="1"/>
    <cellStyle name="Link" xfId="1277" builtinId="8" hidden="1"/>
    <cellStyle name="Link" xfId="1279" builtinId="8" hidden="1"/>
    <cellStyle name="Link" xfId="1281" builtinId="8" hidden="1"/>
    <cellStyle name="Link" xfId="1283" builtinId="8" hidden="1"/>
    <cellStyle name="Link" xfId="1285" builtinId="8" hidden="1"/>
    <cellStyle name="Link" xfId="1287" builtinId="8" hidden="1"/>
    <cellStyle name="Link" xfId="1289" builtinId="8" hidden="1"/>
    <cellStyle name="Link" xfId="1291" builtinId="8" hidden="1"/>
    <cellStyle name="Link" xfId="1293" builtinId="8" hidden="1"/>
    <cellStyle name="Link" xfId="1295" builtinId="8" hidden="1"/>
    <cellStyle name="Link" xfId="1297" builtinId="8" hidden="1"/>
    <cellStyle name="Link" xfId="1299" builtinId="8" hidden="1"/>
    <cellStyle name="Link" xfId="1301" builtinId="8" hidden="1"/>
    <cellStyle name="Link" xfId="1303" builtinId="8" hidden="1"/>
    <cellStyle name="Link" xfId="1305" builtinId="8" hidden="1"/>
    <cellStyle name="Link" xfId="1307" builtinId="8" hidden="1"/>
    <cellStyle name="Link" xfId="1309" builtinId="8" hidden="1"/>
    <cellStyle name="Link" xfId="1311" builtinId="8" hidden="1"/>
    <cellStyle name="Link" xfId="1313" builtinId="8" hidden="1"/>
    <cellStyle name="Link" xfId="1315" builtinId="8" hidden="1"/>
    <cellStyle name="Link" xfId="1317" builtinId="8" hidden="1"/>
    <cellStyle name="Link" xfId="1319" builtinId="8" hidden="1"/>
    <cellStyle name="Link" xfId="1321" builtinId="8" hidden="1"/>
    <cellStyle name="Link" xfId="1323" builtinId="8" hidden="1"/>
    <cellStyle name="Link" xfId="1325" builtinId="8" hidden="1"/>
    <cellStyle name="Link" xfId="1327" builtinId="8" hidden="1"/>
    <cellStyle name="Link" xfId="1329" builtinId="8" hidden="1"/>
    <cellStyle name="Link" xfId="1331" builtinId="8" hidden="1"/>
    <cellStyle name="Link" xfId="1333" builtinId="8" hidden="1"/>
    <cellStyle name="Link" xfId="1335" builtinId="8" hidden="1"/>
    <cellStyle name="Link" xfId="1337" builtinId="8" hidden="1"/>
    <cellStyle name="Link" xfId="1339" builtinId="8" hidden="1"/>
    <cellStyle name="Link" xfId="1341" builtinId="8" hidden="1"/>
    <cellStyle name="Link" xfId="1343" builtinId="8" hidden="1"/>
    <cellStyle name="Link" xfId="1345" builtinId="8" hidden="1"/>
    <cellStyle name="Link" xfId="1347" builtinId="8" hidden="1"/>
    <cellStyle name="Link" xfId="1349" builtinId="8" hidden="1"/>
    <cellStyle name="Link" xfId="1351" builtinId="8" hidden="1"/>
    <cellStyle name="Link" xfId="1353" builtinId="8" hidden="1"/>
    <cellStyle name="Link" xfId="1355" builtinId="8" hidden="1"/>
    <cellStyle name="Link" xfId="1357" builtinId="8" hidden="1"/>
    <cellStyle name="Link" xfId="1359" builtinId="8" hidden="1"/>
    <cellStyle name="Link" xfId="1361" builtinId="8" hidden="1"/>
    <cellStyle name="Link" xfId="1363" builtinId="8" hidden="1"/>
    <cellStyle name="Link" xfId="1365" builtinId="8" hidden="1"/>
    <cellStyle name="Link" xfId="1367" builtinId="8" hidden="1"/>
    <cellStyle name="Link" xfId="1369" builtinId="8" hidden="1"/>
    <cellStyle name="Link" xfId="1371" builtinId="8" hidden="1"/>
    <cellStyle name="Link" xfId="1373" builtinId="8" hidden="1"/>
    <cellStyle name="Link" xfId="1375" builtinId="8" hidden="1"/>
    <cellStyle name="Link" xfId="1377" builtinId="8" hidden="1"/>
    <cellStyle name="Link" xfId="1379" builtinId="8" hidden="1"/>
    <cellStyle name="Link" xfId="1381" builtinId="8" hidden="1"/>
    <cellStyle name="Link" xfId="1383" builtinId="8" hidden="1"/>
    <cellStyle name="Link" xfId="1385" builtinId="8" hidden="1"/>
    <cellStyle name="Link" xfId="1387" builtinId="8" hidden="1"/>
    <cellStyle name="Link" xfId="1389" builtinId="8" hidden="1"/>
    <cellStyle name="Link" xfId="1391" builtinId="8" hidden="1"/>
    <cellStyle name="Link" xfId="1393" builtinId="8" hidden="1"/>
    <cellStyle name="Link" xfId="1395" builtinId="8" hidden="1"/>
    <cellStyle name="Link" xfId="1397" builtinId="8" hidden="1"/>
    <cellStyle name="Link" xfId="1399" builtinId="8" hidden="1"/>
    <cellStyle name="Link" xfId="1401" builtinId="8" hidden="1"/>
    <cellStyle name="Link" xfId="1403" builtinId="8" hidden="1"/>
    <cellStyle name="Link" xfId="1405" builtinId="8" hidden="1"/>
    <cellStyle name="Link" xfId="1407" builtinId="8" hidden="1"/>
    <cellStyle name="Link" xfId="1409" builtinId="8" hidden="1"/>
    <cellStyle name="Link" xfId="1411" builtinId="8" hidden="1"/>
    <cellStyle name="Link" xfId="1413" builtinId="8" hidden="1"/>
    <cellStyle name="Link" xfId="1415" builtinId="8" hidden="1"/>
    <cellStyle name="Link" xfId="1417" builtinId="8" hidden="1"/>
    <cellStyle name="Link" xfId="1419" builtinId="8" hidden="1"/>
    <cellStyle name="Link" xfId="1421" builtinId="8" hidden="1"/>
    <cellStyle name="Link" xfId="1423" builtinId="8" hidden="1"/>
    <cellStyle name="Link" xfId="1425" builtinId="8" hidden="1"/>
    <cellStyle name="Link" xfId="1427" builtinId="8" hidden="1"/>
    <cellStyle name="Link" xfId="1429" builtinId="8" hidden="1"/>
    <cellStyle name="Link" xfId="1431" builtinId="8" hidden="1"/>
    <cellStyle name="Link" xfId="1433" builtinId="8" hidden="1"/>
    <cellStyle name="Link" xfId="1435" builtinId="8" hidden="1"/>
    <cellStyle name="Link" xfId="1437" builtinId="8" hidden="1"/>
    <cellStyle name="Link" xfId="1439" builtinId="8" hidden="1"/>
    <cellStyle name="Link" xfId="1441" builtinId="8" hidden="1"/>
    <cellStyle name="Link" xfId="1443" builtinId="8" hidden="1"/>
    <cellStyle name="Link" xfId="1445" builtinId="8" hidden="1"/>
    <cellStyle name="Link" xfId="1447" builtinId="8" hidden="1"/>
    <cellStyle name="Link" xfId="1449" builtinId="8" hidden="1"/>
    <cellStyle name="Link" xfId="1451" builtinId="8" hidden="1"/>
    <cellStyle name="Link" xfId="1453" builtinId="8" hidden="1"/>
    <cellStyle name="Link" xfId="1455" builtinId="8" hidden="1"/>
    <cellStyle name="Link" xfId="1457" builtinId="8" hidden="1"/>
    <cellStyle name="Link" xfId="1459" builtinId="8" hidden="1"/>
    <cellStyle name="Link" xfId="1461" builtinId="8" hidden="1"/>
    <cellStyle name="Link" xfId="1463" builtinId="8" hidden="1"/>
    <cellStyle name="Link" xfId="1465" builtinId="8" hidden="1"/>
    <cellStyle name="Link" xfId="1467" builtinId="8" hidden="1"/>
    <cellStyle name="Link" xfId="1469" builtinId="8" hidden="1"/>
    <cellStyle name="Link" xfId="1471" builtinId="8" hidden="1"/>
    <cellStyle name="Link" xfId="1473" builtinId="8" hidden="1"/>
    <cellStyle name="Link" xfId="1475" builtinId="8" hidden="1"/>
    <cellStyle name="Link" xfId="1477" builtinId="8" hidden="1"/>
    <cellStyle name="Link" xfId="1479" builtinId="8" hidden="1"/>
    <cellStyle name="Link" xfId="1481" builtinId="8" hidden="1"/>
    <cellStyle name="Link" xfId="1483" builtinId="8" hidden="1"/>
    <cellStyle name="Link" xfId="1485" builtinId="8" hidden="1"/>
    <cellStyle name="Link" xfId="1487" builtinId="8" hidden="1"/>
    <cellStyle name="Link" xfId="1489" builtinId="8" hidden="1"/>
    <cellStyle name="Link" xfId="1491" builtinId="8" hidden="1"/>
    <cellStyle name="Link" xfId="1493" builtinId="8" hidden="1"/>
    <cellStyle name="Link" xfId="1495" builtinId="8" hidden="1"/>
    <cellStyle name="Link" xfId="1497" builtinId="8" hidden="1"/>
    <cellStyle name="Link" xfId="1499" builtinId="8" hidden="1"/>
    <cellStyle name="Link" xfId="1501" builtinId="8" hidden="1"/>
    <cellStyle name="Link" xfId="1503" builtinId="8" hidden="1"/>
    <cellStyle name="Link" xfId="1505" builtinId="8" hidden="1"/>
    <cellStyle name="Link" xfId="1507" builtinId="8" hidden="1"/>
    <cellStyle name="Link" xfId="1509" builtinId="8" hidden="1"/>
    <cellStyle name="Link" xfId="1511" builtinId="8" hidden="1"/>
    <cellStyle name="Link" xfId="1513" builtinId="8" hidden="1"/>
    <cellStyle name="Link" xfId="1515" builtinId="8" hidden="1"/>
    <cellStyle name="Link" xfId="1517" builtinId="8" hidden="1"/>
    <cellStyle name="Link" xfId="1519" builtinId="8" hidden="1"/>
    <cellStyle name="Link" xfId="1521" builtinId="8" hidden="1"/>
    <cellStyle name="Link" xfId="1523" builtinId="8" hidden="1"/>
    <cellStyle name="Link" xfId="1525" builtinId="8" hidden="1"/>
    <cellStyle name="Link" xfId="1527" builtinId="8" hidden="1"/>
    <cellStyle name="Link" xfId="1529" builtinId="8" hidden="1"/>
    <cellStyle name="Link" xfId="1531" builtinId="8" hidden="1"/>
    <cellStyle name="Link" xfId="1533" builtinId="8" hidden="1"/>
    <cellStyle name="Link" xfId="1535" builtinId="8" hidden="1"/>
    <cellStyle name="Link" xfId="1537" builtinId="8" hidden="1"/>
    <cellStyle name="Link" xfId="1539" builtinId="8" hidden="1"/>
    <cellStyle name="Link" xfId="1541" builtinId="8" hidden="1"/>
    <cellStyle name="Link" xfId="1543" builtinId="8" hidden="1"/>
    <cellStyle name="Link" xfId="1545" builtinId="8" hidden="1"/>
    <cellStyle name="Link" xfId="1547" builtinId="8" hidden="1"/>
    <cellStyle name="Link" xfId="1549" builtinId="8" hidden="1"/>
    <cellStyle name="Link" xfId="1551" builtinId="8" hidden="1"/>
    <cellStyle name="Link" xfId="1553" builtinId="8" hidden="1"/>
    <cellStyle name="Link" xfId="1555" builtinId="8" hidden="1"/>
    <cellStyle name="Link" xfId="1557" builtinId="8" hidden="1"/>
    <cellStyle name="Link" xfId="1559" builtinId="8" hidden="1"/>
    <cellStyle name="Link" xfId="1561" builtinId="8" hidden="1"/>
    <cellStyle name="Link" xfId="1563" builtinId="8" hidden="1"/>
    <cellStyle name="Link" xfId="1565" builtinId="8" hidden="1"/>
    <cellStyle name="Link" xfId="1567" builtinId="8" hidden="1"/>
    <cellStyle name="Link" xfId="1569" builtinId="8" hidden="1"/>
    <cellStyle name="Link" xfId="1571" builtinId="8" hidden="1"/>
    <cellStyle name="Link" xfId="1573" builtinId="8" hidden="1"/>
    <cellStyle name="Link" xfId="1575" builtinId="8" hidden="1"/>
    <cellStyle name="Link" xfId="1577" builtinId="8" hidden="1"/>
    <cellStyle name="Link" xfId="1579" builtinId="8" hidden="1"/>
    <cellStyle name="Link" xfId="1581" builtinId="8" hidden="1"/>
    <cellStyle name="Link" xfId="1583" builtinId="8" hidden="1"/>
    <cellStyle name="Link" xfId="1585" builtinId="8" hidden="1"/>
    <cellStyle name="Link" xfId="1587" builtinId="8" hidden="1"/>
    <cellStyle name="Link" xfId="1589" builtinId="8" hidden="1"/>
    <cellStyle name="Link" xfId="1591" builtinId="8" hidden="1"/>
    <cellStyle name="Link" xfId="1593" builtinId="8" hidden="1"/>
    <cellStyle name="Link" xfId="1595" builtinId="8" hidden="1"/>
    <cellStyle name="Link" xfId="1597" builtinId="8" hidden="1"/>
    <cellStyle name="Link" xfId="1599" builtinId="8" hidden="1"/>
    <cellStyle name="Link" xfId="1601" builtinId="8" hidden="1"/>
    <cellStyle name="Link" xfId="1603" builtinId="8" hidden="1"/>
    <cellStyle name="Link" xfId="1605" builtinId="8" hidden="1"/>
    <cellStyle name="Link" xfId="1607" builtinId="8" hidden="1"/>
    <cellStyle name="Link" xfId="1609" builtinId="8" hidden="1"/>
    <cellStyle name="Link" xfId="1611" builtinId="8" hidden="1"/>
    <cellStyle name="Link" xfId="1613" builtinId="8" hidden="1"/>
    <cellStyle name="Link" xfId="1615" builtinId="8" hidden="1"/>
    <cellStyle name="Link" xfId="1617" builtinId="8" hidden="1"/>
    <cellStyle name="Link" xfId="1619" builtinId="8" hidden="1"/>
    <cellStyle name="Link" xfId="1621" builtinId="8" hidden="1"/>
    <cellStyle name="Link" xfId="1623" builtinId="8" hidden="1"/>
    <cellStyle name="Link" xfId="1625" builtinId="8" hidden="1"/>
    <cellStyle name="Link" xfId="1627" builtinId="8" hidden="1"/>
    <cellStyle name="Link" xfId="1629" builtinId="8" hidden="1"/>
    <cellStyle name="Link" xfId="1631" builtinId="8" hidden="1"/>
    <cellStyle name="Link" xfId="1633" builtinId="8" hidden="1"/>
    <cellStyle name="Link" xfId="1635" builtinId="8" hidden="1"/>
    <cellStyle name="Link" xfId="1637" builtinId="8" hidden="1"/>
    <cellStyle name="Link" xfId="1639" builtinId="8" hidden="1"/>
    <cellStyle name="Link" xfId="1641" builtinId="8" hidden="1"/>
    <cellStyle name="Link" xfId="1643" builtinId="8" hidden="1"/>
    <cellStyle name="Link" xfId="1645" builtinId="8" hidden="1"/>
    <cellStyle name="Link" xfId="1647" builtinId="8" hidden="1"/>
    <cellStyle name="Link" xfId="1649" builtinId="8" hidden="1"/>
    <cellStyle name="Link" xfId="1651" builtinId="8" hidden="1"/>
    <cellStyle name="Link" xfId="1653" builtinId="8" hidden="1"/>
    <cellStyle name="Link" xfId="1655" builtinId="8" hidden="1"/>
    <cellStyle name="Link" xfId="1657" builtinId="8" hidden="1"/>
    <cellStyle name="Link" xfId="1659" builtinId="8" hidden="1"/>
    <cellStyle name="Link" xfId="1661" builtinId="8" hidden="1"/>
    <cellStyle name="Link" xfId="1663" builtinId="8" hidden="1"/>
    <cellStyle name="Link" xfId="1665" builtinId="8" hidden="1"/>
    <cellStyle name="Link" xfId="1667" builtinId="8" hidden="1"/>
    <cellStyle name="Link" xfId="1669" builtinId="8" hidden="1"/>
    <cellStyle name="Link" xfId="1671" builtinId="8" hidden="1"/>
    <cellStyle name="Link" xfId="1673" builtinId="8" hidden="1"/>
    <cellStyle name="Link" xfId="1675" builtinId="8" hidden="1"/>
    <cellStyle name="Link" xfId="1677" builtinId="8" hidden="1"/>
    <cellStyle name="Link" xfId="1679" builtinId="8" hidden="1"/>
    <cellStyle name="Link" xfId="1681" builtinId="8" hidden="1"/>
    <cellStyle name="Link" xfId="1683" builtinId="8" hidden="1"/>
    <cellStyle name="Link" xfId="1685" builtinId="8" hidden="1"/>
    <cellStyle name="Link" xfId="1687" builtinId="8" hidden="1"/>
    <cellStyle name="Link" xfId="1689" builtinId="8" hidden="1"/>
    <cellStyle name="Link" xfId="1691" builtinId="8" hidden="1"/>
    <cellStyle name="Link" xfId="1693" builtinId="8" hidden="1"/>
    <cellStyle name="Link" xfId="1695" builtinId="8" hidden="1"/>
    <cellStyle name="Link" xfId="1697" builtinId="8" hidden="1"/>
    <cellStyle name="Link" xfId="1699" builtinId="8" hidden="1"/>
    <cellStyle name="Link" xfId="1701" builtinId="8" hidden="1"/>
    <cellStyle name="Link" xfId="1703" builtinId="8" hidden="1"/>
    <cellStyle name="Link" xfId="1705" builtinId="8" hidden="1"/>
    <cellStyle name="Link" xfId="1707" builtinId="8" hidden="1"/>
    <cellStyle name="Link" xfId="1709" builtinId="8" hidden="1"/>
    <cellStyle name="Link" xfId="1711" builtinId="8" hidden="1"/>
    <cellStyle name="Link" xfId="1713" builtinId="8" hidden="1"/>
    <cellStyle name="Link" xfId="1715" builtinId="8" hidden="1"/>
    <cellStyle name="Link" xfId="1717" builtinId="8" hidden="1"/>
    <cellStyle name="Link" xfId="1719" builtinId="8" hidden="1"/>
    <cellStyle name="Link" xfId="1721" builtinId="8" hidden="1"/>
    <cellStyle name="Link" xfId="1723" builtinId="8" hidden="1"/>
    <cellStyle name="Link" xfId="1725" builtinId="8" hidden="1"/>
    <cellStyle name="Link" xfId="1727" builtinId="8" hidden="1"/>
    <cellStyle name="Link" xfId="1729" builtinId="8" hidden="1"/>
    <cellStyle name="Link" xfId="1731" builtinId="8" hidden="1"/>
    <cellStyle name="Link" xfId="1733" builtinId="8" hidden="1"/>
    <cellStyle name="Link" xfId="1735" builtinId="8" hidden="1"/>
    <cellStyle name="Link" xfId="1737" builtinId="8" hidden="1"/>
    <cellStyle name="Link" xfId="1739" builtinId="8" hidden="1"/>
    <cellStyle name="Link" xfId="1741" builtinId="8" hidden="1"/>
    <cellStyle name="Link" xfId="1743" builtinId="8" hidden="1"/>
    <cellStyle name="Link" xfId="1745" builtinId="8" hidden="1"/>
    <cellStyle name="Link" xfId="1747" builtinId="8" hidden="1"/>
    <cellStyle name="Link" xfId="1749" builtinId="8" hidden="1"/>
    <cellStyle name="Link" xfId="1751" builtinId="8" hidden="1"/>
    <cellStyle name="Link" xfId="1753" builtinId="8" hidden="1"/>
    <cellStyle name="Link" xfId="1755" builtinId="8" hidden="1"/>
    <cellStyle name="Link" xfId="1757" builtinId="8" hidden="1"/>
    <cellStyle name="Link" xfId="1759" builtinId="8" hidden="1"/>
    <cellStyle name="Link" xfId="1761" builtinId="8" hidden="1"/>
    <cellStyle name="Link" xfId="1763" builtinId="8" hidden="1"/>
    <cellStyle name="Link" xfId="1765" builtinId="8" hidden="1"/>
    <cellStyle name="Link" xfId="1767" builtinId="8" hidden="1"/>
    <cellStyle name="Link" xfId="1769" builtinId="8" hidden="1"/>
    <cellStyle name="Link" xfId="1771" builtinId="8" hidden="1"/>
    <cellStyle name="Link" xfId="1773" builtinId="8" hidden="1"/>
    <cellStyle name="Link" xfId="1775" builtinId="8" hidden="1"/>
    <cellStyle name="Link" xfId="1777" builtinId="8" hidden="1"/>
    <cellStyle name="Link" xfId="1779" builtinId="8" hidden="1"/>
    <cellStyle name="Link" xfId="1781" builtinId="8" hidden="1"/>
    <cellStyle name="Link" xfId="1783" builtinId="8" hidden="1"/>
    <cellStyle name="Link" xfId="1785" builtinId="8" hidden="1"/>
    <cellStyle name="Link" xfId="1787" builtinId="8" hidden="1"/>
    <cellStyle name="Link" xfId="1789" builtinId="8" hidden="1"/>
    <cellStyle name="Link" xfId="1791" builtinId="8" hidden="1"/>
    <cellStyle name="Link" xfId="1793" builtinId="8" hidden="1"/>
    <cellStyle name="Link" xfId="1795" builtinId="8" hidden="1"/>
    <cellStyle name="Link" xfId="1797" builtinId="8" hidden="1"/>
    <cellStyle name="Link" xfId="1799" builtinId="8" hidden="1"/>
    <cellStyle name="Link" xfId="1801" builtinId="8" hidden="1"/>
    <cellStyle name="Link" xfId="1803" builtinId="8" hidden="1"/>
    <cellStyle name="Link" xfId="1805" builtinId="8" hidden="1"/>
    <cellStyle name="Link" xfId="1807" builtinId="8" hidden="1"/>
    <cellStyle name="Link" xfId="1809" builtinId="8" hidden="1"/>
    <cellStyle name="Link" xfId="1811" builtinId="8" hidden="1"/>
    <cellStyle name="Link" xfId="1813" builtinId="8" hidden="1"/>
    <cellStyle name="Link" xfId="1815" builtinId="8" hidden="1"/>
    <cellStyle name="Link" xfId="1817" builtinId="8" hidden="1"/>
    <cellStyle name="Link" xfId="1819" builtinId="8" hidden="1"/>
    <cellStyle name="Link" xfId="1821" builtinId="8" hidden="1"/>
    <cellStyle name="Link" xfId="1823" builtinId="8" hidden="1"/>
    <cellStyle name="Link" xfId="1825" builtinId="8" hidden="1"/>
    <cellStyle name="Link" xfId="1827" builtinId="8" hidden="1"/>
    <cellStyle name="Link" xfId="1829" builtinId="8" hidden="1"/>
    <cellStyle name="Link" xfId="1831" builtinId="8" hidden="1"/>
    <cellStyle name="Link" xfId="1833" builtinId="8" hidden="1"/>
    <cellStyle name="Link" xfId="1835" builtinId="8" hidden="1"/>
    <cellStyle name="Link" xfId="1837" builtinId="8" hidden="1"/>
    <cellStyle name="Link" xfId="1839" builtinId="8" hidden="1"/>
    <cellStyle name="Link" xfId="1841" builtinId="8" hidden="1"/>
    <cellStyle name="Link" xfId="1843" builtinId="8" hidden="1"/>
    <cellStyle name="Link" xfId="1845" builtinId="8" hidden="1"/>
    <cellStyle name="Link" xfId="1847" builtinId="8" hidden="1"/>
    <cellStyle name="Link" xfId="1849" builtinId="8" hidden="1"/>
    <cellStyle name="Link" xfId="1851" builtinId="8" hidden="1"/>
    <cellStyle name="Link" xfId="1853" builtinId="8" hidden="1"/>
    <cellStyle name="Link" xfId="1855" builtinId="8" hidden="1"/>
    <cellStyle name="Link" xfId="1857" builtinId="8" hidden="1"/>
    <cellStyle name="Link" xfId="1859" builtinId="8" hidden="1"/>
    <cellStyle name="Link" xfId="1861" builtinId="8" hidden="1"/>
    <cellStyle name="Link" xfId="1863" builtinId="8" hidden="1"/>
    <cellStyle name="Link" xfId="1865" builtinId="8" hidden="1"/>
    <cellStyle name="Link" xfId="1867" builtinId="8" hidden="1"/>
    <cellStyle name="Link" xfId="1869" builtinId="8" hidden="1"/>
    <cellStyle name="Link" xfId="1871" builtinId="8" hidden="1"/>
    <cellStyle name="Link" xfId="1873" builtinId="8" hidden="1"/>
    <cellStyle name="Link" xfId="1875" builtinId="8" hidden="1"/>
    <cellStyle name="Link" xfId="1877" builtinId="8" hidden="1"/>
    <cellStyle name="Link" xfId="1879" builtinId="8" hidden="1"/>
    <cellStyle name="Link" xfId="1881" builtinId="8" hidden="1"/>
    <cellStyle name="Link" xfId="1883" builtinId="8" hidden="1"/>
    <cellStyle name="Link" xfId="1885" builtinId="8" hidden="1"/>
    <cellStyle name="Link" xfId="1887" builtinId="8" hidden="1"/>
    <cellStyle name="Link" xfId="1889" builtinId="8" hidden="1"/>
    <cellStyle name="Link" xfId="1891" builtinId="8" hidden="1"/>
    <cellStyle name="Link" xfId="1893" builtinId="8" hidden="1"/>
    <cellStyle name="Link" xfId="1895" builtinId="8" hidden="1"/>
    <cellStyle name="Link" xfId="1897" builtinId="8" hidden="1"/>
    <cellStyle name="Link" xfId="1899" builtinId="8" hidden="1"/>
    <cellStyle name="Link" xfId="1901" builtinId="8" hidden="1"/>
    <cellStyle name="Link" xfId="1903" builtinId="8" hidden="1"/>
    <cellStyle name="Link" xfId="1905" builtinId="8" hidden="1"/>
    <cellStyle name="Link" xfId="1907" builtinId="8" hidden="1"/>
    <cellStyle name="Link" xfId="1909" builtinId="8" hidden="1"/>
    <cellStyle name="Link" xfId="1911" builtinId="8" hidden="1"/>
    <cellStyle name="Link" xfId="1913" builtinId="8" hidden="1"/>
    <cellStyle name="Link" xfId="1915" builtinId="8" hidden="1"/>
    <cellStyle name="Link" xfId="1917" builtinId="8" hidden="1"/>
    <cellStyle name="Link" xfId="1919" builtinId="8" hidden="1"/>
    <cellStyle name="Link" xfId="1921" builtinId="8" hidden="1"/>
    <cellStyle name="Link" xfId="1923" builtinId="8" hidden="1"/>
    <cellStyle name="Link" xfId="1925" builtinId="8" hidden="1"/>
    <cellStyle name="Link" xfId="1927" builtinId="8" hidden="1"/>
    <cellStyle name="Link" xfId="1929" builtinId="8" hidden="1"/>
    <cellStyle name="Link" xfId="1931" builtinId="8" hidden="1"/>
    <cellStyle name="Link" xfId="1933" builtinId="8" hidden="1"/>
    <cellStyle name="Link" xfId="1935" builtinId="8" hidden="1"/>
    <cellStyle name="Link" xfId="1937" builtinId="8" hidden="1"/>
    <cellStyle name="Link" xfId="1939" builtinId="8" hidden="1"/>
    <cellStyle name="Link" xfId="1941" builtinId="8" hidden="1"/>
    <cellStyle name="Link" xfId="1943" builtinId="8" hidden="1"/>
    <cellStyle name="Link" xfId="1945" builtinId="8" hidden="1"/>
    <cellStyle name="Link" xfId="1947" builtinId="8" hidden="1"/>
    <cellStyle name="Link" xfId="1949" builtinId="8" hidden="1"/>
    <cellStyle name="Link" xfId="1951" builtinId="8" hidden="1"/>
    <cellStyle name="Link" xfId="1953" builtinId="8" hidden="1"/>
    <cellStyle name="Link" xfId="1955" builtinId="8" hidden="1"/>
    <cellStyle name="Link" xfId="1957" builtinId="8" hidden="1"/>
    <cellStyle name="Link" xfId="1959" builtinId="8" hidden="1"/>
    <cellStyle name="Link" xfId="1961" builtinId="8" hidden="1"/>
    <cellStyle name="Link" xfId="1963" builtinId="8" hidden="1"/>
    <cellStyle name="Link" xfId="1965" builtinId="8" hidden="1"/>
    <cellStyle name="Link" xfId="1967" builtinId="8" hidden="1"/>
    <cellStyle name="Link" xfId="1969" builtinId="8" hidden="1"/>
    <cellStyle name="Link" xfId="1971" builtinId="8" hidden="1"/>
    <cellStyle name="Link" xfId="1973" builtinId="8" hidden="1"/>
    <cellStyle name="Link" xfId="1975" builtinId="8" hidden="1"/>
    <cellStyle name="Link" xfId="1977" builtinId="8" hidden="1"/>
    <cellStyle name="Link" xfId="1979" builtinId="8" hidden="1"/>
    <cellStyle name="Link" xfId="1981" builtinId="8" hidden="1"/>
    <cellStyle name="Link" xfId="1983" builtinId="8" hidden="1"/>
    <cellStyle name="Link" xfId="1985" builtinId="8" hidden="1"/>
    <cellStyle name="Link" xfId="1987" builtinId="8" hidden="1"/>
    <cellStyle name="Link" xfId="1989" builtinId="8" hidden="1"/>
    <cellStyle name="Link" xfId="1991" builtinId="8" hidden="1"/>
    <cellStyle name="Link" xfId="1993" builtinId="8" hidden="1"/>
    <cellStyle name="Link" xfId="1995" builtinId="8" hidden="1"/>
    <cellStyle name="Link" xfId="1997" builtinId="8" hidden="1"/>
    <cellStyle name="Link" xfId="1999" builtinId="8" hidden="1"/>
    <cellStyle name="Link" xfId="2001" builtinId="8" hidden="1"/>
    <cellStyle name="Link" xfId="2003" builtinId="8" hidden="1"/>
    <cellStyle name="Link" xfId="2005" builtinId="8" hidden="1"/>
    <cellStyle name="Link" xfId="2007" builtinId="8" hidden="1"/>
    <cellStyle name="Link" xfId="2009" builtinId="8" hidden="1"/>
    <cellStyle name="Link" xfId="2011" builtinId="8" hidden="1"/>
    <cellStyle name="Link" xfId="2013" builtinId="8" hidden="1"/>
    <cellStyle name="Link" xfId="2015" builtinId="8" hidden="1"/>
    <cellStyle name="Link" xfId="2017" builtinId="8" hidden="1"/>
    <cellStyle name="Link" xfId="2019" builtinId="8" hidden="1"/>
    <cellStyle name="Link" xfId="2021" builtinId="8" hidden="1"/>
    <cellStyle name="Link" xfId="2023" builtinId="8" hidden="1"/>
    <cellStyle name="Link" xfId="2025" builtinId="8" hidden="1"/>
    <cellStyle name="Link" xfId="2027" builtinId="8" hidden="1"/>
    <cellStyle name="Link" xfId="2029" builtinId="8" hidden="1"/>
    <cellStyle name="Link" xfId="2031" builtinId="8" hidden="1"/>
    <cellStyle name="Link" xfId="2033" builtinId="8" hidden="1"/>
    <cellStyle name="Link" xfId="2035" builtinId="8" hidden="1"/>
    <cellStyle name="Link" xfId="2037" builtinId="8" hidden="1"/>
    <cellStyle name="Link" xfId="2039" builtinId="8" hidden="1"/>
    <cellStyle name="Link" xfId="2041" builtinId="8" hidden="1"/>
    <cellStyle name="Link" xfId="2043" builtinId="8" hidden="1"/>
    <cellStyle name="Link" xfId="2045" builtinId="8" hidden="1"/>
    <cellStyle name="Link" xfId="2047" builtinId="8" hidden="1"/>
    <cellStyle name="Link" xfId="2049" builtinId="8" hidden="1"/>
    <cellStyle name="Link" xfId="2051" builtinId="8" hidden="1"/>
    <cellStyle name="Link" xfId="2053" builtinId="8" hidden="1"/>
    <cellStyle name="Link" xfId="2055" builtinId="8" hidden="1"/>
    <cellStyle name="Link" xfId="2057" builtinId="8" hidden="1"/>
    <cellStyle name="Link" xfId="2059" builtinId="8" hidden="1"/>
    <cellStyle name="Link" xfId="2061" builtinId="8" hidden="1"/>
    <cellStyle name="Link" xfId="2063" builtinId="8" hidden="1"/>
    <cellStyle name="Link" xfId="2065" builtinId="8" hidden="1"/>
    <cellStyle name="Link" xfId="2067" builtinId="8" hidden="1"/>
    <cellStyle name="Link" xfId="2069" builtinId="8" hidden="1"/>
    <cellStyle name="Link" xfId="2071" builtinId="8" hidden="1"/>
    <cellStyle name="Link" xfId="2073" builtinId="8" hidden="1"/>
    <cellStyle name="Link" xfId="2075" builtinId="8" hidden="1"/>
    <cellStyle name="Link" xfId="2077" builtinId="8" hidden="1"/>
    <cellStyle name="Link" xfId="2079" builtinId="8" hidden="1"/>
    <cellStyle name="Link" xfId="2081" builtinId="8" hidden="1"/>
    <cellStyle name="Link" xfId="2083" builtinId="8" hidden="1"/>
    <cellStyle name="Link" xfId="2085" builtinId="8" hidden="1"/>
    <cellStyle name="Link" xfId="2087" builtinId="8" hidden="1"/>
    <cellStyle name="Link" xfId="2089" builtinId="8" hidden="1"/>
    <cellStyle name="Link" xfId="2091" builtinId="8" hidden="1"/>
    <cellStyle name="Link" xfId="2093" builtinId="8" hidden="1"/>
    <cellStyle name="Link" xfId="2095" builtinId="8" hidden="1"/>
    <cellStyle name="Link" xfId="2097" builtinId="8" hidden="1"/>
    <cellStyle name="Link" xfId="2099" builtinId="8" hidden="1"/>
    <cellStyle name="Link" xfId="2101" builtinId="8" hidden="1"/>
    <cellStyle name="Link" xfId="2103" builtinId="8" hidden="1"/>
    <cellStyle name="Link" xfId="2105" builtinId="8" hidden="1"/>
    <cellStyle name="Link" xfId="2107" builtinId="8" hidden="1"/>
    <cellStyle name="Link" xfId="2109" builtinId="8" hidden="1"/>
    <cellStyle name="Link" xfId="2111" builtinId="8" hidden="1"/>
    <cellStyle name="Link" xfId="2113" builtinId="8" hidden="1"/>
    <cellStyle name="Link" xfId="2115" builtinId="8" hidden="1"/>
    <cellStyle name="Link" xfId="2117" builtinId="8" hidden="1"/>
    <cellStyle name="Link" xfId="2119" builtinId="8" hidden="1"/>
    <cellStyle name="Link" xfId="2121" builtinId="8" hidden="1"/>
    <cellStyle name="Link" xfId="2123" builtinId="8" hidden="1"/>
    <cellStyle name="Link" xfId="2125" builtinId="8" hidden="1"/>
    <cellStyle name="Link" xfId="2127" builtinId="8" hidden="1"/>
    <cellStyle name="Link" xfId="2129" builtinId="8" hidden="1"/>
    <cellStyle name="Link" xfId="2131" builtinId="8" hidden="1"/>
    <cellStyle name="Link" xfId="2133" builtinId="8" hidden="1"/>
    <cellStyle name="Link" xfId="2135" builtinId="8" hidden="1"/>
    <cellStyle name="Link" xfId="2137" builtinId="8" hidden="1"/>
    <cellStyle name="Link" xfId="2139" builtinId="8" hidden="1"/>
    <cellStyle name="Link" xfId="2141" builtinId="8" hidden="1"/>
    <cellStyle name="Link" xfId="2143" builtinId="8" hidden="1"/>
    <cellStyle name="Link" xfId="2145" builtinId="8" hidden="1"/>
    <cellStyle name="Link" xfId="2147" builtinId="8" hidden="1"/>
    <cellStyle name="Link" xfId="2149" builtinId="8" hidden="1"/>
    <cellStyle name="Link" xfId="2151" builtinId="8" hidden="1"/>
    <cellStyle name="Link" xfId="2153" builtinId="8" hidden="1"/>
    <cellStyle name="Link" xfId="2155" builtinId="8" hidden="1"/>
    <cellStyle name="Link" xfId="2157" builtinId="8" hidden="1"/>
    <cellStyle name="Link" xfId="2159" builtinId="8" hidden="1"/>
    <cellStyle name="Link" xfId="2161" builtinId="8" hidden="1"/>
    <cellStyle name="Link" xfId="2163" builtinId="8" hidden="1"/>
    <cellStyle name="Link" xfId="2165" builtinId="8" hidden="1"/>
    <cellStyle name="Link" xfId="2167" builtinId="8" hidden="1"/>
    <cellStyle name="Link" xfId="2169" builtinId="8" hidden="1"/>
    <cellStyle name="Link" xfId="2171" builtinId="8" hidden="1"/>
    <cellStyle name="Link" xfId="2173" builtinId="8" hidden="1"/>
    <cellStyle name="Link" xfId="2175" builtinId="8" hidden="1"/>
    <cellStyle name="Link" xfId="2177" builtinId="8" hidden="1"/>
    <cellStyle name="Link" xfId="2179" builtinId="8" hidden="1"/>
    <cellStyle name="Link" xfId="2181" builtinId="8" hidden="1"/>
    <cellStyle name="Link" xfId="2183" builtinId="8" hidden="1"/>
    <cellStyle name="Link" xfId="2185" builtinId="8" hidden="1"/>
    <cellStyle name="Link" xfId="2187" builtinId="8" hidden="1"/>
    <cellStyle name="Link" xfId="2189" builtinId="8" hidden="1"/>
    <cellStyle name="Link" xfId="2191" builtinId="8" hidden="1"/>
    <cellStyle name="Link" xfId="2193" builtinId="8" hidden="1"/>
    <cellStyle name="Link" xfId="2195" builtinId="8" hidden="1"/>
    <cellStyle name="Link" xfId="2197" builtinId="8" hidden="1"/>
    <cellStyle name="Link" xfId="2199" builtinId="8" hidden="1"/>
    <cellStyle name="Link" xfId="2201" builtinId="8" hidden="1"/>
    <cellStyle name="Link" xfId="2203" builtinId="8" hidden="1"/>
    <cellStyle name="Link" xfId="2205" builtinId="8" hidden="1"/>
    <cellStyle name="Link" xfId="2207" builtinId="8" hidden="1"/>
    <cellStyle name="Link" xfId="2209" builtinId="8" hidden="1"/>
    <cellStyle name="Link" xfId="2211" builtinId="8" hidden="1"/>
    <cellStyle name="Link" xfId="2213" builtinId="8" hidden="1"/>
    <cellStyle name="Link" xfId="2215" builtinId="8" hidden="1"/>
    <cellStyle name="Link" xfId="2217" builtinId="8" hidden="1"/>
    <cellStyle name="Link" xfId="2219" builtinId="8" hidden="1"/>
    <cellStyle name="Link" xfId="2221" builtinId="8" hidden="1"/>
    <cellStyle name="Link" xfId="2223" builtinId="8" hidden="1"/>
    <cellStyle name="Link" xfId="2225" builtinId="8" hidden="1"/>
    <cellStyle name="Link" xfId="2227" builtinId="8" hidden="1"/>
    <cellStyle name="Link" xfId="2229" builtinId="8" hidden="1"/>
    <cellStyle name="Link" xfId="2231" builtinId="8" hidden="1"/>
    <cellStyle name="Link" xfId="2233" builtinId="8" hidden="1"/>
    <cellStyle name="Link" xfId="2235" builtinId="8" hidden="1"/>
    <cellStyle name="Link" xfId="2237" builtinId="8" hidden="1"/>
    <cellStyle name="Link" xfId="2239" builtinId="8" hidden="1"/>
    <cellStyle name="Link" xfId="2241" builtinId="8" hidden="1"/>
    <cellStyle name="Link" xfId="2243" builtinId="8" hidden="1"/>
    <cellStyle name="Link" xfId="2245" builtinId="8" hidden="1"/>
    <cellStyle name="Link" xfId="2247" builtinId="8" hidden="1"/>
    <cellStyle name="Link" xfId="2249" builtinId="8" hidden="1"/>
    <cellStyle name="Link" xfId="2251" builtinId="8" hidden="1"/>
    <cellStyle name="Link" xfId="2253" builtinId="8" hidden="1"/>
    <cellStyle name="Link" xfId="2255" builtinId="8" hidden="1"/>
    <cellStyle name="Link" xfId="2257" builtinId="8" hidden="1"/>
    <cellStyle name="Link" xfId="2259" builtinId="8" hidden="1"/>
    <cellStyle name="Link" xfId="2261" builtinId="8" hidden="1"/>
    <cellStyle name="Link" xfId="2263" builtinId="8" hidden="1"/>
    <cellStyle name="Link" xfId="2265" builtinId="8" hidden="1"/>
    <cellStyle name="Link" xfId="2267" builtinId="8" hidden="1"/>
    <cellStyle name="Link" xfId="2269" builtinId="8" hidden="1"/>
    <cellStyle name="Link" xfId="2271" builtinId="8" hidden="1"/>
    <cellStyle name="Link" xfId="2273" builtinId="8" hidden="1"/>
    <cellStyle name="Link" xfId="2275" builtinId="8" hidden="1"/>
    <cellStyle name="Link" xfId="2277" builtinId="8" hidden="1"/>
    <cellStyle name="Link" xfId="2279" builtinId="8" hidden="1"/>
    <cellStyle name="Link" xfId="2281" builtinId="8" hidden="1"/>
    <cellStyle name="Link" xfId="2283" builtinId="8" hidden="1"/>
    <cellStyle name="Link" xfId="2285" builtinId="8" hidden="1"/>
    <cellStyle name="Link" xfId="2287" builtinId="8" hidden="1"/>
    <cellStyle name="Link" xfId="2289" builtinId="8" hidden="1"/>
    <cellStyle name="Link" xfId="2291" builtinId="8" hidden="1"/>
    <cellStyle name="Link" xfId="2293" builtinId="8" hidden="1"/>
    <cellStyle name="Link" xfId="2295" builtinId="8" hidden="1"/>
    <cellStyle name="Link" xfId="2297" builtinId="8" hidden="1"/>
    <cellStyle name="Link" xfId="2299" builtinId="8" hidden="1"/>
    <cellStyle name="Link" xfId="2301" builtinId="8" hidden="1"/>
    <cellStyle name="Link" xfId="2303" builtinId="8" hidden="1"/>
    <cellStyle name="Link" xfId="2305" builtinId="8" hidden="1"/>
    <cellStyle name="Link" xfId="2307" builtinId="8" hidden="1"/>
    <cellStyle name="Link" xfId="2309" builtinId="8" hidden="1"/>
    <cellStyle name="Link" xfId="2311" builtinId="8" hidden="1"/>
    <cellStyle name="Link" xfId="2313" builtinId="8" hidden="1"/>
    <cellStyle name="Link" xfId="2315" builtinId="8" hidden="1"/>
    <cellStyle name="Link" xfId="2317" builtinId="8" hidden="1"/>
    <cellStyle name="Link" xfId="2319" builtinId="8" hidden="1"/>
    <cellStyle name="Link" xfId="2321" builtinId="8" hidden="1"/>
    <cellStyle name="Link" xfId="2323" builtinId="8" hidden="1"/>
    <cellStyle name="Link" xfId="2325" builtinId="8" hidden="1"/>
    <cellStyle name="Link" xfId="2327" builtinId="8" hidden="1"/>
    <cellStyle name="Link" xfId="2329" builtinId="8" hidden="1"/>
    <cellStyle name="Link" xfId="2331" builtinId="8" hidden="1"/>
    <cellStyle name="Link" xfId="2333" builtinId="8" hidden="1"/>
    <cellStyle name="Link" xfId="2335" builtinId="8" hidden="1"/>
    <cellStyle name="Link" xfId="2337" builtinId="8" hidden="1"/>
    <cellStyle name="Link" xfId="2339" builtinId="8" hidden="1"/>
    <cellStyle name="Link" xfId="2341" builtinId="8" hidden="1"/>
    <cellStyle name="Link" xfId="2343" builtinId="8" hidden="1"/>
    <cellStyle name="Link" xfId="2345" builtinId="8" hidden="1"/>
    <cellStyle name="Link" xfId="2347" builtinId="8" hidden="1"/>
    <cellStyle name="Link" xfId="2349" builtinId="8" hidden="1"/>
    <cellStyle name="Link" xfId="2351" builtinId="8" hidden="1"/>
    <cellStyle name="Link" xfId="2353" builtinId="8"/>
    <cellStyle name="Neutral" xfId="1258" builtinId="28" hidden="1"/>
    <cellStyle name="Prozent" xfId="5" builtinId="5"/>
    <cellStyle name="Rahmen leer" xfId="6"/>
    <cellStyle name="Schlecht" xfId="1257" builtinId="27" hidden="1"/>
    <cellStyle name="Standard" xfId="0" builtinId="0" customBuiltin="1"/>
    <cellStyle name="Standard 2" xfId="2355"/>
    <cellStyle name="Titel" xfId="1254" builtinId="15" hidden="1"/>
    <cellStyle name="Titel 2" xfId="7"/>
    <cellStyle name="Überschrift 3" xfId="1255" builtinId="18" hidden="1"/>
    <cellStyle name="Verknüpfte Zelle" xfId="1188" builtinId="24" customBuiltin="1"/>
    <cellStyle name="Warnender Text" xfId="1190" builtinId="11" customBuiltin="1"/>
    <cellStyle name="Zelle überprüfen" xfId="1189" builtinId="23" customBuiltin="1"/>
  </cellStyles>
  <dxfs count="1401">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top/>
        <bottom style="thin">
          <color rgb="FFD64025"/>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bottom style="thin">
          <color rgb="FFD64025"/>
        </bottom>
      </border>
    </dxf>
    <dxf>
      <font>
        <color rgb="FFD64025"/>
      </font>
      <fill>
        <patternFill patternType="gray0625">
          <fgColor rgb="FFD64025"/>
          <bgColor auto="1"/>
        </patternFill>
      </fill>
      <border>
        <left style="thin">
          <color rgb="FFD64025"/>
        </left>
        <right style="thin">
          <color rgb="FFD64025"/>
        </right>
        <top style="thin">
          <color rgb="FFD64025"/>
        </top>
        <bottom style="thin">
          <color rgb="FFD64025"/>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b/>
        <i val="0"/>
        <color rgb="FFD64025"/>
      </font>
      <fill>
        <patternFill patternType="none">
          <fgColor indexed="64"/>
          <bgColor auto="1"/>
        </patternFill>
      </fill>
      <border>
        <left style="thin">
          <color rgb="FFD64025"/>
        </left>
        <right style="thin">
          <color rgb="FFD64025"/>
        </right>
        <top style="thin">
          <color rgb="FFD64025"/>
        </top>
        <bottom style="thin">
          <color rgb="FFD64025"/>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style="thin">
          <color theme="0" tint="-0.499984740745262"/>
        </top>
        <bottom style="thin">
          <color rgb="FFD64025"/>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b val="0"/>
        <i val="0"/>
        <strike val="0"/>
        <color auto="1"/>
      </font>
      <fill>
        <patternFill patternType="solid">
          <fgColor indexed="64"/>
          <bgColor rgb="FFFFF5AA"/>
        </patternFill>
      </fill>
      <border>
        <left style="thin">
          <color theme="0" tint="-0.14999847407452621"/>
        </left>
        <right style="thin">
          <color theme="0" tint="-0.499984740745262"/>
        </right>
        <top/>
        <bottom style="thin">
          <color rgb="FFD64025"/>
        </bottom>
      </border>
    </dxf>
    <dxf>
      <font>
        <b val="0"/>
        <i val="0"/>
        <strike val="0"/>
        <color theme="1"/>
      </font>
      <fill>
        <patternFill patternType="solid">
          <fgColor indexed="64"/>
          <bgColor rgb="FFFFFFDC"/>
        </patternFill>
      </fill>
      <border>
        <left style="thin">
          <color theme="0" tint="-0.34998626667073579"/>
        </left>
        <right style="thin">
          <color theme="0" tint="-0.34998626667073579"/>
        </right>
        <top style="thin">
          <color theme="0" tint="-0.34998626667073579"/>
        </top>
        <bottom style="thin">
          <color rgb="FFD64025"/>
        </bottom>
      </border>
    </dxf>
    <dxf>
      <font>
        <color rgb="FFD64025"/>
      </font>
      <fill>
        <patternFill patternType="solid">
          <fgColor indexed="64"/>
          <bgColor rgb="FFFFFFDC"/>
        </patternFill>
      </fill>
      <border>
        <left/>
        <right style="thin">
          <color theme="0" tint="-0.34998626667073579"/>
        </right>
        <top style="thin">
          <color theme="0" tint="-0.34998626667073579"/>
        </top>
        <bottom style="thin">
          <color rgb="FFD64025"/>
        </bottom>
      </border>
    </dxf>
    <dxf>
      <font>
        <color rgb="FFD64025"/>
      </font>
      <fill>
        <patternFill patternType="solid">
          <fgColor indexed="64"/>
          <bgColor rgb="FFFFFFDC"/>
        </patternFill>
      </fill>
      <border>
        <left/>
        <right style="thin">
          <color theme="0" tint="-0.34998626667073579"/>
        </right>
        <top style="thin">
          <color theme="0" tint="-0.34998626667073579"/>
        </top>
        <bottom style="thin">
          <color rgb="FFD64025"/>
        </bottom>
      </border>
    </dxf>
    <dxf>
      <font>
        <strike val="0"/>
        <color rgb="FFFF0000"/>
      </font>
      <fill>
        <patternFill patternType="solid">
          <fgColor indexed="64"/>
          <bgColor rgb="FFE9BEC1"/>
        </patternFill>
      </fill>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b val="0"/>
        <i val="0"/>
        <strike val="0"/>
        <color auto="1"/>
      </font>
      <fill>
        <patternFill patternType="solid">
          <fgColor indexed="64"/>
          <bgColor rgb="FFFFF5AA"/>
        </patternFill>
      </fill>
      <border>
        <left style="thin">
          <color theme="0" tint="-0.14999847407452621"/>
        </left>
        <right style="thin">
          <color theme="0" tint="-0.499984740745262"/>
        </right>
        <top/>
        <bottom style="thin">
          <color rgb="FFD64025"/>
        </bottom>
      </border>
    </dxf>
    <dxf>
      <font>
        <b val="0"/>
        <i val="0"/>
        <strike val="0"/>
        <color theme="1"/>
      </font>
      <fill>
        <patternFill patternType="solid">
          <fgColor indexed="64"/>
          <bgColor rgb="FFFFFFDC"/>
        </patternFill>
      </fill>
      <border>
        <left style="thin">
          <color theme="0" tint="-0.34998626667073579"/>
        </left>
        <right style="thin">
          <color theme="0" tint="-0.34998626667073579"/>
        </right>
        <top style="thin">
          <color theme="0" tint="-0.34998626667073579"/>
        </top>
        <bottom style="thin">
          <color rgb="FFD64025"/>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bottom style="thin">
          <color rgb="FFD64025"/>
        </bottom>
      </border>
    </dxf>
    <dxf>
      <font>
        <color rgb="FFD64025"/>
      </font>
      <fill>
        <patternFill patternType="none">
          <fgColor indexed="64"/>
          <bgColor auto="1"/>
        </patternFill>
      </fill>
      <border>
        <left style="thin">
          <color rgb="FFD64025"/>
        </left>
        <right style="thin">
          <color rgb="FFD64025"/>
        </right>
        <top style="thin">
          <color rgb="FFD64025"/>
        </top>
        <bottom style="thin">
          <color rgb="FFD64025"/>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style="thin">
          <color theme="0" tint="-0.499984740745262"/>
        </top>
        <bottom style="thin">
          <color rgb="FFD64025"/>
        </bottom>
      </border>
    </dxf>
    <dxf>
      <font>
        <color rgb="FFD64025"/>
      </font>
      <fill>
        <patternFill patternType="none">
          <fgColor indexed="64"/>
          <bgColor auto="1"/>
        </patternFill>
      </fill>
      <border>
        <left style="thin">
          <color rgb="FFD64025"/>
        </left>
        <right style="thin">
          <color rgb="FFD64025"/>
        </right>
        <top style="thin">
          <color rgb="FFD64025"/>
        </top>
        <bottom style="thin">
          <color rgb="FFD64025"/>
        </bottom>
      </border>
    </dxf>
    <dxf>
      <font>
        <strike val="0"/>
        <color rgb="FFFF0000"/>
      </font>
      <fill>
        <patternFill patternType="solid">
          <fgColor indexed="64"/>
          <bgColor rgb="FFE9BEC1"/>
        </patternFill>
      </fill>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theme="6" tint="-0.499984740745262"/>
        </patternFill>
      </fill>
    </dxf>
    <dxf>
      <font>
        <color auto="1"/>
      </font>
      <fill>
        <patternFill patternType="solid">
          <fgColor indexed="64"/>
          <bgColor theme="6" tint="-0.249977111117893"/>
        </patternFill>
      </fill>
    </dxf>
    <dxf>
      <font>
        <color auto="1"/>
      </font>
      <fill>
        <patternFill patternType="solid">
          <fgColor indexed="64"/>
          <bgColor theme="6" tint="0.39997558519241921"/>
        </patternFill>
      </fill>
    </dxf>
    <dxf>
      <font>
        <color auto="1"/>
      </font>
      <fill>
        <patternFill patternType="solid">
          <fgColor indexed="64"/>
          <bgColor theme="6" tint="0.59999389629810485"/>
        </patternFill>
      </fill>
    </dxf>
    <dxf>
      <font>
        <color theme="1"/>
      </font>
      <fill>
        <patternFill patternType="none">
          <fgColor indexed="64"/>
          <bgColor auto="1"/>
        </patternFill>
      </fill>
      <border>
        <left/>
        <right/>
        <top/>
        <bottom/>
      </border>
    </dxf>
    <dxf>
      <font>
        <color theme="1"/>
      </font>
      <fill>
        <patternFill patternType="solid">
          <fgColor indexed="64"/>
          <bgColor rgb="FFFFFFDC"/>
        </patternFill>
      </fill>
      <border>
        <left/>
        <right/>
        <top/>
        <bottom style="thin">
          <color theme="0" tint="-0.34998626667073579"/>
        </bottom>
      </border>
    </dxf>
    <dxf>
      <font>
        <strike val="0"/>
        <color theme="1"/>
      </font>
      <fill>
        <patternFill patternType="none">
          <fgColor indexed="64"/>
          <bgColor auto="1"/>
        </patternFill>
      </fill>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408000"/>
      <color rgb="FFFFCC66"/>
      <color rgb="FFD64025"/>
      <color rgb="FFFFF5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05680114778731"/>
          <c:y val="0.0736179426040595"/>
          <c:w val="0.874326587707525"/>
          <c:h val="0.640561633335657"/>
        </c:manualLayout>
      </c:layout>
      <c:barChart>
        <c:barDir val="col"/>
        <c:grouping val="stacked"/>
        <c:varyColors val="0"/>
        <c:ser>
          <c:idx val="0"/>
          <c:order val="0"/>
          <c:tx>
            <c:strRef>
              <c:f>'A3 Entreprise'!$G$288</c:f>
              <c:strCache>
                <c:ptCount val="1"/>
                <c:pt idx="0">
                  <c:v>Serres</c:v>
                </c:pt>
              </c:strCache>
            </c:strRef>
          </c:tx>
          <c:spPr>
            <a:solidFill>
              <a:schemeClr val="tx2">
                <a:lumMod val="50000"/>
              </a:schemeClr>
            </a:solidFill>
            <a:ln>
              <a:noFill/>
            </a:ln>
            <a:effectLst/>
          </c:spPr>
          <c:invertIfNegative val="0"/>
          <c:cat>
            <c:multiLvlStrRef>
              <c:f>'A3 Entreprise'!$H$286:$K$286</c:f>
            </c:multiLvlStrRef>
          </c:cat>
          <c:val>
            <c:numRef>
              <c:f>'A3 Entreprise'!$H$288:$K$288</c:f>
            </c:numRef>
          </c:val>
        </c:ser>
        <c:ser>
          <c:idx val="1"/>
          <c:order val="1"/>
          <c:tx>
            <c:strRef>
              <c:f>'A3 Entreprise'!$G$289</c:f>
              <c:strCache>
                <c:ptCount val="1"/>
                <c:pt idx="0">
                  <c:v>Locaux annexes</c:v>
                </c:pt>
              </c:strCache>
            </c:strRef>
          </c:tx>
          <c:spPr>
            <a:solidFill>
              <a:schemeClr val="accent1">
                <a:lumMod val="75000"/>
              </a:schemeClr>
            </a:solidFill>
            <a:ln>
              <a:noFill/>
            </a:ln>
            <a:effectLst/>
          </c:spPr>
          <c:invertIfNegative val="0"/>
          <c:cat>
            <c:multiLvlStrRef>
              <c:f>'A3 Entreprise'!$H$286:$K$286</c:f>
            </c:multiLvlStrRef>
          </c:cat>
          <c:val>
            <c:numRef>
              <c:f>'A3 Entreprise'!$H$289:$K$289</c:f>
            </c:numRef>
          </c:val>
        </c:ser>
        <c:ser>
          <c:idx val="2"/>
          <c:order val="2"/>
          <c:tx>
            <c:strRef>
              <c:f>'A3 Entreprise'!$G$290</c:f>
              <c:strCache>
                <c:ptCount val="1"/>
                <c:pt idx="0">
                  <c:v>Pertes de production et de distribution</c:v>
                </c:pt>
              </c:strCache>
            </c:strRef>
          </c:tx>
          <c:spPr>
            <a:solidFill>
              <a:schemeClr val="accent1">
                <a:lumMod val="60000"/>
                <a:lumOff val="40000"/>
              </a:schemeClr>
            </a:solidFill>
            <a:ln>
              <a:noFill/>
            </a:ln>
            <a:effectLst/>
          </c:spPr>
          <c:invertIfNegative val="0"/>
          <c:cat>
            <c:multiLvlStrRef>
              <c:f>'A3 Entreprise'!$H$286:$K$286</c:f>
            </c:multiLvlStrRef>
          </c:cat>
          <c:val>
            <c:numRef>
              <c:f>'A3 Entreprise'!$H$290:$K$290</c:f>
            </c:numRef>
          </c:val>
        </c:ser>
        <c:dLbls>
          <c:showLegendKey val="0"/>
          <c:showVal val="0"/>
          <c:showCatName val="0"/>
          <c:showSerName val="0"/>
          <c:showPercent val="0"/>
          <c:showBubbleSize val="0"/>
        </c:dLbls>
        <c:gapWidth val="150"/>
        <c:overlap val="100"/>
        <c:axId val="-2062801592"/>
        <c:axId val="-2063307976"/>
      </c:barChart>
      <c:catAx>
        <c:axId val="-2062801592"/>
        <c:scaling>
          <c:orientation val="minMax"/>
        </c:scaling>
        <c:delete val="0"/>
        <c:axPos val="b"/>
        <c:numFmt formatCode="General" sourceLinked="0"/>
        <c:majorTickMark val="out"/>
        <c:minorTickMark val="none"/>
        <c:tickLblPos val="nextTo"/>
        <c:crossAx val="-2063307976"/>
        <c:crosses val="autoZero"/>
        <c:auto val="1"/>
        <c:lblAlgn val="ctr"/>
        <c:lblOffset val="100"/>
        <c:noMultiLvlLbl val="0"/>
      </c:catAx>
      <c:valAx>
        <c:axId val="-2063307976"/>
        <c:scaling>
          <c:orientation val="minMax"/>
          <c:min val="0.0"/>
        </c:scaling>
        <c:delete val="0"/>
        <c:axPos val="l"/>
        <c:majorGridlines/>
        <c:numFmt formatCode="#,##0" sourceLinked="1"/>
        <c:majorTickMark val="out"/>
        <c:minorTickMark val="none"/>
        <c:tickLblPos val="nextTo"/>
        <c:crossAx val="-2062801592"/>
        <c:crosses val="autoZero"/>
        <c:crossBetween val="between"/>
      </c:valAx>
    </c:plotArea>
    <c:legend>
      <c:legendPos val="b"/>
      <c:overlay val="0"/>
    </c:legend>
    <c:plotVisOnly val="1"/>
    <c:dispBlanksAs val="gap"/>
    <c:showDLblsOverMax val="0"/>
  </c:chart>
  <c:txPr>
    <a:bodyPr/>
    <a:lstStyle/>
    <a:p>
      <a:pPr>
        <a:defRPr>
          <a:latin typeface="Arial Narrow"/>
        </a:defRPr>
      </a:pPr>
      <a:endParaRPr lang="de-DE"/>
    </a:p>
  </c:txPr>
  <c:printSettings>
    <c:headerFooter/>
    <c:pageMargins b="1.0" l="0.750000000000001" r="0.750000000000001"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1"/>
    <c:plotArea>
      <c:layout>
        <c:manualLayout>
          <c:layoutTarget val="inner"/>
          <c:xMode val="edge"/>
          <c:yMode val="edge"/>
          <c:x val="0.0475222397619681"/>
          <c:y val="0.160277515310586"/>
          <c:w val="0.570758289212832"/>
          <c:h val="0.652778302712162"/>
        </c:manualLayout>
      </c:layout>
      <c:pieChart>
        <c:varyColors val="1"/>
        <c:ser>
          <c:idx val="0"/>
          <c:order val="0"/>
          <c:tx>
            <c:strRef>
              <c:f>'A3 Entreprise'!$H$286</c:f>
              <c:strCache>
                <c:ptCount val="1"/>
                <c:pt idx="0">
                  <c:v>Consommation actuelle d'énergie</c:v>
                </c:pt>
              </c:strCache>
            </c:strRef>
          </c:tx>
          <c:spPr>
            <a:ln>
              <a:noFill/>
            </a:ln>
            <a:effectLst/>
          </c:spPr>
          <c:dPt>
            <c:idx val="0"/>
            <c:bubble3D val="0"/>
            <c:spPr>
              <a:solidFill>
                <a:schemeClr val="accent1">
                  <a:lumMod val="50000"/>
                </a:schemeClr>
              </a:solidFill>
              <a:ln>
                <a:noFill/>
              </a:ln>
              <a:effectLst/>
            </c:spPr>
          </c:dPt>
          <c:dPt>
            <c:idx val="1"/>
            <c:bubble3D val="0"/>
            <c:spPr>
              <a:solidFill>
                <a:schemeClr val="accent1">
                  <a:lumMod val="75000"/>
                </a:schemeClr>
              </a:solidFill>
              <a:ln>
                <a:noFill/>
              </a:ln>
              <a:effectLst/>
            </c:spPr>
          </c:dPt>
          <c:dLbls>
            <c:dLbl>
              <c:idx val="0"/>
              <c:dLblPos val="ctr"/>
              <c:showLegendKey val="0"/>
              <c:showVal val="0"/>
              <c:showCatName val="0"/>
              <c:showSerName val="0"/>
              <c:showPercent val="1"/>
              <c:showBubbleSize val="0"/>
              <c:extLst>
                <c:ext xmlns:c15="http://schemas.microsoft.com/office/drawing/2012/chart" uri="{CE6537A1-D6FC-4f65-9D91-7224C49458BB}"/>
              </c:extLst>
            </c:dLbl>
            <c:dLbl>
              <c:idx val="1"/>
              <c:dLblPos val="ctr"/>
              <c:showLegendKey val="0"/>
              <c:showVal val="0"/>
              <c:showCatName val="0"/>
              <c:showSerName val="0"/>
              <c:showPercent val="1"/>
              <c:showBubbleSize val="0"/>
              <c:extLst>
                <c:ext xmlns:c15="http://schemas.microsoft.com/office/drawing/2012/chart" uri="{CE6537A1-D6FC-4f65-9D91-7224C49458BB}"/>
              </c:extLst>
            </c:dLbl>
            <c:dLbl>
              <c:idx val="2"/>
              <c:spPr/>
              <c:txPr>
                <a:bodyPr/>
                <a:lstStyle/>
                <a:p>
                  <a:pPr>
                    <a:defRPr sz="1000" b="1">
                      <a:solidFill>
                        <a:schemeClr val="tx1"/>
                      </a:solidFill>
                      <a:latin typeface="Arial"/>
                      <a:cs typeface="Arial"/>
                    </a:defRPr>
                  </a:pPr>
                  <a:endParaRPr lang="de-DE"/>
                </a:p>
              </c:txPr>
              <c:dLblPos val="ctr"/>
              <c:showLegendKey val="0"/>
              <c:showVal val="0"/>
              <c:showCatName val="0"/>
              <c:showSerName val="0"/>
              <c:showPercent val="1"/>
              <c:showBubbleSize val="0"/>
              <c:extLst>
                <c:ext xmlns:c15="http://schemas.microsoft.com/office/drawing/2012/chart" uri="{CE6537A1-D6FC-4f65-9D91-7224C49458BB}"/>
              </c:extLst>
            </c:dLbl>
            <c:spPr>
              <a:noFill/>
              <a:ln>
                <a:noFill/>
              </a:ln>
              <a:effectLst/>
            </c:spPr>
            <c:txPr>
              <a:bodyPr/>
              <a:lstStyle/>
              <a:p>
                <a:pPr>
                  <a:defRPr sz="1000" b="1">
                    <a:solidFill>
                      <a:srgbClr val="FFFFFF"/>
                    </a:solidFill>
                    <a:latin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extLst>
          </c:dLbls>
          <c:cat>
            <c:multiLvlStrRef>
              <c:f>'A3 Entreprise'!$G$288:$G$290</c:f>
            </c:multiLvlStrRef>
          </c:cat>
          <c:val>
            <c:numRef>
              <c:f>'A3 Entreprise'!$H$288:$H$290</c:f>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572616161105784"/>
          <c:y val="0.295261942257218"/>
          <c:w val="0.361248924162776"/>
          <c:h val="0.409476115485565"/>
        </c:manualLayout>
      </c:layout>
      <c:overlay val="0"/>
    </c:legend>
    <c:plotVisOnly val="1"/>
    <c:dispBlanksAs val="zero"/>
    <c:showDLblsOverMax val="0"/>
  </c:chart>
  <c:txPr>
    <a:bodyPr/>
    <a:lstStyle/>
    <a:p>
      <a:pPr>
        <a:defRPr>
          <a:latin typeface="Arial Narrow"/>
        </a:defRPr>
      </a:pPr>
      <a:endParaRPr lang="de-DE"/>
    </a:p>
  </c:txPr>
  <c:printSettings>
    <c:headerFooter/>
    <c:pageMargins b="1.0" l="0.750000000000001" r="0.750000000000001"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1"/>
    <c:plotArea>
      <c:layout>
        <c:manualLayout>
          <c:layoutTarget val="inner"/>
          <c:xMode val="edge"/>
          <c:yMode val="edge"/>
          <c:x val="0.0654149801325936"/>
          <c:y val="0.138055293088364"/>
          <c:w val="0.482728904881122"/>
          <c:h val="0.719444969378829"/>
        </c:manualLayout>
      </c:layout>
      <c:pieChart>
        <c:varyColors val="1"/>
        <c:ser>
          <c:idx val="0"/>
          <c:order val="0"/>
          <c:spPr>
            <a:ln>
              <a:noFill/>
            </a:ln>
            <a:effectLst/>
          </c:spPr>
          <c:dPt>
            <c:idx val="0"/>
            <c:bubble3D val="0"/>
            <c:spPr>
              <a:solidFill>
                <a:schemeClr val="accent1">
                  <a:lumMod val="50000"/>
                </a:schemeClr>
              </a:solidFill>
              <a:ln>
                <a:noFill/>
              </a:ln>
              <a:effectLst/>
            </c:spPr>
          </c:dPt>
          <c:dPt>
            <c:idx val="1"/>
            <c:bubble3D val="0"/>
            <c:spPr>
              <a:solidFill>
                <a:schemeClr val="accent1">
                  <a:lumMod val="75000"/>
                </a:schemeClr>
              </a:solidFill>
              <a:ln>
                <a:noFill/>
              </a:ln>
              <a:effectLst/>
            </c:spPr>
          </c:dPt>
          <c:dPt>
            <c:idx val="2"/>
            <c:bubble3D val="0"/>
            <c:spPr>
              <a:solidFill>
                <a:schemeClr val="accent1">
                  <a:lumMod val="60000"/>
                  <a:lumOff val="40000"/>
                </a:schemeClr>
              </a:solidFill>
              <a:ln>
                <a:noFill/>
              </a:ln>
              <a:effectLst/>
            </c:spPr>
          </c:dPt>
          <c:dPt>
            <c:idx val="3"/>
            <c:bubble3D val="0"/>
            <c:spPr>
              <a:solidFill>
                <a:schemeClr val="accent1">
                  <a:lumMod val="40000"/>
                  <a:lumOff val="60000"/>
                </a:schemeClr>
              </a:solidFill>
              <a:ln>
                <a:noFill/>
              </a:ln>
              <a:effectLst/>
            </c:spPr>
          </c:dPt>
          <c:dPt>
            <c:idx val="4"/>
            <c:bubble3D val="0"/>
            <c:spPr>
              <a:solidFill>
                <a:schemeClr val="accent1">
                  <a:lumMod val="20000"/>
                  <a:lumOff val="80000"/>
                </a:schemeClr>
              </a:solidFill>
              <a:ln>
                <a:noFill/>
              </a:ln>
              <a:effectLst/>
            </c:spPr>
          </c:dPt>
          <c:dLbls>
            <c:dLbl>
              <c:idx val="0"/>
              <c:dLblPos val="ctr"/>
              <c:showLegendKey val="0"/>
              <c:showVal val="0"/>
              <c:showCatName val="0"/>
              <c:showSerName val="0"/>
              <c:showPercent val="1"/>
              <c:showBubbleSize val="0"/>
              <c:extLst>
                <c:ext xmlns:c15="http://schemas.microsoft.com/office/drawing/2012/chart" uri="{CE6537A1-D6FC-4f65-9D91-7224C49458BB}"/>
              </c:extLst>
            </c:dLbl>
            <c:dLbl>
              <c:idx val="1"/>
              <c:dLblPos val="ctr"/>
              <c:showLegendKey val="0"/>
              <c:showVal val="0"/>
              <c:showCatName val="0"/>
              <c:showSerName val="0"/>
              <c:showPercent val="1"/>
              <c:showBubbleSize val="0"/>
              <c:extLst>
                <c:ext xmlns:c15="http://schemas.microsoft.com/office/drawing/2012/chart" uri="{CE6537A1-D6FC-4f65-9D91-7224C49458BB}"/>
              </c:extLst>
            </c:dLbl>
            <c:dLbl>
              <c:idx val="2"/>
              <c:dLblPos val="ctr"/>
              <c:showLegendKey val="0"/>
              <c:showVal val="0"/>
              <c:showCatName val="0"/>
              <c:showSerName val="0"/>
              <c:showPercent val="1"/>
              <c:showBubbleSize val="0"/>
              <c:extLst>
                <c:ext xmlns:c15="http://schemas.microsoft.com/office/drawing/2012/chart" uri="{CE6537A1-D6FC-4f65-9D91-7224C49458BB}"/>
              </c:extLst>
            </c:dLbl>
            <c:dLbl>
              <c:idx val="3"/>
              <c:spPr/>
              <c:txPr>
                <a:bodyPr/>
                <a:lstStyle/>
                <a:p>
                  <a:pPr>
                    <a:defRPr sz="1000" b="1">
                      <a:solidFill>
                        <a:schemeClr val="tx1"/>
                      </a:solidFill>
                      <a:latin typeface="Arial"/>
                      <a:cs typeface="Arial"/>
                    </a:defRPr>
                  </a:pPr>
                  <a:endParaRPr lang="de-DE"/>
                </a:p>
              </c:txPr>
              <c:dLblPos val="ctr"/>
              <c:showLegendKey val="0"/>
              <c:showVal val="0"/>
              <c:showCatName val="0"/>
              <c:showSerName val="0"/>
              <c:showPercent val="1"/>
              <c:showBubbleSize val="0"/>
              <c:extLst>
                <c:ext xmlns:c15="http://schemas.microsoft.com/office/drawing/2012/chart" uri="{CE6537A1-D6FC-4f65-9D91-7224C49458BB}"/>
              </c:extLst>
            </c:dLbl>
            <c:dLbl>
              <c:idx val="4"/>
              <c:spPr/>
              <c:txPr>
                <a:bodyPr/>
                <a:lstStyle/>
                <a:p>
                  <a:pPr>
                    <a:defRPr sz="1000" b="1">
                      <a:solidFill>
                        <a:srgbClr val="000000"/>
                      </a:solidFill>
                      <a:latin typeface="Arial"/>
                      <a:cs typeface="Arial"/>
                    </a:defRPr>
                  </a:pPr>
                  <a:endParaRPr lang="de-DE"/>
                </a:p>
              </c:txPr>
              <c:dLblPos val="ctr"/>
              <c:showLegendKey val="0"/>
              <c:showVal val="0"/>
              <c:showCatName val="0"/>
              <c:showSerName val="0"/>
              <c:showPercent val="1"/>
              <c:showBubbleSize val="0"/>
              <c:extLst>
                <c:ext xmlns:c15="http://schemas.microsoft.com/office/drawing/2012/chart" uri="{CE6537A1-D6FC-4f65-9D91-7224C49458BB}"/>
              </c:extLst>
            </c:dLbl>
            <c:spPr>
              <a:noFill/>
              <a:ln>
                <a:noFill/>
              </a:ln>
              <a:effectLst/>
            </c:spPr>
            <c:txPr>
              <a:bodyPr/>
              <a:lstStyle/>
              <a:p>
                <a:pPr>
                  <a:defRPr sz="1000" b="1">
                    <a:solidFill>
                      <a:srgbClr val="FFFFFF"/>
                    </a:solidFill>
                    <a:latin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extLst>
          </c:dLbls>
          <c:cat>
            <c:multiLvlStrRef>
              <c:f>'A3 Entreprise'!$U$288:$U$292</c:f>
            </c:multiLvlStrRef>
          </c:cat>
          <c:val>
            <c:numRef>
              <c:f>'A3 Entreprise'!$V$288:$V$292</c:f>
            </c:numRef>
          </c:val>
        </c:ser>
        <c:dLbls>
          <c:showLegendKey val="0"/>
          <c:showVal val="0"/>
          <c:showCatName val="0"/>
          <c:showSerName val="0"/>
          <c:showPercent val="0"/>
          <c:showBubbleSize val="0"/>
          <c:showLeaderLines val="1"/>
        </c:dLbls>
        <c:firstSliceAng val="0"/>
      </c:pieChart>
    </c:plotArea>
    <c:legend>
      <c:legendPos val="r"/>
      <c:overlay val="0"/>
      <c:txPr>
        <a:bodyPr/>
        <a:lstStyle/>
        <a:p>
          <a:pPr>
            <a:defRPr>
              <a:latin typeface="Arial"/>
              <a:cs typeface="Arial"/>
            </a:defRPr>
          </a:pPr>
          <a:endParaRPr lang="de-DE"/>
        </a:p>
      </c:txPr>
    </c:legend>
    <c:plotVisOnly val="1"/>
    <c:dispBlanksAs val="zero"/>
    <c:showDLblsOverMax val="0"/>
  </c:chart>
  <c:txPr>
    <a:bodyPr/>
    <a:lstStyle/>
    <a:p>
      <a:pPr>
        <a:defRPr>
          <a:latin typeface="Arial Narrow"/>
        </a:defRPr>
      </a:pPr>
      <a:endParaRPr lang="de-DE"/>
    </a:p>
  </c:txPr>
  <c:printSettings>
    <c:headerFooter/>
    <c:pageMargins b="1.0" l="0.750000000000001" r="0.750000000000001"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17054148597482"/>
          <c:y val="0.0229378000774133"/>
          <c:w val="0.865641358890039"/>
          <c:h val="0.738250386302563"/>
        </c:manualLayout>
      </c:layout>
      <c:barChart>
        <c:barDir val="col"/>
        <c:grouping val="clustered"/>
        <c:varyColors val="0"/>
        <c:ser>
          <c:idx val="0"/>
          <c:order val="0"/>
          <c:tx>
            <c:strRef>
              <c:f>'A3 Entreprise'!$H$297</c:f>
              <c:strCache>
                <c:ptCount val="1"/>
                <c:pt idx="0">
                  <c:v>Consommation d'énergie Actuel</c:v>
                </c:pt>
              </c:strCache>
            </c:strRef>
          </c:tx>
          <c:spPr>
            <a:solidFill>
              <a:srgbClr val="D64025"/>
            </a:solidFill>
            <a:ln>
              <a:noFill/>
            </a:ln>
            <a:effectLst/>
          </c:spPr>
          <c:invertIfNegative val="0"/>
          <c:cat>
            <c:multiLvlStrRef>
              <c:f>'A3 Entreprise'!$G$298:$G$330</c:f>
            </c:multiLvlStrRef>
          </c:cat>
          <c:val>
            <c:numRef>
              <c:f>'A3 Entreprise'!$H$298:$H$330</c:f>
              <c:numCache>
                <c:formatCode>General</c:formatCode>
                <c:ptCount val="4"/>
                <c:pt idx="0">
                  <c:v>0.0</c:v>
                </c:pt>
                <c:pt idx="1">
                  <c:v>0.0</c:v>
                </c:pt>
                <c:pt idx="2">
                  <c:v>0.0</c:v>
                </c:pt>
                <c:pt idx="3">
                  <c:v>0.0</c:v>
                </c:pt>
              </c:numCache>
            </c:numRef>
          </c:val>
        </c:ser>
        <c:dLbls>
          <c:showLegendKey val="0"/>
          <c:showVal val="0"/>
          <c:showCatName val="0"/>
          <c:showSerName val="0"/>
          <c:showPercent val="0"/>
          <c:showBubbleSize val="0"/>
        </c:dLbls>
        <c:gapWidth val="150"/>
        <c:axId val="-2099081032"/>
        <c:axId val="-2099077992"/>
      </c:barChart>
      <c:catAx>
        <c:axId val="-2099081032"/>
        <c:scaling>
          <c:orientation val="minMax"/>
        </c:scaling>
        <c:delete val="0"/>
        <c:axPos val="b"/>
        <c:majorTickMark val="out"/>
        <c:minorTickMark val="none"/>
        <c:tickLblPos val="nextTo"/>
        <c:txPr>
          <a:bodyPr rot="-5400000" vert="horz" anchor="ctr" anchorCtr="1"/>
          <a:lstStyle/>
          <a:p>
            <a:pPr>
              <a:defRPr/>
            </a:pPr>
            <a:endParaRPr lang="de-DE"/>
          </a:p>
        </c:txPr>
        <c:crossAx val="-2099077992"/>
        <c:crosses val="autoZero"/>
        <c:auto val="1"/>
        <c:lblAlgn val="ctr"/>
        <c:lblOffset val="100"/>
        <c:noMultiLvlLbl val="0"/>
      </c:catAx>
      <c:valAx>
        <c:axId val="-2099077992"/>
        <c:scaling>
          <c:orientation val="minMax"/>
        </c:scaling>
        <c:delete val="0"/>
        <c:axPos val="l"/>
        <c:majorGridlines/>
        <c:numFmt formatCode="General" sourceLinked="1"/>
        <c:majorTickMark val="out"/>
        <c:minorTickMark val="none"/>
        <c:tickLblPos val="nextTo"/>
        <c:crossAx val="-2099081032"/>
        <c:crosses val="autoZero"/>
        <c:crossBetween val="between"/>
      </c:valAx>
    </c:plotArea>
    <c:plotVisOnly val="1"/>
    <c:dispBlanksAs val="gap"/>
    <c:showDLblsOverMax val="0"/>
  </c:chart>
  <c:printSettings>
    <c:headerFooter/>
    <c:pageMargins b="1.0" l="0.75" r="0.75" t="1.0"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17054148597482"/>
          <c:y val="0.0229378000774133"/>
          <c:w val="0.865641358890039"/>
          <c:h val="0.738250386302563"/>
        </c:manualLayout>
      </c:layout>
      <c:barChart>
        <c:barDir val="col"/>
        <c:grouping val="clustered"/>
        <c:varyColors val="0"/>
        <c:ser>
          <c:idx val="1"/>
          <c:order val="1"/>
          <c:tx>
            <c:strRef>
              <c:f>'A3 Entreprise'!$N$298:$N$329</c:f>
              <c:strCache>
                <c:ptCount val="1"/>
                <c:pt idx="0">
                  <c:v>0 0 0 0 0 0 0 0 0 0 0 0 0 0 0 0 0 0 0 0 0 0 0 0 0 0 0 0 0 0 0 0</c:v>
                </c:pt>
              </c:strCache>
            </c:strRef>
          </c:tx>
          <c:spPr>
            <a:solidFill>
              <a:srgbClr val="408000"/>
            </a:solidFill>
            <a:ln>
              <a:noFill/>
            </a:ln>
            <a:effectLst/>
          </c:spPr>
          <c:invertIfNegative val="0"/>
          <c:cat>
            <c:multiLvlStrRef>
              <c:f>'A3 Entreprise'!$M$298:$M$330</c:f>
            </c:multiLvlStrRef>
          </c:cat>
          <c:val>
            <c:numRef>
              <c:f>'A3 Entreprise'!$N$298:$N$330</c:f>
              <c:numCache>
                <c:formatCode>#,##0</c:formatCode>
                <c:ptCount val="4"/>
                <c:pt idx="0">
                  <c:v>0.0</c:v>
                </c:pt>
                <c:pt idx="1">
                  <c:v>0.0</c:v>
                </c:pt>
                <c:pt idx="2">
                  <c:v>0.0</c:v>
                </c:pt>
                <c:pt idx="3">
                  <c:v>0.0</c:v>
                </c:pt>
              </c:numCache>
            </c:numRef>
          </c:val>
        </c:ser>
        <c:ser>
          <c:idx val="0"/>
          <c:order val="0"/>
          <c:tx>
            <c:strRef>
              <c:f>'A3 Entreprise'!$N$298:$N$329</c:f>
              <c:strCache>
                <c:ptCount val="1"/>
                <c:pt idx="0">
                  <c:v>0 0 0 0 0 0 0 0 0 0 0 0 0 0 0 0 0 0 0 0 0 0 0 0 0 0 0 0 0 0 0 0</c:v>
                </c:pt>
              </c:strCache>
            </c:strRef>
          </c:tx>
          <c:spPr>
            <a:solidFill>
              <a:srgbClr val="408000"/>
            </a:solidFill>
            <a:ln>
              <a:noFill/>
            </a:ln>
            <a:effectLst/>
          </c:spPr>
          <c:invertIfNegative val="0"/>
          <c:cat>
            <c:multiLvlStrRef>
              <c:f>'A3 Entreprise'!$M$298:$M$330</c:f>
            </c:multiLvlStrRef>
          </c:cat>
          <c:val>
            <c:numRef>
              <c:f>'A3 Entreprise'!$N$298:$N$330</c:f>
              <c:numCache>
                <c:formatCode>#,##0</c:formatCode>
                <c:ptCount val="4"/>
                <c:pt idx="0">
                  <c:v>0.0</c:v>
                </c:pt>
                <c:pt idx="1">
                  <c:v>0.0</c:v>
                </c:pt>
                <c:pt idx="2">
                  <c:v>0.0</c:v>
                </c:pt>
                <c:pt idx="3">
                  <c:v>0.0</c:v>
                </c:pt>
              </c:numCache>
            </c:numRef>
          </c:val>
        </c:ser>
        <c:dLbls>
          <c:showLegendKey val="0"/>
          <c:showVal val="0"/>
          <c:showCatName val="0"/>
          <c:showSerName val="0"/>
          <c:showPercent val="0"/>
          <c:showBubbleSize val="0"/>
        </c:dLbls>
        <c:gapWidth val="150"/>
        <c:axId val="-2099048184"/>
        <c:axId val="-2099045176"/>
      </c:barChart>
      <c:catAx>
        <c:axId val="-2099048184"/>
        <c:scaling>
          <c:orientation val="minMax"/>
        </c:scaling>
        <c:delete val="0"/>
        <c:axPos val="b"/>
        <c:majorTickMark val="out"/>
        <c:minorTickMark val="none"/>
        <c:tickLblPos val="nextTo"/>
        <c:txPr>
          <a:bodyPr rot="-5400000" vert="horz" anchor="ctr" anchorCtr="1"/>
          <a:lstStyle/>
          <a:p>
            <a:pPr>
              <a:defRPr/>
            </a:pPr>
            <a:endParaRPr lang="de-DE"/>
          </a:p>
        </c:txPr>
        <c:crossAx val="-2099045176"/>
        <c:crosses val="autoZero"/>
        <c:auto val="1"/>
        <c:lblAlgn val="ctr"/>
        <c:lblOffset val="100"/>
        <c:noMultiLvlLbl val="0"/>
      </c:catAx>
      <c:valAx>
        <c:axId val="-2099045176"/>
        <c:scaling>
          <c:orientation val="minMax"/>
        </c:scaling>
        <c:delete val="0"/>
        <c:axPos val="l"/>
        <c:majorGridlines/>
        <c:numFmt formatCode="#,##0" sourceLinked="1"/>
        <c:majorTickMark val="out"/>
        <c:minorTickMark val="none"/>
        <c:tickLblPos val="nextTo"/>
        <c:crossAx val="-2099048184"/>
        <c:crosses val="autoZero"/>
        <c:crossBetween val="between"/>
      </c:valAx>
    </c:plotArea>
    <c:plotVisOnly val="1"/>
    <c:dispBlanksAs val="gap"/>
    <c:showDLblsOverMax val="0"/>
  </c:chart>
  <c:printSettings>
    <c:headerFooter/>
    <c:pageMargins b="1.0" l="0.75" r="0.75" t="1.0"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17054148597482"/>
          <c:y val="0.0229378000774133"/>
          <c:w val="0.865641358890039"/>
          <c:h val="0.763630067838543"/>
        </c:manualLayout>
      </c:layout>
      <c:barChart>
        <c:barDir val="col"/>
        <c:grouping val="clustered"/>
        <c:varyColors val="0"/>
        <c:ser>
          <c:idx val="0"/>
          <c:order val="0"/>
          <c:tx>
            <c:strRef>
              <c:f>'A3 Entreprise'!$S$298:$S$329</c:f>
              <c:strCache>
                <c:ptCount val="1"/>
                <c:pt idx="0">
                  <c:v>0 0 0 0 0 0 0 0 0 0 0 0 0 0 0 0 0 0 0 0 0 0 0 0 0 0 0 0 0 0 0 0</c:v>
                </c:pt>
              </c:strCache>
            </c:strRef>
          </c:tx>
          <c:spPr>
            <a:solidFill>
              <a:schemeClr val="accent1">
                <a:lumMod val="50000"/>
              </a:schemeClr>
            </a:solidFill>
            <a:ln>
              <a:noFill/>
            </a:ln>
            <a:effectLst/>
          </c:spPr>
          <c:invertIfNegative val="0"/>
          <c:cat>
            <c:multiLvlStrRef>
              <c:f>'A3 Entreprise'!$R$298:$R$330</c:f>
            </c:multiLvlStrRef>
          </c:cat>
          <c:val>
            <c:numRef>
              <c:f>'A3 Entreprise'!$S$298:$S$330</c:f>
              <c:numCache>
                <c:formatCode>0%</c:formatCode>
                <c:ptCount val="4"/>
                <c:pt idx="0">
                  <c:v>0.0</c:v>
                </c:pt>
                <c:pt idx="1">
                  <c:v>0.0</c:v>
                </c:pt>
                <c:pt idx="2">
                  <c:v>0.0</c:v>
                </c:pt>
                <c:pt idx="3">
                  <c:v>0.0</c:v>
                </c:pt>
              </c:numCache>
            </c:numRef>
          </c:val>
        </c:ser>
        <c:dLbls>
          <c:showLegendKey val="0"/>
          <c:showVal val="0"/>
          <c:showCatName val="0"/>
          <c:showSerName val="0"/>
          <c:showPercent val="0"/>
          <c:showBubbleSize val="0"/>
        </c:dLbls>
        <c:gapWidth val="150"/>
        <c:axId val="-2099022008"/>
        <c:axId val="-2099018968"/>
      </c:barChart>
      <c:catAx>
        <c:axId val="-2099022008"/>
        <c:scaling>
          <c:orientation val="minMax"/>
        </c:scaling>
        <c:delete val="0"/>
        <c:axPos val="b"/>
        <c:majorTickMark val="out"/>
        <c:minorTickMark val="none"/>
        <c:tickLblPos val="nextTo"/>
        <c:txPr>
          <a:bodyPr rot="-5400000" vert="horz" anchor="ctr" anchorCtr="1"/>
          <a:lstStyle/>
          <a:p>
            <a:pPr>
              <a:defRPr/>
            </a:pPr>
            <a:endParaRPr lang="de-DE"/>
          </a:p>
        </c:txPr>
        <c:crossAx val="-2099018968"/>
        <c:crosses val="autoZero"/>
        <c:auto val="1"/>
        <c:lblAlgn val="ctr"/>
        <c:lblOffset val="100"/>
        <c:noMultiLvlLbl val="0"/>
      </c:catAx>
      <c:valAx>
        <c:axId val="-2099018968"/>
        <c:scaling>
          <c:orientation val="minMax"/>
          <c:max val="1.4"/>
          <c:min val="0.0"/>
        </c:scaling>
        <c:delete val="0"/>
        <c:axPos val="l"/>
        <c:majorGridlines/>
        <c:numFmt formatCode="0%" sourceLinked="1"/>
        <c:majorTickMark val="out"/>
        <c:minorTickMark val="none"/>
        <c:tickLblPos val="nextTo"/>
        <c:crossAx val="-2099022008"/>
        <c:crosses val="autoZero"/>
        <c:crossBetween val="between"/>
        <c:majorUnit val="0.1"/>
      </c:valAx>
    </c:plotArea>
    <c:plotVisOnly val="1"/>
    <c:dispBlanksAs val="gap"/>
    <c:showDLblsOverMax val="0"/>
  </c:chart>
  <c:printSettings>
    <c:headerFooter/>
    <c:pageMargins b="1.0" l="0.75" r="0.75" t="1.0" header="0.5" footer="0.5"/>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1" Type="http://schemas.openxmlformats.org/officeDocument/2006/relationships/chart" Target="../charts/chart1.xml"/><Relationship Id="rId2"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8</xdr:col>
      <xdr:colOff>275166</xdr:colOff>
      <xdr:row>236</xdr:row>
      <xdr:rowOff>12718</xdr:rowOff>
    </xdr:from>
    <xdr:to>
      <xdr:col>33</xdr:col>
      <xdr:colOff>101601</xdr:colOff>
      <xdr:row>237</xdr:row>
      <xdr:rowOff>84668</xdr:rowOff>
    </xdr:to>
    <xdr:grpSp>
      <xdr:nvGrpSpPr>
        <xdr:cNvPr id="1043" name="Group 19"/>
        <xdr:cNvGrpSpPr>
          <a:grpSpLocks/>
        </xdr:cNvGrpSpPr>
      </xdr:nvGrpSpPr>
      <xdr:grpSpPr bwMode="auto">
        <a:xfrm>
          <a:off x="4105486" y="48221918"/>
          <a:ext cx="7781715" cy="264990"/>
          <a:chOff x="43" y="3435"/>
          <a:chExt cx="703" cy="27"/>
        </a:xfrm>
      </xdr:grpSpPr>
      <xdr:sp macro="" textlink="">
        <xdr:nvSpPr>
          <xdr:cNvPr id="1035" name="Rectangle 11"/>
          <xdr:cNvSpPr>
            <a:spLocks noChangeArrowheads="1"/>
          </xdr:cNvSpPr>
        </xdr:nvSpPr>
        <xdr:spPr bwMode="auto">
          <a:xfrm>
            <a:off x="43" y="3435"/>
            <a:ext cx="26" cy="26"/>
          </a:xfrm>
          <a:prstGeom prst="rect">
            <a:avLst/>
          </a:prstGeom>
          <a:solidFill>
            <a:srgbClr val="77933C">
              <a:alpha val="3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tlCol="0"/>
          <a:lstStyle/>
          <a:p>
            <a:pPr algn="ctr"/>
            <a:endParaRPr lang="de-DE">
              <a:latin typeface="Arial Narrow"/>
              <a:cs typeface="Arial Narrow"/>
            </a:endParaRPr>
          </a:p>
        </xdr:txBody>
      </xdr:sp>
      <xdr:sp macro="" textlink="">
        <xdr:nvSpPr>
          <xdr:cNvPr id="1036" name="Text Box 12"/>
          <xdr:cNvSpPr txBox="1">
            <a:spLocks noChangeArrowheads="1"/>
          </xdr:cNvSpPr>
        </xdr:nvSpPr>
        <xdr:spPr bwMode="auto">
          <a:xfrm>
            <a:off x="73" y="3438"/>
            <a:ext cx="218" cy="2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1100" b="0" i="0" u="none" strike="noStrike" baseline="0">
                <a:solidFill>
                  <a:srgbClr val="000000"/>
                </a:solidFill>
                <a:latin typeface="Arial Narrow"/>
                <a:ea typeface="Arial Narrow"/>
                <a:cs typeface="Arial Narrow"/>
              </a:rPr>
              <a:t>serres avec des moyennes supérieures</a:t>
            </a:r>
          </a:p>
        </xdr:txBody>
      </xdr:sp>
      <xdr:sp macro="" textlink="">
        <xdr:nvSpPr>
          <xdr:cNvPr id="1037" name="Rectangle 13"/>
          <xdr:cNvSpPr>
            <a:spLocks noChangeArrowheads="1"/>
          </xdr:cNvSpPr>
        </xdr:nvSpPr>
        <xdr:spPr bwMode="auto">
          <a:xfrm>
            <a:off x="279" y="3436"/>
            <a:ext cx="26" cy="26"/>
          </a:xfrm>
          <a:prstGeom prst="rect">
            <a:avLst/>
          </a:prstGeom>
          <a:solidFill>
            <a:srgbClr val="FFF5AA">
              <a:alpha val="39999"/>
            </a:srgbClr>
          </a:solidFill>
          <a:ln w="9525">
            <a:solidFill>
              <a:srgbClr val="FFCC66"/>
            </a:solidFill>
            <a:miter lim="800000"/>
            <a:headEnd/>
            <a:tailEnd/>
          </a:ln>
          <a:extLst/>
        </xdr:spPr>
        <xdr:txBody>
          <a:bodyPr rtlCol="0"/>
          <a:lstStyle/>
          <a:p>
            <a:pPr algn="ctr"/>
            <a:endParaRPr lang="de-DE">
              <a:latin typeface="Arial Narrow"/>
              <a:cs typeface="Arial Narrow"/>
            </a:endParaRPr>
          </a:p>
        </xdr:txBody>
      </xdr:sp>
      <xdr:sp macro="" textlink="">
        <xdr:nvSpPr>
          <xdr:cNvPr id="1038" name="Text Box 14"/>
          <xdr:cNvSpPr txBox="1">
            <a:spLocks noChangeArrowheads="1"/>
          </xdr:cNvSpPr>
        </xdr:nvSpPr>
        <xdr:spPr bwMode="auto">
          <a:xfrm>
            <a:off x="309" y="3439"/>
            <a:ext cx="251" cy="2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1100" b="0" i="0" u="none" strike="noStrike" baseline="0">
                <a:solidFill>
                  <a:srgbClr val="000000"/>
                </a:solidFill>
                <a:latin typeface="Arial Narrow"/>
                <a:ea typeface="Arial Narrow"/>
                <a:cs typeface="Arial Narrow"/>
              </a:rPr>
              <a:t>serres avec de bonnes moyennes</a:t>
            </a:r>
          </a:p>
        </xdr:txBody>
      </xdr:sp>
      <xdr:sp macro="" textlink="">
        <xdr:nvSpPr>
          <xdr:cNvPr id="1040" name="Rectangle 16"/>
          <xdr:cNvSpPr>
            <a:spLocks noChangeArrowheads="1"/>
          </xdr:cNvSpPr>
        </xdr:nvSpPr>
        <xdr:spPr bwMode="auto">
          <a:xfrm>
            <a:off x="506" y="3436"/>
            <a:ext cx="26" cy="26"/>
          </a:xfrm>
          <a:prstGeom prst="rect">
            <a:avLst/>
          </a:prstGeom>
          <a:solidFill>
            <a:srgbClr val="FF0000">
              <a:alpha val="3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tlCol="0"/>
          <a:lstStyle/>
          <a:p>
            <a:pPr algn="ctr"/>
            <a:endParaRPr lang="de-DE">
              <a:latin typeface="Arial Narrow"/>
              <a:cs typeface="Arial Narrow"/>
            </a:endParaRPr>
          </a:p>
        </xdr:txBody>
      </xdr:sp>
      <xdr:sp macro="" textlink="">
        <xdr:nvSpPr>
          <xdr:cNvPr id="1041" name="Text Box 17"/>
          <xdr:cNvSpPr txBox="1">
            <a:spLocks noChangeArrowheads="1"/>
          </xdr:cNvSpPr>
        </xdr:nvSpPr>
        <xdr:spPr bwMode="auto">
          <a:xfrm>
            <a:off x="535" y="3439"/>
            <a:ext cx="211" cy="2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1100" b="0" i="0" u="none" strike="noStrike" baseline="0">
                <a:solidFill>
                  <a:srgbClr val="000000"/>
                </a:solidFill>
                <a:latin typeface="Arial Narrow"/>
                <a:ea typeface="Arial Narrow"/>
                <a:cs typeface="Arial Narrow"/>
              </a:rPr>
              <a:t>serres avec des moyennes inférieures</a:t>
            </a:r>
          </a:p>
          <a:p>
            <a:pPr algn="l" rtl="0">
              <a:defRPr sz="1000"/>
            </a:pPr>
            <a:endParaRPr lang="de-DE" sz="1100" b="0" i="0" u="none" strike="noStrike" baseline="0">
              <a:solidFill>
                <a:srgbClr val="000000"/>
              </a:solidFill>
              <a:latin typeface="Arial Narrow"/>
              <a:ea typeface="Arial Narrow"/>
              <a:cs typeface="Arial Narrow"/>
            </a:endParaRPr>
          </a:p>
        </xdr:txBody>
      </xdr:sp>
    </xdr:grpSp>
    <xdr:clientData/>
  </xdr:twoCellAnchor>
  <xdr:twoCellAnchor>
    <xdr:from>
      <xdr:col>21</xdr:col>
      <xdr:colOff>42333</xdr:colOff>
      <xdr:row>67</xdr:row>
      <xdr:rowOff>186268</xdr:rowOff>
    </xdr:from>
    <xdr:to>
      <xdr:col>38</xdr:col>
      <xdr:colOff>262467</xdr:colOff>
      <xdr:row>79</xdr:row>
      <xdr:rowOff>110068</xdr:rowOff>
    </xdr:to>
    <xdr:graphicFrame macro="">
      <xdr:nvGraphicFramePr>
        <xdr:cNvPr id="6" name="Diagram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42334</xdr:colOff>
      <xdr:row>67</xdr:row>
      <xdr:rowOff>190501</xdr:rowOff>
    </xdr:from>
    <xdr:to>
      <xdr:col>20</xdr:col>
      <xdr:colOff>135467</xdr:colOff>
      <xdr:row>79</xdr:row>
      <xdr:rowOff>101601</xdr:rowOff>
    </xdr:to>
    <xdr:graphicFrame macro="">
      <xdr:nvGraphicFramePr>
        <xdr:cNvPr id="7" name="Diagram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8467</xdr:colOff>
      <xdr:row>96</xdr:row>
      <xdr:rowOff>84667</xdr:rowOff>
    </xdr:from>
    <xdr:to>
      <xdr:col>31</xdr:col>
      <xdr:colOff>16933</xdr:colOff>
      <xdr:row>107</xdr:row>
      <xdr:rowOff>241300</xdr:rowOff>
    </xdr:to>
    <xdr:graphicFrame macro="">
      <xdr:nvGraphicFramePr>
        <xdr:cNvPr id="21" name="Diagramm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74084</xdr:colOff>
      <xdr:row>115</xdr:row>
      <xdr:rowOff>125940</xdr:rowOff>
    </xdr:from>
    <xdr:to>
      <xdr:col>38</xdr:col>
      <xdr:colOff>274320</xdr:colOff>
      <xdr:row>152</xdr:row>
      <xdr:rowOff>21166</xdr:rowOff>
    </xdr:to>
    <xdr:graphicFrame macro="">
      <xdr:nvGraphicFramePr>
        <xdr:cNvPr id="3" name="Diagram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50800</xdr:colOff>
      <xdr:row>156</xdr:row>
      <xdr:rowOff>105833</xdr:rowOff>
    </xdr:from>
    <xdr:to>
      <xdr:col>38</xdr:col>
      <xdr:colOff>265008</xdr:colOff>
      <xdr:row>193</xdr:row>
      <xdr:rowOff>1060</xdr:rowOff>
    </xdr:to>
    <xdr:graphicFrame macro="">
      <xdr:nvGraphicFramePr>
        <xdr:cNvPr id="17" name="Diagramm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66040</xdr:colOff>
      <xdr:row>198</xdr:row>
      <xdr:rowOff>127001</xdr:rowOff>
    </xdr:from>
    <xdr:to>
      <xdr:col>38</xdr:col>
      <xdr:colOff>284480</xdr:colOff>
      <xdr:row>234</xdr:row>
      <xdr:rowOff>170394</xdr:rowOff>
    </xdr:to>
    <xdr:graphicFrame macro="">
      <xdr:nvGraphicFramePr>
        <xdr:cNvPr id="18" name="Diagramm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0.1167</cdr:x>
      <cdr:y>0.02077</cdr:y>
    </cdr:from>
    <cdr:to>
      <cdr:x>0.98479</cdr:x>
      <cdr:y>0.29417</cdr:y>
    </cdr:to>
    <cdr:sp macro="" textlink="">
      <cdr:nvSpPr>
        <cdr:cNvPr id="2" name="Rectangle 2"/>
        <cdr:cNvSpPr>
          <a:spLocks xmlns:a="http://schemas.openxmlformats.org/drawingml/2006/main" noChangeArrowheads="1"/>
        </cdr:cNvSpPr>
      </cdr:nvSpPr>
      <cdr:spPr bwMode="auto">
        <a:xfrm xmlns:a="http://schemas.openxmlformats.org/drawingml/2006/main">
          <a:off x="1227667" y="114300"/>
          <a:ext cx="9132189" cy="1504949"/>
        </a:xfrm>
        <a:prstGeom xmlns:a="http://schemas.openxmlformats.org/drawingml/2006/main" prst="rect">
          <a:avLst/>
        </a:prstGeom>
        <a:solidFill xmlns:a="http://schemas.openxmlformats.org/drawingml/2006/main">
          <a:srgbClr val="D64025">
            <a:alpha val="43000"/>
          </a:srgbClr>
        </a:solidFill>
        <a:ln xmlns:a="http://schemas.openxmlformats.org/drawingml/2006/main">
          <a:noFill/>
        </a:ln>
        <a:extLst xmlns:a="http://schemas.openxmlformats.org/drawingml/2006/mai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0.12072</cdr:x>
      <cdr:y>0.29523</cdr:y>
    </cdr:from>
    <cdr:to>
      <cdr:x>0.98491</cdr:x>
      <cdr:y>0.51413</cdr:y>
    </cdr:to>
    <cdr:sp macro="" textlink="">
      <cdr:nvSpPr>
        <cdr:cNvPr id="3" name="Rectangle 3"/>
        <cdr:cNvSpPr>
          <a:spLocks xmlns:a="http://schemas.openxmlformats.org/drawingml/2006/main" noChangeArrowheads="1"/>
        </cdr:cNvSpPr>
      </cdr:nvSpPr>
      <cdr:spPr bwMode="auto">
        <a:xfrm xmlns:a="http://schemas.openxmlformats.org/drawingml/2006/main">
          <a:off x="1268978" y="1670049"/>
          <a:ext cx="9083766" cy="1238250"/>
        </a:xfrm>
        <a:prstGeom xmlns:a="http://schemas.openxmlformats.org/drawingml/2006/main" prst="rect">
          <a:avLst/>
        </a:prstGeom>
        <a:solidFill xmlns:a="http://schemas.openxmlformats.org/drawingml/2006/main">
          <a:srgbClr val="FFF5AA">
            <a:alpha val="50000"/>
          </a:srgbClr>
        </a:solidFill>
        <a:ln xmlns:a="http://schemas.openxmlformats.org/drawingml/2006/main">
          <a:noFill/>
        </a:ln>
        <a:extLst xmlns:a="http://schemas.openxmlformats.org/drawingml/2006/mai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0.11569</cdr:x>
      <cdr:y>0.51106</cdr:y>
    </cdr:from>
    <cdr:to>
      <cdr:x>0.98592</cdr:x>
      <cdr:y>0.79107</cdr:y>
    </cdr:to>
    <cdr:sp macro="" textlink="">
      <cdr:nvSpPr>
        <cdr:cNvPr id="4" name="Rectangle 1"/>
        <cdr:cNvSpPr>
          <a:spLocks xmlns:a="http://schemas.openxmlformats.org/drawingml/2006/main" noChangeArrowheads="1"/>
        </cdr:cNvSpPr>
      </cdr:nvSpPr>
      <cdr:spPr bwMode="auto">
        <a:xfrm xmlns:a="http://schemas.openxmlformats.org/drawingml/2006/main">
          <a:off x="1217084" y="2813050"/>
          <a:ext cx="9154583" cy="1541334"/>
        </a:xfrm>
        <a:prstGeom xmlns:a="http://schemas.openxmlformats.org/drawingml/2006/main" prst="rect">
          <a:avLst/>
        </a:prstGeom>
        <a:solidFill xmlns:a="http://schemas.openxmlformats.org/drawingml/2006/main">
          <a:schemeClr val="accent3">
            <a:lumMod val="75000"/>
            <a:alpha val="49000"/>
          </a:schemeClr>
        </a:solidFill>
        <a:ln xmlns:a="http://schemas.openxmlformats.org/drawingml/2006/main">
          <a:noFill/>
        </a:ln>
        <a:extLst xmlns:a="http://schemas.openxmlformats.org/drawingml/2006/mai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194734</xdr:colOff>
      <xdr:row>0</xdr:row>
      <xdr:rowOff>50800</xdr:rowOff>
    </xdr:from>
    <xdr:to>
      <xdr:col>2</xdr:col>
      <xdr:colOff>1109134</xdr:colOff>
      <xdr:row>0</xdr:row>
      <xdr:rowOff>717296</xdr:rowOff>
    </xdr:to>
    <xdr:pic>
      <xdr:nvPicPr>
        <xdr:cNvPr id="3" name="Bild 2"/>
        <xdr:cNvPicPr>
          <a:picLocks noChangeAspect="1"/>
        </xdr:cNvPicPr>
      </xdr:nvPicPr>
      <xdr:blipFill>
        <a:blip xmlns:r="http://schemas.openxmlformats.org/officeDocument/2006/relationships" r:embed="rId1"/>
        <a:stretch>
          <a:fillRect/>
        </a:stretch>
      </xdr:blipFill>
      <xdr:spPr>
        <a:xfrm>
          <a:off x="194734" y="50800"/>
          <a:ext cx="2082800" cy="666496"/>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www.pflanzenlichter.de/"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4" Type="http://schemas.openxmlformats.org/officeDocument/2006/relationships/comments" Target="../comments1.xml"/><Relationship Id="rId1" Type="http://schemas.openxmlformats.org/officeDocument/2006/relationships/drawing" Target="../drawings/drawing3.xml"/><Relationship Id="rId2"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8"/>
  <sheetViews>
    <sheetView showGridLines="0" tabSelected="1" zoomScale="85" zoomScaleNormal="85" zoomScalePageLayoutView="85" workbookViewId="0">
      <selection activeCell="D17" sqref="D17:G17"/>
    </sheetView>
  </sheetViews>
  <sheetFormatPr baseColWidth="10" defaultColWidth="11" defaultRowHeight="12" outlineLevelRow="1" x14ac:dyDescent="0"/>
  <cols>
    <col min="1" max="1" width="3.19921875" style="101" customWidth="1"/>
    <col min="2" max="2" width="26.19921875" style="101" customWidth="1"/>
    <col min="3" max="3" width="1.19921875" style="101" customWidth="1"/>
    <col min="4" max="4" width="26.3984375" style="101" customWidth="1"/>
    <col min="5" max="5" width="2.19921875" style="101" customWidth="1"/>
    <col min="6" max="7" width="7.59765625" style="101" customWidth="1"/>
    <col min="8" max="8" width="8.59765625" style="101" customWidth="1"/>
    <col min="9" max="9" width="11" style="101"/>
    <col min="10" max="10" width="10.19921875" style="101" customWidth="1"/>
    <col min="11" max="11" width="2" style="101" customWidth="1"/>
    <col min="12" max="13" width="7.59765625" style="101" customWidth="1"/>
    <col min="14" max="14" width="11" style="101"/>
    <col min="15" max="15" width="11.59765625" style="101" customWidth="1"/>
    <col min="16" max="17" width="11" style="101"/>
    <col min="18" max="18" width="7.59765625" style="101" customWidth="1"/>
    <col min="19" max="19" width="11" style="101" customWidth="1"/>
    <col min="20" max="20" width="2.19921875" style="101" customWidth="1"/>
    <col min="21" max="22" width="7.59765625" style="101" customWidth="1"/>
    <col min="23" max="23" width="13.19921875" style="101" customWidth="1"/>
    <col min="24" max="16384" width="11" style="101"/>
  </cols>
  <sheetData>
    <row r="1" spans="1:253" ht="15">
      <c r="A1" s="291" t="s">
        <v>1026</v>
      </c>
      <c r="B1" s="100"/>
    </row>
    <row r="2" spans="1:253" s="104" customFormat="1" ht="36" customHeight="1" thickBot="1">
      <c r="A2" s="161" t="s">
        <v>914</v>
      </c>
      <c r="B2" s="161"/>
      <c r="C2" s="162"/>
      <c r="D2" s="162"/>
      <c r="E2" s="162"/>
      <c r="F2" s="162"/>
      <c r="G2" s="162"/>
      <c r="H2" s="163"/>
      <c r="I2" s="162"/>
      <c r="J2" s="162"/>
      <c r="K2" s="162"/>
      <c r="L2" s="162"/>
      <c r="M2" s="162"/>
      <c r="N2" s="164"/>
      <c r="O2" s="162"/>
      <c r="P2" s="162"/>
      <c r="Q2" s="162"/>
      <c r="R2" s="162"/>
      <c r="S2" s="162"/>
      <c r="T2" s="162"/>
      <c r="U2" s="106"/>
      <c r="V2" s="108"/>
      <c r="W2" s="106"/>
      <c r="X2" s="106"/>
      <c r="Y2" s="106"/>
      <c r="Z2" s="108"/>
      <c r="AA2" s="106"/>
      <c r="AB2" s="109"/>
      <c r="AC2" s="106"/>
      <c r="AD2" s="106"/>
      <c r="AE2" s="106"/>
      <c r="AF2" s="106"/>
      <c r="AG2" s="106"/>
      <c r="AH2" s="106"/>
      <c r="AI2" s="106"/>
      <c r="AJ2" s="106"/>
      <c r="AK2" s="106"/>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c r="FO2" s="103"/>
      <c r="FP2" s="103"/>
      <c r="FQ2" s="103"/>
      <c r="FR2" s="103"/>
      <c r="FS2" s="103"/>
      <c r="FT2" s="103"/>
      <c r="FU2" s="103"/>
      <c r="FV2" s="103"/>
      <c r="FW2" s="103"/>
      <c r="FX2" s="103"/>
      <c r="FY2" s="103"/>
      <c r="FZ2" s="103"/>
      <c r="GA2" s="103"/>
      <c r="GB2" s="103"/>
      <c r="GC2" s="103"/>
      <c r="GD2" s="103"/>
      <c r="GE2" s="103"/>
      <c r="GF2" s="103"/>
      <c r="GG2" s="103"/>
      <c r="GH2" s="103"/>
      <c r="GI2" s="103"/>
      <c r="GJ2" s="103"/>
      <c r="GK2" s="103"/>
      <c r="GL2" s="103"/>
      <c r="GM2" s="103"/>
      <c r="GN2" s="103"/>
      <c r="GO2" s="103"/>
      <c r="GP2" s="103"/>
      <c r="GQ2" s="103"/>
      <c r="GR2" s="103"/>
      <c r="GS2" s="103"/>
      <c r="GT2" s="103"/>
      <c r="GU2" s="103"/>
      <c r="GV2" s="103"/>
      <c r="GW2" s="103"/>
      <c r="GX2" s="103"/>
      <c r="GY2" s="103"/>
      <c r="GZ2" s="103"/>
      <c r="HA2" s="103"/>
      <c r="HB2" s="103"/>
      <c r="HC2" s="103"/>
      <c r="HD2" s="103"/>
      <c r="HE2" s="103"/>
      <c r="HF2" s="103"/>
      <c r="HG2" s="103"/>
      <c r="HH2" s="103"/>
      <c r="HI2" s="103"/>
      <c r="HJ2" s="103"/>
      <c r="HK2" s="103"/>
      <c r="HL2" s="103"/>
      <c r="HM2" s="103"/>
      <c r="HN2" s="103"/>
      <c r="HO2" s="103"/>
      <c r="HP2" s="103"/>
      <c r="HQ2" s="103"/>
      <c r="HR2" s="103"/>
      <c r="HS2" s="103"/>
      <c r="HT2" s="103"/>
      <c r="HU2" s="103"/>
      <c r="HV2" s="103"/>
      <c r="HW2" s="103"/>
      <c r="HX2" s="103"/>
      <c r="HY2" s="103"/>
      <c r="HZ2" s="103"/>
      <c r="IA2" s="103"/>
      <c r="IB2" s="103"/>
      <c r="IC2" s="103"/>
      <c r="ID2" s="103"/>
      <c r="IE2" s="103"/>
      <c r="IF2" s="103"/>
      <c r="IG2" s="103"/>
      <c r="IH2" s="103"/>
      <c r="II2" s="103"/>
      <c r="IJ2" s="103"/>
      <c r="IK2" s="103"/>
      <c r="IL2" s="103"/>
      <c r="IM2" s="103"/>
      <c r="IN2" s="103"/>
      <c r="IO2" s="103"/>
      <c r="IP2" s="103"/>
      <c r="IQ2" s="103"/>
      <c r="IR2" s="103"/>
      <c r="IS2" s="103"/>
    </row>
    <row r="3" spans="1:253" ht="30" customHeight="1">
      <c r="A3" s="102"/>
    </row>
    <row r="4" spans="1:253" s="411" customFormat="1" ht="36" customHeight="1">
      <c r="A4" s="1881" t="s">
        <v>915</v>
      </c>
      <c r="B4" s="1881"/>
      <c r="C4" s="1881"/>
      <c r="D4" s="1881"/>
      <c r="E4" s="1881"/>
      <c r="F4" s="1881"/>
      <c r="G4" s="1881"/>
      <c r="H4" s="1881"/>
      <c r="I4" s="1881"/>
      <c r="J4" s="1881"/>
      <c r="K4" s="1881"/>
      <c r="L4" s="1881"/>
      <c r="M4" s="1881"/>
      <c r="N4" s="1881"/>
      <c r="O4" s="1881"/>
      <c r="P4" s="1881"/>
      <c r="Q4" s="1881"/>
      <c r="R4" s="1881"/>
      <c r="S4" s="1881"/>
      <c r="T4" s="1881"/>
      <c r="U4" s="412"/>
      <c r="Y4" s="412"/>
      <c r="AA4" s="413"/>
      <c r="AL4" s="414"/>
      <c r="AM4" s="414"/>
      <c r="AN4" s="414"/>
      <c r="AO4" s="414"/>
      <c r="AP4" s="414"/>
      <c r="AQ4" s="414"/>
      <c r="AR4" s="414"/>
      <c r="AS4" s="414"/>
      <c r="AT4" s="414"/>
      <c r="AU4" s="414"/>
      <c r="AV4" s="414"/>
      <c r="AW4" s="414"/>
      <c r="AX4" s="414"/>
      <c r="AY4" s="414"/>
      <c r="AZ4" s="414"/>
      <c r="BA4" s="414"/>
      <c r="BB4" s="414"/>
      <c r="BC4" s="414"/>
      <c r="BD4" s="414"/>
      <c r="BE4" s="414"/>
      <c r="BF4" s="414"/>
      <c r="BG4" s="414"/>
      <c r="BH4" s="414"/>
      <c r="BI4" s="414"/>
      <c r="BJ4" s="414"/>
      <c r="BK4" s="414"/>
      <c r="BL4" s="414"/>
      <c r="BM4" s="414"/>
      <c r="BN4" s="414"/>
      <c r="BO4" s="414"/>
      <c r="BP4" s="414"/>
      <c r="BQ4" s="414"/>
      <c r="BR4" s="414"/>
      <c r="BS4" s="414"/>
      <c r="BT4" s="414"/>
      <c r="BU4" s="414"/>
      <c r="BV4" s="414"/>
      <c r="BW4" s="414"/>
      <c r="BX4" s="414"/>
      <c r="BY4" s="414"/>
      <c r="BZ4" s="414"/>
      <c r="CA4" s="414"/>
      <c r="CB4" s="414"/>
      <c r="CC4" s="414"/>
      <c r="CD4" s="414"/>
      <c r="CE4" s="414"/>
      <c r="CF4" s="414"/>
      <c r="CG4" s="414"/>
      <c r="CH4" s="414"/>
      <c r="CI4" s="414"/>
      <c r="CJ4" s="414"/>
      <c r="CK4" s="414"/>
      <c r="CL4" s="414"/>
      <c r="CM4" s="414"/>
      <c r="CN4" s="414"/>
      <c r="CO4" s="414"/>
      <c r="CP4" s="414"/>
      <c r="CQ4" s="414"/>
      <c r="CR4" s="414"/>
      <c r="CS4" s="414"/>
      <c r="CT4" s="414"/>
      <c r="CU4" s="414"/>
      <c r="CV4" s="414"/>
      <c r="CW4" s="414"/>
      <c r="CX4" s="414"/>
      <c r="CY4" s="414"/>
      <c r="CZ4" s="414"/>
      <c r="DA4" s="414"/>
      <c r="DB4" s="414"/>
      <c r="DC4" s="414"/>
      <c r="DD4" s="414"/>
      <c r="DE4" s="414"/>
      <c r="DF4" s="414"/>
      <c r="DG4" s="414"/>
      <c r="DH4" s="414"/>
      <c r="DI4" s="414"/>
      <c r="DJ4" s="414"/>
      <c r="DK4" s="414"/>
      <c r="DL4" s="414"/>
      <c r="DM4" s="414"/>
      <c r="DN4" s="414"/>
      <c r="DO4" s="414"/>
      <c r="DP4" s="414"/>
      <c r="DQ4" s="414"/>
      <c r="DR4" s="414"/>
      <c r="DS4" s="414"/>
      <c r="DT4" s="414"/>
      <c r="DU4" s="414"/>
      <c r="DV4" s="414"/>
      <c r="DW4" s="414"/>
      <c r="DX4" s="414"/>
      <c r="DY4" s="414"/>
      <c r="DZ4" s="414"/>
      <c r="EA4" s="414"/>
      <c r="EB4" s="414"/>
      <c r="EC4" s="414"/>
      <c r="ED4" s="414"/>
      <c r="EE4" s="414"/>
      <c r="EF4" s="414"/>
      <c r="EG4" s="414"/>
      <c r="EH4" s="414"/>
      <c r="EI4" s="414"/>
      <c r="EJ4" s="414"/>
      <c r="EK4" s="414"/>
      <c r="EL4" s="414"/>
      <c r="EM4" s="414"/>
      <c r="EN4" s="414"/>
      <c r="EO4" s="414"/>
      <c r="EP4" s="414"/>
      <c r="EQ4" s="414"/>
      <c r="ER4" s="414"/>
      <c r="ES4" s="414"/>
      <c r="ET4" s="414"/>
      <c r="EU4" s="414"/>
      <c r="EV4" s="414"/>
      <c r="EW4" s="414"/>
      <c r="EX4" s="414"/>
      <c r="EY4" s="414"/>
      <c r="EZ4" s="414"/>
      <c r="FA4" s="414"/>
      <c r="FB4" s="414"/>
      <c r="FC4" s="414"/>
      <c r="FD4" s="414"/>
      <c r="FE4" s="414"/>
      <c r="FF4" s="414"/>
      <c r="FG4" s="414"/>
      <c r="FH4" s="414"/>
      <c r="FI4" s="414"/>
      <c r="FJ4" s="414"/>
      <c r="FK4" s="414"/>
      <c r="FL4" s="414"/>
      <c r="FM4" s="414"/>
      <c r="FN4" s="414"/>
      <c r="FO4" s="414"/>
      <c r="FP4" s="414"/>
      <c r="FQ4" s="414"/>
      <c r="FR4" s="414"/>
      <c r="FS4" s="414"/>
      <c r="FT4" s="414"/>
      <c r="FU4" s="414"/>
      <c r="FV4" s="414"/>
      <c r="FW4" s="414"/>
      <c r="FX4" s="414"/>
      <c r="FY4" s="414"/>
      <c r="FZ4" s="414"/>
      <c r="GA4" s="414"/>
      <c r="GB4" s="414"/>
      <c r="GC4" s="414"/>
      <c r="GD4" s="414"/>
      <c r="GE4" s="414"/>
      <c r="GF4" s="414"/>
      <c r="GG4" s="414"/>
      <c r="GH4" s="414"/>
      <c r="GI4" s="414"/>
      <c r="GJ4" s="414"/>
      <c r="GK4" s="414"/>
      <c r="GL4" s="414"/>
      <c r="GM4" s="414"/>
      <c r="GN4" s="414"/>
      <c r="GO4" s="414"/>
      <c r="GP4" s="414"/>
      <c r="GQ4" s="414"/>
      <c r="GR4" s="414"/>
      <c r="GS4" s="414"/>
      <c r="GT4" s="414"/>
      <c r="GU4" s="414"/>
      <c r="GV4" s="414"/>
      <c r="GW4" s="414"/>
      <c r="GX4" s="414"/>
      <c r="GY4" s="414"/>
      <c r="GZ4" s="414"/>
      <c r="HA4" s="414"/>
      <c r="HB4" s="414"/>
      <c r="HC4" s="414"/>
      <c r="HD4" s="414"/>
      <c r="HE4" s="414"/>
      <c r="HF4" s="414"/>
      <c r="HG4" s="414"/>
      <c r="HH4" s="414"/>
      <c r="HI4" s="414"/>
      <c r="HJ4" s="414"/>
      <c r="HK4" s="414"/>
      <c r="HL4" s="414"/>
      <c r="HM4" s="414"/>
      <c r="HN4" s="414"/>
      <c r="HO4" s="414"/>
      <c r="HP4" s="414"/>
      <c r="HQ4" s="414"/>
      <c r="HR4" s="414"/>
      <c r="HS4" s="414"/>
      <c r="HT4" s="414"/>
      <c r="HU4" s="414"/>
      <c r="HV4" s="414"/>
      <c r="HW4" s="414"/>
      <c r="HX4" s="414"/>
      <c r="HY4" s="414"/>
      <c r="HZ4" s="414"/>
      <c r="IA4" s="414"/>
      <c r="IB4" s="414"/>
      <c r="IC4" s="414"/>
      <c r="ID4" s="414"/>
      <c r="IE4" s="414"/>
      <c r="IF4" s="414"/>
      <c r="IG4" s="414"/>
      <c r="IH4" s="414"/>
      <c r="II4" s="414"/>
      <c r="IJ4" s="414"/>
      <c r="IK4" s="414"/>
      <c r="IL4" s="414"/>
      <c r="IM4" s="414"/>
      <c r="IN4" s="414"/>
      <c r="IO4" s="414"/>
      <c r="IP4" s="414"/>
      <c r="IQ4" s="414"/>
      <c r="IR4" s="414"/>
      <c r="IS4" s="414"/>
    </row>
    <row r="5" spans="1:253" ht="26" customHeight="1">
      <c r="A5" s="102"/>
      <c r="B5" s="102"/>
    </row>
    <row r="6" spans="1:253" ht="21" customHeight="1">
      <c r="A6" s="102"/>
      <c r="B6" s="102" t="s">
        <v>158</v>
      </c>
      <c r="D6" s="415" t="s">
        <v>200</v>
      </c>
      <c r="F6" s="417" t="s">
        <v>497</v>
      </c>
      <c r="G6" s="417"/>
      <c r="H6" s="417"/>
      <c r="J6" s="741" t="s">
        <v>1021</v>
      </c>
      <c r="K6" s="742"/>
      <c r="L6" s="742"/>
      <c r="M6" s="742"/>
    </row>
    <row r="7" spans="1:253" ht="21" customHeight="1">
      <c r="A7" s="102"/>
      <c r="B7" s="102"/>
      <c r="C7" s="102"/>
      <c r="D7" s="102"/>
      <c r="E7" s="102"/>
      <c r="F7" s="102"/>
      <c r="G7" s="102"/>
      <c r="H7" s="102"/>
      <c r="I7" s="102"/>
    </row>
    <row r="8" spans="1:253" ht="12" customHeight="1" outlineLevel="1">
      <c r="A8" s="102"/>
      <c r="B8" s="102"/>
    </row>
    <row r="9" spans="1:253" ht="12" customHeight="1" outlineLevel="1">
      <c r="A9" s="102"/>
      <c r="B9" s="102"/>
    </row>
    <row r="10" spans="1:253" ht="12" customHeight="1" outlineLevel="1">
      <c r="A10" s="102"/>
      <c r="B10" s="102"/>
    </row>
    <row r="11" spans="1:253">
      <c r="A11" s="102"/>
      <c r="B11" s="102"/>
    </row>
    <row r="12" spans="1:253">
      <c r="A12" s="159"/>
      <c r="B12" s="159"/>
      <c r="C12" s="159"/>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60"/>
      <c r="AD12" s="160"/>
      <c r="AE12" s="159"/>
      <c r="AF12" s="159"/>
      <c r="AG12" s="159"/>
      <c r="AH12" s="159"/>
      <c r="AI12" s="159"/>
      <c r="AJ12" s="159"/>
      <c r="AK12" s="159"/>
    </row>
    <row r="13" spans="1:253" s="104" customFormat="1" ht="36" customHeight="1" thickBot="1">
      <c r="A13" s="161" t="s">
        <v>141</v>
      </c>
      <c r="B13" s="161"/>
      <c r="C13" s="162"/>
      <c r="D13" s="162"/>
      <c r="E13" s="162"/>
      <c r="F13" s="162"/>
      <c r="G13" s="162"/>
      <c r="H13" s="163"/>
      <c r="I13" s="162"/>
      <c r="J13" s="162"/>
      <c r="K13" s="162"/>
      <c r="L13" s="162"/>
      <c r="M13" s="162"/>
      <c r="N13" s="164"/>
      <c r="O13" s="162"/>
      <c r="P13" s="162"/>
      <c r="Q13" s="162"/>
      <c r="R13" s="162"/>
      <c r="S13" s="162"/>
      <c r="T13" s="162"/>
      <c r="U13" s="106"/>
      <c r="V13" s="108"/>
      <c r="W13" s="106"/>
      <c r="X13" s="106"/>
      <c r="Y13" s="106"/>
      <c r="Z13" s="108"/>
      <c r="AA13" s="106"/>
      <c r="AB13" s="109"/>
      <c r="AC13" s="106"/>
      <c r="AD13" s="106"/>
      <c r="AE13" s="106"/>
      <c r="AF13" s="106"/>
      <c r="AG13" s="106"/>
      <c r="AH13" s="106"/>
      <c r="AI13" s="106"/>
      <c r="AJ13" s="106"/>
      <c r="AK13" s="106"/>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row>
    <row r="14" spans="1:253" s="111" customFormat="1" ht="21">
      <c r="A14" s="105"/>
      <c r="B14" s="105"/>
      <c r="C14" s="106"/>
      <c r="D14" s="106"/>
      <c r="E14" s="106"/>
      <c r="F14" s="106"/>
      <c r="G14" s="106"/>
      <c r="H14" s="107"/>
      <c r="I14" s="106"/>
      <c r="J14" s="106"/>
      <c r="K14" s="106"/>
      <c r="L14" s="106"/>
      <c r="M14" s="106"/>
      <c r="N14" s="108"/>
      <c r="O14" s="106"/>
      <c r="P14" s="106"/>
      <c r="Q14" s="106"/>
      <c r="R14" s="106"/>
      <c r="S14" s="106"/>
      <c r="T14" s="106"/>
      <c r="U14" s="106"/>
      <c r="V14" s="108"/>
      <c r="W14" s="106"/>
      <c r="X14" s="106"/>
      <c r="Y14" s="106"/>
      <c r="Z14" s="108"/>
      <c r="AA14" s="106"/>
      <c r="AB14" s="109"/>
      <c r="AC14" s="106"/>
      <c r="AD14" s="106"/>
      <c r="AE14" s="106"/>
      <c r="AF14" s="106"/>
      <c r="AG14" s="106"/>
      <c r="AH14" s="106"/>
      <c r="AI14" s="106"/>
      <c r="AJ14" s="106"/>
      <c r="AK14" s="106"/>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row>
    <row r="15" spans="1:253" ht="21">
      <c r="A15" s="112" t="s">
        <v>142</v>
      </c>
      <c r="B15" s="102"/>
      <c r="J15" s="112" t="s">
        <v>149</v>
      </c>
    </row>
    <row r="16" spans="1:253">
      <c r="A16" s="102"/>
      <c r="B16" s="102"/>
      <c r="J16" s="102"/>
    </row>
    <row r="17" spans="1:253" ht="21" customHeight="1">
      <c r="A17" s="165"/>
      <c r="B17" s="651" t="s">
        <v>143</v>
      </c>
      <c r="D17" s="1863"/>
      <c r="E17" s="1863"/>
      <c r="F17" s="1863"/>
      <c r="G17" s="1863"/>
      <c r="J17" s="651" t="s">
        <v>150</v>
      </c>
      <c r="K17" s="651"/>
      <c r="L17" s="1863"/>
      <c r="M17" s="1863"/>
      <c r="N17" s="1863"/>
      <c r="O17" s="1863"/>
      <c r="Q17" s="651" t="s">
        <v>156</v>
      </c>
      <c r="R17" s="1870"/>
      <c r="S17" s="1870"/>
      <c r="V17" s="156"/>
      <c r="Z17" s="157"/>
      <c r="AB17" s="158"/>
    </row>
    <row r="18" spans="1:253" ht="21" customHeight="1">
      <c r="A18" s="165"/>
      <c r="B18" s="651" t="s">
        <v>144</v>
      </c>
      <c r="D18" s="1872"/>
      <c r="E18" s="1872"/>
      <c r="F18" s="1872"/>
      <c r="G18" s="1872"/>
      <c r="J18" s="651" t="s">
        <v>151</v>
      </c>
      <c r="K18" s="651"/>
      <c r="L18" s="1872"/>
      <c r="M18" s="1872"/>
      <c r="N18" s="1872"/>
      <c r="O18" s="1872"/>
      <c r="R18" s="382"/>
      <c r="S18" s="382"/>
      <c r="V18" s="156"/>
      <c r="Z18" s="157"/>
      <c r="AB18" s="158"/>
    </row>
    <row r="19" spans="1:253" ht="21" customHeight="1">
      <c r="A19" s="165"/>
      <c r="B19" s="651" t="s">
        <v>145</v>
      </c>
      <c r="D19" s="1872"/>
      <c r="E19" s="1872"/>
      <c r="F19" s="1872"/>
      <c r="G19" s="1872"/>
      <c r="J19" s="651" t="s">
        <v>152</v>
      </c>
      <c r="K19" s="651"/>
      <c r="L19" s="1872"/>
      <c r="M19" s="1872"/>
      <c r="N19" s="1872"/>
      <c r="O19" s="1872"/>
      <c r="R19" s="382"/>
      <c r="S19" s="382"/>
      <c r="V19" s="156"/>
      <c r="Z19" s="157"/>
      <c r="AB19" s="158"/>
    </row>
    <row r="20" spans="1:253" ht="21" customHeight="1">
      <c r="A20" s="165"/>
      <c r="B20" s="651" t="s">
        <v>146</v>
      </c>
      <c r="D20" s="1873"/>
      <c r="E20" s="1873"/>
      <c r="F20" s="1873"/>
      <c r="G20" s="1873"/>
      <c r="J20" s="651" t="s">
        <v>153</v>
      </c>
      <c r="K20" s="651"/>
      <c r="L20" s="1872"/>
      <c r="M20" s="1872"/>
      <c r="N20" s="1872"/>
      <c r="O20" s="1872"/>
      <c r="R20" s="382"/>
      <c r="S20" s="382"/>
      <c r="V20" s="156"/>
      <c r="Z20" s="157"/>
      <c r="AB20" s="158"/>
    </row>
    <row r="21" spans="1:253" ht="21" customHeight="1">
      <c r="A21" s="165"/>
      <c r="B21" s="651" t="s">
        <v>147</v>
      </c>
      <c r="D21" s="1872"/>
      <c r="E21" s="1872"/>
      <c r="F21" s="1872"/>
      <c r="G21" s="1872"/>
      <c r="J21" s="651" t="s">
        <v>154</v>
      </c>
      <c r="K21" s="651"/>
      <c r="L21" s="1872"/>
      <c r="M21" s="1872"/>
      <c r="N21" s="1872"/>
      <c r="O21" s="1872"/>
      <c r="Q21" s="625" t="s">
        <v>157</v>
      </c>
      <c r="R21" s="1878"/>
      <c r="S21" s="1878"/>
      <c r="V21" s="156"/>
      <c r="Z21" s="157"/>
      <c r="AB21" s="158"/>
    </row>
    <row r="22" spans="1:253" ht="21" customHeight="1">
      <c r="A22" s="165"/>
      <c r="B22" s="651" t="s">
        <v>148</v>
      </c>
      <c r="D22" s="1874"/>
      <c r="E22" s="1874"/>
      <c r="F22" s="1874"/>
      <c r="G22" s="1874"/>
      <c r="J22" s="651" t="s">
        <v>155</v>
      </c>
      <c r="K22" s="651"/>
      <c r="L22" s="1882"/>
      <c r="M22" s="1882"/>
      <c r="N22" s="1882"/>
      <c r="O22" s="1882"/>
      <c r="V22" s="156"/>
      <c r="Z22" s="157"/>
      <c r="AB22" s="158"/>
    </row>
    <row r="23" spans="1:253">
      <c r="AC23" s="119"/>
      <c r="AD23" s="119"/>
    </row>
    <row r="25" spans="1:253">
      <c r="A25" s="159"/>
      <c r="B25" s="159"/>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60"/>
      <c r="AD25" s="160"/>
      <c r="AE25" s="159"/>
      <c r="AF25" s="159"/>
      <c r="AG25" s="159"/>
      <c r="AH25" s="159"/>
      <c r="AI25" s="159"/>
      <c r="AJ25" s="159"/>
      <c r="AK25" s="159"/>
    </row>
    <row r="26" spans="1:253" s="104" customFormat="1" ht="36" customHeight="1" thickBot="1">
      <c r="A26" s="161" t="s">
        <v>159</v>
      </c>
      <c r="B26" s="161"/>
      <c r="C26" s="162"/>
      <c r="D26" s="162"/>
      <c r="E26" s="162"/>
      <c r="F26" s="162"/>
      <c r="G26" s="162"/>
      <c r="H26" s="163"/>
      <c r="I26" s="162"/>
      <c r="J26" s="162"/>
      <c r="K26" s="162"/>
      <c r="L26" s="162"/>
      <c r="M26" s="162"/>
      <c r="N26" s="164"/>
      <c r="O26" s="162"/>
      <c r="P26" s="162"/>
      <c r="Q26" s="162"/>
      <c r="R26" s="162"/>
      <c r="S26" s="162"/>
      <c r="T26" s="162"/>
      <c r="U26" s="106"/>
      <c r="V26" s="108"/>
      <c r="W26" s="106"/>
      <c r="X26" s="106"/>
      <c r="Y26" s="106"/>
      <c r="Z26" s="108"/>
      <c r="AA26" s="106"/>
      <c r="AB26" s="109"/>
      <c r="AC26" s="106"/>
      <c r="AD26" s="106"/>
      <c r="AE26" s="106"/>
      <c r="AF26" s="106"/>
      <c r="AG26" s="106"/>
      <c r="AH26" s="106"/>
      <c r="AI26" s="106"/>
      <c r="AJ26" s="106"/>
      <c r="AK26" s="106"/>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c r="FO26" s="103"/>
      <c r="FP26" s="103"/>
      <c r="FQ26" s="103"/>
      <c r="FR26" s="103"/>
      <c r="FS26" s="103"/>
      <c r="FT26" s="103"/>
      <c r="FU26" s="103"/>
      <c r="FV26" s="103"/>
      <c r="FW26" s="103"/>
      <c r="FX26" s="103"/>
      <c r="FY26" s="103"/>
      <c r="FZ26" s="103"/>
      <c r="GA26" s="103"/>
      <c r="GB26" s="103"/>
      <c r="GC26" s="103"/>
      <c r="GD26" s="103"/>
      <c r="GE26" s="103"/>
      <c r="GF26" s="103"/>
      <c r="GG26" s="103"/>
      <c r="GH26" s="103"/>
      <c r="GI26" s="103"/>
      <c r="GJ26" s="103"/>
      <c r="GK26" s="103"/>
      <c r="GL26" s="103"/>
      <c r="GM26" s="103"/>
      <c r="GN26" s="103"/>
      <c r="GO26" s="103"/>
      <c r="GP26" s="103"/>
      <c r="GQ26" s="103"/>
      <c r="GR26" s="103"/>
      <c r="GS26" s="103"/>
      <c r="GT26" s="103"/>
      <c r="GU26" s="103"/>
      <c r="GV26" s="103"/>
      <c r="GW26" s="103"/>
      <c r="GX26" s="103"/>
      <c r="GY26" s="103"/>
      <c r="GZ26" s="103"/>
      <c r="HA26" s="103"/>
      <c r="HB26" s="103"/>
      <c r="HC26" s="103"/>
      <c r="HD26" s="103"/>
      <c r="HE26" s="103"/>
      <c r="HF26" s="103"/>
      <c r="HG26" s="103"/>
      <c r="HH26" s="103"/>
      <c r="HI26" s="103"/>
      <c r="HJ26" s="103"/>
      <c r="HK26" s="103"/>
      <c r="HL26" s="103"/>
      <c r="HM26" s="103"/>
      <c r="HN26" s="103"/>
      <c r="HO26" s="103"/>
      <c r="HP26" s="103"/>
      <c r="HQ26" s="103"/>
      <c r="HR26" s="103"/>
      <c r="HS26" s="103"/>
      <c r="HT26" s="103"/>
      <c r="HU26" s="103"/>
      <c r="HV26" s="103"/>
      <c r="HW26" s="103"/>
      <c r="HX26" s="103"/>
      <c r="HY26" s="103"/>
      <c r="HZ26" s="103"/>
      <c r="IA26" s="103"/>
      <c r="IB26" s="103"/>
      <c r="IC26" s="103"/>
      <c r="ID26" s="103"/>
      <c r="IE26" s="103"/>
      <c r="IF26" s="103"/>
      <c r="IG26" s="103"/>
      <c r="IH26" s="103"/>
      <c r="II26" s="103"/>
      <c r="IJ26" s="103"/>
      <c r="IK26" s="103"/>
      <c r="IL26" s="103"/>
      <c r="IM26" s="103"/>
      <c r="IN26" s="103"/>
      <c r="IO26" s="103"/>
      <c r="IP26" s="103"/>
      <c r="IQ26" s="103"/>
      <c r="IR26" s="103"/>
      <c r="IS26" s="103"/>
    </row>
    <row r="27" spans="1:253" s="111" customFormat="1" ht="21">
      <c r="A27" s="105"/>
      <c r="B27" s="105"/>
      <c r="C27" s="106"/>
      <c r="D27" s="106"/>
      <c r="E27" s="106"/>
      <c r="F27" s="106"/>
      <c r="G27" s="106"/>
      <c r="H27" s="107"/>
      <c r="I27" s="106"/>
      <c r="J27" s="106"/>
      <c r="K27" s="106"/>
      <c r="L27" s="106"/>
      <c r="M27" s="106"/>
      <c r="N27" s="108"/>
      <c r="O27" s="106"/>
      <c r="P27" s="106"/>
      <c r="Q27" s="106"/>
      <c r="R27" s="106"/>
      <c r="S27" s="106"/>
      <c r="T27" s="106"/>
      <c r="U27" s="106"/>
      <c r="V27" s="108"/>
      <c r="W27" s="106"/>
      <c r="X27" s="106"/>
      <c r="Y27" s="106"/>
      <c r="Z27" s="108"/>
      <c r="AA27" s="106"/>
      <c r="AB27" s="109"/>
      <c r="AC27" s="106"/>
      <c r="AD27" s="106"/>
      <c r="AE27" s="106"/>
      <c r="AF27" s="106"/>
      <c r="AG27" s="106"/>
      <c r="AH27" s="106"/>
      <c r="AI27" s="106"/>
      <c r="AJ27" s="106"/>
      <c r="AK27" s="106"/>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110"/>
      <c r="CC27" s="110"/>
      <c r="CD27" s="110"/>
      <c r="CE27" s="110"/>
      <c r="CF27" s="110"/>
      <c r="CG27" s="110"/>
      <c r="CH27" s="110"/>
      <c r="CI27" s="110"/>
      <c r="CJ27" s="110"/>
      <c r="CK27" s="110"/>
      <c r="CL27" s="110"/>
      <c r="CM27" s="110"/>
      <c r="CN27" s="110"/>
      <c r="CO27" s="110"/>
      <c r="CP27" s="110"/>
      <c r="CQ27" s="110"/>
      <c r="CR27" s="110"/>
      <c r="CS27" s="110"/>
      <c r="CT27" s="110"/>
      <c r="CU27" s="110"/>
      <c r="CV27" s="110"/>
      <c r="CW27" s="110"/>
      <c r="CX27" s="110"/>
      <c r="CY27" s="110"/>
      <c r="CZ27" s="110"/>
      <c r="DA27" s="110"/>
      <c r="DB27" s="110"/>
      <c r="DC27" s="110"/>
      <c r="DD27" s="110"/>
      <c r="DE27" s="110"/>
      <c r="DF27" s="110"/>
      <c r="DG27" s="110"/>
      <c r="DH27" s="110"/>
      <c r="DI27" s="110"/>
      <c r="DJ27" s="110"/>
      <c r="DK27" s="110"/>
      <c r="DL27" s="110"/>
      <c r="DM27" s="110"/>
      <c r="DN27" s="110"/>
      <c r="DO27" s="110"/>
      <c r="DP27" s="110"/>
      <c r="DQ27" s="110"/>
      <c r="DR27" s="110"/>
      <c r="DS27" s="110"/>
      <c r="DT27" s="110"/>
      <c r="DU27" s="110"/>
      <c r="DV27" s="110"/>
      <c r="DW27" s="110"/>
      <c r="DX27" s="110"/>
      <c r="DY27" s="110"/>
      <c r="DZ27" s="110"/>
      <c r="EA27" s="110"/>
      <c r="EB27" s="110"/>
      <c r="EC27" s="110"/>
      <c r="ED27" s="110"/>
      <c r="EE27" s="110"/>
      <c r="EF27" s="110"/>
      <c r="EG27" s="110"/>
      <c r="EH27" s="110"/>
      <c r="EI27" s="110"/>
      <c r="EJ27" s="110"/>
      <c r="EK27" s="110"/>
      <c r="EL27" s="110"/>
      <c r="EM27" s="110"/>
      <c r="EN27" s="110"/>
      <c r="EO27" s="110"/>
      <c r="EP27" s="110"/>
      <c r="EQ27" s="110"/>
      <c r="ER27" s="110"/>
      <c r="ES27" s="110"/>
      <c r="ET27" s="110"/>
      <c r="EU27" s="110"/>
      <c r="EV27" s="110"/>
      <c r="EW27" s="110"/>
      <c r="EX27" s="110"/>
      <c r="EY27" s="110"/>
      <c r="EZ27" s="110"/>
      <c r="FA27" s="110"/>
      <c r="FB27" s="110"/>
      <c r="FC27" s="110"/>
      <c r="FD27" s="110"/>
      <c r="FE27" s="110"/>
      <c r="FF27" s="110"/>
      <c r="FG27" s="110"/>
      <c r="FH27" s="110"/>
      <c r="FI27" s="110"/>
      <c r="FJ27" s="110"/>
      <c r="FK27" s="110"/>
      <c r="FL27" s="110"/>
      <c r="FM27" s="110"/>
      <c r="FN27" s="110"/>
      <c r="FO27" s="110"/>
      <c r="FP27" s="110"/>
      <c r="FQ27" s="110"/>
      <c r="FR27" s="110"/>
      <c r="FS27" s="110"/>
      <c r="FT27" s="110"/>
      <c r="FU27" s="110"/>
      <c r="FV27" s="110"/>
      <c r="FW27" s="110"/>
      <c r="FX27" s="110"/>
      <c r="FY27" s="110"/>
      <c r="FZ27" s="110"/>
      <c r="GA27" s="110"/>
      <c r="GB27" s="110"/>
      <c r="GC27" s="110"/>
      <c r="GD27" s="110"/>
      <c r="GE27" s="110"/>
      <c r="GF27" s="110"/>
      <c r="GG27" s="110"/>
      <c r="GH27" s="110"/>
      <c r="GI27" s="110"/>
      <c r="GJ27" s="110"/>
      <c r="GK27" s="110"/>
      <c r="GL27" s="110"/>
      <c r="GM27" s="110"/>
      <c r="GN27" s="110"/>
      <c r="GO27" s="110"/>
      <c r="GP27" s="110"/>
      <c r="GQ27" s="110"/>
      <c r="GR27" s="110"/>
      <c r="GS27" s="110"/>
      <c r="GT27" s="110"/>
      <c r="GU27" s="110"/>
      <c r="GV27" s="110"/>
      <c r="GW27" s="110"/>
      <c r="GX27" s="110"/>
      <c r="GY27" s="110"/>
      <c r="GZ27" s="110"/>
      <c r="HA27" s="110"/>
      <c r="HB27" s="110"/>
      <c r="HC27" s="110"/>
      <c r="HD27" s="110"/>
      <c r="HE27" s="110"/>
      <c r="HF27" s="110"/>
      <c r="HG27" s="110"/>
      <c r="HH27" s="110"/>
      <c r="HI27" s="110"/>
      <c r="HJ27" s="110"/>
      <c r="HK27" s="110"/>
      <c r="HL27" s="110"/>
      <c r="HM27" s="110"/>
      <c r="HN27" s="110"/>
      <c r="HO27" s="110"/>
      <c r="HP27" s="110"/>
      <c r="HQ27" s="110"/>
      <c r="HR27" s="110"/>
      <c r="HS27" s="110"/>
      <c r="HT27" s="110"/>
      <c r="HU27" s="110"/>
      <c r="HV27" s="110"/>
      <c r="HW27" s="110"/>
      <c r="HX27" s="110"/>
      <c r="HY27" s="110"/>
      <c r="HZ27" s="110"/>
      <c r="IA27" s="110"/>
      <c r="IB27" s="110"/>
      <c r="IC27" s="110"/>
      <c r="ID27" s="110"/>
      <c r="IE27" s="110"/>
      <c r="IF27" s="110"/>
      <c r="IG27" s="110"/>
      <c r="IH27" s="110"/>
      <c r="II27" s="110"/>
      <c r="IJ27" s="110"/>
      <c r="IK27" s="110"/>
      <c r="IL27" s="110"/>
      <c r="IM27" s="110"/>
      <c r="IN27" s="110"/>
      <c r="IO27" s="110"/>
      <c r="IP27" s="110"/>
      <c r="IQ27" s="110"/>
      <c r="IR27" s="110"/>
      <c r="IS27" s="110"/>
    </row>
    <row r="28" spans="1:253" s="122" customFormat="1" ht="15">
      <c r="A28" s="410"/>
      <c r="B28" s="120"/>
      <c r="C28" s="121"/>
      <c r="G28" s="123"/>
      <c r="M28" s="124"/>
      <c r="U28" s="124"/>
      <c r="Y28" s="124"/>
      <c r="AA28" s="125"/>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c r="BM28" s="126"/>
      <c r="BN28" s="126"/>
      <c r="BO28" s="126"/>
      <c r="BP28" s="126"/>
      <c r="BQ28" s="126"/>
      <c r="BR28" s="126"/>
      <c r="BS28" s="126"/>
      <c r="BT28" s="126"/>
      <c r="BU28" s="126"/>
      <c r="BV28" s="126"/>
      <c r="BW28" s="126"/>
      <c r="BX28" s="126"/>
      <c r="BY28" s="126"/>
      <c r="BZ28" s="126"/>
      <c r="CA28" s="126"/>
      <c r="CB28" s="126"/>
      <c r="CC28" s="126"/>
      <c r="CD28" s="126"/>
      <c r="CE28" s="126"/>
      <c r="CF28" s="126"/>
      <c r="CG28" s="126"/>
      <c r="CH28" s="126"/>
      <c r="CI28" s="126"/>
      <c r="CJ28" s="126"/>
      <c r="CK28" s="126"/>
      <c r="CL28" s="126"/>
      <c r="CM28" s="126"/>
      <c r="CN28" s="126"/>
      <c r="CO28" s="126"/>
      <c r="CP28" s="126"/>
      <c r="CQ28" s="126"/>
      <c r="CR28" s="126"/>
      <c r="CS28" s="126"/>
      <c r="CT28" s="126"/>
      <c r="CU28" s="126"/>
      <c r="CV28" s="126"/>
      <c r="CW28" s="126"/>
      <c r="CX28" s="126"/>
      <c r="CY28" s="126"/>
      <c r="CZ28" s="126"/>
      <c r="DA28" s="126"/>
      <c r="DB28" s="126"/>
      <c r="DC28" s="126"/>
      <c r="DD28" s="126"/>
      <c r="DE28" s="126"/>
      <c r="DF28" s="126"/>
      <c r="DG28" s="126"/>
      <c r="DH28" s="126"/>
      <c r="DI28" s="126"/>
      <c r="DJ28" s="126"/>
      <c r="DK28" s="126"/>
      <c r="DL28" s="126"/>
      <c r="DM28" s="126"/>
      <c r="DN28" s="126"/>
      <c r="DO28" s="126"/>
      <c r="DP28" s="126"/>
      <c r="DQ28" s="126"/>
      <c r="DR28" s="126"/>
      <c r="DS28" s="126"/>
      <c r="DT28" s="126"/>
      <c r="DU28" s="126"/>
      <c r="DV28" s="126"/>
      <c r="DW28" s="126"/>
      <c r="DX28" s="126"/>
      <c r="DY28" s="126"/>
      <c r="DZ28" s="126"/>
      <c r="EA28" s="126"/>
      <c r="EB28" s="126"/>
      <c r="EC28" s="126"/>
      <c r="ED28" s="126"/>
      <c r="EE28" s="126"/>
      <c r="EF28" s="126"/>
      <c r="EG28" s="126"/>
      <c r="EH28" s="126"/>
      <c r="EI28" s="126"/>
      <c r="EJ28" s="126"/>
      <c r="EK28" s="126"/>
      <c r="EL28" s="126"/>
      <c r="EM28" s="126"/>
      <c r="EN28" s="126"/>
      <c r="EO28" s="126"/>
      <c r="EP28" s="126"/>
      <c r="EQ28" s="126"/>
      <c r="ER28" s="126"/>
      <c r="ES28" s="126"/>
      <c r="ET28" s="126"/>
      <c r="EU28" s="126"/>
      <c r="EV28" s="126"/>
      <c r="EW28" s="126"/>
      <c r="EX28" s="126"/>
      <c r="EY28" s="126"/>
      <c r="EZ28" s="126"/>
      <c r="FA28" s="126"/>
      <c r="FB28" s="126"/>
      <c r="FC28" s="126"/>
      <c r="FD28" s="126"/>
      <c r="FE28" s="126"/>
      <c r="FF28" s="126"/>
      <c r="FG28" s="126"/>
      <c r="FH28" s="126"/>
      <c r="FI28" s="126"/>
      <c r="FJ28" s="126"/>
      <c r="FK28" s="126"/>
      <c r="FL28" s="126"/>
      <c r="FM28" s="126"/>
      <c r="FN28" s="126"/>
      <c r="FO28" s="126"/>
      <c r="FP28" s="126"/>
      <c r="FQ28" s="126"/>
      <c r="FR28" s="126"/>
      <c r="FS28" s="126"/>
      <c r="FT28" s="126"/>
      <c r="FU28" s="126"/>
      <c r="FV28" s="126"/>
      <c r="FW28" s="126"/>
      <c r="FX28" s="126"/>
      <c r="FY28" s="126"/>
      <c r="FZ28" s="126"/>
      <c r="GA28" s="126"/>
      <c r="GB28" s="126"/>
      <c r="GC28" s="126"/>
      <c r="GD28" s="126"/>
      <c r="GE28" s="126"/>
      <c r="GF28" s="126"/>
      <c r="GG28" s="126"/>
      <c r="GH28" s="126"/>
      <c r="GI28" s="126"/>
      <c r="GJ28" s="126"/>
      <c r="GK28" s="126"/>
      <c r="GL28" s="126"/>
      <c r="GM28" s="126"/>
      <c r="GN28" s="126"/>
      <c r="GO28" s="126"/>
      <c r="GP28" s="126"/>
      <c r="GQ28" s="126"/>
      <c r="GR28" s="126"/>
      <c r="GS28" s="126"/>
      <c r="GT28" s="126"/>
      <c r="GU28" s="126"/>
      <c r="GV28" s="126"/>
      <c r="GW28" s="126"/>
      <c r="GX28" s="126"/>
      <c r="GY28" s="126"/>
      <c r="GZ28" s="126"/>
      <c r="HA28" s="126"/>
      <c r="HB28" s="126"/>
      <c r="HC28" s="126"/>
      <c r="HD28" s="126"/>
      <c r="HE28" s="126"/>
      <c r="HF28" s="126"/>
      <c r="HG28" s="126"/>
      <c r="HH28" s="126"/>
      <c r="HI28" s="126"/>
      <c r="HJ28" s="126"/>
      <c r="HK28" s="126"/>
      <c r="HL28" s="126"/>
      <c r="HM28" s="126"/>
      <c r="HN28" s="126"/>
      <c r="HO28" s="126"/>
      <c r="HP28" s="126"/>
      <c r="HQ28" s="126"/>
      <c r="HR28" s="126"/>
      <c r="HS28" s="126"/>
      <c r="HT28" s="126"/>
      <c r="HU28" s="126"/>
      <c r="HV28" s="126"/>
      <c r="HW28" s="126"/>
      <c r="HX28" s="126"/>
      <c r="HY28" s="126"/>
      <c r="HZ28" s="126"/>
      <c r="IA28" s="126"/>
      <c r="IB28" s="126"/>
      <c r="IC28" s="126"/>
      <c r="ID28" s="126"/>
      <c r="IE28" s="126"/>
      <c r="IF28" s="126"/>
      <c r="IG28" s="126"/>
      <c r="IH28" s="126"/>
      <c r="II28" s="126"/>
      <c r="IJ28" s="126"/>
      <c r="IK28" s="126"/>
      <c r="IL28" s="126"/>
      <c r="IM28" s="126"/>
      <c r="IN28" s="126"/>
      <c r="IO28" s="126"/>
      <c r="IP28" s="126"/>
      <c r="IQ28" s="126"/>
      <c r="IR28" s="126"/>
      <c r="IS28" s="126"/>
    </row>
    <row r="29" spans="1:253" s="122" customFormat="1" ht="15">
      <c r="A29" s="120"/>
      <c r="B29" s="120"/>
      <c r="C29" s="121"/>
      <c r="G29" s="123"/>
      <c r="M29" s="124"/>
      <c r="U29" s="124"/>
      <c r="Y29" s="124"/>
      <c r="AA29" s="125"/>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c r="BI29" s="126"/>
      <c r="BJ29" s="126"/>
      <c r="BK29" s="126"/>
      <c r="BL29" s="126"/>
      <c r="BM29" s="126"/>
      <c r="BN29" s="126"/>
      <c r="BO29" s="126"/>
      <c r="BP29" s="126"/>
      <c r="BQ29" s="126"/>
      <c r="BR29" s="126"/>
      <c r="BS29" s="126"/>
      <c r="BT29" s="126"/>
      <c r="BU29" s="126"/>
      <c r="BV29" s="126"/>
      <c r="BW29" s="126"/>
      <c r="BX29" s="126"/>
      <c r="BY29" s="126"/>
      <c r="BZ29" s="126"/>
      <c r="CA29" s="126"/>
      <c r="CB29" s="126"/>
      <c r="CC29" s="126"/>
      <c r="CD29" s="126"/>
      <c r="CE29" s="126"/>
      <c r="CF29" s="126"/>
      <c r="CG29" s="126"/>
      <c r="CH29" s="126"/>
      <c r="CI29" s="126"/>
      <c r="CJ29" s="126"/>
      <c r="CK29" s="126"/>
      <c r="CL29" s="126"/>
      <c r="CM29" s="126"/>
      <c r="CN29" s="126"/>
      <c r="CO29" s="126"/>
      <c r="CP29" s="126"/>
      <c r="CQ29" s="126"/>
      <c r="CR29" s="126"/>
      <c r="CS29" s="126"/>
      <c r="CT29" s="126"/>
      <c r="CU29" s="126"/>
      <c r="CV29" s="126"/>
      <c r="CW29" s="126"/>
      <c r="CX29" s="126"/>
      <c r="CY29" s="126"/>
      <c r="CZ29" s="126"/>
      <c r="DA29" s="126"/>
      <c r="DB29" s="126"/>
      <c r="DC29" s="126"/>
      <c r="DD29" s="126"/>
      <c r="DE29" s="126"/>
      <c r="DF29" s="126"/>
      <c r="DG29" s="126"/>
      <c r="DH29" s="126"/>
      <c r="DI29" s="126"/>
      <c r="DJ29" s="126"/>
      <c r="DK29" s="126"/>
      <c r="DL29" s="126"/>
      <c r="DM29" s="126"/>
      <c r="DN29" s="126"/>
      <c r="DO29" s="126"/>
      <c r="DP29" s="126"/>
      <c r="DQ29" s="126"/>
      <c r="DR29" s="126"/>
      <c r="DS29" s="126"/>
      <c r="DT29" s="126"/>
      <c r="DU29" s="126"/>
      <c r="DV29" s="126"/>
      <c r="DW29" s="126"/>
      <c r="DX29" s="126"/>
      <c r="DY29" s="126"/>
      <c r="DZ29" s="126"/>
      <c r="EA29" s="126"/>
      <c r="EB29" s="126"/>
      <c r="EC29" s="126"/>
      <c r="ED29" s="126"/>
      <c r="EE29" s="126"/>
      <c r="EF29" s="126"/>
      <c r="EG29" s="126"/>
      <c r="EH29" s="126"/>
      <c r="EI29" s="126"/>
      <c r="EJ29" s="126"/>
      <c r="EK29" s="126"/>
      <c r="EL29" s="126"/>
      <c r="EM29" s="126"/>
      <c r="EN29" s="126"/>
      <c r="EO29" s="126"/>
      <c r="EP29" s="126"/>
      <c r="EQ29" s="126"/>
      <c r="ER29" s="126"/>
      <c r="ES29" s="126"/>
      <c r="ET29" s="126"/>
      <c r="EU29" s="126"/>
      <c r="EV29" s="126"/>
      <c r="EW29" s="126"/>
      <c r="EX29" s="126"/>
      <c r="EY29" s="126"/>
      <c r="EZ29" s="126"/>
      <c r="FA29" s="126"/>
      <c r="FB29" s="126"/>
      <c r="FC29" s="126"/>
      <c r="FD29" s="126"/>
      <c r="FE29" s="126"/>
      <c r="FF29" s="126"/>
      <c r="FG29" s="126"/>
      <c r="FH29" s="126"/>
      <c r="FI29" s="126"/>
      <c r="FJ29" s="126"/>
      <c r="FK29" s="126"/>
      <c r="FL29" s="126"/>
      <c r="FM29" s="126"/>
      <c r="FN29" s="126"/>
      <c r="FO29" s="126"/>
      <c r="FP29" s="126"/>
      <c r="FQ29" s="126"/>
      <c r="FR29" s="126"/>
      <c r="FS29" s="126"/>
      <c r="FT29" s="126"/>
      <c r="FU29" s="126"/>
      <c r="FV29" s="126"/>
      <c r="FW29" s="126"/>
      <c r="FX29" s="126"/>
      <c r="FY29" s="126"/>
      <c r="FZ29" s="126"/>
      <c r="GA29" s="126"/>
      <c r="GB29" s="126"/>
      <c r="GC29" s="126"/>
      <c r="GD29" s="126"/>
      <c r="GE29" s="126"/>
      <c r="GF29" s="126"/>
      <c r="GG29" s="126"/>
      <c r="GH29" s="126"/>
      <c r="GI29" s="126"/>
      <c r="GJ29" s="126"/>
      <c r="GK29" s="126"/>
      <c r="GL29" s="126"/>
      <c r="GM29" s="126"/>
      <c r="GN29" s="126"/>
      <c r="GO29" s="126"/>
      <c r="GP29" s="126"/>
      <c r="GQ29" s="126"/>
      <c r="GR29" s="126"/>
      <c r="GS29" s="126"/>
      <c r="GT29" s="126"/>
      <c r="GU29" s="126"/>
      <c r="GV29" s="126"/>
      <c r="GW29" s="126"/>
      <c r="GX29" s="126"/>
      <c r="GY29" s="126"/>
      <c r="GZ29" s="126"/>
      <c r="HA29" s="126"/>
      <c r="HB29" s="126"/>
      <c r="HC29" s="126"/>
      <c r="HD29" s="126"/>
      <c r="HE29" s="126"/>
      <c r="HF29" s="126"/>
      <c r="HG29" s="126"/>
      <c r="HH29" s="126"/>
      <c r="HI29" s="126"/>
      <c r="HJ29" s="126"/>
      <c r="HK29" s="126"/>
      <c r="HL29" s="126"/>
      <c r="HM29" s="126"/>
      <c r="HN29" s="126"/>
      <c r="HO29" s="126"/>
      <c r="HP29" s="126"/>
      <c r="HQ29" s="126"/>
      <c r="HR29" s="126"/>
      <c r="HS29" s="126"/>
      <c r="HT29" s="126"/>
      <c r="HU29" s="126"/>
      <c r="HV29" s="126"/>
      <c r="HW29" s="126"/>
      <c r="HX29" s="126"/>
      <c r="HY29" s="126"/>
      <c r="HZ29" s="126"/>
      <c r="IA29" s="126"/>
      <c r="IB29" s="126"/>
      <c r="IC29" s="126"/>
      <c r="ID29" s="126"/>
      <c r="IE29" s="126"/>
      <c r="IF29" s="126"/>
      <c r="IG29" s="126"/>
      <c r="IH29" s="126"/>
      <c r="II29" s="126"/>
      <c r="IJ29" s="126"/>
      <c r="IK29" s="126"/>
      <c r="IL29" s="126"/>
      <c r="IM29" s="126"/>
      <c r="IN29" s="126"/>
      <c r="IO29" s="126"/>
      <c r="IP29" s="126"/>
      <c r="IQ29" s="126"/>
      <c r="IR29" s="126"/>
      <c r="IS29" s="126"/>
    </row>
    <row r="30" spans="1:253" s="731" customFormat="1" ht="17">
      <c r="A30" s="729" t="s">
        <v>160</v>
      </c>
      <c r="B30" s="729"/>
      <c r="C30" s="730"/>
      <c r="G30" s="732"/>
      <c r="J30" s="733"/>
      <c r="K30" s="733" t="s">
        <v>8</v>
      </c>
      <c r="L30" s="733"/>
      <c r="M30" s="734"/>
      <c r="N30" s="733"/>
      <c r="O30" s="733"/>
      <c r="P30" s="733"/>
      <c r="Q30" s="733"/>
      <c r="U30" s="735"/>
      <c r="Y30" s="735"/>
      <c r="AA30" s="736"/>
      <c r="AL30" s="737"/>
      <c r="AM30" s="737"/>
      <c r="AN30" s="737"/>
      <c r="AO30" s="737"/>
      <c r="AP30" s="737"/>
      <c r="AQ30" s="737"/>
      <c r="AR30" s="737"/>
      <c r="AS30" s="737"/>
      <c r="AT30" s="737"/>
      <c r="AU30" s="737"/>
      <c r="AV30" s="737"/>
      <c r="AW30" s="737"/>
      <c r="AX30" s="737"/>
      <c r="AY30" s="737"/>
      <c r="AZ30" s="737"/>
      <c r="BA30" s="737"/>
      <c r="BB30" s="737"/>
      <c r="BC30" s="737"/>
      <c r="BD30" s="737"/>
      <c r="BE30" s="737"/>
      <c r="BF30" s="737"/>
      <c r="BG30" s="737"/>
      <c r="BH30" s="737"/>
      <c r="BI30" s="737"/>
      <c r="BJ30" s="737"/>
      <c r="BK30" s="737"/>
      <c r="BL30" s="737"/>
      <c r="BM30" s="737"/>
      <c r="BN30" s="737"/>
      <c r="BO30" s="737"/>
      <c r="BP30" s="737"/>
      <c r="BQ30" s="737"/>
      <c r="BR30" s="737"/>
      <c r="BS30" s="737"/>
      <c r="BT30" s="737"/>
      <c r="BU30" s="737"/>
      <c r="BV30" s="737"/>
      <c r="BW30" s="737"/>
      <c r="BX30" s="737"/>
      <c r="BY30" s="737"/>
      <c r="BZ30" s="737"/>
      <c r="CA30" s="737"/>
      <c r="CB30" s="737"/>
      <c r="CC30" s="737"/>
      <c r="CD30" s="737"/>
      <c r="CE30" s="737"/>
      <c r="CF30" s="737"/>
      <c r="CG30" s="737"/>
      <c r="CH30" s="737"/>
      <c r="CI30" s="737"/>
      <c r="CJ30" s="737"/>
      <c r="CK30" s="737"/>
      <c r="CL30" s="737"/>
      <c r="CM30" s="737"/>
      <c r="CN30" s="737"/>
      <c r="CO30" s="737"/>
      <c r="CP30" s="737"/>
      <c r="CQ30" s="737"/>
      <c r="CR30" s="737"/>
      <c r="CS30" s="737"/>
      <c r="CT30" s="737"/>
      <c r="CU30" s="737"/>
      <c r="CV30" s="737"/>
      <c r="CW30" s="737"/>
      <c r="CX30" s="737"/>
      <c r="CY30" s="737"/>
      <c r="CZ30" s="737"/>
      <c r="DA30" s="737"/>
      <c r="DB30" s="737"/>
      <c r="DC30" s="737"/>
      <c r="DD30" s="737"/>
      <c r="DE30" s="737"/>
      <c r="DF30" s="737"/>
      <c r="DG30" s="737"/>
      <c r="DH30" s="737"/>
      <c r="DI30" s="737"/>
      <c r="DJ30" s="737"/>
      <c r="DK30" s="737"/>
      <c r="DL30" s="737"/>
      <c r="DM30" s="737"/>
      <c r="DN30" s="737"/>
      <c r="DO30" s="737"/>
      <c r="DP30" s="737"/>
      <c r="DQ30" s="737"/>
      <c r="DR30" s="737"/>
      <c r="DS30" s="737"/>
      <c r="DT30" s="737"/>
      <c r="DU30" s="737"/>
      <c r="DV30" s="737"/>
      <c r="DW30" s="737"/>
      <c r="DX30" s="737"/>
      <c r="DY30" s="737"/>
      <c r="DZ30" s="737"/>
      <c r="EA30" s="737"/>
      <c r="EB30" s="737"/>
      <c r="EC30" s="737"/>
      <c r="ED30" s="737"/>
      <c r="EE30" s="737"/>
      <c r="EF30" s="737"/>
      <c r="EG30" s="737"/>
      <c r="EH30" s="737"/>
      <c r="EI30" s="737"/>
      <c r="EJ30" s="737"/>
      <c r="EK30" s="737"/>
      <c r="EL30" s="737"/>
      <c r="EM30" s="737"/>
      <c r="EN30" s="737"/>
      <c r="EO30" s="737"/>
      <c r="EP30" s="737"/>
      <c r="EQ30" s="737"/>
      <c r="ER30" s="737"/>
      <c r="ES30" s="737"/>
      <c r="ET30" s="737"/>
      <c r="EU30" s="737"/>
      <c r="EV30" s="737"/>
      <c r="EW30" s="737"/>
      <c r="EX30" s="737"/>
      <c r="EY30" s="737"/>
      <c r="EZ30" s="737"/>
      <c r="FA30" s="737"/>
      <c r="FB30" s="737"/>
      <c r="FC30" s="737"/>
      <c r="FD30" s="737"/>
      <c r="FE30" s="737"/>
      <c r="FF30" s="737"/>
      <c r="FG30" s="737"/>
      <c r="FH30" s="737"/>
      <c r="FI30" s="737"/>
      <c r="FJ30" s="737"/>
      <c r="FK30" s="737"/>
      <c r="FL30" s="737"/>
      <c r="FM30" s="737"/>
      <c r="FN30" s="737"/>
      <c r="FO30" s="737"/>
      <c r="FP30" s="737"/>
      <c r="FQ30" s="737"/>
      <c r="FR30" s="737"/>
      <c r="FS30" s="737"/>
      <c r="FT30" s="737"/>
      <c r="FU30" s="737"/>
      <c r="FV30" s="737"/>
      <c r="FW30" s="737"/>
      <c r="FX30" s="737"/>
      <c r="FY30" s="737"/>
      <c r="FZ30" s="737"/>
      <c r="GA30" s="737"/>
      <c r="GB30" s="737"/>
      <c r="GC30" s="737"/>
      <c r="GD30" s="737"/>
      <c r="GE30" s="737"/>
      <c r="GF30" s="737"/>
      <c r="GG30" s="737"/>
      <c r="GH30" s="737"/>
      <c r="GI30" s="737"/>
      <c r="GJ30" s="737"/>
      <c r="GK30" s="737"/>
      <c r="GL30" s="737"/>
      <c r="GM30" s="737"/>
      <c r="GN30" s="737"/>
      <c r="GO30" s="737"/>
      <c r="GP30" s="737"/>
      <c r="GQ30" s="737"/>
      <c r="GR30" s="737"/>
      <c r="GS30" s="737"/>
      <c r="GT30" s="737"/>
      <c r="GU30" s="737"/>
      <c r="GV30" s="737"/>
      <c r="GW30" s="737"/>
      <c r="GX30" s="737"/>
      <c r="GY30" s="737"/>
      <c r="GZ30" s="737"/>
      <c r="HA30" s="737"/>
      <c r="HB30" s="737"/>
      <c r="HC30" s="737"/>
      <c r="HD30" s="737"/>
      <c r="HE30" s="737"/>
      <c r="HF30" s="737"/>
      <c r="HG30" s="737"/>
      <c r="HH30" s="737"/>
      <c r="HI30" s="737"/>
      <c r="HJ30" s="737"/>
      <c r="HK30" s="737"/>
      <c r="HL30" s="737"/>
      <c r="HM30" s="737"/>
      <c r="HN30" s="737"/>
      <c r="HO30" s="737"/>
      <c r="HP30" s="737"/>
      <c r="HQ30" s="737"/>
      <c r="HR30" s="737"/>
      <c r="HS30" s="737"/>
      <c r="HT30" s="737"/>
      <c r="HU30" s="737"/>
      <c r="HV30" s="737"/>
      <c r="HW30" s="737"/>
      <c r="HX30" s="737"/>
      <c r="HY30" s="737"/>
      <c r="HZ30" s="737"/>
      <c r="IA30" s="737"/>
      <c r="IB30" s="737"/>
      <c r="IC30" s="737"/>
      <c r="ID30" s="737"/>
      <c r="IE30" s="737"/>
      <c r="IF30" s="737"/>
      <c r="IG30" s="737"/>
      <c r="IH30" s="737"/>
      <c r="II30" s="737"/>
      <c r="IJ30" s="737"/>
      <c r="IK30" s="737"/>
      <c r="IL30" s="737"/>
      <c r="IM30" s="737"/>
      <c r="IN30" s="737"/>
      <c r="IO30" s="737"/>
      <c r="IP30" s="737"/>
      <c r="IQ30" s="737"/>
      <c r="IR30" s="737"/>
      <c r="IS30" s="737"/>
    </row>
    <row r="31" spans="1:253" s="122" customFormat="1" ht="21">
      <c r="A31" s="112"/>
      <c r="B31" s="112"/>
      <c r="C31" s="121"/>
      <c r="G31" s="123"/>
      <c r="H31" s="154"/>
      <c r="J31" s="127"/>
      <c r="K31" s="127"/>
      <c r="L31" s="127"/>
      <c r="M31" s="128"/>
      <c r="N31" s="127"/>
      <c r="O31" s="127"/>
      <c r="P31" s="127"/>
      <c r="Q31" s="127"/>
      <c r="U31" s="124"/>
      <c r="Y31" s="124"/>
      <c r="AA31" s="125"/>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126"/>
      <c r="BY31" s="126"/>
      <c r="BZ31" s="126"/>
      <c r="CA31" s="126"/>
      <c r="CB31" s="126"/>
      <c r="CC31" s="126"/>
      <c r="CD31" s="126"/>
      <c r="CE31" s="126"/>
      <c r="CF31" s="126"/>
      <c r="CG31" s="126"/>
      <c r="CH31" s="126"/>
      <c r="CI31" s="126"/>
      <c r="CJ31" s="126"/>
      <c r="CK31" s="126"/>
      <c r="CL31" s="126"/>
      <c r="CM31" s="126"/>
      <c r="CN31" s="126"/>
      <c r="CO31" s="126"/>
      <c r="CP31" s="126"/>
      <c r="CQ31" s="126"/>
      <c r="CR31" s="126"/>
      <c r="CS31" s="126"/>
      <c r="CT31" s="126"/>
      <c r="CU31" s="126"/>
      <c r="CV31" s="126"/>
      <c r="CW31" s="126"/>
      <c r="CX31" s="126"/>
      <c r="CY31" s="126"/>
      <c r="CZ31" s="126"/>
      <c r="DA31" s="126"/>
      <c r="DB31" s="126"/>
      <c r="DC31" s="126"/>
      <c r="DD31" s="126"/>
      <c r="DE31" s="126"/>
      <c r="DF31" s="126"/>
      <c r="DG31" s="126"/>
      <c r="DH31" s="126"/>
      <c r="DI31" s="126"/>
      <c r="DJ31" s="126"/>
      <c r="DK31" s="126"/>
      <c r="DL31" s="126"/>
      <c r="DM31" s="126"/>
      <c r="DN31" s="126"/>
      <c r="DO31" s="126"/>
      <c r="DP31" s="126"/>
      <c r="DQ31" s="126"/>
      <c r="DR31" s="126"/>
      <c r="DS31" s="126"/>
      <c r="DT31" s="126"/>
      <c r="DU31" s="126"/>
      <c r="DV31" s="126"/>
      <c r="DW31" s="126"/>
      <c r="DX31" s="126"/>
      <c r="DY31" s="126"/>
      <c r="DZ31" s="126"/>
      <c r="EA31" s="126"/>
      <c r="EB31" s="126"/>
      <c r="EC31" s="126"/>
      <c r="ED31" s="126"/>
      <c r="EE31" s="126"/>
      <c r="EF31" s="126"/>
      <c r="EG31" s="126"/>
      <c r="EH31" s="126"/>
      <c r="EI31" s="126"/>
      <c r="EJ31" s="126"/>
      <c r="EK31" s="126"/>
      <c r="EL31" s="126"/>
      <c r="EM31" s="126"/>
      <c r="EN31" s="126"/>
      <c r="EO31" s="126"/>
      <c r="EP31" s="126"/>
      <c r="EQ31" s="126"/>
      <c r="ER31" s="126"/>
      <c r="ES31" s="126"/>
      <c r="ET31" s="126"/>
      <c r="EU31" s="126"/>
      <c r="EV31" s="126"/>
      <c r="EW31" s="126"/>
      <c r="EX31" s="126"/>
      <c r="EY31" s="126"/>
      <c r="EZ31" s="126"/>
      <c r="FA31" s="126"/>
      <c r="FB31" s="126"/>
      <c r="FC31" s="126"/>
      <c r="FD31" s="126"/>
      <c r="FE31" s="126"/>
      <c r="FF31" s="126"/>
      <c r="FG31" s="126"/>
      <c r="FH31" s="126"/>
      <c r="FI31" s="126"/>
      <c r="FJ31" s="126"/>
      <c r="FK31" s="126"/>
      <c r="FL31" s="126"/>
      <c r="FM31" s="126"/>
      <c r="FN31" s="126"/>
      <c r="FO31" s="126"/>
      <c r="FP31" s="126"/>
      <c r="FQ31" s="126"/>
      <c r="FR31" s="126"/>
      <c r="FS31" s="126"/>
      <c r="FT31" s="126"/>
      <c r="FU31" s="126"/>
      <c r="FV31" s="126"/>
      <c r="FW31" s="126"/>
      <c r="FX31" s="126"/>
      <c r="FY31" s="126"/>
      <c r="FZ31" s="126"/>
      <c r="GA31" s="126"/>
      <c r="GB31" s="126"/>
      <c r="GC31" s="126"/>
      <c r="GD31" s="126"/>
      <c r="GE31" s="126"/>
      <c r="GF31" s="126"/>
      <c r="GG31" s="126"/>
      <c r="GH31" s="126"/>
      <c r="GI31" s="126"/>
      <c r="GJ31" s="126"/>
      <c r="GK31" s="126"/>
      <c r="GL31" s="126"/>
      <c r="GM31" s="126"/>
      <c r="GN31" s="126"/>
      <c r="GO31" s="126"/>
      <c r="GP31" s="126"/>
      <c r="GQ31" s="126"/>
      <c r="GR31" s="126"/>
      <c r="GS31" s="126"/>
      <c r="GT31" s="126"/>
      <c r="GU31" s="126"/>
      <c r="GV31" s="126"/>
      <c r="GW31" s="126"/>
      <c r="GX31" s="126"/>
      <c r="GY31" s="126"/>
      <c r="GZ31" s="126"/>
      <c r="HA31" s="126"/>
      <c r="HB31" s="126"/>
      <c r="HC31" s="126"/>
      <c r="HD31" s="126"/>
      <c r="HE31" s="126"/>
      <c r="HF31" s="126"/>
      <c r="HG31" s="126"/>
      <c r="HH31" s="126"/>
      <c r="HI31" s="126"/>
      <c r="HJ31" s="126"/>
      <c r="HK31" s="126"/>
      <c r="HL31" s="126"/>
      <c r="HM31" s="126"/>
      <c r="HN31" s="126"/>
      <c r="HO31" s="126"/>
      <c r="HP31" s="126"/>
      <c r="HQ31" s="126"/>
      <c r="HR31" s="126"/>
      <c r="HS31" s="126"/>
      <c r="HT31" s="126"/>
      <c r="HU31" s="126"/>
      <c r="HV31" s="126"/>
      <c r="HW31" s="126"/>
      <c r="HX31" s="126"/>
      <c r="HY31" s="126"/>
      <c r="HZ31" s="126"/>
      <c r="IA31" s="126"/>
      <c r="IB31" s="126"/>
      <c r="IC31" s="126"/>
      <c r="ID31" s="126"/>
      <c r="IE31" s="126"/>
      <c r="IF31" s="126"/>
      <c r="IG31" s="126"/>
      <c r="IH31" s="126"/>
      <c r="II31" s="126"/>
      <c r="IJ31" s="126"/>
      <c r="IK31" s="126"/>
      <c r="IL31" s="126"/>
      <c r="IM31" s="126"/>
      <c r="IN31" s="126"/>
      <c r="IO31" s="126"/>
      <c r="IP31" s="126"/>
      <c r="IQ31" s="126"/>
      <c r="IR31" s="126"/>
      <c r="IS31" s="126"/>
    </row>
    <row r="32" spans="1:253" s="122" customFormat="1" ht="21" customHeight="1">
      <c r="A32" s="112"/>
      <c r="B32" s="651" t="s">
        <v>265</v>
      </c>
      <c r="C32" s="121"/>
      <c r="D32" s="608" t="str">
        <f>CONCATENATE("Niveau de la citerne au 1er janvier ",R21)</f>
        <v xml:space="preserve">Niveau de la citerne au 1er janvier </v>
      </c>
      <c r="F32" s="1866"/>
      <c r="G32" s="1866"/>
      <c r="H32" s="165" t="s">
        <v>163</v>
      </c>
      <c r="I32" s="165"/>
      <c r="J32" s="127"/>
      <c r="L32" s="127"/>
      <c r="N32" s="127"/>
      <c r="O32" s="127"/>
      <c r="P32" s="165"/>
      <c r="Q32" s="127"/>
      <c r="U32" s="124"/>
      <c r="Y32" s="124"/>
      <c r="AA32" s="125"/>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6"/>
      <c r="BN32" s="126"/>
      <c r="BO32" s="126"/>
      <c r="BP32" s="126"/>
      <c r="BQ32" s="126"/>
      <c r="BR32" s="126"/>
      <c r="BS32" s="126"/>
      <c r="BT32" s="126"/>
      <c r="BU32" s="126"/>
      <c r="BV32" s="126"/>
      <c r="BW32" s="126"/>
      <c r="BX32" s="126"/>
      <c r="BY32" s="126"/>
      <c r="BZ32" s="126"/>
      <c r="CA32" s="126"/>
      <c r="CB32" s="126"/>
      <c r="CC32" s="126"/>
      <c r="CD32" s="126"/>
      <c r="CE32" s="126"/>
      <c r="CF32" s="126"/>
      <c r="CG32" s="126"/>
      <c r="CH32" s="126"/>
      <c r="CI32" s="126"/>
      <c r="CJ32" s="126"/>
      <c r="CK32" s="126"/>
      <c r="CL32" s="126"/>
      <c r="CM32" s="126"/>
      <c r="CN32" s="126"/>
      <c r="CO32" s="126"/>
      <c r="CP32" s="126"/>
      <c r="CQ32" s="126"/>
      <c r="CR32" s="126"/>
      <c r="CS32" s="126"/>
      <c r="CT32" s="126"/>
      <c r="CU32" s="126"/>
      <c r="CV32" s="126"/>
      <c r="CW32" s="126"/>
      <c r="CX32" s="126"/>
      <c r="CY32" s="126"/>
      <c r="CZ32" s="126"/>
      <c r="DA32" s="126"/>
      <c r="DB32" s="126"/>
      <c r="DC32" s="126"/>
      <c r="DD32" s="126"/>
      <c r="DE32" s="126"/>
      <c r="DF32" s="126"/>
      <c r="DG32" s="126"/>
      <c r="DH32" s="126"/>
      <c r="DI32" s="126"/>
      <c r="DJ32" s="126"/>
      <c r="DK32" s="126"/>
      <c r="DL32" s="126"/>
      <c r="DM32" s="126"/>
      <c r="DN32" s="126"/>
      <c r="DO32" s="126"/>
      <c r="DP32" s="126"/>
      <c r="DQ32" s="126"/>
      <c r="DR32" s="126"/>
      <c r="DS32" s="126"/>
      <c r="DT32" s="126"/>
      <c r="DU32" s="126"/>
      <c r="DV32" s="126"/>
      <c r="DW32" s="126"/>
      <c r="DX32" s="126"/>
      <c r="DY32" s="126"/>
      <c r="DZ32" s="126"/>
      <c r="EA32" s="126"/>
      <c r="EB32" s="126"/>
      <c r="EC32" s="126"/>
      <c r="ED32" s="126"/>
      <c r="EE32" s="126"/>
      <c r="EF32" s="126"/>
      <c r="EG32" s="126"/>
      <c r="EH32" s="126"/>
      <c r="EI32" s="126"/>
      <c r="EJ32" s="126"/>
      <c r="EK32" s="126"/>
      <c r="EL32" s="126"/>
      <c r="EM32" s="126"/>
      <c r="EN32" s="126"/>
      <c r="EO32" s="126"/>
      <c r="EP32" s="126"/>
      <c r="EQ32" s="126"/>
      <c r="ER32" s="126"/>
      <c r="ES32" s="126"/>
      <c r="ET32" s="126"/>
      <c r="EU32" s="126"/>
      <c r="EV32" s="126"/>
      <c r="EW32" s="126"/>
      <c r="EX32" s="126"/>
      <c r="EY32" s="126"/>
      <c r="EZ32" s="126"/>
      <c r="FA32" s="126"/>
      <c r="FB32" s="126"/>
      <c r="FC32" s="126"/>
      <c r="FD32" s="126"/>
      <c r="FE32" s="126"/>
      <c r="FF32" s="126"/>
      <c r="FG32" s="126"/>
      <c r="FH32" s="126"/>
      <c r="FI32" s="126"/>
      <c r="FJ32" s="126"/>
      <c r="FK32" s="126"/>
      <c r="FL32" s="126"/>
      <c r="FM32" s="126"/>
      <c r="FN32" s="126"/>
      <c r="FO32" s="126"/>
      <c r="FP32" s="126"/>
      <c r="FQ32" s="126"/>
      <c r="FR32" s="126"/>
      <c r="FS32" s="126"/>
      <c r="FT32" s="126"/>
      <c r="FU32" s="126"/>
      <c r="FV32" s="126"/>
      <c r="FW32" s="126"/>
      <c r="FX32" s="126"/>
      <c r="FY32" s="126"/>
      <c r="FZ32" s="126"/>
      <c r="GA32" s="126"/>
      <c r="GB32" s="126"/>
      <c r="GC32" s="126"/>
      <c r="GD32" s="126"/>
      <c r="GE32" s="126"/>
      <c r="GF32" s="126"/>
      <c r="GG32" s="126"/>
      <c r="GH32" s="126"/>
      <c r="GI32" s="126"/>
      <c r="GJ32" s="126"/>
      <c r="GK32" s="126"/>
      <c r="GL32" s="126"/>
      <c r="GM32" s="126"/>
      <c r="GN32" s="126"/>
      <c r="GO32" s="126"/>
      <c r="GP32" s="126"/>
      <c r="GQ32" s="126"/>
      <c r="GR32" s="126"/>
      <c r="GS32" s="126"/>
      <c r="GT32" s="126"/>
      <c r="GU32" s="126"/>
      <c r="GV32" s="126"/>
      <c r="GW32" s="126"/>
      <c r="GX32" s="126"/>
      <c r="GY32" s="126"/>
      <c r="GZ32" s="126"/>
      <c r="HA32" s="126"/>
      <c r="HB32" s="126"/>
      <c r="HC32" s="126"/>
      <c r="HD32" s="126"/>
      <c r="HE32" s="126"/>
      <c r="HF32" s="126"/>
      <c r="HG32" s="126"/>
      <c r="HH32" s="126"/>
      <c r="HI32" s="126"/>
      <c r="HJ32" s="126"/>
      <c r="HK32" s="126"/>
      <c r="HL32" s="126"/>
      <c r="HM32" s="126"/>
      <c r="HN32" s="126"/>
      <c r="HO32" s="126"/>
      <c r="HP32" s="126"/>
      <c r="HQ32" s="126"/>
      <c r="HR32" s="126"/>
      <c r="HS32" s="126"/>
      <c r="HT32" s="126"/>
      <c r="HU32" s="126"/>
      <c r="HV32" s="126"/>
      <c r="HW32" s="126"/>
      <c r="HX32" s="126"/>
      <c r="HY32" s="126"/>
      <c r="HZ32" s="126"/>
      <c r="IA32" s="126"/>
      <c r="IB32" s="126"/>
      <c r="IC32" s="126"/>
      <c r="ID32" s="126"/>
      <c r="IE32" s="126"/>
      <c r="IF32" s="126"/>
      <c r="IG32" s="126"/>
      <c r="IH32" s="126"/>
      <c r="II32" s="126"/>
      <c r="IJ32" s="126"/>
      <c r="IK32" s="126"/>
      <c r="IL32" s="126"/>
      <c r="IM32" s="126"/>
      <c r="IN32" s="126"/>
      <c r="IO32" s="126"/>
      <c r="IP32" s="126"/>
      <c r="IQ32" s="126"/>
      <c r="IR32" s="126"/>
      <c r="IS32" s="126"/>
    </row>
    <row r="33" spans="1:253" s="122" customFormat="1" ht="21" customHeight="1">
      <c r="A33" s="112"/>
      <c r="B33" s="165"/>
      <c r="C33" s="121"/>
      <c r="D33" s="651" t="str">
        <f>CONCATENATE("Niveau de la citerne au 31 décembre ",R21)</f>
        <v xml:space="preserve">Niveau de la citerne au 31 décembre </v>
      </c>
      <c r="F33" s="1866"/>
      <c r="G33" s="1866"/>
      <c r="H33" s="165" t="s">
        <v>163</v>
      </c>
      <c r="I33" s="165"/>
      <c r="J33" s="127"/>
      <c r="L33" s="127"/>
      <c r="N33" s="127"/>
      <c r="O33" s="127"/>
      <c r="P33" s="165"/>
      <c r="Q33" s="127"/>
      <c r="U33" s="124"/>
      <c r="Y33" s="124"/>
      <c r="AA33" s="125"/>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6"/>
      <c r="BN33" s="126"/>
      <c r="BO33" s="126"/>
      <c r="BP33" s="126"/>
      <c r="BQ33" s="126"/>
      <c r="BR33" s="126"/>
      <c r="BS33" s="126"/>
      <c r="BT33" s="126"/>
      <c r="BU33" s="126"/>
      <c r="BV33" s="126"/>
      <c r="BW33" s="126"/>
      <c r="BX33" s="126"/>
      <c r="BY33" s="126"/>
      <c r="BZ33" s="126"/>
      <c r="CA33" s="126"/>
      <c r="CB33" s="126"/>
      <c r="CC33" s="126"/>
      <c r="CD33" s="126"/>
      <c r="CE33" s="126"/>
      <c r="CF33" s="126"/>
      <c r="CG33" s="126"/>
      <c r="CH33" s="126"/>
      <c r="CI33" s="126"/>
      <c r="CJ33" s="126"/>
      <c r="CK33" s="126"/>
      <c r="CL33" s="126"/>
      <c r="CM33" s="126"/>
      <c r="CN33" s="126"/>
      <c r="CO33" s="126"/>
      <c r="CP33" s="126"/>
      <c r="CQ33" s="126"/>
      <c r="CR33" s="126"/>
      <c r="CS33" s="126"/>
      <c r="CT33" s="126"/>
      <c r="CU33" s="126"/>
      <c r="CV33" s="126"/>
      <c r="CW33" s="126"/>
      <c r="CX33" s="126"/>
      <c r="CY33" s="126"/>
      <c r="CZ33" s="126"/>
      <c r="DA33" s="126"/>
      <c r="DB33" s="126"/>
      <c r="DC33" s="126"/>
      <c r="DD33" s="126"/>
      <c r="DE33" s="126"/>
      <c r="DF33" s="126"/>
      <c r="DG33" s="126"/>
      <c r="DH33" s="126"/>
      <c r="DI33" s="126"/>
      <c r="DJ33" s="126"/>
      <c r="DK33" s="126"/>
      <c r="DL33" s="126"/>
      <c r="DM33" s="126"/>
      <c r="DN33" s="126"/>
      <c r="DO33" s="126"/>
      <c r="DP33" s="126"/>
      <c r="DQ33" s="126"/>
      <c r="DR33" s="126"/>
      <c r="DS33" s="126"/>
      <c r="DT33" s="126"/>
      <c r="DU33" s="126"/>
      <c r="DV33" s="126"/>
      <c r="DW33" s="126"/>
      <c r="DX33" s="126"/>
      <c r="DY33" s="126"/>
      <c r="DZ33" s="126"/>
      <c r="EA33" s="126"/>
      <c r="EB33" s="126"/>
      <c r="EC33" s="126"/>
      <c r="ED33" s="126"/>
      <c r="EE33" s="126"/>
      <c r="EF33" s="126"/>
      <c r="EG33" s="126"/>
      <c r="EH33" s="126"/>
      <c r="EI33" s="126"/>
      <c r="EJ33" s="126"/>
      <c r="EK33" s="126"/>
      <c r="EL33" s="126"/>
      <c r="EM33" s="126"/>
      <c r="EN33" s="126"/>
      <c r="EO33" s="126"/>
      <c r="EP33" s="126"/>
      <c r="EQ33" s="126"/>
      <c r="ER33" s="126"/>
      <c r="ES33" s="126"/>
      <c r="ET33" s="126"/>
      <c r="EU33" s="126"/>
      <c r="EV33" s="126"/>
      <c r="EW33" s="126"/>
      <c r="EX33" s="126"/>
      <c r="EY33" s="126"/>
      <c r="EZ33" s="126"/>
      <c r="FA33" s="126"/>
      <c r="FB33" s="126"/>
      <c r="FC33" s="126"/>
      <c r="FD33" s="126"/>
      <c r="FE33" s="126"/>
      <c r="FF33" s="126"/>
      <c r="FG33" s="126"/>
      <c r="FH33" s="126"/>
      <c r="FI33" s="126"/>
      <c r="FJ33" s="126"/>
      <c r="FK33" s="126"/>
      <c r="FL33" s="126"/>
      <c r="FM33" s="126"/>
      <c r="FN33" s="126"/>
      <c r="FO33" s="126"/>
      <c r="FP33" s="126"/>
      <c r="FQ33" s="126"/>
      <c r="FR33" s="126"/>
      <c r="FS33" s="126"/>
      <c r="FT33" s="126"/>
      <c r="FU33" s="126"/>
      <c r="FV33" s="126"/>
      <c r="FW33" s="126"/>
      <c r="FX33" s="126"/>
      <c r="FY33" s="126"/>
      <c r="FZ33" s="126"/>
      <c r="GA33" s="126"/>
      <c r="GB33" s="126"/>
      <c r="GC33" s="126"/>
      <c r="GD33" s="126"/>
      <c r="GE33" s="126"/>
      <c r="GF33" s="126"/>
      <c r="GG33" s="126"/>
      <c r="GH33" s="126"/>
      <c r="GI33" s="126"/>
      <c r="GJ33" s="126"/>
      <c r="GK33" s="126"/>
      <c r="GL33" s="126"/>
      <c r="GM33" s="126"/>
      <c r="GN33" s="126"/>
      <c r="GO33" s="126"/>
      <c r="GP33" s="126"/>
      <c r="GQ33" s="126"/>
      <c r="GR33" s="126"/>
      <c r="GS33" s="126"/>
      <c r="GT33" s="126"/>
      <c r="GU33" s="126"/>
      <c r="GV33" s="126"/>
      <c r="GW33" s="126"/>
      <c r="GX33" s="126"/>
      <c r="GY33" s="126"/>
      <c r="GZ33" s="126"/>
      <c r="HA33" s="126"/>
      <c r="HB33" s="126"/>
      <c r="HC33" s="126"/>
      <c r="HD33" s="126"/>
      <c r="HE33" s="126"/>
      <c r="HF33" s="126"/>
      <c r="HG33" s="126"/>
      <c r="HH33" s="126"/>
      <c r="HI33" s="126"/>
      <c r="HJ33" s="126"/>
      <c r="HK33" s="126"/>
      <c r="HL33" s="126"/>
      <c r="HM33" s="126"/>
      <c r="HN33" s="126"/>
      <c r="HO33" s="126"/>
      <c r="HP33" s="126"/>
      <c r="HQ33" s="126"/>
      <c r="HR33" s="126"/>
      <c r="HS33" s="126"/>
      <c r="HT33" s="126"/>
      <c r="HU33" s="126"/>
      <c r="HV33" s="126"/>
      <c r="HW33" s="126"/>
      <c r="HX33" s="126"/>
      <c r="HY33" s="126"/>
      <c r="HZ33" s="126"/>
      <c r="IA33" s="126"/>
      <c r="IB33" s="126"/>
      <c r="IC33" s="126"/>
      <c r="ID33" s="126"/>
      <c r="IE33" s="126"/>
      <c r="IF33" s="126"/>
      <c r="IG33" s="126"/>
      <c r="IH33" s="126"/>
      <c r="II33" s="126"/>
      <c r="IJ33" s="126"/>
      <c r="IK33" s="126"/>
      <c r="IL33" s="126"/>
      <c r="IM33" s="126"/>
      <c r="IN33" s="126"/>
      <c r="IO33" s="126"/>
      <c r="IP33" s="126"/>
      <c r="IQ33" s="126"/>
      <c r="IR33" s="126"/>
      <c r="IS33" s="126"/>
    </row>
    <row r="34" spans="1:253" s="122" customFormat="1" ht="21" customHeight="1">
      <c r="A34" s="112"/>
      <c r="B34" s="112"/>
      <c r="C34" s="121"/>
      <c r="D34" s="651" t="s">
        <v>161</v>
      </c>
      <c r="F34" s="1866"/>
      <c r="G34" s="1866"/>
      <c r="H34" s="165" t="s">
        <v>163</v>
      </c>
      <c r="J34" s="127"/>
      <c r="L34" s="651" t="s">
        <v>167</v>
      </c>
      <c r="M34" s="651"/>
      <c r="N34" s="1623"/>
      <c r="O34" s="165" t="s">
        <v>76</v>
      </c>
      <c r="P34" s="651" t="s">
        <v>169</v>
      </c>
      <c r="Q34" s="651"/>
      <c r="R34" s="1623"/>
      <c r="S34" s="165" t="s">
        <v>171</v>
      </c>
      <c r="T34" s="165"/>
      <c r="U34" s="124"/>
      <c r="Y34" s="124"/>
      <c r="AA34" s="125"/>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126"/>
      <c r="GB34" s="126"/>
      <c r="GC34" s="126"/>
      <c r="GD34" s="126"/>
      <c r="GE34" s="126"/>
      <c r="GF34" s="126"/>
      <c r="GG34" s="126"/>
      <c r="GH34" s="126"/>
      <c r="GI34" s="126"/>
      <c r="GJ34" s="126"/>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row>
    <row r="35" spans="1:253" s="122" customFormat="1" ht="21" customHeight="1">
      <c r="A35" s="112"/>
      <c r="B35" s="112"/>
      <c r="C35" s="121"/>
      <c r="D35" s="651" t="s">
        <v>162</v>
      </c>
      <c r="E35" s="127"/>
      <c r="F35" s="1866"/>
      <c r="G35" s="1866"/>
      <c r="H35" s="165" t="s">
        <v>163</v>
      </c>
      <c r="J35" s="165"/>
      <c r="K35" s="127"/>
      <c r="L35" s="651" t="s">
        <v>168</v>
      </c>
      <c r="M35" s="651"/>
      <c r="N35" s="409"/>
      <c r="O35" s="165" t="s">
        <v>76</v>
      </c>
      <c r="P35" s="651" t="s">
        <v>170</v>
      </c>
      <c r="Q35" s="651"/>
      <c r="R35" s="409"/>
      <c r="S35" s="165" t="s">
        <v>171</v>
      </c>
      <c r="T35" s="165"/>
      <c r="U35" s="124"/>
      <c r="Y35" s="124"/>
      <c r="AA35" s="125"/>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6"/>
      <c r="BQ35" s="126"/>
      <c r="BR35" s="126"/>
      <c r="BS35" s="126"/>
      <c r="BT35" s="126"/>
      <c r="BU35" s="126"/>
      <c r="BV35" s="126"/>
      <c r="BW35" s="126"/>
      <c r="BX35" s="126"/>
      <c r="BY35" s="126"/>
      <c r="BZ35" s="126"/>
      <c r="CA35" s="126"/>
      <c r="CB35" s="126"/>
      <c r="CC35" s="126"/>
      <c r="CD35" s="126"/>
      <c r="CE35" s="126"/>
      <c r="CF35" s="126"/>
      <c r="CG35" s="126"/>
      <c r="CH35" s="126"/>
      <c r="CI35" s="126"/>
      <c r="CJ35" s="126"/>
      <c r="CK35" s="126"/>
      <c r="CL35" s="126"/>
      <c r="CM35" s="126"/>
      <c r="CN35" s="126"/>
      <c r="CO35" s="126"/>
      <c r="CP35" s="126"/>
      <c r="CQ35" s="126"/>
      <c r="CR35" s="126"/>
      <c r="CS35" s="126"/>
      <c r="CT35" s="126"/>
      <c r="CU35" s="126"/>
      <c r="CV35" s="126"/>
      <c r="CW35" s="126"/>
      <c r="CX35" s="126"/>
      <c r="CY35" s="126"/>
      <c r="CZ35" s="126"/>
      <c r="DA35" s="126"/>
      <c r="DB35" s="126"/>
      <c r="DC35" s="126"/>
      <c r="DD35" s="126"/>
      <c r="DE35" s="126"/>
      <c r="DF35" s="126"/>
      <c r="DG35" s="126"/>
      <c r="DH35" s="126"/>
      <c r="DI35" s="126"/>
      <c r="DJ35" s="126"/>
      <c r="DK35" s="126"/>
      <c r="DL35" s="126"/>
      <c r="DM35" s="126"/>
      <c r="DN35" s="126"/>
      <c r="DO35" s="126"/>
      <c r="DP35" s="126"/>
      <c r="DQ35" s="126"/>
      <c r="DR35" s="126"/>
      <c r="DS35" s="126"/>
      <c r="DT35" s="126"/>
      <c r="DU35" s="126"/>
      <c r="DV35" s="126"/>
      <c r="DW35" s="126"/>
      <c r="DX35" s="126"/>
      <c r="DY35" s="126"/>
      <c r="DZ35" s="126"/>
      <c r="EA35" s="126"/>
      <c r="EB35" s="126"/>
      <c r="EC35" s="126"/>
      <c r="ED35" s="126"/>
      <c r="EE35" s="126"/>
      <c r="EF35" s="126"/>
      <c r="EG35" s="126"/>
      <c r="EH35" s="126"/>
      <c r="EI35" s="126"/>
      <c r="EJ35" s="126"/>
      <c r="EK35" s="126"/>
      <c r="EL35" s="126"/>
      <c r="EM35" s="126"/>
      <c r="EN35" s="126"/>
      <c r="EO35" s="126"/>
      <c r="EP35" s="126"/>
      <c r="EQ35" s="126"/>
      <c r="ER35" s="126"/>
      <c r="ES35" s="126"/>
      <c r="ET35" s="126"/>
      <c r="EU35" s="126"/>
      <c r="EV35" s="126"/>
      <c r="EW35" s="126"/>
      <c r="EX35" s="126"/>
      <c r="EY35" s="126"/>
      <c r="EZ35" s="126"/>
      <c r="FA35" s="126"/>
      <c r="FB35" s="126"/>
      <c r="FC35" s="126"/>
      <c r="FD35" s="126"/>
      <c r="FE35" s="126"/>
      <c r="FF35" s="126"/>
      <c r="FG35" s="126"/>
      <c r="FH35" s="126"/>
      <c r="FI35" s="126"/>
      <c r="FJ35" s="126"/>
      <c r="FK35" s="126"/>
      <c r="FL35" s="126"/>
      <c r="FM35" s="126"/>
      <c r="FN35" s="126"/>
      <c r="FO35" s="126"/>
      <c r="FP35" s="126"/>
      <c r="FQ35" s="126"/>
      <c r="FR35" s="126"/>
      <c r="FS35" s="126"/>
      <c r="FT35" s="126"/>
      <c r="FU35" s="126"/>
      <c r="FV35" s="126"/>
      <c r="FW35" s="126"/>
      <c r="FX35" s="126"/>
      <c r="FY35" s="126"/>
      <c r="FZ35" s="126"/>
      <c r="GA35" s="126"/>
      <c r="GB35" s="126"/>
      <c r="GC35" s="126"/>
      <c r="GD35" s="126"/>
      <c r="GE35" s="126"/>
      <c r="GF35" s="126"/>
      <c r="GG35" s="126"/>
      <c r="GH35" s="126"/>
      <c r="GI35" s="126"/>
      <c r="GJ35" s="126"/>
      <c r="GK35" s="126"/>
      <c r="GL35" s="126"/>
      <c r="GM35" s="126"/>
      <c r="GN35" s="126"/>
      <c r="GO35" s="126"/>
      <c r="GP35" s="126"/>
      <c r="GQ35" s="126"/>
      <c r="GR35" s="126"/>
      <c r="GS35" s="126"/>
      <c r="GT35" s="126"/>
      <c r="GU35" s="126"/>
      <c r="GV35" s="126"/>
      <c r="GW35" s="126"/>
      <c r="GX35" s="126"/>
      <c r="GY35" s="126"/>
      <c r="GZ35" s="126"/>
      <c r="HA35" s="126"/>
      <c r="HB35" s="126"/>
      <c r="HC35" s="126"/>
      <c r="HD35" s="126"/>
      <c r="HE35" s="126"/>
      <c r="HF35" s="126"/>
      <c r="HG35" s="126"/>
      <c r="HH35" s="126"/>
      <c r="HI35" s="126"/>
      <c r="HJ35" s="126"/>
      <c r="HK35" s="126"/>
      <c r="HL35" s="126"/>
      <c r="HM35" s="126"/>
      <c r="HN35" s="126"/>
      <c r="HO35" s="126"/>
      <c r="HP35" s="126"/>
      <c r="HQ35" s="126"/>
      <c r="HR35" s="126"/>
      <c r="HS35" s="126"/>
      <c r="HT35" s="126"/>
      <c r="HU35" s="126"/>
      <c r="HV35" s="126"/>
      <c r="HW35" s="126"/>
      <c r="HX35" s="126"/>
      <c r="HY35" s="126"/>
      <c r="HZ35" s="126"/>
      <c r="IA35" s="126"/>
      <c r="IB35" s="126"/>
      <c r="IC35" s="126"/>
      <c r="ID35" s="126"/>
      <c r="IE35" s="126"/>
      <c r="IF35" s="126"/>
      <c r="IG35" s="126"/>
      <c r="IH35" s="126"/>
      <c r="II35" s="126"/>
      <c r="IJ35" s="126"/>
      <c r="IK35" s="126"/>
      <c r="IL35" s="126"/>
      <c r="IM35" s="126"/>
      <c r="IN35" s="126"/>
      <c r="IO35" s="126"/>
      <c r="IP35" s="126"/>
      <c r="IQ35" s="126"/>
      <c r="IR35" s="126"/>
      <c r="IS35" s="126"/>
    </row>
    <row r="36" spans="1:253" s="122" customFormat="1" ht="21">
      <c r="A36" s="112"/>
      <c r="B36" s="112"/>
      <c r="C36" s="121"/>
      <c r="F36" s="357"/>
      <c r="G36" s="365"/>
      <c r="H36" s="154"/>
      <c r="J36" s="127"/>
      <c r="K36" s="127"/>
      <c r="N36" s="101"/>
      <c r="O36" s="127"/>
      <c r="P36" s="127"/>
      <c r="Q36" s="127"/>
      <c r="R36" s="101"/>
      <c r="U36" s="124"/>
      <c r="Y36" s="124"/>
      <c r="AA36" s="125"/>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26"/>
      <c r="BR36" s="126"/>
      <c r="BS36" s="126"/>
      <c r="BT36" s="126"/>
      <c r="BU36" s="126"/>
      <c r="BV36" s="126"/>
      <c r="BW36" s="126"/>
      <c r="BX36" s="126"/>
      <c r="BY36" s="126"/>
      <c r="BZ36" s="126"/>
      <c r="CA36" s="126"/>
      <c r="CB36" s="126"/>
      <c r="CC36" s="126"/>
      <c r="CD36" s="126"/>
      <c r="CE36" s="126"/>
      <c r="CF36" s="126"/>
      <c r="CG36" s="126"/>
      <c r="CH36" s="126"/>
      <c r="CI36" s="126"/>
      <c r="CJ36" s="126"/>
      <c r="CK36" s="126"/>
      <c r="CL36" s="126"/>
      <c r="CM36" s="126"/>
      <c r="CN36" s="126"/>
      <c r="CO36" s="126"/>
      <c r="CP36" s="126"/>
      <c r="CQ36" s="126"/>
      <c r="CR36" s="126"/>
      <c r="CS36" s="126"/>
      <c r="CT36" s="126"/>
      <c r="CU36" s="126"/>
      <c r="CV36" s="126"/>
      <c r="CW36" s="126"/>
      <c r="CX36" s="126"/>
      <c r="CY36" s="126"/>
      <c r="CZ36" s="126"/>
      <c r="DA36" s="126"/>
      <c r="DB36" s="126"/>
      <c r="DC36" s="126"/>
      <c r="DD36" s="126"/>
      <c r="DE36" s="126"/>
      <c r="DF36" s="126"/>
      <c r="DG36" s="126"/>
      <c r="DH36" s="126"/>
      <c r="DI36" s="126"/>
      <c r="DJ36" s="126"/>
      <c r="DK36" s="126"/>
      <c r="DL36" s="126"/>
      <c r="DM36" s="126"/>
      <c r="DN36" s="126"/>
      <c r="DO36" s="126"/>
      <c r="DP36" s="126"/>
      <c r="DQ36" s="126"/>
      <c r="DR36" s="126"/>
      <c r="DS36" s="126"/>
      <c r="DT36" s="126"/>
      <c r="DU36" s="126"/>
      <c r="DV36" s="126"/>
      <c r="DW36" s="126"/>
      <c r="DX36" s="126"/>
      <c r="DY36" s="126"/>
      <c r="DZ36" s="126"/>
      <c r="EA36" s="126"/>
      <c r="EB36" s="126"/>
      <c r="EC36" s="126"/>
      <c r="ED36" s="126"/>
      <c r="EE36" s="126"/>
      <c r="EF36" s="126"/>
      <c r="EG36" s="126"/>
      <c r="EH36" s="126"/>
      <c r="EI36" s="126"/>
      <c r="EJ36" s="126"/>
      <c r="EK36" s="126"/>
      <c r="EL36" s="126"/>
      <c r="EM36" s="126"/>
      <c r="EN36" s="126"/>
      <c r="EO36" s="126"/>
      <c r="EP36" s="126"/>
      <c r="EQ36" s="126"/>
      <c r="ER36" s="126"/>
      <c r="ES36" s="126"/>
      <c r="ET36" s="126"/>
      <c r="EU36" s="126"/>
      <c r="EV36" s="126"/>
      <c r="EW36" s="126"/>
      <c r="EX36" s="126"/>
      <c r="EY36" s="126"/>
      <c r="EZ36" s="126"/>
      <c r="FA36" s="126"/>
      <c r="FB36" s="126"/>
      <c r="FC36" s="126"/>
      <c r="FD36" s="126"/>
      <c r="FE36" s="126"/>
      <c r="FF36" s="126"/>
      <c r="FG36" s="126"/>
      <c r="FH36" s="126"/>
      <c r="FI36" s="126"/>
      <c r="FJ36" s="126"/>
      <c r="FK36" s="126"/>
      <c r="FL36" s="126"/>
      <c r="FM36" s="126"/>
      <c r="FN36" s="126"/>
      <c r="FO36" s="126"/>
      <c r="FP36" s="126"/>
      <c r="FQ36" s="126"/>
      <c r="FR36" s="126"/>
      <c r="FS36" s="126"/>
      <c r="FT36" s="126"/>
      <c r="FU36" s="126"/>
      <c r="FV36" s="126"/>
      <c r="FW36" s="126"/>
      <c r="FX36" s="126"/>
      <c r="FY36" s="126"/>
      <c r="FZ36" s="126"/>
      <c r="GA36" s="126"/>
      <c r="GB36" s="126"/>
      <c r="GC36" s="126"/>
      <c r="GD36" s="126"/>
      <c r="GE36" s="126"/>
      <c r="GF36" s="126"/>
      <c r="GG36" s="126"/>
      <c r="GH36" s="126"/>
      <c r="GI36" s="126"/>
      <c r="GJ36" s="126"/>
      <c r="GK36" s="126"/>
      <c r="GL36" s="126"/>
      <c r="GM36" s="126"/>
      <c r="GN36" s="126"/>
      <c r="GO36" s="126"/>
      <c r="GP36" s="126"/>
      <c r="GQ36" s="126"/>
      <c r="GR36" s="126"/>
      <c r="GS36" s="126"/>
      <c r="GT36" s="126"/>
      <c r="GU36" s="126"/>
      <c r="GV36" s="126"/>
      <c r="GW36" s="126"/>
      <c r="GX36" s="126"/>
      <c r="GY36" s="126"/>
      <c r="GZ36" s="126"/>
      <c r="HA36" s="126"/>
      <c r="HB36" s="126"/>
      <c r="HC36" s="126"/>
      <c r="HD36" s="126"/>
      <c r="HE36" s="126"/>
      <c r="HF36" s="126"/>
      <c r="HG36" s="126"/>
      <c r="HH36" s="126"/>
      <c r="HI36" s="126"/>
      <c r="HJ36" s="126"/>
      <c r="HK36" s="126"/>
      <c r="HL36" s="126"/>
      <c r="HM36" s="126"/>
      <c r="HN36" s="126"/>
      <c r="HO36" s="126"/>
      <c r="HP36" s="126"/>
      <c r="HQ36" s="126"/>
      <c r="HR36" s="126"/>
      <c r="HS36" s="126"/>
      <c r="HT36" s="126"/>
      <c r="HU36" s="126"/>
      <c r="HV36" s="126"/>
      <c r="HW36" s="126"/>
      <c r="HX36" s="126"/>
      <c r="HY36" s="126"/>
      <c r="HZ36" s="126"/>
      <c r="IA36" s="126"/>
      <c r="IB36" s="126"/>
      <c r="IC36" s="126"/>
      <c r="ID36" s="126"/>
      <c r="IE36" s="126"/>
      <c r="IF36" s="126"/>
      <c r="IG36" s="126"/>
      <c r="IH36" s="126"/>
      <c r="II36" s="126"/>
      <c r="IJ36" s="126"/>
      <c r="IK36" s="126"/>
      <c r="IL36" s="126"/>
      <c r="IM36" s="126"/>
      <c r="IN36" s="126"/>
      <c r="IO36" s="126"/>
      <c r="IP36" s="126"/>
      <c r="IQ36" s="126"/>
      <c r="IR36" s="126"/>
      <c r="IS36" s="126"/>
    </row>
    <row r="37" spans="1:253" s="122" customFormat="1" ht="21">
      <c r="A37" s="112"/>
      <c r="B37" s="651" t="s">
        <v>164</v>
      </c>
      <c r="C37" s="121"/>
      <c r="D37" s="651" t="s">
        <v>165</v>
      </c>
      <c r="F37" s="1866"/>
      <c r="G37" s="1866"/>
      <c r="H37" s="743" t="s">
        <v>952</v>
      </c>
      <c r="L37" s="651" t="s">
        <v>167</v>
      </c>
      <c r="M37" s="651"/>
      <c r="N37" s="1623"/>
      <c r="O37" s="165" t="s">
        <v>76</v>
      </c>
      <c r="P37" s="651" t="s">
        <v>169</v>
      </c>
      <c r="Q37" s="651"/>
      <c r="R37" s="1623"/>
      <c r="S37" s="165" t="s">
        <v>171</v>
      </c>
      <c r="U37" s="124"/>
      <c r="Y37" s="124"/>
      <c r="AA37" s="125"/>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26"/>
      <c r="BR37" s="126"/>
      <c r="BS37" s="126"/>
      <c r="BT37" s="126"/>
      <c r="BU37" s="126"/>
      <c r="BV37" s="126"/>
      <c r="BW37" s="126"/>
      <c r="BX37" s="126"/>
      <c r="BY37" s="126"/>
      <c r="BZ37" s="126"/>
      <c r="CA37" s="126"/>
      <c r="CB37" s="126"/>
      <c r="CC37" s="126"/>
      <c r="CD37" s="126"/>
      <c r="CE37" s="126"/>
      <c r="CF37" s="126"/>
      <c r="CG37" s="126"/>
      <c r="CH37" s="126"/>
      <c r="CI37" s="126"/>
      <c r="CJ37" s="126"/>
      <c r="CK37" s="126"/>
      <c r="CL37" s="126"/>
      <c r="CM37" s="126"/>
      <c r="CN37" s="126"/>
      <c r="CO37" s="126"/>
      <c r="CP37" s="126"/>
      <c r="CQ37" s="126"/>
      <c r="CR37" s="126"/>
      <c r="CS37" s="126"/>
      <c r="CT37" s="126"/>
      <c r="CU37" s="126"/>
      <c r="CV37" s="126"/>
      <c r="CW37" s="126"/>
      <c r="CX37" s="126"/>
      <c r="CY37" s="126"/>
      <c r="CZ37" s="126"/>
      <c r="DA37" s="126"/>
      <c r="DB37" s="126"/>
      <c r="DC37" s="126"/>
      <c r="DD37" s="126"/>
      <c r="DE37" s="126"/>
      <c r="DF37" s="126"/>
      <c r="DG37" s="126"/>
      <c r="DH37" s="126"/>
      <c r="DI37" s="126"/>
      <c r="DJ37" s="126"/>
      <c r="DK37" s="126"/>
      <c r="DL37" s="126"/>
      <c r="DM37" s="126"/>
      <c r="DN37" s="126"/>
      <c r="DO37" s="126"/>
      <c r="DP37" s="126"/>
      <c r="DQ37" s="126"/>
      <c r="DR37" s="126"/>
      <c r="DS37" s="126"/>
      <c r="DT37" s="126"/>
      <c r="DU37" s="126"/>
      <c r="DV37" s="126"/>
      <c r="DW37" s="126"/>
      <c r="DX37" s="126"/>
      <c r="DY37" s="126"/>
      <c r="DZ37" s="126"/>
      <c r="EA37" s="126"/>
      <c r="EB37" s="126"/>
      <c r="EC37" s="126"/>
      <c r="ED37" s="126"/>
      <c r="EE37" s="126"/>
      <c r="EF37" s="126"/>
      <c r="EG37" s="126"/>
      <c r="EH37" s="126"/>
      <c r="EI37" s="126"/>
      <c r="EJ37" s="126"/>
      <c r="EK37" s="126"/>
      <c r="EL37" s="126"/>
      <c r="EM37" s="126"/>
      <c r="EN37" s="126"/>
      <c r="EO37" s="126"/>
      <c r="EP37" s="126"/>
      <c r="EQ37" s="126"/>
      <c r="ER37" s="126"/>
      <c r="ES37" s="126"/>
      <c r="ET37" s="126"/>
      <c r="EU37" s="126"/>
      <c r="EV37" s="126"/>
      <c r="EW37" s="126"/>
      <c r="EX37" s="126"/>
      <c r="EY37" s="126"/>
      <c r="EZ37" s="126"/>
      <c r="FA37" s="126"/>
      <c r="FB37" s="126"/>
      <c r="FC37" s="126"/>
      <c r="FD37" s="126"/>
      <c r="FE37" s="126"/>
      <c r="FF37" s="126"/>
      <c r="FG37" s="126"/>
      <c r="FH37" s="126"/>
      <c r="FI37" s="126"/>
      <c r="FJ37" s="126"/>
      <c r="FK37" s="126"/>
      <c r="FL37" s="126"/>
      <c r="FM37" s="126"/>
      <c r="FN37" s="126"/>
      <c r="FO37" s="126"/>
      <c r="FP37" s="126"/>
      <c r="FQ37" s="126"/>
      <c r="FR37" s="126"/>
      <c r="FS37" s="126"/>
      <c r="FT37" s="126"/>
      <c r="FU37" s="126"/>
      <c r="FV37" s="126"/>
      <c r="FW37" s="126"/>
      <c r="FX37" s="126"/>
      <c r="FY37" s="126"/>
      <c r="FZ37" s="126"/>
      <c r="GA37" s="126"/>
      <c r="GB37" s="126"/>
      <c r="GC37" s="126"/>
      <c r="GD37" s="126"/>
      <c r="GE37" s="126"/>
      <c r="GF37" s="126"/>
      <c r="GG37" s="126"/>
      <c r="GH37" s="126"/>
      <c r="GI37" s="126"/>
      <c r="GJ37" s="126"/>
      <c r="GK37" s="126"/>
      <c r="GL37" s="126"/>
      <c r="GM37" s="126"/>
      <c r="GN37" s="126"/>
      <c r="GO37" s="126"/>
      <c r="GP37" s="126"/>
      <c r="GQ37" s="126"/>
      <c r="GR37" s="126"/>
      <c r="GS37" s="126"/>
      <c r="GT37" s="126"/>
      <c r="GU37" s="126"/>
      <c r="GV37" s="126"/>
      <c r="GW37" s="126"/>
      <c r="GX37" s="126"/>
      <c r="GY37" s="126"/>
      <c r="GZ37" s="126"/>
      <c r="HA37" s="126"/>
      <c r="HB37" s="126"/>
      <c r="HC37" s="126"/>
      <c r="HD37" s="126"/>
      <c r="HE37" s="126"/>
      <c r="HF37" s="126"/>
      <c r="HG37" s="126"/>
      <c r="HH37" s="126"/>
      <c r="HI37" s="126"/>
      <c r="HJ37" s="126"/>
      <c r="HK37" s="126"/>
      <c r="HL37" s="126"/>
      <c r="HM37" s="126"/>
      <c r="HN37" s="126"/>
      <c r="HO37" s="126"/>
      <c r="HP37" s="126"/>
      <c r="HQ37" s="126"/>
      <c r="HR37" s="126"/>
      <c r="HS37" s="126"/>
      <c r="HT37" s="126"/>
      <c r="HU37" s="126"/>
      <c r="HV37" s="126"/>
      <c r="HW37" s="126"/>
      <c r="HX37" s="126"/>
      <c r="HY37" s="126"/>
      <c r="HZ37" s="126"/>
      <c r="IA37" s="126"/>
      <c r="IB37" s="126"/>
      <c r="IC37" s="126"/>
      <c r="ID37" s="126"/>
      <c r="IE37" s="126"/>
      <c r="IF37" s="126"/>
      <c r="IG37" s="126"/>
      <c r="IH37" s="126"/>
      <c r="II37" s="126"/>
      <c r="IJ37" s="126"/>
      <c r="IK37" s="126"/>
      <c r="IL37" s="126"/>
      <c r="IM37" s="126"/>
      <c r="IN37" s="126"/>
      <c r="IO37" s="126"/>
      <c r="IP37" s="126"/>
      <c r="IQ37" s="126"/>
      <c r="IR37" s="126"/>
      <c r="IS37" s="126"/>
    </row>
    <row r="38" spans="1:253" s="122" customFormat="1" ht="21">
      <c r="A38" s="112"/>
      <c r="B38" s="112"/>
      <c r="C38" s="112"/>
      <c r="D38" s="112"/>
      <c r="E38" s="112"/>
      <c r="F38" s="375"/>
      <c r="G38" s="375"/>
      <c r="H38" s="166"/>
      <c r="I38" s="112"/>
      <c r="N38" s="101"/>
      <c r="O38" s="127"/>
      <c r="P38" s="127"/>
      <c r="Q38" s="127"/>
      <c r="R38" s="101"/>
      <c r="U38" s="124"/>
      <c r="Y38" s="124"/>
      <c r="AA38" s="125"/>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6"/>
      <c r="BQ38" s="126"/>
      <c r="BR38" s="126"/>
      <c r="BS38" s="126"/>
      <c r="BT38" s="126"/>
      <c r="BU38" s="126"/>
      <c r="BV38" s="126"/>
      <c r="BW38" s="126"/>
      <c r="BX38" s="126"/>
      <c r="BY38" s="126"/>
      <c r="BZ38" s="126"/>
      <c r="CA38" s="126"/>
      <c r="CB38" s="126"/>
      <c r="CC38" s="126"/>
      <c r="CD38" s="126"/>
      <c r="CE38" s="126"/>
      <c r="CF38" s="126"/>
      <c r="CG38" s="126"/>
      <c r="CH38" s="126"/>
      <c r="CI38" s="126"/>
      <c r="CJ38" s="126"/>
      <c r="CK38" s="126"/>
      <c r="CL38" s="126"/>
      <c r="CM38" s="126"/>
      <c r="CN38" s="126"/>
      <c r="CO38" s="126"/>
      <c r="CP38" s="126"/>
      <c r="CQ38" s="126"/>
      <c r="CR38" s="126"/>
      <c r="CS38" s="126"/>
      <c r="CT38" s="126"/>
      <c r="CU38" s="126"/>
      <c r="CV38" s="126"/>
      <c r="CW38" s="126"/>
      <c r="CX38" s="126"/>
      <c r="CY38" s="126"/>
      <c r="CZ38" s="126"/>
      <c r="DA38" s="126"/>
      <c r="DB38" s="126"/>
      <c r="DC38" s="126"/>
      <c r="DD38" s="126"/>
      <c r="DE38" s="126"/>
      <c r="DF38" s="126"/>
      <c r="DG38" s="126"/>
      <c r="DH38" s="126"/>
      <c r="DI38" s="126"/>
      <c r="DJ38" s="126"/>
      <c r="DK38" s="126"/>
      <c r="DL38" s="126"/>
      <c r="DM38" s="126"/>
      <c r="DN38" s="126"/>
      <c r="DO38" s="126"/>
      <c r="DP38" s="126"/>
      <c r="DQ38" s="126"/>
      <c r="DR38" s="126"/>
      <c r="DS38" s="126"/>
      <c r="DT38" s="126"/>
      <c r="DU38" s="126"/>
      <c r="DV38" s="126"/>
      <c r="DW38" s="126"/>
      <c r="DX38" s="126"/>
      <c r="DY38" s="126"/>
      <c r="DZ38" s="126"/>
      <c r="EA38" s="126"/>
      <c r="EB38" s="126"/>
      <c r="EC38" s="126"/>
      <c r="ED38" s="126"/>
      <c r="EE38" s="126"/>
      <c r="EF38" s="126"/>
      <c r="EG38" s="126"/>
      <c r="EH38" s="126"/>
      <c r="EI38" s="126"/>
      <c r="EJ38" s="126"/>
      <c r="EK38" s="126"/>
      <c r="EL38" s="126"/>
      <c r="EM38" s="126"/>
      <c r="EN38" s="126"/>
      <c r="EO38" s="126"/>
      <c r="EP38" s="126"/>
      <c r="EQ38" s="126"/>
      <c r="ER38" s="126"/>
      <c r="ES38" s="126"/>
      <c r="ET38" s="126"/>
      <c r="EU38" s="126"/>
      <c r="EV38" s="126"/>
      <c r="EW38" s="126"/>
      <c r="EX38" s="126"/>
      <c r="EY38" s="126"/>
      <c r="EZ38" s="126"/>
      <c r="FA38" s="126"/>
      <c r="FB38" s="126"/>
      <c r="FC38" s="126"/>
      <c r="FD38" s="126"/>
      <c r="FE38" s="126"/>
      <c r="FF38" s="126"/>
      <c r="FG38" s="126"/>
      <c r="FH38" s="126"/>
      <c r="FI38" s="126"/>
      <c r="FJ38" s="126"/>
      <c r="FK38" s="126"/>
      <c r="FL38" s="126"/>
      <c r="FM38" s="126"/>
      <c r="FN38" s="126"/>
      <c r="FO38" s="126"/>
      <c r="FP38" s="126"/>
      <c r="FQ38" s="126"/>
      <c r="FR38" s="126"/>
      <c r="FS38" s="126"/>
      <c r="FT38" s="126"/>
      <c r="FU38" s="126"/>
      <c r="FV38" s="126"/>
      <c r="FW38" s="126"/>
      <c r="FX38" s="126"/>
      <c r="FY38" s="126"/>
      <c r="FZ38" s="126"/>
      <c r="GA38" s="126"/>
      <c r="GB38" s="126"/>
      <c r="GC38" s="126"/>
      <c r="GD38" s="126"/>
      <c r="GE38" s="126"/>
      <c r="GF38" s="126"/>
      <c r="GG38" s="126"/>
      <c r="GH38" s="126"/>
      <c r="GI38" s="126"/>
      <c r="GJ38" s="126"/>
      <c r="GK38" s="126"/>
      <c r="GL38" s="126"/>
      <c r="GM38" s="126"/>
      <c r="GN38" s="126"/>
      <c r="GO38" s="126"/>
      <c r="GP38" s="126"/>
      <c r="GQ38" s="126"/>
      <c r="GR38" s="126"/>
      <c r="GS38" s="126"/>
      <c r="GT38" s="126"/>
      <c r="GU38" s="126"/>
      <c r="GV38" s="126"/>
      <c r="GW38" s="126"/>
      <c r="GX38" s="126"/>
      <c r="GY38" s="126"/>
      <c r="GZ38" s="126"/>
      <c r="HA38" s="126"/>
      <c r="HB38" s="126"/>
      <c r="HC38" s="126"/>
      <c r="HD38" s="126"/>
      <c r="HE38" s="126"/>
      <c r="HF38" s="126"/>
      <c r="HG38" s="126"/>
      <c r="HH38" s="126"/>
      <c r="HI38" s="126"/>
      <c r="HJ38" s="126"/>
      <c r="HK38" s="126"/>
      <c r="HL38" s="126"/>
      <c r="HM38" s="126"/>
      <c r="HN38" s="126"/>
      <c r="HO38" s="126"/>
      <c r="HP38" s="126"/>
      <c r="HQ38" s="126"/>
      <c r="HR38" s="126"/>
      <c r="HS38" s="126"/>
      <c r="HT38" s="126"/>
      <c r="HU38" s="126"/>
      <c r="HV38" s="126"/>
      <c r="HW38" s="126"/>
      <c r="HX38" s="126"/>
      <c r="HY38" s="126"/>
      <c r="HZ38" s="126"/>
      <c r="IA38" s="126"/>
      <c r="IB38" s="126"/>
      <c r="IC38" s="126"/>
      <c r="ID38" s="126"/>
      <c r="IE38" s="126"/>
      <c r="IF38" s="126"/>
      <c r="IG38" s="126"/>
      <c r="IH38" s="126"/>
      <c r="II38" s="126"/>
      <c r="IJ38" s="126"/>
      <c r="IK38" s="126"/>
      <c r="IL38" s="126"/>
      <c r="IM38" s="126"/>
      <c r="IN38" s="126"/>
      <c r="IO38" s="126"/>
      <c r="IP38" s="126"/>
      <c r="IQ38" s="126"/>
      <c r="IR38" s="126"/>
      <c r="IS38" s="126"/>
    </row>
    <row r="39" spans="1:253" s="122" customFormat="1" ht="21">
      <c r="A39" s="112"/>
      <c r="B39" s="651" t="s">
        <v>166</v>
      </c>
      <c r="C39" s="121"/>
      <c r="D39" s="651" t="str">
        <f>CONCATENATE("Stock au 1er janvier ",R21)</f>
        <v xml:space="preserve">Stock au 1er janvier </v>
      </c>
      <c r="F39" s="1866"/>
      <c r="G39" s="1866"/>
      <c r="H39" s="743" t="s">
        <v>48</v>
      </c>
      <c r="I39" s="165"/>
      <c r="N39" s="101"/>
      <c r="O39" s="127"/>
      <c r="P39" s="127"/>
      <c r="Q39" s="127"/>
      <c r="R39" s="101"/>
      <c r="U39" s="124"/>
      <c r="Y39" s="124"/>
      <c r="AA39" s="125"/>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6"/>
      <c r="BR39" s="126"/>
      <c r="BS39" s="126"/>
      <c r="BT39" s="126"/>
      <c r="BU39" s="126"/>
      <c r="BV39" s="126"/>
      <c r="BW39" s="126"/>
      <c r="BX39" s="126"/>
      <c r="BY39" s="126"/>
      <c r="BZ39" s="126"/>
      <c r="CA39" s="126"/>
      <c r="CB39" s="126"/>
      <c r="CC39" s="126"/>
      <c r="CD39" s="126"/>
      <c r="CE39" s="126"/>
      <c r="CF39" s="126"/>
      <c r="CG39" s="126"/>
      <c r="CH39" s="126"/>
      <c r="CI39" s="126"/>
      <c r="CJ39" s="126"/>
      <c r="CK39" s="126"/>
      <c r="CL39" s="126"/>
      <c r="CM39" s="126"/>
      <c r="CN39" s="126"/>
      <c r="CO39" s="126"/>
      <c r="CP39" s="126"/>
      <c r="CQ39" s="126"/>
      <c r="CR39" s="126"/>
      <c r="CS39" s="126"/>
      <c r="CT39" s="126"/>
      <c r="CU39" s="126"/>
      <c r="CV39" s="126"/>
      <c r="CW39" s="126"/>
      <c r="CX39" s="126"/>
      <c r="CY39" s="126"/>
      <c r="CZ39" s="126"/>
      <c r="DA39" s="126"/>
      <c r="DB39" s="126"/>
      <c r="DC39" s="126"/>
      <c r="DD39" s="126"/>
      <c r="DE39" s="126"/>
      <c r="DF39" s="126"/>
      <c r="DG39" s="126"/>
      <c r="DH39" s="126"/>
      <c r="DI39" s="126"/>
      <c r="DJ39" s="126"/>
      <c r="DK39" s="126"/>
      <c r="DL39" s="126"/>
      <c r="DM39" s="126"/>
      <c r="DN39" s="126"/>
      <c r="DO39" s="126"/>
      <c r="DP39" s="126"/>
      <c r="DQ39" s="126"/>
      <c r="DR39" s="126"/>
      <c r="DS39" s="126"/>
      <c r="DT39" s="126"/>
      <c r="DU39" s="126"/>
      <c r="DV39" s="126"/>
      <c r="DW39" s="126"/>
      <c r="DX39" s="126"/>
      <c r="DY39" s="126"/>
      <c r="DZ39" s="126"/>
      <c r="EA39" s="126"/>
      <c r="EB39" s="126"/>
      <c r="EC39" s="126"/>
      <c r="ED39" s="126"/>
      <c r="EE39" s="126"/>
      <c r="EF39" s="126"/>
      <c r="EG39" s="126"/>
      <c r="EH39" s="126"/>
      <c r="EI39" s="126"/>
      <c r="EJ39" s="126"/>
      <c r="EK39" s="126"/>
      <c r="EL39" s="126"/>
      <c r="EM39" s="126"/>
      <c r="EN39" s="126"/>
      <c r="EO39" s="126"/>
      <c r="EP39" s="126"/>
      <c r="EQ39" s="126"/>
      <c r="ER39" s="126"/>
      <c r="ES39" s="126"/>
      <c r="ET39" s="126"/>
      <c r="EU39" s="126"/>
      <c r="EV39" s="126"/>
      <c r="EW39" s="126"/>
      <c r="EX39" s="126"/>
      <c r="EY39" s="126"/>
      <c r="EZ39" s="126"/>
      <c r="FA39" s="126"/>
      <c r="FB39" s="126"/>
      <c r="FC39" s="126"/>
      <c r="FD39" s="126"/>
      <c r="FE39" s="126"/>
      <c r="FF39" s="126"/>
      <c r="FG39" s="126"/>
      <c r="FH39" s="126"/>
      <c r="FI39" s="126"/>
      <c r="FJ39" s="126"/>
      <c r="FK39" s="126"/>
      <c r="FL39" s="126"/>
      <c r="FM39" s="126"/>
      <c r="FN39" s="126"/>
      <c r="FO39" s="126"/>
      <c r="FP39" s="126"/>
      <c r="FQ39" s="126"/>
      <c r="FR39" s="126"/>
      <c r="FS39" s="126"/>
      <c r="FT39" s="126"/>
      <c r="FU39" s="126"/>
      <c r="FV39" s="126"/>
      <c r="FW39" s="126"/>
      <c r="FX39" s="126"/>
      <c r="FY39" s="126"/>
      <c r="FZ39" s="126"/>
      <c r="GA39" s="126"/>
      <c r="GB39" s="126"/>
      <c r="GC39" s="126"/>
      <c r="GD39" s="126"/>
      <c r="GE39" s="126"/>
      <c r="GF39" s="126"/>
      <c r="GG39" s="126"/>
      <c r="GH39" s="126"/>
      <c r="GI39" s="126"/>
      <c r="GJ39" s="126"/>
      <c r="GK39" s="126"/>
      <c r="GL39" s="126"/>
      <c r="GM39" s="126"/>
      <c r="GN39" s="126"/>
      <c r="GO39" s="126"/>
      <c r="GP39" s="126"/>
      <c r="GQ39" s="126"/>
      <c r="GR39" s="126"/>
      <c r="GS39" s="126"/>
      <c r="GT39" s="126"/>
      <c r="GU39" s="126"/>
      <c r="GV39" s="126"/>
      <c r="GW39" s="126"/>
      <c r="GX39" s="126"/>
      <c r="GY39" s="126"/>
      <c r="GZ39" s="126"/>
      <c r="HA39" s="126"/>
      <c r="HB39" s="126"/>
      <c r="HC39" s="126"/>
      <c r="HD39" s="126"/>
      <c r="HE39" s="126"/>
      <c r="HF39" s="126"/>
      <c r="HG39" s="126"/>
      <c r="HH39" s="126"/>
      <c r="HI39" s="126"/>
      <c r="HJ39" s="126"/>
      <c r="HK39" s="126"/>
      <c r="HL39" s="126"/>
      <c r="HM39" s="126"/>
      <c r="HN39" s="126"/>
      <c r="HO39" s="126"/>
      <c r="HP39" s="126"/>
      <c r="HQ39" s="126"/>
      <c r="HR39" s="126"/>
      <c r="HS39" s="126"/>
      <c r="HT39" s="126"/>
      <c r="HU39" s="126"/>
      <c r="HV39" s="126"/>
      <c r="HW39" s="126"/>
      <c r="HX39" s="126"/>
      <c r="HY39" s="126"/>
      <c r="HZ39" s="126"/>
      <c r="IA39" s="126"/>
      <c r="IB39" s="126"/>
      <c r="IC39" s="126"/>
      <c r="ID39" s="126"/>
      <c r="IE39" s="126"/>
      <c r="IF39" s="126"/>
      <c r="IG39" s="126"/>
      <c r="IH39" s="126"/>
      <c r="II39" s="126"/>
      <c r="IJ39" s="126"/>
      <c r="IK39" s="126"/>
      <c r="IL39" s="126"/>
      <c r="IM39" s="126"/>
      <c r="IN39" s="126"/>
      <c r="IO39" s="126"/>
      <c r="IP39" s="126"/>
      <c r="IQ39" s="126"/>
      <c r="IR39" s="126"/>
      <c r="IS39" s="126"/>
    </row>
    <row r="40" spans="1:253" s="122" customFormat="1" ht="21">
      <c r="A40" s="112"/>
      <c r="B40" s="165"/>
      <c r="C40" s="121"/>
      <c r="D40" s="651" t="str">
        <f>CONCATENATE("Stock au 31 décembre ",R21)</f>
        <v xml:space="preserve">Stock au 31 décembre </v>
      </c>
      <c r="F40" s="1868"/>
      <c r="G40" s="1868"/>
      <c r="H40" s="743" t="s">
        <v>48</v>
      </c>
      <c r="I40" s="165"/>
      <c r="N40" s="101"/>
      <c r="O40" s="127"/>
      <c r="P40" s="127"/>
      <c r="Q40" s="127"/>
      <c r="R40" s="101"/>
      <c r="U40" s="124"/>
      <c r="Y40" s="124"/>
      <c r="AA40" s="125"/>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6"/>
      <c r="BQ40" s="126"/>
      <c r="BR40" s="126"/>
      <c r="BS40" s="126"/>
      <c r="BT40" s="126"/>
      <c r="BU40" s="126"/>
      <c r="BV40" s="126"/>
      <c r="BW40" s="126"/>
      <c r="BX40" s="126"/>
      <c r="BY40" s="126"/>
      <c r="BZ40" s="126"/>
      <c r="CA40" s="126"/>
      <c r="CB40" s="126"/>
      <c r="CC40" s="126"/>
      <c r="CD40" s="126"/>
      <c r="CE40" s="126"/>
      <c r="CF40" s="126"/>
      <c r="CG40" s="126"/>
      <c r="CH40" s="126"/>
      <c r="CI40" s="126"/>
      <c r="CJ40" s="126"/>
      <c r="CK40" s="126"/>
      <c r="CL40" s="126"/>
      <c r="CM40" s="126"/>
      <c r="CN40" s="126"/>
      <c r="CO40" s="126"/>
      <c r="CP40" s="126"/>
      <c r="CQ40" s="126"/>
      <c r="CR40" s="126"/>
      <c r="CS40" s="126"/>
      <c r="CT40" s="126"/>
      <c r="CU40" s="126"/>
      <c r="CV40" s="126"/>
      <c r="CW40" s="126"/>
      <c r="CX40" s="126"/>
      <c r="CY40" s="126"/>
      <c r="CZ40" s="126"/>
      <c r="DA40" s="126"/>
      <c r="DB40" s="126"/>
      <c r="DC40" s="126"/>
      <c r="DD40" s="126"/>
      <c r="DE40" s="126"/>
      <c r="DF40" s="126"/>
      <c r="DG40" s="126"/>
      <c r="DH40" s="126"/>
      <c r="DI40" s="126"/>
      <c r="DJ40" s="126"/>
      <c r="DK40" s="126"/>
      <c r="DL40" s="126"/>
      <c r="DM40" s="126"/>
      <c r="DN40" s="126"/>
      <c r="DO40" s="126"/>
      <c r="DP40" s="126"/>
      <c r="DQ40" s="126"/>
      <c r="DR40" s="126"/>
      <c r="DS40" s="126"/>
      <c r="DT40" s="126"/>
      <c r="DU40" s="126"/>
      <c r="DV40" s="126"/>
      <c r="DW40" s="126"/>
      <c r="DX40" s="126"/>
      <c r="DY40" s="126"/>
      <c r="DZ40" s="126"/>
      <c r="EA40" s="126"/>
      <c r="EB40" s="126"/>
      <c r="EC40" s="126"/>
      <c r="ED40" s="126"/>
      <c r="EE40" s="126"/>
      <c r="EF40" s="126"/>
      <c r="EG40" s="126"/>
      <c r="EH40" s="126"/>
      <c r="EI40" s="126"/>
      <c r="EJ40" s="126"/>
      <c r="EK40" s="126"/>
      <c r="EL40" s="126"/>
      <c r="EM40" s="126"/>
      <c r="EN40" s="126"/>
      <c r="EO40" s="126"/>
      <c r="EP40" s="126"/>
      <c r="EQ40" s="126"/>
      <c r="ER40" s="126"/>
      <c r="ES40" s="126"/>
      <c r="ET40" s="126"/>
      <c r="EU40" s="126"/>
      <c r="EV40" s="126"/>
      <c r="EW40" s="126"/>
      <c r="EX40" s="126"/>
      <c r="EY40" s="126"/>
      <c r="EZ40" s="126"/>
      <c r="FA40" s="126"/>
      <c r="FB40" s="126"/>
      <c r="FC40" s="126"/>
      <c r="FD40" s="126"/>
      <c r="FE40" s="126"/>
      <c r="FF40" s="126"/>
      <c r="FG40" s="126"/>
      <c r="FH40" s="126"/>
      <c r="FI40" s="126"/>
      <c r="FJ40" s="126"/>
      <c r="FK40" s="126"/>
      <c r="FL40" s="126"/>
      <c r="FM40" s="126"/>
      <c r="FN40" s="126"/>
      <c r="FO40" s="126"/>
      <c r="FP40" s="126"/>
      <c r="FQ40" s="126"/>
      <c r="FR40" s="126"/>
      <c r="FS40" s="126"/>
      <c r="FT40" s="126"/>
      <c r="FU40" s="126"/>
      <c r="FV40" s="126"/>
      <c r="FW40" s="126"/>
      <c r="FX40" s="126"/>
      <c r="FY40" s="126"/>
      <c r="FZ40" s="126"/>
      <c r="GA40" s="126"/>
      <c r="GB40" s="126"/>
      <c r="GC40" s="126"/>
      <c r="GD40" s="126"/>
      <c r="GE40" s="126"/>
      <c r="GF40" s="126"/>
      <c r="GG40" s="126"/>
      <c r="GH40" s="126"/>
      <c r="GI40" s="126"/>
      <c r="GJ40" s="126"/>
      <c r="GK40" s="126"/>
      <c r="GL40" s="126"/>
      <c r="GM40" s="126"/>
      <c r="GN40" s="126"/>
      <c r="GO40" s="126"/>
      <c r="GP40" s="126"/>
      <c r="GQ40" s="126"/>
      <c r="GR40" s="126"/>
      <c r="GS40" s="126"/>
      <c r="GT40" s="126"/>
      <c r="GU40" s="126"/>
      <c r="GV40" s="126"/>
      <c r="GW40" s="126"/>
      <c r="GX40" s="126"/>
      <c r="GY40" s="126"/>
      <c r="GZ40" s="126"/>
      <c r="HA40" s="126"/>
      <c r="HB40" s="126"/>
      <c r="HC40" s="126"/>
      <c r="HD40" s="126"/>
      <c r="HE40" s="126"/>
      <c r="HF40" s="126"/>
      <c r="HG40" s="126"/>
      <c r="HH40" s="126"/>
      <c r="HI40" s="126"/>
      <c r="HJ40" s="126"/>
      <c r="HK40" s="126"/>
      <c r="HL40" s="126"/>
      <c r="HM40" s="126"/>
      <c r="HN40" s="126"/>
      <c r="HO40" s="126"/>
      <c r="HP40" s="126"/>
      <c r="HQ40" s="126"/>
      <c r="HR40" s="126"/>
      <c r="HS40" s="126"/>
      <c r="HT40" s="126"/>
      <c r="HU40" s="126"/>
      <c r="HV40" s="126"/>
      <c r="HW40" s="126"/>
      <c r="HX40" s="126"/>
      <c r="HY40" s="126"/>
      <c r="HZ40" s="126"/>
      <c r="IA40" s="126"/>
      <c r="IB40" s="126"/>
      <c r="IC40" s="126"/>
      <c r="ID40" s="126"/>
      <c r="IE40" s="126"/>
      <c r="IF40" s="126"/>
      <c r="IG40" s="126"/>
      <c r="IH40" s="126"/>
      <c r="II40" s="126"/>
      <c r="IJ40" s="126"/>
      <c r="IK40" s="126"/>
      <c r="IL40" s="126"/>
      <c r="IM40" s="126"/>
      <c r="IN40" s="126"/>
      <c r="IO40" s="126"/>
      <c r="IP40" s="126"/>
      <c r="IQ40" s="126"/>
      <c r="IR40" s="126"/>
      <c r="IS40" s="126"/>
    </row>
    <row r="41" spans="1:253" s="122" customFormat="1" ht="21">
      <c r="A41" s="112"/>
      <c r="B41" s="112"/>
      <c r="C41" s="121"/>
      <c r="D41" s="651" t="s">
        <v>161</v>
      </c>
      <c r="F41" s="1866"/>
      <c r="G41" s="1866"/>
      <c r="H41" s="743" t="s">
        <v>48</v>
      </c>
      <c r="L41" s="651" t="s">
        <v>167</v>
      </c>
      <c r="M41" s="651"/>
      <c r="N41" s="1623"/>
      <c r="O41" s="165" t="s">
        <v>76</v>
      </c>
      <c r="P41" s="651" t="s">
        <v>169</v>
      </c>
      <c r="Q41" s="651"/>
      <c r="R41" s="1623"/>
      <c r="S41" s="165" t="s">
        <v>171</v>
      </c>
      <c r="U41" s="124"/>
      <c r="Y41" s="124"/>
      <c r="AA41" s="125"/>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6"/>
      <c r="CI41" s="126"/>
      <c r="CJ41" s="126"/>
      <c r="CK41" s="126"/>
      <c r="CL41" s="126"/>
      <c r="CM41" s="126"/>
      <c r="CN41" s="126"/>
      <c r="CO41" s="126"/>
      <c r="CP41" s="126"/>
      <c r="CQ41" s="126"/>
      <c r="CR41" s="126"/>
      <c r="CS41" s="126"/>
      <c r="CT41" s="126"/>
      <c r="CU41" s="126"/>
      <c r="CV41" s="126"/>
      <c r="CW41" s="126"/>
      <c r="CX41" s="126"/>
      <c r="CY41" s="126"/>
      <c r="CZ41" s="126"/>
      <c r="DA41" s="126"/>
      <c r="DB41" s="126"/>
      <c r="DC41" s="126"/>
      <c r="DD41" s="126"/>
      <c r="DE41" s="126"/>
      <c r="DF41" s="126"/>
      <c r="DG41" s="126"/>
      <c r="DH41" s="126"/>
      <c r="DI41" s="126"/>
      <c r="DJ41" s="126"/>
      <c r="DK41" s="126"/>
      <c r="DL41" s="126"/>
      <c r="DM41" s="126"/>
      <c r="DN41" s="126"/>
      <c r="DO41" s="126"/>
      <c r="DP41" s="126"/>
      <c r="DQ41" s="126"/>
      <c r="DR41" s="126"/>
      <c r="DS41" s="126"/>
      <c r="DT41" s="126"/>
      <c r="DU41" s="126"/>
      <c r="DV41" s="126"/>
      <c r="DW41" s="126"/>
      <c r="DX41" s="126"/>
      <c r="DY41" s="126"/>
      <c r="DZ41" s="126"/>
      <c r="EA41" s="126"/>
      <c r="EB41" s="126"/>
      <c r="EC41" s="126"/>
      <c r="ED41" s="126"/>
      <c r="EE41" s="126"/>
      <c r="EF41" s="126"/>
      <c r="EG41" s="126"/>
      <c r="EH41" s="126"/>
      <c r="EI41" s="126"/>
      <c r="EJ41" s="126"/>
      <c r="EK41" s="126"/>
      <c r="EL41" s="126"/>
      <c r="EM41" s="126"/>
      <c r="EN41" s="126"/>
      <c r="EO41" s="126"/>
      <c r="EP41" s="126"/>
      <c r="EQ41" s="126"/>
      <c r="ER41" s="126"/>
      <c r="ES41" s="126"/>
      <c r="ET41" s="126"/>
      <c r="EU41" s="126"/>
      <c r="EV41" s="126"/>
      <c r="EW41" s="126"/>
      <c r="EX41" s="126"/>
      <c r="EY41" s="126"/>
      <c r="EZ41" s="126"/>
      <c r="FA41" s="126"/>
      <c r="FB41" s="126"/>
      <c r="FC41" s="126"/>
      <c r="FD41" s="126"/>
      <c r="FE41" s="126"/>
      <c r="FF41" s="126"/>
      <c r="FG41" s="126"/>
      <c r="FH41" s="126"/>
      <c r="FI41" s="126"/>
      <c r="FJ41" s="126"/>
      <c r="FK41" s="126"/>
      <c r="FL41" s="126"/>
      <c r="FM41" s="126"/>
      <c r="FN41" s="126"/>
      <c r="FO41" s="126"/>
      <c r="FP41" s="126"/>
      <c r="FQ41" s="126"/>
      <c r="FR41" s="126"/>
      <c r="FS41" s="126"/>
      <c r="FT41" s="126"/>
      <c r="FU41" s="126"/>
      <c r="FV41" s="126"/>
      <c r="FW41" s="126"/>
      <c r="FX41" s="126"/>
      <c r="FY41" s="126"/>
      <c r="FZ41" s="126"/>
      <c r="GA41" s="126"/>
      <c r="GB41" s="126"/>
      <c r="GC41" s="126"/>
      <c r="GD41" s="126"/>
      <c r="GE41" s="126"/>
      <c r="GF41" s="126"/>
      <c r="GG41" s="126"/>
      <c r="GH41" s="126"/>
      <c r="GI41" s="126"/>
      <c r="GJ41" s="126"/>
      <c r="GK41" s="126"/>
      <c r="GL41" s="126"/>
      <c r="GM41" s="126"/>
      <c r="GN41" s="126"/>
      <c r="GO41" s="126"/>
      <c r="GP41" s="126"/>
      <c r="GQ41" s="126"/>
      <c r="GR41" s="126"/>
      <c r="GS41" s="126"/>
      <c r="GT41" s="126"/>
      <c r="GU41" s="126"/>
      <c r="GV41" s="126"/>
      <c r="GW41" s="126"/>
      <c r="GX41" s="126"/>
      <c r="GY41" s="126"/>
      <c r="GZ41" s="126"/>
      <c r="HA41" s="126"/>
      <c r="HB41" s="126"/>
      <c r="HC41" s="126"/>
      <c r="HD41" s="126"/>
      <c r="HE41" s="126"/>
      <c r="HF41" s="126"/>
      <c r="HG41" s="126"/>
      <c r="HH41" s="126"/>
      <c r="HI41" s="126"/>
      <c r="HJ41" s="126"/>
      <c r="HK41" s="126"/>
      <c r="HL41" s="126"/>
      <c r="HM41" s="126"/>
      <c r="HN41" s="126"/>
      <c r="HO41" s="126"/>
      <c r="HP41" s="126"/>
      <c r="HQ41" s="126"/>
      <c r="HR41" s="126"/>
      <c r="HS41" s="126"/>
      <c r="HT41" s="126"/>
      <c r="HU41" s="126"/>
      <c r="HV41" s="126"/>
      <c r="HW41" s="126"/>
      <c r="HX41" s="126"/>
      <c r="HY41" s="126"/>
      <c r="HZ41" s="126"/>
      <c r="IA41" s="126"/>
      <c r="IB41" s="126"/>
      <c r="IC41" s="126"/>
      <c r="ID41" s="126"/>
      <c r="IE41" s="126"/>
      <c r="IF41" s="126"/>
      <c r="IG41" s="126"/>
      <c r="IH41" s="126"/>
      <c r="II41" s="126"/>
      <c r="IJ41" s="126"/>
      <c r="IK41" s="126"/>
      <c r="IL41" s="126"/>
      <c r="IM41" s="126"/>
      <c r="IN41" s="126"/>
      <c r="IO41" s="126"/>
      <c r="IP41" s="126"/>
      <c r="IQ41" s="126"/>
      <c r="IR41" s="126"/>
      <c r="IS41" s="126"/>
    </row>
    <row r="42" spans="1:253" s="122" customFormat="1" ht="21">
      <c r="A42" s="112"/>
      <c r="B42" s="112"/>
      <c r="C42" s="121"/>
      <c r="D42" s="651" t="s">
        <v>162</v>
      </c>
      <c r="E42" s="127"/>
      <c r="F42" s="1866"/>
      <c r="G42" s="1866"/>
      <c r="H42" s="743" t="s">
        <v>48</v>
      </c>
      <c r="L42" s="651" t="s">
        <v>168</v>
      </c>
      <c r="M42" s="651"/>
      <c r="N42" s="409"/>
      <c r="O42" s="165" t="s">
        <v>76</v>
      </c>
      <c r="P42" s="651" t="s">
        <v>170</v>
      </c>
      <c r="Q42" s="651"/>
      <c r="R42" s="409"/>
      <c r="S42" s="165" t="s">
        <v>171</v>
      </c>
      <c r="U42" s="124"/>
      <c r="Y42" s="124"/>
      <c r="AA42" s="125"/>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c r="BR42" s="126"/>
      <c r="BS42" s="126"/>
      <c r="BT42" s="126"/>
      <c r="BU42" s="126"/>
      <c r="BV42" s="126"/>
      <c r="BW42" s="126"/>
      <c r="BX42" s="126"/>
      <c r="BY42" s="126"/>
      <c r="BZ42" s="126"/>
      <c r="CA42" s="126"/>
      <c r="CB42" s="126"/>
      <c r="CC42" s="126"/>
      <c r="CD42" s="126"/>
      <c r="CE42" s="126"/>
      <c r="CF42" s="126"/>
      <c r="CG42" s="126"/>
      <c r="CH42" s="126"/>
      <c r="CI42" s="126"/>
      <c r="CJ42" s="126"/>
      <c r="CK42" s="126"/>
      <c r="CL42" s="126"/>
      <c r="CM42" s="126"/>
      <c r="CN42" s="126"/>
      <c r="CO42" s="126"/>
      <c r="CP42" s="126"/>
      <c r="CQ42" s="126"/>
      <c r="CR42" s="126"/>
      <c r="CS42" s="126"/>
      <c r="CT42" s="126"/>
      <c r="CU42" s="126"/>
      <c r="CV42" s="126"/>
      <c r="CW42" s="126"/>
      <c r="CX42" s="126"/>
      <c r="CY42" s="126"/>
      <c r="CZ42" s="126"/>
      <c r="DA42" s="126"/>
      <c r="DB42" s="126"/>
      <c r="DC42" s="126"/>
      <c r="DD42" s="126"/>
      <c r="DE42" s="126"/>
      <c r="DF42" s="126"/>
      <c r="DG42" s="126"/>
      <c r="DH42" s="126"/>
      <c r="DI42" s="126"/>
      <c r="DJ42" s="126"/>
      <c r="DK42" s="126"/>
      <c r="DL42" s="126"/>
      <c r="DM42" s="126"/>
      <c r="DN42" s="126"/>
      <c r="DO42" s="126"/>
      <c r="DP42" s="126"/>
      <c r="DQ42" s="126"/>
      <c r="DR42" s="126"/>
      <c r="DS42" s="126"/>
      <c r="DT42" s="126"/>
      <c r="DU42" s="126"/>
      <c r="DV42" s="126"/>
      <c r="DW42" s="126"/>
      <c r="DX42" s="126"/>
      <c r="DY42" s="126"/>
      <c r="DZ42" s="126"/>
      <c r="EA42" s="126"/>
      <c r="EB42" s="126"/>
      <c r="EC42" s="126"/>
      <c r="ED42" s="126"/>
      <c r="EE42" s="126"/>
      <c r="EF42" s="126"/>
      <c r="EG42" s="126"/>
      <c r="EH42" s="126"/>
      <c r="EI42" s="126"/>
      <c r="EJ42" s="126"/>
      <c r="EK42" s="126"/>
      <c r="EL42" s="126"/>
      <c r="EM42" s="126"/>
      <c r="EN42" s="126"/>
      <c r="EO42" s="126"/>
      <c r="EP42" s="126"/>
      <c r="EQ42" s="126"/>
      <c r="ER42" s="126"/>
      <c r="ES42" s="126"/>
      <c r="ET42" s="126"/>
      <c r="EU42" s="126"/>
      <c r="EV42" s="126"/>
      <c r="EW42" s="126"/>
      <c r="EX42" s="126"/>
      <c r="EY42" s="126"/>
      <c r="EZ42" s="126"/>
      <c r="FA42" s="126"/>
      <c r="FB42" s="126"/>
      <c r="FC42" s="126"/>
      <c r="FD42" s="126"/>
      <c r="FE42" s="126"/>
      <c r="FF42" s="126"/>
      <c r="FG42" s="126"/>
      <c r="FH42" s="126"/>
      <c r="FI42" s="126"/>
      <c r="FJ42" s="126"/>
      <c r="FK42" s="126"/>
      <c r="FL42" s="126"/>
      <c r="FM42" s="126"/>
      <c r="FN42" s="126"/>
      <c r="FO42" s="126"/>
      <c r="FP42" s="126"/>
      <c r="FQ42" s="126"/>
      <c r="FR42" s="126"/>
      <c r="FS42" s="126"/>
      <c r="FT42" s="126"/>
      <c r="FU42" s="126"/>
      <c r="FV42" s="126"/>
      <c r="FW42" s="126"/>
      <c r="FX42" s="126"/>
      <c r="FY42" s="126"/>
      <c r="FZ42" s="126"/>
      <c r="GA42" s="126"/>
      <c r="GB42" s="126"/>
      <c r="GC42" s="126"/>
      <c r="GD42" s="126"/>
      <c r="GE42" s="126"/>
      <c r="GF42" s="126"/>
      <c r="GG42" s="126"/>
      <c r="GH42" s="126"/>
      <c r="GI42" s="126"/>
      <c r="GJ42" s="126"/>
      <c r="GK42" s="126"/>
      <c r="GL42" s="126"/>
      <c r="GM42" s="126"/>
      <c r="GN42" s="126"/>
      <c r="GO42" s="126"/>
      <c r="GP42" s="126"/>
      <c r="GQ42" s="126"/>
      <c r="GR42" s="126"/>
      <c r="GS42" s="126"/>
      <c r="GT42" s="126"/>
      <c r="GU42" s="126"/>
      <c r="GV42" s="126"/>
      <c r="GW42" s="126"/>
      <c r="GX42" s="126"/>
      <c r="GY42" s="126"/>
      <c r="GZ42" s="126"/>
      <c r="HA42" s="126"/>
      <c r="HB42" s="126"/>
      <c r="HC42" s="126"/>
      <c r="HD42" s="126"/>
      <c r="HE42" s="126"/>
      <c r="HF42" s="126"/>
      <c r="HG42" s="126"/>
      <c r="HH42" s="126"/>
      <c r="HI42" s="126"/>
      <c r="HJ42" s="126"/>
      <c r="HK42" s="126"/>
      <c r="HL42" s="126"/>
      <c r="HM42" s="126"/>
      <c r="HN42" s="126"/>
      <c r="HO42" s="126"/>
      <c r="HP42" s="126"/>
      <c r="HQ42" s="126"/>
      <c r="HR42" s="126"/>
      <c r="HS42" s="126"/>
      <c r="HT42" s="126"/>
      <c r="HU42" s="126"/>
      <c r="HV42" s="126"/>
      <c r="HW42" s="126"/>
      <c r="HX42" s="126"/>
      <c r="HY42" s="126"/>
      <c r="HZ42" s="126"/>
      <c r="IA42" s="126"/>
      <c r="IB42" s="126"/>
      <c r="IC42" s="126"/>
      <c r="ID42" s="126"/>
      <c r="IE42" s="126"/>
      <c r="IF42" s="126"/>
      <c r="IG42" s="126"/>
      <c r="IH42" s="126"/>
      <c r="II42" s="126"/>
      <c r="IJ42" s="126"/>
      <c r="IK42" s="126"/>
      <c r="IL42" s="126"/>
      <c r="IM42" s="126"/>
      <c r="IN42" s="126"/>
      <c r="IO42" s="126"/>
      <c r="IP42" s="126"/>
      <c r="IQ42" s="126"/>
      <c r="IR42" s="126"/>
      <c r="IS42" s="126"/>
    </row>
    <row r="43" spans="1:253" s="122" customFormat="1" ht="21">
      <c r="A43" s="112"/>
      <c r="B43" s="112"/>
      <c r="C43" s="121"/>
      <c r="F43" s="357"/>
      <c r="G43" s="365"/>
      <c r="H43" s="154"/>
      <c r="N43" s="101"/>
      <c r="O43" s="127"/>
      <c r="P43" s="127"/>
      <c r="Q43" s="127"/>
      <c r="R43" s="101"/>
      <c r="U43" s="124"/>
      <c r="Y43" s="124"/>
      <c r="AA43" s="125"/>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26"/>
      <c r="BR43" s="126"/>
      <c r="BS43" s="126"/>
      <c r="BT43" s="126"/>
      <c r="BU43" s="126"/>
      <c r="BV43" s="126"/>
      <c r="BW43" s="126"/>
      <c r="BX43" s="126"/>
      <c r="BY43" s="126"/>
      <c r="BZ43" s="126"/>
      <c r="CA43" s="126"/>
      <c r="CB43" s="126"/>
      <c r="CC43" s="126"/>
      <c r="CD43" s="126"/>
      <c r="CE43" s="126"/>
      <c r="CF43" s="126"/>
      <c r="CG43" s="126"/>
      <c r="CH43" s="126"/>
      <c r="CI43" s="126"/>
      <c r="CJ43" s="126"/>
      <c r="CK43" s="126"/>
      <c r="CL43" s="126"/>
      <c r="CM43" s="126"/>
      <c r="CN43" s="126"/>
      <c r="CO43" s="126"/>
      <c r="CP43" s="126"/>
      <c r="CQ43" s="126"/>
      <c r="CR43" s="126"/>
      <c r="CS43" s="126"/>
      <c r="CT43" s="126"/>
      <c r="CU43" s="126"/>
      <c r="CV43" s="126"/>
      <c r="CW43" s="126"/>
      <c r="CX43" s="126"/>
      <c r="CY43" s="126"/>
      <c r="CZ43" s="126"/>
      <c r="DA43" s="126"/>
      <c r="DB43" s="126"/>
      <c r="DC43" s="126"/>
      <c r="DD43" s="126"/>
      <c r="DE43" s="126"/>
      <c r="DF43" s="126"/>
      <c r="DG43" s="126"/>
      <c r="DH43" s="126"/>
      <c r="DI43" s="126"/>
      <c r="DJ43" s="126"/>
      <c r="DK43" s="126"/>
      <c r="DL43" s="126"/>
      <c r="DM43" s="126"/>
      <c r="DN43" s="126"/>
      <c r="DO43" s="126"/>
      <c r="DP43" s="126"/>
      <c r="DQ43" s="126"/>
      <c r="DR43" s="126"/>
      <c r="DS43" s="126"/>
      <c r="DT43" s="126"/>
      <c r="DU43" s="126"/>
      <c r="DV43" s="126"/>
      <c r="DW43" s="126"/>
      <c r="DX43" s="126"/>
      <c r="DY43" s="126"/>
      <c r="DZ43" s="126"/>
      <c r="EA43" s="126"/>
      <c r="EB43" s="126"/>
      <c r="EC43" s="126"/>
      <c r="ED43" s="126"/>
      <c r="EE43" s="126"/>
      <c r="EF43" s="126"/>
      <c r="EG43" s="126"/>
      <c r="EH43" s="126"/>
      <c r="EI43" s="126"/>
      <c r="EJ43" s="126"/>
      <c r="EK43" s="126"/>
      <c r="EL43" s="126"/>
      <c r="EM43" s="126"/>
      <c r="EN43" s="126"/>
      <c r="EO43" s="126"/>
      <c r="EP43" s="126"/>
      <c r="EQ43" s="126"/>
      <c r="ER43" s="126"/>
      <c r="ES43" s="126"/>
      <c r="ET43" s="126"/>
      <c r="EU43" s="126"/>
      <c r="EV43" s="126"/>
      <c r="EW43" s="126"/>
      <c r="EX43" s="126"/>
      <c r="EY43" s="126"/>
      <c r="EZ43" s="126"/>
      <c r="FA43" s="126"/>
      <c r="FB43" s="126"/>
      <c r="FC43" s="126"/>
      <c r="FD43" s="126"/>
      <c r="FE43" s="126"/>
      <c r="FF43" s="126"/>
      <c r="FG43" s="126"/>
      <c r="FH43" s="126"/>
      <c r="FI43" s="126"/>
      <c r="FJ43" s="126"/>
      <c r="FK43" s="126"/>
      <c r="FL43" s="126"/>
      <c r="FM43" s="126"/>
      <c r="FN43" s="126"/>
      <c r="FO43" s="126"/>
      <c r="FP43" s="126"/>
      <c r="FQ43" s="126"/>
      <c r="FR43" s="126"/>
      <c r="FS43" s="126"/>
      <c r="FT43" s="126"/>
      <c r="FU43" s="126"/>
      <c r="FV43" s="126"/>
      <c r="FW43" s="126"/>
      <c r="FX43" s="126"/>
      <c r="FY43" s="126"/>
      <c r="FZ43" s="126"/>
      <c r="GA43" s="126"/>
      <c r="GB43" s="126"/>
      <c r="GC43" s="126"/>
      <c r="GD43" s="126"/>
      <c r="GE43" s="126"/>
      <c r="GF43" s="126"/>
      <c r="GG43" s="126"/>
      <c r="GH43" s="126"/>
      <c r="GI43" s="126"/>
      <c r="GJ43" s="126"/>
      <c r="GK43" s="126"/>
      <c r="GL43" s="126"/>
      <c r="GM43" s="126"/>
      <c r="GN43" s="126"/>
      <c r="GO43" s="126"/>
      <c r="GP43" s="126"/>
      <c r="GQ43" s="126"/>
      <c r="GR43" s="126"/>
      <c r="GS43" s="126"/>
      <c r="GT43" s="126"/>
      <c r="GU43" s="126"/>
      <c r="GV43" s="126"/>
      <c r="GW43" s="126"/>
      <c r="GX43" s="126"/>
      <c r="GY43" s="126"/>
      <c r="GZ43" s="126"/>
      <c r="HA43" s="126"/>
      <c r="HB43" s="126"/>
      <c r="HC43" s="126"/>
      <c r="HD43" s="126"/>
      <c r="HE43" s="126"/>
      <c r="HF43" s="126"/>
      <c r="HG43" s="126"/>
      <c r="HH43" s="126"/>
      <c r="HI43" s="126"/>
      <c r="HJ43" s="126"/>
      <c r="HK43" s="126"/>
      <c r="HL43" s="126"/>
      <c r="HM43" s="126"/>
      <c r="HN43" s="126"/>
      <c r="HO43" s="126"/>
      <c r="HP43" s="126"/>
      <c r="HQ43" s="126"/>
      <c r="HR43" s="126"/>
      <c r="HS43" s="126"/>
      <c r="HT43" s="126"/>
      <c r="HU43" s="126"/>
      <c r="HV43" s="126"/>
      <c r="HW43" s="126"/>
      <c r="HX43" s="126"/>
      <c r="HY43" s="126"/>
      <c r="HZ43" s="126"/>
      <c r="IA43" s="126"/>
      <c r="IB43" s="126"/>
      <c r="IC43" s="126"/>
      <c r="ID43" s="126"/>
      <c r="IE43" s="126"/>
      <c r="IF43" s="126"/>
      <c r="IG43" s="126"/>
      <c r="IH43" s="126"/>
      <c r="II43" s="126"/>
      <c r="IJ43" s="126"/>
      <c r="IK43" s="126"/>
      <c r="IL43" s="126"/>
      <c r="IM43" s="126"/>
      <c r="IN43" s="126"/>
      <c r="IO43" s="126"/>
      <c r="IP43" s="126"/>
      <c r="IQ43" s="126"/>
      <c r="IR43" s="126"/>
      <c r="IS43" s="126"/>
    </row>
    <row r="44" spans="1:253" s="731" customFormat="1" ht="17">
      <c r="A44" s="729" t="s">
        <v>172</v>
      </c>
      <c r="B44" s="729"/>
      <c r="C44" s="730"/>
      <c r="F44" s="1292"/>
      <c r="G44" s="732"/>
      <c r="J44" s="733"/>
      <c r="K44" s="733" t="s">
        <v>8</v>
      </c>
      <c r="L44" s="733"/>
      <c r="M44" s="734"/>
      <c r="N44" s="1624"/>
      <c r="O44" s="733"/>
      <c r="P44" s="733"/>
      <c r="Q44" s="733"/>
      <c r="R44" s="1292"/>
      <c r="U44" s="735"/>
      <c r="Y44" s="735"/>
      <c r="AA44" s="736"/>
      <c r="AL44" s="737"/>
      <c r="AM44" s="737"/>
      <c r="AN44" s="737"/>
      <c r="AO44" s="737"/>
      <c r="AP44" s="737"/>
      <c r="AQ44" s="737"/>
      <c r="AR44" s="737"/>
      <c r="AS44" s="737"/>
      <c r="AT44" s="737"/>
      <c r="AU44" s="737"/>
      <c r="AV44" s="737"/>
      <c r="AW44" s="737"/>
      <c r="AX44" s="737"/>
      <c r="AY44" s="737"/>
      <c r="AZ44" s="737"/>
      <c r="BA44" s="737"/>
      <c r="BB44" s="737"/>
      <c r="BC44" s="737"/>
      <c r="BD44" s="737"/>
      <c r="BE44" s="737"/>
      <c r="BF44" s="737"/>
      <c r="BG44" s="737"/>
      <c r="BH44" s="737"/>
      <c r="BI44" s="737"/>
      <c r="BJ44" s="737"/>
      <c r="BK44" s="737"/>
      <c r="BL44" s="737"/>
      <c r="BM44" s="737"/>
      <c r="BN44" s="737"/>
      <c r="BO44" s="737"/>
      <c r="BP44" s="737"/>
      <c r="BQ44" s="737"/>
      <c r="BR44" s="737"/>
      <c r="BS44" s="737"/>
      <c r="BT44" s="737"/>
      <c r="BU44" s="737"/>
      <c r="BV44" s="737"/>
      <c r="BW44" s="737"/>
      <c r="BX44" s="737"/>
      <c r="BY44" s="737"/>
      <c r="BZ44" s="737"/>
      <c r="CA44" s="737"/>
      <c r="CB44" s="737"/>
      <c r="CC44" s="737"/>
      <c r="CD44" s="737"/>
      <c r="CE44" s="737"/>
      <c r="CF44" s="737"/>
      <c r="CG44" s="737"/>
      <c r="CH44" s="737"/>
      <c r="CI44" s="737"/>
      <c r="CJ44" s="737"/>
      <c r="CK44" s="737"/>
      <c r="CL44" s="737"/>
      <c r="CM44" s="737"/>
      <c r="CN44" s="737"/>
      <c r="CO44" s="737"/>
      <c r="CP44" s="737"/>
      <c r="CQ44" s="737"/>
      <c r="CR44" s="737"/>
      <c r="CS44" s="737"/>
      <c r="CT44" s="737"/>
      <c r="CU44" s="737"/>
      <c r="CV44" s="737"/>
      <c r="CW44" s="737"/>
      <c r="CX44" s="737"/>
      <c r="CY44" s="737"/>
      <c r="CZ44" s="737"/>
      <c r="DA44" s="737"/>
      <c r="DB44" s="737"/>
      <c r="DC44" s="737"/>
      <c r="DD44" s="737"/>
      <c r="DE44" s="737"/>
      <c r="DF44" s="737"/>
      <c r="DG44" s="737"/>
      <c r="DH44" s="737"/>
      <c r="DI44" s="737"/>
      <c r="DJ44" s="737"/>
      <c r="DK44" s="737"/>
      <c r="DL44" s="737"/>
      <c r="DM44" s="737"/>
      <c r="DN44" s="737"/>
      <c r="DO44" s="737"/>
      <c r="DP44" s="737"/>
      <c r="DQ44" s="737"/>
      <c r="DR44" s="737"/>
      <c r="DS44" s="737"/>
      <c r="DT44" s="737"/>
      <c r="DU44" s="737"/>
      <c r="DV44" s="737"/>
      <c r="DW44" s="737"/>
      <c r="DX44" s="737"/>
      <c r="DY44" s="737"/>
      <c r="DZ44" s="737"/>
      <c r="EA44" s="737"/>
      <c r="EB44" s="737"/>
      <c r="EC44" s="737"/>
      <c r="ED44" s="737"/>
      <c r="EE44" s="737"/>
      <c r="EF44" s="737"/>
      <c r="EG44" s="737"/>
      <c r="EH44" s="737"/>
      <c r="EI44" s="737"/>
      <c r="EJ44" s="737"/>
      <c r="EK44" s="737"/>
      <c r="EL44" s="737"/>
      <c r="EM44" s="737"/>
      <c r="EN44" s="737"/>
      <c r="EO44" s="737"/>
      <c r="EP44" s="737"/>
      <c r="EQ44" s="737"/>
      <c r="ER44" s="737"/>
      <c r="ES44" s="737"/>
      <c r="ET44" s="737"/>
      <c r="EU44" s="737"/>
      <c r="EV44" s="737"/>
      <c r="EW44" s="737"/>
      <c r="EX44" s="737"/>
      <c r="EY44" s="737"/>
      <c r="EZ44" s="737"/>
      <c r="FA44" s="737"/>
      <c r="FB44" s="737"/>
      <c r="FC44" s="737"/>
      <c r="FD44" s="737"/>
      <c r="FE44" s="737"/>
      <c r="FF44" s="737"/>
      <c r="FG44" s="737"/>
      <c r="FH44" s="737"/>
      <c r="FI44" s="737"/>
      <c r="FJ44" s="737"/>
      <c r="FK44" s="737"/>
      <c r="FL44" s="737"/>
      <c r="FM44" s="737"/>
      <c r="FN44" s="737"/>
      <c r="FO44" s="737"/>
      <c r="FP44" s="737"/>
      <c r="FQ44" s="737"/>
      <c r="FR44" s="737"/>
      <c r="FS44" s="737"/>
      <c r="FT44" s="737"/>
      <c r="FU44" s="737"/>
      <c r="FV44" s="737"/>
      <c r="FW44" s="737"/>
      <c r="FX44" s="737"/>
      <c r="FY44" s="737"/>
      <c r="FZ44" s="737"/>
      <c r="GA44" s="737"/>
      <c r="GB44" s="737"/>
      <c r="GC44" s="737"/>
      <c r="GD44" s="737"/>
      <c r="GE44" s="737"/>
      <c r="GF44" s="737"/>
      <c r="GG44" s="737"/>
      <c r="GH44" s="737"/>
      <c r="GI44" s="737"/>
      <c r="GJ44" s="737"/>
      <c r="GK44" s="737"/>
      <c r="GL44" s="737"/>
      <c r="GM44" s="737"/>
      <c r="GN44" s="737"/>
      <c r="GO44" s="737"/>
      <c r="GP44" s="737"/>
      <c r="GQ44" s="737"/>
      <c r="GR44" s="737"/>
      <c r="GS44" s="737"/>
      <c r="GT44" s="737"/>
      <c r="GU44" s="737"/>
      <c r="GV44" s="737"/>
      <c r="GW44" s="737"/>
      <c r="GX44" s="737"/>
      <c r="GY44" s="737"/>
      <c r="GZ44" s="737"/>
      <c r="HA44" s="737"/>
      <c r="HB44" s="737"/>
      <c r="HC44" s="737"/>
      <c r="HD44" s="737"/>
      <c r="HE44" s="737"/>
      <c r="HF44" s="737"/>
      <c r="HG44" s="737"/>
      <c r="HH44" s="737"/>
      <c r="HI44" s="737"/>
      <c r="HJ44" s="737"/>
      <c r="HK44" s="737"/>
      <c r="HL44" s="737"/>
      <c r="HM44" s="737"/>
      <c r="HN44" s="737"/>
      <c r="HO44" s="737"/>
      <c r="HP44" s="737"/>
      <c r="HQ44" s="737"/>
      <c r="HR44" s="737"/>
      <c r="HS44" s="737"/>
      <c r="HT44" s="737"/>
      <c r="HU44" s="737"/>
      <c r="HV44" s="737"/>
      <c r="HW44" s="737"/>
      <c r="HX44" s="737"/>
      <c r="HY44" s="737"/>
      <c r="HZ44" s="737"/>
      <c r="IA44" s="737"/>
      <c r="IB44" s="737"/>
      <c r="IC44" s="737"/>
      <c r="ID44" s="737"/>
      <c r="IE44" s="737"/>
      <c r="IF44" s="737"/>
      <c r="IG44" s="737"/>
      <c r="IH44" s="737"/>
      <c r="II44" s="737"/>
      <c r="IJ44" s="737"/>
      <c r="IK44" s="737"/>
      <c r="IL44" s="737"/>
      <c r="IM44" s="737"/>
      <c r="IN44" s="737"/>
      <c r="IO44" s="737"/>
      <c r="IP44" s="737"/>
      <c r="IQ44" s="737"/>
      <c r="IR44" s="737"/>
      <c r="IS44" s="737"/>
    </row>
    <row r="45" spans="1:253" s="122" customFormat="1" ht="21">
      <c r="A45" s="112"/>
      <c r="B45" s="112"/>
      <c r="C45" s="121"/>
      <c r="F45" s="357"/>
      <c r="G45" s="365"/>
      <c r="H45" s="154"/>
      <c r="J45" s="127"/>
      <c r="K45" s="127"/>
      <c r="L45" s="127"/>
      <c r="M45" s="128"/>
      <c r="N45" s="130"/>
      <c r="O45" s="127"/>
      <c r="P45" s="127"/>
      <c r="Q45" s="127"/>
      <c r="R45" s="101"/>
      <c r="U45" s="124"/>
      <c r="Y45" s="124"/>
      <c r="AA45" s="125"/>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26"/>
      <c r="BT45" s="126"/>
      <c r="BU45" s="126"/>
      <c r="BV45" s="126"/>
      <c r="BW45" s="126"/>
      <c r="BX45" s="126"/>
      <c r="BY45" s="126"/>
      <c r="BZ45" s="126"/>
      <c r="CA45" s="126"/>
      <c r="CB45" s="126"/>
      <c r="CC45" s="126"/>
      <c r="CD45" s="126"/>
      <c r="CE45" s="126"/>
      <c r="CF45" s="126"/>
      <c r="CG45" s="126"/>
      <c r="CH45" s="126"/>
      <c r="CI45" s="126"/>
      <c r="CJ45" s="126"/>
      <c r="CK45" s="126"/>
      <c r="CL45" s="126"/>
      <c r="CM45" s="126"/>
      <c r="CN45" s="126"/>
      <c r="CO45" s="126"/>
      <c r="CP45" s="126"/>
      <c r="CQ45" s="126"/>
      <c r="CR45" s="126"/>
      <c r="CS45" s="126"/>
      <c r="CT45" s="126"/>
      <c r="CU45" s="126"/>
      <c r="CV45" s="126"/>
      <c r="CW45" s="126"/>
      <c r="CX45" s="126"/>
      <c r="CY45" s="126"/>
      <c r="CZ45" s="126"/>
      <c r="DA45" s="126"/>
      <c r="DB45" s="126"/>
      <c r="DC45" s="126"/>
      <c r="DD45" s="126"/>
      <c r="DE45" s="126"/>
      <c r="DF45" s="126"/>
      <c r="DG45" s="126"/>
      <c r="DH45" s="126"/>
      <c r="DI45" s="126"/>
      <c r="DJ45" s="126"/>
      <c r="DK45" s="126"/>
      <c r="DL45" s="126"/>
      <c r="DM45" s="126"/>
      <c r="DN45" s="126"/>
      <c r="DO45" s="126"/>
      <c r="DP45" s="126"/>
      <c r="DQ45" s="126"/>
      <c r="DR45" s="126"/>
      <c r="DS45" s="126"/>
      <c r="DT45" s="126"/>
      <c r="DU45" s="126"/>
      <c r="DV45" s="126"/>
      <c r="DW45" s="126"/>
      <c r="DX45" s="126"/>
      <c r="DY45" s="126"/>
      <c r="DZ45" s="126"/>
      <c r="EA45" s="126"/>
      <c r="EB45" s="126"/>
      <c r="EC45" s="126"/>
      <c r="ED45" s="126"/>
      <c r="EE45" s="126"/>
      <c r="EF45" s="126"/>
      <c r="EG45" s="126"/>
      <c r="EH45" s="126"/>
      <c r="EI45" s="126"/>
      <c r="EJ45" s="126"/>
      <c r="EK45" s="126"/>
      <c r="EL45" s="126"/>
      <c r="EM45" s="126"/>
      <c r="EN45" s="126"/>
      <c r="EO45" s="126"/>
      <c r="EP45" s="126"/>
      <c r="EQ45" s="126"/>
      <c r="ER45" s="126"/>
      <c r="ES45" s="126"/>
      <c r="ET45" s="126"/>
      <c r="EU45" s="126"/>
      <c r="EV45" s="126"/>
      <c r="EW45" s="126"/>
      <c r="EX45" s="126"/>
      <c r="EY45" s="126"/>
      <c r="EZ45" s="126"/>
      <c r="FA45" s="126"/>
      <c r="FB45" s="126"/>
      <c r="FC45" s="126"/>
      <c r="FD45" s="126"/>
      <c r="FE45" s="126"/>
      <c r="FF45" s="126"/>
      <c r="FG45" s="126"/>
      <c r="FH45" s="126"/>
      <c r="FI45" s="126"/>
      <c r="FJ45" s="126"/>
      <c r="FK45" s="126"/>
      <c r="FL45" s="126"/>
      <c r="FM45" s="126"/>
      <c r="FN45" s="126"/>
      <c r="FO45" s="126"/>
      <c r="FP45" s="126"/>
      <c r="FQ45" s="126"/>
      <c r="FR45" s="126"/>
      <c r="FS45" s="126"/>
      <c r="FT45" s="126"/>
      <c r="FU45" s="126"/>
      <c r="FV45" s="126"/>
      <c r="FW45" s="126"/>
      <c r="FX45" s="126"/>
      <c r="FY45" s="126"/>
      <c r="FZ45" s="126"/>
      <c r="GA45" s="126"/>
      <c r="GB45" s="126"/>
      <c r="GC45" s="126"/>
      <c r="GD45" s="126"/>
      <c r="GE45" s="126"/>
      <c r="GF45" s="126"/>
      <c r="GG45" s="126"/>
      <c r="GH45" s="126"/>
      <c r="GI45" s="126"/>
      <c r="GJ45" s="126"/>
      <c r="GK45" s="126"/>
      <c r="GL45" s="126"/>
      <c r="GM45" s="126"/>
      <c r="GN45" s="126"/>
      <c r="GO45" s="126"/>
      <c r="GP45" s="126"/>
      <c r="GQ45" s="126"/>
      <c r="GR45" s="126"/>
      <c r="GS45" s="126"/>
      <c r="GT45" s="126"/>
      <c r="GU45" s="126"/>
      <c r="GV45" s="126"/>
      <c r="GW45" s="126"/>
      <c r="GX45" s="126"/>
      <c r="GY45" s="126"/>
      <c r="GZ45" s="126"/>
      <c r="HA45" s="126"/>
      <c r="HB45" s="126"/>
      <c r="HC45" s="126"/>
      <c r="HD45" s="126"/>
      <c r="HE45" s="126"/>
      <c r="HF45" s="126"/>
      <c r="HG45" s="126"/>
      <c r="HH45" s="126"/>
      <c r="HI45" s="126"/>
      <c r="HJ45" s="126"/>
      <c r="HK45" s="126"/>
      <c r="HL45" s="126"/>
      <c r="HM45" s="126"/>
      <c r="HN45" s="126"/>
      <c r="HO45" s="126"/>
      <c r="HP45" s="126"/>
      <c r="HQ45" s="126"/>
      <c r="HR45" s="126"/>
      <c r="HS45" s="126"/>
      <c r="HT45" s="126"/>
      <c r="HU45" s="126"/>
      <c r="HV45" s="126"/>
      <c r="HW45" s="126"/>
      <c r="HX45" s="126"/>
      <c r="HY45" s="126"/>
      <c r="HZ45" s="126"/>
      <c r="IA45" s="126"/>
      <c r="IB45" s="126"/>
      <c r="IC45" s="126"/>
      <c r="ID45" s="126"/>
      <c r="IE45" s="126"/>
      <c r="IF45" s="126"/>
      <c r="IG45" s="126"/>
      <c r="IH45" s="126"/>
      <c r="II45" s="126"/>
      <c r="IJ45" s="126"/>
      <c r="IK45" s="126"/>
      <c r="IL45" s="126"/>
      <c r="IM45" s="126"/>
      <c r="IN45" s="126"/>
      <c r="IO45" s="126"/>
      <c r="IP45" s="126"/>
      <c r="IQ45" s="126"/>
      <c r="IR45" s="126"/>
      <c r="IS45" s="126"/>
    </row>
    <row r="46" spans="1:253" s="122" customFormat="1" ht="21">
      <c r="A46" s="112"/>
      <c r="B46" s="651" t="s">
        <v>179</v>
      </c>
      <c r="C46" s="121"/>
      <c r="D46" s="651" t="s">
        <v>176</v>
      </c>
      <c r="F46" s="1866"/>
      <c r="G46" s="1866"/>
      <c r="H46" s="165" t="s">
        <v>178</v>
      </c>
      <c r="M46" s="128"/>
      <c r="N46" s="130"/>
      <c r="O46" s="127"/>
      <c r="P46" s="127"/>
      <c r="Q46" s="127"/>
      <c r="R46" s="101"/>
      <c r="U46" s="124"/>
      <c r="Y46" s="124"/>
      <c r="AA46" s="125"/>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c r="BU46" s="126"/>
      <c r="BV46" s="126"/>
      <c r="BW46" s="126"/>
      <c r="BX46" s="126"/>
      <c r="BY46" s="126"/>
      <c r="BZ46" s="126"/>
      <c r="CA46" s="126"/>
      <c r="CB46" s="126"/>
      <c r="CC46" s="126"/>
      <c r="CD46" s="126"/>
      <c r="CE46" s="126"/>
      <c r="CF46" s="126"/>
      <c r="CG46" s="126"/>
      <c r="CH46" s="126"/>
      <c r="CI46" s="126"/>
      <c r="CJ46" s="126"/>
      <c r="CK46" s="126"/>
      <c r="CL46" s="126"/>
      <c r="CM46" s="126"/>
      <c r="CN46" s="126"/>
      <c r="CO46" s="126"/>
      <c r="CP46" s="126"/>
      <c r="CQ46" s="126"/>
      <c r="CR46" s="126"/>
      <c r="CS46" s="126"/>
      <c r="CT46" s="126"/>
      <c r="CU46" s="126"/>
      <c r="CV46" s="126"/>
      <c r="CW46" s="126"/>
      <c r="CX46" s="126"/>
      <c r="CY46" s="126"/>
      <c r="CZ46" s="126"/>
      <c r="DA46" s="126"/>
      <c r="DB46" s="126"/>
      <c r="DC46" s="126"/>
      <c r="DD46" s="126"/>
      <c r="DE46" s="126"/>
      <c r="DF46" s="126"/>
      <c r="DG46" s="126"/>
      <c r="DH46" s="126"/>
      <c r="DI46" s="126"/>
      <c r="DJ46" s="126"/>
      <c r="DK46" s="126"/>
      <c r="DL46" s="126"/>
      <c r="DM46" s="126"/>
      <c r="DN46" s="126"/>
      <c r="DO46" s="126"/>
      <c r="DP46" s="126"/>
      <c r="DQ46" s="126"/>
      <c r="DR46" s="126"/>
      <c r="DS46" s="126"/>
      <c r="DT46" s="126"/>
      <c r="DU46" s="126"/>
      <c r="DV46" s="126"/>
      <c r="DW46" s="126"/>
      <c r="DX46" s="126"/>
      <c r="DY46" s="126"/>
      <c r="DZ46" s="126"/>
      <c r="EA46" s="126"/>
      <c r="EB46" s="126"/>
      <c r="EC46" s="126"/>
      <c r="ED46" s="126"/>
      <c r="EE46" s="126"/>
      <c r="EF46" s="126"/>
      <c r="EG46" s="126"/>
      <c r="EH46" s="126"/>
      <c r="EI46" s="126"/>
      <c r="EJ46" s="126"/>
      <c r="EK46" s="126"/>
      <c r="EL46" s="126"/>
      <c r="EM46" s="126"/>
      <c r="EN46" s="126"/>
      <c r="EO46" s="126"/>
      <c r="EP46" s="126"/>
      <c r="EQ46" s="126"/>
      <c r="ER46" s="126"/>
      <c r="ES46" s="126"/>
      <c r="ET46" s="126"/>
      <c r="EU46" s="126"/>
      <c r="EV46" s="126"/>
      <c r="EW46" s="126"/>
      <c r="EX46" s="126"/>
      <c r="EY46" s="126"/>
      <c r="EZ46" s="126"/>
      <c r="FA46" s="126"/>
      <c r="FB46" s="126"/>
      <c r="FC46" s="126"/>
      <c r="FD46" s="126"/>
      <c r="FE46" s="126"/>
      <c r="FF46" s="126"/>
      <c r="FG46" s="126"/>
      <c r="FH46" s="126"/>
      <c r="FI46" s="126"/>
      <c r="FJ46" s="126"/>
      <c r="FK46" s="126"/>
      <c r="FL46" s="126"/>
      <c r="FM46" s="126"/>
      <c r="FN46" s="126"/>
      <c r="FO46" s="126"/>
      <c r="FP46" s="126"/>
      <c r="FQ46" s="126"/>
      <c r="FR46" s="126"/>
      <c r="FS46" s="126"/>
      <c r="FT46" s="126"/>
      <c r="FU46" s="126"/>
      <c r="FV46" s="126"/>
      <c r="FW46" s="126"/>
      <c r="FX46" s="126"/>
      <c r="FY46" s="126"/>
      <c r="FZ46" s="126"/>
      <c r="GA46" s="126"/>
      <c r="GB46" s="126"/>
      <c r="GC46" s="126"/>
      <c r="GD46" s="126"/>
      <c r="GE46" s="126"/>
      <c r="GF46" s="126"/>
      <c r="GG46" s="126"/>
      <c r="GH46" s="126"/>
      <c r="GI46" s="126"/>
      <c r="GJ46" s="126"/>
      <c r="GK46" s="126"/>
      <c r="GL46" s="126"/>
      <c r="GM46" s="126"/>
      <c r="GN46" s="126"/>
      <c r="GO46" s="126"/>
      <c r="GP46" s="126"/>
      <c r="GQ46" s="126"/>
      <c r="GR46" s="126"/>
      <c r="GS46" s="126"/>
      <c r="GT46" s="126"/>
      <c r="GU46" s="126"/>
      <c r="GV46" s="126"/>
      <c r="GW46" s="126"/>
      <c r="GX46" s="126"/>
      <c r="GY46" s="126"/>
      <c r="GZ46" s="126"/>
      <c r="HA46" s="126"/>
      <c r="HB46" s="126"/>
      <c r="HC46" s="126"/>
      <c r="HD46" s="126"/>
      <c r="HE46" s="126"/>
      <c r="HF46" s="126"/>
      <c r="HG46" s="126"/>
      <c r="HH46" s="126"/>
      <c r="HI46" s="126"/>
      <c r="HJ46" s="126"/>
      <c r="HK46" s="126"/>
      <c r="HL46" s="126"/>
      <c r="HM46" s="126"/>
      <c r="HN46" s="126"/>
      <c r="HO46" s="126"/>
      <c r="HP46" s="126"/>
      <c r="HQ46" s="126"/>
      <c r="HR46" s="126"/>
      <c r="HS46" s="126"/>
      <c r="HT46" s="126"/>
      <c r="HU46" s="126"/>
      <c r="HV46" s="126"/>
      <c r="HW46" s="126"/>
      <c r="HX46" s="126"/>
      <c r="HY46" s="126"/>
      <c r="HZ46" s="126"/>
      <c r="IA46" s="126"/>
      <c r="IB46" s="126"/>
      <c r="IC46" s="126"/>
      <c r="ID46" s="126"/>
      <c r="IE46" s="126"/>
      <c r="IF46" s="126"/>
      <c r="IG46" s="126"/>
      <c r="IH46" s="126"/>
      <c r="II46" s="126"/>
      <c r="IJ46" s="126"/>
      <c r="IK46" s="126"/>
      <c r="IL46" s="126"/>
      <c r="IM46" s="126"/>
      <c r="IN46" s="126"/>
      <c r="IO46" s="126"/>
      <c r="IP46" s="126"/>
      <c r="IQ46" s="126"/>
      <c r="IR46" s="126"/>
      <c r="IS46" s="126"/>
    </row>
    <row r="47" spans="1:253" s="122" customFormat="1" ht="21">
      <c r="A47" s="112"/>
      <c r="B47" s="651" t="s">
        <v>173</v>
      </c>
      <c r="C47" s="121"/>
      <c r="D47" s="651" t="s">
        <v>176</v>
      </c>
      <c r="F47" s="1866"/>
      <c r="G47" s="1866"/>
      <c r="H47" s="165" t="s">
        <v>177</v>
      </c>
      <c r="M47" s="128"/>
      <c r="N47" s="130"/>
      <c r="O47" s="127"/>
      <c r="P47" s="127"/>
      <c r="Q47" s="127"/>
      <c r="R47" s="101"/>
      <c r="U47" s="124"/>
      <c r="Y47" s="124"/>
      <c r="AA47" s="125"/>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6"/>
      <c r="BY47" s="126"/>
      <c r="BZ47" s="126"/>
      <c r="CA47" s="126"/>
      <c r="CB47" s="126"/>
      <c r="CC47" s="126"/>
      <c r="CD47" s="126"/>
      <c r="CE47" s="126"/>
      <c r="CF47" s="126"/>
      <c r="CG47" s="126"/>
      <c r="CH47" s="126"/>
      <c r="CI47" s="126"/>
      <c r="CJ47" s="126"/>
      <c r="CK47" s="126"/>
      <c r="CL47" s="126"/>
      <c r="CM47" s="126"/>
      <c r="CN47" s="126"/>
      <c r="CO47" s="126"/>
      <c r="CP47" s="126"/>
      <c r="CQ47" s="126"/>
      <c r="CR47" s="126"/>
      <c r="CS47" s="126"/>
      <c r="CT47" s="126"/>
      <c r="CU47" s="126"/>
      <c r="CV47" s="126"/>
      <c r="CW47" s="126"/>
      <c r="CX47" s="126"/>
      <c r="CY47" s="126"/>
      <c r="CZ47" s="126"/>
      <c r="DA47" s="126"/>
      <c r="DB47" s="126"/>
      <c r="DC47" s="126"/>
      <c r="DD47" s="126"/>
      <c r="DE47" s="126"/>
      <c r="DF47" s="126"/>
      <c r="DG47" s="126"/>
      <c r="DH47" s="126"/>
      <c r="DI47" s="126"/>
      <c r="DJ47" s="126"/>
      <c r="DK47" s="126"/>
      <c r="DL47" s="126"/>
      <c r="DM47" s="126"/>
      <c r="DN47" s="126"/>
      <c r="DO47" s="126"/>
      <c r="DP47" s="126"/>
      <c r="DQ47" s="126"/>
      <c r="DR47" s="126"/>
      <c r="DS47" s="126"/>
      <c r="DT47" s="126"/>
      <c r="DU47" s="126"/>
      <c r="DV47" s="126"/>
      <c r="DW47" s="126"/>
      <c r="DX47" s="126"/>
      <c r="DY47" s="126"/>
      <c r="DZ47" s="126"/>
      <c r="EA47" s="126"/>
      <c r="EB47" s="126"/>
      <c r="EC47" s="126"/>
      <c r="ED47" s="126"/>
      <c r="EE47" s="126"/>
      <c r="EF47" s="126"/>
      <c r="EG47" s="126"/>
      <c r="EH47" s="126"/>
      <c r="EI47" s="126"/>
      <c r="EJ47" s="126"/>
      <c r="EK47" s="126"/>
      <c r="EL47" s="126"/>
      <c r="EM47" s="126"/>
      <c r="EN47" s="126"/>
      <c r="EO47" s="126"/>
      <c r="EP47" s="126"/>
      <c r="EQ47" s="126"/>
      <c r="ER47" s="126"/>
      <c r="ES47" s="126"/>
      <c r="ET47" s="126"/>
      <c r="EU47" s="126"/>
      <c r="EV47" s="126"/>
      <c r="EW47" s="126"/>
      <c r="EX47" s="126"/>
      <c r="EY47" s="126"/>
      <c r="EZ47" s="126"/>
      <c r="FA47" s="126"/>
      <c r="FB47" s="126"/>
      <c r="FC47" s="126"/>
      <c r="FD47" s="126"/>
      <c r="FE47" s="126"/>
      <c r="FF47" s="126"/>
      <c r="FG47" s="126"/>
      <c r="FH47" s="126"/>
      <c r="FI47" s="126"/>
      <c r="FJ47" s="126"/>
      <c r="FK47" s="126"/>
      <c r="FL47" s="126"/>
      <c r="FM47" s="126"/>
      <c r="FN47" s="126"/>
      <c r="FO47" s="126"/>
      <c r="FP47" s="126"/>
      <c r="FQ47" s="126"/>
      <c r="FR47" s="126"/>
      <c r="FS47" s="126"/>
      <c r="FT47" s="126"/>
      <c r="FU47" s="126"/>
      <c r="FV47" s="126"/>
      <c r="FW47" s="126"/>
      <c r="FX47" s="126"/>
      <c r="FY47" s="126"/>
      <c r="FZ47" s="126"/>
      <c r="GA47" s="126"/>
      <c r="GB47" s="126"/>
      <c r="GC47" s="126"/>
      <c r="GD47" s="126"/>
      <c r="GE47" s="126"/>
      <c r="GF47" s="126"/>
      <c r="GG47" s="126"/>
      <c r="GH47" s="126"/>
      <c r="GI47" s="126"/>
      <c r="GJ47" s="126"/>
      <c r="GK47" s="126"/>
      <c r="GL47" s="126"/>
      <c r="GM47" s="126"/>
      <c r="GN47" s="126"/>
      <c r="GO47" s="126"/>
      <c r="GP47" s="126"/>
      <c r="GQ47" s="126"/>
      <c r="GR47" s="126"/>
      <c r="GS47" s="126"/>
      <c r="GT47" s="126"/>
      <c r="GU47" s="126"/>
      <c r="GV47" s="126"/>
      <c r="GW47" s="126"/>
      <c r="GX47" s="126"/>
      <c r="GY47" s="126"/>
      <c r="GZ47" s="126"/>
      <c r="HA47" s="126"/>
      <c r="HB47" s="126"/>
      <c r="HC47" s="126"/>
      <c r="HD47" s="126"/>
      <c r="HE47" s="126"/>
      <c r="HF47" s="126"/>
      <c r="HG47" s="126"/>
      <c r="HH47" s="126"/>
      <c r="HI47" s="126"/>
      <c r="HJ47" s="126"/>
      <c r="HK47" s="126"/>
      <c r="HL47" s="126"/>
      <c r="HM47" s="126"/>
      <c r="HN47" s="126"/>
      <c r="HO47" s="126"/>
      <c r="HP47" s="126"/>
      <c r="HQ47" s="126"/>
      <c r="HR47" s="126"/>
      <c r="HS47" s="126"/>
      <c r="HT47" s="126"/>
      <c r="HU47" s="126"/>
      <c r="HV47" s="126"/>
      <c r="HW47" s="126"/>
      <c r="HX47" s="126"/>
      <c r="HY47" s="126"/>
      <c r="HZ47" s="126"/>
      <c r="IA47" s="126"/>
      <c r="IB47" s="126"/>
      <c r="IC47" s="126"/>
      <c r="ID47" s="126"/>
      <c r="IE47" s="126"/>
      <c r="IF47" s="126"/>
      <c r="IG47" s="126"/>
      <c r="IH47" s="126"/>
      <c r="II47" s="126"/>
      <c r="IJ47" s="126"/>
      <c r="IK47" s="126"/>
      <c r="IL47" s="126"/>
      <c r="IM47" s="126"/>
      <c r="IN47" s="126"/>
      <c r="IO47" s="126"/>
      <c r="IP47" s="126"/>
      <c r="IQ47" s="126"/>
      <c r="IR47" s="126"/>
      <c r="IS47" s="126"/>
    </row>
    <row r="48" spans="1:253" s="122" customFormat="1" ht="21">
      <c r="A48" s="112"/>
      <c r="B48" s="651" t="s">
        <v>174</v>
      </c>
      <c r="C48" s="121"/>
      <c r="D48" s="651" t="s">
        <v>176</v>
      </c>
      <c r="F48" s="1866"/>
      <c r="G48" s="1866"/>
      <c r="H48" s="165" t="s">
        <v>180</v>
      </c>
      <c r="M48" s="128"/>
      <c r="N48" s="130"/>
      <c r="O48" s="127"/>
      <c r="P48" s="127"/>
      <c r="Q48" s="127"/>
      <c r="R48" s="101"/>
      <c r="U48" s="124"/>
      <c r="Y48" s="124"/>
      <c r="AA48" s="125"/>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6"/>
      <c r="BR48" s="126"/>
      <c r="BS48" s="126"/>
      <c r="BT48" s="126"/>
      <c r="BU48" s="126"/>
      <c r="BV48" s="126"/>
      <c r="BW48" s="126"/>
      <c r="BX48" s="126"/>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c r="CV48" s="126"/>
      <c r="CW48" s="126"/>
      <c r="CX48" s="126"/>
      <c r="CY48" s="126"/>
      <c r="CZ48" s="126"/>
      <c r="DA48" s="126"/>
      <c r="DB48" s="126"/>
      <c r="DC48" s="126"/>
      <c r="DD48" s="126"/>
      <c r="DE48" s="126"/>
      <c r="DF48" s="126"/>
      <c r="DG48" s="126"/>
      <c r="DH48" s="126"/>
      <c r="DI48" s="126"/>
      <c r="DJ48" s="126"/>
      <c r="DK48" s="126"/>
      <c r="DL48" s="126"/>
      <c r="DM48" s="126"/>
      <c r="DN48" s="126"/>
      <c r="DO48" s="126"/>
      <c r="DP48" s="126"/>
      <c r="DQ48" s="126"/>
      <c r="DR48" s="126"/>
      <c r="DS48" s="126"/>
      <c r="DT48" s="126"/>
      <c r="DU48" s="126"/>
      <c r="DV48" s="126"/>
      <c r="DW48" s="126"/>
      <c r="DX48" s="126"/>
      <c r="DY48" s="126"/>
      <c r="DZ48" s="126"/>
      <c r="EA48" s="126"/>
      <c r="EB48" s="126"/>
      <c r="EC48" s="126"/>
      <c r="ED48" s="126"/>
      <c r="EE48" s="126"/>
      <c r="EF48" s="126"/>
      <c r="EG48" s="126"/>
      <c r="EH48" s="126"/>
      <c r="EI48" s="126"/>
      <c r="EJ48" s="126"/>
      <c r="EK48" s="126"/>
      <c r="EL48" s="126"/>
      <c r="EM48" s="126"/>
      <c r="EN48" s="126"/>
      <c r="EO48" s="126"/>
      <c r="EP48" s="126"/>
      <c r="EQ48" s="126"/>
      <c r="ER48" s="126"/>
      <c r="ES48" s="126"/>
      <c r="ET48" s="126"/>
      <c r="EU48" s="126"/>
      <c r="EV48" s="126"/>
      <c r="EW48" s="126"/>
      <c r="EX48" s="126"/>
      <c r="EY48" s="126"/>
      <c r="EZ48" s="126"/>
      <c r="FA48" s="126"/>
      <c r="FB48" s="126"/>
      <c r="FC48" s="126"/>
      <c r="FD48" s="126"/>
      <c r="FE48" s="126"/>
      <c r="FF48" s="126"/>
      <c r="FG48" s="126"/>
      <c r="FH48" s="126"/>
      <c r="FI48" s="126"/>
      <c r="FJ48" s="126"/>
      <c r="FK48" s="126"/>
      <c r="FL48" s="126"/>
      <c r="FM48" s="126"/>
      <c r="FN48" s="126"/>
      <c r="FO48" s="126"/>
      <c r="FP48" s="126"/>
      <c r="FQ48" s="126"/>
      <c r="FR48" s="126"/>
      <c r="FS48" s="126"/>
      <c r="FT48" s="126"/>
      <c r="FU48" s="126"/>
      <c r="FV48" s="126"/>
      <c r="FW48" s="126"/>
      <c r="FX48" s="126"/>
      <c r="FY48" s="126"/>
      <c r="FZ48" s="126"/>
      <c r="GA48" s="126"/>
      <c r="GB48" s="126"/>
      <c r="GC48" s="126"/>
      <c r="GD48" s="126"/>
      <c r="GE48" s="126"/>
      <c r="GF48" s="126"/>
      <c r="GG48" s="126"/>
      <c r="GH48" s="126"/>
      <c r="GI48" s="126"/>
      <c r="GJ48" s="126"/>
      <c r="GK48" s="126"/>
      <c r="GL48" s="126"/>
      <c r="GM48" s="126"/>
      <c r="GN48" s="126"/>
      <c r="GO48" s="126"/>
      <c r="GP48" s="126"/>
      <c r="GQ48" s="126"/>
      <c r="GR48" s="126"/>
      <c r="GS48" s="126"/>
      <c r="GT48" s="126"/>
      <c r="GU48" s="126"/>
      <c r="GV48" s="126"/>
      <c r="GW48" s="126"/>
      <c r="GX48" s="126"/>
      <c r="GY48" s="126"/>
      <c r="GZ48" s="126"/>
      <c r="HA48" s="126"/>
      <c r="HB48" s="126"/>
      <c r="HC48" s="126"/>
      <c r="HD48" s="126"/>
      <c r="HE48" s="126"/>
      <c r="HF48" s="126"/>
      <c r="HG48" s="126"/>
      <c r="HH48" s="126"/>
      <c r="HI48" s="126"/>
      <c r="HJ48" s="126"/>
      <c r="HK48" s="126"/>
      <c r="HL48" s="126"/>
      <c r="HM48" s="126"/>
      <c r="HN48" s="126"/>
      <c r="HO48" s="126"/>
      <c r="HP48" s="126"/>
      <c r="HQ48" s="126"/>
      <c r="HR48" s="126"/>
      <c r="HS48" s="126"/>
      <c r="HT48" s="126"/>
      <c r="HU48" s="126"/>
      <c r="HV48" s="126"/>
      <c r="HW48" s="126"/>
      <c r="HX48" s="126"/>
      <c r="HY48" s="126"/>
      <c r="HZ48" s="126"/>
      <c r="IA48" s="126"/>
      <c r="IB48" s="126"/>
      <c r="IC48" s="126"/>
      <c r="ID48" s="126"/>
      <c r="IE48" s="126"/>
      <c r="IF48" s="126"/>
      <c r="IG48" s="126"/>
      <c r="IH48" s="126"/>
      <c r="II48" s="126"/>
      <c r="IJ48" s="126"/>
      <c r="IK48" s="126"/>
      <c r="IL48" s="126"/>
      <c r="IM48" s="126"/>
      <c r="IN48" s="126"/>
      <c r="IO48" s="126"/>
      <c r="IP48" s="126"/>
      <c r="IQ48" s="126"/>
      <c r="IR48" s="126"/>
      <c r="IS48" s="126"/>
    </row>
    <row r="49" spans="1:253" s="122" customFormat="1" ht="21">
      <c r="A49" s="112"/>
      <c r="B49" s="651" t="s">
        <v>175</v>
      </c>
      <c r="C49" s="121"/>
      <c r="D49" s="651" t="s">
        <v>176</v>
      </c>
      <c r="F49" s="1866"/>
      <c r="G49" s="1866"/>
      <c r="H49" s="165" t="s">
        <v>5</v>
      </c>
      <c r="L49" s="651" t="s">
        <v>167</v>
      </c>
      <c r="M49" s="651"/>
      <c r="N49" s="1623"/>
      <c r="O49" s="165" t="s">
        <v>76</v>
      </c>
      <c r="P49" s="651" t="s">
        <v>169</v>
      </c>
      <c r="Q49" s="651"/>
      <c r="R49" s="1623"/>
      <c r="S49" s="165" t="s">
        <v>171</v>
      </c>
      <c r="U49" s="124"/>
      <c r="Y49" s="124"/>
      <c r="AA49" s="125"/>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6"/>
      <c r="BR49" s="126"/>
      <c r="BS49" s="126"/>
      <c r="BT49" s="126"/>
      <c r="BU49" s="126"/>
      <c r="BV49" s="126"/>
      <c r="BW49" s="126"/>
      <c r="BX49" s="126"/>
      <c r="BY49" s="126"/>
      <c r="BZ49" s="126"/>
      <c r="CA49" s="126"/>
      <c r="CB49" s="126"/>
      <c r="CC49" s="126"/>
      <c r="CD49" s="126"/>
      <c r="CE49" s="126"/>
      <c r="CF49" s="126"/>
      <c r="CG49" s="126"/>
      <c r="CH49" s="126"/>
      <c r="CI49" s="126"/>
      <c r="CJ49" s="126"/>
      <c r="CK49" s="126"/>
      <c r="CL49" s="126"/>
      <c r="CM49" s="126"/>
      <c r="CN49" s="126"/>
      <c r="CO49" s="126"/>
      <c r="CP49" s="126"/>
      <c r="CQ49" s="126"/>
      <c r="CR49" s="126"/>
      <c r="CS49" s="126"/>
      <c r="CT49" s="126"/>
      <c r="CU49" s="126"/>
      <c r="CV49" s="126"/>
      <c r="CW49" s="126"/>
      <c r="CX49" s="126"/>
      <c r="CY49" s="126"/>
      <c r="CZ49" s="126"/>
      <c r="DA49" s="126"/>
      <c r="DB49" s="126"/>
      <c r="DC49" s="126"/>
      <c r="DD49" s="126"/>
      <c r="DE49" s="126"/>
      <c r="DF49" s="126"/>
      <c r="DG49" s="126"/>
      <c r="DH49" s="126"/>
      <c r="DI49" s="126"/>
      <c r="DJ49" s="126"/>
      <c r="DK49" s="126"/>
      <c r="DL49" s="126"/>
      <c r="DM49" s="126"/>
      <c r="DN49" s="126"/>
      <c r="DO49" s="126"/>
      <c r="DP49" s="126"/>
      <c r="DQ49" s="126"/>
      <c r="DR49" s="126"/>
      <c r="DS49" s="126"/>
      <c r="DT49" s="126"/>
      <c r="DU49" s="126"/>
      <c r="DV49" s="126"/>
      <c r="DW49" s="126"/>
      <c r="DX49" s="126"/>
      <c r="DY49" s="126"/>
      <c r="DZ49" s="126"/>
      <c r="EA49" s="126"/>
      <c r="EB49" s="126"/>
      <c r="EC49" s="126"/>
      <c r="ED49" s="126"/>
      <c r="EE49" s="126"/>
      <c r="EF49" s="126"/>
      <c r="EG49" s="126"/>
      <c r="EH49" s="126"/>
      <c r="EI49" s="126"/>
      <c r="EJ49" s="126"/>
      <c r="EK49" s="126"/>
      <c r="EL49" s="126"/>
      <c r="EM49" s="126"/>
      <c r="EN49" s="126"/>
      <c r="EO49" s="126"/>
      <c r="EP49" s="126"/>
      <c r="EQ49" s="126"/>
      <c r="ER49" s="126"/>
      <c r="ES49" s="126"/>
      <c r="ET49" s="126"/>
      <c r="EU49" s="126"/>
      <c r="EV49" s="126"/>
      <c r="EW49" s="126"/>
      <c r="EX49" s="126"/>
      <c r="EY49" s="126"/>
      <c r="EZ49" s="126"/>
      <c r="FA49" s="126"/>
      <c r="FB49" s="126"/>
      <c r="FC49" s="126"/>
      <c r="FD49" s="126"/>
      <c r="FE49" s="126"/>
      <c r="FF49" s="126"/>
      <c r="FG49" s="126"/>
      <c r="FH49" s="126"/>
      <c r="FI49" s="126"/>
      <c r="FJ49" s="126"/>
      <c r="FK49" s="126"/>
      <c r="FL49" s="126"/>
      <c r="FM49" s="126"/>
      <c r="FN49" s="126"/>
      <c r="FO49" s="126"/>
      <c r="FP49" s="126"/>
      <c r="FQ49" s="126"/>
      <c r="FR49" s="126"/>
      <c r="FS49" s="126"/>
      <c r="FT49" s="126"/>
      <c r="FU49" s="126"/>
      <c r="FV49" s="126"/>
      <c r="FW49" s="126"/>
      <c r="FX49" s="126"/>
      <c r="FY49" s="126"/>
      <c r="FZ49" s="126"/>
      <c r="GA49" s="126"/>
      <c r="GB49" s="126"/>
      <c r="GC49" s="126"/>
      <c r="GD49" s="126"/>
      <c r="GE49" s="126"/>
      <c r="GF49" s="126"/>
      <c r="GG49" s="126"/>
      <c r="GH49" s="126"/>
      <c r="GI49" s="126"/>
      <c r="GJ49" s="126"/>
      <c r="GK49" s="126"/>
      <c r="GL49" s="126"/>
      <c r="GM49" s="126"/>
      <c r="GN49" s="126"/>
      <c r="GO49" s="126"/>
      <c r="GP49" s="126"/>
      <c r="GQ49" s="126"/>
      <c r="GR49" s="126"/>
      <c r="GS49" s="126"/>
      <c r="GT49" s="126"/>
      <c r="GU49" s="126"/>
      <c r="GV49" s="126"/>
      <c r="GW49" s="126"/>
      <c r="GX49" s="126"/>
      <c r="GY49" s="126"/>
      <c r="GZ49" s="126"/>
      <c r="HA49" s="126"/>
      <c r="HB49" s="126"/>
      <c r="HC49" s="126"/>
      <c r="HD49" s="126"/>
      <c r="HE49" s="126"/>
      <c r="HF49" s="126"/>
      <c r="HG49" s="126"/>
      <c r="HH49" s="126"/>
      <c r="HI49" s="126"/>
      <c r="HJ49" s="126"/>
      <c r="HK49" s="126"/>
      <c r="HL49" s="126"/>
      <c r="HM49" s="126"/>
      <c r="HN49" s="126"/>
      <c r="HO49" s="126"/>
      <c r="HP49" s="126"/>
      <c r="HQ49" s="126"/>
      <c r="HR49" s="126"/>
      <c r="HS49" s="126"/>
      <c r="HT49" s="126"/>
      <c r="HU49" s="126"/>
      <c r="HV49" s="126"/>
      <c r="HW49" s="126"/>
      <c r="HX49" s="126"/>
      <c r="HY49" s="126"/>
      <c r="HZ49" s="126"/>
      <c r="IA49" s="126"/>
      <c r="IB49" s="126"/>
      <c r="IC49" s="126"/>
      <c r="ID49" s="126"/>
      <c r="IE49" s="126"/>
      <c r="IF49" s="126"/>
      <c r="IG49" s="126"/>
      <c r="IH49" s="126"/>
      <c r="II49" s="126"/>
      <c r="IJ49" s="126"/>
      <c r="IK49" s="126"/>
      <c r="IL49" s="126"/>
      <c r="IM49" s="126"/>
      <c r="IN49" s="126"/>
      <c r="IO49" s="126"/>
      <c r="IP49" s="126"/>
      <c r="IQ49" s="126"/>
      <c r="IR49" s="126"/>
      <c r="IS49" s="126"/>
    </row>
    <row r="50" spans="1:253" s="122" customFormat="1" ht="21">
      <c r="A50" s="112"/>
      <c r="B50" s="738"/>
      <c r="C50" s="121"/>
      <c r="D50" s="1745" t="s">
        <v>165</v>
      </c>
      <c r="F50" s="1866"/>
      <c r="G50" s="1866"/>
      <c r="H50" s="165" t="s">
        <v>5</v>
      </c>
      <c r="L50" s="651" t="s">
        <v>167</v>
      </c>
      <c r="M50" s="651"/>
      <c r="N50" s="1623"/>
      <c r="O50" s="165" t="s">
        <v>76</v>
      </c>
      <c r="P50" s="651" t="s">
        <v>169</v>
      </c>
      <c r="Q50" s="651"/>
      <c r="R50" s="1623"/>
      <c r="S50" s="165" t="s">
        <v>171</v>
      </c>
      <c r="U50" s="124"/>
      <c r="Y50" s="124"/>
      <c r="AA50" s="125"/>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c r="CV50" s="126"/>
      <c r="CW50" s="126"/>
      <c r="CX50" s="126"/>
      <c r="CY50" s="126"/>
      <c r="CZ50" s="126"/>
      <c r="DA50" s="126"/>
      <c r="DB50" s="126"/>
      <c r="DC50" s="126"/>
      <c r="DD50" s="126"/>
      <c r="DE50" s="126"/>
      <c r="DF50" s="126"/>
      <c r="DG50" s="126"/>
      <c r="DH50" s="126"/>
      <c r="DI50" s="126"/>
      <c r="DJ50" s="126"/>
      <c r="DK50" s="126"/>
      <c r="DL50" s="126"/>
      <c r="DM50" s="126"/>
      <c r="DN50" s="126"/>
      <c r="DO50" s="126"/>
      <c r="DP50" s="126"/>
      <c r="DQ50" s="126"/>
      <c r="DR50" s="126"/>
      <c r="DS50" s="126"/>
      <c r="DT50" s="126"/>
      <c r="DU50" s="126"/>
      <c r="DV50" s="126"/>
      <c r="DW50" s="126"/>
      <c r="DX50" s="126"/>
      <c r="DY50" s="126"/>
      <c r="DZ50" s="126"/>
      <c r="EA50" s="126"/>
      <c r="EB50" s="126"/>
      <c r="EC50" s="126"/>
      <c r="ED50" s="126"/>
      <c r="EE50" s="126"/>
      <c r="EF50" s="126"/>
      <c r="EG50" s="126"/>
      <c r="EH50" s="126"/>
      <c r="EI50" s="126"/>
      <c r="EJ50" s="126"/>
      <c r="EK50" s="126"/>
      <c r="EL50" s="126"/>
      <c r="EM50" s="126"/>
      <c r="EN50" s="126"/>
      <c r="EO50" s="126"/>
      <c r="EP50" s="126"/>
      <c r="EQ50" s="126"/>
      <c r="ER50" s="126"/>
      <c r="ES50" s="126"/>
      <c r="ET50" s="126"/>
      <c r="EU50" s="126"/>
      <c r="EV50" s="126"/>
      <c r="EW50" s="126"/>
      <c r="EX50" s="126"/>
      <c r="EY50" s="126"/>
      <c r="EZ50" s="126"/>
      <c r="FA50" s="126"/>
      <c r="FB50" s="126"/>
      <c r="FC50" s="126"/>
      <c r="FD50" s="126"/>
      <c r="FE50" s="126"/>
      <c r="FF50" s="126"/>
      <c r="FG50" s="126"/>
      <c r="FH50" s="126"/>
      <c r="FI50" s="126"/>
      <c r="FJ50" s="126"/>
      <c r="FK50" s="126"/>
      <c r="FL50" s="126"/>
      <c r="FM50" s="126"/>
      <c r="FN50" s="126"/>
      <c r="FO50" s="126"/>
      <c r="FP50" s="126"/>
      <c r="FQ50" s="126"/>
      <c r="FR50" s="126"/>
      <c r="FS50" s="126"/>
      <c r="FT50" s="126"/>
      <c r="FU50" s="126"/>
      <c r="FV50" s="126"/>
      <c r="FW50" s="126"/>
      <c r="FX50" s="126"/>
      <c r="FY50" s="126"/>
      <c r="FZ50" s="126"/>
      <c r="GA50" s="126"/>
      <c r="GB50" s="126"/>
      <c r="GC50" s="126"/>
      <c r="GD50" s="126"/>
      <c r="GE50" s="126"/>
      <c r="GF50" s="126"/>
      <c r="GG50" s="126"/>
      <c r="GH50" s="126"/>
      <c r="GI50" s="126"/>
      <c r="GJ50" s="126"/>
      <c r="GK50" s="126"/>
      <c r="GL50" s="126"/>
      <c r="GM50" s="126"/>
      <c r="GN50" s="126"/>
      <c r="GO50" s="126"/>
      <c r="GP50" s="126"/>
      <c r="GQ50" s="126"/>
      <c r="GR50" s="126"/>
      <c r="GS50" s="126"/>
      <c r="GT50" s="126"/>
      <c r="GU50" s="126"/>
      <c r="GV50" s="126"/>
      <c r="GW50" s="126"/>
      <c r="GX50" s="126"/>
      <c r="GY50" s="126"/>
      <c r="GZ50" s="126"/>
      <c r="HA50" s="126"/>
      <c r="HB50" s="126"/>
      <c r="HC50" s="126"/>
      <c r="HD50" s="126"/>
      <c r="HE50" s="126"/>
      <c r="HF50" s="126"/>
      <c r="HG50" s="126"/>
      <c r="HH50" s="126"/>
      <c r="HI50" s="126"/>
      <c r="HJ50" s="126"/>
      <c r="HK50" s="126"/>
      <c r="HL50" s="126"/>
      <c r="HM50" s="126"/>
      <c r="HN50" s="126"/>
      <c r="HO50" s="126"/>
      <c r="HP50" s="126"/>
      <c r="HQ50" s="126"/>
      <c r="HR50" s="126"/>
      <c r="HS50" s="126"/>
      <c r="HT50" s="126"/>
      <c r="HU50" s="126"/>
      <c r="HV50" s="126"/>
      <c r="HW50" s="126"/>
      <c r="HX50" s="126"/>
      <c r="HY50" s="126"/>
      <c r="HZ50" s="126"/>
      <c r="IA50" s="126"/>
      <c r="IB50" s="126"/>
      <c r="IC50" s="126"/>
      <c r="ID50" s="126"/>
      <c r="IE50" s="126"/>
      <c r="IF50" s="126"/>
      <c r="IG50" s="126"/>
      <c r="IH50" s="126"/>
      <c r="II50" s="126"/>
      <c r="IJ50" s="126"/>
      <c r="IK50" s="126"/>
      <c r="IL50" s="126"/>
      <c r="IM50" s="126"/>
      <c r="IN50" s="126"/>
      <c r="IO50" s="126"/>
      <c r="IP50" s="126"/>
      <c r="IQ50" s="126"/>
      <c r="IR50" s="126"/>
      <c r="IS50" s="126"/>
    </row>
    <row r="51" spans="1:253" s="122" customFormat="1" ht="21">
      <c r="A51" s="112"/>
      <c r="B51" s="738"/>
      <c r="C51" s="121"/>
      <c r="D51" s="1745" t="s">
        <v>165</v>
      </c>
      <c r="F51" s="1866"/>
      <c r="G51" s="1866"/>
      <c r="H51" s="165" t="s">
        <v>5</v>
      </c>
      <c r="L51" s="651" t="s">
        <v>167</v>
      </c>
      <c r="M51" s="651"/>
      <c r="N51" s="1623"/>
      <c r="O51" s="165" t="s">
        <v>76</v>
      </c>
      <c r="P51" s="651" t="s">
        <v>169</v>
      </c>
      <c r="Q51" s="651"/>
      <c r="R51" s="1623"/>
      <c r="S51" s="165" t="s">
        <v>171</v>
      </c>
      <c r="U51" s="124"/>
      <c r="Y51" s="124"/>
      <c r="AA51" s="125"/>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c r="CV51" s="126"/>
      <c r="CW51" s="126"/>
      <c r="CX51" s="126"/>
      <c r="CY51" s="126"/>
      <c r="CZ51" s="126"/>
      <c r="DA51" s="126"/>
      <c r="DB51" s="126"/>
      <c r="DC51" s="126"/>
      <c r="DD51" s="126"/>
      <c r="DE51" s="126"/>
      <c r="DF51" s="126"/>
      <c r="DG51" s="126"/>
      <c r="DH51" s="126"/>
      <c r="DI51" s="126"/>
      <c r="DJ51" s="126"/>
      <c r="DK51" s="126"/>
      <c r="DL51" s="126"/>
      <c r="DM51" s="126"/>
      <c r="DN51" s="126"/>
      <c r="DO51" s="126"/>
      <c r="DP51" s="126"/>
      <c r="DQ51" s="126"/>
      <c r="DR51" s="126"/>
      <c r="DS51" s="126"/>
      <c r="DT51" s="126"/>
      <c r="DU51" s="126"/>
      <c r="DV51" s="126"/>
      <c r="DW51" s="126"/>
      <c r="DX51" s="126"/>
      <c r="DY51" s="126"/>
      <c r="DZ51" s="126"/>
      <c r="EA51" s="126"/>
      <c r="EB51" s="126"/>
      <c r="EC51" s="126"/>
      <c r="ED51" s="126"/>
      <c r="EE51" s="126"/>
      <c r="EF51" s="126"/>
      <c r="EG51" s="126"/>
      <c r="EH51" s="126"/>
      <c r="EI51" s="126"/>
      <c r="EJ51" s="126"/>
      <c r="EK51" s="126"/>
      <c r="EL51" s="126"/>
      <c r="EM51" s="126"/>
      <c r="EN51" s="126"/>
      <c r="EO51" s="126"/>
      <c r="EP51" s="126"/>
      <c r="EQ51" s="126"/>
      <c r="ER51" s="126"/>
      <c r="ES51" s="126"/>
      <c r="ET51" s="126"/>
      <c r="EU51" s="126"/>
      <c r="EV51" s="126"/>
      <c r="EW51" s="126"/>
      <c r="EX51" s="126"/>
      <c r="EY51" s="126"/>
      <c r="EZ51" s="126"/>
      <c r="FA51" s="126"/>
      <c r="FB51" s="126"/>
      <c r="FC51" s="126"/>
      <c r="FD51" s="126"/>
      <c r="FE51" s="126"/>
      <c r="FF51" s="126"/>
      <c r="FG51" s="126"/>
      <c r="FH51" s="126"/>
      <c r="FI51" s="126"/>
      <c r="FJ51" s="126"/>
      <c r="FK51" s="126"/>
      <c r="FL51" s="126"/>
      <c r="FM51" s="126"/>
      <c r="FN51" s="126"/>
      <c r="FO51" s="126"/>
      <c r="FP51" s="126"/>
      <c r="FQ51" s="126"/>
      <c r="FR51" s="126"/>
      <c r="FS51" s="126"/>
      <c r="FT51" s="126"/>
      <c r="FU51" s="126"/>
      <c r="FV51" s="126"/>
      <c r="FW51" s="126"/>
      <c r="FX51" s="126"/>
      <c r="FY51" s="126"/>
      <c r="FZ51" s="126"/>
      <c r="GA51" s="126"/>
      <c r="GB51" s="126"/>
      <c r="GC51" s="126"/>
      <c r="GD51" s="126"/>
      <c r="GE51" s="126"/>
      <c r="GF51" s="126"/>
      <c r="GG51" s="126"/>
      <c r="GH51" s="126"/>
      <c r="GI51" s="126"/>
      <c r="GJ51" s="126"/>
      <c r="GK51" s="126"/>
      <c r="GL51" s="126"/>
      <c r="GM51" s="126"/>
      <c r="GN51" s="126"/>
      <c r="GO51" s="126"/>
      <c r="GP51" s="126"/>
      <c r="GQ51" s="126"/>
      <c r="GR51" s="126"/>
      <c r="GS51" s="126"/>
      <c r="GT51" s="126"/>
      <c r="GU51" s="126"/>
      <c r="GV51" s="126"/>
      <c r="GW51" s="126"/>
      <c r="GX51" s="126"/>
      <c r="GY51" s="126"/>
      <c r="GZ51" s="126"/>
      <c r="HA51" s="126"/>
      <c r="HB51" s="126"/>
      <c r="HC51" s="126"/>
      <c r="HD51" s="126"/>
      <c r="HE51" s="126"/>
      <c r="HF51" s="126"/>
      <c r="HG51" s="126"/>
      <c r="HH51" s="126"/>
      <c r="HI51" s="126"/>
      <c r="HJ51" s="126"/>
      <c r="HK51" s="126"/>
      <c r="HL51" s="126"/>
      <c r="HM51" s="126"/>
      <c r="HN51" s="126"/>
      <c r="HO51" s="126"/>
      <c r="HP51" s="126"/>
      <c r="HQ51" s="126"/>
      <c r="HR51" s="126"/>
      <c r="HS51" s="126"/>
      <c r="HT51" s="126"/>
      <c r="HU51" s="126"/>
      <c r="HV51" s="126"/>
      <c r="HW51" s="126"/>
      <c r="HX51" s="126"/>
      <c r="HY51" s="126"/>
      <c r="HZ51" s="126"/>
      <c r="IA51" s="126"/>
      <c r="IB51" s="126"/>
      <c r="IC51" s="126"/>
      <c r="ID51" s="126"/>
      <c r="IE51" s="126"/>
      <c r="IF51" s="126"/>
      <c r="IG51" s="126"/>
      <c r="IH51" s="126"/>
      <c r="II51" s="126"/>
      <c r="IJ51" s="126"/>
      <c r="IK51" s="126"/>
      <c r="IL51" s="126"/>
      <c r="IM51" s="126"/>
      <c r="IN51" s="126"/>
      <c r="IO51" s="126"/>
      <c r="IP51" s="126"/>
      <c r="IQ51" s="126"/>
      <c r="IR51" s="126"/>
      <c r="IS51" s="126"/>
    </row>
    <row r="52" spans="1:253" s="122" customFormat="1" ht="21">
      <c r="A52" s="112"/>
      <c r="B52" s="165"/>
      <c r="C52" s="121"/>
      <c r="D52" s="165"/>
      <c r="E52" s="165"/>
      <c r="F52" s="353"/>
      <c r="G52" s="353"/>
      <c r="H52" s="165"/>
      <c r="I52" s="165"/>
      <c r="J52" s="165"/>
      <c r="M52" s="128"/>
      <c r="N52" s="130"/>
      <c r="O52" s="127"/>
      <c r="P52" s="127"/>
      <c r="Q52" s="127"/>
      <c r="R52" s="101"/>
      <c r="U52" s="124"/>
      <c r="Y52" s="124"/>
      <c r="AA52" s="125"/>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c r="BU52" s="126"/>
      <c r="BV52" s="126"/>
      <c r="BW52" s="126"/>
      <c r="BX52" s="126"/>
      <c r="BY52" s="126"/>
      <c r="BZ52" s="126"/>
      <c r="CA52" s="126"/>
      <c r="CB52" s="126"/>
      <c r="CC52" s="126"/>
      <c r="CD52" s="126"/>
      <c r="CE52" s="126"/>
      <c r="CF52" s="126"/>
      <c r="CG52" s="126"/>
      <c r="CH52" s="126"/>
      <c r="CI52" s="126"/>
      <c r="CJ52" s="126"/>
      <c r="CK52" s="126"/>
      <c r="CL52" s="126"/>
      <c r="CM52" s="126"/>
      <c r="CN52" s="126"/>
      <c r="CO52" s="126"/>
      <c r="CP52" s="126"/>
      <c r="CQ52" s="126"/>
      <c r="CR52" s="126"/>
      <c r="CS52" s="126"/>
      <c r="CT52" s="126"/>
      <c r="CU52" s="126"/>
      <c r="CV52" s="126"/>
      <c r="CW52" s="126"/>
      <c r="CX52" s="126"/>
      <c r="CY52" s="126"/>
      <c r="CZ52" s="126"/>
      <c r="DA52" s="126"/>
      <c r="DB52" s="126"/>
      <c r="DC52" s="126"/>
      <c r="DD52" s="126"/>
      <c r="DE52" s="126"/>
      <c r="DF52" s="126"/>
      <c r="DG52" s="126"/>
      <c r="DH52" s="126"/>
      <c r="DI52" s="126"/>
      <c r="DJ52" s="126"/>
      <c r="DK52" s="126"/>
      <c r="DL52" s="126"/>
      <c r="DM52" s="126"/>
      <c r="DN52" s="126"/>
      <c r="DO52" s="126"/>
      <c r="DP52" s="126"/>
      <c r="DQ52" s="126"/>
      <c r="DR52" s="126"/>
      <c r="DS52" s="126"/>
      <c r="DT52" s="126"/>
      <c r="DU52" s="126"/>
      <c r="DV52" s="126"/>
      <c r="DW52" s="126"/>
      <c r="DX52" s="126"/>
      <c r="DY52" s="126"/>
      <c r="DZ52" s="126"/>
      <c r="EA52" s="126"/>
      <c r="EB52" s="126"/>
      <c r="EC52" s="126"/>
      <c r="ED52" s="126"/>
      <c r="EE52" s="126"/>
      <c r="EF52" s="126"/>
      <c r="EG52" s="126"/>
      <c r="EH52" s="126"/>
      <c r="EI52" s="126"/>
      <c r="EJ52" s="126"/>
      <c r="EK52" s="126"/>
      <c r="EL52" s="126"/>
      <c r="EM52" s="126"/>
      <c r="EN52" s="126"/>
      <c r="EO52" s="126"/>
      <c r="EP52" s="126"/>
      <c r="EQ52" s="126"/>
      <c r="ER52" s="126"/>
      <c r="ES52" s="126"/>
      <c r="ET52" s="126"/>
      <c r="EU52" s="126"/>
      <c r="EV52" s="126"/>
      <c r="EW52" s="126"/>
      <c r="EX52" s="126"/>
      <c r="EY52" s="126"/>
      <c r="EZ52" s="126"/>
      <c r="FA52" s="126"/>
      <c r="FB52" s="126"/>
      <c r="FC52" s="126"/>
      <c r="FD52" s="126"/>
      <c r="FE52" s="126"/>
      <c r="FF52" s="126"/>
      <c r="FG52" s="126"/>
      <c r="FH52" s="126"/>
      <c r="FI52" s="126"/>
      <c r="FJ52" s="126"/>
      <c r="FK52" s="126"/>
      <c r="FL52" s="126"/>
      <c r="FM52" s="126"/>
      <c r="FN52" s="126"/>
      <c r="FO52" s="126"/>
      <c r="FP52" s="126"/>
      <c r="FQ52" s="126"/>
      <c r="FR52" s="126"/>
      <c r="FS52" s="126"/>
      <c r="FT52" s="126"/>
      <c r="FU52" s="126"/>
      <c r="FV52" s="126"/>
      <c r="FW52" s="126"/>
      <c r="FX52" s="126"/>
      <c r="FY52" s="126"/>
      <c r="FZ52" s="126"/>
      <c r="GA52" s="126"/>
      <c r="GB52" s="126"/>
      <c r="GC52" s="126"/>
      <c r="GD52" s="126"/>
      <c r="GE52" s="126"/>
      <c r="GF52" s="126"/>
      <c r="GG52" s="126"/>
      <c r="GH52" s="126"/>
      <c r="GI52" s="126"/>
      <c r="GJ52" s="126"/>
      <c r="GK52" s="126"/>
      <c r="GL52" s="126"/>
      <c r="GM52" s="126"/>
      <c r="GN52" s="126"/>
      <c r="GO52" s="126"/>
      <c r="GP52" s="126"/>
      <c r="GQ52" s="126"/>
      <c r="GR52" s="126"/>
      <c r="GS52" s="126"/>
      <c r="GT52" s="126"/>
      <c r="GU52" s="126"/>
      <c r="GV52" s="126"/>
      <c r="GW52" s="126"/>
      <c r="GX52" s="126"/>
      <c r="GY52" s="126"/>
      <c r="GZ52" s="126"/>
      <c r="HA52" s="126"/>
      <c r="HB52" s="126"/>
      <c r="HC52" s="126"/>
      <c r="HD52" s="126"/>
      <c r="HE52" s="126"/>
      <c r="HF52" s="126"/>
      <c r="HG52" s="126"/>
      <c r="HH52" s="126"/>
      <c r="HI52" s="126"/>
      <c r="HJ52" s="126"/>
      <c r="HK52" s="126"/>
      <c r="HL52" s="126"/>
      <c r="HM52" s="126"/>
      <c r="HN52" s="126"/>
      <c r="HO52" s="126"/>
      <c r="HP52" s="126"/>
      <c r="HQ52" s="126"/>
      <c r="HR52" s="126"/>
      <c r="HS52" s="126"/>
      <c r="HT52" s="126"/>
      <c r="HU52" s="126"/>
      <c r="HV52" s="126"/>
      <c r="HW52" s="126"/>
      <c r="HX52" s="126"/>
      <c r="HY52" s="126"/>
      <c r="HZ52" s="126"/>
      <c r="IA52" s="126"/>
      <c r="IB52" s="126"/>
      <c r="IC52" s="126"/>
      <c r="ID52" s="126"/>
      <c r="IE52" s="126"/>
      <c r="IF52" s="126"/>
      <c r="IG52" s="126"/>
      <c r="IH52" s="126"/>
      <c r="II52" s="126"/>
      <c r="IJ52" s="126"/>
      <c r="IK52" s="126"/>
      <c r="IL52" s="126"/>
      <c r="IM52" s="126"/>
      <c r="IN52" s="126"/>
      <c r="IO52" s="126"/>
      <c r="IP52" s="126"/>
      <c r="IQ52" s="126"/>
      <c r="IR52" s="126"/>
      <c r="IS52" s="126"/>
    </row>
    <row r="53" spans="1:253" s="731" customFormat="1" ht="17">
      <c r="A53" s="729" t="s">
        <v>181</v>
      </c>
      <c r="B53" s="729"/>
      <c r="C53" s="730"/>
      <c r="F53" s="1292"/>
      <c r="G53" s="732"/>
      <c r="J53" s="733"/>
      <c r="K53" s="733" t="s">
        <v>8</v>
      </c>
      <c r="L53" s="733"/>
      <c r="M53" s="734"/>
      <c r="N53" s="1624"/>
      <c r="O53" s="733"/>
      <c r="P53" s="733"/>
      <c r="Q53" s="733"/>
      <c r="R53" s="1292"/>
      <c r="U53" s="735"/>
      <c r="Y53" s="735"/>
      <c r="AA53" s="736"/>
      <c r="AL53" s="737"/>
      <c r="AM53" s="737"/>
      <c r="AN53" s="737"/>
      <c r="AO53" s="737"/>
      <c r="AP53" s="737"/>
      <c r="AQ53" s="737"/>
      <c r="AR53" s="737"/>
      <c r="AS53" s="737"/>
      <c r="AT53" s="737"/>
      <c r="AU53" s="737"/>
      <c r="AV53" s="737"/>
      <c r="AW53" s="737"/>
      <c r="AX53" s="737"/>
      <c r="AY53" s="737"/>
      <c r="AZ53" s="737"/>
      <c r="BA53" s="737"/>
      <c r="BB53" s="737"/>
      <c r="BC53" s="737"/>
      <c r="BD53" s="737"/>
      <c r="BE53" s="737"/>
      <c r="BF53" s="737"/>
      <c r="BG53" s="737"/>
      <c r="BH53" s="737"/>
      <c r="BI53" s="737"/>
      <c r="BJ53" s="737"/>
      <c r="BK53" s="737"/>
      <c r="BL53" s="737"/>
      <c r="BM53" s="737"/>
      <c r="BN53" s="737"/>
      <c r="BO53" s="737"/>
      <c r="BP53" s="737"/>
      <c r="BQ53" s="737"/>
      <c r="BR53" s="737"/>
      <c r="BS53" s="737"/>
      <c r="BT53" s="737"/>
      <c r="BU53" s="737"/>
      <c r="BV53" s="737"/>
      <c r="BW53" s="737"/>
      <c r="BX53" s="737"/>
      <c r="BY53" s="737"/>
      <c r="BZ53" s="737"/>
      <c r="CA53" s="737"/>
      <c r="CB53" s="737"/>
      <c r="CC53" s="737"/>
      <c r="CD53" s="737"/>
      <c r="CE53" s="737"/>
      <c r="CF53" s="737"/>
      <c r="CG53" s="737"/>
      <c r="CH53" s="737"/>
      <c r="CI53" s="737"/>
      <c r="CJ53" s="737"/>
      <c r="CK53" s="737"/>
      <c r="CL53" s="737"/>
      <c r="CM53" s="737"/>
      <c r="CN53" s="737"/>
      <c r="CO53" s="737"/>
      <c r="CP53" s="737"/>
      <c r="CQ53" s="737"/>
      <c r="CR53" s="737"/>
      <c r="CS53" s="737"/>
      <c r="CT53" s="737"/>
      <c r="CU53" s="737"/>
      <c r="CV53" s="737"/>
      <c r="CW53" s="737"/>
      <c r="CX53" s="737"/>
      <c r="CY53" s="737"/>
      <c r="CZ53" s="737"/>
      <c r="DA53" s="737"/>
      <c r="DB53" s="737"/>
      <c r="DC53" s="737"/>
      <c r="DD53" s="737"/>
      <c r="DE53" s="737"/>
      <c r="DF53" s="737"/>
      <c r="DG53" s="737"/>
      <c r="DH53" s="737"/>
      <c r="DI53" s="737"/>
      <c r="DJ53" s="737"/>
      <c r="DK53" s="737"/>
      <c r="DL53" s="737"/>
      <c r="DM53" s="737"/>
      <c r="DN53" s="737"/>
      <c r="DO53" s="737"/>
      <c r="DP53" s="737"/>
      <c r="DQ53" s="737"/>
      <c r="DR53" s="737"/>
      <c r="DS53" s="737"/>
      <c r="DT53" s="737"/>
      <c r="DU53" s="737"/>
      <c r="DV53" s="737"/>
      <c r="DW53" s="737"/>
      <c r="DX53" s="737"/>
      <c r="DY53" s="737"/>
      <c r="DZ53" s="737"/>
      <c r="EA53" s="737"/>
      <c r="EB53" s="737"/>
      <c r="EC53" s="737"/>
      <c r="ED53" s="737"/>
      <c r="EE53" s="737"/>
      <c r="EF53" s="737"/>
      <c r="EG53" s="737"/>
      <c r="EH53" s="737"/>
      <c r="EI53" s="737"/>
      <c r="EJ53" s="737"/>
      <c r="EK53" s="737"/>
      <c r="EL53" s="737"/>
      <c r="EM53" s="737"/>
      <c r="EN53" s="737"/>
      <c r="EO53" s="737"/>
      <c r="EP53" s="737"/>
      <c r="EQ53" s="737"/>
      <c r="ER53" s="737"/>
      <c r="ES53" s="737"/>
      <c r="ET53" s="737"/>
      <c r="EU53" s="737"/>
      <c r="EV53" s="737"/>
      <c r="EW53" s="737"/>
      <c r="EX53" s="737"/>
      <c r="EY53" s="737"/>
      <c r="EZ53" s="737"/>
      <c r="FA53" s="737"/>
      <c r="FB53" s="737"/>
      <c r="FC53" s="737"/>
      <c r="FD53" s="737"/>
      <c r="FE53" s="737"/>
      <c r="FF53" s="737"/>
      <c r="FG53" s="737"/>
      <c r="FH53" s="737"/>
      <c r="FI53" s="737"/>
      <c r="FJ53" s="737"/>
      <c r="FK53" s="737"/>
      <c r="FL53" s="737"/>
      <c r="FM53" s="737"/>
      <c r="FN53" s="737"/>
      <c r="FO53" s="737"/>
      <c r="FP53" s="737"/>
      <c r="FQ53" s="737"/>
      <c r="FR53" s="737"/>
      <c r="FS53" s="737"/>
      <c r="FT53" s="737"/>
      <c r="FU53" s="737"/>
      <c r="FV53" s="737"/>
      <c r="FW53" s="737"/>
      <c r="FX53" s="737"/>
      <c r="FY53" s="737"/>
      <c r="FZ53" s="737"/>
      <c r="GA53" s="737"/>
      <c r="GB53" s="737"/>
      <c r="GC53" s="737"/>
      <c r="GD53" s="737"/>
      <c r="GE53" s="737"/>
      <c r="GF53" s="737"/>
      <c r="GG53" s="737"/>
      <c r="GH53" s="737"/>
      <c r="GI53" s="737"/>
      <c r="GJ53" s="737"/>
      <c r="GK53" s="737"/>
      <c r="GL53" s="737"/>
      <c r="GM53" s="737"/>
      <c r="GN53" s="737"/>
      <c r="GO53" s="737"/>
      <c r="GP53" s="737"/>
      <c r="GQ53" s="737"/>
      <c r="GR53" s="737"/>
      <c r="GS53" s="737"/>
      <c r="GT53" s="737"/>
      <c r="GU53" s="737"/>
      <c r="GV53" s="737"/>
      <c r="GW53" s="737"/>
      <c r="GX53" s="737"/>
      <c r="GY53" s="737"/>
      <c r="GZ53" s="737"/>
      <c r="HA53" s="737"/>
      <c r="HB53" s="737"/>
      <c r="HC53" s="737"/>
      <c r="HD53" s="737"/>
      <c r="HE53" s="737"/>
      <c r="HF53" s="737"/>
      <c r="HG53" s="737"/>
      <c r="HH53" s="737"/>
      <c r="HI53" s="737"/>
      <c r="HJ53" s="737"/>
      <c r="HK53" s="737"/>
      <c r="HL53" s="737"/>
      <c r="HM53" s="737"/>
      <c r="HN53" s="737"/>
      <c r="HO53" s="737"/>
      <c r="HP53" s="737"/>
      <c r="HQ53" s="737"/>
      <c r="HR53" s="737"/>
      <c r="HS53" s="737"/>
      <c r="HT53" s="737"/>
      <c r="HU53" s="737"/>
      <c r="HV53" s="737"/>
      <c r="HW53" s="737"/>
      <c r="HX53" s="737"/>
      <c r="HY53" s="737"/>
      <c r="HZ53" s="737"/>
      <c r="IA53" s="737"/>
      <c r="IB53" s="737"/>
      <c r="IC53" s="737"/>
      <c r="ID53" s="737"/>
      <c r="IE53" s="737"/>
      <c r="IF53" s="737"/>
      <c r="IG53" s="737"/>
      <c r="IH53" s="737"/>
      <c r="II53" s="737"/>
      <c r="IJ53" s="737"/>
      <c r="IK53" s="737"/>
      <c r="IL53" s="737"/>
      <c r="IM53" s="737"/>
      <c r="IN53" s="737"/>
      <c r="IO53" s="737"/>
      <c r="IP53" s="737"/>
      <c r="IQ53" s="737"/>
      <c r="IR53" s="737"/>
      <c r="IS53" s="737"/>
    </row>
    <row r="54" spans="1:253" s="122" customFormat="1" ht="21">
      <c r="A54" s="112"/>
      <c r="B54" s="112"/>
      <c r="C54" s="121"/>
      <c r="F54" s="357"/>
      <c r="G54" s="365"/>
      <c r="H54" s="154"/>
      <c r="J54" s="127"/>
      <c r="K54" s="127"/>
      <c r="L54" s="127"/>
      <c r="M54" s="128"/>
      <c r="N54" s="130"/>
      <c r="O54" s="127"/>
      <c r="P54" s="127"/>
      <c r="Q54" s="127"/>
      <c r="R54" s="101"/>
      <c r="U54" s="124"/>
      <c r="Y54" s="124"/>
      <c r="AA54" s="125"/>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6"/>
      <c r="BS54" s="126"/>
      <c r="BT54" s="126"/>
      <c r="BU54" s="126"/>
      <c r="BV54" s="126"/>
      <c r="BW54" s="126"/>
      <c r="BX54" s="126"/>
      <c r="BY54" s="126"/>
      <c r="BZ54" s="126"/>
      <c r="CA54" s="126"/>
      <c r="CB54" s="126"/>
      <c r="CC54" s="126"/>
      <c r="CD54" s="126"/>
      <c r="CE54" s="126"/>
      <c r="CF54" s="126"/>
      <c r="CG54" s="126"/>
      <c r="CH54" s="126"/>
      <c r="CI54" s="126"/>
      <c r="CJ54" s="126"/>
      <c r="CK54" s="126"/>
      <c r="CL54" s="126"/>
      <c r="CM54" s="126"/>
      <c r="CN54" s="126"/>
      <c r="CO54" s="126"/>
      <c r="CP54" s="126"/>
      <c r="CQ54" s="126"/>
      <c r="CR54" s="126"/>
      <c r="CS54" s="126"/>
      <c r="CT54" s="126"/>
      <c r="CU54" s="126"/>
      <c r="CV54" s="126"/>
      <c r="CW54" s="126"/>
      <c r="CX54" s="126"/>
      <c r="CY54" s="126"/>
      <c r="CZ54" s="126"/>
      <c r="DA54" s="126"/>
      <c r="DB54" s="126"/>
      <c r="DC54" s="126"/>
      <c r="DD54" s="126"/>
      <c r="DE54" s="126"/>
      <c r="DF54" s="126"/>
      <c r="DG54" s="126"/>
      <c r="DH54" s="126"/>
      <c r="DI54" s="126"/>
      <c r="DJ54" s="126"/>
      <c r="DK54" s="126"/>
      <c r="DL54" s="126"/>
      <c r="DM54" s="126"/>
      <c r="DN54" s="126"/>
      <c r="DO54" s="126"/>
      <c r="DP54" s="126"/>
      <c r="DQ54" s="126"/>
      <c r="DR54" s="126"/>
      <c r="DS54" s="126"/>
      <c r="DT54" s="126"/>
      <c r="DU54" s="126"/>
      <c r="DV54" s="126"/>
      <c r="DW54" s="126"/>
      <c r="DX54" s="126"/>
      <c r="DY54" s="126"/>
      <c r="DZ54" s="126"/>
      <c r="EA54" s="126"/>
      <c r="EB54" s="126"/>
      <c r="EC54" s="126"/>
      <c r="ED54" s="126"/>
      <c r="EE54" s="126"/>
      <c r="EF54" s="126"/>
      <c r="EG54" s="126"/>
      <c r="EH54" s="126"/>
      <c r="EI54" s="126"/>
      <c r="EJ54" s="126"/>
      <c r="EK54" s="126"/>
      <c r="EL54" s="126"/>
      <c r="EM54" s="126"/>
      <c r="EN54" s="126"/>
      <c r="EO54" s="126"/>
      <c r="EP54" s="126"/>
      <c r="EQ54" s="126"/>
      <c r="ER54" s="126"/>
      <c r="ES54" s="126"/>
      <c r="ET54" s="126"/>
      <c r="EU54" s="126"/>
      <c r="EV54" s="126"/>
      <c r="EW54" s="126"/>
      <c r="EX54" s="126"/>
      <c r="EY54" s="126"/>
      <c r="EZ54" s="126"/>
      <c r="FA54" s="126"/>
      <c r="FB54" s="126"/>
      <c r="FC54" s="126"/>
      <c r="FD54" s="126"/>
      <c r="FE54" s="126"/>
      <c r="FF54" s="126"/>
      <c r="FG54" s="126"/>
      <c r="FH54" s="126"/>
      <c r="FI54" s="126"/>
      <c r="FJ54" s="126"/>
      <c r="FK54" s="126"/>
      <c r="FL54" s="126"/>
      <c r="FM54" s="126"/>
      <c r="FN54" s="126"/>
      <c r="FO54" s="126"/>
      <c r="FP54" s="126"/>
      <c r="FQ54" s="126"/>
      <c r="FR54" s="126"/>
      <c r="FS54" s="126"/>
      <c r="FT54" s="126"/>
      <c r="FU54" s="126"/>
      <c r="FV54" s="126"/>
      <c r="FW54" s="126"/>
      <c r="FX54" s="126"/>
      <c r="FY54" s="126"/>
      <c r="FZ54" s="126"/>
      <c r="GA54" s="126"/>
      <c r="GB54" s="126"/>
      <c r="GC54" s="126"/>
      <c r="GD54" s="126"/>
      <c r="GE54" s="126"/>
      <c r="GF54" s="126"/>
      <c r="GG54" s="126"/>
      <c r="GH54" s="126"/>
      <c r="GI54" s="126"/>
      <c r="GJ54" s="126"/>
      <c r="GK54" s="126"/>
      <c r="GL54" s="126"/>
      <c r="GM54" s="126"/>
      <c r="GN54" s="126"/>
      <c r="GO54" s="126"/>
      <c r="GP54" s="126"/>
      <c r="GQ54" s="126"/>
      <c r="GR54" s="126"/>
      <c r="GS54" s="126"/>
      <c r="GT54" s="126"/>
      <c r="GU54" s="126"/>
      <c r="GV54" s="126"/>
      <c r="GW54" s="126"/>
      <c r="GX54" s="126"/>
      <c r="GY54" s="126"/>
      <c r="GZ54" s="126"/>
      <c r="HA54" s="126"/>
      <c r="HB54" s="126"/>
      <c r="HC54" s="126"/>
      <c r="HD54" s="126"/>
      <c r="HE54" s="126"/>
      <c r="HF54" s="126"/>
      <c r="HG54" s="126"/>
      <c r="HH54" s="126"/>
      <c r="HI54" s="126"/>
      <c r="HJ54" s="126"/>
      <c r="HK54" s="126"/>
      <c r="HL54" s="126"/>
      <c r="HM54" s="126"/>
      <c r="HN54" s="126"/>
      <c r="HO54" s="126"/>
      <c r="HP54" s="126"/>
      <c r="HQ54" s="126"/>
      <c r="HR54" s="126"/>
      <c r="HS54" s="126"/>
      <c r="HT54" s="126"/>
      <c r="HU54" s="126"/>
      <c r="HV54" s="126"/>
      <c r="HW54" s="126"/>
      <c r="HX54" s="126"/>
      <c r="HY54" s="126"/>
      <c r="HZ54" s="126"/>
      <c r="IA54" s="126"/>
      <c r="IB54" s="126"/>
      <c r="IC54" s="126"/>
      <c r="ID54" s="126"/>
      <c r="IE54" s="126"/>
      <c r="IF54" s="126"/>
      <c r="IG54" s="126"/>
      <c r="IH54" s="126"/>
      <c r="II54" s="126"/>
      <c r="IJ54" s="126"/>
      <c r="IK54" s="126"/>
      <c r="IL54" s="126"/>
      <c r="IM54" s="126"/>
      <c r="IN54" s="126"/>
      <c r="IO54" s="126"/>
      <c r="IP54" s="126"/>
      <c r="IQ54" s="126"/>
      <c r="IR54" s="126"/>
      <c r="IS54" s="126"/>
    </row>
    <row r="55" spans="1:253" s="122" customFormat="1" ht="21">
      <c r="A55" s="112"/>
      <c r="B55" s="1814" t="s">
        <v>986</v>
      </c>
      <c r="C55" s="121"/>
      <c r="D55" s="651" t="s">
        <v>176</v>
      </c>
      <c r="F55" s="1866"/>
      <c r="G55" s="1866"/>
      <c r="H55" s="165" t="s">
        <v>5</v>
      </c>
      <c r="L55" s="651" t="s">
        <v>167</v>
      </c>
      <c r="M55" s="651"/>
      <c r="N55" s="1623"/>
      <c r="O55" s="165" t="s">
        <v>76</v>
      </c>
      <c r="P55" s="651" t="s">
        <v>169</v>
      </c>
      <c r="Q55" s="651"/>
      <c r="R55" s="1623"/>
      <c r="S55" s="165" t="s">
        <v>171</v>
      </c>
      <c r="U55" s="124"/>
      <c r="Y55" s="124"/>
      <c r="AA55" s="125"/>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6"/>
      <c r="BR55" s="126"/>
      <c r="BS55" s="126"/>
      <c r="BT55" s="126"/>
      <c r="BU55" s="126"/>
      <c r="BV55" s="126"/>
      <c r="BW55" s="126"/>
      <c r="BX55" s="126"/>
      <c r="BY55" s="126"/>
      <c r="BZ55" s="126"/>
      <c r="CA55" s="126"/>
      <c r="CB55" s="126"/>
      <c r="CC55" s="126"/>
      <c r="CD55" s="126"/>
      <c r="CE55" s="126"/>
      <c r="CF55" s="126"/>
      <c r="CG55" s="126"/>
      <c r="CH55" s="126"/>
      <c r="CI55" s="126"/>
      <c r="CJ55" s="126"/>
      <c r="CK55" s="126"/>
      <c r="CL55" s="126"/>
      <c r="CM55" s="126"/>
      <c r="CN55" s="126"/>
      <c r="CO55" s="126"/>
      <c r="CP55" s="126"/>
      <c r="CQ55" s="126"/>
      <c r="CR55" s="126"/>
      <c r="CS55" s="126"/>
      <c r="CT55" s="126"/>
      <c r="CU55" s="126"/>
      <c r="CV55" s="126"/>
      <c r="CW55" s="126"/>
      <c r="CX55" s="126"/>
      <c r="CY55" s="126"/>
      <c r="CZ55" s="126"/>
      <c r="DA55" s="126"/>
      <c r="DB55" s="126"/>
      <c r="DC55" s="126"/>
      <c r="DD55" s="126"/>
      <c r="DE55" s="126"/>
      <c r="DF55" s="126"/>
      <c r="DG55" s="126"/>
      <c r="DH55" s="126"/>
      <c r="DI55" s="126"/>
      <c r="DJ55" s="126"/>
      <c r="DK55" s="126"/>
      <c r="DL55" s="126"/>
      <c r="DM55" s="126"/>
      <c r="DN55" s="126"/>
      <c r="DO55" s="126"/>
      <c r="DP55" s="126"/>
      <c r="DQ55" s="126"/>
      <c r="DR55" s="126"/>
      <c r="DS55" s="126"/>
      <c r="DT55" s="126"/>
      <c r="DU55" s="126"/>
      <c r="DV55" s="126"/>
      <c r="DW55" s="126"/>
      <c r="DX55" s="126"/>
      <c r="DY55" s="126"/>
      <c r="DZ55" s="126"/>
      <c r="EA55" s="126"/>
      <c r="EB55" s="126"/>
      <c r="EC55" s="126"/>
      <c r="ED55" s="126"/>
      <c r="EE55" s="126"/>
      <c r="EF55" s="126"/>
      <c r="EG55" s="126"/>
      <c r="EH55" s="126"/>
      <c r="EI55" s="126"/>
      <c r="EJ55" s="126"/>
      <c r="EK55" s="126"/>
      <c r="EL55" s="126"/>
      <c r="EM55" s="126"/>
      <c r="EN55" s="126"/>
      <c r="EO55" s="126"/>
      <c r="EP55" s="126"/>
      <c r="EQ55" s="126"/>
      <c r="ER55" s="126"/>
      <c r="ES55" s="126"/>
      <c r="ET55" s="126"/>
      <c r="EU55" s="126"/>
      <c r="EV55" s="126"/>
      <c r="EW55" s="126"/>
      <c r="EX55" s="126"/>
      <c r="EY55" s="126"/>
      <c r="EZ55" s="126"/>
      <c r="FA55" s="126"/>
      <c r="FB55" s="126"/>
      <c r="FC55" s="126"/>
      <c r="FD55" s="126"/>
      <c r="FE55" s="126"/>
      <c r="FF55" s="126"/>
      <c r="FG55" s="126"/>
      <c r="FH55" s="126"/>
      <c r="FI55" s="126"/>
      <c r="FJ55" s="126"/>
      <c r="FK55" s="126"/>
      <c r="FL55" s="126"/>
      <c r="FM55" s="126"/>
      <c r="FN55" s="126"/>
      <c r="FO55" s="126"/>
      <c r="FP55" s="126"/>
      <c r="FQ55" s="126"/>
      <c r="FR55" s="126"/>
      <c r="FS55" s="126"/>
      <c r="FT55" s="126"/>
      <c r="FU55" s="126"/>
      <c r="FV55" s="126"/>
      <c r="FW55" s="126"/>
      <c r="FX55" s="126"/>
      <c r="FY55" s="126"/>
      <c r="FZ55" s="126"/>
      <c r="GA55" s="126"/>
      <c r="GB55" s="126"/>
      <c r="GC55" s="126"/>
      <c r="GD55" s="126"/>
      <c r="GE55" s="126"/>
      <c r="GF55" s="126"/>
      <c r="GG55" s="126"/>
      <c r="GH55" s="126"/>
      <c r="GI55" s="126"/>
      <c r="GJ55" s="126"/>
      <c r="GK55" s="126"/>
      <c r="GL55" s="126"/>
      <c r="GM55" s="126"/>
      <c r="GN55" s="126"/>
      <c r="GO55" s="126"/>
      <c r="GP55" s="126"/>
      <c r="GQ55" s="126"/>
      <c r="GR55" s="126"/>
      <c r="GS55" s="126"/>
      <c r="GT55" s="126"/>
      <c r="GU55" s="126"/>
      <c r="GV55" s="126"/>
      <c r="GW55" s="126"/>
      <c r="GX55" s="126"/>
      <c r="GY55" s="126"/>
      <c r="GZ55" s="126"/>
      <c r="HA55" s="126"/>
      <c r="HB55" s="126"/>
      <c r="HC55" s="126"/>
      <c r="HD55" s="126"/>
      <c r="HE55" s="126"/>
      <c r="HF55" s="126"/>
      <c r="HG55" s="126"/>
      <c r="HH55" s="126"/>
      <c r="HI55" s="126"/>
      <c r="HJ55" s="126"/>
      <c r="HK55" s="126"/>
      <c r="HL55" s="126"/>
      <c r="HM55" s="126"/>
      <c r="HN55" s="126"/>
      <c r="HO55" s="126"/>
      <c r="HP55" s="126"/>
      <c r="HQ55" s="126"/>
      <c r="HR55" s="126"/>
      <c r="HS55" s="126"/>
      <c r="HT55" s="126"/>
      <c r="HU55" s="126"/>
      <c r="HV55" s="126"/>
      <c r="HW55" s="126"/>
      <c r="HX55" s="126"/>
      <c r="HY55" s="126"/>
      <c r="HZ55" s="126"/>
      <c r="IA55" s="126"/>
      <c r="IB55" s="126"/>
      <c r="IC55" s="126"/>
      <c r="ID55" s="126"/>
      <c r="IE55" s="126"/>
      <c r="IF55" s="126"/>
      <c r="IG55" s="126"/>
      <c r="IH55" s="126"/>
      <c r="II55" s="126"/>
      <c r="IJ55" s="126"/>
      <c r="IK55" s="126"/>
      <c r="IL55" s="126"/>
      <c r="IM55" s="126"/>
      <c r="IN55" s="126"/>
      <c r="IO55" s="126"/>
      <c r="IP55" s="126"/>
      <c r="IQ55" s="126"/>
      <c r="IR55" s="126"/>
      <c r="IS55" s="126"/>
    </row>
    <row r="56" spans="1:253" s="122" customFormat="1" ht="21">
      <c r="A56" s="112"/>
      <c r="B56" s="651" t="s">
        <v>182</v>
      </c>
      <c r="C56" s="121"/>
      <c r="D56" s="651" t="s">
        <v>176</v>
      </c>
      <c r="F56" s="1866"/>
      <c r="G56" s="1866"/>
      <c r="H56" s="165" t="s">
        <v>5</v>
      </c>
      <c r="M56" s="128"/>
      <c r="N56" s="127"/>
      <c r="O56" s="127"/>
      <c r="P56" s="127"/>
      <c r="Q56" s="127"/>
      <c r="U56" s="124"/>
      <c r="Y56" s="124"/>
      <c r="AA56" s="125"/>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c r="BU56" s="126"/>
      <c r="BV56" s="126"/>
      <c r="BW56" s="126"/>
      <c r="BX56" s="126"/>
      <c r="BY56" s="126"/>
      <c r="BZ56" s="126"/>
      <c r="CA56" s="126"/>
      <c r="CB56" s="126"/>
      <c r="CC56" s="126"/>
      <c r="CD56" s="126"/>
      <c r="CE56" s="126"/>
      <c r="CF56" s="126"/>
      <c r="CG56" s="126"/>
      <c r="CH56" s="126"/>
      <c r="CI56" s="126"/>
      <c r="CJ56" s="126"/>
      <c r="CK56" s="126"/>
      <c r="CL56" s="126"/>
      <c r="CM56" s="126"/>
      <c r="CN56" s="126"/>
      <c r="CO56" s="126"/>
      <c r="CP56" s="126"/>
      <c r="CQ56" s="126"/>
      <c r="CR56" s="126"/>
      <c r="CS56" s="126"/>
      <c r="CT56" s="126"/>
      <c r="CU56" s="126"/>
      <c r="CV56" s="126"/>
      <c r="CW56" s="126"/>
      <c r="CX56" s="126"/>
      <c r="CY56" s="126"/>
      <c r="CZ56" s="126"/>
      <c r="DA56" s="126"/>
      <c r="DB56" s="126"/>
      <c r="DC56" s="126"/>
      <c r="DD56" s="126"/>
      <c r="DE56" s="126"/>
      <c r="DF56" s="126"/>
      <c r="DG56" s="126"/>
      <c r="DH56" s="126"/>
      <c r="DI56" s="126"/>
      <c r="DJ56" s="126"/>
      <c r="DK56" s="126"/>
      <c r="DL56" s="126"/>
      <c r="DM56" s="126"/>
      <c r="DN56" s="126"/>
      <c r="DO56" s="126"/>
      <c r="DP56" s="126"/>
      <c r="DQ56" s="126"/>
      <c r="DR56" s="126"/>
      <c r="DS56" s="126"/>
      <c r="DT56" s="126"/>
      <c r="DU56" s="126"/>
      <c r="DV56" s="126"/>
      <c r="DW56" s="126"/>
      <c r="DX56" s="126"/>
      <c r="DY56" s="126"/>
      <c r="DZ56" s="126"/>
      <c r="EA56" s="126"/>
      <c r="EB56" s="126"/>
      <c r="EC56" s="126"/>
      <c r="ED56" s="126"/>
      <c r="EE56" s="126"/>
      <c r="EF56" s="126"/>
      <c r="EG56" s="126"/>
      <c r="EH56" s="126"/>
      <c r="EI56" s="126"/>
      <c r="EJ56" s="126"/>
      <c r="EK56" s="126"/>
      <c r="EL56" s="126"/>
      <c r="EM56" s="126"/>
      <c r="EN56" s="126"/>
      <c r="EO56" s="126"/>
      <c r="EP56" s="126"/>
      <c r="EQ56" s="126"/>
      <c r="ER56" s="126"/>
      <c r="ES56" s="126"/>
      <c r="ET56" s="126"/>
      <c r="EU56" s="126"/>
      <c r="EV56" s="126"/>
      <c r="EW56" s="126"/>
      <c r="EX56" s="126"/>
      <c r="EY56" s="126"/>
      <c r="EZ56" s="126"/>
      <c r="FA56" s="126"/>
      <c r="FB56" s="126"/>
      <c r="FC56" s="126"/>
      <c r="FD56" s="126"/>
      <c r="FE56" s="126"/>
      <c r="FF56" s="126"/>
      <c r="FG56" s="126"/>
      <c r="FH56" s="126"/>
      <c r="FI56" s="126"/>
      <c r="FJ56" s="126"/>
      <c r="FK56" s="126"/>
      <c r="FL56" s="126"/>
      <c r="FM56" s="126"/>
      <c r="FN56" s="126"/>
      <c r="FO56" s="126"/>
      <c r="FP56" s="126"/>
      <c r="FQ56" s="126"/>
      <c r="FR56" s="126"/>
      <c r="FS56" s="126"/>
      <c r="FT56" s="126"/>
      <c r="FU56" s="126"/>
      <c r="FV56" s="126"/>
      <c r="FW56" s="126"/>
      <c r="FX56" s="126"/>
      <c r="FY56" s="126"/>
      <c r="FZ56" s="126"/>
      <c r="GA56" s="126"/>
      <c r="GB56" s="126"/>
      <c r="GC56" s="126"/>
      <c r="GD56" s="126"/>
      <c r="GE56" s="126"/>
      <c r="GF56" s="126"/>
      <c r="GG56" s="126"/>
      <c r="GH56" s="126"/>
      <c r="GI56" s="126"/>
      <c r="GJ56" s="126"/>
      <c r="GK56" s="126"/>
      <c r="GL56" s="126"/>
      <c r="GM56" s="126"/>
      <c r="GN56" s="126"/>
      <c r="GO56" s="126"/>
      <c r="GP56" s="126"/>
      <c r="GQ56" s="126"/>
      <c r="GR56" s="126"/>
      <c r="GS56" s="126"/>
      <c r="GT56" s="126"/>
      <c r="GU56" s="126"/>
      <c r="GV56" s="126"/>
      <c r="GW56" s="126"/>
      <c r="GX56" s="126"/>
      <c r="GY56" s="126"/>
      <c r="GZ56" s="126"/>
      <c r="HA56" s="126"/>
      <c r="HB56" s="126"/>
      <c r="HC56" s="126"/>
      <c r="HD56" s="126"/>
      <c r="HE56" s="126"/>
      <c r="HF56" s="126"/>
      <c r="HG56" s="126"/>
      <c r="HH56" s="126"/>
      <c r="HI56" s="126"/>
      <c r="HJ56" s="126"/>
      <c r="HK56" s="126"/>
      <c r="HL56" s="126"/>
      <c r="HM56" s="126"/>
      <c r="HN56" s="126"/>
      <c r="HO56" s="126"/>
      <c r="HP56" s="126"/>
      <c r="HQ56" s="126"/>
      <c r="HR56" s="126"/>
      <c r="HS56" s="126"/>
      <c r="HT56" s="126"/>
      <c r="HU56" s="126"/>
      <c r="HV56" s="126"/>
      <c r="HW56" s="126"/>
      <c r="HX56" s="126"/>
      <c r="HY56" s="126"/>
      <c r="HZ56" s="126"/>
      <c r="IA56" s="126"/>
      <c r="IB56" s="126"/>
      <c r="IC56" s="126"/>
      <c r="ID56" s="126"/>
      <c r="IE56" s="126"/>
      <c r="IF56" s="126"/>
      <c r="IG56" s="126"/>
      <c r="IH56" s="126"/>
      <c r="II56" s="126"/>
      <c r="IJ56" s="126"/>
      <c r="IK56" s="126"/>
      <c r="IL56" s="126"/>
      <c r="IM56" s="126"/>
      <c r="IN56" s="126"/>
      <c r="IO56" s="126"/>
      <c r="IP56" s="126"/>
      <c r="IQ56" s="126"/>
      <c r="IR56" s="126"/>
      <c r="IS56" s="126"/>
    </row>
    <row r="57" spans="1:253" s="122" customFormat="1" ht="21">
      <c r="A57" s="112"/>
      <c r="B57" s="651" t="s">
        <v>183</v>
      </c>
      <c r="C57" s="121"/>
      <c r="D57" s="651" t="s">
        <v>176</v>
      </c>
      <c r="F57" s="1866"/>
      <c r="G57" s="1866"/>
      <c r="H57" s="165" t="s">
        <v>5</v>
      </c>
      <c r="M57" s="128"/>
      <c r="N57" s="127"/>
      <c r="O57" s="127"/>
      <c r="P57" s="127"/>
      <c r="Q57" s="127"/>
      <c r="U57" s="124"/>
      <c r="Y57" s="124"/>
      <c r="AA57" s="125"/>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c r="CH57" s="126"/>
      <c r="CI57" s="126"/>
      <c r="CJ57" s="126"/>
      <c r="CK57" s="126"/>
      <c r="CL57" s="126"/>
      <c r="CM57" s="126"/>
      <c r="CN57" s="126"/>
      <c r="CO57" s="126"/>
      <c r="CP57" s="126"/>
      <c r="CQ57" s="126"/>
      <c r="CR57" s="126"/>
      <c r="CS57" s="126"/>
      <c r="CT57" s="126"/>
      <c r="CU57" s="126"/>
      <c r="CV57" s="126"/>
      <c r="CW57" s="126"/>
      <c r="CX57" s="126"/>
      <c r="CY57" s="126"/>
      <c r="CZ57" s="126"/>
      <c r="DA57" s="126"/>
      <c r="DB57" s="126"/>
      <c r="DC57" s="126"/>
      <c r="DD57" s="126"/>
      <c r="DE57" s="126"/>
      <c r="DF57" s="126"/>
      <c r="DG57" s="126"/>
      <c r="DH57" s="126"/>
      <c r="DI57" s="126"/>
      <c r="DJ57" s="126"/>
      <c r="DK57" s="126"/>
      <c r="DL57" s="126"/>
      <c r="DM57" s="126"/>
      <c r="DN57" s="126"/>
      <c r="DO57" s="126"/>
      <c r="DP57" s="126"/>
      <c r="DQ57" s="126"/>
      <c r="DR57" s="126"/>
      <c r="DS57" s="126"/>
      <c r="DT57" s="126"/>
      <c r="DU57" s="126"/>
      <c r="DV57" s="126"/>
      <c r="DW57" s="126"/>
      <c r="DX57" s="126"/>
      <c r="DY57" s="126"/>
      <c r="DZ57" s="126"/>
      <c r="EA57" s="126"/>
      <c r="EB57" s="126"/>
      <c r="EC57" s="126"/>
      <c r="ED57" s="126"/>
      <c r="EE57" s="126"/>
      <c r="EF57" s="126"/>
      <c r="EG57" s="126"/>
      <c r="EH57" s="126"/>
      <c r="EI57" s="126"/>
      <c r="EJ57" s="126"/>
      <c r="EK57" s="126"/>
      <c r="EL57" s="126"/>
      <c r="EM57" s="126"/>
      <c r="EN57" s="126"/>
      <c r="EO57" s="126"/>
      <c r="EP57" s="126"/>
      <c r="EQ57" s="126"/>
      <c r="ER57" s="126"/>
      <c r="ES57" s="126"/>
      <c r="ET57" s="126"/>
      <c r="EU57" s="126"/>
      <c r="EV57" s="126"/>
      <c r="EW57" s="126"/>
      <c r="EX57" s="126"/>
      <c r="EY57" s="126"/>
      <c r="EZ57" s="126"/>
      <c r="FA57" s="126"/>
      <c r="FB57" s="126"/>
      <c r="FC57" s="126"/>
      <c r="FD57" s="126"/>
      <c r="FE57" s="126"/>
      <c r="FF57" s="126"/>
      <c r="FG57" s="126"/>
      <c r="FH57" s="126"/>
      <c r="FI57" s="126"/>
      <c r="FJ57" s="126"/>
      <c r="FK57" s="126"/>
      <c r="FL57" s="126"/>
      <c r="FM57" s="126"/>
      <c r="FN57" s="126"/>
      <c r="FO57" s="126"/>
      <c r="FP57" s="126"/>
      <c r="FQ57" s="126"/>
      <c r="FR57" s="126"/>
      <c r="FS57" s="126"/>
      <c r="FT57" s="126"/>
      <c r="FU57" s="126"/>
      <c r="FV57" s="126"/>
      <c r="FW57" s="126"/>
      <c r="FX57" s="126"/>
      <c r="FY57" s="126"/>
      <c r="FZ57" s="126"/>
      <c r="GA57" s="126"/>
      <c r="GB57" s="126"/>
      <c r="GC57" s="126"/>
      <c r="GD57" s="126"/>
      <c r="GE57" s="126"/>
      <c r="GF57" s="126"/>
      <c r="GG57" s="126"/>
      <c r="GH57" s="126"/>
      <c r="GI57" s="126"/>
      <c r="GJ57" s="126"/>
      <c r="GK57" s="126"/>
      <c r="GL57" s="126"/>
      <c r="GM57" s="126"/>
      <c r="GN57" s="126"/>
      <c r="GO57" s="126"/>
      <c r="GP57" s="126"/>
      <c r="GQ57" s="126"/>
      <c r="GR57" s="126"/>
      <c r="GS57" s="126"/>
      <c r="GT57" s="126"/>
      <c r="GU57" s="126"/>
      <c r="GV57" s="126"/>
      <c r="GW57" s="126"/>
      <c r="GX57" s="126"/>
      <c r="GY57" s="126"/>
      <c r="GZ57" s="126"/>
      <c r="HA57" s="126"/>
      <c r="HB57" s="126"/>
      <c r="HC57" s="126"/>
      <c r="HD57" s="126"/>
      <c r="HE57" s="126"/>
      <c r="HF57" s="126"/>
      <c r="HG57" s="126"/>
      <c r="HH57" s="126"/>
      <c r="HI57" s="126"/>
      <c r="HJ57" s="126"/>
      <c r="HK57" s="126"/>
      <c r="HL57" s="126"/>
      <c r="HM57" s="126"/>
      <c r="HN57" s="126"/>
      <c r="HO57" s="126"/>
      <c r="HP57" s="126"/>
      <c r="HQ57" s="126"/>
      <c r="HR57" s="126"/>
      <c r="HS57" s="126"/>
      <c r="HT57" s="126"/>
      <c r="HU57" s="126"/>
      <c r="HV57" s="126"/>
      <c r="HW57" s="126"/>
      <c r="HX57" s="126"/>
      <c r="HY57" s="126"/>
      <c r="HZ57" s="126"/>
      <c r="IA57" s="126"/>
      <c r="IB57" s="126"/>
      <c r="IC57" s="126"/>
      <c r="ID57" s="126"/>
      <c r="IE57" s="126"/>
      <c r="IF57" s="126"/>
      <c r="IG57" s="126"/>
      <c r="IH57" s="126"/>
      <c r="II57" s="126"/>
      <c r="IJ57" s="126"/>
      <c r="IK57" s="126"/>
      <c r="IL57" s="126"/>
      <c r="IM57" s="126"/>
      <c r="IN57" s="126"/>
      <c r="IO57" s="126"/>
      <c r="IP57" s="126"/>
      <c r="IQ57" s="126"/>
      <c r="IR57" s="126"/>
      <c r="IS57" s="126"/>
    </row>
    <row r="58" spans="1:253" s="122" customFormat="1" ht="14" customHeight="1">
      <c r="A58" s="112"/>
      <c r="B58" s="112"/>
      <c r="C58" s="112"/>
      <c r="D58" s="112"/>
      <c r="E58" s="112"/>
      <c r="F58" s="375"/>
      <c r="G58" s="375"/>
      <c r="H58" s="112"/>
      <c r="I58" s="112"/>
      <c r="M58" s="128"/>
      <c r="N58" s="127"/>
      <c r="O58" s="127"/>
      <c r="P58" s="127"/>
      <c r="Q58" s="127"/>
      <c r="U58" s="124"/>
      <c r="Y58" s="124"/>
      <c r="AA58" s="125"/>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c r="BL58" s="126"/>
      <c r="BM58" s="126"/>
      <c r="BN58" s="126"/>
      <c r="BO58" s="126"/>
      <c r="BP58" s="126"/>
      <c r="BQ58" s="126"/>
      <c r="BR58" s="126"/>
      <c r="BS58" s="126"/>
      <c r="BT58" s="126"/>
      <c r="BU58" s="126"/>
      <c r="BV58" s="126"/>
      <c r="BW58" s="126"/>
      <c r="BX58" s="126"/>
      <c r="BY58" s="126"/>
      <c r="BZ58" s="126"/>
      <c r="CA58" s="126"/>
      <c r="CB58" s="126"/>
      <c r="CC58" s="126"/>
      <c r="CD58" s="126"/>
      <c r="CE58" s="126"/>
      <c r="CF58" s="126"/>
      <c r="CG58" s="126"/>
      <c r="CH58" s="126"/>
      <c r="CI58" s="126"/>
      <c r="CJ58" s="126"/>
      <c r="CK58" s="126"/>
      <c r="CL58" s="126"/>
      <c r="CM58" s="126"/>
      <c r="CN58" s="126"/>
      <c r="CO58" s="126"/>
      <c r="CP58" s="126"/>
      <c r="CQ58" s="126"/>
      <c r="CR58" s="126"/>
      <c r="CS58" s="126"/>
      <c r="CT58" s="126"/>
      <c r="CU58" s="126"/>
      <c r="CV58" s="126"/>
      <c r="CW58" s="126"/>
      <c r="CX58" s="126"/>
      <c r="CY58" s="126"/>
      <c r="CZ58" s="126"/>
      <c r="DA58" s="126"/>
      <c r="DB58" s="126"/>
      <c r="DC58" s="126"/>
      <c r="DD58" s="126"/>
      <c r="DE58" s="126"/>
      <c r="DF58" s="126"/>
      <c r="DG58" s="126"/>
      <c r="DH58" s="126"/>
      <c r="DI58" s="126"/>
      <c r="DJ58" s="126"/>
      <c r="DK58" s="126"/>
      <c r="DL58" s="126"/>
      <c r="DM58" s="126"/>
      <c r="DN58" s="126"/>
      <c r="DO58" s="126"/>
      <c r="DP58" s="126"/>
      <c r="DQ58" s="126"/>
      <c r="DR58" s="126"/>
      <c r="DS58" s="126"/>
      <c r="DT58" s="126"/>
      <c r="DU58" s="126"/>
      <c r="DV58" s="126"/>
      <c r="DW58" s="126"/>
      <c r="DX58" s="126"/>
      <c r="DY58" s="126"/>
      <c r="DZ58" s="126"/>
      <c r="EA58" s="126"/>
      <c r="EB58" s="126"/>
      <c r="EC58" s="126"/>
      <c r="ED58" s="126"/>
      <c r="EE58" s="126"/>
      <c r="EF58" s="126"/>
      <c r="EG58" s="126"/>
      <c r="EH58" s="126"/>
      <c r="EI58" s="126"/>
      <c r="EJ58" s="126"/>
      <c r="EK58" s="126"/>
      <c r="EL58" s="126"/>
      <c r="EM58" s="126"/>
      <c r="EN58" s="126"/>
      <c r="EO58" s="126"/>
      <c r="EP58" s="126"/>
      <c r="EQ58" s="126"/>
      <c r="ER58" s="126"/>
      <c r="ES58" s="126"/>
      <c r="ET58" s="126"/>
      <c r="EU58" s="126"/>
      <c r="EV58" s="126"/>
      <c r="EW58" s="126"/>
      <c r="EX58" s="126"/>
      <c r="EY58" s="126"/>
      <c r="EZ58" s="126"/>
      <c r="FA58" s="126"/>
      <c r="FB58" s="126"/>
      <c r="FC58" s="126"/>
      <c r="FD58" s="126"/>
      <c r="FE58" s="126"/>
      <c r="FF58" s="126"/>
      <c r="FG58" s="126"/>
      <c r="FH58" s="126"/>
      <c r="FI58" s="126"/>
      <c r="FJ58" s="126"/>
      <c r="FK58" s="126"/>
      <c r="FL58" s="126"/>
      <c r="FM58" s="126"/>
      <c r="FN58" s="126"/>
      <c r="FO58" s="126"/>
      <c r="FP58" s="126"/>
      <c r="FQ58" s="126"/>
      <c r="FR58" s="126"/>
      <c r="FS58" s="126"/>
      <c r="FT58" s="126"/>
      <c r="FU58" s="126"/>
      <c r="FV58" s="126"/>
      <c r="FW58" s="126"/>
      <c r="FX58" s="126"/>
      <c r="FY58" s="126"/>
      <c r="FZ58" s="126"/>
      <c r="GA58" s="126"/>
      <c r="GB58" s="126"/>
      <c r="GC58" s="126"/>
      <c r="GD58" s="126"/>
      <c r="GE58" s="126"/>
      <c r="GF58" s="126"/>
      <c r="GG58" s="126"/>
      <c r="GH58" s="126"/>
      <c r="GI58" s="126"/>
      <c r="GJ58" s="126"/>
      <c r="GK58" s="126"/>
      <c r="GL58" s="126"/>
      <c r="GM58" s="126"/>
      <c r="GN58" s="126"/>
      <c r="GO58" s="126"/>
      <c r="GP58" s="126"/>
      <c r="GQ58" s="126"/>
      <c r="GR58" s="126"/>
      <c r="GS58" s="126"/>
      <c r="GT58" s="126"/>
      <c r="GU58" s="126"/>
      <c r="GV58" s="126"/>
      <c r="GW58" s="126"/>
      <c r="GX58" s="126"/>
      <c r="GY58" s="126"/>
      <c r="GZ58" s="126"/>
      <c r="HA58" s="126"/>
      <c r="HB58" s="126"/>
      <c r="HC58" s="126"/>
      <c r="HD58" s="126"/>
      <c r="HE58" s="126"/>
      <c r="HF58" s="126"/>
      <c r="HG58" s="126"/>
      <c r="HH58" s="126"/>
      <c r="HI58" s="126"/>
      <c r="HJ58" s="126"/>
      <c r="HK58" s="126"/>
      <c r="HL58" s="126"/>
      <c r="HM58" s="126"/>
      <c r="HN58" s="126"/>
      <c r="HO58" s="126"/>
      <c r="HP58" s="126"/>
      <c r="HQ58" s="126"/>
      <c r="HR58" s="126"/>
      <c r="HS58" s="126"/>
      <c r="HT58" s="126"/>
      <c r="HU58" s="126"/>
      <c r="HV58" s="126"/>
      <c r="HW58" s="126"/>
      <c r="HX58" s="126"/>
      <c r="HY58" s="126"/>
      <c r="HZ58" s="126"/>
      <c r="IA58" s="126"/>
      <c r="IB58" s="126"/>
      <c r="IC58" s="126"/>
      <c r="ID58" s="126"/>
      <c r="IE58" s="126"/>
      <c r="IF58" s="126"/>
      <c r="IG58" s="126"/>
      <c r="IH58" s="126"/>
      <c r="II58" s="126"/>
      <c r="IJ58" s="126"/>
      <c r="IK58" s="126"/>
      <c r="IL58" s="126"/>
      <c r="IM58" s="126"/>
      <c r="IN58" s="126"/>
      <c r="IO58" s="126"/>
      <c r="IP58" s="126"/>
      <c r="IQ58" s="126"/>
      <c r="IR58" s="126"/>
      <c r="IS58" s="126"/>
    </row>
    <row r="59" spans="1:253" s="122" customFormat="1" ht="21">
      <c r="A59" s="112"/>
      <c r="B59" s="651" t="s">
        <v>184</v>
      </c>
      <c r="C59" s="121"/>
      <c r="D59" s="1814" t="s">
        <v>978</v>
      </c>
      <c r="F59" s="1866"/>
      <c r="G59" s="1866"/>
      <c r="H59" s="165" t="s">
        <v>5</v>
      </c>
      <c r="M59" s="128"/>
      <c r="N59" s="127"/>
      <c r="O59" s="127"/>
      <c r="P59" s="127"/>
      <c r="Q59" s="127"/>
      <c r="U59" s="124"/>
      <c r="Y59" s="124"/>
      <c r="AA59" s="125"/>
      <c r="AL59" s="126"/>
      <c r="AM59" s="126"/>
      <c r="AN59" s="126"/>
      <c r="AO59" s="126"/>
      <c r="AP59" s="126"/>
      <c r="AQ59" s="126"/>
      <c r="AR59" s="126"/>
      <c r="AS59" s="126"/>
      <c r="AT59" s="126"/>
      <c r="AU59" s="126"/>
      <c r="AV59" s="126"/>
      <c r="AW59" s="126"/>
      <c r="AX59" s="126"/>
      <c r="AY59" s="126"/>
      <c r="AZ59" s="126"/>
      <c r="BA59" s="126"/>
      <c r="BB59" s="126"/>
      <c r="BC59" s="126"/>
      <c r="BD59" s="126"/>
      <c r="BE59" s="126"/>
      <c r="BF59" s="126"/>
      <c r="BG59" s="126"/>
      <c r="BH59" s="126"/>
      <c r="BI59" s="126"/>
      <c r="BJ59" s="126"/>
      <c r="BK59" s="126"/>
      <c r="BL59" s="126"/>
      <c r="BM59" s="126"/>
      <c r="BN59" s="126"/>
      <c r="BO59" s="126"/>
      <c r="BP59" s="126"/>
      <c r="BQ59" s="126"/>
      <c r="BR59" s="126"/>
      <c r="BS59" s="126"/>
      <c r="BT59" s="126"/>
      <c r="BU59" s="126"/>
      <c r="BV59" s="126"/>
      <c r="BW59" s="126"/>
      <c r="BX59" s="126"/>
      <c r="BY59" s="126"/>
      <c r="BZ59" s="126"/>
      <c r="CA59" s="126"/>
      <c r="CB59" s="126"/>
      <c r="CC59" s="126"/>
      <c r="CD59" s="126"/>
      <c r="CE59" s="126"/>
      <c r="CF59" s="126"/>
      <c r="CG59" s="126"/>
      <c r="CH59" s="126"/>
      <c r="CI59" s="126"/>
      <c r="CJ59" s="126"/>
      <c r="CK59" s="126"/>
      <c r="CL59" s="126"/>
      <c r="CM59" s="126"/>
      <c r="CN59" s="126"/>
      <c r="CO59" s="126"/>
      <c r="CP59" s="126"/>
      <c r="CQ59" s="126"/>
      <c r="CR59" s="126"/>
      <c r="CS59" s="126"/>
      <c r="CT59" s="126"/>
      <c r="CU59" s="126"/>
      <c r="CV59" s="126"/>
      <c r="CW59" s="126"/>
      <c r="CX59" s="126"/>
      <c r="CY59" s="126"/>
      <c r="CZ59" s="126"/>
      <c r="DA59" s="126"/>
      <c r="DB59" s="126"/>
      <c r="DC59" s="126"/>
      <c r="DD59" s="126"/>
      <c r="DE59" s="126"/>
      <c r="DF59" s="126"/>
      <c r="DG59" s="126"/>
      <c r="DH59" s="126"/>
      <c r="DI59" s="126"/>
      <c r="DJ59" s="126"/>
      <c r="DK59" s="126"/>
      <c r="DL59" s="126"/>
      <c r="DM59" s="126"/>
      <c r="DN59" s="126"/>
      <c r="DO59" s="126"/>
      <c r="DP59" s="126"/>
      <c r="DQ59" s="126"/>
      <c r="DR59" s="126"/>
      <c r="DS59" s="126"/>
      <c r="DT59" s="126"/>
      <c r="DU59" s="126"/>
      <c r="DV59" s="126"/>
      <c r="DW59" s="126"/>
      <c r="DX59" s="126"/>
      <c r="DY59" s="126"/>
      <c r="DZ59" s="126"/>
      <c r="EA59" s="126"/>
      <c r="EB59" s="126"/>
      <c r="EC59" s="126"/>
      <c r="ED59" s="126"/>
      <c r="EE59" s="126"/>
      <c r="EF59" s="126"/>
      <c r="EG59" s="126"/>
      <c r="EH59" s="126"/>
      <c r="EI59" s="126"/>
      <c r="EJ59" s="126"/>
      <c r="EK59" s="126"/>
      <c r="EL59" s="126"/>
      <c r="EM59" s="126"/>
      <c r="EN59" s="126"/>
      <c r="EO59" s="126"/>
      <c r="EP59" s="126"/>
      <c r="EQ59" s="126"/>
      <c r="ER59" s="126"/>
      <c r="ES59" s="126"/>
      <c r="ET59" s="126"/>
      <c r="EU59" s="126"/>
      <c r="EV59" s="126"/>
      <c r="EW59" s="126"/>
      <c r="EX59" s="126"/>
      <c r="EY59" s="126"/>
      <c r="EZ59" s="126"/>
      <c r="FA59" s="126"/>
      <c r="FB59" s="126"/>
      <c r="FC59" s="126"/>
      <c r="FD59" s="126"/>
      <c r="FE59" s="126"/>
      <c r="FF59" s="126"/>
      <c r="FG59" s="126"/>
      <c r="FH59" s="126"/>
      <c r="FI59" s="126"/>
      <c r="FJ59" s="126"/>
      <c r="FK59" s="126"/>
      <c r="FL59" s="126"/>
      <c r="FM59" s="126"/>
      <c r="FN59" s="126"/>
      <c r="FO59" s="126"/>
      <c r="FP59" s="126"/>
      <c r="FQ59" s="126"/>
      <c r="FR59" s="126"/>
      <c r="FS59" s="126"/>
      <c r="FT59" s="126"/>
      <c r="FU59" s="126"/>
      <c r="FV59" s="126"/>
      <c r="FW59" s="126"/>
      <c r="FX59" s="126"/>
      <c r="FY59" s="126"/>
      <c r="FZ59" s="126"/>
      <c r="GA59" s="126"/>
      <c r="GB59" s="126"/>
      <c r="GC59" s="126"/>
      <c r="GD59" s="126"/>
      <c r="GE59" s="126"/>
      <c r="GF59" s="126"/>
      <c r="GG59" s="126"/>
      <c r="GH59" s="126"/>
      <c r="GI59" s="126"/>
      <c r="GJ59" s="126"/>
      <c r="GK59" s="126"/>
      <c r="GL59" s="126"/>
      <c r="GM59" s="126"/>
      <c r="GN59" s="126"/>
      <c r="GO59" s="126"/>
      <c r="GP59" s="126"/>
      <c r="GQ59" s="126"/>
      <c r="GR59" s="126"/>
      <c r="GS59" s="126"/>
      <c r="GT59" s="126"/>
      <c r="GU59" s="126"/>
      <c r="GV59" s="126"/>
      <c r="GW59" s="126"/>
      <c r="GX59" s="126"/>
      <c r="GY59" s="126"/>
      <c r="GZ59" s="126"/>
      <c r="HA59" s="126"/>
      <c r="HB59" s="126"/>
      <c r="HC59" s="126"/>
      <c r="HD59" s="126"/>
      <c r="HE59" s="126"/>
      <c r="HF59" s="126"/>
      <c r="HG59" s="126"/>
      <c r="HH59" s="126"/>
      <c r="HI59" s="126"/>
      <c r="HJ59" s="126"/>
      <c r="HK59" s="126"/>
      <c r="HL59" s="126"/>
      <c r="HM59" s="126"/>
      <c r="HN59" s="126"/>
      <c r="HO59" s="126"/>
      <c r="HP59" s="126"/>
      <c r="HQ59" s="126"/>
      <c r="HR59" s="126"/>
      <c r="HS59" s="126"/>
      <c r="HT59" s="126"/>
      <c r="HU59" s="126"/>
      <c r="HV59" s="126"/>
      <c r="HW59" s="126"/>
      <c r="HX59" s="126"/>
      <c r="HY59" s="126"/>
      <c r="HZ59" s="126"/>
      <c r="IA59" s="126"/>
      <c r="IB59" s="126"/>
      <c r="IC59" s="126"/>
      <c r="ID59" s="126"/>
      <c r="IE59" s="126"/>
      <c r="IF59" s="126"/>
      <c r="IG59" s="126"/>
      <c r="IH59" s="126"/>
      <c r="II59" s="126"/>
      <c r="IJ59" s="126"/>
      <c r="IK59" s="126"/>
      <c r="IL59" s="126"/>
      <c r="IM59" s="126"/>
      <c r="IN59" s="126"/>
      <c r="IO59" s="126"/>
      <c r="IP59" s="126"/>
      <c r="IQ59" s="126"/>
      <c r="IR59" s="126"/>
      <c r="IS59" s="126"/>
    </row>
    <row r="60" spans="1:253" s="122" customFormat="1" ht="21">
      <c r="A60" s="112"/>
      <c r="B60" s="651" t="s">
        <v>184</v>
      </c>
      <c r="C60" s="121"/>
      <c r="D60" s="1814" t="s">
        <v>953</v>
      </c>
      <c r="F60" s="1866"/>
      <c r="G60" s="1866"/>
      <c r="H60" s="165" t="s">
        <v>5</v>
      </c>
      <c r="M60" s="128"/>
      <c r="N60" s="127"/>
      <c r="O60" s="127"/>
      <c r="P60" s="127"/>
      <c r="Q60" s="127"/>
      <c r="U60" s="124"/>
      <c r="Y60" s="124"/>
      <c r="AA60" s="125"/>
      <c r="AL60" s="126"/>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c r="BM60" s="126"/>
      <c r="BN60" s="126"/>
      <c r="BO60" s="126"/>
      <c r="BP60" s="126"/>
      <c r="BQ60" s="126"/>
      <c r="BR60" s="126"/>
      <c r="BS60" s="126"/>
      <c r="BT60" s="126"/>
      <c r="BU60" s="126"/>
      <c r="BV60" s="126"/>
      <c r="BW60" s="126"/>
      <c r="BX60" s="126"/>
      <c r="BY60" s="126"/>
      <c r="BZ60" s="126"/>
      <c r="CA60" s="126"/>
      <c r="CB60" s="126"/>
      <c r="CC60" s="126"/>
      <c r="CD60" s="126"/>
      <c r="CE60" s="126"/>
      <c r="CF60" s="126"/>
      <c r="CG60" s="126"/>
      <c r="CH60" s="126"/>
      <c r="CI60" s="126"/>
      <c r="CJ60" s="126"/>
      <c r="CK60" s="126"/>
      <c r="CL60" s="126"/>
      <c r="CM60" s="126"/>
      <c r="CN60" s="126"/>
      <c r="CO60" s="126"/>
      <c r="CP60" s="126"/>
      <c r="CQ60" s="126"/>
      <c r="CR60" s="126"/>
      <c r="CS60" s="126"/>
      <c r="CT60" s="126"/>
      <c r="CU60" s="126"/>
      <c r="CV60" s="126"/>
      <c r="CW60" s="126"/>
      <c r="CX60" s="126"/>
      <c r="CY60" s="126"/>
      <c r="CZ60" s="126"/>
      <c r="DA60" s="126"/>
      <c r="DB60" s="126"/>
      <c r="DC60" s="126"/>
      <c r="DD60" s="126"/>
      <c r="DE60" s="126"/>
      <c r="DF60" s="126"/>
      <c r="DG60" s="126"/>
      <c r="DH60" s="126"/>
      <c r="DI60" s="126"/>
      <c r="DJ60" s="126"/>
      <c r="DK60" s="126"/>
      <c r="DL60" s="126"/>
      <c r="DM60" s="126"/>
      <c r="DN60" s="126"/>
      <c r="DO60" s="126"/>
      <c r="DP60" s="126"/>
      <c r="DQ60" s="126"/>
      <c r="DR60" s="126"/>
      <c r="DS60" s="126"/>
      <c r="DT60" s="126"/>
      <c r="DU60" s="126"/>
      <c r="DV60" s="126"/>
      <c r="DW60" s="126"/>
      <c r="DX60" s="126"/>
      <c r="DY60" s="126"/>
      <c r="DZ60" s="126"/>
      <c r="EA60" s="126"/>
      <c r="EB60" s="126"/>
      <c r="EC60" s="126"/>
      <c r="ED60" s="126"/>
      <c r="EE60" s="126"/>
      <c r="EF60" s="126"/>
      <c r="EG60" s="126"/>
      <c r="EH60" s="126"/>
      <c r="EI60" s="126"/>
      <c r="EJ60" s="126"/>
      <c r="EK60" s="126"/>
      <c r="EL60" s="126"/>
      <c r="EM60" s="126"/>
      <c r="EN60" s="126"/>
      <c r="EO60" s="126"/>
      <c r="EP60" s="126"/>
      <c r="EQ60" s="126"/>
      <c r="ER60" s="126"/>
      <c r="ES60" s="126"/>
      <c r="ET60" s="126"/>
      <c r="EU60" s="126"/>
      <c r="EV60" s="126"/>
      <c r="EW60" s="126"/>
      <c r="EX60" s="126"/>
      <c r="EY60" s="126"/>
      <c r="EZ60" s="126"/>
      <c r="FA60" s="126"/>
      <c r="FB60" s="126"/>
      <c r="FC60" s="126"/>
      <c r="FD60" s="126"/>
      <c r="FE60" s="126"/>
      <c r="FF60" s="126"/>
      <c r="FG60" s="126"/>
      <c r="FH60" s="126"/>
      <c r="FI60" s="126"/>
      <c r="FJ60" s="126"/>
      <c r="FK60" s="126"/>
      <c r="FL60" s="126"/>
      <c r="FM60" s="126"/>
      <c r="FN60" s="126"/>
      <c r="FO60" s="126"/>
      <c r="FP60" s="126"/>
      <c r="FQ60" s="126"/>
      <c r="FR60" s="126"/>
      <c r="FS60" s="126"/>
      <c r="FT60" s="126"/>
      <c r="FU60" s="126"/>
      <c r="FV60" s="126"/>
      <c r="FW60" s="126"/>
      <c r="FX60" s="126"/>
      <c r="FY60" s="126"/>
      <c r="FZ60" s="126"/>
      <c r="GA60" s="126"/>
      <c r="GB60" s="126"/>
      <c r="GC60" s="126"/>
      <c r="GD60" s="126"/>
      <c r="GE60" s="126"/>
      <c r="GF60" s="126"/>
      <c r="GG60" s="126"/>
      <c r="GH60" s="126"/>
      <c r="GI60" s="126"/>
      <c r="GJ60" s="126"/>
      <c r="GK60" s="126"/>
      <c r="GL60" s="126"/>
      <c r="GM60" s="126"/>
      <c r="GN60" s="126"/>
      <c r="GO60" s="126"/>
      <c r="GP60" s="126"/>
      <c r="GQ60" s="126"/>
      <c r="GR60" s="126"/>
      <c r="GS60" s="126"/>
      <c r="GT60" s="126"/>
      <c r="GU60" s="126"/>
      <c r="GV60" s="126"/>
      <c r="GW60" s="126"/>
      <c r="GX60" s="126"/>
      <c r="GY60" s="126"/>
      <c r="GZ60" s="126"/>
      <c r="HA60" s="126"/>
      <c r="HB60" s="126"/>
      <c r="HC60" s="126"/>
      <c r="HD60" s="126"/>
      <c r="HE60" s="126"/>
      <c r="HF60" s="126"/>
      <c r="HG60" s="126"/>
      <c r="HH60" s="126"/>
      <c r="HI60" s="126"/>
      <c r="HJ60" s="126"/>
      <c r="HK60" s="126"/>
      <c r="HL60" s="126"/>
      <c r="HM60" s="126"/>
      <c r="HN60" s="126"/>
      <c r="HO60" s="126"/>
      <c r="HP60" s="126"/>
      <c r="HQ60" s="126"/>
      <c r="HR60" s="126"/>
      <c r="HS60" s="126"/>
      <c r="HT60" s="126"/>
      <c r="HU60" s="126"/>
      <c r="HV60" s="126"/>
      <c r="HW60" s="126"/>
      <c r="HX60" s="126"/>
      <c r="HY60" s="126"/>
      <c r="HZ60" s="126"/>
      <c r="IA60" s="126"/>
      <c r="IB60" s="126"/>
      <c r="IC60" s="126"/>
      <c r="ID60" s="126"/>
      <c r="IE60" s="126"/>
      <c r="IF60" s="126"/>
      <c r="IG60" s="126"/>
      <c r="IH60" s="126"/>
      <c r="II60" s="126"/>
      <c r="IJ60" s="126"/>
      <c r="IK60" s="126"/>
      <c r="IL60" s="126"/>
      <c r="IM60" s="126"/>
      <c r="IN60" s="126"/>
      <c r="IO60" s="126"/>
      <c r="IP60" s="126"/>
      <c r="IQ60" s="126"/>
      <c r="IR60" s="126"/>
      <c r="IS60" s="126"/>
    </row>
    <row r="61" spans="1:253" s="122" customFormat="1" ht="21">
      <c r="A61" s="112"/>
      <c r="B61" s="165"/>
      <c r="C61" s="121"/>
      <c r="D61" s="165"/>
      <c r="E61" s="165"/>
      <c r="F61" s="173"/>
      <c r="G61" s="173"/>
      <c r="H61" s="165"/>
      <c r="I61" s="165"/>
      <c r="J61" s="165"/>
      <c r="M61" s="128"/>
      <c r="N61" s="127"/>
      <c r="O61" s="127"/>
      <c r="P61" s="127"/>
      <c r="Q61" s="127"/>
      <c r="U61" s="124"/>
      <c r="Y61" s="124"/>
      <c r="AA61" s="125"/>
      <c r="AL61" s="126"/>
      <c r="AM61" s="126"/>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c r="BM61" s="126"/>
      <c r="BN61" s="126"/>
      <c r="BO61" s="126"/>
      <c r="BP61" s="126"/>
      <c r="BQ61" s="126"/>
      <c r="BR61" s="126"/>
      <c r="BS61" s="126"/>
      <c r="BT61" s="126"/>
      <c r="BU61" s="126"/>
      <c r="BV61" s="126"/>
      <c r="BW61" s="126"/>
      <c r="BX61" s="126"/>
      <c r="BY61" s="126"/>
      <c r="BZ61" s="126"/>
      <c r="CA61" s="126"/>
      <c r="CB61" s="126"/>
      <c r="CC61" s="126"/>
      <c r="CD61" s="126"/>
      <c r="CE61" s="126"/>
      <c r="CF61" s="126"/>
      <c r="CG61" s="126"/>
      <c r="CH61" s="126"/>
      <c r="CI61" s="126"/>
      <c r="CJ61" s="126"/>
      <c r="CK61" s="126"/>
      <c r="CL61" s="126"/>
      <c r="CM61" s="126"/>
      <c r="CN61" s="126"/>
      <c r="CO61" s="126"/>
      <c r="CP61" s="126"/>
      <c r="CQ61" s="126"/>
      <c r="CR61" s="126"/>
      <c r="CS61" s="126"/>
      <c r="CT61" s="126"/>
      <c r="CU61" s="126"/>
      <c r="CV61" s="126"/>
      <c r="CW61" s="126"/>
      <c r="CX61" s="126"/>
      <c r="CY61" s="126"/>
      <c r="CZ61" s="126"/>
      <c r="DA61" s="126"/>
      <c r="DB61" s="126"/>
      <c r="DC61" s="126"/>
      <c r="DD61" s="126"/>
      <c r="DE61" s="126"/>
      <c r="DF61" s="126"/>
      <c r="DG61" s="126"/>
      <c r="DH61" s="126"/>
      <c r="DI61" s="126"/>
      <c r="DJ61" s="126"/>
      <c r="DK61" s="126"/>
      <c r="DL61" s="126"/>
      <c r="DM61" s="126"/>
      <c r="DN61" s="126"/>
      <c r="DO61" s="126"/>
      <c r="DP61" s="126"/>
      <c r="DQ61" s="126"/>
      <c r="DR61" s="126"/>
      <c r="DS61" s="126"/>
      <c r="DT61" s="126"/>
      <c r="DU61" s="126"/>
      <c r="DV61" s="126"/>
      <c r="DW61" s="126"/>
      <c r="DX61" s="126"/>
      <c r="DY61" s="126"/>
      <c r="DZ61" s="126"/>
      <c r="EA61" s="126"/>
      <c r="EB61" s="126"/>
      <c r="EC61" s="126"/>
      <c r="ED61" s="126"/>
      <c r="EE61" s="126"/>
      <c r="EF61" s="126"/>
      <c r="EG61" s="126"/>
      <c r="EH61" s="126"/>
      <c r="EI61" s="126"/>
      <c r="EJ61" s="126"/>
      <c r="EK61" s="126"/>
      <c r="EL61" s="126"/>
      <c r="EM61" s="126"/>
      <c r="EN61" s="126"/>
      <c r="EO61" s="126"/>
      <c r="EP61" s="126"/>
      <c r="EQ61" s="126"/>
      <c r="ER61" s="126"/>
      <c r="ES61" s="126"/>
      <c r="ET61" s="126"/>
      <c r="EU61" s="126"/>
      <c r="EV61" s="126"/>
      <c r="EW61" s="126"/>
      <c r="EX61" s="126"/>
      <c r="EY61" s="126"/>
      <c r="EZ61" s="126"/>
      <c r="FA61" s="126"/>
      <c r="FB61" s="126"/>
      <c r="FC61" s="126"/>
      <c r="FD61" s="126"/>
      <c r="FE61" s="126"/>
      <c r="FF61" s="126"/>
      <c r="FG61" s="126"/>
      <c r="FH61" s="126"/>
      <c r="FI61" s="126"/>
      <c r="FJ61" s="126"/>
      <c r="FK61" s="126"/>
      <c r="FL61" s="126"/>
      <c r="FM61" s="126"/>
      <c r="FN61" s="126"/>
      <c r="FO61" s="126"/>
      <c r="FP61" s="126"/>
      <c r="FQ61" s="126"/>
      <c r="FR61" s="126"/>
      <c r="FS61" s="126"/>
      <c r="FT61" s="126"/>
      <c r="FU61" s="126"/>
      <c r="FV61" s="126"/>
      <c r="FW61" s="126"/>
      <c r="FX61" s="126"/>
      <c r="FY61" s="126"/>
      <c r="FZ61" s="126"/>
      <c r="GA61" s="126"/>
      <c r="GB61" s="126"/>
      <c r="GC61" s="126"/>
      <c r="GD61" s="126"/>
      <c r="GE61" s="126"/>
      <c r="GF61" s="126"/>
      <c r="GG61" s="126"/>
      <c r="GH61" s="126"/>
      <c r="GI61" s="126"/>
      <c r="GJ61" s="126"/>
      <c r="GK61" s="126"/>
      <c r="GL61" s="126"/>
      <c r="GM61" s="126"/>
      <c r="GN61" s="126"/>
      <c r="GO61" s="126"/>
      <c r="GP61" s="126"/>
      <c r="GQ61" s="126"/>
      <c r="GR61" s="126"/>
      <c r="GS61" s="126"/>
      <c r="GT61" s="126"/>
      <c r="GU61" s="126"/>
      <c r="GV61" s="126"/>
      <c r="GW61" s="126"/>
      <c r="GX61" s="126"/>
      <c r="GY61" s="126"/>
      <c r="GZ61" s="126"/>
      <c r="HA61" s="126"/>
      <c r="HB61" s="126"/>
      <c r="HC61" s="126"/>
      <c r="HD61" s="126"/>
      <c r="HE61" s="126"/>
      <c r="HF61" s="126"/>
      <c r="HG61" s="126"/>
      <c r="HH61" s="126"/>
      <c r="HI61" s="126"/>
      <c r="HJ61" s="126"/>
      <c r="HK61" s="126"/>
      <c r="HL61" s="126"/>
      <c r="HM61" s="126"/>
      <c r="HN61" s="126"/>
      <c r="HO61" s="126"/>
      <c r="HP61" s="126"/>
      <c r="HQ61" s="126"/>
      <c r="HR61" s="126"/>
      <c r="HS61" s="126"/>
      <c r="HT61" s="126"/>
      <c r="HU61" s="126"/>
      <c r="HV61" s="126"/>
      <c r="HW61" s="126"/>
      <c r="HX61" s="126"/>
      <c r="HY61" s="126"/>
      <c r="HZ61" s="126"/>
      <c r="IA61" s="126"/>
      <c r="IB61" s="126"/>
      <c r="IC61" s="126"/>
      <c r="ID61" s="126"/>
      <c r="IE61" s="126"/>
      <c r="IF61" s="126"/>
      <c r="IG61" s="126"/>
      <c r="IH61" s="126"/>
      <c r="II61" s="126"/>
      <c r="IJ61" s="126"/>
      <c r="IK61" s="126"/>
      <c r="IL61" s="126"/>
      <c r="IM61" s="126"/>
      <c r="IN61" s="126"/>
      <c r="IO61" s="126"/>
      <c r="IP61" s="126"/>
      <c r="IQ61" s="126"/>
      <c r="IR61" s="126"/>
      <c r="IS61" s="126"/>
    </row>
    <row r="62" spans="1:253" ht="15">
      <c r="A62" s="119"/>
      <c r="B62" s="119"/>
      <c r="C62" s="119"/>
      <c r="D62" s="119"/>
      <c r="E62" s="119"/>
      <c r="F62" s="174"/>
      <c r="G62" s="175"/>
      <c r="H62" s="129"/>
      <c r="I62" s="129"/>
      <c r="J62" s="129"/>
      <c r="K62" s="129"/>
      <c r="L62" s="129"/>
      <c r="M62" s="129"/>
      <c r="N62" s="130"/>
      <c r="O62" s="130"/>
      <c r="P62" s="130"/>
      <c r="Q62" s="130"/>
    </row>
    <row r="63" spans="1:253" ht="15">
      <c r="A63" s="159"/>
      <c r="B63" s="159"/>
      <c r="C63" s="159"/>
      <c r="D63" s="159"/>
      <c r="E63" s="159"/>
      <c r="F63" s="176"/>
      <c r="G63" s="176"/>
      <c r="H63" s="159"/>
      <c r="I63" s="159"/>
      <c r="J63" s="159"/>
      <c r="K63" s="159"/>
      <c r="L63" s="159"/>
      <c r="M63" s="159"/>
      <c r="N63" s="159"/>
      <c r="O63" s="159"/>
      <c r="P63" s="159"/>
      <c r="Q63" s="159"/>
      <c r="R63" s="159"/>
      <c r="S63" s="159"/>
      <c r="T63" s="159"/>
      <c r="U63" s="159"/>
      <c r="V63" s="159"/>
      <c r="W63" s="159"/>
      <c r="X63" s="159"/>
      <c r="Y63" s="159"/>
      <c r="Z63" s="159"/>
      <c r="AA63" s="159"/>
      <c r="AB63" s="159"/>
      <c r="AC63" s="160"/>
      <c r="AD63" s="160"/>
      <c r="AE63" s="159"/>
      <c r="AF63" s="159"/>
      <c r="AG63" s="159"/>
      <c r="AH63" s="159"/>
      <c r="AI63" s="159"/>
      <c r="AJ63" s="159"/>
      <c r="AK63" s="159"/>
    </row>
    <row r="64" spans="1:253" s="104" customFormat="1" ht="36" customHeight="1" thickBot="1">
      <c r="A64" s="161" t="s">
        <v>188</v>
      </c>
      <c r="B64" s="161"/>
      <c r="C64" s="162"/>
      <c r="D64" s="162"/>
      <c r="E64" s="162"/>
      <c r="F64" s="177"/>
      <c r="G64" s="177"/>
      <c r="H64" s="163"/>
      <c r="I64" s="162"/>
      <c r="J64" s="162"/>
      <c r="K64" s="162"/>
      <c r="L64" s="162"/>
      <c r="M64" s="162"/>
      <c r="N64" s="164"/>
      <c r="O64" s="162"/>
      <c r="P64" s="162"/>
      <c r="Q64" s="162"/>
      <c r="R64" s="162"/>
      <c r="S64" s="162"/>
      <c r="T64" s="162"/>
      <c r="U64" s="106"/>
      <c r="V64" s="108"/>
      <c r="W64" s="106"/>
      <c r="X64" s="106"/>
      <c r="Y64" s="106"/>
      <c r="Z64" s="108"/>
      <c r="AA64" s="106"/>
      <c r="AB64" s="109"/>
      <c r="AC64" s="106"/>
      <c r="AD64" s="106"/>
      <c r="AE64" s="106"/>
      <c r="AF64" s="106"/>
      <c r="AG64" s="106"/>
      <c r="AH64" s="106"/>
      <c r="AI64" s="106"/>
      <c r="AJ64" s="106"/>
      <c r="AK64" s="106"/>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3"/>
      <c r="BR64" s="103"/>
      <c r="BS64" s="103"/>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c r="DG64" s="103"/>
      <c r="DH64" s="103"/>
      <c r="DI64" s="103"/>
      <c r="DJ64" s="103"/>
      <c r="DK64" s="103"/>
      <c r="DL64" s="103"/>
      <c r="DM64" s="103"/>
      <c r="DN64" s="103"/>
      <c r="DO64" s="103"/>
      <c r="DP64" s="103"/>
      <c r="DQ64" s="103"/>
      <c r="DR64" s="103"/>
      <c r="DS64" s="103"/>
      <c r="DT64" s="103"/>
      <c r="DU64" s="103"/>
      <c r="DV64" s="103"/>
      <c r="DW64" s="103"/>
      <c r="DX64" s="103"/>
      <c r="DY64" s="103"/>
      <c r="DZ64" s="103"/>
      <c r="EA64" s="103"/>
      <c r="EB64" s="103"/>
      <c r="EC64" s="103"/>
      <c r="ED64" s="103"/>
      <c r="EE64" s="103"/>
      <c r="EF64" s="103"/>
      <c r="EG64" s="103"/>
      <c r="EH64" s="103"/>
      <c r="EI64" s="103"/>
      <c r="EJ64" s="103"/>
      <c r="EK64" s="103"/>
      <c r="EL64" s="103"/>
      <c r="EM64" s="103"/>
      <c r="EN64" s="103"/>
      <c r="EO64" s="103"/>
      <c r="EP64" s="103"/>
      <c r="EQ64" s="103"/>
      <c r="ER64" s="103"/>
      <c r="ES64" s="103"/>
      <c r="ET64" s="103"/>
      <c r="EU64" s="103"/>
      <c r="EV64" s="103"/>
      <c r="EW64" s="103"/>
      <c r="EX64" s="103"/>
      <c r="EY64" s="103"/>
      <c r="EZ64" s="103"/>
      <c r="FA64" s="103"/>
      <c r="FB64" s="103"/>
      <c r="FC64" s="103"/>
      <c r="FD64" s="103"/>
      <c r="FE64" s="103"/>
      <c r="FF64" s="103"/>
      <c r="FG64" s="103"/>
      <c r="FH64" s="103"/>
      <c r="FI64" s="103"/>
      <c r="FJ64" s="103"/>
      <c r="FK64" s="103"/>
      <c r="FL64" s="103"/>
      <c r="FM64" s="103"/>
      <c r="FN64" s="103"/>
      <c r="FO64" s="103"/>
      <c r="FP64" s="103"/>
      <c r="FQ64" s="103"/>
      <c r="FR64" s="103"/>
      <c r="FS64" s="103"/>
      <c r="FT64" s="103"/>
      <c r="FU64" s="103"/>
      <c r="FV64" s="103"/>
      <c r="FW64" s="103"/>
      <c r="FX64" s="103"/>
      <c r="FY64" s="103"/>
      <c r="FZ64" s="103"/>
      <c r="GA64" s="103"/>
      <c r="GB64" s="103"/>
      <c r="GC64" s="103"/>
      <c r="GD64" s="103"/>
      <c r="GE64" s="103"/>
      <c r="GF64" s="103"/>
      <c r="GG64" s="103"/>
      <c r="GH64" s="103"/>
      <c r="GI64" s="103"/>
      <c r="GJ64" s="103"/>
      <c r="GK64" s="103"/>
      <c r="GL64" s="103"/>
      <c r="GM64" s="103"/>
      <c r="GN64" s="103"/>
      <c r="GO64" s="103"/>
      <c r="GP64" s="103"/>
      <c r="GQ64" s="103"/>
      <c r="GR64" s="103"/>
      <c r="GS64" s="103"/>
      <c r="GT64" s="103"/>
      <c r="GU64" s="103"/>
      <c r="GV64" s="103"/>
      <c r="GW64" s="103"/>
      <c r="GX64" s="103"/>
      <c r="GY64" s="103"/>
      <c r="GZ64" s="103"/>
      <c r="HA64" s="103"/>
      <c r="HB64" s="103"/>
      <c r="HC64" s="103"/>
      <c r="HD64" s="103"/>
      <c r="HE64" s="103"/>
      <c r="HF64" s="103"/>
      <c r="HG64" s="103"/>
      <c r="HH64" s="103"/>
      <c r="HI64" s="103"/>
      <c r="HJ64" s="103"/>
      <c r="HK64" s="103"/>
      <c r="HL64" s="103"/>
      <c r="HM64" s="103"/>
      <c r="HN64" s="103"/>
      <c r="HO64" s="103"/>
      <c r="HP64" s="103"/>
      <c r="HQ64" s="103"/>
      <c r="HR64" s="103"/>
      <c r="HS64" s="103"/>
      <c r="HT64" s="103"/>
      <c r="HU64" s="103"/>
      <c r="HV64" s="103"/>
      <c r="HW64" s="103"/>
      <c r="HX64" s="103"/>
      <c r="HY64" s="103"/>
      <c r="HZ64" s="103"/>
      <c r="IA64" s="103"/>
      <c r="IB64" s="103"/>
      <c r="IC64" s="103"/>
      <c r="ID64" s="103"/>
      <c r="IE64" s="103"/>
      <c r="IF64" s="103"/>
      <c r="IG64" s="103"/>
      <c r="IH64" s="103"/>
      <c r="II64" s="103"/>
      <c r="IJ64" s="103"/>
      <c r="IK64" s="103"/>
      <c r="IL64" s="103"/>
      <c r="IM64" s="103"/>
      <c r="IN64" s="103"/>
      <c r="IO64" s="103"/>
      <c r="IP64" s="103"/>
      <c r="IQ64" s="103"/>
      <c r="IR64" s="103"/>
      <c r="IS64" s="103"/>
    </row>
    <row r="65" spans="1:253" s="111" customFormat="1" ht="21">
      <c r="A65" s="105"/>
      <c r="B65" s="105"/>
      <c r="C65" s="106"/>
      <c r="D65" s="106"/>
      <c r="E65" s="106"/>
      <c r="F65" s="178"/>
      <c r="G65" s="178"/>
      <c r="H65" s="107"/>
      <c r="I65" s="106"/>
      <c r="J65" s="106"/>
      <c r="K65" s="106"/>
      <c r="L65" s="106"/>
      <c r="M65" s="106"/>
      <c r="N65" s="108"/>
      <c r="O65" s="106"/>
      <c r="P65" s="106"/>
      <c r="Q65" s="106"/>
      <c r="R65" s="106"/>
      <c r="S65" s="106"/>
      <c r="T65" s="106"/>
      <c r="U65" s="106"/>
      <c r="V65" s="108"/>
      <c r="W65" s="106"/>
      <c r="X65" s="106"/>
      <c r="Y65" s="106"/>
      <c r="Z65" s="108"/>
      <c r="AA65" s="106"/>
      <c r="AB65" s="109"/>
      <c r="AC65" s="106"/>
      <c r="AD65" s="106"/>
      <c r="AE65" s="106"/>
      <c r="AF65" s="106"/>
      <c r="AG65" s="106"/>
      <c r="AH65" s="106"/>
      <c r="AI65" s="106"/>
      <c r="AJ65" s="106"/>
      <c r="AK65" s="106"/>
      <c r="AL65" s="110"/>
      <c r="AM65" s="110"/>
      <c r="AN65" s="110"/>
      <c r="AO65" s="110"/>
      <c r="AP65" s="110"/>
      <c r="AQ65" s="110"/>
      <c r="AR65" s="110"/>
      <c r="AS65" s="110"/>
      <c r="AT65" s="110"/>
      <c r="AU65" s="110"/>
      <c r="AV65" s="110"/>
      <c r="AW65" s="110"/>
      <c r="AX65" s="110"/>
      <c r="AY65" s="110"/>
      <c r="AZ65" s="110"/>
      <c r="BA65" s="110"/>
      <c r="BB65" s="110"/>
      <c r="BC65" s="110"/>
      <c r="BD65" s="110"/>
      <c r="BE65" s="110"/>
      <c r="BF65" s="110"/>
      <c r="BG65" s="110"/>
      <c r="BH65" s="110"/>
      <c r="BI65" s="110"/>
      <c r="BJ65" s="110"/>
      <c r="BK65" s="110"/>
      <c r="BL65" s="110"/>
      <c r="BM65" s="110"/>
      <c r="BN65" s="110"/>
      <c r="BO65" s="110"/>
      <c r="BP65" s="110"/>
      <c r="BQ65" s="110"/>
      <c r="BR65" s="110"/>
      <c r="BS65" s="110"/>
      <c r="BT65" s="110"/>
      <c r="BU65" s="110"/>
      <c r="BV65" s="110"/>
      <c r="BW65" s="110"/>
      <c r="BX65" s="110"/>
      <c r="BY65" s="110"/>
      <c r="BZ65" s="110"/>
      <c r="CA65" s="110"/>
      <c r="CB65" s="110"/>
      <c r="CC65" s="110"/>
      <c r="CD65" s="110"/>
      <c r="CE65" s="110"/>
      <c r="CF65" s="110"/>
      <c r="CG65" s="110"/>
      <c r="CH65" s="110"/>
      <c r="CI65" s="110"/>
      <c r="CJ65" s="110"/>
      <c r="CK65" s="110"/>
      <c r="CL65" s="110"/>
      <c r="CM65" s="110"/>
      <c r="CN65" s="110"/>
      <c r="CO65" s="110"/>
      <c r="CP65" s="110"/>
      <c r="CQ65" s="110"/>
      <c r="CR65" s="110"/>
      <c r="CS65" s="110"/>
      <c r="CT65" s="110"/>
      <c r="CU65" s="110"/>
      <c r="CV65" s="110"/>
      <c r="CW65" s="110"/>
      <c r="CX65" s="110"/>
      <c r="CY65" s="110"/>
      <c r="CZ65" s="110"/>
      <c r="DA65" s="110"/>
      <c r="DB65" s="110"/>
      <c r="DC65" s="110"/>
      <c r="DD65" s="110"/>
      <c r="DE65" s="110"/>
      <c r="DF65" s="110"/>
      <c r="DG65" s="110"/>
      <c r="DH65" s="110"/>
      <c r="DI65" s="110"/>
      <c r="DJ65" s="110"/>
      <c r="DK65" s="110"/>
      <c r="DL65" s="110"/>
      <c r="DM65" s="110"/>
      <c r="DN65" s="110"/>
      <c r="DO65" s="110"/>
      <c r="DP65" s="110"/>
      <c r="DQ65" s="110"/>
      <c r="DR65" s="110"/>
      <c r="DS65" s="110"/>
      <c r="DT65" s="110"/>
      <c r="DU65" s="110"/>
      <c r="DV65" s="110"/>
      <c r="DW65" s="110"/>
      <c r="DX65" s="110"/>
      <c r="DY65" s="110"/>
      <c r="DZ65" s="110"/>
      <c r="EA65" s="110"/>
      <c r="EB65" s="110"/>
      <c r="EC65" s="110"/>
      <c r="ED65" s="110"/>
      <c r="EE65" s="110"/>
      <c r="EF65" s="110"/>
      <c r="EG65" s="110"/>
      <c r="EH65" s="110"/>
      <c r="EI65" s="110"/>
      <c r="EJ65" s="110"/>
      <c r="EK65" s="110"/>
      <c r="EL65" s="110"/>
      <c r="EM65" s="110"/>
      <c r="EN65" s="110"/>
      <c r="EO65" s="110"/>
      <c r="EP65" s="110"/>
      <c r="EQ65" s="110"/>
      <c r="ER65" s="110"/>
      <c r="ES65" s="110"/>
      <c r="ET65" s="110"/>
      <c r="EU65" s="110"/>
      <c r="EV65" s="110"/>
      <c r="EW65" s="110"/>
      <c r="EX65" s="110"/>
      <c r="EY65" s="110"/>
      <c r="EZ65" s="110"/>
      <c r="FA65" s="110"/>
      <c r="FB65" s="110"/>
      <c r="FC65" s="110"/>
      <c r="FD65" s="110"/>
      <c r="FE65" s="110"/>
      <c r="FF65" s="110"/>
      <c r="FG65" s="110"/>
      <c r="FH65" s="110"/>
      <c r="FI65" s="110"/>
      <c r="FJ65" s="110"/>
      <c r="FK65" s="110"/>
      <c r="FL65" s="110"/>
      <c r="FM65" s="110"/>
      <c r="FN65" s="110"/>
      <c r="FO65" s="110"/>
      <c r="FP65" s="110"/>
      <c r="FQ65" s="110"/>
      <c r="FR65" s="110"/>
      <c r="FS65" s="110"/>
      <c r="FT65" s="110"/>
      <c r="FU65" s="110"/>
      <c r="FV65" s="110"/>
      <c r="FW65" s="110"/>
      <c r="FX65" s="110"/>
      <c r="FY65" s="110"/>
      <c r="FZ65" s="110"/>
      <c r="GA65" s="110"/>
      <c r="GB65" s="110"/>
      <c r="GC65" s="110"/>
      <c r="GD65" s="110"/>
      <c r="GE65" s="110"/>
      <c r="GF65" s="110"/>
      <c r="GG65" s="110"/>
      <c r="GH65" s="110"/>
      <c r="GI65" s="110"/>
      <c r="GJ65" s="110"/>
      <c r="GK65" s="110"/>
      <c r="GL65" s="110"/>
      <c r="GM65" s="110"/>
      <c r="GN65" s="110"/>
      <c r="GO65" s="110"/>
      <c r="GP65" s="110"/>
      <c r="GQ65" s="110"/>
      <c r="GR65" s="110"/>
      <c r="GS65" s="110"/>
      <c r="GT65" s="110"/>
      <c r="GU65" s="110"/>
      <c r="GV65" s="110"/>
      <c r="GW65" s="110"/>
      <c r="GX65" s="110"/>
      <c r="GY65" s="110"/>
      <c r="GZ65" s="110"/>
      <c r="HA65" s="110"/>
      <c r="HB65" s="110"/>
      <c r="HC65" s="110"/>
      <c r="HD65" s="110"/>
      <c r="HE65" s="110"/>
      <c r="HF65" s="110"/>
      <c r="HG65" s="110"/>
      <c r="HH65" s="110"/>
      <c r="HI65" s="110"/>
      <c r="HJ65" s="110"/>
      <c r="HK65" s="110"/>
      <c r="HL65" s="110"/>
      <c r="HM65" s="110"/>
      <c r="HN65" s="110"/>
      <c r="HO65" s="110"/>
      <c r="HP65" s="110"/>
      <c r="HQ65" s="110"/>
      <c r="HR65" s="110"/>
      <c r="HS65" s="110"/>
      <c r="HT65" s="110"/>
      <c r="HU65" s="110"/>
      <c r="HV65" s="110"/>
      <c r="HW65" s="110"/>
      <c r="HX65" s="110"/>
      <c r="HY65" s="110"/>
      <c r="HZ65" s="110"/>
      <c r="IA65" s="110"/>
      <c r="IB65" s="110"/>
      <c r="IC65" s="110"/>
      <c r="ID65" s="110"/>
      <c r="IE65" s="110"/>
      <c r="IF65" s="110"/>
      <c r="IG65" s="110"/>
      <c r="IH65" s="110"/>
      <c r="II65" s="110"/>
      <c r="IJ65" s="110"/>
      <c r="IK65" s="110"/>
      <c r="IL65" s="110"/>
      <c r="IM65" s="110"/>
      <c r="IN65" s="110"/>
      <c r="IO65" s="110"/>
      <c r="IP65" s="110"/>
      <c r="IQ65" s="110"/>
      <c r="IR65" s="110"/>
      <c r="IS65" s="110"/>
    </row>
    <row r="66" spans="1:253" s="122" customFormat="1" ht="15" customHeight="1" outlineLevel="1">
      <c r="A66" s="410"/>
      <c r="B66" s="120"/>
      <c r="C66" s="121"/>
      <c r="F66" s="171"/>
      <c r="G66" s="172"/>
      <c r="M66" s="124"/>
      <c r="U66" s="124"/>
      <c r="Y66" s="124"/>
      <c r="AA66" s="125"/>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c r="BM66" s="126"/>
      <c r="BN66" s="126"/>
      <c r="BO66" s="126"/>
      <c r="BP66" s="126"/>
      <c r="BQ66" s="126"/>
      <c r="BR66" s="126"/>
      <c r="BS66" s="126"/>
      <c r="BT66" s="126"/>
      <c r="BU66" s="126"/>
      <c r="BV66" s="126"/>
      <c r="BW66" s="126"/>
      <c r="BX66" s="126"/>
      <c r="BY66" s="126"/>
      <c r="BZ66" s="126"/>
      <c r="CA66" s="126"/>
      <c r="CB66" s="126"/>
      <c r="CC66" s="126"/>
      <c r="CD66" s="126"/>
      <c r="CE66" s="126"/>
      <c r="CF66" s="126"/>
      <c r="CG66" s="126"/>
      <c r="CH66" s="126"/>
      <c r="CI66" s="126"/>
      <c r="CJ66" s="126"/>
      <c r="CK66" s="126"/>
      <c r="CL66" s="126"/>
      <c r="CM66" s="126"/>
      <c r="CN66" s="126"/>
      <c r="CO66" s="126"/>
      <c r="CP66" s="126"/>
      <c r="CQ66" s="126"/>
      <c r="CR66" s="126"/>
      <c r="CS66" s="126"/>
      <c r="CT66" s="126"/>
      <c r="CU66" s="126"/>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X66" s="126"/>
      <c r="FY66" s="126"/>
      <c r="FZ66" s="126"/>
      <c r="GA66" s="126"/>
      <c r="GB66" s="126"/>
      <c r="GC66" s="126"/>
      <c r="GD66" s="126"/>
      <c r="GE66" s="126"/>
      <c r="GF66" s="126"/>
      <c r="GG66" s="126"/>
      <c r="GH66" s="126"/>
      <c r="GI66" s="126"/>
      <c r="GJ66" s="126"/>
      <c r="GK66" s="126"/>
      <c r="GL66" s="126"/>
      <c r="GM66" s="126"/>
      <c r="GN66" s="126"/>
      <c r="GO66" s="126"/>
      <c r="GP66" s="126"/>
      <c r="GQ66" s="126"/>
      <c r="GR66" s="126"/>
      <c r="GS66" s="126"/>
      <c r="GT66" s="126"/>
      <c r="GU66" s="126"/>
      <c r="GV66" s="126"/>
      <c r="GW66" s="126"/>
      <c r="GX66" s="126"/>
      <c r="GY66" s="126"/>
      <c r="GZ66" s="126"/>
      <c r="HA66" s="126"/>
      <c r="HB66" s="126"/>
      <c r="HC66" s="126"/>
      <c r="HD66" s="126"/>
      <c r="HE66" s="126"/>
      <c r="HF66" s="126"/>
      <c r="HG66" s="126"/>
      <c r="HH66" s="126"/>
      <c r="HI66" s="126"/>
      <c r="HJ66" s="126"/>
      <c r="HK66" s="126"/>
      <c r="HL66" s="126"/>
      <c r="HM66" s="126"/>
      <c r="HN66" s="126"/>
      <c r="HO66" s="126"/>
      <c r="HP66" s="126"/>
      <c r="HQ66" s="126"/>
      <c r="HR66" s="126"/>
      <c r="HS66" s="126"/>
      <c r="HT66" s="126"/>
      <c r="HU66" s="126"/>
      <c r="HV66" s="126"/>
      <c r="HW66" s="126"/>
      <c r="HX66" s="126"/>
      <c r="HY66" s="126"/>
      <c r="HZ66" s="126"/>
      <c r="IA66" s="126"/>
      <c r="IB66" s="126"/>
      <c r="IC66" s="126"/>
      <c r="ID66" s="126"/>
      <c r="IE66" s="126"/>
      <c r="IF66" s="126"/>
      <c r="IG66" s="126"/>
      <c r="IH66" s="126"/>
      <c r="II66" s="126"/>
      <c r="IJ66" s="126"/>
      <c r="IK66" s="126"/>
      <c r="IL66" s="126"/>
      <c r="IM66" s="126"/>
      <c r="IN66" s="126"/>
      <c r="IO66" s="126"/>
      <c r="IP66" s="126"/>
      <c r="IQ66" s="126"/>
      <c r="IR66" s="126"/>
      <c r="IS66" s="126"/>
    </row>
    <row r="67" spans="1:253" s="122" customFormat="1" ht="15" customHeight="1" outlineLevel="1">
      <c r="A67" s="120"/>
      <c r="B67" s="120"/>
      <c r="C67" s="121"/>
      <c r="F67" s="171"/>
      <c r="G67" s="172"/>
      <c r="M67" s="124"/>
      <c r="U67" s="124"/>
      <c r="Y67" s="124"/>
      <c r="AA67" s="125"/>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c r="BM67" s="126"/>
      <c r="BN67" s="126"/>
      <c r="BO67" s="126"/>
      <c r="BP67" s="126"/>
      <c r="BQ67" s="126"/>
      <c r="BR67" s="126"/>
      <c r="BS67" s="126"/>
      <c r="BT67" s="126"/>
      <c r="BU67" s="126"/>
      <c r="BV67" s="126"/>
      <c r="BW67" s="126"/>
      <c r="BX67" s="126"/>
      <c r="BY67" s="126"/>
      <c r="BZ67" s="126"/>
      <c r="CA67" s="126"/>
      <c r="CB67" s="126"/>
      <c r="CC67" s="126"/>
      <c r="CD67" s="126"/>
      <c r="CE67" s="126"/>
      <c r="CF67" s="126"/>
      <c r="CG67" s="126"/>
      <c r="CH67" s="126"/>
      <c r="CI67" s="126"/>
      <c r="CJ67" s="126"/>
      <c r="CK67" s="126"/>
      <c r="CL67" s="126"/>
      <c r="CM67" s="126"/>
      <c r="CN67" s="126"/>
      <c r="CO67" s="126"/>
      <c r="CP67" s="126"/>
      <c r="CQ67" s="126"/>
      <c r="CR67" s="126"/>
      <c r="CS67" s="126"/>
      <c r="CT67" s="126"/>
      <c r="CU67" s="126"/>
      <c r="CV67" s="126"/>
      <c r="CW67" s="126"/>
      <c r="CX67" s="126"/>
      <c r="CY67" s="126"/>
      <c r="CZ67" s="126"/>
      <c r="DA67" s="126"/>
      <c r="DB67" s="126"/>
      <c r="DC67" s="126"/>
      <c r="DD67" s="126"/>
      <c r="DE67" s="126"/>
      <c r="DF67" s="126"/>
      <c r="DG67" s="126"/>
      <c r="DH67" s="126"/>
      <c r="DI67" s="126"/>
      <c r="DJ67" s="126"/>
      <c r="DK67" s="126"/>
      <c r="DL67" s="126"/>
      <c r="DM67" s="126"/>
      <c r="DN67" s="126"/>
      <c r="DO67" s="126"/>
      <c r="DP67" s="126"/>
      <c r="DQ67" s="126"/>
      <c r="DR67" s="126"/>
      <c r="DS67" s="126"/>
      <c r="DT67" s="126"/>
      <c r="DU67" s="126"/>
      <c r="DV67" s="126"/>
      <c r="DW67" s="126"/>
      <c r="DX67" s="126"/>
      <c r="DY67" s="126"/>
      <c r="DZ67" s="126"/>
      <c r="EA67" s="126"/>
      <c r="EB67" s="126"/>
      <c r="EC67" s="126"/>
      <c r="ED67" s="126"/>
      <c r="EE67" s="126"/>
      <c r="EF67" s="126"/>
      <c r="EG67" s="126"/>
      <c r="EH67" s="126"/>
      <c r="EI67" s="126"/>
      <c r="EJ67" s="126"/>
      <c r="EK67" s="126"/>
      <c r="EL67" s="126"/>
      <c r="EM67" s="126"/>
      <c r="EN67" s="126"/>
      <c r="EO67" s="126"/>
      <c r="EP67" s="126"/>
      <c r="EQ67" s="126"/>
      <c r="ER67" s="126"/>
      <c r="ES67" s="126"/>
      <c r="ET67" s="126"/>
      <c r="EU67" s="126"/>
      <c r="EV67" s="126"/>
      <c r="EW67" s="126"/>
      <c r="EX67" s="126"/>
      <c r="EY67" s="126"/>
      <c r="EZ67" s="126"/>
      <c r="FA67" s="126"/>
      <c r="FB67" s="126"/>
      <c r="FC67" s="126"/>
      <c r="FD67" s="126"/>
      <c r="FE67" s="126"/>
      <c r="FF67" s="126"/>
      <c r="FG67" s="126"/>
      <c r="FH67" s="126"/>
      <c r="FI67" s="126"/>
      <c r="FJ67" s="126"/>
      <c r="FK67" s="126"/>
      <c r="FL67" s="126"/>
      <c r="FM67" s="126"/>
      <c r="FN67" s="126"/>
      <c r="FO67" s="126"/>
      <c r="FP67" s="126"/>
      <c r="FQ67" s="126"/>
      <c r="FR67" s="126"/>
      <c r="FS67" s="126"/>
      <c r="FT67" s="126"/>
      <c r="FU67" s="126"/>
      <c r="FV67" s="126"/>
      <c r="FW67" s="126"/>
      <c r="FX67" s="126"/>
      <c r="FY67" s="126"/>
      <c r="FZ67" s="126"/>
      <c r="GA67" s="126"/>
      <c r="GB67" s="126"/>
      <c r="GC67" s="126"/>
      <c r="GD67" s="126"/>
      <c r="GE67" s="126"/>
      <c r="GF67" s="126"/>
      <c r="GG67" s="126"/>
      <c r="GH67" s="126"/>
      <c r="GI67" s="126"/>
      <c r="GJ67" s="126"/>
      <c r="GK67" s="126"/>
      <c r="GL67" s="126"/>
      <c r="GM67" s="126"/>
      <c r="GN67" s="126"/>
      <c r="GO67" s="126"/>
      <c r="GP67" s="126"/>
      <c r="GQ67" s="126"/>
      <c r="GR67" s="126"/>
      <c r="GS67" s="126"/>
      <c r="GT67" s="126"/>
      <c r="GU67" s="126"/>
      <c r="GV67" s="126"/>
      <c r="GW67" s="126"/>
      <c r="GX67" s="126"/>
      <c r="GY67" s="126"/>
      <c r="GZ67" s="126"/>
      <c r="HA67" s="126"/>
      <c r="HB67" s="126"/>
      <c r="HC67" s="126"/>
      <c r="HD67" s="126"/>
      <c r="HE67" s="126"/>
      <c r="HF67" s="126"/>
      <c r="HG67" s="126"/>
      <c r="HH67" s="126"/>
      <c r="HI67" s="126"/>
      <c r="HJ67" s="126"/>
      <c r="HK67" s="126"/>
      <c r="HL67" s="126"/>
      <c r="HM67" s="126"/>
      <c r="HN67" s="126"/>
      <c r="HO67" s="126"/>
      <c r="HP67" s="126"/>
      <c r="HQ67" s="126"/>
      <c r="HR67" s="126"/>
      <c r="HS67" s="126"/>
      <c r="HT67" s="126"/>
      <c r="HU67" s="126"/>
      <c r="HV67" s="126"/>
      <c r="HW67" s="126"/>
      <c r="HX67" s="126"/>
      <c r="HY67" s="126"/>
      <c r="HZ67" s="126"/>
      <c r="IA67" s="126"/>
      <c r="IB67" s="126"/>
      <c r="IC67" s="126"/>
      <c r="ID67" s="126"/>
      <c r="IE67" s="126"/>
      <c r="IF67" s="126"/>
      <c r="IG67" s="126"/>
      <c r="IH67" s="126"/>
      <c r="II67" s="126"/>
      <c r="IJ67" s="126"/>
      <c r="IK67" s="126"/>
      <c r="IL67" s="126"/>
      <c r="IM67" s="126"/>
      <c r="IN67" s="126"/>
      <c r="IO67" s="126"/>
      <c r="IP67" s="126"/>
      <c r="IQ67" s="126"/>
      <c r="IR67" s="126"/>
      <c r="IS67" s="126"/>
    </row>
    <row r="68" spans="1:253" s="731" customFormat="1" ht="17" customHeight="1" outlineLevel="1">
      <c r="A68" s="729" t="s">
        <v>185</v>
      </c>
      <c r="B68" s="729"/>
      <c r="C68" s="730"/>
      <c r="G68" s="732"/>
      <c r="J68" s="733"/>
      <c r="K68" s="733" t="s">
        <v>8</v>
      </c>
      <c r="L68" s="733"/>
      <c r="M68" s="734"/>
      <c r="N68" s="733"/>
      <c r="O68" s="733"/>
      <c r="P68" s="733"/>
      <c r="Q68" s="733"/>
      <c r="U68" s="735"/>
      <c r="Y68" s="735"/>
      <c r="AA68" s="736"/>
      <c r="AL68" s="737"/>
      <c r="AM68" s="737"/>
      <c r="AN68" s="737"/>
      <c r="AO68" s="737"/>
      <c r="AP68" s="737"/>
      <c r="AQ68" s="737"/>
      <c r="AR68" s="737"/>
      <c r="AS68" s="737"/>
      <c r="AT68" s="737"/>
      <c r="AU68" s="737"/>
      <c r="AV68" s="737"/>
      <c r="AW68" s="737"/>
      <c r="AX68" s="737"/>
      <c r="AY68" s="737"/>
      <c r="AZ68" s="737"/>
      <c r="BA68" s="737"/>
      <c r="BB68" s="737"/>
      <c r="BC68" s="737"/>
      <c r="BD68" s="737"/>
      <c r="BE68" s="737"/>
      <c r="BF68" s="737"/>
      <c r="BG68" s="737"/>
      <c r="BH68" s="737"/>
      <c r="BI68" s="737"/>
      <c r="BJ68" s="737"/>
      <c r="BK68" s="737"/>
      <c r="BL68" s="737"/>
      <c r="BM68" s="737"/>
      <c r="BN68" s="737"/>
      <c r="BO68" s="737"/>
      <c r="BP68" s="737"/>
      <c r="BQ68" s="737"/>
      <c r="BR68" s="737"/>
      <c r="BS68" s="737"/>
      <c r="BT68" s="737"/>
      <c r="BU68" s="737"/>
      <c r="BV68" s="737"/>
      <c r="BW68" s="737"/>
      <c r="BX68" s="737"/>
      <c r="BY68" s="737"/>
      <c r="BZ68" s="737"/>
      <c r="CA68" s="737"/>
      <c r="CB68" s="737"/>
      <c r="CC68" s="737"/>
      <c r="CD68" s="737"/>
      <c r="CE68" s="737"/>
      <c r="CF68" s="737"/>
      <c r="CG68" s="737"/>
      <c r="CH68" s="737"/>
      <c r="CI68" s="737"/>
      <c r="CJ68" s="737"/>
      <c r="CK68" s="737"/>
      <c r="CL68" s="737"/>
      <c r="CM68" s="737"/>
      <c r="CN68" s="737"/>
      <c r="CO68" s="737"/>
      <c r="CP68" s="737"/>
      <c r="CQ68" s="737"/>
      <c r="CR68" s="737"/>
      <c r="CS68" s="737"/>
      <c r="CT68" s="737"/>
      <c r="CU68" s="737"/>
      <c r="CV68" s="737"/>
      <c r="CW68" s="737"/>
      <c r="CX68" s="737"/>
      <c r="CY68" s="737"/>
      <c r="CZ68" s="737"/>
      <c r="DA68" s="737"/>
      <c r="DB68" s="737"/>
      <c r="DC68" s="737"/>
      <c r="DD68" s="737"/>
      <c r="DE68" s="737"/>
      <c r="DF68" s="737"/>
      <c r="DG68" s="737"/>
      <c r="DH68" s="737"/>
      <c r="DI68" s="737"/>
      <c r="DJ68" s="737"/>
      <c r="DK68" s="737"/>
      <c r="DL68" s="737"/>
      <c r="DM68" s="737"/>
      <c r="DN68" s="737"/>
      <c r="DO68" s="737"/>
      <c r="DP68" s="737"/>
      <c r="DQ68" s="737"/>
      <c r="DR68" s="737"/>
      <c r="DS68" s="737"/>
      <c r="DT68" s="737"/>
      <c r="DU68" s="737"/>
      <c r="DV68" s="737"/>
      <c r="DW68" s="737"/>
      <c r="DX68" s="737"/>
      <c r="DY68" s="737"/>
      <c r="DZ68" s="737"/>
      <c r="EA68" s="737"/>
      <c r="EB68" s="737"/>
      <c r="EC68" s="737"/>
      <c r="ED68" s="737"/>
      <c r="EE68" s="737"/>
      <c r="EF68" s="737"/>
      <c r="EG68" s="737"/>
      <c r="EH68" s="737"/>
      <c r="EI68" s="737"/>
      <c r="EJ68" s="737"/>
      <c r="EK68" s="737"/>
      <c r="EL68" s="737"/>
      <c r="EM68" s="737"/>
      <c r="EN68" s="737"/>
      <c r="EO68" s="737"/>
      <c r="EP68" s="737"/>
      <c r="EQ68" s="737"/>
      <c r="ER68" s="737"/>
      <c r="ES68" s="737"/>
      <c r="ET68" s="737"/>
      <c r="EU68" s="737"/>
      <c r="EV68" s="737"/>
      <c r="EW68" s="737"/>
      <c r="EX68" s="737"/>
      <c r="EY68" s="737"/>
      <c r="EZ68" s="737"/>
      <c r="FA68" s="737"/>
      <c r="FB68" s="737"/>
      <c r="FC68" s="737"/>
      <c r="FD68" s="737"/>
      <c r="FE68" s="737"/>
      <c r="FF68" s="737"/>
      <c r="FG68" s="737"/>
      <c r="FH68" s="737"/>
      <c r="FI68" s="737"/>
      <c r="FJ68" s="737"/>
      <c r="FK68" s="737"/>
      <c r="FL68" s="737"/>
      <c r="FM68" s="737"/>
      <c r="FN68" s="737"/>
      <c r="FO68" s="737"/>
      <c r="FP68" s="737"/>
      <c r="FQ68" s="737"/>
      <c r="FR68" s="737"/>
      <c r="FS68" s="737"/>
      <c r="FT68" s="737"/>
      <c r="FU68" s="737"/>
      <c r="FV68" s="737"/>
      <c r="FW68" s="737"/>
      <c r="FX68" s="737"/>
      <c r="FY68" s="737"/>
      <c r="FZ68" s="737"/>
      <c r="GA68" s="737"/>
      <c r="GB68" s="737"/>
      <c r="GC68" s="737"/>
      <c r="GD68" s="737"/>
      <c r="GE68" s="737"/>
      <c r="GF68" s="737"/>
      <c r="GG68" s="737"/>
      <c r="GH68" s="737"/>
      <c r="GI68" s="737"/>
      <c r="GJ68" s="737"/>
      <c r="GK68" s="737"/>
      <c r="GL68" s="737"/>
      <c r="GM68" s="737"/>
      <c r="GN68" s="737"/>
      <c r="GO68" s="737"/>
      <c r="GP68" s="737"/>
      <c r="GQ68" s="737"/>
      <c r="GR68" s="737"/>
      <c r="GS68" s="737"/>
      <c r="GT68" s="737"/>
      <c r="GU68" s="737"/>
      <c r="GV68" s="737"/>
      <c r="GW68" s="737"/>
      <c r="GX68" s="737"/>
      <c r="GY68" s="737"/>
      <c r="GZ68" s="737"/>
      <c r="HA68" s="737"/>
      <c r="HB68" s="737"/>
      <c r="HC68" s="737"/>
      <c r="HD68" s="737"/>
      <c r="HE68" s="737"/>
      <c r="HF68" s="737"/>
      <c r="HG68" s="737"/>
      <c r="HH68" s="737"/>
      <c r="HI68" s="737"/>
      <c r="HJ68" s="737"/>
      <c r="HK68" s="737"/>
      <c r="HL68" s="737"/>
      <c r="HM68" s="737"/>
      <c r="HN68" s="737"/>
      <c r="HO68" s="737"/>
      <c r="HP68" s="737"/>
      <c r="HQ68" s="737"/>
      <c r="HR68" s="737"/>
      <c r="HS68" s="737"/>
      <c r="HT68" s="737"/>
      <c r="HU68" s="737"/>
      <c r="HV68" s="737"/>
      <c r="HW68" s="737"/>
      <c r="HX68" s="737"/>
      <c r="HY68" s="737"/>
      <c r="HZ68" s="737"/>
      <c r="IA68" s="737"/>
      <c r="IB68" s="737"/>
      <c r="IC68" s="737"/>
      <c r="ID68" s="737"/>
      <c r="IE68" s="737"/>
      <c r="IF68" s="737"/>
      <c r="IG68" s="737"/>
      <c r="IH68" s="737"/>
      <c r="II68" s="737"/>
      <c r="IJ68" s="737"/>
      <c r="IK68" s="737"/>
      <c r="IL68" s="737"/>
      <c r="IM68" s="737"/>
      <c r="IN68" s="737"/>
      <c r="IO68" s="737"/>
      <c r="IP68" s="737"/>
      <c r="IQ68" s="737"/>
      <c r="IR68" s="737"/>
      <c r="IS68" s="737"/>
    </row>
    <row r="69" spans="1:253" s="122" customFormat="1" ht="21">
      <c r="A69" s="112"/>
      <c r="B69" s="112"/>
      <c r="C69" s="121"/>
      <c r="F69" s="171"/>
      <c r="G69" s="172"/>
      <c r="J69" s="127"/>
      <c r="K69" s="127"/>
      <c r="L69" s="127"/>
      <c r="M69" s="128"/>
      <c r="N69" s="127"/>
      <c r="O69" s="127"/>
      <c r="P69" s="127"/>
      <c r="Q69" s="127"/>
      <c r="U69" s="124"/>
      <c r="Y69" s="124"/>
      <c r="AA69" s="125"/>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6"/>
      <c r="BR69" s="126"/>
      <c r="BS69" s="126"/>
      <c r="BT69" s="126"/>
      <c r="BU69" s="126"/>
      <c r="BV69" s="126"/>
      <c r="BW69" s="126"/>
      <c r="BX69" s="126"/>
      <c r="BY69" s="126"/>
      <c r="BZ69" s="126"/>
      <c r="CA69" s="126"/>
      <c r="CB69" s="126"/>
      <c r="CC69" s="126"/>
      <c r="CD69" s="126"/>
      <c r="CE69" s="126"/>
      <c r="CF69" s="126"/>
      <c r="CG69" s="126"/>
      <c r="CH69" s="126"/>
      <c r="CI69" s="126"/>
      <c r="CJ69" s="126"/>
      <c r="CK69" s="126"/>
      <c r="CL69" s="126"/>
      <c r="CM69" s="126"/>
      <c r="CN69" s="126"/>
      <c r="CO69" s="126"/>
      <c r="CP69" s="126"/>
      <c r="CQ69" s="126"/>
      <c r="CR69" s="126"/>
      <c r="CS69" s="126"/>
      <c r="CT69" s="126"/>
      <c r="CU69" s="126"/>
      <c r="CV69" s="126"/>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6"/>
      <c r="FX69" s="126"/>
      <c r="FY69" s="126"/>
      <c r="FZ69" s="126"/>
      <c r="GA69" s="126"/>
      <c r="GB69" s="126"/>
      <c r="GC69" s="126"/>
      <c r="GD69" s="126"/>
      <c r="GE69" s="126"/>
      <c r="GF69" s="126"/>
      <c r="GG69" s="126"/>
      <c r="GH69" s="126"/>
      <c r="GI69" s="126"/>
      <c r="GJ69" s="126"/>
      <c r="GK69" s="126"/>
      <c r="GL69" s="126"/>
      <c r="GM69" s="126"/>
      <c r="GN69" s="126"/>
      <c r="GO69" s="126"/>
      <c r="GP69" s="126"/>
      <c r="GQ69" s="126"/>
      <c r="GR69" s="126"/>
      <c r="GS69" s="126"/>
      <c r="GT69" s="126"/>
      <c r="GU69" s="126"/>
      <c r="GV69" s="126"/>
      <c r="GW69" s="126"/>
      <c r="GX69" s="126"/>
      <c r="GY69" s="126"/>
      <c r="GZ69" s="126"/>
      <c r="HA69" s="126"/>
      <c r="HB69" s="126"/>
      <c r="HC69" s="126"/>
      <c r="HD69" s="126"/>
      <c r="HE69" s="126"/>
      <c r="HF69" s="126"/>
      <c r="HG69" s="126"/>
      <c r="HH69" s="126"/>
      <c r="HI69" s="126"/>
      <c r="HJ69" s="126"/>
      <c r="HK69" s="126"/>
      <c r="HL69" s="126"/>
      <c r="HM69" s="126"/>
      <c r="HN69" s="126"/>
      <c r="HO69" s="126"/>
      <c r="HP69" s="126"/>
      <c r="HQ69" s="126"/>
      <c r="HR69" s="126"/>
      <c r="HS69" s="126"/>
      <c r="HT69" s="126"/>
      <c r="HU69" s="126"/>
      <c r="HV69" s="126"/>
      <c r="HW69" s="126"/>
      <c r="HX69" s="126"/>
      <c r="HY69" s="126"/>
      <c r="HZ69" s="126"/>
      <c r="IA69" s="126"/>
      <c r="IB69" s="126"/>
      <c r="IC69" s="126"/>
      <c r="ID69" s="126"/>
      <c r="IE69" s="126"/>
      <c r="IF69" s="126"/>
      <c r="IG69" s="126"/>
      <c r="IH69" s="126"/>
      <c r="II69" s="126"/>
      <c r="IJ69" s="126"/>
      <c r="IK69" s="126"/>
      <c r="IL69" s="126"/>
      <c r="IM69" s="126"/>
      <c r="IN69" s="126"/>
      <c r="IO69" s="126"/>
      <c r="IP69" s="126"/>
      <c r="IQ69" s="126"/>
      <c r="IR69" s="126"/>
      <c r="IS69" s="126"/>
    </row>
    <row r="70" spans="1:253" s="122" customFormat="1" ht="21">
      <c r="A70" s="112"/>
      <c r="B70" s="651" t="s">
        <v>186</v>
      </c>
      <c r="C70" s="121"/>
      <c r="D70" s="651" t="s">
        <v>197</v>
      </c>
      <c r="F70" s="1866"/>
      <c r="G70" s="1866"/>
      <c r="H70" s="165" t="s">
        <v>122</v>
      </c>
      <c r="M70" s="128"/>
      <c r="N70" s="127"/>
      <c r="O70" s="127"/>
      <c r="P70" s="127"/>
      <c r="Q70" s="127"/>
      <c r="U70" s="124"/>
      <c r="Y70" s="124"/>
      <c r="AA70" s="125"/>
      <c r="AL70" s="126"/>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c r="BM70" s="126"/>
      <c r="BN70" s="126"/>
      <c r="BO70" s="126"/>
      <c r="BP70" s="126"/>
      <c r="BQ70" s="126"/>
      <c r="BR70" s="126"/>
      <c r="BS70" s="126"/>
      <c r="BT70" s="126"/>
      <c r="BU70" s="126"/>
      <c r="BV70" s="126"/>
      <c r="BW70" s="126"/>
      <c r="BX70" s="126"/>
      <c r="BY70" s="126"/>
      <c r="BZ70" s="126"/>
      <c r="CA70" s="126"/>
      <c r="CB70" s="126"/>
      <c r="CC70" s="126"/>
      <c r="CD70" s="126"/>
      <c r="CE70" s="126"/>
      <c r="CF70" s="126"/>
      <c r="CG70" s="126"/>
      <c r="CH70" s="126"/>
      <c r="CI70" s="126"/>
      <c r="CJ70" s="126"/>
      <c r="CK70" s="126"/>
      <c r="CL70" s="126"/>
      <c r="CM70" s="126"/>
      <c r="CN70" s="126"/>
      <c r="CO70" s="126"/>
      <c r="CP70" s="126"/>
      <c r="CQ70" s="126"/>
      <c r="CR70" s="126"/>
      <c r="CS70" s="126"/>
      <c r="CT70" s="126"/>
      <c r="CU70" s="126"/>
      <c r="CV70" s="126"/>
      <c r="CW70" s="126"/>
      <c r="CX70" s="126"/>
      <c r="CY70" s="126"/>
      <c r="CZ70" s="126"/>
      <c r="DA70" s="126"/>
      <c r="DB70" s="126"/>
      <c r="DC70" s="126"/>
      <c r="DD70" s="126"/>
      <c r="DE70" s="126"/>
      <c r="DF70" s="126"/>
      <c r="DG70" s="126"/>
      <c r="DH70" s="126"/>
      <c r="DI70" s="126"/>
      <c r="DJ70" s="126"/>
      <c r="DK70" s="126"/>
      <c r="DL70" s="126"/>
      <c r="DM70" s="126"/>
      <c r="DN70" s="126"/>
      <c r="DO70" s="126"/>
      <c r="DP70" s="126"/>
      <c r="DQ70" s="126"/>
      <c r="DR70" s="126"/>
      <c r="DS70" s="126"/>
      <c r="DT70" s="126"/>
      <c r="DU70" s="126"/>
      <c r="DV70" s="126"/>
      <c r="DW70" s="126"/>
      <c r="DX70" s="126"/>
      <c r="DY70" s="126"/>
      <c r="DZ70" s="126"/>
      <c r="EA70" s="126"/>
      <c r="EB70" s="126"/>
      <c r="EC70" s="126"/>
      <c r="ED70" s="126"/>
      <c r="EE70" s="126"/>
      <c r="EF70" s="126"/>
      <c r="EG70" s="126"/>
      <c r="EH70" s="126"/>
      <c r="EI70" s="126"/>
      <c r="EJ70" s="126"/>
      <c r="EK70" s="126"/>
      <c r="EL70" s="126"/>
      <c r="EM70" s="126"/>
      <c r="EN70" s="126"/>
      <c r="EO70" s="126"/>
      <c r="EP70" s="126"/>
      <c r="EQ70" s="126"/>
      <c r="ER70" s="126"/>
      <c r="ES70" s="126"/>
      <c r="ET70" s="126"/>
      <c r="EU70" s="126"/>
      <c r="EV70" s="126"/>
      <c r="EW70" s="126"/>
      <c r="EX70" s="126"/>
      <c r="EY70" s="126"/>
      <c r="EZ70" s="126"/>
      <c r="FA70" s="126"/>
      <c r="FB70" s="126"/>
      <c r="FC70" s="126"/>
      <c r="FD70" s="126"/>
      <c r="FE70" s="126"/>
      <c r="FF70" s="126"/>
      <c r="FG70" s="126"/>
      <c r="FH70" s="126"/>
      <c r="FI70" s="126"/>
      <c r="FJ70" s="126"/>
      <c r="FK70" s="126"/>
      <c r="FL70" s="126"/>
      <c r="FM70" s="126"/>
      <c r="FN70" s="126"/>
      <c r="FO70" s="126"/>
      <c r="FP70" s="126"/>
      <c r="FQ70" s="126"/>
      <c r="FR70" s="126"/>
      <c r="FS70" s="126"/>
      <c r="FT70" s="126"/>
      <c r="FU70" s="126"/>
      <c r="FV70" s="126"/>
      <c r="FW70" s="126"/>
      <c r="FX70" s="126"/>
      <c r="FY70" s="126"/>
      <c r="FZ70" s="126"/>
      <c r="GA70" s="126"/>
      <c r="GB70" s="126"/>
      <c r="GC70" s="126"/>
      <c r="GD70" s="126"/>
      <c r="GE70" s="126"/>
      <c r="GF70" s="126"/>
      <c r="GG70" s="126"/>
      <c r="GH70" s="126"/>
      <c r="GI70" s="126"/>
      <c r="GJ70" s="126"/>
      <c r="GK70" s="126"/>
      <c r="GL70" s="126"/>
      <c r="GM70" s="126"/>
      <c r="GN70" s="126"/>
      <c r="GO70" s="126"/>
      <c r="GP70" s="126"/>
      <c r="GQ70" s="126"/>
      <c r="GR70" s="126"/>
      <c r="GS70" s="126"/>
      <c r="GT70" s="126"/>
      <c r="GU70" s="126"/>
      <c r="GV70" s="126"/>
      <c r="GW70" s="126"/>
      <c r="GX70" s="126"/>
      <c r="GY70" s="126"/>
      <c r="GZ70" s="126"/>
      <c r="HA70" s="126"/>
      <c r="HB70" s="126"/>
      <c r="HC70" s="126"/>
      <c r="HD70" s="126"/>
      <c r="HE70" s="126"/>
      <c r="HF70" s="126"/>
      <c r="HG70" s="126"/>
      <c r="HH70" s="126"/>
      <c r="HI70" s="126"/>
      <c r="HJ70" s="126"/>
      <c r="HK70" s="126"/>
      <c r="HL70" s="126"/>
      <c r="HM70" s="126"/>
      <c r="HN70" s="126"/>
      <c r="HO70" s="126"/>
      <c r="HP70" s="126"/>
      <c r="HQ70" s="126"/>
      <c r="HR70" s="126"/>
      <c r="HS70" s="126"/>
      <c r="HT70" s="126"/>
      <c r="HU70" s="126"/>
      <c r="HV70" s="126"/>
      <c r="HW70" s="126"/>
      <c r="HX70" s="126"/>
      <c r="HY70" s="126"/>
      <c r="HZ70" s="126"/>
      <c r="IA70" s="126"/>
      <c r="IB70" s="126"/>
      <c r="IC70" s="126"/>
      <c r="ID70" s="126"/>
      <c r="IE70" s="126"/>
      <c r="IF70" s="126"/>
      <c r="IG70" s="126"/>
      <c r="IH70" s="126"/>
      <c r="II70" s="126"/>
      <c r="IJ70" s="126"/>
      <c r="IK70" s="126"/>
      <c r="IL70" s="126"/>
      <c r="IM70" s="126"/>
      <c r="IN70" s="126"/>
      <c r="IO70" s="126"/>
      <c r="IP70" s="126"/>
      <c r="IQ70" s="126"/>
      <c r="IR70" s="126"/>
      <c r="IS70" s="126"/>
    </row>
    <row r="71" spans="1:253" s="122" customFormat="1" ht="21">
      <c r="A71" s="112"/>
      <c r="B71" s="651" t="s">
        <v>187</v>
      </c>
      <c r="C71" s="121"/>
      <c r="D71" s="651" t="s">
        <v>197</v>
      </c>
      <c r="F71" s="1866"/>
      <c r="G71" s="1866"/>
      <c r="H71" s="165" t="s">
        <v>122</v>
      </c>
      <c r="I71" s="101" t="s">
        <v>198</v>
      </c>
      <c r="M71" s="128"/>
      <c r="N71" s="127"/>
      <c r="O71" s="127"/>
      <c r="P71" s="127"/>
      <c r="Q71" s="127"/>
      <c r="U71" s="124"/>
      <c r="Y71" s="124"/>
      <c r="AA71" s="125"/>
      <c r="AL71" s="126"/>
      <c r="AM71" s="126"/>
      <c r="AN71" s="126"/>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c r="BM71" s="126"/>
      <c r="BN71" s="126"/>
      <c r="BO71" s="126"/>
      <c r="BP71" s="126"/>
      <c r="BQ71" s="126"/>
      <c r="BR71" s="126"/>
      <c r="BS71" s="126"/>
      <c r="BT71" s="126"/>
      <c r="BU71" s="126"/>
      <c r="BV71" s="126"/>
      <c r="BW71" s="126"/>
      <c r="BX71" s="126"/>
      <c r="BY71" s="126"/>
      <c r="BZ71" s="126"/>
      <c r="CA71" s="126"/>
      <c r="CB71" s="126"/>
      <c r="CC71" s="126"/>
      <c r="CD71" s="126"/>
      <c r="CE71" s="126"/>
      <c r="CF71" s="126"/>
      <c r="CG71" s="126"/>
      <c r="CH71" s="126"/>
      <c r="CI71" s="126"/>
      <c r="CJ71" s="126"/>
      <c r="CK71" s="126"/>
      <c r="CL71" s="126"/>
      <c r="CM71" s="126"/>
      <c r="CN71" s="126"/>
      <c r="CO71" s="126"/>
      <c r="CP71" s="126"/>
      <c r="CQ71" s="126"/>
      <c r="CR71" s="126"/>
      <c r="CS71" s="126"/>
      <c r="CT71" s="126"/>
      <c r="CU71" s="126"/>
      <c r="CV71" s="126"/>
      <c r="CW71" s="126"/>
      <c r="CX71" s="126"/>
      <c r="CY71" s="126"/>
      <c r="CZ71" s="126"/>
      <c r="DA71" s="126"/>
      <c r="DB71" s="126"/>
      <c r="DC71" s="126"/>
      <c r="DD71" s="126"/>
      <c r="DE71" s="126"/>
      <c r="DF71" s="126"/>
      <c r="DG71" s="126"/>
      <c r="DH71" s="126"/>
      <c r="DI71" s="126"/>
      <c r="DJ71" s="126"/>
      <c r="DK71" s="126"/>
      <c r="DL71" s="126"/>
      <c r="DM71" s="126"/>
      <c r="DN71" s="126"/>
      <c r="DO71" s="126"/>
      <c r="DP71" s="126"/>
      <c r="DQ71" s="126"/>
      <c r="DR71" s="126"/>
      <c r="DS71" s="126"/>
      <c r="DT71" s="126"/>
      <c r="DU71" s="126"/>
      <c r="DV71" s="126"/>
      <c r="DW71" s="126"/>
      <c r="DX71" s="126"/>
      <c r="DY71" s="126"/>
      <c r="DZ71" s="126"/>
      <c r="EA71" s="126"/>
      <c r="EB71" s="126"/>
      <c r="EC71" s="126"/>
      <c r="ED71" s="126"/>
      <c r="EE71" s="126"/>
      <c r="EF71" s="126"/>
      <c r="EG71" s="126"/>
      <c r="EH71" s="126"/>
      <c r="EI71" s="126"/>
      <c r="EJ71" s="126"/>
      <c r="EK71" s="126"/>
      <c r="EL71" s="126"/>
      <c r="EM71" s="126"/>
      <c r="EN71" s="126"/>
      <c r="EO71" s="126"/>
      <c r="EP71" s="126"/>
      <c r="EQ71" s="126"/>
      <c r="ER71" s="126"/>
      <c r="ES71" s="126"/>
      <c r="ET71" s="126"/>
      <c r="EU71" s="126"/>
      <c r="EV71" s="126"/>
      <c r="EW71" s="126"/>
      <c r="EX71" s="126"/>
      <c r="EY71" s="126"/>
      <c r="EZ71" s="126"/>
      <c r="FA71" s="126"/>
      <c r="FB71" s="126"/>
      <c r="FC71" s="126"/>
      <c r="FD71" s="126"/>
      <c r="FE71" s="126"/>
      <c r="FF71" s="126"/>
      <c r="FG71" s="126"/>
      <c r="FH71" s="126"/>
      <c r="FI71" s="126"/>
      <c r="FJ71" s="126"/>
      <c r="FK71" s="126"/>
      <c r="FL71" s="126"/>
      <c r="FM71" s="126"/>
      <c r="FN71" s="126"/>
      <c r="FO71" s="126"/>
      <c r="FP71" s="126"/>
      <c r="FQ71" s="126"/>
      <c r="FR71" s="126"/>
      <c r="FS71" s="126"/>
      <c r="FT71" s="126"/>
      <c r="FU71" s="126"/>
      <c r="FV71" s="126"/>
      <c r="FW71" s="126"/>
      <c r="FX71" s="126"/>
      <c r="FY71" s="126"/>
      <c r="FZ71" s="126"/>
      <c r="GA71" s="126"/>
      <c r="GB71" s="126"/>
      <c r="GC71" s="126"/>
      <c r="GD71" s="126"/>
      <c r="GE71" s="126"/>
      <c r="GF71" s="126"/>
      <c r="GG71" s="126"/>
      <c r="GH71" s="126"/>
      <c r="GI71" s="126"/>
      <c r="GJ71" s="126"/>
      <c r="GK71" s="126"/>
      <c r="GL71" s="126"/>
      <c r="GM71" s="126"/>
      <c r="GN71" s="126"/>
      <c r="GO71" s="126"/>
      <c r="GP71" s="126"/>
      <c r="GQ71" s="126"/>
      <c r="GR71" s="126"/>
      <c r="GS71" s="126"/>
      <c r="GT71" s="126"/>
      <c r="GU71" s="126"/>
      <c r="GV71" s="126"/>
      <c r="GW71" s="126"/>
      <c r="GX71" s="126"/>
      <c r="GY71" s="126"/>
      <c r="GZ71" s="126"/>
      <c r="HA71" s="126"/>
      <c r="HB71" s="126"/>
      <c r="HC71" s="126"/>
      <c r="HD71" s="126"/>
      <c r="HE71" s="126"/>
      <c r="HF71" s="126"/>
      <c r="HG71" s="126"/>
      <c r="HH71" s="126"/>
      <c r="HI71" s="126"/>
      <c r="HJ71" s="126"/>
      <c r="HK71" s="126"/>
      <c r="HL71" s="126"/>
      <c r="HM71" s="126"/>
      <c r="HN71" s="126"/>
      <c r="HO71" s="126"/>
      <c r="HP71" s="126"/>
      <c r="HQ71" s="126"/>
      <c r="HR71" s="126"/>
      <c r="HS71" s="126"/>
      <c r="HT71" s="126"/>
      <c r="HU71" s="126"/>
      <c r="HV71" s="126"/>
      <c r="HW71" s="126"/>
      <c r="HX71" s="126"/>
      <c r="HY71" s="126"/>
      <c r="HZ71" s="126"/>
      <c r="IA71" s="126"/>
      <c r="IB71" s="126"/>
      <c r="IC71" s="126"/>
      <c r="ID71" s="126"/>
      <c r="IE71" s="126"/>
      <c r="IF71" s="126"/>
      <c r="IG71" s="126"/>
      <c r="IH71" s="126"/>
      <c r="II71" s="126"/>
      <c r="IJ71" s="126"/>
      <c r="IK71" s="126"/>
      <c r="IL71" s="126"/>
      <c r="IM71" s="126"/>
      <c r="IN71" s="126"/>
      <c r="IO71" s="126"/>
      <c r="IP71" s="126"/>
      <c r="IQ71" s="126"/>
      <c r="IR71" s="126"/>
      <c r="IS71" s="126"/>
    </row>
    <row r="72" spans="1:253" s="122" customFormat="1" ht="21">
      <c r="A72" s="112"/>
      <c r="B72" s="651" t="s">
        <v>189</v>
      </c>
      <c r="C72" s="121"/>
      <c r="D72" s="651" t="s">
        <v>197</v>
      </c>
      <c r="F72" s="1866"/>
      <c r="G72" s="1866"/>
      <c r="H72" s="165" t="s">
        <v>122</v>
      </c>
      <c r="M72" s="128"/>
      <c r="N72" s="127"/>
      <c r="O72" s="127"/>
      <c r="P72" s="127"/>
      <c r="Q72" s="127"/>
      <c r="U72" s="124"/>
      <c r="Y72" s="124"/>
      <c r="AA72" s="125"/>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c r="CT72" s="126"/>
      <c r="CU72" s="126"/>
      <c r="CV72" s="126"/>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X72" s="126"/>
      <c r="FY72" s="126"/>
      <c r="FZ72" s="126"/>
      <c r="GA72" s="126"/>
      <c r="GB72" s="126"/>
      <c r="GC72" s="126"/>
      <c r="GD72" s="126"/>
      <c r="GE72" s="126"/>
      <c r="GF72" s="126"/>
      <c r="GG72" s="126"/>
      <c r="GH72" s="126"/>
      <c r="GI72" s="126"/>
      <c r="GJ72" s="126"/>
      <c r="GK72" s="126"/>
      <c r="GL72" s="126"/>
      <c r="GM72" s="126"/>
      <c r="GN72" s="126"/>
      <c r="GO72" s="126"/>
      <c r="GP72" s="126"/>
      <c r="GQ72" s="126"/>
      <c r="GR72" s="126"/>
      <c r="GS72" s="126"/>
      <c r="GT72" s="126"/>
      <c r="GU72" s="126"/>
      <c r="GV72" s="126"/>
      <c r="GW72" s="126"/>
      <c r="GX72" s="126"/>
      <c r="GY72" s="126"/>
      <c r="GZ72" s="126"/>
      <c r="HA72" s="126"/>
      <c r="HB72" s="126"/>
      <c r="HC72" s="126"/>
      <c r="HD72" s="126"/>
      <c r="HE72" s="126"/>
      <c r="HF72" s="126"/>
      <c r="HG72" s="126"/>
      <c r="HH72" s="126"/>
      <c r="HI72" s="126"/>
      <c r="HJ72" s="126"/>
      <c r="HK72" s="126"/>
      <c r="HL72" s="126"/>
      <c r="HM72" s="126"/>
      <c r="HN72" s="126"/>
      <c r="HO72" s="126"/>
      <c r="HP72" s="126"/>
      <c r="HQ72" s="126"/>
      <c r="HR72" s="126"/>
      <c r="HS72" s="126"/>
      <c r="HT72" s="126"/>
      <c r="HU72" s="126"/>
      <c r="HV72" s="126"/>
      <c r="HW72" s="126"/>
      <c r="HX72" s="126"/>
      <c r="HY72" s="126"/>
      <c r="HZ72" s="126"/>
      <c r="IA72" s="126"/>
      <c r="IB72" s="126"/>
      <c r="IC72" s="126"/>
      <c r="ID72" s="126"/>
      <c r="IE72" s="126"/>
      <c r="IF72" s="126"/>
      <c r="IG72" s="126"/>
      <c r="IH72" s="126"/>
      <c r="II72" s="126"/>
      <c r="IJ72" s="126"/>
      <c r="IK72" s="126"/>
      <c r="IL72" s="126"/>
      <c r="IM72" s="126"/>
      <c r="IN72" s="126"/>
      <c r="IO72" s="126"/>
      <c r="IP72" s="126"/>
      <c r="IQ72" s="126"/>
      <c r="IR72" s="126"/>
      <c r="IS72" s="126"/>
    </row>
    <row r="73" spans="1:253" s="122" customFormat="1" ht="21">
      <c r="A73" s="112"/>
      <c r="B73" s="651" t="s">
        <v>190</v>
      </c>
      <c r="C73" s="121"/>
      <c r="D73" s="651" t="s">
        <v>197</v>
      </c>
      <c r="F73" s="1880"/>
      <c r="G73" s="1880"/>
      <c r="H73" s="165" t="s">
        <v>122</v>
      </c>
      <c r="I73" s="101" t="s">
        <v>199</v>
      </c>
      <c r="M73" s="128"/>
      <c r="N73" s="127"/>
      <c r="O73" s="127"/>
      <c r="P73" s="127"/>
      <c r="Q73" s="127"/>
      <c r="U73" s="124"/>
      <c r="Y73" s="124"/>
      <c r="AA73" s="125"/>
      <c r="AL73" s="126"/>
      <c r="AM73" s="126"/>
      <c r="AN73" s="126"/>
      <c r="AO73" s="126"/>
      <c r="AP73" s="126"/>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c r="BM73" s="126"/>
      <c r="BN73" s="126"/>
      <c r="BO73" s="126"/>
      <c r="BP73" s="126"/>
      <c r="BQ73" s="126"/>
      <c r="BR73" s="126"/>
      <c r="BS73" s="126"/>
      <c r="BT73" s="126"/>
      <c r="BU73" s="126"/>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X73" s="126"/>
      <c r="FY73" s="126"/>
      <c r="FZ73" s="126"/>
      <c r="GA73" s="126"/>
      <c r="GB73" s="126"/>
      <c r="GC73" s="126"/>
      <c r="GD73" s="126"/>
      <c r="GE73" s="126"/>
      <c r="GF73" s="126"/>
      <c r="GG73" s="126"/>
      <c r="GH73" s="126"/>
      <c r="GI73" s="126"/>
      <c r="GJ73" s="126"/>
      <c r="GK73" s="126"/>
      <c r="GL73" s="126"/>
      <c r="GM73" s="126"/>
      <c r="GN73" s="126"/>
      <c r="GO73" s="126"/>
      <c r="GP73" s="126"/>
      <c r="GQ73" s="126"/>
      <c r="GR73" s="126"/>
      <c r="GS73" s="126"/>
      <c r="GT73" s="126"/>
      <c r="GU73" s="126"/>
      <c r="GV73" s="126"/>
      <c r="GW73" s="126"/>
      <c r="GX73" s="126"/>
      <c r="GY73" s="126"/>
      <c r="GZ73" s="126"/>
      <c r="HA73" s="126"/>
      <c r="HB73" s="126"/>
      <c r="HC73" s="126"/>
      <c r="HD73" s="126"/>
      <c r="HE73" s="126"/>
      <c r="HF73" s="126"/>
      <c r="HG73" s="126"/>
      <c r="HH73" s="126"/>
      <c r="HI73" s="126"/>
      <c r="HJ73" s="126"/>
      <c r="HK73" s="126"/>
      <c r="HL73" s="126"/>
      <c r="HM73" s="126"/>
      <c r="HN73" s="126"/>
      <c r="HO73" s="126"/>
      <c r="HP73" s="126"/>
      <c r="HQ73" s="126"/>
      <c r="HR73" s="126"/>
      <c r="HS73" s="126"/>
      <c r="HT73" s="126"/>
      <c r="HU73" s="126"/>
      <c r="HV73" s="126"/>
      <c r="HW73" s="126"/>
      <c r="HX73" s="126"/>
      <c r="HY73" s="126"/>
      <c r="HZ73" s="126"/>
      <c r="IA73" s="126"/>
      <c r="IB73" s="126"/>
      <c r="IC73" s="126"/>
      <c r="ID73" s="126"/>
      <c r="IE73" s="126"/>
      <c r="IF73" s="126"/>
      <c r="IG73" s="126"/>
      <c r="IH73" s="126"/>
      <c r="II73" s="126"/>
      <c r="IJ73" s="126"/>
      <c r="IK73" s="126"/>
      <c r="IL73" s="126"/>
      <c r="IM73" s="126"/>
      <c r="IN73" s="126"/>
      <c r="IO73" s="126"/>
      <c r="IP73" s="126"/>
      <c r="IQ73" s="126"/>
      <c r="IR73" s="126"/>
      <c r="IS73" s="126"/>
    </row>
    <row r="74" spans="1:253" s="122" customFormat="1" ht="21">
      <c r="A74" s="112"/>
      <c r="B74" s="651" t="s">
        <v>192</v>
      </c>
      <c r="C74" s="121"/>
      <c r="D74" s="651"/>
      <c r="F74" s="1867">
        <f>SUM(F70:F73)</f>
        <v>0</v>
      </c>
      <c r="G74" s="1867"/>
      <c r="H74" s="165" t="s">
        <v>122</v>
      </c>
      <c r="M74" s="128"/>
      <c r="N74" s="127"/>
      <c r="O74" s="127"/>
      <c r="P74" s="127"/>
      <c r="Q74" s="127"/>
      <c r="U74" s="124"/>
      <c r="Y74" s="124"/>
      <c r="AA74" s="125"/>
      <c r="AL74" s="126"/>
      <c r="AM74" s="126"/>
      <c r="AN74" s="126"/>
      <c r="AO74" s="126"/>
      <c r="AP74" s="126"/>
      <c r="AQ74" s="126"/>
      <c r="AR74" s="126"/>
      <c r="AS74" s="126"/>
      <c r="AT74" s="126"/>
      <c r="AU74" s="126"/>
      <c r="AV74" s="126"/>
      <c r="AW74" s="126"/>
      <c r="AX74" s="126"/>
      <c r="AY74" s="126"/>
      <c r="AZ74" s="126"/>
      <c r="BA74" s="126"/>
      <c r="BB74" s="126"/>
      <c r="BC74" s="126"/>
      <c r="BD74" s="126"/>
      <c r="BE74" s="126"/>
      <c r="BF74" s="126"/>
      <c r="BG74" s="126"/>
      <c r="BH74" s="126"/>
      <c r="BI74" s="126"/>
      <c r="BJ74" s="126"/>
      <c r="BK74" s="126"/>
      <c r="BL74" s="126"/>
      <c r="BM74" s="126"/>
      <c r="BN74" s="126"/>
      <c r="BO74" s="126"/>
      <c r="BP74" s="126"/>
      <c r="BQ74" s="126"/>
      <c r="BR74" s="126"/>
      <c r="BS74" s="126"/>
      <c r="BT74" s="126"/>
      <c r="BU74" s="126"/>
      <c r="BV74" s="126"/>
      <c r="BW74" s="126"/>
      <c r="BX74" s="126"/>
      <c r="BY74" s="126"/>
      <c r="BZ74" s="126"/>
      <c r="CA74" s="126"/>
      <c r="CB74" s="126"/>
      <c r="CC74" s="126"/>
      <c r="CD74" s="126"/>
      <c r="CE74" s="126"/>
      <c r="CF74" s="126"/>
      <c r="CG74" s="126"/>
      <c r="CH74" s="126"/>
      <c r="CI74" s="126"/>
      <c r="CJ74" s="126"/>
      <c r="CK74" s="126"/>
      <c r="CL74" s="126"/>
      <c r="CM74" s="126"/>
      <c r="CN74" s="126"/>
      <c r="CO74" s="126"/>
      <c r="CP74" s="126"/>
      <c r="CQ74" s="126"/>
      <c r="CR74" s="126"/>
      <c r="CS74" s="126"/>
      <c r="CT74" s="126"/>
      <c r="CU74" s="126"/>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X74" s="126"/>
      <c r="FY74" s="126"/>
      <c r="FZ74" s="126"/>
      <c r="GA74" s="126"/>
      <c r="GB74" s="126"/>
      <c r="GC74" s="126"/>
      <c r="GD74" s="126"/>
      <c r="GE74" s="126"/>
      <c r="GF74" s="126"/>
      <c r="GG74" s="126"/>
      <c r="GH74" s="126"/>
      <c r="GI74" s="126"/>
      <c r="GJ74" s="126"/>
      <c r="GK74" s="126"/>
      <c r="GL74" s="126"/>
      <c r="GM74" s="126"/>
      <c r="GN74" s="126"/>
      <c r="GO74" s="126"/>
      <c r="GP74" s="126"/>
      <c r="GQ74" s="126"/>
      <c r="GR74" s="126"/>
      <c r="GS74" s="126"/>
      <c r="GT74" s="126"/>
      <c r="GU74" s="126"/>
      <c r="GV74" s="126"/>
      <c r="GW74" s="126"/>
      <c r="GX74" s="126"/>
      <c r="GY74" s="126"/>
      <c r="GZ74" s="126"/>
      <c r="HA74" s="126"/>
      <c r="HB74" s="126"/>
      <c r="HC74" s="126"/>
      <c r="HD74" s="126"/>
      <c r="HE74" s="126"/>
      <c r="HF74" s="126"/>
      <c r="HG74" s="126"/>
      <c r="HH74" s="126"/>
      <c r="HI74" s="126"/>
      <c r="HJ74" s="126"/>
      <c r="HK74" s="126"/>
      <c r="HL74" s="126"/>
      <c r="HM74" s="126"/>
      <c r="HN74" s="126"/>
      <c r="HO74" s="126"/>
      <c r="HP74" s="126"/>
      <c r="HQ74" s="126"/>
      <c r="HR74" s="126"/>
      <c r="HS74" s="126"/>
      <c r="HT74" s="126"/>
      <c r="HU74" s="126"/>
      <c r="HV74" s="126"/>
      <c r="HW74" s="126"/>
      <c r="HX74" s="126"/>
      <c r="HY74" s="126"/>
      <c r="HZ74" s="126"/>
      <c r="IA74" s="126"/>
      <c r="IB74" s="126"/>
      <c r="IC74" s="126"/>
      <c r="ID74" s="126"/>
      <c r="IE74" s="126"/>
      <c r="IF74" s="126"/>
      <c r="IG74" s="126"/>
      <c r="IH74" s="126"/>
      <c r="II74" s="126"/>
      <c r="IJ74" s="126"/>
      <c r="IK74" s="126"/>
      <c r="IL74" s="126"/>
      <c r="IM74" s="126"/>
      <c r="IN74" s="126"/>
      <c r="IO74" s="126"/>
      <c r="IP74" s="126"/>
      <c r="IQ74" s="126"/>
      <c r="IR74" s="126"/>
      <c r="IS74" s="126"/>
    </row>
    <row r="75" spans="1:253" s="122" customFormat="1" ht="14" customHeight="1">
      <c r="A75" s="112"/>
      <c r="B75" s="112"/>
      <c r="C75" s="112"/>
      <c r="D75" s="112"/>
      <c r="E75" s="112"/>
      <c r="F75" s="375"/>
      <c r="G75" s="375"/>
      <c r="H75" s="112"/>
      <c r="I75" s="112"/>
      <c r="M75" s="128"/>
      <c r="N75" s="127"/>
      <c r="O75" s="127"/>
      <c r="P75" s="127"/>
      <c r="Q75" s="127"/>
      <c r="U75" s="124"/>
      <c r="Y75" s="124"/>
      <c r="AA75" s="125"/>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X75" s="126"/>
      <c r="FY75" s="126"/>
      <c r="FZ75" s="126"/>
      <c r="GA75" s="126"/>
      <c r="GB75" s="126"/>
      <c r="GC75" s="126"/>
      <c r="GD75" s="126"/>
      <c r="GE75" s="126"/>
      <c r="GF75" s="126"/>
      <c r="GG75" s="126"/>
      <c r="GH75" s="126"/>
      <c r="GI75" s="126"/>
      <c r="GJ75" s="126"/>
      <c r="GK75" s="126"/>
      <c r="GL75" s="126"/>
      <c r="GM75" s="126"/>
      <c r="GN75" s="126"/>
      <c r="GO75" s="126"/>
      <c r="GP75" s="126"/>
      <c r="GQ75" s="126"/>
      <c r="GR75" s="126"/>
      <c r="GS75" s="126"/>
      <c r="GT75" s="126"/>
      <c r="GU75" s="126"/>
      <c r="GV75" s="126"/>
      <c r="GW75" s="126"/>
      <c r="GX75" s="126"/>
      <c r="GY75" s="126"/>
      <c r="GZ75" s="126"/>
      <c r="HA75" s="126"/>
      <c r="HB75" s="126"/>
      <c r="HC75" s="126"/>
      <c r="HD75" s="126"/>
      <c r="HE75" s="126"/>
      <c r="HF75" s="126"/>
      <c r="HG75" s="126"/>
      <c r="HH75" s="126"/>
      <c r="HI75" s="126"/>
      <c r="HJ75" s="126"/>
      <c r="HK75" s="126"/>
      <c r="HL75" s="126"/>
      <c r="HM75" s="126"/>
      <c r="HN75" s="126"/>
      <c r="HO75" s="126"/>
      <c r="HP75" s="126"/>
      <c r="HQ75" s="126"/>
      <c r="HR75" s="126"/>
      <c r="HS75" s="126"/>
      <c r="HT75" s="126"/>
      <c r="HU75" s="126"/>
      <c r="HV75" s="126"/>
      <c r="HW75" s="126"/>
      <c r="HX75" s="126"/>
      <c r="HY75" s="126"/>
      <c r="HZ75" s="126"/>
      <c r="IA75" s="126"/>
      <c r="IB75" s="126"/>
      <c r="IC75" s="126"/>
      <c r="ID75" s="126"/>
      <c r="IE75" s="126"/>
      <c r="IF75" s="126"/>
      <c r="IG75" s="126"/>
      <c r="IH75" s="126"/>
      <c r="II75" s="126"/>
      <c r="IJ75" s="126"/>
      <c r="IK75" s="126"/>
      <c r="IL75" s="126"/>
      <c r="IM75" s="126"/>
      <c r="IN75" s="126"/>
      <c r="IO75" s="126"/>
      <c r="IP75" s="126"/>
      <c r="IQ75" s="126"/>
      <c r="IR75" s="126"/>
      <c r="IS75" s="126"/>
    </row>
    <row r="76" spans="1:253" s="122" customFormat="1" ht="21">
      <c r="A76" s="112"/>
      <c r="B76" s="651" t="s">
        <v>194</v>
      </c>
      <c r="C76" s="121"/>
      <c r="D76" s="651" t="s">
        <v>505</v>
      </c>
      <c r="F76" s="1866"/>
      <c r="G76" s="1866"/>
      <c r="H76" s="165" t="s">
        <v>123</v>
      </c>
      <c r="I76" s="112"/>
      <c r="K76" s="165"/>
      <c r="M76" s="128"/>
      <c r="N76" s="127"/>
      <c r="O76" s="127"/>
      <c r="P76" s="127"/>
      <c r="Q76" s="127"/>
      <c r="U76" s="124"/>
      <c r="Y76" s="124"/>
      <c r="AA76" s="125"/>
      <c r="AL76" s="126"/>
      <c r="AM76" s="126"/>
      <c r="AN76" s="126"/>
      <c r="AO76" s="126"/>
      <c r="AP76" s="126"/>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c r="BM76" s="126"/>
      <c r="BN76" s="126"/>
      <c r="BO76" s="126"/>
      <c r="BP76" s="126"/>
      <c r="BQ76" s="126"/>
      <c r="BR76" s="126"/>
      <c r="BS76" s="126"/>
      <c r="BT76" s="126"/>
      <c r="BU76" s="126"/>
      <c r="BV76" s="126"/>
      <c r="BW76" s="126"/>
      <c r="BX76" s="126"/>
      <c r="BY76" s="126"/>
      <c r="BZ76" s="126"/>
      <c r="CA76" s="126"/>
      <c r="CB76" s="126"/>
      <c r="CC76" s="126"/>
      <c r="CD76" s="126"/>
      <c r="CE76" s="126"/>
      <c r="CF76" s="126"/>
      <c r="CG76" s="126"/>
      <c r="CH76" s="126"/>
      <c r="CI76" s="126"/>
      <c r="CJ76" s="126"/>
      <c r="CK76" s="126"/>
      <c r="CL76" s="126"/>
      <c r="CM76" s="126"/>
      <c r="CN76" s="126"/>
      <c r="CO76" s="126"/>
      <c r="CP76" s="126"/>
      <c r="CQ76" s="126"/>
      <c r="CR76" s="126"/>
      <c r="CS76" s="126"/>
      <c r="CT76" s="126"/>
      <c r="CU76" s="126"/>
      <c r="CV76" s="126"/>
      <c r="CW76" s="126"/>
      <c r="CX76" s="126"/>
      <c r="CY76" s="126"/>
      <c r="CZ76" s="126"/>
      <c r="DA76" s="126"/>
      <c r="DB76" s="126"/>
      <c r="DC76" s="126"/>
      <c r="DD76" s="126"/>
      <c r="DE76" s="126"/>
      <c r="DF76" s="126"/>
      <c r="DG76" s="126"/>
      <c r="DH76" s="126"/>
      <c r="DI76" s="126"/>
      <c r="DJ76" s="126"/>
      <c r="DK76" s="126"/>
      <c r="DL76" s="126"/>
      <c r="DM76" s="126"/>
      <c r="DN76" s="126"/>
      <c r="DO76" s="126"/>
      <c r="DP76" s="126"/>
      <c r="DQ76" s="126"/>
      <c r="DR76" s="126"/>
      <c r="DS76" s="126"/>
      <c r="DT76" s="126"/>
      <c r="DU76" s="126"/>
      <c r="DV76" s="126"/>
      <c r="DW76" s="126"/>
      <c r="DX76" s="126"/>
      <c r="DY76" s="126"/>
      <c r="DZ76" s="126"/>
      <c r="EA76" s="126"/>
      <c r="EB76" s="126"/>
      <c r="EC76" s="126"/>
      <c r="ED76" s="126"/>
      <c r="EE76" s="126"/>
      <c r="EF76" s="126"/>
      <c r="EG76" s="126"/>
      <c r="EH76" s="126"/>
      <c r="EI76" s="126"/>
      <c r="EJ76" s="126"/>
      <c r="EK76" s="126"/>
      <c r="EL76" s="126"/>
      <c r="EM76" s="126"/>
      <c r="EN76" s="126"/>
      <c r="EO76" s="126"/>
      <c r="EP76" s="126"/>
      <c r="EQ76" s="126"/>
      <c r="ER76" s="126"/>
      <c r="ES76" s="126"/>
      <c r="ET76" s="126"/>
      <c r="EU76" s="126"/>
      <c r="EV76" s="126"/>
      <c r="EW76" s="126"/>
      <c r="EX76" s="126"/>
      <c r="EY76" s="126"/>
      <c r="EZ76" s="126"/>
      <c r="FA76" s="126"/>
      <c r="FB76" s="126"/>
      <c r="FC76" s="126"/>
      <c r="FD76" s="126"/>
      <c r="FE76" s="126"/>
      <c r="FF76" s="126"/>
      <c r="FG76" s="126"/>
      <c r="FH76" s="126"/>
      <c r="FI76" s="126"/>
      <c r="FJ76" s="126"/>
      <c r="FK76" s="126"/>
      <c r="FL76" s="126"/>
      <c r="FM76" s="126"/>
      <c r="FN76" s="126"/>
      <c r="FO76" s="126"/>
      <c r="FP76" s="126"/>
      <c r="FQ76" s="126"/>
      <c r="FR76" s="126"/>
      <c r="FS76" s="126"/>
      <c r="FT76" s="126"/>
      <c r="FU76" s="126"/>
      <c r="FV76" s="126"/>
      <c r="FW76" s="126"/>
      <c r="FX76" s="126"/>
      <c r="FY76" s="126"/>
      <c r="FZ76" s="126"/>
      <c r="GA76" s="126"/>
      <c r="GB76" s="126"/>
      <c r="GC76" s="126"/>
      <c r="GD76" s="126"/>
      <c r="GE76" s="126"/>
      <c r="GF76" s="126"/>
      <c r="GG76" s="126"/>
      <c r="GH76" s="126"/>
      <c r="GI76" s="126"/>
      <c r="GJ76" s="126"/>
      <c r="GK76" s="126"/>
      <c r="GL76" s="126"/>
      <c r="GM76" s="126"/>
      <c r="GN76" s="126"/>
      <c r="GO76" s="126"/>
      <c r="GP76" s="126"/>
      <c r="GQ76" s="126"/>
      <c r="GR76" s="126"/>
      <c r="GS76" s="126"/>
      <c r="GT76" s="126"/>
      <c r="GU76" s="126"/>
      <c r="GV76" s="126"/>
      <c r="GW76" s="126"/>
      <c r="GX76" s="126"/>
      <c r="GY76" s="126"/>
      <c r="GZ76" s="126"/>
      <c r="HA76" s="126"/>
      <c r="HB76" s="126"/>
      <c r="HC76" s="126"/>
      <c r="HD76" s="126"/>
      <c r="HE76" s="126"/>
      <c r="HF76" s="126"/>
      <c r="HG76" s="126"/>
      <c r="HH76" s="126"/>
      <c r="HI76" s="126"/>
      <c r="HJ76" s="126"/>
      <c r="HK76" s="126"/>
      <c r="HL76" s="126"/>
      <c r="HM76" s="126"/>
      <c r="HN76" s="126"/>
      <c r="HO76" s="126"/>
      <c r="HP76" s="126"/>
      <c r="HQ76" s="126"/>
      <c r="HR76" s="126"/>
      <c r="HS76" s="126"/>
      <c r="HT76" s="126"/>
      <c r="HU76" s="126"/>
      <c r="HV76" s="126"/>
      <c r="HW76" s="126"/>
      <c r="HX76" s="126"/>
      <c r="HY76" s="126"/>
      <c r="HZ76" s="126"/>
      <c r="IA76" s="126"/>
      <c r="IB76" s="126"/>
      <c r="IC76" s="126"/>
      <c r="ID76" s="126"/>
      <c r="IE76" s="126"/>
      <c r="IF76" s="126"/>
      <c r="IG76" s="126"/>
      <c r="IH76" s="126"/>
      <c r="II76" s="126"/>
      <c r="IJ76" s="126"/>
      <c r="IK76" s="126"/>
      <c r="IL76" s="126"/>
      <c r="IM76" s="126"/>
      <c r="IN76" s="126"/>
      <c r="IO76" s="126"/>
      <c r="IP76" s="126"/>
      <c r="IQ76" s="126"/>
      <c r="IR76" s="126"/>
      <c r="IS76" s="126"/>
    </row>
    <row r="77" spans="1:253" s="114" customFormat="1" ht="21" customHeight="1">
      <c r="A77" s="133"/>
      <c r="B77" s="133"/>
      <c r="D77" s="651" t="s">
        <v>195</v>
      </c>
      <c r="F77" s="1883"/>
      <c r="G77" s="1883"/>
      <c r="H77" s="165" t="s">
        <v>196</v>
      </c>
      <c r="I77" s="132"/>
      <c r="J77" s="1602" t="str">
        <f>D192</f>
        <v/>
      </c>
      <c r="K77" s="133"/>
      <c r="L77" s="134"/>
      <c r="M77" s="134"/>
      <c r="N77" s="134"/>
      <c r="O77" s="135"/>
      <c r="P77" s="135"/>
      <c r="Q77" s="133"/>
      <c r="R77" s="134"/>
      <c r="S77" s="134"/>
      <c r="T77" s="134"/>
      <c r="V77" s="117"/>
      <c r="Z77" s="117"/>
      <c r="AB77" s="118"/>
    </row>
    <row r="78" spans="1:253" s="114" customFormat="1" ht="21" customHeight="1">
      <c r="A78" s="133"/>
      <c r="B78" s="133"/>
      <c r="D78" s="165"/>
      <c r="E78" s="165"/>
      <c r="F78" s="165"/>
      <c r="G78" s="165"/>
      <c r="H78" s="165"/>
      <c r="I78" s="132"/>
      <c r="J78" s="132"/>
      <c r="K78" s="133"/>
      <c r="L78" s="134"/>
      <c r="M78" s="134"/>
      <c r="N78" s="134"/>
      <c r="O78" s="135"/>
      <c r="P78" s="135"/>
      <c r="Q78" s="133"/>
      <c r="R78" s="134"/>
      <c r="S78" s="134"/>
      <c r="T78" s="134"/>
      <c r="V78" s="117"/>
      <c r="Z78" s="117"/>
      <c r="AB78" s="118"/>
    </row>
    <row r="79" spans="1:253" s="114" customFormat="1" ht="21" customHeight="1">
      <c r="A79" s="133"/>
      <c r="B79" s="133"/>
      <c r="G79" s="131"/>
      <c r="H79" s="131"/>
      <c r="I79" s="132"/>
      <c r="J79" s="132"/>
      <c r="K79" s="133"/>
      <c r="L79" s="134"/>
      <c r="M79" s="134"/>
      <c r="N79" s="134"/>
      <c r="O79" s="135"/>
      <c r="P79" s="135"/>
      <c r="Q79" s="133"/>
      <c r="R79" s="134"/>
      <c r="S79" s="134"/>
      <c r="T79" s="134"/>
      <c r="V79" s="117"/>
      <c r="Z79" s="117"/>
      <c r="AB79" s="118"/>
    </row>
    <row r="80" spans="1:253" s="104" customFormat="1" ht="36" customHeight="1" thickBot="1">
      <c r="A80" s="161" t="s">
        <v>191</v>
      </c>
      <c r="B80" s="161"/>
      <c r="C80" s="162"/>
      <c r="D80" s="162"/>
      <c r="E80" s="162"/>
      <c r="F80" s="177"/>
      <c r="G80" s="177"/>
      <c r="H80" s="163"/>
      <c r="I80" s="162"/>
      <c r="J80" s="162"/>
      <c r="K80" s="162"/>
      <c r="L80" s="162"/>
      <c r="M80" s="162"/>
      <c r="N80" s="164"/>
      <c r="O80" s="162"/>
      <c r="P80" s="162"/>
      <c r="Q80" s="162"/>
      <c r="R80" s="162"/>
      <c r="S80" s="162"/>
      <c r="T80" s="162"/>
      <c r="U80" s="106"/>
      <c r="V80" s="108"/>
      <c r="W80" s="106"/>
      <c r="X80" s="106"/>
      <c r="Y80" s="106"/>
      <c r="Z80" s="108"/>
      <c r="AA80" s="106"/>
      <c r="AB80" s="109"/>
      <c r="AC80" s="106"/>
      <c r="AD80" s="106"/>
      <c r="AE80" s="106"/>
      <c r="AF80" s="106"/>
      <c r="AG80" s="106"/>
      <c r="AH80" s="106"/>
      <c r="AI80" s="106"/>
      <c r="AJ80" s="106"/>
      <c r="AK80" s="106"/>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c r="EE80" s="103"/>
      <c r="EF80" s="103"/>
      <c r="EG80" s="103"/>
      <c r="EH80" s="103"/>
      <c r="EI80" s="103"/>
      <c r="EJ80" s="103"/>
      <c r="EK80" s="103"/>
      <c r="EL80" s="103"/>
      <c r="EM80" s="103"/>
      <c r="EN80" s="103"/>
      <c r="EO80" s="103"/>
      <c r="EP80" s="103"/>
      <c r="EQ80" s="103"/>
      <c r="ER80" s="103"/>
      <c r="ES80" s="103"/>
      <c r="ET80" s="103"/>
      <c r="EU80" s="103"/>
      <c r="EV80" s="103"/>
      <c r="EW80" s="103"/>
      <c r="EX80" s="103"/>
      <c r="EY80" s="103"/>
      <c r="EZ80" s="103"/>
      <c r="FA80" s="103"/>
      <c r="FB80" s="103"/>
      <c r="FC80" s="103"/>
      <c r="FD80" s="103"/>
      <c r="FE80" s="103"/>
      <c r="FF80" s="103"/>
      <c r="FG80" s="103"/>
      <c r="FH80" s="103"/>
      <c r="FI80" s="103"/>
      <c r="FJ80" s="103"/>
      <c r="FK80" s="103"/>
      <c r="FL80" s="103"/>
      <c r="FM80" s="103"/>
      <c r="FN80" s="103"/>
      <c r="FO80" s="103"/>
      <c r="FP80" s="103"/>
      <c r="FQ80" s="103"/>
      <c r="FR80" s="103"/>
      <c r="FS80" s="103"/>
      <c r="FT80" s="103"/>
      <c r="FU80" s="103"/>
      <c r="FV80" s="103"/>
      <c r="FW80" s="103"/>
      <c r="FX80" s="103"/>
      <c r="FY80" s="103"/>
      <c r="FZ80" s="103"/>
      <c r="GA80" s="103"/>
      <c r="GB80" s="103"/>
      <c r="GC80" s="103"/>
      <c r="GD80" s="103"/>
      <c r="GE80" s="103"/>
      <c r="GF80" s="103"/>
      <c r="GG80" s="103"/>
      <c r="GH80" s="103"/>
      <c r="GI80" s="103"/>
      <c r="GJ80" s="103"/>
      <c r="GK80" s="103"/>
      <c r="GL80" s="103"/>
      <c r="GM80" s="103"/>
      <c r="GN80" s="103"/>
      <c r="GO80" s="103"/>
      <c r="GP80" s="103"/>
      <c r="GQ80" s="103"/>
      <c r="GR80" s="103"/>
      <c r="GS80" s="103"/>
      <c r="GT80" s="103"/>
      <c r="GU80" s="103"/>
      <c r="GV80" s="103"/>
      <c r="GW80" s="103"/>
      <c r="GX80" s="103"/>
      <c r="GY80" s="103"/>
      <c r="GZ80" s="103"/>
      <c r="HA80" s="103"/>
      <c r="HB80" s="103"/>
      <c r="HC80" s="103"/>
      <c r="HD80" s="103"/>
      <c r="HE80" s="103"/>
      <c r="HF80" s="103"/>
      <c r="HG80" s="103"/>
      <c r="HH80" s="103"/>
      <c r="HI80" s="103"/>
      <c r="HJ80" s="103"/>
      <c r="HK80" s="103"/>
      <c r="HL80" s="103"/>
      <c r="HM80" s="103"/>
      <c r="HN80" s="103"/>
      <c r="HO80" s="103"/>
      <c r="HP80" s="103"/>
      <c r="HQ80" s="103"/>
      <c r="HR80" s="103"/>
      <c r="HS80" s="103"/>
      <c r="HT80" s="103"/>
      <c r="HU80" s="103"/>
      <c r="HV80" s="103"/>
      <c r="HW80" s="103"/>
      <c r="HX80" s="103"/>
      <c r="HY80" s="103"/>
      <c r="HZ80" s="103"/>
      <c r="IA80" s="103"/>
      <c r="IB80" s="103"/>
      <c r="IC80" s="103"/>
      <c r="ID80" s="103"/>
      <c r="IE80" s="103"/>
      <c r="IF80" s="103"/>
      <c r="IG80" s="103"/>
      <c r="IH80" s="103"/>
      <c r="II80" s="103"/>
      <c r="IJ80" s="103"/>
      <c r="IK80" s="103"/>
      <c r="IL80" s="103"/>
      <c r="IM80" s="103"/>
      <c r="IN80" s="103"/>
      <c r="IO80" s="103"/>
      <c r="IP80" s="103"/>
      <c r="IQ80" s="103"/>
      <c r="IR80" s="103"/>
      <c r="IS80" s="103"/>
    </row>
    <row r="81" spans="1:253" s="111" customFormat="1" ht="21">
      <c r="A81" s="105"/>
      <c r="B81" s="105"/>
      <c r="C81" s="106"/>
      <c r="D81" s="106"/>
      <c r="E81" s="106"/>
      <c r="F81" s="178"/>
      <c r="G81" s="178"/>
      <c r="H81" s="107"/>
      <c r="I81" s="106"/>
      <c r="J81" s="106"/>
      <c r="K81" s="106"/>
      <c r="L81" s="106"/>
      <c r="M81" s="106"/>
      <c r="N81" s="108"/>
      <c r="O81" s="106"/>
      <c r="P81" s="106"/>
      <c r="Q81" s="106"/>
      <c r="R81" s="106"/>
      <c r="S81" s="106"/>
      <c r="T81" s="106"/>
      <c r="U81" s="106"/>
      <c r="V81" s="108"/>
      <c r="W81" s="106"/>
      <c r="X81" s="106"/>
      <c r="Y81" s="106"/>
      <c r="Z81" s="108"/>
      <c r="AA81" s="106"/>
      <c r="AB81" s="109"/>
      <c r="AC81" s="106"/>
      <c r="AD81" s="106"/>
      <c r="AE81" s="106"/>
      <c r="AF81" s="106"/>
      <c r="AG81" s="106"/>
      <c r="AH81" s="106"/>
      <c r="AI81" s="106"/>
      <c r="AJ81" s="106"/>
      <c r="AK81" s="106"/>
      <c r="AL81" s="110"/>
      <c r="AM81" s="110"/>
      <c r="AN81" s="110"/>
      <c r="AO81" s="110"/>
      <c r="AP81" s="110"/>
      <c r="AQ81" s="110"/>
      <c r="AR81" s="110"/>
      <c r="AS81" s="110"/>
      <c r="AT81" s="110"/>
      <c r="AU81" s="110"/>
      <c r="AV81" s="110"/>
      <c r="AW81" s="110"/>
      <c r="AX81" s="110"/>
      <c r="AY81" s="110"/>
      <c r="AZ81" s="110"/>
      <c r="BA81" s="110"/>
      <c r="BB81" s="110"/>
      <c r="BC81" s="110"/>
      <c r="BD81" s="110"/>
      <c r="BE81" s="110"/>
      <c r="BF81" s="110"/>
      <c r="BG81" s="110"/>
      <c r="BH81" s="110"/>
      <c r="BI81" s="110"/>
      <c r="BJ81" s="110"/>
      <c r="BK81" s="110"/>
      <c r="BL81" s="110"/>
      <c r="BM81" s="110"/>
      <c r="BN81" s="110"/>
      <c r="BO81" s="110"/>
      <c r="BP81" s="110"/>
      <c r="BQ81" s="110"/>
      <c r="BR81" s="110"/>
      <c r="BS81" s="110"/>
      <c r="BT81" s="110"/>
      <c r="BU81" s="110"/>
      <c r="BV81" s="110"/>
      <c r="BW81" s="110"/>
      <c r="BX81" s="110"/>
      <c r="BY81" s="110"/>
      <c r="BZ81" s="110"/>
      <c r="CA81" s="110"/>
      <c r="CB81" s="110"/>
      <c r="CC81" s="110"/>
      <c r="CD81" s="110"/>
      <c r="CE81" s="110"/>
      <c r="CF81" s="110"/>
      <c r="CG81" s="110"/>
      <c r="CH81" s="110"/>
      <c r="CI81" s="110"/>
      <c r="CJ81" s="110"/>
      <c r="CK81" s="110"/>
      <c r="CL81" s="110"/>
      <c r="CM81" s="110"/>
      <c r="CN81" s="110"/>
      <c r="CO81" s="110"/>
      <c r="CP81" s="110"/>
      <c r="CQ81" s="110"/>
      <c r="CR81" s="110"/>
      <c r="CS81" s="110"/>
      <c r="CT81" s="110"/>
      <c r="CU81" s="110"/>
      <c r="CV81" s="110"/>
      <c r="CW81" s="110"/>
      <c r="CX81" s="110"/>
      <c r="CY81" s="110"/>
      <c r="CZ81" s="110"/>
      <c r="DA81" s="110"/>
      <c r="DB81" s="110"/>
      <c r="DC81" s="110"/>
      <c r="DD81" s="110"/>
      <c r="DE81" s="110"/>
      <c r="DF81" s="110"/>
      <c r="DG81" s="110"/>
      <c r="DH81" s="110"/>
      <c r="DI81" s="110"/>
      <c r="DJ81" s="110"/>
      <c r="DK81" s="110"/>
      <c r="DL81" s="110"/>
      <c r="DM81" s="110"/>
      <c r="DN81" s="110"/>
      <c r="DO81" s="110"/>
      <c r="DP81" s="110"/>
      <c r="DQ81" s="110"/>
      <c r="DR81" s="110"/>
      <c r="DS81" s="110"/>
      <c r="DT81" s="110"/>
      <c r="DU81" s="110"/>
      <c r="DV81" s="110"/>
      <c r="DW81" s="110"/>
      <c r="DX81" s="110"/>
      <c r="DY81" s="110"/>
      <c r="DZ81" s="110"/>
      <c r="EA81" s="110"/>
      <c r="EB81" s="110"/>
      <c r="EC81" s="110"/>
      <c r="ED81" s="110"/>
      <c r="EE81" s="110"/>
      <c r="EF81" s="110"/>
      <c r="EG81" s="110"/>
      <c r="EH81" s="110"/>
      <c r="EI81" s="110"/>
      <c r="EJ81" s="110"/>
      <c r="EK81" s="110"/>
      <c r="EL81" s="110"/>
      <c r="EM81" s="110"/>
      <c r="EN81" s="110"/>
      <c r="EO81" s="110"/>
      <c r="EP81" s="110"/>
      <c r="EQ81" s="110"/>
      <c r="ER81" s="110"/>
      <c r="ES81" s="110"/>
      <c r="ET81" s="110"/>
      <c r="EU81" s="110"/>
      <c r="EV81" s="110"/>
      <c r="EW81" s="110"/>
      <c r="EX81" s="110"/>
      <c r="EY81" s="110"/>
      <c r="EZ81" s="110"/>
      <c r="FA81" s="110"/>
      <c r="FB81" s="110"/>
      <c r="FC81" s="110"/>
      <c r="FD81" s="110"/>
      <c r="FE81" s="110"/>
      <c r="FF81" s="110"/>
      <c r="FG81" s="110"/>
      <c r="FH81" s="110"/>
      <c r="FI81" s="110"/>
      <c r="FJ81" s="110"/>
      <c r="FK81" s="110"/>
      <c r="FL81" s="110"/>
      <c r="FM81" s="110"/>
      <c r="FN81" s="110"/>
      <c r="FO81" s="110"/>
      <c r="FP81" s="110"/>
      <c r="FQ81" s="110"/>
      <c r="FR81" s="110"/>
      <c r="FS81" s="110"/>
      <c r="FT81" s="110"/>
      <c r="FU81" s="110"/>
      <c r="FV81" s="110"/>
      <c r="FW81" s="110"/>
      <c r="FX81" s="110"/>
      <c r="FY81" s="110"/>
      <c r="FZ81" s="110"/>
      <c r="GA81" s="110"/>
      <c r="GB81" s="110"/>
      <c r="GC81" s="110"/>
      <c r="GD81" s="110"/>
      <c r="GE81" s="110"/>
      <c r="GF81" s="110"/>
      <c r="GG81" s="110"/>
      <c r="GH81" s="110"/>
      <c r="GI81" s="110"/>
      <c r="GJ81" s="110"/>
      <c r="GK81" s="110"/>
      <c r="GL81" s="110"/>
      <c r="GM81" s="110"/>
      <c r="GN81" s="110"/>
      <c r="GO81" s="110"/>
      <c r="GP81" s="110"/>
      <c r="GQ81" s="110"/>
      <c r="GR81" s="110"/>
      <c r="GS81" s="110"/>
      <c r="GT81" s="110"/>
      <c r="GU81" s="110"/>
      <c r="GV81" s="110"/>
      <c r="GW81" s="110"/>
      <c r="GX81" s="110"/>
      <c r="GY81" s="110"/>
      <c r="GZ81" s="110"/>
      <c r="HA81" s="110"/>
      <c r="HB81" s="110"/>
      <c r="HC81" s="110"/>
      <c r="HD81" s="110"/>
      <c r="HE81" s="110"/>
      <c r="HF81" s="110"/>
      <c r="HG81" s="110"/>
      <c r="HH81" s="110"/>
      <c r="HI81" s="110"/>
      <c r="HJ81" s="110"/>
      <c r="HK81" s="110"/>
      <c r="HL81" s="110"/>
      <c r="HM81" s="110"/>
      <c r="HN81" s="110"/>
      <c r="HO81" s="110"/>
      <c r="HP81" s="110"/>
      <c r="HQ81" s="110"/>
      <c r="HR81" s="110"/>
      <c r="HS81" s="110"/>
      <c r="HT81" s="110"/>
      <c r="HU81" s="110"/>
      <c r="HV81" s="110"/>
      <c r="HW81" s="110"/>
      <c r="HX81" s="110"/>
      <c r="HY81" s="110"/>
      <c r="HZ81" s="110"/>
      <c r="IA81" s="110"/>
      <c r="IB81" s="110"/>
      <c r="IC81" s="110"/>
      <c r="ID81" s="110"/>
      <c r="IE81" s="110"/>
      <c r="IF81" s="110"/>
      <c r="IG81" s="110"/>
      <c r="IH81" s="110"/>
      <c r="II81" s="110"/>
      <c r="IJ81" s="110"/>
      <c r="IK81" s="110"/>
      <c r="IL81" s="110"/>
      <c r="IM81" s="110"/>
      <c r="IN81" s="110"/>
      <c r="IO81" s="110"/>
      <c r="IP81" s="110"/>
      <c r="IQ81" s="110"/>
      <c r="IR81" s="110"/>
      <c r="IS81" s="110"/>
    </row>
    <row r="82" spans="1:253" s="122" customFormat="1" ht="15" customHeight="1" outlineLevel="1">
      <c r="A82" s="410"/>
      <c r="B82" s="120"/>
      <c r="C82" s="121"/>
      <c r="F82" s="171"/>
      <c r="G82" s="172"/>
      <c r="M82" s="124"/>
      <c r="U82" s="124"/>
      <c r="Y82" s="124"/>
      <c r="AA82" s="125"/>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6"/>
      <c r="BR82" s="126"/>
      <c r="BS82" s="126"/>
      <c r="BT82" s="126"/>
      <c r="BU82" s="126"/>
      <c r="BV82" s="126"/>
      <c r="BW82" s="126"/>
      <c r="BX82" s="126"/>
      <c r="BY82" s="126"/>
      <c r="BZ82" s="126"/>
      <c r="CA82" s="126"/>
      <c r="CB82" s="126"/>
      <c r="CC82" s="126"/>
      <c r="CD82" s="126"/>
      <c r="CE82" s="126"/>
      <c r="CF82" s="126"/>
      <c r="CG82" s="126"/>
      <c r="CH82" s="126"/>
      <c r="CI82" s="126"/>
      <c r="CJ82" s="126"/>
      <c r="CK82" s="126"/>
      <c r="CL82" s="126"/>
      <c r="CM82" s="126"/>
      <c r="CN82" s="126"/>
      <c r="CO82" s="126"/>
      <c r="CP82" s="126"/>
      <c r="CQ82" s="126"/>
      <c r="CR82" s="126"/>
      <c r="CS82" s="126"/>
      <c r="CT82" s="126"/>
      <c r="CU82" s="126"/>
      <c r="CV82" s="126"/>
      <c r="CW82" s="126"/>
      <c r="CX82" s="126"/>
      <c r="CY82" s="126"/>
      <c r="CZ82" s="126"/>
      <c r="DA82" s="126"/>
      <c r="DB82" s="126"/>
      <c r="DC82" s="126"/>
      <c r="DD82" s="126"/>
      <c r="DE82" s="126"/>
      <c r="DF82" s="126"/>
      <c r="DG82" s="126"/>
      <c r="DH82" s="126"/>
      <c r="DI82" s="126"/>
      <c r="DJ82" s="126"/>
      <c r="DK82" s="126"/>
      <c r="DL82" s="126"/>
      <c r="DM82" s="126"/>
      <c r="DN82" s="126"/>
      <c r="DO82" s="126"/>
      <c r="DP82" s="126"/>
      <c r="DQ82" s="126"/>
      <c r="DR82" s="126"/>
      <c r="DS82" s="126"/>
      <c r="DT82" s="126"/>
      <c r="DU82" s="126"/>
      <c r="DV82" s="126"/>
      <c r="DW82" s="126"/>
      <c r="DX82" s="126"/>
      <c r="DY82" s="126"/>
      <c r="DZ82" s="126"/>
      <c r="EA82" s="126"/>
      <c r="EB82" s="126"/>
      <c r="EC82" s="126"/>
      <c r="ED82" s="126"/>
      <c r="EE82" s="126"/>
      <c r="EF82" s="126"/>
      <c r="EG82" s="126"/>
      <c r="EH82" s="126"/>
      <c r="EI82" s="126"/>
      <c r="EJ82" s="126"/>
      <c r="EK82" s="126"/>
      <c r="EL82" s="126"/>
      <c r="EM82" s="126"/>
      <c r="EN82" s="126"/>
      <c r="EO82" s="126"/>
      <c r="EP82" s="126"/>
      <c r="EQ82" s="126"/>
      <c r="ER82" s="126"/>
      <c r="ES82" s="126"/>
      <c r="ET82" s="126"/>
      <c r="EU82" s="126"/>
      <c r="EV82" s="126"/>
      <c r="EW82" s="126"/>
      <c r="EX82" s="126"/>
      <c r="EY82" s="126"/>
      <c r="EZ82" s="126"/>
      <c r="FA82" s="126"/>
      <c r="FB82" s="126"/>
      <c r="FC82" s="126"/>
      <c r="FD82" s="126"/>
      <c r="FE82" s="126"/>
      <c r="FF82" s="126"/>
      <c r="FG82" s="126"/>
      <c r="FH82" s="126"/>
      <c r="FI82" s="126"/>
      <c r="FJ82" s="126"/>
      <c r="FK82" s="126"/>
      <c r="FL82" s="126"/>
      <c r="FM82" s="126"/>
      <c r="FN82" s="126"/>
      <c r="FO82" s="126"/>
      <c r="FP82" s="126"/>
      <c r="FQ82" s="126"/>
      <c r="FR82" s="126"/>
      <c r="FS82" s="126"/>
      <c r="FT82" s="126"/>
      <c r="FU82" s="126"/>
      <c r="FV82" s="126"/>
      <c r="FW82" s="126"/>
      <c r="FX82" s="126"/>
      <c r="FY82" s="126"/>
      <c r="FZ82" s="126"/>
      <c r="GA82" s="126"/>
      <c r="GB82" s="126"/>
      <c r="GC82" s="126"/>
      <c r="GD82" s="126"/>
      <c r="GE82" s="126"/>
      <c r="GF82" s="126"/>
      <c r="GG82" s="126"/>
      <c r="GH82" s="126"/>
      <c r="GI82" s="126"/>
      <c r="GJ82" s="126"/>
      <c r="GK82" s="126"/>
      <c r="GL82" s="126"/>
      <c r="GM82" s="126"/>
      <c r="GN82" s="126"/>
      <c r="GO82" s="126"/>
      <c r="GP82" s="126"/>
      <c r="GQ82" s="126"/>
      <c r="GR82" s="126"/>
      <c r="GS82" s="126"/>
      <c r="GT82" s="126"/>
      <c r="GU82" s="126"/>
      <c r="GV82" s="126"/>
      <c r="GW82" s="126"/>
      <c r="GX82" s="126"/>
      <c r="GY82" s="126"/>
      <c r="GZ82" s="126"/>
      <c r="HA82" s="126"/>
      <c r="HB82" s="126"/>
      <c r="HC82" s="126"/>
      <c r="HD82" s="126"/>
      <c r="HE82" s="126"/>
      <c r="HF82" s="126"/>
      <c r="HG82" s="126"/>
      <c r="HH82" s="126"/>
      <c r="HI82" s="126"/>
      <c r="HJ82" s="126"/>
      <c r="HK82" s="126"/>
      <c r="HL82" s="126"/>
      <c r="HM82" s="126"/>
      <c r="HN82" s="126"/>
      <c r="HO82" s="126"/>
      <c r="HP82" s="126"/>
      <c r="HQ82" s="126"/>
      <c r="HR82" s="126"/>
      <c r="HS82" s="126"/>
      <c r="HT82" s="126"/>
      <c r="HU82" s="126"/>
      <c r="HV82" s="126"/>
      <c r="HW82" s="126"/>
      <c r="HX82" s="126"/>
      <c r="HY82" s="126"/>
      <c r="HZ82" s="126"/>
      <c r="IA82" s="126"/>
      <c r="IB82" s="126"/>
      <c r="IC82" s="126"/>
      <c r="ID82" s="126"/>
      <c r="IE82" s="126"/>
      <c r="IF82" s="126"/>
      <c r="IG82" s="126"/>
      <c r="IH82" s="126"/>
      <c r="II82" s="126"/>
      <c r="IJ82" s="126"/>
      <c r="IK82" s="126"/>
      <c r="IL82" s="126"/>
      <c r="IM82" s="126"/>
      <c r="IN82" s="126"/>
      <c r="IO82" s="126"/>
      <c r="IP82" s="126"/>
      <c r="IQ82" s="126"/>
      <c r="IR82" s="126"/>
      <c r="IS82" s="126"/>
    </row>
    <row r="83" spans="1:253" s="122" customFormat="1" ht="15">
      <c r="A83" s="120"/>
      <c r="B83" s="120"/>
      <c r="C83" s="121"/>
      <c r="F83" s="171"/>
      <c r="G83" s="172"/>
      <c r="M83" s="124"/>
      <c r="U83" s="124"/>
      <c r="Y83" s="124"/>
      <c r="AA83" s="125"/>
      <c r="AL83" s="126"/>
      <c r="AM83" s="126"/>
      <c r="AN83" s="126"/>
      <c r="AO83" s="126"/>
      <c r="AP83" s="126"/>
      <c r="AQ83" s="126"/>
      <c r="AR83" s="126"/>
      <c r="AS83" s="126"/>
      <c r="AT83" s="126"/>
      <c r="AU83" s="126"/>
      <c r="AV83" s="126"/>
      <c r="AW83" s="126"/>
      <c r="AX83" s="126"/>
      <c r="AY83" s="126"/>
      <c r="AZ83" s="126"/>
      <c r="BA83" s="126"/>
      <c r="BB83" s="126"/>
      <c r="BC83" s="126"/>
      <c r="BD83" s="126"/>
      <c r="BE83" s="126"/>
      <c r="BF83" s="126"/>
      <c r="BG83" s="126"/>
      <c r="BH83" s="126"/>
      <c r="BI83" s="126"/>
      <c r="BJ83" s="126"/>
      <c r="BK83" s="126"/>
      <c r="BL83" s="126"/>
      <c r="BM83" s="126"/>
      <c r="BN83" s="126"/>
      <c r="BO83" s="126"/>
      <c r="BP83" s="126"/>
      <c r="BQ83" s="126"/>
      <c r="BR83" s="126"/>
      <c r="BS83" s="126"/>
      <c r="BT83" s="126"/>
      <c r="BU83" s="126"/>
      <c r="BV83" s="126"/>
      <c r="BW83" s="126"/>
      <c r="BX83" s="126"/>
      <c r="BY83" s="126"/>
      <c r="BZ83" s="126"/>
      <c r="CA83" s="126"/>
      <c r="CB83" s="126"/>
      <c r="CC83" s="126"/>
      <c r="CD83" s="126"/>
      <c r="CE83" s="126"/>
      <c r="CF83" s="126"/>
      <c r="CG83" s="126"/>
      <c r="CH83" s="126"/>
      <c r="CI83" s="126"/>
      <c r="CJ83" s="126"/>
      <c r="CK83" s="126"/>
      <c r="CL83" s="126"/>
      <c r="CM83" s="126"/>
      <c r="CN83" s="126"/>
      <c r="CO83" s="126"/>
      <c r="CP83" s="126"/>
      <c r="CQ83" s="126"/>
      <c r="CR83" s="126"/>
      <c r="CS83" s="126"/>
      <c r="CT83" s="126"/>
      <c r="CU83" s="126"/>
      <c r="CV83" s="126"/>
      <c r="CW83" s="126"/>
      <c r="CX83" s="126"/>
      <c r="CY83" s="126"/>
      <c r="CZ83" s="126"/>
      <c r="DA83" s="126"/>
      <c r="DB83" s="126"/>
      <c r="DC83" s="126"/>
      <c r="DD83" s="126"/>
      <c r="DE83" s="126"/>
      <c r="DF83" s="126"/>
      <c r="DG83" s="126"/>
      <c r="DH83" s="126"/>
      <c r="DI83" s="126"/>
      <c r="DJ83" s="126"/>
      <c r="DK83" s="126"/>
      <c r="DL83" s="126"/>
      <c r="DM83" s="126"/>
      <c r="DN83" s="126"/>
      <c r="DO83" s="126"/>
      <c r="DP83" s="126"/>
      <c r="DQ83" s="126"/>
      <c r="DR83" s="126"/>
      <c r="DS83" s="126"/>
      <c r="DT83" s="126"/>
      <c r="DU83" s="126"/>
      <c r="DV83" s="126"/>
      <c r="DW83" s="126"/>
      <c r="DX83" s="126"/>
      <c r="DY83" s="126"/>
      <c r="DZ83" s="126"/>
      <c r="EA83" s="126"/>
      <c r="EB83" s="126"/>
      <c r="EC83" s="126"/>
      <c r="ED83" s="126"/>
      <c r="EE83" s="126"/>
      <c r="EF83" s="126"/>
      <c r="EG83" s="126"/>
      <c r="EH83" s="126"/>
      <c r="EI83" s="126"/>
      <c r="EJ83" s="126"/>
      <c r="EK83" s="126"/>
      <c r="EL83" s="126"/>
      <c r="EM83" s="126"/>
      <c r="EN83" s="126"/>
      <c r="EO83" s="126"/>
      <c r="EP83" s="126"/>
      <c r="EQ83" s="126"/>
      <c r="ER83" s="126"/>
      <c r="ES83" s="126"/>
      <c r="ET83" s="126"/>
      <c r="EU83" s="126"/>
      <c r="EV83" s="126"/>
      <c r="EW83" s="126"/>
      <c r="EX83" s="126"/>
      <c r="EY83" s="126"/>
      <c r="EZ83" s="126"/>
      <c r="FA83" s="126"/>
      <c r="FB83" s="126"/>
      <c r="FC83" s="126"/>
      <c r="FD83" s="126"/>
      <c r="FE83" s="126"/>
      <c r="FF83" s="126"/>
      <c r="FG83" s="126"/>
      <c r="FH83" s="126"/>
      <c r="FI83" s="126"/>
      <c r="FJ83" s="126"/>
      <c r="FK83" s="126"/>
      <c r="FL83" s="126"/>
      <c r="FM83" s="126"/>
      <c r="FN83" s="126"/>
      <c r="FO83" s="126"/>
      <c r="FP83" s="126"/>
      <c r="FQ83" s="126"/>
      <c r="FR83" s="126"/>
      <c r="FS83" s="126"/>
      <c r="FT83" s="126"/>
      <c r="FU83" s="126"/>
      <c r="FV83" s="126"/>
      <c r="FW83" s="126"/>
      <c r="FX83" s="126"/>
      <c r="FY83" s="126"/>
      <c r="FZ83" s="126"/>
      <c r="GA83" s="126"/>
      <c r="GB83" s="126"/>
      <c r="GC83" s="126"/>
      <c r="GD83" s="126"/>
      <c r="GE83" s="126"/>
      <c r="GF83" s="126"/>
      <c r="GG83" s="126"/>
      <c r="GH83" s="126"/>
      <c r="GI83" s="126"/>
      <c r="GJ83" s="126"/>
      <c r="GK83" s="126"/>
      <c r="GL83" s="126"/>
      <c r="GM83" s="126"/>
      <c r="GN83" s="126"/>
      <c r="GO83" s="126"/>
      <c r="GP83" s="126"/>
      <c r="GQ83" s="126"/>
      <c r="GR83" s="126"/>
      <c r="GS83" s="126"/>
      <c r="GT83" s="126"/>
      <c r="GU83" s="126"/>
      <c r="GV83" s="126"/>
      <c r="GW83" s="126"/>
      <c r="GX83" s="126"/>
      <c r="GY83" s="126"/>
      <c r="GZ83" s="126"/>
      <c r="HA83" s="126"/>
      <c r="HB83" s="126"/>
      <c r="HC83" s="126"/>
      <c r="HD83" s="126"/>
      <c r="HE83" s="126"/>
      <c r="HF83" s="126"/>
      <c r="HG83" s="126"/>
      <c r="HH83" s="126"/>
      <c r="HI83" s="126"/>
      <c r="HJ83" s="126"/>
      <c r="HK83" s="126"/>
      <c r="HL83" s="126"/>
      <c r="HM83" s="126"/>
      <c r="HN83" s="126"/>
      <c r="HO83" s="126"/>
      <c r="HP83" s="126"/>
      <c r="HQ83" s="126"/>
      <c r="HR83" s="126"/>
      <c r="HS83" s="126"/>
      <c r="HT83" s="126"/>
      <c r="HU83" s="126"/>
      <c r="HV83" s="126"/>
      <c r="HW83" s="126"/>
      <c r="HX83" s="126"/>
      <c r="HY83" s="126"/>
      <c r="HZ83" s="126"/>
      <c r="IA83" s="126"/>
      <c r="IB83" s="126"/>
      <c r="IC83" s="126"/>
      <c r="ID83" s="126"/>
      <c r="IE83" s="126"/>
      <c r="IF83" s="126"/>
      <c r="IG83" s="126"/>
      <c r="IH83" s="126"/>
      <c r="II83" s="126"/>
      <c r="IJ83" s="126"/>
      <c r="IK83" s="126"/>
      <c r="IL83" s="126"/>
      <c r="IM83" s="126"/>
      <c r="IN83" s="126"/>
      <c r="IO83" s="126"/>
      <c r="IP83" s="126"/>
      <c r="IQ83" s="126"/>
      <c r="IR83" s="126"/>
      <c r="IS83" s="126"/>
    </row>
    <row r="84" spans="1:253" s="122" customFormat="1" ht="21">
      <c r="A84" s="112" t="s">
        <v>193</v>
      </c>
      <c r="B84" s="112"/>
      <c r="C84" s="121"/>
      <c r="F84" s="171"/>
      <c r="G84" s="172"/>
      <c r="J84" s="127"/>
      <c r="K84" s="127" t="s">
        <v>8</v>
      </c>
      <c r="L84" s="127"/>
      <c r="M84" s="128"/>
      <c r="N84" s="127"/>
      <c r="O84" s="127"/>
      <c r="P84" s="127"/>
      <c r="Q84" s="127"/>
      <c r="U84" s="124"/>
      <c r="Y84" s="124"/>
      <c r="AA84" s="125"/>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c r="BM84" s="126"/>
      <c r="BN84" s="126"/>
      <c r="BO84" s="126"/>
      <c r="BP84" s="126"/>
      <c r="BQ84" s="126"/>
      <c r="BR84" s="126"/>
      <c r="BS84" s="126"/>
      <c r="BT84" s="126"/>
      <c r="BU84" s="126"/>
      <c r="BV84" s="126"/>
      <c r="BW84" s="126"/>
      <c r="BX84" s="126"/>
      <c r="BY84" s="126"/>
      <c r="BZ84" s="126"/>
      <c r="CA84" s="126"/>
      <c r="CB84" s="126"/>
      <c r="CC84" s="126"/>
      <c r="CD84" s="126"/>
      <c r="CE84" s="126"/>
      <c r="CF84" s="126"/>
      <c r="CG84" s="126"/>
      <c r="CH84" s="126"/>
      <c r="CI84" s="126"/>
      <c r="CJ84" s="126"/>
      <c r="CK84" s="126"/>
      <c r="CL84" s="126"/>
      <c r="CM84" s="126"/>
      <c r="CN84" s="126"/>
      <c r="CO84" s="126"/>
      <c r="CP84" s="126"/>
      <c r="CQ84" s="126"/>
      <c r="CR84" s="126"/>
      <c r="CS84" s="126"/>
      <c r="CT84" s="126"/>
      <c r="CU84" s="126"/>
      <c r="CV84" s="126"/>
      <c r="CW84" s="126"/>
      <c r="CX84" s="126"/>
      <c r="CY84" s="126"/>
      <c r="CZ84" s="126"/>
      <c r="DA84" s="126"/>
      <c r="DB84" s="126"/>
      <c r="DC84" s="126"/>
      <c r="DD84" s="126"/>
      <c r="DE84" s="126"/>
      <c r="DF84" s="126"/>
      <c r="DG84" s="126"/>
      <c r="DH84" s="126"/>
      <c r="DI84" s="126"/>
      <c r="DJ84" s="126"/>
      <c r="DK84" s="126"/>
      <c r="DL84" s="126"/>
      <c r="DM84" s="126"/>
      <c r="DN84" s="126"/>
      <c r="DO84" s="126"/>
      <c r="DP84" s="126"/>
      <c r="DQ84" s="126"/>
      <c r="DR84" s="126"/>
      <c r="DS84" s="126"/>
      <c r="DT84" s="126"/>
      <c r="DU84" s="126"/>
      <c r="DV84" s="126"/>
      <c r="DW84" s="126"/>
      <c r="DX84" s="126"/>
      <c r="DY84" s="126"/>
      <c r="DZ84" s="126"/>
      <c r="EA84" s="126"/>
      <c r="EB84" s="126"/>
      <c r="EC84" s="126"/>
      <c r="ED84" s="126"/>
      <c r="EE84" s="126"/>
      <c r="EF84" s="126"/>
      <c r="EG84" s="126"/>
      <c r="EH84" s="126"/>
      <c r="EI84" s="126"/>
      <c r="EJ84" s="126"/>
      <c r="EK84" s="126"/>
      <c r="EL84" s="126"/>
      <c r="EM84" s="126"/>
      <c r="EN84" s="126"/>
      <c r="EO84" s="126"/>
      <c r="EP84" s="126"/>
      <c r="EQ84" s="126"/>
      <c r="ER84" s="126"/>
      <c r="ES84" s="126"/>
      <c r="ET84" s="126"/>
      <c r="EU84" s="126"/>
      <c r="EV84" s="126"/>
      <c r="EW84" s="126"/>
      <c r="EX84" s="126"/>
      <c r="EY84" s="126"/>
      <c r="EZ84" s="126"/>
      <c r="FA84" s="126"/>
      <c r="FB84" s="126"/>
      <c r="FC84" s="126"/>
      <c r="FD84" s="126"/>
      <c r="FE84" s="126"/>
      <c r="FF84" s="126"/>
      <c r="FG84" s="126"/>
      <c r="FH84" s="126"/>
      <c r="FI84" s="126"/>
      <c r="FJ84" s="126"/>
      <c r="FK84" s="126"/>
      <c r="FL84" s="126"/>
      <c r="FM84" s="126"/>
      <c r="FN84" s="126"/>
      <c r="FO84" s="126"/>
      <c r="FP84" s="126"/>
      <c r="FQ84" s="126"/>
      <c r="FR84" s="126"/>
      <c r="FS84" s="126"/>
      <c r="FT84" s="126"/>
      <c r="FU84" s="126"/>
      <c r="FV84" s="126"/>
      <c r="FW84" s="126"/>
      <c r="FX84" s="126"/>
      <c r="FY84" s="126"/>
      <c r="FZ84" s="126"/>
      <c r="GA84" s="126"/>
      <c r="GB84" s="126"/>
      <c r="GC84" s="126"/>
      <c r="GD84" s="126"/>
      <c r="GE84" s="126"/>
      <c r="GF84" s="126"/>
      <c r="GG84" s="126"/>
      <c r="GH84" s="126"/>
      <c r="GI84" s="126"/>
      <c r="GJ84" s="126"/>
      <c r="GK84" s="126"/>
      <c r="GL84" s="126"/>
      <c r="GM84" s="126"/>
      <c r="GN84" s="126"/>
      <c r="GO84" s="126"/>
      <c r="GP84" s="126"/>
      <c r="GQ84" s="126"/>
      <c r="GR84" s="126"/>
      <c r="GS84" s="126"/>
      <c r="GT84" s="126"/>
      <c r="GU84" s="126"/>
      <c r="GV84" s="126"/>
      <c r="GW84" s="126"/>
      <c r="GX84" s="126"/>
      <c r="GY84" s="126"/>
      <c r="GZ84" s="126"/>
      <c r="HA84" s="126"/>
      <c r="HB84" s="126"/>
      <c r="HC84" s="126"/>
      <c r="HD84" s="126"/>
      <c r="HE84" s="126"/>
      <c r="HF84" s="126"/>
      <c r="HG84" s="126"/>
      <c r="HH84" s="126"/>
      <c r="HI84" s="126"/>
      <c r="HJ84" s="126"/>
      <c r="HK84" s="126"/>
      <c r="HL84" s="126"/>
      <c r="HM84" s="126"/>
      <c r="HN84" s="126"/>
      <c r="HO84" s="126"/>
      <c r="HP84" s="126"/>
      <c r="HQ84" s="126"/>
      <c r="HR84" s="126"/>
      <c r="HS84" s="126"/>
      <c r="HT84" s="126"/>
      <c r="HU84" s="126"/>
      <c r="HV84" s="126"/>
      <c r="HW84" s="126"/>
      <c r="HX84" s="126"/>
      <c r="HY84" s="126"/>
      <c r="HZ84" s="126"/>
      <c r="IA84" s="126"/>
      <c r="IB84" s="126"/>
      <c r="IC84" s="126"/>
      <c r="ID84" s="126"/>
      <c r="IE84" s="126"/>
      <c r="IF84" s="126"/>
      <c r="IG84" s="126"/>
      <c r="IH84" s="126"/>
      <c r="II84" s="126"/>
      <c r="IJ84" s="126"/>
      <c r="IK84" s="126"/>
      <c r="IL84" s="126"/>
      <c r="IM84" s="126"/>
      <c r="IN84" s="126"/>
      <c r="IO84" s="126"/>
      <c r="IP84" s="126"/>
      <c r="IQ84" s="126"/>
      <c r="IR84" s="126"/>
      <c r="IS84" s="126"/>
    </row>
    <row r="85" spans="1:253" s="122" customFormat="1" ht="21">
      <c r="A85" s="112"/>
      <c r="B85" s="112"/>
      <c r="C85" s="121"/>
      <c r="F85" s="171"/>
      <c r="G85" s="172"/>
      <c r="J85" s="127"/>
      <c r="K85" s="127"/>
      <c r="L85" s="127"/>
      <c r="M85" s="128"/>
      <c r="N85" s="127"/>
      <c r="O85" s="127"/>
      <c r="P85" s="127"/>
      <c r="Q85" s="127"/>
      <c r="U85" s="124"/>
      <c r="Y85" s="124"/>
      <c r="AA85" s="125"/>
      <c r="AL85" s="126"/>
      <c r="AM85" s="126"/>
      <c r="AN85" s="126"/>
      <c r="AO85" s="126"/>
      <c r="AP85" s="126"/>
      <c r="AQ85" s="126"/>
      <c r="AR85" s="126"/>
      <c r="AS85" s="126"/>
      <c r="AT85" s="126"/>
      <c r="AU85" s="126"/>
      <c r="AV85" s="126"/>
      <c r="AW85" s="126"/>
      <c r="AX85" s="126"/>
      <c r="AY85" s="126"/>
      <c r="AZ85" s="126"/>
      <c r="BA85" s="126"/>
      <c r="BB85" s="126"/>
      <c r="BC85" s="126"/>
      <c r="BD85" s="126"/>
      <c r="BE85" s="126"/>
      <c r="BF85" s="126"/>
      <c r="BG85" s="126"/>
      <c r="BH85" s="126"/>
      <c r="BI85" s="126"/>
      <c r="BJ85" s="126"/>
      <c r="BK85" s="126"/>
      <c r="BL85" s="126"/>
      <c r="BM85" s="126"/>
      <c r="BN85" s="126"/>
      <c r="BO85" s="126"/>
      <c r="BP85" s="126"/>
      <c r="BQ85" s="126"/>
      <c r="BR85" s="126"/>
      <c r="BS85" s="126"/>
      <c r="BT85" s="126"/>
      <c r="BU85" s="126"/>
      <c r="BV85" s="126"/>
      <c r="BW85" s="126"/>
      <c r="BX85" s="126"/>
      <c r="BY85" s="126"/>
      <c r="BZ85" s="126"/>
      <c r="CA85" s="126"/>
      <c r="CB85" s="126"/>
      <c r="CC85" s="126"/>
      <c r="CD85" s="126"/>
      <c r="CE85" s="126"/>
      <c r="CF85" s="126"/>
      <c r="CG85" s="126"/>
      <c r="CH85" s="126"/>
      <c r="CI85" s="126"/>
      <c r="CJ85" s="126"/>
      <c r="CK85" s="126"/>
      <c r="CL85" s="126"/>
      <c r="CM85" s="126"/>
      <c r="CN85" s="126"/>
      <c r="CO85" s="126"/>
      <c r="CP85" s="126"/>
      <c r="CQ85" s="126"/>
      <c r="CR85" s="126"/>
      <c r="CS85" s="126"/>
      <c r="CT85" s="126"/>
      <c r="CU85" s="126"/>
      <c r="CV85" s="126"/>
      <c r="CW85" s="126"/>
      <c r="CX85" s="126"/>
      <c r="CY85" s="126"/>
      <c r="CZ85" s="126"/>
      <c r="DA85" s="126"/>
      <c r="DB85" s="126"/>
      <c r="DC85" s="126"/>
      <c r="DD85" s="126"/>
      <c r="DE85" s="126"/>
      <c r="DF85" s="126"/>
      <c r="DG85" s="126"/>
      <c r="DH85" s="126"/>
      <c r="DI85" s="126"/>
      <c r="DJ85" s="126"/>
      <c r="DK85" s="126"/>
      <c r="DL85" s="126"/>
      <c r="DM85" s="126"/>
      <c r="DN85" s="126"/>
      <c r="DO85" s="126"/>
      <c r="DP85" s="126"/>
      <c r="DQ85" s="126"/>
      <c r="DR85" s="126"/>
      <c r="DS85" s="126"/>
      <c r="DT85" s="126"/>
      <c r="DU85" s="126"/>
      <c r="DV85" s="126"/>
      <c r="DW85" s="126"/>
      <c r="DX85" s="126"/>
      <c r="DY85" s="126"/>
      <c r="DZ85" s="126"/>
      <c r="EA85" s="126"/>
      <c r="EB85" s="126"/>
      <c r="EC85" s="126"/>
      <c r="ED85" s="126"/>
      <c r="EE85" s="126"/>
      <c r="EF85" s="126"/>
      <c r="EG85" s="126"/>
      <c r="EH85" s="126"/>
      <c r="EI85" s="126"/>
      <c r="EJ85" s="126"/>
      <c r="EK85" s="126"/>
      <c r="EL85" s="126"/>
      <c r="EM85" s="126"/>
      <c r="EN85" s="126"/>
      <c r="EO85" s="126"/>
      <c r="EP85" s="126"/>
      <c r="EQ85" s="126"/>
      <c r="ER85" s="126"/>
      <c r="ES85" s="126"/>
      <c r="ET85" s="126"/>
      <c r="EU85" s="126"/>
      <c r="EV85" s="126"/>
      <c r="EW85" s="126"/>
      <c r="EX85" s="126"/>
      <c r="EY85" s="126"/>
      <c r="EZ85" s="126"/>
      <c r="FA85" s="126"/>
      <c r="FB85" s="126"/>
      <c r="FC85" s="126"/>
      <c r="FD85" s="126"/>
      <c r="FE85" s="126"/>
      <c r="FF85" s="126"/>
      <c r="FG85" s="126"/>
      <c r="FH85" s="126"/>
      <c r="FI85" s="126"/>
      <c r="FJ85" s="126"/>
      <c r="FK85" s="126"/>
      <c r="FL85" s="126"/>
      <c r="FM85" s="126"/>
      <c r="FN85" s="126"/>
      <c r="FO85" s="126"/>
      <c r="FP85" s="126"/>
      <c r="FQ85" s="126"/>
      <c r="FR85" s="126"/>
      <c r="FS85" s="126"/>
      <c r="FT85" s="126"/>
      <c r="FU85" s="126"/>
      <c r="FV85" s="126"/>
      <c r="FW85" s="126"/>
      <c r="FX85" s="126"/>
      <c r="FY85" s="126"/>
      <c r="FZ85" s="126"/>
      <c r="GA85" s="126"/>
      <c r="GB85" s="126"/>
      <c r="GC85" s="126"/>
      <c r="GD85" s="126"/>
      <c r="GE85" s="126"/>
      <c r="GF85" s="126"/>
      <c r="GG85" s="126"/>
      <c r="GH85" s="126"/>
      <c r="GI85" s="126"/>
      <c r="GJ85" s="126"/>
      <c r="GK85" s="126"/>
      <c r="GL85" s="126"/>
      <c r="GM85" s="126"/>
      <c r="GN85" s="126"/>
      <c r="GO85" s="126"/>
      <c r="GP85" s="126"/>
      <c r="GQ85" s="126"/>
      <c r="GR85" s="126"/>
      <c r="GS85" s="126"/>
      <c r="GT85" s="126"/>
      <c r="GU85" s="126"/>
      <c r="GV85" s="126"/>
      <c r="GW85" s="126"/>
      <c r="GX85" s="126"/>
      <c r="GY85" s="126"/>
      <c r="GZ85" s="126"/>
      <c r="HA85" s="126"/>
      <c r="HB85" s="126"/>
      <c r="HC85" s="126"/>
      <c r="HD85" s="126"/>
      <c r="HE85" s="126"/>
      <c r="HF85" s="126"/>
      <c r="HG85" s="126"/>
      <c r="HH85" s="126"/>
      <c r="HI85" s="126"/>
      <c r="HJ85" s="126"/>
      <c r="HK85" s="126"/>
      <c r="HL85" s="126"/>
      <c r="HM85" s="126"/>
      <c r="HN85" s="126"/>
      <c r="HO85" s="126"/>
      <c r="HP85" s="126"/>
      <c r="HQ85" s="126"/>
      <c r="HR85" s="126"/>
      <c r="HS85" s="126"/>
      <c r="HT85" s="126"/>
      <c r="HU85" s="126"/>
      <c r="HV85" s="126"/>
      <c r="HW85" s="126"/>
      <c r="HX85" s="126"/>
      <c r="HY85" s="126"/>
      <c r="HZ85" s="126"/>
      <c r="IA85" s="126"/>
      <c r="IB85" s="126"/>
      <c r="IC85" s="126"/>
      <c r="ID85" s="126"/>
      <c r="IE85" s="126"/>
      <c r="IF85" s="126"/>
      <c r="IG85" s="126"/>
      <c r="IH85" s="126"/>
      <c r="II85" s="126"/>
      <c r="IJ85" s="126"/>
      <c r="IK85" s="126"/>
      <c r="IL85" s="126"/>
      <c r="IM85" s="126"/>
      <c r="IN85" s="126"/>
      <c r="IO85" s="126"/>
      <c r="IP85" s="126"/>
      <c r="IQ85" s="126"/>
      <c r="IR85" s="126"/>
      <c r="IS85" s="126"/>
    </row>
    <row r="86" spans="1:253" s="122" customFormat="1" ht="21">
      <c r="A86" s="112"/>
      <c r="B86" s="510" t="str">
        <f>D130</f>
        <v>Les locaux annexes ont besoin de moins de 20% de chaleur et ne nécessitent donc aucune adaptation.</v>
      </c>
      <c r="C86" s="121"/>
      <c r="F86" s="171"/>
      <c r="G86" s="172"/>
      <c r="J86" s="127"/>
      <c r="M86" s="128"/>
      <c r="N86" s="127"/>
      <c r="O86" s="127"/>
      <c r="P86" s="127"/>
      <c r="Q86" s="127"/>
      <c r="U86" s="124"/>
      <c r="Y86" s="124"/>
      <c r="AA86" s="125"/>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c r="BT86" s="126"/>
      <c r="BU86" s="126"/>
      <c r="BV86" s="126"/>
      <c r="BW86" s="126"/>
      <c r="BX86" s="126"/>
      <c r="BY86" s="126"/>
      <c r="BZ86" s="126"/>
      <c r="CA86" s="126"/>
      <c r="CB86" s="126"/>
      <c r="CC86" s="126"/>
      <c r="CD86" s="126"/>
      <c r="CE86" s="126"/>
      <c r="CF86" s="126"/>
      <c r="CG86" s="126"/>
      <c r="CH86" s="126"/>
      <c r="CI86" s="126"/>
      <c r="CJ86" s="126"/>
      <c r="CK86" s="126"/>
      <c r="CL86" s="126"/>
      <c r="CM86" s="126"/>
      <c r="CN86" s="126"/>
      <c r="CO86" s="126"/>
      <c r="CP86" s="126"/>
      <c r="CQ86" s="126"/>
      <c r="CR86" s="126"/>
      <c r="CS86" s="126"/>
      <c r="CT86" s="126"/>
      <c r="CU86" s="126"/>
      <c r="CV86" s="126"/>
      <c r="CW86" s="126"/>
      <c r="CX86" s="126"/>
      <c r="CY86" s="126"/>
      <c r="CZ86" s="126"/>
      <c r="DA86" s="126"/>
      <c r="DB86" s="126"/>
      <c r="DC86" s="126"/>
      <c r="DD86" s="126"/>
      <c r="DE86" s="126"/>
      <c r="DF86" s="126"/>
      <c r="DG86" s="126"/>
      <c r="DH86" s="126"/>
      <c r="DI86" s="126"/>
      <c r="DJ86" s="126"/>
      <c r="DK86" s="126"/>
      <c r="DL86" s="126"/>
      <c r="DM86" s="126"/>
      <c r="DN86" s="126"/>
      <c r="DO86" s="126"/>
      <c r="DP86" s="126"/>
      <c r="DQ86" s="126"/>
      <c r="DR86" s="126"/>
      <c r="DS86" s="126"/>
      <c r="DT86" s="126"/>
      <c r="DU86" s="126"/>
      <c r="DV86" s="126"/>
      <c r="DW86" s="126"/>
      <c r="DX86" s="126"/>
      <c r="DY86" s="126"/>
      <c r="DZ86" s="126"/>
      <c r="EA86" s="126"/>
      <c r="EB86" s="126"/>
      <c r="EC86" s="126"/>
      <c r="ED86" s="126"/>
      <c r="EE86" s="126"/>
      <c r="EF86" s="126"/>
      <c r="EG86" s="126"/>
      <c r="EH86" s="126"/>
      <c r="EI86" s="126"/>
      <c r="EJ86" s="126"/>
      <c r="EK86" s="126"/>
      <c r="EL86" s="126"/>
      <c r="EM86" s="126"/>
      <c r="EN86" s="126"/>
      <c r="EO86" s="126"/>
      <c r="EP86" s="126"/>
      <c r="EQ86" s="126"/>
      <c r="ER86" s="126"/>
      <c r="ES86" s="126"/>
      <c r="ET86" s="126"/>
      <c r="EU86" s="126"/>
      <c r="EV86" s="126"/>
      <c r="EW86" s="126"/>
      <c r="EX86" s="126"/>
      <c r="EY86" s="126"/>
      <c r="EZ86" s="126"/>
      <c r="FA86" s="126"/>
      <c r="FB86" s="126"/>
      <c r="FC86" s="126"/>
      <c r="FD86" s="126"/>
      <c r="FE86" s="126"/>
      <c r="FF86" s="126"/>
      <c r="FG86" s="126"/>
      <c r="FH86" s="126"/>
      <c r="FI86" s="126"/>
      <c r="FJ86" s="126"/>
      <c r="FK86" s="126"/>
      <c r="FL86" s="126"/>
      <c r="FM86" s="126"/>
      <c r="FN86" s="126"/>
      <c r="FO86" s="126"/>
      <c r="FP86" s="126"/>
      <c r="FQ86" s="126"/>
      <c r="FR86" s="126"/>
      <c r="FS86" s="126"/>
      <c r="FT86" s="126"/>
      <c r="FU86" s="126"/>
      <c r="FV86" s="126"/>
      <c r="FW86" s="126"/>
      <c r="FX86" s="126"/>
      <c r="FY86" s="126"/>
      <c r="FZ86" s="126"/>
      <c r="GA86" s="126"/>
      <c r="GB86" s="126"/>
      <c r="GC86" s="126"/>
      <c r="GD86" s="126"/>
      <c r="GE86" s="126"/>
      <c r="GF86" s="126"/>
      <c r="GG86" s="126"/>
      <c r="GH86" s="126"/>
      <c r="GI86" s="126"/>
      <c r="GJ86" s="126"/>
      <c r="GK86" s="126"/>
      <c r="GL86" s="126"/>
      <c r="GM86" s="126"/>
      <c r="GN86" s="126"/>
      <c r="GO86" s="126"/>
      <c r="GP86" s="126"/>
      <c r="GQ86" s="126"/>
      <c r="GR86" s="126"/>
      <c r="GS86" s="126"/>
      <c r="GT86" s="126"/>
      <c r="GU86" s="126"/>
      <c r="GV86" s="126"/>
      <c r="GW86" s="126"/>
      <c r="GX86" s="126"/>
      <c r="GY86" s="126"/>
      <c r="GZ86" s="126"/>
      <c r="HA86" s="126"/>
      <c r="HB86" s="126"/>
      <c r="HC86" s="126"/>
      <c r="HD86" s="126"/>
      <c r="HE86" s="126"/>
      <c r="HF86" s="126"/>
      <c r="HG86" s="126"/>
      <c r="HH86" s="126"/>
      <c r="HI86" s="126"/>
      <c r="HJ86" s="126"/>
      <c r="HK86" s="126"/>
      <c r="HL86" s="126"/>
      <c r="HM86" s="126"/>
      <c r="HN86" s="126"/>
      <c r="HO86" s="126"/>
      <c r="HP86" s="126"/>
      <c r="HQ86" s="126"/>
      <c r="HR86" s="126"/>
      <c r="HS86" s="126"/>
      <c r="HT86" s="126"/>
      <c r="HU86" s="126"/>
      <c r="HV86" s="126"/>
      <c r="HW86" s="126"/>
      <c r="HX86" s="126"/>
      <c r="HY86" s="126"/>
      <c r="HZ86" s="126"/>
      <c r="IA86" s="126"/>
      <c r="IB86" s="126"/>
      <c r="IC86" s="126"/>
      <c r="ID86" s="126"/>
      <c r="IE86" s="126"/>
      <c r="IF86" s="126"/>
      <c r="IG86" s="126"/>
      <c r="IH86" s="126"/>
      <c r="II86" s="126"/>
      <c r="IJ86" s="126"/>
      <c r="IK86" s="126"/>
      <c r="IL86" s="126"/>
      <c r="IM86" s="126"/>
      <c r="IN86" s="126"/>
      <c r="IO86" s="126"/>
      <c r="IP86" s="126"/>
      <c r="IQ86" s="126"/>
      <c r="IR86" s="126"/>
      <c r="IS86" s="126"/>
    </row>
    <row r="87" spans="1:253" s="122" customFormat="1" ht="21">
      <c r="A87" s="112"/>
      <c r="B87" s="112"/>
      <c r="C87" s="121"/>
      <c r="F87" s="171"/>
      <c r="G87" s="172"/>
      <c r="J87" s="127"/>
      <c r="M87" s="128"/>
      <c r="N87" s="127"/>
      <c r="O87" s="127"/>
      <c r="P87" s="127"/>
      <c r="Q87" s="127"/>
      <c r="U87" s="124"/>
      <c r="Y87" s="124"/>
      <c r="AA87" s="125"/>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26"/>
      <c r="BV87" s="126"/>
      <c r="BW87" s="126"/>
      <c r="BX87" s="126"/>
      <c r="BY87" s="126"/>
      <c r="BZ87" s="126"/>
      <c r="CA87" s="126"/>
      <c r="CB87" s="126"/>
      <c r="CC87" s="126"/>
      <c r="CD87" s="126"/>
      <c r="CE87" s="126"/>
      <c r="CF87" s="126"/>
      <c r="CG87" s="126"/>
      <c r="CH87" s="126"/>
      <c r="CI87" s="126"/>
      <c r="CJ87" s="126"/>
      <c r="CK87" s="126"/>
      <c r="CL87" s="126"/>
      <c r="CM87" s="126"/>
      <c r="CN87" s="126"/>
      <c r="CO87" s="126"/>
      <c r="CP87" s="126"/>
      <c r="CQ87" s="126"/>
      <c r="CR87" s="126"/>
      <c r="CS87" s="126"/>
      <c r="CT87" s="126"/>
      <c r="CU87" s="126"/>
      <c r="CV87" s="126"/>
      <c r="CW87" s="126"/>
      <c r="CX87" s="126"/>
      <c r="CY87" s="126"/>
      <c r="CZ87" s="126"/>
      <c r="DA87" s="126"/>
      <c r="DB87" s="126"/>
      <c r="DC87" s="126"/>
      <c r="DD87" s="126"/>
      <c r="DE87" s="126"/>
      <c r="DF87" s="126"/>
      <c r="DG87" s="126"/>
      <c r="DH87" s="126"/>
      <c r="DI87" s="126"/>
      <c r="DJ87" s="126"/>
      <c r="DK87" s="126"/>
      <c r="DL87" s="126"/>
      <c r="DM87" s="126"/>
      <c r="DN87" s="126"/>
      <c r="DO87" s="126"/>
      <c r="DP87" s="126"/>
      <c r="DQ87" s="126"/>
      <c r="DR87" s="126"/>
      <c r="DS87" s="126"/>
      <c r="DT87" s="126"/>
      <c r="DU87" s="126"/>
      <c r="DV87" s="126"/>
      <c r="DW87" s="126"/>
      <c r="DX87" s="126"/>
      <c r="DY87" s="126"/>
      <c r="DZ87" s="126"/>
      <c r="EA87" s="126"/>
      <c r="EB87" s="126"/>
      <c r="EC87" s="126"/>
      <c r="ED87" s="126"/>
      <c r="EE87" s="126"/>
      <c r="EF87" s="126"/>
      <c r="EG87" s="126"/>
      <c r="EH87" s="126"/>
      <c r="EI87" s="126"/>
      <c r="EJ87" s="126"/>
      <c r="EK87" s="126"/>
      <c r="EL87" s="126"/>
      <c r="EM87" s="126"/>
      <c r="EN87" s="126"/>
      <c r="EO87" s="126"/>
      <c r="EP87" s="126"/>
      <c r="EQ87" s="126"/>
      <c r="ER87" s="126"/>
      <c r="ES87" s="126"/>
      <c r="ET87" s="126"/>
      <c r="EU87" s="126"/>
      <c r="EV87" s="126"/>
      <c r="EW87" s="126"/>
      <c r="EX87" s="126"/>
      <c r="EY87" s="126"/>
      <c r="EZ87" s="126"/>
      <c r="FA87" s="126"/>
      <c r="FB87" s="126"/>
      <c r="FC87" s="126"/>
      <c r="FD87" s="126"/>
      <c r="FE87" s="126"/>
      <c r="FF87" s="126"/>
      <c r="FG87" s="126"/>
      <c r="FH87" s="126"/>
      <c r="FI87" s="126"/>
      <c r="FJ87" s="126"/>
      <c r="FK87" s="126"/>
      <c r="FL87" s="126"/>
      <c r="FM87" s="126"/>
      <c r="FN87" s="126"/>
      <c r="FO87" s="126"/>
      <c r="FP87" s="126"/>
      <c r="FQ87" s="126"/>
      <c r="FR87" s="126"/>
      <c r="FS87" s="126"/>
      <c r="FT87" s="126"/>
      <c r="FU87" s="126"/>
      <c r="FV87" s="126"/>
      <c r="FW87" s="126"/>
      <c r="FX87" s="126"/>
      <c r="FY87" s="126"/>
      <c r="FZ87" s="126"/>
      <c r="GA87" s="126"/>
      <c r="GB87" s="126"/>
      <c r="GC87" s="126"/>
      <c r="GD87" s="126"/>
      <c r="GE87" s="126"/>
      <c r="GF87" s="126"/>
      <c r="GG87" s="126"/>
      <c r="GH87" s="126"/>
      <c r="GI87" s="126"/>
      <c r="GJ87" s="126"/>
      <c r="GK87" s="126"/>
      <c r="GL87" s="126"/>
      <c r="GM87" s="126"/>
      <c r="GN87" s="126"/>
      <c r="GO87" s="126"/>
      <c r="GP87" s="126"/>
      <c r="GQ87" s="126"/>
      <c r="GR87" s="126"/>
      <c r="GS87" s="126"/>
      <c r="GT87" s="126"/>
      <c r="GU87" s="126"/>
      <c r="GV87" s="126"/>
      <c r="GW87" s="126"/>
      <c r="GX87" s="126"/>
      <c r="GY87" s="126"/>
      <c r="GZ87" s="126"/>
      <c r="HA87" s="126"/>
      <c r="HB87" s="126"/>
      <c r="HC87" s="126"/>
      <c r="HD87" s="126"/>
      <c r="HE87" s="126"/>
      <c r="HF87" s="126"/>
      <c r="HG87" s="126"/>
      <c r="HH87" s="126"/>
      <c r="HI87" s="126"/>
      <c r="HJ87" s="126"/>
      <c r="HK87" s="126"/>
      <c r="HL87" s="126"/>
      <c r="HM87" s="126"/>
      <c r="HN87" s="126"/>
      <c r="HO87" s="126"/>
      <c r="HP87" s="126"/>
      <c r="HQ87" s="126"/>
      <c r="HR87" s="126"/>
      <c r="HS87" s="126"/>
      <c r="HT87" s="126"/>
      <c r="HU87" s="126"/>
      <c r="HV87" s="126"/>
      <c r="HW87" s="126"/>
      <c r="HX87" s="126"/>
      <c r="HY87" s="126"/>
      <c r="HZ87" s="126"/>
      <c r="IA87" s="126"/>
      <c r="IB87" s="126"/>
      <c r="IC87" s="126"/>
      <c r="ID87" s="126"/>
      <c r="IE87" s="126"/>
      <c r="IF87" s="126"/>
      <c r="IG87" s="126"/>
      <c r="IH87" s="126"/>
      <c r="II87" s="126"/>
      <c r="IJ87" s="126"/>
      <c r="IK87" s="126"/>
      <c r="IL87" s="126"/>
      <c r="IM87" s="126"/>
      <c r="IN87" s="126"/>
      <c r="IO87" s="126"/>
      <c r="IP87" s="126"/>
      <c r="IQ87" s="126"/>
      <c r="IR87" s="126"/>
      <c r="IS87" s="126"/>
    </row>
    <row r="88" spans="1:253" s="122" customFormat="1" ht="21">
      <c r="A88" s="166"/>
      <c r="B88" s="498" t="s">
        <v>756</v>
      </c>
      <c r="C88" s="499"/>
      <c r="D88" s="500"/>
      <c r="E88" s="500"/>
      <c r="F88" s="501"/>
      <c r="G88" s="502"/>
      <c r="H88" s="503"/>
      <c r="J88" s="127"/>
      <c r="M88" s="128"/>
      <c r="N88" s="127"/>
      <c r="O88" s="127"/>
      <c r="P88" s="127"/>
      <c r="Q88" s="127"/>
      <c r="U88" s="124"/>
      <c r="Y88" s="124"/>
      <c r="AA88" s="125"/>
      <c r="AL88" s="126"/>
      <c r="AM88" s="126"/>
      <c r="AN88" s="126"/>
      <c r="AO88" s="126"/>
      <c r="AP88" s="126"/>
      <c r="AQ88" s="126"/>
      <c r="AR88" s="126"/>
      <c r="AS88" s="126"/>
      <c r="AT88" s="126"/>
      <c r="AU88" s="126"/>
      <c r="AV88" s="126"/>
      <c r="AW88" s="126"/>
      <c r="AX88" s="126"/>
      <c r="AY88" s="126"/>
      <c r="AZ88" s="126"/>
      <c r="BA88" s="126"/>
      <c r="BB88" s="126"/>
      <c r="BC88" s="126"/>
      <c r="BD88" s="126"/>
      <c r="BE88" s="126"/>
      <c r="BF88" s="126"/>
      <c r="BG88" s="126"/>
      <c r="BH88" s="126"/>
      <c r="BI88" s="126"/>
      <c r="BJ88" s="126"/>
      <c r="BK88" s="126"/>
      <c r="BL88" s="126"/>
      <c r="BM88" s="126"/>
      <c r="BN88" s="126"/>
      <c r="BO88" s="126"/>
      <c r="BP88" s="126"/>
      <c r="BQ88" s="126"/>
      <c r="BR88" s="126"/>
      <c r="BS88" s="126"/>
      <c r="BT88" s="126"/>
      <c r="BU88" s="126"/>
      <c r="BV88" s="126"/>
      <c r="BW88" s="126"/>
      <c r="BX88" s="126"/>
      <c r="BY88" s="126"/>
      <c r="BZ88" s="126"/>
      <c r="CA88" s="126"/>
      <c r="CB88" s="126"/>
      <c r="CC88" s="126"/>
      <c r="CD88" s="126"/>
      <c r="CE88" s="126"/>
      <c r="CF88" s="126"/>
      <c r="CG88" s="126"/>
      <c r="CH88" s="126"/>
      <c r="CI88" s="126"/>
      <c r="CJ88" s="126"/>
      <c r="CK88" s="126"/>
      <c r="CL88" s="126"/>
      <c r="CM88" s="126"/>
      <c r="CN88" s="126"/>
      <c r="CO88" s="126"/>
      <c r="CP88" s="126"/>
      <c r="CQ88" s="126"/>
      <c r="CR88" s="126"/>
      <c r="CS88" s="126"/>
      <c r="CT88" s="126"/>
      <c r="CU88" s="126"/>
      <c r="CV88" s="126"/>
      <c r="CW88" s="126"/>
      <c r="CX88" s="126"/>
      <c r="CY88" s="126"/>
      <c r="CZ88" s="126"/>
      <c r="DA88" s="126"/>
      <c r="DB88" s="126"/>
      <c r="DC88" s="126"/>
      <c r="DD88" s="126"/>
      <c r="DE88" s="126"/>
      <c r="DF88" s="126"/>
      <c r="DG88" s="126"/>
      <c r="DH88" s="126"/>
      <c r="DI88" s="126"/>
      <c r="DJ88" s="126"/>
      <c r="DK88" s="126"/>
      <c r="DL88" s="126"/>
      <c r="DM88" s="126"/>
      <c r="DN88" s="126"/>
      <c r="DO88" s="126"/>
      <c r="DP88" s="126"/>
      <c r="DQ88" s="126"/>
      <c r="DR88" s="126"/>
      <c r="DS88" s="126"/>
      <c r="DT88" s="126"/>
      <c r="DU88" s="126"/>
      <c r="DV88" s="126"/>
      <c r="DW88" s="126"/>
      <c r="DX88" s="126"/>
      <c r="DY88" s="126"/>
      <c r="DZ88" s="126"/>
      <c r="EA88" s="126"/>
      <c r="EB88" s="126"/>
      <c r="EC88" s="126"/>
      <c r="ED88" s="126"/>
      <c r="EE88" s="126"/>
      <c r="EF88" s="126"/>
      <c r="EG88" s="126"/>
      <c r="EH88" s="126"/>
      <c r="EI88" s="126"/>
      <c r="EJ88" s="126"/>
      <c r="EK88" s="126"/>
      <c r="EL88" s="126"/>
      <c r="EM88" s="126"/>
      <c r="EN88" s="126"/>
      <c r="EO88" s="126"/>
      <c r="EP88" s="126"/>
      <c r="EQ88" s="126"/>
      <c r="ER88" s="126"/>
      <c r="ES88" s="126"/>
      <c r="ET88" s="126"/>
      <c r="EU88" s="126"/>
      <c r="EV88" s="126"/>
      <c r="EW88" s="126"/>
      <c r="EX88" s="126"/>
      <c r="EY88" s="126"/>
      <c r="EZ88" s="126"/>
      <c r="FA88" s="126"/>
      <c r="FB88" s="126"/>
      <c r="FC88" s="126"/>
      <c r="FD88" s="126"/>
      <c r="FE88" s="126"/>
      <c r="FF88" s="126"/>
      <c r="FG88" s="126"/>
      <c r="FH88" s="126"/>
      <c r="FI88" s="126"/>
      <c r="FJ88" s="126"/>
      <c r="FK88" s="126"/>
      <c r="FL88" s="126"/>
      <c r="FM88" s="126"/>
      <c r="FN88" s="126"/>
      <c r="FO88" s="126"/>
      <c r="FP88" s="126"/>
      <c r="FQ88" s="126"/>
      <c r="FR88" s="126"/>
      <c r="FS88" s="126"/>
      <c r="FT88" s="126"/>
      <c r="FU88" s="126"/>
      <c r="FV88" s="126"/>
      <c r="FW88" s="126"/>
      <c r="FX88" s="126"/>
      <c r="FY88" s="126"/>
      <c r="FZ88" s="126"/>
      <c r="GA88" s="126"/>
      <c r="GB88" s="126"/>
      <c r="GC88" s="126"/>
      <c r="GD88" s="126"/>
      <c r="GE88" s="126"/>
      <c r="GF88" s="126"/>
      <c r="GG88" s="126"/>
      <c r="GH88" s="126"/>
      <c r="GI88" s="126"/>
      <c r="GJ88" s="126"/>
      <c r="GK88" s="126"/>
      <c r="GL88" s="126"/>
      <c r="GM88" s="126"/>
      <c r="GN88" s="126"/>
      <c r="GO88" s="126"/>
      <c r="GP88" s="126"/>
      <c r="GQ88" s="126"/>
      <c r="GR88" s="126"/>
      <c r="GS88" s="126"/>
      <c r="GT88" s="126"/>
      <c r="GU88" s="126"/>
      <c r="GV88" s="126"/>
      <c r="GW88" s="126"/>
      <c r="GX88" s="126"/>
      <c r="GY88" s="126"/>
      <c r="GZ88" s="126"/>
      <c r="HA88" s="126"/>
      <c r="HB88" s="126"/>
      <c r="HC88" s="126"/>
      <c r="HD88" s="126"/>
      <c r="HE88" s="126"/>
      <c r="HF88" s="126"/>
      <c r="HG88" s="126"/>
      <c r="HH88" s="126"/>
      <c r="HI88" s="126"/>
      <c r="HJ88" s="126"/>
      <c r="HK88" s="126"/>
      <c r="HL88" s="126"/>
      <c r="HM88" s="126"/>
      <c r="HN88" s="126"/>
      <c r="HO88" s="126"/>
      <c r="HP88" s="126"/>
      <c r="HQ88" s="126"/>
      <c r="HR88" s="126"/>
      <c r="HS88" s="126"/>
      <c r="HT88" s="126"/>
      <c r="HU88" s="126"/>
      <c r="HV88" s="126"/>
      <c r="HW88" s="126"/>
      <c r="HX88" s="126"/>
      <c r="HY88" s="126"/>
      <c r="HZ88" s="126"/>
      <c r="IA88" s="126"/>
      <c r="IB88" s="126"/>
      <c r="IC88" s="126"/>
      <c r="ID88" s="126"/>
      <c r="IE88" s="126"/>
      <c r="IF88" s="126"/>
      <c r="IG88" s="126"/>
      <c r="IH88" s="126"/>
      <c r="II88" s="126"/>
      <c r="IJ88" s="126"/>
      <c r="IK88" s="126"/>
      <c r="IL88" s="126"/>
      <c r="IM88" s="126"/>
      <c r="IN88" s="126"/>
      <c r="IO88" s="126"/>
      <c r="IP88" s="126"/>
      <c r="IQ88" s="126"/>
      <c r="IR88" s="126"/>
      <c r="IS88" s="126"/>
    </row>
    <row r="89" spans="1:253" s="122" customFormat="1" ht="21">
      <c r="A89" s="166"/>
      <c r="B89" s="498"/>
      <c r="C89" s="499"/>
      <c r="D89" s="500"/>
      <c r="E89" s="500"/>
      <c r="F89" s="501"/>
      <c r="G89" s="502"/>
      <c r="H89" s="503"/>
      <c r="J89" s="127"/>
      <c r="M89" s="128"/>
      <c r="N89" s="127"/>
      <c r="O89" s="127"/>
      <c r="P89" s="127"/>
      <c r="Q89" s="127"/>
      <c r="U89" s="124"/>
      <c r="Y89" s="124"/>
      <c r="AA89" s="125"/>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c r="BM89" s="126"/>
      <c r="BN89" s="126"/>
      <c r="BO89" s="126"/>
      <c r="BP89" s="126"/>
      <c r="BQ89" s="126"/>
      <c r="BR89" s="126"/>
      <c r="BS89" s="126"/>
      <c r="BT89" s="126"/>
      <c r="BU89" s="126"/>
      <c r="BV89" s="126"/>
      <c r="BW89" s="126"/>
      <c r="BX89" s="126"/>
      <c r="BY89" s="126"/>
      <c r="BZ89" s="126"/>
      <c r="CA89" s="126"/>
      <c r="CB89" s="126"/>
      <c r="CC89" s="126"/>
      <c r="CD89" s="126"/>
      <c r="CE89" s="126"/>
      <c r="CF89" s="126"/>
      <c r="CG89" s="126"/>
      <c r="CH89" s="126"/>
      <c r="CI89" s="126"/>
      <c r="CJ89" s="126"/>
      <c r="CK89" s="126"/>
      <c r="CL89" s="126"/>
      <c r="CM89" s="126"/>
      <c r="CN89" s="126"/>
      <c r="CO89" s="126"/>
      <c r="CP89" s="126"/>
      <c r="CQ89" s="126"/>
      <c r="CR89" s="126"/>
      <c r="CS89" s="126"/>
      <c r="CT89" s="126"/>
      <c r="CU89" s="126"/>
      <c r="CV89" s="126"/>
      <c r="CW89" s="126"/>
      <c r="CX89" s="126"/>
      <c r="CY89" s="126"/>
      <c r="CZ89" s="126"/>
      <c r="DA89" s="126"/>
      <c r="DB89" s="126"/>
      <c r="DC89" s="126"/>
      <c r="DD89" s="126"/>
      <c r="DE89" s="126"/>
      <c r="DF89" s="126"/>
      <c r="DG89" s="126"/>
      <c r="DH89" s="126"/>
      <c r="DI89" s="126"/>
      <c r="DJ89" s="126"/>
      <c r="DK89" s="126"/>
      <c r="DL89" s="126"/>
      <c r="DM89" s="126"/>
      <c r="DN89" s="126"/>
      <c r="DO89" s="126"/>
      <c r="DP89" s="126"/>
      <c r="DQ89" s="126"/>
      <c r="DR89" s="126"/>
      <c r="DS89" s="126"/>
      <c r="DT89" s="126"/>
      <c r="DU89" s="126"/>
      <c r="DV89" s="126"/>
      <c r="DW89" s="126"/>
      <c r="DX89" s="126"/>
      <c r="DY89" s="126"/>
      <c r="DZ89" s="126"/>
      <c r="EA89" s="126"/>
      <c r="EB89" s="126"/>
      <c r="EC89" s="126"/>
      <c r="ED89" s="126"/>
      <c r="EE89" s="126"/>
      <c r="EF89" s="126"/>
      <c r="EG89" s="126"/>
      <c r="EH89" s="126"/>
      <c r="EI89" s="126"/>
      <c r="EJ89" s="126"/>
      <c r="EK89" s="126"/>
      <c r="EL89" s="126"/>
      <c r="EM89" s="126"/>
      <c r="EN89" s="126"/>
      <c r="EO89" s="126"/>
      <c r="EP89" s="126"/>
      <c r="EQ89" s="126"/>
      <c r="ER89" s="126"/>
      <c r="ES89" s="126"/>
      <c r="ET89" s="126"/>
      <c r="EU89" s="126"/>
      <c r="EV89" s="126"/>
      <c r="EW89" s="126"/>
      <c r="EX89" s="126"/>
      <c r="EY89" s="126"/>
      <c r="EZ89" s="126"/>
      <c r="FA89" s="126"/>
      <c r="FB89" s="126"/>
      <c r="FC89" s="126"/>
      <c r="FD89" s="126"/>
      <c r="FE89" s="126"/>
      <c r="FF89" s="126"/>
      <c r="FG89" s="126"/>
      <c r="FH89" s="126"/>
      <c r="FI89" s="126"/>
      <c r="FJ89" s="126"/>
      <c r="FK89" s="126"/>
      <c r="FL89" s="126"/>
      <c r="FM89" s="126"/>
      <c r="FN89" s="126"/>
      <c r="FO89" s="126"/>
      <c r="FP89" s="126"/>
      <c r="FQ89" s="126"/>
      <c r="FR89" s="126"/>
      <c r="FS89" s="126"/>
      <c r="FT89" s="126"/>
      <c r="FU89" s="126"/>
      <c r="FV89" s="126"/>
      <c r="FW89" s="126"/>
      <c r="FX89" s="126"/>
      <c r="FY89" s="126"/>
      <c r="FZ89" s="126"/>
      <c r="GA89" s="126"/>
      <c r="GB89" s="126"/>
      <c r="GC89" s="126"/>
      <c r="GD89" s="126"/>
      <c r="GE89" s="126"/>
      <c r="GF89" s="126"/>
      <c r="GG89" s="126"/>
      <c r="GH89" s="126"/>
      <c r="GI89" s="126"/>
      <c r="GJ89" s="126"/>
      <c r="GK89" s="126"/>
      <c r="GL89" s="126"/>
      <c r="GM89" s="126"/>
      <c r="GN89" s="126"/>
      <c r="GO89" s="126"/>
      <c r="GP89" s="126"/>
      <c r="GQ89" s="126"/>
      <c r="GR89" s="126"/>
      <c r="GS89" s="126"/>
      <c r="GT89" s="126"/>
      <c r="GU89" s="126"/>
      <c r="GV89" s="126"/>
      <c r="GW89" s="126"/>
      <c r="GX89" s="126"/>
      <c r="GY89" s="126"/>
      <c r="GZ89" s="126"/>
      <c r="HA89" s="126"/>
      <c r="HB89" s="126"/>
      <c r="HC89" s="126"/>
      <c r="HD89" s="126"/>
      <c r="HE89" s="126"/>
      <c r="HF89" s="126"/>
      <c r="HG89" s="126"/>
      <c r="HH89" s="126"/>
      <c r="HI89" s="126"/>
      <c r="HJ89" s="126"/>
      <c r="HK89" s="126"/>
      <c r="HL89" s="126"/>
      <c r="HM89" s="126"/>
      <c r="HN89" s="126"/>
      <c r="HO89" s="126"/>
      <c r="HP89" s="126"/>
      <c r="HQ89" s="126"/>
      <c r="HR89" s="126"/>
      <c r="HS89" s="126"/>
      <c r="HT89" s="126"/>
      <c r="HU89" s="126"/>
      <c r="HV89" s="126"/>
      <c r="HW89" s="126"/>
      <c r="HX89" s="126"/>
      <c r="HY89" s="126"/>
      <c r="HZ89" s="126"/>
      <c r="IA89" s="126"/>
      <c r="IB89" s="126"/>
      <c r="IC89" s="126"/>
      <c r="ID89" s="126"/>
      <c r="IE89" s="126"/>
      <c r="IF89" s="126"/>
      <c r="IG89" s="126"/>
      <c r="IH89" s="126"/>
      <c r="II89" s="126"/>
      <c r="IJ89" s="126"/>
      <c r="IK89" s="126"/>
      <c r="IL89" s="126"/>
      <c r="IM89" s="126"/>
      <c r="IN89" s="126"/>
      <c r="IO89" s="126"/>
      <c r="IP89" s="126"/>
      <c r="IQ89" s="126"/>
      <c r="IR89" s="126"/>
      <c r="IS89" s="126"/>
    </row>
    <row r="90" spans="1:253" s="114" customFormat="1" ht="20.25" customHeight="1">
      <c r="A90" s="131"/>
      <c r="B90" s="504" t="s">
        <v>755</v>
      </c>
      <c r="C90" s="505"/>
      <c r="D90" s="505"/>
      <c r="E90" s="506"/>
      <c r="F90" s="506"/>
      <c r="G90" s="507"/>
      <c r="H90" s="506"/>
      <c r="J90" s="148"/>
      <c r="K90" s="131"/>
      <c r="L90" s="154"/>
      <c r="M90" s="128"/>
      <c r="N90" s="127"/>
      <c r="O90" s="131"/>
      <c r="P90" s="131"/>
      <c r="Q90" s="133"/>
      <c r="R90" s="131"/>
      <c r="S90" s="131"/>
      <c r="T90" s="131"/>
      <c r="V90" s="117"/>
      <c r="Z90" s="117"/>
      <c r="AB90" s="118"/>
    </row>
    <row r="91" spans="1:253" s="114" customFormat="1" ht="20.25" customHeight="1">
      <c r="A91" s="131"/>
      <c r="B91" s="505" t="s">
        <v>753</v>
      </c>
      <c r="C91" s="508"/>
      <c r="D91" s="739"/>
      <c r="E91" s="506"/>
      <c r="F91" s="509" t="s">
        <v>745</v>
      </c>
      <c r="H91" s="509" t="s">
        <v>947</v>
      </c>
      <c r="I91" s="506"/>
      <c r="K91" s="131"/>
      <c r="L91" s="154"/>
      <c r="M91" s="128"/>
      <c r="N91" s="127"/>
      <c r="O91" s="131"/>
      <c r="P91" s="131"/>
      <c r="Q91" s="133"/>
      <c r="R91" s="131"/>
      <c r="S91" s="131"/>
      <c r="T91" s="131"/>
      <c r="V91" s="117"/>
      <c r="Z91" s="117"/>
      <c r="AB91" s="118"/>
    </row>
    <row r="92" spans="1:253" s="114" customFormat="1" ht="20.25" customHeight="1">
      <c r="A92" s="131"/>
      <c r="B92" s="505" t="s">
        <v>524</v>
      </c>
      <c r="C92" s="508"/>
      <c r="D92" s="739"/>
      <c r="E92" s="506"/>
      <c r="F92" s="509" t="s">
        <v>745</v>
      </c>
      <c r="H92" s="509" t="s">
        <v>946</v>
      </c>
      <c r="I92" s="506"/>
      <c r="K92" s="131"/>
      <c r="L92" s="154"/>
      <c r="M92" s="128"/>
      <c r="N92" s="127"/>
      <c r="O92" s="131"/>
      <c r="P92" s="131"/>
      <c r="Q92" s="133"/>
      <c r="R92" s="131"/>
      <c r="S92" s="131"/>
      <c r="T92" s="131"/>
      <c r="V92" s="117"/>
      <c r="Z92" s="117"/>
      <c r="AB92" s="118"/>
    </row>
    <row r="93" spans="1:253" s="114" customFormat="1" ht="20.25" customHeight="1">
      <c r="A93" s="131"/>
      <c r="B93" s="505" t="s">
        <v>754</v>
      </c>
      <c r="C93" s="508"/>
      <c r="D93" s="740"/>
      <c r="E93" s="506"/>
      <c r="F93" s="509" t="s">
        <v>745</v>
      </c>
      <c r="H93" s="509" t="s">
        <v>946</v>
      </c>
      <c r="I93" s="506"/>
      <c r="K93" s="131"/>
      <c r="L93" s="154"/>
      <c r="M93" s="128"/>
      <c r="N93" s="127"/>
      <c r="O93" s="131"/>
      <c r="P93" s="131"/>
      <c r="Q93" s="133"/>
      <c r="R93" s="131"/>
      <c r="S93" s="131"/>
      <c r="T93" s="131"/>
      <c r="V93" s="117"/>
      <c r="Z93" s="117"/>
      <c r="AB93" s="118"/>
    </row>
    <row r="94" spans="1:253" s="114" customFormat="1" ht="20.25" customHeight="1">
      <c r="A94" s="131"/>
      <c r="B94" s="131"/>
      <c r="C94" s="131"/>
      <c r="D94" s="131"/>
      <c r="E94" s="506"/>
      <c r="F94" s="131"/>
      <c r="G94" s="131"/>
      <c r="H94" s="131"/>
      <c r="J94" s="148"/>
      <c r="K94" s="131"/>
      <c r="L94" s="154"/>
      <c r="M94" s="128"/>
      <c r="N94" s="127"/>
      <c r="O94" s="131"/>
      <c r="P94" s="131"/>
      <c r="Q94" s="133"/>
      <c r="R94" s="131"/>
      <c r="S94" s="131"/>
      <c r="T94" s="131"/>
      <c r="V94" s="117"/>
      <c r="Z94" s="117"/>
      <c r="AB94" s="118"/>
    </row>
    <row r="95" spans="1:253" s="104" customFormat="1" ht="23" customHeight="1" thickBot="1">
      <c r="A95" s="161"/>
      <c r="B95" s="161"/>
      <c r="C95" s="162"/>
      <c r="D95" s="162"/>
      <c r="E95" s="162"/>
      <c r="F95" s="177"/>
      <c r="G95" s="177"/>
      <c r="H95" s="163"/>
      <c r="I95" s="162"/>
      <c r="J95" s="162"/>
      <c r="K95" s="162"/>
      <c r="L95" s="162"/>
      <c r="M95" s="162"/>
      <c r="N95" s="164"/>
      <c r="O95" s="162"/>
      <c r="P95" s="162"/>
      <c r="Q95" s="162"/>
      <c r="R95" s="162"/>
      <c r="S95" s="162"/>
      <c r="T95" s="162"/>
      <c r="U95" s="106"/>
      <c r="V95" s="108"/>
      <c r="W95" s="106"/>
      <c r="X95" s="106"/>
      <c r="Y95" s="106"/>
      <c r="Z95" s="108"/>
      <c r="AA95" s="106"/>
      <c r="AB95" s="109"/>
      <c r="AC95" s="106"/>
      <c r="AD95" s="106"/>
      <c r="AE95" s="106"/>
      <c r="AF95" s="106"/>
      <c r="AG95" s="106"/>
      <c r="AH95" s="106"/>
      <c r="AI95" s="106"/>
      <c r="AJ95" s="106"/>
      <c r="AK95" s="106"/>
      <c r="AL95" s="103"/>
      <c r="AM95" s="103"/>
      <c r="AN95" s="103"/>
      <c r="AO95" s="103"/>
      <c r="AP95" s="103"/>
      <c r="AQ95" s="103"/>
      <c r="AR95" s="103"/>
      <c r="AS95" s="103"/>
      <c r="AT95" s="103"/>
      <c r="AU95" s="103"/>
      <c r="AV95" s="103"/>
      <c r="AW95" s="103"/>
      <c r="AX95" s="103"/>
      <c r="AY95" s="103"/>
      <c r="AZ95" s="103"/>
      <c r="BA95" s="103"/>
      <c r="BB95" s="103"/>
      <c r="BC95" s="103"/>
      <c r="BD95" s="103"/>
      <c r="BE95" s="103"/>
      <c r="BF95" s="103"/>
      <c r="BG95" s="103"/>
      <c r="BH95" s="103"/>
      <c r="BI95" s="103"/>
      <c r="BJ95" s="103"/>
      <c r="BK95" s="103"/>
      <c r="BL95" s="103"/>
      <c r="BM95" s="103"/>
      <c r="BN95" s="103"/>
      <c r="BO95" s="103"/>
      <c r="BP95" s="103"/>
      <c r="BQ95" s="103"/>
      <c r="BR95" s="103"/>
      <c r="BS95" s="103"/>
      <c r="BT95" s="103"/>
      <c r="BU95" s="103"/>
      <c r="BV95" s="103"/>
      <c r="BW95" s="103"/>
      <c r="BX95" s="103"/>
      <c r="BY95" s="103"/>
      <c r="BZ95" s="103"/>
      <c r="CA95" s="103"/>
      <c r="CB95" s="103"/>
      <c r="CC95" s="103"/>
      <c r="CD95" s="103"/>
      <c r="CE95" s="103"/>
      <c r="CF95" s="103"/>
      <c r="CG95" s="103"/>
      <c r="CH95" s="103"/>
      <c r="CI95" s="103"/>
      <c r="CJ95" s="103"/>
      <c r="CK95" s="103"/>
      <c r="CL95" s="103"/>
      <c r="CM95" s="103"/>
      <c r="CN95" s="103"/>
      <c r="CO95" s="103"/>
      <c r="CP95" s="103"/>
      <c r="CQ95" s="103"/>
      <c r="CR95" s="103"/>
      <c r="CS95" s="103"/>
      <c r="CT95" s="103"/>
      <c r="CU95" s="103"/>
      <c r="CV95" s="103"/>
      <c r="CW95" s="103"/>
      <c r="CX95" s="103"/>
      <c r="CY95" s="103"/>
      <c r="CZ95" s="103"/>
      <c r="DA95" s="103"/>
      <c r="DB95" s="103"/>
      <c r="DC95" s="103"/>
      <c r="DD95" s="103"/>
      <c r="DE95" s="103"/>
      <c r="DF95" s="103"/>
      <c r="DG95" s="103"/>
      <c r="DH95" s="103"/>
      <c r="DI95" s="103"/>
      <c r="DJ95" s="103"/>
      <c r="DK95" s="103"/>
      <c r="DL95" s="103"/>
      <c r="DM95" s="103"/>
      <c r="DN95" s="103"/>
      <c r="DO95" s="103"/>
      <c r="DP95" s="103"/>
      <c r="DQ95" s="103"/>
      <c r="DR95" s="103"/>
      <c r="DS95" s="103"/>
      <c r="DT95" s="103"/>
      <c r="DU95" s="103"/>
      <c r="DV95" s="103"/>
      <c r="DW95" s="103"/>
      <c r="DX95" s="103"/>
      <c r="DY95" s="103"/>
      <c r="DZ95" s="103"/>
      <c r="EA95" s="103"/>
      <c r="EB95" s="103"/>
      <c r="EC95" s="103"/>
      <c r="ED95" s="103"/>
      <c r="EE95" s="103"/>
      <c r="EF95" s="103"/>
      <c r="EG95" s="103"/>
      <c r="EH95" s="103"/>
      <c r="EI95" s="103"/>
      <c r="EJ95" s="103"/>
      <c r="EK95" s="103"/>
      <c r="EL95" s="103"/>
      <c r="EM95" s="103"/>
      <c r="EN95" s="103"/>
      <c r="EO95" s="103"/>
      <c r="EP95" s="103"/>
      <c r="EQ95" s="103"/>
      <c r="ER95" s="103"/>
      <c r="ES95" s="103"/>
      <c r="ET95" s="103"/>
      <c r="EU95" s="103"/>
      <c r="EV95" s="103"/>
      <c r="EW95" s="103"/>
      <c r="EX95" s="103"/>
      <c r="EY95" s="103"/>
      <c r="EZ95" s="103"/>
      <c r="FA95" s="103"/>
      <c r="FB95" s="103"/>
      <c r="FC95" s="103"/>
      <c r="FD95" s="103"/>
      <c r="FE95" s="103"/>
      <c r="FF95" s="103"/>
      <c r="FG95" s="103"/>
      <c r="FH95" s="103"/>
      <c r="FI95" s="103"/>
      <c r="FJ95" s="103"/>
      <c r="FK95" s="103"/>
      <c r="FL95" s="103"/>
      <c r="FM95" s="103"/>
      <c r="FN95" s="103"/>
      <c r="FO95" s="103"/>
      <c r="FP95" s="103"/>
      <c r="FQ95" s="103"/>
      <c r="FR95" s="103"/>
      <c r="FS95" s="103"/>
      <c r="FT95" s="103"/>
      <c r="FU95" s="103"/>
      <c r="FV95" s="103"/>
      <c r="FW95" s="103"/>
      <c r="FX95" s="103"/>
      <c r="FY95" s="103"/>
      <c r="FZ95" s="103"/>
      <c r="GA95" s="103"/>
      <c r="GB95" s="103"/>
      <c r="GC95" s="103"/>
      <c r="GD95" s="103"/>
      <c r="GE95" s="103"/>
      <c r="GF95" s="103"/>
      <c r="GG95" s="103"/>
      <c r="GH95" s="103"/>
      <c r="GI95" s="103"/>
      <c r="GJ95" s="103"/>
      <c r="GK95" s="103"/>
      <c r="GL95" s="103"/>
      <c r="GM95" s="103"/>
      <c r="GN95" s="103"/>
      <c r="GO95" s="103"/>
      <c r="GP95" s="103"/>
      <c r="GQ95" s="103"/>
      <c r="GR95" s="103"/>
      <c r="GS95" s="103"/>
      <c r="GT95" s="103"/>
      <c r="GU95" s="103"/>
      <c r="GV95" s="103"/>
      <c r="GW95" s="103"/>
      <c r="GX95" s="103"/>
      <c r="GY95" s="103"/>
      <c r="GZ95" s="103"/>
      <c r="HA95" s="103"/>
      <c r="HB95" s="103"/>
      <c r="HC95" s="103"/>
      <c r="HD95" s="103"/>
      <c r="HE95" s="103"/>
      <c r="HF95" s="103"/>
      <c r="HG95" s="103"/>
      <c r="HH95" s="103"/>
      <c r="HI95" s="103"/>
      <c r="HJ95" s="103"/>
      <c r="HK95" s="103"/>
      <c r="HL95" s="103"/>
      <c r="HM95" s="103"/>
      <c r="HN95" s="103"/>
      <c r="HO95" s="103"/>
      <c r="HP95" s="103"/>
      <c r="HQ95" s="103"/>
      <c r="HR95" s="103"/>
      <c r="HS95" s="103"/>
      <c r="HT95" s="103"/>
      <c r="HU95" s="103"/>
      <c r="HV95" s="103"/>
      <c r="HW95" s="103"/>
      <c r="HX95" s="103"/>
      <c r="HY95" s="103"/>
      <c r="HZ95" s="103"/>
      <c r="IA95" s="103"/>
      <c r="IB95" s="103"/>
      <c r="IC95" s="103"/>
      <c r="ID95" s="103"/>
      <c r="IE95" s="103"/>
      <c r="IF95" s="103"/>
      <c r="IG95" s="103"/>
      <c r="IH95" s="103"/>
      <c r="II95" s="103"/>
      <c r="IJ95" s="103"/>
      <c r="IK95" s="103"/>
      <c r="IL95" s="103"/>
      <c r="IM95" s="103"/>
      <c r="IN95" s="103"/>
      <c r="IO95" s="103"/>
      <c r="IP95" s="103"/>
      <c r="IQ95" s="103"/>
      <c r="IR95" s="103"/>
      <c r="IS95" s="103"/>
    </row>
    <row r="96" spans="1:253" s="114" customFormat="1" ht="21" hidden="1" customHeight="1" outlineLevel="1">
      <c r="A96" s="133"/>
      <c r="B96" s="133"/>
      <c r="G96" s="148"/>
      <c r="H96" s="131"/>
      <c r="J96" s="148"/>
      <c r="K96" s="131"/>
      <c r="L96" s="154"/>
      <c r="M96" s="128"/>
      <c r="N96" s="127"/>
      <c r="O96" s="135"/>
      <c r="P96" s="135"/>
      <c r="Q96" s="133"/>
      <c r="R96" s="134"/>
      <c r="S96" s="134"/>
      <c r="T96" s="134"/>
      <c r="V96" s="117"/>
      <c r="Z96" s="117"/>
      <c r="AB96" s="118"/>
    </row>
    <row r="97" spans="1:255" s="114" customFormat="1" ht="21" hidden="1" customHeight="1" outlineLevel="1">
      <c r="A97" s="133"/>
      <c r="B97" s="133"/>
      <c r="G97" s="131"/>
      <c r="H97" s="131"/>
      <c r="I97" s="132"/>
      <c r="J97" s="132"/>
      <c r="K97" s="133"/>
      <c r="L97" s="134"/>
      <c r="M97" s="134"/>
      <c r="N97" s="134"/>
      <c r="O97" s="135"/>
      <c r="P97" s="135"/>
      <c r="Q97" s="133"/>
      <c r="R97" s="134"/>
      <c r="S97" s="134"/>
      <c r="T97" s="134"/>
      <c r="V97" s="117"/>
      <c r="Z97" s="117"/>
      <c r="AB97" s="118"/>
    </row>
    <row r="98" spans="1:255" s="104" customFormat="1" ht="36" hidden="1" customHeight="1" outlineLevel="1" thickBot="1">
      <c r="A98" s="167" t="s">
        <v>259</v>
      </c>
      <c r="B98" s="167"/>
      <c r="C98" s="168"/>
      <c r="D98" s="168"/>
      <c r="E98" s="168"/>
      <c r="F98" s="168"/>
      <c r="G98" s="168"/>
      <c r="H98" s="169"/>
      <c r="I98" s="168"/>
      <c r="J98" s="168"/>
      <c r="K98" s="168"/>
      <c r="L98" s="168"/>
      <c r="M98" s="168"/>
      <c r="N98" s="170"/>
      <c r="O98" s="168"/>
      <c r="P98" s="168"/>
      <c r="Q98" s="168"/>
      <c r="R98" s="168"/>
      <c r="S98" s="168"/>
      <c r="T98" s="168"/>
      <c r="U98" s="168"/>
      <c r="V98" s="168"/>
      <c r="W98" s="168"/>
      <c r="X98" s="106"/>
      <c r="Y98" s="106"/>
      <c r="Z98" s="108"/>
      <c r="AA98" s="106"/>
      <c r="AB98" s="109"/>
      <c r="AC98" s="106"/>
      <c r="AD98" s="106"/>
      <c r="AE98" s="106"/>
      <c r="AF98" s="106"/>
      <c r="AG98" s="106"/>
      <c r="AH98" s="106"/>
      <c r="AI98" s="106"/>
      <c r="AJ98" s="106"/>
      <c r="AK98" s="106"/>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103"/>
      <c r="BQ98" s="103"/>
      <c r="BR98" s="103"/>
      <c r="BS98" s="103"/>
      <c r="BT98" s="103"/>
      <c r="BU98" s="103"/>
      <c r="BV98" s="103"/>
      <c r="BW98" s="103"/>
      <c r="BX98" s="103"/>
      <c r="BY98" s="103"/>
      <c r="BZ98" s="103"/>
      <c r="CA98" s="103"/>
      <c r="CB98" s="103"/>
      <c r="CC98" s="103"/>
      <c r="CD98" s="103"/>
      <c r="CE98" s="103"/>
      <c r="CF98" s="103"/>
      <c r="CG98" s="103"/>
      <c r="CH98" s="103"/>
      <c r="CI98" s="103"/>
      <c r="CJ98" s="103"/>
      <c r="CK98" s="103"/>
      <c r="CL98" s="103"/>
      <c r="CM98" s="103"/>
      <c r="CN98" s="103"/>
      <c r="CO98" s="103"/>
      <c r="CP98" s="103"/>
      <c r="CQ98" s="103"/>
      <c r="CR98" s="103"/>
      <c r="CS98" s="103"/>
      <c r="CT98" s="103"/>
      <c r="CU98" s="103"/>
      <c r="CV98" s="103"/>
      <c r="CW98" s="103"/>
      <c r="CX98" s="103"/>
      <c r="CY98" s="103"/>
      <c r="CZ98" s="103"/>
      <c r="DA98" s="103"/>
      <c r="DB98" s="103"/>
      <c r="DC98" s="103"/>
      <c r="DD98" s="103"/>
      <c r="DE98" s="103"/>
      <c r="DF98" s="103"/>
      <c r="DG98" s="103"/>
      <c r="DH98" s="103"/>
      <c r="DI98" s="103"/>
      <c r="DJ98" s="103"/>
      <c r="DK98" s="103"/>
      <c r="DL98" s="103"/>
      <c r="DM98" s="103"/>
      <c r="DN98" s="103"/>
      <c r="DO98" s="103"/>
      <c r="DP98" s="103"/>
      <c r="DQ98" s="103"/>
      <c r="DR98" s="103"/>
      <c r="DS98" s="103"/>
      <c r="DT98" s="103"/>
      <c r="DU98" s="103"/>
      <c r="DV98" s="103"/>
      <c r="DW98" s="103"/>
      <c r="DX98" s="103"/>
      <c r="DY98" s="103"/>
      <c r="DZ98" s="103"/>
      <c r="EA98" s="103"/>
      <c r="EB98" s="103"/>
      <c r="EC98" s="103"/>
      <c r="ED98" s="103"/>
      <c r="EE98" s="103"/>
      <c r="EF98" s="103"/>
      <c r="EG98" s="103"/>
      <c r="EH98" s="103"/>
      <c r="EI98" s="103"/>
      <c r="EJ98" s="103"/>
      <c r="EK98" s="103"/>
      <c r="EL98" s="103"/>
      <c r="EM98" s="103"/>
      <c r="EN98" s="103"/>
      <c r="EO98" s="103"/>
      <c r="EP98" s="103"/>
      <c r="EQ98" s="103"/>
      <c r="ER98" s="103"/>
      <c r="ES98" s="103"/>
      <c r="ET98" s="103"/>
      <c r="EU98" s="103"/>
      <c r="EV98" s="103"/>
      <c r="EW98" s="103"/>
      <c r="EX98" s="103"/>
      <c r="EY98" s="103"/>
      <c r="EZ98" s="103"/>
      <c r="FA98" s="103"/>
      <c r="FB98" s="103"/>
      <c r="FC98" s="103"/>
      <c r="FD98" s="103"/>
      <c r="FE98" s="103"/>
      <c r="FF98" s="103"/>
      <c r="FG98" s="103"/>
      <c r="FH98" s="103"/>
      <c r="FI98" s="103"/>
      <c r="FJ98" s="103"/>
      <c r="FK98" s="103"/>
      <c r="FL98" s="103"/>
      <c r="FM98" s="103"/>
      <c r="FN98" s="103"/>
      <c r="FO98" s="103"/>
      <c r="FP98" s="103"/>
      <c r="FQ98" s="103"/>
      <c r="FR98" s="103"/>
      <c r="FS98" s="103"/>
      <c r="FT98" s="103"/>
      <c r="FU98" s="103"/>
      <c r="FV98" s="103"/>
      <c r="FW98" s="103"/>
      <c r="FX98" s="103"/>
      <c r="FY98" s="103"/>
      <c r="FZ98" s="103"/>
      <c r="GA98" s="103"/>
      <c r="GB98" s="103"/>
      <c r="GC98" s="103"/>
      <c r="GD98" s="103"/>
      <c r="GE98" s="103"/>
      <c r="GF98" s="103"/>
      <c r="GG98" s="103"/>
      <c r="GH98" s="103"/>
      <c r="GI98" s="103"/>
      <c r="GJ98" s="103"/>
      <c r="GK98" s="103"/>
      <c r="GL98" s="103"/>
      <c r="GM98" s="103"/>
      <c r="GN98" s="103"/>
      <c r="GO98" s="103"/>
      <c r="GP98" s="103"/>
      <c r="GQ98" s="103"/>
      <c r="GR98" s="103"/>
      <c r="GS98" s="103"/>
      <c r="GT98" s="103"/>
      <c r="GU98" s="103"/>
      <c r="GV98" s="103"/>
      <c r="GW98" s="103"/>
      <c r="GX98" s="103"/>
      <c r="GY98" s="103"/>
      <c r="GZ98" s="103"/>
      <c r="HA98" s="103"/>
      <c r="HB98" s="103"/>
      <c r="HC98" s="103"/>
      <c r="HD98" s="103"/>
      <c r="HE98" s="103"/>
      <c r="HF98" s="103"/>
      <c r="HG98" s="103"/>
      <c r="HH98" s="103"/>
      <c r="HI98" s="103"/>
      <c r="HJ98" s="103"/>
      <c r="HK98" s="103"/>
      <c r="HL98" s="103"/>
      <c r="HM98" s="103"/>
      <c r="HN98" s="103"/>
      <c r="HO98" s="103"/>
      <c r="HP98" s="103"/>
      <c r="HQ98" s="103"/>
      <c r="HR98" s="103"/>
      <c r="HS98" s="103"/>
      <c r="HT98" s="103"/>
      <c r="HU98" s="103"/>
      <c r="HV98" s="103"/>
      <c r="HW98" s="103"/>
      <c r="HX98" s="103"/>
      <c r="HY98" s="103"/>
      <c r="HZ98" s="103"/>
      <c r="IA98" s="103"/>
      <c r="IB98" s="103"/>
      <c r="IC98" s="103"/>
      <c r="ID98" s="103"/>
      <c r="IE98" s="103"/>
      <c r="IF98" s="103"/>
      <c r="IG98" s="103"/>
      <c r="IH98" s="103"/>
      <c r="II98" s="103"/>
      <c r="IJ98" s="103"/>
      <c r="IK98" s="103"/>
      <c r="IL98" s="103"/>
      <c r="IM98" s="103"/>
      <c r="IN98" s="103"/>
      <c r="IO98" s="103"/>
      <c r="IP98" s="103"/>
      <c r="IQ98" s="103"/>
      <c r="IR98" s="103"/>
      <c r="IS98" s="103"/>
    </row>
    <row r="99" spans="1:255" ht="21" hidden="1" customHeight="1" outlineLevel="1">
      <c r="G99" s="130"/>
      <c r="H99" s="130"/>
      <c r="I99" s="130"/>
      <c r="J99" s="130"/>
      <c r="K99" s="130"/>
      <c r="L99" s="130"/>
      <c r="M99" s="130"/>
      <c r="N99" s="130"/>
      <c r="O99" s="130"/>
      <c r="P99" s="130"/>
      <c r="Q99" s="130"/>
    </row>
    <row r="100" spans="1:255" ht="21" hidden="1" customHeight="1" outlineLevel="1">
      <c r="G100" s="130"/>
      <c r="H100" s="130"/>
      <c r="I100" s="130"/>
      <c r="J100" s="130"/>
      <c r="K100" s="130"/>
      <c r="L100" s="130"/>
      <c r="M100" s="130"/>
      <c r="N100" s="130"/>
      <c r="O100" s="130"/>
      <c r="P100" s="130"/>
      <c r="Q100" s="130"/>
    </row>
    <row r="101" spans="1:255" s="104" customFormat="1" ht="36" hidden="1" customHeight="1" outlineLevel="1">
      <c r="A101" s="101"/>
      <c r="B101" s="188" t="s">
        <v>260</v>
      </c>
      <c r="C101" s="188"/>
      <c r="D101" s="188"/>
      <c r="E101" s="188"/>
      <c r="F101" s="188"/>
      <c r="G101" s="188"/>
      <c r="H101" s="189"/>
      <c r="I101" s="188"/>
      <c r="J101" s="188"/>
      <c r="K101" s="188"/>
      <c r="L101" s="188"/>
      <c r="M101" s="188"/>
      <c r="N101" s="190"/>
      <c r="O101" s="188"/>
      <c r="P101" s="188" t="s">
        <v>939</v>
      </c>
      <c r="Q101" s="188"/>
      <c r="R101" s="188"/>
      <c r="S101" s="188"/>
      <c r="T101" s="188"/>
      <c r="U101" s="188"/>
      <c r="V101" s="188"/>
      <c r="W101" s="188"/>
      <c r="X101" s="106"/>
      <c r="Y101" s="106"/>
      <c r="Z101" s="108"/>
      <c r="AA101" s="106"/>
      <c r="AB101" s="109"/>
      <c r="AC101" s="106"/>
      <c r="AD101" s="106"/>
      <c r="AE101" s="106"/>
      <c r="AF101" s="106"/>
      <c r="AG101" s="106"/>
      <c r="AH101" s="106"/>
      <c r="AI101" s="106"/>
      <c r="AJ101" s="106"/>
      <c r="AK101" s="106"/>
      <c r="AL101" s="103"/>
      <c r="AM101" s="103"/>
      <c r="AN101" s="103"/>
      <c r="AO101" s="103"/>
      <c r="AP101" s="103"/>
      <c r="AQ101" s="103"/>
      <c r="AR101" s="103"/>
      <c r="AS101" s="103"/>
      <c r="AT101" s="103"/>
      <c r="AU101" s="103"/>
      <c r="AV101" s="103"/>
      <c r="AW101" s="103"/>
      <c r="AX101" s="103"/>
      <c r="AY101" s="103"/>
      <c r="AZ101" s="103"/>
      <c r="BA101" s="103"/>
      <c r="BB101" s="103"/>
      <c r="BC101" s="103"/>
      <c r="BD101" s="103"/>
      <c r="BE101" s="103"/>
      <c r="BF101" s="103"/>
      <c r="BG101" s="103"/>
      <c r="BH101" s="103"/>
      <c r="BI101" s="103"/>
      <c r="BJ101" s="103"/>
      <c r="BK101" s="103"/>
      <c r="BL101" s="103"/>
      <c r="BM101" s="103"/>
      <c r="BN101" s="103"/>
      <c r="BO101" s="103"/>
      <c r="BP101" s="103"/>
      <c r="BQ101" s="103"/>
      <c r="BR101" s="103"/>
      <c r="BS101" s="103"/>
      <c r="BT101" s="103"/>
      <c r="BU101" s="103"/>
      <c r="BV101" s="103"/>
      <c r="BW101" s="103"/>
      <c r="BX101" s="103"/>
      <c r="BY101" s="103"/>
      <c r="BZ101" s="103"/>
      <c r="CA101" s="103"/>
      <c r="CB101" s="103"/>
      <c r="CC101" s="103"/>
      <c r="CD101" s="103"/>
      <c r="CE101" s="103"/>
      <c r="CF101" s="103"/>
      <c r="CG101" s="103"/>
      <c r="CH101" s="103"/>
      <c r="CI101" s="103"/>
      <c r="CJ101" s="103"/>
      <c r="CK101" s="103"/>
      <c r="CL101" s="103"/>
      <c r="CM101" s="103"/>
      <c r="CN101" s="103"/>
      <c r="CO101" s="103"/>
      <c r="CP101" s="103"/>
      <c r="CQ101" s="103"/>
      <c r="CR101" s="103"/>
      <c r="CS101" s="103"/>
      <c r="CT101" s="103"/>
      <c r="CU101" s="103"/>
      <c r="CV101" s="103"/>
      <c r="CW101" s="103"/>
      <c r="CX101" s="103"/>
      <c r="CY101" s="103"/>
      <c r="CZ101" s="103"/>
      <c r="DA101" s="103"/>
      <c r="DB101" s="103"/>
      <c r="DC101" s="103"/>
      <c r="DD101" s="103"/>
      <c r="DE101" s="103"/>
      <c r="DF101" s="103"/>
      <c r="DG101" s="103"/>
      <c r="DH101" s="103"/>
      <c r="DI101" s="103"/>
      <c r="DJ101" s="103"/>
      <c r="DK101" s="103"/>
      <c r="DL101" s="103"/>
      <c r="DM101" s="103"/>
      <c r="DN101" s="103"/>
      <c r="DO101" s="103"/>
      <c r="DP101" s="103"/>
      <c r="DQ101" s="103"/>
      <c r="DR101" s="103"/>
      <c r="DS101" s="103"/>
      <c r="DT101" s="103"/>
      <c r="DU101" s="103"/>
      <c r="DV101" s="103"/>
      <c r="DW101" s="103"/>
      <c r="DX101" s="103"/>
      <c r="DY101" s="103"/>
      <c r="DZ101" s="103"/>
      <c r="EA101" s="103"/>
      <c r="EB101" s="103"/>
      <c r="EC101" s="103"/>
      <c r="ED101" s="103"/>
      <c r="EE101" s="103"/>
      <c r="EF101" s="103"/>
      <c r="EG101" s="103"/>
      <c r="EH101" s="103"/>
      <c r="EI101" s="103"/>
      <c r="EJ101" s="103"/>
      <c r="EK101" s="103"/>
      <c r="EL101" s="103"/>
      <c r="EM101" s="103"/>
      <c r="EN101" s="103"/>
      <c r="EO101" s="103"/>
      <c r="EP101" s="103"/>
      <c r="EQ101" s="103"/>
      <c r="ER101" s="103"/>
      <c r="ES101" s="103"/>
      <c r="ET101" s="103"/>
      <c r="EU101" s="103"/>
      <c r="EV101" s="103"/>
      <c r="EW101" s="103"/>
      <c r="EX101" s="103"/>
      <c r="EY101" s="103"/>
      <c r="EZ101" s="103"/>
      <c r="FA101" s="103"/>
      <c r="FB101" s="103"/>
      <c r="FC101" s="103"/>
      <c r="FD101" s="103"/>
      <c r="FE101" s="103"/>
      <c r="FF101" s="103"/>
      <c r="FG101" s="103"/>
      <c r="FH101" s="103"/>
      <c r="FI101" s="103"/>
      <c r="FJ101" s="103"/>
      <c r="FK101" s="103"/>
      <c r="FL101" s="103"/>
      <c r="FM101" s="103"/>
      <c r="FN101" s="103"/>
      <c r="FO101" s="103"/>
      <c r="FP101" s="103"/>
      <c r="FQ101" s="103"/>
      <c r="FR101" s="103"/>
      <c r="FS101" s="103"/>
      <c r="FT101" s="103"/>
      <c r="FU101" s="103"/>
      <c r="FV101" s="103"/>
      <c r="FW101" s="103"/>
      <c r="FX101" s="103"/>
      <c r="FY101" s="103"/>
      <c r="FZ101" s="103"/>
      <c r="GA101" s="103"/>
      <c r="GB101" s="103"/>
      <c r="GC101" s="103"/>
      <c r="GD101" s="103"/>
      <c r="GE101" s="103"/>
      <c r="GF101" s="103"/>
      <c r="GG101" s="103"/>
      <c r="GH101" s="103"/>
      <c r="GI101" s="103"/>
      <c r="GJ101" s="103"/>
      <c r="GK101" s="103"/>
      <c r="GL101" s="103"/>
      <c r="GM101" s="103"/>
      <c r="GN101" s="103"/>
      <c r="GO101" s="103"/>
      <c r="GP101" s="103"/>
      <c r="GQ101" s="103"/>
      <c r="GR101" s="103"/>
      <c r="GS101" s="103"/>
      <c r="GT101" s="103"/>
      <c r="GU101" s="103"/>
      <c r="GV101" s="103"/>
      <c r="GW101" s="103"/>
      <c r="GX101" s="103"/>
      <c r="GY101" s="103"/>
      <c r="GZ101" s="103"/>
      <c r="HA101" s="103"/>
      <c r="HB101" s="103"/>
      <c r="HC101" s="103"/>
      <c r="HD101" s="103"/>
      <c r="HE101" s="103"/>
      <c r="HF101" s="103"/>
      <c r="HG101" s="103"/>
      <c r="HH101" s="103"/>
      <c r="HI101" s="103"/>
      <c r="HJ101" s="103"/>
      <c r="HK101" s="103"/>
      <c r="HL101" s="103"/>
      <c r="HM101" s="103"/>
      <c r="HN101" s="103"/>
      <c r="HO101" s="103"/>
      <c r="HP101" s="103"/>
      <c r="HQ101" s="103"/>
      <c r="HR101" s="103"/>
      <c r="HS101" s="103"/>
      <c r="HT101" s="103"/>
      <c r="HU101" s="103"/>
      <c r="HV101" s="103"/>
      <c r="HW101" s="103"/>
      <c r="HX101" s="103"/>
      <c r="HY101" s="103"/>
      <c r="HZ101" s="103"/>
      <c r="IA101" s="103"/>
      <c r="IB101" s="103"/>
      <c r="IC101" s="103"/>
      <c r="ID101" s="103"/>
      <c r="IE101" s="103"/>
      <c r="IF101" s="103"/>
      <c r="IG101" s="103"/>
      <c r="IH101" s="103"/>
      <c r="II101" s="103"/>
      <c r="IJ101" s="103"/>
      <c r="IK101" s="103"/>
      <c r="IL101" s="103"/>
      <c r="IM101" s="103"/>
      <c r="IN101" s="103"/>
      <c r="IO101" s="103"/>
      <c r="IP101" s="103"/>
      <c r="IQ101" s="103"/>
      <c r="IR101" s="103"/>
      <c r="IS101" s="103"/>
    </row>
    <row r="102" spans="1:255" s="122" customFormat="1" ht="21" hidden="1" customHeight="1" outlineLevel="1">
      <c r="A102" s="101"/>
      <c r="B102" s="112"/>
      <c r="C102" s="121"/>
      <c r="H102" s="154"/>
      <c r="K102" s="127"/>
      <c r="L102" s="127"/>
      <c r="M102" s="128"/>
      <c r="N102" s="127"/>
      <c r="O102" s="127"/>
      <c r="P102" s="127"/>
      <c r="Q102" s="127"/>
      <c r="U102" s="124"/>
      <c r="Y102" s="124"/>
      <c r="AA102" s="125"/>
      <c r="AL102" s="126"/>
      <c r="AM102" s="126"/>
      <c r="AN102" s="126"/>
      <c r="AO102" s="126"/>
      <c r="AP102" s="126"/>
      <c r="AQ102" s="126"/>
      <c r="AR102" s="126"/>
      <c r="AS102" s="126"/>
      <c r="AT102" s="126"/>
      <c r="AU102" s="126"/>
      <c r="AV102" s="126"/>
      <c r="AW102" s="126"/>
      <c r="AX102" s="126"/>
      <c r="AY102" s="126"/>
      <c r="AZ102" s="126"/>
      <c r="BA102" s="126"/>
      <c r="BB102" s="126"/>
      <c r="BC102" s="126"/>
      <c r="BD102" s="126"/>
      <c r="BE102" s="126"/>
      <c r="BF102" s="126"/>
      <c r="BG102" s="126"/>
      <c r="BH102" s="126"/>
      <c r="BI102" s="126"/>
      <c r="BJ102" s="126"/>
      <c r="BK102" s="126"/>
      <c r="BL102" s="126"/>
      <c r="BM102" s="126"/>
      <c r="BN102" s="126"/>
      <c r="BO102" s="126"/>
      <c r="BP102" s="126"/>
      <c r="BQ102" s="126"/>
      <c r="BR102" s="126"/>
      <c r="BS102" s="126"/>
      <c r="BT102" s="126"/>
      <c r="BU102" s="126"/>
      <c r="BV102" s="126"/>
      <c r="BW102" s="126"/>
      <c r="BX102" s="126"/>
      <c r="BY102" s="126"/>
      <c r="BZ102" s="126"/>
      <c r="CA102" s="126"/>
      <c r="CB102" s="126"/>
      <c r="CC102" s="126"/>
      <c r="CD102" s="126"/>
      <c r="CE102" s="126"/>
      <c r="CF102" s="126"/>
      <c r="CG102" s="126"/>
      <c r="CH102" s="126"/>
      <c r="CI102" s="126"/>
      <c r="CJ102" s="126"/>
      <c r="CK102" s="126"/>
      <c r="CL102" s="126"/>
      <c r="CM102" s="126"/>
      <c r="CN102" s="126"/>
      <c r="CO102" s="126"/>
      <c r="CP102" s="126"/>
      <c r="CQ102" s="126"/>
      <c r="CR102" s="126"/>
      <c r="CS102" s="126"/>
      <c r="CT102" s="126"/>
      <c r="CU102" s="126"/>
      <c r="CV102" s="126"/>
      <c r="CW102" s="126"/>
      <c r="CX102" s="126"/>
      <c r="CY102" s="126"/>
      <c r="CZ102" s="126"/>
      <c r="DA102" s="126"/>
      <c r="DB102" s="126"/>
      <c r="DC102" s="126"/>
      <c r="DD102" s="126"/>
      <c r="DE102" s="126"/>
      <c r="DF102" s="126"/>
      <c r="DG102" s="126"/>
      <c r="DH102" s="126"/>
      <c r="DI102" s="126"/>
      <c r="DJ102" s="126"/>
      <c r="DK102" s="126"/>
      <c r="DL102" s="126"/>
      <c r="DM102" s="126"/>
      <c r="DN102" s="126"/>
      <c r="DO102" s="126"/>
      <c r="DP102" s="126"/>
      <c r="DQ102" s="126"/>
      <c r="DR102" s="126"/>
      <c r="DS102" s="126"/>
      <c r="DT102" s="126"/>
      <c r="DU102" s="126"/>
      <c r="DV102" s="126"/>
      <c r="DW102" s="126"/>
      <c r="DX102" s="126"/>
      <c r="DY102" s="126"/>
      <c r="DZ102" s="126"/>
      <c r="EA102" s="126"/>
      <c r="EB102" s="126"/>
      <c r="EC102" s="126"/>
      <c r="ED102" s="126"/>
      <c r="EE102" s="126"/>
      <c r="EF102" s="126"/>
      <c r="EG102" s="126"/>
      <c r="EH102" s="126"/>
      <c r="EI102" s="126"/>
      <c r="EJ102" s="126"/>
      <c r="EK102" s="126"/>
      <c r="EL102" s="126"/>
      <c r="EM102" s="126"/>
      <c r="EN102" s="126"/>
      <c r="EO102" s="126"/>
      <c r="EP102" s="126"/>
      <c r="EQ102" s="126"/>
      <c r="ER102" s="126"/>
      <c r="ES102" s="126"/>
      <c r="ET102" s="126"/>
      <c r="EU102" s="126"/>
      <c r="EV102" s="126"/>
      <c r="EW102" s="126"/>
      <c r="EX102" s="126"/>
      <c r="EY102" s="126"/>
      <c r="EZ102" s="126"/>
      <c r="FA102" s="126"/>
      <c r="FB102" s="126"/>
      <c r="FC102" s="126"/>
      <c r="FD102" s="126"/>
      <c r="FE102" s="126"/>
      <c r="FF102" s="126"/>
      <c r="FG102" s="126"/>
      <c r="FH102" s="126"/>
      <c r="FI102" s="126"/>
      <c r="FJ102" s="126"/>
      <c r="FK102" s="126"/>
      <c r="FL102" s="126"/>
      <c r="FM102" s="126"/>
      <c r="FN102" s="126"/>
      <c r="FO102" s="126"/>
      <c r="FP102" s="126"/>
      <c r="FQ102" s="126"/>
      <c r="FR102" s="126"/>
      <c r="FS102" s="126"/>
      <c r="FT102" s="126"/>
      <c r="FU102" s="126"/>
      <c r="FV102" s="126"/>
      <c r="FW102" s="126"/>
      <c r="FX102" s="126"/>
      <c r="FY102" s="126"/>
      <c r="FZ102" s="126"/>
      <c r="GA102" s="126"/>
      <c r="GB102" s="126"/>
      <c r="GC102" s="126"/>
      <c r="GD102" s="126"/>
      <c r="GE102" s="126"/>
      <c r="GF102" s="126"/>
      <c r="GG102" s="126"/>
      <c r="GH102" s="126"/>
      <c r="GI102" s="126"/>
      <c r="GJ102" s="126"/>
      <c r="GK102" s="126"/>
      <c r="GL102" s="126"/>
      <c r="GM102" s="126"/>
      <c r="GN102" s="126"/>
      <c r="GO102" s="126"/>
      <c r="GP102" s="126"/>
      <c r="GQ102" s="126"/>
      <c r="GR102" s="126"/>
      <c r="GS102" s="126"/>
      <c r="GT102" s="126"/>
      <c r="GU102" s="126"/>
      <c r="GV102" s="126"/>
      <c r="GW102" s="126"/>
      <c r="GX102" s="126"/>
      <c r="GY102" s="126"/>
      <c r="GZ102" s="126"/>
      <c r="HA102" s="126"/>
      <c r="HB102" s="126"/>
      <c r="HC102" s="126"/>
      <c r="HD102" s="126"/>
      <c r="HE102" s="126"/>
      <c r="HF102" s="126"/>
      <c r="HG102" s="126"/>
      <c r="HH102" s="126"/>
      <c r="HI102" s="126"/>
      <c r="HJ102" s="126"/>
      <c r="HK102" s="126"/>
      <c r="HL102" s="126"/>
      <c r="HM102" s="126"/>
      <c r="HN102" s="126"/>
      <c r="HO102" s="126"/>
      <c r="HP102" s="126"/>
      <c r="HQ102" s="126"/>
      <c r="HR102" s="126"/>
      <c r="HS102" s="126"/>
      <c r="HT102" s="126"/>
      <c r="HU102" s="126"/>
      <c r="HV102" s="126"/>
      <c r="HW102" s="126"/>
      <c r="HX102" s="126"/>
      <c r="HY102" s="126"/>
      <c r="HZ102" s="126"/>
      <c r="IA102" s="126"/>
      <c r="IB102" s="126"/>
      <c r="IC102" s="126"/>
      <c r="ID102" s="126"/>
      <c r="IE102" s="126"/>
      <c r="IF102" s="126"/>
      <c r="IG102" s="126"/>
      <c r="IH102" s="126"/>
      <c r="II102" s="126"/>
      <c r="IJ102" s="126"/>
      <c r="IK102" s="126"/>
      <c r="IL102" s="126"/>
      <c r="IM102" s="126"/>
      <c r="IN102" s="126"/>
      <c r="IO102" s="126"/>
      <c r="IP102" s="126"/>
      <c r="IQ102" s="126"/>
      <c r="IR102" s="126"/>
      <c r="IS102" s="126"/>
    </row>
    <row r="103" spans="1:255" s="122" customFormat="1" ht="21" hidden="1" customHeight="1" outlineLevel="1">
      <c r="A103" s="112"/>
      <c r="B103" s="112"/>
      <c r="C103" s="121"/>
      <c r="G103" s="180" t="s">
        <v>176</v>
      </c>
      <c r="H103" s="179"/>
      <c r="I103" s="179"/>
      <c r="J103" s="180" t="s">
        <v>262</v>
      </c>
      <c r="K103" s="127"/>
      <c r="L103" s="127"/>
      <c r="M103" s="180" t="s">
        <v>263</v>
      </c>
      <c r="N103" s="291" t="s">
        <v>264</v>
      </c>
      <c r="O103" s="127"/>
      <c r="P103" s="187"/>
      <c r="Q103" s="179"/>
      <c r="R103" s="127"/>
      <c r="S103" s="180" t="s">
        <v>262</v>
      </c>
      <c r="V103" s="122" t="s">
        <v>261</v>
      </c>
      <c r="W103" s="124"/>
      <c r="AA103" s="124"/>
      <c r="AC103" s="125"/>
      <c r="AN103" s="126"/>
      <c r="AO103" s="126"/>
      <c r="AP103" s="126"/>
      <c r="AQ103" s="126"/>
      <c r="AR103" s="126"/>
      <c r="AS103" s="126"/>
      <c r="AT103" s="126"/>
      <c r="AU103" s="126"/>
      <c r="AV103" s="126"/>
      <c r="AW103" s="126"/>
      <c r="AX103" s="126"/>
      <c r="AY103" s="126"/>
      <c r="AZ103" s="126"/>
      <c r="BA103" s="126"/>
      <c r="BB103" s="126"/>
      <c r="BC103" s="126"/>
      <c r="BD103" s="126"/>
      <c r="BE103" s="126"/>
      <c r="BF103" s="126"/>
      <c r="BG103" s="126"/>
      <c r="BH103" s="126"/>
      <c r="BI103" s="126"/>
      <c r="BJ103" s="126"/>
      <c r="BK103" s="126"/>
      <c r="BL103" s="126"/>
      <c r="BM103" s="126"/>
      <c r="BN103" s="126"/>
      <c r="BO103" s="126"/>
      <c r="BP103" s="126"/>
      <c r="BQ103" s="126"/>
      <c r="BR103" s="126"/>
      <c r="BS103" s="126"/>
      <c r="BT103" s="126"/>
      <c r="BU103" s="126"/>
      <c r="BV103" s="126"/>
      <c r="BW103" s="126"/>
      <c r="BX103" s="126"/>
      <c r="BY103" s="126"/>
      <c r="BZ103" s="126"/>
      <c r="CA103" s="126"/>
      <c r="CB103" s="126"/>
      <c r="CC103" s="126"/>
      <c r="CD103" s="126"/>
      <c r="CE103" s="126"/>
      <c r="CF103" s="126"/>
      <c r="CG103" s="126"/>
      <c r="CH103" s="126"/>
      <c r="CI103" s="126"/>
      <c r="CJ103" s="126"/>
      <c r="CK103" s="126"/>
      <c r="CL103" s="126"/>
      <c r="CM103" s="126"/>
      <c r="CN103" s="126"/>
      <c r="CO103" s="126"/>
      <c r="CP103" s="126"/>
      <c r="CQ103" s="126"/>
      <c r="CR103" s="126"/>
      <c r="CS103" s="126"/>
      <c r="CT103" s="126"/>
      <c r="CU103" s="126"/>
      <c r="CV103" s="126"/>
      <c r="CW103" s="126"/>
      <c r="CX103" s="126"/>
      <c r="CY103" s="126"/>
      <c r="CZ103" s="126"/>
      <c r="DA103" s="126"/>
      <c r="DB103" s="126"/>
      <c r="DC103" s="126"/>
      <c r="DD103" s="126"/>
      <c r="DE103" s="126"/>
      <c r="DF103" s="126"/>
      <c r="DG103" s="126"/>
      <c r="DH103" s="126"/>
      <c r="DI103" s="126"/>
      <c r="DJ103" s="126"/>
      <c r="DK103" s="126"/>
      <c r="DL103" s="126"/>
      <c r="DM103" s="126"/>
      <c r="DN103" s="126"/>
      <c r="DO103" s="126"/>
      <c r="DP103" s="126"/>
      <c r="DQ103" s="126"/>
      <c r="DR103" s="126"/>
      <c r="DS103" s="126"/>
      <c r="DT103" s="126"/>
      <c r="DU103" s="126"/>
      <c r="DV103" s="126"/>
      <c r="DW103" s="126"/>
      <c r="DX103" s="126"/>
      <c r="DY103" s="126"/>
      <c r="DZ103" s="126"/>
      <c r="EA103" s="126"/>
      <c r="EB103" s="126"/>
      <c r="EC103" s="126"/>
      <c r="ED103" s="126"/>
      <c r="EE103" s="126"/>
      <c r="EF103" s="126"/>
      <c r="EG103" s="126"/>
      <c r="EH103" s="126"/>
      <c r="EI103" s="126"/>
      <c r="EJ103" s="126"/>
      <c r="EK103" s="126"/>
      <c r="EL103" s="126"/>
      <c r="EM103" s="126"/>
      <c r="EN103" s="126"/>
      <c r="EO103" s="126"/>
      <c r="EP103" s="126"/>
      <c r="EQ103" s="126"/>
      <c r="ER103" s="126"/>
      <c r="ES103" s="126"/>
      <c r="ET103" s="126"/>
      <c r="EU103" s="126"/>
      <c r="EV103" s="126"/>
      <c r="EW103" s="126"/>
      <c r="EX103" s="126"/>
      <c r="EY103" s="126"/>
      <c r="EZ103" s="126"/>
      <c r="FA103" s="126"/>
      <c r="FB103" s="126"/>
      <c r="FC103" s="126"/>
      <c r="FD103" s="126"/>
      <c r="FE103" s="126"/>
      <c r="FF103" s="126"/>
      <c r="FG103" s="126"/>
      <c r="FH103" s="126"/>
      <c r="FI103" s="126"/>
      <c r="FJ103" s="126"/>
      <c r="FK103" s="126"/>
      <c r="FL103" s="126"/>
      <c r="FM103" s="126"/>
      <c r="FN103" s="126"/>
      <c r="FO103" s="126"/>
      <c r="FP103" s="126"/>
      <c r="FQ103" s="126"/>
      <c r="FR103" s="126"/>
      <c r="FS103" s="126"/>
      <c r="FT103" s="126"/>
      <c r="FU103" s="126"/>
      <c r="FV103" s="126"/>
      <c r="FW103" s="126"/>
      <c r="FX103" s="126"/>
      <c r="FY103" s="126"/>
      <c r="FZ103" s="126"/>
      <c r="GA103" s="126"/>
      <c r="GB103" s="126"/>
      <c r="GC103" s="126"/>
      <c r="GD103" s="126"/>
      <c r="GE103" s="126"/>
      <c r="GF103" s="126"/>
      <c r="GG103" s="126"/>
      <c r="GH103" s="126"/>
      <c r="GI103" s="126"/>
      <c r="GJ103" s="126"/>
      <c r="GK103" s="126"/>
      <c r="GL103" s="126"/>
      <c r="GM103" s="126"/>
      <c r="GN103" s="126"/>
      <c r="GO103" s="126"/>
      <c r="GP103" s="126"/>
      <c r="GQ103" s="126"/>
      <c r="GR103" s="126"/>
      <c r="GS103" s="126"/>
      <c r="GT103" s="126"/>
      <c r="GU103" s="126"/>
      <c r="GV103" s="126"/>
      <c r="GW103" s="126"/>
      <c r="GX103" s="126"/>
      <c r="GY103" s="126"/>
      <c r="GZ103" s="126"/>
      <c r="HA103" s="126"/>
      <c r="HB103" s="126"/>
      <c r="HC103" s="126"/>
      <c r="HD103" s="126"/>
      <c r="HE103" s="126"/>
      <c r="HF103" s="126"/>
      <c r="HG103" s="126"/>
      <c r="HH103" s="126"/>
      <c r="HI103" s="126"/>
      <c r="HJ103" s="126"/>
      <c r="HK103" s="126"/>
      <c r="HL103" s="126"/>
      <c r="HM103" s="126"/>
      <c r="HN103" s="126"/>
      <c r="HO103" s="126"/>
      <c r="HP103" s="126"/>
      <c r="HQ103" s="126"/>
      <c r="HR103" s="126"/>
      <c r="HS103" s="126"/>
      <c r="HT103" s="126"/>
      <c r="HU103" s="126"/>
      <c r="HV103" s="126"/>
      <c r="HW103" s="126"/>
      <c r="HX103" s="126"/>
      <c r="HY103" s="126"/>
      <c r="HZ103" s="126"/>
      <c r="IA103" s="126"/>
      <c r="IB103" s="126"/>
      <c r="IC103" s="126"/>
      <c r="ID103" s="126"/>
      <c r="IE103" s="126"/>
      <c r="IF103" s="126"/>
      <c r="IG103" s="126"/>
      <c r="IH103" s="126"/>
      <c r="II103" s="126"/>
      <c r="IJ103" s="126"/>
      <c r="IK103" s="126"/>
      <c r="IL103" s="126"/>
      <c r="IM103" s="126"/>
      <c r="IN103" s="126"/>
      <c r="IO103" s="126"/>
      <c r="IP103" s="126"/>
      <c r="IQ103" s="126"/>
      <c r="IR103" s="126"/>
      <c r="IS103" s="126"/>
      <c r="IT103" s="126"/>
      <c r="IU103" s="126"/>
    </row>
    <row r="104" spans="1:255" s="114" customFormat="1" ht="20.25" hidden="1" customHeight="1" outlineLevel="1">
      <c r="B104" s="651" t="s">
        <v>265</v>
      </c>
      <c r="D104" s="651" t="s">
        <v>176</v>
      </c>
      <c r="F104" s="1875">
        <f>F32-F33+F34-F35</f>
        <v>0</v>
      </c>
      <c r="G104" s="1875"/>
      <c r="H104" s="651" t="s">
        <v>266</v>
      </c>
      <c r="I104" s="185">
        <v>9.94</v>
      </c>
      <c r="J104" s="475" t="s">
        <v>267</v>
      </c>
      <c r="K104" s="100"/>
      <c r="L104" s="1875">
        <f t="shared" ref="L104:L109" si="0">F104*I104</f>
        <v>0</v>
      </c>
      <c r="M104" s="1875"/>
      <c r="N104" s="651" t="s">
        <v>5</v>
      </c>
      <c r="O104" s="100"/>
      <c r="P104" s="744"/>
      <c r="Q104" s="1871">
        <v>265.35199999999998</v>
      </c>
      <c r="R104" s="1871"/>
      <c r="S104" s="1818" t="s">
        <v>981</v>
      </c>
      <c r="T104" s="122"/>
      <c r="U104" s="745">
        <f>L104/1000*Q104/1000</f>
        <v>0</v>
      </c>
      <c r="V104" s="745"/>
      <c r="W104" s="475" t="s">
        <v>273</v>
      </c>
      <c r="X104" s="122"/>
      <c r="Y104" s="122"/>
      <c r="AC104" s="124"/>
      <c r="AD104" s="122"/>
    </row>
    <row r="105" spans="1:255" s="114" customFormat="1" ht="20.25" hidden="1" customHeight="1" outlineLevel="1">
      <c r="B105" s="651" t="s">
        <v>164</v>
      </c>
      <c r="D105" s="651" t="s">
        <v>176</v>
      </c>
      <c r="F105" s="1861">
        <f>F37</f>
        <v>0</v>
      </c>
      <c r="G105" s="1861"/>
      <c r="H105" s="1817" t="s">
        <v>979</v>
      </c>
      <c r="I105" s="186">
        <v>0.9</v>
      </c>
      <c r="J105" s="1811" t="s">
        <v>980</v>
      </c>
      <c r="K105" s="100"/>
      <c r="L105" s="1861">
        <f t="shared" si="0"/>
        <v>0</v>
      </c>
      <c r="M105" s="1861"/>
      <c r="N105" s="650" t="s">
        <v>5</v>
      </c>
      <c r="O105" s="100"/>
      <c r="P105" s="746"/>
      <c r="Q105" s="1871">
        <v>201.96</v>
      </c>
      <c r="R105" s="1871"/>
      <c r="S105" s="1818" t="s">
        <v>982</v>
      </c>
      <c r="T105" s="122"/>
      <c r="U105" s="747">
        <f>L105/1000*Q105/1000</f>
        <v>0</v>
      </c>
      <c r="V105" s="747"/>
      <c r="W105" s="474" t="s">
        <v>273</v>
      </c>
      <c r="X105" s="122"/>
      <c r="Y105" s="122"/>
      <c r="AC105" s="124"/>
      <c r="AD105" s="122"/>
    </row>
    <row r="106" spans="1:255" s="114" customFormat="1" ht="20.25" hidden="1" customHeight="1" outlineLevel="1">
      <c r="B106" s="651" t="s">
        <v>166</v>
      </c>
      <c r="D106" s="651" t="s">
        <v>176</v>
      </c>
      <c r="F106" s="1862">
        <f>F39-F40+F41-F42</f>
        <v>0</v>
      </c>
      <c r="G106" s="1862"/>
      <c r="H106" s="650" t="s">
        <v>48</v>
      </c>
      <c r="I106" s="186">
        <v>12.87</v>
      </c>
      <c r="J106" s="474" t="s">
        <v>49</v>
      </c>
      <c r="K106" s="100"/>
      <c r="L106" s="1862">
        <f t="shared" si="0"/>
        <v>0</v>
      </c>
      <c r="M106" s="1862"/>
      <c r="N106" s="650" t="s">
        <v>5</v>
      </c>
      <c r="O106" s="100"/>
      <c r="P106" s="746"/>
      <c r="Q106" s="1871">
        <v>232.53399999999999</v>
      </c>
      <c r="R106" s="1871"/>
      <c r="S106" s="1818" t="s">
        <v>982</v>
      </c>
      <c r="T106" s="122"/>
      <c r="U106" s="747">
        <f>L106/1000*Q106/1000</f>
        <v>0</v>
      </c>
      <c r="V106" s="747"/>
      <c r="W106" s="474" t="s">
        <v>273</v>
      </c>
      <c r="X106" s="122"/>
      <c r="Y106" s="122"/>
      <c r="AC106" s="124"/>
      <c r="AD106" s="122"/>
    </row>
    <row r="107" spans="1:255" s="114" customFormat="1" ht="20.25" hidden="1" customHeight="1" outlineLevel="1">
      <c r="B107" s="651" t="s">
        <v>179</v>
      </c>
      <c r="D107" s="651" t="s">
        <v>176</v>
      </c>
      <c r="F107" s="1861">
        <f t="shared" ref="F107:F112" si="1">F46</f>
        <v>0</v>
      </c>
      <c r="G107" s="1861"/>
      <c r="H107" s="650" t="s">
        <v>270</v>
      </c>
      <c r="I107" s="186">
        <v>700</v>
      </c>
      <c r="J107" s="474" t="s">
        <v>6</v>
      </c>
      <c r="K107" s="100"/>
      <c r="L107" s="1861">
        <f t="shared" si="0"/>
        <v>0</v>
      </c>
      <c r="M107" s="1861"/>
      <c r="N107" s="650" t="s">
        <v>5</v>
      </c>
      <c r="O107" s="100"/>
      <c r="P107" s="746"/>
      <c r="Q107" s="650"/>
      <c r="R107" s="650"/>
      <c r="S107" s="650"/>
      <c r="T107" s="122"/>
      <c r="U107" s="747">
        <f>F107*R107</f>
        <v>0</v>
      </c>
      <c r="V107" s="748"/>
      <c r="W107" s="474"/>
      <c r="X107" s="122"/>
      <c r="Y107" s="122"/>
      <c r="AC107" s="117"/>
    </row>
    <row r="108" spans="1:255" s="114" customFormat="1" ht="20.25" hidden="1" customHeight="1" outlineLevel="1">
      <c r="B108" s="651" t="s">
        <v>173</v>
      </c>
      <c r="D108" s="651" t="s">
        <v>176</v>
      </c>
      <c r="F108" s="1861">
        <f t="shared" si="1"/>
        <v>0</v>
      </c>
      <c r="G108" s="1861"/>
      <c r="H108" s="650" t="s">
        <v>177</v>
      </c>
      <c r="I108" s="186">
        <v>5000</v>
      </c>
      <c r="J108" s="474" t="s">
        <v>271</v>
      </c>
      <c r="K108" s="100"/>
      <c r="L108" s="1861">
        <f t="shared" si="0"/>
        <v>0</v>
      </c>
      <c r="M108" s="1861"/>
      <c r="N108" s="650" t="s">
        <v>5</v>
      </c>
      <c r="O108" s="100"/>
      <c r="P108" s="746"/>
      <c r="Q108" s="650"/>
      <c r="R108" s="650"/>
      <c r="S108" s="650"/>
      <c r="T108" s="122"/>
      <c r="U108" s="747">
        <f>F108*R108</f>
        <v>0</v>
      </c>
      <c r="V108" s="748"/>
      <c r="W108" s="474"/>
      <c r="X108" s="122"/>
      <c r="Y108" s="122"/>
      <c r="AC108" s="117"/>
    </row>
    <row r="109" spans="1:255" s="114" customFormat="1" ht="20.25" hidden="1" customHeight="1" outlineLevel="1">
      <c r="B109" s="651" t="s">
        <v>174</v>
      </c>
      <c r="D109" s="651" t="s">
        <v>176</v>
      </c>
      <c r="F109" s="1861">
        <f t="shared" si="1"/>
        <v>0</v>
      </c>
      <c r="G109" s="1861"/>
      <c r="H109" s="650" t="s">
        <v>180</v>
      </c>
      <c r="I109" s="186">
        <v>1400</v>
      </c>
      <c r="J109" s="474" t="s">
        <v>272</v>
      </c>
      <c r="K109" s="100"/>
      <c r="L109" s="1861">
        <f t="shared" si="0"/>
        <v>0</v>
      </c>
      <c r="M109" s="1861"/>
      <c r="N109" s="650" t="s">
        <v>5</v>
      </c>
      <c r="O109" s="100"/>
      <c r="P109" s="746"/>
      <c r="Q109" s="650"/>
      <c r="R109" s="650"/>
      <c r="S109" s="650"/>
      <c r="T109" s="122"/>
      <c r="U109" s="626"/>
      <c r="V109" s="626"/>
      <c r="W109" s="474"/>
      <c r="X109" s="122"/>
      <c r="Y109" s="122"/>
      <c r="AC109" s="117"/>
    </row>
    <row r="110" spans="1:255" s="114" customFormat="1" ht="20.25" hidden="1" customHeight="1" outlineLevel="1">
      <c r="B110" s="651" t="s">
        <v>175</v>
      </c>
      <c r="D110" s="651" t="s">
        <v>176</v>
      </c>
      <c r="F110" s="1862">
        <f t="shared" si="1"/>
        <v>0</v>
      </c>
      <c r="G110" s="1862"/>
      <c r="H110" s="650" t="s">
        <v>5</v>
      </c>
      <c r="I110" s="186">
        <v>1</v>
      </c>
      <c r="J110" s="474" t="s">
        <v>7</v>
      </c>
      <c r="K110" s="100"/>
      <c r="L110" s="1862">
        <f>F110*I110</f>
        <v>0</v>
      </c>
      <c r="M110" s="1862"/>
      <c r="N110" s="650" t="s">
        <v>5</v>
      </c>
      <c r="O110" s="100"/>
      <c r="P110" s="746"/>
      <c r="Q110" s="650"/>
      <c r="R110" s="650"/>
      <c r="S110" s="650"/>
      <c r="T110" s="122"/>
      <c r="U110" s="747"/>
      <c r="V110" s="747"/>
      <c r="W110" s="474"/>
      <c r="X110" s="122"/>
      <c r="Y110" s="122"/>
      <c r="AC110" s="117"/>
    </row>
    <row r="111" spans="1:255" s="114" customFormat="1" ht="20.25" hidden="1" customHeight="1" outlineLevel="1">
      <c r="B111" s="651">
        <f>B50</f>
        <v>0</v>
      </c>
      <c r="D111" s="651" t="s">
        <v>176</v>
      </c>
      <c r="F111" s="1861">
        <f t="shared" si="1"/>
        <v>0</v>
      </c>
      <c r="G111" s="1877"/>
      <c r="H111" s="650" t="s">
        <v>5</v>
      </c>
      <c r="I111" s="186">
        <v>1</v>
      </c>
      <c r="J111" s="474" t="s">
        <v>7</v>
      </c>
      <c r="K111" s="100"/>
      <c r="L111" s="1861">
        <f>F111*I111</f>
        <v>0</v>
      </c>
      <c r="M111" s="1877"/>
      <c r="N111" s="650" t="s">
        <v>5</v>
      </c>
      <c r="O111" s="100"/>
      <c r="P111" s="746"/>
      <c r="Q111" s="650"/>
      <c r="R111" s="650"/>
      <c r="S111" s="650"/>
      <c r="T111" s="122"/>
      <c r="U111" s="747"/>
      <c r="V111" s="747"/>
      <c r="W111" s="474"/>
      <c r="X111" s="122"/>
      <c r="Y111" s="122"/>
      <c r="AC111" s="117"/>
    </row>
    <row r="112" spans="1:255" s="114" customFormat="1" ht="20.25" hidden="1" customHeight="1" outlineLevel="1">
      <c r="B112" s="651">
        <f>B51</f>
        <v>0</v>
      </c>
      <c r="D112" s="651" t="s">
        <v>176</v>
      </c>
      <c r="F112" s="1862">
        <f t="shared" si="1"/>
        <v>0</v>
      </c>
      <c r="G112" s="1862"/>
      <c r="H112" s="650" t="s">
        <v>5</v>
      </c>
      <c r="I112" s="186">
        <v>1</v>
      </c>
      <c r="J112" s="474" t="s">
        <v>7</v>
      </c>
      <c r="K112" s="100"/>
      <c r="L112" s="1862">
        <f>F112*I112</f>
        <v>0</v>
      </c>
      <c r="M112" s="1862"/>
      <c r="N112" s="650" t="s">
        <v>5</v>
      </c>
      <c r="O112" s="100"/>
      <c r="P112" s="746"/>
      <c r="Q112" s="650"/>
      <c r="R112" s="650"/>
      <c r="S112" s="650"/>
      <c r="T112" s="122"/>
      <c r="U112" s="747"/>
      <c r="V112" s="747"/>
      <c r="W112" s="474"/>
      <c r="X112" s="122"/>
      <c r="Y112" s="122"/>
      <c r="AC112" s="117"/>
    </row>
    <row r="113" spans="1:253" s="114" customFormat="1" ht="20.25" hidden="1" customHeight="1" outlineLevel="1">
      <c r="B113" s="651" t="s">
        <v>268</v>
      </c>
      <c r="D113" s="651" t="s">
        <v>176</v>
      </c>
      <c r="F113" s="1861">
        <f>F56</f>
        <v>0</v>
      </c>
      <c r="G113" s="1861"/>
      <c r="H113" s="650" t="s">
        <v>5</v>
      </c>
      <c r="I113" s="186">
        <v>3.5</v>
      </c>
      <c r="J113" s="474" t="s">
        <v>7</v>
      </c>
      <c r="K113" s="100"/>
      <c r="L113" s="1861">
        <f>F113*I113</f>
        <v>0</v>
      </c>
      <c r="M113" s="1861"/>
      <c r="N113" s="650" t="s">
        <v>5</v>
      </c>
      <c r="O113" s="100"/>
      <c r="P113" s="746"/>
      <c r="Q113" s="650"/>
      <c r="R113" s="650"/>
      <c r="S113" s="650"/>
      <c r="T113" s="122"/>
      <c r="U113" s="747">
        <f>F113*R113</f>
        <v>0</v>
      </c>
      <c r="V113" s="748"/>
      <c r="W113" s="474"/>
      <c r="X113" s="122"/>
      <c r="Y113" s="122"/>
      <c r="AC113" s="117"/>
    </row>
    <row r="114" spans="1:253" s="114" customFormat="1" ht="20.25" hidden="1" customHeight="1" outlineLevel="1">
      <c r="B114" s="651" t="s">
        <v>269</v>
      </c>
      <c r="D114" s="651" t="s">
        <v>176</v>
      </c>
      <c r="F114" s="1861">
        <f>F57</f>
        <v>0</v>
      </c>
      <c r="G114" s="1861"/>
      <c r="H114" s="650" t="s">
        <v>5</v>
      </c>
      <c r="I114" s="186">
        <v>1</v>
      </c>
      <c r="J114" s="474" t="s">
        <v>7</v>
      </c>
      <c r="K114" s="100"/>
      <c r="L114" s="1861">
        <f>F114*I114</f>
        <v>0</v>
      </c>
      <c r="M114" s="1861"/>
      <c r="N114" s="650" t="s">
        <v>5</v>
      </c>
      <c r="O114" s="100"/>
      <c r="P114" s="746"/>
      <c r="Q114" s="650"/>
      <c r="R114" s="650"/>
      <c r="S114" s="650"/>
      <c r="T114" s="122"/>
      <c r="U114" s="747">
        <f>F114*R114</f>
        <v>0</v>
      </c>
      <c r="V114" s="748"/>
      <c r="W114" s="474"/>
      <c r="X114" s="122"/>
      <c r="Y114" s="122"/>
      <c r="AC114" s="117"/>
    </row>
    <row r="115" spans="1:253" s="181" customFormat="1" ht="22" hidden="1" customHeight="1" outlineLevel="1">
      <c r="B115" s="182" t="s">
        <v>2</v>
      </c>
      <c r="D115" s="182"/>
      <c r="E115" s="182"/>
      <c r="F115" s="183"/>
      <c r="G115" s="183"/>
      <c r="H115" s="627"/>
      <c r="I115" s="184"/>
      <c r="J115" s="184"/>
      <c r="L115" s="1876">
        <f>SUM(L104:M114)</f>
        <v>0</v>
      </c>
      <c r="M115" s="1876"/>
      <c r="N115" s="627" t="s">
        <v>5</v>
      </c>
      <c r="P115" s="183"/>
      <c r="Q115" s="627"/>
      <c r="R115" s="627"/>
      <c r="S115" s="627"/>
      <c r="T115" s="122"/>
      <c r="U115" s="749">
        <f>SUM(U104:V114)</f>
        <v>0</v>
      </c>
      <c r="V115" s="749"/>
      <c r="W115" s="474" t="s">
        <v>273</v>
      </c>
      <c r="X115" s="122"/>
      <c r="Y115" s="122"/>
    </row>
    <row r="116" spans="1:253" ht="21" hidden="1" customHeight="1" outlineLevel="1">
      <c r="A116" s="119"/>
      <c r="B116" s="119"/>
      <c r="C116" s="119"/>
      <c r="D116" s="119"/>
      <c r="E116" s="119"/>
      <c r="F116" s="119"/>
      <c r="G116" s="129"/>
      <c r="H116" s="129"/>
      <c r="L116" s="129"/>
      <c r="M116" s="129"/>
      <c r="N116" s="129"/>
      <c r="O116" s="129"/>
      <c r="P116" s="129"/>
      <c r="Q116" s="130"/>
      <c r="R116" s="130"/>
      <c r="S116" s="130"/>
      <c r="T116" s="122"/>
      <c r="U116" s="122"/>
      <c r="V116" s="122"/>
      <c r="W116" s="376"/>
    </row>
    <row r="117" spans="1:253" ht="21" hidden="1" customHeight="1" outlineLevel="1">
      <c r="A117" s="119"/>
      <c r="B117" s="119"/>
      <c r="C117" s="119"/>
      <c r="D117" s="119"/>
      <c r="E117" s="119"/>
      <c r="F117" s="119"/>
      <c r="G117" s="129"/>
      <c r="H117" s="129"/>
      <c r="L117" s="129"/>
      <c r="M117" s="129"/>
      <c r="N117" s="129"/>
      <c r="O117" s="129"/>
      <c r="P117" s="129"/>
      <c r="Q117" s="130"/>
      <c r="R117" s="130"/>
      <c r="S117" s="130"/>
      <c r="T117" s="122"/>
      <c r="U117" s="750">
        <f>IF(L115=0,0,U115/L115*1000)</f>
        <v>0</v>
      </c>
      <c r="V117" s="750"/>
      <c r="W117" s="475" t="s">
        <v>72</v>
      </c>
    </row>
    <row r="118" spans="1:253" s="104" customFormat="1" ht="36" hidden="1" customHeight="1" outlineLevel="1">
      <c r="A118" s="101"/>
      <c r="B118" s="188" t="s">
        <v>274</v>
      </c>
      <c r="C118" s="188"/>
      <c r="D118" s="188"/>
      <c r="E118" s="188"/>
      <c r="F118" s="188"/>
      <c r="G118" s="188"/>
      <c r="H118" s="189"/>
      <c r="I118" s="188"/>
      <c r="J118" s="188"/>
      <c r="K118" s="188"/>
      <c r="L118" s="188"/>
      <c r="M118" s="188"/>
      <c r="N118" s="190"/>
      <c r="O118" s="188"/>
      <c r="P118" s="188"/>
      <c r="Q118" s="188"/>
      <c r="R118" s="188"/>
      <c r="S118" s="188"/>
      <c r="T118" s="188"/>
      <c r="U118" s="188"/>
      <c r="V118" s="188"/>
      <c r="W118" s="188"/>
      <c r="X118" s="106"/>
      <c r="Y118" s="106"/>
      <c r="Z118" s="108"/>
      <c r="AA118" s="106"/>
      <c r="AB118" s="109"/>
      <c r="AC118" s="106"/>
      <c r="AD118" s="106"/>
      <c r="AE118" s="106"/>
      <c r="AF118" s="106"/>
      <c r="AG118" s="106"/>
      <c r="AH118" s="106"/>
      <c r="AI118" s="106"/>
      <c r="AJ118" s="106"/>
      <c r="AK118" s="106"/>
      <c r="AL118" s="103"/>
      <c r="AM118" s="103"/>
      <c r="AN118" s="103"/>
      <c r="AO118" s="103"/>
      <c r="AP118" s="103"/>
      <c r="AQ118" s="103"/>
      <c r="AR118" s="103"/>
      <c r="AS118" s="103"/>
      <c r="AT118" s="103"/>
      <c r="AU118" s="103"/>
      <c r="AV118" s="103"/>
      <c r="AW118" s="103"/>
      <c r="AX118" s="103"/>
      <c r="AY118" s="103"/>
      <c r="AZ118" s="103"/>
      <c r="BA118" s="103"/>
      <c r="BB118" s="103"/>
      <c r="BC118" s="103"/>
      <c r="BD118" s="103"/>
      <c r="BE118" s="103"/>
      <c r="BF118" s="103"/>
      <c r="BG118" s="103"/>
      <c r="BH118" s="103"/>
      <c r="BI118" s="103"/>
      <c r="BJ118" s="103"/>
      <c r="BK118" s="103"/>
      <c r="BL118" s="103"/>
      <c r="BM118" s="103"/>
      <c r="BN118" s="103"/>
      <c r="BO118" s="103"/>
      <c r="BP118" s="103"/>
      <c r="BQ118" s="103"/>
      <c r="BR118" s="103"/>
      <c r="BS118" s="103"/>
      <c r="BT118" s="103"/>
      <c r="BU118" s="103"/>
      <c r="BV118" s="103"/>
      <c r="BW118" s="103"/>
      <c r="BX118" s="103"/>
      <c r="BY118" s="103"/>
      <c r="BZ118" s="103"/>
      <c r="CA118" s="103"/>
      <c r="CB118" s="103"/>
      <c r="CC118" s="103"/>
      <c r="CD118" s="103"/>
      <c r="CE118" s="103"/>
      <c r="CF118" s="103"/>
      <c r="CG118" s="103"/>
      <c r="CH118" s="103"/>
      <c r="CI118" s="103"/>
      <c r="CJ118" s="103"/>
      <c r="CK118" s="103"/>
      <c r="CL118" s="103"/>
      <c r="CM118" s="103"/>
      <c r="CN118" s="103"/>
      <c r="CO118" s="103"/>
      <c r="CP118" s="103"/>
      <c r="CQ118" s="103"/>
      <c r="CR118" s="103"/>
      <c r="CS118" s="103"/>
      <c r="CT118" s="103"/>
      <c r="CU118" s="103"/>
      <c r="CV118" s="103"/>
      <c r="CW118" s="103"/>
      <c r="CX118" s="103"/>
      <c r="CY118" s="103"/>
      <c r="CZ118" s="103"/>
      <c r="DA118" s="103"/>
      <c r="DB118" s="103"/>
      <c r="DC118" s="103"/>
      <c r="DD118" s="103"/>
      <c r="DE118" s="103"/>
      <c r="DF118" s="103"/>
      <c r="DG118" s="103"/>
      <c r="DH118" s="103"/>
      <c r="DI118" s="103"/>
      <c r="DJ118" s="103"/>
      <c r="DK118" s="103"/>
      <c r="DL118" s="103"/>
      <c r="DM118" s="103"/>
      <c r="DN118" s="103"/>
      <c r="DO118" s="103"/>
      <c r="DP118" s="103"/>
      <c r="DQ118" s="103"/>
      <c r="DR118" s="103"/>
      <c r="DS118" s="103"/>
      <c r="DT118" s="103"/>
      <c r="DU118" s="103"/>
      <c r="DV118" s="103"/>
      <c r="DW118" s="103"/>
      <c r="DX118" s="103"/>
      <c r="DY118" s="103"/>
      <c r="DZ118" s="103"/>
      <c r="EA118" s="103"/>
      <c r="EB118" s="103"/>
      <c r="EC118" s="103"/>
      <c r="ED118" s="103"/>
      <c r="EE118" s="103"/>
      <c r="EF118" s="103"/>
      <c r="EG118" s="103"/>
      <c r="EH118" s="103"/>
      <c r="EI118" s="103"/>
      <c r="EJ118" s="103"/>
      <c r="EK118" s="103"/>
      <c r="EL118" s="103"/>
      <c r="EM118" s="103"/>
      <c r="EN118" s="103"/>
      <c r="EO118" s="103"/>
      <c r="EP118" s="103"/>
      <c r="EQ118" s="103"/>
      <c r="ER118" s="103"/>
      <c r="ES118" s="103"/>
      <c r="ET118" s="103"/>
      <c r="EU118" s="103"/>
      <c r="EV118" s="103"/>
      <c r="EW118" s="103"/>
      <c r="EX118" s="103"/>
      <c r="EY118" s="103"/>
      <c r="EZ118" s="103"/>
      <c r="FA118" s="103"/>
      <c r="FB118" s="103"/>
      <c r="FC118" s="103"/>
      <c r="FD118" s="103"/>
      <c r="FE118" s="103"/>
      <c r="FF118" s="103"/>
      <c r="FG118" s="103"/>
      <c r="FH118" s="103"/>
      <c r="FI118" s="103"/>
      <c r="FJ118" s="103"/>
      <c r="FK118" s="103"/>
      <c r="FL118" s="103"/>
      <c r="FM118" s="103"/>
      <c r="FN118" s="103"/>
      <c r="FO118" s="103"/>
      <c r="FP118" s="103"/>
      <c r="FQ118" s="103"/>
      <c r="FR118" s="103"/>
      <c r="FS118" s="103"/>
      <c r="FT118" s="103"/>
      <c r="FU118" s="103"/>
      <c r="FV118" s="103"/>
      <c r="FW118" s="103"/>
      <c r="FX118" s="103"/>
      <c r="FY118" s="103"/>
      <c r="FZ118" s="103"/>
      <c r="GA118" s="103"/>
      <c r="GB118" s="103"/>
      <c r="GC118" s="103"/>
      <c r="GD118" s="103"/>
      <c r="GE118" s="103"/>
      <c r="GF118" s="103"/>
      <c r="GG118" s="103"/>
      <c r="GH118" s="103"/>
      <c r="GI118" s="103"/>
      <c r="GJ118" s="103"/>
      <c r="GK118" s="103"/>
      <c r="GL118" s="103"/>
      <c r="GM118" s="103"/>
      <c r="GN118" s="103"/>
      <c r="GO118" s="103"/>
      <c r="GP118" s="103"/>
      <c r="GQ118" s="103"/>
      <c r="GR118" s="103"/>
      <c r="GS118" s="103"/>
      <c r="GT118" s="103"/>
      <c r="GU118" s="103"/>
      <c r="GV118" s="103"/>
      <c r="GW118" s="103"/>
      <c r="GX118" s="103"/>
      <c r="GY118" s="103"/>
      <c r="GZ118" s="103"/>
      <c r="HA118" s="103"/>
      <c r="HB118" s="103"/>
      <c r="HC118" s="103"/>
      <c r="HD118" s="103"/>
      <c r="HE118" s="103"/>
      <c r="HF118" s="103"/>
      <c r="HG118" s="103"/>
      <c r="HH118" s="103"/>
      <c r="HI118" s="103"/>
      <c r="HJ118" s="103"/>
      <c r="HK118" s="103"/>
      <c r="HL118" s="103"/>
      <c r="HM118" s="103"/>
      <c r="HN118" s="103"/>
      <c r="HO118" s="103"/>
      <c r="HP118" s="103"/>
      <c r="HQ118" s="103"/>
      <c r="HR118" s="103"/>
      <c r="HS118" s="103"/>
      <c r="HT118" s="103"/>
      <c r="HU118" s="103"/>
      <c r="HV118" s="103"/>
      <c r="HW118" s="103"/>
      <c r="HX118" s="103"/>
      <c r="HY118" s="103"/>
      <c r="HZ118" s="103"/>
      <c r="IA118" s="103"/>
      <c r="IB118" s="103"/>
      <c r="IC118" s="103"/>
      <c r="ID118" s="103"/>
      <c r="IE118" s="103"/>
      <c r="IF118" s="103"/>
      <c r="IG118" s="103"/>
      <c r="IH118" s="103"/>
      <c r="II118" s="103"/>
      <c r="IJ118" s="103"/>
      <c r="IK118" s="103"/>
      <c r="IL118" s="103"/>
      <c r="IM118" s="103"/>
      <c r="IN118" s="103"/>
      <c r="IO118" s="103"/>
      <c r="IP118" s="103"/>
      <c r="IQ118" s="103"/>
      <c r="IR118" s="103"/>
      <c r="IS118" s="103"/>
    </row>
    <row r="119" spans="1:253" ht="21" hidden="1" customHeight="1" outlineLevel="1">
      <c r="A119" s="119"/>
      <c r="B119" s="119"/>
      <c r="C119" s="119"/>
      <c r="D119" s="119"/>
      <c r="E119" s="119"/>
      <c r="F119" s="119"/>
      <c r="G119" s="129"/>
      <c r="H119" s="129"/>
      <c r="L119" s="129"/>
      <c r="M119" s="129"/>
      <c r="N119" s="129"/>
      <c r="O119" s="129"/>
      <c r="P119" s="129"/>
      <c r="Q119" s="130"/>
      <c r="R119" s="130"/>
      <c r="S119" s="130"/>
      <c r="T119" s="122"/>
      <c r="U119" s="122"/>
      <c r="V119" s="122"/>
    </row>
    <row r="120" spans="1:253" ht="21" hidden="1" customHeight="1" outlineLevel="1">
      <c r="A120" s="119"/>
      <c r="B120" s="119"/>
      <c r="C120" s="119"/>
      <c r="D120" s="119"/>
      <c r="E120" s="119"/>
      <c r="F120" s="119"/>
      <c r="G120" s="129"/>
      <c r="H120" s="129"/>
      <c r="L120" s="129"/>
      <c r="M120" s="129"/>
      <c r="N120" s="129"/>
      <c r="O120" s="129"/>
      <c r="P120" s="129"/>
      <c r="Q120" s="130"/>
      <c r="R120" s="130"/>
      <c r="S120" s="130"/>
      <c r="T120" s="122"/>
      <c r="U120" s="122"/>
      <c r="V120" s="122"/>
    </row>
    <row r="121" spans="1:253" s="100" customFormat="1" ht="20.25" hidden="1" customHeight="1" outlineLevel="1">
      <c r="B121" s="651" t="s">
        <v>705</v>
      </c>
      <c r="D121" s="651" t="s">
        <v>749</v>
      </c>
      <c r="F121" s="1860">
        <f>F74</f>
        <v>0</v>
      </c>
      <c r="G121" s="1860"/>
      <c r="H121" s="650" t="s">
        <v>14</v>
      </c>
      <c r="I121" s="101"/>
      <c r="L121" s="127"/>
      <c r="M121" s="180"/>
      <c r="N121" s="127"/>
      <c r="O121" s="127"/>
      <c r="P121" s="187"/>
      <c r="Q121" s="179"/>
      <c r="R121" s="127"/>
      <c r="S121" s="180"/>
      <c r="T121" s="122"/>
      <c r="U121" s="122"/>
      <c r="V121" s="122"/>
      <c r="W121" s="124"/>
      <c r="X121" s="101"/>
      <c r="Y121" s="101"/>
      <c r="AC121" s="157"/>
      <c r="AD121" s="101"/>
    </row>
    <row r="122" spans="1:253" s="100" customFormat="1" ht="20.25" hidden="1" customHeight="1" outlineLevel="1">
      <c r="B122" s="212"/>
      <c r="D122" s="651" t="s">
        <v>750</v>
      </c>
      <c r="F122" s="751"/>
      <c r="G122" s="364">
        <v>83</v>
      </c>
      <c r="H122" s="650" t="s">
        <v>31</v>
      </c>
      <c r="I122" s="101"/>
      <c r="L122" s="127"/>
      <c r="M122" s="180"/>
      <c r="N122" s="127"/>
      <c r="O122" s="127"/>
      <c r="P122" s="187"/>
      <c r="Q122" s="179"/>
      <c r="R122" s="127"/>
      <c r="S122" s="180"/>
      <c r="T122" s="122"/>
      <c r="U122" s="122"/>
      <c r="V122" s="122"/>
      <c r="W122" s="124"/>
      <c r="X122" s="101"/>
      <c r="Y122" s="101"/>
      <c r="AC122" s="157"/>
      <c r="AD122" s="101"/>
    </row>
    <row r="123" spans="1:253" s="100" customFormat="1" ht="20.25" hidden="1" customHeight="1" outlineLevel="1">
      <c r="B123" s="165"/>
      <c r="D123" s="651" t="s">
        <v>656</v>
      </c>
      <c r="F123" s="1860">
        <f>ROUND(F121*G122,-3)</f>
        <v>0</v>
      </c>
      <c r="G123" s="1860"/>
      <c r="H123" s="650" t="s">
        <v>5</v>
      </c>
      <c r="I123" s="101"/>
      <c r="L123" s="127"/>
      <c r="M123" s="180"/>
      <c r="N123" s="127"/>
      <c r="O123" s="127"/>
      <c r="P123" s="187"/>
      <c r="Q123" s="179"/>
      <c r="R123" s="127"/>
      <c r="S123" s="180"/>
      <c r="T123" s="122"/>
      <c r="U123" s="122"/>
      <c r="V123" s="122"/>
      <c r="W123" s="124"/>
      <c r="X123" s="101"/>
      <c r="Y123" s="101"/>
      <c r="AC123" s="157"/>
      <c r="AD123" s="101"/>
    </row>
    <row r="124" spans="1:253" s="100" customFormat="1" ht="20.25" hidden="1" customHeight="1" outlineLevel="1">
      <c r="B124" s="165"/>
      <c r="D124" s="165"/>
      <c r="F124" s="752"/>
      <c r="G124" s="752"/>
      <c r="H124" s="165"/>
      <c r="I124" s="101"/>
      <c r="L124" s="127"/>
      <c r="M124" s="180"/>
      <c r="N124" s="127"/>
      <c r="O124" s="127"/>
      <c r="P124" s="187"/>
      <c r="Q124" s="179"/>
      <c r="R124" s="127"/>
      <c r="S124" s="180"/>
      <c r="T124" s="122"/>
      <c r="U124" s="122"/>
      <c r="V124" s="122"/>
      <c r="W124" s="124"/>
      <c r="X124" s="101"/>
      <c r="Y124" s="101"/>
      <c r="AC124" s="157"/>
      <c r="AD124" s="101"/>
    </row>
    <row r="125" spans="1:253" s="100" customFormat="1" ht="20.25" hidden="1" customHeight="1" outlineLevel="1">
      <c r="B125" s="212"/>
      <c r="D125" s="651" t="s">
        <v>751</v>
      </c>
      <c r="F125" s="751"/>
      <c r="G125" s="511">
        <v>0.2</v>
      </c>
      <c r="H125" s="650" t="s">
        <v>752</v>
      </c>
      <c r="I125" s="101"/>
      <c r="L125" s="127"/>
      <c r="M125" s="180"/>
      <c r="N125" s="127"/>
      <c r="O125" s="127"/>
      <c r="P125" s="187"/>
      <c r="Q125" s="179"/>
      <c r="R125" s="127"/>
      <c r="S125" s="180"/>
      <c r="T125" s="122"/>
      <c r="U125" s="122"/>
      <c r="V125" s="122"/>
      <c r="W125" s="124"/>
      <c r="X125" s="101"/>
      <c r="Y125" s="101"/>
      <c r="AC125" s="157"/>
      <c r="AD125" s="101"/>
    </row>
    <row r="126" spans="1:253" ht="21" hidden="1" customHeight="1" outlineLevel="1">
      <c r="A126" s="119"/>
      <c r="B126" s="119"/>
      <c r="C126" s="119"/>
      <c r="D126" s="119"/>
      <c r="E126" s="119"/>
      <c r="F126" s="119"/>
      <c r="G126" s="129"/>
      <c r="H126" s="129"/>
      <c r="L126" s="129"/>
      <c r="M126" s="129"/>
      <c r="N126" s="129"/>
      <c r="O126" s="129"/>
      <c r="P126" s="129"/>
      <c r="Q126" s="130"/>
      <c r="R126" s="130"/>
      <c r="S126" s="130"/>
      <c r="T126" s="122"/>
      <c r="U126" s="122"/>
      <c r="V126" s="122"/>
    </row>
    <row r="127" spans="1:253" s="114" customFormat="1" ht="20.25" hidden="1" customHeight="1" outlineLevel="1">
      <c r="A127" s="151"/>
      <c r="B127" s="651" t="s">
        <v>275</v>
      </c>
      <c r="C127" s="359" t="s">
        <v>35</v>
      </c>
      <c r="D127" s="753" t="s">
        <v>277</v>
      </c>
      <c r="E127" s="754"/>
      <c r="F127" s="113"/>
      <c r="G127" s="145"/>
      <c r="H127" s="145"/>
      <c r="I127" s="145"/>
      <c r="J127" s="113"/>
      <c r="K127" s="115"/>
      <c r="L127" s="147"/>
      <c r="M127" s="147"/>
      <c r="N127" s="115"/>
      <c r="O127" s="131"/>
      <c r="P127" s="131"/>
      <c r="Q127" s="133"/>
      <c r="R127" s="131"/>
      <c r="S127" s="131"/>
      <c r="T127" s="131"/>
      <c r="V127" s="116"/>
      <c r="Z127" s="117"/>
      <c r="AB127" s="118"/>
    </row>
    <row r="128" spans="1:253" s="114" customFormat="1" ht="20.25" hidden="1" customHeight="1" outlineLevel="1">
      <c r="A128" s="133"/>
      <c r="B128" s="133"/>
      <c r="C128" s="359" t="s">
        <v>36</v>
      </c>
      <c r="D128" s="755" t="s">
        <v>276</v>
      </c>
      <c r="E128" s="756"/>
      <c r="F128" s="113"/>
      <c r="G128" s="145"/>
      <c r="H128" s="145"/>
      <c r="I128" s="145"/>
      <c r="J128" s="113"/>
      <c r="K128" s="115"/>
      <c r="L128" s="147"/>
      <c r="M128" s="147"/>
      <c r="N128" s="115"/>
      <c r="O128" s="131"/>
      <c r="P128" s="131"/>
      <c r="Q128" s="133"/>
      <c r="R128" s="131"/>
      <c r="S128" s="131"/>
      <c r="T128" s="131"/>
      <c r="V128" s="116"/>
      <c r="Z128" s="117"/>
      <c r="AB128" s="118"/>
    </row>
    <row r="129" spans="1:30" s="114" customFormat="1" ht="20.25" hidden="1" customHeight="1" outlineLevel="1">
      <c r="A129" s="133"/>
      <c r="B129" s="133"/>
      <c r="D129" s="132"/>
      <c r="E129" s="132"/>
      <c r="F129" s="133"/>
      <c r="G129" s="148"/>
      <c r="I129" s="146"/>
      <c r="J129" s="133"/>
      <c r="K129" s="134"/>
      <c r="L129" s="150"/>
      <c r="M129" s="150"/>
      <c r="N129" s="134"/>
      <c r="O129" s="131"/>
      <c r="P129" s="131"/>
      <c r="Q129" s="133"/>
      <c r="R129" s="131"/>
      <c r="S129" s="131"/>
      <c r="T129" s="131"/>
      <c r="V129" s="116"/>
      <c r="Z129" s="117"/>
      <c r="AB129" s="118"/>
    </row>
    <row r="130" spans="1:30" s="198" customFormat="1" ht="20.25" hidden="1" customHeight="1" outlineLevel="1">
      <c r="B130" s="193" t="s">
        <v>278</v>
      </c>
      <c r="D130" s="757" t="str">
        <f>IF(I155&gt;G125,D127,D128)</f>
        <v>Les locaux annexes ont besoin de moins de 20% de chaleur et ne nécessitent donc aucune adaptation.</v>
      </c>
      <c r="E130" s="757"/>
      <c r="F130" s="193"/>
      <c r="G130" s="194"/>
      <c r="I130" s="249"/>
      <c r="J130" s="193"/>
      <c r="K130" s="250"/>
      <c r="L130" s="251"/>
      <c r="M130" s="251"/>
      <c r="N130" s="250"/>
      <c r="O130" s="208"/>
      <c r="P130" s="208"/>
      <c r="Q130" s="193"/>
      <c r="R130" s="208"/>
      <c r="S130" s="208"/>
      <c r="T130" s="208"/>
      <c r="V130" s="209"/>
      <c r="Z130" s="210"/>
      <c r="AB130" s="211"/>
    </row>
    <row r="131" spans="1:30" s="114" customFormat="1" ht="20.25" hidden="1" customHeight="1" outlineLevel="1">
      <c r="A131" s="133"/>
      <c r="B131" s="133"/>
      <c r="D131" s="132"/>
      <c r="E131" s="132"/>
      <c r="F131" s="133"/>
      <c r="G131" s="148"/>
      <c r="I131" s="146"/>
      <c r="J131" s="133"/>
      <c r="K131" s="134"/>
      <c r="L131" s="150"/>
      <c r="M131" s="150"/>
      <c r="N131" s="134"/>
      <c r="O131" s="131"/>
      <c r="P131" s="131"/>
      <c r="Q131" s="133"/>
      <c r="R131" s="131"/>
      <c r="S131" s="131"/>
      <c r="T131" s="131"/>
      <c r="V131" s="116"/>
      <c r="Z131" s="117"/>
      <c r="AB131" s="118"/>
    </row>
    <row r="132" spans="1:30" s="114" customFormat="1" ht="20.25" hidden="1" customHeight="1" outlineLevel="1">
      <c r="B132" s="193"/>
      <c r="D132" s="132"/>
      <c r="E132" s="132"/>
      <c r="F132" s="132"/>
      <c r="G132" s="132"/>
      <c r="H132" s="132"/>
      <c r="I132" s="132"/>
      <c r="J132" s="133"/>
      <c r="K132" s="134"/>
      <c r="L132" s="150"/>
      <c r="M132" s="150"/>
      <c r="N132" s="134"/>
      <c r="O132" s="131"/>
      <c r="P132" s="131"/>
      <c r="Q132" s="133"/>
      <c r="R132" s="131"/>
      <c r="S132" s="131"/>
      <c r="T132" s="131"/>
      <c r="V132" s="116"/>
      <c r="Z132" s="117"/>
      <c r="AB132" s="118"/>
    </row>
    <row r="133" spans="1:30" s="100" customFormat="1" ht="20.25" hidden="1" customHeight="1" outlineLevel="1">
      <c r="B133" s="165"/>
      <c r="D133" s="651" t="str">
        <f>B91</f>
        <v>Consommation Actuel</v>
      </c>
      <c r="F133" s="1860">
        <f>IF(I$155&lt;G$125,F$123,IF(D91="",F123,(ROUND(D91,-3))))</f>
        <v>0</v>
      </c>
      <c r="G133" s="1860"/>
      <c r="H133" s="651" t="s">
        <v>5</v>
      </c>
      <c r="I133" s="101"/>
      <c r="L133" s="127"/>
      <c r="M133" s="180"/>
      <c r="N133" s="127"/>
      <c r="O133" s="127"/>
      <c r="P133" s="187"/>
      <c r="Q133" s="179"/>
      <c r="R133" s="127"/>
      <c r="S133" s="180"/>
      <c r="T133" s="122"/>
      <c r="U133" s="122"/>
      <c r="V133" s="122"/>
      <c r="W133" s="124"/>
      <c r="X133" s="101"/>
      <c r="Y133" s="101"/>
      <c r="AC133" s="157"/>
      <c r="AD133" s="101"/>
    </row>
    <row r="134" spans="1:30" s="100" customFormat="1" ht="20.25" hidden="1" customHeight="1" outlineLevel="1">
      <c r="B134" s="165"/>
      <c r="D134" s="651" t="str">
        <f>B92</f>
        <v>Ensemble des mesures 1</v>
      </c>
      <c r="F134" s="1860">
        <f>IF(I$155&lt;G$125,F$123,ROUND(F$133-D92,-3))</f>
        <v>0</v>
      </c>
      <c r="G134" s="1860"/>
      <c r="H134" s="651" t="s">
        <v>5</v>
      </c>
      <c r="I134" s="101" t="s">
        <v>176</v>
      </c>
      <c r="L134" s="127"/>
      <c r="M134" s="180"/>
      <c r="N134" s="127"/>
      <c r="O134" s="127"/>
      <c r="P134" s="187"/>
      <c r="Q134" s="179"/>
      <c r="R134" s="127"/>
      <c r="S134" s="180"/>
      <c r="T134" s="122"/>
      <c r="U134" s="122"/>
      <c r="V134" s="122"/>
      <c r="W134" s="124"/>
      <c r="X134" s="101"/>
      <c r="Y134" s="101"/>
      <c r="AC134" s="157"/>
      <c r="AD134" s="101"/>
    </row>
    <row r="135" spans="1:30" s="100" customFormat="1" ht="20.25" hidden="1" customHeight="1" outlineLevel="1">
      <c r="B135" s="165"/>
      <c r="D135" s="651" t="str">
        <f>B93</f>
        <v>Ensemble des mesures 1+2</v>
      </c>
      <c r="F135" s="1860">
        <f>IF(I$155&lt;G$125,F$123,ROUND(F$133-D93,-3))</f>
        <v>0</v>
      </c>
      <c r="G135" s="1860"/>
      <c r="H135" s="651" t="s">
        <v>5</v>
      </c>
      <c r="I135" s="101" t="s">
        <v>176</v>
      </c>
      <c r="L135" s="127"/>
      <c r="M135" s="180"/>
      <c r="N135" s="127"/>
      <c r="O135" s="127"/>
      <c r="P135" s="187"/>
      <c r="Q135" s="179"/>
      <c r="R135" s="127"/>
      <c r="S135" s="180"/>
      <c r="T135" s="122"/>
      <c r="U135" s="122"/>
      <c r="V135" s="122"/>
      <c r="W135" s="124"/>
      <c r="X135" s="101"/>
      <c r="Y135" s="101"/>
      <c r="AC135" s="157"/>
      <c r="AD135" s="101"/>
    </row>
    <row r="136" spans="1:30" s="114" customFormat="1" ht="20.25" hidden="1" customHeight="1" outlineLevel="1">
      <c r="A136" s="133"/>
      <c r="B136" s="193"/>
      <c r="C136" s="133"/>
      <c r="D136" s="133"/>
      <c r="E136" s="133"/>
      <c r="F136" s="133"/>
      <c r="G136" s="133"/>
      <c r="H136" s="133"/>
      <c r="I136" s="133"/>
      <c r="J136" s="132"/>
      <c r="K136" s="133"/>
      <c r="L136" s="134"/>
      <c r="M136" s="134"/>
      <c r="N136" s="134"/>
      <c r="O136" s="131"/>
      <c r="P136" s="131"/>
      <c r="Q136" s="133"/>
      <c r="R136" s="131"/>
      <c r="S136" s="131"/>
      <c r="T136" s="131"/>
      <c r="V136" s="117"/>
      <c r="Z136" s="117"/>
      <c r="AB136" s="118"/>
    </row>
    <row r="137" spans="1:30" s="114" customFormat="1" ht="20.25" hidden="1" customHeight="1" outlineLevel="1">
      <c r="A137" s="133"/>
      <c r="B137" s="199" t="s">
        <v>765</v>
      </c>
      <c r="C137" s="133"/>
      <c r="D137" s="133"/>
      <c r="E137" s="133"/>
      <c r="F137" s="133"/>
      <c r="G137" s="133"/>
      <c r="H137" s="133"/>
      <c r="I137" s="133"/>
      <c r="J137" s="132"/>
      <c r="K137" s="133"/>
      <c r="L137" s="134"/>
      <c r="M137" s="134"/>
      <c r="N137" s="134"/>
      <c r="O137" s="131"/>
      <c r="P137" s="131"/>
      <c r="Q137" s="133"/>
      <c r="R137" s="131"/>
      <c r="S137" s="131"/>
      <c r="T137" s="131"/>
      <c r="V137" s="117"/>
      <c r="Z137" s="117"/>
      <c r="AB137" s="118"/>
    </row>
    <row r="138" spans="1:30" s="100" customFormat="1" ht="20.25" hidden="1" customHeight="1" outlineLevel="1">
      <c r="B138" s="651" t="s">
        <v>757</v>
      </c>
      <c r="D138" s="651"/>
      <c r="F138" s="1869">
        <f>L115</f>
        <v>0</v>
      </c>
      <c r="G138" s="1869"/>
      <c r="H138" s="348" t="s">
        <v>5</v>
      </c>
      <c r="I138" s="349"/>
      <c r="J138" s="350"/>
      <c r="K138" s="351"/>
      <c r="L138" s="250"/>
      <c r="M138" s="250"/>
      <c r="N138" s="250"/>
      <c r="O138" s="131"/>
      <c r="P138" s="131"/>
      <c r="Q138" s="133"/>
      <c r="R138" s="131"/>
      <c r="S138" s="131"/>
      <c r="T138" s="131"/>
      <c r="U138" s="114"/>
      <c r="V138" s="122"/>
      <c r="W138" s="124"/>
      <c r="X138" s="101"/>
      <c r="Y138" s="101"/>
      <c r="AC138" s="157"/>
      <c r="AD138" s="101"/>
    </row>
    <row r="139" spans="1:30" s="100" customFormat="1" ht="20.25" hidden="1" customHeight="1" outlineLevel="1">
      <c r="B139" s="165"/>
      <c r="D139" s="165"/>
      <c r="F139" s="352"/>
      <c r="G139" s="352"/>
      <c r="H139" s="353"/>
      <c r="I139" s="354"/>
      <c r="J139" s="350"/>
      <c r="K139" s="351"/>
      <c r="L139" s="250"/>
      <c r="M139" s="250"/>
      <c r="N139" s="250"/>
      <c r="O139" s="131"/>
      <c r="P139" s="131"/>
      <c r="Q139" s="133"/>
      <c r="R139" s="131"/>
      <c r="S139" s="131"/>
      <c r="T139" s="131"/>
      <c r="U139" s="114"/>
      <c r="V139" s="122"/>
      <c r="W139" s="124"/>
      <c r="X139" s="101"/>
      <c r="Y139" s="101"/>
      <c r="AC139" s="157"/>
      <c r="AD139" s="101"/>
    </row>
    <row r="140" spans="1:30" s="100" customFormat="1" ht="20.25" hidden="1" customHeight="1" outlineLevel="1">
      <c r="D140" s="165"/>
      <c r="E140" s="174"/>
      <c r="F140" s="187" t="s">
        <v>758</v>
      </c>
      <c r="G140" s="352"/>
      <c r="H140" s="353"/>
      <c r="I140" s="354"/>
      <c r="J140" s="355"/>
      <c r="K140" s="357"/>
      <c r="L140" s="250"/>
      <c r="M140" s="250"/>
      <c r="N140" s="250"/>
      <c r="O140" s="131"/>
      <c r="P140" s="131"/>
      <c r="Q140" s="133"/>
      <c r="R140" s="131"/>
      <c r="T140" s="250"/>
      <c r="U140" s="101"/>
      <c r="Y140" s="157"/>
      <c r="Z140" s="101"/>
    </row>
    <row r="141" spans="1:30" s="100" customFormat="1" ht="20.25" hidden="1" customHeight="1" outlineLevel="1">
      <c r="B141" s="651" t="s">
        <v>759</v>
      </c>
      <c r="D141" s="651"/>
      <c r="F141" s="1869">
        <f>'E3 Production de chaleur'!H271</f>
        <v>0</v>
      </c>
      <c r="G141" s="1869"/>
      <c r="I141" s="348" t="s">
        <v>5</v>
      </c>
      <c r="J141" s="362">
        <f>IF(F$138=0,0,F141/F$138)</f>
        <v>0</v>
      </c>
      <c r="K141" s="351"/>
      <c r="L141" s="250"/>
      <c r="M141" s="250"/>
      <c r="N141" s="250"/>
      <c r="O141" s="131"/>
      <c r="P141" s="131"/>
      <c r="Q141" s="133"/>
      <c r="R141" s="131"/>
      <c r="U141" s="157"/>
      <c r="V141" s="101"/>
    </row>
    <row r="142" spans="1:30" s="100" customFormat="1" ht="20.25" hidden="1" customHeight="1" outlineLevel="1">
      <c r="B142" s="651" t="s">
        <v>760</v>
      </c>
      <c r="D142" s="651"/>
      <c r="F142" s="1869">
        <f>F143+F144+F145+F146</f>
        <v>0</v>
      </c>
      <c r="G142" s="1869"/>
      <c r="H142" s="356"/>
      <c r="I142" s="356" t="s">
        <v>5</v>
      </c>
      <c r="J142" s="362">
        <f>IF(F$138=0,0,F142/F$138)</f>
        <v>0</v>
      </c>
      <c r="K142" s="357"/>
      <c r="L142" s="250"/>
      <c r="M142" s="250"/>
      <c r="N142" s="250"/>
      <c r="O142" s="131"/>
      <c r="P142" s="131"/>
      <c r="Q142" s="133"/>
      <c r="R142" s="131"/>
      <c r="U142" s="157"/>
      <c r="V142" s="101"/>
    </row>
    <row r="143" spans="1:30" s="100" customFormat="1" ht="20.25" hidden="1" customHeight="1" outlineLevel="1">
      <c r="B143" s="651" t="s">
        <v>761</v>
      </c>
      <c r="D143" s="651"/>
      <c r="F143" s="1859">
        <f>'E3 Production de chaleur'!H272</f>
        <v>0</v>
      </c>
      <c r="G143" s="1859"/>
      <c r="H143" s="1859"/>
      <c r="I143" s="356" t="s">
        <v>5</v>
      </c>
      <c r="J143" s="362"/>
      <c r="K143" s="357"/>
      <c r="L143" s="250"/>
      <c r="M143" s="250"/>
      <c r="N143" s="250"/>
      <c r="O143" s="131"/>
      <c r="P143" s="131"/>
      <c r="Q143" s="133"/>
      <c r="R143" s="131"/>
      <c r="U143" s="157"/>
      <c r="V143" s="101"/>
    </row>
    <row r="144" spans="1:30" s="100" customFormat="1" ht="20.25" hidden="1" customHeight="1" outlineLevel="1">
      <c r="B144" s="651" t="s">
        <v>762</v>
      </c>
      <c r="D144" s="651"/>
      <c r="F144" s="1859">
        <f>'E3 Production de chaleur'!H275</f>
        <v>0</v>
      </c>
      <c r="G144" s="1859"/>
      <c r="H144" s="1859"/>
      <c r="I144" s="356" t="s">
        <v>5</v>
      </c>
      <c r="J144" s="362"/>
      <c r="K144" s="357"/>
      <c r="L144" s="250"/>
      <c r="M144" s="250"/>
      <c r="N144" s="250"/>
      <c r="O144" s="131"/>
      <c r="P144" s="131"/>
      <c r="Q144" s="133"/>
      <c r="R144" s="131"/>
      <c r="U144" s="157"/>
      <c r="V144" s="101"/>
    </row>
    <row r="145" spans="1:255" s="100" customFormat="1" ht="20.25" hidden="1" customHeight="1" outlineLevel="1">
      <c r="B145" s="1814" t="s">
        <v>991</v>
      </c>
      <c r="D145" s="651"/>
      <c r="F145" s="1859">
        <f>'E3 Production de chaleur'!H278</f>
        <v>0</v>
      </c>
      <c r="G145" s="1859"/>
      <c r="H145" s="1859"/>
      <c r="I145" s="356" t="s">
        <v>5</v>
      </c>
      <c r="J145" s="362"/>
      <c r="K145" s="357"/>
      <c r="L145" s="250"/>
      <c r="M145" s="250"/>
      <c r="N145" s="250"/>
      <c r="O145" s="131"/>
      <c r="P145" s="131"/>
      <c r="Q145" s="133"/>
      <c r="R145" s="131"/>
      <c r="U145" s="157"/>
      <c r="V145" s="101"/>
    </row>
    <row r="146" spans="1:255" s="100" customFormat="1" ht="20.25" hidden="1" customHeight="1" outlineLevel="1">
      <c r="B146" s="651" t="s">
        <v>763</v>
      </c>
      <c r="D146" s="651"/>
      <c r="F146" s="1859">
        <f>'E3 Production de chaleur'!H288</f>
        <v>0</v>
      </c>
      <c r="G146" s="1859"/>
      <c r="H146" s="1859"/>
      <c r="I146" s="356" t="s">
        <v>5</v>
      </c>
      <c r="J146" s="362"/>
      <c r="K146" s="357"/>
      <c r="L146" s="250"/>
      <c r="M146" s="250"/>
      <c r="N146" s="250"/>
      <c r="O146" s="131"/>
      <c r="P146" s="131"/>
      <c r="Q146" s="133"/>
      <c r="R146" s="131"/>
      <c r="U146" s="157"/>
      <c r="V146" s="101"/>
    </row>
    <row r="147" spans="1:255" s="100" customFormat="1" ht="20.25" hidden="1" customHeight="1" outlineLevel="1">
      <c r="B147" s="651" t="s">
        <v>764</v>
      </c>
      <c r="D147" s="651"/>
      <c r="F147" s="1869">
        <f>'E3 Production de chaleur'!H289</f>
        <v>0</v>
      </c>
      <c r="G147" s="1869"/>
      <c r="H147" s="356"/>
      <c r="I147" s="356" t="s">
        <v>5</v>
      </c>
      <c r="J147" s="362">
        <f>IF(F$138=0,0,F147/F$138)</f>
        <v>0</v>
      </c>
      <c r="K147" s="357"/>
      <c r="L147" s="250"/>
      <c r="M147" s="250"/>
      <c r="N147" s="250"/>
      <c r="O147" s="131"/>
      <c r="P147" s="131"/>
      <c r="Q147" s="133"/>
      <c r="R147" s="131"/>
      <c r="U147" s="157"/>
      <c r="V147" s="101"/>
    </row>
    <row r="148" spans="1:255" s="100" customFormat="1" ht="20.25" hidden="1" customHeight="1" outlineLevel="1">
      <c r="B148" s="199" t="s">
        <v>765</v>
      </c>
      <c r="C148" s="358"/>
      <c r="D148" s="199"/>
      <c r="E148" s="358"/>
      <c r="F148" s="1879">
        <f>F141+F142+F147</f>
        <v>0</v>
      </c>
      <c r="G148" s="1879">
        <f>SUM(A148:A163)</f>
        <v>0</v>
      </c>
      <c r="H148" s="627"/>
      <c r="I148" s="627" t="s">
        <v>5</v>
      </c>
      <c r="J148" s="363">
        <f>IF(F$138=0,0,F148/F$138)</f>
        <v>0</v>
      </c>
      <c r="K148" s="351"/>
      <c r="L148" s="250"/>
      <c r="M148" s="250"/>
      <c r="N148" s="250"/>
      <c r="O148" s="131"/>
      <c r="P148" s="131"/>
      <c r="Q148" s="133"/>
      <c r="R148" s="131"/>
      <c r="U148" s="157"/>
      <c r="V148" s="101"/>
    </row>
    <row r="149" spans="1:255" s="100" customFormat="1" ht="20.25" hidden="1" customHeight="1" outlineLevel="1">
      <c r="B149" s="165"/>
      <c r="D149" s="165"/>
      <c r="F149" s="352"/>
      <c r="G149" s="352"/>
      <c r="H149" s="352"/>
      <c r="I149" s="352"/>
      <c r="J149" s="350"/>
      <c r="K149" s="351"/>
      <c r="L149" s="250"/>
      <c r="M149" s="250"/>
      <c r="N149" s="250"/>
      <c r="O149" s="131"/>
      <c r="P149" s="131"/>
      <c r="Q149" s="133"/>
      <c r="R149" s="131"/>
      <c r="S149" s="124"/>
      <c r="T149" s="101"/>
      <c r="U149" s="101"/>
      <c r="Y149" s="157"/>
      <c r="Z149" s="101"/>
    </row>
    <row r="150" spans="1:255" s="100" customFormat="1" ht="20.25" hidden="1" customHeight="1" outlineLevel="1">
      <c r="B150" s="651" t="s">
        <v>765</v>
      </c>
      <c r="D150" s="651"/>
      <c r="F150" s="352"/>
      <c r="G150" s="352"/>
      <c r="H150" s="353"/>
      <c r="I150" s="360"/>
      <c r="J150" s="355"/>
      <c r="K150" s="355"/>
      <c r="L150" s="250"/>
      <c r="M150" s="250"/>
      <c r="N150" s="250"/>
      <c r="O150" s="131"/>
      <c r="P150" s="131"/>
      <c r="Q150" s="133"/>
      <c r="R150" s="131"/>
      <c r="S150" s="131"/>
      <c r="T150" s="131"/>
      <c r="U150" s="114"/>
      <c r="V150" s="122"/>
      <c r="W150" s="124"/>
      <c r="X150" s="101"/>
      <c r="Y150" s="101"/>
      <c r="AC150" s="157"/>
      <c r="AD150" s="101"/>
    </row>
    <row r="151" spans="1:255" s="100" customFormat="1" ht="20.25" hidden="1" customHeight="1" outlineLevel="1">
      <c r="B151" s="165"/>
      <c r="D151" s="165"/>
      <c r="F151" s="352"/>
      <c r="G151" s="352"/>
      <c r="H151" s="353"/>
      <c r="I151" s="354"/>
      <c r="J151" s="350"/>
      <c r="K151" s="351"/>
      <c r="L151" s="250"/>
      <c r="M151" s="250"/>
      <c r="N151" s="250"/>
      <c r="O151" s="131"/>
      <c r="P151" s="131"/>
      <c r="Q151" s="133"/>
      <c r="R151" s="131"/>
      <c r="S151" s="131"/>
      <c r="T151" s="131"/>
      <c r="U151" s="114"/>
      <c r="V151" s="122"/>
      <c r="W151" s="124"/>
      <c r="X151" s="101"/>
      <c r="Y151" s="101"/>
      <c r="AC151" s="157"/>
      <c r="AD151" s="101"/>
    </row>
    <row r="152" spans="1:255" s="114" customFormat="1" ht="20.25" hidden="1" customHeight="1" outlineLevel="1">
      <c r="A152" s="133"/>
      <c r="B152" s="1712" t="s">
        <v>766</v>
      </c>
      <c r="C152" s="133"/>
      <c r="D152" s="133"/>
      <c r="E152" s="133"/>
      <c r="F152" s="133"/>
      <c r="G152" s="133"/>
      <c r="H152" s="133"/>
      <c r="I152" s="133"/>
      <c r="J152" s="132"/>
      <c r="K152" s="133"/>
      <c r="L152" s="134"/>
      <c r="M152" s="134"/>
      <c r="N152" s="134"/>
      <c r="O152" s="131"/>
      <c r="P152" s="131"/>
      <c r="Q152" s="133"/>
      <c r="R152" s="131"/>
      <c r="S152" s="131"/>
      <c r="T152" s="131"/>
      <c r="V152" s="117"/>
      <c r="Z152" s="117"/>
      <c r="AB152" s="118"/>
    </row>
    <row r="153" spans="1:255" s="122" customFormat="1" ht="21" hidden="1" customHeight="1" outlineLevel="1">
      <c r="A153" s="112"/>
      <c r="B153" s="112"/>
      <c r="C153" s="121"/>
      <c r="G153" s="180" t="s">
        <v>176</v>
      </c>
      <c r="H153" s="179"/>
      <c r="I153" s="180" t="s">
        <v>634</v>
      </c>
      <c r="J153" s="180"/>
      <c r="K153" s="127"/>
      <c r="L153" s="134"/>
      <c r="M153" s="134"/>
      <c r="N153" s="134"/>
      <c r="O153" s="127"/>
      <c r="P153" s="187"/>
      <c r="Q153" s="179"/>
      <c r="R153" s="127"/>
      <c r="S153" s="180"/>
      <c r="W153" s="124"/>
      <c r="AA153" s="124"/>
      <c r="AC153" s="125"/>
      <c r="AN153" s="126"/>
      <c r="AO153" s="126"/>
      <c r="AP153" s="126"/>
      <c r="AQ153" s="126"/>
      <c r="AR153" s="126"/>
      <c r="AS153" s="126"/>
      <c r="AT153" s="126"/>
      <c r="AU153" s="126"/>
      <c r="AV153" s="126"/>
      <c r="AW153" s="126"/>
      <c r="AX153" s="126"/>
      <c r="AY153" s="126"/>
      <c r="AZ153" s="126"/>
      <c r="BA153" s="126"/>
      <c r="BB153" s="126"/>
      <c r="BC153" s="126"/>
      <c r="BD153" s="126"/>
      <c r="BE153" s="126"/>
      <c r="BF153" s="126"/>
      <c r="BG153" s="126"/>
      <c r="BH153" s="126"/>
      <c r="BI153" s="126"/>
      <c r="BJ153" s="126"/>
      <c r="BK153" s="126"/>
      <c r="BL153" s="126"/>
      <c r="BM153" s="126"/>
      <c r="BN153" s="126"/>
      <c r="BO153" s="126"/>
      <c r="BP153" s="126"/>
      <c r="BQ153" s="126"/>
      <c r="BR153" s="126"/>
      <c r="BS153" s="126"/>
      <c r="BT153" s="126"/>
      <c r="BU153" s="126"/>
      <c r="BV153" s="126"/>
      <c r="BW153" s="126"/>
      <c r="BX153" s="126"/>
      <c r="BY153" s="126"/>
      <c r="BZ153" s="126"/>
      <c r="CA153" s="126"/>
      <c r="CB153" s="126"/>
      <c r="CC153" s="126"/>
      <c r="CD153" s="126"/>
      <c r="CE153" s="126"/>
      <c r="CF153" s="126"/>
      <c r="CG153" s="126"/>
      <c r="CH153" s="126"/>
      <c r="CI153" s="126"/>
      <c r="CJ153" s="126"/>
      <c r="CK153" s="126"/>
      <c r="CL153" s="126"/>
      <c r="CM153" s="126"/>
      <c r="CN153" s="126"/>
      <c r="CO153" s="126"/>
      <c r="CP153" s="126"/>
      <c r="CQ153" s="126"/>
      <c r="CR153" s="126"/>
      <c r="CS153" s="126"/>
      <c r="CT153" s="126"/>
      <c r="CU153" s="126"/>
      <c r="CV153" s="126"/>
      <c r="CW153" s="126"/>
      <c r="CX153" s="126"/>
      <c r="CY153" s="126"/>
      <c r="CZ153" s="126"/>
      <c r="DA153" s="126"/>
      <c r="DB153" s="126"/>
      <c r="DC153" s="126"/>
      <c r="DD153" s="126"/>
      <c r="DE153" s="126"/>
      <c r="DF153" s="126"/>
      <c r="DG153" s="126"/>
      <c r="DH153" s="126"/>
      <c r="DI153" s="126"/>
      <c r="DJ153" s="126"/>
      <c r="DK153" s="126"/>
      <c r="DL153" s="126"/>
      <c r="DM153" s="126"/>
      <c r="DN153" s="126"/>
      <c r="DO153" s="126"/>
      <c r="DP153" s="126"/>
      <c r="DQ153" s="126"/>
      <c r="DR153" s="126"/>
      <c r="DS153" s="126"/>
      <c r="DT153" s="126"/>
      <c r="DU153" s="126"/>
      <c r="DV153" s="126"/>
      <c r="DW153" s="126"/>
      <c r="DX153" s="126"/>
      <c r="DY153" s="126"/>
      <c r="DZ153" s="126"/>
      <c r="EA153" s="126"/>
      <c r="EB153" s="126"/>
      <c r="EC153" s="126"/>
      <c r="ED153" s="126"/>
      <c r="EE153" s="126"/>
      <c r="EF153" s="126"/>
      <c r="EG153" s="126"/>
      <c r="EH153" s="126"/>
      <c r="EI153" s="126"/>
      <c r="EJ153" s="126"/>
      <c r="EK153" s="126"/>
      <c r="EL153" s="126"/>
      <c r="EM153" s="126"/>
      <c r="EN153" s="126"/>
      <c r="EO153" s="126"/>
      <c r="EP153" s="126"/>
      <c r="EQ153" s="126"/>
      <c r="ER153" s="126"/>
      <c r="ES153" s="126"/>
      <c r="ET153" s="126"/>
      <c r="EU153" s="126"/>
      <c r="EV153" s="126"/>
      <c r="EW153" s="126"/>
      <c r="EX153" s="126"/>
      <c r="EY153" s="126"/>
      <c r="EZ153" s="126"/>
      <c r="FA153" s="126"/>
      <c r="FB153" s="126"/>
      <c r="FC153" s="126"/>
      <c r="FD153" s="126"/>
      <c r="FE153" s="126"/>
      <c r="FF153" s="126"/>
      <c r="FG153" s="126"/>
      <c r="FH153" s="126"/>
      <c r="FI153" s="126"/>
      <c r="FJ153" s="126"/>
      <c r="FK153" s="126"/>
      <c r="FL153" s="126"/>
      <c r="FM153" s="126"/>
      <c r="FN153" s="126"/>
      <c r="FO153" s="126"/>
      <c r="FP153" s="126"/>
      <c r="FQ153" s="126"/>
      <c r="FR153" s="126"/>
      <c r="FS153" s="126"/>
      <c r="FT153" s="126"/>
      <c r="FU153" s="126"/>
      <c r="FV153" s="126"/>
      <c r="FW153" s="126"/>
      <c r="FX153" s="126"/>
      <c r="FY153" s="126"/>
      <c r="FZ153" s="126"/>
      <c r="GA153" s="126"/>
      <c r="GB153" s="126"/>
      <c r="GC153" s="126"/>
      <c r="GD153" s="126"/>
      <c r="GE153" s="126"/>
      <c r="GF153" s="126"/>
      <c r="GG153" s="126"/>
      <c r="GH153" s="126"/>
      <c r="GI153" s="126"/>
      <c r="GJ153" s="126"/>
      <c r="GK153" s="126"/>
      <c r="GL153" s="126"/>
      <c r="GM153" s="126"/>
      <c r="GN153" s="126"/>
      <c r="GO153" s="126"/>
      <c r="GP153" s="126"/>
      <c r="GQ153" s="126"/>
      <c r="GR153" s="126"/>
      <c r="GS153" s="126"/>
      <c r="GT153" s="126"/>
      <c r="GU153" s="126"/>
      <c r="GV153" s="126"/>
      <c r="GW153" s="126"/>
      <c r="GX153" s="126"/>
      <c r="GY153" s="126"/>
      <c r="GZ153" s="126"/>
      <c r="HA153" s="126"/>
      <c r="HB153" s="126"/>
      <c r="HC153" s="126"/>
      <c r="HD153" s="126"/>
      <c r="HE153" s="126"/>
      <c r="HF153" s="126"/>
      <c r="HG153" s="126"/>
      <c r="HH153" s="126"/>
      <c r="HI153" s="126"/>
      <c r="HJ153" s="126"/>
      <c r="HK153" s="126"/>
      <c r="HL153" s="126"/>
      <c r="HM153" s="126"/>
      <c r="HN153" s="126"/>
      <c r="HO153" s="126"/>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00" customFormat="1" ht="20.25" hidden="1" customHeight="1" outlineLevel="1">
      <c r="B154" s="651" t="s">
        <v>765</v>
      </c>
      <c r="D154" s="651"/>
      <c r="F154" s="1860">
        <f>F148</f>
        <v>0</v>
      </c>
      <c r="G154" s="1860"/>
      <c r="H154" s="651" t="s">
        <v>5</v>
      </c>
      <c r="I154" s="191">
        <f>IF(F157=0,0,F154/F157)</f>
        <v>0</v>
      </c>
      <c r="L154" s="134"/>
      <c r="M154" s="134"/>
      <c r="N154" s="134"/>
      <c r="O154" s="127"/>
      <c r="P154" s="187"/>
      <c r="Q154" s="179"/>
      <c r="R154" s="127"/>
      <c r="S154" s="180"/>
      <c r="T154" s="122"/>
      <c r="U154" s="122"/>
      <c r="V154" s="122"/>
      <c r="W154" s="124"/>
      <c r="X154" s="101"/>
      <c r="Y154" s="101"/>
      <c r="AC154" s="157"/>
      <c r="AD154" s="101"/>
    </row>
    <row r="155" spans="1:255" s="100" customFormat="1" ht="20.25" hidden="1" customHeight="1" outlineLevel="1">
      <c r="B155" s="651" t="s">
        <v>705</v>
      </c>
      <c r="D155" s="651"/>
      <c r="F155" s="1860">
        <f>F123</f>
        <v>0</v>
      </c>
      <c r="G155" s="1860"/>
      <c r="H155" s="650" t="s">
        <v>5</v>
      </c>
      <c r="I155" s="191">
        <f>IF(F$164=0,0,F155/F$164)</f>
        <v>0</v>
      </c>
      <c r="J155" s="100" t="s">
        <v>767</v>
      </c>
      <c r="L155" s="134"/>
      <c r="M155" s="134"/>
      <c r="N155" s="134"/>
      <c r="O155" s="127"/>
      <c r="P155" s="187"/>
      <c r="Q155" s="179"/>
      <c r="R155" s="127"/>
      <c r="S155" s="180"/>
      <c r="T155" s="122"/>
      <c r="U155" s="122"/>
      <c r="V155" s="122"/>
      <c r="W155" s="124"/>
      <c r="X155" s="101"/>
      <c r="Y155" s="101"/>
      <c r="AC155" s="157"/>
      <c r="AD155" s="101"/>
    </row>
    <row r="156" spans="1:255" s="100" customFormat="1" ht="20.25" hidden="1" customHeight="1" outlineLevel="1">
      <c r="B156" s="651" t="s">
        <v>399</v>
      </c>
      <c r="D156" s="1814" t="s">
        <v>770</v>
      </c>
      <c r="F156" s="1860">
        <f>IF(F157-F155-F154&lt;0,0,F157-F155-F154)</f>
        <v>0</v>
      </c>
      <c r="G156" s="1860"/>
      <c r="H156" s="650" t="s">
        <v>5</v>
      </c>
      <c r="I156" s="191">
        <f>IF(F$164=0,0,F156/F$164)</f>
        <v>0</v>
      </c>
      <c r="L156" s="134"/>
      <c r="M156" s="134"/>
      <c r="N156" s="134"/>
      <c r="O156" s="127"/>
      <c r="P156" s="187"/>
      <c r="Q156" s="179"/>
      <c r="R156" s="127"/>
      <c r="S156" s="180"/>
      <c r="T156" s="122"/>
      <c r="U156" s="122"/>
      <c r="V156" s="122"/>
      <c r="W156" s="124"/>
      <c r="X156" s="101"/>
      <c r="Y156" s="101"/>
      <c r="AC156" s="157"/>
      <c r="AD156" s="101"/>
    </row>
    <row r="157" spans="1:255" s="100" customFormat="1" ht="20.25" hidden="1" customHeight="1" outlineLevel="1">
      <c r="B157" s="651" t="s">
        <v>260</v>
      </c>
      <c r="D157" s="651"/>
      <c r="F157" s="1860">
        <f>L115</f>
        <v>0</v>
      </c>
      <c r="G157" s="1860"/>
      <c r="H157" s="650" t="s">
        <v>5</v>
      </c>
      <c r="I157" s="191">
        <f>IF(F$164=0,0,F157/F$164)</f>
        <v>0</v>
      </c>
      <c r="L157" s="134"/>
      <c r="M157" s="134"/>
      <c r="N157" s="134"/>
      <c r="O157" s="127"/>
      <c r="P157" s="187"/>
      <c r="Q157" s="179"/>
      <c r="R157" s="127"/>
      <c r="S157" s="180"/>
      <c r="T157" s="122"/>
      <c r="U157" s="122"/>
      <c r="V157" s="122"/>
      <c r="W157" s="124"/>
      <c r="X157" s="101"/>
      <c r="Y157" s="101"/>
      <c r="AC157" s="157"/>
      <c r="AD157" s="101"/>
    </row>
    <row r="158" spans="1:255" s="114" customFormat="1" ht="20.25" hidden="1" customHeight="1" outlineLevel="1">
      <c r="A158" s="133"/>
      <c r="B158" s="133"/>
      <c r="C158" s="133"/>
      <c r="D158" s="133"/>
      <c r="E158" s="133"/>
      <c r="F158" s="133"/>
      <c r="G158" s="133"/>
      <c r="H158" s="133"/>
      <c r="I158" s="133"/>
      <c r="J158" s="132"/>
      <c r="K158" s="133"/>
      <c r="L158" s="134"/>
      <c r="M158" s="134"/>
      <c r="N158" s="134"/>
      <c r="O158" s="131"/>
      <c r="P158" s="131"/>
      <c r="Q158" s="133"/>
      <c r="R158" s="131"/>
      <c r="S158" s="131"/>
      <c r="T158" s="131"/>
      <c r="V158" s="117"/>
      <c r="Z158" s="117"/>
      <c r="AB158" s="118"/>
    </row>
    <row r="159" spans="1:255" s="114" customFormat="1" ht="20.25" hidden="1" customHeight="1" outlineLevel="1">
      <c r="A159" s="133"/>
      <c r="B159" s="1712" t="s">
        <v>768</v>
      </c>
      <c r="C159" s="133"/>
      <c r="D159" s="133"/>
      <c r="E159" s="133"/>
      <c r="F159" s="133"/>
      <c r="G159" s="133"/>
      <c r="H159" s="133"/>
      <c r="I159" s="133"/>
      <c r="J159" s="132"/>
      <c r="K159" s="133"/>
      <c r="L159" s="134"/>
      <c r="M159" s="134"/>
      <c r="N159" s="134"/>
      <c r="O159" s="131"/>
      <c r="P159" s="131"/>
      <c r="Q159" s="133"/>
      <c r="R159" s="131"/>
      <c r="S159" s="131"/>
      <c r="T159" s="131"/>
      <c r="V159" s="117"/>
      <c r="Z159" s="117"/>
      <c r="AB159" s="118"/>
    </row>
    <row r="160" spans="1:255" s="122" customFormat="1" ht="21" hidden="1" customHeight="1" outlineLevel="1">
      <c r="A160" s="112"/>
      <c r="B160" s="112"/>
      <c r="C160" s="121"/>
      <c r="G160" s="180" t="s">
        <v>176</v>
      </c>
      <c r="H160" s="179"/>
      <c r="I160" s="180" t="s">
        <v>634</v>
      </c>
      <c r="J160" s="180"/>
      <c r="K160" s="127"/>
      <c r="L160" s="134"/>
      <c r="M160" s="134"/>
      <c r="N160" s="134"/>
      <c r="O160" s="127"/>
      <c r="P160" s="187"/>
      <c r="Q160" s="179"/>
      <c r="R160" s="127"/>
      <c r="S160" s="180"/>
      <c r="W160" s="124"/>
      <c r="AA160" s="124"/>
      <c r="AC160" s="125"/>
      <c r="AN160" s="126"/>
      <c r="AO160" s="126"/>
      <c r="AP160" s="126"/>
      <c r="AQ160" s="126"/>
      <c r="AR160" s="126"/>
      <c r="AS160" s="126"/>
      <c r="AT160" s="126"/>
      <c r="AU160" s="126"/>
      <c r="AV160" s="126"/>
      <c r="AW160" s="126"/>
      <c r="AX160" s="126"/>
      <c r="AY160" s="126"/>
      <c r="AZ160" s="126"/>
      <c r="BA160" s="126"/>
      <c r="BB160" s="126"/>
      <c r="BC160" s="126"/>
      <c r="BD160" s="126"/>
      <c r="BE160" s="126"/>
      <c r="BF160" s="126"/>
      <c r="BG160" s="126"/>
      <c r="BH160" s="126"/>
      <c r="BI160" s="126"/>
      <c r="BJ160" s="126"/>
      <c r="BK160" s="126"/>
      <c r="BL160" s="126"/>
      <c r="BM160" s="126"/>
      <c r="BN160" s="126"/>
      <c r="BO160" s="126"/>
      <c r="BP160" s="126"/>
      <c r="BQ160" s="126"/>
      <c r="BR160" s="126"/>
      <c r="BS160" s="126"/>
      <c r="BT160" s="126"/>
      <c r="BU160" s="126"/>
      <c r="BV160" s="126"/>
      <c r="BW160" s="126"/>
      <c r="BX160" s="126"/>
      <c r="BY160" s="126"/>
      <c r="BZ160" s="126"/>
      <c r="CA160" s="126"/>
      <c r="CB160" s="126"/>
      <c r="CC160" s="126"/>
      <c r="CD160" s="126"/>
      <c r="CE160" s="126"/>
      <c r="CF160" s="126"/>
      <c r="CG160" s="126"/>
      <c r="CH160" s="126"/>
      <c r="CI160" s="126"/>
      <c r="CJ160" s="126"/>
      <c r="CK160" s="126"/>
      <c r="CL160" s="126"/>
      <c r="CM160" s="126"/>
      <c r="CN160" s="126"/>
      <c r="CO160" s="126"/>
      <c r="CP160" s="126"/>
      <c r="CQ160" s="126"/>
      <c r="CR160" s="126"/>
      <c r="CS160" s="126"/>
      <c r="CT160" s="126"/>
      <c r="CU160" s="126"/>
      <c r="CV160" s="126"/>
      <c r="CW160" s="126"/>
      <c r="CX160" s="126"/>
      <c r="CY160" s="126"/>
      <c r="CZ160" s="126"/>
      <c r="DA160" s="126"/>
      <c r="DB160" s="126"/>
      <c r="DC160" s="126"/>
      <c r="DD160" s="126"/>
      <c r="DE160" s="126"/>
      <c r="DF160" s="126"/>
      <c r="DG160" s="126"/>
      <c r="DH160" s="126"/>
      <c r="DI160" s="126"/>
      <c r="DJ160" s="126"/>
      <c r="DK160" s="126"/>
      <c r="DL160" s="126"/>
      <c r="DM160" s="126"/>
      <c r="DN160" s="126"/>
      <c r="DO160" s="126"/>
      <c r="DP160" s="126"/>
      <c r="DQ160" s="126"/>
      <c r="DR160" s="126"/>
      <c r="DS160" s="126"/>
      <c r="DT160" s="126"/>
      <c r="DU160" s="126"/>
      <c r="DV160" s="126"/>
      <c r="DW160" s="126"/>
      <c r="DX160" s="126"/>
      <c r="DY160" s="126"/>
      <c r="DZ160" s="126"/>
      <c r="EA160" s="126"/>
      <c r="EB160" s="126"/>
      <c r="EC160" s="126"/>
      <c r="ED160" s="126"/>
      <c r="EE160" s="126"/>
      <c r="EF160" s="126"/>
      <c r="EG160" s="126"/>
      <c r="EH160" s="126"/>
      <c r="EI160" s="126"/>
      <c r="EJ160" s="126"/>
      <c r="EK160" s="126"/>
      <c r="EL160" s="126"/>
      <c r="EM160" s="126"/>
      <c r="EN160" s="126"/>
      <c r="EO160" s="126"/>
      <c r="EP160" s="126"/>
      <c r="EQ160" s="126"/>
      <c r="ER160" s="126"/>
      <c r="ES160" s="126"/>
      <c r="ET160" s="126"/>
      <c r="EU160" s="126"/>
      <c r="EV160" s="126"/>
      <c r="EW160" s="126"/>
      <c r="EX160" s="126"/>
      <c r="EY160" s="126"/>
      <c r="EZ160" s="126"/>
      <c r="FA160" s="126"/>
      <c r="FB160" s="126"/>
      <c r="FC160" s="126"/>
      <c r="FD160" s="126"/>
      <c r="FE160" s="126"/>
      <c r="FF160" s="126"/>
      <c r="FG160" s="126"/>
      <c r="FH160" s="126"/>
      <c r="FI160" s="126"/>
      <c r="FJ160" s="126"/>
      <c r="FK160" s="126"/>
      <c r="FL160" s="126"/>
      <c r="FM160" s="126"/>
      <c r="FN160" s="126"/>
      <c r="FO160" s="126"/>
      <c r="FP160" s="126"/>
      <c r="FQ160" s="126"/>
      <c r="FR160" s="126"/>
      <c r="FS160" s="126"/>
      <c r="FT160" s="126"/>
      <c r="FU160" s="126"/>
      <c r="FV160" s="126"/>
      <c r="FW160" s="126"/>
      <c r="FX160" s="126"/>
      <c r="FY160" s="126"/>
      <c r="FZ160" s="126"/>
      <c r="GA160" s="126"/>
      <c r="GB160" s="126"/>
      <c r="GC160" s="126"/>
      <c r="GD160" s="126"/>
      <c r="GE160" s="126"/>
      <c r="GF160" s="126"/>
      <c r="GG160" s="126"/>
      <c r="GH160" s="126"/>
      <c r="GI160" s="126"/>
      <c r="GJ160" s="126"/>
      <c r="GK160" s="126"/>
      <c r="GL160" s="126"/>
      <c r="GM160" s="126"/>
      <c r="GN160" s="126"/>
      <c r="GO160" s="126"/>
      <c r="GP160" s="126"/>
      <c r="GQ160" s="126"/>
      <c r="GR160" s="126"/>
      <c r="GS160" s="126"/>
      <c r="GT160" s="126"/>
      <c r="GU160" s="126"/>
      <c r="GV160" s="126"/>
      <c r="GW160" s="126"/>
      <c r="GX160" s="126"/>
      <c r="GY160" s="126"/>
      <c r="GZ160" s="126"/>
      <c r="HA160" s="126"/>
      <c r="HB160" s="126"/>
      <c r="HC160" s="126"/>
      <c r="HD160" s="126"/>
      <c r="HE160" s="126"/>
      <c r="HF160" s="126"/>
      <c r="HG160" s="126"/>
      <c r="HH160" s="126"/>
      <c r="HI160" s="126"/>
      <c r="HJ160" s="126"/>
      <c r="HK160" s="126"/>
      <c r="HL160" s="126"/>
      <c r="HM160" s="126"/>
      <c r="HN160" s="126"/>
      <c r="HO160" s="126"/>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00" customFormat="1" ht="20.25" hidden="1" customHeight="1" outlineLevel="1">
      <c r="B161" s="651" t="s">
        <v>765</v>
      </c>
      <c r="D161" s="651"/>
      <c r="F161" s="1860">
        <f>F164*I161</f>
        <v>0</v>
      </c>
      <c r="G161" s="1860"/>
      <c r="H161" s="651" t="s">
        <v>5</v>
      </c>
      <c r="I161" s="191">
        <f>J148</f>
        <v>0</v>
      </c>
      <c r="L161" s="134"/>
      <c r="M161" s="134"/>
      <c r="N161" s="134"/>
      <c r="O161" s="127"/>
      <c r="P161" s="187"/>
      <c r="Q161" s="179"/>
      <c r="R161" s="127"/>
      <c r="S161" s="180"/>
      <c r="T161" s="122"/>
      <c r="U161" s="122"/>
      <c r="V161" s="122"/>
      <c r="W161" s="124"/>
      <c r="X161" s="101"/>
      <c r="Y161" s="101"/>
      <c r="AC161" s="157"/>
      <c r="AD161" s="101"/>
    </row>
    <row r="162" spans="1:255" s="100" customFormat="1" ht="20.25" hidden="1" customHeight="1" outlineLevel="1">
      <c r="B162" s="651" t="s">
        <v>705</v>
      </c>
      <c r="D162" s="651"/>
      <c r="F162" s="1860">
        <f>IF(I155&gt;G125,IF(F133=0,F155,F133),F155)</f>
        <v>0</v>
      </c>
      <c r="G162" s="1860"/>
      <c r="H162" s="650" t="s">
        <v>5</v>
      </c>
      <c r="I162" s="191">
        <f>IF(F$164=0,0,F162/F$164)</f>
        <v>0</v>
      </c>
      <c r="J162" s="100" t="s">
        <v>769</v>
      </c>
      <c r="L162" s="134"/>
      <c r="M162" s="134"/>
      <c r="N162" s="134"/>
      <c r="O162" s="127"/>
      <c r="P162" s="187"/>
      <c r="Q162" s="179"/>
      <c r="R162" s="127"/>
      <c r="S162" s="180"/>
      <c r="T162" s="122"/>
      <c r="U162" s="122"/>
      <c r="V162" s="122"/>
      <c r="W162" s="124"/>
      <c r="X162" s="101"/>
      <c r="Y162" s="101"/>
      <c r="AC162" s="157"/>
      <c r="AD162" s="101"/>
    </row>
    <row r="163" spans="1:255" s="100" customFormat="1" ht="20.25" hidden="1" customHeight="1" outlineLevel="1">
      <c r="B163" s="651" t="s">
        <v>399</v>
      </c>
      <c r="D163" s="651" t="s">
        <v>770</v>
      </c>
      <c r="F163" s="1860">
        <f>IF(F164-F162-F161&lt;0,0,F164-F162-F161)</f>
        <v>0</v>
      </c>
      <c r="G163" s="1860"/>
      <c r="H163" s="650" t="s">
        <v>5</v>
      </c>
      <c r="I163" s="191">
        <f>IF(F$164=0,0,F163/F$164)</f>
        <v>0</v>
      </c>
      <c r="L163" s="134"/>
      <c r="M163" s="134"/>
      <c r="N163" s="134"/>
      <c r="O163" s="127"/>
      <c r="P163" s="187"/>
      <c r="Q163" s="179"/>
      <c r="R163" s="127"/>
      <c r="S163" s="180"/>
      <c r="T163" s="122"/>
      <c r="U163" s="122"/>
      <c r="V163" s="122"/>
      <c r="W163" s="124"/>
      <c r="X163" s="101"/>
      <c r="Y163" s="101"/>
      <c r="AC163" s="157"/>
      <c r="AD163" s="101"/>
    </row>
    <row r="164" spans="1:255" s="100" customFormat="1" ht="20.25" hidden="1" customHeight="1" outlineLevel="1">
      <c r="B164" s="651" t="s">
        <v>260</v>
      </c>
      <c r="D164" s="651"/>
      <c r="F164" s="1860">
        <f>L115</f>
        <v>0</v>
      </c>
      <c r="G164" s="1860"/>
      <c r="H164" s="650" t="s">
        <v>5</v>
      </c>
      <c r="I164" s="191">
        <f>IF(F$164=0,0,F164/F$164)</f>
        <v>0</v>
      </c>
      <c r="L164" s="134"/>
      <c r="M164" s="134"/>
      <c r="N164" s="134"/>
      <c r="O164" s="127"/>
      <c r="P164" s="187"/>
      <c r="Q164" s="179"/>
      <c r="R164" s="127"/>
      <c r="S164" s="180"/>
      <c r="T164" s="122"/>
      <c r="U164" s="122"/>
      <c r="V164" s="122"/>
      <c r="W164" s="124"/>
      <c r="X164" s="101"/>
      <c r="Y164" s="101"/>
      <c r="AC164" s="157"/>
      <c r="AD164" s="101"/>
    </row>
    <row r="165" spans="1:255" ht="21" hidden="1" customHeight="1" outlineLevel="1">
      <c r="A165" s="119"/>
      <c r="B165" s="119"/>
      <c r="C165" s="119"/>
      <c r="D165" s="119"/>
      <c r="E165" s="119"/>
      <c r="F165" s="119"/>
      <c r="G165" s="129"/>
      <c r="H165" s="129"/>
      <c r="L165" s="134"/>
      <c r="M165" s="134"/>
      <c r="N165" s="134"/>
      <c r="O165" s="127"/>
      <c r="P165" s="187"/>
      <c r="Q165" s="179"/>
      <c r="R165" s="127"/>
      <c r="S165" s="180"/>
      <c r="T165" s="122"/>
      <c r="U165" s="122"/>
      <c r="V165" s="122"/>
      <c r="W165" s="124"/>
    </row>
    <row r="166" spans="1:255" ht="21" hidden="1" customHeight="1" outlineLevel="1">
      <c r="A166" s="119"/>
      <c r="B166" s="119"/>
      <c r="C166" s="119"/>
      <c r="D166" s="119"/>
      <c r="E166" s="119"/>
      <c r="F166" s="119"/>
      <c r="G166" s="129"/>
      <c r="H166" s="129"/>
      <c r="L166" s="127"/>
      <c r="M166" s="180"/>
      <c r="N166" s="127"/>
      <c r="O166" s="127"/>
      <c r="P166" s="187"/>
      <c r="Q166" s="179"/>
      <c r="R166" s="127"/>
      <c r="S166" s="180"/>
      <c r="T166" s="122"/>
      <c r="U166" s="122"/>
      <c r="V166" s="122"/>
      <c r="W166" s="124"/>
    </row>
    <row r="167" spans="1:255" ht="21" hidden="1" customHeight="1" outlineLevel="1">
      <c r="G167" s="130"/>
      <c r="H167" s="130"/>
      <c r="L167" s="130"/>
      <c r="M167" s="130"/>
      <c r="N167" s="130"/>
      <c r="O167" s="130"/>
      <c r="P167" s="130"/>
      <c r="Q167" s="130"/>
      <c r="R167" s="130"/>
      <c r="S167" s="130"/>
      <c r="T167" s="122"/>
      <c r="U167" s="122"/>
      <c r="V167" s="122"/>
    </row>
    <row r="168" spans="1:255" s="104" customFormat="1" ht="36" hidden="1" customHeight="1" outlineLevel="1">
      <c r="A168" s="101"/>
      <c r="B168" s="188" t="s">
        <v>771</v>
      </c>
      <c r="C168" s="188"/>
      <c r="D168" s="188"/>
      <c r="E168" s="188"/>
      <c r="F168" s="188"/>
      <c r="G168" s="188"/>
      <c r="H168" s="189"/>
      <c r="I168" s="188"/>
      <c r="J168" s="188"/>
      <c r="K168" s="188"/>
      <c r="L168" s="188"/>
      <c r="M168" s="188"/>
      <c r="N168" s="190"/>
      <c r="O168" s="188"/>
      <c r="P168" s="188"/>
      <c r="Q168" s="188"/>
      <c r="R168" s="188"/>
      <c r="S168" s="188"/>
      <c r="T168" s="188"/>
      <c r="U168" s="188"/>
      <c r="V168" s="188"/>
      <c r="W168" s="188"/>
      <c r="X168" s="106"/>
      <c r="Y168" s="106"/>
      <c r="Z168" s="108"/>
      <c r="AA168" s="106"/>
      <c r="AB168" s="109"/>
      <c r="AC168" s="106"/>
      <c r="AD168" s="106"/>
      <c r="AE168" s="106"/>
      <c r="AF168" s="106"/>
      <c r="AG168" s="106"/>
      <c r="AH168" s="106"/>
      <c r="AI168" s="106"/>
      <c r="AJ168" s="106"/>
      <c r="AK168" s="106"/>
      <c r="AL168" s="103"/>
      <c r="AM168" s="103"/>
      <c r="AN168" s="103"/>
      <c r="AO168" s="103"/>
      <c r="AP168" s="103"/>
      <c r="AQ168" s="103"/>
      <c r="AR168" s="103"/>
      <c r="AS168" s="103"/>
      <c r="AT168" s="103"/>
      <c r="AU168" s="103"/>
      <c r="AV168" s="103"/>
      <c r="AW168" s="103"/>
      <c r="AX168" s="103"/>
      <c r="AY168" s="103"/>
      <c r="AZ168" s="103"/>
      <c r="BA168" s="103"/>
      <c r="BB168" s="103"/>
      <c r="BC168" s="103"/>
      <c r="BD168" s="103"/>
      <c r="BE168" s="103"/>
      <c r="BF168" s="103"/>
      <c r="BG168" s="103"/>
      <c r="BH168" s="103"/>
      <c r="BI168" s="103"/>
      <c r="BJ168" s="103"/>
      <c r="BK168" s="103"/>
      <c r="BL168" s="103"/>
      <c r="BM168" s="103"/>
      <c r="BN168" s="103"/>
      <c r="BO168" s="103"/>
      <c r="BP168" s="103"/>
      <c r="BQ168" s="103"/>
      <c r="BR168" s="103"/>
      <c r="BS168" s="103"/>
      <c r="BT168" s="103"/>
      <c r="BU168" s="103"/>
      <c r="BV168" s="103"/>
      <c r="BW168" s="103"/>
      <c r="BX168" s="103"/>
      <c r="BY168" s="103"/>
      <c r="BZ168" s="103"/>
      <c r="CA168" s="103"/>
      <c r="CB168" s="103"/>
      <c r="CC168" s="103"/>
      <c r="CD168" s="103"/>
      <c r="CE168" s="103"/>
      <c r="CF168" s="103"/>
      <c r="CG168" s="103"/>
      <c r="CH168" s="103"/>
      <c r="CI168" s="103"/>
      <c r="CJ168" s="103"/>
      <c r="CK168" s="103"/>
      <c r="CL168" s="103"/>
      <c r="CM168" s="103"/>
      <c r="CN168" s="103"/>
      <c r="CO168" s="103"/>
      <c r="CP168" s="103"/>
      <c r="CQ168" s="103"/>
      <c r="CR168" s="103"/>
      <c r="CS168" s="103"/>
      <c r="CT168" s="103"/>
      <c r="CU168" s="103"/>
      <c r="CV168" s="103"/>
      <c r="CW168" s="103"/>
      <c r="CX168" s="103"/>
      <c r="CY168" s="103"/>
      <c r="CZ168" s="103"/>
      <c r="DA168" s="103"/>
      <c r="DB168" s="103"/>
      <c r="DC168" s="103"/>
      <c r="DD168" s="103"/>
      <c r="DE168" s="103"/>
      <c r="DF168" s="103"/>
      <c r="DG168" s="103"/>
      <c r="DH168" s="103"/>
      <c r="DI168" s="103"/>
      <c r="DJ168" s="103"/>
      <c r="DK168" s="103"/>
      <c r="DL168" s="103"/>
      <c r="DM168" s="103"/>
      <c r="DN168" s="103"/>
      <c r="DO168" s="103"/>
      <c r="DP168" s="103"/>
      <c r="DQ168" s="103"/>
      <c r="DR168" s="103"/>
      <c r="DS168" s="103"/>
      <c r="DT168" s="103"/>
      <c r="DU168" s="103"/>
      <c r="DV168" s="103"/>
      <c r="DW168" s="103"/>
      <c r="DX168" s="103"/>
      <c r="DY168" s="103"/>
      <c r="DZ168" s="103"/>
      <c r="EA168" s="103"/>
      <c r="EB168" s="103"/>
      <c r="EC168" s="103"/>
      <c r="ED168" s="103"/>
      <c r="EE168" s="103"/>
      <c r="EF168" s="103"/>
      <c r="EG168" s="103"/>
      <c r="EH168" s="103"/>
      <c r="EI168" s="103"/>
      <c r="EJ168" s="103"/>
      <c r="EK168" s="103"/>
      <c r="EL168" s="103"/>
      <c r="EM168" s="103"/>
      <c r="EN168" s="103"/>
      <c r="EO168" s="103"/>
      <c r="EP168" s="103"/>
      <c r="EQ168" s="103"/>
      <c r="ER168" s="103"/>
      <c r="ES168" s="103"/>
      <c r="ET168" s="103"/>
      <c r="EU168" s="103"/>
      <c r="EV168" s="103"/>
      <c r="EW168" s="103"/>
      <c r="EX168" s="103"/>
      <c r="EY168" s="103"/>
      <c r="EZ168" s="103"/>
      <c r="FA168" s="103"/>
      <c r="FB168" s="103"/>
      <c r="FC168" s="103"/>
      <c r="FD168" s="103"/>
      <c r="FE168" s="103"/>
      <c r="FF168" s="103"/>
      <c r="FG168" s="103"/>
      <c r="FH168" s="103"/>
      <c r="FI168" s="103"/>
      <c r="FJ168" s="103"/>
      <c r="FK168" s="103"/>
      <c r="FL168" s="103"/>
      <c r="FM168" s="103"/>
      <c r="FN168" s="103"/>
      <c r="FO168" s="103"/>
      <c r="FP168" s="103"/>
      <c r="FQ168" s="103"/>
      <c r="FR168" s="103"/>
      <c r="FS168" s="103"/>
      <c r="FT168" s="103"/>
      <c r="FU168" s="103"/>
      <c r="FV168" s="103"/>
      <c r="FW168" s="103"/>
      <c r="FX168" s="103"/>
      <c r="FY168" s="103"/>
      <c r="FZ168" s="103"/>
      <c r="GA168" s="103"/>
      <c r="GB168" s="103"/>
      <c r="GC168" s="103"/>
      <c r="GD168" s="103"/>
      <c r="GE168" s="103"/>
      <c r="GF168" s="103"/>
      <c r="GG168" s="103"/>
      <c r="GH168" s="103"/>
      <c r="GI168" s="103"/>
      <c r="GJ168" s="103"/>
      <c r="GK168" s="103"/>
      <c r="GL168" s="103"/>
      <c r="GM168" s="103"/>
      <c r="GN168" s="103"/>
      <c r="GO168" s="103"/>
      <c r="GP168" s="103"/>
      <c r="GQ168" s="103"/>
      <c r="GR168" s="103"/>
      <c r="GS168" s="103"/>
      <c r="GT168" s="103"/>
      <c r="GU168" s="103"/>
      <c r="GV168" s="103"/>
      <c r="GW168" s="103"/>
      <c r="GX168" s="103"/>
      <c r="GY168" s="103"/>
      <c r="GZ168" s="103"/>
      <c r="HA168" s="103"/>
      <c r="HB168" s="103"/>
      <c r="HC168" s="103"/>
      <c r="HD168" s="103"/>
      <c r="HE168" s="103"/>
      <c r="HF168" s="103"/>
      <c r="HG168" s="103"/>
      <c r="HH168" s="103"/>
      <c r="HI168" s="103"/>
      <c r="HJ168" s="103"/>
      <c r="HK168" s="103"/>
      <c r="HL168" s="103"/>
      <c r="HM168" s="103"/>
      <c r="HN168" s="103"/>
      <c r="HO168" s="103"/>
      <c r="HP168" s="103"/>
      <c r="HQ168" s="103"/>
      <c r="HR168" s="103"/>
      <c r="HS168" s="103"/>
      <c r="HT168" s="103"/>
      <c r="HU168" s="103"/>
      <c r="HV168" s="103"/>
      <c r="HW168" s="103"/>
      <c r="HX168" s="103"/>
      <c r="HY168" s="103"/>
      <c r="HZ168" s="103"/>
      <c r="IA168" s="103"/>
      <c r="IB168" s="103"/>
      <c r="IC168" s="103"/>
      <c r="ID168" s="103"/>
      <c r="IE168" s="103"/>
      <c r="IF168" s="103"/>
      <c r="IG168" s="103"/>
      <c r="IH168" s="103"/>
      <c r="II168" s="103"/>
      <c r="IJ168" s="103"/>
      <c r="IK168" s="103"/>
      <c r="IL168" s="103"/>
      <c r="IM168" s="103"/>
      <c r="IN168" s="103"/>
      <c r="IO168" s="103"/>
      <c r="IP168" s="103"/>
      <c r="IQ168" s="103"/>
      <c r="IR168" s="103"/>
      <c r="IS168" s="103"/>
    </row>
    <row r="169" spans="1:255" s="122" customFormat="1" ht="21" hidden="1" customHeight="1" outlineLevel="1">
      <c r="A169" s="112"/>
      <c r="B169" s="112"/>
      <c r="C169" s="121"/>
      <c r="G169" s="123"/>
      <c r="M169" s="127"/>
      <c r="N169" s="127"/>
      <c r="O169" s="127"/>
      <c r="P169" s="128"/>
      <c r="Q169" s="127"/>
      <c r="R169" s="127"/>
      <c r="S169" s="127"/>
      <c r="T169" s="127"/>
      <c r="U169" s="127"/>
      <c r="X169" s="124"/>
      <c r="AM169" s="126"/>
      <c r="AN169" s="126"/>
      <c r="AO169" s="126"/>
      <c r="AP169" s="126"/>
      <c r="AQ169" s="126"/>
      <c r="AR169" s="126"/>
      <c r="AS169" s="126"/>
      <c r="AT169" s="126"/>
      <c r="AU169" s="126"/>
      <c r="AV169" s="126"/>
      <c r="AW169" s="126"/>
      <c r="AX169" s="126"/>
      <c r="AY169" s="126"/>
      <c r="AZ169" s="126"/>
      <c r="BA169" s="126"/>
      <c r="BB169" s="126"/>
      <c r="BC169" s="126"/>
      <c r="BD169" s="126"/>
      <c r="BE169" s="126"/>
      <c r="BF169" s="126"/>
      <c r="BG169" s="126"/>
      <c r="BH169" s="126"/>
      <c r="BI169" s="126"/>
      <c r="BJ169" s="126"/>
      <c r="BK169" s="126"/>
      <c r="BL169" s="126"/>
      <c r="BM169" s="126"/>
      <c r="BN169" s="126"/>
      <c r="BO169" s="126"/>
      <c r="BP169" s="126"/>
      <c r="BQ169" s="126"/>
      <c r="BR169" s="126"/>
      <c r="BS169" s="126"/>
      <c r="BT169" s="126"/>
      <c r="BU169" s="126"/>
      <c r="BV169" s="126"/>
      <c r="BW169" s="126"/>
      <c r="BX169" s="126"/>
      <c r="BY169" s="126"/>
      <c r="BZ169" s="126"/>
      <c r="CA169" s="126"/>
      <c r="CB169" s="126"/>
      <c r="CC169" s="126"/>
      <c r="CD169" s="126"/>
      <c r="CE169" s="126"/>
      <c r="CF169" s="126"/>
      <c r="CG169" s="126"/>
      <c r="CH169" s="126"/>
      <c r="CI169" s="126"/>
      <c r="CJ169" s="126"/>
      <c r="CK169" s="126"/>
      <c r="CL169" s="126"/>
      <c r="CM169" s="126"/>
      <c r="CN169" s="126"/>
      <c r="CO169" s="126"/>
      <c r="CP169" s="126"/>
      <c r="CQ169" s="126"/>
      <c r="CR169" s="126"/>
      <c r="CS169" s="126"/>
      <c r="CT169" s="126"/>
      <c r="CU169" s="126"/>
      <c r="CV169" s="126"/>
      <c r="CW169" s="126"/>
      <c r="CX169" s="126"/>
      <c r="CY169" s="126"/>
      <c r="CZ169" s="126"/>
      <c r="DA169" s="126"/>
      <c r="DB169" s="126"/>
      <c r="DC169" s="126"/>
      <c r="DD169" s="126"/>
      <c r="DE169" s="126"/>
      <c r="DF169" s="126"/>
      <c r="DG169" s="126"/>
      <c r="DH169" s="126"/>
      <c r="DI169" s="126"/>
      <c r="DJ169" s="126"/>
      <c r="DK169" s="126"/>
      <c r="DL169" s="126"/>
      <c r="DM169" s="126"/>
      <c r="DN169" s="126"/>
      <c r="DO169" s="126"/>
      <c r="DP169" s="126"/>
      <c r="DQ169" s="126"/>
      <c r="DR169" s="126"/>
      <c r="DS169" s="126"/>
      <c r="DT169" s="126"/>
      <c r="DU169" s="126"/>
      <c r="DV169" s="126"/>
      <c r="DW169" s="126"/>
      <c r="DX169" s="126"/>
      <c r="DY169" s="126"/>
      <c r="DZ169" s="126"/>
      <c r="EA169" s="126"/>
      <c r="EB169" s="126"/>
      <c r="EC169" s="126"/>
      <c r="ED169" s="126"/>
      <c r="EE169" s="126"/>
      <c r="EF169" s="126"/>
      <c r="EG169" s="126"/>
      <c r="EH169" s="126"/>
      <c r="EI169" s="126"/>
      <c r="EJ169" s="126"/>
      <c r="EK169" s="126"/>
      <c r="EL169" s="126"/>
      <c r="EM169" s="126"/>
      <c r="EN169" s="126"/>
      <c r="EO169" s="126"/>
      <c r="EP169" s="126"/>
      <c r="EQ169" s="126"/>
      <c r="ER169" s="126"/>
      <c r="ES169" s="126"/>
      <c r="ET169" s="126"/>
      <c r="EU169" s="126"/>
      <c r="EV169" s="126"/>
      <c r="EW169" s="126"/>
      <c r="EX169" s="126"/>
      <c r="EY169" s="126"/>
      <c r="EZ169" s="126"/>
      <c r="FA169" s="126"/>
      <c r="FB169" s="126"/>
      <c r="FC169" s="126"/>
      <c r="FD169" s="126"/>
      <c r="FE169" s="126"/>
      <c r="FF169" s="126"/>
      <c r="FG169" s="126"/>
      <c r="FH169" s="126"/>
      <c r="FI169" s="126"/>
      <c r="FJ169" s="126"/>
      <c r="FK169" s="126"/>
      <c r="FL169" s="126"/>
      <c r="FM169" s="126"/>
      <c r="FN169" s="126"/>
      <c r="FO169" s="126"/>
      <c r="FP169" s="126"/>
      <c r="FQ169" s="126"/>
      <c r="FR169" s="126"/>
      <c r="FS169" s="126"/>
      <c r="FT169" s="126"/>
      <c r="FU169" s="126"/>
      <c r="FV169" s="126"/>
      <c r="FW169" s="126"/>
      <c r="FX169" s="126"/>
      <c r="FY169" s="126"/>
      <c r="FZ169" s="126"/>
      <c r="GA169" s="126"/>
      <c r="GB169" s="126"/>
      <c r="GC169" s="126"/>
      <c r="GD169" s="126"/>
      <c r="GE169" s="126"/>
      <c r="GF169" s="126"/>
      <c r="GG169" s="126"/>
      <c r="GH169" s="126"/>
      <c r="GI169" s="126"/>
      <c r="GJ169" s="126"/>
      <c r="GK169" s="126"/>
      <c r="GL169" s="126"/>
      <c r="GM169" s="126"/>
      <c r="GN169" s="126"/>
      <c r="GO169" s="126"/>
      <c r="GP169" s="126"/>
      <c r="GQ169" s="126"/>
      <c r="GR169" s="126"/>
      <c r="GS169" s="126"/>
      <c r="GT169" s="126"/>
      <c r="GU169" s="126"/>
      <c r="GV169" s="126"/>
      <c r="GW169" s="126"/>
      <c r="GX169" s="126"/>
      <c r="GY169" s="126"/>
      <c r="GZ169" s="126"/>
      <c r="HA169" s="126"/>
      <c r="HB169" s="126"/>
      <c r="HC169" s="126"/>
      <c r="HD169" s="126"/>
      <c r="HE169" s="126"/>
      <c r="HF169" s="126"/>
      <c r="HG169" s="126"/>
      <c r="HH169" s="126"/>
      <c r="HI169" s="126"/>
      <c r="HJ169" s="126"/>
      <c r="HK169" s="126"/>
      <c r="HL169" s="126"/>
      <c r="HM169" s="126"/>
      <c r="HN169" s="126"/>
      <c r="HO169" s="126"/>
      <c r="HP169" s="126"/>
      <c r="HQ169" s="126"/>
      <c r="HR169" s="126"/>
      <c r="HS169" s="126"/>
      <c r="HT169" s="126"/>
      <c r="HU169" s="126"/>
      <c r="HV169" s="126"/>
      <c r="HW169" s="126"/>
      <c r="HX169" s="126"/>
      <c r="HY169" s="126"/>
      <c r="HZ169" s="126"/>
      <c r="IA169" s="126"/>
      <c r="IB169" s="126"/>
      <c r="IC169" s="126"/>
      <c r="ID169" s="126"/>
      <c r="IE169" s="126"/>
      <c r="IF169" s="126"/>
      <c r="IG169" s="126"/>
      <c r="IH169" s="126"/>
      <c r="II169" s="126"/>
      <c r="IJ169" s="126"/>
      <c r="IK169" s="126"/>
      <c r="IL169" s="126"/>
      <c r="IM169" s="126"/>
      <c r="IN169" s="126"/>
      <c r="IO169" s="126"/>
      <c r="IP169" s="126"/>
      <c r="IQ169" s="126"/>
      <c r="IR169" s="126"/>
      <c r="IS169" s="126"/>
    </row>
    <row r="170" spans="1:255" s="122" customFormat="1" ht="21" hidden="1" customHeight="1" outlineLevel="1">
      <c r="A170" s="112"/>
      <c r="B170" s="112"/>
      <c r="C170" s="121"/>
      <c r="G170" s="187" t="s">
        <v>773</v>
      </c>
      <c r="H170" s="179"/>
      <c r="I170" s="180"/>
      <c r="J170" s="180"/>
      <c r="K170" s="127"/>
      <c r="L170" s="187" t="s">
        <v>749</v>
      </c>
      <c r="M170" s="187"/>
      <c r="N170" s="187" t="s">
        <v>774</v>
      </c>
      <c r="O170" s="187"/>
      <c r="P170" s="187"/>
      <c r="Q170" s="187" t="s">
        <v>195</v>
      </c>
      <c r="W170" s="187" t="s">
        <v>776</v>
      </c>
      <c r="X170" s="187"/>
      <c r="Y170" s="187"/>
      <c r="AC170" s="125"/>
      <c r="AN170" s="126"/>
      <c r="AO170" s="126"/>
      <c r="AP170" s="126"/>
      <c r="AQ170" s="126"/>
      <c r="AR170" s="126"/>
      <c r="AS170" s="126"/>
      <c r="AT170" s="126"/>
      <c r="AU170" s="126"/>
      <c r="AV170" s="126"/>
      <c r="AW170" s="126"/>
      <c r="AX170" s="126"/>
      <c r="AY170" s="126"/>
      <c r="AZ170" s="126"/>
      <c r="BA170" s="126"/>
      <c r="BB170" s="126"/>
      <c r="BC170" s="126"/>
      <c r="BD170" s="126"/>
      <c r="BE170" s="126"/>
      <c r="BF170" s="126"/>
      <c r="BG170" s="126"/>
      <c r="BH170" s="126"/>
      <c r="BI170" s="126"/>
      <c r="BJ170" s="126"/>
      <c r="BK170" s="126"/>
      <c r="BL170" s="126"/>
      <c r="BM170" s="126"/>
      <c r="BN170" s="126"/>
      <c r="BO170" s="126"/>
      <c r="BP170" s="126"/>
      <c r="BQ170" s="126"/>
      <c r="BR170" s="126"/>
      <c r="BS170" s="126"/>
      <c r="BT170" s="126"/>
      <c r="BU170" s="126"/>
      <c r="BV170" s="126"/>
      <c r="BW170" s="126"/>
      <c r="BX170" s="126"/>
      <c r="BY170" s="126"/>
      <c r="BZ170" s="126"/>
      <c r="CA170" s="126"/>
      <c r="CB170" s="126"/>
      <c r="CC170" s="126"/>
      <c r="CD170" s="126"/>
      <c r="CE170" s="126"/>
      <c r="CF170" s="126"/>
      <c r="CG170" s="126"/>
      <c r="CH170" s="126"/>
      <c r="CI170" s="126"/>
      <c r="CJ170" s="126"/>
      <c r="CK170" s="126"/>
      <c r="CL170" s="126"/>
      <c r="CM170" s="126"/>
      <c r="CN170" s="126"/>
      <c r="CO170" s="126"/>
      <c r="CP170" s="126"/>
      <c r="CQ170" s="126"/>
      <c r="CR170" s="126"/>
      <c r="CS170" s="126"/>
      <c r="CT170" s="126"/>
      <c r="CU170" s="126"/>
      <c r="CV170" s="126"/>
      <c r="CW170" s="126"/>
      <c r="CX170" s="126"/>
      <c r="CY170" s="126"/>
      <c r="CZ170" s="126"/>
      <c r="DA170" s="126"/>
      <c r="DB170" s="126"/>
      <c r="DC170" s="126"/>
      <c r="DD170" s="126"/>
      <c r="DE170" s="126"/>
      <c r="DF170" s="126"/>
      <c r="DG170" s="126"/>
      <c r="DH170" s="126"/>
      <c r="DI170" s="126"/>
      <c r="DJ170" s="126"/>
      <c r="DK170" s="126"/>
      <c r="DL170" s="126"/>
      <c r="DM170" s="126"/>
      <c r="DN170" s="126"/>
      <c r="DO170" s="126"/>
      <c r="DP170" s="126"/>
      <c r="DQ170" s="126"/>
      <c r="DR170" s="126"/>
      <c r="DS170" s="126"/>
      <c r="DT170" s="126"/>
      <c r="DU170" s="126"/>
      <c r="DV170" s="126"/>
      <c r="DW170" s="126"/>
      <c r="DX170" s="126"/>
      <c r="DY170" s="126"/>
      <c r="DZ170" s="126"/>
      <c r="EA170" s="126"/>
      <c r="EB170" s="126"/>
      <c r="EC170" s="126"/>
      <c r="ED170" s="126"/>
      <c r="EE170" s="126"/>
      <c r="EF170" s="126"/>
      <c r="EG170" s="126"/>
      <c r="EH170" s="126"/>
      <c r="EI170" s="126"/>
      <c r="EJ170" s="126"/>
      <c r="EK170" s="126"/>
      <c r="EL170" s="126"/>
      <c r="EM170" s="126"/>
      <c r="EN170" s="126"/>
      <c r="EO170" s="126"/>
      <c r="EP170" s="126"/>
      <c r="EQ170" s="126"/>
      <c r="ER170" s="126"/>
      <c r="ES170" s="126"/>
      <c r="ET170" s="126"/>
      <c r="EU170" s="126"/>
      <c r="EV170" s="126"/>
      <c r="EW170" s="126"/>
      <c r="EX170" s="126"/>
      <c r="EY170" s="126"/>
      <c r="EZ170" s="126"/>
      <c r="FA170" s="126"/>
      <c r="FB170" s="126"/>
      <c r="FC170" s="126"/>
      <c r="FD170" s="126"/>
      <c r="FE170" s="126"/>
      <c r="FF170" s="126"/>
      <c r="FG170" s="126"/>
      <c r="FH170" s="126"/>
      <c r="FI170" s="126"/>
      <c r="FJ170" s="126"/>
      <c r="FK170" s="126"/>
      <c r="FL170" s="126"/>
      <c r="FM170" s="126"/>
      <c r="FN170" s="126"/>
      <c r="FO170" s="126"/>
      <c r="FP170" s="126"/>
      <c r="FQ170" s="126"/>
      <c r="FR170" s="126"/>
      <c r="FS170" s="126"/>
      <c r="FT170" s="126"/>
      <c r="FU170" s="126"/>
      <c r="FV170" s="126"/>
      <c r="FW170" s="126"/>
      <c r="FX170" s="126"/>
      <c r="FY170" s="126"/>
      <c r="FZ170" s="126"/>
      <c r="GA170" s="126"/>
      <c r="GB170" s="126"/>
      <c r="GC170" s="126"/>
      <c r="GD170" s="126"/>
      <c r="GE170" s="126"/>
      <c r="GF170" s="126"/>
      <c r="GG170" s="126"/>
      <c r="GH170" s="126"/>
      <c r="GI170" s="126"/>
      <c r="GJ170" s="126"/>
      <c r="GK170" s="126"/>
      <c r="GL170" s="126"/>
      <c r="GM170" s="126"/>
      <c r="GN170" s="126"/>
      <c r="GO170" s="126"/>
      <c r="GP170" s="126"/>
      <c r="GQ170" s="126"/>
      <c r="GR170" s="126"/>
      <c r="GS170" s="126"/>
      <c r="GT170" s="126"/>
      <c r="GU170" s="126"/>
      <c r="GV170" s="126"/>
      <c r="GW170" s="126"/>
      <c r="GX170" s="126"/>
      <c r="GY170" s="126"/>
      <c r="GZ170" s="126"/>
      <c r="HA170" s="126"/>
      <c r="HB170" s="126"/>
      <c r="HC170" s="126"/>
      <c r="HD170" s="126"/>
      <c r="HE170" s="126"/>
      <c r="HF170" s="126"/>
      <c r="HG170" s="126"/>
      <c r="HH170" s="126"/>
      <c r="HI170" s="126"/>
      <c r="HJ170" s="126"/>
      <c r="HK170" s="126"/>
      <c r="HL170" s="126"/>
      <c r="HM170" s="126"/>
      <c r="HN170" s="126"/>
      <c r="HO170" s="126"/>
      <c r="HP170" s="126"/>
      <c r="HQ170" s="126"/>
      <c r="HR170" s="126"/>
      <c r="HS170" s="126"/>
      <c r="HT170" s="126"/>
      <c r="HU170" s="126"/>
      <c r="HV170" s="126"/>
      <c r="HW170" s="126"/>
      <c r="HX170" s="126"/>
      <c r="HY170" s="126"/>
      <c r="HZ170" s="126"/>
      <c r="IA170" s="126"/>
      <c r="IB170" s="126"/>
      <c r="IC170" s="126"/>
      <c r="ID170" s="126"/>
      <c r="IE170" s="126"/>
      <c r="IF170" s="126"/>
      <c r="IG170" s="126"/>
      <c r="IH170" s="126"/>
      <c r="II170" s="126"/>
      <c r="IJ170" s="126"/>
      <c r="IK170" s="126"/>
      <c r="IL170" s="126"/>
      <c r="IM170" s="126"/>
      <c r="IN170" s="126"/>
      <c r="IO170" s="126"/>
      <c r="IP170" s="126"/>
      <c r="IQ170" s="126"/>
      <c r="IR170" s="126"/>
      <c r="IS170" s="126"/>
      <c r="IT170" s="126"/>
      <c r="IU170" s="126"/>
    </row>
    <row r="171" spans="1:255" s="122" customFormat="1" ht="13" hidden="1" customHeight="1" outlineLevel="1">
      <c r="A171" s="112"/>
      <c r="B171" s="112"/>
      <c r="C171" s="112"/>
      <c r="D171" s="112"/>
      <c r="E171" s="112"/>
      <c r="F171" s="112"/>
      <c r="G171" s="121"/>
      <c r="I171" s="127"/>
      <c r="J171" s="127"/>
      <c r="K171" s="128"/>
      <c r="L171" s="152"/>
      <c r="M171" s="153"/>
      <c r="N171" s="127"/>
      <c r="P171" s="154"/>
      <c r="V171" s="127"/>
      <c r="W171" s="144"/>
      <c r="AA171" s="144"/>
      <c r="AD171" s="124"/>
      <c r="AF171" s="125"/>
      <c r="AL171" s="126"/>
      <c r="AM171" s="126"/>
      <c r="AN171" s="126"/>
      <c r="AO171" s="126"/>
      <c r="AP171" s="126"/>
      <c r="AQ171" s="126"/>
      <c r="AR171" s="126"/>
      <c r="AS171" s="126"/>
      <c r="AT171" s="126"/>
      <c r="AU171" s="126"/>
      <c r="AV171" s="126"/>
      <c r="AW171" s="126"/>
      <c r="AX171" s="126"/>
      <c r="AY171" s="126"/>
      <c r="AZ171" s="126"/>
      <c r="BA171" s="126"/>
      <c r="BB171" s="126"/>
      <c r="BC171" s="126"/>
      <c r="BD171" s="126"/>
      <c r="BE171" s="126"/>
      <c r="BF171" s="126"/>
      <c r="BG171" s="126"/>
      <c r="BH171" s="126"/>
      <c r="BI171" s="126"/>
      <c r="BJ171" s="126"/>
      <c r="BK171" s="126"/>
      <c r="BL171" s="126"/>
      <c r="BM171" s="126"/>
      <c r="BN171" s="126"/>
      <c r="BO171" s="126"/>
      <c r="BP171" s="126"/>
      <c r="BQ171" s="126"/>
      <c r="BR171" s="126"/>
      <c r="BS171" s="126"/>
      <c r="BT171" s="126"/>
      <c r="BU171" s="126"/>
      <c r="BV171" s="126"/>
      <c r="BW171" s="126"/>
      <c r="BX171" s="126"/>
      <c r="BY171" s="126"/>
      <c r="BZ171" s="126"/>
      <c r="CA171" s="126"/>
      <c r="CB171" s="126"/>
      <c r="CC171" s="126"/>
      <c r="CD171" s="126"/>
      <c r="CE171" s="126"/>
      <c r="CF171" s="126"/>
      <c r="CG171" s="126"/>
      <c r="CH171" s="126"/>
      <c r="CI171" s="126"/>
      <c r="CJ171" s="126"/>
      <c r="CK171" s="126"/>
      <c r="CL171" s="126"/>
      <c r="CM171" s="126"/>
      <c r="CN171" s="126"/>
      <c r="CO171" s="126"/>
      <c r="CP171" s="126"/>
      <c r="CQ171" s="126"/>
      <c r="CR171" s="126"/>
      <c r="CS171" s="126"/>
      <c r="CT171" s="126"/>
      <c r="CU171" s="126"/>
      <c r="CV171" s="126"/>
      <c r="CW171" s="126"/>
      <c r="CX171" s="126"/>
      <c r="CY171" s="126"/>
      <c r="CZ171" s="126"/>
      <c r="DA171" s="126"/>
      <c r="DB171" s="126"/>
      <c r="DC171" s="126"/>
      <c r="DD171" s="126"/>
      <c r="DE171" s="126"/>
      <c r="DF171" s="126"/>
      <c r="DG171" s="126"/>
      <c r="DH171" s="126"/>
      <c r="DI171" s="126"/>
      <c r="DJ171" s="126"/>
      <c r="DK171" s="126"/>
      <c r="DL171" s="126"/>
      <c r="DM171" s="126"/>
      <c r="DN171" s="126"/>
      <c r="DO171" s="126"/>
      <c r="DP171" s="126"/>
      <c r="DQ171" s="126"/>
      <c r="DR171" s="126"/>
      <c r="DS171" s="126"/>
      <c r="DT171" s="126"/>
      <c r="DU171" s="126"/>
      <c r="DV171" s="126"/>
      <c r="DW171" s="126"/>
      <c r="DX171" s="126"/>
      <c r="DY171" s="126"/>
      <c r="DZ171" s="126"/>
      <c r="EA171" s="126"/>
      <c r="EB171" s="126"/>
      <c r="EC171" s="126"/>
      <c r="ED171" s="126"/>
      <c r="EE171" s="126"/>
      <c r="EF171" s="126"/>
      <c r="EG171" s="126"/>
      <c r="EH171" s="126"/>
      <c r="EI171" s="126"/>
      <c r="EJ171" s="126"/>
      <c r="EK171" s="126"/>
      <c r="EL171" s="126"/>
      <c r="EM171" s="126"/>
      <c r="EN171" s="126"/>
      <c r="EO171" s="126"/>
      <c r="EP171" s="126"/>
      <c r="EQ171" s="126"/>
      <c r="ER171" s="126"/>
      <c r="ES171" s="126"/>
      <c r="ET171" s="126"/>
      <c r="EU171" s="126"/>
      <c r="EV171" s="126"/>
      <c r="EW171" s="126"/>
      <c r="EX171" s="126"/>
      <c r="EY171" s="126"/>
      <c r="EZ171" s="126"/>
      <c r="FA171" s="126"/>
      <c r="FB171" s="126"/>
      <c r="FC171" s="126"/>
      <c r="FD171" s="126"/>
      <c r="FE171" s="126"/>
      <c r="FF171" s="126"/>
      <c r="FG171" s="126"/>
      <c r="FH171" s="126"/>
      <c r="FI171" s="126"/>
      <c r="FJ171" s="126"/>
      <c r="FK171" s="126"/>
      <c r="FL171" s="126"/>
      <c r="FM171" s="126"/>
      <c r="FN171" s="126"/>
      <c r="FO171" s="126"/>
      <c r="FP171" s="126"/>
      <c r="FQ171" s="126"/>
      <c r="FR171" s="126"/>
      <c r="FS171" s="126"/>
      <c r="FT171" s="126"/>
      <c r="FU171" s="126"/>
      <c r="FV171" s="126"/>
      <c r="FW171" s="126"/>
      <c r="FX171" s="126"/>
      <c r="FY171" s="126"/>
      <c r="FZ171" s="126"/>
      <c r="GA171" s="126"/>
      <c r="GB171" s="126"/>
      <c r="GC171" s="126"/>
      <c r="GD171" s="126"/>
      <c r="GE171" s="126"/>
      <c r="GF171" s="126"/>
      <c r="GG171" s="126"/>
      <c r="GH171" s="126"/>
      <c r="GI171" s="126"/>
      <c r="GJ171" s="126"/>
      <c r="GK171" s="126"/>
      <c r="GL171" s="126"/>
      <c r="GM171" s="126"/>
      <c r="GN171" s="126"/>
      <c r="GO171" s="126"/>
      <c r="GP171" s="126"/>
      <c r="GQ171" s="126"/>
      <c r="GR171" s="126"/>
      <c r="GS171" s="126"/>
      <c r="GT171" s="126"/>
      <c r="GU171" s="126"/>
      <c r="GV171" s="126"/>
      <c r="GW171" s="126"/>
      <c r="GX171" s="126"/>
      <c r="GY171" s="126"/>
      <c r="GZ171" s="126"/>
      <c r="HA171" s="126"/>
      <c r="HB171" s="126"/>
      <c r="HC171" s="126"/>
      <c r="HD171" s="126"/>
      <c r="HE171" s="126"/>
      <c r="HF171" s="126"/>
      <c r="HG171" s="126"/>
      <c r="HH171" s="126"/>
      <c r="HI171" s="126"/>
      <c r="HJ171" s="126"/>
      <c r="HK171" s="126"/>
      <c r="HL171" s="126"/>
      <c r="HM171" s="126"/>
      <c r="HN171" s="126"/>
      <c r="HO171" s="126"/>
      <c r="HP171" s="126"/>
      <c r="HQ171" s="126"/>
      <c r="HR171" s="126"/>
      <c r="HS171" s="126"/>
      <c r="HT171" s="126"/>
      <c r="HU171" s="126"/>
      <c r="HV171" s="126"/>
      <c r="HW171" s="126"/>
      <c r="HX171" s="126"/>
      <c r="HY171" s="126"/>
      <c r="HZ171" s="126"/>
      <c r="IA171" s="126"/>
      <c r="IB171" s="126"/>
      <c r="IC171" s="126"/>
      <c r="ID171" s="126"/>
      <c r="IE171" s="126"/>
      <c r="IF171" s="126"/>
      <c r="IG171" s="126"/>
      <c r="IH171" s="126"/>
      <c r="II171" s="126"/>
      <c r="IJ171" s="126"/>
      <c r="IK171" s="126"/>
      <c r="IL171" s="126"/>
      <c r="IM171" s="126"/>
      <c r="IN171" s="126"/>
      <c r="IO171" s="126"/>
      <c r="IP171" s="126"/>
      <c r="IQ171" s="126"/>
      <c r="IR171" s="126"/>
      <c r="IS171" s="126"/>
    </row>
    <row r="172" spans="1:255" s="100" customFormat="1" ht="20" hidden="1" customHeight="1" outlineLevel="1">
      <c r="B172" s="651" t="s">
        <v>399</v>
      </c>
      <c r="D172" s="651"/>
      <c r="F172" s="1886">
        <f>N172*J172</f>
        <v>0</v>
      </c>
      <c r="G172" s="1886"/>
      <c r="H172" s="651" t="s">
        <v>5</v>
      </c>
      <c r="I172" s="191">
        <f t="shared" ref="I172:I177" si="2">IF(F$177=0,0,F172/F$177)</f>
        <v>0</v>
      </c>
      <c r="J172" s="1887">
        <f>'E2 Serres'!BD218</f>
        <v>0</v>
      </c>
      <c r="K172" s="1887"/>
      <c r="L172" s="1887"/>
      <c r="M172" s="651" t="s">
        <v>29</v>
      </c>
      <c r="N172" s="364">
        <v>5</v>
      </c>
      <c r="O172" s="651" t="s">
        <v>50</v>
      </c>
      <c r="P172" s="154"/>
      <c r="W172" s="196">
        <f>ROUND(W$177*I172,-3)</f>
        <v>0</v>
      </c>
      <c r="X172" s="197" t="s">
        <v>5</v>
      </c>
      <c r="Y172" s="191">
        <f t="shared" ref="Y172:Y177" si="3">IF(W$177=0,0,W172/W$177)</f>
        <v>0</v>
      </c>
      <c r="Z172" s="101"/>
      <c r="AA172" s="119"/>
      <c r="AC172" s="157"/>
      <c r="AD172" s="101"/>
    </row>
    <row r="173" spans="1:255" s="100" customFormat="1" ht="20.25" hidden="1" customHeight="1" outlineLevel="1">
      <c r="B173" s="651" t="s">
        <v>704</v>
      </c>
      <c r="D173" s="651"/>
      <c r="F173" s="1886">
        <f>N173*J173</f>
        <v>0</v>
      </c>
      <c r="G173" s="1886"/>
      <c r="H173" s="650" t="s">
        <v>5</v>
      </c>
      <c r="I173" s="191">
        <f t="shared" si="2"/>
        <v>0</v>
      </c>
      <c r="J173" s="1888">
        <f>'E2 Serres'!BG218</f>
        <v>0</v>
      </c>
      <c r="K173" s="1888"/>
      <c r="L173" s="1888"/>
      <c r="M173" s="651" t="s">
        <v>29</v>
      </c>
      <c r="N173" s="364">
        <v>17</v>
      </c>
      <c r="O173" s="651" t="s">
        <v>50</v>
      </c>
      <c r="P173" s="154"/>
      <c r="W173" s="196">
        <f>ROUND(W$177*I173,-3)</f>
        <v>0</v>
      </c>
      <c r="X173" s="197" t="s">
        <v>5</v>
      </c>
      <c r="Y173" s="191">
        <f t="shared" si="3"/>
        <v>0</v>
      </c>
      <c r="Z173" s="101"/>
      <c r="AA173" s="119"/>
      <c r="AC173" s="157"/>
      <c r="AD173" s="101"/>
    </row>
    <row r="174" spans="1:255" s="100" customFormat="1" ht="20.25" hidden="1" customHeight="1" outlineLevel="1">
      <c r="B174" s="651" t="s">
        <v>705</v>
      </c>
      <c r="D174" s="651"/>
      <c r="F174" s="1886">
        <f>N174*J174</f>
        <v>0</v>
      </c>
      <c r="G174" s="1886"/>
      <c r="H174" s="650" t="s">
        <v>5</v>
      </c>
      <c r="I174" s="191">
        <f t="shared" si="2"/>
        <v>0</v>
      </c>
      <c r="J174" s="1889">
        <f>F74</f>
        <v>0</v>
      </c>
      <c r="K174" s="1888"/>
      <c r="L174" s="1888"/>
      <c r="M174" s="651" t="s">
        <v>29</v>
      </c>
      <c r="N174" s="364">
        <v>17</v>
      </c>
      <c r="O174" s="651" t="s">
        <v>50</v>
      </c>
      <c r="P174" s="154"/>
      <c r="W174" s="196">
        <f>ROUND(W$177*I174,-3)</f>
        <v>0</v>
      </c>
      <c r="X174" s="197" t="s">
        <v>5</v>
      </c>
      <c r="Y174" s="191">
        <f t="shared" si="3"/>
        <v>0</v>
      </c>
      <c r="Z174" s="101"/>
      <c r="AA174" s="119"/>
      <c r="AC174" s="157"/>
      <c r="AD174" s="101"/>
    </row>
    <row r="175" spans="1:255" s="100" customFormat="1" ht="20.25" hidden="1" customHeight="1" outlineLevel="1">
      <c r="B175" s="651" t="s">
        <v>194</v>
      </c>
      <c r="D175" s="651"/>
      <c r="F175" s="1886">
        <f>N175*J175*Q175</f>
        <v>0</v>
      </c>
      <c r="G175" s="1886"/>
      <c r="H175" s="650" t="s">
        <v>5</v>
      </c>
      <c r="I175" s="191">
        <f t="shared" si="2"/>
        <v>0</v>
      </c>
      <c r="J175" s="1888">
        <f>F76</f>
        <v>0</v>
      </c>
      <c r="K175" s="1888"/>
      <c r="L175" s="1888"/>
      <c r="M175" s="651" t="s">
        <v>32</v>
      </c>
      <c r="N175" s="364">
        <v>100</v>
      </c>
      <c r="O175" s="651" t="s">
        <v>75</v>
      </c>
      <c r="P175" s="154"/>
      <c r="Q175" s="191">
        <f>F77/12</f>
        <v>0</v>
      </c>
      <c r="W175" s="196">
        <f>ROUND(W$177*I175,-3)</f>
        <v>0</v>
      </c>
      <c r="X175" s="197" t="s">
        <v>5</v>
      </c>
      <c r="Y175" s="191">
        <f t="shared" si="3"/>
        <v>0</v>
      </c>
      <c r="Z175" s="101"/>
      <c r="AA175" s="119"/>
      <c r="AC175" s="157"/>
      <c r="AD175" s="101"/>
    </row>
    <row r="176" spans="1:255" s="100" customFormat="1" ht="20.25" hidden="1" customHeight="1" outlineLevel="1">
      <c r="B176" s="651" t="s">
        <v>772</v>
      </c>
      <c r="D176" s="651"/>
      <c r="F176" s="1886">
        <f>N176*J176/1000</f>
        <v>0</v>
      </c>
      <c r="G176" s="1886"/>
      <c r="H176" s="650" t="s">
        <v>5</v>
      </c>
      <c r="I176" s="191">
        <f t="shared" si="2"/>
        <v>0</v>
      </c>
      <c r="J176" s="1888">
        <f>'E2 Serres'!BV218</f>
        <v>0</v>
      </c>
      <c r="K176" s="1888"/>
      <c r="L176" s="1888"/>
      <c r="M176" s="651" t="s">
        <v>30</v>
      </c>
      <c r="N176" s="364">
        <v>27</v>
      </c>
      <c r="O176" s="651" t="s">
        <v>51</v>
      </c>
      <c r="P176" s="154"/>
      <c r="W176" s="196">
        <f>ROUND(W$177*I176,-3)</f>
        <v>0</v>
      </c>
      <c r="X176" s="197" t="s">
        <v>5</v>
      </c>
      <c r="Y176" s="191">
        <f t="shared" si="3"/>
        <v>0</v>
      </c>
      <c r="Z176" s="101"/>
      <c r="AA176" s="119"/>
      <c r="AC176" s="157"/>
      <c r="AD176" s="101"/>
    </row>
    <row r="177" spans="1:31" s="181" customFormat="1" ht="20.25" hidden="1" customHeight="1" outlineLevel="1">
      <c r="B177" s="199" t="s">
        <v>39</v>
      </c>
      <c r="C177" s="199"/>
      <c r="D177" s="200"/>
      <c r="F177" s="1885">
        <f>SUM(F172:G176)</f>
        <v>0</v>
      </c>
      <c r="G177" s="1885"/>
      <c r="H177" s="627" t="s">
        <v>5</v>
      </c>
      <c r="I177" s="533">
        <f t="shared" si="2"/>
        <v>0</v>
      </c>
      <c r="J177" s="201"/>
      <c r="W177" s="758">
        <f>F55-F56-F57</f>
        <v>0</v>
      </c>
      <c r="X177" s="627" t="s">
        <v>5</v>
      </c>
      <c r="Y177" s="533">
        <f t="shared" si="3"/>
        <v>0</v>
      </c>
      <c r="AA177" s="203" t="s">
        <v>777</v>
      </c>
      <c r="AC177" s="157"/>
      <c r="AE177" s="202"/>
    </row>
    <row r="178" spans="1:31" s="114" customFormat="1" ht="20.25" hidden="1" customHeight="1" outlineLevel="1">
      <c r="B178" s="133"/>
      <c r="C178" s="133"/>
      <c r="D178" s="133"/>
      <c r="F178" s="759"/>
      <c r="G178" s="759"/>
      <c r="H178" s="193"/>
      <c r="I178" s="194"/>
      <c r="J178" s="148"/>
      <c r="L178" s="134"/>
      <c r="M178" s="146"/>
      <c r="N178" s="146"/>
      <c r="O178" s="155"/>
      <c r="P178" s="154"/>
      <c r="Q178" s="134"/>
      <c r="R178" s="131"/>
      <c r="S178" s="155"/>
      <c r="T178" s="155"/>
      <c r="U178" s="133"/>
      <c r="V178" s="148"/>
      <c r="W178" s="131"/>
      <c r="Y178" s="116"/>
      <c r="AC178" s="117"/>
      <c r="AE178" s="118"/>
    </row>
    <row r="179" spans="1:31" s="114" customFormat="1" ht="20.25" hidden="1" customHeight="1" outlineLevel="1">
      <c r="B179" s="651" t="s">
        <v>775</v>
      </c>
      <c r="C179" s="133"/>
      <c r="D179" s="651"/>
      <c r="F179" s="1865">
        <f>F177</f>
        <v>0</v>
      </c>
      <c r="G179" s="1865"/>
      <c r="H179" s="195" t="s">
        <v>5</v>
      </c>
      <c r="I179" s="192">
        <f>IF(F$179=0,0,F179/F$179)</f>
        <v>0</v>
      </c>
      <c r="J179" s="148"/>
      <c r="L179" s="145"/>
      <c r="M179" s="146"/>
      <c r="N179" s="146"/>
      <c r="O179" s="155"/>
      <c r="P179" s="150"/>
      <c r="Q179" s="134"/>
      <c r="R179" s="131"/>
      <c r="S179" s="155"/>
      <c r="T179" s="155"/>
      <c r="U179" s="133"/>
      <c r="V179" s="148"/>
      <c r="W179" s="131"/>
      <c r="Y179" s="116"/>
      <c r="AC179" s="117"/>
      <c r="AE179" s="118"/>
    </row>
    <row r="180" spans="1:31" s="114" customFormat="1" ht="20.25" hidden="1" customHeight="1" outlineLevel="1">
      <c r="B180" s="651" t="s">
        <v>778</v>
      </c>
      <c r="C180" s="113"/>
      <c r="D180" s="651"/>
      <c r="F180" s="1865">
        <f>W177</f>
        <v>0</v>
      </c>
      <c r="G180" s="1865"/>
      <c r="H180" s="195" t="s">
        <v>5</v>
      </c>
      <c r="I180" s="192">
        <f>IF(F$179=0,0,F180/F$179)</f>
        <v>0</v>
      </c>
      <c r="J180" s="148"/>
      <c r="L180" s="361">
        <v>1.5</v>
      </c>
      <c r="M180" s="146">
        <f>IF(I180&gt;L180,1,0)</f>
        <v>0</v>
      </c>
      <c r="N180" s="146"/>
      <c r="O180" s="155"/>
      <c r="P180" s="150"/>
      <c r="Q180" s="134"/>
      <c r="R180" s="131"/>
      <c r="S180" s="1884"/>
      <c r="T180" s="1884"/>
      <c r="U180" s="133"/>
      <c r="V180" s="148"/>
      <c r="W180" s="131"/>
      <c r="Y180" s="116"/>
      <c r="AC180" s="117"/>
      <c r="AE180" s="118"/>
    </row>
    <row r="181" spans="1:31" s="114" customFormat="1" ht="20.25" hidden="1" customHeight="1" outlineLevel="1">
      <c r="B181" s="651" t="s">
        <v>779</v>
      </c>
      <c r="C181" s="113"/>
      <c r="D181" s="651"/>
      <c r="F181" s="1865">
        <f>F164</f>
        <v>0</v>
      </c>
      <c r="G181" s="1865"/>
      <c r="H181" s="195" t="s">
        <v>5</v>
      </c>
      <c r="I181" s="192">
        <f>IF(F181=0,0,F180/F181)</f>
        <v>0</v>
      </c>
      <c r="J181" s="148"/>
      <c r="L181" s="361">
        <v>0.15</v>
      </c>
      <c r="M181" s="146">
        <f>IF(I181&gt;L181,1,0)</f>
        <v>0</v>
      </c>
      <c r="N181" s="146"/>
      <c r="O181" s="155"/>
      <c r="P181" s="150"/>
      <c r="Q181" s="134"/>
      <c r="R181" s="131"/>
      <c r="S181" s="1884"/>
      <c r="T181" s="1884"/>
      <c r="U181" s="133"/>
      <c r="V181" s="148"/>
      <c r="W181" s="131"/>
      <c r="Y181" s="116"/>
      <c r="AC181" s="117"/>
      <c r="AE181" s="118"/>
    </row>
    <row r="182" spans="1:31" s="114" customFormat="1" ht="20.25" hidden="1" customHeight="1" outlineLevel="1">
      <c r="B182" s="165"/>
      <c r="C182" s="133"/>
      <c r="D182" s="165"/>
      <c r="F182" s="759"/>
      <c r="G182" s="759"/>
      <c r="H182" s="193"/>
      <c r="I182" s="194"/>
      <c r="J182" s="148"/>
      <c r="K182" s="148"/>
      <c r="L182" s="148"/>
      <c r="M182" s="148"/>
      <c r="N182" s="148"/>
      <c r="O182" s="148"/>
      <c r="P182" s="150"/>
      <c r="Q182" s="134"/>
      <c r="R182" s="131"/>
      <c r="S182" s="155"/>
      <c r="T182" s="155"/>
      <c r="U182" s="133"/>
      <c r="V182" s="148"/>
      <c r="W182" s="131"/>
      <c r="Y182" s="116"/>
      <c r="AC182" s="117"/>
      <c r="AE182" s="118"/>
    </row>
    <row r="183" spans="1:31" s="114" customFormat="1" ht="20.25" hidden="1" customHeight="1" outlineLevel="1">
      <c r="A183" s="133"/>
      <c r="B183" s="133"/>
      <c r="D183" s="155"/>
      <c r="E183" s="155"/>
      <c r="F183" s="133"/>
      <c r="G183" s="148"/>
      <c r="I183" s="148"/>
      <c r="J183" s="148"/>
      <c r="K183" s="146">
        <f>SUM(M180:M181)</f>
        <v>0</v>
      </c>
      <c r="L183" s="146" t="str">
        <f>IF(K183=0,D188,IF(K183=2,D187,IF(M180=1,D185,D186)))</f>
        <v>Aucun besoin urgent d'action en matière de consommation d'électricité ne peut être constaté.</v>
      </c>
      <c r="M183" s="155"/>
      <c r="N183" s="150"/>
      <c r="O183" s="134"/>
      <c r="P183" s="131"/>
      <c r="Q183" s="155"/>
      <c r="R183" s="155"/>
      <c r="S183" s="133"/>
      <c r="T183" s="148"/>
      <c r="U183" s="131"/>
      <c r="W183" s="116"/>
      <c r="AA183" s="117"/>
      <c r="AC183" s="118"/>
    </row>
    <row r="184" spans="1:31" s="114" customFormat="1" ht="20.25" hidden="1" customHeight="1" outlineLevel="1">
      <c r="A184" s="133"/>
      <c r="B184" s="133"/>
      <c r="D184" s="155"/>
      <c r="E184" s="155"/>
      <c r="F184" s="133"/>
      <c r="G184" s="148"/>
      <c r="I184" s="134"/>
      <c r="J184" s="146"/>
      <c r="K184" s="146"/>
      <c r="L184" s="155"/>
      <c r="M184" s="150"/>
      <c r="N184" s="134"/>
      <c r="O184" s="131"/>
      <c r="P184" s="131"/>
      <c r="Q184" s="132"/>
      <c r="R184" s="131"/>
      <c r="S184" s="131"/>
      <c r="T184" s="131"/>
      <c r="V184" s="116"/>
      <c r="Z184" s="117"/>
      <c r="AB184" s="118"/>
    </row>
    <row r="185" spans="1:31" s="198" customFormat="1" ht="20.25" hidden="1" customHeight="1" outlineLevel="1">
      <c r="A185" s="204"/>
      <c r="B185" s="204"/>
      <c r="C185" s="205" t="s">
        <v>35</v>
      </c>
      <c r="D185" s="753" t="s">
        <v>280</v>
      </c>
      <c r="E185" s="246"/>
      <c r="F185" s="195"/>
      <c r="G185" s="192"/>
      <c r="H185" s="192"/>
      <c r="I185" s="192"/>
      <c r="J185" s="195"/>
      <c r="K185" s="206"/>
      <c r="L185" s="207"/>
      <c r="M185" s="207"/>
      <c r="N185" s="206"/>
      <c r="O185" s="208"/>
      <c r="P185" s="208"/>
      <c r="Q185" s="193"/>
      <c r="R185" s="208"/>
      <c r="S185" s="208"/>
      <c r="T185" s="208"/>
      <c r="V185" s="209"/>
      <c r="Z185" s="210"/>
      <c r="AB185" s="211"/>
    </row>
    <row r="186" spans="1:31" s="198" customFormat="1" ht="20.25" hidden="1" customHeight="1" outlineLevel="1">
      <c r="A186" s="204"/>
      <c r="B186" s="204"/>
      <c r="C186" s="205" t="s">
        <v>36</v>
      </c>
      <c r="D186" s="753" t="s">
        <v>281</v>
      </c>
      <c r="E186" s="246"/>
      <c r="F186" s="195"/>
      <c r="G186" s="192"/>
      <c r="H186" s="192"/>
      <c r="I186" s="192"/>
      <c r="J186" s="195"/>
      <c r="K186" s="206"/>
      <c r="L186" s="207"/>
      <c r="M186" s="207"/>
      <c r="N186" s="206"/>
      <c r="O186" s="208"/>
      <c r="P186" s="208"/>
      <c r="Q186" s="193"/>
      <c r="R186" s="208"/>
      <c r="S186" s="208"/>
      <c r="T186" s="208"/>
      <c r="V186" s="209"/>
      <c r="Z186" s="210"/>
      <c r="AB186" s="211"/>
    </row>
    <row r="187" spans="1:31" s="198" customFormat="1" ht="20.25" hidden="1" customHeight="1" outlineLevel="1">
      <c r="A187" s="204"/>
      <c r="B187" s="204"/>
      <c r="C187" s="205" t="s">
        <v>38</v>
      </c>
      <c r="D187" s="753" t="s">
        <v>282</v>
      </c>
      <c r="E187" s="246"/>
      <c r="F187" s="195"/>
      <c r="G187" s="192"/>
      <c r="H187" s="192"/>
      <c r="I187" s="192"/>
      <c r="J187" s="195"/>
      <c r="K187" s="206"/>
      <c r="L187" s="207"/>
      <c r="M187" s="207"/>
      <c r="N187" s="206"/>
      <c r="O187" s="208"/>
      <c r="P187" s="208"/>
      <c r="Q187" s="193"/>
      <c r="R187" s="208"/>
      <c r="S187" s="208"/>
      <c r="T187" s="208"/>
      <c r="V187" s="209"/>
      <c r="Z187" s="210"/>
      <c r="AB187" s="211"/>
    </row>
    <row r="188" spans="1:31" s="198" customFormat="1" ht="20.25" hidden="1" customHeight="1" outlineLevel="1">
      <c r="A188" s="193"/>
      <c r="B188" s="193"/>
      <c r="C188" s="205" t="s">
        <v>40</v>
      </c>
      <c r="D188" s="753" t="s">
        <v>279</v>
      </c>
      <c r="E188" s="248"/>
      <c r="F188" s="195"/>
      <c r="G188" s="192"/>
      <c r="H188" s="192"/>
      <c r="I188" s="192"/>
      <c r="J188" s="195"/>
      <c r="K188" s="206"/>
      <c r="L188" s="207"/>
      <c r="M188" s="207"/>
      <c r="N188" s="206"/>
      <c r="O188" s="208"/>
      <c r="P188" s="208"/>
      <c r="Q188" s="193"/>
      <c r="R188" s="208"/>
      <c r="S188" s="208"/>
      <c r="T188" s="208"/>
      <c r="V188" s="209"/>
      <c r="Z188" s="210"/>
      <c r="AB188" s="211"/>
    </row>
    <row r="189" spans="1:31" s="114" customFormat="1" ht="20.25" hidden="1" customHeight="1" outlineLevel="1">
      <c r="A189" s="133"/>
      <c r="B189" s="193"/>
      <c r="C189" s="205" t="s">
        <v>77</v>
      </c>
      <c r="D189" s="753" t="s">
        <v>283</v>
      </c>
      <c r="E189" s="132"/>
      <c r="F189" s="133"/>
      <c r="G189" s="148"/>
      <c r="I189" s="146"/>
      <c r="J189" s="133"/>
      <c r="K189" s="134"/>
      <c r="L189" s="150"/>
      <c r="M189" s="150"/>
      <c r="N189" s="134"/>
      <c r="O189" s="131"/>
      <c r="P189" s="131"/>
      <c r="Q189" s="133"/>
      <c r="R189" s="131"/>
      <c r="S189" s="131"/>
      <c r="T189" s="131"/>
      <c r="V189" s="116"/>
      <c r="Z189" s="117"/>
      <c r="AB189" s="118"/>
    </row>
    <row r="190" spans="1:31" s="114" customFormat="1" ht="20.25" hidden="1" customHeight="1" outlineLevel="1">
      <c r="A190" s="133"/>
      <c r="B190" s="133"/>
      <c r="D190" s="132"/>
      <c r="E190" s="132"/>
      <c r="F190" s="133"/>
      <c r="G190" s="148"/>
      <c r="I190" s="146"/>
      <c r="J190" s="133"/>
      <c r="K190" s="134"/>
      <c r="L190" s="150"/>
      <c r="M190" s="150"/>
      <c r="N190" s="134"/>
      <c r="O190" s="131"/>
      <c r="P190" s="131"/>
      <c r="Q190" s="133"/>
      <c r="R190" s="131"/>
      <c r="S190" s="131"/>
      <c r="T190" s="131"/>
      <c r="V190" s="116"/>
      <c r="Z190" s="117"/>
      <c r="AB190" s="118"/>
    </row>
    <row r="191" spans="1:31" s="198" customFormat="1" ht="20.25" hidden="1" customHeight="1" outlineLevel="1">
      <c r="B191" s="193" t="s">
        <v>278</v>
      </c>
      <c r="D191" s="757" t="str">
        <f>L183</f>
        <v>Aucun besoin urgent d'action en matière de consommation d'électricité ne peut être constaté.</v>
      </c>
      <c r="E191" s="757"/>
      <c r="F191" s="193"/>
      <c r="G191" s="194"/>
      <c r="I191" s="249"/>
      <c r="J191" s="193"/>
      <c r="K191" s="250"/>
      <c r="L191" s="251"/>
      <c r="M191" s="251"/>
      <c r="N191" s="250"/>
      <c r="O191" s="208"/>
      <c r="P191" s="208"/>
      <c r="Q191" s="193"/>
      <c r="R191" s="208"/>
      <c r="S191" s="208"/>
      <c r="T191" s="208"/>
      <c r="V191" s="209"/>
      <c r="Z191" s="210"/>
      <c r="AB191" s="211"/>
    </row>
    <row r="192" spans="1:31" s="114" customFormat="1" ht="20.25" hidden="1" customHeight="1" outlineLevel="1">
      <c r="A192" s="133"/>
      <c r="B192" s="193" t="s">
        <v>216</v>
      </c>
      <c r="D192" s="757" t="str">
        <f>IF(F76="","",IF(F77="",D189,""))</f>
        <v/>
      </c>
      <c r="E192" s="155"/>
      <c r="F192" s="133"/>
      <c r="G192" s="148"/>
      <c r="I192" s="134"/>
      <c r="J192" s="146"/>
      <c r="K192" s="146"/>
      <c r="L192" s="155"/>
      <c r="M192" s="150"/>
      <c r="N192" s="134"/>
      <c r="Q192" s="132"/>
      <c r="V192" s="116"/>
      <c r="Z192" s="117"/>
      <c r="AB192" s="118"/>
    </row>
    <row r="193" spans="1:253" s="114" customFormat="1" ht="20.25" hidden="1" customHeight="1" outlineLevel="1">
      <c r="A193" s="133"/>
      <c r="B193" s="133"/>
      <c r="D193" s="155"/>
      <c r="E193" s="155"/>
      <c r="F193" s="133"/>
      <c r="G193" s="148"/>
      <c r="I193" s="134"/>
      <c r="J193" s="146"/>
      <c r="K193" s="146"/>
      <c r="L193" s="155"/>
      <c r="M193" s="150"/>
      <c r="N193" s="134"/>
      <c r="Q193" s="132"/>
      <c r="V193" s="116"/>
      <c r="Z193" s="117"/>
      <c r="AB193" s="118"/>
    </row>
    <row r="194" spans="1:253" s="114" customFormat="1" ht="20.25" hidden="1" customHeight="1" outlineLevel="1">
      <c r="A194" s="133"/>
      <c r="B194" s="133"/>
      <c r="G194" s="131"/>
      <c r="H194" s="131"/>
      <c r="I194" s="132"/>
      <c r="J194" s="132"/>
      <c r="K194" s="133"/>
      <c r="L194" s="134"/>
      <c r="M194" s="134"/>
      <c r="N194" s="134"/>
      <c r="O194" s="135"/>
      <c r="P194" s="135"/>
      <c r="Q194" s="133"/>
      <c r="R194" s="134"/>
      <c r="S194" s="134"/>
      <c r="T194" s="134"/>
      <c r="V194" s="117"/>
      <c r="Z194" s="117"/>
      <c r="AB194" s="118"/>
    </row>
    <row r="195" spans="1:253" ht="12" hidden="1" customHeight="1" outlineLevel="1">
      <c r="A195" s="119"/>
      <c r="B195" s="119"/>
      <c r="C195" s="119"/>
      <c r="D195" s="119"/>
      <c r="E195" s="119"/>
      <c r="F195" s="119"/>
      <c r="G195" s="129"/>
      <c r="H195" s="129"/>
      <c r="I195" s="129"/>
      <c r="J195" s="129"/>
      <c r="K195" s="129"/>
      <c r="L195" s="129"/>
      <c r="M195" s="129"/>
      <c r="N195" s="130"/>
    </row>
    <row r="196" spans="1:253" s="171" customFormat="1" ht="15" hidden="1" customHeight="1" outlineLevel="1">
      <c r="A196" s="137" t="s">
        <v>780</v>
      </c>
      <c r="B196" s="389"/>
      <c r="C196" s="389"/>
      <c r="D196" s="389"/>
      <c r="E196" s="389"/>
      <c r="F196" s="389" t="s">
        <v>656</v>
      </c>
      <c r="G196" s="389"/>
      <c r="H196" s="390"/>
      <c r="L196" s="172"/>
      <c r="O196" s="171" t="s">
        <v>782</v>
      </c>
      <c r="R196" s="101"/>
      <c r="T196" s="141"/>
      <c r="U196" s="172"/>
      <c r="AD196" s="141"/>
      <c r="AF196" s="388"/>
      <c r="AL196" s="391"/>
      <c r="AM196" s="391"/>
      <c r="AN196" s="391"/>
      <c r="AO196" s="391"/>
      <c r="AP196" s="391"/>
      <c r="AQ196" s="391"/>
      <c r="AR196" s="391"/>
      <c r="AS196" s="391"/>
      <c r="AT196" s="391"/>
      <c r="AU196" s="391"/>
      <c r="AV196" s="391"/>
      <c r="AW196" s="391"/>
      <c r="AX196" s="391"/>
      <c r="AY196" s="391"/>
      <c r="AZ196" s="391"/>
      <c r="BA196" s="391"/>
      <c r="BB196" s="391"/>
      <c r="BC196" s="391"/>
      <c r="BD196" s="391"/>
      <c r="BE196" s="391"/>
      <c r="BF196" s="391"/>
      <c r="BG196" s="391"/>
      <c r="BH196" s="391"/>
      <c r="BI196" s="391"/>
      <c r="BJ196" s="391"/>
      <c r="BK196" s="391"/>
      <c r="BL196" s="391"/>
      <c r="BM196" s="391"/>
      <c r="BN196" s="391"/>
      <c r="BO196" s="391"/>
      <c r="BP196" s="391"/>
      <c r="BQ196" s="391"/>
      <c r="BR196" s="391"/>
      <c r="BS196" s="391"/>
      <c r="BT196" s="391"/>
      <c r="BU196" s="391"/>
      <c r="BV196" s="391"/>
      <c r="BW196" s="391"/>
      <c r="BX196" s="391"/>
      <c r="BY196" s="391"/>
      <c r="BZ196" s="391"/>
      <c r="CA196" s="391"/>
      <c r="CB196" s="391"/>
      <c r="CC196" s="391"/>
      <c r="CD196" s="391"/>
      <c r="CE196" s="391"/>
      <c r="CF196" s="391"/>
      <c r="CG196" s="391"/>
      <c r="CH196" s="391"/>
      <c r="CI196" s="391"/>
      <c r="CJ196" s="391"/>
      <c r="CK196" s="391"/>
      <c r="CL196" s="391"/>
      <c r="CM196" s="391"/>
      <c r="CN196" s="391"/>
      <c r="CO196" s="391"/>
      <c r="CP196" s="391"/>
      <c r="CQ196" s="391"/>
      <c r="CR196" s="391"/>
      <c r="CS196" s="391"/>
      <c r="CT196" s="391"/>
      <c r="CU196" s="391"/>
      <c r="CV196" s="391"/>
      <c r="CW196" s="391"/>
      <c r="CX196" s="391"/>
      <c r="CY196" s="391"/>
      <c r="CZ196" s="391"/>
      <c r="DA196" s="391"/>
      <c r="DB196" s="391"/>
      <c r="DC196" s="391"/>
      <c r="DD196" s="391"/>
      <c r="DE196" s="391"/>
      <c r="DF196" s="391"/>
      <c r="DG196" s="391"/>
      <c r="DH196" s="391"/>
      <c r="DI196" s="391"/>
      <c r="DJ196" s="391"/>
      <c r="DK196" s="391"/>
      <c r="DL196" s="391"/>
      <c r="DM196" s="391"/>
      <c r="DN196" s="391"/>
      <c r="DO196" s="391"/>
      <c r="DP196" s="391"/>
      <c r="DQ196" s="391"/>
      <c r="DR196" s="391"/>
      <c r="DS196" s="391"/>
      <c r="DT196" s="391"/>
      <c r="DU196" s="391"/>
      <c r="DV196" s="391"/>
      <c r="DW196" s="391"/>
      <c r="DX196" s="391"/>
      <c r="DY196" s="391"/>
      <c r="DZ196" s="391"/>
      <c r="EA196" s="391"/>
      <c r="EB196" s="391"/>
      <c r="EC196" s="391"/>
      <c r="ED196" s="391"/>
      <c r="EE196" s="391"/>
      <c r="EF196" s="391"/>
      <c r="EG196" s="391"/>
      <c r="EH196" s="391"/>
      <c r="EI196" s="391"/>
      <c r="EJ196" s="391"/>
      <c r="EK196" s="391"/>
      <c r="EL196" s="391"/>
      <c r="EM196" s="391"/>
      <c r="EN196" s="391"/>
      <c r="EO196" s="391"/>
      <c r="EP196" s="391"/>
      <c r="EQ196" s="391"/>
      <c r="ER196" s="391"/>
      <c r="ES196" s="391"/>
      <c r="ET196" s="391"/>
      <c r="EU196" s="391"/>
      <c r="EV196" s="391"/>
      <c r="EW196" s="391"/>
      <c r="EX196" s="391"/>
      <c r="EY196" s="391"/>
      <c r="EZ196" s="391"/>
      <c r="FA196" s="391"/>
      <c r="FB196" s="391"/>
      <c r="FC196" s="391"/>
      <c r="FD196" s="391"/>
      <c r="FE196" s="391"/>
      <c r="FF196" s="391"/>
      <c r="FG196" s="391"/>
      <c r="FH196" s="391"/>
      <c r="FI196" s="391"/>
      <c r="FJ196" s="391"/>
      <c r="FK196" s="391"/>
      <c r="FL196" s="391"/>
      <c r="FM196" s="391"/>
      <c r="FN196" s="391"/>
      <c r="FO196" s="391"/>
      <c r="FP196" s="391"/>
      <c r="FQ196" s="391"/>
      <c r="FR196" s="391"/>
      <c r="FS196" s="391"/>
      <c r="FT196" s="391"/>
      <c r="FU196" s="391"/>
      <c r="FV196" s="391"/>
      <c r="FW196" s="391"/>
      <c r="FX196" s="391"/>
      <c r="FY196" s="391"/>
      <c r="FZ196" s="391"/>
      <c r="GA196" s="391"/>
      <c r="GB196" s="391"/>
      <c r="GC196" s="391"/>
      <c r="GD196" s="391"/>
      <c r="GE196" s="391"/>
      <c r="GF196" s="391"/>
      <c r="GG196" s="391"/>
      <c r="GH196" s="391"/>
      <c r="GI196" s="391"/>
      <c r="GJ196" s="391"/>
      <c r="GK196" s="391"/>
      <c r="GL196" s="391"/>
      <c r="GM196" s="391"/>
      <c r="GN196" s="391"/>
      <c r="GO196" s="391"/>
      <c r="GP196" s="391"/>
      <c r="GQ196" s="391"/>
      <c r="GR196" s="391"/>
      <c r="GS196" s="391"/>
      <c r="GT196" s="391"/>
      <c r="GU196" s="391"/>
      <c r="GV196" s="391"/>
      <c r="GW196" s="391"/>
      <c r="GX196" s="391"/>
      <c r="GY196" s="391"/>
      <c r="GZ196" s="391"/>
      <c r="HA196" s="391"/>
      <c r="HB196" s="391"/>
      <c r="HC196" s="391"/>
      <c r="HD196" s="391"/>
      <c r="HE196" s="391"/>
      <c r="HF196" s="391"/>
      <c r="HG196" s="391"/>
      <c r="HH196" s="391"/>
      <c r="HI196" s="391"/>
      <c r="HJ196" s="391"/>
      <c r="HK196" s="391"/>
      <c r="HL196" s="391"/>
      <c r="HM196" s="391"/>
      <c r="HN196" s="391"/>
      <c r="HO196" s="391"/>
      <c r="HP196" s="391"/>
      <c r="HQ196" s="391"/>
      <c r="HR196" s="391"/>
      <c r="HS196" s="391"/>
      <c r="HT196" s="391"/>
      <c r="HU196" s="391"/>
      <c r="HV196" s="391"/>
      <c r="HW196" s="391"/>
      <c r="HX196" s="391"/>
      <c r="HY196" s="391"/>
      <c r="HZ196" s="391"/>
      <c r="IA196" s="391"/>
      <c r="IB196" s="391"/>
      <c r="IC196" s="391"/>
      <c r="ID196" s="391"/>
      <c r="IE196" s="391"/>
      <c r="IF196" s="391"/>
      <c r="IG196" s="391"/>
      <c r="IH196" s="391"/>
      <c r="II196" s="391"/>
      <c r="IJ196" s="391"/>
      <c r="IK196" s="391"/>
      <c r="IL196" s="391"/>
      <c r="IM196" s="391"/>
      <c r="IN196" s="391"/>
      <c r="IO196" s="391"/>
      <c r="IP196" s="391"/>
      <c r="IQ196" s="391"/>
      <c r="IR196" s="391"/>
      <c r="IS196" s="391"/>
    </row>
    <row r="197" spans="1:253" s="138" customFormat="1" ht="15" hidden="1" customHeight="1" outlineLevel="1">
      <c r="B197" s="137"/>
      <c r="C197" s="137"/>
      <c r="D197" s="137"/>
      <c r="J197" s="171"/>
      <c r="K197" s="122"/>
      <c r="L197" s="136"/>
      <c r="O197" s="127"/>
      <c r="P197" s="127"/>
      <c r="Q197" s="139"/>
      <c r="R197" s="101"/>
      <c r="S197" s="139"/>
      <c r="T197" s="140"/>
      <c r="U197" s="172"/>
      <c r="V197" s="171"/>
      <c r="AD197" s="141"/>
      <c r="AF197" s="142"/>
      <c r="AL197" s="143"/>
      <c r="AM197" s="143"/>
      <c r="AN197" s="143"/>
      <c r="AO197" s="143"/>
      <c r="AP197" s="143"/>
      <c r="AQ197" s="143"/>
      <c r="AR197" s="143"/>
      <c r="AS197" s="143"/>
      <c r="AT197" s="143"/>
      <c r="AU197" s="143"/>
      <c r="AV197" s="143"/>
      <c r="AW197" s="143"/>
      <c r="AX197" s="143"/>
      <c r="AY197" s="143"/>
      <c r="AZ197" s="143"/>
      <c r="BA197" s="143"/>
      <c r="BB197" s="143"/>
      <c r="BC197" s="143"/>
      <c r="BD197" s="143"/>
      <c r="BE197" s="143"/>
      <c r="BF197" s="143"/>
      <c r="BG197" s="143"/>
      <c r="BH197" s="143"/>
      <c r="BI197" s="143"/>
      <c r="BJ197" s="143"/>
      <c r="BK197" s="143"/>
      <c r="BL197" s="143"/>
      <c r="BM197" s="143"/>
      <c r="BN197" s="143"/>
      <c r="BO197" s="143"/>
      <c r="BP197" s="143"/>
      <c r="BQ197" s="143"/>
      <c r="BR197" s="143"/>
      <c r="BS197" s="143"/>
      <c r="BT197" s="143"/>
      <c r="BU197" s="143"/>
      <c r="BV197" s="143"/>
      <c r="BW197" s="143"/>
      <c r="BX197" s="143"/>
      <c r="BY197" s="143"/>
      <c r="BZ197" s="143"/>
      <c r="CA197" s="143"/>
      <c r="CB197" s="143"/>
      <c r="CC197" s="143"/>
      <c r="CD197" s="143"/>
      <c r="CE197" s="143"/>
      <c r="CF197" s="143"/>
      <c r="CG197" s="143"/>
      <c r="CH197" s="143"/>
      <c r="CI197" s="143"/>
      <c r="CJ197" s="143"/>
      <c r="CK197" s="143"/>
      <c r="CL197" s="143"/>
      <c r="CM197" s="143"/>
      <c r="CN197" s="143"/>
      <c r="CO197" s="143"/>
      <c r="CP197" s="143"/>
      <c r="CQ197" s="143"/>
      <c r="CR197" s="143"/>
      <c r="CS197" s="143"/>
      <c r="CT197" s="143"/>
      <c r="CU197" s="143"/>
      <c r="CV197" s="143"/>
      <c r="CW197" s="143"/>
      <c r="CX197" s="143"/>
      <c r="CY197" s="143"/>
      <c r="CZ197" s="143"/>
      <c r="DA197" s="143"/>
      <c r="DB197" s="143"/>
      <c r="DC197" s="143"/>
      <c r="DD197" s="143"/>
      <c r="DE197" s="143"/>
      <c r="DF197" s="143"/>
      <c r="DG197" s="143"/>
      <c r="DH197" s="143"/>
      <c r="DI197" s="143"/>
      <c r="DJ197" s="143"/>
      <c r="DK197" s="143"/>
      <c r="DL197" s="143"/>
      <c r="DM197" s="143"/>
      <c r="DN197" s="143"/>
      <c r="DO197" s="143"/>
      <c r="DP197" s="143"/>
      <c r="DQ197" s="143"/>
      <c r="DR197" s="143"/>
      <c r="DS197" s="143"/>
      <c r="DT197" s="143"/>
      <c r="DU197" s="143"/>
      <c r="DV197" s="143"/>
      <c r="DW197" s="143"/>
      <c r="DX197" s="143"/>
      <c r="DY197" s="143"/>
      <c r="DZ197" s="143"/>
      <c r="EA197" s="143"/>
      <c r="EB197" s="143"/>
      <c r="EC197" s="143"/>
      <c r="ED197" s="143"/>
      <c r="EE197" s="143"/>
      <c r="EF197" s="143"/>
      <c r="EG197" s="143"/>
      <c r="EH197" s="143"/>
      <c r="EI197" s="143"/>
      <c r="EJ197" s="143"/>
      <c r="EK197" s="143"/>
      <c r="EL197" s="143"/>
      <c r="EM197" s="143"/>
      <c r="EN197" s="143"/>
      <c r="EO197" s="143"/>
      <c r="EP197" s="143"/>
      <c r="EQ197" s="143"/>
      <c r="ER197" s="143"/>
      <c r="ES197" s="143"/>
      <c r="ET197" s="143"/>
      <c r="EU197" s="143"/>
      <c r="EV197" s="143"/>
      <c r="EW197" s="143"/>
      <c r="EX197" s="143"/>
      <c r="EY197" s="143"/>
      <c r="EZ197" s="143"/>
      <c r="FA197" s="143"/>
      <c r="FB197" s="143"/>
      <c r="FC197" s="143"/>
      <c r="FD197" s="143"/>
      <c r="FE197" s="143"/>
      <c r="FF197" s="143"/>
      <c r="FG197" s="143"/>
      <c r="FH197" s="143"/>
      <c r="FI197" s="143"/>
      <c r="FJ197" s="143"/>
      <c r="FK197" s="143"/>
      <c r="FL197" s="143"/>
      <c r="FM197" s="143"/>
      <c r="FN197" s="143"/>
      <c r="FO197" s="143"/>
      <c r="FP197" s="143"/>
      <c r="FQ197" s="143"/>
      <c r="FR197" s="143"/>
      <c r="FS197" s="143"/>
      <c r="FT197" s="143"/>
      <c r="FU197" s="143"/>
      <c r="FV197" s="143"/>
      <c r="FW197" s="143"/>
      <c r="FX197" s="143"/>
      <c r="FY197" s="143"/>
      <c r="FZ197" s="143"/>
      <c r="GA197" s="143"/>
      <c r="GB197" s="143"/>
      <c r="GC197" s="143"/>
      <c r="GD197" s="143"/>
      <c r="GE197" s="143"/>
      <c r="GF197" s="143"/>
      <c r="GG197" s="143"/>
      <c r="GH197" s="143"/>
      <c r="GI197" s="143"/>
      <c r="GJ197" s="143"/>
      <c r="GK197" s="143"/>
      <c r="GL197" s="143"/>
      <c r="GM197" s="143"/>
      <c r="GN197" s="143"/>
      <c r="GO197" s="143"/>
      <c r="GP197" s="143"/>
      <c r="GQ197" s="143"/>
      <c r="GR197" s="143"/>
      <c r="GS197" s="143"/>
      <c r="GT197" s="143"/>
      <c r="GU197" s="143"/>
      <c r="GV197" s="143"/>
      <c r="GW197" s="143"/>
      <c r="GX197" s="143"/>
      <c r="GY197" s="143"/>
      <c r="GZ197" s="143"/>
      <c r="HA197" s="143"/>
      <c r="HB197" s="143"/>
      <c r="HC197" s="143"/>
      <c r="HD197" s="143"/>
      <c r="HE197" s="143"/>
      <c r="HF197" s="143"/>
      <c r="HG197" s="143"/>
      <c r="HH197" s="143"/>
      <c r="HI197" s="143"/>
      <c r="HJ197" s="143"/>
      <c r="HK197" s="143"/>
      <c r="HL197" s="143"/>
      <c r="HM197" s="143"/>
      <c r="HN197" s="143"/>
      <c r="HO197" s="143"/>
      <c r="HP197" s="143"/>
      <c r="HQ197" s="143"/>
      <c r="HR197" s="143"/>
      <c r="HS197" s="143"/>
      <c r="HT197" s="143"/>
      <c r="HU197" s="143"/>
      <c r="HV197" s="143"/>
      <c r="HW197" s="143"/>
      <c r="HX197" s="143"/>
      <c r="HY197" s="143"/>
      <c r="HZ197" s="143"/>
      <c r="IA197" s="143"/>
      <c r="IB197" s="143"/>
      <c r="IC197" s="143"/>
      <c r="ID197" s="143"/>
      <c r="IE197" s="143"/>
      <c r="IF197" s="143"/>
      <c r="IG197" s="143"/>
      <c r="IH197" s="143"/>
      <c r="II197" s="143"/>
      <c r="IJ197" s="143"/>
      <c r="IK197" s="143"/>
      <c r="IL197" s="143"/>
      <c r="IM197" s="143"/>
      <c r="IN197" s="143"/>
      <c r="IO197" s="143"/>
      <c r="IP197" s="143"/>
      <c r="IQ197" s="143"/>
      <c r="IR197" s="143"/>
      <c r="IS197" s="143"/>
    </row>
    <row r="198" spans="1:253" s="138" customFormat="1" ht="15" hidden="1" customHeight="1" outlineLevel="1">
      <c r="A198" s="137"/>
      <c r="B198" s="137"/>
      <c r="C198" s="137"/>
      <c r="D198" s="137"/>
      <c r="E198" s="137"/>
      <c r="F198" s="382"/>
      <c r="G198" s="247" t="s">
        <v>5</v>
      </c>
      <c r="H198" s="380" t="s">
        <v>4</v>
      </c>
      <c r="I198" s="247" t="s">
        <v>5</v>
      </c>
      <c r="J198" s="247"/>
      <c r="K198" s="247"/>
      <c r="L198" s="247" t="s">
        <v>5</v>
      </c>
      <c r="O198" s="475" t="s">
        <v>72</v>
      </c>
      <c r="P198" s="382"/>
      <c r="Q198" s="475" t="s">
        <v>273</v>
      </c>
      <c r="R198" s="101"/>
      <c r="S198" s="475" t="s">
        <v>273</v>
      </c>
      <c r="T198" s="380" t="s">
        <v>4</v>
      </c>
      <c r="U198" s="172"/>
      <c r="V198" s="171"/>
      <c r="AD198" s="141"/>
      <c r="AF198" s="142"/>
      <c r="AL198" s="143"/>
      <c r="AM198" s="143"/>
      <c r="AN198" s="143"/>
      <c r="AO198" s="143"/>
      <c r="AP198" s="143"/>
      <c r="AQ198" s="143"/>
      <c r="AR198" s="143"/>
      <c r="AS198" s="143"/>
      <c r="AT198" s="143"/>
      <c r="AU198" s="143"/>
      <c r="AV198" s="143"/>
      <c r="AW198" s="143"/>
      <c r="AX198" s="143"/>
      <c r="AY198" s="143"/>
      <c r="AZ198" s="143"/>
      <c r="BA198" s="143"/>
      <c r="BB198" s="143"/>
      <c r="BC198" s="143"/>
      <c r="BD198" s="143"/>
      <c r="BE198" s="143"/>
      <c r="BF198" s="143"/>
      <c r="BG198" s="143"/>
      <c r="BH198" s="143"/>
      <c r="BI198" s="143"/>
      <c r="BJ198" s="143"/>
      <c r="BK198" s="143"/>
      <c r="BL198" s="143"/>
      <c r="BM198" s="143"/>
      <c r="BN198" s="143"/>
      <c r="BO198" s="143"/>
      <c r="BP198" s="143"/>
      <c r="BQ198" s="143"/>
      <c r="BR198" s="143"/>
      <c r="BS198" s="143"/>
      <c r="BT198" s="143"/>
      <c r="BU198" s="143"/>
      <c r="BV198" s="143"/>
      <c r="BW198" s="143"/>
      <c r="BX198" s="143"/>
      <c r="BY198" s="143"/>
      <c r="BZ198" s="143"/>
      <c r="CA198" s="143"/>
      <c r="CB198" s="143"/>
      <c r="CC198" s="143"/>
      <c r="CD198" s="143"/>
      <c r="CE198" s="143"/>
      <c r="CF198" s="143"/>
      <c r="CG198" s="143"/>
      <c r="CH198" s="143"/>
      <c r="CI198" s="143"/>
      <c r="CJ198" s="143"/>
      <c r="CK198" s="143"/>
      <c r="CL198" s="143"/>
      <c r="CM198" s="143"/>
      <c r="CN198" s="143"/>
      <c r="CO198" s="143"/>
      <c r="CP198" s="143"/>
      <c r="CQ198" s="143"/>
      <c r="CR198" s="143"/>
      <c r="CS198" s="143"/>
      <c r="CT198" s="143"/>
      <c r="CU198" s="143"/>
      <c r="CV198" s="143"/>
      <c r="CW198" s="143"/>
      <c r="CX198" s="143"/>
      <c r="CY198" s="143"/>
      <c r="CZ198" s="143"/>
      <c r="DA198" s="143"/>
      <c r="DB198" s="143"/>
      <c r="DC198" s="143"/>
      <c r="DD198" s="143"/>
      <c r="DE198" s="143"/>
      <c r="DF198" s="143"/>
      <c r="DG198" s="143"/>
      <c r="DH198" s="143"/>
      <c r="DI198" s="143"/>
      <c r="DJ198" s="143"/>
      <c r="DK198" s="143"/>
      <c r="DL198" s="143"/>
      <c r="DM198" s="143"/>
      <c r="DN198" s="143"/>
      <c r="DO198" s="143"/>
      <c r="DP198" s="143"/>
      <c r="DQ198" s="143"/>
      <c r="DR198" s="143"/>
      <c r="DS198" s="143"/>
      <c r="DT198" s="143"/>
      <c r="DU198" s="143"/>
      <c r="DV198" s="143"/>
      <c r="DW198" s="143"/>
      <c r="DX198" s="143"/>
      <c r="DY198" s="143"/>
      <c r="DZ198" s="143"/>
      <c r="EA198" s="143"/>
      <c r="EB198" s="143"/>
      <c r="EC198" s="143"/>
      <c r="ED198" s="143"/>
      <c r="EE198" s="143"/>
      <c r="EF198" s="143"/>
      <c r="EG198" s="143"/>
      <c r="EH198" s="143"/>
      <c r="EI198" s="143"/>
      <c r="EJ198" s="143"/>
      <c r="EK198" s="143"/>
      <c r="EL198" s="143"/>
      <c r="EM198" s="143"/>
      <c r="EN198" s="143"/>
      <c r="EO198" s="143"/>
      <c r="EP198" s="143"/>
      <c r="EQ198" s="143"/>
      <c r="ER198" s="143"/>
      <c r="ES198" s="143"/>
      <c r="ET198" s="143"/>
      <c r="EU198" s="143"/>
      <c r="EV198" s="143"/>
      <c r="EW198" s="143"/>
      <c r="EX198" s="143"/>
      <c r="EY198" s="143"/>
      <c r="EZ198" s="143"/>
      <c r="FA198" s="143"/>
      <c r="FB198" s="143"/>
      <c r="FC198" s="143"/>
      <c r="FD198" s="143"/>
      <c r="FE198" s="143"/>
      <c r="FF198" s="143"/>
      <c r="FG198" s="143"/>
      <c r="FH198" s="143"/>
      <c r="FI198" s="143"/>
      <c r="FJ198" s="143"/>
      <c r="FK198" s="143"/>
      <c r="FL198" s="143"/>
      <c r="FM198" s="143"/>
      <c r="FN198" s="143"/>
      <c r="FO198" s="143"/>
      <c r="FP198" s="143"/>
      <c r="FQ198" s="143"/>
      <c r="FR198" s="143"/>
      <c r="FS198" s="143"/>
      <c r="FT198" s="143"/>
      <c r="FU198" s="143"/>
      <c r="FV198" s="143"/>
      <c r="FW198" s="143"/>
      <c r="FX198" s="143"/>
      <c r="FY198" s="143"/>
      <c r="FZ198" s="143"/>
      <c r="GA198" s="143"/>
      <c r="GB198" s="143"/>
      <c r="GC198" s="143"/>
      <c r="GD198" s="143"/>
      <c r="GE198" s="143"/>
      <c r="GF198" s="143"/>
      <c r="GG198" s="143"/>
      <c r="GH198" s="143"/>
      <c r="GI198" s="143"/>
      <c r="GJ198" s="143"/>
      <c r="GK198" s="143"/>
      <c r="GL198" s="143"/>
      <c r="GM198" s="143"/>
      <c r="GN198" s="143"/>
      <c r="GO198" s="143"/>
      <c r="GP198" s="143"/>
      <c r="GQ198" s="143"/>
      <c r="GR198" s="143"/>
      <c r="GS198" s="143"/>
      <c r="GT198" s="143"/>
      <c r="GU198" s="143"/>
      <c r="GV198" s="143"/>
      <c r="GW198" s="143"/>
      <c r="GX198" s="143"/>
      <c r="GY198" s="143"/>
      <c r="GZ198" s="143"/>
      <c r="HA198" s="143"/>
      <c r="HB198" s="143"/>
      <c r="HC198" s="143"/>
      <c r="HD198" s="143"/>
      <c r="HE198" s="143"/>
      <c r="HF198" s="143"/>
      <c r="HG198" s="143"/>
      <c r="HH198" s="143"/>
      <c r="HI198" s="143"/>
      <c r="HJ198" s="143"/>
      <c r="HK198" s="143"/>
      <c r="HL198" s="143"/>
      <c r="HM198" s="143"/>
      <c r="HN198" s="143"/>
      <c r="HO198" s="143"/>
      <c r="HP198" s="143"/>
      <c r="HQ198" s="143"/>
      <c r="HR198" s="143"/>
      <c r="HS198" s="143"/>
      <c r="HT198" s="143"/>
      <c r="HU198" s="143"/>
      <c r="HV198" s="143"/>
      <c r="HW198" s="143"/>
      <c r="HX198" s="143"/>
      <c r="HY198" s="143"/>
      <c r="HZ198" s="143"/>
      <c r="IA198" s="143"/>
      <c r="IB198" s="143"/>
      <c r="IC198" s="143"/>
      <c r="ID198" s="143"/>
      <c r="IE198" s="143"/>
      <c r="IF198" s="143"/>
      <c r="IG198" s="143"/>
      <c r="IH198" s="143"/>
      <c r="II198" s="143"/>
      <c r="IJ198" s="143"/>
      <c r="IK198" s="143"/>
      <c r="IL198" s="143"/>
      <c r="IM198" s="143"/>
      <c r="IN198" s="143"/>
      <c r="IO198" s="143"/>
      <c r="IP198" s="143"/>
      <c r="IQ198" s="143"/>
      <c r="IR198" s="143"/>
      <c r="IS198" s="143"/>
    </row>
    <row r="199" spans="1:253" s="138" customFormat="1" ht="15" hidden="1" customHeight="1" outlineLevel="1">
      <c r="A199" s="137"/>
      <c r="B199" s="137"/>
      <c r="C199" s="137"/>
      <c r="D199" s="137"/>
      <c r="E199" s="137"/>
      <c r="F199" s="382"/>
      <c r="G199" s="384"/>
      <c r="H199" s="380"/>
      <c r="I199" s="384"/>
      <c r="J199" s="384"/>
      <c r="K199" s="384"/>
      <c r="L199" s="384"/>
      <c r="P199" s="382"/>
      <c r="Q199" s="384"/>
      <c r="R199" s="101"/>
      <c r="S199" s="384"/>
      <c r="T199" s="380"/>
      <c r="U199" s="172"/>
      <c r="V199" s="171"/>
      <c r="AD199" s="141"/>
      <c r="AF199" s="142"/>
      <c r="AL199" s="143"/>
      <c r="AM199" s="143"/>
      <c r="AN199" s="143"/>
      <c r="AO199" s="143"/>
      <c r="AP199" s="143"/>
      <c r="AQ199" s="143"/>
      <c r="AR199" s="143"/>
      <c r="AS199" s="143"/>
      <c r="AT199" s="143"/>
      <c r="AU199" s="143"/>
      <c r="AV199" s="143"/>
      <c r="AW199" s="143"/>
      <c r="AX199" s="143"/>
      <c r="AY199" s="143"/>
      <c r="AZ199" s="143"/>
      <c r="BA199" s="143"/>
      <c r="BB199" s="143"/>
      <c r="BC199" s="143"/>
      <c r="BD199" s="143"/>
      <c r="BE199" s="143"/>
      <c r="BF199" s="143"/>
      <c r="BG199" s="143"/>
      <c r="BH199" s="143"/>
      <c r="BI199" s="143"/>
      <c r="BJ199" s="143"/>
      <c r="BK199" s="143"/>
      <c r="BL199" s="143"/>
      <c r="BM199" s="143"/>
      <c r="BN199" s="143"/>
      <c r="BO199" s="143"/>
      <c r="BP199" s="143"/>
      <c r="BQ199" s="143"/>
      <c r="BR199" s="143"/>
      <c r="BS199" s="143"/>
      <c r="BT199" s="143"/>
      <c r="BU199" s="143"/>
      <c r="BV199" s="143"/>
      <c r="BW199" s="143"/>
      <c r="BX199" s="143"/>
      <c r="BY199" s="143"/>
      <c r="BZ199" s="143"/>
      <c r="CA199" s="143"/>
      <c r="CB199" s="143"/>
      <c r="CC199" s="143"/>
      <c r="CD199" s="143"/>
      <c r="CE199" s="143"/>
      <c r="CF199" s="143"/>
      <c r="CG199" s="143"/>
      <c r="CH199" s="143"/>
      <c r="CI199" s="143"/>
      <c r="CJ199" s="143"/>
      <c r="CK199" s="143"/>
      <c r="CL199" s="143"/>
      <c r="CM199" s="143"/>
      <c r="CN199" s="143"/>
      <c r="CO199" s="143"/>
      <c r="CP199" s="143"/>
      <c r="CQ199" s="143"/>
      <c r="CR199" s="143"/>
      <c r="CS199" s="143"/>
      <c r="CT199" s="143"/>
      <c r="CU199" s="143"/>
      <c r="CV199" s="143"/>
      <c r="CW199" s="143"/>
      <c r="CX199" s="143"/>
      <c r="CY199" s="143"/>
      <c r="CZ199" s="143"/>
      <c r="DA199" s="143"/>
      <c r="DB199" s="143"/>
      <c r="DC199" s="143"/>
      <c r="DD199" s="143"/>
      <c r="DE199" s="143"/>
      <c r="DF199" s="143"/>
      <c r="DG199" s="143"/>
      <c r="DH199" s="143"/>
      <c r="DI199" s="143"/>
      <c r="DJ199" s="143"/>
      <c r="DK199" s="143"/>
      <c r="DL199" s="143"/>
      <c r="DM199" s="143"/>
      <c r="DN199" s="143"/>
      <c r="DO199" s="143"/>
      <c r="DP199" s="143"/>
      <c r="DQ199" s="143"/>
      <c r="DR199" s="143"/>
      <c r="DS199" s="143"/>
      <c r="DT199" s="143"/>
      <c r="DU199" s="143"/>
      <c r="DV199" s="143"/>
      <c r="DW199" s="143"/>
      <c r="DX199" s="143"/>
      <c r="DY199" s="143"/>
      <c r="DZ199" s="143"/>
      <c r="EA199" s="143"/>
      <c r="EB199" s="143"/>
      <c r="EC199" s="143"/>
      <c r="ED199" s="143"/>
      <c r="EE199" s="143"/>
      <c r="EF199" s="143"/>
      <c r="EG199" s="143"/>
      <c r="EH199" s="143"/>
      <c r="EI199" s="143"/>
      <c r="EJ199" s="143"/>
      <c r="EK199" s="143"/>
      <c r="EL199" s="143"/>
      <c r="EM199" s="143"/>
      <c r="EN199" s="143"/>
      <c r="EO199" s="143"/>
      <c r="EP199" s="143"/>
      <c r="EQ199" s="143"/>
      <c r="ER199" s="143"/>
      <c r="ES199" s="143"/>
      <c r="ET199" s="143"/>
      <c r="EU199" s="143"/>
      <c r="EV199" s="143"/>
      <c r="EW199" s="143"/>
      <c r="EX199" s="143"/>
      <c r="EY199" s="143"/>
      <c r="EZ199" s="143"/>
      <c r="FA199" s="143"/>
      <c r="FB199" s="143"/>
      <c r="FC199" s="143"/>
      <c r="FD199" s="143"/>
      <c r="FE199" s="143"/>
      <c r="FF199" s="143"/>
      <c r="FG199" s="143"/>
      <c r="FH199" s="143"/>
      <c r="FI199" s="143"/>
      <c r="FJ199" s="143"/>
      <c r="FK199" s="143"/>
      <c r="FL199" s="143"/>
      <c r="FM199" s="143"/>
      <c r="FN199" s="143"/>
      <c r="FO199" s="143"/>
      <c r="FP199" s="143"/>
      <c r="FQ199" s="143"/>
      <c r="FR199" s="143"/>
      <c r="FS199" s="143"/>
      <c r="FT199" s="143"/>
      <c r="FU199" s="143"/>
      <c r="FV199" s="143"/>
      <c r="FW199" s="143"/>
      <c r="FX199" s="143"/>
      <c r="FY199" s="143"/>
      <c r="FZ199" s="143"/>
      <c r="GA199" s="143"/>
      <c r="GB199" s="143"/>
      <c r="GC199" s="143"/>
      <c r="GD199" s="143"/>
      <c r="GE199" s="143"/>
      <c r="GF199" s="143"/>
      <c r="GG199" s="143"/>
      <c r="GH199" s="143"/>
      <c r="GI199" s="143"/>
      <c r="GJ199" s="143"/>
      <c r="GK199" s="143"/>
      <c r="GL199" s="143"/>
      <c r="GM199" s="143"/>
      <c r="GN199" s="143"/>
      <c r="GO199" s="143"/>
      <c r="GP199" s="143"/>
      <c r="GQ199" s="143"/>
      <c r="GR199" s="143"/>
      <c r="GS199" s="143"/>
      <c r="GT199" s="143"/>
      <c r="GU199" s="143"/>
      <c r="GV199" s="143"/>
      <c r="GW199" s="143"/>
      <c r="GX199" s="143"/>
      <c r="GY199" s="143"/>
      <c r="GZ199" s="143"/>
      <c r="HA199" s="143"/>
      <c r="HB199" s="143"/>
      <c r="HC199" s="143"/>
      <c r="HD199" s="143"/>
      <c r="HE199" s="143"/>
      <c r="HF199" s="143"/>
      <c r="HG199" s="143"/>
      <c r="HH199" s="143"/>
      <c r="HI199" s="143"/>
      <c r="HJ199" s="143"/>
      <c r="HK199" s="143"/>
      <c r="HL199" s="143"/>
      <c r="HM199" s="143"/>
      <c r="HN199" s="143"/>
      <c r="HO199" s="143"/>
      <c r="HP199" s="143"/>
      <c r="HQ199" s="143"/>
      <c r="HR199" s="143"/>
      <c r="HS199" s="143"/>
      <c r="HT199" s="143"/>
      <c r="HU199" s="143"/>
      <c r="HV199" s="143"/>
      <c r="HW199" s="143"/>
      <c r="HX199" s="143"/>
      <c r="HY199" s="143"/>
      <c r="HZ199" s="143"/>
      <c r="IA199" s="143"/>
      <c r="IB199" s="143"/>
      <c r="IC199" s="143"/>
      <c r="ID199" s="143"/>
      <c r="IE199" s="143"/>
      <c r="IF199" s="143"/>
      <c r="IG199" s="143"/>
      <c r="IH199" s="143"/>
      <c r="II199" s="143"/>
      <c r="IJ199" s="143"/>
      <c r="IK199" s="143"/>
      <c r="IL199" s="143"/>
      <c r="IM199" s="143"/>
      <c r="IN199" s="143"/>
      <c r="IO199" s="143"/>
      <c r="IP199" s="143"/>
      <c r="IQ199" s="143"/>
      <c r="IR199" s="143"/>
      <c r="IS199" s="143"/>
    </row>
    <row r="200" spans="1:253" s="138" customFormat="1" ht="15" hidden="1" customHeight="1" outlineLevel="1">
      <c r="A200" s="137"/>
      <c r="B200" s="137"/>
      <c r="C200" s="137"/>
      <c r="D200" s="137"/>
      <c r="E200" s="137"/>
      <c r="F200" s="382"/>
      <c r="G200" s="384"/>
      <c r="H200" s="380"/>
      <c r="I200" s="384"/>
      <c r="J200" s="384"/>
      <c r="K200" s="384"/>
      <c r="L200" s="384"/>
      <c r="P200" s="382"/>
      <c r="Q200" s="384"/>
      <c r="R200" s="101"/>
      <c r="S200" s="384"/>
      <c r="T200" s="380"/>
      <c r="U200" s="172"/>
      <c r="V200" s="171"/>
      <c r="AD200" s="141"/>
      <c r="AF200" s="142"/>
      <c r="AL200" s="143"/>
      <c r="AM200" s="143"/>
      <c r="AN200" s="143"/>
      <c r="AO200" s="143"/>
      <c r="AP200" s="143"/>
      <c r="AQ200" s="143"/>
      <c r="AR200" s="143"/>
      <c r="AS200" s="143"/>
      <c r="AT200" s="143"/>
      <c r="AU200" s="143"/>
      <c r="AV200" s="143"/>
      <c r="AW200" s="143"/>
      <c r="AX200" s="143"/>
      <c r="AY200" s="143"/>
      <c r="AZ200" s="143"/>
      <c r="BA200" s="143"/>
      <c r="BB200" s="143"/>
      <c r="BC200" s="143"/>
      <c r="BD200" s="143"/>
      <c r="BE200" s="143"/>
      <c r="BF200" s="143"/>
      <c r="BG200" s="143"/>
      <c r="BH200" s="143"/>
      <c r="BI200" s="143"/>
      <c r="BJ200" s="143"/>
      <c r="BK200" s="143"/>
      <c r="BL200" s="143"/>
      <c r="BM200" s="143"/>
      <c r="BN200" s="143"/>
      <c r="BO200" s="143"/>
      <c r="BP200" s="143"/>
      <c r="BQ200" s="143"/>
      <c r="BR200" s="143"/>
      <c r="BS200" s="143"/>
      <c r="BT200" s="143"/>
      <c r="BU200" s="143"/>
      <c r="BV200" s="143"/>
      <c r="BW200" s="143"/>
      <c r="BX200" s="143"/>
      <c r="BY200" s="143"/>
      <c r="BZ200" s="143"/>
      <c r="CA200" s="143"/>
      <c r="CB200" s="143"/>
      <c r="CC200" s="143"/>
      <c r="CD200" s="143"/>
      <c r="CE200" s="143"/>
      <c r="CF200" s="143"/>
      <c r="CG200" s="143"/>
      <c r="CH200" s="143"/>
      <c r="CI200" s="143"/>
      <c r="CJ200" s="143"/>
      <c r="CK200" s="143"/>
      <c r="CL200" s="143"/>
      <c r="CM200" s="143"/>
      <c r="CN200" s="143"/>
      <c r="CO200" s="143"/>
      <c r="CP200" s="143"/>
      <c r="CQ200" s="143"/>
      <c r="CR200" s="143"/>
      <c r="CS200" s="143"/>
      <c r="CT200" s="143"/>
      <c r="CU200" s="143"/>
      <c r="CV200" s="143"/>
      <c r="CW200" s="143"/>
      <c r="CX200" s="143"/>
      <c r="CY200" s="143"/>
      <c r="CZ200" s="143"/>
      <c r="DA200" s="143"/>
      <c r="DB200" s="143"/>
      <c r="DC200" s="143"/>
      <c r="DD200" s="143"/>
      <c r="DE200" s="143"/>
      <c r="DF200" s="143"/>
      <c r="DG200" s="143"/>
      <c r="DH200" s="143"/>
      <c r="DI200" s="143"/>
      <c r="DJ200" s="143"/>
      <c r="DK200" s="143"/>
      <c r="DL200" s="143"/>
      <c r="DM200" s="143"/>
      <c r="DN200" s="143"/>
      <c r="DO200" s="143"/>
      <c r="DP200" s="143"/>
      <c r="DQ200" s="143"/>
      <c r="DR200" s="143"/>
      <c r="DS200" s="143"/>
      <c r="DT200" s="143"/>
      <c r="DU200" s="143"/>
      <c r="DV200" s="143"/>
      <c r="DW200" s="143"/>
      <c r="DX200" s="143"/>
      <c r="DY200" s="143"/>
      <c r="DZ200" s="143"/>
      <c r="EA200" s="143"/>
      <c r="EB200" s="143"/>
      <c r="EC200" s="143"/>
      <c r="ED200" s="143"/>
      <c r="EE200" s="143"/>
      <c r="EF200" s="143"/>
      <c r="EG200" s="143"/>
      <c r="EH200" s="143"/>
      <c r="EI200" s="143"/>
      <c r="EJ200" s="143"/>
      <c r="EK200" s="143"/>
      <c r="EL200" s="143"/>
      <c r="EM200" s="143"/>
      <c r="EN200" s="143"/>
      <c r="EO200" s="143"/>
      <c r="EP200" s="143"/>
      <c r="EQ200" s="143"/>
      <c r="ER200" s="143"/>
      <c r="ES200" s="143"/>
      <c r="ET200" s="143"/>
      <c r="EU200" s="143"/>
      <c r="EV200" s="143"/>
      <c r="EW200" s="143"/>
      <c r="EX200" s="143"/>
      <c r="EY200" s="143"/>
      <c r="EZ200" s="143"/>
      <c r="FA200" s="143"/>
      <c r="FB200" s="143"/>
      <c r="FC200" s="143"/>
      <c r="FD200" s="143"/>
      <c r="FE200" s="143"/>
      <c r="FF200" s="143"/>
      <c r="FG200" s="143"/>
      <c r="FH200" s="143"/>
      <c r="FI200" s="143"/>
      <c r="FJ200" s="143"/>
      <c r="FK200" s="143"/>
      <c r="FL200" s="143"/>
      <c r="FM200" s="143"/>
      <c r="FN200" s="143"/>
      <c r="FO200" s="143"/>
      <c r="FP200" s="143"/>
      <c r="FQ200" s="143"/>
      <c r="FR200" s="143"/>
      <c r="FS200" s="143"/>
      <c r="FT200" s="143"/>
      <c r="FU200" s="143"/>
      <c r="FV200" s="143"/>
      <c r="FW200" s="143"/>
      <c r="FX200" s="143"/>
      <c r="FY200" s="143"/>
      <c r="FZ200" s="143"/>
      <c r="GA200" s="143"/>
      <c r="GB200" s="143"/>
      <c r="GC200" s="143"/>
      <c r="GD200" s="143"/>
      <c r="GE200" s="143"/>
      <c r="GF200" s="143"/>
      <c r="GG200" s="143"/>
      <c r="GH200" s="143"/>
      <c r="GI200" s="143"/>
      <c r="GJ200" s="143"/>
      <c r="GK200" s="143"/>
      <c r="GL200" s="143"/>
      <c r="GM200" s="143"/>
      <c r="GN200" s="143"/>
      <c r="GO200" s="143"/>
      <c r="GP200" s="143"/>
      <c r="GQ200" s="143"/>
      <c r="GR200" s="143"/>
      <c r="GS200" s="143"/>
      <c r="GT200" s="143"/>
      <c r="GU200" s="143"/>
      <c r="GV200" s="143"/>
      <c r="GW200" s="143"/>
      <c r="GX200" s="143"/>
      <c r="GY200" s="143"/>
      <c r="GZ200" s="143"/>
      <c r="HA200" s="143"/>
      <c r="HB200" s="143"/>
      <c r="HC200" s="143"/>
      <c r="HD200" s="143"/>
      <c r="HE200" s="143"/>
      <c r="HF200" s="143"/>
      <c r="HG200" s="143"/>
      <c r="HH200" s="143"/>
      <c r="HI200" s="143"/>
      <c r="HJ200" s="143"/>
      <c r="HK200" s="143"/>
      <c r="HL200" s="143"/>
      <c r="HM200" s="143"/>
      <c r="HN200" s="143"/>
      <c r="HO200" s="143"/>
      <c r="HP200" s="143"/>
      <c r="HQ200" s="143"/>
      <c r="HR200" s="143"/>
      <c r="HS200" s="143"/>
      <c r="HT200" s="143"/>
      <c r="HU200" s="143"/>
      <c r="HV200" s="143"/>
      <c r="HW200" s="143"/>
      <c r="HX200" s="143"/>
      <c r="HY200" s="143"/>
      <c r="HZ200" s="143"/>
      <c r="IA200" s="143"/>
      <c r="IB200" s="143"/>
      <c r="IC200" s="143"/>
      <c r="ID200" s="143"/>
      <c r="IE200" s="143"/>
      <c r="IF200" s="143"/>
      <c r="IG200" s="143"/>
      <c r="IH200" s="143"/>
      <c r="II200" s="143"/>
      <c r="IJ200" s="143"/>
      <c r="IK200" s="143"/>
      <c r="IL200" s="143"/>
      <c r="IM200" s="143"/>
      <c r="IN200" s="143"/>
      <c r="IO200" s="143"/>
      <c r="IP200" s="143"/>
      <c r="IQ200" s="143"/>
      <c r="IR200" s="143"/>
      <c r="IS200" s="143"/>
    </row>
    <row r="201" spans="1:253" s="122" customFormat="1" ht="68" hidden="1" customHeight="1" outlineLevel="1">
      <c r="A201" s="112"/>
      <c r="B201" s="112"/>
      <c r="C201" s="112"/>
      <c r="D201" s="112"/>
      <c r="E201" s="112"/>
      <c r="F201" s="1603" t="s">
        <v>938</v>
      </c>
      <c r="G201" s="1603"/>
      <c r="H201" s="1604"/>
      <c r="I201" s="1603" t="s">
        <v>574</v>
      </c>
      <c r="J201" s="1603" t="s">
        <v>933</v>
      </c>
      <c r="K201" s="1603"/>
      <c r="L201" s="1603" t="s">
        <v>781</v>
      </c>
      <c r="M201" s="1821" t="s">
        <v>1006</v>
      </c>
      <c r="Q201" s="586" t="s">
        <v>936</v>
      </c>
      <c r="R201" s="586" t="s">
        <v>937</v>
      </c>
      <c r="S201" s="586" t="s">
        <v>934</v>
      </c>
      <c r="T201" s="586"/>
      <c r="U201" s="586" t="s">
        <v>935</v>
      </c>
      <c r="V201" s="171"/>
      <c r="AD201" s="124"/>
      <c r="AF201" s="125"/>
      <c r="AL201" s="126"/>
      <c r="AM201" s="126"/>
      <c r="AN201" s="126"/>
      <c r="AO201" s="126"/>
      <c r="AP201" s="126"/>
      <c r="AQ201" s="126"/>
      <c r="AR201" s="126"/>
      <c r="AS201" s="126"/>
      <c r="AT201" s="126"/>
      <c r="AU201" s="126"/>
      <c r="AV201" s="126"/>
      <c r="AW201" s="126"/>
      <c r="AX201" s="126"/>
      <c r="AY201" s="126"/>
      <c r="AZ201" s="126"/>
      <c r="BA201" s="126"/>
      <c r="BB201" s="126"/>
      <c r="BC201" s="126"/>
      <c r="BD201" s="126"/>
      <c r="BE201" s="126"/>
      <c r="BF201" s="126"/>
      <c r="BG201" s="126"/>
      <c r="BH201" s="126"/>
      <c r="BI201" s="126"/>
      <c r="BJ201" s="126"/>
      <c r="BK201" s="126"/>
      <c r="BL201" s="126"/>
      <c r="BM201" s="126"/>
      <c r="BN201" s="126"/>
      <c r="BO201" s="126"/>
      <c r="BP201" s="126"/>
      <c r="BQ201" s="126"/>
      <c r="BR201" s="126"/>
      <c r="BS201" s="126"/>
      <c r="BT201" s="126"/>
      <c r="BU201" s="126"/>
      <c r="BV201" s="126"/>
      <c r="BW201" s="126"/>
      <c r="BX201" s="126"/>
      <c r="BY201" s="126"/>
      <c r="BZ201" s="126"/>
      <c r="CA201" s="126"/>
      <c r="CB201" s="126"/>
      <c r="CC201" s="126"/>
      <c r="CD201" s="126"/>
      <c r="CE201" s="126"/>
      <c r="CF201" s="126"/>
      <c r="CG201" s="126"/>
      <c r="CH201" s="126"/>
      <c r="CI201" s="126"/>
      <c r="CJ201" s="126"/>
      <c r="CK201" s="126"/>
      <c r="CL201" s="126"/>
      <c r="CM201" s="126"/>
      <c r="CN201" s="126"/>
      <c r="CO201" s="126"/>
      <c r="CP201" s="126"/>
      <c r="CQ201" s="126"/>
      <c r="CR201" s="126"/>
      <c r="CS201" s="126"/>
      <c r="CT201" s="126"/>
      <c r="CU201" s="126"/>
      <c r="CV201" s="126"/>
      <c r="CW201" s="126"/>
      <c r="CX201" s="126"/>
      <c r="CY201" s="126"/>
      <c r="CZ201" s="126"/>
      <c r="DA201" s="126"/>
      <c r="DB201" s="126"/>
      <c r="DC201" s="126"/>
      <c r="DD201" s="126"/>
      <c r="DE201" s="126"/>
      <c r="DF201" s="126"/>
      <c r="DG201" s="126"/>
      <c r="DH201" s="126"/>
      <c r="DI201" s="126"/>
      <c r="DJ201" s="126"/>
      <c r="DK201" s="126"/>
      <c r="DL201" s="126"/>
      <c r="DM201" s="126"/>
      <c r="DN201" s="126"/>
      <c r="DO201" s="126"/>
      <c r="DP201" s="126"/>
      <c r="DQ201" s="126"/>
      <c r="DR201" s="126"/>
      <c r="DS201" s="126"/>
      <c r="DT201" s="126"/>
      <c r="DU201" s="126"/>
      <c r="DV201" s="126"/>
      <c r="DW201" s="126"/>
      <c r="DX201" s="126"/>
      <c r="DY201" s="126"/>
      <c r="DZ201" s="126"/>
      <c r="EA201" s="126"/>
      <c r="EB201" s="126"/>
      <c r="EC201" s="126"/>
      <c r="ED201" s="126"/>
      <c r="EE201" s="126"/>
      <c r="EF201" s="126"/>
      <c r="EG201" s="126"/>
      <c r="EH201" s="126"/>
      <c r="EI201" s="126"/>
      <c r="EJ201" s="126"/>
      <c r="EK201" s="126"/>
      <c r="EL201" s="126"/>
      <c r="EM201" s="126"/>
      <c r="EN201" s="126"/>
      <c r="EO201" s="126"/>
      <c r="EP201" s="126"/>
      <c r="EQ201" s="126"/>
      <c r="ER201" s="126"/>
      <c r="ES201" s="126"/>
      <c r="ET201" s="126"/>
      <c r="EU201" s="126"/>
      <c r="EV201" s="126"/>
      <c r="EW201" s="126"/>
      <c r="EX201" s="126"/>
      <c r="EY201" s="126"/>
      <c r="EZ201" s="126"/>
      <c r="FA201" s="126"/>
      <c r="FB201" s="126"/>
      <c r="FC201" s="126"/>
      <c r="FD201" s="126"/>
      <c r="FE201" s="126"/>
      <c r="FF201" s="126"/>
      <c r="FG201" s="126"/>
      <c r="FH201" s="126"/>
      <c r="FI201" s="126"/>
      <c r="FJ201" s="126"/>
      <c r="FK201" s="126"/>
      <c r="FL201" s="126"/>
      <c r="FM201" s="126"/>
      <c r="FN201" s="126"/>
      <c r="FO201" s="126"/>
      <c r="FP201" s="126"/>
      <c r="FQ201" s="126"/>
      <c r="FR201" s="126"/>
      <c r="FS201" s="126"/>
      <c r="FT201" s="126"/>
      <c r="FU201" s="126"/>
      <c r="FV201" s="126"/>
      <c r="FW201" s="126"/>
      <c r="FX201" s="126"/>
      <c r="FY201" s="126"/>
      <c r="FZ201" s="126"/>
      <c r="GA201" s="126"/>
      <c r="GB201" s="126"/>
      <c r="GC201" s="126"/>
      <c r="GD201" s="126"/>
      <c r="GE201" s="126"/>
      <c r="GF201" s="126"/>
      <c r="GG201" s="126"/>
      <c r="GH201" s="126"/>
      <c r="GI201" s="126"/>
      <c r="GJ201" s="126"/>
      <c r="GK201" s="126"/>
      <c r="GL201" s="126"/>
      <c r="GM201" s="126"/>
      <c r="GN201" s="126"/>
      <c r="GO201" s="126"/>
      <c r="GP201" s="126"/>
      <c r="GQ201" s="126"/>
      <c r="GR201" s="126"/>
      <c r="GS201" s="126"/>
      <c r="GT201" s="126"/>
      <c r="GU201" s="126"/>
      <c r="GV201" s="126"/>
      <c r="GW201" s="126"/>
      <c r="GX201" s="126"/>
      <c r="GY201" s="126"/>
      <c r="GZ201" s="126"/>
      <c r="HA201" s="126"/>
      <c r="HB201" s="126"/>
      <c r="HC201" s="126"/>
      <c r="HD201" s="126"/>
      <c r="HE201" s="126"/>
      <c r="HF201" s="126"/>
      <c r="HG201" s="126"/>
      <c r="HH201" s="126"/>
      <c r="HI201" s="126"/>
      <c r="HJ201" s="126"/>
      <c r="HK201" s="126"/>
      <c r="HL201" s="126"/>
      <c r="HM201" s="126"/>
      <c r="HN201" s="126"/>
      <c r="HO201" s="126"/>
      <c r="HP201" s="126"/>
      <c r="HQ201" s="126"/>
      <c r="HR201" s="126"/>
      <c r="HS201" s="126"/>
      <c r="HT201" s="126"/>
      <c r="HU201" s="126"/>
      <c r="HV201" s="126"/>
      <c r="HW201" s="126"/>
      <c r="HX201" s="126"/>
      <c r="HY201" s="126"/>
      <c r="HZ201" s="126"/>
      <c r="IA201" s="126"/>
      <c r="IB201" s="126"/>
      <c r="IC201" s="126"/>
      <c r="ID201" s="126"/>
      <c r="IE201" s="126"/>
      <c r="IF201" s="126"/>
      <c r="IG201" s="126"/>
      <c r="IH201" s="126"/>
      <c r="II201" s="126"/>
      <c r="IJ201" s="126"/>
      <c r="IK201" s="126"/>
      <c r="IL201" s="126"/>
      <c r="IM201" s="126"/>
      <c r="IN201" s="126"/>
      <c r="IO201" s="126"/>
      <c r="IP201" s="126"/>
      <c r="IQ201" s="126"/>
      <c r="IR201" s="126"/>
      <c r="IS201" s="126"/>
    </row>
    <row r="202" spans="1:253" s="114" customFormat="1" ht="20.25" hidden="1" customHeight="1" outlineLevel="1">
      <c r="B202" s="651" t="s">
        <v>399</v>
      </c>
      <c r="F202" s="1865">
        <f>F163</f>
        <v>0</v>
      </c>
      <c r="G202" s="1865"/>
      <c r="H202" s="381">
        <f>IF(F$205=0,0,F202/F$205)</f>
        <v>0</v>
      </c>
      <c r="I202" s="582">
        <f>ROUND((F202-'E2 Serres'!BQ161),-3)</f>
        <v>0</v>
      </c>
      <c r="J202" s="582">
        <f>ROUND((F202-'E2 Serres'!BU161),-3)</f>
        <v>0</v>
      </c>
      <c r="K202" s="582"/>
      <c r="L202" s="582">
        <f>ROUND((F202-'E2 Serres'!CB161),-3)</f>
        <v>0</v>
      </c>
      <c r="M202" s="582">
        <f>'E2 Serres'!CG379</f>
        <v>0</v>
      </c>
      <c r="O202" s="760">
        <f>U117</f>
        <v>0</v>
      </c>
      <c r="Q202" s="761">
        <f>F202*O202/1000</f>
        <v>0</v>
      </c>
      <c r="R202" s="761">
        <f>I202*O202/1000</f>
        <v>0</v>
      </c>
      <c r="S202" s="761">
        <f>J202*O202/1000</f>
        <v>0</v>
      </c>
      <c r="T202" s="761"/>
      <c r="U202" s="761">
        <f>L202*O202/1000</f>
        <v>0</v>
      </c>
      <c r="V202" s="171"/>
    </row>
    <row r="203" spans="1:253" s="114" customFormat="1" ht="20.25" hidden="1" customHeight="1" outlineLevel="1">
      <c r="B203" s="651" t="s">
        <v>705</v>
      </c>
      <c r="F203" s="1865">
        <f>ROUND(F133,-3)</f>
        <v>0</v>
      </c>
      <c r="G203" s="1865"/>
      <c r="H203" s="381">
        <f>IF(F$205=0,0,F203/F$205)</f>
        <v>0</v>
      </c>
      <c r="I203" s="248">
        <f>ROUND(F134,-3)</f>
        <v>0</v>
      </c>
      <c r="J203" s="248">
        <f>ROUND(F135,-3)</f>
        <v>0</v>
      </c>
      <c r="K203" s="248"/>
      <c r="L203" s="248">
        <f>ROUND(F135,-3)</f>
        <v>0</v>
      </c>
      <c r="M203" s="248">
        <f>G135</f>
        <v>0</v>
      </c>
      <c r="O203" s="760">
        <f>O202</f>
        <v>0</v>
      </c>
      <c r="Q203" s="761">
        <f>F203*O203/1000</f>
        <v>0</v>
      </c>
      <c r="R203" s="761">
        <f>I203*O203/1000</f>
        <v>0</v>
      </c>
      <c r="S203" s="761">
        <f>J203*O203/1000</f>
        <v>0</v>
      </c>
      <c r="T203" s="761"/>
      <c r="U203" s="761">
        <f>L203*O203/1000</f>
        <v>0</v>
      </c>
      <c r="V203" s="171"/>
    </row>
    <row r="204" spans="1:253" s="114" customFormat="1" ht="20.25" hidden="1" customHeight="1" outlineLevel="1">
      <c r="B204" s="651" t="s">
        <v>765</v>
      </c>
      <c r="F204" s="1865">
        <f>ROUND(F161,-3)</f>
        <v>0</v>
      </c>
      <c r="G204" s="1865"/>
      <c r="H204" s="381">
        <f>IF(F$205=0,0,F204/F$205)</f>
        <v>0</v>
      </c>
      <c r="I204" s="246">
        <f>ROUND('E3 Production de chaleur'!N290,-3)</f>
        <v>0</v>
      </c>
      <c r="J204" s="246">
        <f>ROUND('E3 Production de chaleur'!O290,-3)</f>
        <v>0</v>
      </c>
      <c r="K204" s="246"/>
      <c r="L204" s="246">
        <f>ROUND('E3 Production de chaleur'!P290,-3)</f>
        <v>0</v>
      </c>
      <c r="M204" s="246">
        <f>'E3 Production de chaleur'!Q290</f>
        <v>0</v>
      </c>
      <c r="O204" s="760">
        <f>O202</f>
        <v>0</v>
      </c>
      <c r="Q204" s="761">
        <f>F204*O204/1000</f>
        <v>0</v>
      </c>
      <c r="R204" s="761">
        <f>I204*O204/1000</f>
        <v>0</v>
      </c>
      <c r="S204" s="761">
        <f>J204*O204/1000</f>
        <v>0</v>
      </c>
      <c r="T204" s="761"/>
      <c r="U204" s="761">
        <f>L204*O204/1000</f>
        <v>0</v>
      </c>
      <c r="V204" s="171"/>
    </row>
    <row r="205" spans="1:253" s="383" customFormat="1" ht="20.25" hidden="1" customHeight="1" outlineLevel="1">
      <c r="B205" s="199" t="s">
        <v>260</v>
      </c>
      <c r="F205" s="1864">
        <f>ROUND(L115,-3)</f>
        <v>0</v>
      </c>
      <c r="G205" s="1864"/>
      <c r="H205" s="587">
        <f>IF(F$205=0,0,F205/F$205)</f>
        <v>0</v>
      </c>
      <c r="I205" s="588">
        <f>SUM(I202:I204)</f>
        <v>0</v>
      </c>
      <c r="J205" s="588">
        <f>SUM(J202:J204)</f>
        <v>0</v>
      </c>
      <c r="K205" s="588"/>
      <c r="L205" s="588">
        <f>SUM(L202:L204)</f>
        <v>0</v>
      </c>
      <c r="M205" s="588">
        <f>ROUND(F205-(F205-J205)*0.8,-3)</f>
        <v>0</v>
      </c>
      <c r="O205" s="760">
        <f>O202</f>
        <v>0</v>
      </c>
      <c r="Q205" s="762">
        <f>SUM(Q202:Q204)</f>
        <v>0</v>
      </c>
      <c r="R205" s="762">
        <f>SUM(R202:R204)</f>
        <v>0</v>
      </c>
      <c r="S205" s="762">
        <f>SUM(S202:S204)</f>
        <v>0</v>
      </c>
      <c r="T205" s="762"/>
      <c r="U205" s="762">
        <f>SUM(U202:U204)</f>
        <v>0</v>
      </c>
      <c r="V205" s="171"/>
    </row>
    <row r="206" spans="1:253" s="114" customFormat="1" ht="20.25" hidden="1" customHeight="1" outlineLevel="1">
      <c r="A206" s="133"/>
      <c r="B206" s="133"/>
      <c r="D206" s="132"/>
      <c r="E206" s="132"/>
      <c r="F206" s="133"/>
      <c r="G206" s="148"/>
      <c r="I206" s="149"/>
      <c r="J206" s="171"/>
      <c r="K206" s="122"/>
      <c r="L206" s="136"/>
      <c r="M206" s="138"/>
      <c r="N206" s="127"/>
      <c r="O206" s="131"/>
      <c r="P206" s="138"/>
      <c r="Q206" s="139"/>
      <c r="R206" s="101"/>
      <c r="S206" s="139"/>
      <c r="T206" s="586"/>
      <c r="U206" s="172"/>
      <c r="V206" s="171"/>
      <c r="Z206" s="117"/>
      <c r="AB206" s="118"/>
    </row>
    <row r="207" spans="1:253" s="122" customFormat="1" ht="21" hidden="1" customHeight="1" outlineLevel="1">
      <c r="A207" s="112"/>
      <c r="B207" s="112"/>
      <c r="C207" s="112"/>
      <c r="D207" s="112"/>
      <c r="E207" s="112"/>
      <c r="F207" s="112"/>
      <c r="G207" s="112"/>
      <c r="H207" s="112"/>
      <c r="I207" s="112"/>
      <c r="J207" s="127"/>
      <c r="K207" s="128"/>
      <c r="L207" s="136"/>
      <c r="M207" s="138"/>
      <c r="N207" s="127"/>
      <c r="O207" s="131"/>
      <c r="P207" s="131"/>
      <c r="Q207" s="133"/>
      <c r="R207" s="131"/>
      <c r="S207" s="131"/>
      <c r="T207" s="131"/>
      <c r="U207" s="127"/>
      <c r="V207" s="127"/>
      <c r="Z207" s="124"/>
      <c r="AD207" s="124"/>
      <c r="AF207" s="125"/>
      <c r="AL207" s="126"/>
      <c r="AM207" s="126"/>
      <c r="AN207" s="126"/>
      <c r="AO207" s="126"/>
      <c r="AP207" s="126"/>
      <c r="AQ207" s="126"/>
      <c r="AR207" s="126"/>
      <c r="AS207" s="126"/>
      <c r="AT207" s="126"/>
      <c r="AU207" s="126"/>
      <c r="AV207" s="126"/>
      <c r="AW207" s="126"/>
      <c r="AX207" s="126"/>
      <c r="AY207" s="126"/>
      <c r="AZ207" s="126"/>
      <c r="BA207" s="126"/>
      <c r="BB207" s="126"/>
      <c r="BC207" s="126"/>
      <c r="BD207" s="126"/>
      <c r="BE207" s="126"/>
      <c r="BF207" s="126"/>
      <c r="BG207" s="126"/>
      <c r="BH207" s="126"/>
      <c r="BI207" s="126"/>
      <c r="BJ207" s="126"/>
      <c r="BK207" s="126"/>
      <c r="BL207" s="126"/>
      <c r="BM207" s="126"/>
      <c r="BN207" s="126"/>
      <c r="BO207" s="126"/>
      <c r="BP207" s="126"/>
      <c r="BQ207" s="126"/>
      <c r="BR207" s="126"/>
      <c r="BS207" s="126"/>
      <c r="BT207" s="126"/>
      <c r="BU207" s="126"/>
      <c r="BV207" s="126"/>
      <c r="BW207" s="126"/>
      <c r="BX207" s="126"/>
      <c r="BY207" s="126"/>
      <c r="BZ207" s="126"/>
      <c r="CA207" s="126"/>
      <c r="CB207" s="126"/>
      <c r="CC207" s="126"/>
      <c r="CD207" s="126"/>
      <c r="CE207" s="126"/>
      <c r="CF207" s="126"/>
      <c r="CG207" s="126"/>
      <c r="CH207" s="126"/>
      <c r="CI207" s="126"/>
      <c r="CJ207" s="126"/>
      <c r="CK207" s="126"/>
      <c r="CL207" s="126"/>
      <c r="CM207" s="126"/>
      <c r="CN207" s="126"/>
      <c r="CO207" s="126"/>
      <c r="CP207" s="126"/>
      <c r="CQ207" s="126"/>
      <c r="CR207" s="126"/>
      <c r="CS207" s="126"/>
      <c r="CT207" s="126"/>
      <c r="CU207" s="126"/>
      <c r="CV207" s="126"/>
      <c r="CW207" s="126"/>
      <c r="CX207" s="126"/>
      <c r="CY207" s="126"/>
      <c r="CZ207" s="126"/>
      <c r="DA207" s="126"/>
      <c r="DB207" s="126"/>
      <c r="DC207" s="126"/>
      <c r="DD207" s="126"/>
      <c r="DE207" s="126"/>
      <c r="DF207" s="126"/>
      <c r="DG207" s="126"/>
      <c r="DH207" s="126"/>
      <c r="DI207" s="126"/>
      <c r="DJ207" s="126"/>
      <c r="DK207" s="126"/>
      <c r="DL207" s="126"/>
      <c r="DM207" s="126"/>
      <c r="DN207" s="126"/>
      <c r="DO207" s="126"/>
      <c r="DP207" s="126"/>
      <c r="DQ207" s="126"/>
      <c r="DR207" s="126"/>
      <c r="DS207" s="126"/>
      <c r="DT207" s="126"/>
      <c r="DU207" s="126"/>
      <c r="DV207" s="126"/>
      <c r="DW207" s="126"/>
      <c r="DX207" s="126"/>
      <c r="DY207" s="126"/>
      <c r="DZ207" s="126"/>
      <c r="EA207" s="126"/>
      <c r="EB207" s="126"/>
      <c r="EC207" s="126"/>
      <c r="ED207" s="126"/>
      <c r="EE207" s="126"/>
      <c r="EF207" s="126"/>
      <c r="EG207" s="126"/>
      <c r="EH207" s="126"/>
      <c r="EI207" s="126"/>
      <c r="EJ207" s="126"/>
      <c r="EK207" s="126"/>
      <c r="EL207" s="126"/>
      <c r="EM207" s="126"/>
      <c r="EN207" s="126"/>
      <c r="EO207" s="126"/>
      <c r="EP207" s="126"/>
      <c r="EQ207" s="126"/>
      <c r="ER207" s="126"/>
      <c r="ES207" s="126"/>
      <c r="ET207" s="126"/>
      <c r="EU207" s="126"/>
      <c r="EV207" s="126"/>
      <c r="EW207" s="126"/>
      <c r="EX207" s="126"/>
      <c r="EY207" s="126"/>
      <c r="EZ207" s="126"/>
      <c r="FA207" s="126"/>
      <c r="FB207" s="126"/>
      <c r="FC207" s="126"/>
      <c r="FD207" s="126"/>
      <c r="FE207" s="126"/>
      <c r="FF207" s="126"/>
      <c r="FG207" s="126"/>
      <c r="FH207" s="126"/>
      <c r="FI207" s="126"/>
      <c r="FJ207" s="126"/>
      <c r="FK207" s="126"/>
      <c r="FL207" s="126"/>
      <c r="FM207" s="126"/>
      <c r="FN207" s="126"/>
      <c r="FO207" s="126"/>
      <c r="FP207" s="126"/>
      <c r="FQ207" s="126"/>
      <c r="FR207" s="126"/>
      <c r="FS207" s="126"/>
      <c r="FT207" s="126"/>
      <c r="FU207" s="126"/>
      <c r="FV207" s="126"/>
      <c r="FW207" s="126"/>
      <c r="FX207" s="126"/>
      <c r="FY207" s="126"/>
      <c r="FZ207" s="126"/>
      <c r="GA207" s="126"/>
      <c r="GB207" s="126"/>
      <c r="GC207" s="126"/>
      <c r="GD207" s="126"/>
      <c r="GE207" s="126"/>
      <c r="GF207" s="126"/>
      <c r="GG207" s="126"/>
      <c r="GH207" s="126"/>
      <c r="GI207" s="126"/>
      <c r="GJ207" s="126"/>
      <c r="GK207" s="126"/>
      <c r="GL207" s="126"/>
      <c r="GM207" s="126"/>
      <c r="GN207" s="126"/>
      <c r="GO207" s="126"/>
      <c r="GP207" s="126"/>
      <c r="GQ207" s="126"/>
      <c r="GR207" s="126"/>
      <c r="GS207" s="126"/>
      <c r="GT207" s="126"/>
      <c r="GU207" s="126"/>
      <c r="GV207" s="126"/>
      <c r="GW207" s="126"/>
      <c r="GX207" s="126"/>
      <c r="GY207" s="126"/>
      <c r="GZ207" s="126"/>
      <c r="HA207" s="126"/>
      <c r="HB207" s="126"/>
      <c r="HC207" s="126"/>
      <c r="HD207" s="126"/>
      <c r="HE207" s="126"/>
      <c r="HF207" s="126"/>
      <c r="HG207" s="126"/>
      <c r="HH207" s="126"/>
      <c r="HI207" s="126"/>
      <c r="HJ207" s="126"/>
      <c r="HK207" s="126"/>
      <c r="HL207" s="126"/>
      <c r="HM207" s="126"/>
      <c r="HN207" s="126"/>
      <c r="HO207" s="126"/>
      <c r="HP207" s="126"/>
      <c r="HQ207" s="126"/>
      <c r="HR207" s="126"/>
      <c r="HS207" s="126"/>
      <c r="HT207" s="126"/>
      <c r="HU207" s="126"/>
      <c r="HV207" s="126"/>
      <c r="HW207" s="126"/>
      <c r="HX207" s="126"/>
      <c r="HY207" s="126"/>
      <c r="HZ207" s="126"/>
      <c r="IA207" s="126"/>
      <c r="IB207" s="126"/>
      <c r="IC207" s="126"/>
      <c r="ID207" s="126"/>
      <c r="IE207" s="126"/>
      <c r="IF207" s="126"/>
      <c r="IG207" s="126"/>
      <c r="IH207" s="126"/>
      <c r="II207" s="126"/>
      <c r="IJ207" s="126"/>
      <c r="IK207" s="126"/>
      <c r="IL207" s="126"/>
      <c r="IM207" s="126"/>
      <c r="IN207" s="126"/>
      <c r="IO207" s="126"/>
      <c r="IP207" s="126"/>
      <c r="IQ207" s="126"/>
      <c r="IR207" s="126"/>
      <c r="IS207" s="126"/>
    </row>
    <row r="208" spans="1:253" s="114" customFormat="1" ht="20.25" customHeight="1" collapsed="1">
      <c r="A208" s="133"/>
      <c r="B208" s="133"/>
      <c r="D208" s="155"/>
      <c r="E208" s="155"/>
      <c r="F208" s="133"/>
      <c r="G208" s="148"/>
      <c r="I208" s="134"/>
      <c r="J208" s="146"/>
      <c r="K208" s="146"/>
      <c r="L208" s="155"/>
      <c r="M208" s="150"/>
      <c r="N208" s="134"/>
      <c r="Q208" s="132"/>
      <c r="V208" s="116"/>
      <c r="Z208" s="117"/>
      <c r="AB208" s="118"/>
    </row>
  </sheetData>
  <sheetProtection password="CE62" sheet="1" objects="1" scenarios="1" selectLockedCells="1"/>
  <customSheetViews>
    <customSheetView guid="{0DBD56CF-1793-410C-9091-9F4F55319CFA}" scale="85" showGridLines="0" topLeftCell="A118">
      <selection activeCell="B146" sqref="B146"/>
      <rowBreaks count="1" manualBreakCount="1">
        <brk id="79" max="16383" man="1"/>
      </rowBreaks>
      <colBreaks count="1" manualBreakCount="1">
        <brk id="20" max="1048575" man="1"/>
      </colBreaks>
      <pageSetup paperSize="9" scale="37" orientation="portrait" verticalDpi="4294967292"/>
    </customSheetView>
  </customSheetViews>
  <mergeCells count="110">
    <mergeCell ref="A4:T4"/>
    <mergeCell ref="L22:O22"/>
    <mergeCell ref="F77:G77"/>
    <mergeCell ref="F34:G34"/>
    <mergeCell ref="F35:G35"/>
    <mergeCell ref="F70:G70"/>
    <mergeCell ref="S181:T181"/>
    <mergeCell ref="F177:G177"/>
    <mergeCell ref="F175:G175"/>
    <mergeCell ref="F176:G176"/>
    <mergeCell ref="F173:G173"/>
    <mergeCell ref="F164:G164"/>
    <mergeCell ref="S180:T180"/>
    <mergeCell ref="F172:G172"/>
    <mergeCell ref="J172:L172"/>
    <mergeCell ref="J173:L173"/>
    <mergeCell ref="J174:L174"/>
    <mergeCell ref="J175:L175"/>
    <mergeCell ref="J176:L176"/>
    <mergeCell ref="F174:G174"/>
    <mergeCell ref="F179:G179"/>
    <mergeCell ref="F180:G180"/>
    <mergeCell ref="F154:G154"/>
    <mergeCell ref="F155:G155"/>
    <mergeCell ref="F156:G156"/>
    <mergeCell ref="F157:G157"/>
    <mergeCell ref="L110:M110"/>
    <mergeCell ref="L111:M111"/>
    <mergeCell ref="F109:G109"/>
    <mergeCell ref="L109:M109"/>
    <mergeCell ref="R21:S21"/>
    <mergeCell ref="F162:G162"/>
    <mergeCell ref="F163:G163"/>
    <mergeCell ref="F142:G142"/>
    <mergeCell ref="F143:H143"/>
    <mergeCell ref="F135:G135"/>
    <mergeCell ref="F161:G161"/>
    <mergeCell ref="F141:G141"/>
    <mergeCell ref="F148:G148"/>
    <mergeCell ref="F138:G138"/>
    <mergeCell ref="F144:H144"/>
    <mergeCell ref="F110:G110"/>
    <mergeCell ref="L21:O21"/>
    <mergeCell ref="F134:G134"/>
    <mergeCell ref="L112:M112"/>
    <mergeCell ref="L114:M114"/>
    <mergeCell ref="F73:G73"/>
    <mergeCell ref="L107:M107"/>
    <mergeCell ref="F51:G51"/>
    <mergeCell ref="F32:G32"/>
    <mergeCell ref="F33:G33"/>
    <mergeCell ref="F76:G76"/>
    <mergeCell ref="L115:M115"/>
    <mergeCell ref="F104:G104"/>
    <mergeCell ref="F105:G105"/>
    <mergeCell ref="F107:G107"/>
    <mergeCell ref="F108:G108"/>
    <mergeCell ref="F113:G113"/>
    <mergeCell ref="F114:G114"/>
    <mergeCell ref="L113:M113"/>
    <mergeCell ref="F111:G111"/>
    <mergeCell ref="F106:G106"/>
    <mergeCell ref="F145:H145"/>
    <mergeCell ref="F147:G147"/>
    <mergeCell ref="R17:S17"/>
    <mergeCell ref="Q104:R104"/>
    <mergeCell ref="Q105:R105"/>
    <mergeCell ref="Q106:R106"/>
    <mergeCell ref="F37:G37"/>
    <mergeCell ref="F39:G39"/>
    <mergeCell ref="L20:O20"/>
    <mergeCell ref="D20:G20"/>
    <mergeCell ref="D21:G21"/>
    <mergeCell ref="D22:G22"/>
    <mergeCell ref="F48:G48"/>
    <mergeCell ref="L104:M104"/>
    <mergeCell ref="L105:M105"/>
    <mergeCell ref="L106:M106"/>
    <mergeCell ref="L18:O18"/>
    <mergeCell ref="L19:O19"/>
    <mergeCell ref="D17:G17"/>
    <mergeCell ref="D18:G18"/>
    <mergeCell ref="D19:G19"/>
    <mergeCell ref="F50:G50"/>
    <mergeCell ref="F71:G71"/>
    <mergeCell ref="F72:G72"/>
    <mergeCell ref="F146:H146"/>
    <mergeCell ref="F133:G133"/>
    <mergeCell ref="L108:M108"/>
    <mergeCell ref="F112:G112"/>
    <mergeCell ref="L17:O17"/>
    <mergeCell ref="F205:G205"/>
    <mergeCell ref="F204:G204"/>
    <mergeCell ref="F121:G121"/>
    <mergeCell ref="F123:G123"/>
    <mergeCell ref="F42:G42"/>
    <mergeCell ref="F74:G74"/>
    <mergeCell ref="F40:G40"/>
    <mergeCell ref="F55:G55"/>
    <mergeCell ref="F56:G56"/>
    <mergeCell ref="F57:G57"/>
    <mergeCell ref="F59:G59"/>
    <mergeCell ref="F60:G60"/>
    <mergeCell ref="F46:G46"/>
    <mergeCell ref="F49:G49"/>
    <mergeCell ref="F47:G47"/>
    <mergeCell ref="F203:G203"/>
    <mergeCell ref="F202:G202"/>
    <mergeCell ref="F41:G41"/>
    <mergeCell ref="F181:G181"/>
  </mergeCells>
  <phoneticPr fontId="43" type="noConversion"/>
  <conditionalFormatting sqref="B88:B93">
    <cfRule type="expression" dxfId="1400" priority="109">
      <formula>IF($B$86=$D$127,1,0)</formula>
    </cfRule>
  </conditionalFormatting>
  <conditionalFormatting sqref="D91:D93">
    <cfRule type="expression" dxfId="1399" priority="110">
      <formula>IF($B$86=$D$127,1,0)</formula>
    </cfRule>
  </conditionalFormatting>
  <conditionalFormatting sqref="F91:F93 H91:I93">
    <cfRule type="expression" dxfId="1398" priority="4">
      <formula>IF($B$86=$D$127,1,0)</formula>
    </cfRule>
  </conditionalFormatting>
  <dataValidations count="1">
    <dataValidation type="whole" allowBlank="1" showInputMessage="1" showErrorMessage="1" sqref="F77:G77">
      <formula1>1</formula1>
      <formula2>12</formula2>
    </dataValidation>
  </dataValidations>
  <pageMargins left="1.18" right="0.75000000000000011" top="1" bottom="1" header="0.5" footer="0.5"/>
  <pageSetup paperSize="9" scale="37" orientation="portrait" verticalDpi="4294967292"/>
  <rowBreaks count="1" manualBreakCount="1">
    <brk id="79" max="16383" man="1"/>
  </rowBreaks>
  <colBreaks count="1" manualBreakCount="1">
    <brk id="20" max="1048575" man="1"/>
  </colBreaks>
  <extLst>
    <ext xmlns:mx="http://schemas.microsoft.com/office/mac/excel/2008/main" uri="{64002731-A6B0-56B0-2670-7721B7C09600}">
      <mx:PLV Mode="0" OnePage="0" WScale="42"/>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enableFormatConditionsCalculation="0">
    <pageSetUpPr fitToPage="1"/>
  </sheetPr>
  <dimension ref="A1:LP65735"/>
  <sheetViews>
    <sheetView showGridLines="0" defaultGridColor="0" topLeftCell="E1" colorId="22" workbookViewId="0">
      <selection activeCell="F26" sqref="F26"/>
    </sheetView>
  </sheetViews>
  <sheetFormatPr baseColWidth="10" defaultColWidth="9.59765625" defaultRowHeight="12" zeroHeight="1" outlineLevelRow="1" outlineLevelCol="1" x14ac:dyDescent="0.05"/>
  <cols>
    <col min="1" max="4" width="9.3984375" style="665" hidden="1" customWidth="1" outlineLevel="1"/>
    <col min="5" max="5" width="5" style="665" customWidth="1" collapsed="1"/>
    <col min="6" max="6" width="36.19921875" style="665" customWidth="1"/>
    <col min="7" max="7" width="11" style="665" customWidth="1"/>
    <col min="8" max="32" width="4" style="665" customWidth="1"/>
    <col min="33" max="45" width="4.59765625" style="665" customWidth="1"/>
    <col min="46" max="47" width="7.59765625" style="665" customWidth="1"/>
    <col min="48" max="48" width="4.59765625" style="665" customWidth="1"/>
    <col min="49" max="88" width="4.59765625" style="665" hidden="1" customWidth="1" outlineLevel="1"/>
    <col min="89" max="91" width="8.3984375" style="665" hidden="1" customWidth="1" outlineLevel="1"/>
    <col min="92" max="92" width="4.59765625" style="665" hidden="1" customWidth="1" outlineLevel="1"/>
    <col min="93" max="95" width="8.3984375" style="665" hidden="1" customWidth="1" outlineLevel="1"/>
    <col min="96" max="96" width="4.59765625" style="665" hidden="1" customWidth="1" outlineLevel="1"/>
    <col min="97" max="99" width="8.3984375" style="665" hidden="1" customWidth="1" outlineLevel="1"/>
    <col min="100" max="100" width="4.59765625" style="665" hidden="1" customWidth="1" outlineLevel="1"/>
    <col min="101" max="103" width="8.3984375" style="665" hidden="1" customWidth="1" outlineLevel="1"/>
    <col min="104" max="104" width="4.59765625" style="665" hidden="1" customWidth="1" outlineLevel="1"/>
    <col min="105" max="107" width="8.3984375" style="665" hidden="1" customWidth="1" outlineLevel="1"/>
    <col min="108" max="108" width="4.59765625" style="665" hidden="1" customWidth="1" outlineLevel="1"/>
    <col min="109" max="111" width="8.3984375" style="665" hidden="1" customWidth="1" outlineLevel="1"/>
    <col min="112" max="112" width="4.59765625" style="665" hidden="1" customWidth="1" outlineLevel="1"/>
    <col min="113" max="115" width="8.3984375" style="665" hidden="1" customWidth="1" outlineLevel="1"/>
    <col min="116" max="116" width="4.59765625" style="665" hidden="1" customWidth="1" outlineLevel="1"/>
    <col min="117" max="118" width="8.3984375" style="665" hidden="1" customWidth="1" outlineLevel="1"/>
    <col min="119" max="155" width="4.59765625" style="665" hidden="1" customWidth="1" outlineLevel="1"/>
    <col min="156" max="163" width="5.3984375" style="665" hidden="1" customWidth="1" outlineLevel="1"/>
    <col min="164" max="164" width="5.796875" style="665" hidden="1" customWidth="1" outlineLevel="1"/>
    <col min="165" max="171" width="5" style="665" hidden="1" customWidth="1" outlineLevel="1"/>
    <col min="172" max="190" width="4.3984375" style="665" hidden="1" customWidth="1" outlineLevel="1"/>
    <col min="191" max="198" width="5.19921875" style="665" hidden="1" customWidth="1" outlineLevel="1"/>
    <col min="199" max="255" width="9.3984375" style="665" hidden="1" customWidth="1" outlineLevel="1"/>
    <col min="256" max="256" width="9.3984375" style="665" customWidth="1" collapsed="1"/>
    <col min="257" max="16384" width="9.59765625" style="665"/>
  </cols>
  <sheetData>
    <row r="1" spans="1:262">
      <c r="F1" s="99" t="str">
        <f>'E1 Entreprise'!A1</f>
        <v>ESA-Tool: Version 3.9 f</v>
      </c>
    </row>
    <row r="2" spans="1:262" s="104" customFormat="1" ht="36" customHeight="1" thickBot="1">
      <c r="F2" s="161" t="s">
        <v>954</v>
      </c>
      <c r="G2" s="161"/>
      <c r="H2" s="162"/>
      <c r="I2" s="162"/>
      <c r="J2" s="162"/>
      <c r="K2" s="162"/>
      <c r="L2" s="162"/>
      <c r="M2" s="163"/>
      <c r="N2" s="162"/>
      <c r="O2" s="162"/>
      <c r="P2" s="162"/>
      <c r="Q2" s="162"/>
      <c r="R2" s="162"/>
      <c r="S2" s="164"/>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c r="FO2" s="103"/>
      <c r="FP2" s="103"/>
      <c r="FQ2" s="103"/>
      <c r="FR2" s="103"/>
      <c r="FS2" s="103"/>
      <c r="FT2" s="103"/>
      <c r="FU2" s="103"/>
      <c r="FV2" s="103"/>
      <c r="FW2" s="103"/>
      <c r="FX2" s="103"/>
      <c r="FY2" s="103"/>
      <c r="FZ2" s="103"/>
      <c r="GA2" s="103"/>
      <c r="GB2" s="103"/>
      <c r="GC2" s="103"/>
      <c r="GD2" s="103"/>
      <c r="GE2" s="103"/>
      <c r="GF2" s="103"/>
      <c r="GG2" s="103"/>
      <c r="GH2" s="103"/>
      <c r="GI2" s="103"/>
      <c r="GJ2" s="103"/>
      <c r="GK2" s="103"/>
      <c r="GL2" s="103"/>
      <c r="GM2" s="103"/>
      <c r="GN2" s="103"/>
      <c r="GO2" s="103"/>
      <c r="GP2" s="103"/>
      <c r="GQ2" s="103"/>
      <c r="GR2" s="103"/>
      <c r="GS2" s="103"/>
      <c r="GT2" s="103"/>
      <c r="GU2" s="103"/>
      <c r="GV2" s="103"/>
      <c r="GW2" s="103"/>
      <c r="GX2" s="103"/>
      <c r="GY2" s="103"/>
      <c r="GZ2" s="103"/>
      <c r="HA2" s="103"/>
      <c r="HB2" s="103"/>
      <c r="HC2" s="103"/>
      <c r="HD2" s="103"/>
      <c r="HE2" s="103"/>
      <c r="HF2" s="103"/>
      <c r="HG2" s="103"/>
      <c r="HH2" s="103"/>
      <c r="HI2" s="103"/>
      <c r="HJ2" s="103"/>
      <c r="HK2" s="103"/>
      <c r="HL2" s="103"/>
      <c r="HM2" s="103"/>
      <c r="HN2" s="103"/>
      <c r="HO2" s="103"/>
      <c r="HP2" s="103"/>
      <c r="HQ2" s="103"/>
      <c r="HR2" s="103"/>
      <c r="HS2" s="103"/>
      <c r="HT2" s="103"/>
      <c r="HU2" s="103"/>
      <c r="HV2" s="103"/>
      <c r="HW2" s="103"/>
      <c r="HX2" s="103"/>
      <c r="HY2" s="103"/>
      <c r="HZ2" s="103"/>
      <c r="IA2" s="103"/>
      <c r="IB2" s="103"/>
      <c r="IC2" s="103"/>
      <c r="ID2" s="103"/>
      <c r="IE2" s="103"/>
      <c r="IF2" s="103"/>
      <c r="IG2" s="103"/>
      <c r="IH2" s="103"/>
      <c r="II2" s="103"/>
      <c r="IJ2" s="103"/>
      <c r="IK2" s="103"/>
      <c r="IL2" s="103"/>
      <c r="IM2" s="103"/>
      <c r="IN2" s="103"/>
      <c r="IO2" s="103"/>
      <c r="IP2" s="103"/>
      <c r="IQ2" s="103"/>
      <c r="IR2" s="103"/>
      <c r="IS2" s="103"/>
      <c r="IT2" s="103"/>
      <c r="IU2" s="103"/>
      <c r="IV2" s="103"/>
      <c r="IW2" s="103"/>
      <c r="IX2" s="103"/>
      <c r="IY2" s="103"/>
      <c r="IZ2" s="103"/>
      <c r="JA2" s="103"/>
      <c r="JB2" s="103"/>
    </row>
    <row r="3" spans="1:262" s="104" customFormat="1" ht="18" customHeight="1">
      <c r="F3" s="287"/>
      <c r="G3" s="287"/>
      <c r="H3" s="288"/>
      <c r="I3" s="288"/>
      <c r="J3" s="288"/>
      <c r="K3" s="288"/>
      <c r="L3" s="288"/>
      <c r="M3" s="289"/>
      <c r="N3" s="288"/>
      <c r="O3" s="288"/>
      <c r="P3" s="288"/>
      <c r="Q3" s="288"/>
      <c r="R3" s="288"/>
      <c r="S3" s="290"/>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c r="FO3" s="103"/>
      <c r="FP3" s="103"/>
      <c r="FQ3" s="103"/>
      <c r="FR3" s="103"/>
      <c r="FS3" s="103"/>
      <c r="FT3" s="103"/>
      <c r="FU3" s="103"/>
      <c r="FV3" s="103"/>
      <c r="FW3" s="103"/>
      <c r="FX3" s="103"/>
      <c r="FY3" s="103"/>
      <c r="FZ3" s="103"/>
      <c r="GA3" s="103"/>
      <c r="GB3" s="103"/>
      <c r="GC3" s="103"/>
      <c r="GD3" s="103"/>
      <c r="GE3" s="103"/>
      <c r="GF3" s="103"/>
      <c r="GG3" s="103"/>
      <c r="GH3" s="103"/>
      <c r="GI3" s="103"/>
      <c r="GJ3" s="103"/>
      <c r="GK3" s="103"/>
      <c r="GL3" s="103"/>
      <c r="GM3" s="103"/>
      <c r="GN3" s="103"/>
      <c r="GO3" s="103"/>
      <c r="GP3" s="103"/>
      <c r="GQ3" s="103"/>
      <c r="GR3" s="103"/>
      <c r="GS3" s="103"/>
      <c r="GT3" s="103"/>
      <c r="GU3" s="103"/>
      <c r="GV3" s="103"/>
      <c r="GW3" s="103"/>
      <c r="GX3" s="103"/>
      <c r="GY3" s="103"/>
      <c r="GZ3" s="103"/>
      <c r="HA3" s="103"/>
      <c r="HB3" s="103"/>
      <c r="HC3" s="103"/>
      <c r="HD3" s="103"/>
      <c r="HE3" s="103"/>
      <c r="HF3" s="103"/>
      <c r="HG3" s="103"/>
      <c r="HH3" s="103"/>
      <c r="HI3" s="103"/>
      <c r="HJ3" s="103"/>
      <c r="HK3" s="103"/>
      <c r="HL3" s="103"/>
      <c r="HM3" s="103"/>
      <c r="HN3" s="103"/>
      <c r="HO3" s="103"/>
      <c r="HP3" s="103"/>
      <c r="HQ3" s="103"/>
      <c r="HR3" s="103"/>
      <c r="HS3" s="103"/>
      <c r="HT3" s="103"/>
      <c r="HU3" s="103"/>
      <c r="HV3" s="103"/>
      <c r="HW3" s="103"/>
      <c r="HX3" s="103"/>
      <c r="HY3" s="103"/>
      <c r="HZ3" s="103"/>
      <c r="IA3" s="103"/>
      <c r="IB3" s="103"/>
      <c r="IC3" s="103"/>
      <c r="ID3" s="103"/>
      <c r="IE3" s="103"/>
      <c r="IF3" s="103"/>
      <c r="IG3" s="103"/>
      <c r="IH3" s="103"/>
      <c r="II3" s="103"/>
      <c r="IJ3" s="103"/>
      <c r="IK3" s="103"/>
      <c r="IL3" s="103"/>
      <c r="IM3" s="103"/>
      <c r="IN3" s="103"/>
      <c r="IO3" s="103"/>
      <c r="IP3" s="103"/>
      <c r="IQ3" s="103"/>
      <c r="IR3" s="103"/>
      <c r="IS3" s="103"/>
      <c r="IT3" s="103"/>
      <c r="IU3" s="103"/>
      <c r="IV3" s="103"/>
      <c r="IW3" s="103"/>
      <c r="IX3" s="103"/>
      <c r="IY3" s="103"/>
      <c r="IZ3" s="103"/>
      <c r="JA3" s="103"/>
      <c r="JB3" s="103"/>
    </row>
    <row r="4" spans="1:262" ht="18" customHeight="1">
      <c r="F4" s="1"/>
    </row>
    <row r="5" spans="1:262" s="284" customFormat="1" ht="18" customHeight="1">
      <c r="F5" s="674" t="str">
        <f>'E1 Entreprise'!A15</f>
        <v>Entreprise</v>
      </c>
      <c r="H5" s="285" t="str">
        <f>'E1 Entreprise'!B21</f>
        <v>Localité</v>
      </c>
      <c r="S5" s="284" t="str">
        <f>'E1 Entreprise'!J15</f>
        <v>Personne de contact</v>
      </c>
      <c r="AO5" s="1917" t="str">
        <f>'E1 Entreprise'!Q17</f>
        <v>Date</v>
      </c>
      <c r="AP5" s="1917"/>
      <c r="AQ5" s="1917"/>
      <c r="AR5" s="1917"/>
      <c r="AS5" s="1917"/>
      <c r="AT5" s="1917"/>
      <c r="AU5" s="1917"/>
    </row>
    <row r="6" spans="1:262" ht="18" customHeight="1">
      <c r="F6" s="286">
        <f>'E1 Entreprise'!D17</f>
        <v>0</v>
      </c>
      <c r="G6" s="15"/>
      <c r="H6" s="1918">
        <f>'E1 Entreprise'!D21</f>
        <v>0</v>
      </c>
      <c r="I6" s="1918"/>
      <c r="J6" s="1918"/>
      <c r="K6" s="1918"/>
      <c r="L6" s="1918"/>
      <c r="M6" s="1918"/>
      <c r="N6" s="1918"/>
      <c r="O6" s="1918"/>
      <c r="P6" s="1918"/>
      <c r="Q6" s="15"/>
      <c r="S6" s="1929" t="str">
        <f>CONCATENATE('E1 Entreprise'!L18," ",'E1 Entreprise'!L19)</f>
        <v xml:space="preserve"> </v>
      </c>
      <c r="T6" s="1929"/>
      <c r="U6" s="1929"/>
      <c r="V6" s="1929"/>
      <c r="W6" s="1929"/>
      <c r="X6" s="1929"/>
      <c r="Y6" s="1929"/>
      <c r="Z6" s="1929"/>
      <c r="AA6" s="1929"/>
      <c r="AO6" s="1916">
        <f>'E1 Entreprise'!R17</f>
        <v>0</v>
      </c>
      <c r="AP6" s="1916"/>
      <c r="AQ6" s="1916"/>
      <c r="AR6" s="1916"/>
      <c r="AS6" s="1916"/>
      <c r="AT6" s="1916"/>
      <c r="AU6" s="1916"/>
    </row>
    <row r="7" spans="1:262" ht="18" customHeight="1">
      <c r="F7" s="65"/>
    </row>
    <row r="8" spans="1:262" ht="18" customHeight="1">
      <c r="AG8" s="2"/>
      <c r="AH8" s="2"/>
    </row>
    <row r="9" spans="1:262" ht="18" customHeight="1">
      <c r="AG9" s="2"/>
      <c r="AH9" s="2"/>
    </row>
    <row r="10" spans="1:262" s="101" customFormat="1">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60"/>
      <c r="AI10" s="160"/>
      <c r="AJ10" s="159"/>
      <c r="AK10" s="159"/>
      <c r="AL10" s="159"/>
      <c r="AM10" s="159"/>
      <c r="AN10" s="159"/>
      <c r="AO10" s="159"/>
      <c r="AP10" s="159"/>
    </row>
    <row r="11" spans="1:262" s="104" customFormat="1" ht="36" customHeight="1" thickBot="1">
      <c r="F11" s="161" t="s">
        <v>201</v>
      </c>
      <c r="G11" s="161"/>
      <c r="H11" s="162"/>
      <c r="I11" s="162"/>
      <c r="J11" s="162"/>
      <c r="K11" s="162"/>
      <c r="L11" s="162"/>
      <c r="M11" s="163"/>
      <c r="N11" s="162"/>
      <c r="O11" s="162"/>
      <c r="P11" s="162"/>
      <c r="Q11" s="162"/>
      <c r="R11" s="162"/>
      <c r="S11" s="164"/>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c r="FO11" s="103"/>
      <c r="FP11" s="103"/>
      <c r="FQ11" s="103"/>
      <c r="FR11" s="103"/>
      <c r="FS11" s="103"/>
      <c r="FT11" s="103"/>
      <c r="FU11" s="103"/>
      <c r="FV11" s="103"/>
      <c r="FW11" s="103"/>
      <c r="FX11" s="103"/>
      <c r="FY11" s="103"/>
      <c r="FZ11" s="103"/>
      <c r="GA11" s="103"/>
      <c r="GB11" s="103"/>
      <c r="GC11" s="103"/>
      <c r="GD11" s="103"/>
      <c r="GE11" s="103"/>
      <c r="GF11" s="103"/>
      <c r="GG11" s="103"/>
      <c r="GH11" s="103"/>
      <c r="GI11" s="103"/>
      <c r="GJ11" s="103"/>
      <c r="GK11" s="103"/>
      <c r="GL11" s="103"/>
      <c r="GM11" s="103"/>
      <c r="GN11" s="103"/>
      <c r="GO11" s="103"/>
      <c r="GP11" s="103"/>
      <c r="GQ11" s="103"/>
      <c r="GR11" s="103"/>
      <c r="GS11" s="103"/>
      <c r="GT11" s="103"/>
      <c r="GU11" s="103"/>
      <c r="GV11" s="103"/>
      <c r="GW11" s="103"/>
      <c r="GX11" s="103"/>
      <c r="GY11" s="103"/>
      <c r="GZ11" s="103"/>
      <c r="HA11" s="103"/>
      <c r="HB11" s="103"/>
      <c r="HC11" s="103"/>
      <c r="HD11" s="103"/>
      <c r="HE11" s="103"/>
      <c r="HF11" s="103"/>
      <c r="HG11" s="103"/>
      <c r="HH11" s="103"/>
      <c r="HI11" s="103"/>
      <c r="HJ11" s="103"/>
      <c r="HK11" s="103"/>
      <c r="HL11" s="103"/>
      <c r="HM11" s="103"/>
      <c r="HN11" s="103"/>
      <c r="HO11" s="103"/>
      <c r="HP11" s="103"/>
      <c r="HQ11" s="103"/>
      <c r="HR11" s="103"/>
      <c r="HS11" s="103"/>
      <c r="HT11" s="103"/>
      <c r="HU11" s="103"/>
      <c r="HV11" s="103"/>
      <c r="HW11" s="103"/>
      <c r="HX11" s="103"/>
      <c r="HY11" s="103"/>
      <c r="HZ11" s="103"/>
      <c r="IA11" s="103"/>
      <c r="IB11" s="103"/>
      <c r="IC11" s="103"/>
      <c r="ID11" s="103"/>
      <c r="IE11" s="103"/>
      <c r="IF11" s="103"/>
      <c r="IG11" s="103"/>
      <c r="IH11" s="103"/>
      <c r="II11" s="103"/>
      <c r="IJ11" s="103"/>
      <c r="IK11" s="103"/>
      <c r="IL11" s="103"/>
      <c r="IM11" s="103"/>
      <c r="IN11" s="103"/>
      <c r="IO11" s="103"/>
      <c r="IP11" s="103"/>
      <c r="IQ11" s="103"/>
      <c r="IR11" s="103"/>
      <c r="IS11" s="103"/>
      <c r="IT11" s="103"/>
      <c r="IU11" s="103"/>
      <c r="IV11" s="103"/>
      <c r="IW11" s="103"/>
      <c r="IX11" s="103"/>
      <c r="IY11" s="103"/>
      <c r="IZ11" s="103"/>
      <c r="JA11" s="103"/>
      <c r="JB11" s="103"/>
    </row>
    <row r="12" spans="1:262" s="9" customFormat="1" ht="21" customHeight="1">
      <c r="F12" s="10"/>
      <c r="G12" s="10"/>
    </row>
    <row r="13" spans="1:262" s="101" customFormat="1" ht="21" customHeight="1">
      <c r="A13" s="102"/>
      <c r="F13" s="102" t="s">
        <v>158</v>
      </c>
      <c r="G13" s="611" t="s">
        <v>200</v>
      </c>
      <c r="H13" s="610"/>
      <c r="I13" s="610"/>
      <c r="J13" s="610"/>
      <c r="L13" s="417" t="s">
        <v>497</v>
      </c>
      <c r="M13" s="417"/>
      <c r="N13" s="417"/>
      <c r="O13" s="417"/>
      <c r="P13" s="417"/>
      <c r="Q13" s="417"/>
    </row>
    <row r="14" spans="1:262" s="9" customFormat="1" ht="15" hidden="1" outlineLevel="1">
      <c r="F14" s="10"/>
      <c r="G14" s="10"/>
      <c r="AG14" s="68"/>
      <c r="AH14" s="68"/>
      <c r="AI14" s="68"/>
      <c r="AJ14" s="68"/>
      <c r="AK14" s="68"/>
    </row>
    <row r="15" spans="1:262" s="9" customFormat="1" ht="15" hidden="1" outlineLevel="1">
      <c r="F15" s="10"/>
      <c r="G15" s="10"/>
      <c r="AV15" s="68"/>
      <c r="AW15" s="68"/>
      <c r="AX15" s="68"/>
      <c r="AY15" s="225" t="s">
        <v>783</v>
      </c>
      <c r="AZ15" s="68"/>
      <c r="BA15" s="68"/>
      <c r="BB15" s="68"/>
    </row>
    <row r="16" spans="1:262" s="9" customFormat="1" ht="15" hidden="1" outlineLevel="1">
      <c r="F16" s="10"/>
      <c r="G16" s="10"/>
      <c r="AY16" s="1765" t="s">
        <v>786</v>
      </c>
      <c r="AZ16" s="68"/>
      <c r="BA16" s="68"/>
      <c r="BB16" s="68"/>
    </row>
    <row r="17" spans="6:81" s="9" customFormat="1" ht="15" hidden="1" outlineLevel="1">
      <c r="F17" s="10"/>
      <c r="G17" s="10"/>
      <c r="AY17" s="1765" t="s">
        <v>787</v>
      </c>
      <c r="AZ17" s="68"/>
      <c r="BA17" s="68"/>
      <c r="BB17" s="68"/>
    </row>
    <row r="18" spans="6:81" s="9" customFormat="1" ht="15" hidden="1" outlineLevel="1">
      <c r="F18" s="10"/>
      <c r="G18" s="10"/>
      <c r="AY18" s="1765" t="s">
        <v>788</v>
      </c>
      <c r="AZ18" s="68"/>
      <c r="BA18" s="68"/>
      <c r="BB18" s="68"/>
    </row>
    <row r="19" spans="6:81" s="9" customFormat="1" ht="15" hidden="1" outlineLevel="1">
      <c r="F19" s="10"/>
      <c r="G19" s="10"/>
      <c r="H19" s="240"/>
      <c r="AY19" s="1765" t="s">
        <v>789</v>
      </c>
    </row>
    <row r="20" spans="6:81" s="9" customFormat="1" ht="15" collapsed="1">
      <c r="F20" s="10"/>
      <c r="G20" s="10"/>
      <c r="H20" s="240"/>
      <c r="AV20" s="68"/>
      <c r="AW20" s="68"/>
      <c r="AX20" s="68"/>
      <c r="AY20" s="68"/>
      <c r="AZ20" s="68"/>
    </row>
    <row r="21" spans="6:81" s="2" customFormat="1" ht="15" customHeight="1">
      <c r="F21" s="1881" t="s">
        <v>916</v>
      </c>
      <c r="G21" s="1881"/>
      <c r="H21" s="1881"/>
      <c r="I21" s="1881"/>
      <c r="J21" s="1881"/>
      <c r="K21" s="1881"/>
      <c r="L21" s="1881"/>
      <c r="M21" s="1881"/>
      <c r="N21" s="1881"/>
      <c r="O21" s="1881"/>
      <c r="P21" s="1881"/>
      <c r="Q21" s="1881"/>
      <c r="R21" s="1881"/>
      <c r="S21" s="1881"/>
      <c r="T21" s="1881"/>
      <c r="U21" s="1881"/>
      <c r="V21" s="1881"/>
      <c r="W21" s="1881"/>
      <c r="X21" s="1881"/>
      <c r="Y21" s="1881"/>
      <c r="Z21" s="1881"/>
      <c r="AA21" s="1881"/>
      <c r="AB21" s="1881"/>
      <c r="AC21" s="1881"/>
      <c r="AD21" s="1881"/>
      <c r="AE21" s="1881"/>
      <c r="AF21" s="1881"/>
      <c r="AG21" s="1881"/>
      <c r="AH21" s="1881"/>
      <c r="AI21" s="1881"/>
      <c r="AJ21" s="1881"/>
      <c r="AK21" s="1881"/>
      <c r="AL21" s="1881"/>
      <c r="AM21" s="1881"/>
      <c r="AN21" s="1881"/>
      <c r="AO21" s="1881"/>
      <c r="AP21" s="1881"/>
      <c r="AQ21" s="1881"/>
      <c r="AR21" s="1881"/>
      <c r="AS21" s="1881"/>
      <c r="AT21" s="1881"/>
      <c r="AU21" s="1881"/>
      <c r="AV21" s="665"/>
      <c r="AW21" s="665"/>
      <c r="AX21" s="665"/>
      <c r="AY21" s="665"/>
      <c r="AZ21" s="665"/>
      <c r="BB21" s="9"/>
      <c r="BC21" s="9"/>
      <c r="BN21" s="9"/>
      <c r="BO21" s="9"/>
      <c r="BP21" s="9"/>
      <c r="BQ21" s="9"/>
      <c r="BR21" s="9"/>
      <c r="BS21" s="9"/>
      <c r="BT21" s="9"/>
      <c r="BU21" s="9"/>
      <c r="BV21" s="9"/>
      <c r="BW21" s="9"/>
      <c r="BX21" s="9"/>
    </row>
    <row r="22" spans="6:81" ht="26" customHeight="1" thickBot="1">
      <c r="H22" s="241"/>
      <c r="AI22" s="2"/>
      <c r="BB22" s="9"/>
      <c r="BC22" s="9"/>
      <c r="BN22" s="9"/>
      <c r="BO22" s="9"/>
      <c r="BP22" s="9"/>
      <c r="BQ22" s="9"/>
      <c r="BR22" s="9"/>
      <c r="BS22" s="9"/>
      <c r="BT22" s="9"/>
      <c r="BU22" s="9"/>
      <c r="BV22" s="9"/>
      <c r="BW22" s="9"/>
      <c r="BX22" s="9"/>
    </row>
    <row r="23" spans="6:81" ht="28" customHeight="1" thickBot="1">
      <c r="F23" s="1746" t="s">
        <v>202</v>
      </c>
      <c r="G23" s="1778" t="s">
        <v>203</v>
      </c>
      <c r="H23" s="256"/>
      <c r="I23" s="1992" t="s">
        <v>205</v>
      </c>
      <c r="J23" s="1993"/>
      <c r="K23" s="1993"/>
      <c r="L23" s="1993"/>
      <c r="M23" s="1993"/>
      <c r="N23" s="1993"/>
      <c r="O23" s="1993"/>
      <c r="P23" s="1993"/>
      <c r="Q23" s="1993"/>
      <c r="R23" s="1993"/>
      <c r="S23" s="1993"/>
      <c r="T23" s="1993"/>
      <c r="U23" s="1993"/>
      <c r="V23" s="1993"/>
      <c r="W23" s="1993"/>
      <c r="X23" s="1993"/>
      <c r="Y23" s="1993"/>
      <c r="Z23" s="1993"/>
      <c r="AA23" s="1993"/>
      <c r="AB23" s="1993"/>
      <c r="AC23" s="1993"/>
      <c r="AD23" s="1993"/>
      <c r="AE23" s="1993"/>
      <c r="AF23" s="1993"/>
      <c r="AH23" s="1747" t="s">
        <v>216</v>
      </c>
      <c r="AI23" s="260"/>
      <c r="AJ23" s="260"/>
      <c r="AK23" s="260"/>
      <c r="AL23" s="260"/>
      <c r="AM23" s="260"/>
      <c r="AN23" s="260"/>
      <c r="AO23" s="260"/>
      <c r="AP23" s="260"/>
      <c r="AQ23" s="260"/>
      <c r="AR23" s="260"/>
      <c r="AS23" s="260"/>
      <c r="AT23" s="260"/>
      <c r="AU23" s="261"/>
      <c r="AW23" s="1912" t="s">
        <v>790</v>
      </c>
      <c r="AX23" s="1913"/>
      <c r="AY23" s="1988" t="s">
        <v>913</v>
      </c>
      <c r="AZ23" s="1989"/>
      <c r="BA23" s="1989"/>
      <c r="BB23" s="1989"/>
      <c r="BC23" s="1990"/>
      <c r="BD23" s="9"/>
      <c r="BE23" s="9"/>
      <c r="BO23" s="9"/>
      <c r="BP23" s="9"/>
      <c r="BQ23" s="9"/>
      <c r="BR23" s="9"/>
      <c r="BS23" s="9"/>
      <c r="BT23" s="9"/>
      <c r="BU23" s="9"/>
      <c r="BV23" s="9"/>
      <c r="BW23" s="9"/>
      <c r="BX23" s="9"/>
      <c r="BY23" s="9"/>
    </row>
    <row r="24" spans="6:81" ht="20" customHeight="1" thickBot="1">
      <c r="F24" s="763"/>
      <c r="G24" s="764" t="s">
        <v>204</v>
      </c>
      <c r="H24" s="256"/>
      <c r="I24" s="2011" t="s">
        <v>206</v>
      </c>
      <c r="J24" s="1993"/>
      <c r="K24" s="2011" t="s">
        <v>207</v>
      </c>
      <c r="L24" s="1993"/>
      <c r="M24" s="2011" t="s">
        <v>208</v>
      </c>
      <c r="N24" s="1993"/>
      <c r="O24" s="2011" t="s">
        <v>209</v>
      </c>
      <c r="P24" s="1993"/>
      <c r="Q24" s="1993" t="s">
        <v>0</v>
      </c>
      <c r="R24" s="1993"/>
      <c r="S24" s="2011" t="s">
        <v>210</v>
      </c>
      <c r="T24" s="1993"/>
      <c r="U24" s="2011" t="s">
        <v>211</v>
      </c>
      <c r="V24" s="1993"/>
      <c r="W24" s="2011" t="s">
        <v>212</v>
      </c>
      <c r="X24" s="1993"/>
      <c r="Y24" s="1993" t="s">
        <v>1</v>
      </c>
      <c r="Z24" s="1993"/>
      <c r="AA24" s="2011" t="s">
        <v>213</v>
      </c>
      <c r="AB24" s="1993"/>
      <c r="AC24" s="2011" t="s">
        <v>214</v>
      </c>
      <c r="AD24" s="1993"/>
      <c r="AE24" s="2011" t="s">
        <v>215</v>
      </c>
      <c r="AF24" s="1993"/>
      <c r="AH24" s="262"/>
      <c r="AI24" s="263"/>
      <c r="AJ24" s="263"/>
      <c r="AK24" s="263"/>
      <c r="AL24" s="263"/>
      <c r="AM24" s="263"/>
      <c r="AN24" s="263"/>
      <c r="AO24" s="263"/>
      <c r="AP24" s="263"/>
      <c r="AQ24" s="263"/>
      <c r="AR24" s="263"/>
      <c r="AS24" s="263"/>
      <c r="AT24" s="263"/>
      <c r="AU24" s="264"/>
      <c r="AW24" s="1914"/>
      <c r="AX24" s="1915"/>
      <c r="AY24" s="228"/>
      <c r="AZ24" s="229"/>
      <c r="BA24" s="229"/>
      <c r="BB24" s="229"/>
      <c r="BC24" s="230"/>
      <c r="BD24" s="9"/>
      <c r="BE24" s="9"/>
      <c r="BF24" s="1993" t="str">
        <f>I24</f>
        <v>Janvier</v>
      </c>
      <c r="BG24" s="1993"/>
      <c r="BH24" s="1993" t="str">
        <f t="shared" ref="BH24:CC24" si="0">K24</f>
        <v>Février</v>
      </c>
      <c r="BI24" s="1993">
        <f t="shared" si="0"/>
        <v>0</v>
      </c>
      <c r="BJ24" s="1993" t="str">
        <f t="shared" si="0"/>
        <v>Mars</v>
      </c>
      <c r="BK24" s="1993">
        <f t="shared" si="0"/>
        <v>0</v>
      </c>
      <c r="BL24" s="1993" t="str">
        <f t="shared" si="0"/>
        <v>Avril</v>
      </c>
      <c r="BM24" s="1993">
        <f t="shared" si="0"/>
        <v>0</v>
      </c>
      <c r="BN24" s="1993" t="str">
        <f t="shared" si="0"/>
        <v>Mai</v>
      </c>
      <c r="BO24" s="1993">
        <f t="shared" si="0"/>
        <v>0</v>
      </c>
      <c r="BP24" s="1993" t="str">
        <f t="shared" si="0"/>
        <v>Juin</v>
      </c>
      <c r="BQ24" s="1993">
        <f t="shared" si="0"/>
        <v>0</v>
      </c>
      <c r="BR24" s="1993" t="str">
        <f t="shared" si="0"/>
        <v>Juillet</v>
      </c>
      <c r="BS24" s="1993">
        <f t="shared" si="0"/>
        <v>0</v>
      </c>
      <c r="BT24" s="1993" t="str">
        <f t="shared" si="0"/>
        <v>Août</v>
      </c>
      <c r="BU24" s="1993">
        <f t="shared" si="0"/>
        <v>0</v>
      </c>
      <c r="BV24" s="1993" t="str">
        <f t="shared" si="0"/>
        <v>Sept.</v>
      </c>
      <c r="BW24" s="1993">
        <f t="shared" si="0"/>
        <v>0</v>
      </c>
      <c r="BX24" s="1993" t="str">
        <f t="shared" si="0"/>
        <v>Octobre</v>
      </c>
      <c r="BY24" s="1993">
        <f t="shared" si="0"/>
        <v>0</v>
      </c>
      <c r="BZ24" s="1993" t="str">
        <f t="shared" si="0"/>
        <v>Novembre</v>
      </c>
      <c r="CA24" s="1993">
        <f t="shared" si="0"/>
        <v>0</v>
      </c>
      <c r="CB24" s="1993" t="str">
        <f t="shared" si="0"/>
        <v>Décembre</v>
      </c>
      <c r="CC24" s="1993">
        <f t="shared" si="0"/>
        <v>0</v>
      </c>
    </row>
    <row r="25" spans="6:81" ht="17" customHeight="1" thickBot="1">
      <c r="F25" s="765"/>
      <c r="G25" s="766" t="s">
        <v>14</v>
      </c>
      <c r="H25" s="256"/>
      <c r="I25" s="1932" t="s">
        <v>12</v>
      </c>
      <c r="J25" s="1932"/>
      <c r="K25" s="1932" t="s">
        <v>12</v>
      </c>
      <c r="L25" s="1932"/>
      <c r="M25" s="1932" t="s">
        <v>12</v>
      </c>
      <c r="N25" s="1932"/>
      <c r="O25" s="1932" t="s">
        <v>12</v>
      </c>
      <c r="P25" s="1932"/>
      <c r="Q25" s="1932" t="s">
        <v>12</v>
      </c>
      <c r="R25" s="1932"/>
      <c r="S25" s="1932" t="s">
        <v>12</v>
      </c>
      <c r="T25" s="1932"/>
      <c r="U25" s="1932" t="s">
        <v>12</v>
      </c>
      <c r="V25" s="1932"/>
      <c r="W25" s="1932" t="s">
        <v>12</v>
      </c>
      <c r="X25" s="1932"/>
      <c r="Y25" s="1932" t="s">
        <v>12</v>
      </c>
      <c r="Z25" s="1932"/>
      <c r="AA25" s="1932" t="s">
        <v>12</v>
      </c>
      <c r="AB25" s="1932"/>
      <c r="AC25" s="1932" t="s">
        <v>12</v>
      </c>
      <c r="AD25" s="1932"/>
      <c r="AE25" s="1932" t="s">
        <v>12</v>
      </c>
      <c r="AF25" s="1932"/>
      <c r="AH25" s="670"/>
      <c r="AI25" s="671"/>
      <c r="AJ25" s="671"/>
      <c r="AK25" s="671"/>
      <c r="AL25" s="671"/>
      <c r="AM25" s="671"/>
      <c r="AN25" s="671"/>
      <c r="AO25" s="671"/>
      <c r="AP25" s="671"/>
      <c r="AQ25" s="671"/>
      <c r="AR25" s="671"/>
      <c r="AS25" s="671"/>
      <c r="AT25" s="671"/>
      <c r="AU25" s="672"/>
      <c r="AW25" s="1939" t="s">
        <v>12</v>
      </c>
      <c r="AX25" s="1991"/>
      <c r="AY25" s="221">
        <v>20</v>
      </c>
      <c r="AZ25" s="222">
        <v>16</v>
      </c>
      <c r="BA25" s="222">
        <v>10</v>
      </c>
      <c r="BB25" s="223" t="s">
        <v>54</v>
      </c>
      <c r="BC25" s="223"/>
      <c r="BD25" s="9"/>
      <c r="BE25" s="9"/>
      <c r="BF25" s="1932" t="s">
        <v>12</v>
      </c>
      <c r="BG25" s="1932" t="s">
        <v>12</v>
      </c>
      <c r="BH25" s="1932"/>
      <c r="BI25" s="1932" t="s">
        <v>12</v>
      </c>
      <c r="BJ25" s="1932"/>
      <c r="BK25" s="1932" t="s">
        <v>12</v>
      </c>
      <c r="BL25" s="1932"/>
      <c r="BM25" s="1932" t="s">
        <v>12</v>
      </c>
      <c r="BN25" s="1932"/>
      <c r="BO25" s="1932" t="s">
        <v>12</v>
      </c>
      <c r="BP25" s="1932"/>
      <c r="BQ25" s="1932" t="s">
        <v>12</v>
      </c>
      <c r="BR25" s="1932"/>
      <c r="BS25" s="1932" t="s">
        <v>12</v>
      </c>
      <c r="BT25" s="1932"/>
      <c r="BU25" s="1932" t="s">
        <v>12</v>
      </c>
      <c r="BV25" s="1932"/>
      <c r="BW25" s="1932" t="s">
        <v>12</v>
      </c>
      <c r="BX25" s="1932"/>
      <c r="BY25" s="1932" t="s">
        <v>12</v>
      </c>
      <c r="BZ25" s="1932"/>
      <c r="CA25" s="1932" t="s">
        <v>12</v>
      </c>
      <c r="CB25" s="1932"/>
      <c r="CC25" s="1932"/>
    </row>
    <row r="26" spans="6:81" ht="18" customHeight="1" thickBot="1">
      <c r="F26" s="579"/>
      <c r="G26" s="1776"/>
      <c r="H26" s="242"/>
      <c r="I26" s="1931"/>
      <c r="J26" s="1931"/>
      <c r="K26" s="1931"/>
      <c r="L26" s="1931"/>
      <c r="M26" s="1931"/>
      <c r="N26" s="1931"/>
      <c r="O26" s="1931"/>
      <c r="P26" s="1931"/>
      <c r="Q26" s="1931"/>
      <c r="R26" s="1931"/>
      <c r="S26" s="1931"/>
      <c r="T26" s="1931"/>
      <c r="U26" s="1931"/>
      <c r="V26" s="1931"/>
      <c r="W26" s="1931"/>
      <c r="X26" s="1931"/>
      <c r="Y26" s="1931"/>
      <c r="Z26" s="1931"/>
      <c r="AA26" s="1931"/>
      <c r="AB26" s="1931"/>
      <c r="AC26" s="1931"/>
      <c r="AD26" s="1931"/>
      <c r="AE26" s="1931"/>
      <c r="AF26" s="1931"/>
      <c r="AH26" s="1921"/>
      <c r="AI26" s="1922"/>
      <c r="AJ26" s="1922"/>
      <c r="AK26" s="1922"/>
      <c r="AL26" s="1922"/>
      <c r="AM26" s="1922"/>
      <c r="AN26" s="1922"/>
      <c r="AO26" s="1922"/>
      <c r="AP26" s="1922"/>
      <c r="AQ26" s="1922"/>
      <c r="AR26" s="1922"/>
      <c r="AS26" s="1922"/>
      <c r="AT26" s="1922"/>
      <c r="AU26" s="1923"/>
      <c r="AW26" s="1986" t="str">
        <f t="shared" ref="AW26:AW58" si="1">IF(F26="","",AVERAGE(BF26,BH26,BJ26,BX26,BZ26,CB26))</f>
        <v/>
      </c>
      <c r="AX26" s="1987"/>
      <c r="AY26" s="213" t="str">
        <f t="shared" ref="AY26:AY58" si="2">IF(AW26="","",IF(AW26&gt;=AY$25,AY$16,""))</f>
        <v/>
      </c>
      <c r="AZ26" s="214" t="str">
        <f t="shared" ref="AZ26:AZ58" si="3">IF(AW26&lt;AY$25,IF(AW26&gt;=AZ$25,AY$17,""),"")</f>
        <v/>
      </c>
      <c r="BA26" s="214" t="str">
        <f t="shared" ref="BA26:BA58" si="4">IF(AW26&lt;AZ$25,IF(AW26&gt;=BA$25,AY$18,""),"")</f>
        <v/>
      </c>
      <c r="BB26" s="214" t="str">
        <f t="shared" ref="BB26:BB58" si="5">IF(AW26&lt;BA$25,IF(AW26=0,"",AY$19),"")</f>
        <v/>
      </c>
      <c r="BC26" s="215" t="str">
        <f>CONCATENATE(AY26,AZ26,BA26,BB26)</f>
        <v/>
      </c>
      <c r="BD26" s="9"/>
      <c r="BE26" s="9"/>
      <c r="BF26" s="2063" t="str">
        <f t="shared" ref="BF26:BF58" si="6">IF($F26="","",IF(I26="",H$121,I26))</f>
        <v/>
      </c>
      <c r="BG26" s="2063">
        <v>12</v>
      </c>
      <c r="BH26" s="2063" t="str">
        <f t="shared" ref="BH26:BH58" si="7">IF($F26="","",IF(K26="",J$121,K26))</f>
        <v/>
      </c>
      <c r="BI26" s="2063">
        <v>12</v>
      </c>
      <c r="BJ26" s="2063" t="str">
        <f t="shared" ref="BJ26:BJ58" si="8">IF($F26="","",IF(M26="",L$121,M26))</f>
        <v/>
      </c>
      <c r="BK26" s="2063">
        <v>12</v>
      </c>
      <c r="BL26" s="2063" t="str">
        <f t="shared" ref="BL26:BL58" si="9">IF($F26="","",IF(O26="",N$121,O26))</f>
        <v/>
      </c>
      <c r="BM26" s="2063">
        <v>12</v>
      </c>
      <c r="BN26" s="2063" t="str">
        <f t="shared" ref="BN26:BN58" si="10">IF($F26="","",IF(Q26="",P$121,Q26))</f>
        <v/>
      </c>
      <c r="BO26" s="2063">
        <v>12</v>
      </c>
      <c r="BP26" s="2063" t="str">
        <f t="shared" ref="BP26:BP58" si="11">IF($F26="","",IF(S26="",R$121,S26))</f>
        <v/>
      </c>
      <c r="BQ26" s="2063">
        <v>12</v>
      </c>
      <c r="BR26" s="2063" t="str">
        <f t="shared" ref="BR26:BR58" si="12">IF($F26="","",IF(U26="",T$121,U26))</f>
        <v/>
      </c>
      <c r="BS26" s="2063">
        <v>12</v>
      </c>
      <c r="BT26" s="2063" t="str">
        <f t="shared" ref="BT26:BT58" si="13">IF($F26="","",IF(W26="",V$121,W26))</f>
        <v/>
      </c>
      <c r="BU26" s="2063">
        <v>12</v>
      </c>
      <c r="BV26" s="2063" t="str">
        <f t="shared" ref="BV26:BV58" si="14">IF($F26="","",IF(Y26="",X$121,Y26))</f>
        <v/>
      </c>
      <c r="BW26" s="2063">
        <v>12</v>
      </c>
      <c r="BX26" s="2063" t="str">
        <f t="shared" ref="BX26:BX58" si="15">IF($F26="","",IF(AA26="",Z$121,AA26))</f>
        <v/>
      </c>
      <c r="BY26" s="2063">
        <v>12</v>
      </c>
      <c r="BZ26" s="2063" t="str">
        <f t="shared" ref="BZ26:BZ58" si="16">IF($F26="","",IF(AC26="",AB$121,AC26))</f>
        <v/>
      </c>
      <c r="CA26" s="2063">
        <v>12</v>
      </c>
      <c r="CB26" s="2063" t="str">
        <f t="shared" ref="CB26:CB58" si="17">IF($F26="","",IF(AE26="",AD$121,AE26))</f>
        <v/>
      </c>
      <c r="CC26" s="2063">
        <v>12</v>
      </c>
    </row>
    <row r="27" spans="6:81" ht="18" customHeight="1" thickBot="1">
      <c r="F27" s="580"/>
      <c r="G27" s="1777"/>
      <c r="H27" s="242"/>
      <c r="I27" s="1930"/>
      <c r="J27" s="1930"/>
      <c r="K27" s="1930"/>
      <c r="L27" s="1930"/>
      <c r="M27" s="1930"/>
      <c r="N27" s="1930"/>
      <c r="O27" s="1930"/>
      <c r="P27" s="1930"/>
      <c r="Q27" s="1930"/>
      <c r="R27" s="1930"/>
      <c r="S27" s="1930"/>
      <c r="T27" s="1930"/>
      <c r="U27" s="1930"/>
      <c r="V27" s="1930"/>
      <c r="W27" s="1930"/>
      <c r="X27" s="1930"/>
      <c r="Y27" s="1930"/>
      <c r="Z27" s="1930"/>
      <c r="AA27" s="1930"/>
      <c r="AB27" s="1930"/>
      <c r="AC27" s="1930"/>
      <c r="AD27" s="1930"/>
      <c r="AE27" s="1930"/>
      <c r="AF27" s="1930"/>
      <c r="AH27" s="1924"/>
      <c r="AI27" s="1925"/>
      <c r="AJ27" s="1925"/>
      <c r="AK27" s="1925"/>
      <c r="AL27" s="1925"/>
      <c r="AM27" s="1925"/>
      <c r="AN27" s="1925"/>
      <c r="AO27" s="1925"/>
      <c r="AP27" s="1925"/>
      <c r="AQ27" s="1925"/>
      <c r="AR27" s="1925"/>
      <c r="AS27" s="1925"/>
      <c r="AT27" s="1925"/>
      <c r="AU27" s="1926"/>
      <c r="AW27" s="1986" t="str">
        <f t="shared" si="1"/>
        <v/>
      </c>
      <c r="AX27" s="1987"/>
      <c r="AY27" s="216" t="str">
        <f t="shared" si="2"/>
        <v/>
      </c>
      <c r="AZ27" s="217" t="str">
        <f t="shared" si="3"/>
        <v/>
      </c>
      <c r="BA27" s="217" t="str">
        <f t="shared" si="4"/>
        <v/>
      </c>
      <c r="BB27" s="217" t="str">
        <f t="shared" si="5"/>
        <v/>
      </c>
      <c r="BC27" s="218" t="str">
        <f>CONCATENATE(AY27,AZ27,BA27,BB27)</f>
        <v/>
      </c>
      <c r="BD27" s="9"/>
      <c r="BE27" s="9"/>
      <c r="BF27" s="2063" t="str">
        <f t="shared" si="6"/>
        <v/>
      </c>
      <c r="BG27" s="2063">
        <v>12</v>
      </c>
      <c r="BH27" s="2063" t="str">
        <f t="shared" si="7"/>
        <v/>
      </c>
      <c r="BI27" s="2063">
        <v>12</v>
      </c>
      <c r="BJ27" s="2063" t="str">
        <f t="shared" si="8"/>
        <v/>
      </c>
      <c r="BK27" s="2063">
        <v>12</v>
      </c>
      <c r="BL27" s="2063" t="str">
        <f t="shared" si="9"/>
        <v/>
      </c>
      <c r="BM27" s="2063">
        <v>12</v>
      </c>
      <c r="BN27" s="2063" t="str">
        <f t="shared" si="10"/>
        <v/>
      </c>
      <c r="BO27" s="2063">
        <v>12</v>
      </c>
      <c r="BP27" s="2063" t="str">
        <f t="shared" si="11"/>
        <v/>
      </c>
      <c r="BQ27" s="2063">
        <v>12</v>
      </c>
      <c r="BR27" s="2063" t="str">
        <f t="shared" si="12"/>
        <v/>
      </c>
      <c r="BS27" s="2063">
        <v>12</v>
      </c>
      <c r="BT27" s="2063" t="str">
        <f t="shared" si="13"/>
        <v/>
      </c>
      <c r="BU27" s="2063">
        <v>12</v>
      </c>
      <c r="BV27" s="2063" t="str">
        <f t="shared" si="14"/>
        <v/>
      </c>
      <c r="BW27" s="2063">
        <v>12</v>
      </c>
      <c r="BX27" s="2063" t="str">
        <f t="shared" si="15"/>
        <v/>
      </c>
      <c r="BY27" s="2063">
        <v>12</v>
      </c>
      <c r="BZ27" s="2063" t="str">
        <f t="shared" si="16"/>
        <v/>
      </c>
      <c r="CA27" s="2063">
        <v>12</v>
      </c>
      <c r="CB27" s="2063" t="str">
        <f t="shared" si="17"/>
        <v/>
      </c>
      <c r="CC27" s="2063">
        <v>12</v>
      </c>
    </row>
    <row r="28" spans="6:81" ht="18" customHeight="1" thickBot="1">
      <c r="F28" s="579"/>
      <c r="G28" s="1776"/>
      <c r="H28" s="242"/>
      <c r="I28" s="1933"/>
      <c r="J28" s="1934"/>
      <c r="K28" s="1933"/>
      <c r="L28" s="1934"/>
      <c r="M28" s="1933"/>
      <c r="N28" s="1934"/>
      <c r="O28" s="1933"/>
      <c r="P28" s="1934"/>
      <c r="Q28" s="1933"/>
      <c r="R28" s="1934"/>
      <c r="S28" s="1933"/>
      <c r="T28" s="1934"/>
      <c r="U28" s="1933"/>
      <c r="V28" s="1934"/>
      <c r="W28" s="1933"/>
      <c r="X28" s="1934"/>
      <c r="Y28" s="1933"/>
      <c r="Z28" s="1934"/>
      <c r="AA28" s="1933"/>
      <c r="AB28" s="1934"/>
      <c r="AC28" s="1933"/>
      <c r="AD28" s="1934"/>
      <c r="AE28" s="1933"/>
      <c r="AF28" s="1934"/>
      <c r="AH28" s="1927"/>
      <c r="AI28" s="1922"/>
      <c r="AJ28" s="1922"/>
      <c r="AK28" s="1922"/>
      <c r="AL28" s="1922"/>
      <c r="AM28" s="1922"/>
      <c r="AN28" s="1922"/>
      <c r="AO28" s="1922"/>
      <c r="AP28" s="1922"/>
      <c r="AQ28" s="1922"/>
      <c r="AR28" s="1922"/>
      <c r="AS28" s="1922"/>
      <c r="AT28" s="1922"/>
      <c r="AU28" s="1923"/>
      <c r="AW28" s="1986" t="str">
        <f t="shared" si="1"/>
        <v/>
      </c>
      <c r="AX28" s="1987"/>
      <c r="AY28" s="216" t="str">
        <f t="shared" si="2"/>
        <v/>
      </c>
      <c r="AZ28" s="217" t="str">
        <f t="shared" si="3"/>
        <v/>
      </c>
      <c r="BA28" s="217" t="str">
        <f t="shared" si="4"/>
        <v/>
      </c>
      <c r="BB28" s="217" t="str">
        <f t="shared" si="5"/>
        <v/>
      </c>
      <c r="BC28" s="218" t="str">
        <f>CONCATENATE(AY28,AZ28,BA28,BB28)</f>
        <v/>
      </c>
      <c r="BD28" s="9"/>
      <c r="BE28" s="9"/>
      <c r="BF28" s="2063" t="str">
        <f t="shared" si="6"/>
        <v/>
      </c>
      <c r="BG28" s="2063">
        <v>12</v>
      </c>
      <c r="BH28" s="2063" t="str">
        <f t="shared" si="7"/>
        <v/>
      </c>
      <c r="BI28" s="2063">
        <v>12</v>
      </c>
      <c r="BJ28" s="2063" t="str">
        <f t="shared" si="8"/>
        <v/>
      </c>
      <c r="BK28" s="2063">
        <v>12</v>
      </c>
      <c r="BL28" s="2063" t="str">
        <f t="shared" si="9"/>
        <v/>
      </c>
      <c r="BM28" s="2063">
        <v>12</v>
      </c>
      <c r="BN28" s="2063" t="str">
        <f t="shared" si="10"/>
        <v/>
      </c>
      <c r="BO28" s="2063">
        <v>12</v>
      </c>
      <c r="BP28" s="2063" t="str">
        <f t="shared" si="11"/>
        <v/>
      </c>
      <c r="BQ28" s="2063">
        <v>12</v>
      </c>
      <c r="BR28" s="2063" t="str">
        <f t="shared" si="12"/>
        <v/>
      </c>
      <c r="BS28" s="2063">
        <v>12</v>
      </c>
      <c r="BT28" s="2063" t="str">
        <f t="shared" si="13"/>
        <v/>
      </c>
      <c r="BU28" s="2063">
        <v>12</v>
      </c>
      <c r="BV28" s="2063" t="str">
        <f t="shared" si="14"/>
        <v/>
      </c>
      <c r="BW28" s="2063">
        <v>12</v>
      </c>
      <c r="BX28" s="2063" t="str">
        <f t="shared" si="15"/>
        <v/>
      </c>
      <c r="BY28" s="2063">
        <v>12</v>
      </c>
      <c r="BZ28" s="2063" t="str">
        <f t="shared" si="16"/>
        <v/>
      </c>
      <c r="CA28" s="2063">
        <v>12</v>
      </c>
      <c r="CB28" s="2063" t="str">
        <f t="shared" si="17"/>
        <v/>
      </c>
      <c r="CC28" s="2063">
        <v>12</v>
      </c>
    </row>
    <row r="29" spans="6:81" ht="18" customHeight="1" thickBot="1">
      <c r="F29" s="580"/>
      <c r="G29" s="1777"/>
      <c r="H29" s="242"/>
      <c r="I29" s="1930"/>
      <c r="J29" s="1930"/>
      <c r="K29" s="1930"/>
      <c r="L29" s="1930"/>
      <c r="M29" s="1930"/>
      <c r="N29" s="1930"/>
      <c r="O29" s="1930"/>
      <c r="P29" s="1930"/>
      <c r="Q29" s="1930"/>
      <c r="R29" s="1930"/>
      <c r="S29" s="1930"/>
      <c r="T29" s="1930"/>
      <c r="U29" s="1930"/>
      <c r="V29" s="1930"/>
      <c r="W29" s="1930"/>
      <c r="X29" s="1930"/>
      <c r="Y29" s="1930"/>
      <c r="Z29" s="1930"/>
      <c r="AA29" s="1930"/>
      <c r="AB29" s="1930"/>
      <c r="AC29" s="1930"/>
      <c r="AD29" s="1930"/>
      <c r="AE29" s="1930"/>
      <c r="AF29" s="1930"/>
      <c r="AH29" s="1928"/>
      <c r="AI29" s="1925"/>
      <c r="AJ29" s="1925"/>
      <c r="AK29" s="1925"/>
      <c r="AL29" s="1925"/>
      <c r="AM29" s="1925"/>
      <c r="AN29" s="1925"/>
      <c r="AO29" s="1925"/>
      <c r="AP29" s="1925"/>
      <c r="AQ29" s="1925"/>
      <c r="AR29" s="1925"/>
      <c r="AS29" s="1925"/>
      <c r="AT29" s="1925"/>
      <c r="AU29" s="1926"/>
      <c r="AW29" s="1986" t="str">
        <f t="shared" si="1"/>
        <v/>
      </c>
      <c r="AX29" s="1987"/>
      <c r="AY29" s="216" t="str">
        <f t="shared" si="2"/>
        <v/>
      </c>
      <c r="AZ29" s="217" t="str">
        <f t="shared" si="3"/>
        <v/>
      </c>
      <c r="BA29" s="217" t="str">
        <f t="shared" si="4"/>
        <v/>
      </c>
      <c r="BB29" s="217" t="str">
        <f t="shared" si="5"/>
        <v/>
      </c>
      <c r="BC29" s="218" t="str">
        <f>CONCATENATE(AY29,AZ29,BA29,BB29)</f>
        <v/>
      </c>
      <c r="BD29" s="9"/>
      <c r="BE29" s="9"/>
      <c r="BF29" s="2063" t="str">
        <f t="shared" si="6"/>
        <v/>
      </c>
      <c r="BG29" s="2063">
        <v>12</v>
      </c>
      <c r="BH29" s="2063" t="str">
        <f t="shared" si="7"/>
        <v/>
      </c>
      <c r="BI29" s="2063">
        <v>12</v>
      </c>
      <c r="BJ29" s="2063" t="str">
        <f t="shared" si="8"/>
        <v/>
      </c>
      <c r="BK29" s="2063">
        <v>12</v>
      </c>
      <c r="BL29" s="2063" t="str">
        <f t="shared" si="9"/>
        <v/>
      </c>
      <c r="BM29" s="2063">
        <v>12</v>
      </c>
      <c r="BN29" s="2063" t="str">
        <f t="shared" si="10"/>
        <v/>
      </c>
      <c r="BO29" s="2063">
        <v>12</v>
      </c>
      <c r="BP29" s="2063" t="str">
        <f t="shared" si="11"/>
        <v/>
      </c>
      <c r="BQ29" s="2063">
        <v>12</v>
      </c>
      <c r="BR29" s="2063" t="str">
        <f t="shared" si="12"/>
        <v/>
      </c>
      <c r="BS29" s="2063">
        <v>12</v>
      </c>
      <c r="BT29" s="2063" t="str">
        <f t="shared" si="13"/>
        <v/>
      </c>
      <c r="BU29" s="2063">
        <v>12</v>
      </c>
      <c r="BV29" s="2063" t="str">
        <f t="shared" si="14"/>
        <v/>
      </c>
      <c r="BW29" s="2063">
        <v>12</v>
      </c>
      <c r="BX29" s="2063" t="str">
        <f t="shared" si="15"/>
        <v/>
      </c>
      <c r="BY29" s="2063">
        <v>12</v>
      </c>
      <c r="BZ29" s="2063" t="str">
        <f t="shared" si="16"/>
        <v/>
      </c>
      <c r="CA29" s="2063">
        <v>12</v>
      </c>
      <c r="CB29" s="2063" t="str">
        <f t="shared" si="17"/>
        <v/>
      </c>
      <c r="CC29" s="2063">
        <v>12</v>
      </c>
    </row>
    <row r="30" spans="6:81" ht="18" customHeight="1" thickBot="1">
      <c r="F30" s="252"/>
      <c r="G30" s="1776"/>
      <c r="H30" s="242"/>
      <c r="I30" s="1931"/>
      <c r="J30" s="1931"/>
      <c r="K30" s="1931"/>
      <c r="L30" s="1931"/>
      <c r="M30" s="1931"/>
      <c r="N30" s="1931"/>
      <c r="O30" s="1931"/>
      <c r="P30" s="1931"/>
      <c r="Q30" s="1931"/>
      <c r="R30" s="1931"/>
      <c r="S30" s="1931"/>
      <c r="T30" s="1931"/>
      <c r="U30" s="1931"/>
      <c r="V30" s="1931"/>
      <c r="W30" s="1931"/>
      <c r="X30" s="1931"/>
      <c r="Y30" s="1931"/>
      <c r="Z30" s="1931"/>
      <c r="AA30" s="1931"/>
      <c r="AB30" s="1931"/>
      <c r="AC30" s="1931"/>
      <c r="AD30" s="1931"/>
      <c r="AE30" s="1931"/>
      <c r="AF30" s="1931"/>
      <c r="AH30" s="1927"/>
      <c r="AI30" s="1922"/>
      <c r="AJ30" s="1922"/>
      <c r="AK30" s="1922"/>
      <c r="AL30" s="1922"/>
      <c r="AM30" s="1922"/>
      <c r="AN30" s="1922"/>
      <c r="AO30" s="1922"/>
      <c r="AP30" s="1922"/>
      <c r="AQ30" s="1922"/>
      <c r="AR30" s="1922"/>
      <c r="AS30" s="1922"/>
      <c r="AT30" s="1922"/>
      <c r="AU30" s="1923"/>
      <c r="AW30" s="1986" t="str">
        <f t="shared" si="1"/>
        <v/>
      </c>
      <c r="AX30" s="1987"/>
      <c r="AY30" s="216" t="str">
        <f t="shared" si="2"/>
        <v/>
      </c>
      <c r="AZ30" s="217" t="str">
        <f t="shared" si="3"/>
        <v/>
      </c>
      <c r="BA30" s="217" t="str">
        <f t="shared" si="4"/>
        <v/>
      </c>
      <c r="BB30" s="217" t="str">
        <f t="shared" si="5"/>
        <v/>
      </c>
      <c r="BC30" s="218" t="str">
        <f t="shared" ref="BC30:BC58" si="18">CONCATENATE(AY30,AZ30,BA30,BB30)</f>
        <v/>
      </c>
      <c r="BD30" s="9"/>
      <c r="BE30" s="9"/>
      <c r="BF30" s="2063" t="str">
        <f t="shared" si="6"/>
        <v/>
      </c>
      <c r="BG30" s="2063">
        <v>12</v>
      </c>
      <c r="BH30" s="2063" t="str">
        <f t="shared" si="7"/>
        <v/>
      </c>
      <c r="BI30" s="2063">
        <v>12</v>
      </c>
      <c r="BJ30" s="2063" t="str">
        <f t="shared" si="8"/>
        <v/>
      </c>
      <c r="BK30" s="2063">
        <v>12</v>
      </c>
      <c r="BL30" s="2063" t="str">
        <f t="shared" si="9"/>
        <v/>
      </c>
      <c r="BM30" s="2063">
        <v>12</v>
      </c>
      <c r="BN30" s="2063" t="str">
        <f t="shared" si="10"/>
        <v/>
      </c>
      <c r="BO30" s="2063">
        <v>12</v>
      </c>
      <c r="BP30" s="2063" t="str">
        <f t="shared" si="11"/>
        <v/>
      </c>
      <c r="BQ30" s="2063">
        <v>12</v>
      </c>
      <c r="BR30" s="2063" t="str">
        <f t="shared" si="12"/>
        <v/>
      </c>
      <c r="BS30" s="2063">
        <v>12</v>
      </c>
      <c r="BT30" s="2063" t="str">
        <f t="shared" si="13"/>
        <v/>
      </c>
      <c r="BU30" s="2063">
        <v>12</v>
      </c>
      <c r="BV30" s="2063" t="str">
        <f t="shared" si="14"/>
        <v/>
      </c>
      <c r="BW30" s="2063">
        <v>12</v>
      </c>
      <c r="BX30" s="2063" t="str">
        <f t="shared" si="15"/>
        <v/>
      </c>
      <c r="BY30" s="2063">
        <v>12</v>
      </c>
      <c r="BZ30" s="2063" t="str">
        <f t="shared" si="16"/>
        <v/>
      </c>
      <c r="CA30" s="2063">
        <v>12</v>
      </c>
      <c r="CB30" s="2063" t="str">
        <f t="shared" si="17"/>
        <v/>
      </c>
      <c r="CC30" s="2063">
        <v>12</v>
      </c>
    </row>
    <row r="31" spans="6:81" ht="18" customHeight="1" thickBot="1">
      <c r="F31" s="283"/>
      <c r="G31" s="1777"/>
      <c r="H31" s="242"/>
      <c r="I31" s="1930"/>
      <c r="J31" s="1930"/>
      <c r="K31" s="1930"/>
      <c r="L31" s="1930"/>
      <c r="M31" s="1930"/>
      <c r="N31" s="1930"/>
      <c r="O31" s="1930"/>
      <c r="P31" s="1930"/>
      <c r="Q31" s="1930"/>
      <c r="R31" s="1930"/>
      <c r="S31" s="1930"/>
      <c r="T31" s="1930"/>
      <c r="U31" s="1930"/>
      <c r="V31" s="1930"/>
      <c r="W31" s="1930"/>
      <c r="X31" s="1930"/>
      <c r="Y31" s="1930"/>
      <c r="Z31" s="1930"/>
      <c r="AA31" s="1930"/>
      <c r="AB31" s="1930"/>
      <c r="AC31" s="1930"/>
      <c r="AD31" s="1930"/>
      <c r="AE31" s="1930"/>
      <c r="AF31" s="1930"/>
      <c r="AH31" s="1928"/>
      <c r="AI31" s="1925"/>
      <c r="AJ31" s="1925"/>
      <c r="AK31" s="1925"/>
      <c r="AL31" s="1925"/>
      <c r="AM31" s="1925"/>
      <c r="AN31" s="1925"/>
      <c r="AO31" s="1925"/>
      <c r="AP31" s="1925"/>
      <c r="AQ31" s="1925"/>
      <c r="AR31" s="1925"/>
      <c r="AS31" s="1925"/>
      <c r="AT31" s="1925"/>
      <c r="AU31" s="1926"/>
      <c r="AW31" s="1986" t="str">
        <f t="shared" si="1"/>
        <v/>
      </c>
      <c r="AX31" s="1987"/>
      <c r="AY31" s="216" t="str">
        <f t="shared" si="2"/>
        <v/>
      </c>
      <c r="AZ31" s="217" t="str">
        <f t="shared" si="3"/>
        <v/>
      </c>
      <c r="BA31" s="217" t="str">
        <f t="shared" si="4"/>
        <v/>
      </c>
      <c r="BB31" s="217" t="str">
        <f t="shared" si="5"/>
        <v/>
      </c>
      <c r="BC31" s="218" t="str">
        <f t="shared" si="18"/>
        <v/>
      </c>
      <c r="BD31" s="9"/>
      <c r="BE31" s="9"/>
      <c r="BF31" s="2063" t="str">
        <f t="shared" si="6"/>
        <v/>
      </c>
      <c r="BG31" s="2063">
        <v>12</v>
      </c>
      <c r="BH31" s="2063" t="str">
        <f t="shared" si="7"/>
        <v/>
      </c>
      <c r="BI31" s="2063">
        <v>12</v>
      </c>
      <c r="BJ31" s="2063" t="str">
        <f t="shared" si="8"/>
        <v/>
      </c>
      <c r="BK31" s="2063">
        <v>12</v>
      </c>
      <c r="BL31" s="2063" t="str">
        <f t="shared" si="9"/>
        <v/>
      </c>
      <c r="BM31" s="2063">
        <v>12</v>
      </c>
      <c r="BN31" s="2063" t="str">
        <f t="shared" si="10"/>
        <v/>
      </c>
      <c r="BO31" s="2063">
        <v>12</v>
      </c>
      <c r="BP31" s="2063" t="str">
        <f t="shared" si="11"/>
        <v/>
      </c>
      <c r="BQ31" s="2063">
        <v>12</v>
      </c>
      <c r="BR31" s="2063" t="str">
        <f t="shared" si="12"/>
        <v/>
      </c>
      <c r="BS31" s="2063">
        <v>12</v>
      </c>
      <c r="BT31" s="2063" t="str">
        <f t="shared" si="13"/>
        <v/>
      </c>
      <c r="BU31" s="2063">
        <v>12</v>
      </c>
      <c r="BV31" s="2063" t="str">
        <f t="shared" si="14"/>
        <v/>
      </c>
      <c r="BW31" s="2063">
        <v>12</v>
      </c>
      <c r="BX31" s="2063" t="str">
        <f t="shared" si="15"/>
        <v/>
      </c>
      <c r="BY31" s="2063">
        <v>12</v>
      </c>
      <c r="BZ31" s="2063" t="str">
        <f t="shared" si="16"/>
        <v/>
      </c>
      <c r="CA31" s="2063">
        <v>12</v>
      </c>
      <c r="CB31" s="2063" t="str">
        <f t="shared" si="17"/>
        <v/>
      </c>
      <c r="CC31" s="2063">
        <v>12</v>
      </c>
    </row>
    <row r="32" spans="6:81" ht="18" customHeight="1" thickBot="1">
      <c r="F32" s="252"/>
      <c r="G32" s="1776"/>
      <c r="H32" s="242"/>
      <c r="I32" s="1931"/>
      <c r="J32" s="1931"/>
      <c r="K32" s="1931"/>
      <c r="L32" s="1931"/>
      <c r="M32" s="1931"/>
      <c r="N32" s="1931"/>
      <c r="O32" s="1931"/>
      <c r="P32" s="1931"/>
      <c r="Q32" s="1931"/>
      <c r="R32" s="1931"/>
      <c r="S32" s="1931"/>
      <c r="T32" s="1931"/>
      <c r="U32" s="1931"/>
      <c r="V32" s="1931"/>
      <c r="W32" s="1931"/>
      <c r="X32" s="1931"/>
      <c r="Y32" s="1931"/>
      <c r="Z32" s="1931"/>
      <c r="AA32" s="1931"/>
      <c r="AB32" s="1931"/>
      <c r="AC32" s="1931"/>
      <c r="AD32" s="1931"/>
      <c r="AE32" s="1931"/>
      <c r="AF32" s="1931"/>
      <c r="AH32" s="1927"/>
      <c r="AI32" s="1922"/>
      <c r="AJ32" s="1922"/>
      <c r="AK32" s="1922"/>
      <c r="AL32" s="1922"/>
      <c r="AM32" s="1922"/>
      <c r="AN32" s="1922"/>
      <c r="AO32" s="1922"/>
      <c r="AP32" s="1922"/>
      <c r="AQ32" s="1922"/>
      <c r="AR32" s="1922"/>
      <c r="AS32" s="1922"/>
      <c r="AT32" s="1922"/>
      <c r="AU32" s="1923"/>
      <c r="AW32" s="1986" t="str">
        <f t="shared" si="1"/>
        <v/>
      </c>
      <c r="AX32" s="1987"/>
      <c r="AY32" s="216" t="str">
        <f t="shared" si="2"/>
        <v/>
      </c>
      <c r="AZ32" s="217" t="str">
        <f t="shared" si="3"/>
        <v/>
      </c>
      <c r="BA32" s="217" t="str">
        <f t="shared" si="4"/>
        <v/>
      </c>
      <c r="BB32" s="217" t="str">
        <f t="shared" si="5"/>
        <v/>
      </c>
      <c r="BC32" s="218" t="str">
        <f t="shared" si="18"/>
        <v/>
      </c>
      <c r="BD32" s="9"/>
      <c r="BE32" s="9"/>
      <c r="BF32" s="2063" t="str">
        <f t="shared" si="6"/>
        <v/>
      </c>
      <c r="BG32" s="2063">
        <v>12</v>
      </c>
      <c r="BH32" s="2063" t="str">
        <f t="shared" si="7"/>
        <v/>
      </c>
      <c r="BI32" s="2063">
        <v>12</v>
      </c>
      <c r="BJ32" s="2063" t="str">
        <f t="shared" si="8"/>
        <v/>
      </c>
      <c r="BK32" s="2063">
        <v>12</v>
      </c>
      <c r="BL32" s="2063" t="str">
        <f t="shared" si="9"/>
        <v/>
      </c>
      <c r="BM32" s="2063">
        <v>12</v>
      </c>
      <c r="BN32" s="2063" t="str">
        <f t="shared" si="10"/>
        <v/>
      </c>
      <c r="BO32" s="2063">
        <v>12</v>
      </c>
      <c r="BP32" s="2063" t="str">
        <f t="shared" si="11"/>
        <v/>
      </c>
      <c r="BQ32" s="2063">
        <v>12</v>
      </c>
      <c r="BR32" s="2063" t="str">
        <f t="shared" si="12"/>
        <v/>
      </c>
      <c r="BS32" s="2063">
        <v>12</v>
      </c>
      <c r="BT32" s="2063" t="str">
        <f t="shared" si="13"/>
        <v/>
      </c>
      <c r="BU32" s="2063">
        <v>12</v>
      </c>
      <c r="BV32" s="2063" t="str">
        <f t="shared" si="14"/>
        <v/>
      </c>
      <c r="BW32" s="2063">
        <v>12</v>
      </c>
      <c r="BX32" s="2063" t="str">
        <f t="shared" si="15"/>
        <v/>
      </c>
      <c r="BY32" s="2063">
        <v>12</v>
      </c>
      <c r="BZ32" s="2063" t="str">
        <f t="shared" si="16"/>
        <v/>
      </c>
      <c r="CA32" s="2063">
        <v>12</v>
      </c>
      <c r="CB32" s="2063" t="str">
        <f t="shared" si="17"/>
        <v/>
      </c>
      <c r="CC32" s="2063">
        <v>12</v>
      </c>
    </row>
    <row r="33" spans="6:90" ht="18" customHeight="1" thickBot="1">
      <c r="F33" s="283"/>
      <c r="G33" s="659"/>
      <c r="H33" s="242"/>
      <c r="I33" s="1930"/>
      <c r="J33" s="1930"/>
      <c r="K33" s="1930"/>
      <c r="L33" s="1930"/>
      <c r="M33" s="1930"/>
      <c r="N33" s="1930"/>
      <c r="O33" s="1930"/>
      <c r="P33" s="1930"/>
      <c r="Q33" s="1930"/>
      <c r="R33" s="1930"/>
      <c r="S33" s="1930"/>
      <c r="T33" s="1930"/>
      <c r="U33" s="1930"/>
      <c r="V33" s="1930"/>
      <c r="W33" s="1930"/>
      <c r="X33" s="1930"/>
      <c r="Y33" s="1930"/>
      <c r="Z33" s="1930"/>
      <c r="AA33" s="1930"/>
      <c r="AB33" s="1930"/>
      <c r="AC33" s="1930"/>
      <c r="AD33" s="1930"/>
      <c r="AE33" s="1930"/>
      <c r="AF33" s="1930"/>
      <c r="AH33" s="1928"/>
      <c r="AI33" s="1925"/>
      <c r="AJ33" s="1925"/>
      <c r="AK33" s="1925"/>
      <c r="AL33" s="1925"/>
      <c r="AM33" s="1925"/>
      <c r="AN33" s="1925"/>
      <c r="AO33" s="1925"/>
      <c r="AP33" s="1925"/>
      <c r="AQ33" s="1925"/>
      <c r="AR33" s="1925"/>
      <c r="AS33" s="1925"/>
      <c r="AT33" s="1925"/>
      <c r="AU33" s="1926"/>
      <c r="AW33" s="1986" t="str">
        <f t="shared" si="1"/>
        <v/>
      </c>
      <c r="AX33" s="1987"/>
      <c r="AY33" s="612" t="str">
        <f t="shared" si="2"/>
        <v/>
      </c>
      <c r="AZ33" s="217" t="str">
        <f t="shared" si="3"/>
        <v/>
      </c>
      <c r="BA33" s="217" t="str">
        <f t="shared" si="4"/>
        <v/>
      </c>
      <c r="BB33" s="217" t="str">
        <f t="shared" si="5"/>
        <v/>
      </c>
      <c r="BC33" s="218" t="str">
        <f t="shared" si="18"/>
        <v/>
      </c>
      <c r="BD33" s="9"/>
      <c r="BE33" s="9"/>
      <c r="BF33" s="2063" t="str">
        <f t="shared" si="6"/>
        <v/>
      </c>
      <c r="BG33" s="2063">
        <v>12</v>
      </c>
      <c r="BH33" s="2063" t="str">
        <f t="shared" si="7"/>
        <v/>
      </c>
      <c r="BI33" s="2063">
        <v>12</v>
      </c>
      <c r="BJ33" s="2063" t="str">
        <f t="shared" si="8"/>
        <v/>
      </c>
      <c r="BK33" s="2063">
        <v>12</v>
      </c>
      <c r="BL33" s="2063" t="str">
        <f t="shared" si="9"/>
        <v/>
      </c>
      <c r="BM33" s="2063">
        <v>12</v>
      </c>
      <c r="BN33" s="2063" t="str">
        <f t="shared" si="10"/>
        <v/>
      </c>
      <c r="BO33" s="2063">
        <v>12</v>
      </c>
      <c r="BP33" s="2063" t="str">
        <f t="shared" si="11"/>
        <v/>
      </c>
      <c r="BQ33" s="2063">
        <v>12</v>
      </c>
      <c r="BR33" s="2063" t="str">
        <f t="shared" si="12"/>
        <v/>
      </c>
      <c r="BS33" s="2063">
        <v>12</v>
      </c>
      <c r="BT33" s="2063" t="str">
        <f t="shared" si="13"/>
        <v/>
      </c>
      <c r="BU33" s="2063">
        <v>12</v>
      </c>
      <c r="BV33" s="2063" t="str">
        <f t="shared" si="14"/>
        <v/>
      </c>
      <c r="BW33" s="2063">
        <v>12</v>
      </c>
      <c r="BX33" s="2063" t="str">
        <f t="shared" si="15"/>
        <v/>
      </c>
      <c r="BY33" s="2063">
        <v>12</v>
      </c>
      <c r="BZ33" s="2063" t="str">
        <f t="shared" si="16"/>
        <v/>
      </c>
      <c r="CA33" s="2063">
        <v>12</v>
      </c>
      <c r="CB33" s="2063" t="str">
        <f t="shared" si="17"/>
        <v/>
      </c>
      <c r="CC33" s="2063">
        <v>12</v>
      </c>
    </row>
    <row r="34" spans="6:90" ht="18" customHeight="1" thickBot="1">
      <c r="F34" s="252"/>
      <c r="G34" s="660"/>
      <c r="H34" s="242"/>
      <c r="I34" s="1931"/>
      <c r="J34" s="1931"/>
      <c r="K34" s="1931"/>
      <c r="L34" s="1931"/>
      <c r="M34" s="1931"/>
      <c r="N34" s="1931"/>
      <c r="O34" s="1931"/>
      <c r="P34" s="1931"/>
      <c r="Q34" s="1931"/>
      <c r="R34" s="1931"/>
      <c r="S34" s="1931"/>
      <c r="T34" s="1931"/>
      <c r="U34" s="1931"/>
      <c r="V34" s="1931"/>
      <c r="W34" s="1931"/>
      <c r="X34" s="1931"/>
      <c r="Y34" s="1931"/>
      <c r="Z34" s="1931"/>
      <c r="AA34" s="1931"/>
      <c r="AB34" s="1931"/>
      <c r="AC34" s="1931"/>
      <c r="AD34" s="1931"/>
      <c r="AE34" s="1931"/>
      <c r="AF34" s="1931"/>
      <c r="AH34" s="1927"/>
      <c r="AI34" s="1922"/>
      <c r="AJ34" s="1922"/>
      <c r="AK34" s="1922"/>
      <c r="AL34" s="1922"/>
      <c r="AM34" s="1922"/>
      <c r="AN34" s="1922"/>
      <c r="AO34" s="1922"/>
      <c r="AP34" s="1922"/>
      <c r="AQ34" s="1922"/>
      <c r="AR34" s="1922"/>
      <c r="AS34" s="1922"/>
      <c r="AT34" s="1922"/>
      <c r="AU34" s="1923"/>
      <c r="AW34" s="1986" t="str">
        <f t="shared" si="1"/>
        <v/>
      </c>
      <c r="AX34" s="1987"/>
      <c r="AY34" s="612" t="str">
        <f t="shared" si="2"/>
        <v/>
      </c>
      <c r="AZ34" s="217" t="str">
        <f t="shared" si="3"/>
        <v/>
      </c>
      <c r="BA34" s="217" t="str">
        <f t="shared" si="4"/>
        <v/>
      </c>
      <c r="BB34" s="217" t="str">
        <f t="shared" si="5"/>
        <v/>
      </c>
      <c r="BC34" s="218" t="str">
        <f t="shared" si="18"/>
        <v/>
      </c>
      <c r="BD34" s="9"/>
      <c r="BE34" s="9"/>
      <c r="BF34" s="2063" t="str">
        <f t="shared" si="6"/>
        <v/>
      </c>
      <c r="BG34" s="2063">
        <v>12</v>
      </c>
      <c r="BH34" s="2063" t="str">
        <f t="shared" si="7"/>
        <v/>
      </c>
      <c r="BI34" s="2063">
        <v>12</v>
      </c>
      <c r="BJ34" s="2063" t="str">
        <f t="shared" si="8"/>
        <v/>
      </c>
      <c r="BK34" s="2063">
        <v>12</v>
      </c>
      <c r="BL34" s="2063" t="str">
        <f t="shared" si="9"/>
        <v/>
      </c>
      <c r="BM34" s="2063">
        <v>12</v>
      </c>
      <c r="BN34" s="2063" t="str">
        <f t="shared" si="10"/>
        <v/>
      </c>
      <c r="BO34" s="2063">
        <v>12</v>
      </c>
      <c r="BP34" s="2063" t="str">
        <f t="shared" si="11"/>
        <v/>
      </c>
      <c r="BQ34" s="2063">
        <v>12</v>
      </c>
      <c r="BR34" s="2063" t="str">
        <f t="shared" si="12"/>
        <v/>
      </c>
      <c r="BS34" s="2063">
        <v>12</v>
      </c>
      <c r="BT34" s="2063" t="str">
        <f t="shared" si="13"/>
        <v/>
      </c>
      <c r="BU34" s="2063">
        <v>12</v>
      </c>
      <c r="BV34" s="2063" t="str">
        <f t="shared" si="14"/>
        <v/>
      </c>
      <c r="BW34" s="2063">
        <v>12</v>
      </c>
      <c r="BX34" s="2063" t="str">
        <f t="shared" si="15"/>
        <v/>
      </c>
      <c r="BY34" s="2063">
        <v>12</v>
      </c>
      <c r="BZ34" s="2063" t="str">
        <f t="shared" si="16"/>
        <v/>
      </c>
      <c r="CA34" s="2063">
        <v>12</v>
      </c>
      <c r="CB34" s="2063" t="str">
        <f t="shared" si="17"/>
        <v/>
      </c>
      <c r="CC34" s="2063">
        <v>12</v>
      </c>
    </row>
    <row r="35" spans="6:90" ht="18" customHeight="1" thickBot="1">
      <c r="F35" s="283"/>
      <c r="G35" s="659"/>
      <c r="H35" s="242"/>
      <c r="I35" s="1930"/>
      <c r="J35" s="1930"/>
      <c r="K35" s="1930"/>
      <c r="L35" s="1930"/>
      <c r="M35" s="1930"/>
      <c r="N35" s="1930"/>
      <c r="O35" s="1930"/>
      <c r="P35" s="1930"/>
      <c r="Q35" s="1930"/>
      <c r="R35" s="1930"/>
      <c r="S35" s="1930"/>
      <c r="T35" s="1930"/>
      <c r="U35" s="1930"/>
      <c r="V35" s="1930"/>
      <c r="W35" s="1930"/>
      <c r="X35" s="1930"/>
      <c r="Y35" s="1930"/>
      <c r="Z35" s="1930"/>
      <c r="AA35" s="1930"/>
      <c r="AB35" s="1930"/>
      <c r="AC35" s="1930"/>
      <c r="AD35" s="1930"/>
      <c r="AE35" s="1930"/>
      <c r="AF35" s="1930"/>
      <c r="AH35" s="1928"/>
      <c r="AI35" s="1925"/>
      <c r="AJ35" s="1925"/>
      <c r="AK35" s="1925"/>
      <c r="AL35" s="1925"/>
      <c r="AM35" s="1925"/>
      <c r="AN35" s="1925"/>
      <c r="AO35" s="1925"/>
      <c r="AP35" s="1925"/>
      <c r="AQ35" s="1925"/>
      <c r="AR35" s="1925"/>
      <c r="AS35" s="1925"/>
      <c r="AT35" s="1925"/>
      <c r="AU35" s="1926"/>
      <c r="AW35" s="1986" t="str">
        <f t="shared" si="1"/>
        <v/>
      </c>
      <c r="AX35" s="1987"/>
      <c r="AY35" s="612" t="str">
        <f t="shared" si="2"/>
        <v/>
      </c>
      <c r="AZ35" s="217" t="str">
        <f t="shared" si="3"/>
        <v/>
      </c>
      <c r="BA35" s="217" t="str">
        <f t="shared" si="4"/>
        <v/>
      </c>
      <c r="BB35" s="217" t="str">
        <f t="shared" si="5"/>
        <v/>
      </c>
      <c r="BC35" s="218" t="str">
        <f t="shared" si="18"/>
        <v/>
      </c>
      <c r="BD35" s="9"/>
      <c r="BE35" s="9"/>
      <c r="BF35" s="2063" t="str">
        <f t="shared" si="6"/>
        <v/>
      </c>
      <c r="BG35" s="2063">
        <v>12</v>
      </c>
      <c r="BH35" s="2063" t="str">
        <f t="shared" si="7"/>
        <v/>
      </c>
      <c r="BI35" s="2063">
        <v>12</v>
      </c>
      <c r="BJ35" s="2063" t="str">
        <f t="shared" si="8"/>
        <v/>
      </c>
      <c r="BK35" s="2063">
        <v>12</v>
      </c>
      <c r="BL35" s="2063" t="str">
        <f t="shared" si="9"/>
        <v/>
      </c>
      <c r="BM35" s="2063">
        <v>12</v>
      </c>
      <c r="BN35" s="2063" t="str">
        <f t="shared" si="10"/>
        <v/>
      </c>
      <c r="BO35" s="2063">
        <v>12</v>
      </c>
      <c r="BP35" s="2063" t="str">
        <f t="shared" si="11"/>
        <v/>
      </c>
      <c r="BQ35" s="2063">
        <v>12</v>
      </c>
      <c r="BR35" s="2063" t="str">
        <f t="shared" si="12"/>
        <v/>
      </c>
      <c r="BS35" s="2063">
        <v>12</v>
      </c>
      <c r="BT35" s="2063" t="str">
        <f t="shared" si="13"/>
        <v/>
      </c>
      <c r="BU35" s="2063">
        <v>12</v>
      </c>
      <c r="BV35" s="2063" t="str">
        <f t="shared" si="14"/>
        <v/>
      </c>
      <c r="BW35" s="2063">
        <v>12</v>
      </c>
      <c r="BX35" s="2063" t="str">
        <f t="shared" si="15"/>
        <v/>
      </c>
      <c r="BY35" s="2063">
        <v>12</v>
      </c>
      <c r="BZ35" s="2063" t="str">
        <f t="shared" si="16"/>
        <v/>
      </c>
      <c r="CA35" s="2063">
        <v>12</v>
      </c>
      <c r="CB35" s="2063" t="str">
        <f t="shared" si="17"/>
        <v/>
      </c>
      <c r="CC35" s="2063">
        <v>12</v>
      </c>
    </row>
    <row r="36" spans="6:90" ht="18" customHeight="1" thickBot="1">
      <c r="F36" s="252"/>
      <c r="G36" s="660"/>
      <c r="H36" s="242"/>
      <c r="I36" s="1931"/>
      <c r="J36" s="1931"/>
      <c r="K36" s="1931"/>
      <c r="L36" s="1931"/>
      <c r="M36" s="1931"/>
      <c r="N36" s="1931"/>
      <c r="O36" s="1931"/>
      <c r="P36" s="1931"/>
      <c r="Q36" s="1931"/>
      <c r="R36" s="1931"/>
      <c r="S36" s="1931"/>
      <c r="T36" s="1931"/>
      <c r="U36" s="1931"/>
      <c r="V36" s="1931"/>
      <c r="W36" s="1931"/>
      <c r="X36" s="1931"/>
      <c r="Y36" s="1931"/>
      <c r="Z36" s="1931"/>
      <c r="AA36" s="1931"/>
      <c r="AB36" s="1931"/>
      <c r="AC36" s="1931"/>
      <c r="AD36" s="1931"/>
      <c r="AE36" s="1931"/>
      <c r="AF36" s="1931"/>
      <c r="AH36" s="1927"/>
      <c r="AI36" s="1922"/>
      <c r="AJ36" s="1922"/>
      <c r="AK36" s="1922"/>
      <c r="AL36" s="1922"/>
      <c r="AM36" s="1922"/>
      <c r="AN36" s="1922"/>
      <c r="AO36" s="1922"/>
      <c r="AP36" s="1922"/>
      <c r="AQ36" s="1922"/>
      <c r="AR36" s="1922"/>
      <c r="AS36" s="1922"/>
      <c r="AT36" s="1922"/>
      <c r="AU36" s="1923"/>
      <c r="AW36" s="1986" t="str">
        <f t="shared" si="1"/>
        <v/>
      </c>
      <c r="AX36" s="1987"/>
      <c r="AY36" s="612" t="str">
        <f t="shared" si="2"/>
        <v/>
      </c>
      <c r="AZ36" s="217" t="str">
        <f t="shared" si="3"/>
        <v/>
      </c>
      <c r="BA36" s="217" t="str">
        <f t="shared" si="4"/>
        <v/>
      </c>
      <c r="BB36" s="217" t="str">
        <f t="shared" si="5"/>
        <v/>
      </c>
      <c r="BC36" s="218" t="str">
        <f t="shared" si="18"/>
        <v/>
      </c>
      <c r="BD36" s="9"/>
      <c r="BE36" s="9"/>
      <c r="BF36" s="2063" t="str">
        <f t="shared" si="6"/>
        <v/>
      </c>
      <c r="BG36" s="2063">
        <v>12</v>
      </c>
      <c r="BH36" s="2063" t="str">
        <f t="shared" si="7"/>
        <v/>
      </c>
      <c r="BI36" s="2063">
        <v>12</v>
      </c>
      <c r="BJ36" s="2063" t="str">
        <f t="shared" si="8"/>
        <v/>
      </c>
      <c r="BK36" s="2063">
        <v>12</v>
      </c>
      <c r="BL36" s="2063" t="str">
        <f t="shared" si="9"/>
        <v/>
      </c>
      <c r="BM36" s="2063">
        <v>12</v>
      </c>
      <c r="BN36" s="2063" t="str">
        <f t="shared" si="10"/>
        <v/>
      </c>
      <c r="BO36" s="2063">
        <v>12</v>
      </c>
      <c r="BP36" s="2063" t="str">
        <f t="shared" si="11"/>
        <v/>
      </c>
      <c r="BQ36" s="2063">
        <v>12</v>
      </c>
      <c r="BR36" s="2063" t="str">
        <f t="shared" si="12"/>
        <v/>
      </c>
      <c r="BS36" s="2063">
        <v>12</v>
      </c>
      <c r="BT36" s="2063" t="str">
        <f t="shared" si="13"/>
        <v/>
      </c>
      <c r="BU36" s="2063">
        <v>12</v>
      </c>
      <c r="BV36" s="2063" t="str">
        <f t="shared" si="14"/>
        <v/>
      </c>
      <c r="BW36" s="2063">
        <v>12</v>
      </c>
      <c r="BX36" s="2063" t="str">
        <f t="shared" si="15"/>
        <v/>
      </c>
      <c r="BY36" s="2063">
        <v>12</v>
      </c>
      <c r="BZ36" s="2063" t="str">
        <f t="shared" si="16"/>
        <v/>
      </c>
      <c r="CA36" s="2063">
        <v>12</v>
      </c>
      <c r="CB36" s="2063" t="str">
        <f t="shared" si="17"/>
        <v/>
      </c>
      <c r="CC36" s="2063">
        <v>12</v>
      </c>
    </row>
    <row r="37" spans="6:90" ht="18" customHeight="1" thickBot="1">
      <c r="F37" s="580"/>
      <c r="G37" s="659"/>
      <c r="H37" s="242"/>
      <c r="I37" s="1930"/>
      <c r="J37" s="1930"/>
      <c r="K37" s="1930"/>
      <c r="L37" s="1930"/>
      <c r="M37" s="1930"/>
      <c r="N37" s="1930"/>
      <c r="O37" s="1930"/>
      <c r="P37" s="1930"/>
      <c r="Q37" s="1930"/>
      <c r="R37" s="1930"/>
      <c r="S37" s="1930"/>
      <c r="T37" s="1930"/>
      <c r="U37" s="1930"/>
      <c r="V37" s="1930"/>
      <c r="W37" s="1930"/>
      <c r="X37" s="1930"/>
      <c r="Y37" s="1930"/>
      <c r="Z37" s="1930"/>
      <c r="AA37" s="1930"/>
      <c r="AB37" s="1930"/>
      <c r="AC37" s="1930"/>
      <c r="AD37" s="1930"/>
      <c r="AE37" s="1930"/>
      <c r="AF37" s="1930"/>
      <c r="AH37" s="1928"/>
      <c r="AI37" s="1925"/>
      <c r="AJ37" s="1925"/>
      <c r="AK37" s="1925"/>
      <c r="AL37" s="1925"/>
      <c r="AM37" s="1925"/>
      <c r="AN37" s="1925"/>
      <c r="AO37" s="1925"/>
      <c r="AP37" s="1925"/>
      <c r="AQ37" s="1925"/>
      <c r="AR37" s="1925"/>
      <c r="AS37" s="1925"/>
      <c r="AT37" s="1925"/>
      <c r="AU37" s="1926"/>
      <c r="AW37" s="1986" t="str">
        <f t="shared" si="1"/>
        <v/>
      </c>
      <c r="AX37" s="1987"/>
      <c r="AY37" s="612" t="str">
        <f t="shared" si="2"/>
        <v/>
      </c>
      <c r="AZ37" s="217" t="str">
        <f t="shared" si="3"/>
        <v/>
      </c>
      <c r="BA37" s="217" t="str">
        <f t="shared" si="4"/>
        <v/>
      </c>
      <c r="BB37" s="217" t="str">
        <f t="shared" si="5"/>
        <v/>
      </c>
      <c r="BC37" s="218" t="str">
        <f t="shared" si="18"/>
        <v/>
      </c>
      <c r="BD37" s="9"/>
      <c r="BE37" s="9"/>
      <c r="BF37" s="2063" t="str">
        <f t="shared" si="6"/>
        <v/>
      </c>
      <c r="BG37" s="2063">
        <v>12</v>
      </c>
      <c r="BH37" s="2063" t="str">
        <f t="shared" si="7"/>
        <v/>
      </c>
      <c r="BI37" s="2063">
        <v>12</v>
      </c>
      <c r="BJ37" s="2063" t="str">
        <f t="shared" si="8"/>
        <v/>
      </c>
      <c r="BK37" s="2063">
        <v>12</v>
      </c>
      <c r="BL37" s="2063" t="str">
        <f t="shared" si="9"/>
        <v/>
      </c>
      <c r="BM37" s="2063">
        <v>12</v>
      </c>
      <c r="BN37" s="2063" t="str">
        <f t="shared" si="10"/>
        <v/>
      </c>
      <c r="BO37" s="2063">
        <v>12</v>
      </c>
      <c r="BP37" s="2063" t="str">
        <f t="shared" si="11"/>
        <v/>
      </c>
      <c r="BQ37" s="2063">
        <v>12</v>
      </c>
      <c r="BR37" s="2063" t="str">
        <f t="shared" si="12"/>
        <v/>
      </c>
      <c r="BS37" s="2063">
        <v>12</v>
      </c>
      <c r="BT37" s="2063" t="str">
        <f t="shared" si="13"/>
        <v/>
      </c>
      <c r="BU37" s="2063">
        <v>12</v>
      </c>
      <c r="BV37" s="2063" t="str">
        <f t="shared" si="14"/>
        <v/>
      </c>
      <c r="BW37" s="2063">
        <v>12</v>
      </c>
      <c r="BX37" s="2063" t="str">
        <f t="shared" si="15"/>
        <v/>
      </c>
      <c r="BY37" s="2063">
        <v>12</v>
      </c>
      <c r="BZ37" s="2063" t="str">
        <f t="shared" si="16"/>
        <v/>
      </c>
      <c r="CA37" s="2063">
        <v>12</v>
      </c>
      <c r="CB37" s="2063" t="str">
        <f t="shared" si="17"/>
        <v/>
      </c>
      <c r="CC37" s="2063">
        <v>12</v>
      </c>
    </row>
    <row r="38" spans="6:90" ht="18" customHeight="1" thickBot="1">
      <c r="F38" s="252"/>
      <c r="G38" s="660"/>
      <c r="H38" s="242"/>
      <c r="I38" s="1931"/>
      <c r="J38" s="1931"/>
      <c r="K38" s="1931"/>
      <c r="L38" s="1931"/>
      <c r="M38" s="1931"/>
      <c r="N38" s="1931"/>
      <c r="O38" s="1931"/>
      <c r="P38" s="1931"/>
      <c r="Q38" s="1931"/>
      <c r="R38" s="1931"/>
      <c r="S38" s="1931"/>
      <c r="T38" s="1931"/>
      <c r="U38" s="1931"/>
      <c r="V38" s="1931"/>
      <c r="W38" s="1931"/>
      <c r="X38" s="1931"/>
      <c r="Y38" s="1931"/>
      <c r="Z38" s="1931"/>
      <c r="AA38" s="1931"/>
      <c r="AB38" s="1931"/>
      <c r="AC38" s="1931"/>
      <c r="AD38" s="1931"/>
      <c r="AE38" s="1931"/>
      <c r="AF38" s="1931"/>
      <c r="AH38" s="1927"/>
      <c r="AI38" s="1922"/>
      <c r="AJ38" s="1922"/>
      <c r="AK38" s="1922"/>
      <c r="AL38" s="1922"/>
      <c r="AM38" s="1922"/>
      <c r="AN38" s="1922"/>
      <c r="AO38" s="1922"/>
      <c r="AP38" s="1922"/>
      <c r="AQ38" s="1922"/>
      <c r="AR38" s="1922"/>
      <c r="AS38" s="1922"/>
      <c r="AT38" s="1922"/>
      <c r="AU38" s="1923"/>
      <c r="AW38" s="1986" t="str">
        <f t="shared" si="1"/>
        <v/>
      </c>
      <c r="AX38" s="1987"/>
      <c r="AY38" s="612" t="str">
        <f t="shared" si="2"/>
        <v/>
      </c>
      <c r="AZ38" s="217" t="str">
        <f t="shared" si="3"/>
        <v/>
      </c>
      <c r="BA38" s="217" t="str">
        <f t="shared" si="4"/>
        <v/>
      </c>
      <c r="BB38" s="217" t="str">
        <f t="shared" si="5"/>
        <v/>
      </c>
      <c r="BC38" s="218" t="str">
        <f t="shared" si="18"/>
        <v/>
      </c>
      <c r="BD38" s="9"/>
      <c r="BE38" s="9"/>
      <c r="BF38" s="2063" t="str">
        <f t="shared" si="6"/>
        <v/>
      </c>
      <c r="BG38" s="2063">
        <v>12</v>
      </c>
      <c r="BH38" s="2063" t="str">
        <f t="shared" si="7"/>
        <v/>
      </c>
      <c r="BI38" s="2063">
        <v>12</v>
      </c>
      <c r="BJ38" s="2063" t="str">
        <f t="shared" si="8"/>
        <v/>
      </c>
      <c r="BK38" s="2063">
        <v>12</v>
      </c>
      <c r="BL38" s="2063" t="str">
        <f t="shared" si="9"/>
        <v/>
      </c>
      <c r="BM38" s="2063">
        <v>12</v>
      </c>
      <c r="BN38" s="2063" t="str">
        <f t="shared" si="10"/>
        <v/>
      </c>
      <c r="BO38" s="2063">
        <v>12</v>
      </c>
      <c r="BP38" s="2063" t="str">
        <f t="shared" si="11"/>
        <v/>
      </c>
      <c r="BQ38" s="2063">
        <v>12</v>
      </c>
      <c r="BR38" s="2063" t="str">
        <f t="shared" si="12"/>
        <v/>
      </c>
      <c r="BS38" s="2063">
        <v>12</v>
      </c>
      <c r="BT38" s="2063" t="str">
        <f t="shared" si="13"/>
        <v/>
      </c>
      <c r="BU38" s="2063">
        <v>12</v>
      </c>
      <c r="BV38" s="2063" t="str">
        <f t="shared" si="14"/>
        <v/>
      </c>
      <c r="BW38" s="2063">
        <v>12</v>
      </c>
      <c r="BX38" s="2063" t="str">
        <f t="shared" si="15"/>
        <v/>
      </c>
      <c r="BY38" s="2063">
        <v>12</v>
      </c>
      <c r="BZ38" s="2063" t="str">
        <f t="shared" si="16"/>
        <v/>
      </c>
      <c r="CA38" s="2063">
        <v>12</v>
      </c>
      <c r="CB38" s="2063" t="str">
        <f t="shared" si="17"/>
        <v/>
      </c>
      <c r="CC38" s="2063">
        <v>12</v>
      </c>
    </row>
    <row r="39" spans="6:90" ht="18" customHeight="1" thickBot="1">
      <c r="F39" s="283"/>
      <c r="G39" s="659"/>
      <c r="H39" s="242"/>
      <c r="I39" s="1930"/>
      <c r="J39" s="1930"/>
      <c r="K39" s="1930"/>
      <c r="L39" s="1930"/>
      <c r="M39" s="1930"/>
      <c r="N39" s="1930"/>
      <c r="O39" s="1930"/>
      <c r="P39" s="1930"/>
      <c r="Q39" s="1930"/>
      <c r="R39" s="1930"/>
      <c r="S39" s="1930"/>
      <c r="T39" s="1930"/>
      <c r="U39" s="1930"/>
      <c r="V39" s="1930"/>
      <c r="W39" s="1930"/>
      <c r="X39" s="1930"/>
      <c r="Y39" s="1930"/>
      <c r="Z39" s="1930"/>
      <c r="AA39" s="1930"/>
      <c r="AB39" s="1930"/>
      <c r="AC39" s="1930"/>
      <c r="AD39" s="1930"/>
      <c r="AE39" s="1930"/>
      <c r="AF39" s="1930"/>
      <c r="AH39" s="1928"/>
      <c r="AI39" s="1925"/>
      <c r="AJ39" s="1925"/>
      <c r="AK39" s="1925"/>
      <c r="AL39" s="1925"/>
      <c r="AM39" s="1925"/>
      <c r="AN39" s="1925"/>
      <c r="AO39" s="1925"/>
      <c r="AP39" s="1925"/>
      <c r="AQ39" s="1925"/>
      <c r="AR39" s="1925"/>
      <c r="AS39" s="1925"/>
      <c r="AT39" s="1925"/>
      <c r="AU39" s="1926"/>
      <c r="AW39" s="1986" t="str">
        <f t="shared" si="1"/>
        <v/>
      </c>
      <c r="AX39" s="1987"/>
      <c r="AY39" s="612" t="str">
        <f t="shared" si="2"/>
        <v/>
      </c>
      <c r="AZ39" s="217" t="str">
        <f t="shared" si="3"/>
        <v/>
      </c>
      <c r="BA39" s="217" t="str">
        <f t="shared" si="4"/>
        <v/>
      </c>
      <c r="BB39" s="217" t="str">
        <f t="shared" si="5"/>
        <v/>
      </c>
      <c r="BC39" s="218" t="str">
        <f t="shared" si="18"/>
        <v/>
      </c>
      <c r="BD39" s="9"/>
      <c r="BE39" s="9"/>
      <c r="BF39" s="2063" t="str">
        <f t="shared" si="6"/>
        <v/>
      </c>
      <c r="BG39" s="2063">
        <v>12</v>
      </c>
      <c r="BH39" s="2063" t="str">
        <f t="shared" si="7"/>
        <v/>
      </c>
      <c r="BI39" s="2063">
        <v>12</v>
      </c>
      <c r="BJ39" s="2063" t="str">
        <f t="shared" si="8"/>
        <v/>
      </c>
      <c r="BK39" s="2063">
        <v>12</v>
      </c>
      <c r="BL39" s="2063" t="str">
        <f t="shared" si="9"/>
        <v/>
      </c>
      <c r="BM39" s="2063">
        <v>12</v>
      </c>
      <c r="BN39" s="2063" t="str">
        <f t="shared" si="10"/>
        <v/>
      </c>
      <c r="BO39" s="2063">
        <v>12</v>
      </c>
      <c r="BP39" s="2063" t="str">
        <f t="shared" si="11"/>
        <v/>
      </c>
      <c r="BQ39" s="2063">
        <v>12</v>
      </c>
      <c r="BR39" s="2063" t="str">
        <f t="shared" si="12"/>
        <v/>
      </c>
      <c r="BS39" s="2063">
        <v>12</v>
      </c>
      <c r="BT39" s="2063" t="str">
        <f t="shared" si="13"/>
        <v/>
      </c>
      <c r="BU39" s="2063">
        <v>12</v>
      </c>
      <c r="BV39" s="2063" t="str">
        <f t="shared" si="14"/>
        <v/>
      </c>
      <c r="BW39" s="2063">
        <v>12</v>
      </c>
      <c r="BX39" s="2063" t="str">
        <f t="shared" si="15"/>
        <v/>
      </c>
      <c r="BY39" s="2063">
        <v>12</v>
      </c>
      <c r="BZ39" s="2063" t="str">
        <f t="shared" si="16"/>
        <v/>
      </c>
      <c r="CA39" s="2063">
        <v>12</v>
      </c>
      <c r="CB39" s="2063" t="str">
        <f t="shared" si="17"/>
        <v/>
      </c>
      <c r="CC39" s="2063">
        <v>12</v>
      </c>
    </row>
    <row r="40" spans="6:90" ht="18" customHeight="1" thickBot="1">
      <c r="F40" s="252"/>
      <c r="G40" s="660"/>
      <c r="H40" s="242"/>
      <c r="I40" s="1931"/>
      <c r="J40" s="1931"/>
      <c r="K40" s="1931"/>
      <c r="L40" s="1931"/>
      <c r="M40" s="1931"/>
      <c r="N40" s="1931"/>
      <c r="O40" s="1931"/>
      <c r="P40" s="1931"/>
      <c r="Q40" s="1931"/>
      <c r="R40" s="1931"/>
      <c r="S40" s="1931"/>
      <c r="T40" s="1931"/>
      <c r="U40" s="1931"/>
      <c r="V40" s="1931"/>
      <c r="W40" s="1931"/>
      <c r="X40" s="1931"/>
      <c r="Y40" s="1931"/>
      <c r="Z40" s="1931"/>
      <c r="AA40" s="1931"/>
      <c r="AB40" s="1931"/>
      <c r="AC40" s="1931"/>
      <c r="AD40" s="1931"/>
      <c r="AE40" s="1931"/>
      <c r="AF40" s="1931"/>
      <c r="AH40" s="1927"/>
      <c r="AI40" s="1922"/>
      <c r="AJ40" s="1922"/>
      <c r="AK40" s="1922"/>
      <c r="AL40" s="1922"/>
      <c r="AM40" s="1922"/>
      <c r="AN40" s="1922"/>
      <c r="AO40" s="1922"/>
      <c r="AP40" s="1922"/>
      <c r="AQ40" s="1922"/>
      <c r="AR40" s="1922"/>
      <c r="AS40" s="1922"/>
      <c r="AT40" s="1922"/>
      <c r="AU40" s="1923"/>
      <c r="AW40" s="1986" t="str">
        <f t="shared" si="1"/>
        <v/>
      </c>
      <c r="AX40" s="1987"/>
      <c r="AY40" s="612" t="str">
        <f t="shared" si="2"/>
        <v/>
      </c>
      <c r="AZ40" s="217" t="str">
        <f t="shared" si="3"/>
        <v/>
      </c>
      <c r="BA40" s="217" t="str">
        <f t="shared" si="4"/>
        <v/>
      </c>
      <c r="BB40" s="217" t="str">
        <f t="shared" si="5"/>
        <v/>
      </c>
      <c r="BC40" s="218" t="str">
        <f t="shared" si="18"/>
        <v/>
      </c>
      <c r="BD40" s="9"/>
      <c r="BE40" s="9"/>
      <c r="BF40" s="2063" t="str">
        <f t="shared" si="6"/>
        <v/>
      </c>
      <c r="BG40" s="2063">
        <v>12</v>
      </c>
      <c r="BH40" s="2063" t="str">
        <f t="shared" si="7"/>
        <v/>
      </c>
      <c r="BI40" s="2063">
        <v>12</v>
      </c>
      <c r="BJ40" s="2063" t="str">
        <f t="shared" si="8"/>
        <v/>
      </c>
      <c r="BK40" s="2063">
        <v>12</v>
      </c>
      <c r="BL40" s="2063" t="str">
        <f t="shared" si="9"/>
        <v/>
      </c>
      <c r="BM40" s="2063">
        <v>12</v>
      </c>
      <c r="BN40" s="2063" t="str">
        <f t="shared" si="10"/>
        <v/>
      </c>
      <c r="BO40" s="2063">
        <v>12</v>
      </c>
      <c r="BP40" s="2063" t="str">
        <f t="shared" si="11"/>
        <v/>
      </c>
      <c r="BQ40" s="2063">
        <v>12</v>
      </c>
      <c r="BR40" s="2063" t="str">
        <f t="shared" si="12"/>
        <v/>
      </c>
      <c r="BS40" s="2063">
        <v>12</v>
      </c>
      <c r="BT40" s="2063" t="str">
        <f t="shared" si="13"/>
        <v/>
      </c>
      <c r="BU40" s="2063">
        <v>12</v>
      </c>
      <c r="BV40" s="2063" t="str">
        <f t="shared" si="14"/>
        <v/>
      </c>
      <c r="BW40" s="2063">
        <v>12</v>
      </c>
      <c r="BX40" s="2063" t="str">
        <f t="shared" si="15"/>
        <v/>
      </c>
      <c r="BY40" s="2063">
        <v>12</v>
      </c>
      <c r="BZ40" s="2063" t="str">
        <f t="shared" si="16"/>
        <v/>
      </c>
      <c r="CA40" s="2063">
        <v>12</v>
      </c>
      <c r="CB40" s="2063" t="str">
        <f t="shared" si="17"/>
        <v/>
      </c>
      <c r="CC40" s="2063">
        <v>12</v>
      </c>
    </row>
    <row r="41" spans="6:90" ht="18" customHeight="1" thickBot="1">
      <c r="F41" s="283"/>
      <c r="G41" s="659"/>
      <c r="H41" s="242"/>
      <c r="I41" s="1930"/>
      <c r="J41" s="1930"/>
      <c r="K41" s="1930"/>
      <c r="L41" s="1930"/>
      <c r="M41" s="1930"/>
      <c r="N41" s="1930"/>
      <c r="O41" s="1930"/>
      <c r="P41" s="1930"/>
      <c r="Q41" s="1930"/>
      <c r="R41" s="1930"/>
      <c r="S41" s="1930"/>
      <c r="T41" s="1930"/>
      <c r="U41" s="1930"/>
      <c r="V41" s="1930"/>
      <c r="W41" s="1930"/>
      <c r="X41" s="1930"/>
      <c r="Y41" s="1930"/>
      <c r="Z41" s="1930"/>
      <c r="AA41" s="1930"/>
      <c r="AB41" s="1930"/>
      <c r="AC41" s="1930"/>
      <c r="AD41" s="1930"/>
      <c r="AE41" s="1930"/>
      <c r="AF41" s="1930"/>
      <c r="AH41" s="1928"/>
      <c r="AI41" s="1925"/>
      <c r="AJ41" s="1925"/>
      <c r="AK41" s="1925"/>
      <c r="AL41" s="1925"/>
      <c r="AM41" s="1925"/>
      <c r="AN41" s="1925"/>
      <c r="AO41" s="1925"/>
      <c r="AP41" s="1925"/>
      <c r="AQ41" s="1925"/>
      <c r="AR41" s="1925"/>
      <c r="AS41" s="1925"/>
      <c r="AT41" s="1925"/>
      <c r="AU41" s="1926"/>
      <c r="AW41" s="1986" t="str">
        <f t="shared" si="1"/>
        <v/>
      </c>
      <c r="AX41" s="1987"/>
      <c r="AY41" s="612" t="str">
        <f t="shared" si="2"/>
        <v/>
      </c>
      <c r="AZ41" s="217" t="str">
        <f t="shared" si="3"/>
        <v/>
      </c>
      <c r="BA41" s="217" t="str">
        <f t="shared" si="4"/>
        <v/>
      </c>
      <c r="BB41" s="217" t="str">
        <f t="shared" si="5"/>
        <v/>
      </c>
      <c r="BC41" s="218" t="str">
        <f t="shared" si="18"/>
        <v/>
      </c>
      <c r="BD41" s="9"/>
      <c r="BE41" s="9"/>
      <c r="BF41" s="2063" t="str">
        <f t="shared" si="6"/>
        <v/>
      </c>
      <c r="BG41" s="2063">
        <v>12</v>
      </c>
      <c r="BH41" s="2063" t="str">
        <f t="shared" si="7"/>
        <v/>
      </c>
      <c r="BI41" s="2063">
        <v>12</v>
      </c>
      <c r="BJ41" s="2063" t="str">
        <f t="shared" si="8"/>
        <v/>
      </c>
      <c r="BK41" s="2063">
        <v>12</v>
      </c>
      <c r="BL41" s="2063" t="str">
        <f t="shared" si="9"/>
        <v/>
      </c>
      <c r="BM41" s="2063">
        <v>12</v>
      </c>
      <c r="BN41" s="2063" t="str">
        <f t="shared" si="10"/>
        <v/>
      </c>
      <c r="BO41" s="2063">
        <v>12</v>
      </c>
      <c r="BP41" s="2063" t="str">
        <f t="shared" si="11"/>
        <v/>
      </c>
      <c r="BQ41" s="2063">
        <v>12</v>
      </c>
      <c r="BR41" s="2063" t="str">
        <f t="shared" si="12"/>
        <v/>
      </c>
      <c r="BS41" s="2063">
        <v>12</v>
      </c>
      <c r="BT41" s="2063" t="str">
        <f t="shared" si="13"/>
        <v/>
      </c>
      <c r="BU41" s="2063">
        <v>12</v>
      </c>
      <c r="BV41" s="2063" t="str">
        <f t="shared" si="14"/>
        <v/>
      </c>
      <c r="BW41" s="2063">
        <v>12</v>
      </c>
      <c r="BX41" s="2063" t="str">
        <f t="shared" si="15"/>
        <v/>
      </c>
      <c r="BY41" s="2063">
        <v>12</v>
      </c>
      <c r="BZ41" s="2063" t="str">
        <f t="shared" si="16"/>
        <v/>
      </c>
      <c r="CA41" s="2063">
        <v>12</v>
      </c>
      <c r="CB41" s="2063" t="str">
        <f t="shared" si="17"/>
        <v/>
      </c>
      <c r="CC41" s="2063">
        <v>12</v>
      </c>
    </row>
    <row r="42" spans="6:90" ht="18" customHeight="1" thickBot="1">
      <c r="F42" s="252"/>
      <c r="G42" s="660"/>
      <c r="H42" s="242"/>
      <c r="I42" s="1931"/>
      <c r="J42" s="1931"/>
      <c r="K42" s="1931"/>
      <c r="L42" s="1931"/>
      <c r="M42" s="1931"/>
      <c r="N42" s="1931"/>
      <c r="O42" s="1931"/>
      <c r="P42" s="1931"/>
      <c r="Q42" s="1931"/>
      <c r="R42" s="1931"/>
      <c r="S42" s="1931"/>
      <c r="T42" s="1931"/>
      <c r="U42" s="1931"/>
      <c r="V42" s="1931"/>
      <c r="W42" s="1931"/>
      <c r="X42" s="1931"/>
      <c r="Y42" s="1931"/>
      <c r="Z42" s="1931"/>
      <c r="AA42" s="1931"/>
      <c r="AB42" s="1931"/>
      <c r="AC42" s="1931"/>
      <c r="AD42" s="1931"/>
      <c r="AE42" s="1931"/>
      <c r="AF42" s="1931"/>
      <c r="AH42" s="1927"/>
      <c r="AI42" s="1922"/>
      <c r="AJ42" s="1922"/>
      <c r="AK42" s="1922"/>
      <c r="AL42" s="1922"/>
      <c r="AM42" s="1922"/>
      <c r="AN42" s="1922"/>
      <c r="AO42" s="1922"/>
      <c r="AP42" s="1922"/>
      <c r="AQ42" s="1922"/>
      <c r="AR42" s="1922"/>
      <c r="AS42" s="1922"/>
      <c r="AT42" s="1922"/>
      <c r="AU42" s="1923"/>
      <c r="AW42" s="1986" t="str">
        <f t="shared" si="1"/>
        <v/>
      </c>
      <c r="AX42" s="1987"/>
      <c r="AY42" s="612" t="str">
        <f t="shared" si="2"/>
        <v/>
      </c>
      <c r="AZ42" s="217" t="str">
        <f t="shared" si="3"/>
        <v/>
      </c>
      <c r="BA42" s="217" t="str">
        <f t="shared" si="4"/>
        <v/>
      </c>
      <c r="BB42" s="217" t="str">
        <f t="shared" si="5"/>
        <v/>
      </c>
      <c r="BC42" s="218" t="str">
        <f t="shared" si="18"/>
        <v/>
      </c>
      <c r="BD42" s="9"/>
      <c r="BE42" s="9"/>
      <c r="BF42" s="2063" t="str">
        <f t="shared" si="6"/>
        <v/>
      </c>
      <c r="BG42" s="2063">
        <v>12</v>
      </c>
      <c r="BH42" s="2063" t="str">
        <f t="shared" si="7"/>
        <v/>
      </c>
      <c r="BI42" s="2063">
        <v>12</v>
      </c>
      <c r="BJ42" s="2063" t="str">
        <f t="shared" si="8"/>
        <v/>
      </c>
      <c r="BK42" s="2063">
        <v>12</v>
      </c>
      <c r="BL42" s="2063" t="str">
        <f t="shared" si="9"/>
        <v/>
      </c>
      <c r="BM42" s="2063">
        <v>12</v>
      </c>
      <c r="BN42" s="2063" t="str">
        <f t="shared" si="10"/>
        <v/>
      </c>
      <c r="BO42" s="2063">
        <v>12</v>
      </c>
      <c r="BP42" s="2063" t="str">
        <f t="shared" si="11"/>
        <v/>
      </c>
      <c r="BQ42" s="2063">
        <v>12</v>
      </c>
      <c r="BR42" s="2063" t="str">
        <f t="shared" si="12"/>
        <v/>
      </c>
      <c r="BS42" s="2063">
        <v>12</v>
      </c>
      <c r="BT42" s="2063" t="str">
        <f t="shared" si="13"/>
        <v/>
      </c>
      <c r="BU42" s="2063">
        <v>12</v>
      </c>
      <c r="BV42" s="2063" t="str">
        <f t="shared" si="14"/>
        <v/>
      </c>
      <c r="BW42" s="2063">
        <v>12</v>
      </c>
      <c r="BX42" s="2063" t="str">
        <f t="shared" si="15"/>
        <v/>
      </c>
      <c r="BY42" s="2063">
        <v>12</v>
      </c>
      <c r="BZ42" s="2063" t="str">
        <f t="shared" si="16"/>
        <v/>
      </c>
      <c r="CA42" s="2063">
        <v>12</v>
      </c>
      <c r="CB42" s="2063" t="str">
        <f t="shared" si="17"/>
        <v/>
      </c>
      <c r="CC42" s="2063">
        <v>12</v>
      </c>
    </row>
    <row r="43" spans="6:90" ht="18" customHeight="1" thickBot="1">
      <c r="F43" s="283"/>
      <c r="G43" s="659"/>
      <c r="H43" s="242"/>
      <c r="I43" s="1930"/>
      <c r="J43" s="1930"/>
      <c r="K43" s="1930"/>
      <c r="L43" s="1930"/>
      <c r="M43" s="1930"/>
      <c r="N43" s="1930"/>
      <c r="O43" s="1930"/>
      <c r="P43" s="1930"/>
      <c r="Q43" s="1930"/>
      <c r="R43" s="1930"/>
      <c r="S43" s="1930"/>
      <c r="T43" s="1930"/>
      <c r="U43" s="1930"/>
      <c r="V43" s="1930"/>
      <c r="W43" s="1930"/>
      <c r="X43" s="1930"/>
      <c r="Y43" s="1930"/>
      <c r="Z43" s="1930"/>
      <c r="AA43" s="1930"/>
      <c r="AB43" s="1930"/>
      <c r="AC43" s="1930"/>
      <c r="AD43" s="1930"/>
      <c r="AE43" s="1930"/>
      <c r="AF43" s="1930"/>
      <c r="AH43" s="1928"/>
      <c r="AI43" s="1925"/>
      <c r="AJ43" s="1925"/>
      <c r="AK43" s="1925"/>
      <c r="AL43" s="1925"/>
      <c r="AM43" s="1925"/>
      <c r="AN43" s="1925"/>
      <c r="AO43" s="1925"/>
      <c r="AP43" s="1925"/>
      <c r="AQ43" s="1925"/>
      <c r="AR43" s="1925"/>
      <c r="AS43" s="1925"/>
      <c r="AT43" s="1925"/>
      <c r="AU43" s="1926"/>
      <c r="AW43" s="1986" t="str">
        <f t="shared" si="1"/>
        <v/>
      </c>
      <c r="AX43" s="1987"/>
      <c r="AY43" s="612" t="str">
        <f t="shared" si="2"/>
        <v/>
      </c>
      <c r="AZ43" s="217" t="str">
        <f t="shared" si="3"/>
        <v/>
      </c>
      <c r="BA43" s="217" t="str">
        <f t="shared" si="4"/>
        <v/>
      </c>
      <c r="BB43" s="217" t="str">
        <f t="shared" si="5"/>
        <v/>
      </c>
      <c r="BC43" s="218" t="str">
        <f t="shared" si="18"/>
        <v/>
      </c>
      <c r="BD43" s="9"/>
      <c r="BE43" s="9"/>
      <c r="BF43" s="2063" t="str">
        <f t="shared" si="6"/>
        <v/>
      </c>
      <c r="BG43" s="2063">
        <v>12</v>
      </c>
      <c r="BH43" s="2063" t="str">
        <f t="shared" si="7"/>
        <v/>
      </c>
      <c r="BI43" s="2063">
        <v>12</v>
      </c>
      <c r="BJ43" s="2063" t="str">
        <f t="shared" si="8"/>
        <v/>
      </c>
      <c r="BK43" s="2063">
        <v>12</v>
      </c>
      <c r="BL43" s="2063" t="str">
        <f t="shared" si="9"/>
        <v/>
      </c>
      <c r="BM43" s="2063">
        <v>12</v>
      </c>
      <c r="BN43" s="2063" t="str">
        <f t="shared" si="10"/>
        <v/>
      </c>
      <c r="BO43" s="2063">
        <v>12</v>
      </c>
      <c r="BP43" s="2063" t="str">
        <f t="shared" si="11"/>
        <v/>
      </c>
      <c r="BQ43" s="2063">
        <v>12</v>
      </c>
      <c r="BR43" s="2063" t="str">
        <f t="shared" si="12"/>
        <v/>
      </c>
      <c r="BS43" s="2063">
        <v>12</v>
      </c>
      <c r="BT43" s="2063" t="str">
        <f t="shared" si="13"/>
        <v/>
      </c>
      <c r="BU43" s="2063">
        <v>12</v>
      </c>
      <c r="BV43" s="2063" t="str">
        <f t="shared" si="14"/>
        <v/>
      </c>
      <c r="BW43" s="2063">
        <v>12</v>
      </c>
      <c r="BX43" s="2063" t="str">
        <f t="shared" si="15"/>
        <v/>
      </c>
      <c r="BY43" s="2063">
        <v>12</v>
      </c>
      <c r="BZ43" s="2063" t="str">
        <f t="shared" si="16"/>
        <v/>
      </c>
      <c r="CA43" s="2063">
        <v>12</v>
      </c>
      <c r="CB43" s="2063" t="str">
        <f t="shared" si="17"/>
        <v/>
      </c>
      <c r="CC43" s="2063">
        <v>12</v>
      </c>
    </row>
    <row r="44" spans="6:90" ht="18" customHeight="1" thickBot="1">
      <c r="F44" s="252"/>
      <c r="G44" s="660"/>
      <c r="H44" s="242"/>
      <c r="I44" s="1931"/>
      <c r="J44" s="1931"/>
      <c r="K44" s="1931"/>
      <c r="L44" s="1931"/>
      <c r="M44" s="1931"/>
      <c r="N44" s="1931"/>
      <c r="O44" s="1931"/>
      <c r="P44" s="1931"/>
      <c r="Q44" s="1931"/>
      <c r="R44" s="1931"/>
      <c r="S44" s="1931"/>
      <c r="T44" s="1931"/>
      <c r="U44" s="1931"/>
      <c r="V44" s="1931"/>
      <c r="W44" s="1931"/>
      <c r="X44" s="1931"/>
      <c r="Y44" s="1931"/>
      <c r="Z44" s="1931"/>
      <c r="AA44" s="1931"/>
      <c r="AB44" s="1931"/>
      <c r="AC44" s="1931"/>
      <c r="AD44" s="1931"/>
      <c r="AE44" s="1931"/>
      <c r="AF44" s="1931"/>
      <c r="AH44" s="1927"/>
      <c r="AI44" s="1922"/>
      <c r="AJ44" s="1922"/>
      <c r="AK44" s="1922"/>
      <c r="AL44" s="1922"/>
      <c r="AM44" s="1922"/>
      <c r="AN44" s="1922"/>
      <c r="AO44" s="1922"/>
      <c r="AP44" s="1922"/>
      <c r="AQ44" s="1922"/>
      <c r="AR44" s="1922"/>
      <c r="AS44" s="1922"/>
      <c r="AT44" s="1922"/>
      <c r="AU44" s="1923"/>
      <c r="AW44" s="1986" t="str">
        <f t="shared" si="1"/>
        <v/>
      </c>
      <c r="AX44" s="1987"/>
      <c r="AY44" s="612" t="str">
        <f t="shared" si="2"/>
        <v/>
      </c>
      <c r="AZ44" s="217" t="str">
        <f t="shared" si="3"/>
        <v/>
      </c>
      <c r="BA44" s="217" t="str">
        <f t="shared" si="4"/>
        <v/>
      </c>
      <c r="BB44" s="217" t="str">
        <f t="shared" si="5"/>
        <v/>
      </c>
      <c r="BC44" s="218" t="str">
        <f t="shared" si="18"/>
        <v/>
      </c>
      <c r="BD44" s="9"/>
      <c r="BE44" s="9"/>
      <c r="BF44" s="2063" t="str">
        <f t="shared" si="6"/>
        <v/>
      </c>
      <c r="BG44" s="2063">
        <v>12</v>
      </c>
      <c r="BH44" s="2063" t="str">
        <f t="shared" si="7"/>
        <v/>
      </c>
      <c r="BI44" s="2063">
        <v>12</v>
      </c>
      <c r="BJ44" s="2063" t="str">
        <f t="shared" si="8"/>
        <v/>
      </c>
      <c r="BK44" s="2063">
        <v>12</v>
      </c>
      <c r="BL44" s="2063" t="str">
        <f t="shared" si="9"/>
        <v/>
      </c>
      <c r="BM44" s="2063">
        <v>12</v>
      </c>
      <c r="BN44" s="2063" t="str">
        <f t="shared" si="10"/>
        <v/>
      </c>
      <c r="BO44" s="2063">
        <v>12</v>
      </c>
      <c r="BP44" s="2063" t="str">
        <f t="shared" si="11"/>
        <v/>
      </c>
      <c r="BQ44" s="2063">
        <v>12</v>
      </c>
      <c r="BR44" s="2063" t="str">
        <f t="shared" si="12"/>
        <v/>
      </c>
      <c r="BS44" s="2063">
        <v>12</v>
      </c>
      <c r="BT44" s="2063" t="str">
        <f t="shared" si="13"/>
        <v/>
      </c>
      <c r="BU44" s="2063">
        <v>12</v>
      </c>
      <c r="BV44" s="2063" t="str">
        <f t="shared" si="14"/>
        <v/>
      </c>
      <c r="BW44" s="2063">
        <v>12</v>
      </c>
      <c r="BX44" s="2063" t="str">
        <f t="shared" si="15"/>
        <v/>
      </c>
      <c r="BY44" s="2063">
        <v>12</v>
      </c>
      <c r="BZ44" s="2063" t="str">
        <f t="shared" si="16"/>
        <v/>
      </c>
      <c r="CA44" s="2063">
        <v>12</v>
      </c>
      <c r="CB44" s="2063" t="str">
        <f t="shared" si="17"/>
        <v/>
      </c>
      <c r="CC44" s="2063">
        <v>12</v>
      </c>
    </row>
    <row r="45" spans="6:90" ht="18" customHeight="1" thickBot="1">
      <c r="F45" s="283"/>
      <c r="G45" s="659"/>
      <c r="H45" s="242"/>
      <c r="I45" s="1930"/>
      <c r="J45" s="1930"/>
      <c r="K45" s="1930"/>
      <c r="L45" s="1930"/>
      <c r="M45" s="1930"/>
      <c r="N45" s="1930"/>
      <c r="O45" s="1930"/>
      <c r="P45" s="1930"/>
      <c r="Q45" s="1930"/>
      <c r="R45" s="1930"/>
      <c r="S45" s="1930"/>
      <c r="T45" s="1930"/>
      <c r="U45" s="1930"/>
      <c r="V45" s="1930"/>
      <c r="W45" s="1930"/>
      <c r="X45" s="1930"/>
      <c r="Y45" s="1930"/>
      <c r="Z45" s="1930"/>
      <c r="AA45" s="1930"/>
      <c r="AB45" s="1930"/>
      <c r="AC45" s="1930"/>
      <c r="AD45" s="1930"/>
      <c r="AE45" s="1930"/>
      <c r="AF45" s="1930"/>
      <c r="AH45" s="1928"/>
      <c r="AI45" s="1925"/>
      <c r="AJ45" s="1925"/>
      <c r="AK45" s="1925"/>
      <c r="AL45" s="1925"/>
      <c r="AM45" s="1925"/>
      <c r="AN45" s="1925"/>
      <c r="AO45" s="1925"/>
      <c r="AP45" s="1925"/>
      <c r="AQ45" s="1925"/>
      <c r="AR45" s="1925"/>
      <c r="AS45" s="1925"/>
      <c r="AT45" s="1925"/>
      <c r="AU45" s="1926"/>
      <c r="AW45" s="1986" t="str">
        <f t="shared" si="1"/>
        <v/>
      </c>
      <c r="AX45" s="1987"/>
      <c r="AY45" s="612" t="str">
        <f t="shared" si="2"/>
        <v/>
      </c>
      <c r="AZ45" s="217" t="str">
        <f t="shared" si="3"/>
        <v/>
      </c>
      <c r="BA45" s="217" t="str">
        <f t="shared" si="4"/>
        <v/>
      </c>
      <c r="BB45" s="217" t="str">
        <f t="shared" si="5"/>
        <v/>
      </c>
      <c r="BC45" s="218" t="str">
        <f t="shared" si="18"/>
        <v/>
      </c>
      <c r="BD45" s="9"/>
      <c r="BE45" s="9"/>
      <c r="BF45" s="2063" t="str">
        <f t="shared" si="6"/>
        <v/>
      </c>
      <c r="BG45" s="2063">
        <v>12</v>
      </c>
      <c r="BH45" s="2063" t="str">
        <f t="shared" si="7"/>
        <v/>
      </c>
      <c r="BI45" s="2063">
        <v>12</v>
      </c>
      <c r="BJ45" s="2063" t="str">
        <f t="shared" si="8"/>
        <v/>
      </c>
      <c r="BK45" s="2063">
        <v>12</v>
      </c>
      <c r="BL45" s="2063" t="str">
        <f t="shared" si="9"/>
        <v/>
      </c>
      <c r="BM45" s="2063">
        <v>12</v>
      </c>
      <c r="BN45" s="2063" t="str">
        <f t="shared" si="10"/>
        <v/>
      </c>
      <c r="BO45" s="2063">
        <v>12</v>
      </c>
      <c r="BP45" s="2063" t="str">
        <f t="shared" si="11"/>
        <v/>
      </c>
      <c r="BQ45" s="2063">
        <v>12</v>
      </c>
      <c r="BR45" s="2063" t="str">
        <f t="shared" si="12"/>
        <v/>
      </c>
      <c r="BS45" s="2063">
        <v>12</v>
      </c>
      <c r="BT45" s="2063" t="str">
        <f t="shared" si="13"/>
        <v/>
      </c>
      <c r="BU45" s="2063">
        <v>12</v>
      </c>
      <c r="BV45" s="2063" t="str">
        <f t="shared" si="14"/>
        <v/>
      </c>
      <c r="BW45" s="2063">
        <v>12</v>
      </c>
      <c r="BX45" s="2063" t="str">
        <f t="shared" si="15"/>
        <v/>
      </c>
      <c r="BY45" s="2063">
        <v>12</v>
      </c>
      <c r="BZ45" s="2063" t="str">
        <f t="shared" si="16"/>
        <v/>
      </c>
      <c r="CA45" s="2063">
        <v>12</v>
      </c>
      <c r="CB45" s="2063" t="str">
        <f t="shared" si="17"/>
        <v/>
      </c>
      <c r="CC45" s="2063">
        <v>12</v>
      </c>
    </row>
    <row r="46" spans="6:90" s="26" customFormat="1" ht="18" customHeight="1" thickBot="1">
      <c r="F46" s="252"/>
      <c r="G46" s="660"/>
      <c r="H46" s="242"/>
      <c r="I46" s="1931"/>
      <c r="J46" s="1931"/>
      <c r="K46" s="1931"/>
      <c r="L46" s="1931"/>
      <c r="M46" s="1931"/>
      <c r="N46" s="1931"/>
      <c r="O46" s="1931"/>
      <c r="P46" s="1931"/>
      <c r="Q46" s="1931"/>
      <c r="R46" s="1931"/>
      <c r="S46" s="1931"/>
      <c r="T46" s="1931"/>
      <c r="U46" s="1931"/>
      <c r="V46" s="1931"/>
      <c r="W46" s="1931"/>
      <c r="X46" s="1931"/>
      <c r="Y46" s="1931"/>
      <c r="Z46" s="1931"/>
      <c r="AA46" s="1931"/>
      <c r="AB46" s="1931"/>
      <c r="AC46" s="1931"/>
      <c r="AD46" s="1931"/>
      <c r="AE46" s="1931"/>
      <c r="AF46" s="1931"/>
      <c r="AH46" s="1927"/>
      <c r="AI46" s="1922"/>
      <c r="AJ46" s="1922"/>
      <c r="AK46" s="1922"/>
      <c r="AL46" s="1922"/>
      <c r="AM46" s="1922"/>
      <c r="AN46" s="1922"/>
      <c r="AO46" s="1922"/>
      <c r="AP46" s="1922"/>
      <c r="AQ46" s="1922"/>
      <c r="AR46" s="1922"/>
      <c r="AS46" s="1922"/>
      <c r="AT46" s="1922"/>
      <c r="AU46" s="1923"/>
      <c r="AW46" s="1986" t="str">
        <f t="shared" si="1"/>
        <v/>
      </c>
      <c r="AX46" s="1987"/>
      <c r="AY46" s="612" t="str">
        <f t="shared" si="2"/>
        <v/>
      </c>
      <c r="AZ46" s="217" t="str">
        <f t="shared" si="3"/>
        <v/>
      </c>
      <c r="BA46" s="217" t="str">
        <f t="shared" si="4"/>
        <v/>
      </c>
      <c r="BB46" s="217" t="str">
        <f t="shared" si="5"/>
        <v/>
      </c>
      <c r="BC46" s="218" t="str">
        <f t="shared" si="18"/>
        <v/>
      </c>
      <c r="BD46" s="9"/>
      <c r="BE46" s="9"/>
      <c r="BF46" s="2063" t="str">
        <f t="shared" si="6"/>
        <v/>
      </c>
      <c r="BG46" s="2063">
        <v>12</v>
      </c>
      <c r="BH46" s="2063" t="str">
        <f t="shared" si="7"/>
        <v/>
      </c>
      <c r="BI46" s="2063">
        <v>12</v>
      </c>
      <c r="BJ46" s="2063" t="str">
        <f t="shared" si="8"/>
        <v/>
      </c>
      <c r="BK46" s="2063">
        <v>12</v>
      </c>
      <c r="BL46" s="2063" t="str">
        <f t="shared" si="9"/>
        <v/>
      </c>
      <c r="BM46" s="2063">
        <v>12</v>
      </c>
      <c r="BN46" s="2063" t="str">
        <f t="shared" si="10"/>
        <v/>
      </c>
      <c r="BO46" s="2063">
        <v>12</v>
      </c>
      <c r="BP46" s="2063" t="str">
        <f t="shared" si="11"/>
        <v/>
      </c>
      <c r="BQ46" s="2063">
        <v>12</v>
      </c>
      <c r="BR46" s="2063" t="str">
        <f t="shared" si="12"/>
        <v/>
      </c>
      <c r="BS46" s="2063">
        <v>12</v>
      </c>
      <c r="BT46" s="2063" t="str">
        <f t="shared" si="13"/>
        <v/>
      </c>
      <c r="BU46" s="2063">
        <v>12</v>
      </c>
      <c r="BV46" s="2063" t="str">
        <f t="shared" si="14"/>
        <v/>
      </c>
      <c r="BW46" s="2063">
        <v>12</v>
      </c>
      <c r="BX46" s="2063" t="str">
        <f t="shared" si="15"/>
        <v/>
      </c>
      <c r="BY46" s="2063">
        <v>12</v>
      </c>
      <c r="BZ46" s="2063" t="str">
        <f t="shared" si="16"/>
        <v/>
      </c>
      <c r="CA46" s="2063">
        <v>12</v>
      </c>
      <c r="CB46" s="2063" t="str">
        <f t="shared" si="17"/>
        <v/>
      </c>
      <c r="CC46" s="2063">
        <v>12</v>
      </c>
      <c r="CD46" s="665"/>
      <c r="CE46" s="665"/>
      <c r="CF46" s="665"/>
      <c r="CG46" s="665"/>
      <c r="CH46" s="665"/>
      <c r="CI46" s="665"/>
      <c r="CJ46" s="665"/>
      <c r="CK46" s="665"/>
      <c r="CL46" s="665"/>
    </row>
    <row r="47" spans="6:90" ht="18" customHeight="1" thickBot="1">
      <c r="F47" s="283"/>
      <c r="G47" s="659"/>
      <c r="H47" s="242"/>
      <c r="I47" s="1930"/>
      <c r="J47" s="1930"/>
      <c r="K47" s="1930"/>
      <c r="L47" s="1930"/>
      <c r="M47" s="1930"/>
      <c r="N47" s="1930"/>
      <c r="O47" s="1930"/>
      <c r="P47" s="1930"/>
      <c r="Q47" s="1930"/>
      <c r="R47" s="1930"/>
      <c r="S47" s="1930"/>
      <c r="T47" s="1930"/>
      <c r="U47" s="1930"/>
      <c r="V47" s="1930"/>
      <c r="W47" s="1930"/>
      <c r="X47" s="1930"/>
      <c r="Y47" s="1930"/>
      <c r="Z47" s="1930"/>
      <c r="AA47" s="1930"/>
      <c r="AB47" s="1930"/>
      <c r="AC47" s="1930"/>
      <c r="AD47" s="1930"/>
      <c r="AE47" s="1930"/>
      <c r="AF47" s="1930"/>
      <c r="AH47" s="1928"/>
      <c r="AI47" s="1925"/>
      <c r="AJ47" s="1925"/>
      <c r="AK47" s="1925"/>
      <c r="AL47" s="1925"/>
      <c r="AM47" s="1925"/>
      <c r="AN47" s="1925"/>
      <c r="AO47" s="1925"/>
      <c r="AP47" s="1925"/>
      <c r="AQ47" s="1925"/>
      <c r="AR47" s="1925"/>
      <c r="AS47" s="1925"/>
      <c r="AT47" s="1925"/>
      <c r="AU47" s="1926"/>
      <c r="AW47" s="1986" t="str">
        <f t="shared" si="1"/>
        <v/>
      </c>
      <c r="AX47" s="1987"/>
      <c r="AY47" s="612" t="str">
        <f t="shared" si="2"/>
        <v/>
      </c>
      <c r="AZ47" s="217" t="str">
        <f t="shared" si="3"/>
        <v/>
      </c>
      <c r="BA47" s="217" t="str">
        <f t="shared" si="4"/>
        <v/>
      </c>
      <c r="BB47" s="217" t="str">
        <f t="shared" si="5"/>
        <v/>
      </c>
      <c r="BC47" s="218" t="str">
        <f t="shared" si="18"/>
        <v/>
      </c>
      <c r="BD47" s="9"/>
      <c r="BE47" s="9"/>
      <c r="BF47" s="2063" t="str">
        <f t="shared" si="6"/>
        <v/>
      </c>
      <c r="BG47" s="2063">
        <v>12</v>
      </c>
      <c r="BH47" s="2063" t="str">
        <f t="shared" si="7"/>
        <v/>
      </c>
      <c r="BI47" s="2063">
        <v>12</v>
      </c>
      <c r="BJ47" s="2063" t="str">
        <f t="shared" si="8"/>
        <v/>
      </c>
      <c r="BK47" s="2063">
        <v>12</v>
      </c>
      <c r="BL47" s="2063" t="str">
        <f t="shared" si="9"/>
        <v/>
      </c>
      <c r="BM47" s="2063">
        <v>12</v>
      </c>
      <c r="BN47" s="2063" t="str">
        <f t="shared" si="10"/>
        <v/>
      </c>
      <c r="BO47" s="2063">
        <v>12</v>
      </c>
      <c r="BP47" s="2063" t="str">
        <f t="shared" si="11"/>
        <v/>
      </c>
      <c r="BQ47" s="2063">
        <v>12</v>
      </c>
      <c r="BR47" s="2063" t="str">
        <f t="shared" si="12"/>
        <v/>
      </c>
      <c r="BS47" s="2063">
        <v>12</v>
      </c>
      <c r="BT47" s="2063" t="str">
        <f t="shared" si="13"/>
        <v/>
      </c>
      <c r="BU47" s="2063">
        <v>12</v>
      </c>
      <c r="BV47" s="2063" t="str">
        <f t="shared" si="14"/>
        <v/>
      </c>
      <c r="BW47" s="2063">
        <v>12</v>
      </c>
      <c r="BX47" s="2063" t="str">
        <f t="shared" si="15"/>
        <v/>
      </c>
      <c r="BY47" s="2063">
        <v>12</v>
      </c>
      <c r="BZ47" s="2063" t="str">
        <f t="shared" si="16"/>
        <v/>
      </c>
      <c r="CA47" s="2063">
        <v>12</v>
      </c>
      <c r="CB47" s="2063" t="str">
        <f t="shared" si="17"/>
        <v/>
      </c>
      <c r="CC47" s="2063">
        <v>12</v>
      </c>
    </row>
    <row r="48" spans="6:90" s="26" customFormat="1" ht="18" customHeight="1" thickBot="1">
      <c r="F48" s="252"/>
      <c r="G48" s="660"/>
      <c r="H48" s="242"/>
      <c r="I48" s="1931"/>
      <c r="J48" s="1931"/>
      <c r="K48" s="1931"/>
      <c r="L48" s="1931"/>
      <c r="M48" s="1931"/>
      <c r="N48" s="1931"/>
      <c r="O48" s="1931"/>
      <c r="P48" s="1931"/>
      <c r="Q48" s="1931"/>
      <c r="R48" s="1931"/>
      <c r="S48" s="1931"/>
      <c r="T48" s="1931"/>
      <c r="U48" s="1931"/>
      <c r="V48" s="1931"/>
      <c r="W48" s="1931"/>
      <c r="X48" s="1931"/>
      <c r="Y48" s="1931"/>
      <c r="Z48" s="1931"/>
      <c r="AA48" s="1931"/>
      <c r="AB48" s="1931"/>
      <c r="AC48" s="1931"/>
      <c r="AD48" s="1931"/>
      <c r="AE48" s="1931"/>
      <c r="AF48" s="1931"/>
      <c r="AH48" s="1927"/>
      <c r="AI48" s="1922"/>
      <c r="AJ48" s="1922"/>
      <c r="AK48" s="1922"/>
      <c r="AL48" s="1922"/>
      <c r="AM48" s="1922"/>
      <c r="AN48" s="1922"/>
      <c r="AO48" s="1922"/>
      <c r="AP48" s="1922"/>
      <c r="AQ48" s="1922"/>
      <c r="AR48" s="1922"/>
      <c r="AS48" s="1922"/>
      <c r="AT48" s="1922"/>
      <c r="AU48" s="1923"/>
      <c r="AW48" s="1986" t="str">
        <f t="shared" si="1"/>
        <v/>
      </c>
      <c r="AX48" s="1987"/>
      <c r="AY48" s="612" t="str">
        <f t="shared" si="2"/>
        <v/>
      </c>
      <c r="AZ48" s="217" t="str">
        <f t="shared" si="3"/>
        <v/>
      </c>
      <c r="BA48" s="217" t="str">
        <f t="shared" si="4"/>
        <v/>
      </c>
      <c r="BB48" s="217" t="str">
        <f t="shared" si="5"/>
        <v/>
      </c>
      <c r="BC48" s="218" t="str">
        <f t="shared" si="18"/>
        <v/>
      </c>
      <c r="BD48" s="9"/>
      <c r="BE48" s="9"/>
      <c r="BF48" s="2063" t="str">
        <f t="shared" si="6"/>
        <v/>
      </c>
      <c r="BG48" s="2063">
        <v>12</v>
      </c>
      <c r="BH48" s="2063" t="str">
        <f t="shared" si="7"/>
        <v/>
      </c>
      <c r="BI48" s="2063">
        <v>12</v>
      </c>
      <c r="BJ48" s="2063" t="str">
        <f t="shared" si="8"/>
        <v/>
      </c>
      <c r="BK48" s="2063">
        <v>12</v>
      </c>
      <c r="BL48" s="2063" t="str">
        <f t="shared" si="9"/>
        <v/>
      </c>
      <c r="BM48" s="2063">
        <v>12</v>
      </c>
      <c r="BN48" s="2063" t="str">
        <f t="shared" si="10"/>
        <v/>
      </c>
      <c r="BO48" s="2063">
        <v>12</v>
      </c>
      <c r="BP48" s="2063" t="str">
        <f t="shared" si="11"/>
        <v/>
      </c>
      <c r="BQ48" s="2063">
        <v>12</v>
      </c>
      <c r="BR48" s="2063" t="str">
        <f t="shared" si="12"/>
        <v/>
      </c>
      <c r="BS48" s="2063">
        <v>12</v>
      </c>
      <c r="BT48" s="2063" t="str">
        <f t="shared" si="13"/>
        <v/>
      </c>
      <c r="BU48" s="2063">
        <v>12</v>
      </c>
      <c r="BV48" s="2063" t="str">
        <f t="shared" si="14"/>
        <v/>
      </c>
      <c r="BW48" s="2063">
        <v>12</v>
      </c>
      <c r="BX48" s="2063" t="str">
        <f t="shared" si="15"/>
        <v/>
      </c>
      <c r="BY48" s="2063">
        <v>12</v>
      </c>
      <c r="BZ48" s="2063" t="str">
        <f t="shared" si="16"/>
        <v/>
      </c>
      <c r="CA48" s="2063">
        <v>12</v>
      </c>
      <c r="CB48" s="2063" t="str">
        <f t="shared" si="17"/>
        <v/>
      </c>
      <c r="CC48" s="2063">
        <v>12</v>
      </c>
      <c r="CD48" s="665"/>
      <c r="CE48" s="665"/>
      <c r="CF48" s="665"/>
      <c r="CG48" s="665"/>
      <c r="CH48" s="665"/>
      <c r="CI48" s="665"/>
      <c r="CJ48" s="665"/>
      <c r="CK48" s="665"/>
      <c r="CL48" s="665"/>
    </row>
    <row r="49" spans="6:90" ht="18" customHeight="1" thickBot="1">
      <c r="F49" s="283"/>
      <c r="G49" s="659"/>
      <c r="H49" s="242"/>
      <c r="I49" s="1930"/>
      <c r="J49" s="1930"/>
      <c r="K49" s="1930"/>
      <c r="L49" s="1930"/>
      <c r="M49" s="1930"/>
      <c r="N49" s="1930"/>
      <c r="O49" s="1930"/>
      <c r="P49" s="1930"/>
      <c r="Q49" s="1930"/>
      <c r="R49" s="1930"/>
      <c r="S49" s="1930"/>
      <c r="T49" s="1930"/>
      <c r="U49" s="1930"/>
      <c r="V49" s="1930"/>
      <c r="W49" s="1930"/>
      <c r="X49" s="1930"/>
      <c r="Y49" s="1930"/>
      <c r="Z49" s="1930"/>
      <c r="AA49" s="1930"/>
      <c r="AB49" s="1930"/>
      <c r="AC49" s="1930"/>
      <c r="AD49" s="1930"/>
      <c r="AE49" s="1930"/>
      <c r="AF49" s="1930"/>
      <c r="AH49" s="1928"/>
      <c r="AI49" s="1925"/>
      <c r="AJ49" s="1925"/>
      <c r="AK49" s="1925"/>
      <c r="AL49" s="1925"/>
      <c r="AM49" s="1925"/>
      <c r="AN49" s="1925"/>
      <c r="AO49" s="1925"/>
      <c r="AP49" s="1925"/>
      <c r="AQ49" s="1925"/>
      <c r="AR49" s="1925"/>
      <c r="AS49" s="1925"/>
      <c r="AT49" s="1925"/>
      <c r="AU49" s="1926"/>
      <c r="AW49" s="1986" t="str">
        <f t="shared" si="1"/>
        <v/>
      </c>
      <c r="AX49" s="1987"/>
      <c r="AY49" s="612" t="str">
        <f t="shared" si="2"/>
        <v/>
      </c>
      <c r="AZ49" s="217" t="str">
        <f t="shared" si="3"/>
        <v/>
      </c>
      <c r="BA49" s="217" t="str">
        <f t="shared" si="4"/>
        <v/>
      </c>
      <c r="BB49" s="217" t="str">
        <f t="shared" si="5"/>
        <v/>
      </c>
      <c r="BC49" s="218" t="str">
        <f t="shared" si="18"/>
        <v/>
      </c>
      <c r="BD49" s="9"/>
      <c r="BE49" s="9"/>
      <c r="BF49" s="2063" t="str">
        <f t="shared" si="6"/>
        <v/>
      </c>
      <c r="BG49" s="2063">
        <v>12</v>
      </c>
      <c r="BH49" s="2063" t="str">
        <f t="shared" si="7"/>
        <v/>
      </c>
      <c r="BI49" s="2063">
        <v>12</v>
      </c>
      <c r="BJ49" s="2063" t="str">
        <f t="shared" si="8"/>
        <v/>
      </c>
      <c r="BK49" s="2063">
        <v>12</v>
      </c>
      <c r="BL49" s="2063" t="str">
        <f t="shared" si="9"/>
        <v/>
      </c>
      <c r="BM49" s="2063">
        <v>12</v>
      </c>
      <c r="BN49" s="2063" t="str">
        <f t="shared" si="10"/>
        <v/>
      </c>
      <c r="BO49" s="2063">
        <v>12</v>
      </c>
      <c r="BP49" s="2063" t="str">
        <f t="shared" si="11"/>
        <v/>
      </c>
      <c r="BQ49" s="2063">
        <v>12</v>
      </c>
      <c r="BR49" s="2063" t="str">
        <f t="shared" si="12"/>
        <v/>
      </c>
      <c r="BS49" s="2063">
        <v>12</v>
      </c>
      <c r="BT49" s="2063" t="str">
        <f t="shared" si="13"/>
        <v/>
      </c>
      <c r="BU49" s="2063">
        <v>12</v>
      </c>
      <c r="BV49" s="2063" t="str">
        <f t="shared" si="14"/>
        <v/>
      </c>
      <c r="BW49" s="2063">
        <v>12</v>
      </c>
      <c r="BX49" s="2063" t="str">
        <f t="shared" si="15"/>
        <v/>
      </c>
      <c r="BY49" s="2063">
        <v>12</v>
      </c>
      <c r="BZ49" s="2063" t="str">
        <f t="shared" si="16"/>
        <v/>
      </c>
      <c r="CA49" s="2063">
        <v>12</v>
      </c>
      <c r="CB49" s="2063" t="str">
        <f t="shared" si="17"/>
        <v/>
      </c>
      <c r="CC49" s="2063">
        <v>12</v>
      </c>
    </row>
    <row r="50" spans="6:90" s="27" customFormat="1" ht="18" customHeight="1" thickBot="1">
      <c r="F50" s="252"/>
      <c r="G50" s="660"/>
      <c r="H50" s="242"/>
      <c r="I50" s="1931"/>
      <c r="J50" s="1931"/>
      <c r="K50" s="1931"/>
      <c r="L50" s="1931"/>
      <c r="M50" s="1931"/>
      <c r="N50" s="1931"/>
      <c r="O50" s="1931"/>
      <c r="P50" s="1931"/>
      <c r="Q50" s="1931"/>
      <c r="R50" s="1931"/>
      <c r="S50" s="1931"/>
      <c r="T50" s="1931"/>
      <c r="U50" s="1931"/>
      <c r="V50" s="1931"/>
      <c r="W50" s="1931"/>
      <c r="X50" s="1931"/>
      <c r="Y50" s="1931"/>
      <c r="Z50" s="1931"/>
      <c r="AA50" s="1931"/>
      <c r="AB50" s="1931"/>
      <c r="AC50" s="1931"/>
      <c r="AD50" s="1931"/>
      <c r="AE50" s="1931"/>
      <c r="AF50" s="1931"/>
      <c r="AH50" s="1927"/>
      <c r="AI50" s="1922"/>
      <c r="AJ50" s="1922"/>
      <c r="AK50" s="1922"/>
      <c r="AL50" s="1922"/>
      <c r="AM50" s="1922"/>
      <c r="AN50" s="1922"/>
      <c r="AO50" s="1922"/>
      <c r="AP50" s="1922"/>
      <c r="AQ50" s="1922"/>
      <c r="AR50" s="1922"/>
      <c r="AS50" s="1922"/>
      <c r="AT50" s="1922"/>
      <c r="AU50" s="1923"/>
      <c r="AW50" s="1986" t="str">
        <f t="shared" si="1"/>
        <v/>
      </c>
      <c r="AX50" s="1987"/>
      <c r="AY50" s="612" t="str">
        <f t="shared" si="2"/>
        <v/>
      </c>
      <c r="AZ50" s="217" t="str">
        <f t="shared" si="3"/>
        <v/>
      </c>
      <c r="BA50" s="217" t="str">
        <f t="shared" si="4"/>
        <v/>
      </c>
      <c r="BB50" s="217" t="str">
        <f t="shared" si="5"/>
        <v/>
      </c>
      <c r="BC50" s="218" t="str">
        <f t="shared" si="18"/>
        <v/>
      </c>
      <c r="BD50" s="9"/>
      <c r="BE50" s="9"/>
      <c r="BF50" s="2063" t="str">
        <f t="shared" si="6"/>
        <v/>
      </c>
      <c r="BG50" s="2063">
        <v>12</v>
      </c>
      <c r="BH50" s="2063" t="str">
        <f t="shared" si="7"/>
        <v/>
      </c>
      <c r="BI50" s="2063">
        <v>12</v>
      </c>
      <c r="BJ50" s="2063" t="str">
        <f t="shared" si="8"/>
        <v/>
      </c>
      <c r="BK50" s="2063">
        <v>12</v>
      </c>
      <c r="BL50" s="2063" t="str">
        <f t="shared" si="9"/>
        <v/>
      </c>
      <c r="BM50" s="2063">
        <v>12</v>
      </c>
      <c r="BN50" s="2063" t="str">
        <f t="shared" si="10"/>
        <v/>
      </c>
      <c r="BO50" s="2063">
        <v>12</v>
      </c>
      <c r="BP50" s="2063" t="str">
        <f t="shared" si="11"/>
        <v/>
      </c>
      <c r="BQ50" s="2063">
        <v>12</v>
      </c>
      <c r="BR50" s="2063" t="str">
        <f t="shared" si="12"/>
        <v/>
      </c>
      <c r="BS50" s="2063">
        <v>12</v>
      </c>
      <c r="BT50" s="2063" t="str">
        <f t="shared" si="13"/>
        <v/>
      </c>
      <c r="BU50" s="2063">
        <v>12</v>
      </c>
      <c r="BV50" s="2063" t="str">
        <f t="shared" si="14"/>
        <v/>
      </c>
      <c r="BW50" s="2063">
        <v>12</v>
      </c>
      <c r="BX50" s="2063" t="str">
        <f t="shared" si="15"/>
        <v/>
      </c>
      <c r="BY50" s="2063">
        <v>12</v>
      </c>
      <c r="BZ50" s="2063" t="str">
        <f t="shared" si="16"/>
        <v/>
      </c>
      <c r="CA50" s="2063">
        <v>12</v>
      </c>
      <c r="CB50" s="2063" t="str">
        <f t="shared" si="17"/>
        <v/>
      </c>
      <c r="CC50" s="2063">
        <v>12</v>
      </c>
      <c r="CD50" s="665"/>
      <c r="CE50" s="665"/>
      <c r="CF50" s="665"/>
      <c r="CG50" s="665"/>
      <c r="CH50" s="665"/>
      <c r="CI50" s="665"/>
      <c r="CJ50" s="665"/>
      <c r="CK50" s="665"/>
      <c r="CL50" s="665"/>
    </row>
    <row r="51" spans="6:90" ht="18" customHeight="1" thickBot="1">
      <c r="F51" s="283"/>
      <c r="G51" s="659"/>
      <c r="H51" s="242"/>
      <c r="I51" s="1930"/>
      <c r="J51" s="1930"/>
      <c r="K51" s="1930"/>
      <c r="L51" s="1930"/>
      <c r="M51" s="1930"/>
      <c r="N51" s="1930"/>
      <c r="O51" s="1930"/>
      <c r="P51" s="1930"/>
      <c r="Q51" s="1930"/>
      <c r="R51" s="1930"/>
      <c r="S51" s="1930"/>
      <c r="T51" s="1930"/>
      <c r="U51" s="1930"/>
      <c r="V51" s="1930"/>
      <c r="W51" s="1930"/>
      <c r="X51" s="1930"/>
      <c r="Y51" s="1930"/>
      <c r="Z51" s="1930"/>
      <c r="AA51" s="1930"/>
      <c r="AB51" s="1930"/>
      <c r="AC51" s="1930"/>
      <c r="AD51" s="1930"/>
      <c r="AE51" s="1930"/>
      <c r="AF51" s="1930"/>
      <c r="AH51" s="1928"/>
      <c r="AI51" s="1925"/>
      <c r="AJ51" s="1925"/>
      <c r="AK51" s="1925"/>
      <c r="AL51" s="1925"/>
      <c r="AM51" s="1925"/>
      <c r="AN51" s="1925"/>
      <c r="AO51" s="1925"/>
      <c r="AP51" s="1925"/>
      <c r="AQ51" s="1925"/>
      <c r="AR51" s="1925"/>
      <c r="AS51" s="1925"/>
      <c r="AT51" s="1925"/>
      <c r="AU51" s="1926"/>
      <c r="AW51" s="1986" t="str">
        <f t="shared" si="1"/>
        <v/>
      </c>
      <c r="AX51" s="1987"/>
      <c r="AY51" s="612" t="str">
        <f t="shared" si="2"/>
        <v/>
      </c>
      <c r="AZ51" s="217" t="str">
        <f t="shared" si="3"/>
        <v/>
      </c>
      <c r="BA51" s="217" t="str">
        <f t="shared" si="4"/>
        <v/>
      </c>
      <c r="BB51" s="217" t="str">
        <f t="shared" si="5"/>
        <v/>
      </c>
      <c r="BC51" s="218" t="str">
        <f t="shared" si="18"/>
        <v/>
      </c>
      <c r="BD51" s="9"/>
      <c r="BE51" s="9"/>
      <c r="BF51" s="2063" t="str">
        <f t="shared" si="6"/>
        <v/>
      </c>
      <c r="BG51" s="2063">
        <v>12</v>
      </c>
      <c r="BH51" s="2063" t="str">
        <f t="shared" si="7"/>
        <v/>
      </c>
      <c r="BI51" s="2063">
        <v>12</v>
      </c>
      <c r="BJ51" s="2063" t="str">
        <f t="shared" si="8"/>
        <v/>
      </c>
      <c r="BK51" s="2063">
        <v>12</v>
      </c>
      <c r="BL51" s="2063" t="str">
        <f t="shared" si="9"/>
        <v/>
      </c>
      <c r="BM51" s="2063">
        <v>12</v>
      </c>
      <c r="BN51" s="2063" t="str">
        <f t="shared" si="10"/>
        <v/>
      </c>
      <c r="BO51" s="2063">
        <v>12</v>
      </c>
      <c r="BP51" s="2063" t="str">
        <f t="shared" si="11"/>
        <v/>
      </c>
      <c r="BQ51" s="2063">
        <v>12</v>
      </c>
      <c r="BR51" s="2063" t="str">
        <f t="shared" si="12"/>
        <v/>
      </c>
      <c r="BS51" s="2063">
        <v>12</v>
      </c>
      <c r="BT51" s="2063" t="str">
        <f t="shared" si="13"/>
        <v/>
      </c>
      <c r="BU51" s="2063">
        <v>12</v>
      </c>
      <c r="BV51" s="2063" t="str">
        <f t="shared" si="14"/>
        <v/>
      </c>
      <c r="BW51" s="2063">
        <v>12</v>
      </c>
      <c r="BX51" s="2063" t="str">
        <f t="shared" si="15"/>
        <v/>
      </c>
      <c r="BY51" s="2063">
        <v>12</v>
      </c>
      <c r="BZ51" s="2063" t="str">
        <f t="shared" si="16"/>
        <v/>
      </c>
      <c r="CA51" s="2063">
        <v>12</v>
      </c>
      <c r="CB51" s="2063" t="str">
        <f t="shared" si="17"/>
        <v/>
      </c>
      <c r="CC51" s="2063">
        <v>12</v>
      </c>
    </row>
    <row r="52" spans="6:90" s="26" customFormat="1" ht="18" customHeight="1" thickBot="1">
      <c r="F52" s="252"/>
      <c r="G52" s="660"/>
      <c r="H52" s="242"/>
      <c r="I52" s="1931"/>
      <c r="J52" s="1931"/>
      <c r="K52" s="1931"/>
      <c r="L52" s="1931"/>
      <c r="M52" s="1931"/>
      <c r="N52" s="1931"/>
      <c r="O52" s="1931"/>
      <c r="P52" s="1931"/>
      <c r="Q52" s="1931"/>
      <c r="R52" s="1931"/>
      <c r="S52" s="1931"/>
      <c r="T52" s="1931"/>
      <c r="U52" s="1931"/>
      <c r="V52" s="1931"/>
      <c r="W52" s="1931"/>
      <c r="X52" s="1931"/>
      <c r="Y52" s="1931"/>
      <c r="Z52" s="1931"/>
      <c r="AA52" s="1931"/>
      <c r="AB52" s="1931"/>
      <c r="AC52" s="1931"/>
      <c r="AD52" s="1931"/>
      <c r="AE52" s="1931"/>
      <c r="AF52" s="1931"/>
      <c r="AH52" s="1927"/>
      <c r="AI52" s="1922"/>
      <c r="AJ52" s="1922"/>
      <c r="AK52" s="1922"/>
      <c r="AL52" s="1922"/>
      <c r="AM52" s="1922"/>
      <c r="AN52" s="1922"/>
      <c r="AO52" s="1922"/>
      <c r="AP52" s="1922"/>
      <c r="AQ52" s="1922"/>
      <c r="AR52" s="1922"/>
      <c r="AS52" s="1922"/>
      <c r="AT52" s="1922"/>
      <c r="AU52" s="1923"/>
      <c r="AW52" s="1986" t="str">
        <f t="shared" si="1"/>
        <v/>
      </c>
      <c r="AX52" s="1987"/>
      <c r="AY52" s="612" t="str">
        <f t="shared" si="2"/>
        <v/>
      </c>
      <c r="AZ52" s="217" t="str">
        <f t="shared" si="3"/>
        <v/>
      </c>
      <c r="BA52" s="217" t="str">
        <f t="shared" si="4"/>
        <v/>
      </c>
      <c r="BB52" s="217" t="str">
        <f t="shared" si="5"/>
        <v/>
      </c>
      <c r="BC52" s="218" t="str">
        <f t="shared" si="18"/>
        <v/>
      </c>
      <c r="BD52" s="9"/>
      <c r="BE52" s="9"/>
      <c r="BF52" s="2063" t="str">
        <f t="shared" si="6"/>
        <v/>
      </c>
      <c r="BG52" s="2063">
        <v>12</v>
      </c>
      <c r="BH52" s="2063" t="str">
        <f t="shared" si="7"/>
        <v/>
      </c>
      <c r="BI52" s="2063">
        <v>12</v>
      </c>
      <c r="BJ52" s="2063" t="str">
        <f t="shared" si="8"/>
        <v/>
      </c>
      <c r="BK52" s="2063">
        <v>12</v>
      </c>
      <c r="BL52" s="2063" t="str">
        <f t="shared" si="9"/>
        <v/>
      </c>
      <c r="BM52" s="2063">
        <v>12</v>
      </c>
      <c r="BN52" s="2063" t="str">
        <f t="shared" si="10"/>
        <v/>
      </c>
      <c r="BO52" s="2063">
        <v>12</v>
      </c>
      <c r="BP52" s="2063" t="str">
        <f t="shared" si="11"/>
        <v/>
      </c>
      <c r="BQ52" s="2063">
        <v>12</v>
      </c>
      <c r="BR52" s="2063" t="str">
        <f t="shared" si="12"/>
        <v/>
      </c>
      <c r="BS52" s="2063">
        <v>12</v>
      </c>
      <c r="BT52" s="2063" t="str">
        <f t="shared" si="13"/>
        <v/>
      </c>
      <c r="BU52" s="2063">
        <v>12</v>
      </c>
      <c r="BV52" s="2063" t="str">
        <f t="shared" si="14"/>
        <v/>
      </c>
      <c r="BW52" s="2063">
        <v>12</v>
      </c>
      <c r="BX52" s="2063" t="str">
        <f t="shared" si="15"/>
        <v/>
      </c>
      <c r="BY52" s="2063">
        <v>12</v>
      </c>
      <c r="BZ52" s="2063" t="str">
        <f t="shared" si="16"/>
        <v/>
      </c>
      <c r="CA52" s="2063">
        <v>12</v>
      </c>
      <c r="CB52" s="2063" t="str">
        <f t="shared" si="17"/>
        <v/>
      </c>
      <c r="CC52" s="2063">
        <v>12</v>
      </c>
      <c r="CD52" s="665"/>
      <c r="CE52" s="665"/>
      <c r="CF52" s="665"/>
      <c r="CG52" s="665"/>
      <c r="CH52" s="665"/>
      <c r="CI52" s="665"/>
      <c r="CJ52" s="665"/>
      <c r="CK52" s="665"/>
      <c r="CL52" s="665"/>
    </row>
    <row r="53" spans="6:90" ht="18" customHeight="1" thickBot="1">
      <c r="F53" s="283"/>
      <c r="G53" s="659"/>
      <c r="H53" s="242"/>
      <c r="I53" s="1930"/>
      <c r="J53" s="1930"/>
      <c r="K53" s="1930"/>
      <c r="L53" s="1930"/>
      <c r="M53" s="1930"/>
      <c r="N53" s="1930"/>
      <c r="O53" s="1930"/>
      <c r="P53" s="1930"/>
      <c r="Q53" s="1930"/>
      <c r="R53" s="1930"/>
      <c r="S53" s="1930"/>
      <c r="T53" s="1930"/>
      <c r="U53" s="1930"/>
      <c r="V53" s="1930"/>
      <c r="W53" s="1930"/>
      <c r="X53" s="1930"/>
      <c r="Y53" s="1930"/>
      <c r="Z53" s="1930"/>
      <c r="AA53" s="1930"/>
      <c r="AB53" s="1930"/>
      <c r="AC53" s="1930"/>
      <c r="AD53" s="1930"/>
      <c r="AE53" s="1930"/>
      <c r="AF53" s="1930"/>
      <c r="AH53" s="1928"/>
      <c r="AI53" s="1925"/>
      <c r="AJ53" s="1925"/>
      <c r="AK53" s="1925"/>
      <c r="AL53" s="1925"/>
      <c r="AM53" s="1925"/>
      <c r="AN53" s="1925"/>
      <c r="AO53" s="1925"/>
      <c r="AP53" s="1925"/>
      <c r="AQ53" s="1925"/>
      <c r="AR53" s="1925"/>
      <c r="AS53" s="1925"/>
      <c r="AT53" s="1925"/>
      <c r="AU53" s="1926"/>
      <c r="AW53" s="1986" t="str">
        <f t="shared" si="1"/>
        <v/>
      </c>
      <c r="AX53" s="1987"/>
      <c r="AY53" s="612" t="str">
        <f t="shared" si="2"/>
        <v/>
      </c>
      <c r="AZ53" s="217" t="str">
        <f t="shared" si="3"/>
        <v/>
      </c>
      <c r="BA53" s="217" t="str">
        <f t="shared" si="4"/>
        <v/>
      </c>
      <c r="BB53" s="217" t="str">
        <f t="shared" si="5"/>
        <v/>
      </c>
      <c r="BC53" s="218" t="str">
        <f t="shared" si="18"/>
        <v/>
      </c>
      <c r="BD53" s="9"/>
      <c r="BE53" s="9"/>
      <c r="BF53" s="2063" t="str">
        <f t="shared" si="6"/>
        <v/>
      </c>
      <c r="BG53" s="2063">
        <v>12</v>
      </c>
      <c r="BH53" s="2063" t="str">
        <f t="shared" si="7"/>
        <v/>
      </c>
      <c r="BI53" s="2063">
        <v>12</v>
      </c>
      <c r="BJ53" s="2063" t="str">
        <f t="shared" si="8"/>
        <v/>
      </c>
      <c r="BK53" s="2063">
        <v>12</v>
      </c>
      <c r="BL53" s="2063" t="str">
        <f t="shared" si="9"/>
        <v/>
      </c>
      <c r="BM53" s="2063">
        <v>12</v>
      </c>
      <c r="BN53" s="2063" t="str">
        <f t="shared" si="10"/>
        <v/>
      </c>
      <c r="BO53" s="2063">
        <v>12</v>
      </c>
      <c r="BP53" s="2063" t="str">
        <f t="shared" si="11"/>
        <v/>
      </c>
      <c r="BQ53" s="2063">
        <v>12</v>
      </c>
      <c r="BR53" s="2063" t="str">
        <f t="shared" si="12"/>
        <v/>
      </c>
      <c r="BS53" s="2063">
        <v>12</v>
      </c>
      <c r="BT53" s="2063" t="str">
        <f t="shared" si="13"/>
        <v/>
      </c>
      <c r="BU53" s="2063">
        <v>12</v>
      </c>
      <c r="BV53" s="2063" t="str">
        <f t="shared" si="14"/>
        <v/>
      </c>
      <c r="BW53" s="2063">
        <v>12</v>
      </c>
      <c r="BX53" s="2063" t="str">
        <f t="shared" si="15"/>
        <v/>
      </c>
      <c r="BY53" s="2063">
        <v>12</v>
      </c>
      <c r="BZ53" s="2063" t="str">
        <f t="shared" si="16"/>
        <v/>
      </c>
      <c r="CA53" s="2063">
        <v>12</v>
      </c>
      <c r="CB53" s="2063" t="str">
        <f t="shared" si="17"/>
        <v/>
      </c>
      <c r="CC53" s="2063">
        <v>12</v>
      </c>
    </row>
    <row r="54" spans="6:90" s="26" customFormat="1" ht="18" customHeight="1" thickBot="1">
      <c r="F54" s="252"/>
      <c r="G54" s="660"/>
      <c r="H54" s="242"/>
      <c r="I54" s="1931"/>
      <c r="J54" s="1931"/>
      <c r="K54" s="1931"/>
      <c r="L54" s="1931"/>
      <c r="M54" s="1931"/>
      <c r="N54" s="1931"/>
      <c r="O54" s="1931"/>
      <c r="P54" s="1931"/>
      <c r="Q54" s="1931"/>
      <c r="R54" s="1931"/>
      <c r="S54" s="1931"/>
      <c r="T54" s="1931"/>
      <c r="U54" s="1931"/>
      <c r="V54" s="1931"/>
      <c r="W54" s="1931"/>
      <c r="X54" s="1931"/>
      <c r="Y54" s="1931"/>
      <c r="Z54" s="1931"/>
      <c r="AA54" s="1931"/>
      <c r="AB54" s="1931"/>
      <c r="AC54" s="1931"/>
      <c r="AD54" s="1931"/>
      <c r="AE54" s="1931"/>
      <c r="AF54" s="1931"/>
      <c r="AH54" s="1927"/>
      <c r="AI54" s="1922"/>
      <c r="AJ54" s="1922"/>
      <c r="AK54" s="1922"/>
      <c r="AL54" s="1922"/>
      <c r="AM54" s="1922"/>
      <c r="AN54" s="1922"/>
      <c r="AO54" s="1922"/>
      <c r="AP54" s="1922"/>
      <c r="AQ54" s="1922"/>
      <c r="AR54" s="1922"/>
      <c r="AS54" s="1922"/>
      <c r="AT54" s="1922"/>
      <c r="AU54" s="1923"/>
      <c r="AW54" s="1986" t="str">
        <f t="shared" si="1"/>
        <v/>
      </c>
      <c r="AX54" s="1987"/>
      <c r="AY54" s="612" t="str">
        <f t="shared" si="2"/>
        <v/>
      </c>
      <c r="AZ54" s="217" t="str">
        <f t="shared" si="3"/>
        <v/>
      </c>
      <c r="BA54" s="217" t="str">
        <f t="shared" si="4"/>
        <v/>
      </c>
      <c r="BB54" s="217" t="str">
        <f t="shared" si="5"/>
        <v/>
      </c>
      <c r="BC54" s="218" t="str">
        <f t="shared" si="18"/>
        <v/>
      </c>
      <c r="BD54" s="9"/>
      <c r="BE54" s="9"/>
      <c r="BF54" s="2063" t="str">
        <f t="shared" si="6"/>
        <v/>
      </c>
      <c r="BG54" s="2063">
        <v>12</v>
      </c>
      <c r="BH54" s="2063" t="str">
        <f t="shared" si="7"/>
        <v/>
      </c>
      <c r="BI54" s="2063">
        <v>12</v>
      </c>
      <c r="BJ54" s="2063" t="str">
        <f t="shared" si="8"/>
        <v/>
      </c>
      <c r="BK54" s="2063">
        <v>12</v>
      </c>
      <c r="BL54" s="2063" t="str">
        <f t="shared" si="9"/>
        <v/>
      </c>
      <c r="BM54" s="2063">
        <v>12</v>
      </c>
      <c r="BN54" s="2063" t="str">
        <f t="shared" si="10"/>
        <v/>
      </c>
      <c r="BO54" s="2063">
        <v>12</v>
      </c>
      <c r="BP54" s="2063" t="str">
        <f t="shared" si="11"/>
        <v/>
      </c>
      <c r="BQ54" s="2063">
        <v>12</v>
      </c>
      <c r="BR54" s="2063" t="str">
        <f t="shared" si="12"/>
        <v/>
      </c>
      <c r="BS54" s="2063">
        <v>12</v>
      </c>
      <c r="BT54" s="2063" t="str">
        <f t="shared" si="13"/>
        <v/>
      </c>
      <c r="BU54" s="2063">
        <v>12</v>
      </c>
      <c r="BV54" s="2063" t="str">
        <f t="shared" si="14"/>
        <v/>
      </c>
      <c r="BW54" s="2063">
        <v>12</v>
      </c>
      <c r="BX54" s="2063" t="str">
        <f t="shared" si="15"/>
        <v/>
      </c>
      <c r="BY54" s="2063">
        <v>12</v>
      </c>
      <c r="BZ54" s="2063" t="str">
        <f t="shared" si="16"/>
        <v/>
      </c>
      <c r="CA54" s="2063">
        <v>12</v>
      </c>
      <c r="CB54" s="2063" t="str">
        <f t="shared" si="17"/>
        <v/>
      </c>
      <c r="CC54" s="2063">
        <v>12</v>
      </c>
      <c r="CD54" s="665"/>
      <c r="CE54" s="665"/>
      <c r="CF54" s="665"/>
      <c r="CG54" s="665"/>
      <c r="CH54" s="665"/>
      <c r="CI54" s="665"/>
      <c r="CJ54" s="665"/>
      <c r="CK54" s="665"/>
      <c r="CL54" s="665"/>
    </row>
    <row r="55" spans="6:90" ht="18" customHeight="1" thickBot="1">
      <c r="F55" s="283"/>
      <c r="G55" s="659"/>
      <c r="H55" s="242"/>
      <c r="I55" s="1930"/>
      <c r="J55" s="1930"/>
      <c r="K55" s="1930"/>
      <c r="L55" s="1930"/>
      <c r="M55" s="1930"/>
      <c r="N55" s="1930"/>
      <c r="O55" s="1930"/>
      <c r="P55" s="1930"/>
      <c r="Q55" s="1930"/>
      <c r="R55" s="1930"/>
      <c r="S55" s="1930"/>
      <c r="T55" s="1930"/>
      <c r="U55" s="1930"/>
      <c r="V55" s="1930"/>
      <c r="W55" s="1930"/>
      <c r="X55" s="1930"/>
      <c r="Y55" s="1930"/>
      <c r="Z55" s="1930"/>
      <c r="AA55" s="1930"/>
      <c r="AB55" s="1930"/>
      <c r="AC55" s="1930"/>
      <c r="AD55" s="1930"/>
      <c r="AE55" s="1930"/>
      <c r="AF55" s="1930"/>
      <c r="AH55" s="1928"/>
      <c r="AI55" s="1925"/>
      <c r="AJ55" s="1925"/>
      <c r="AK55" s="1925"/>
      <c r="AL55" s="1925"/>
      <c r="AM55" s="1925"/>
      <c r="AN55" s="1925"/>
      <c r="AO55" s="1925"/>
      <c r="AP55" s="1925"/>
      <c r="AQ55" s="1925"/>
      <c r="AR55" s="1925"/>
      <c r="AS55" s="1925"/>
      <c r="AT55" s="1925"/>
      <c r="AU55" s="1926"/>
      <c r="AW55" s="1986" t="str">
        <f t="shared" si="1"/>
        <v/>
      </c>
      <c r="AX55" s="1987"/>
      <c r="AY55" s="612" t="str">
        <f t="shared" si="2"/>
        <v/>
      </c>
      <c r="AZ55" s="217" t="str">
        <f t="shared" si="3"/>
        <v/>
      </c>
      <c r="BA55" s="217" t="str">
        <f t="shared" si="4"/>
        <v/>
      </c>
      <c r="BB55" s="217" t="str">
        <f t="shared" si="5"/>
        <v/>
      </c>
      <c r="BC55" s="218" t="str">
        <f t="shared" si="18"/>
        <v/>
      </c>
      <c r="BD55" s="9"/>
      <c r="BE55" s="9"/>
      <c r="BF55" s="2063" t="str">
        <f t="shared" si="6"/>
        <v/>
      </c>
      <c r="BG55" s="2063">
        <v>12</v>
      </c>
      <c r="BH55" s="2063" t="str">
        <f t="shared" si="7"/>
        <v/>
      </c>
      <c r="BI55" s="2063">
        <v>12</v>
      </c>
      <c r="BJ55" s="2063" t="str">
        <f t="shared" si="8"/>
        <v/>
      </c>
      <c r="BK55" s="2063">
        <v>12</v>
      </c>
      <c r="BL55" s="2063" t="str">
        <f t="shared" si="9"/>
        <v/>
      </c>
      <c r="BM55" s="2063">
        <v>12</v>
      </c>
      <c r="BN55" s="2063" t="str">
        <f t="shared" si="10"/>
        <v/>
      </c>
      <c r="BO55" s="2063">
        <v>12</v>
      </c>
      <c r="BP55" s="2063" t="str">
        <f t="shared" si="11"/>
        <v/>
      </c>
      <c r="BQ55" s="2063">
        <v>12</v>
      </c>
      <c r="BR55" s="2063" t="str">
        <f t="shared" si="12"/>
        <v/>
      </c>
      <c r="BS55" s="2063">
        <v>12</v>
      </c>
      <c r="BT55" s="2063" t="str">
        <f t="shared" si="13"/>
        <v/>
      </c>
      <c r="BU55" s="2063">
        <v>12</v>
      </c>
      <c r="BV55" s="2063" t="str">
        <f t="shared" si="14"/>
        <v/>
      </c>
      <c r="BW55" s="2063">
        <v>12</v>
      </c>
      <c r="BX55" s="2063" t="str">
        <f t="shared" si="15"/>
        <v/>
      </c>
      <c r="BY55" s="2063">
        <v>12</v>
      </c>
      <c r="BZ55" s="2063" t="str">
        <f t="shared" si="16"/>
        <v/>
      </c>
      <c r="CA55" s="2063">
        <v>12</v>
      </c>
      <c r="CB55" s="2063" t="str">
        <f t="shared" si="17"/>
        <v/>
      </c>
      <c r="CC55" s="2063">
        <v>12</v>
      </c>
    </row>
    <row r="56" spans="6:90" s="26" customFormat="1" ht="18" customHeight="1" thickBot="1">
      <c r="F56" s="252"/>
      <c r="G56" s="660"/>
      <c r="H56" s="242"/>
      <c r="I56" s="1931"/>
      <c r="J56" s="1931"/>
      <c r="K56" s="1931"/>
      <c r="L56" s="1931"/>
      <c r="M56" s="1931"/>
      <c r="N56" s="1931"/>
      <c r="O56" s="1931"/>
      <c r="P56" s="1931"/>
      <c r="Q56" s="1931"/>
      <c r="R56" s="1931"/>
      <c r="S56" s="1931"/>
      <c r="T56" s="1931"/>
      <c r="U56" s="1931"/>
      <c r="V56" s="1931"/>
      <c r="W56" s="1931"/>
      <c r="X56" s="1931"/>
      <c r="Y56" s="1931"/>
      <c r="Z56" s="1931"/>
      <c r="AA56" s="1931"/>
      <c r="AB56" s="1931"/>
      <c r="AC56" s="1931"/>
      <c r="AD56" s="1931"/>
      <c r="AE56" s="1931"/>
      <c r="AF56" s="1931"/>
      <c r="AH56" s="1927"/>
      <c r="AI56" s="1922"/>
      <c r="AJ56" s="1922"/>
      <c r="AK56" s="1922"/>
      <c r="AL56" s="1922"/>
      <c r="AM56" s="1922"/>
      <c r="AN56" s="1922"/>
      <c r="AO56" s="1922"/>
      <c r="AP56" s="1922"/>
      <c r="AQ56" s="1922"/>
      <c r="AR56" s="1922"/>
      <c r="AS56" s="1922"/>
      <c r="AT56" s="1922"/>
      <c r="AU56" s="1923"/>
      <c r="AW56" s="1986" t="str">
        <f t="shared" si="1"/>
        <v/>
      </c>
      <c r="AX56" s="1987"/>
      <c r="AY56" s="612" t="str">
        <f t="shared" si="2"/>
        <v/>
      </c>
      <c r="AZ56" s="217" t="str">
        <f t="shared" si="3"/>
        <v/>
      </c>
      <c r="BA56" s="217" t="str">
        <f t="shared" si="4"/>
        <v/>
      </c>
      <c r="BB56" s="217" t="str">
        <f t="shared" si="5"/>
        <v/>
      </c>
      <c r="BC56" s="218" t="str">
        <f t="shared" si="18"/>
        <v/>
      </c>
      <c r="BD56" s="9"/>
      <c r="BE56" s="9"/>
      <c r="BF56" s="2063" t="str">
        <f t="shared" si="6"/>
        <v/>
      </c>
      <c r="BG56" s="2063">
        <v>12</v>
      </c>
      <c r="BH56" s="2063" t="str">
        <f t="shared" si="7"/>
        <v/>
      </c>
      <c r="BI56" s="2063">
        <v>12</v>
      </c>
      <c r="BJ56" s="2063" t="str">
        <f t="shared" si="8"/>
        <v/>
      </c>
      <c r="BK56" s="2063">
        <v>12</v>
      </c>
      <c r="BL56" s="2063" t="str">
        <f t="shared" si="9"/>
        <v/>
      </c>
      <c r="BM56" s="2063">
        <v>12</v>
      </c>
      <c r="BN56" s="2063" t="str">
        <f t="shared" si="10"/>
        <v/>
      </c>
      <c r="BO56" s="2063">
        <v>12</v>
      </c>
      <c r="BP56" s="2063" t="str">
        <f t="shared" si="11"/>
        <v/>
      </c>
      <c r="BQ56" s="2063">
        <v>12</v>
      </c>
      <c r="BR56" s="2063" t="str">
        <f t="shared" si="12"/>
        <v/>
      </c>
      <c r="BS56" s="2063">
        <v>12</v>
      </c>
      <c r="BT56" s="2063" t="str">
        <f t="shared" si="13"/>
        <v/>
      </c>
      <c r="BU56" s="2063">
        <v>12</v>
      </c>
      <c r="BV56" s="2063" t="str">
        <f t="shared" si="14"/>
        <v/>
      </c>
      <c r="BW56" s="2063">
        <v>12</v>
      </c>
      <c r="BX56" s="2063" t="str">
        <f t="shared" si="15"/>
        <v/>
      </c>
      <c r="BY56" s="2063">
        <v>12</v>
      </c>
      <c r="BZ56" s="2063" t="str">
        <f t="shared" si="16"/>
        <v/>
      </c>
      <c r="CA56" s="2063">
        <v>12</v>
      </c>
      <c r="CB56" s="2063" t="str">
        <f t="shared" si="17"/>
        <v/>
      </c>
      <c r="CC56" s="2063">
        <v>12</v>
      </c>
      <c r="CD56" s="665"/>
      <c r="CE56" s="665"/>
      <c r="CF56" s="665"/>
      <c r="CG56" s="665"/>
      <c r="CH56" s="665"/>
      <c r="CI56" s="665"/>
      <c r="CJ56" s="665"/>
      <c r="CK56" s="665"/>
      <c r="CL56" s="665"/>
    </row>
    <row r="57" spans="6:90" ht="18" customHeight="1" thickBot="1">
      <c r="F57" s="580"/>
      <c r="G57" s="659"/>
      <c r="H57" s="242"/>
      <c r="I57" s="1930"/>
      <c r="J57" s="1930"/>
      <c r="K57" s="1930"/>
      <c r="L57" s="1930"/>
      <c r="M57" s="1930"/>
      <c r="N57" s="1930"/>
      <c r="O57" s="1930"/>
      <c r="P57" s="1930"/>
      <c r="Q57" s="1930"/>
      <c r="R57" s="1930"/>
      <c r="S57" s="1930"/>
      <c r="T57" s="1930"/>
      <c r="U57" s="1930"/>
      <c r="V57" s="1930"/>
      <c r="W57" s="1930"/>
      <c r="X57" s="1930"/>
      <c r="Y57" s="1930"/>
      <c r="Z57" s="1930"/>
      <c r="AA57" s="1930"/>
      <c r="AB57" s="1930"/>
      <c r="AC57" s="1930"/>
      <c r="AD57" s="1930"/>
      <c r="AE57" s="1930"/>
      <c r="AF57" s="1930"/>
      <c r="AH57" s="1928"/>
      <c r="AI57" s="1925"/>
      <c r="AJ57" s="1925"/>
      <c r="AK57" s="1925"/>
      <c r="AL57" s="1925"/>
      <c r="AM57" s="1925"/>
      <c r="AN57" s="1925"/>
      <c r="AO57" s="1925"/>
      <c r="AP57" s="1925"/>
      <c r="AQ57" s="1925"/>
      <c r="AR57" s="1925"/>
      <c r="AS57" s="1925"/>
      <c r="AT57" s="1925"/>
      <c r="AU57" s="1926"/>
      <c r="AW57" s="1986" t="str">
        <f t="shared" si="1"/>
        <v/>
      </c>
      <c r="AX57" s="1987"/>
      <c r="AY57" s="612" t="str">
        <f t="shared" si="2"/>
        <v/>
      </c>
      <c r="AZ57" s="217" t="str">
        <f t="shared" si="3"/>
        <v/>
      </c>
      <c r="BA57" s="217" t="str">
        <f t="shared" si="4"/>
        <v/>
      </c>
      <c r="BB57" s="217" t="str">
        <f t="shared" si="5"/>
        <v/>
      </c>
      <c r="BC57" s="218" t="str">
        <f t="shared" si="18"/>
        <v/>
      </c>
      <c r="BD57" s="9"/>
      <c r="BE57" s="9"/>
      <c r="BF57" s="2063" t="str">
        <f t="shared" si="6"/>
        <v/>
      </c>
      <c r="BG57" s="2063">
        <v>12</v>
      </c>
      <c r="BH57" s="2063" t="str">
        <f t="shared" si="7"/>
        <v/>
      </c>
      <c r="BI57" s="2063">
        <v>12</v>
      </c>
      <c r="BJ57" s="2063" t="str">
        <f t="shared" si="8"/>
        <v/>
      </c>
      <c r="BK57" s="2063">
        <v>12</v>
      </c>
      <c r="BL57" s="2063" t="str">
        <f t="shared" si="9"/>
        <v/>
      </c>
      <c r="BM57" s="2063">
        <v>12</v>
      </c>
      <c r="BN57" s="2063" t="str">
        <f t="shared" si="10"/>
        <v/>
      </c>
      <c r="BO57" s="2063">
        <v>12</v>
      </c>
      <c r="BP57" s="2063" t="str">
        <f t="shared" si="11"/>
        <v/>
      </c>
      <c r="BQ57" s="2063">
        <v>12</v>
      </c>
      <c r="BR57" s="2063" t="str">
        <f t="shared" si="12"/>
        <v/>
      </c>
      <c r="BS57" s="2063">
        <v>12</v>
      </c>
      <c r="BT57" s="2063" t="str">
        <f t="shared" si="13"/>
        <v/>
      </c>
      <c r="BU57" s="2063">
        <v>12</v>
      </c>
      <c r="BV57" s="2063" t="str">
        <f t="shared" si="14"/>
        <v/>
      </c>
      <c r="BW57" s="2063">
        <v>12</v>
      </c>
      <c r="BX57" s="2063" t="str">
        <f t="shared" si="15"/>
        <v/>
      </c>
      <c r="BY57" s="2063">
        <v>12</v>
      </c>
      <c r="BZ57" s="2063" t="str">
        <f t="shared" si="16"/>
        <v/>
      </c>
      <c r="CA57" s="2063">
        <v>12</v>
      </c>
      <c r="CB57" s="2063" t="str">
        <f t="shared" si="17"/>
        <v/>
      </c>
      <c r="CC57" s="2063">
        <v>12</v>
      </c>
    </row>
    <row r="58" spans="6:90" ht="18" customHeight="1" thickBot="1">
      <c r="F58" s="579"/>
      <c r="G58" s="660"/>
      <c r="H58" s="242"/>
      <c r="I58" s="1931"/>
      <c r="J58" s="1931"/>
      <c r="K58" s="1931"/>
      <c r="L58" s="1931"/>
      <c r="M58" s="1931"/>
      <c r="N58" s="1931"/>
      <c r="O58" s="1931"/>
      <c r="P58" s="1931"/>
      <c r="Q58" s="1931"/>
      <c r="R58" s="1931"/>
      <c r="S58" s="1931"/>
      <c r="T58" s="1931"/>
      <c r="U58" s="1931"/>
      <c r="V58" s="1931"/>
      <c r="W58" s="1931"/>
      <c r="X58" s="1931"/>
      <c r="Y58" s="1931"/>
      <c r="Z58" s="1931"/>
      <c r="AA58" s="1931"/>
      <c r="AB58" s="1931"/>
      <c r="AC58" s="1931"/>
      <c r="AD58" s="1931"/>
      <c r="AE58" s="1931"/>
      <c r="AF58" s="1931"/>
      <c r="AH58" s="1927"/>
      <c r="AI58" s="1922"/>
      <c r="AJ58" s="1922"/>
      <c r="AK58" s="1922"/>
      <c r="AL58" s="1922"/>
      <c r="AM58" s="1922"/>
      <c r="AN58" s="1922"/>
      <c r="AO58" s="1922"/>
      <c r="AP58" s="1922"/>
      <c r="AQ58" s="1922"/>
      <c r="AR58" s="1922"/>
      <c r="AS58" s="1922"/>
      <c r="AT58" s="1922"/>
      <c r="AU58" s="1923"/>
      <c r="AW58" s="1986" t="str">
        <f t="shared" si="1"/>
        <v/>
      </c>
      <c r="AX58" s="1987"/>
      <c r="AY58" s="612" t="str">
        <f t="shared" si="2"/>
        <v/>
      </c>
      <c r="AZ58" s="219" t="str">
        <f t="shared" si="3"/>
        <v/>
      </c>
      <c r="BA58" s="219" t="str">
        <f t="shared" si="4"/>
        <v/>
      </c>
      <c r="BB58" s="219" t="str">
        <f t="shared" si="5"/>
        <v/>
      </c>
      <c r="BC58" s="220" t="str">
        <f t="shared" si="18"/>
        <v/>
      </c>
      <c r="BD58" s="9"/>
      <c r="BE58" s="9"/>
      <c r="BF58" s="2063" t="str">
        <f t="shared" si="6"/>
        <v/>
      </c>
      <c r="BG58" s="2063">
        <v>12</v>
      </c>
      <c r="BH58" s="2063" t="str">
        <f t="shared" si="7"/>
        <v/>
      </c>
      <c r="BI58" s="2063">
        <v>12</v>
      </c>
      <c r="BJ58" s="2063" t="str">
        <f t="shared" si="8"/>
        <v/>
      </c>
      <c r="BK58" s="2063">
        <v>12</v>
      </c>
      <c r="BL58" s="2063" t="str">
        <f t="shared" si="9"/>
        <v/>
      </c>
      <c r="BM58" s="2063">
        <v>12</v>
      </c>
      <c r="BN58" s="2063" t="str">
        <f t="shared" si="10"/>
        <v/>
      </c>
      <c r="BO58" s="2063">
        <v>12</v>
      </c>
      <c r="BP58" s="2063" t="str">
        <f t="shared" si="11"/>
        <v/>
      </c>
      <c r="BQ58" s="2063">
        <v>12</v>
      </c>
      <c r="BR58" s="2063" t="str">
        <f t="shared" si="12"/>
        <v/>
      </c>
      <c r="BS58" s="2063">
        <v>12</v>
      </c>
      <c r="BT58" s="2063" t="str">
        <f t="shared" si="13"/>
        <v/>
      </c>
      <c r="BU58" s="2063">
        <v>12</v>
      </c>
      <c r="BV58" s="2063" t="str">
        <f t="shared" si="14"/>
        <v/>
      </c>
      <c r="BW58" s="2063">
        <v>12</v>
      </c>
      <c r="BX58" s="2063" t="str">
        <f t="shared" si="15"/>
        <v/>
      </c>
      <c r="BY58" s="2063">
        <v>12</v>
      </c>
      <c r="BZ58" s="2063" t="str">
        <f t="shared" si="16"/>
        <v/>
      </c>
      <c r="CA58" s="2063">
        <v>12</v>
      </c>
      <c r="CB58" s="2063" t="str">
        <f t="shared" si="17"/>
        <v/>
      </c>
      <c r="CC58" s="2063">
        <v>12</v>
      </c>
    </row>
    <row r="59" spans="6:90" ht="18" customHeight="1">
      <c r="F59" s="254" t="s">
        <v>2</v>
      </c>
      <c r="G59" s="661">
        <f>SUM(G26:G58)</f>
        <v>0</v>
      </c>
      <c r="H59" s="242"/>
      <c r="I59" s="1973"/>
      <c r="J59" s="1919"/>
      <c r="K59" s="1919"/>
      <c r="L59" s="1919"/>
      <c r="M59" s="1919"/>
      <c r="N59" s="1919"/>
      <c r="O59" s="1919"/>
      <c r="P59" s="1919"/>
      <c r="Q59" s="1919"/>
      <c r="R59" s="1919"/>
      <c r="S59" s="1919"/>
      <c r="T59" s="1919"/>
      <c r="U59" s="1919"/>
      <c r="V59" s="1919"/>
      <c r="W59" s="1919"/>
      <c r="X59" s="1919"/>
      <c r="Y59" s="1919"/>
      <c r="Z59" s="1919"/>
      <c r="AA59" s="1919"/>
      <c r="AB59" s="1919"/>
      <c r="AC59" s="1919"/>
      <c r="AD59" s="1919"/>
      <c r="AE59" s="1919"/>
      <c r="AF59" s="1919"/>
      <c r="AH59" s="1919"/>
      <c r="AI59" s="1919"/>
      <c r="AJ59" s="1919"/>
      <c r="AK59" s="1919"/>
      <c r="AL59" s="1919"/>
      <c r="AM59" s="1919"/>
      <c r="AN59" s="1919"/>
      <c r="AO59" s="1919"/>
      <c r="AP59" s="1919"/>
      <c r="AQ59" s="1919"/>
      <c r="AR59" s="1919"/>
      <c r="AS59" s="1919"/>
      <c r="AT59" s="1919"/>
      <c r="AU59" s="1920"/>
      <c r="AW59" s="224"/>
      <c r="AX59" s="224"/>
      <c r="BD59" s="9"/>
      <c r="BE59" s="9"/>
    </row>
    <row r="60" spans="6:90" ht="15">
      <c r="H60" s="241"/>
      <c r="AI60" s="2"/>
      <c r="AZ60" s="9"/>
      <c r="BA60" s="9"/>
      <c r="BB60" s="9"/>
      <c r="BC60" s="9"/>
      <c r="BK60" s="9"/>
      <c r="BL60" s="9"/>
      <c r="BM60" s="9"/>
      <c r="BN60" s="9"/>
      <c r="BO60" s="9"/>
      <c r="BP60" s="9"/>
      <c r="BQ60" s="9"/>
      <c r="BR60" s="9"/>
      <c r="BS60" s="9"/>
      <c r="BT60" s="9"/>
      <c r="BU60" s="9"/>
    </row>
    <row r="61" spans="6:90" ht="15" hidden="1" outlineLevel="1">
      <c r="H61" s="241"/>
      <c r="AF61" s="2"/>
      <c r="AW61" s="9"/>
      <c r="AX61" s="9"/>
      <c r="AY61" s="9"/>
      <c r="AZ61" s="9"/>
      <c r="BH61" s="9"/>
      <c r="BI61" s="9"/>
      <c r="BJ61" s="9"/>
      <c r="BK61" s="9"/>
      <c r="BL61" s="9"/>
      <c r="BM61" s="9"/>
      <c r="BN61" s="9"/>
      <c r="BO61" s="9"/>
      <c r="BP61" s="9"/>
      <c r="BQ61" s="9"/>
      <c r="BR61" s="9"/>
    </row>
    <row r="62" spans="6:90" ht="15" hidden="1" outlineLevel="1">
      <c r="H62" s="241"/>
      <c r="AF62" s="2"/>
      <c r="BH62" s="9"/>
      <c r="BI62" s="9"/>
      <c r="BJ62" s="9"/>
      <c r="BK62" s="9"/>
      <c r="BL62" s="9"/>
      <c r="BM62" s="9"/>
      <c r="BN62" s="9"/>
      <c r="BO62" s="9"/>
      <c r="BP62" s="9"/>
      <c r="BQ62" s="9"/>
      <c r="BR62" s="9"/>
    </row>
    <row r="63" spans="6:90" ht="15" hidden="1" outlineLevel="1">
      <c r="F63" s="12" t="s">
        <v>217</v>
      </c>
      <c r="H63" s="241"/>
      <c r="BH63" s="9"/>
      <c r="BI63" s="9"/>
      <c r="BJ63" s="9"/>
      <c r="BK63" s="9"/>
      <c r="BL63" s="9"/>
      <c r="BM63" s="9"/>
      <c r="BN63" s="9"/>
      <c r="BO63" s="9"/>
      <c r="BP63" s="9"/>
      <c r="BQ63" s="9"/>
      <c r="BR63" s="9"/>
    </row>
    <row r="64" spans="6:90" ht="15" hidden="1" outlineLevel="1">
      <c r="H64" s="241"/>
      <c r="BH64" s="9"/>
      <c r="BI64" s="9"/>
      <c r="BJ64" s="9"/>
      <c r="BK64" s="9"/>
      <c r="BL64" s="9"/>
      <c r="BM64" s="9"/>
      <c r="BN64" s="9"/>
      <c r="BO64" s="9"/>
      <c r="BP64" s="9"/>
      <c r="BQ64" s="9"/>
      <c r="BR64" s="9"/>
    </row>
    <row r="65" spans="6:262" ht="15" hidden="1" outlineLevel="1">
      <c r="BH65" s="9"/>
      <c r="BI65" s="9"/>
      <c r="BJ65" s="9"/>
      <c r="BK65" s="9"/>
      <c r="BL65" s="9"/>
      <c r="BM65" s="9"/>
      <c r="BN65" s="9"/>
      <c r="BO65" s="9"/>
      <c r="BP65" s="9"/>
      <c r="BQ65" s="9"/>
      <c r="BR65" s="9"/>
    </row>
    <row r="66" spans="6:262" hidden="1" outlineLevel="1">
      <c r="F66" s="101" t="s">
        <v>218</v>
      </c>
      <c r="I66" s="1978">
        <f>G163</f>
        <v>0</v>
      </c>
      <c r="J66" s="1977"/>
    </row>
    <row r="67" spans="6:262" hidden="1" outlineLevel="1">
      <c r="F67" s="101" t="s">
        <v>219</v>
      </c>
      <c r="I67" s="1978">
        <f>G164</f>
        <v>0</v>
      </c>
      <c r="J67" s="1977"/>
    </row>
    <row r="68" spans="6:262" hidden="1" outlineLevel="1">
      <c r="F68" s="101" t="s">
        <v>220</v>
      </c>
      <c r="I68" s="1976">
        <f>G165</f>
        <v>0</v>
      </c>
      <c r="J68" s="1977"/>
    </row>
    <row r="69" spans="6:262" hidden="1" outlineLevel="1"/>
    <row r="70" spans="6:262" hidden="1" outlineLevel="1"/>
    <row r="71" spans="6:262" hidden="1" outlineLevel="1">
      <c r="F71" s="101" t="s">
        <v>221</v>
      </c>
      <c r="I71" s="1978"/>
      <c r="J71" s="1977"/>
    </row>
    <row r="72" spans="6:262" hidden="1" outlineLevel="1">
      <c r="F72" s="101" t="s">
        <v>219</v>
      </c>
      <c r="I72" s="1978"/>
      <c r="J72" s="1977"/>
    </row>
    <row r="73" spans="6:262" hidden="1" outlineLevel="1">
      <c r="F73" s="101" t="s">
        <v>222</v>
      </c>
      <c r="I73" s="1976"/>
      <c r="J73" s="1977"/>
    </row>
    <row r="74" spans="6:262" ht="10.5" hidden="1" customHeight="1" outlineLevel="1"/>
    <row r="75" spans="6:262" s="101" customFormat="1" hidden="1" outlineLevel="1">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60"/>
      <c r="AI75" s="160"/>
      <c r="AJ75" s="159"/>
      <c r="AK75" s="159"/>
      <c r="AL75" s="159"/>
      <c r="AM75" s="159"/>
      <c r="AN75" s="159"/>
      <c r="AO75" s="159"/>
      <c r="AP75" s="159"/>
    </row>
    <row r="76" spans="6:262" s="104" customFormat="1" ht="36" hidden="1" customHeight="1" outlineLevel="1" thickBot="1">
      <c r="F76" s="161" t="s">
        <v>223</v>
      </c>
      <c r="G76" s="161"/>
      <c r="H76" s="162"/>
      <c r="I76" s="162"/>
      <c r="J76" s="162"/>
      <c r="K76" s="162"/>
      <c r="L76" s="162"/>
      <c r="M76" s="163"/>
      <c r="N76" s="162"/>
      <c r="O76" s="162"/>
      <c r="P76" s="162"/>
      <c r="Q76" s="162"/>
      <c r="R76" s="162"/>
      <c r="S76" s="164"/>
      <c r="T76" s="162"/>
      <c r="U76" s="162"/>
      <c r="V76" s="162"/>
      <c r="W76" s="162"/>
      <c r="X76" s="162"/>
      <c r="Y76" s="162"/>
      <c r="Z76" s="162"/>
      <c r="AA76" s="162"/>
      <c r="AB76" s="162"/>
      <c r="AC76" s="162"/>
      <c r="AD76" s="162"/>
      <c r="AE76" s="162"/>
      <c r="AF76" s="106"/>
      <c r="AG76" s="109"/>
      <c r="AH76" s="106"/>
      <c r="AI76" s="106"/>
      <c r="AJ76" s="106"/>
      <c r="AK76" s="106"/>
      <c r="AL76" s="106"/>
      <c r="AM76" s="106"/>
      <c r="AN76" s="106"/>
      <c r="AO76" s="106"/>
      <c r="AP76" s="106"/>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03"/>
      <c r="EY76" s="103"/>
      <c r="EZ76" s="103"/>
      <c r="FA76" s="103"/>
      <c r="FB76" s="103"/>
      <c r="FC76" s="103"/>
      <c r="FD76" s="103"/>
      <c r="FE76" s="103"/>
      <c r="FF76" s="103"/>
      <c r="FG76" s="103"/>
      <c r="FH76" s="103"/>
      <c r="FI76" s="103"/>
      <c r="FJ76" s="103"/>
      <c r="FK76" s="103"/>
      <c r="FL76" s="103"/>
      <c r="FM76" s="103"/>
      <c r="FN76" s="103"/>
      <c r="FO76" s="103"/>
      <c r="FP76" s="103"/>
      <c r="FQ76" s="103"/>
      <c r="FR76" s="103"/>
      <c r="FS76" s="103"/>
      <c r="FT76" s="103"/>
      <c r="FU76" s="103"/>
      <c r="FV76" s="103"/>
      <c r="FW76" s="103"/>
      <c r="FX76" s="103"/>
      <c r="FY76" s="103"/>
      <c r="FZ76" s="103"/>
      <c r="GA76" s="103"/>
      <c r="GB76" s="103"/>
      <c r="GC76" s="103"/>
      <c r="GD76" s="103"/>
      <c r="GE76" s="103"/>
      <c r="GF76" s="103"/>
      <c r="GG76" s="103"/>
      <c r="GH76" s="103"/>
      <c r="GI76" s="103"/>
      <c r="GJ76" s="103"/>
      <c r="GK76" s="103"/>
      <c r="GL76" s="103"/>
      <c r="GM76" s="103"/>
      <c r="GN76" s="103"/>
      <c r="GO76" s="103"/>
      <c r="GP76" s="103"/>
      <c r="GQ76" s="103"/>
      <c r="GR76" s="103"/>
      <c r="GS76" s="103"/>
      <c r="GT76" s="103"/>
      <c r="GU76" s="103"/>
      <c r="GV76" s="103"/>
      <c r="GW76" s="103"/>
      <c r="GX76" s="103"/>
      <c r="GY76" s="103"/>
      <c r="GZ76" s="103"/>
      <c r="HA76" s="103"/>
      <c r="HB76" s="103"/>
      <c r="HC76" s="103"/>
      <c r="HD76" s="103"/>
      <c r="HE76" s="103"/>
      <c r="HF76" s="103"/>
      <c r="HG76" s="103"/>
      <c r="HH76" s="103"/>
      <c r="HI76" s="103"/>
      <c r="HJ76" s="103"/>
      <c r="HK76" s="103"/>
      <c r="HL76" s="103"/>
      <c r="HM76" s="103"/>
      <c r="HN76" s="103"/>
      <c r="HO76" s="103"/>
      <c r="HP76" s="103"/>
      <c r="HQ76" s="103"/>
      <c r="HR76" s="103"/>
      <c r="HS76" s="103"/>
      <c r="HT76" s="103"/>
      <c r="HU76" s="103"/>
      <c r="HV76" s="103"/>
      <c r="HW76" s="103"/>
      <c r="HX76" s="103"/>
      <c r="HY76" s="103"/>
      <c r="HZ76" s="103"/>
      <c r="IA76" s="103"/>
      <c r="IB76" s="103"/>
      <c r="IC76" s="103"/>
      <c r="ID76" s="103"/>
      <c r="IE76" s="103"/>
      <c r="IF76" s="103"/>
      <c r="IG76" s="103"/>
      <c r="IH76" s="103"/>
      <c r="II76" s="103"/>
      <c r="IJ76" s="103"/>
      <c r="IK76" s="103"/>
      <c r="IL76" s="103"/>
      <c r="IM76" s="103"/>
      <c r="IN76" s="103"/>
      <c r="IO76" s="103"/>
      <c r="IP76" s="103"/>
      <c r="IQ76" s="103"/>
      <c r="IR76" s="103"/>
      <c r="IS76" s="103"/>
      <c r="IT76" s="103"/>
      <c r="IU76" s="103"/>
      <c r="IV76" s="103"/>
      <c r="IW76" s="103"/>
      <c r="IX76" s="103"/>
      <c r="IY76" s="103"/>
      <c r="IZ76" s="103"/>
      <c r="JA76" s="103"/>
      <c r="JB76" s="103"/>
    </row>
    <row r="77" spans="6:262" hidden="1" outlineLevel="1"/>
    <row r="78" spans="6:262" hidden="1" outlineLevel="1"/>
    <row r="79" spans="6:262" hidden="1" outlineLevel="1"/>
    <row r="80" spans="6:262" ht="20" hidden="1" customHeight="1" outlineLevel="1">
      <c r="F80" s="253" t="s">
        <v>224</v>
      </c>
      <c r="G80" s="253" t="s">
        <v>203</v>
      </c>
      <c r="H80" s="1968" t="s">
        <v>206</v>
      </c>
      <c r="I80" s="1968"/>
      <c r="J80" s="1968" t="s">
        <v>207</v>
      </c>
      <c r="K80" s="1968"/>
      <c r="L80" s="1968" t="s">
        <v>208</v>
      </c>
      <c r="M80" s="1968"/>
      <c r="N80" s="1968" t="s">
        <v>209</v>
      </c>
      <c r="O80" s="1968"/>
      <c r="P80" s="1968" t="s">
        <v>0</v>
      </c>
      <c r="Q80" s="1968"/>
      <c r="R80" s="1968" t="s">
        <v>210</v>
      </c>
      <c r="S80" s="1968"/>
      <c r="T80" s="1968" t="s">
        <v>211</v>
      </c>
      <c r="U80" s="1968"/>
      <c r="V80" s="1968" t="s">
        <v>212</v>
      </c>
      <c r="W80" s="1968"/>
      <c r="X80" s="1968" t="s">
        <v>1</v>
      </c>
      <c r="Y80" s="1968"/>
      <c r="Z80" s="1968" t="s">
        <v>213</v>
      </c>
      <c r="AA80" s="1968"/>
      <c r="AB80" s="1968" t="s">
        <v>214</v>
      </c>
      <c r="AC80" s="1968"/>
      <c r="AD80" s="1968" t="s">
        <v>215</v>
      </c>
      <c r="AE80" s="1968"/>
    </row>
    <row r="81" spans="6:31" ht="25" hidden="1" customHeight="1" outlineLevel="1">
      <c r="F81" s="254"/>
      <c r="G81" s="616" t="s">
        <v>127</v>
      </c>
      <c r="H81" s="1972" t="s">
        <v>62</v>
      </c>
      <c r="I81" s="1932"/>
      <c r="J81" s="1972" t="s">
        <v>62</v>
      </c>
      <c r="K81" s="1932"/>
      <c r="L81" s="1972" t="s">
        <v>62</v>
      </c>
      <c r="M81" s="1932"/>
      <c r="N81" s="1972" t="s">
        <v>62</v>
      </c>
      <c r="O81" s="1932"/>
      <c r="P81" s="1972" t="s">
        <v>62</v>
      </c>
      <c r="Q81" s="1932"/>
      <c r="R81" s="1972" t="s">
        <v>62</v>
      </c>
      <c r="S81" s="1932"/>
      <c r="T81" s="1972" t="s">
        <v>62</v>
      </c>
      <c r="U81" s="1932"/>
      <c r="V81" s="1972" t="s">
        <v>62</v>
      </c>
      <c r="W81" s="1932"/>
      <c r="X81" s="1972" t="s">
        <v>62</v>
      </c>
      <c r="Y81" s="1932"/>
      <c r="Z81" s="1972" t="s">
        <v>62</v>
      </c>
      <c r="AA81" s="1932"/>
      <c r="AB81" s="1972" t="s">
        <v>62</v>
      </c>
      <c r="AC81" s="1932"/>
      <c r="AD81" s="1972" t="s">
        <v>62</v>
      </c>
      <c r="AE81" s="1932"/>
    </row>
    <row r="82" spans="6:31" hidden="1" outlineLevel="1">
      <c r="F82" s="258" t="str">
        <f>IF(F26="","",F26)</f>
        <v/>
      </c>
      <c r="G82" s="259">
        <f t="shared" ref="G82:G114" si="19">G26</f>
        <v>0</v>
      </c>
      <c r="H82" s="1970">
        <f>MAX(IF($F82="",0,BF26-H$121),0)</f>
        <v>0</v>
      </c>
      <c r="I82" s="1971"/>
      <c r="J82" s="1970">
        <f>MAX(IF($F82="",0,BH26-J$121),0)</f>
        <v>0</v>
      </c>
      <c r="K82" s="1971"/>
      <c r="L82" s="1970">
        <f>MAX(IF($F82="",0,BJ26-L$121),0)</f>
        <v>0</v>
      </c>
      <c r="M82" s="1971"/>
      <c r="N82" s="1970">
        <f>MAX(IF($F82="",0,BL26-N$121),0)</f>
        <v>0</v>
      </c>
      <c r="O82" s="1971"/>
      <c r="P82" s="1970">
        <f>MAX(IF($F82="",0,BN26-P$121),0)</f>
        <v>0</v>
      </c>
      <c r="Q82" s="1971"/>
      <c r="R82" s="1970">
        <f>MAX(IF($F82="",0,BP26-R$121),0)</f>
        <v>0</v>
      </c>
      <c r="S82" s="1971"/>
      <c r="T82" s="1970">
        <f>MAX(IF($F82="",0,BR26-T$121),0)</f>
        <v>0</v>
      </c>
      <c r="U82" s="1971"/>
      <c r="V82" s="1970">
        <f>MAX(IF($F82="",0,BT26-V$121),0)</f>
        <v>0</v>
      </c>
      <c r="W82" s="1971"/>
      <c r="X82" s="1970">
        <f>MAX(IF($F82="",0,BV26-X$121),0)</f>
        <v>0</v>
      </c>
      <c r="Y82" s="1971"/>
      <c r="Z82" s="1970">
        <f>MAX(IF($F82="",0,BX26-Z$121),0)</f>
        <v>0</v>
      </c>
      <c r="AA82" s="1971"/>
      <c r="AB82" s="1970">
        <f>MAX(IF($F82="",0,BZ26-AB$121),0)</f>
        <v>0</v>
      </c>
      <c r="AC82" s="1971"/>
      <c r="AD82" s="1970">
        <f>MAX(IF($F82="",0,CB26-AD$121),0)</f>
        <v>0</v>
      </c>
      <c r="AE82" s="1971"/>
    </row>
    <row r="83" spans="6:31" hidden="1" outlineLevel="1">
      <c r="F83" s="258" t="str">
        <f t="shared" ref="F83:F114" si="20">IF(F27="","",F27)</f>
        <v/>
      </c>
      <c r="G83" s="259">
        <f t="shared" si="19"/>
        <v>0</v>
      </c>
      <c r="H83" s="1970">
        <f t="shared" ref="H83:H114" si="21">MAX(IF($F83="",0,BF27-H$121),0)</f>
        <v>0</v>
      </c>
      <c r="I83" s="1971"/>
      <c r="J83" s="1970">
        <f t="shared" ref="J83:J114" si="22">MAX(IF($F83="",0,BH27-J$121),0)</f>
        <v>0</v>
      </c>
      <c r="K83" s="1971"/>
      <c r="L83" s="1970">
        <f t="shared" ref="L83:L114" si="23">MAX(IF($F83="",0,BJ27-L$121),0)</f>
        <v>0</v>
      </c>
      <c r="M83" s="1971"/>
      <c r="N83" s="1970">
        <f t="shared" ref="N83:N114" si="24">MAX(IF($F83="",0,BL27-N$121),0)</f>
        <v>0</v>
      </c>
      <c r="O83" s="1971"/>
      <c r="P83" s="1970">
        <f t="shared" ref="P83:P114" si="25">MAX(IF($F83="",0,BN27-P$121),0)</f>
        <v>0</v>
      </c>
      <c r="Q83" s="1971"/>
      <c r="R83" s="1970">
        <f t="shared" ref="R83:R114" si="26">MAX(IF($F83="",0,BP27-R$121),0)</f>
        <v>0</v>
      </c>
      <c r="S83" s="1971"/>
      <c r="T83" s="1970">
        <f t="shared" ref="T83:T114" si="27">MAX(IF($F83="",0,BR27-T$121),0)</f>
        <v>0</v>
      </c>
      <c r="U83" s="1971"/>
      <c r="V83" s="1970">
        <f t="shared" ref="V83:V114" si="28">MAX(IF($F83="",0,BT27-V$121),0)</f>
        <v>0</v>
      </c>
      <c r="W83" s="1971"/>
      <c r="X83" s="1970">
        <f t="shared" ref="X83:X114" si="29">MAX(IF($F83="",0,BV27-X$121),0)</f>
        <v>0</v>
      </c>
      <c r="Y83" s="1971"/>
      <c r="Z83" s="1970">
        <f t="shared" ref="Z83:Z114" si="30">MAX(IF($F83="",0,BX27-Z$121),0)</f>
        <v>0</v>
      </c>
      <c r="AA83" s="1971"/>
      <c r="AB83" s="1970">
        <f t="shared" ref="AB83:AB114" si="31">MAX(IF($F83="",0,BZ27-AB$121),0)</f>
        <v>0</v>
      </c>
      <c r="AC83" s="1971"/>
      <c r="AD83" s="1970">
        <f t="shared" ref="AD83:AD114" si="32">MAX(IF($F83="",0,CB27-AD$121),0)</f>
        <v>0</v>
      </c>
      <c r="AE83" s="1971"/>
    </row>
    <row r="84" spans="6:31" hidden="1" outlineLevel="1">
      <c r="F84" s="258" t="str">
        <f t="shared" si="20"/>
        <v/>
      </c>
      <c r="G84" s="259">
        <f t="shared" si="19"/>
        <v>0</v>
      </c>
      <c r="H84" s="1970">
        <f t="shared" si="21"/>
        <v>0</v>
      </c>
      <c r="I84" s="1971"/>
      <c r="J84" s="1970">
        <f t="shared" si="22"/>
        <v>0</v>
      </c>
      <c r="K84" s="1971"/>
      <c r="L84" s="1970">
        <f t="shared" si="23"/>
        <v>0</v>
      </c>
      <c r="M84" s="1971"/>
      <c r="N84" s="1970">
        <f t="shared" si="24"/>
        <v>0</v>
      </c>
      <c r="O84" s="1971"/>
      <c r="P84" s="1970">
        <f t="shared" si="25"/>
        <v>0</v>
      </c>
      <c r="Q84" s="1971"/>
      <c r="R84" s="1970">
        <f t="shared" si="26"/>
        <v>0</v>
      </c>
      <c r="S84" s="1971"/>
      <c r="T84" s="1970">
        <f t="shared" si="27"/>
        <v>0</v>
      </c>
      <c r="U84" s="1971"/>
      <c r="V84" s="1970">
        <f t="shared" si="28"/>
        <v>0</v>
      </c>
      <c r="W84" s="1971"/>
      <c r="X84" s="1970">
        <f t="shared" si="29"/>
        <v>0</v>
      </c>
      <c r="Y84" s="1971"/>
      <c r="Z84" s="1970">
        <f t="shared" si="30"/>
        <v>0</v>
      </c>
      <c r="AA84" s="1971"/>
      <c r="AB84" s="1970">
        <f t="shared" si="31"/>
        <v>0</v>
      </c>
      <c r="AC84" s="1971"/>
      <c r="AD84" s="1970">
        <f t="shared" si="32"/>
        <v>0</v>
      </c>
      <c r="AE84" s="1971"/>
    </row>
    <row r="85" spans="6:31" hidden="1" outlineLevel="1">
      <c r="F85" s="258" t="str">
        <f t="shared" si="20"/>
        <v/>
      </c>
      <c r="G85" s="259">
        <f t="shared" si="19"/>
        <v>0</v>
      </c>
      <c r="H85" s="1970">
        <f t="shared" si="21"/>
        <v>0</v>
      </c>
      <c r="I85" s="1971"/>
      <c r="J85" s="1970">
        <f t="shared" si="22"/>
        <v>0</v>
      </c>
      <c r="K85" s="1971"/>
      <c r="L85" s="1970">
        <f t="shared" si="23"/>
        <v>0</v>
      </c>
      <c r="M85" s="1971"/>
      <c r="N85" s="1970">
        <f t="shared" si="24"/>
        <v>0</v>
      </c>
      <c r="O85" s="1971"/>
      <c r="P85" s="1970">
        <f t="shared" si="25"/>
        <v>0</v>
      </c>
      <c r="Q85" s="1971"/>
      <c r="R85" s="1970">
        <f t="shared" si="26"/>
        <v>0</v>
      </c>
      <c r="S85" s="1971"/>
      <c r="T85" s="1970">
        <f t="shared" si="27"/>
        <v>0</v>
      </c>
      <c r="U85" s="1971"/>
      <c r="V85" s="1970">
        <f t="shared" si="28"/>
        <v>0</v>
      </c>
      <c r="W85" s="1971"/>
      <c r="X85" s="1970">
        <f t="shared" si="29"/>
        <v>0</v>
      </c>
      <c r="Y85" s="1971"/>
      <c r="Z85" s="1970">
        <f t="shared" si="30"/>
        <v>0</v>
      </c>
      <c r="AA85" s="1971"/>
      <c r="AB85" s="1970">
        <f t="shared" si="31"/>
        <v>0</v>
      </c>
      <c r="AC85" s="1971"/>
      <c r="AD85" s="1970">
        <f t="shared" si="32"/>
        <v>0</v>
      </c>
      <c r="AE85" s="1971"/>
    </row>
    <row r="86" spans="6:31" hidden="1" outlineLevel="1">
      <c r="F86" s="258" t="str">
        <f t="shared" si="20"/>
        <v/>
      </c>
      <c r="G86" s="259">
        <f t="shared" si="19"/>
        <v>0</v>
      </c>
      <c r="H86" s="1970">
        <f t="shared" si="21"/>
        <v>0</v>
      </c>
      <c r="I86" s="1971"/>
      <c r="J86" s="1970">
        <f t="shared" si="22"/>
        <v>0</v>
      </c>
      <c r="K86" s="1971"/>
      <c r="L86" s="1970">
        <f t="shared" si="23"/>
        <v>0</v>
      </c>
      <c r="M86" s="1971"/>
      <c r="N86" s="1970">
        <f t="shared" si="24"/>
        <v>0</v>
      </c>
      <c r="O86" s="1971"/>
      <c r="P86" s="1970">
        <f t="shared" si="25"/>
        <v>0</v>
      </c>
      <c r="Q86" s="1971"/>
      <c r="R86" s="1970">
        <f t="shared" si="26"/>
        <v>0</v>
      </c>
      <c r="S86" s="1971"/>
      <c r="T86" s="1970">
        <f t="shared" si="27"/>
        <v>0</v>
      </c>
      <c r="U86" s="1971"/>
      <c r="V86" s="1970">
        <f t="shared" si="28"/>
        <v>0</v>
      </c>
      <c r="W86" s="1971"/>
      <c r="X86" s="1970">
        <f t="shared" si="29"/>
        <v>0</v>
      </c>
      <c r="Y86" s="1971"/>
      <c r="Z86" s="1970">
        <f t="shared" si="30"/>
        <v>0</v>
      </c>
      <c r="AA86" s="1971"/>
      <c r="AB86" s="1970">
        <f t="shared" si="31"/>
        <v>0</v>
      </c>
      <c r="AC86" s="1971"/>
      <c r="AD86" s="1970">
        <f t="shared" si="32"/>
        <v>0</v>
      </c>
      <c r="AE86" s="1971"/>
    </row>
    <row r="87" spans="6:31" hidden="1" outlineLevel="1">
      <c r="F87" s="258" t="str">
        <f t="shared" si="20"/>
        <v/>
      </c>
      <c r="G87" s="259">
        <f t="shared" si="19"/>
        <v>0</v>
      </c>
      <c r="H87" s="1970">
        <f t="shared" si="21"/>
        <v>0</v>
      </c>
      <c r="I87" s="1971"/>
      <c r="J87" s="1970">
        <f t="shared" si="22"/>
        <v>0</v>
      </c>
      <c r="K87" s="1971"/>
      <c r="L87" s="1970">
        <f t="shared" si="23"/>
        <v>0</v>
      </c>
      <c r="M87" s="1971"/>
      <c r="N87" s="1970">
        <f t="shared" si="24"/>
        <v>0</v>
      </c>
      <c r="O87" s="1971"/>
      <c r="P87" s="1970">
        <f t="shared" si="25"/>
        <v>0</v>
      </c>
      <c r="Q87" s="1971"/>
      <c r="R87" s="1970">
        <f t="shared" si="26"/>
        <v>0</v>
      </c>
      <c r="S87" s="1971"/>
      <c r="T87" s="1970">
        <f t="shared" si="27"/>
        <v>0</v>
      </c>
      <c r="U87" s="1971"/>
      <c r="V87" s="1970">
        <f t="shared" si="28"/>
        <v>0</v>
      </c>
      <c r="W87" s="1971"/>
      <c r="X87" s="1970">
        <f t="shared" si="29"/>
        <v>0</v>
      </c>
      <c r="Y87" s="1971"/>
      <c r="Z87" s="1970">
        <f t="shared" si="30"/>
        <v>0</v>
      </c>
      <c r="AA87" s="1971"/>
      <c r="AB87" s="1970">
        <f t="shared" si="31"/>
        <v>0</v>
      </c>
      <c r="AC87" s="1971"/>
      <c r="AD87" s="1970">
        <f t="shared" si="32"/>
        <v>0</v>
      </c>
      <c r="AE87" s="1971"/>
    </row>
    <row r="88" spans="6:31" hidden="1" outlineLevel="1">
      <c r="F88" s="258" t="str">
        <f t="shared" si="20"/>
        <v/>
      </c>
      <c r="G88" s="259">
        <f t="shared" si="19"/>
        <v>0</v>
      </c>
      <c r="H88" s="1970">
        <f t="shared" si="21"/>
        <v>0</v>
      </c>
      <c r="I88" s="1971"/>
      <c r="J88" s="1970">
        <f t="shared" si="22"/>
        <v>0</v>
      </c>
      <c r="K88" s="1971"/>
      <c r="L88" s="1970">
        <f t="shared" si="23"/>
        <v>0</v>
      </c>
      <c r="M88" s="1971"/>
      <c r="N88" s="1970">
        <f t="shared" si="24"/>
        <v>0</v>
      </c>
      <c r="O88" s="1971"/>
      <c r="P88" s="1970">
        <f t="shared" si="25"/>
        <v>0</v>
      </c>
      <c r="Q88" s="1971"/>
      <c r="R88" s="1970">
        <f t="shared" si="26"/>
        <v>0</v>
      </c>
      <c r="S88" s="1971"/>
      <c r="T88" s="1970">
        <f t="shared" si="27"/>
        <v>0</v>
      </c>
      <c r="U88" s="1971"/>
      <c r="V88" s="1970">
        <f t="shared" si="28"/>
        <v>0</v>
      </c>
      <c r="W88" s="1971"/>
      <c r="X88" s="1970">
        <f t="shared" si="29"/>
        <v>0</v>
      </c>
      <c r="Y88" s="1971"/>
      <c r="Z88" s="1970">
        <f t="shared" si="30"/>
        <v>0</v>
      </c>
      <c r="AA88" s="1971"/>
      <c r="AB88" s="1970">
        <f t="shared" si="31"/>
        <v>0</v>
      </c>
      <c r="AC88" s="1971"/>
      <c r="AD88" s="1970">
        <f t="shared" si="32"/>
        <v>0</v>
      </c>
      <c r="AE88" s="1971"/>
    </row>
    <row r="89" spans="6:31" hidden="1" outlineLevel="1">
      <c r="F89" s="258" t="str">
        <f t="shared" si="20"/>
        <v/>
      </c>
      <c r="G89" s="259">
        <f t="shared" si="19"/>
        <v>0</v>
      </c>
      <c r="H89" s="1970">
        <f t="shared" si="21"/>
        <v>0</v>
      </c>
      <c r="I89" s="1971"/>
      <c r="J89" s="1970">
        <f t="shared" si="22"/>
        <v>0</v>
      </c>
      <c r="K89" s="1971"/>
      <c r="L89" s="1970">
        <f t="shared" si="23"/>
        <v>0</v>
      </c>
      <c r="M89" s="1971"/>
      <c r="N89" s="1970">
        <f t="shared" si="24"/>
        <v>0</v>
      </c>
      <c r="O89" s="1971"/>
      <c r="P89" s="1970">
        <f t="shared" si="25"/>
        <v>0</v>
      </c>
      <c r="Q89" s="1971"/>
      <c r="R89" s="1970">
        <f t="shared" si="26"/>
        <v>0</v>
      </c>
      <c r="S89" s="1971"/>
      <c r="T89" s="1970">
        <f t="shared" si="27"/>
        <v>0</v>
      </c>
      <c r="U89" s="1971"/>
      <c r="V89" s="1970">
        <f t="shared" si="28"/>
        <v>0</v>
      </c>
      <c r="W89" s="1971"/>
      <c r="X89" s="1970">
        <f t="shared" si="29"/>
        <v>0</v>
      </c>
      <c r="Y89" s="1971"/>
      <c r="Z89" s="1970">
        <f t="shared" si="30"/>
        <v>0</v>
      </c>
      <c r="AA89" s="1971"/>
      <c r="AB89" s="1970">
        <f t="shared" si="31"/>
        <v>0</v>
      </c>
      <c r="AC89" s="1971"/>
      <c r="AD89" s="1970">
        <f t="shared" si="32"/>
        <v>0</v>
      </c>
      <c r="AE89" s="1971"/>
    </row>
    <row r="90" spans="6:31" hidden="1" outlineLevel="1">
      <c r="F90" s="258" t="str">
        <f t="shared" si="20"/>
        <v/>
      </c>
      <c r="G90" s="259">
        <f t="shared" si="19"/>
        <v>0</v>
      </c>
      <c r="H90" s="1970">
        <f t="shared" si="21"/>
        <v>0</v>
      </c>
      <c r="I90" s="1971"/>
      <c r="J90" s="1970">
        <f t="shared" si="22"/>
        <v>0</v>
      </c>
      <c r="K90" s="1971"/>
      <c r="L90" s="1970">
        <f t="shared" si="23"/>
        <v>0</v>
      </c>
      <c r="M90" s="1971"/>
      <c r="N90" s="1970">
        <f t="shared" si="24"/>
        <v>0</v>
      </c>
      <c r="O90" s="1971"/>
      <c r="P90" s="1970">
        <f t="shared" si="25"/>
        <v>0</v>
      </c>
      <c r="Q90" s="1971"/>
      <c r="R90" s="1970">
        <f t="shared" si="26"/>
        <v>0</v>
      </c>
      <c r="S90" s="1971"/>
      <c r="T90" s="1970">
        <f t="shared" si="27"/>
        <v>0</v>
      </c>
      <c r="U90" s="1971"/>
      <c r="V90" s="1970">
        <f t="shared" si="28"/>
        <v>0</v>
      </c>
      <c r="W90" s="1971"/>
      <c r="X90" s="1970">
        <f t="shared" si="29"/>
        <v>0</v>
      </c>
      <c r="Y90" s="1971"/>
      <c r="Z90" s="1970">
        <f t="shared" si="30"/>
        <v>0</v>
      </c>
      <c r="AA90" s="1971"/>
      <c r="AB90" s="1970">
        <f t="shared" si="31"/>
        <v>0</v>
      </c>
      <c r="AC90" s="1971"/>
      <c r="AD90" s="1970">
        <f t="shared" si="32"/>
        <v>0</v>
      </c>
      <c r="AE90" s="1971"/>
    </row>
    <row r="91" spans="6:31" hidden="1" outlineLevel="1">
      <c r="F91" s="258" t="str">
        <f t="shared" si="20"/>
        <v/>
      </c>
      <c r="G91" s="259">
        <f t="shared" si="19"/>
        <v>0</v>
      </c>
      <c r="H91" s="1970">
        <f t="shared" si="21"/>
        <v>0</v>
      </c>
      <c r="I91" s="1971"/>
      <c r="J91" s="1970">
        <f t="shared" si="22"/>
        <v>0</v>
      </c>
      <c r="K91" s="1971"/>
      <c r="L91" s="1970">
        <f t="shared" si="23"/>
        <v>0</v>
      </c>
      <c r="M91" s="1971"/>
      <c r="N91" s="1970">
        <f t="shared" si="24"/>
        <v>0</v>
      </c>
      <c r="O91" s="1971"/>
      <c r="P91" s="1970">
        <f t="shared" si="25"/>
        <v>0</v>
      </c>
      <c r="Q91" s="1971"/>
      <c r="R91" s="1970">
        <f t="shared" si="26"/>
        <v>0</v>
      </c>
      <c r="S91" s="1971"/>
      <c r="T91" s="1970">
        <f t="shared" si="27"/>
        <v>0</v>
      </c>
      <c r="U91" s="1971"/>
      <c r="V91" s="1970">
        <f t="shared" si="28"/>
        <v>0</v>
      </c>
      <c r="W91" s="1971"/>
      <c r="X91" s="1970">
        <f t="shared" si="29"/>
        <v>0</v>
      </c>
      <c r="Y91" s="1971"/>
      <c r="Z91" s="1970">
        <f t="shared" si="30"/>
        <v>0</v>
      </c>
      <c r="AA91" s="1971"/>
      <c r="AB91" s="1970">
        <f t="shared" si="31"/>
        <v>0</v>
      </c>
      <c r="AC91" s="1971"/>
      <c r="AD91" s="1970">
        <f t="shared" si="32"/>
        <v>0</v>
      </c>
      <c r="AE91" s="1971"/>
    </row>
    <row r="92" spans="6:31" hidden="1" outlineLevel="1">
      <c r="F92" s="258" t="str">
        <f t="shared" si="20"/>
        <v/>
      </c>
      <c r="G92" s="259">
        <f t="shared" si="19"/>
        <v>0</v>
      </c>
      <c r="H92" s="1970">
        <f t="shared" si="21"/>
        <v>0</v>
      </c>
      <c r="I92" s="1971"/>
      <c r="J92" s="1970">
        <f t="shared" si="22"/>
        <v>0</v>
      </c>
      <c r="K92" s="1971"/>
      <c r="L92" s="1970">
        <f t="shared" si="23"/>
        <v>0</v>
      </c>
      <c r="M92" s="1971"/>
      <c r="N92" s="1970">
        <f t="shared" si="24"/>
        <v>0</v>
      </c>
      <c r="O92" s="1971"/>
      <c r="P92" s="1970">
        <f t="shared" si="25"/>
        <v>0</v>
      </c>
      <c r="Q92" s="1971"/>
      <c r="R92" s="1970">
        <f t="shared" si="26"/>
        <v>0</v>
      </c>
      <c r="S92" s="1971"/>
      <c r="T92" s="1970">
        <f t="shared" si="27"/>
        <v>0</v>
      </c>
      <c r="U92" s="1971"/>
      <c r="V92" s="1970">
        <f t="shared" si="28"/>
        <v>0</v>
      </c>
      <c r="W92" s="1971"/>
      <c r="X92" s="1970">
        <f t="shared" si="29"/>
        <v>0</v>
      </c>
      <c r="Y92" s="1971"/>
      <c r="Z92" s="1970">
        <f t="shared" si="30"/>
        <v>0</v>
      </c>
      <c r="AA92" s="1971"/>
      <c r="AB92" s="1970">
        <f t="shared" si="31"/>
        <v>0</v>
      </c>
      <c r="AC92" s="1971"/>
      <c r="AD92" s="1970">
        <f t="shared" si="32"/>
        <v>0</v>
      </c>
      <c r="AE92" s="1971"/>
    </row>
    <row r="93" spans="6:31" hidden="1" outlineLevel="1">
      <c r="F93" s="258" t="str">
        <f t="shared" si="20"/>
        <v/>
      </c>
      <c r="G93" s="259">
        <f t="shared" si="19"/>
        <v>0</v>
      </c>
      <c r="H93" s="1970">
        <f t="shared" si="21"/>
        <v>0</v>
      </c>
      <c r="I93" s="1971"/>
      <c r="J93" s="1970">
        <f t="shared" si="22"/>
        <v>0</v>
      </c>
      <c r="K93" s="1971"/>
      <c r="L93" s="1970">
        <f t="shared" si="23"/>
        <v>0</v>
      </c>
      <c r="M93" s="1971"/>
      <c r="N93" s="1970">
        <f t="shared" si="24"/>
        <v>0</v>
      </c>
      <c r="O93" s="1971"/>
      <c r="P93" s="1970">
        <f t="shared" si="25"/>
        <v>0</v>
      </c>
      <c r="Q93" s="1971"/>
      <c r="R93" s="1970">
        <f t="shared" si="26"/>
        <v>0</v>
      </c>
      <c r="S93" s="1971"/>
      <c r="T93" s="1970">
        <f t="shared" si="27"/>
        <v>0</v>
      </c>
      <c r="U93" s="1971"/>
      <c r="V93" s="1970">
        <f t="shared" si="28"/>
        <v>0</v>
      </c>
      <c r="W93" s="1971"/>
      <c r="X93" s="1970">
        <f t="shared" si="29"/>
        <v>0</v>
      </c>
      <c r="Y93" s="1971"/>
      <c r="Z93" s="1970">
        <f t="shared" si="30"/>
        <v>0</v>
      </c>
      <c r="AA93" s="1971"/>
      <c r="AB93" s="1970">
        <f t="shared" si="31"/>
        <v>0</v>
      </c>
      <c r="AC93" s="1971"/>
      <c r="AD93" s="1970">
        <f t="shared" si="32"/>
        <v>0</v>
      </c>
      <c r="AE93" s="1971"/>
    </row>
    <row r="94" spans="6:31" hidden="1" outlineLevel="1">
      <c r="F94" s="258" t="str">
        <f t="shared" si="20"/>
        <v/>
      </c>
      <c r="G94" s="259">
        <f t="shared" si="19"/>
        <v>0</v>
      </c>
      <c r="H94" s="1970">
        <f t="shared" si="21"/>
        <v>0</v>
      </c>
      <c r="I94" s="1971"/>
      <c r="J94" s="1970">
        <f t="shared" si="22"/>
        <v>0</v>
      </c>
      <c r="K94" s="1971"/>
      <c r="L94" s="1970">
        <f t="shared" si="23"/>
        <v>0</v>
      </c>
      <c r="M94" s="1971"/>
      <c r="N94" s="1970">
        <f t="shared" si="24"/>
        <v>0</v>
      </c>
      <c r="O94" s="1971"/>
      <c r="P94" s="1970">
        <f t="shared" si="25"/>
        <v>0</v>
      </c>
      <c r="Q94" s="1971"/>
      <c r="R94" s="1970">
        <f t="shared" si="26"/>
        <v>0</v>
      </c>
      <c r="S94" s="1971"/>
      <c r="T94" s="1970">
        <f t="shared" si="27"/>
        <v>0</v>
      </c>
      <c r="U94" s="1971"/>
      <c r="V94" s="1970">
        <f t="shared" si="28"/>
        <v>0</v>
      </c>
      <c r="W94" s="1971"/>
      <c r="X94" s="1970">
        <f t="shared" si="29"/>
        <v>0</v>
      </c>
      <c r="Y94" s="1971"/>
      <c r="Z94" s="1970">
        <f t="shared" si="30"/>
        <v>0</v>
      </c>
      <c r="AA94" s="1971"/>
      <c r="AB94" s="1970">
        <f t="shared" si="31"/>
        <v>0</v>
      </c>
      <c r="AC94" s="1971"/>
      <c r="AD94" s="1970">
        <f t="shared" si="32"/>
        <v>0</v>
      </c>
      <c r="AE94" s="1971"/>
    </row>
    <row r="95" spans="6:31" hidden="1" outlineLevel="1">
      <c r="F95" s="258" t="str">
        <f t="shared" si="20"/>
        <v/>
      </c>
      <c r="G95" s="259">
        <f t="shared" si="19"/>
        <v>0</v>
      </c>
      <c r="H95" s="1970">
        <f t="shared" si="21"/>
        <v>0</v>
      </c>
      <c r="I95" s="1971"/>
      <c r="J95" s="1970">
        <f t="shared" si="22"/>
        <v>0</v>
      </c>
      <c r="K95" s="1971"/>
      <c r="L95" s="1970">
        <f t="shared" si="23"/>
        <v>0</v>
      </c>
      <c r="M95" s="1971"/>
      <c r="N95" s="1970">
        <f t="shared" si="24"/>
        <v>0</v>
      </c>
      <c r="O95" s="1971"/>
      <c r="P95" s="1970">
        <f t="shared" si="25"/>
        <v>0</v>
      </c>
      <c r="Q95" s="1971"/>
      <c r="R95" s="1970">
        <f t="shared" si="26"/>
        <v>0</v>
      </c>
      <c r="S95" s="1971"/>
      <c r="T95" s="1970">
        <f t="shared" si="27"/>
        <v>0</v>
      </c>
      <c r="U95" s="1971"/>
      <c r="V95" s="1970">
        <f t="shared" si="28"/>
        <v>0</v>
      </c>
      <c r="W95" s="1971"/>
      <c r="X95" s="1970">
        <f t="shared" si="29"/>
        <v>0</v>
      </c>
      <c r="Y95" s="1971"/>
      <c r="Z95" s="1970">
        <f t="shared" si="30"/>
        <v>0</v>
      </c>
      <c r="AA95" s="1971"/>
      <c r="AB95" s="1970">
        <f t="shared" si="31"/>
        <v>0</v>
      </c>
      <c r="AC95" s="1971"/>
      <c r="AD95" s="1970">
        <f t="shared" si="32"/>
        <v>0</v>
      </c>
      <c r="AE95" s="1971"/>
    </row>
    <row r="96" spans="6:31" hidden="1" outlineLevel="1">
      <c r="F96" s="258" t="str">
        <f t="shared" si="20"/>
        <v/>
      </c>
      <c r="G96" s="259">
        <f>G40</f>
        <v>0</v>
      </c>
      <c r="H96" s="1970">
        <f t="shared" si="21"/>
        <v>0</v>
      </c>
      <c r="I96" s="1971"/>
      <c r="J96" s="1970">
        <f t="shared" si="22"/>
        <v>0</v>
      </c>
      <c r="K96" s="1971"/>
      <c r="L96" s="1970">
        <f t="shared" si="23"/>
        <v>0</v>
      </c>
      <c r="M96" s="1971"/>
      <c r="N96" s="1970">
        <f t="shared" si="24"/>
        <v>0</v>
      </c>
      <c r="O96" s="1971"/>
      <c r="P96" s="1970">
        <f t="shared" si="25"/>
        <v>0</v>
      </c>
      <c r="Q96" s="1971"/>
      <c r="R96" s="1970">
        <f t="shared" si="26"/>
        <v>0</v>
      </c>
      <c r="S96" s="1971"/>
      <c r="T96" s="1970">
        <f t="shared" si="27"/>
        <v>0</v>
      </c>
      <c r="U96" s="1971"/>
      <c r="V96" s="1970">
        <f t="shared" si="28"/>
        <v>0</v>
      </c>
      <c r="W96" s="1971"/>
      <c r="X96" s="1970">
        <f t="shared" si="29"/>
        <v>0</v>
      </c>
      <c r="Y96" s="1971"/>
      <c r="Z96" s="1970">
        <f t="shared" si="30"/>
        <v>0</v>
      </c>
      <c r="AA96" s="1971"/>
      <c r="AB96" s="1970">
        <f t="shared" si="31"/>
        <v>0</v>
      </c>
      <c r="AC96" s="1971"/>
      <c r="AD96" s="1970">
        <f t="shared" si="32"/>
        <v>0</v>
      </c>
      <c r="AE96" s="1971"/>
    </row>
    <row r="97" spans="6:31" hidden="1" outlineLevel="1">
      <c r="F97" s="258" t="str">
        <f t="shared" si="20"/>
        <v/>
      </c>
      <c r="G97" s="259">
        <f t="shared" si="19"/>
        <v>0</v>
      </c>
      <c r="H97" s="1970">
        <f t="shared" si="21"/>
        <v>0</v>
      </c>
      <c r="I97" s="1971"/>
      <c r="J97" s="1970">
        <f t="shared" si="22"/>
        <v>0</v>
      </c>
      <c r="K97" s="1971"/>
      <c r="L97" s="1970">
        <f t="shared" si="23"/>
        <v>0</v>
      </c>
      <c r="M97" s="1971"/>
      <c r="N97" s="1970">
        <f t="shared" si="24"/>
        <v>0</v>
      </c>
      <c r="O97" s="1971"/>
      <c r="P97" s="1970">
        <f t="shared" si="25"/>
        <v>0</v>
      </c>
      <c r="Q97" s="1971"/>
      <c r="R97" s="1970">
        <f t="shared" si="26"/>
        <v>0</v>
      </c>
      <c r="S97" s="1971"/>
      <c r="T97" s="1970">
        <f t="shared" si="27"/>
        <v>0</v>
      </c>
      <c r="U97" s="1971"/>
      <c r="V97" s="1970">
        <f t="shared" si="28"/>
        <v>0</v>
      </c>
      <c r="W97" s="1971"/>
      <c r="X97" s="1970">
        <f t="shared" si="29"/>
        <v>0</v>
      </c>
      <c r="Y97" s="1971"/>
      <c r="Z97" s="1970">
        <f t="shared" si="30"/>
        <v>0</v>
      </c>
      <c r="AA97" s="1971"/>
      <c r="AB97" s="1970">
        <f t="shared" si="31"/>
        <v>0</v>
      </c>
      <c r="AC97" s="1971"/>
      <c r="AD97" s="1970">
        <f t="shared" si="32"/>
        <v>0</v>
      </c>
      <c r="AE97" s="1971"/>
    </row>
    <row r="98" spans="6:31" hidden="1" outlineLevel="1">
      <c r="F98" s="258" t="str">
        <f t="shared" si="20"/>
        <v/>
      </c>
      <c r="G98" s="259">
        <f t="shared" si="19"/>
        <v>0</v>
      </c>
      <c r="H98" s="1970">
        <f t="shared" si="21"/>
        <v>0</v>
      </c>
      <c r="I98" s="1971"/>
      <c r="J98" s="1970">
        <f t="shared" si="22"/>
        <v>0</v>
      </c>
      <c r="K98" s="1971"/>
      <c r="L98" s="1970">
        <f t="shared" si="23"/>
        <v>0</v>
      </c>
      <c r="M98" s="1971"/>
      <c r="N98" s="1970">
        <f t="shared" si="24"/>
        <v>0</v>
      </c>
      <c r="O98" s="1971"/>
      <c r="P98" s="1970">
        <f t="shared" si="25"/>
        <v>0</v>
      </c>
      <c r="Q98" s="1971"/>
      <c r="R98" s="1970">
        <f t="shared" si="26"/>
        <v>0</v>
      </c>
      <c r="S98" s="1971"/>
      <c r="T98" s="1970">
        <f t="shared" si="27"/>
        <v>0</v>
      </c>
      <c r="U98" s="1971"/>
      <c r="V98" s="1970">
        <f t="shared" si="28"/>
        <v>0</v>
      </c>
      <c r="W98" s="1971"/>
      <c r="X98" s="1970">
        <f t="shared" si="29"/>
        <v>0</v>
      </c>
      <c r="Y98" s="1971"/>
      <c r="Z98" s="1970">
        <f t="shared" si="30"/>
        <v>0</v>
      </c>
      <c r="AA98" s="1971"/>
      <c r="AB98" s="1970">
        <f t="shared" si="31"/>
        <v>0</v>
      </c>
      <c r="AC98" s="1971"/>
      <c r="AD98" s="1970">
        <f t="shared" si="32"/>
        <v>0</v>
      </c>
      <c r="AE98" s="1971"/>
    </row>
    <row r="99" spans="6:31" hidden="1" outlineLevel="1">
      <c r="F99" s="258" t="str">
        <f t="shared" si="20"/>
        <v/>
      </c>
      <c r="G99" s="259">
        <f t="shared" si="19"/>
        <v>0</v>
      </c>
      <c r="H99" s="1970">
        <f t="shared" si="21"/>
        <v>0</v>
      </c>
      <c r="I99" s="1971"/>
      <c r="J99" s="1970">
        <f t="shared" si="22"/>
        <v>0</v>
      </c>
      <c r="K99" s="1971"/>
      <c r="L99" s="1970">
        <f t="shared" si="23"/>
        <v>0</v>
      </c>
      <c r="M99" s="1971"/>
      <c r="N99" s="1970">
        <f t="shared" si="24"/>
        <v>0</v>
      </c>
      <c r="O99" s="1971"/>
      <c r="P99" s="1970">
        <f t="shared" si="25"/>
        <v>0</v>
      </c>
      <c r="Q99" s="1971"/>
      <c r="R99" s="1970">
        <f t="shared" si="26"/>
        <v>0</v>
      </c>
      <c r="S99" s="1971"/>
      <c r="T99" s="1970">
        <f t="shared" si="27"/>
        <v>0</v>
      </c>
      <c r="U99" s="1971"/>
      <c r="V99" s="1970">
        <f t="shared" si="28"/>
        <v>0</v>
      </c>
      <c r="W99" s="1971"/>
      <c r="X99" s="1970">
        <f t="shared" si="29"/>
        <v>0</v>
      </c>
      <c r="Y99" s="1971"/>
      <c r="Z99" s="1970">
        <f t="shared" si="30"/>
        <v>0</v>
      </c>
      <c r="AA99" s="1971"/>
      <c r="AB99" s="1970">
        <f t="shared" si="31"/>
        <v>0</v>
      </c>
      <c r="AC99" s="1971"/>
      <c r="AD99" s="1970">
        <f t="shared" si="32"/>
        <v>0</v>
      </c>
      <c r="AE99" s="1971"/>
    </row>
    <row r="100" spans="6:31" hidden="1" outlineLevel="1">
      <c r="F100" s="258" t="str">
        <f t="shared" si="20"/>
        <v/>
      </c>
      <c r="G100" s="259">
        <f t="shared" si="19"/>
        <v>0</v>
      </c>
      <c r="H100" s="1970">
        <f t="shared" si="21"/>
        <v>0</v>
      </c>
      <c r="I100" s="1971"/>
      <c r="J100" s="1970">
        <f t="shared" si="22"/>
        <v>0</v>
      </c>
      <c r="K100" s="1971"/>
      <c r="L100" s="1970">
        <f t="shared" si="23"/>
        <v>0</v>
      </c>
      <c r="M100" s="1971"/>
      <c r="N100" s="1970">
        <f t="shared" si="24"/>
        <v>0</v>
      </c>
      <c r="O100" s="1971"/>
      <c r="P100" s="1970">
        <f t="shared" si="25"/>
        <v>0</v>
      </c>
      <c r="Q100" s="1971"/>
      <c r="R100" s="1970">
        <f t="shared" si="26"/>
        <v>0</v>
      </c>
      <c r="S100" s="1971"/>
      <c r="T100" s="1970">
        <f t="shared" si="27"/>
        <v>0</v>
      </c>
      <c r="U100" s="1971"/>
      <c r="V100" s="1970">
        <f t="shared" si="28"/>
        <v>0</v>
      </c>
      <c r="W100" s="1971"/>
      <c r="X100" s="1970">
        <f t="shared" si="29"/>
        <v>0</v>
      </c>
      <c r="Y100" s="1971"/>
      <c r="Z100" s="1970">
        <f t="shared" si="30"/>
        <v>0</v>
      </c>
      <c r="AA100" s="1971"/>
      <c r="AB100" s="1970">
        <f t="shared" si="31"/>
        <v>0</v>
      </c>
      <c r="AC100" s="1971"/>
      <c r="AD100" s="1970">
        <f t="shared" si="32"/>
        <v>0</v>
      </c>
      <c r="AE100" s="1971"/>
    </row>
    <row r="101" spans="6:31" hidden="1" outlineLevel="1">
      <c r="F101" s="258" t="str">
        <f t="shared" si="20"/>
        <v/>
      </c>
      <c r="G101" s="259">
        <f t="shared" si="19"/>
        <v>0</v>
      </c>
      <c r="H101" s="1970">
        <f t="shared" si="21"/>
        <v>0</v>
      </c>
      <c r="I101" s="1971"/>
      <c r="J101" s="1970">
        <f t="shared" si="22"/>
        <v>0</v>
      </c>
      <c r="K101" s="1971"/>
      <c r="L101" s="1970">
        <f t="shared" si="23"/>
        <v>0</v>
      </c>
      <c r="M101" s="1971"/>
      <c r="N101" s="1970">
        <f t="shared" si="24"/>
        <v>0</v>
      </c>
      <c r="O101" s="1971"/>
      <c r="P101" s="1970">
        <f t="shared" si="25"/>
        <v>0</v>
      </c>
      <c r="Q101" s="1971"/>
      <c r="R101" s="1970">
        <f t="shared" si="26"/>
        <v>0</v>
      </c>
      <c r="S101" s="1971"/>
      <c r="T101" s="1970">
        <f t="shared" si="27"/>
        <v>0</v>
      </c>
      <c r="U101" s="1971"/>
      <c r="V101" s="1970">
        <f t="shared" si="28"/>
        <v>0</v>
      </c>
      <c r="W101" s="1971"/>
      <c r="X101" s="1970">
        <f t="shared" si="29"/>
        <v>0</v>
      </c>
      <c r="Y101" s="1971"/>
      <c r="Z101" s="1970">
        <f t="shared" si="30"/>
        <v>0</v>
      </c>
      <c r="AA101" s="1971"/>
      <c r="AB101" s="1970">
        <f t="shared" si="31"/>
        <v>0</v>
      </c>
      <c r="AC101" s="1971"/>
      <c r="AD101" s="1970">
        <f t="shared" si="32"/>
        <v>0</v>
      </c>
      <c r="AE101" s="1971"/>
    </row>
    <row r="102" spans="6:31" hidden="1" outlineLevel="1">
      <c r="F102" s="258" t="str">
        <f t="shared" si="20"/>
        <v/>
      </c>
      <c r="G102" s="259">
        <f t="shared" si="19"/>
        <v>0</v>
      </c>
      <c r="H102" s="1970">
        <f t="shared" si="21"/>
        <v>0</v>
      </c>
      <c r="I102" s="1971"/>
      <c r="J102" s="1970">
        <f t="shared" si="22"/>
        <v>0</v>
      </c>
      <c r="K102" s="1971"/>
      <c r="L102" s="1970">
        <f t="shared" si="23"/>
        <v>0</v>
      </c>
      <c r="M102" s="1971"/>
      <c r="N102" s="1970">
        <f t="shared" si="24"/>
        <v>0</v>
      </c>
      <c r="O102" s="1971"/>
      <c r="P102" s="1970">
        <f t="shared" si="25"/>
        <v>0</v>
      </c>
      <c r="Q102" s="1971"/>
      <c r="R102" s="1970">
        <f t="shared" si="26"/>
        <v>0</v>
      </c>
      <c r="S102" s="1971"/>
      <c r="T102" s="1970">
        <f t="shared" si="27"/>
        <v>0</v>
      </c>
      <c r="U102" s="1971"/>
      <c r="V102" s="1970">
        <f t="shared" si="28"/>
        <v>0</v>
      </c>
      <c r="W102" s="1971"/>
      <c r="X102" s="1970">
        <f t="shared" si="29"/>
        <v>0</v>
      </c>
      <c r="Y102" s="1971"/>
      <c r="Z102" s="1970">
        <f t="shared" si="30"/>
        <v>0</v>
      </c>
      <c r="AA102" s="1971"/>
      <c r="AB102" s="1970">
        <f t="shared" si="31"/>
        <v>0</v>
      </c>
      <c r="AC102" s="1971"/>
      <c r="AD102" s="1970">
        <f t="shared" si="32"/>
        <v>0</v>
      </c>
      <c r="AE102" s="1971"/>
    </row>
    <row r="103" spans="6:31" hidden="1" outlineLevel="1">
      <c r="F103" s="258" t="str">
        <f t="shared" si="20"/>
        <v/>
      </c>
      <c r="G103" s="259">
        <f t="shared" si="19"/>
        <v>0</v>
      </c>
      <c r="H103" s="1970">
        <f t="shared" si="21"/>
        <v>0</v>
      </c>
      <c r="I103" s="1971"/>
      <c r="J103" s="1970">
        <f t="shared" si="22"/>
        <v>0</v>
      </c>
      <c r="K103" s="1971"/>
      <c r="L103" s="1970">
        <f t="shared" si="23"/>
        <v>0</v>
      </c>
      <c r="M103" s="1971"/>
      <c r="N103" s="1970">
        <f t="shared" si="24"/>
        <v>0</v>
      </c>
      <c r="O103" s="1971"/>
      <c r="P103" s="1970">
        <f t="shared" si="25"/>
        <v>0</v>
      </c>
      <c r="Q103" s="1971"/>
      <c r="R103" s="1970">
        <f t="shared" si="26"/>
        <v>0</v>
      </c>
      <c r="S103" s="1971"/>
      <c r="T103" s="1970">
        <f t="shared" si="27"/>
        <v>0</v>
      </c>
      <c r="U103" s="1971"/>
      <c r="V103" s="1970">
        <f t="shared" si="28"/>
        <v>0</v>
      </c>
      <c r="W103" s="1971"/>
      <c r="X103" s="1970">
        <f t="shared" si="29"/>
        <v>0</v>
      </c>
      <c r="Y103" s="1971"/>
      <c r="Z103" s="1970">
        <f t="shared" si="30"/>
        <v>0</v>
      </c>
      <c r="AA103" s="1971"/>
      <c r="AB103" s="1970">
        <f t="shared" si="31"/>
        <v>0</v>
      </c>
      <c r="AC103" s="1971"/>
      <c r="AD103" s="1970">
        <f t="shared" si="32"/>
        <v>0</v>
      </c>
      <c r="AE103" s="1971"/>
    </row>
    <row r="104" spans="6:31" hidden="1" outlineLevel="1">
      <c r="F104" s="258" t="str">
        <f t="shared" si="20"/>
        <v/>
      </c>
      <c r="G104" s="259">
        <f t="shared" si="19"/>
        <v>0</v>
      </c>
      <c r="H104" s="1970">
        <f t="shared" si="21"/>
        <v>0</v>
      </c>
      <c r="I104" s="1971"/>
      <c r="J104" s="1970">
        <f t="shared" si="22"/>
        <v>0</v>
      </c>
      <c r="K104" s="1971"/>
      <c r="L104" s="1970">
        <f t="shared" si="23"/>
        <v>0</v>
      </c>
      <c r="M104" s="1971"/>
      <c r="N104" s="1970">
        <f t="shared" si="24"/>
        <v>0</v>
      </c>
      <c r="O104" s="1971"/>
      <c r="P104" s="1970">
        <f t="shared" si="25"/>
        <v>0</v>
      </c>
      <c r="Q104" s="1971"/>
      <c r="R104" s="1970">
        <f t="shared" si="26"/>
        <v>0</v>
      </c>
      <c r="S104" s="1971"/>
      <c r="T104" s="1970">
        <f t="shared" si="27"/>
        <v>0</v>
      </c>
      <c r="U104" s="1971"/>
      <c r="V104" s="1970">
        <f t="shared" si="28"/>
        <v>0</v>
      </c>
      <c r="W104" s="1971"/>
      <c r="X104" s="1970">
        <f t="shared" si="29"/>
        <v>0</v>
      </c>
      <c r="Y104" s="1971"/>
      <c r="Z104" s="1970">
        <f t="shared" si="30"/>
        <v>0</v>
      </c>
      <c r="AA104" s="1971"/>
      <c r="AB104" s="1970">
        <f t="shared" si="31"/>
        <v>0</v>
      </c>
      <c r="AC104" s="1971"/>
      <c r="AD104" s="1970">
        <f t="shared" si="32"/>
        <v>0</v>
      </c>
      <c r="AE104" s="1971"/>
    </row>
    <row r="105" spans="6:31" hidden="1" outlineLevel="1">
      <c r="F105" s="258" t="str">
        <f t="shared" si="20"/>
        <v/>
      </c>
      <c r="G105" s="259">
        <f t="shared" si="19"/>
        <v>0</v>
      </c>
      <c r="H105" s="1970">
        <f t="shared" si="21"/>
        <v>0</v>
      </c>
      <c r="I105" s="1971"/>
      <c r="J105" s="1970">
        <f t="shared" si="22"/>
        <v>0</v>
      </c>
      <c r="K105" s="1971"/>
      <c r="L105" s="1970">
        <f t="shared" si="23"/>
        <v>0</v>
      </c>
      <c r="M105" s="1971"/>
      <c r="N105" s="1970">
        <f t="shared" si="24"/>
        <v>0</v>
      </c>
      <c r="O105" s="1971"/>
      <c r="P105" s="1970">
        <f t="shared" si="25"/>
        <v>0</v>
      </c>
      <c r="Q105" s="1971"/>
      <c r="R105" s="1970">
        <f t="shared" si="26"/>
        <v>0</v>
      </c>
      <c r="S105" s="1971"/>
      <c r="T105" s="1970">
        <f t="shared" si="27"/>
        <v>0</v>
      </c>
      <c r="U105" s="1971"/>
      <c r="V105" s="1970">
        <f t="shared" si="28"/>
        <v>0</v>
      </c>
      <c r="W105" s="1971"/>
      <c r="X105" s="1970">
        <f t="shared" si="29"/>
        <v>0</v>
      </c>
      <c r="Y105" s="1971"/>
      <c r="Z105" s="1970">
        <f t="shared" si="30"/>
        <v>0</v>
      </c>
      <c r="AA105" s="1971"/>
      <c r="AB105" s="1970">
        <f t="shared" si="31"/>
        <v>0</v>
      </c>
      <c r="AC105" s="1971"/>
      <c r="AD105" s="1970">
        <f t="shared" si="32"/>
        <v>0</v>
      </c>
      <c r="AE105" s="1971"/>
    </row>
    <row r="106" spans="6:31" hidden="1" outlineLevel="1">
      <c r="F106" s="258" t="str">
        <f t="shared" si="20"/>
        <v/>
      </c>
      <c r="G106" s="259">
        <f t="shared" si="19"/>
        <v>0</v>
      </c>
      <c r="H106" s="1970">
        <f t="shared" si="21"/>
        <v>0</v>
      </c>
      <c r="I106" s="1971"/>
      <c r="J106" s="1970">
        <f t="shared" si="22"/>
        <v>0</v>
      </c>
      <c r="K106" s="1971"/>
      <c r="L106" s="1970">
        <f t="shared" si="23"/>
        <v>0</v>
      </c>
      <c r="M106" s="1971"/>
      <c r="N106" s="1970">
        <f t="shared" si="24"/>
        <v>0</v>
      </c>
      <c r="O106" s="1971"/>
      <c r="P106" s="1970">
        <f t="shared" si="25"/>
        <v>0</v>
      </c>
      <c r="Q106" s="1971"/>
      <c r="R106" s="1970">
        <f t="shared" si="26"/>
        <v>0</v>
      </c>
      <c r="S106" s="1971"/>
      <c r="T106" s="1970">
        <f t="shared" si="27"/>
        <v>0</v>
      </c>
      <c r="U106" s="1971"/>
      <c r="V106" s="1970">
        <f t="shared" si="28"/>
        <v>0</v>
      </c>
      <c r="W106" s="1971"/>
      <c r="X106" s="1970">
        <f t="shared" si="29"/>
        <v>0</v>
      </c>
      <c r="Y106" s="1971"/>
      <c r="Z106" s="1970">
        <f t="shared" si="30"/>
        <v>0</v>
      </c>
      <c r="AA106" s="1971"/>
      <c r="AB106" s="1970">
        <f t="shared" si="31"/>
        <v>0</v>
      </c>
      <c r="AC106" s="1971"/>
      <c r="AD106" s="1970">
        <f t="shared" si="32"/>
        <v>0</v>
      </c>
      <c r="AE106" s="1971"/>
    </row>
    <row r="107" spans="6:31" hidden="1" outlineLevel="1">
      <c r="F107" s="258" t="str">
        <f t="shared" si="20"/>
        <v/>
      </c>
      <c r="G107" s="259">
        <f t="shared" si="19"/>
        <v>0</v>
      </c>
      <c r="H107" s="1970">
        <f t="shared" si="21"/>
        <v>0</v>
      </c>
      <c r="I107" s="1971"/>
      <c r="J107" s="1970">
        <f t="shared" si="22"/>
        <v>0</v>
      </c>
      <c r="K107" s="1971"/>
      <c r="L107" s="1970">
        <f t="shared" si="23"/>
        <v>0</v>
      </c>
      <c r="M107" s="1971"/>
      <c r="N107" s="1970">
        <f t="shared" si="24"/>
        <v>0</v>
      </c>
      <c r="O107" s="1971"/>
      <c r="P107" s="1970">
        <f t="shared" si="25"/>
        <v>0</v>
      </c>
      <c r="Q107" s="1971"/>
      <c r="R107" s="1970">
        <f t="shared" si="26"/>
        <v>0</v>
      </c>
      <c r="S107" s="1971"/>
      <c r="T107" s="1970">
        <f t="shared" si="27"/>
        <v>0</v>
      </c>
      <c r="U107" s="1971"/>
      <c r="V107" s="1970">
        <f t="shared" si="28"/>
        <v>0</v>
      </c>
      <c r="W107" s="1971"/>
      <c r="X107" s="1970">
        <f t="shared" si="29"/>
        <v>0</v>
      </c>
      <c r="Y107" s="1971"/>
      <c r="Z107" s="1970">
        <f t="shared" si="30"/>
        <v>0</v>
      </c>
      <c r="AA107" s="1971"/>
      <c r="AB107" s="1970">
        <f t="shared" si="31"/>
        <v>0</v>
      </c>
      <c r="AC107" s="1971"/>
      <c r="AD107" s="1970">
        <f t="shared" si="32"/>
        <v>0</v>
      </c>
      <c r="AE107" s="1971"/>
    </row>
    <row r="108" spans="6:31" hidden="1" outlineLevel="1">
      <c r="F108" s="258" t="str">
        <f t="shared" si="20"/>
        <v/>
      </c>
      <c r="G108" s="259">
        <f t="shared" si="19"/>
        <v>0</v>
      </c>
      <c r="H108" s="1970">
        <f t="shared" si="21"/>
        <v>0</v>
      </c>
      <c r="I108" s="1971"/>
      <c r="J108" s="1970">
        <f t="shared" si="22"/>
        <v>0</v>
      </c>
      <c r="K108" s="1971"/>
      <c r="L108" s="1970">
        <f t="shared" si="23"/>
        <v>0</v>
      </c>
      <c r="M108" s="1971"/>
      <c r="N108" s="1970">
        <f t="shared" si="24"/>
        <v>0</v>
      </c>
      <c r="O108" s="1971"/>
      <c r="P108" s="1970">
        <f t="shared" si="25"/>
        <v>0</v>
      </c>
      <c r="Q108" s="1971"/>
      <c r="R108" s="1970">
        <f t="shared" si="26"/>
        <v>0</v>
      </c>
      <c r="S108" s="1971"/>
      <c r="T108" s="1970">
        <f t="shared" si="27"/>
        <v>0</v>
      </c>
      <c r="U108" s="1971"/>
      <c r="V108" s="1970">
        <f t="shared" si="28"/>
        <v>0</v>
      </c>
      <c r="W108" s="1971"/>
      <c r="X108" s="1970">
        <f t="shared" si="29"/>
        <v>0</v>
      </c>
      <c r="Y108" s="1971"/>
      <c r="Z108" s="1970">
        <f t="shared" si="30"/>
        <v>0</v>
      </c>
      <c r="AA108" s="1971"/>
      <c r="AB108" s="1970">
        <f t="shared" si="31"/>
        <v>0</v>
      </c>
      <c r="AC108" s="1971"/>
      <c r="AD108" s="1970">
        <f t="shared" si="32"/>
        <v>0</v>
      </c>
      <c r="AE108" s="1971"/>
    </row>
    <row r="109" spans="6:31" hidden="1" outlineLevel="1">
      <c r="F109" s="258" t="str">
        <f t="shared" si="20"/>
        <v/>
      </c>
      <c r="G109" s="259">
        <f t="shared" si="19"/>
        <v>0</v>
      </c>
      <c r="H109" s="1970">
        <f t="shared" si="21"/>
        <v>0</v>
      </c>
      <c r="I109" s="1971"/>
      <c r="J109" s="1970">
        <f t="shared" si="22"/>
        <v>0</v>
      </c>
      <c r="K109" s="1971"/>
      <c r="L109" s="1970">
        <f t="shared" si="23"/>
        <v>0</v>
      </c>
      <c r="M109" s="1971"/>
      <c r="N109" s="1970">
        <f t="shared" si="24"/>
        <v>0</v>
      </c>
      <c r="O109" s="1971"/>
      <c r="P109" s="1970">
        <f t="shared" si="25"/>
        <v>0</v>
      </c>
      <c r="Q109" s="1971"/>
      <c r="R109" s="1970">
        <f t="shared" si="26"/>
        <v>0</v>
      </c>
      <c r="S109" s="1971"/>
      <c r="T109" s="1970">
        <f t="shared" si="27"/>
        <v>0</v>
      </c>
      <c r="U109" s="1971"/>
      <c r="V109" s="1970">
        <f t="shared" si="28"/>
        <v>0</v>
      </c>
      <c r="W109" s="1971"/>
      <c r="X109" s="1970">
        <f t="shared" si="29"/>
        <v>0</v>
      </c>
      <c r="Y109" s="1971"/>
      <c r="Z109" s="1970">
        <f t="shared" si="30"/>
        <v>0</v>
      </c>
      <c r="AA109" s="1971"/>
      <c r="AB109" s="1970">
        <f t="shared" si="31"/>
        <v>0</v>
      </c>
      <c r="AC109" s="1971"/>
      <c r="AD109" s="1970">
        <f t="shared" si="32"/>
        <v>0</v>
      </c>
      <c r="AE109" s="1971"/>
    </row>
    <row r="110" spans="6:31" hidden="1" outlineLevel="1">
      <c r="F110" s="258" t="str">
        <f t="shared" si="20"/>
        <v/>
      </c>
      <c r="G110" s="259">
        <f t="shared" si="19"/>
        <v>0</v>
      </c>
      <c r="H110" s="1970">
        <f t="shared" si="21"/>
        <v>0</v>
      </c>
      <c r="I110" s="1971"/>
      <c r="J110" s="1970">
        <f t="shared" si="22"/>
        <v>0</v>
      </c>
      <c r="K110" s="1971"/>
      <c r="L110" s="1970">
        <f t="shared" si="23"/>
        <v>0</v>
      </c>
      <c r="M110" s="1971"/>
      <c r="N110" s="1970">
        <f t="shared" si="24"/>
        <v>0</v>
      </c>
      <c r="O110" s="1971"/>
      <c r="P110" s="1970">
        <f t="shared" si="25"/>
        <v>0</v>
      </c>
      <c r="Q110" s="1971"/>
      <c r="R110" s="1970">
        <f t="shared" si="26"/>
        <v>0</v>
      </c>
      <c r="S110" s="1971"/>
      <c r="T110" s="1970">
        <f t="shared" si="27"/>
        <v>0</v>
      </c>
      <c r="U110" s="1971"/>
      <c r="V110" s="1970">
        <f t="shared" si="28"/>
        <v>0</v>
      </c>
      <c r="W110" s="1971"/>
      <c r="X110" s="1970">
        <f t="shared" si="29"/>
        <v>0</v>
      </c>
      <c r="Y110" s="1971"/>
      <c r="Z110" s="1970">
        <f t="shared" si="30"/>
        <v>0</v>
      </c>
      <c r="AA110" s="1971"/>
      <c r="AB110" s="1970">
        <f t="shared" si="31"/>
        <v>0</v>
      </c>
      <c r="AC110" s="1971"/>
      <c r="AD110" s="1970">
        <f t="shared" si="32"/>
        <v>0</v>
      </c>
      <c r="AE110" s="1971"/>
    </row>
    <row r="111" spans="6:31" hidden="1" outlineLevel="1">
      <c r="F111" s="258" t="str">
        <f t="shared" si="20"/>
        <v/>
      </c>
      <c r="G111" s="259">
        <f t="shared" si="19"/>
        <v>0</v>
      </c>
      <c r="H111" s="1970">
        <f t="shared" si="21"/>
        <v>0</v>
      </c>
      <c r="I111" s="1971"/>
      <c r="J111" s="1970">
        <f t="shared" si="22"/>
        <v>0</v>
      </c>
      <c r="K111" s="1971"/>
      <c r="L111" s="1970">
        <f t="shared" si="23"/>
        <v>0</v>
      </c>
      <c r="M111" s="1971"/>
      <c r="N111" s="1970">
        <f t="shared" si="24"/>
        <v>0</v>
      </c>
      <c r="O111" s="1971"/>
      <c r="P111" s="1970">
        <f t="shared" si="25"/>
        <v>0</v>
      </c>
      <c r="Q111" s="1971"/>
      <c r="R111" s="1970">
        <f t="shared" si="26"/>
        <v>0</v>
      </c>
      <c r="S111" s="1971"/>
      <c r="T111" s="1970">
        <f t="shared" si="27"/>
        <v>0</v>
      </c>
      <c r="U111" s="1971"/>
      <c r="V111" s="1970">
        <f t="shared" si="28"/>
        <v>0</v>
      </c>
      <c r="W111" s="1971"/>
      <c r="X111" s="1970">
        <f t="shared" si="29"/>
        <v>0</v>
      </c>
      <c r="Y111" s="1971"/>
      <c r="Z111" s="1970">
        <f t="shared" si="30"/>
        <v>0</v>
      </c>
      <c r="AA111" s="1971"/>
      <c r="AB111" s="1970">
        <f t="shared" si="31"/>
        <v>0</v>
      </c>
      <c r="AC111" s="1971"/>
      <c r="AD111" s="1970">
        <f t="shared" si="32"/>
        <v>0</v>
      </c>
      <c r="AE111" s="1971"/>
    </row>
    <row r="112" spans="6:31" hidden="1" outlineLevel="1">
      <c r="F112" s="258" t="str">
        <f t="shared" si="20"/>
        <v/>
      </c>
      <c r="G112" s="259">
        <f t="shared" si="19"/>
        <v>0</v>
      </c>
      <c r="H112" s="1970">
        <f t="shared" si="21"/>
        <v>0</v>
      </c>
      <c r="I112" s="1971"/>
      <c r="J112" s="1970">
        <f t="shared" si="22"/>
        <v>0</v>
      </c>
      <c r="K112" s="1971"/>
      <c r="L112" s="1970">
        <f t="shared" si="23"/>
        <v>0</v>
      </c>
      <c r="M112" s="1971"/>
      <c r="N112" s="1970">
        <f t="shared" si="24"/>
        <v>0</v>
      </c>
      <c r="O112" s="1971"/>
      <c r="P112" s="1970">
        <f t="shared" si="25"/>
        <v>0</v>
      </c>
      <c r="Q112" s="1971"/>
      <c r="R112" s="1970">
        <f t="shared" si="26"/>
        <v>0</v>
      </c>
      <c r="S112" s="1971"/>
      <c r="T112" s="1970">
        <f t="shared" si="27"/>
        <v>0</v>
      </c>
      <c r="U112" s="1971"/>
      <c r="V112" s="1970">
        <f t="shared" si="28"/>
        <v>0</v>
      </c>
      <c r="W112" s="1971"/>
      <c r="X112" s="1970">
        <f t="shared" si="29"/>
        <v>0</v>
      </c>
      <c r="Y112" s="1971"/>
      <c r="Z112" s="1970">
        <f t="shared" si="30"/>
        <v>0</v>
      </c>
      <c r="AA112" s="1971"/>
      <c r="AB112" s="1970">
        <f t="shared" si="31"/>
        <v>0</v>
      </c>
      <c r="AC112" s="1971"/>
      <c r="AD112" s="1970">
        <f t="shared" si="32"/>
        <v>0</v>
      </c>
      <c r="AE112" s="1971"/>
    </row>
    <row r="113" spans="6:82" hidden="1" outlineLevel="1">
      <c r="F113" s="258" t="str">
        <f t="shared" si="20"/>
        <v/>
      </c>
      <c r="G113" s="259">
        <f t="shared" si="19"/>
        <v>0</v>
      </c>
      <c r="H113" s="1970">
        <f t="shared" si="21"/>
        <v>0</v>
      </c>
      <c r="I113" s="1971"/>
      <c r="J113" s="1970">
        <f t="shared" si="22"/>
        <v>0</v>
      </c>
      <c r="K113" s="1971"/>
      <c r="L113" s="1970">
        <f t="shared" si="23"/>
        <v>0</v>
      </c>
      <c r="M113" s="1971"/>
      <c r="N113" s="1970">
        <f t="shared" si="24"/>
        <v>0</v>
      </c>
      <c r="O113" s="1971"/>
      <c r="P113" s="1970">
        <f t="shared" si="25"/>
        <v>0</v>
      </c>
      <c r="Q113" s="1971"/>
      <c r="R113" s="1970">
        <f t="shared" si="26"/>
        <v>0</v>
      </c>
      <c r="S113" s="1971"/>
      <c r="T113" s="1970">
        <f t="shared" si="27"/>
        <v>0</v>
      </c>
      <c r="U113" s="1971"/>
      <c r="V113" s="1970">
        <f t="shared" si="28"/>
        <v>0</v>
      </c>
      <c r="W113" s="1971"/>
      <c r="X113" s="1970">
        <f t="shared" si="29"/>
        <v>0</v>
      </c>
      <c r="Y113" s="1971"/>
      <c r="Z113" s="1970">
        <f t="shared" si="30"/>
        <v>0</v>
      </c>
      <c r="AA113" s="1971"/>
      <c r="AB113" s="1970">
        <f t="shared" si="31"/>
        <v>0</v>
      </c>
      <c r="AC113" s="1971"/>
      <c r="AD113" s="1970">
        <f t="shared" si="32"/>
        <v>0</v>
      </c>
      <c r="AE113" s="1971"/>
    </row>
    <row r="114" spans="6:82" hidden="1" outlineLevel="1">
      <c r="F114" s="258" t="str">
        <f t="shared" si="20"/>
        <v/>
      </c>
      <c r="G114" s="259">
        <f t="shared" si="19"/>
        <v>0</v>
      </c>
      <c r="H114" s="1970">
        <f t="shared" si="21"/>
        <v>0</v>
      </c>
      <c r="I114" s="1971"/>
      <c r="J114" s="1970">
        <f t="shared" si="22"/>
        <v>0</v>
      </c>
      <c r="K114" s="1971"/>
      <c r="L114" s="1970">
        <f t="shared" si="23"/>
        <v>0</v>
      </c>
      <c r="M114" s="1971"/>
      <c r="N114" s="1970">
        <f t="shared" si="24"/>
        <v>0</v>
      </c>
      <c r="O114" s="1971"/>
      <c r="P114" s="1970">
        <f t="shared" si="25"/>
        <v>0</v>
      </c>
      <c r="Q114" s="1971"/>
      <c r="R114" s="1970">
        <f t="shared" si="26"/>
        <v>0</v>
      </c>
      <c r="S114" s="1971"/>
      <c r="T114" s="1970">
        <f t="shared" si="27"/>
        <v>0</v>
      </c>
      <c r="U114" s="1971"/>
      <c r="V114" s="1970">
        <f t="shared" si="28"/>
        <v>0</v>
      </c>
      <c r="W114" s="1971"/>
      <c r="X114" s="1970">
        <f t="shared" si="29"/>
        <v>0</v>
      </c>
      <c r="Y114" s="1971"/>
      <c r="Z114" s="1970">
        <f t="shared" si="30"/>
        <v>0</v>
      </c>
      <c r="AA114" s="1971"/>
      <c r="AB114" s="1970">
        <f t="shared" si="31"/>
        <v>0</v>
      </c>
      <c r="AC114" s="1971"/>
      <c r="AD114" s="1970">
        <f t="shared" si="32"/>
        <v>0</v>
      </c>
      <c r="AE114" s="1971"/>
    </row>
    <row r="115" spans="6:82" hidden="1" outlineLevel="1">
      <c r="F115" s="254" t="s">
        <v>2</v>
      </c>
      <c r="G115" s="255">
        <f>SUM(G82:G114)</f>
        <v>0</v>
      </c>
      <c r="H115" s="1932"/>
      <c r="I115" s="1932"/>
      <c r="J115" s="1932"/>
      <c r="K115" s="1932"/>
      <c r="L115" s="1932"/>
      <c r="M115" s="1932"/>
      <c r="N115" s="1932"/>
      <c r="O115" s="1932"/>
      <c r="P115" s="1932"/>
      <c r="Q115" s="1932"/>
      <c r="R115" s="1932"/>
      <c r="S115" s="1932"/>
      <c r="T115" s="1932"/>
      <c r="U115" s="1932"/>
      <c r="V115" s="1932"/>
      <c r="W115" s="1932"/>
      <c r="X115" s="1932"/>
      <c r="Y115" s="1932"/>
      <c r="Z115" s="1932"/>
      <c r="AA115" s="1932"/>
      <c r="AB115" s="1932"/>
      <c r="AC115" s="1932"/>
      <c r="AD115" s="1932"/>
      <c r="AE115" s="1932"/>
    </row>
    <row r="116" spans="6:82" hidden="1" outlineLevel="1"/>
    <row r="117" spans="6:82" hidden="1" outlineLevel="1">
      <c r="F117" s="15" t="s">
        <v>225</v>
      </c>
      <c r="I117" s="664"/>
    </row>
    <row r="118" spans="6:82" hidden="1" outlineLevel="1"/>
    <row r="119" spans="6:82" ht="19" hidden="1" customHeight="1" outlineLevel="1">
      <c r="F119" s="253" t="s">
        <v>226</v>
      </c>
      <c r="G119" s="253" t="s">
        <v>203</v>
      </c>
      <c r="H119" s="1968" t="s">
        <v>206</v>
      </c>
      <c r="I119" s="1968"/>
      <c r="J119" s="1968" t="s">
        <v>207</v>
      </c>
      <c r="K119" s="1968"/>
      <c r="L119" s="1968" t="s">
        <v>208</v>
      </c>
      <c r="M119" s="1968"/>
      <c r="N119" s="1968" t="s">
        <v>209</v>
      </c>
      <c r="O119" s="1968"/>
      <c r="P119" s="1968" t="s">
        <v>0</v>
      </c>
      <c r="Q119" s="1968"/>
      <c r="R119" s="1968" t="s">
        <v>210</v>
      </c>
      <c r="S119" s="1968"/>
      <c r="T119" s="1968" t="s">
        <v>211</v>
      </c>
      <c r="U119" s="1968"/>
      <c r="V119" s="1968" t="s">
        <v>212</v>
      </c>
      <c r="W119" s="1968"/>
      <c r="X119" s="1968" t="s">
        <v>1</v>
      </c>
      <c r="Y119" s="1968"/>
      <c r="Z119" s="1968" t="s">
        <v>213</v>
      </c>
      <c r="AA119" s="1968"/>
      <c r="AB119" s="1968" t="s">
        <v>214</v>
      </c>
      <c r="AC119" s="1968"/>
      <c r="AD119" s="1968" t="s">
        <v>215</v>
      </c>
      <c r="AE119" s="1968"/>
    </row>
    <row r="120" spans="6:82" ht="49" hidden="1" customHeight="1" outlineLevel="1">
      <c r="F120" s="254"/>
      <c r="G120" s="616" t="s">
        <v>127</v>
      </c>
      <c r="H120" s="1969" t="s">
        <v>227</v>
      </c>
      <c r="I120" s="1932"/>
      <c r="J120" s="1969" t="s">
        <v>227</v>
      </c>
      <c r="K120" s="1932"/>
      <c r="L120" s="1969" t="s">
        <v>227</v>
      </c>
      <c r="M120" s="1932"/>
      <c r="N120" s="1969" t="s">
        <v>227</v>
      </c>
      <c r="O120" s="1932"/>
      <c r="P120" s="1969" t="s">
        <v>227</v>
      </c>
      <c r="Q120" s="1932"/>
      <c r="R120" s="1969" t="s">
        <v>227</v>
      </c>
      <c r="S120" s="1932"/>
      <c r="T120" s="1969" t="s">
        <v>227</v>
      </c>
      <c r="U120" s="1932"/>
      <c r="V120" s="1969" t="s">
        <v>227</v>
      </c>
      <c r="W120" s="1932"/>
      <c r="X120" s="1969" t="s">
        <v>227</v>
      </c>
      <c r="Y120" s="1932"/>
      <c r="Z120" s="1969" t="s">
        <v>227</v>
      </c>
      <c r="AA120" s="1932"/>
      <c r="AB120" s="1969" t="s">
        <v>227</v>
      </c>
      <c r="AC120" s="1932"/>
      <c r="AD120" s="1969" t="s">
        <v>227</v>
      </c>
      <c r="AE120" s="1932"/>
    </row>
    <row r="121" spans="6:82" ht="13" hidden="1" outlineLevel="1" thickBot="1">
      <c r="F121" s="1748" t="s">
        <v>228</v>
      </c>
      <c r="G121" s="14"/>
      <c r="H121" s="1966">
        <v>-0.6</v>
      </c>
      <c r="I121" s="1967"/>
      <c r="J121" s="1966">
        <v>-0.3</v>
      </c>
      <c r="K121" s="1967"/>
      <c r="L121" s="1966">
        <v>1.7</v>
      </c>
      <c r="M121" s="1967"/>
      <c r="N121" s="1966">
        <v>4.9000000000000004</v>
      </c>
      <c r="O121" s="1967"/>
      <c r="P121" s="1966">
        <v>9.5</v>
      </c>
      <c r="Q121" s="1967"/>
      <c r="R121" s="1966">
        <v>12.8</v>
      </c>
      <c r="S121" s="1967"/>
      <c r="T121" s="1966">
        <v>14.2</v>
      </c>
      <c r="U121" s="1967"/>
      <c r="V121" s="1966">
        <v>13.7</v>
      </c>
      <c r="W121" s="1967"/>
      <c r="X121" s="1966">
        <v>10.5</v>
      </c>
      <c r="Y121" s="1967"/>
      <c r="Z121" s="1966">
        <v>7.4</v>
      </c>
      <c r="AA121" s="1967"/>
      <c r="AB121" s="1966">
        <v>-0.4</v>
      </c>
      <c r="AC121" s="1967"/>
      <c r="AD121" s="1966">
        <v>-1.2</v>
      </c>
      <c r="AE121" s="1967"/>
      <c r="AV121" s="1607"/>
      <c r="AW121" s="1608"/>
      <c r="AX121" s="1608"/>
      <c r="AY121" s="1608"/>
      <c r="AZ121" s="1608"/>
      <c r="BA121" s="1608"/>
      <c r="BB121" s="1608"/>
      <c r="BC121" s="1608"/>
      <c r="BD121" s="1608"/>
      <c r="BE121" s="1608"/>
      <c r="BF121" s="1608"/>
      <c r="BG121" s="1608"/>
      <c r="BH121" s="1608"/>
      <c r="BI121" s="1608"/>
      <c r="BJ121" s="1608"/>
      <c r="BK121" s="1608"/>
      <c r="BL121" s="1608"/>
      <c r="BM121" s="1608"/>
      <c r="BN121" s="1608"/>
      <c r="BO121" s="1608"/>
      <c r="BP121" s="1608"/>
      <c r="BQ121" s="1608"/>
      <c r="BR121" s="1608"/>
      <c r="BS121" s="1608"/>
      <c r="BT121" s="1608"/>
      <c r="BU121" s="1608"/>
      <c r="BV121" s="1608"/>
      <c r="BW121" s="1608"/>
      <c r="BX121" s="1608"/>
      <c r="BY121" s="1608"/>
      <c r="BZ121" s="1608"/>
      <c r="CA121" s="1608"/>
      <c r="CB121" s="1608"/>
      <c r="CC121" s="1608"/>
      <c r="CD121" s="1609"/>
    </row>
    <row r="122" spans="6:82" hidden="1" outlineLevel="1">
      <c r="AV122" s="1610"/>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1611"/>
    </row>
    <row r="123" spans="6:82" hidden="1" outlineLevel="1">
      <c r="AV123" s="1610"/>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1611"/>
    </row>
    <row r="124" spans="6:82" hidden="1" outlineLevel="1">
      <c r="AV124" s="1610"/>
      <c r="AW124" s="119" t="s">
        <v>791</v>
      </c>
      <c r="AX124" s="2"/>
      <c r="AY124" s="2"/>
      <c r="AZ124" s="2"/>
      <c r="BA124" s="2"/>
      <c r="BB124" s="2"/>
      <c r="BC124" s="2"/>
      <c r="BD124" s="2"/>
      <c r="BE124" s="2"/>
      <c r="BF124" s="2"/>
      <c r="BG124" s="2"/>
      <c r="BH124" s="2"/>
      <c r="BI124" s="2"/>
      <c r="BJ124" s="119" t="s">
        <v>796</v>
      </c>
      <c r="BK124" s="2"/>
      <c r="BL124" s="2"/>
      <c r="BM124" s="2"/>
      <c r="BN124" s="2"/>
      <c r="BO124" s="2"/>
      <c r="BP124" s="2"/>
      <c r="BQ124" s="119" t="s">
        <v>797</v>
      </c>
      <c r="BR124" s="2"/>
      <c r="BS124" s="2"/>
      <c r="BT124" s="2"/>
      <c r="BU124" s="2"/>
      <c r="BV124" s="2"/>
      <c r="BW124" s="2"/>
      <c r="BX124" s="119" t="s">
        <v>799</v>
      </c>
      <c r="BY124" s="2"/>
      <c r="BZ124" s="2"/>
      <c r="CA124" s="2"/>
      <c r="CB124" s="2"/>
      <c r="CC124" s="2"/>
      <c r="CD124" s="1611"/>
    </row>
    <row r="125" spans="6:82" ht="13" hidden="1" outlineLevel="1" thickBot="1">
      <c r="AV125" s="1610"/>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1611"/>
    </row>
    <row r="126" spans="6:82" ht="29" hidden="1" customHeight="1" outlineLevel="1">
      <c r="F126" s="62" t="s">
        <v>229</v>
      </c>
      <c r="G126" s="13" t="s">
        <v>203</v>
      </c>
      <c r="H126" s="1963" t="s">
        <v>206</v>
      </c>
      <c r="I126" s="1964"/>
      <c r="J126" s="1963" t="s">
        <v>207</v>
      </c>
      <c r="K126" s="1964"/>
      <c r="L126" s="1963" t="s">
        <v>208</v>
      </c>
      <c r="M126" s="1964"/>
      <c r="N126" s="1963" t="s">
        <v>209</v>
      </c>
      <c r="O126" s="1964"/>
      <c r="P126" s="1963" t="s">
        <v>0</v>
      </c>
      <c r="Q126" s="1964"/>
      <c r="R126" s="1963" t="s">
        <v>210</v>
      </c>
      <c r="S126" s="1964"/>
      <c r="T126" s="1963" t="s">
        <v>211</v>
      </c>
      <c r="U126" s="1964"/>
      <c r="V126" s="1963" t="s">
        <v>212</v>
      </c>
      <c r="W126" s="1964"/>
      <c r="X126" s="1963" t="s">
        <v>1</v>
      </c>
      <c r="Y126" s="1964"/>
      <c r="Z126" s="1963" t="s">
        <v>213</v>
      </c>
      <c r="AA126" s="1964"/>
      <c r="AB126" s="1963" t="s">
        <v>214</v>
      </c>
      <c r="AC126" s="1964"/>
      <c r="AD126" s="1963" t="s">
        <v>215</v>
      </c>
      <c r="AE126" s="1964"/>
      <c r="AV126" s="1610"/>
      <c r="AW126" s="1906" t="s">
        <v>792</v>
      </c>
      <c r="AX126" s="1907"/>
      <c r="AY126" s="1906" t="s">
        <v>793</v>
      </c>
      <c r="AZ126" s="1907"/>
      <c r="BA126" s="1906" t="s">
        <v>792</v>
      </c>
      <c r="BB126" s="1907"/>
      <c r="BC126" s="1906" t="s">
        <v>634</v>
      </c>
      <c r="BD126" s="1907"/>
      <c r="BE126" s="1906" t="s">
        <v>794</v>
      </c>
      <c r="BF126" s="1907"/>
      <c r="BG126" s="1906" t="s">
        <v>794</v>
      </c>
      <c r="BH126" s="1907"/>
      <c r="BI126" s="2"/>
      <c r="BJ126" s="1906" t="s">
        <v>798</v>
      </c>
      <c r="BK126" s="1907"/>
      <c r="BL126" s="1906" t="s">
        <v>794</v>
      </c>
      <c r="BM126" s="1907"/>
      <c r="BN126" s="1906" t="s">
        <v>794</v>
      </c>
      <c r="BO126" s="1907"/>
      <c r="BP126" s="2"/>
      <c r="BQ126" s="1906" t="s">
        <v>798</v>
      </c>
      <c r="BR126" s="1907"/>
      <c r="BS126" s="1906" t="s">
        <v>798</v>
      </c>
      <c r="BT126" s="1907"/>
      <c r="BU126" s="1906" t="s">
        <v>798</v>
      </c>
      <c r="BV126" s="1907"/>
      <c r="BW126" s="2"/>
      <c r="BX126" s="1906" t="s">
        <v>798</v>
      </c>
      <c r="BY126" s="1907"/>
      <c r="BZ126" s="1906" t="s">
        <v>798</v>
      </c>
      <c r="CA126" s="1907"/>
      <c r="CB126" s="1906" t="s">
        <v>798</v>
      </c>
      <c r="CC126" s="1907"/>
      <c r="CD126" s="1611"/>
    </row>
    <row r="127" spans="6:82" ht="43" hidden="1" customHeight="1" outlineLevel="1" thickBot="1">
      <c r="F127" s="61"/>
      <c r="G127" s="617" t="s">
        <v>128</v>
      </c>
      <c r="H127" s="1908" t="s">
        <v>230</v>
      </c>
      <c r="I127" s="1965"/>
      <c r="J127" s="1908" t="s">
        <v>230</v>
      </c>
      <c r="K127" s="1965"/>
      <c r="L127" s="1908" t="s">
        <v>230</v>
      </c>
      <c r="M127" s="1965"/>
      <c r="N127" s="1908" t="s">
        <v>230</v>
      </c>
      <c r="O127" s="1965"/>
      <c r="P127" s="1908" t="s">
        <v>230</v>
      </c>
      <c r="Q127" s="1965"/>
      <c r="R127" s="1908" t="s">
        <v>230</v>
      </c>
      <c r="S127" s="1965"/>
      <c r="T127" s="1908" t="s">
        <v>230</v>
      </c>
      <c r="U127" s="1965"/>
      <c r="V127" s="1908" t="s">
        <v>230</v>
      </c>
      <c r="W127" s="1965"/>
      <c r="X127" s="1908" t="s">
        <v>230</v>
      </c>
      <c r="Y127" s="1965"/>
      <c r="Z127" s="1908" t="s">
        <v>230</v>
      </c>
      <c r="AA127" s="1965"/>
      <c r="AB127" s="1908" t="s">
        <v>230</v>
      </c>
      <c r="AC127" s="1965"/>
      <c r="AD127" s="1908" t="s">
        <v>230</v>
      </c>
      <c r="AE127" s="1965"/>
      <c r="AV127" s="1610"/>
      <c r="AW127" s="1939"/>
      <c r="AX127" s="1909"/>
      <c r="AY127" s="1939"/>
      <c r="AZ127" s="1909"/>
      <c r="BA127" s="2027" t="s">
        <v>10</v>
      </c>
      <c r="BB127" s="2028"/>
      <c r="BC127" s="1939" t="s">
        <v>4</v>
      </c>
      <c r="BD127" s="1909"/>
      <c r="BE127" s="1939" t="s">
        <v>5</v>
      </c>
      <c r="BF127" s="1909"/>
      <c r="BG127" s="1908" t="s">
        <v>795</v>
      </c>
      <c r="BH127" s="1909"/>
      <c r="BI127" s="2"/>
      <c r="BJ127" s="1939" t="s">
        <v>70</v>
      </c>
      <c r="BK127" s="1909"/>
      <c r="BL127" s="1939" t="s">
        <v>5</v>
      </c>
      <c r="BM127" s="1909"/>
      <c r="BN127" s="1908" t="s">
        <v>795</v>
      </c>
      <c r="BO127" s="1909"/>
      <c r="BP127" s="2"/>
      <c r="BQ127" s="1908" t="s">
        <v>93</v>
      </c>
      <c r="BR127" s="1909"/>
      <c r="BS127" s="1908" t="s">
        <v>94</v>
      </c>
      <c r="BT127" s="1909"/>
      <c r="BU127" s="1908" t="s">
        <v>2</v>
      </c>
      <c r="BV127" s="1909"/>
      <c r="BW127" s="2"/>
      <c r="BX127" s="1908" t="s">
        <v>93</v>
      </c>
      <c r="BY127" s="1909"/>
      <c r="BZ127" s="1908" t="s">
        <v>94</v>
      </c>
      <c r="CA127" s="1909"/>
      <c r="CB127" s="1908" t="s">
        <v>2</v>
      </c>
      <c r="CC127" s="1909"/>
      <c r="CD127" s="1611"/>
    </row>
    <row r="128" spans="6:82" ht="13" hidden="1" outlineLevel="1" thickBot="1">
      <c r="F128" s="258" t="str">
        <f>IF(F26="","",F26)</f>
        <v/>
      </c>
      <c r="G128" s="257">
        <f t="shared" ref="G128:G147" si="33">G26</f>
        <v>0</v>
      </c>
      <c r="H128" s="1962">
        <f t="shared" ref="H128:H160" si="34">H82*$G82</f>
        <v>0</v>
      </c>
      <c r="I128" s="1962"/>
      <c r="J128" s="1962">
        <f t="shared" ref="J128:AE128" si="35">J82*$G82</f>
        <v>0</v>
      </c>
      <c r="K128" s="1962">
        <f t="shared" si="35"/>
        <v>0</v>
      </c>
      <c r="L128" s="1962">
        <f t="shared" si="35"/>
        <v>0</v>
      </c>
      <c r="M128" s="1962">
        <f t="shared" si="35"/>
        <v>0</v>
      </c>
      <c r="N128" s="1962">
        <f t="shared" si="35"/>
        <v>0</v>
      </c>
      <c r="O128" s="1962">
        <f t="shared" si="35"/>
        <v>0</v>
      </c>
      <c r="P128" s="1962">
        <f t="shared" si="35"/>
        <v>0</v>
      </c>
      <c r="Q128" s="1962">
        <f t="shared" si="35"/>
        <v>0</v>
      </c>
      <c r="R128" s="1962">
        <f t="shared" si="35"/>
        <v>0</v>
      </c>
      <c r="S128" s="1962">
        <f t="shared" si="35"/>
        <v>0</v>
      </c>
      <c r="T128" s="1962">
        <f t="shared" si="35"/>
        <v>0</v>
      </c>
      <c r="U128" s="1962">
        <f t="shared" si="35"/>
        <v>0</v>
      </c>
      <c r="V128" s="1962">
        <f t="shared" si="35"/>
        <v>0</v>
      </c>
      <c r="W128" s="1962">
        <f t="shared" si="35"/>
        <v>0</v>
      </c>
      <c r="X128" s="1962">
        <f t="shared" si="35"/>
        <v>0</v>
      </c>
      <c r="Y128" s="1962">
        <f t="shared" si="35"/>
        <v>0</v>
      </c>
      <c r="Z128" s="1962">
        <f t="shared" si="35"/>
        <v>0</v>
      </c>
      <c r="AA128" s="1962">
        <f t="shared" si="35"/>
        <v>0</v>
      </c>
      <c r="AB128" s="1962">
        <f t="shared" si="35"/>
        <v>0</v>
      </c>
      <c r="AC128" s="1962">
        <f t="shared" si="35"/>
        <v>0</v>
      </c>
      <c r="AD128" s="1962">
        <f t="shared" si="35"/>
        <v>0</v>
      </c>
      <c r="AE128" s="1962">
        <f t="shared" si="35"/>
        <v>0</v>
      </c>
      <c r="AV128" s="1610"/>
      <c r="AW128" s="1893">
        <f>H128+J128+L128+N128+P128+R128+T128+V128+X128+Z128+AB128+AD128</f>
        <v>0</v>
      </c>
      <c r="AX128" s="1894"/>
      <c r="AY128" s="1943">
        <f>IF(AT269&lt;&gt;"",AT269,0)</f>
        <v>0</v>
      </c>
      <c r="AZ128" s="1944"/>
      <c r="BA128" s="1893">
        <f>AW128*AY128</f>
        <v>0</v>
      </c>
      <c r="BB128" s="1894"/>
      <c r="BC128" s="1943">
        <f>IF(AW128=0,0,BA128/BA$161)</f>
        <v>0</v>
      </c>
      <c r="BD128" s="1944"/>
      <c r="BE128" s="1893">
        <f>IF(BC128="","",(BE$161*BC128))</f>
        <v>0</v>
      </c>
      <c r="BF128" s="1894"/>
      <c r="BG128" s="1893">
        <f>IF(BE128="","",ROUND(BE128,-3))</f>
        <v>0</v>
      </c>
      <c r="BH128" s="1894"/>
      <c r="BI128" s="2"/>
      <c r="BJ128" s="1943">
        <f t="shared" ref="BJ128:BJ159" si="36">1-EY269</f>
        <v>0</v>
      </c>
      <c r="BK128" s="1944"/>
      <c r="BL128" s="1893">
        <f>IF(BE128="","",BE128*(1-BJ128))</f>
        <v>0</v>
      </c>
      <c r="BM128" s="1894"/>
      <c r="BN128" s="1893">
        <f>IF(BL128="","",ROUND(BL128,-3))</f>
        <v>0</v>
      </c>
      <c r="BO128" s="1894"/>
      <c r="BP128" s="2"/>
      <c r="BQ128" s="2066">
        <f t="shared" ref="BQ128:BQ160" si="37">SUM(GA269:GE269)</f>
        <v>0</v>
      </c>
      <c r="BR128" s="2067"/>
      <c r="BS128" s="1893">
        <f t="shared" ref="BS128:BS160" si="38">SUM(GJ269:GN269)</f>
        <v>0</v>
      </c>
      <c r="BT128" s="1894"/>
      <c r="BU128" s="1893">
        <f>SUM(BQ128:BT128)</f>
        <v>0</v>
      </c>
      <c r="BV128" s="1894"/>
      <c r="BW128" s="2"/>
      <c r="BX128" s="2066">
        <f>BY346</f>
        <v>0</v>
      </c>
      <c r="BY128" s="2067"/>
      <c r="BZ128" s="1893">
        <f>BZ346</f>
        <v>0</v>
      </c>
      <c r="CA128" s="1894"/>
      <c r="CB128" s="1893">
        <f>SUM(BX128:CA128)</f>
        <v>0</v>
      </c>
      <c r="CC128" s="1894"/>
      <c r="CD128" s="1611"/>
    </row>
    <row r="129" spans="6:82" ht="13" hidden="1" outlineLevel="1" thickBot="1">
      <c r="F129" s="258" t="str">
        <f t="shared" ref="F129:F160" si="39">IF(F27="","",F27)</f>
        <v/>
      </c>
      <c r="G129" s="257">
        <f t="shared" si="33"/>
        <v>0</v>
      </c>
      <c r="H129" s="1962">
        <f t="shared" si="34"/>
        <v>0</v>
      </c>
      <c r="I129" s="1962"/>
      <c r="J129" s="1962">
        <f t="shared" ref="J129:AE129" si="40">J83*$G83</f>
        <v>0</v>
      </c>
      <c r="K129" s="1962">
        <f t="shared" si="40"/>
        <v>0</v>
      </c>
      <c r="L129" s="1962">
        <f t="shared" si="40"/>
        <v>0</v>
      </c>
      <c r="M129" s="1962">
        <f t="shared" si="40"/>
        <v>0</v>
      </c>
      <c r="N129" s="1962">
        <f t="shared" si="40"/>
        <v>0</v>
      </c>
      <c r="O129" s="1962">
        <f t="shared" si="40"/>
        <v>0</v>
      </c>
      <c r="P129" s="1962">
        <f t="shared" si="40"/>
        <v>0</v>
      </c>
      <c r="Q129" s="1962">
        <f t="shared" si="40"/>
        <v>0</v>
      </c>
      <c r="R129" s="1962">
        <f t="shared" si="40"/>
        <v>0</v>
      </c>
      <c r="S129" s="1962">
        <f t="shared" si="40"/>
        <v>0</v>
      </c>
      <c r="T129" s="1962">
        <f t="shared" si="40"/>
        <v>0</v>
      </c>
      <c r="U129" s="1962">
        <f t="shared" si="40"/>
        <v>0</v>
      </c>
      <c r="V129" s="1962">
        <f t="shared" si="40"/>
        <v>0</v>
      </c>
      <c r="W129" s="1962">
        <f t="shared" si="40"/>
        <v>0</v>
      </c>
      <c r="X129" s="1962">
        <f t="shared" si="40"/>
        <v>0</v>
      </c>
      <c r="Y129" s="1962">
        <f t="shared" si="40"/>
        <v>0</v>
      </c>
      <c r="Z129" s="1962">
        <f t="shared" si="40"/>
        <v>0</v>
      </c>
      <c r="AA129" s="1962">
        <f t="shared" si="40"/>
        <v>0</v>
      </c>
      <c r="AB129" s="1962">
        <f t="shared" si="40"/>
        <v>0</v>
      </c>
      <c r="AC129" s="1962">
        <f t="shared" si="40"/>
        <v>0</v>
      </c>
      <c r="AD129" s="1962">
        <f t="shared" si="40"/>
        <v>0</v>
      </c>
      <c r="AE129" s="1962">
        <f t="shared" si="40"/>
        <v>0</v>
      </c>
      <c r="AV129" s="1610"/>
      <c r="AW129" s="1893">
        <f t="shared" ref="AW129:AW160" si="41">H129+J129+L129+N129+P129+R129+T129+V129+X129+Z129+AB129+AD129</f>
        <v>0</v>
      </c>
      <c r="AX129" s="1894"/>
      <c r="AY129" s="1943">
        <f t="shared" ref="AY129:AY160" si="42">IF(AT270&lt;&gt;"",AT270,0)</f>
        <v>0</v>
      </c>
      <c r="AZ129" s="1944"/>
      <c r="BA129" s="1893">
        <f t="shared" ref="BA129:BA160" si="43">AW129*AY129</f>
        <v>0</v>
      </c>
      <c r="BB129" s="1894"/>
      <c r="BC129" s="1943">
        <f t="shared" ref="BC129:BC160" si="44">IF(AW129=0,0,BA129/BA$161)</f>
        <v>0</v>
      </c>
      <c r="BD129" s="1944"/>
      <c r="BE129" s="1893">
        <f>IF(BC129="","",(BE$161*BC129))</f>
        <v>0</v>
      </c>
      <c r="BF129" s="1894"/>
      <c r="BG129" s="1893">
        <f>IF(BE129="","",ROUND(BE129,-3))</f>
        <v>0</v>
      </c>
      <c r="BH129" s="1894"/>
      <c r="BI129" s="2"/>
      <c r="BJ129" s="1943">
        <f t="shared" si="36"/>
        <v>0</v>
      </c>
      <c r="BK129" s="1944"/>
      <c r="BL129" s="1893">
        <f t="shared" ref="BL129:BL160" si="45">IF(BE129="","",BE129*(1-BJ129))</f>
        <v>0</v>
      </c>
      <c r="BM129" s="1894"/>
      <c r="BN129" s="1893">
        <f t="shared" ref="BN129:BN160" si="46">IF(BL129="","",ROUND(BL129,-3))</f>
        <v>0</v>
      </c>
      <c r="BO129" s="1894"/>
      <c r="BP129" s="2"/>
      <c r="BQ129" s="2066">
        <f t="shared" si="37"/>
        <v>0</v>
      </c>
      <c r="BR129" s="2067"/>
      <c r="BS129" s="1893">
        <f t="shared" si="38"/>
        <v>0</v>
      </c>
      <c r="BT129" s="1894"/>
      <c r="BU129" s="1893">
        <f t="shared" ref="BU129:BU160" si="47">SUM(BQ129:BT129)</f>
        <v>0</v>
      </c>
      <c r="BV129" s="1894"/>
      <c r="BW129" s="2"/>
      <c r="BX129" s="2066">
        <f t="shared" ref="BX129:BX160" si="48">BY347</f>
        <v>0</v>
      </c>
      <c r="BY129" s="2067"/>
      <c r="BZ129" s="1893">
        <f t="shared" ref="BZ129:BZ160" si="49">BZ347</f>
        <v>0</v>
      </c>
      <c r="CA129" s="1894"/>
      <c r="CB129" s="1893">
        <f t="shared" ref="CB129:CB160" si="50">SUM(BX129:CA129)</f>
        <v>0</v>
      </c>
      <c r="CC129" s="1894"/>
      <c r="CD129" s="1611"/>
    </row>
    <row r="130" spans="6:82" ht="13" hidden="1" outlineLevel="1" thickBot="1">
      <c r="F130" s="258" t="str">
        <f t="shared" si="39"/>
        <v/>
      </c>
      <c r="G130" s="257">
        <f t="shared" si="33"/>
        <v>0</v>
      </c>
      <c r="H130" s="1962">
        <f t="shared" si="34"/>
        <v>0</v>
      </c>
      <c r="I130" s="1962"/>
      <c r="J130" s="1962">
        <f t="shared" ref="J130:AE130" si="51">J84*$G84</f>
        <v>0</v>
      </c>
      <c r="K130" s="1962">
        <f t="shared" si="51"/>
        <v>0</v>
      </c>
      <c r="L130" s="1962">
        <f t="shared" si="51"/>
        <v>0</v>
      </c>
      <c r="M130" s="1962">
        <f t="shared" si="51"/>
        <v>0</v>
      </c>
      <c r="N130" s="1962">
        <f t="shared" si="51"/>
        <v>0</v>
      </c>
      <c r="O130" s="1962">
        <f t="shared" si="51"/>
        <v>0</v>
      </c>
      <c r="P130" s="1962">
        <f t="shared" si="51"/>
        <v>0</v>
      </c>
      <c r="Q130" s="1962">
        <f t="shared" si="51"/>
        <v>0</v>
      </c>
      <c r="R130" s="1962">
        <f t="shared" si="51"/>
        <v>0</v>
      </c>
      <c r="S130" s="1962">
        <f t="shared" si="51"/>
        <v>0</v>
      </c>
      <c r="T130" s="1962">
        <f t="shared" si="51"/>
        <v>0</v>
      </c>
      <c r="U130" s="1962">
        <f t="shared" si="51"/>
        <v>0</v>
      </c>
      <c r="V130" s="1962">
        <f t="shared" si="51"/>
        <v>0</v>
      </c>
      <c r="W130" s="1962">
        <f t="shared" si="51"/>
        <v>0</v>
      </c>
      <c r="X130" s="1962">
        <f t="shared" si="51"/>
        <v>0</v>
      </c>
      <c r="Y130" s="1962">
        <f t="shared" si="51"/>
        <v>0</v>
      </c>
      <c r="Z130" s="1962">
        <f t="shared" si="51"/>
        <v>0</v>
      </c>
      <c r="AA130" s="1962">
        <f t="shared" si="51"/>
        <v>0</v>
      </c>
      <c r="AB130" s="1962">
        <f t="shared" si="51"/>
        <v>0</v>
      </c>
      <c r="AC130" s="1962">
        <f t="shared" si="51"/>
        <v>0</v>
      </c>
      <c r="AD130" s="1962">
        <f t="shared" si="51"/>
        <v>0</v>
      </c>
      <c r="AE130" s="1962">
        <f t="shared" si="51"/>
        <v>0</v>
      </c>
      <c r="AV130" s="1610"/>
      <c r="AW130" s="1893">
        <f t="shared" si="41"/>
        <v>0</v>
      </c>
      <c r="AX130" s="1894"/>
      <c r="AY130" s="1943">
        <f t="shared" si="42"/>
        <v>0</v>
      </c>
      <c r="AZ130" s="1944"/>
      <c r="BA130" s="1893">
        <f t="shared" si="43"/>
        <v>0</v>
      </c>
      <c r="BB130" s="1894"/>
      <c r="BC130" s="1943">
        <f t="shared" si="44"/>
        <v>0</v>
      </c>
      <c r="BD130" s="1944"/>
      <c r="BE130" s="1893">
        <f>IF(BC130="","",(BE$161*BC130))</f>
        <v>0</v>
      </c>
      <c r="BF130" s="1894"/>
      <c r="BG130" s="1893">
        <f>IF(BE130="","",ROUND(BE130,-3))</f>
        <v>0</v>
      </c>
      <c r="BH130" s="1894"/>
      <c r="BI130" s="2"/>
      <c r="BJ130" s="1943">
        <f t="shared" si="36"/>
        <v>0</v>
      </c>
      <c r="BK130" s="1944"/>
      <c r="BL130" s="1893">
        <f t="shared" si="45"/>
        <v>0</v>
      </c>
      <c r="BM130" s="1894"/>
      <c r="BN130" s="1893">
        <f t="shared" si="46"/>
        <v>0</v>
      </c>
      <c r="BO130" s="1894"/>
      <c r="BP130" s="2"/>
      <c r="BQ130" s="2066">
        <f t="shared" si="37"/>
        <v>0</v>
      </c>
      <c r="BR130" s="2067"/>
      <c r="BS130" s="1893">
        <f t="shared" si="38"/>
        <v>0</v>
      </c>
      <c r="BT130" s="1894"/>
      <c r="BU130" s="1893">
        <f t="shared" si="47"/>
        <v>0</v>
      </c>
      <c r="BV130" s="1894"/>
      <c r="BW130" s="2"/>
      <c r="BX130" s="2066">
        <f t="shared" si="48"/>
        <v>0</v>
      </c>
      <c r="BY130" s="2067"/>
      <c r="BZ130" s="1893">
        <f t="shared" si="49"/>
        <v>0</v>
      </c>
      <c r="CA130" s="1894"/>
      <c r="CB130" s="1893">
        <f t="shared" si="50"/>
        <v>0</v>
      </c>
      <c r="CC130" s="1894"/>
      <c r="CD130" s="1611"/>
    </row>
    <row r="131" spans="6:82" ht="13" hidden="1" outlineLevel="1" thickBot="1">
      <c r="F131" s="258" t="str">
        <f t="shared" si="39"/>
        <v/>
      </c>
      <c r="G131" s="257">
        <f t="shared" si="33"/>
        <v>0</v>
      </c>
      <c r="H131" s="1962">
        <f t="shared" si="34"/>
        <v>0</v>
      </c>
      <c r="I131" s="1962"/>
      <c r="J131" s="1962">
        <f t="shared" ref="J131:AE131" si="52">J85*$G85</f>
        <v>0</v>
      </c>
      <c r="K131" s="1962">
        <f t="shared" si="52"/>
        <v>0</v>
      </c>
      <c r="L131" s="1962">
        <f t="shared" si="52"/>
        <v>0</v>
      </c>
      <c r="M131" s="1962">
        <f t="shared" si="52"/>
        <v>0</v>
      </c>
      <c r="N131" s="1962">
        <f t="shared" si="52"/>
        <v>0</v>
      </c>
      <c r="O131" s="1962">
        <f t="shared" si="52"/>
        <v>0</v>
      </c>
      <c r="P131" s="1962">
        <f t="shared" si="52"/>
        <v>0</v>
      </c>
      <c r="Q131" s="1962">
        <f t="shared" si="52"/>
        <v>0</v>
      </c>
      <c r="R131" s="1962">
        <f t="shared" si="52"/>
        <v>0</v>
      </c>
      <c r="S131" s="1962">
        <f t="shared" si="52"/>
        <v>0</v>
      </c>
      <c r="T131" s="1962">
        <f t="shared" si="52"/>
        <v>0</v>
      </c>
      <c r="U131" s="1962">
        <f t="shared" si="52"/>
        <v>0</v>
      </c>
      <c r="V131" s="1962">
        <f t="shared" si="52"/>
        <v>0</v>
      </c>
      <c r="W131" s="1962">
        <f t="shared" si="52"/>
        <v>0</v>
      </c>
      <c r="X131" s="1962">
        <f t="shared" si="52"/>
        <v>0</v>
      </c>
      <c r="Y131" s="1962">
        <f t="shared" si="52"/>
        <v>0</v>
      </c>
      <c r="Z131" s="1962">
        <f t="shared" si="52"/>
        <v>0</v>
      </c>
      <c r="AA131" s="1962">
        <f t="shared" si="52"/>
        <v>0</v>
      </c>
      <c r="AB131" s="1962">
        <f t="shared" si="52"/>
        <v>0</v>
      </c>
      <c r="AC131" s="1962">
        <f t="shared" si="52"/>
        <v>0</v>
      </c>
      <c r="AD131" s="1962">
        <f t="shared" si="52"/>
        <v>0</v>
      </c>
      <c r="AE131" s="1962">
        <f t="shared" si="52"/>
        <v>0</v>
      </c>
      <c r="AF131" s="16"/>
      <c r="AV131" s="1610"/>
      <c r="AW131" s="1893">
        <f t="shared" si="41"/>
        <v>0</v>
      </c>
      <c r="AX131" s="1894"/>
      <c r="AY131" s="1943">
        <f t="shared" si="42"/>
        <v>0</v>
      </c>
      <c r="AZ131" s="1944"/>
      <c r="BA131" s="1893">
        <f t="shared" si="43"/>
        <v>0</v>
      </c>
      <c r="BB131" s="1894"/>
      <c r="BC131" s="1943">
        <f t="shared" si="44"/>
        <v>0</v>
      </c>
      <c r="BD131" s="1944"/>
      <c r="BE131" s="1893">
        <f>IF(BC131="","",(BE$161*BC131))</f>
        <v>0</v>
      </c>
      <c r="BF131" s="1894"/>
      <c r="BG131" s="1893">
        <f>IF(BE131="","",ROUND(BE131,-3))</f>
        <v>0</v>
      </c>
      <c r="BH131" s="1894"/>
      <c r="BI131" s="2"/>
      <c r="BJ131" s="1943">
        <f t="shared" si="36"/>
        <v>0</v>
      </c>
      <c r="BK131" s="1944"/>
      <c r="BL131" s="1893">
        <f t="shared" si="45"/>
        <v>0</v>
      </c>
      <c r="BM131" s="1894"/>
      <c r="BN131" s="1893">
        <f t="shared" si="46"/>
        <v>0</v>
      </c>
      <c r="BO131" s="1894"/>
      <c r="BP131" s="2"/>
      <c r="BQ131" s="2066">
        <f t="shared" si="37"/>
        <v>0</v>
      </c>
      <c r="BR131" s="2067"/>
      <c r="BS131" s="1893">
        <f t="shared" si="38"/>
        <v>0</v>
      </c>
      <c r="BT131" s="1894"/>
      <c r="BU131" s="1893">
        <f t="shared" si="47"/>
        <v>0</v>
      </c>
      <c r="BV131" s="1894"/>
      <c r="BW131" s="2"/>
      <c r="BX131" s="2066">
        <f t="shared" si="48"/>
        <v>0</v>
      </c>
      <c r="BY131" s="2067"/>
      <c r="BZ131" s="1893">
        <f t="shared" si="49"/>
        <v>0</v>
      </c>
      <c r="CA131" s="1894"/>
      <c r="CB131" s="1893">
        <f t="shared" si="50"/>
        <v>0</v>
      </c>
      <c r="CC131" s="1894"/>
      <c r="CD131" s="1611"/>
    </row>
    <row r="132" spans="6:82" ht="13" hidden="1" outlineLevel="1" thickBot="1">
      <c r="F132" s="258" t="str">
        <f t="shared" si="39"/>
        <v/>
      </c>
      <c r="G132" s="257">
        <f t="shared" si="33"/>
        <v>0</v>
      </c>
      <c r="H132" s="1962">
        <f t="shared" si="34"/>
        <v>0</v>
      </c>
      <c r="I132" s="1962"/>
      <c r="J132" s="1962">
        <f t="shared" ref="J132:AE132" si="53">J86*$G86</f>
        <v>0</v>
      </c>
      <c r="K132" s="1962">
        <f t="shared" si="53"/>
        <v>0</v>
      </c>
      <c r="L132" s="1962">
        <f t="shared" si="53"/>
        <v>0</v>
      </c>
      <c r="M132" s="1962">
        <f t="shared" si="53"/>
        <v>0</v>
      </c>
      <c r="N132" s="1962">
        <f t="shared" si="53"/>
        <v>0</v>
      </c>
      <c r="O132" s="1962">
        <f t="shared" si="53"/>
        <v>0</v>
      </c>
      <c r="P132" s="1962">
        <f t="shared" si="53"/>
        <v>0</v>
      </c>
      <c r="Q132" s="1962">
        <f t="shared" si="53"/>
        <v>0</v>
      </c>
      <c r="R132" s="1962">
        <f t="shared" si="53"/>
        <v>0</v>
      </c>
      <c r="S132" s="1962">
        <f t="shared" si="53"/>
        <v>0</v>
      </c>
      <c r="T132" s="1962">
        <f t="shared" si="53"/>
        <v>0</v>
      </c>
      <c r="U132" s="1962">
        <f t="shared" si="53"/>
        <v>0</v>
      </c>
      <c r="V132" s="1962">
        <f t="shared" si="53"/>
        <v>0</v>
      </c>
      <c r="W132" s="1962">
        <f t="shared" si="53"/>
        <v>0</v>
      </c>
      <c r="X132" s="1962">
        <f t="shared" si="53"/>
        <v>0</v>
      </c>
      <c r="Y132" s="1962">
        <f t="shared" si="53"/>
        <v>0</v>
      </c>
      <c r="Z132" s="1962">
        <f t="shared" si="53"/>
        <v>0</v>
      </c>
      <c r="AA132" s="1962">
        <f t="shared" si="53"/>
        <v>0</v>
      </c>
      <c r="AB132" s="1962">
        <f t="shared" si="53"/>
        <v>0</v>
      </c>
      <c r="AC132" s="1962">
        <f t="shared" si="53"/>
        <v>0</v>
      </c>
      <c r="AD132" s="1962">
        <f t="shared" si="53"/>
        <v>0</v>
      </c>
      <c r="AE132" s="1962">
        <f t="shared" si="53"/>
        <v>0</v>
      </c>
      <c r="AF132" s="16"/>
      <c r="AV132" s="1610"/>
      <c r="AW132" s="1893">
        <f t="shared" si="41"/>
        <v>0</v>
      </c>
      <c r="AX132" s="1894"/>
      <c r="AY132" s="1943">
        <f t="shared" si="42"/>
        <v>0</v>
      </c>
      <c r="AZ132" s="1944"/>
      <c r="BA132" s="1893">
        <f t="shared" si="43"/>
        <v>0</v>
      </c>
      <c r="BB132" s="1894"/>
      <c r="BC132" s="1943">
        <f t="shared" si="44"/>
        <v>0</v>
      </c>
      <c r="BD132" s="1944"/>
      <c r="BE132" s="1893">
        <f>IF(BC132="","",(BE$161*BC132))</f>
        <v>0</v>
      </c>
      <c r="BF132" s="1894"/>
      <c r="BG132" s="1893">
        <f>IF(BE132="",0,ROUND(BE132,-3))</f>
        <v>0</v>
      </c>
      <c r="BH132" s="1894"/>
      <c r="BI132" s="2"/>
      <c r="BJ132" s="1943">
        <f t="shared" si="36"/>
        <v>0</v>
      </c>
      <c r="BK132" s="1944"/>
      <c r="BL132" s="1893">
        <f t="shared" si="45"/>
        <v>0</v>
      </c>
      <c r="BM132" s="1894"/>
      <c r="BN132" s="1893">
        <f t="shared" si="46"/>
        <v>0</v>
      </c>
      <c r="BO132" s="1894"/>
      <c r="BP132" s="2"/>
      <c r="BQ132" s="2066">
        <f t="shared" si="37"/>
        <v>0</v>
      </c>
      <c r="BR132" s="2067"/>
      <c r="BS132" s="1893">
        <f t="shared" si="38"/>
        <v>0</v>
      </c>
      <c r="BT132" s="1894"/>
      <c r="BU132" s="1893">
        <f t="shared" si="47"/>
        <v>0</v>
      </c>
      <c r="BV132" s="1894"/>
      <c r="BW132" s="2"/>
      <c r="BX132" s="2066">
        <f t="shared" si="48"/>
        <v>0</v>
      </c>
      <c r="BY132" s="2067"/>
      <c r="BZ132" s="1893">
        <f t="shared" si="49"/>
        <v>0</v>
      </c>
      <c r="CA132" s="1894"/>
      <c r="CB132" s="1893">
        <f t="shared" si="50"/>
        <v>0</v>
      </c>
      <c r="CC132" s="1894"/>
      <c r="CD132" s="1611"/>
    </row>
    <row r="133" spans="6:82" ht="13" hidden="1" outlineLevel="1" thickBot="1">
      <c r="F133" s="258" t="str">
        <f t="shared" si="39"/>
        <v/>
      </c>
      <c r="G133" s="257">
        <f t="shared" si="33"/>
        <v>0</v>
      </c>
      <c r="H133" s="1962">
        <f t="shared" si="34"/>
        <v>0</v>
      </c>
      <c r="I133" s="1962"/>
      <c r="J133" s="1962">
        <f t="shared" ref="J133:AE133" si="54">J87*$G87</f>
        <v>0</v>
      </c>
      <c r="K133" s="1962">
        <f t="shared" si="54"/>
        <v>0</v>
      </c>
      <c r="L133" s="1962">
        <f t="shared" si="54"/>
        <v>0</v>
      </c>
      <c r="M133" s="1962">
        <f t="shared" si="54"/>
        <v>0</v>
      </c>
      <c r="N133" s="1962">
        <f t="shared" si="54"/>
        <v>0</v>
      </c>
      <c r="O133" s="1962">
        <f t="shared" si="54"/>
        <v>0</v>
      </c>
      <c r="P133" s="1962">
        <f t="shared" si="54"/>
        <v>0</v>
      </c>
      <c r="Q133" s="1962">
        <f t="shared" si="54"/>
        <v>0</v>
      </c>
      <c r="R133" s="1962">
        <f t="shared" si="54"/>
        <v>0</v>
      </c>
      <c r="S133" s="1962">
        <f t="shared" si="54"/>
        <v>0</v>
      </c>
      <c r="T133" s="1962">
        <f t="shared" si="54"/>
        <v>0</v>
      </c>
      <c r="U133" s="1962">
        <f t="shared" si="54"/>
        <v>0</v>
      </c>
      <c r="V133" s="1962">
        <f t="shared" si="54"/>
        <v>0</v>
      </c>
      <c r="W133" s="1962">
        <f t="shared" si="54"/>
        <v>0</v>
      </c>
      <c r="X133" s="1962">
        <f t="shared" si="54"/>
        <v>0</v>
      </c>
      <c r="Y133" s="1962">
        <f t="shared" si="54"/>
        <v>0</v>
      </c>
      <c r="Z133" s="1962">
        <f t="shared" si="54"/>
        <v>0</v>
      </c>
      <c r="AA133" s="1962">
        <f t="shared" si="54"/>
        <v>0</v>
      </c>
      <c r="AB133" s="1962">
        <f t="shared" si="54"/>
        <v>0</v>
      </c>
      <c r="AC133" s="1962">
        <f t="shared" si="54"/>
        <v>0</v>
      </c>
      <c r="AD133" s="1962">
        <f t="shared" si="54"/>
        <v>0</v>
      </c>
      <c r="AE133" s="1962">
        <f t="shared" si="54"/>
        <v>0</v>
      </c>
      <c r="AF133" s="16"/>
      <c r="AV133" s="1610"/>
      <c r="AW133" s="1893">
        <f t="shared" si="41"/>
        <v>0</v>
      </c>
      <c r="AX133" s="1894"/>
      <c r="AY133" s="1943">
        <f t="shared" si="42"/>
        <v>0</v>
      </c>
      <c r="AZ133" s="1944"/>
      <c r="BA133" s="1893">
        <f t="shared" si="43"/>
        <v>0</v>
      </c>
      <c r="BB133" s="1894"/>
      <c r="BC133" s="1943">
        <f t="shared" si="44"/>
        <v>0</v>
      </c>
      <c r="BD133" s="1944"/>
      <c r="BE133" s="1893">
        <f t="shared" ref="BE133:BE160" si="55">IF(BC133="","",(BE$161*BC133))</f>
        <v>0</v>
      </c>
      <c r="BF133" s="1894"/>
      <c r="BG133" s="1893">
        <f t="shared" ref="BG133:BG160" si="56">IF(BE133="",0,ROUND(BE133,-3))</f>
        <v>0</v>
      </c>
      <c r="BH133" s="1894"/>
      <c r="BI133" s="2"/>
      <c r="BJ133" s="1943">
        <f t="shared" si="36"/>
        <v>0</v>
      </c>
      <c r="BK133" s="1944"/>
      <c r="BL133" s="1893">
        <f t="shared" si="45"/>
        <v>0</v>
      </c>
      <c r="BM133" s="1894"/>
      <c r="BN133" s="1893">
        <f t="shared" si="46"/>
        <v>0</v>
      </c>
      <c r="BO133" s="1894"/>
      <c r="BP133" s="2"/>
      <c r="BQ133" s="2066">
        <f t="shared" si="37"/>
        <v>0</v>
      </c>
      <c r="BR133" s="2067"/>
      <c r="BS133" s="1893">
        <f t="shared" si="38"/>
        <v>0</v>
      </c>
      <c r="BT133" s="1894"/>
      <c r="BU133" s="1893">
        <f t="shared" si="47"/>
        <v>0</v>
      </c>
      <c r="BV133" s="1894"/>
      <c r="BW133" s="2"/>
      <c r="BX133" s="2066">
        <f t="shared" si="48"/>
        <v>0</v>
      </c>
      <c r="BY133" s="2067"/>
      <c r="BZ133" s="1893">
        <f t="shared" si="49"/>
        <v>0</v>
      </c>
      <c r="CA133" s="1894"/>
      <c r="CB133" s="1893">
        <f t="shared" si="50"/>
        <v>0</v>
      </c>
      <c r="CC133" s="1894"/>
      <c r="CD133" s="1611"/>
    </row>
    <row r="134" spans="6:82" ht="13" hidden="1" outlineLevel="1" thickBot="1">
      <c r="F134" s="258" t="str">
        <f t="shared" si="39"/>
        <v/>
      </c>
      <c r="G134" s="257">
        <f t="shared" si="33"/>
        <v>0</v>
      </c>
      <c r="H134" s="1962">
        <f t="shared" si="34"/>
        <v>0</v>
      </c>
      <c r="I134" s="1962"/>
      <c r="J134" s="1962">
        <f t="shared" ref="J134:AE134" si="57">J88*$G88</f>
        <v>0</v>
      </c>
      <c r="K134" s="1962">
        <f t="shared" si="57"/>
        <v>0</v>
      </c>
      <c r="L134" s="1962">
        <f t="shared" si="57"/>
        <v>0</v>
      </c>
      <c r="M134" s="1962">
        <f t="shared" si="57"/>
        <v>0</v>
      </c>
      <c r="N134" s="1962">
        <f t="shared" si="57"/>
        <v>0</v>
      </c>
      <c r="O134" s="1962">
        <f t="shared" si="57"/>
        <v>0</v>
      </c>
      <c r="P134" s="1962">
        <f t="shared" si="57"/>
        <v>0</v>
      </c>
      <c r="Q134" s="1962">
        <f t="shared" si="57"/>
        <v>0</v>
      </c>
      <c r="R134" s="1962">
        <f t="shared" si="57"/>
        <v>0</v>
      </c>
      <c r="S134" s="1962">
        <f t="shared" si="57"/>
        <v>0</v>
      </c>
      <c r="T134" s="1962">
        <f t="shared" si="57"/>
        <v>0</v>
      </c>
      <c r="U134" s="1962">
        <f t="shared" si="57"/>
        <v>0</v>
      </c>
      <c r="V134" s="1962">
        <f t="shared" si="57"/>
        <v>0</v>
      </c>
      <c r="W134" s="1962">
        <f t="shared" si="57"/>
        <v>0</v>
      </c>
      <c r="X134" s="1962">
        <f t="shared" si="57"/>
        <v>0</v>
      </c>
      <c r="Y134" s="1962">
        <f t="shared" si="57"/>
        <v>0</v>
      </c>
      <c r="Z134" s="1962">
        <f t="shared" si="57"/>
        <v>0</v>
      </c>
      <c r="AA134" s="1962">
        <f t="shared" si="57"/>
        <v>0</v>
      </c>
      <c r="AB134" s="1962">
        <f t="shared" si="57"/>
        <v>0</v>
      </c>
      <c r="AC134" s="1962">
        <f t="shared" si="57"/>
        <v>0</v>
      </c>
      <c r="AD134" s="1962">
        <f t="shared" si="57"/>
        <v>0</v>
      </c>
      <c r="AE134" s="1962">
        <f t="shared" si="57"/>
        <v>0</v>
      </c>
      <c r="AF134" s="16"/>
      <c r="AV134" s="1610"/>
      <c r="AW134" s="1893">
        <f t="shared" si="41"/>
        <v>0</v>
      </c>
      <c r="AX134" s="1894"/>
      <c r="AY134" s="1943">
        <f t="shared" si="42"/>
        <v>0</v>
      </c>
      <c r="AZ134" s="1944"/>
      <c r="BA134" s="1893">
        <f t="shared" si="43"/>
        <v>0</v>
      </c>
      <c r="BB134" s="1894"/>
      <c r="BC134" s="1943">
        <f t="shared" si="44"/>
        <v>0</v>
      </c>
      <c r="BD134" s="1944"/>
      <c r="BE134" s="1893">
        <f t="shared" si="55"/>
        <v>0</v>
      </c>
      <c r="BF134" s="1894"/>
      <c r="BG134" s="1893">
        <f t="shared" si="56"/>
        <v>0</v>
      </c>
      <c r="BH134" s="1894"/>
      <c r="BI134" s="2"/>
      <c r="BJ134" s="1943">
        <f t="shared" si="36"/>
        <v>0</v>
      </c>
      <c r="BK134" s="1944"/>
      <c r="BL134" s="1893">
        <f t="shared" si="45"/>
        <v>0</v>
      </c>
      <c r="BM134" s="1894"/>
      <c r="BN134" s="1893">
        <f t="shared" si="46"/>
        <v>0</v>
      </c>
      <c r="BO134" s="1894"/>
      <c r="BP134" s="2"/>
      <c r="BQ134" s="2066">
        <f t="shared" si="37"/>
        <v>0</v>
      </c>
      <c r="BR134" s="2067"/>
      <c r="BS134" s="1893">
        <f t="shared" si="38"/>
        <v>0</v>
      </c>
      <c r="BT134" s="1894"/>
      <c r="BU134" s="1893">
        <f t="shared" si="47"/>
        <v>0</v>
      </c>
      <c r="BV134" s="1894"/>
      <c r="BW134" s="2"/>
      <c r="BX134" s="2066">
        <f t="shared" si="48"/>
        <v>0</v>
      </c>
      <c r="BY134" s="2067"/>
      <c r="BZ134" s="1893">
        <f t="shared" si="49"/>
        <v>0</v>
      </c>
      <c r="CA134" s="1894"/>
      <c r="CB134" s="1893">
        <f t="shared" si="50"/>
        <v>0</v>
      </c>
      <c r="CC134" s="1894"/>
      <c r="CD134" s="1611"/>
    </row>
    <row r="135" spans="6:82" ht="13" hidden="1" outlineLevel="1" thickBot="1">
      <c r="F135" s="258" t="str">
        <f t="shared" si="39"/>
        <v/>
      </c>
      <c r="G135" s="257">
        <f t="shared" si="33"/>
        <v>0</v>
      </c>
      <c r="H135" s="1962">
        <f t="shared" si="34"/>
        <v>0</v>
      </c>
      <c r="I135" s="1962"/>
      <c r="J135" s="1962">
        <f t="shared" ref="J135:AE135" si="58">J89*$G89</f>
        <v>0</v>
      </c>
      <c r="K135" s="1962">
        <f t="shared" si="58"/>
        <v>0</v>
      </c>
      <c r="L135" s="1962">
        <f t="shared" si="58"/>
        <v>0</v>
      </c>
      <c r="M135" s="1962">
        <f t="shared" si="58"/>
        <v>0</v>
      </c>
      <c r="N135" s="1962">
        <f t="shared" si="58"/>
        <v>0</v>
      </c>
      <c r="O135" s="1962">
        <f t="shared" si="58"/>
        <v>0</v>
      </c>
      <c r="P135" s="1962">
        <f t="shared" si="58"/>
        <v>0</v>
      </c>
      <c r="Q135" s="1962">
        <f t="shared" si="58"/>
        <v>0</v>
      </c>
      <c r="R135" s="1962">
        <f t="shared" si="58"/>
        <v>0</v>
      </c>
      <c r="S135" s="1962">
        <f t="shared" si="58"/>
        <v>0</v>
      </c>
      <c r="T135" s="1962">
        <f t="shared" si="58"/>
        <v>0</v>
      </c>
      <c r="U135" s="1962">
        <f t="shared" si="58"/>
        <v>0</v>
      </c>
      <c r="V135" s="1962">
        <f t="shared" si="58"/>
        <v>0</v>
      </c>
      <c r="W135" s="1962">
        <f t="shared" si="58"/>
        <v>0</v>
      </c>
      <c r="X135" s="1962">
        <f t="shared" si="58"/>
        <v>0</v>
      </c>
      <c r="Y135" s="1962">
        <f t="shared" si="58"/>
        <v>0</v>
      </c>
      <c r="Z135" s="1962">
        <f t="shared" si="58"/>
        <v>0</v>
      </c>
      <c r="AA135" s="1962">
        <f t="shared" si="58"/>
        <v>0</v>
      </c>
      <c r="AB135" s="1962">
        <f t="shared" si="58"/>
        <v>0</v>
      </c>
      <c r="AC135" s="1962">
        <f t="shared" si="58"/>
        <v>0</v>
      </c>
      <c r="AD135" s="1962">
        <f t="shared" si="58"/>
        <v>0</v>
      </c>
      <c r="AE135" s="1962">
        <f t="shared" si="58"/>
        <v>0</v>
      </c>
      <c r="AF135" s="16"/>
      <c r="AV135" s="1610"/>
      <c r="AW135" s="1893">
        <f t="shared" si="41"/>
        <v>0</v>
      </c>
      <c r="AX135" s="1894"/>
      <c r="AY135" s="1943">
        <f t="shared" si="42"/>
        <v>0</v>
      </c>
      <c r="AZ135" s="1944"/>
      <c r="BA135" s="1893">
        <f t="shared" si="43"/>
        <v>0</v>
      </c>
      <c r="BB135" s="1894"/>
      <c r="BC135" s="1943">
        <f t="shared" si="44"/>
        <v>0</v>
      </c>
      <c r="BD135" s="1944"/>
      <c r="BE135" s="1893">
        <f t="shared" si="55"/>
        <v>0</v>
      </c>
      <c r="BF135" s="1894"/>
      <c r="BG135" s="1893">
        <f t="shared" si="56"/>
        <v>0</v>
      </c>
      <c r="BH135" s="1894"/>
      <c r="BI135" s="2"/>
      <c r="BJ135" s="1943">
        <f t="shared" si="36"/>
        <v>0</v>
      </c>
      <c r="BK135" s="1944"/>
      <c r="BL135" s="1893">
        <f t="shared" si="45"/>
        <v>0</v>
      </c>
      <c r="BM135" s="1894"/>
      <c r="BN135" s="1893">
        <f t="shared" si="46"/>
        <v>0</v>
      </c>
      <c r="BO135" s="1894"/>
      <c r="BP135" s="2"/>
      <c r="BQ135" s="2066">
        <f t="shared" si="37"/>
        <v>0</v>
      </c>
      <c r="BR135" s="2067"/>
      <c r="BS135" s="1893">
        <f t="shared" si="38"/>
        <v>0</v>
      </c>
      <c r="BT135" s="1894"/>
      <c r="BU135" s="1893">
        <f t="shared" si="47"/>
        <v>0</v>
      </c>
      <c r="BV135" s="1894"/>
      <c r="BW135" s="2"/>
      <c r="BX135" s="2066">
        <f t="shared" si="48"/>
        <v>0</v>
      </c>
      <c r="BY135" s="2067"/>
      <c r="BZ135" s="1893">
        <f t="shared" si="49"/>
        <v>0</v>
      </c>
      <c r="CA135" s="1894"/>
      <c r="CB135" s="1893">
        <f t="shared" si="50"/>
        <v>0</v>
      </c>
      <c r="CC135" s="1894"/>
      <c r="CD135" s="1611"/>
    </row>
    <row r="136" spans="6:82" ht="13" hidden="1" outlineLevel="1" thickBot="1">
      <c r="F136" s="258" t="str">
        <f t="shared" si="39"/>
        <v/>
      </c>
      <c r="G136" s="257">
        <f t="shared" si="33"/>
        <v>0</v>
      </c>
      <c r="H136" s="1962">
        <f t="shared" si="34"/>
        <v>0</v>
      </c>
      <c r="I136" s="1962"/>
      <c r="J136" s="1962">
        <f t="shared" ref="J136:AE136" si="59">J90*$G90</f>
        <v>0</v>
      </c>
      <c r="K136" s="1962">
        <f t="shared" si="59"/>
        <v>0</v>
      </c>
      <c r="L136" s="1962">
        <f t="shared" si="59"/>
        <v>0</v>
      </c>
      <c r="M136" s="1962">
        <f t="shared" si="59"/>
        <v>0</v>
      </c>
      <c r="N136" s="1962">
        <f t="shared" si="59"/>
        <v>0</v>
      </c>
      <c r="O136" s="1962">
        <f t="shared" si="59"/>
        <v>0</v>
      </c>
      <c r="P136" s="1962">
        <f t="shared" si="59"/>
        <v>0</v>
      </c>
      <c r="Q136" s="1962">
        <f t="shared" si="59"/>
        <v>0</v>
      </c>
      <c r="R136" s="1962">
        <f t="shared" si="59"/>
        <v>0</v>
      </c>
      <c r="S136" s="1962">
        <f t="shared" si="59"/>
        <v>0</v>
      </c>
      <c r="T136" s="1962">
        <f t="shared" si="59"/>
        <v>0</v>
      </c>
      <c r="U136" s="1962">
        <f t="shared" si="59"/>
        <v>0</v>
      </c>
      <c r="V136" s="1962">
        <f t="shared" si="59"/>
        <v>0</v>
      </c>
      <c r="W136" s="1962">
        <f t="shared" si="59"/>
        <v>0</v>
      </c>
      <c r="X136" s="1962">
        <f t="shared" si="59"/>
        <v>0</v>
      </c>
      <c r="Y136" s="1962">
        <f t="shared" si="59"/>
        <v>0</v>
      </c>
      <c r="Z136" s="1962">
        <f t="shared" si="59"/>
        <v>0</v>
      </c>
      <c r="AA136" s="1962">
        <f t="shared" si="59"/>
        <v>0</v>
      </c>
      <c r="AB136" s="1962">
        <f t="shared" si="59"/>
        <v>0</v>
      </c>
      <c r="AC136" s="1962">
        <f t="shared" si="59"/>
        <v>0</v>
      </c>
      <c r="AD136" s="1962">
        <f t="shared" si="59"/>
        <v>0</v>
      </c>
      <c r="AE136" s="1962">
        <f t="shared" si="59"/>
        <v>0</v>
      </c>
      <c r="AF136" s="16"/>
      <c r="AV136" s="1610"/>
      <c r="AW136" s="1893">
        <f t="shared" si="41"/>
        <v>0</v>
      </c>
      <c r="AX136" s="1894"/>
      <c r="AY136" s="1943">
        <f t="shared" si="42"/>
        <v>0</v>
      </c>
      <c r="AZ136" s="1944"/>
      <c r="BA136" s="1893">
        <f t="shared" si="43"/>
        <v>0</v>
      </c>
      <c r="BB136" s="1894"/>
      <c r="BC136" s="1943">
        <f t="shared" si="44"/>
        <v>0</v>
      </c>
      <c r="BD136" s="1944"/>
      <c r="BE136" s="1893">
        <f t="shared" si="55"/>
        <v>0</v>
      </c>
      <c r="BF136" s="1894"/>
      <c r="BG136" s="1893">
        <f t="shared" si="56"/>
        <v>0</v>
      </c>
      <c r="BH136" s="1894"/>
      <c r="BI136" s="2"/>
      <c r="BJ136" s="1943">
        <f t="shared" si="36"/>
        <v>0</v>
      </c>
      <c r="BK136" s="1944"/>
      <c r="BL136" s="1893">
        <f t="shared" si="45"/>
        <v>0</v>
      </c>
      <c r="BM136" s="1894"/>
      <c r="BN136" s="1893">
        <f t="shared" si="46"/>
        <v>0</v>
      </c>
      <c r="BO136" s="1894"/>
      <c r="BP136" s="2"/>
      <c r="BQ136" s="2066">
        <f t="shared" si="37"/>
        <v>0</v>
      </c>
      <c r="BR136" s="2067"/>
      <c r="BS136" s="1893">
        <f t="shared" si="38"/>
        <v>0</v>
      </c>
      <c r="BT136" s="1894"/>
      <c r="BU136" s="1893">
        <f t="shared" si="47"/>
        <v>0</v>
      </c>
      <c r="BV136" s="1894"/>
      <c r="BW136" s="2"/>
      <c r="BX136" s="2066">
        <f t="shared" si="48"/>
        <v>0</v>
      </c>
      <c r="BY136" s="2067"/>
      <c r="BZ136" s="1893">
        <f t="shared" si="49"/>
        <v>0</v>
      </c>
      <c r="CA136" s="1894"/>
      <c r="CB136" s="1893">
        <f t="shared" si="50"/>
        <v>0</v>
      </c>
      <c r="CC136" s="1894"/>
      <c r="CD136" s="1611"/>
    </row>
    <row r="137" spans="6:82" ht="13" hidden="1" outlineLevel="1" thickBot="1">
      <c r="F137" s="258" t="str">
        <f t="shared" si="39"/>
        <v/>
      </c>
      <c r="G137" s="257">
        <f t="shared" si="33"/>
        <v>0</v>
      </c>
      <c r="H137" s="1962">
        <f t="shared" si="34"/>
        <v>0</v>
      </c>
      <c r="I137" s="1962"/>
      <c r="J137" s="1962">
        <f t="shared" ref="J137:AE137" si="60">J91*$G91</f>
        <v>0</v>
      </c>
      <c r="K137" s="1962">
        <f t="shared" si="60"/>
        <v>0</v>
      </c>
      <c r="L137" s="1962">
        <f t="shared" si="60"/>
        <v>0</v>
      </c>
      <c r="M137" s="1962">
        <f t="shared" si="60"/>
        <v>0</v>
      </c>
      <c r="N137" s="1962">
        <f t="shared" si="60"/>
        <v>0</v>
      </c>
      <c r="O137" s="1962">
        <f t="shared" si="60"/>
        <v>0</v>
      </c>
      <c r="P137" s="1962">
        <f t="shared" si="60"/>
        <v>0</v>
      </c>
      <c r="Q137" s="1962">
        <f t="shared" si="60"/>
        <v>0</v>
      </c>
      <c r="R137" s="1962">
        <f t="shared" si="60"/>
        <v>0</v>
      </c>
      <c r="S137" s="1962">
        <f t="shared" si="60"/>
        <v>0</v>
      </c>
      <c r="T137" s="1962">
        <f t="shared" si="60"/>
        <v>0</v>
      </c>
      <c r="U137" s="1962">
        <f t="shared" si="60"/>
        <v>0</v>
      </c>
      <c r="V137" s="1962">
        <f t="shared" si="60"/>
        <v>0</v>
      </c>
      <c r="W137" s="1962">
        <f t="shared" si="60"/>
        <v>0</v>
      </c>
      <c r="X137" s="1962">
        <f t="shared" si="60"/>
        <v>0</v>
      </c>
      <c r="Y137" s="1962">
        <f t="shared" si="60"/>
        <v>0</v>
      </c>
      <c r="Z137" s="1962">
        <f t="shared" si="60"/>
        <v>0</v>
      </c>
      <c r="AA137" s="1962">
        <f t="shared" si="60"/>
        <v>0</v>
      </c>
      <c r="AB137" s="1962">
        <f t="shared" si="60"/>
        <v>0</v>
      </c>
      <c r="AC137" s="1962">
        <f t="shared" si="60"/>
        <v>0</v>
      </c>
      <c r="AD137" s="1962">
        <f t="shared" si="60"/>
        <v>0</v>
      </c>
      <c r="AE137" s="1962">
        <f t="shared" si="60"/>
        <v>0</v>
      </c>
      <c r="AF137" s="16"/>
      <c r="AV137" s="1610"/>
      <c r="AW137" s="1893">
        <f t="shared" si="41"/>
        <v>0</v>
      </c>
      <c r="AX137" s="1894"/>
      <c r="AY137" s="1943">
        <f t="shared" si="42"/>
        <v>0</v>
      </c>
      <c r="AZ137" s="1944"/>
      <c r="BA137" s="1893">
        <f t="shared" si="43"/>
        <v>0</v>
      </c>
      <c r="BB137" s="1894"/>
      <c r="BC137" s="1943">
        <f t="shared" si="44"/>
        <v>0</v>
      </c>
      <c r="BD137" s="1944"/>
      <c r="BE137" s="1893">
        <f t="shared" si="55"/>
        <v>0</v>
      </c>
      <c r="BF137" s="1894"/>
      <c r="BG137" s="1893">
        <f t="shared" si="56"/>
        <v>0</v>
      </c>
      <c r="BH137" s="1894"/>
      <c r="BI137" s="2"/>
      <c r="BJ137" s="1943">
        <f t="shared" si="36"/>
        <v>0</v>
      </c>
      <c r="BK137" s="1944"/>
      <c r="BL137" s="1893">
        <f t="shared" si="45"/>
        <v>0</v>
      </c>
      <c r="BM137" s="1894"/>
      <c r="BN137" s="1893">
        <f t="shared" si="46"/>
        <v>0</v>
      </c>
      <c r="BO137" s="1894"/>
      <c r="BP137" s="2"/>
      <c r="BQ137" s="2066">
        <f t="shared" si="37"/>
        <v>0</v>
      </c>
      <c r="BR137" s="2067"/>
      <c r="BS137" s="1893">
        <f t="shared" si="38"/>
        <v>0</v>
      </c>
      <c r="BT137" s="1894"/>
      <c r="BU137" s="1893">
        <f t="shared" si="47"/>
        <v>0</v>
      </c>
      <c r="BV137" s="1894"/>
      <c r="BW137" s="2"/>
      <c r="BX137" s="2066">
        <f t="shared" si="48"/>
        <v>0</v>
      </c>
      <c r="BY137" s="2067"/>
      <c r="BZ137" s="1893">
        <f t="shared" si="49"/>
        <v>0</v>
      </c>
      <c r="CA137" s="1894"/>
      <c r="CB137" s="1893">
        <f t="shared" si="50"/>
        <v>0</v>
      </c>
      <c r="CC137" s="1894"/>
      <c r="CD137" s="1611"/>
    </row>
    <row r="138" spans="6:82" ht="13" hidden="1" outlineLevel="1" thickBot="1">
      <c r="F138" s="258" t="str">
        <f t="shared" si="39"/>
        <v/>
      </c>
      <c r="G138" s="257">
        <f t="shared" si="33"/>
        <v>0</v>
      </c>
      <c r="H138" s="1962">
        <f t="shared" si="34"/>
        <v>0</v>
      </c>
      <c r="I138" s="1962"/>
      <c r="J138" s="1962">
        <f t="shared" ref="J138:AE138" si="61">J92*$G92</f>
        <v>0</v>
      </c>
      <c r="K138" s="1962">
        <f t="shared" si="61"/>
        <v>0</v>
      </c>
      <c r="L138" s="1962">
        <f t="shared" si="61"/>
        <v>0</v>
      </c>
      <c r="M138" s="1962">
        <f t="shared" si="61"/>
        <v>0</v>
      </c>
      <c r="N138" s="1962">
        <f t="shared" si="61"/>
        <v>0</v>
      </c>
      <c r="O138" s="1962">
        <f t="shared" si="61"/>
        <v>0</v>
      </c>
      <c r="P138" s="1962">
        <f t="shared" si="61"/>
        <v>0</v>
      </c>
      <c r="Q138" s="1962">
        <f t="shared" si="61"/>
        <v>0</v>
      </c>
      <c r="R138" s="1962">
        <f t="shared" si="61"/>
        <v>0</v>
      </c>
      <c r="S138" s="1962">
        <f t="shared" si="61"/>
        <v>0</v>
      </c>
      <c r="T138" s="1962">
        <f t="shared" si="61"/>
        <v>0</v>
      </c>
      <c r="U138" s="1962">
        <f t="shared" si="61"/>
        <v>0</v>
      </c>
      <c r="V138" s="1962">
        <f t="shared" si="61"/>
        <v>0</v>
      </c>
      <c r="W138" s="1962">
        <f t="shared" si="61"/>
        <v>0</v>
      </c>
      <c r="X138" s="1962">
        <f t="shared" si="61"/>
        <v>0</v>
      </c>
      <c r="Y138" s="1962">
        <f t="shared" si="61"/>
        <v>0</v>
      </c>
      <c r="Z138" s="1962">
        <f t="shared" si="61"/>
        <v>0</v>
      </c>
      <c r="AA138" s="1962">
        <f t="shared" si="61"/>
        <v>0</v>
      </c>
      <c r="AB138" s="1962">
        <f t="shared" si="61"/>
        <v>0</v>
      </c>
      <c r="AC138" s="1962">
        <f t="shared" si="61"/>
        <v>0</v>
      </c>
      <c r="AD138" s="1962">
        <f t="shared" si="61"/>
        <v>0</v>
      </c>
      <c r="AE138" s="1962">
        <f t="shared" si="61"/>
        <v>0</v>
      </c>
      <c r="AF138" s="16"/>
      <c r="AV138" s="1610"/>
      <c r="AW138" s="1893">
        <f t="shared" si="41"/>
        <v>0</v>
      </c>
      <c r="AX138" s="1894"/>
      <c r="AY138" s="1943">
        <f t="shared" si="42"/>
        <v>0</v>
      </c>
      <c r="AZ138" s="1944"/>
      <c r="BA138" s="1893">
        <f t="shared" si="43"/>
        <v>0</v>
      </c>
      <c r="BB138" s="1894"/>
      <c r="BC138" s="1943">
        <f t="shared" si="44"/>
        <v>0</v>
      </c>
      <c r="BD138" s="1944"/>
      <c r="BE138" s="1893">
        <f t="shared" si="55"/>
        <v>0</v>
      </c>
      <c r="BF138" s="1894"/>
      <c r="BG138" s="1893">
        <f t="shared" si="56"/>
        <v>0</v>
      </c>
      <c r="BH138" s="1894"/>
      <c r="BI138" s="2"/>
      <c r="BJ138" s="1943">
        <f t="shared" si="36"/>
        <v>0</v>
      </c>
      <c r="BK138" s="1944"/>
      <c r="BL138" s="1893">
        <f t="shared" si="45"/>
        <v>0</v>
      </c>
      <c r="BM138" s="1894"/>
      <c r="BN138" s="1893">
        <f t="shared" si="46"/>
        <v>0</v>
      </c>
      <c r="BO138" s="1894"/>
      <c r="BP138" s="2"/>
      <c r="BQ138" s="2066">
        <f t="shared" si="37"/>
        <v>0</v>
      </c>
      <c r="BR138" s="2067"/>
      <c r="BS138" s="1893">
        <f t="shared" si="38"/>
        <v>0</v>
      </c>
      <c r="BT138" s="1894"/>
      <c r="BU138" s="1893">
        <f t="shared" si="47"/>
        <v>0</v>
      </c>
      <c r="BV138" s="1894"/>
      <c r="BW138" s="2"/>
      <c r="BX138" s="2066">
        <f t="shared" si="48"/>
        <v>0</v>
      </c>
      <c r="BY138" s="2067"/>
      <c r="BZ138" s="1893">
        <f t="shared" si="49"/>
        <v>0</v>
      </c>
      <c r="CA138" s="1894"/>
      <c r="CB138" s="1893">
        <f t="shared" si="50"/>
        <v>0</v>
      </c>
      <c r="CC138" s="1894"/>
      <c r="CD138" s="1611"/>
    </row>
    <row r="139" spans="6:82" ht="13" hidden="1" outlineLevel="1" thickBot="1">
      <c r="F139" s="258" t="str">
        <f t="shared" si="39"/>
        <v/>
      </c>
      <c r="G139" s="257">
        <f t="shared" si="33"/>
        <v>0</v>
      </c>
      <c r="H139" s="1962">
        <f t="shared" si="34"/>
        <v>0</v>
      </c>
      <c r="I139" s="1962"/>
      <c r="J139" s="1962">
        <f t="shared" ref="J139:AE139" si="62">J93*$G93</f>
        <v>0</v>
      </c>
      <c r="K139" s="1962">
        <f t="shared" si="62"/>
        <v>0</v>
      </c>
      <c r="L139" s="1962">
        <f t="shared" si="62"/>
        <v>0</v>
      </c>
      <c r="M139" s="1962">
        <f t="shared" si="62"/>
        <v>0</v>
      </c>
      <c r="N139" s="1962">
        <f t="shared" si="62"/>
        <v>0</v>
      </c>
      <c r="O139" s="1962">
        <f t="shared" si="62"/>
        <v>0</v>
      </c>
      <c r="P139" s="1962">
        <f t="shared" si="62"/>
        <v>0</v>
      </c>
      <c r="Q139" s="1962">
        <f t="shared" si="62"/>
        <v>0</v>
      </c>
      <c r="R139" s="1962">
        <f t="shared" si="62"/>
        <v>0</v>
      </c>
      <c r="S139" s="1962">
        <f t="shared" si="62"/>
        <v>0</v>
      </c>
      <c r="T139" s="1962">
        <f t="shared" si="62"/>
        <v>0</v>
      </c>
      <c r="U139" s="1962">
        <f t="shared" si="62"/>
        <v>0</v>
      </c>
      <c r="V139" s="1962">
        <f t="shared" si="62"/>
        <v>0</v>
      </c>
      <c r="W139" s="1962">
        <f t="shared" si="62"/>
        <v>0</v>
      </c>
      <c r="X139" s="1962">
        <f t="shared" si="62"/>
        <v>0</v>
      </c>
      <c r="Y139" s="1962">
        <f t="shared" si="62"/>
        <v>0</v>
      </c>
      <c r="Z139" s="1962">
        <f t="shared" si="62"/>
        <v>0</v>
      </c>
      <c r="AA139" s="1962">
        <f t="shared" si="62"/>
        <v>0</v>
      </c>
      <c r="AB139" s="1962">
        <f t="shared" si="62"/>
        <v>0</v>
      </c>
      <c r="AC139" s="1962">
        <f t="shared" si="62"/>
        <v>0</v>
      </c>
      <c r="AD139" s="1962">
        <f t="shared" si="62"/>
        <v>0</v>
      </c>
      <c r="AE139" s="1962">
        <f t="shared" si="62"/>
        <v>0</v>
      </c>
      <c r="AF139" s="16"/>
      <c r="AV139" s="1610"/>
      <c r="AW139" s="1893">
        <f t="shared" si="41"/>
        <v>0</v>
      </c>
      <c r="AX139" s="1894"/>
      <c r="AY139" s="1943">
        <f t="shared" si="42"/>
        <v>0</v>
      </c>
      <c r="AZ139" s="1944"/>
      <c r="BA139" s="1893">
        <f t="shared" si="43"/>
        <v>0</v>
      </c>
      <c r="BB139" s="1894"/>
      <c r="BC139" s="1943">
        <f t="shared" si="44"/>
        <v>0</v>
      </c>
      <c r="BD139" s="1944"/>
      <c r="BE139" s="1893">
        <f t="shared" si="55"/>
        <v>0</v>
      </c>
      <c r="BF139" s="1894"/>
      <c r="BG139" s="1893">
        <f t="shared" si="56"/>
        <v>0</v>
      </c>
      <c r="BH139" s="1894"/>
      <c r="BI139" s="2"/>
      <c r="BJ139" s="1943">
        <f t="shared" si="36"/>
        <v>0</v>
      </c>
      <c r="BK139" s="1944"/>
      <c r="BL139" s="1893">
        <f t="shared" si="45"/>
        <v>0</v>
      </c>
      <c r="BM139" s="1894"/>
      <c r="BN139" s="1893">
        <f t="shared" si="46"/>
        <v>0</v>
      </c>
      <c r="BO139" s="1894"/>
      <c r="BP139" s="2"/>
      <c r="BQ139" s="2066">
        <f t="shared" si="37"/>
        <v>0</v>
      </c>
      <c r="BR139" s="2067"/>
      <c r="BS139" s="1893">
        <f t="shared" si="38"/>
        <v>0</v>
      </c>
      <c r="BT139" s="1894"/>
      <c r="BU139" s="1893">
        <f t="shared" si="47"/>
        <v>0</v>
      </c>
      <c r="BV139" s="1894"/>
      <c r="BW139" s="2"/>
      <c r="BX139" s="2066">
        <f t="shared" si="48"/>
        <v>0</v>
      </c>
      <c r="BY139" s="2067"/>
      <c r="BZ139" s="1893">
        <f t="shared" si="49"/>
        <v>0</v>
      </c>
      <c r="CA139" s="1894"/>
      <c r="CB139" s="1893">
        <f t="shared" si="50"/>
        <v>0</v>
      </c>
      <c r="CC139" s="1894"/>
      <c r="CD139" s="1611"/>
    </row>
    <row r="140" spans="6:82" ht="13" hidden="1" outlineLevel="1" thickBot="1">
      <c r="F140" s="258" t="str">
        <f t="shared" si="39"/>
        <v/>
      </c>
      <c r="G140" s="257">
        <f t="shared" si="33"/>
        <v>0</v>
      </c>
      <c r="H140" s="1962">
        <f t="shared" si="34"/>
        <v>0</v>
      </c>
      <c r="I140" s="1962"/>
      <c r="J140" s="1962">
        <f t="shared" ref="J140:AE140" si="63">J94*$G94</f>
        <v>0</v>
      </c>
      <c r="K140" s="1962">
        <f t="shared" si="63"/>
        <v>0</v>
      </c>
      <c r="L140" s="1962">
        <f t="shared" si="63"/>
        <v>0</v>
      </c>
      <c r="M140" s="1962">
        <f t="shared" si="63"/>
        <v>0</v>
      </c>
      <c r="N140" s="1962">
        <f t="shared" si="63"/>
        <v>0</v>
      </c>
      <c r="O140" s="1962">
        <f t="shared" si="63"/>
        <v>0</v>
      </c>
      <c r="P140" s="1962">
        <f t="shared" si="63"/>
        <v>0</v>
      </c>
      <c r="Q140" s="1962">
        <f t="shared" si="63"/>
        <v>0</v>
      </c>
      <c r="R140" s="1962">
        <f t="shared" si="63"/>
        <v>0</v>
      </c>
      <c r="S140" s="1962">
        <f t="shared" si="63"/>
        <v>0</v>
      </c>
      <c r="T140" s="1962">
        <f t="shared" si="63"/>
        <v>0</v>
      </c>
      <c r="U140" s="1962">
        <f t="shared" si="63"/>
        <v>0</v>
      </c>
      <c r="V140" s="1962">
        <f t="shared" si="63"/>
        <v>0</v>
      </c>
      <c r="W140" s="1962">
        <f t="shared" si="63"/>
        <v>0</v>
      </c>
      <c r="X140" s="1962">
        <f t="shared" si="63"/>
        <v>0</v>
      </c>
      <c r="Y140" s="1962">
        <f t="shared" si="63"/>
        <v>0</v>
      </c>
      <c r="Z140" s="1962">
        <f t="shared" si="63"/>
        <v>0</v>
      </c>
      <c r="AA140" s="1962">
        <f t="shared" si="63"/>
        <v>0</v>
      </c>
      <c r="AB140" s="1962">
        <f t="shared" si="63"/>
        <v>0</v>
      </c>
      <c r="AC140" s="1962">
        <f t="shared" si="63"/>
        <v>0</v>
      </c>
      <c r="AD140" s="1962">
        <f t="shared" si="63"/>
        <v>0</v>
      </c>
      <c r="AE140" s="1962">
        <f t="shared" si="63"/>
        <v>0</v>
      </c>
      <c r="AF140" s="16"/>
      <c r="AV140" s="1610"/>
      <c r="AW140" s="1893">
        <f t="shared" si="41"/>
        <v>0</v>
      </c>
      <c r="AX140" s="1894"/>
      <c r="AY140" s="1943">
        <f t="shared" si="42"/>
        <v>0</v>
      </c>
      <c r="AZ140" s="1944"/>
      <c r="BA140" s="1893">
        <f t="shared" si="43"/>
        <v>0</v>
      </c>
      <c r="BB140" s="1894"/>
      <c r="BC140" s="1943">
        <f t="shared" si="44"/>
        <v>0</v>
      </c>
      <c r="BD140" s="1944"/>
      <c r="BE140" s="1893">
        <f t="shared" si="55"/>
        <v>0</v>
      </c>
      <c r="BF140" s="1894"/>
      <c r="BG140" s="1893">
        <f t="shared" si="56"/>
        <v>0</v>
      </c>
      <c r="BH140" s="1894"/>
      <c r="BI140" s="2"/>
      <c r="BJ140" s="1943">
        <f t="shared" si="36"/>
        <v>0</v>
      </c>
      <c r="BK140" s="1944"/>
      <c r="BL140" s="1893">
        <f t="shared" si="45"/>
        <v>0</v>
      </c>
      <c r="BM140" s="1894"/>
      <c r="BN140" s="1893">
        <f t="shared" si="46"/>
        <v>0</v>
      </c>
      <c r="BO140" s="1894"/>
      <c r="BP140" s="2"/>
      <c r="BQ140" s="2066">
        <f t="shared" si="37"/>
        <v>0</v>
      </c>
      <c r="BR140" s="2067"/>
      <c r="BS140" s="1893">
        <f t="shared" si="38"/>
        <v>0</v>
      </c>
      <c r="BT140" s="1894"/>
      <c r="BU140" s="1893">
        <f t="shared" si="47"/>
        <v>0</v>
      </c>
      <c r="BV140" s="1894"/>
      <c r="BW140" s="2"/>
      <c r="BX140" s="2066">
        <f t="shared" si="48"/>
        <v>0</v>
      </c>
      <c r="BY140" s="2067"/>
      <c r="BZ140" s="1893">
        <f t="shared" si="49"/>
        <v>0</v>
      </c>
      <c r="CA140" s="1894"/>
      <c r="CB140" s="1893">
        <f t="shared" si="50"/>
        <v>0</v>
      </c>
      <c r="CC140" s="1894"/>
      <c r="CD140" s="1611"/>
    </row>
    <row r="141" spans="6:82" ht="13" hidden="1" outlineLevel="1" thickBot="1">
      <c r="F141" s="258" t="str">
        <f t="shared" si="39"/>
        <v/>
      </c>
      <c r="G141" s="257">
        <f t="shared" si="33"/>
        <v>0</v>
      </c>
      <c r="H141" s="1962">
        <f t="shared" si="34"/>
        <v>0</v>
      </c>
      <c r="I141" s="1962"/>
      <c r="J141" s="1962">
        <f t="shared" ref="J141:AE141" si="64">J95*$G95</f>
        <v>0</v>
      </c>
      <c r="K141" s="1962">
        <f t="shared" si="64"/>
        <v>0</v>
      </c>
      <c r="L141" s="1962">
        <f t="shared" si="64"/>
        <v>0</v>
      </c>
      <c r="M141" s="1962">
        <f t="shared" si="64"/>
        <v>0</v>
      </c>
      <c r="N141" s="1962">
        <f t="shared" si="64"/>
        <v>0</v>
      </c>
      <c r="O141" s="1962">
        <f t="shared" si="64"/>
        <v>0</v>
      </c>
      <c r="P141" s="1962">
        <f t="shared" si="64"/>
        <v>0</v>
      </c>
      <c r="Q141" s="1962">
        <f t="shared" si="64"/>
        <v>0</v>
      </c>
      <c r="R141" s="1962">
        <f t="shared" si="64"/>
        <v>0</v>
      </c>
      <c r="S141" s="1962">
        <f t="shared" si="64"/>
        <v>0</v>
      </c>
      <c r="T141" s="1962">
        <f t="shared" si="64"/>
        <v>0</v>
      </c>
      <c r="U141" s="1962">
        <f t="shared" si="64"/>
        <v>0</v>
      </c>
      <c r="V141" s="1962">
        <f t="shared" si="64"/>
        <v>0</v>
      </c>
      <c r="W141" s="1962">
        <f t="shared" si="64"/>
        <v>0</v>
      </c>
      <c r="X141" s="1962">
        <f t="shared" si="64"/>
        <v>0</v>
      </c>
      <c r="Y141" s="1962">
        <f t="shared" si="64"/>
        <v>0</v>
      </c>
      <c r="Z141" s="1962">
        <f t="shared" si="64"/>
        <v>0</v>
      </c>
      <c r="AA141" s="1962">
        <f t="shared" si="64"/>
        <v>0</v>
      </c>
      <c r="AB141" s="1962">
        <f t="shared" si="64"/>
        <v>0</v>
      </c>
      <c r="AC141" s="1962">
        <f t="shared" si="64"/>
        <v>0</v>
      </c>
      <c r="AD141" s="1962">
        <f t="shared" si="64"/>
        <v>0</v>
      </c>
      <c r="AE141" s="1962">
        <f t="shared" si="64"/>
        <v>0</v>
      </c>
      <c r="AF141" s="16"/>
      <c r="AV141" s="1610"/>
      <c r="AW141" s="1893">
        <f t="shared" si="41"/>
        <v>0</v>
      </c>
      <c r="AX141" s="1894"/>
      <c r="AY141" s="1943">
        <f t="shared" si="42"/>
        <v>0</v>
      </c>
      <c r="AZ141" s="1944"/>
      <c r="BA141" s="1893">
        <f t="shared" si="43"/>
        <v>0</v>
      </c>
      <c r="BB141" s="1894"/>
      <c r="BC141" s="1943">
        <f t="shared" si="44"/>
        <v>0</v>
      </c>
      <c r="BD141" s="1944"/>
      <c r="BE141" s="1893">
        <f t="shared" si="55"/>
        <v>0</v>
      </c>
      <c r="BF141" s="1894"/>
      <c r="BG141" s="1893">
        <f t="shared" si="56"/>
        <v>0</v>
      </c>
      <c r="BH141" s="1894"/>
      <c r="BI141" s="2"/>
      <c r="BJ141" s="1943">
        <f t="shared" si="36"/>
        <v>0</v>
      </c>
      <c r="BK141" s="1944"/>
      <c r="BL141" s="1893">
        <f t="shared" si="45"/>
        <v>0</v>
      </c>
      <c r="BM141" s="1894"/>
      <c r="BN141" s="1893">
        <f t="shared" si="46"/>
        <v>0</v>
      </c>
      <c r="BO141" s="1894"/>
      <c r="BP141" s="2"/>
      <c r="BQ141" s="2066">
        <f t="shared" si="37"/>
        <v>0</v>
      </c>
      <c r="BR141" s="2067"/>
      <c r="BS141" s="1893">
        <f t="shared" si="38"/>
        <v>0</v>
      </c>
      <c r="BT141" s="1894"/>
      <c r="BU141" s="1893">
        <f t="shared" si="47"/>
        <v>0</v>
      </c>
      <c r="BV141" s="1894"/>
      <c r="BW141" s="2"/>
      <c r="BX141" s="2066">
        <f t="shared" si="48"/>
        <v>0</v>
      </c>
      <c r="BY141" s="2067"/>
      <c r="BZ141" s="1893">
        <f t="shared" si="49"/>
        <v>0</v>
      </c>
      <c r="CA141" s="1894"/>
      <c r="CB141" s="1893">
        <f t="shared" si="50"/>
        <v>0</v>
      </c>
      <c r="CC141" s="1894"/>
      <c r="CD141" s="1611"/>
    </row>
    <row r="142" spans="6:82" ht="13" hidden="1" outlineLevel="1" thickBot="1">
      <c r="F142" s="258" t="str">
        <f t="shared" si="39"/>
        <v/>
      </c>
      <c r="G142" s="257">
        <f t="shared" si="33"/>
        <v>0</v>
      </c>
      <c r="H142" s="1962">
        <f t="shared" si="34"/>
        <v>0</v>
      </c>
      <c r="I142" s="1962"/>
      <c r="J142" s="1962">
        <f t="shared" ref="J142:AE142" si="65">J96*$G96</f>
        <v>0</v>
      </c>
      <c r="K142" s="1962">
        <f t="shared" si="65"/>
        <v>0</v>
      </c>
      <c r="L142" s="1962">
        <f t="shared" si="65"/>
        <v>0</v>
      </c>
      <c r="M142" s="1962">
        <f t="shared" si="65"/>
        <v>0</v>
      </c>
      <c r="N142" s="1962">
        <f t="shared" si="65"/>
        <v>0</v>
      </c>
      <c r="O142" s="1962">
        <f t="shared" si="65"/>
        <v>0</v>
      </c>
      <c r="P142" s="1962">
        <f t="shared" si="65"/>
        <v>0</v>
      </c>
      <c r="Q142" s="1962">
        <f t="shared" si="65"/>
        <v>0</v>
      </c>
      <c r="R142" s="1962">
        <f t="shared" si="65"/>
        <v>0</v>
      </c>
      <c r="S142" s="1962">
        <f t="shared" si="65"/>
        <v>0</v>
      </c>
      <c r="T142" s="1962">
        <f t="shared" si="65"/>
        <v>0</v>
      </c>
      <c r="U142" s="1962">
        <f t="shared" si="65"/>
        <v>0</v>
      </c>
      <c r="V142" s="1962">
        <f t="shared" si="65"/>
        <v>0</v>
      </c>
      <c r="W142" s="1962">
        <f t="shared" si="65"/>
        <v>0</v>
      </c>
      <c r="X142" s="1962">
        <f t="shared" si="65"/>
        <v>0</v>
      </c>
      <c r="Y142" s="1962">
        <f t="shared" si="65"/>
        <v>0</v>
      </c>
      <c r="Z142" s="1962">
        <f t="shared" si="65"/>
        <v>0</v>
      </c>
      <c r="AA142" s="1962">
        <f t="shared" si="65"/>
        <v>0</v>
      </c>
      <c r="AB142" s="1962">
        <f t="shared" si="65"/>
        <v>0</v>
      </c>
      <c r="AC142" s="1962">
        <f t="shared" si="65"/>
        <v>0</v>
      </c>
      <c r="AD142" s="1962">
        <f t="shared" si="65"/>
        <v>0</v>
      </c>
      <c r="AE142" s="1962">
        <f t="shared" si="65"/>
        <v>0</v>
      </c>
      <c r="AF142" s="16"/>
      <c r="AV142" s="1610"/>
      <c r="AW142" s="1893">
        <f t="shared" si="41"/>
        <v>0</v>
      </c>
      <c r="AX142" s="1894"/>
      <c r="AY142" s="1943">
        <f t="shared" si="42"/>
        <v>0</v>
      </c>
      <c r="AZ142" s="1944"/>
      <c r="BA142" s="1893">
        <f t="shared" si="43"/>
        <v>0</v>
      </c>
      <c r="BB142" s="1894"/>
      <c r="BC142" s="1943">
        <f t="shared" si="44"/>
        <v>0</v>
      </c>
      <c r="BD142" s="1944"/>
      <c r="BE142" s="1893">
        <f t="shared" si="55"/>
        <v>0</v>
      </c>
      <c r="BF142" s="1894"/>
      <c r="BG142" s="1893">
        <f t="shared" si="56"/>
        <v>0</v>
      </c>
      <c r="BH142" s="1894"/>
      <c r="BI142" s="2"/>
      <c r="BJ142" s="1943">
        <f t="shared" si="36"/>
        <v>0</v>
      </c>
      <c r="BK142" s="1944"/>
      <c r="BL142" s="1893">
        <f t="shared" si="45"/>
        <v>0</v>
      </c>
      <c r="BM142" s="1894"/>
      <c r="BN142" s="1893">
        <f t="shared" si="46"/>
        <v>0</v>
      </c>
      <c r="BO142" s="1894"/>
      <c r="BP142" s="2"/>
      <c r="BQ142" s="2066">
        <f t="shared" si="37"/>
        <v>0</v>
      </c>
      <c r="BR142" s="2067"/>
      <c r="BS142" s="1893">
        <f t="shared" si="38"/>
        <v>0</v>
      </c>
      <c r="BT142" s="1894"/>
      <c r="BU142" s="1893">
        <f t="shared" si="47"/>
        <v>0</v>
      </c>
      <c r="BV142" s="1894"/>
      <c r="BW142" s="2"/>
      <c r="BX142" s="2066">
        <f t="shared" si="48"/>
        <v>0</v>
      </c>
      <c r="BY142" s="2067"/>
      <c r="BZ142" s="1893">
        <f t="shared" si="49"/>
        <v>0</v>
      </c>
      <c r="CA142" s="1894"/>
      <c r="CB142" s="1893">
        <f t="shared" si="50"/>
        <v>0</v>
      </c>
      <c r="CC142" s="1894"/>
      <c r="CD142" s="1611"/>
    </row>
    <row r="143" spans="6:82" ht="13" hidden="1" outlineLevel="1" thickBot="1">
      <c r="F143" s="258" t="str">
        <f t="shared" si="39"/>
        <v/>
      </c>
      <c r="G143" s="257">
        <f t="shared" si="33"/>
        <v>0</v>
      </c>
      <c r="H143" s="1962">
        <f t="shared" si="34"/>
        <v>0</v>
      </c>
      <c r="I143" s="1962"/>
      <c r="J143" s="1962">
        <f t="shared" ref="J143:AE143" si="66">J97*$G97</f>
        <v>0</v>
      </c>
      <c r="K143" s="1962">
        <f t="shared" si="66"/>
        <v>0</v>
      </c>
      <c r="L143" s="1962">
        <f t="shared" si="66"/>
        <v>0</v>
      </c>
      <c r="M143" s="1962">
        <f t="shared" si="66"/>
        <v>0</v>
      </c>
      <c r="N143" s="1962">
        <f t="shared" si="66"/>
        <v>0</v>
      </c>
      <c r="O143" s="1962">
        <f t="shared" si="66"/>
        <v>0</v>
      </c>
      <c r="P143" s="1962">
        <f t="shared" si="66"/>
        <v>0</v>
      </c>
      <c r="Q143" s="1962">
        <f t="shared" si="66"/>
        <v>0</v>
      </c>
      <c r="R143" s="1962">
        <f t="shared" si="66"/>
        <v>0</v>
      </c>
      <c r="S143" s="1962">
        <f t="shared" si="66"/>
        <v>0</v>
      </c>
      <c r="T143" s="1962">
        <f t="shared" si="66"/>
        <v>0</v>
      </c>
      <c r="U143" s="1962">
        <f t="shared" si="66"/>
        <v>0</v>
      </c>
      <c r="V143" s="1962">
        <f t="shared" si="66"/>
        <v>0</v>
      </c>
      <c r="W143" s="1962">
        <f t="shared" si="66"/>
        <v>0</v>
      </c>
      <c r="X143" s="1962">
        <f t="shared" si="66"/>
        <v>0</v>
      </c>
      <c r="Y143" s="1962">
        <f t="shared" si="66"/>
        <v>0</v>
      </c>
      <c r="Z143" s="1962">
        <f t="shared" si="66"/>
        <v>0</v>
      </c>
      <c r="AA143" s="1962">
        <f t="shared" si="66"/>
        <v>0</v>
      </c>
      <c r="AB143" s="1962">
        <f t="shared" si="66"/>
        <v>0</v>
      </c>
      <c r="AC143" s="1962">
        <f t="shared" si="66"/>
        <v>0</v>
      </c>
      <c r="AD143" s="1962">
        <f t="shared" si="66"/>
        <v>0</v>
      </c>
      <c r="AE143" s="1962">
        <f t="shared" si="66"/>
        <v>0</v>
      </c>
      <c r="AF143" s="16"/>
      <c r="AV143" s="1610"/>
      <c r="AW143" s="1893">
        <f t="shared" si="41"/>
        <v>0</v>
      </c>
      <c r="AX143" s="1894"/>
      <c r="AY143" s="1943">
        <f t="shared" si="42"/>
        <v>0</v>
      </c>
      <c r="AZ143" s="1944"/>
      <c r="BA143" s="1893">
        <f t="shared" si="43"/>
        <v>0</v>
      </c>
      <c r="BB143" s="1894"/>
      <c r="BC143" s="1943">
        <f t="shared" si="44"/>
        <v>0</v>
      </c>
      <c r="BD143" s="1944"/>
      <c r="BE143" s="1893">
        <f t="shared" si="55"/>
        <v>0</v>
      </c>
      <c r="BF143" s="1894"/>
      <c r="BG143" s="1893">
        <f t="shared" si="56"/>
        <v>0</v>
      </c>
      <c r="BH143" s="1894"/>
      <c r="BI143" s="2"/>
      <c r="BJ143" s="1943">
        <f t="shared" si="36"/>
        <v>0</v>
      </c>
      <c r="BK143" s="1944"/>
      <c r="BL143" s="1893">
        <f t="shared" si="45"/>
        <v>0</v>
      </c>
      <c r="BM143" s="1894"/>
      <c r="BN143" s="1893">
        <f t="shared" si="46"/>
        <v>0</v>
      </c>
      <c r="BO143" s="1894"/>
      <c r="BP143" s="2"/>
      <c r="BQ143" s="2066">
        <f t="shared" si="37"/>
        <v>0</v>
      </c>
      <c r="BR143" s="2067"/>
      <c r="BS143" s="1893">
        <f t="shared" si="38"/>
        <v>0</v>
      </c>
      <c r="BT143" s="1894"/>
      <c r="BU143" s="1893">
        <f t="shared" si="47"/>
        <v>0</v>
      </c>
      <c r="BV143" s="1894"/>
      <c r="BW143" s="2"/>
      <c r="BX143" s="2066">
        <f t="shared" si="48"/>
        <v>0</v>
      </c>
      <c r="BY143" s="2067"/>
      <c r="BZ143" s="1893">
        <f t="shared" si="49"/>
        <v>0</v>
      </c>
      <c r="CA143" s="1894"/>
      <c r="CB143" s="1893">
        <f t="shared" si="50"/>
        <v>0</v>
      </c>
      <c r="CC143" s="1894"/>
      <c r="CD143" s="1611"/>
    </row>
    <row r="144" spans="6:82" ht="13" hidden="1" outlineLevel="1" thickBot="1">
      <c r="F144" s="258" t="str">
        <f t="shared" si="39"/>
        <v/>
      </c>
      <c r="G144" s="257">
        <f t="shared" si="33"/>
        <v>0</v>
      </c>
      <c r="H144" s="1962">
        <f t="shared" si="34"/>
        <v>0</v>
      </c>
      <c r="I144" s="1962"/>
      <c r="J144" s="1962">
        <f t="shared" ref="J144:AE144" si="67">J98*$G98</f>
        <v>0</v>
      </c>
      <c r="K144" s="1962">
        <f t="shared" si="67"/>
        <v>0</v>
      </c>
      <c r="L144" s="1962">
        <f t="shared" si="67"/>
        <v>0</v>
      </c>
      <c r="M144" s="1962">
        <f t="shared" si="67"/>
        <v>0</v>
      </c>
      <c r="N144" s="1962">
        <f t="shared" si="67"/>
        <v>0</v>
      </c>
      <c r="O144" s="1962">
        <f t="shared" si="67"/>
        <v>0</v>
      </c>
      <c r="P144" s="1962">
        <f t="shared" si="67"/>
        <v>0</v>
      </c>
      <c r="Q144" s="1962">
        <f t="shared" si="67"/>
        <v>0</v>
      </c>
      <c r="R144" s="1962">
        <f t="shared" si="67"/>
        <v>0</v>
      </c>
      <c r="S144" s="1962">
        <f t="shared" si="67"/>
        <v>0</v>
      </c>
      <c r="T144" s="1962">
        <f t="shared" si="67"/>
        <v>0</v>
      </c>
      <c r="U144" s="1962">
        <f t="shared" si="67"/>
        <v>0</v>
      </c>
      <c r="V144" s="1962">
        <f t="shared" si="67"/>
        <v>0</v>
      </c>
      <c r="W144" s="1962">
        <f t="shared" si="67"/>
        <v>0</v>
      </c>
      <c r="X144" s="1962">
        <f t="shared" si="67"/>
        <v>0</v>
      </c>
      <c r="Y144" s="1962">
        <f t="shared" si="67"/>
        <v>0</v>
      </c>
      <c r="Z144" s="1962">
        <f t="shared" si="67"/>
        <v>0</v>
      </c>
      <c r="AA144" s="1962">
        <f t="shared" si="67"/>
        <v>0</v>
      </c>
      <c r="AB144" s="1962">
        <f t="shared" si="67"/>
        <v>0</v>
      </c>
      <c r="AC144" s="1962">
        <f t="shared" si="67"/>
        <v>0</v>
      </c>
      <c r="AD144" s="1962">
        <f t="shared" si="67"/>
        <v>0</v>
      </c>
      <c r="AE144" s="1962">
        <f t="shared" si="67"/>
        <v>0</v>
      </c>
      <c r="AF144" s="16"/>
      <c r="AV144" s="1610"/>
      <c r="AW144" s="1893">
        <f t="shared" si="41"/>
        <v>0</v>
      </c>
      <c r="AX144" s="1894"/>
      <c r="AY144" s="1943">
        <f t="shared" si="42"/>
        <v>0</v>
      </c>
      <c r="AZ144" s="1944"/>
      <c r="BA144" s="1893">
        <f t="shared" si="43"/>
        <v>0</v>
      </c>
      <c r="BB144" s="1894"/>
      <c r="BC144" s="1943">
        <f t="shared" si="44"/>
        <v>0</v>
      </c>
      <c r="BD144" s="1944"/>
      <c r="BE144" s="1893">
        <f t="shared" si="55"/>
        <v>0</v>
      </c>
      <c r="BF144" s="1894"/>
      <c r="BG144" s="1893">
        <f t="shared" si="56"/>
        <v>0</v>
      </c>
      <c r="BH144" s="1894"/>
      <c r="BI144" s="2"/>
      <c r="BJ144" s="1943">
        <f t="shared" si="36"/>
        <v>0</v>
      </c>
      <c r="BK144" s="1944"/>
      <c r="BL144" s="1893">
        <f t="shared" si="45"/>
        <v>0</v>
      </c>
      <c r="BM144" s="1894"/>
      <c r="BN144" s="1893">
        <f t="shared" si="46"/>
        <v>0</v>
      </c>
      <c r="BO144" s="1894"/>
      <c r="BP144" s="2"/>
      <c r="BQ144" s="2066">
        <f t="shared" si="37"/>
        <v>0</v>
      </c>
      <c r="BR144" s="2067"/>
      <c r="BS144" s="1893">
        <f t="shared" si="38"/>
        <v>0</v>
      </c>
      <c r="BT144" s="1894"/>
      <c r="BU144" s="1893">
        <f t="shared" si="47"/>
        <v>0</v>
      </c>
      <c r="BV144" s="1894"/>
      <c r="BW144" s="2"/>
      <c r="BX144" s="2066">
        <f t="shared" si="48"/>
        <v>0</v>
      </c>
      <c r="BY144" s="2067"/>
      <c r="BZ144" s="1893">
        <f t="shared" si="49"/>
        <v>0</v>
      </c>
      <c r="CA144" s="1894"/>
      <c r="CB144" s="1893">
        <f t="shared" si="50"/>
        <v>0</v>
      </c>
      <c r="CC144" s="1894"/>
      <c r="CD144" s="1611"/>
    </row>
    <row r="145" spans="6:82" ht="13" hidden="1" outlineLevel="1" thickBot="1">
      <c r="F145" s="258" t="str">
        <f t="shared" si="39"/>
        <v/>
      </c>
      <c r="G145" s="257">
        <f t="shared" si="33"/>
        <v>0</v>
      </c>
      <c r="H145" s="1962">
        <f t="shared" si="34"/>
        <v>0</v>
      </c>
      <c r="I145" s="1962"/>
      <c r="J145" s="1962">
        <f t="shared" ref="J145:AE145" si="68">J99*$G99</f>
        <v>0</v>
      </c>
      <c r="K145" s="1962">
        <f t="shared" si="68"/>
        <v>0</v>
      </c>
      <c r="L145" s="1962">
        <f t="shared" si="68"/>
        <v>0</v>
      </c>
      <c r="M145" s="1962">
        <f t="shared" si="68"/>
        <v>0</v>
      </c>
      <c r="N145" s="1962">
        <f t="shared" si="68"/>
        <v>0</v>
      </c>
      <c r="O145" s="1962">
        <f t="shared" si="68"/>
        <v>0</v>
      </c>
      <c r="P145" s="1962">
        <f t="shared" si="68"/>
        <v>0</v>
      </c>
      <c r="Q145" s="1962">
        <f t="shared" si="68"/>
        <v>0</v>
      </c>
      <c r="R145" s="1962">
        <f t="shared" si="68"/>
        <v>0</v>
      </c>
      <c r="S145" s="1962">
        <f t="shared" si="68"/>
        <v>0</v>
      </c>
      <c r="T145" s="1962">
        <f t="shared" si="68"/>
        <v>0</v>
      </c>
      <c r="U145" s="1962">
        <f t="shared" si="68"/>
        <v>0</v>
      </c>
      <c r="V145" s="1962">
        <f t="shared" si="68"/>
        <v>0</v>
      </c>
      <c r="W145" s="1962">
        <f t="shared" si="68"/>
        <v>0</v>
      </c>
      <c r="X145" s="1962">
        <f t="shared" si="68"/>
        <v>0</v>
      </c>
      <c r="Y145" s="1962">
        <f t="shared" si="68"/>
        <v>0</v>
      </c>
      <c r="Z145" s="1962">
        <f t="shared" si="68"/>
        <v>0</v>
      </c>
      <c r="AA145" s="1962">
        <f t="shared" si="68"/>
        <v>0</v>
      </c>
      <c r="AB145" s="1962">
        <f t="shared" si="68"/>
        <v>0</v>
      </c>
      <c r="AC145" s="1962">
        <f t="shared" si="68"/>
        <v>0</v>
      </c>
      <c r="AD145" s="1962">
        <f t="shared" si="68"/>
        <v>0</v>
      </c>
      <c r="AE145" s="1962">
        <f t="shared" si="68"/>
        <v>0</v>
      </c>
      <c r="AF145" s="16"/>
      <c r="AV145" s="1610"/>
      <c r="AW145" s="1893">
        <f t="shared" si="41"/>
        <v>0</v>
      </c>
      <c r="AX145" s="1894"/>
      <c r="AY145" s="1943">
        <f t="shared" si="42"/>
        <v>0</v>
      </c>
      <c r="AZ145" s="1944"/>
      <c r="BA145" s="1893">
        <f t="shared" si="43"/>
        <v>0</v>
      </c>
      <c r="BB145" s="1894"/>
      <c r="BC145" s="1943">
        <f t="shared" si="44"/>
        <v>0</v>
      </c>
      <c r="BD145" s="1944"/>
      <c r="BE145" s="1893">
        <f t="shared" si="55"/>
        <v>0</v>
      </c>
      <c r="BF145" s="1894"/>
      <c r="BG145" s="1893">
        <f t="shared" si="56"/>
        <v>0</v>
      </c>
      <c r="BH145" s="1894"/>
      <c r="BI145" s="2"/>
      <c r="BJ145" s="1943">
        <f t="shared" si="36"/>
        <v>0</v>
      </c>
      <c r="BK145" s="1944"/>
      <c r="BL145" s="1893">
        <f t="shared" si="45"/>
        <v>0</v>
      </c>
      <c r="BM145" s="1894"/>
      <c r="BN145" s="1893">
        <f t="shared" si="46"/>
        <v>0</v>
      </c>
      <c r="BO145" s="1894"/>
      <c r="BP145" s="2"/>
      <c r="BQ145" s="2066">
        <f t="shared" si="37"/>
        <v>0</v>
      </c>
      <c r="BR145" s="2067"/>
      <c r="BS145" s="1893">
        <f t="shared" si="38"/>
        <v>0</v>
      </c>
      <c r="BT145" s="1894"/>
      <c r="BU145" s="1893">
        <f t="shared" si="47"/>
        <v>0</v>
      </c>
      <c r="BV145" s="1894"/>
      <c r="BW145" s="2"/>
      <c r="BX145" s="2066">
        <f t="shared" si="48"/>
        <v>0</v>
      </c>
      <c r="BY145" s="2067"/>
      <c r="BZ145" s="1893">
        <f t="shared" si="49"/>
        <v>0</v>
      </c>
      <c r="CA145" s="1894"/>
      <c r="CB145" s="1893">
        <f t="shared" si="50"/>
        <v>0</v>
      </c>
      <c r="CC145" s="1894"/>
      <c r="CD145" s="1611"/>
    </row>
    <row r="146" spans="6:82" ht="13" hidden="1" outlineLevel="1" thickBot="1">
      <c r="F146" s="258" t="str">
        <f t="shared" si="39"/>
        <v/>
      </c>
      <c r="G146" s="257">
        <f t="shared" si="33"/>
        <v>0</v>
      </c>
      <c r="H146" s="1962">
        <f t="shared" si="34"/>
        <v>0</v>
      </c>
      <c r="I146" s="1962"/>
      <c r="J146" s="1962">
        <f t="shared" ref="J146:AE146" si="69">J100*$G100</f>
        <v>0</v>
      </c>
      <c r="K146" s="1962">
        <f t="shared" si="69"/>
        <v>0</v>
      </c>
      <c r="L146" s="1962">
        <f t="shared" si="69"/>
        <v>0</v>
      </c>
      <c r="M146" s="1962">
        <f t="shared" si="69"/>
        <v>0</v>
      </c>
      <c r="N146" s="1962">
        <f t="shared" si="69"/>
        <v>0</v>
      </c>
      <c r="O146" s="1962">
        <f t="shared" si="69"/>
        <v>0</v>
      </c>
      <c r="P146" s="1962">
        <f t="shared" si="69"/>
        <v>0</v>
      </c>
      <c r="Q146" s="1962">
        <f t="shared" si="69"/>
        <v>0</v>
      </c>
      <c r="R146" s="1962">
        <f t="shared" si="69"/>
        <v>0</v>
      </c>
      <c r="S146" s="1962">
        <f t="shared" si="69"/>
        <v>0</v>
      </c>
      <c r="T146" s="1962">
        <f t="shared" si="69"/>
        <v>0</v>
      </c>
      <c r="U146" s="1962">
        <f t="shared" si="69"/>
        <v>0</v>
      </c>
      <c r="V146" s="1962">
        <f t="shared" si="69"/>
        <v>0</v>
      </c>
      <c r="W146" s="1962">
        <f t="shared" si="69"/>
        <v>0</v>
      </c>
      <c r="X146" s="1962">
        <f t="shared" si="69"/>
        <v>0</v>
      </c>
      <c r="Y146" s="1962">
        <f t="shared" si="69"/>
        <v>0</v>
      </c>
      <c r="Z146" s="1962">
        <f t="shared" si="69"/>
        <v>0</v>
      </c>
      <c r="AA146" s="1962">
        <f t="shared" si="69"/>
        <v>0</v>
      </c>
      <c r="AB146" s="1962">
        <f t="shared" si="69"/>
        <v>0</v>
      </c>
      <c r="AC146" s="1962">
        <f t="shared" si="69"/>
        <v>0</v>
      </c>
      <c r="AD146" s="1962">
        <f t="shared" si="69"/>
        <v>0</v>
      </c>
      <c r="AE146" s="1962">
        <f t="shared" si="69"/>
        <v>0</v>
      </c>
      <c r="AF146" s="16"/>
      <c r="AV146" s="1610"/>
      <c r="AW146" s="1893">
        <f t="shared" si="41"/>
        <v>0</v>
      </c>
      <c r="AX146" s="1894"/>
      <c r="AY146" s="1943">
        <f t="shared" si="42"/>
        <v>0</v>
      </c>
      <c r="AZ146" s="1944"/>
      <c r="BA146" s="1893">
        <f t="shared" si="43"/>
        <v>0</v>
      </c>
      <c r="BB146" s="1894"/>
      <c r="BC146" s="1943">
        <f t="shared" si="44"/>
        <v>0</v>
      </c>
      <c r="BD146" s="1944"/>
      <c r="BE146" s="1893">
        <f t="shared" si="55"/>
        <v>0</v>
      </c>
      <c r="BF146" s="1894"/>
      <c r="BG146" s="1893">
        <f t="shared" si="56"/>
        <v>0</v>
      </c>
      <c r="BH146" s="1894"/>
      <c r="BI146" s="2"/>
      <c r="BJ146" s="1943">
        <f t="shared" si="36"/>
        <v>0</v>
      </c>
      <c r="BK146" s="1944"/>
      <c r="BL146" s="1893">
        <f t="shared" si="45"/>
        <v>0</v>
      </c>
      <c r="BM146" s="1894"/>
      <c r="BN146" s="1893">
        <f t="shared" si="46"/>
        <v>0</v>
      </c>
      <c r="BO146" s="1894"/>
      <c r="BP146" s="2"/>
      <c r="BQ146" s="2066">
        <f t="shared" si="37"/>
        <v>0</v>
      </c>
      <c r="BR146" s="2067"/>
      <c r="BS146" s="1893">
        <f t="shared" si="38"/>
        <v>0</v>
      </c>
      <c r="BT146" s="1894"/>
      <c r="BU146" s="1893">
        <f t="shared" si="47"/>
        <v>0</v>
      </c>
      <c r="BV146" s="1894"/>
      <c r="BW146" s="2"/>
      <c r="BX146" s="2066">
        <f t="shared" si="48"/>
        <v>0</v>
      </c>
      <c r="BY146" s="2067"/>
      <c r="BZ146" s="1893">
        <f t="shared" si="49"/>
        <v>0</v>
      </c>
      <c r="CA146" s="1894"/>
      <c r="CB146" s="1893">
        <f t="shared" si="50"/>
        <v>0</v>
      </c>
      <c r="CC146" s="1894"/>
      <c r="CD146" s="1611"/>
    </row>
    <row r="147" spans="6:82" ht="13" hidden="1" outlineLevel="1" thickBot="1">
      <c r="F147" s="258" t="str">
        <f t="shared" si="39"/>
        <v/>
      </c>
      <c r="G147" s="257">
        <f t="shared" si="33"/>
        <v>0</v>
      </c>
      <c r="H147" s="1962">
        <f t="shared" si="34"/>
        <v>0</v>
      </c>
      <c r="I147" s="1962"/>
      <c r="J147" s="1962">
        <f t="shared" ref="J147:AE147" si="70">J101*$G101</f>
        <v>0</v>
      </c>
      <c r="K147" s="1962">
        <f t="shared" si="70"/>
        <v>0</v>
      </c>
      <c r="L147" s="1962">
        <f t="shared" si="70"/>
        <v>0</v>
      </c>
      <c r="M147" s="1962">
        <f t="shared" si="70"/>
        <v>0</v>
      </c>
      <c r="N147" s="1962">
        <f t="shared" si="70"/>
        <v>0</v>
      </c>
      <c r="O147" s="1962">
        <f t="shared" si="70"/>
        <v>0</v>
      </c>
      <c r="P147" s="1962">
        <f t="shared" si="70"/>
        <v>0</v>
      </c>
      <c r="Q147" s="1962">
        <f t="shared" si="70"/>
        <v>0</v>
      </c>
      <c r="R147" s="1962">
        <f t="shared" si="70"/>
        <v>0</v>
      </c>
      <c r="S147" s="1962">
        <f t="shared" si="70"/>
        <v>0</v>
      </c>
      <c r="T147" s="1962">
        <f t="shared" si="70"/>
        <v>0</v>
      </c>
      <c r="U147" s="1962">
        <f t="shared" si="70"/>
        <v>0</v>
      </c>
      <c r="V147" s="1962">
        <f t="shared" si="70"/>
        <v>0</v>
      </c>
      <c r="W147" s="1962">
        <f t="shared" si="70"/>
        <v>0</v>
      </c>
      <c r="X147" s="1962">
        <f t="shared" si="70"/>
        <v>0</v>
      </c>
      <c r="Y147" s="1962">
        <f t="shared" si="70"/>
        <v>0</v>
      </c>
      <c r="Z147" s="1962">
        <f t="shared" si="70"/>
        <v>0</v>
      </c>
      <c r="AA147" s="1962">
        <f t="shared" si="70"/>
        <v>0</v>
      </c>
      <c r="AB147" s="1962">
        <f t="shared" si="70"/>
        <v>0</v>
      </c>
      <c r="AC147" s="1962">
        <f t="shared" si="70"/>
        <v>0</v>
      </c>
      <c r="AD147" s="1962">
        <f t="shared" si="70"/>
        <v>0</v>
      </c>
      <c r="AE147" s="1962">
        <f t="shared" si="70"/>
        <v>0</v>
      </c>
      <c r="AF147" s="16"/>
      <c r="AV147" s="1610"/>
      <c r="AW147" s="1893">
        <f t="shared" si="41"/>
        <v>0</v>
      </c>
      <c r="AX147" s="1894"/>
      <c r="AY147" s="1943">
        <f t="shared" si="42"/>
        <v>0</v>
      </c>
      <c r="AZ147" s="1944"/>
      <c r="BA147" s="1893">
        <f t="shared" si="43"/>
        <v>0</v>
      </c>
      <c r="BB147" s="1894"/>
      <c r="BC147" s="1943">
        <f t="shared" si="44"/>
        <v>0</v>
      </c>
      <c r="BD147" s="1944"/>
      <c r="BE147" s="1893">
        <f t="shared" si="55"/>
        <v>0</v>
      </c>
      <c r="BF147" s="1894"/>
      <c r="BG147" s="1893">
        <f t="shared" si="56"/>
        <v>0</v>
      </c>
      <c r="BH147" s="1894"/>
      <c r="BI147" s="2"/>
      <c r="BJ147" s="1943">
        <f t="shared" si="36"/>
        <v>0</v>
      </c>
      <c r="BK147" s="1944"/>
      <c r="BL147" s="1893">
        <f t="shared" si="45"/>
        <v>0</v>
      </c>
      <c r="BM147" s="1894"/>
      <c r="BN147" s="1893">
        <f t="shared" si="46"/>
        <v>0</v>
      </c>
      <c r="BO147" s="1894"/>
      <c r="BP147" s="2"/>
      <c r="BQ147" s="2066">
        <f t="shared" si="37"/>
        <v>0</v>
      </c>
      <c r="BR147" s="2067"/>
      <c r="BS147" s="1893">
        <f t="shared" si="38"/>
        <v>0</v>
      </c>
      <c r="BT147" s="1894"/>
      <c r="BU147" s="1893">
        <f t="shared" si="47"/>
        <v>0</v>
      </c>
      <c r="BV147" s="1894"/>
      <c r="BW147" s="2"/>
      <c r="BX147" s="2066">
        <f t="shared" si="48"/>
        <v>0</v>
      </c>
      <c r="BY147" s="2067"/>
      <c r="BZ147" s="1893">
        <f t="shared" si="49"/>
        <v>0</v>
      </c>
      <c r="CA147" s="1894"/>
      <c r="CB147" s="1893">
        <f t="shared" si="50"/>
        <v>0</v>
      </c>
      <c r="CC147" s="1894"/>
      <c r="CD147" s="1611"/>
    </row>
    <row r="148" spans="6:82" ht="13" hidden="1" outlineLevel="1" thickBot="1">
      <c r="F148" s="258" t="str">
        <f t="shared" si="39"/>
        <v/>
      </c>
      <c r="G148" s="257">
        <f t="shared" ref="G148:G160" si="71">G46</f>
        <v>0</v>
      </c>
      <c r="H148" s="1962">
        <f t="shared" si="34"/>
        <v>0</v>
      </c>
      <c r="I148" s="1962"/>
      <c r="J148" s="1962">
        <f t="shared" ref="J148:AE148" si="72">J102*$G102</f>
        <v>0</v>
      </c>
      <c r="K148" s="1962">
        <f t="shared" si="72"/>
        <v>0</v>
      </c>
      <c r="L148" s="1962">
        <f t="shared" si="72"/>
        <v>0</v>
      </c>
      <c r="M148" s="1962">
        <f t="shared" si="72"/>
        <v>0</v>
      </c>
      <c r="N148" s="1962">
        <f t="shared" si="72"/>
        <v>0</v>
      </c>
      <c r="O148" s="1962">
        <f t="shared" si="72"/>
        <v>0</v>
      </c>
      <c r="P148" s="1962">
        <f t="shared" si="72"/>
        <v>0</v>
      </c>
      <c r="Q148" s="1962">
        <f t="shared" si="72"/>
        <v>0</v>
      </c>
      <c r="R148" s="1962">
        <f t="shared" si="72"/>
        <v>0</v>
      </c>
      <c r="S148" s="1962">
        <f t="shared" si="72"/>
        <v>0</v>
      </c>
      <c r="T148" s="1962">
        <f t="shared" si="72"/>
        <v>0</v>
      </c>
      <c r="U148" s="1962">
        <f t="shared" si="72"/>
        <v>0</v>
      </c>
      <c r="V148" s="1962">
        <f t="shared" si="72"/>
        <v>0</v>
      </c>
      <c r="W148" s="1962">
        <f t="shared" si="72"/>
        <v>0</v>
      </c>
      <c r="X148" s="1962">
        <f t="shared" si="72"/>
        <v>0</v>
      </c>
      <c r="Y148" s="1962">
        <f t="shared" si="72"/>
        <v>0</v>
      </c>
      <c r="Z148" s="1962">
        <f t="shared" si="72"/>
        <v>0</v>
      </c>
      <c r="AA148" s="1962">
        <f t="shared" si="72"/>
        <v>0</v>
      </c>
      <c r="AB148" s="1962">
        <f t="shared" si="72"/>
        <v>0</v>
      </c>
      <c r="AC148" s="1962">
        <f t="shared" si="72"/>
        <v>0</v>
      </c>
      <c r="AD148" s="1962">
        <f t="shared" si="72"/>
        <v>0</v>
      </c>
      <c r="AE148" s="1962">
        <f t="shared" si="72"/>
        <v>0</v>
      </c>
      <c r="AF148" s="16"/>
      <c r="AV148" s="1610"/>
      <c r="AW148" s="1893">
        <f t="shared" si="41"/>
        <v>0</v>
      </c>
      <c r="AX148" s="1894"/>
      <c r="AY148" s="1943">
        <f t="shared" si="42"/>
        <v>0</v>
      </c>
      <c r="AZ148" s="1944"/>
      <c r="BA148" s="1893">
        <f t="shared" si="43"/>
        <v>0</v>
      </c>
      <c r="BB148" s="1894"/>
      <c r="BC148" s="1943">
        <f t="shared" si="44"/>
        <v>0</v>
      </c>
      <c r="BD148" s="1944"/>
      <c r="BE148" s="1893">
        <f t="shared" si="55"/>
        <v>0</v>
      </c>
      <c r="BF148" s="1894"/>
      <c r="BG148" s="1893">
        <f t="shared" si="56"/>
        <v>0</v>
      </c>
      <c r="BH148" s="1894"/>
      <c r="BI148" s="2"/>
      <c r="BJ148" s="1943">
        <f t="shared" si="36"/>
        <v>0</v>
      </c>
      <c r="BK148" s="1944"/>
      <c r="BL148" s="1893">
        <f t="shared" si="45"/>
        <v>0</v>
      </c>
      <c r="BM148" s="1894"/>
      <c r="BN148" s="1893">
        <f t="shared" si="46"/>
        <v>0</v>
      </c>
      <c r="BO148" s="1894"/>
      <c r="BP148" s="2"/>
      <c r="BQ148" s="2066">
        <f t="shared" si="37"/>
        <v>0</v>
      </c>
      <c r="BR148" s="2067"/>
      <c r="BS148" s="1893">
        <f t="shared" si="38"/>
        <v>0</v>
      </c>
      <c r="BT148" s="1894"/>
      <c r="BU148" s="1893">
        <f t="shared" si="47"/>
        <v>0</v>
      </c>
      <c r="BV148" s="1894"/>
      <c r="BW148" s="2"/>
      <c r="BX148" s="2066">
        <f t="shared" si="48"/>
        <v>0</v>
      </c>
      <c r="BY148" s="2067"/>
      <c r="BZ148" s="1893">
        <f t="shared" si="49"/>
        <v>0</v>
      </c>
      <c r="CA148" s="1894"/>
      <c r="CB148" s="1893">
        <f t="shared" si="50"/>
        <v>0</v>
      </c>
      <c r="CC148" s="1894"/>
      <c r="CD148" s="1611"/>
    </row>
    <row r="149" spans="6:82" ht="13" hidden="1" outlineLevel="1" thickBot="1">
      <c r="F149" s="258" t="str">
        <f t="shared" si="39"/>
        <v/>
      </c>
      <c r="G149" s="257">
        <f t="shared" si="71"/>
        <v>0</v>
      </c>
      <c r="H149" s="1962">
        <f t="shared" si="34"/>
        <v>0</v>
      </c>
      <c r="I149" s="1962"/>
      <c r="J149" s="1962">
        <f t="shared" ref="J149:AE149" si="73">J103*$G103</f>
        <v>0</v>
      </c>
      <c r="K149" s="1962">
        <f t="shared" si="73"/>
        <v>0</v>
      </c>
      <c r="L149" s="1962">
        <f t="shared" si="73"/>
        <v>0</v>
      </c>
      <c r="M149" s="1962">
        <f t="shared" si="73"/>
        <v>0</v>
      </c>
      <c r="N149" s="1962">
        <f t="shared" si="73"/>
        <v>0</v>
      </c>
      <c r="O149" s="1962">
        <f t="shared" si="73"/>
        <v>0</v>
      </c>
      <c r="P149" s="1962">
        <f t="shared" si="73"/>
        <v>0</v>
      </c>
      <c r="Q149" s="1962">
        <f t="shared" si="73"/>
        <v>0</v>
      </c>
      <c r="R149" s="1962">
        <f t="shared" si="73"/>
        <v>0</v>
      </c>
      <c r="S149" s="1962">
        <f t="shared" si="73"/>
        <v>0</v>
      </c>
      <c r="T149" s="1962">
        <f t="shared" si="73"/>
        <v>0</v>
      </c>
      <c r="U149" s="1962">
        <f t="shared" si="73"/>
        <v>0</v>
      </c>
      <c r="V149" s="1962">
        <f t="shared" si="73"/>
        <v>0</v>
      </c>
      <c r="W149" s="1962">
        <f t="shared" si="73"/>
        <v>0</v>
      </c>
      <c r="X149" s="1962">
        <f t="shared" si="73"/>
        <v>0</v>
      </c>
      <c r="Y149" s="1962">
        <f t="shared" si="73"/>
        <v>0</v>
      </c>
      <c r="Z149" s="1962">
        <f t="shared" si="73"/>
        <v>0</v>
      </c>
      <c r="AA149" s="1962">
        <f t="shared" si="73"/>
        <v>0</v>
      </c>
      <c r="AB149" s="1962">
        <f t="shared" si="73"/>
        <v>0</v>
      </c>
      <c r="AC149" s="1962">
        <f t="shared" si="73"/>
        <v>0</v>
      </c>
      <c r="AD149" s="1962">
        <f t="shared" si="73"/>
        <v>0</v>
      </c>
      <c r="AE149" s="1962">
        <f t="shared" si="73"/>
        <v>0</v>
      </c>
      <c r="AF149" s="16"/>
      <c r="AV149" s="1610"/>
      <c r="AW149" s="1893">
        <f t="shared" si="41"/>
        <v>0</v>
      </c>
      <c r="AX149" s="1894"/>
      <c r="AY149" s="1943">
        <f t="shared" si="42"/>
        <v>0</v>
      </c>
      <c r="AZ149" s="1944"/>
      <c r="BA149" s="1893">
        <f t="shared" si="43"/>
        <v>0</v>
      </c>
      <c r="BB149" s="1894"/>
      <c r="BC149" s="1943">
        <f t="shared" si="44"/>
        <v>0</v>
      </c>
      <c r="BD149" s="1944"/>
      <c r="BE149" s="1893">
        <f t="shared" si="55"/>
        <v>0</v>
      </c>
      <c r="BF149" s="1894"/>
      <c r="BG149" s="1893">
        <f t="shared" si="56"/>
        <v>0</v>
      </c>
      <c r="BH149" s="1894"/>
      <c r="BI149" s="2"/>
      <c r="BJ149" s="1943">
        <f t="shared" si="36"/>
        <v>0</v>
      </c>
      <c r="BK149" s="1944"/>
      <c r="BL149" s="1893">
        <f t="shared" si="45"/>
        <v>0</v>
      </c>
      <c r="BM149" s="1894"/>
      <c r="BN149" s="1893">
        <f t="shared" si="46"/>
        <v>0</v>
      </c>
      <c r="BO149" s="1894"/>
      <c r="BP149" s="2"/>
      <c r="BQ149" s="2066">
        <f t="shared" si="37"/>
        <v>0</v>
      </c>
      <c r="BR149" s="2067"/>
      <c r="BS149" s="1893">
        <f t="shared" si="38"/>
        <v>0</v>
      </c>
      <c r="BT149" s="1894"/>
      <c r="BU149" s="1893">
        <f t="shared" si="47"/>
        <v>0</v>
      </c>
      <c r="BV149" s="1894"/>
      <c r="BW149" s="2"/>
      <c r="BX149" s="2066">
        <f t="shared" si="48"/>
        <v>0</v>
      </c>
      <c r="BY149" s="2067"/>
      <c r="BZ149" s="1893">
        <f t="shared" si="49"/>
        <v>0</v>
      </c>
      <c r="CA149" s="1894"/>
      <c r="CB149" s="1893">
        <f t="shared" si="50"/>
        <v>0</v>
      </c>
      <c r="CC149" s="1894"/>
      <c r="CD149" s="1611"/>
    </row>
    <row r="150" spans="6:82" ht="13" hidden="1" outlineLevel="1" thickBot="1">
      <c r="F150" s="258" t="str">
        <f t="shared" si="39"/>
        <v/>
      </c>
      <c r="G150" s="257">
        <f t="shared" si="71"/>
        <v>0</v>
      </c>
      <c r="H150" s="1962">
        <f t="shared" si="34"/>
        <v>0</v>
      </c>
      <c r="I150" s="1962"/>
      <c r="J150" s="1962">
        <f t="shared" ref="J150:AE150" si="74">J104*$G104</f>
        <v>0</v>
      </c>
      <c r="K150" s="1962">
        <f t="shared" si="74"/>
        <v>0</v>
      </c>
      <c r="L150" s="1962">
        <f t="shared" si="74"/>
        <v>0</v>
      </c>
      <c r="M150" s="1962">
        <f t="shared" si="74"/>
        <v>0</v>
      </c>
      <c r="N150" s="1962">
        <f t="shared" si="74"/>
        <v>0</v>
      </c>
      <c r="O150" s="1962">
        <f t="shared" si="74"/>
        <v>0</v>
      </c>
      <c r="P150" s="1962">
        <f t="shared" si="74"/>
        <v>0</v>
      </c>
      <c r="Q150" s="1962">
        <f t="shared" si="74"/>
        <v>0</v>
      </c>
      <c r="R150" s="1962">
        <f t="shared" si="74"/>
        <v>0</v>
      </c>
      <c r="S150" s="1962">
        <f t="shared" si="74"/>
        <v>0</v>
      </c>
      <c r="T150" s="1962">
        <f t="shared" si="74"/>
        <v>0</v>
      </c>
      <c r="U150" s="1962">
        <f t="shared" si="74"/>
        <v>0</v>
      </c>
      <c r="V150" s="1962">
        <f t="shared" si="74"/>
        <v>0</v>
      </c>
      <c r="W150" s="1962">
        <f t="shared" si="74"/>
        <v>0</v>
      </c>
      <c r="X150" s="1962">
        <f t="shared" si="74"/>
        <v>0</v>
      </c>
      <c r="Y150" s="1962">
        <f t="shared" si="74"/>
        <v>0</v>
      </c>
      <c r="Z150" s="1962">
        <f t="shared" si="74"/>
        <v>0</v>
      </c>
      <c r="AA150" s="1962">
        <f t="shared" si="74"/>
        <v>0</v>
      </c>
      <c r="AB150" s="1962">
        <f t="shared" si="74"/>
        <v>0</v>
      </c>
      <c r="AC150" s="1962">
        <f t="shared" si="74"/>
        <v>0</v>
      </c>
      <c r="AD150" s="1962">
        <f t="shared" si="74"/>
        <v>0</v>
      </c>
      <c r="AE150" s="1962">
        <f t="shared" si="74"/>
        <v>0</v>
      </c>
      <c r="AF150" s="16"/>
      <c r="AV150" s="1610"/>
      <c r="AW150" s="1893">
        <f t="shared" si="41"/>
        <v>0</v>
      </c>
      <c r="AX150" s="1894"/>
      <c r="AY150" s="1943">
        <f t="shared" si="42"/>
        <v>0</v>
      </c>
      <c r="AZ150" s="1944"/>
      <c r="BA150" s="1893">
        <f t="shared" si="43"/>
        <v>0</v>
      </c>
      <c r="BB150" s="1894"/>
      <c r="BC150" s="1943">
        <f t="shared" si="44"/>
        <v>0</v>
      </c>
      <c r="BD150" s="1944"/>
      <c r="BE150" s="1893">
        <f t="shared" si="55"/>
        <v>0</v>
      </c>
      <c r="BF150" s="1894"/>
      <c r="BG150" s="1893">
        <f t="shared" si="56"/>
        <v>0</v>
      </c>
      <c r="BH150" s="1894"/>
      <c r="BI150" s="2"/>
      <c r="BJ150" s="1943">
        <f t="shared" si="36"/>
        <v>0</v>
      </c>
      <c r="BK150" s="1944"/>
      <c r="BL150" s="1893">
        <f t="shared" si="45"/>
        <v>0</v>
      </c>
      <c r="BM150" s="1894"/>
      <c r="BN150" s="1893">
        <f t="shared" si="46"/>
        <v>0</v>
      </c>
      <c r="BO150" s="1894"/>
      <c r="BP150" s="2"/>
      <c r="BQ150" s="2066">
        <f t="shared" si="37"/>
        <v>0</v>
      </c>
      <c r="BR150" s="2067"/>
      <c r="BS150" s="1893">
        <f t="shared" si="38"/>
        <v>0</v>
      </c>
      <c r="BT150" s="1894"/>
      <c r="BU150" s="1893">
        <f t="shared" si="47"/>
        <v>0</v>
      </c>
      <c r="BV150" s="1894"/>
      <c r="BW150" s="2"/>
      <c r="BX150" s="2066">
        <f t="shared" si="48"/>
        <v>0</v>
      </c>
      <c r="BY150" s="2067"/>
      <c r="BZ150" s="1893">
        <f t="shared" si="49"/>
        <v>0</v>
      </c>
      <c r="CA150" s="1894"/>
      <c r="CB150" s="1893">
        <f t="shared" si="50"/>
        <v>0</v>
      </c>
      <c r="CC150" s="1894"/>
      <c r="CD150" s="1611"/>
    </row>
    <row r="151" spans="6:82" ht="13" hidden="1" outlineLevel="1" thickBot="1">
      <c r="F151" s="258" t="str">
        <f t="shared" si="39"/>
        <v/>
      </c>
      <c r="G151" s="257">
        <f t="shared" si="71"/>
        <v>0</v>
      </c>
      <c r="H151" s="1962">
        <f t="shared" si="34"/>
        <v>0</v>
      </c>
      <c r="I151" s="1962"/>
      <c r="J151" s="1962">
        <f t="shared" ref="J151:AE151" si="75">J105*$G105</f>
        <v>0</v>
      </c>
      <c r="K151" s="1962">
        <f t="shared" si="75"/>
        <v>0</v>
      </c>
      <c r="L151" s="1962">
        <f t="shared" si="75"/>
        <v>0</v>
      </c>
      <c r="M151" s="1962">
        <f t="shared" si="75"/>
        <v>0</v>
      </c>
      <c r="N151" s="1962">
        <f t="shared" si="75"/>
        <v>0</v>
      </c>
      <c r="O151" s="1962">
        <f t="shared" si="75"/>
        <v>0</v>
      </c>
      <c r="P151" s="1962">
        <f t="shared" si="75"/>
        <v>0</v>
      </c>
      <c r="Q151" s="1962">
        <f t="shared" si="75"/>
        <v>0</v>
      </c>
      <c r="R151" s="1962">
        <f t="shared" si="75"/>
        <v>0</v>
      </c>
      <c r="S151" s="1962">
        <f t="shared" si="75"/>
        <v>0</v>
      </c>
      <c r="T151" s="1962">
        <f t="shared" si="75"/>
        <v>0</v>
      </c>
      <c r="U151" s="1962">
        <f t="shared" si="75"/>
        <v>0</v>
      </c>
      <c r="V151" s="1962">
        <f t="shared" si="75"/>
        <v>0</v>
      </c>
      <c r="W151" s="1962">
        <f t="shared" si="75"/>
        <v>0</v>
      </c>
      <c r="X151" s="1962">
        <f t="shared" si="75"/>
        <v>0</v>
      </c>
      <c r="Y151" s="1962">
        <f t="shared" si="75"/>
        <v>0</v>
      </c>
      <c r="Z151" s="1962">
        <f t="shared" si="75"/>
        <v>0</v>
      </c>
      <c r="AA151" s="1962">
        <f t="shared" si="75"/>
        <v>0</v>
      </c>
      <c r="AB151" s="1962">
        <f t="shared" si="75"/>
        <v>0</v>
      </c>
      <c r="AC151" s="1962">
        <f t="shared" si="75"/>
        <v>0</v>
      </c>
      <c r="AD151" s="1962">
        <f t="shared" si="75"/>
        <v>0</v>
      </c>
      <c r="AE151" s="1962">
        <f t="shared" si="75"/>
        <v>0</v>
      </c>
      <c r="AF151" s="16"/>
      <c r="AV151" s="1610"/>
      <c r="AW151" s="1893">
        <f t="shared" si="41"/>
        <v>0</v>
      </c>
      <c r="AX151" s="1894"/>
      <c r="AY151" s="1943">
        <f t="shared" si="42"/>
        <v>0</v>
      </c>
      <c r="AZ151" s="1944"/>
      <c r="BA151" s="1893">
        <f t="shared" si="43"/>
        <v>0</v>
      </c>
      <c r="BB151" s="1894"/>
      <c r="BC151" s="1943">
        <f t="shared" si="44"/>
        <v>0</v>
      </c>
      <c r="BD151" s="1944"/>
      <c r="BE151" s="1893">
        <f t="shared" si="55"/>
        <v>0</v>
      </c>
      <c r="BF151" s="1894"/>
      <c r="BG151" s="1893">
        <f t="shared" si="56"/>
        <v>0</v>
      </c>
      <c r="BH151" s="1894"/>
      <c r="BI151" s="2"/>
      <c r="BJ151" s="1943">
        <f t="shared" si="36"/>
        <v>0</v>
      </c>
      <c r="BK151" s="1944"/>
      <c r="BL151" s="1893">
        <f t="shared" si="45"/>
        <v>0</v>
      </c>
      <c r="BM151" s="1894"/>
      <c r="BN151" s="1893">
        <f t="shared" si="46"/>
        <v>0</v>
      </c>
      <c r="BO151" s="1894"/>
      <c r="BP151" s="2"/>
      <c r="BQ151" s="2066">
        <f t="shared" si="37"/>
        <v>0</v>
      </c>
      <c r="BR151" s="2067"/>
      <c r="BS151" s="1893">
        <f t="shared" si="38"/>
        <v>0</v>
      </c>
      <c r="BT151" s="1894"/>
      <c r="BU151" s="1893">
        <f t="shared" si="47"/>
        <v>0</v>
      </c>
      <c r="BV151" s="1894"/>
      <c r="BW151" s="2"/>
      <c r="BX151" s="2066">
        <f t="shared" si="48"/>
        <v>0</v>
      </c>
      <c r="BY151" s="2067"/>
      <c r="BZ151" s="1893">
        <f t="shared" si="49"/>
        <v>0</v>
      </c>
      <c r="CA151" s="1894"/>
      <c r="CB151" s="1893">
        <f t="shared" si="50"/>
        <v>0</v>
      </c>
      <c r="CC151" s="1894"/>
      <c r="CD151" s="1611"/>
    </row>
    <row r="152" spans="6:82" ht="13" hidden="1" outlineLevel="1" thickBot="1">
      <c r="F152" s="258" t="str">
        <f t="shared" si="39"/>
        <v/>
      </c>
      <c r="G152" s="257">
        <f t="shared" si="71"/>
        <v>0</v>
      </c>
      <c r="H152" s="1962">
        <f t="shared" si="34"/>
        <v>0</v>
      </c>
      <c r="I152" s="1962"/>
      <c r="J152" s="1962">
        <f t="shared" ref="J152:AE152" si="76">J106*$G106</f>
        <v>0</v>
      </c>
      <c r="K152" s="1962">
        <f t="shared" si="76"/>
        <v>0</v>
      </c>
      <c r="L152" s="1962">
        <f t="shared" si="76"/>
        <v>0</v>
      </c>
      <c r="M152" s="1962">
        <f t="shared" si="76"/>
        <v>0</v>
      </c>
      <c r="N152" s="1962">
        <f t="shared" si="76"/>
        <v>0</v>
      </c>
      <c r="O152" s="1962">
        <f t="shared" si="76"/>
        <v>0</v>
      </c>
      <c r="P152" s="1962">
        <f t="shared" si="76"/>
        <v>0</v>
      </c>
      <c r="Q152" s="1962">
        <f t="shared" si="76"/>
        <v>0</v>
      </c>
      <c r="R152" s="1962">
        <f t="shared" si="76"/>
        <v>0</v>
      </c>
      <c r="S152" s="1962">
        <f t="shared" si="76"/>
        <v>0</v>
      </c>
      <c r="T152" s="1962">
        <f t="shared" si="76"/>
        <v>0</v>
      </c>
      <c r="U152" s="1962">
        <f t="shared" si="76"/>
        <v>0</v>
      </c>
      <c r="V152" s="1962">
        <f t="shared" si="76"/>
        <v>0</v>
      </c>
      <c r="W152" s="1962">
        <f t="shared" si="76"/>
        <v>0</v>
      </c>
      <c r="X152" s="1962">
        <f t="shared" si="76"/>
        <v>0</v>
      </c>
      <c r="Y152" s="1962">
        <f t="shared" si="76"/>
        <v>0</v>
      </c>
      <c r="Z152" s="1962">
        <f t="shared" si="76"/>
        <v>0</v>
      </c>
      <c r="AA152" s="1962">
        <f t="shared" si="76"/>
        <v>0</v>
      </c>
      <c r="AB152" s="1962">
        <f t="shared" si="76"/>
        <v>0</v>
      </c>
      <c r="AC152" s="1962">
        <f t="shared" si="76"/>
        <v>0</v>
      </c>
      <c r="AD152" s="1962">
        <f t="shared" si="76"/>
        <v>0</v>
      </c>
      <c r="AE152" s="1962">
        <f t="shared" si="76"/>
        <v>0</v>
      </c>
      <c r="AF152" s="16"/>
      <c r="AV152" s="1610"/>
      <c r="AW152" s="1893">
        <f t="shared" si="41"/>
        <v>0</v>
      </c>
      <c r="AX152" s="1894"/>
      <c r="AY152" s="1943">
        <f t="shared" si="42"/>
        <v>0</v>
      </c>
      <c r="AZ152" s="1944"/>
      <c r="BA152" s="1893">
        <f t="shared" si="43"/>
        <v>0</v>
      </c>
      <c r="BB152" s="1894"/>
      <c r="BC152" s="1943">
        <f t="shared" si="44"/>
        <v>0</v>
      </c>
      <c r="BD152" s="1944"/>
      <c r="BE152" s="1893">
        <f t="shared" si="55"/>
        <v>0</v>
      </c>
      <c r="BF152" s="1894"/>
      <c r="BG152" s="1893">
        <f t="shared" si="56"/>
        <v>0</v>
      </c>
      <c r="BH152" s="1894"/>
      <c r="BI152" s="2"/>
      <c r="BJ152" s="1943">
        <f t="shared" si="36"/>
        <v>0</v>
      </c>
      <c r="BK152" s="1944"/>
      <c r="BL152" s="1893">
        <f t="shared" si="45"/>
        <v>0</v>
      </c>
      <c r="BM152" s="1894"/>
      <c r="BN152" s="1893">
        <f t="shared" si="46"/>
        <v>0</v>
      </c>
      <c r="BO152" s="1894"/>
      <c r="BP152" s="2"/>
      <c r="BQ152" s="2066">
        <f t="shared" si="37"/>
        <v>0</v>
      </c>
      <c r="BR152" s="2067"/>
      <c r="BS152" s="1893">
        <f t="shared" si="38"/>
        <v>0</v>
      </c>
      <c r="BT152" s="1894"/>
      <c r="BU152" s="1893">
        <f t="shared" si="47"/>
        <v>0</v>
      </c>
      <c r="BV152" s="1894"/>
      <c r="BW152" s="2"/>
      <c r="BX152" s="2066">
        <f t="shared" si="48"/>
        <v>0</v>
      </c>
      <c r="BY152" s="2067"/>
      <c r="BZ152" s="1893">
        <f t="shared" si="49"/>
        <v>0</v>
      </c>
      <c r="CA152" s="1894"/>
      <c r="CB152" s="1893">
        <f t="shared" si="50"/>
        <v>0</v>
      </c>
      <c r="CC152" s="1894"/>
      <c r="CD152" s="1611"/>
    </row>
    <row r="153" spans="6:82" ht="13" hidden="1" outlineLevel="1" thickBot="1">
      <c r="F153" s="258" t="str">
        <f t="shared" si="39"/>
        <v/>
      </c>
      <c r="G153" s="257">
        <f t="shared" si="71"/>
        <v>0</v>
      </c>
      <c r="H153" s="1962">
        <f t="shared" si="34"/>
        <v>0</v>
      </c>
      <c r="I153" s="1962"/>
      <c r="J153" s="1962">
        <f t="shared" ref="J153:AE153" si="77">J107*$G107</f>
        <v>0</v>
      </c>
      <c r="K153" s="1962">
        <f t="shared" si="77"/>
        <v>0</v>
      </c>
      <c r="L153" s="1962">
        <f t="shared" si="77"/>
        <v>0</v>
      </c>
      <c r="M153" s="1962">
        <f t="shared" si="77"/>
        <v>0</v>
      </c>
      <c r="N153" s="1962">
        <f t="shared" si="77"/>
        <v>0</v>
      </c>
      <c r="O153" s="1962">
        <f t="shared" si="77"/>
        <v>0</v>
      </c>
      <c r="P153" s="1962">
        <f t="shared" si="77"/>
        <v>0</v>
      </c>
      <c r="Q153" s="1962">
        <f t="shared" si="77"/>
        <v>0</v>
      </c>
      <c r="R153" s="1962">
        <f t="shared" si="77"/>
        <v>0</v>
      </c>
      <c r="S153" s="1962">
        <f t="shared" si="77"/>
        <v>0</v>
      </c>
      <c r="T153" s="1962">
        <f t="shared" si="77"/>
        <v>0</v>
      </c>
      <c r="U153" s="1962">
        <f t="shared" si="77"/>
        <v>0</v>
      </c>
      <c r="V153" s="1962">
        <f t="shared" si="77"/>
        <v>0</v>
      </c>
      <c r="W153" s="1962">
        <f t="shared" si="77"/>
        <v>0</v>
      </c>
      <c r="X153" s="1962">
        <f t="shared" si="77"/>
        <v>0</v>
      </c>
      <c r="Y153" s="1962">
        <f t="shared" si="77"/>
        <v>0</v>
      </c>
      <c r="Z153" s="1962">
        <f t="shared" si="77"/>
        <v>0</v>
      </c>
      <c r="AA153" s="1962">
        <f t="shared" si="77"/>
        <v>0</v>
      </c>
      <c r="AB153" s="1962">
        <f t="shared" si="77"/>
        <v>0</v>
      </c>
      <c r="AC153" s="1962">
        <f t="shared" si="77"/>
        <v>0</v>
      </c>
      <c r="AD153" s="1962">
        <f t="shared" si="77"/>
        <v>0</v>
      </c>
      <c r="AE153" s="1962">
        <f t="shared" si="77"/>
        <v>0</v>
      </c>
      <c r="AF153" s="16"/>
      <c r="AV153" s="1610"/>
      <c r="AW153" s="1893">
        <f t="shared" si="41"/>
        <v>0</v>
      </c>
      <c r="AX153" s="1894"/>
      <c r="AY153" s="1943">
        <f t="shared" si="42"/>
        <v>0</v>
      </c>
      <c r="AZ153" s="1944"/>
      <c r="BA153" s="1893">
        <f t="shared" si="43"/>
        <v>0</v>
      </c>
      <c r="BB153" s="1894"/>
      <c r="BC153" s="1943">
        <f t="shared" si="44"/>
        <v>0</v>
      </c>
      <c r="BD153" s="1944"/>
      <c r="BE153" s="1893">
        <f t="shared" si="55"/>
        <v>0</v>
      </c>
      <c r="BF153" s="1894"/>
      <c r="BG153" s="1893">
        <f t="shared" si="56"/>
        <v>0</v>
      </c>
      <c r="BH153" s="1894"/>
      <c r="BI153" s="2"/>
      <c r="BJ153" s="1943">
        <f t="shared" si="36"/>
        <v>0</v>
      </c>
      <c r="BK153" s="1944"/>
      <c r="BL153" s="1893">
        <f t="shared" si="45"/>
        <v>0</v>
      </c>
      <c r="BM153" s="1894"/>
      <c r="BN153" s="1893">
        <f t="shared" si="46"/>
        <v>0</v>
      </c>
      <c r="BO153" s="1894"/>
      <c r="BP153" s="2"/>
      <c r="BQ153" s="2066">
        <f t="shared" si="37"/>
        <v>0</v>
      </c>
      <c r="BR153" s="2067"/>
      <c r="BS153" s="1893">
        <f t="shared" si="38"/>
        <v>0</v>
      </c>
      <c r="BT153" s="1894"/>
      <c r="BU153" s="1893">
        <f t="shared" si="47"/>
        <v>0</v>
      </c>
      <c r="BV153" s="1894"/>
      <c r="BW153" s="2"/>
      <c r="BX153" s="2066">
        <f t="shared" si="48"/>
        <v>0</v>
      </c>
      <c r="BY153" s="2067"/>
      <c r="BZ153" s="1893">
        <f t="shared" si="49"/>
        <v>0</v>
      </c>
      <c r="CA153" s="1894"/>
      <c r="CB153" s="1893">
        <f t="shared" si="50"/>
        <v>0</v>
      </c>
      <c r="CC153" s="1894"/>
      <c r="CD153" s="1611"/>
    </row>
    <row r="154" spans="6:82" ht="13" hidden="1" outlineLevel="1" thickBot="1">
      <c r="F154" s="258" t="str">
        <f t="shared" si="39"/>
        <v/>
      </c>
      <c r="G154" s="257">
        <f t="shared" si="71"/>
        <v>0</v>
      </c>
      <c r="H154" s="1962">
        <f t="shared" si="34"/>
        <v>0</v>
      </c>
      <c r="I154" s="1962"/>
      <c r="J154" s="1962">
        <f t="shared" ref="J154:AE154" si="78">J108*$G108</f>
        <v>0</v>
      </c>
      <c r="K154" s="1962">
        <f t="shared" si="78"/>
        <v>0</v>
      </c>
      <c r="L154" s="1962">
        <f t="shared" si="78"/>
        <v>0</v>
      </c>
      <c r="M154" s="1962">
        <f t="shared" si="78"/>
        <v>0</v>
      </c>
      <c r="N154" s="1962">
        <f t="shared" si="78"/>
        <v>0</v>
      </c>
      <c r="O154" s="1962">
        <f t="shared" si="78"/>
        <v>0</v>
      </c>
      <c r="P154" s="1962">
        <f t="shared" si="78"/>
        <v>0</v>
      </c>
      <c r="Q154" s="1962">
        <f t="shared" si="78"/>
        <v>0</v>
      </c>
      <c r="R154" s="1962">
        <f t="shared" si="78"/>
        <v>0</v>
      </c>
      <c r="S154" s="1962">
        <f t="shared" si="78"/>
        <v>0</v>
      </c>
      <c r="T154" s="1962">
        <f t="shared" si="78"/>
        <v>0</v>
      </c>
      <c r="U154" s="1962">
        <f t="shared" si="78"/>
        <v>0</v>
      </c>
      <c r="V154" s="1962">
        <f t="shared" si="78"/>
        <v>0</v>
      </c>
      <c r="W154" s="1962">
        <f t="shared" si="78"/>
        <v>0</v>
      </c>
      <c r="X154" s="1962">
        <f t="shared" si="78"/>
        <v>0</v>
      </c>
      <c r="Y154" s="1962">
        <f t="shared" si="78"/>
        <v>0</v>
      </c>
      <c r="Z154" s="1962">
        <f t="shared" si="78"/>
        <v>0</v>
      </c>
      <c r="AA154" s="1962">
        <f t="shared" si="78"/>
        <v>0</v>
      </c>
      <c r="AB154" s="1962">
        <f t="shared" si="78"/>
        <v>0</v>
      </c>
      <c r="AC154" s="1962">
        <f t="shared" si="78"/>
        <v>0</v>
      </c>
      <c r="AD154" s="1962">
        <f t="shared" si="78"/>
        <v>0</v>
      </c>
      <c r="AE154" s="1962">
        <f t="shared" si="78"/>
        <v>0</v>
      </c>
      <c r="AF154" s="16"/>
      <c r="AV154" s="1610"/>
      <c r="AW154" s="1893">
        <f t="shared" si="41"/>
        <v>0</v>
      </c>
      <c r="AX154" s="1894"/>
      <c r="AY154" s="1943">
        <f t="shared" si="42"/>
        <v>0</v>
      </c>
      <c r="AZ154" s="1944"/>
      <c r="BA154" s="1893">
        <f t="shared" si="43"/>
        <v>0</v>
      </c>
      <c r="BB154" s="1894"/>
      <c r="BC154" s="1943">
        <f t="shared" si="44"/>
        <v>0</v>
      </c>
      <c r="BD154" s="1944"/>
      <c r="BE154" s="1893">
        <f t="shared" si="55"/>
        <v>0</v>
      </c>
      <c r="BF154" s="1894"/>
      <c r="BG154" s="1893">
        <f t="shared" si="56"/>
        <v>0</v>
      </c>
      <c r="BH154" s="1894"/>
      <c r="BI154" s="2"/>
      <c r="BJ154" s="1943">
        <f t="shared" si="36"/>
        <v>0</v>
      </c>
      <c r="BK154" s="1944"/>
      <c r="BL154" s="1893">
        <f t="shared" si="45"/>
        <v>0</v>
      </c>
      <c r="BM154" s="1894"/>
      <c r="BN154" s="1893">
        <f t="shared" si="46"/>
        <v>0</v>
      </c>
      <c r="BO154" s="1894"/>
      <c r="BP154" s="2"/>
      <c r="BQ154" s="2066">
        <f t="shared" si="37"/>
        <v>0</v>
      </c>
      <c r="BR154" s="2067"/>
      <c r="BS154" s="1893">
        <f t="shared" si="38"/>
        <v>0</v>
      </c>
      <c r="BT154" s="1894"/>
      <c r="BU154" s="1893">
        <f t="shared" si="47"/>
        <v>0</v>
      </c>
      <c r="BV154" s="1894"/>
      <c r="BW154" s="2"/>
      <c r="BX154" s="2066">
        <f t="shared" si="48"/>
        <v>0</v>
      </c>
      <c r="BY154" s="2067"/>
      <c r="BZ154" s="1893">
        <f t="shared" si="49"/>
        <v>0</v>
      </c>
      <c r="CA154" s="1894"/>
      <c r="CB154" s="1893">
        <f t="shared" si="50"/>
        <v>0</v>
      </c>
      <c r="CC154" s="1894"/>
      <c r="CD154" s="1611"/>
    </row>
    <row r="155" spans="6:82" ht="13" hidden="1" outlineLevel="1" thickBot="1">
      <c r="F155" s="258" t="str">
        <f t="shared" si="39"/>
        <v/>
      </c>
      <c r="G155" s="257">
        <f t="shared" si="71"/>
        <v>0</v>
      </c>
      <c r="H155" s="1962">
        <f t="shared" si="34"/>
        <v>0</v>
      </c>
      <c r="I155" s="1962"/>
      <c r="J155" s="1962">
        <f t="shared" ref="J155:AE155" si="79">J109*$G109</f>
        <v>0</v>
      </c>
      <c r="K155" s="1962">
        <f t="shared" si="79"/>
        <v>0</v>
      </c>
      <c r="L155" s="1962">
        <f t="shared" si="79"/>
        <v>0</v>
      </c>
      <c r="M155" s="1962">
        <f t="shared" si="79"/>
        <v>0</v>
      </c>
      <c r="N155" s="1962">
        <f t="shared" si="79"/>
        <v>0</v>
      </c>
      <c r="O155" s="1962">
        <f t="shared" si="79"/>
        <v>0</v>
      </c>
      <c r="P155" s="1962">
        <f t="shared" si="79"/>
        <v>0</v>
      </c>
      <c r="Q155" s="1962">
        <f t="shared" si="79"/>
        <v>0</v>
      </c>
      <c r="R155" s="1962">
        <f t="shared" si="79"/>
        <v>0</v>
      </c>
      <c r="S155" s="1962">
        <f t="shared" si="79"/>
        <v>0</v>
      </c>
      <c r="T155" s="1962">
        <f t="shared" si="79"/>
        <v>0</v>
      </c>
      <c r="U155" s="1962">
        <f t="shared" si="79"/>
        <v>0</v>
      </c>
      <c r="V155" s="1962">
        <f t="shared" si="79"/>
        <v>0</v>
      </c>
      <c r="W155" s="1962">
        <f t="shared" si="79"/>
        <v>0</v>
      </c>
      <c r="X155" s="1962">
        <f t="shared" si="79"/>
        <v>0</v>
      </c>
      <c r="Y155" s="1962">
        <f t="shared" si="79"/>
        <v>0</v>
      </c>
      <c r="Z155" s="1962">
        <f t="shared" si="79"/>
        <v>0</v>
      </c>
      <c r="AA155" s="1962">
        <f t="shared" si="79"/>
        <v>0</v>
      </c>
      <c r="AB155" s="1962">
        <f t="shared" si="79"/>
        <v>0</v>
      </c>
      <c r="AC155" s="1962">
        <f t="shared" si="79"/>
        <v>0</v>
      </c>
      <c r="AD155" s="1962">
        <f t="shared" si="79"/>
        <v>0</v>
      </c>
      <c r="AE155" s="1962">
        <f t="shared" si="79"/>
        <v>0</v>
      </c>
      <c r="AF155" s="16"/>
      <c r="AV155" s="1610"/>
      <c r="AW155" s="1893">
        <f t="shared" si="41"/>
        <v>0</v>
      </c>
      <c r="AX155" s="1894"/>
      <c r="AY155" s="1943">
        <f t="shared" si="42"/>
        <v>0</v>
      </c>
      <c r="AZ155" s="1944"/>
      <c r="BA155" s="1893">
        <f t="shared" si="43"/>
        <v>0</v>
      </c>
      <c r="BB155" s="1894"/>
      <c r="BC155" s="1943">
        <f t="shared" si="44"/>
        <v>0</v>
      </c>
      <c r="BD155" s="1944"/>
      <c r="BE155" s="1893">
        <f t="shared" si="55"/>
        <v>0</v>
      </c>
      <c r="BF155" s="1894"/>
      <c r="BG155" s="1893">
        <f t="shared" si="56"/>
        <v>0</v>
      </c>
      <c r="BH155" s="1894"/>
      <c r="BI155" s="2"/>
      <c r="BJ155" s="1943">
        <f t="shared" si="36"/>
        <v>0</v>
      </c>
      <c r="BK155" s="1944"/>
      <c r="BL155" s="1893">
        <f t="shared" si="45"/>
        <v>0</v>
      </c>
      <c r="BM155" s="1894"/>
      <c r="BN155" s="1893">
        <f t="shared" si="46"/>
        <v>0</v>
      </c>
      <c r="BO155" s="1894"/>
      <c r="BP155" s="2"/>
      <c r="BQ155" s="2066">
        <f t="shared" si="37"/>
        <v>0</v>
      </c>
      <c r="BR155" s="2067"/>
      <c r="BS155" s="1893">
        <f t="shared" si="38"/>
        <v>0</v>
      </c>
      <c r="BT155" s="1894"/>
      <c r="BU155" s="1893">
        <f t="shared" si="47"/>
        <v>0</v>
      </c>
      <c r="BV155" s="1894"/>
      <c r="BW155" s="2"/>
      <c r="BX155" s="2066">
        <f t="shared" si="48"/>
        <v>0</v>
      </c>
      <c r="BY155" s="2067"/>
      <c r="BZ155" s="1893">
        <f t="shared" si="49"/>
        <v>0</v>
      </c>
      <c r="CA155" s="1894"/>
      <c r="CB155" s="1893">
        <f t="shared" si="50"/>
        <v>0</v>
      </c>
      <c r="CC155" s="1894"/>
      <c r="CD155" s="1611"/>
    </row>
    <row r="156" spans="6:82" ht="13" hidden="1" outlineLevel="1" thickBot="1">
      <c r="F156" s="258" t="str">
        <f t="shared" si="39"/>
        <v/>
      </c>
      <c r="G156" s="257">
        <f t="shared" si="71"/>
        <v>0</v>
      </c>
      <c r="H156" s="1962">
        <f t="shared" si="34"/>
        <v>0</v>
      </c>
      <c r="I156" s="1962"/>
      <c r="J156" s="1962">
        <f t="shared" ref="J156:AE156" si="80">J110*$G110</f>
        <v>0</v>
      </c>
      <c r="K156" s="1962">
        <f t="shared" si="80"/>
        <v>0</v>
      </c>
      <c r="L156" s="1962">
        <f t="shared" si="80"/>
        <v>0</v>
      </c>
      <c r="M156" s="1962">
        <f t="shared" si="80"/>
        <v>0</v>
      </c>
      <c r="N156" s="1962">
        <f t="shared" si="80"/>
        <v>0</v>
      </c>
      <c r="O156" s="1962">
        <f t="shared" si="80"/>
        <v>0</v>
      </c>
      <c r="P156" s="1962">
        <f t="shared" si="80"/>
        <v>0</v>
      </c>
      <c r="Q156" s="1962">
        <f t="shared" si="80"/>
        <v>0</v>
      </c>
      <c r="R156" s="1962">
        <f t="shared" si="80"/>
        <v>0</v>
      </c>
      <c r="S156" s="1962">
        <f t="shared" si="80"/>
        <v>0</v>
      </c>
      <c r="T156" s="1962">
        <f t="shared" si="80"/>
        <v>0</v>
      </c>
      <c r="U156" s="1962">
        <f t="shared" si="80"/>
        <v>0</v>
      </c>
      <c r="V156" s="1962">
        <f t="shared" si="80"/>
        <v>0</v>
      </c>
      <c r="W156" s="1962">
        <f t="shared" si="80"/>
        <v>0</v>
      </c>
      <c r="X156" s="1962">
        <f t="shared" si="80"/>
        <v>0</v>
      </c>
      <c r="Y156" s="1962">
        <f t="shared" si="80"/>
        <v>0</v>
      </c>
      <c r="Z156" s="1962">
        <f t="shared" si="80"/>
        <v>0</v>
      </c>
      <c r="AA156" s="1962">
        <f t="shared" si="80"/>
        <v>0</v>
      </c>
      <c r="AB156" s="1962">
        <f t="shared" si="80"/>
        <v>0</v>
      </c>
      <c r="AC156" s="1962">
        <f t="shared" si="80"/>
        <v>0</v>
      </c>
      <c r="AD156" s="1962">
        <f t="shared" si="80"/>
        <v>0</v>
      </c>
      <c r="AE156" s="1962">
        <f t="shared" si="80"/>
        <v>0</v>
      </c>
      <c r="AF156" s="16"/>
      <c r="AV156" s="1610"/>
      <c r="AW156" s="1893">
        <f t="shared" si="41"/>
        <v>0</v>
      </c>
      <c r="AX156" s="1894"/>
      <c r="AY156" s="1943">
        <f t="shared" si="42"/>
        <v>0</v>
      </c>
      <c r="AZ156" s="1944"/>
      <c r="BA156" s="1893">
        <f t="shared" si="43"/>
        <v>0</v>
      </c>
      <c r="BB156" s="1894"/>
      <c r="BC156" s="1943">
        <f t="shared" si="44"/>
        <v>0</v>
      </c>
      <c r="BD156" s="1944"/>
      <c r="BE156" s="1893">
        <f t="shared" si="55"/>
        <v>0</v>
      </c>
      <c r="BF156" s="1894"/>
      <c r="BG156" s="1893">
        <f t="shared" si="56"/>
        <v>0</v>
      </c>
      <c r="BH156" s="1894"/>
      <c r="BI156" s="2"/>
      <c r="BJ156" s="1943">
        <f t="shared" si="36"/>
        <v>0</v>
      </c>
      <c r="BK156" s="1944"/>
      <c r="BL156" s="1893">
        <f t="shared" si="45"/>
        <v>0</v>
      </c>
      <c r="BM156" s="1894"/>
      <c r="BN156" s="1893">
        <f t="shared" si="46"/>
        <v>0</v>
      </c>
      <c r="BO156" s="1894"/>
      <c r="BP156" s="2"/>
      <c r="BQ156" s="2066">
        <f t="shared" si="37"/>
        <v>0</v>
      </c>
      <c r="BR156" s="2067"/>
      <c r="BS156" s="1893">
        <f t="shared" si="38"/>
        <v>0</v>
      </c>
      <c r="BT156" s="1894"/>
      <c r="BU156" s="1893">
        <f t="shared" si="47"/>
        <v>0</v>
      </c>
      <c r="BV156" s="1894"/>
      <c r="BW156" s="2"/>
      <c r="BX156" s="2066">
        <f t="shared" si="48"/>
        <v>0</v>
      </c>
      <c r="BY156" s="2067"/>
      <c r="BZ156" s="1893">
        <f t="shared" si="49"/>
        <v>0</v>
      </c>
      <c r="CA156" s="1894"/>
      <c r="CB156" s="1893">
        <f t="shared" si="50"/>
        <v>0</v>
      </c>
      <c r="CC156" s="1894"/>
      <c r="CD156" s="1611"/>
    </row>
    <row r="157" spans="6:82" ht="13" hidden="1" outlineLevel="1" thickBot="1">
      <c r="F157" s="258" t="str">
        <f t="shared" si="39"/>
        <v/>
      </c>
      <c r="G157" s="257">
        <f t="shared" si="71"/>
        <v>0</v>
      </c>
      <c r="H157" s="1962">
        <f t="shared" si="34"/>
        <v>0</v>
      </c>
      <c r="I157" s="1962"/>
      <c r="J157" s="1962">
        <f t="shared" ref="J157:AE157" si="81">J111*$G111</f>
        <v>0</v>
      </c>
      <c r="K157" s="1962">
        <f t="shared" si="81"/>
        <v>0</v>
      </c>
      <c r="L157" s="1962">
        <f t="shared" si="81"/>
        <v>0</v>
      </c>
      <c r="M157" s="1962">
        <f t="shared" si="81"/>
        <v>0</v>
      </c>
      <c r="N157" s="1962">
        <f t="shared" si="81"/>
        <v>0</v>
      </c>
      <c r="O157" s="1962">
        <f t="shared" si="81"/>
        <v>0</v>
      </c>
      <c r="P157" s="1962">
        <f t="shared" si="81"/>
        <v>0</v>
      </c>
      <c r="Q157" s="1962">
        <f t="shared" si="81"/>
        <v>0</v>
      </c>
      <c r="R157" s="1962">
        <f t="shared" si="81"/>
        <v>0</v>
      </c>
      <c r="S157" s="1962">
        <f t="shared" si="81"/>
        <v>0</v>
      </c>
      <c r="T157" s="1962">
        <f t="shared" si="81"/>
        <v>0</v>
      </c>
      <c r="U157" s="1962">
        <f t="shared" si="81"/>
        <v>0</v>
      </c>
      <c r="V157" s="1962">
        <f t="shared" si="81"/>
        <v>0</v>
      </c>
      <c r="W157" s="1962">
        <f t="shared" si="81"/>
        <v>0</v>
      </c>
      <c r="X157" s="1962">
        <f t="shared" si="81"/>
        <v>0</v>
      </c>
      <c r="Y157" s="1962">
        <f t="shared" si="81"/>
        <v>0</v>
      </c>
      <c r="Z157" s="1962">
        <f t="shared" si="81"/>
        <v>0</v>
      </c>
      <c r="AA157" s="1962">
        <f t="shared" si="81"/>
        <v>0</v>
      </c>
      <c r="AB157" s="1962">
        <f t="shared" si="81"/>
        <v>0</v>
      </c>
      <c r="AC157" s="1962">
        <f t="shared" si="81"/>
        <v>0</v>
      </c>
      <c r="AD157" s="1962">
        <f t="shared" si="81"/>
        <v>0</v>
      </c>
      <c r="AE157" s="1962">
        <f t="shared" si="81"/>
        <v>0</v>
      </c>
      <c r="AF157" s="16"/>
      <c r="AV157" s="1610"/>
      <c r="AW157" s="1893">
        <f t="shared" si="41"/>
        <v>0</v>
      </c>
      <c r="AX157" s="1894"/>
      <c r="AY157" s="1943">
        <f t="shared" si="42"/>
        <v>0</v>
      </c>
      <c r="AZ157" s="1944"/>
      <c r="BA157" s="1893">
        <f t="shared" si="43"/>
        <v>0</v>
      </c>
      <c r="BB157" s="1894"/>
      <c r="BC157" s="1943">
        <f t="shared" si="44"/>
        <v>0</v>
      </c>
      <c r="BD157" s="1944"/>
      <c r="BE157" s="1893">
        <f t="shared" si="55"/>
        <v>0</v>
      </c>
      <c r="BF157" s="1894"/>
      <c r="BG157" s="1893">
        <f t="shared" si="56"/>
        <v>0</v>
      </c>
      <c r="BH157" s="1894"/>
      <c r="BI157" s="2"/>
      <c r="BJ157" s="1943">
        <f t="shared" si="36"/>
        <v>0</v>
      </c>
      <c r="BK157" s="1944"/>
      <c r="BL157" s="1893">
        <f t="shared" si="45"/>
        <v>0</v>
      </c>
      <c r="BM157" s="1894"/>
      <c r="BN157" s="1893">
        <f t="shared" si="46"/>
        <v>0</v>
      </c>
      <c r="BO157" s="1894"/>
      <c r="BP157" s="2"/>
      <c r="BQ157" s="2066">
        <f t="shared" si="37"/>
        <v>0</v>
      </c>
      <c r="BR157" s="2067"/>
      <c r="BS157" s="1893">
        <f t="shared" si="38"/>
        <v>0</v>
      </c>
      <c r="BT157" s="1894"/>
      <c r="BU157" s="1893">
        <f t="shared" si="47"/>
        <v>0</v>
      </c>
      <c r="BV157" s="1894"/>
      <c r="BW157" s="2"/>
      <c r="BX157" s="2066">
        <f t="shared" si="48"/>
        <v>0</v>
      </c>
      <c r="BY157" s="2067"/>
      <c r="BZ157" s="1893">
        <f t="shared" si="49"/>
        <v>0</v>
      </c>
      <c r="CA157" s="1894"/>
      <c r="CB157" s="1893">
        <f t="shared" si="50"/>
        <v>0</v>
      </c>
      <c r="CC157" s="1894"/>
      <c r="CD157" s="1611"/>
    </row>
    <row r="158" spans="6:82" ht="13" hidden="1" outlineLevel="1" thickBot="1">
      <c r="F158" s="258" t="str">
        <f t="shared" si="39"/>
        <v/>
      </c>
      <c r="G158" s="257">
        <f t="shared" si="71"/>
        <v>0</v>
      </c>
      <c r="H158" s="1962">
        <f t="shared" si="34"/>
        <v>0</v>
      </c>
      <c r="I158" s="1962"/>
      <c r="J158" s="1962">
        <f t="shared" ref="J158:AE158" si="82">J112*$G112</f>
        <v>0</v>
      </c>
      <c r="K158" s="1962">
        <f t="shared" si="82"/>
        <v>0</v>
      </c>
      <c r="L158" s="1962">
        <f t="shared" si="82"/>
        <v>0</v>
      </c>
      <c r="M158" s="1962">
        <f t="shared" si="82"/>
        <v>0</v>
      </c>
      <c r="N158" s="1962">
        <f t="shared" si="82"/>
        <v>0</v>
      </c>
      <c r="O158" s="1962">
        <f t="shared" si="82"/>
        <v>0</v>
      </c>
      <c r="P158" s="1962">
        <f t="shared" si="82"/>
        <v>0</v>
      </c>
      <c r="Q158" s="1962">
        <f t="shared" si="82"/>
        <v>0</v>
      </c>
      <c r="R158" s="1962">
        <f t="shared" si="82"/>
        <v>0</v>
      </c>
      <c r="S158" s="1962">
        <f t="shared" si="82"/>
        <v>0</v>
      </c>
      <c r="T158" s="1962">
        <f t="shared" si="82"/>
        <v>0</v>
      </c>
      <c r="U158" s="1962">
        <f t="shared" si="82"/>
        <v>0</v>
      </c>
      <c r="V158" s="1962">
        <f t="shared" si="82"/>
        <v>0</v>
      </c>
      <c r="W158" s="1962">
        <f t="shared" si="82"/>
        <v>0</v>
      </c>
      <c r="X158" s="1962">
        <f t="shared" si="82"/>
        <v>0</v>
      </c>
      <c r="Y158" s="1962">
        <f t="shared" si="82"/>
        <v>0</v>
      </c>
      <c r="Z158" s="1962">
        <f t="shared" si="82"/>
        <v>0</v>
      </c>
      <c r="AA158" s="1962">
        <f t="shared" si="82"/>
        <v>0</v>
      </c>
      <c r="AB158" s="1962">
        <f t="shared" si="82"/>
        <v>0</v>
      </c>
      <c r="AC158" s="1962">
        <f t="shared" si="82"/>
        <v>0</v>
      </c>
      <c r="AD158" s="1962">
        <f t="shared" si="82"/>
        <v>0</v>
      </c>
      <c r="AE158" s="1962">
        <f t="shared" si="82"/>
        <v>0</v>
      </c>
      <c r="AF158" s="16"/>
      <c r="AV158" s="1610"/>
      <c r="AW158" s="1893">
        <f t="shared" si="41"/>
        <v>0</v>
      </c>
      <c r="AX158" s="1894"/>
      <c r="AY158" s="1943">
        <f t="shared" si="42"/>
        <v>0</v>
      </c>
      <c r="AZ158" s="1944"/>
      <c r="BA158" s="1893">
        <f t="shared" si="43"/>
        <v>0</v>
      </c>
      <c r="BB158" s="1894"/>
      <c r="BC158" s="1943">
        <f t="shared" si="44"/>
        <v>0</v>
      </c>
      <c r="BD158" s="1944"/>
      <c r="BE158" s="1893">
        <f t="shared" si="55"/>
        <v>0</v>
      </c>
      <c r="BF158" s="1894"/>
      <c r="BG158" s="1893">
        <f t="shared" si="56"/>
        <v>0</v>
      </c>
      <c r="BH158" s="1894"/>
      <c r="BI158" s="2"/>
      <c r="BJ158" s="1943">
        <f t="shared" si="36"/>
        <v>0</v>
      </c>
      <c r="BK158" s="1944"/>
      <c r="BL158" s="1893">
        <f t="shared" si="45"/>
        <v>0</v>
      </c>
      <c r="BM158" s="1894"/>
      <c r="BN158" s="1893">
        <f t="shared" si="46"/>
        <v>0</v>
      </c>
      <c r="BO158" s="1894"/>
      <c r="BP158" s="2"/>
      <c r="BQ158" s="2066">
        <f t="shared" si="37"/>
        <v>0</v>
      </c>
      <c r="BR158" s="2067"/>
      <c r="BS158" s="1893">
        <f t="shared" si="38"/>
        <v>0</v>
      </c>
      <c r="BT158" s="1894"/>
      <c r="BU158" s="1893">
        <f t="shared" si="47"/>
        <v>0</v>
      </c>
      <c r="BV158" s="1894"/>
      <c r="BW158" s="2"/>
      <c r="BX158" s="2066">
        <f t="shared" si="48"/>
        <v>0</v>
      </c>
      <c r="BY158" s="2067"/>
      <c r="BZ158" s="1893">
        <f t="shared" si="49"/>
        <v>0</v>
      </c>
      <c r="CA158" s="1894"/>
      <c r="CB158" s="1893">
        <f t="shared" si="50"/>
        <v>0</v>
      </c>
      <c r="CC158" s="1894"/>
      <c r="CD158" s="1611"/>
    </row>
    <row r="159" spans="6:82" ht="13" hidden="1" outlineLevel="1" thickBot="1">
      <c r="F159" s="258" t="str">
        <f t="shared" si="39"/>
        <v/>
      </c>
      <c r="G159" s="257">
        <f t="shared" si="71"/>
        <v>0</v>
      </c>
      <c r="H159" s="1962">
        <f t="shared" si="34"/>
        <v>0</v>
      </c>
      <c r="I159" s="1962"/>
      <c r="J159" s="1962">
        <f t="shared" ref="J159:AE159" si="83">J113*$G113</f>
        <v>0</v>
      </c>
      <c r="K159" s="1962">
        <f t="shared" si="83"/>
        <v>0</v>
      </c>
      <c r="L159" s="1962">
        <f t="shared" si="83"/>
        <v>0</v>
      </c>
      <c r="M159" s="1962">
        <f t="shared" si="83"/>
        <v>0</v>
      </c>
      <c r="N159" s="1962">
        <f t="shared" si="83"/>
        <v>0</v>
      </c>
      <c r="O159" s="1962">
        <f t="shared" si="83"/>
        <v>0</v>
      </c>
      <c r="P159" s="1962">
        <f t="shared" si="83"/>
        <v>0</v>
      </c>
      <c r="Q159" s="1962">
        <f t="shared" si="83"/>
        <v>0</v>
      </c>
      <c r="R159" s="1962">
        <f t="shared" si="83"/>
        <v>0</v>
      </c>
      <c r="S159" s="1962">
        <f t="shared" si="83"/>
        <v>0</v>
      </c>
      <c r="T159" s="1962">
        <f t="shared" si="83"/>
        <v>0</v>
      </c>
      <c r="U159" s="1962">
        <f t="shared" si="83"/>
        <v>0</v>
      </c>
      <c r="V159" s="1962">
        <f t="shared" si="83"/>
        <v>0</v>
      </c>
      <c r="W159" s="1962">
        <f t="shared" si="83"/>
        <v>0</v>
      </c>
      <c r="X159" s="1962">
        <f t="shared" si="83"/>
        <v>0</v>
      </c>
      <c r="Y159" s="1962">
        <f t="shared" si="83"/>
        <v>0</v>
      </c>
      <c r="Z159" s="1962">
        <f t="shared" si="83"/>
        <v>0</v>
      </c>
      <c r="AA159" s="1962">
        <f t="shared" si="83"/>
        <v>0</v>
      </c>
      <c r="AB159" s="1962">
        <f t="shared" si="83"/>
        <v>0</v>
      </c>
      <c r="AC159" s="1962">
        <f t="shared" si="83"/>
        <v>0</v>
      </c>
      <c r="AD159" s="1962">
        <f t="shared" si="83"/>
        <v>0</v>
      </c>
      <c r="AE159" s="1962">
        <f t="shared" si="83"/>
        <v>0</v>
      </c>
      <c r="AF159" s="16"/>
      <c r="AV159" s="1610"/>
      <c r="AW159" s="1893">
        <f t="shared" si="41"/>
        <v>0</v>
      </c>
      <c r="AX159" s="1894"/>
      <c r="AY159" s="1943">
        <f t="shared" si="42"/>
        <v>0</v>
      </c>
      <c r="AZ159" s="1944"/>
      <c r="BA159" s="1893">
        <f t="shared" si="43"/>
        <v>0</v>
      </c>
      <c r="BB159" s="1894"/>
      <c r="BC159" s="1943">
        <f t="shared" si="44"/>
        <v>0</v>
      </c>
      <c r="BD159" s="1944"/>
      <c r="BE159" s="1893">
        <f t="shared" si="55"/>
        <v>0</v>
      </c>
      <c r="BF159" s="1894"/>
      <c r="BG159" s="1893">
        <f t="shared" si="56"/>
        <v>0</v>
      </c>
      <c r="BH159" s="1894"/>
      <c r="BI159" s="2"/>
      <c r="BJ159" s="1943">
        <f t="shared" si="36"/>
        <v>0</v>
      </c>
      <c r="BK159" s="1944"/>
      <c r="BL159" s="1893">
        <f t="shared" si="45"/>
        <v>0</v>
      </c>
      <c r="BM159" s="1894"/>
      <c r="BN159" s="1893">
        <f t="shared" si="46"/>
        <v>0</v>
      </c>
      <c r="BO159" s="1894"/>
      <c r="BP159" s="2"/>
      <c r="BQ159" s="2066">
        <f t="shared" si="37"/>
        <v>0</v>
      </c>
      <c r="BR159" s="2067"/>
      <c r="BS159" s="1893">
        <f t="shared" si="38"/>
        <v>0</v>
      </c>
      <c r="BT159" s="1894"/>
      <c r="BU159" s="1893">
        <f t="shared" si="47"/>
        <v>0</v>
      </c>
      <c r="BV159" s="1894"/>
      <c r="BW159" s="2"/>
      <c r="BX159" s="2066">
        <f t="shared" si="48"/>
        <v>0</v>
      </c>
      <c r="BY159" s="2067"/>
      <c r="BZ159" s="1893">
        <f t="shared" si="49"/>
        <v>0</v>
      </c>
      <c r="CA159" s="1894"/>
      <c r="CB159" s="1893">
        <f t="shared" si="50"/>
        <v>0</v>
      </c>
      <c r="CC159" s="1894"/>
      <c r="CD159" s="1611"/>
    </row>
    <row r="160" spans="6:82" hidden="1" outlineLevel="1">
      <c r="F160" s="258" t="str">
        <f t="shared" si="39"/>
        <v/>
      </c>
      <c r="G160" s="257">
        <f t="shared" si="71"/>
        <v>0</v>
      </c>
      <c r="H160" s="1962">
        <f t="shared" si="34"/>
        <v>0</v>
      </c>
      <c r="I160" s="1962"/>
      <c r="J160" s="1962">
        <f t="shared" ref="J160:AE160" si="84">J114*$G114</f>
        <v>0</v>
      </c>
      <c r="K160" s="1962">
        <f t="shared" si="84"/>
        <v>0</v>
      </c>
      <c r="L160" s="1962">
        <f t="shared" si="84"/>
        <v>0</v>
      </c>
      <c r="M160" s="1962">
        <f t="shared" si="84"/>
        <v>0</v>
      </c>
      <c r="N160" s="1962">
        <f t="shared" si="84"/>
        <v>0</v>
      </c>
      <c r="O160" s="1962">
        <f t="shared" si="84"/>
        <v>0</v>
      </c>
      <c r="P160" s="1962">
        <f t="shared" si="84"/>
        <v>0</v>
      </c>
      <c r="Q160" s="1962">
        <f t="shared" si="84"/>
        <v>0</v>
      </c>
      <c r="R160" s="1962">
        <f t="shared" si="84"/>
        <v>0</v>
      </c>
      <c r="S160" s="1962">
        <f t="shared" si="84"/>
        <v>0</v>
      </c>
      <c r="T160" s="1962">
        <f t="shared" si="84"/>
        <v>0</v>
      </c>
      <c r="U160" s="1962">
        <f t="shared" si="84"/>
        <v>0</v>
      </c>
      <c r="V160" s="1962">
        <f t="shared" si="84"/>
        <v>0</v>
      </c>
      <c r="W160" s="1962">
        <f t="shared" si="84"/>
        <v>0</v>
      </c>
      <c r="X160" s="1962">
        <f t="shared" si="84"/>
        <v>0</v>
      </c>
      <c r="Y160" s="1962">
        <f t="shared" si="84"/>
        <v>0</v>
      </c>
      <c r="Z160" s="1962">
        <f t="shared" si="84"/>
        <v>0</v>
      </c>
      <c r="AA160" s="1962">
        <f t="shared" si="84"/>
        <v>0</v>
      </c>
      <c r="AB160" s="1962">
        <f t="shared" si="84"/>
        <v>0</v>
      </c>
      <c r="AC160" s="1962">
        <f t="shared" si="84"/>
        <v>0</v>
      </c>
      <c r="AD160" s="1962">
        <f t="shared" si="84"/>
        <v>0</v>
      </c>
      <c r="AE160" s="1962">
        <f t="shared" si="84"/>
        <v>0</v>
      </c>
      <c r="AF160" s="16"/>
      <c r="AV160" s="1610"/>
      <c r="AW160" s="1893">
        <f t="shared" si="41"/>
        <v>0</v>
      </c>
      <c r="AX160" s="1894"/>
      <c r="AY160" s="1943">
        <f t="shared" si="42"/>
        <v>0</v>
      </c>
      <c r="AZ160" s="1944"/>
      <c r="BA160" s="1893">
        <f t="shared" si="43"/>
        <v>0</v>
      </c>
      <c r="BB160" s="1894"/>
      <c r="BC160" s="1943">
        <f t="shared" si="44"/>
        <v>0</v>
      </c>
      <c r="BD160" s="1944"/>
      <c r="BE160" s="1893">
        <f t="shared" si="55"/>
        <v>0</v>
      </c>
      <c r="BF160" s="1894"/>
      <c r="BG160" s="1893">
        <f t="shared" si="56"/>
        <v>0</v>
      </c>
      <c r="BH160" s="1894"/>
      <c r="BI160" s="2"/>
      <c r="BJ160" s="1943">
        <f>1-EY301</f>
        <v>0</v>
      </c>
      <c r="BK160" s="1944"/>
      <c r="BL160" s="1893">
        <f t="shared" si="45"/>
        <v>0</v>
      </c>
      <c r="BM160" s="1894"/>
      <c r="BN160" s="1893">
        <f t="shared" si="46"/>
        <v>0</v>
      </c>
      <c r="BO160" s="1894"/>
      <c r="BP160" s="2"/>
      <c r="BQ160" s="2066">
        <f t="shared" si="37"/>
        <v>0</v>
      </c>
      <c r="BR160" s="2067"/>
      <c r="BS160" s="1893">
        <f t="shared" si="38"/>
        <v>0</v>
      </c>
      <c r="BT160" s="1894"/>
      <c r="BU160" s="1893">
        <f t="shared" si="47"/>
        <v>0</v>
      </c>
      <c r="BV160" s="1894"/>
      <c r="BW160" s="2"/>
      <c r="BX160" s="2066">
        <f t="shared" si="48"/>
        <v>0</v>
      </c>
      <c r="BY160" s="2067"/>
      <c r="BZ160" s="1893">
        <f t="shared" si="49"/>
        <v>0</v>
      </c>
      <c r="CA160" s="1894"/>
      <c r="CB160" s="1893">
        <f t="shared" si="50"/>
        <v>0</v>
      </c>
      <c r="CC160" s="1894"/>
      <c r="CD160" s="1611"/>
    </row>
    <row r="161" spans="5:262" ht="13" hidden="1" outlineLevel="1" thickBot="1">
      <c r="F161" s="63" t="s">
        <v>2</v>
      </c>
      <c r="G161" s="11"/>
      <c r="H161" s="1895">
        <f t="shared" ref="H161:AE161" si="85">SUM(H128:H160)</f>
        <v>0</v>
      </c>
      <c r="I161" s="1896"/>
      <c r="J161" s="1895">
        <f t="shared" si="85"/>
        <v>0</v>
      </c>
      <c r="K161" s="1896">
        <f t="shared" si="85"/>
        <v>0</v>
      </c>
      <c r="L161" s="1895">
        <f t="shared" si="85"/>
        <v>0</v>
      </c>
      <c r="M161" s="1896">
        <f t="shared" si="85"/>
        <v>0</v>
      </c>
      <c r="N161" s="1895">
        <f t="shared" si="85"/>
        <v>0</v>
      </c>
      <c r="O161" s="1896">
        <f t="shared" si="85"/>
        <v>0</v>
      </c>
      <c r="P161" s="1895">
        <f t="shared" si="85"/>
        <v>0</v>
      </c>
      <c r="Q161" s="1896">
        <f t="shared" si="85"/>
        <v>0</v>
      </c>
      <c r="R161" s="1895">
        <f t="shared" si="85"/>
        <v>0</v>
      </c>
      <c r="S161" s="1896">
        <f t="shared" si="85"/>
        <v>0</v>
      </c>
      <c r="T161" s="1895">
        <f t="shared" si="85"/>
        <v>0</v>
      </c>
      <c r="U161" s="1896">
        <f t="shared" si="85"/>
        <v>0</v>
      </c>
      <c r="V161" s="1895">
        <f t="shared" si="85"/>
        <v>0</v>
      </c>
      <c r="W161" s="1896">
        <f t="shared" si="85"/>
        <v>0</v>
      </c>
      <c r="X161" s="1895">
        <f t="shared" si="85"/>
        <v>0</v>
      </c>
      <c r="Y161" s="1896">
        <f t="shared" si="85"/>
        <v>0</v>
      </c>
      <c r="Z161" s="1895">
        <f t="shared" si="85"/>
        <v>0</v>
      </c>
      <c r="AA161" s="1896">
        <f t="shared" si="85"/>
        <v>0</v>
      </c>
      <c r="AB161" s="1895">
        <f t="shared" si="85"/>
        <v>0</v>
      </c>
      <c r="AC161" s="1896">
        <f t="shared" si="85"/>
        <v>0</v>
      </c>
      <c r="AD161" s="1895">
        <f t="shared" si="85"/>
        <v>0</v>
      </c>
      <c r="AE161" s="1896">
        <f t="shared" si="85"/>
        <v>0</v>
      </c>
      <c r="AF161" s="16"/>
      <c r="AV161" s="1610"/>
      <c r="AW161" s="1895">
        <f>SUM(AW128:AW160)</f>
        <v>0</v>
      </c>
      <c r="AX161" s="1896"/>
      <c r="AY161" s="1895"/>
      <c r="AZ161" s="1896"/>
      <c r="BA161" s="1895">
        <f>SUM(BA128:BA160)</f>
        <v>0</v>
      </c>
      <c r="BB161" s="1896"/>
      <c r="BC161" s="1945">
        <f>SUM(BC128:BC160)</f>
        <v>0</v>
      </c>
      <c r="BD161" s="1946"/>
      <c r="BE161" s="1895">
        <f>'E1 Entreprise'!F163</f>
        <v>0</v>
      </c>
      <c r="BF161" s="1896"/>
      <c r="BG161" s="1895">
        <f>SUM(BG128:BG160)</f>
        <v>0</v>
      </c>
      <c r="BH161" s="1896"/>
      <c r="BI161" s="2"/>
      <c r="BJ161" s="1945" t="e">
        <f>1-BL161/BE161</f>
        <v>#DIV/0!</v>
      </c>
      <c r="BK161" s="1946"/>
      <c r="BL161" s="1895">
        <f>SUM(BL128:BL160)</f>
        <v>0</v>
      </c>
      <c r="BM161" s="1896"/>
      <c r="BN161" s="1895">
        <f>SUM(BN128:BN160)</f>
        <v>0</v>
      </c>
      <c r="BO161" s="1896"/>
      <c r="BP161" s="2"/>
      <c r="BQ161" s="1895">
        <f>SUM(BQ128:BQ160)</f>
        <v>0</v>
      </c>
      <c r="BR161" s="1896"/>
      <c r="BS161" s="1895">
        <f>SUM(BS128:BS160)</f>
        <v>0</v>
      </c>
      <c r="BT161" s="1896"/>
      <c r="BU161" s="1895">
        <f>SUM(BU128:BU160)</f>
        <v>0</v>
      </c>
      <c r="BV161" s="1896"/>
      <c r="BW161" s="2"/>
      <c r="BX161" s="1895">
        <f>SUM(BX128:BX160)</f>
        <v>0</v>
      </c>
      <c r="BY161" s="1896"/>
      <c r="BZ161" s="1895">
        <f>SUM(BZ128:BZ160)</f>
        <v>0</v>
      </c>
      <c r="CA161" s="1896"/>
      <c r="CB161" s="1895">
        <f>SUM(CB128:CB160)</f>
        <v>0</v>
      </c>
      <c r="CC161" s="1896"/>
      <c r="CD161" s="1611"/>
    </row>
    <row r="162" spans="5:262" hidden="1" outlineLevel="1">
      <c r="AF162" s="16"/>
      <c r="AV162" s="1610"/>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1611"/>
    </row>
    <row r="163" spans="5:262" hidden="1" outlineLevel="1">
      <c r="F163" s="101" t="s">
        <v>231</v>
      </c>
      <c r="G163" s="1938">
        <f>SUM(H161:AE161)</f>
        <v>0</v>
      </c>
      <c r="H163" s="1938"/>
      <c r="I163" s="1938"/>
      <c r="J163" s="665" t="s">
        <v>52</v>
      </c>
      <c r="AF163" s="16"/>
      <c r="AV163" s="1610"/>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1611"/>
    </row>
    <row r="164" spans="5:262" hidden="1" outlineLevel="1">
      <c r="F164" s="101" t="s">
        <v>219</v>
      </c>
      <c r="G164" s="1898">
        <f>G115</f>
        <v>0</v>
      </c>
      <c r="H164" s="1898"/>
      <c r="I164" s="1898"/>
      <c r="J164" s="665" t="s">
        <v>29</v>
      </c>
      <c r="AV164" s="1612"/>
      <c r="AW164" s="1613"/>
      <c r="AX164" s="1613"/>
      <c r="AY164" s="1613"/>
      <c r="AZ164" s="1613"/>
      <c r="BA164" s="1613"/>
      <c r="BB164" s="1613"/>
      <c r="BC164" s="1613"/>
      <c r="BD164" s="1613"/>
      <c r="BE164" s="1613"/>
      <c r="BF164" s="1613"/>
      <c r="BG164" s="1613"/>
      <c r="BH164" s="1613"/>
      <c r="BI164" s="1613"/>
      <c r="BJ164" s="1613"/>
      <c r="BK164" s="1613"/>
      <c r="BL164" s="1613"/>
      <c r="BM164" s="1613"/>
      <c r="BN164" s="1613"/>
      <c r="BO164" s="1613"/>
      <c r="BP164" s="1613"/>
      <c r="BQ164" s="1613"/>
      <c r="BR164" s="1613"/>
      <c r="BS164" s="1613"/>
      <c r="BT164" s="1613"/>
      <c r="BU164" s="1613"/>
      <c r="BV164" s="1613"/>
      <c r="BW164" s="1613"/>
      <c r="BX164" s="1613"/>
      <c r="BY164" s="1613"/>
      <c r="BZ164" s="1613"/>
      <c r="CA164" s="1613"/>
      <c r="CB164" s="1613"/>
      <c r="CC164" s="1613"/>
      <c r="CD164" s="1614"/>
    </row>
    <row r="165" spans="5:262" hidden="1" outlineLevel="1">
      <c r="F165" s="101" t="s">
        <v>232</v>
      </c>
      <c r="G165" s="1982">
        <f>IF(G164=0,0,G163/G164/12)</f>
        <v>0</v>
      </c>
      <c r="H165" s="1982"/>
      <c r="I165" s="1982"/>
      <c r="J165" s="665" t="s">
        <v>53</v>
      </c>
    </row>
    <row r="166" spans="5:262" hidden="1" outlineLevel="1">
      <c r="I166" s="664"/>
    </row>
    <row r="167" spans="5:262" hidden="1" outlineLevel="1">
      <c r="I167" s="664"/>
    </row>
    <row r="168" spans="5:262" hidden="1" outlineLevel="1"/>
    <row r="169" spans="5:262" s="101" customFormat="1" collapsed="1">
      <c r="F169" s="159"/>
      <c r="G169" s="159"/>
      <c r="H169" s="159"/>
      <c r="I169" s="159"/>
      <c r="J169" s="159"/>
      <c r="K169" s="159"/>
      <c r="L169" s="159"/>
      <c r="M169" s="159"/>
      <c r="N169" s="159"/>
      <c r="O169" s="159"/>
      <c r="P169" s="159"/>
      <c r="Q169" s="159"/>
      <c r="R169" s="159"/>
      <c r="S169" s="159"/>
      <c r="T169" s="159"/>
      <c r="U169" s="159"/>
      <c r="V169" s="159"/>
      <c r="W169" s="159"/>
      <c r="X169" s="159"/>
      <c r="Y169" s="159"/>
      <c r="Z169" s="159"/>
      <c r="AA169" s="159"/>
      <c r="AB169" s="159"/>
      <c r="AC169" s="159"/>
      <c r="AD169" s="159"/>
      <c r="AE169" s="159"/>
      <c r="AF169" s="159"/>
      <c r="AG169" s="159"/>
      <c r="AH169" s="160"/>
      <c r="AI169" s="160"/>
      <c r="AJ169" s="159"/>
      <c r="AK169" s="159"/>
      <c r="AL169" s="159"/>
      <c r="AM169" s="159"/>
      <c r="AN169" s="159"/>
      <c r="AO169" s="159"/>
      <c r="AP169" s="159"/>
      <c r="AV169" s="665"/>
    </row>
    <row r="170" spans="5:262" s="104" customFormat="1" ht="36" customHeight="1" thickBot="1">
      <c r="F170" s="161" t="s">
        <v>233</v>
      </c>
      <c r="G170" s="161"/>
      <c r="H170" s="162"/>
      <c r="I170" s="162"/>
      <c r="J170" s="162"/>
      <c r="K170" s="162"/>
      <c r="L170" s="162"/>
      <c r="M170" s="163"/>
      <c r="N170" s="162"/>
      <c r="O170" s="162"/>
      <c r="P170" s="162"/>
      <c r="Q170" s="162"/>
      <c r="R170" s="162"/>
      <c r="S170" s="164"/>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c r="AT170" s="162"/>
      <c r="AU170" s="162"/>
      <c r="AV170" s="665"/>
      <c r="AW170" s="103"/>
      <c r="AX170" s="103"/>
      <c r="AY170" s="103"/>
      <c r="AZ170" s="103"/>
      <c r="BA170" s="103"/>
      <c r="BB170" s="103"/>
      <c r="BC170" s="103"/>
      <c r="BD170" s="103"/>
      <c r="BE170" s="103"/>
      <c r="BF170" s="103"/>
      <c r="BG170" s="103"/>
      <c r="BH170" s="103"/>
      <c r="BI170" s="103"/>
      <c r="BJ170" s="103"/>
      <c r="BK170" s="103"/>
      <c r="BL170" s="103"/>
      <c r="BM170" s="103"/>
      <c r="BN170" s="103"/>
      <c r="BO170" s="103"/>
      <c r="BP170" s="103"/>
      <c r="BQ170" s="103"/>
      <c r="BR170" s="103"/>
      <c r="BS170" s="103"/>
      <c r="BT170" s="103"/>
      <c r="BU170" s="103"/>
      <c r="BV170" s="103"/>
      <c r="BW170" s="103"/>
      <c r="BX170" s="103"/>
      <c r="BY170" s="103"/>
      <c r="BZ170" s="103"/>
      <c r="CA170" s="103"/>
      <c r="CB170" s="103"/>
      <c r="CC170" s="103"/>
      <c r="CD170" s="103"/>
      <c r="CE170" s="103"/>
      <c r="CF170" s="103"/>
      <c r="CG170" s="103"/>
      <c r="CH170" s="103"/>
      <c r="CI170" s="103"/>
      <c r="CJ170" s="103"/>
      <c r="CK170" s="103"/>
      <c r="CL170" s="103"/>
      <c r="CM170" s="103"/>
      <c r="CN170" s="103"/>
      <c r="CO170" s="103"/>
      <c r="CP170" s="103"/>
      <c r="CQ170" s="103"/>
      <c r="CR170" s="103"/>
      <c r="CS170" s="103"/>
      <c r="CT170" s="103"/>
      <c r="CU170" s="103"/>
      <c r="CV170" s="103"/>
      <c r="CW170" s="103"/>
      <c r="CX170" s="103"/>
      <c r="CY170" s="103"/>
      <c r="CZ170" s="103"/>
      <c r="DA170" s="103"/>
      <c r="DB170" s="103"/>
      <c r="DC170" s="103"/>
      <c r="DD170" s="103"/>
      <c r="DE170" s="103"/>
      <c r="DF170" s="103"/>
      <c r="DG170" s="103"/>
      <c r="DH170" s="103"/>
      <c r="DI170" s="103"/>
      <c r="DJ170" s="103"/>
      <c r="DK170" s="103"/>
      <c r="DL170" s="103"/>
      <c r="DM170" s="103"/>
      <c r="DN170" s="103"/>
      <c r="DO170" s="103"/>
      <c r="DP170" s="103"/>
      <c r="DQ170" s="103"/>
      <c r="DR170" s="103"/>
      <c r="DS170" s="103"/>
      <c r="DT170" s="103"/>
      <c r="DU170" s="103"/>
      <c r="DV170" s="103"/>
      <c r="DW170" s="103"/>
      <c r="DX170" s="103"/>
      <c r="DY170" s="103"/>
      <c r="DZ170" s="103"/>
      <c r="EA170" s="103"/>
      <c r="EB170" s="103"/>
      <c r="EC170" s="103"/>
      <c r="ED170" s="103"/>
      <c r="EE170" s="103"/>
      <c r="EF170" s="103"/>
      <c r="EG170" s="103"/>
      <c r="EH170" s="103"/>
      <c r="EI170" s="103"/>
      <c r="EJ170" s="103"/>
      <c r="EK170" s="103"/>
      <c r="EL170" s="103"/>
      <c r="EM170" s="103"/>
      <c r="EN170" s="103"/>
      <c r="EO170" s="103"/>
      <c r="EP170" s="103"/>
      <c r="EQ170" s="103"/>
      <c r="ER170" s="103"/>
      <c r="ES170" s="103"/>
      <c r="ET170" s="103"/>
      <c r="EU170" s="103"/>
      <c r="EV170" s="103"/>
      <c r="EW170" s="103"/>
      <c r="EX170" s="103"/>
      <c r="EY170" s="103"/>
      <c r="EZ170" s="103"/>
      <c r="FA170" s="103"/>
      <c r="FB170" s="103"/>
      <c r="FC170" s="103"/>
      <c r="FD170" s="103"/>
      <c r="FE170" s="103"/>
      <c r="FF170" s="103"/>
      <c r="FG170" s="103"/>
      <c r="FH170" s="103"/>
      <c r="FI170" s="103"/>
      <c r="FJ170" s="103"/>
      <c r="FK170" s="103"/>
      <c r="FL170" s="103"/>
      <c r="FM170" s="103"/>
      <c r="FN170" s="103"/>
      <c r="FO170" s="103"/>
      <c r="FP170" s="103"/>
      <c r="FQ170" s="103"/>
      <c r="FR170" s="103"/>
      <c r="FS170" s="103"/>
      <c r="FT170" s="103"/>
      <c r="FU170" s="103"/>
      <c r="FV170" s="103"/>
      <c r="FW170" s="103"/>
      <c r="FX170" s="103"/>
      <c r="FY170" s="103"/>
      <c r="FZ170" s="103"/>
      <c r="GA170" s="103"/>
      <c r="GB170" s="103"/>
      <c r="GC170" s="103"/>
      <c r="GD170" s="103"/>
      <c r="GE170" s="103"/>
      <c r="GF170" s="103"/>
      <c r="GG170" s="103"/>
      <c r="GH170" s="103"/>
      <c r="GI170" s="103"/>
      <c r="GJ170" s="103"/>
      <c r="GK170" s="103"/>
      <c r="GL170" s="103"/>
      <c r="GM170" s="103"/>
      <c r="GN170" s="103"/>
      <c r="GO170" s="103"/>
      <c r="GP170" s="103"/>
      <c r="GQ170" s="103"/>
      <c r="GR170" s="103"/>
      <c r="GS170" s="103"/>
      <c r="GT170" s="103"/>
      <c r="GU170" s="103"/>
      <c r="GV170" s="103"/>
      <c r="GW170" s="103"/>
      <c r="GX170" s="103"/>
      <c r="GY170" s="103"/>
      <c r="GZ170" s="103"/>
      <c r="HA170" s="103"/>
      <c r="HB170" s="103"/>
      <c r="HC170" s="103"/>
      <c r="HD170" s="103"/>
      <c r="HE170" s="103"/>
      <c r="HF170" s="103"/>
      <c r="HG170" s="103"/>
      <c r="HH170" s="103"/>
      <c r="HI170" s="103"/>
      <c r="HJ170" s="103"/>
      <c r="HK170" s="103"/>
      <c r="HL170" s="103"/>
      <c r="HM170" s="103"/>
      <c r="HN170" s="103"/>
      <c r="HO170" s="103"/>
      <c r="HP170" s="103"/>
      <c r="HQ170" s="103"/>
      <c r="HR170" s="103"/>
      <c r="HS170" s="103"/>
      <c r="HT170" s="103"/>
      <c r="HU170" s="103"/>
      <c r="HV170" s="103"/>
      <c r="HW170" s="103"/>
      <c r="HX170" s="103"/>
      <c r="HY170" s="103"/>
      <c r="HZ170" s="103"/>
      <c r="IA170" s="103"/>
      <c r="IB170" s="103"/>
      <c r="IC170" s="103"/>
      <c r="ID170" s="103"/>
      <c r="IE170" s="103"/>
      <c r="IF170" s="103"/>
      <c r="IG170" s="103"/>
      <c r="IH170" s="103"/>
      <c r="II170" s="103"/>
      <c r="IJ170" s="103"/>
      <c r="IK170" s="103"/>
      <c r="IL170" s="103"/>
      <c r="IM170" s="103"/>
      <c r="IN170" s="103"/>
      <c r="IO170" s="103"/>
      <c r="IP170" s="103"/>
      <c r="IQ170" s="103"/>
      <c r="IR170" s="103"/>
      <c r="IS170" s="103"/>
      <c r="IT170" s="103"/>
      <c r="IU170" s="103"/>
      <c r="IV170" s="103"/>
      <c r="IW170" s="103"/>
      <c r="IX170" s="103"/>
      <c r="IY170" s="103"/>
      <c r="IZ170" s="103"/>
      <c r="JA170" s="103"/>
      <c r="JB170" s="103"/>
    </row>
    <row r="171" spans="5:262" s="9" customFormat="1" ht="21" customHeight="1">
      <c r="F171" s="10"/>
      <c r="G171" s="10"/>
      <c r="AV171" s="665"/>
    </row>
    <row r="172" spans="5:262" s="9" customFormat="1" ht="15" outlineLevel="1">
      <c r="F172" s="10"/>
      <c r="G172" s="10"/>
      <c r="AV172" s="665"/>
      <c r="AX172" s="68"/>
      <c r="AY172" s="68"/>
      <c r="AZ172" s="68"/>
      <c r="BA172" s="68"/>
      <c r="BB172" s="68"/>
    </row>
    <row r="173" spans="5:262" s="9" customFormat="1" ht="15" outlineLevel="1">
      <c r="E173" s="269"/>
      <c r="F173" s="270" t="s">
        <v>234</v>
      </c>
      <c r="G173" s="270"/>
      <c r="H173" s="269"/>
      <c r="I173" s="269"/>
      <c r="J173" s="269"/>
      <c r="K173" s="269"/>
      <c r="L173" s="269" t="s">
        <v>235</v>
      </c>
      <c r="M173" s="269"/>
      <c r="N173" s="269"/>
      <c r="O173" s="269"/>
      <c r="P173" s="269"/>
      <c r="Q173" s="269"/>
      <c r="R173" s="271" t="s">
        <v>236</v>
      </c>
      <c r="S173" s="272"/>
      <c r="T173" s="269"/>
      <c r="U173" s="269"/>
      <c r="V173" s="269"/>
      <c r="W173" s="269"/>
      <c r="X173" s="269"/>
      <c r="Y173" s="269" t="s">
        <v>690</v>
      </c>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69"/>
      <c r="AV173" s="269"/>
      <c r="AW173" s="665"/>
      <c r="AX173" s="269"/>
      <c r="AY173" s="273"/>
      <c r="AZ173" s="273"/>
      <c r="BA173" s="273"/>
      <c r="BB173" s="68"/>
      <c r="BC173" s="68"/>
    </row>
    <row r="174" spans="5:262" s="9" customFormat="1" ht="15" outlineLevel="1">
      <c r="E174" s="265"/>
      <c r="F174" s="266"/>
      <c r="G174" s="266"/>
      <c r="H174" s="265"/>
      <c r="I174" s="265"/>
      <c r="J174" s="265"/>
      <c r="K174" s="265"/>
      <c r="L174" s="265"/>
      <c r="M174" s="265"/>
      <c r="N174" s="265"/>
      <c r="O174" s="265"/>
      <c r="P174" s="265"/>
      <c r="Q174" s="265"/>
      <c r="R174" s="267"/>
      <c r="S174" s="265"/>
      <c r="T174" s="265"/>
      <c r="U174" s="265"/>
      <c r="V174" s="265"/>
      <c r="W174" s="265"/>
      <c r="X174" s="265"/>
      <c r="Y174" s="265"/>
      <c r="Z174" s="265"/>
      <c r="AA174" s="265"/>
      <c r="AB174" s="265"/>
      <c r="AC174" s="265"/>
      <c r="AD174" s="265"/>
      <c r="AE174" s="265"/>
      <c r="AF174" s="265"/>
      <c r="AG174" s="265"/>
      <c r="AH174" s="265"/>
      <c r="AI174" s="265"/>
      <c r="AJ174" s="265"/>
      <c r="AK174" s="265"/>
      <c r="AL174" s="265"/>
      <c r="AM174" s="265"/>
      <c r="AN174" s="265"/>
      <c r="AO174" s="265"/>
      <c r="AP174" s="265"/>
      <c r="AQ174" s="265"/>
      <c r="AR174" s="265"/>
      <c r="AS174" s="265"/>
      <c r="AT174" s="265"/>
      <c r="AU174" s="265"/>
      <c r="AV174" s="265"/>
      <c r="AW174" s="665"/>
      <c r="AX174" s="265"/>
      <c r="AY174" s="268"/>
      <c r="AZ174" s="268"/>
      <c r="BA174" s="268"/>
      <c r="BB174" s="68"/>
      <c r="BC174" s="68"/>
    </row>
    <row r="175" spans="5:262" s="9" customFormat="1" ht="16" customHeight="1" outlineLevel="1">
      <c r="E175" s="265"/>
      <c r="F175" s="266"/>
      <c r="G175" s="266"/>
      <c r="H175" s="265"/>
      <c r="I175" s="265"/>
      <c r="J175" s="265"/>
      <c r="K175" s="265"/>
      <c r="L175" s="274" t="s">
        <v>925</v>
      </c>
      <c r="M175" s="275"/>
      <c r="N175" s="265"/>
      <c r="O175" s="265"/>
      <c r="P175" s="265"/>
      <c r="Q175" s="265"/>
      <c r="R175" s="274" t="s">
        <v>238</v>
      </c>
      <c r="S175" s="276"/>
      <c r="T175" s="265"/>
      <c r="U175" s="265"/>
      <c r="V175" s="265"/>
      <c r="W175" s="265"/>
      <c r="X175" s="265"/>
      <c r="Y175" s="265" t="s">
        <v>474</v>
      </c>
      <c r="Z175" s="265"/>
      <c r="AA175" s="265"/>
      <c r="AB175" s="265"/>
      <c r="AC175" s="265"/>
      <c r="AD175" s="265"/>
      <c r="AE175" s="265"/>
      <c r="AF175" s="265"/>
      <c r="AG175" s="265"/>
      <c r="AH175" s="265"/>
      <c r="AI175" s="265"/>
      <c r="AJ175" s="265"/>
      <c r="AK175" s="265"/>
      <c r="AL175" s="265"/>
      <c r="AM175" s="265"/>
      <c r="AN175" s="265"/>
      <c r="AO175" s="265"/>
      <c r="AP175" s="265"/>
      <c r="AQ175" s="265"/>
      <c r="AR175" s="265"/>
      <c r="AS175" s="265"/>
      <c r="AT175" s="265"/>
      <c r="AU175" s="265"/>
      <c r="AV175" s="265"/>
      <c r="AW175" s="665"/>
      <c r="AX175" s="265"/>
      <c r="AY175" s="268"/>
      <c r="AZ175" s="268"/>
      <c r="BA175" s="268"/>
      <c r="BB175" s="68"/>
      <c r="BC175" s="68"/>
    </row>
    <row r="176" spans="5:262" s="9" customFormat="1" ht="16" customHeight="1" outlineLevel="1">
      <c r="E176" s="265"/>
      <c r="F176" s="266"/>
      <c r="G176" s="266"/>
      <c r="H176" s="265"/>
      <c r="I176" s="265"/>
      <c r="J176" s="265"/>
      <c r="K176" s="265"/>
      <c r="L176" s="274" t="s">
        <v>237</v>
      </c>
      <c r="M176" s="275"/>
      <c r="N176" s="265"/>
      <c r="O176" s="265"/>
      <c r="P176" s="265"/>
      <c r="Q176" s="265"/>
      <c r="R176" s="274" t="s">
        <v>239</v>
      </c>
      <c r="S176" s="276"/>
      <c r="T176" s="265"/>
      <c r="U176" s="265"/>
      <c r="V176" s="265"/>
      <c r="W176" s="265"/>
      <c r="X176" s="265"/>
      <c r="Y176" s="265" t="s">
        <v>473</v>
      </c>
      <c r="Z176" s="265"/>
      <c r="AA176" s="473" t="s">
        <v>99</v>
      </c>
      <c r="AB176" s="265"/>
      <c r="AC176" s="265"/>
      <c r="AD176" s="265"/>
      <c r="AE176" s="265"/>
      <c r="AF176" s="265"/>
      <c r="AG176" s="265"/>
      <c r="AH176" s="265"/>
      <c r="AI176" s="265"/>
      <c r="AJ176" s="265"/>
      <c r="AK176" s="265"/>
      <c r="AL176" s="265"/>
      <c r="AM176" s="265"/>
      <c r="AN176" s="265"/>
      <c r="AO176" s="265"/>
      <c r="AP176" s="265"/>
      <c r="AQ176" s="265"/>
      <c r="AR176" s="265"/>
      <c r="AS176" s="265"/>
      <c r="AT176" s="265"/>
      <c r="AU176" s="265"/>
      <c r="AV176" s="265"/>
      <c r="AW176" s="665"/>
      <c r="AX176" s="265"/>
      <c r="AY176" s="268"/>
      <c r="AZ176" s="268"/>
      <c r="BA176" s="268"/>
      <c r="BB176" s="68"/>
      <c r="BC176" s="68"/>
    </row>
    <row r="177" spans="5:75" s="9" customFormat="1" ht="16" customHeight="1" outlineLevel="1">
      <c r="E177" s="277"/>
      <c r="F177" s="278"/>
      <c r="G177" s="278"/>
      <c r="H177" s="277"/>
      <c r="I177" s="277"/>
      <c r="J177" s="277"/>
      <c r="K177" s="277"/>
      <c r="L177" s="279" t="s">
        <v>926</v>
      </c>
      <c r="M177" s="280"/>
      <c r="N177" s="277"/>
      <c r="O177" s="277"/>
      <c r="P177" s="277"/>
      <c r="Q177" s="281"/>
      <c r="R177" s="277"/>
      <c r="S177" s="277"/>
      <c r="T177" s="277"/>
      <c r="U177" s="277"/>
      <c r="V177" s="277"/>
      <c r="W177" s="277"/>
      <c r="X177" s="277"/>
      <c r="Y177" s="277"/>
      <c r="Z177" s="277"/>
      <c r="AA177" s="277"/>
      <c r="AB177" s="277"/>
      <c r="AC177" s="277"/>
      <c r="AD177" s="277"/>
      <c r="AE177" s="277"/>
      <c r="AF177" s="277"/>
      <c r="AG177" s="277"/>
      <c r="AH177" s="277"/>
      <c r="AI177" s="277"/>
      <c r="AJ177" s="277"/>
      <c r="AK177" s="277"/>
      <c r="AL177" s="277"/>
      <c r="AM177" s="277"/>
      <c r="AN177" s="277"/>
      <c r="AO177" s="277"/>
      <c r="AP177" s="277"/>
      <c r="AQ177" s="277"/>
      <c r="AR177" s="277"/>
      <c r="AS177" s="277"/>
      <c r="AT177" s="277"/>
      <c r="AU177" s="277"/>
      <c r="AV177" s="277"/>
      <c r="AW177" s="665"/>
      <c r="AX177" s="277"/>
      <c r="AY177" s="282"/>
      <c r="AZ177" s="282"/>
      <c r="BA177" s="282"/>
      <c r="BB177" s="68"/>
      <c r="BC177" s="68"/>
    </row>
    <row r="178" spans="5:75" s="9" customFormat="1" ht="15" outlineLevel="1">
      <c r="F178" s="10"/>
      <c r="G178" s="10"/>
      <c r="AW178" s="665"/>
      <c r="AY178" s="68"/>
      <c r="AZ178" s="68"/>
      <c r="BA178" s="68"/>
      <c r="BB178" s="68"/>
      <c r="BC178" s="68"/>
    </row>
    <row r="179" spans="5:75" s="9" customFormat="1" ht="15">
      <c r="F179" s="10"/>
      <c r="G179" s="10"/>
      <c r="AW179" s="665"/>
      <c r="AY179" s="68"/>
      <c r="AZ179" s="68"/>
      <c r="BA179" s="68"/>
      <c r="BB179" s="68"/>
      <c r="BC179" s="68"/>
    </row>
    <row r="180" spans="5:75" s="2" customFormat="1" ht="15">
      <c r="F180" s="613"/>
      <c r="AR180" s="9"/>
      <c r="AS180" s="9"/>
      <c r="AW180" s="665"/>
      <c r="AY180" s="665"/>
      <c r="AZ180" s="665"/>
      <c r="BA180" s="665"/>
      <c r="BB180" s="665"/>
      <c r="BC180" s="665"/>
      <c r="BH180" s="9"/>
      <c r="BI180" s="9"/>
      <c r="BJ180" s="9"/>
      <c r="BK180" s="9"/>
      <c r="BL180" s="9"/>
      <c r="BM180" s="9"/>
      <c r="BN180" s="9"/>
      <c r="BO180" s="9"/>
      <c r="BP180" s="9"/>
      <c r="BQ180" s="9"/>
      <c r="BR180" s="9"/>
    </row>
    <row r="181" spans="5:75" ht="8.25" customHeight="1" thickBot="1">
      <c r="AG181" s="2"/>
      <c r="AH181" s="2"/>
      <c r="AI181" s="2"/>
      <c r="AJ181" s="2"/>
      <c r="AR181" s="9"/>
      <c r="AS181" s="9"/>
      <c r="BH181" s="9"/>
      <c r="BI181" s="9"/>
      <c r="BJ181" s="9"/>
      <c r="BK181" s="9"/>
      <c r="BL181" s="9"/>
      <c r="BM181" s="9"/>
      <c r="BN181" s="9"/>
      <c r="BO181" s="9"/>
      <c r="BP181" s="9"/>
      <c r="BQ181" s="9"/>
      <c r="BR181" s="9"/>
    </row>
    <row r="182" spans="5:75" ht="21" customHeight="1">
      <c r="F182" s="482" t="s">
        <v>242</v>
      </c>
      <c r="G182" s="485" t="s">
        <v>203</v>
      </c>
      <c r="H182" s="2"/>
      <c r="I182" s="2068" t="s">
        <v>243</v>
      </c>
      <c r="J182" s="2069"/>
      <c r="L182" s="1979" t="str">
        <f>L173</f>
        <v>Utilisation escomptée</v>
      </c>
      <c r="M182" s="1980"/>
      <c r="N182" s="1980"/>
      <c r="O182" s="1980"/>
      <c r="P182" s="1981"/>
      <c r="R182" s="2014" t="str">
        <f>R173</f>
        <v>Type de serre</v>
      </c>
      <c r="S182" s="2015"/>
      <c r="T182" s="2015"/>
      <c r="U182" s="2015"/>
      <c r="V182" s="2015"/>
      <c r="W182" s="2016"/>
      <c r="Y182" s="469" t="str">
        <f>Y173</f>
        <v>Eclairage de la végétation</v>
      </c>
      <c r="Z182" s="470"/>
      <c r="AA182" s="470"/>
      <c r="AB182" s="668"/>
      <c r="AC182" s="668"/>
      <c r="AD182" s="668"/>
      <c r="AE182" s="668"/>
      <c r="AF182" s="668"/>
      <c r="AG182" s="668"/>
      <c r="AH182" s="668"/>
      <c r="AI182" s="668"/>
      <c r="AJ182" s="669"/>
      <c r="AU182" s="9"/>
      <c r="AV182" s="9"/>
      <c r="BD182" s="489" t="s">
        <v>749</v>
      </c>
      <c r="BE182" s="490"/>
      <c r="BF182" s="490"/>
      <c r="BG182" s="490"/>
      <c r="BH182" s="490"/>
      <c r="BI182" s="491"/>
      <c r="BK182" s="1998" t="s">
        <v>690</v>
      </c>
      <c r="BL182" s="1999"/>
      <c r="BM182" s="1999"/>
      <c r="BN182" s="2000"/>
      <c r="BO182" s="2000"/>
      <c r="BP182" s="2001"/>
      <c r="BR182" s="2006" t="s">
        <v>690</v>
      </c>
      <c r="BS182" s="2007"/>
      <c r="BT182" s="2007"/>
      <c r="BU182" s="2007"/>
      <c r="BV182" s="2007"/>
      <c r="BW182" s="2008"/>
    </row>
    <row r="183" spans="5:75" ht="21" customHeight="1">
      <c r="F183" s="483"/>
      <c r="G183" s="614" t="s">
        <v>204</v>
      </c>
      <c r="H183" s="2"/>
      <c r="I183" s="2070"/>
      <c r="J183" s="2071"/>
      <c r="L183" s="479"/>
      <c r="M183" s="480"/>
      <c r="N183" s="480"/>
      <c r="O183" s="480"/>
      <c r="P183" s="481"/>
      <c r="R183" s="476"/>
      <c r="S183" s="477"/>
      <c r="T183" s="477"/>
      <c r="U183" s="477"/>
      <c r="V183" s="477"/>
      <c r="W183" s="478"/>
      <c r="Y183" s="2037" t="s">
        <v>244</v>
      </c>
      <c r="Z183" s="2038"/>
      <c r="AA183" s="472"/>
      <c r="AB183" s="1983" t="s">
        <v>927</v>
      </c>
      <c r="AC183" s="1984"/>
      <c r="AD183" s="1984"/>
      <c r="AE183" s="1984"/>
      <c r="AF183" s="1984"/>
      <c r="AG183" s="1984"/>
      <c r="AH183" s="1984"/>
      <c r="AI183" s="1984"/>
      <c r="AJ183" s="1985"/>
      <c r="AU183" s="9"/>
      <c r="AV183" s="9"/>
      <c r="BD183" s="492"/>
      <c r="BE183" s="493"/>
      <c r="BF183" s="493"/>
      <c r="BG183" s="493"/>
      <c r="BH183" s="493"/>
      <c r="BI183" s="494"/>
      <c r="BK183" s="2033" t="s">
        <v>801</v>
      </c>
      <c r="BL183" s="2034"/>
      <c r="BM183" s="2034"/>
      <c r="BN183" s="2033" t="s">
        <v>800</v>
      </c>
      <c r="BO183" s="2034"/>
      <c r="BP183" s="2034"/>
      <c r="BR183" s="486"/>
      <c r="BS183" s="487"/>
      <c r="BT183" s="487"/>
      <c r="BU183" s="487"/>
      <c r="BV183" s="487"/>
      <c r="BW183" s="488"/>
    </row>
    <row r="184" spans="5:75" ht="39" customHeight="1" thickBot="1">
      <c r="F184" s="484"/>
      <c r="G184" s="615" t="s">
        <v>126</v>
      </c>
      <c r="H184" s="2"/>
      <c r="I184" s="2012" t="s">
        <v>955</v>
      </c>
      <c r="J184" s="2013"/>
      <c r="L184" s="2012" t="s">
        <v>245</v>
      </c>
      <c r="M184" s="2043"/>
      <c r="N184" s="2043"/>
      <c r="O184" s="2043"/>
      <c r="P184" s="2013"/>
      <c r="R184" s="2017"/>
      <c r="S184" s="2018"/>
      <c r="T184" s="2018"/>
      <c r="U184" s="2018"/>
      <c r="V184" s="2018"/>
      <c r="W184" s="2019"/>
      <c r="Y184" s="2039"/>
      <c r="Z184" s="2040"/>
      <c r="AA184" s="471"/>
      <c r="AB184" s="2046" t="s">
        <v>928</v>
      </c>
      <c r="AC184" s="2047"/>
      <c r="AD184" s="2047"/>
      <c r="AE184" s="2047"/>
      <c r="AF184" s="2048"/>
      <c r="AG184" s="2046" t="s">
        <v>987</v>
      </c>
      <c r="AH184" s="2047"/>
      <c r="AI184" s="2047"/>
      <c r="AJ184" s="2048"/>
      <c r="AU184" s="9"/>
      <c r="AV184" s="9"/>
      <c r="BD184" s="1939" t="str">
        <f>R175</f>
        <v>Serre de production</v>
      </c>
      <c r="BE184" s="1949"/>
      <c r="BF184" s="1909"/>
      <c r="BG184" s="1939" t="str">
        <f>R176</f>
        <v>Serre de vente</v>
      </c>
      <c r="BH184" s="1949"/>
      <c r="BI184" s="1909"/>
      <c r="BK184" s="2035"/>
      <c r="BL184" s="2036"/>
      <c r="BM184" s="2036"/>
      <c r="BN184" s="2035"/>
      <c r="BO184" s="2036"/>
      <c r="BP184" s="2036"/>
      <c r="BR184" s="1939" t="s">
        <v>29</v>
      </c>
      <c r="BS184" s="1909"/>
      <c r="BT184" s="1939" t="s">
        <v>33</v>
      </c>
      <c r="BU184" s="1909"/>
      <c r="BV184" s="1939" t="s">
        <v>34</v>
      </c>
      <c r="BW184" s="1909"/>
    </row>
    <row r="185" spans="5:75" ht="18" customHeight="1" thickBot="1">
      <c r="F185" s="258" t="str">
        <f t="shared" ref="F185:G204" si="86">IF(F26="","",F26)</f>
        <v/>
      </c>
      <c r="G185" s="767" t="str">
        <f t="shared" si="86"/>
        <v/>
      </c>
      <c r="H185" s="2"/>
      <c r="I185" s="1975"/>
      <c r="J185" s="1975"/>
      <c r="L185" s="2020"/>
      <c r="M185" s="2020"/>
      <c r="N185" s="2020"/>
      <c r="O185" s="2020"/>
      <c r="P185" s="2020"/>
      <c r="R185" s="2010"/>
      <c r="S185" s="2010"/>
      <c r="T185" s="2010"/>
      <c r="U185" s="2010"/>
      <c r="V185" s="2010"/>
      <c r="W185" s="2010"/>
      <c r="Y185" s="2002"/>
      <c r="Z185" s="2002"/>
      <c r="AA185" s="768" t="str">
        <f>IF(Y185=Y$176,AA$176,"")</f>
        <v/>
      </c>
      <c r="AB185" s="2023"/>
      <c r="AC185" s="2024"/>
      <c r="AD185" s="2024"/>
      <c r="AE185" s="2024"/>
      <c r="AF185" s="2025"/>
      <c r="AG185" s="2051"/>
      <c r="AH185" s="2051"/>
      <c r="AI185" s="2051"/>
      <c r="AJ185" s="2052"/>
      <c r="AT185" s="24"/>
      <c r="AU185" s="9"/>
      <c r="AV185" s="9"/>
      <c r="AW185" s="25"/>
      <c r="BD185" s="1950">
        <f t="shared" ref="BD185:BD217" si="87">IF(R185=BD$184,G185,0)</f>
        <v>0</v>
      </c>
      <c r="BE185" s="1951"/>
      <c r="BF185" s="1952"/>
      <c r="BG185" s="1950">
        <f t="shared" ref="BG185:BG217" si="88">IF(R185=BG$184,G185,0)</f>
        <v>0</v>
      </c>
      <c r="BH185" s="1951"/>
      <c r="BI185" s="1952"/>
      <c r="BK185" s="1953">
        <f>AB185</f>
        <v>0</v>
      </c>
      <c r="BL185" s="1954"/>
      <c r="BM185" s="1955"/>
      <c r="BN185" s="1956">
        <f t="shared" ref="BN185:BN217" si="89">IF(AG185&gt;0,AG185,IF(AI185&gt;0,AI185,AJ185))</f>
        <v>0</v>
      </c>
      <c r="BO185" s="1957"/>
      <c r="BP185" s="1958"/>
      <c r="BR185" s="1996">
        <f>IF(G185="",0,IF(Y185=$Y$176,BK185*G185,0))</f>
        <v>0</v>
      </c>
      <c r="BS185" s="1997"/>
      <c r="BT185" s="1996">
        <f>BN185</f>
        <v>0</v>
      </c>
      <c r="BU185" s="1997"/>
      <c r="BV185" s="1996">
        <f t="shared" ref="BV185:BV217" si="90">BT185*BR185</f>
        <v>0</v>
      </c>
      <c r="BW185" s="1997"/>
    </row>
    <row r="186" spans="5:75" ht="18" customHeight="1" thickBot="1">
      <c r="F186" s="769" t="str">
        <f t="shared" si="86"/>
        <v/>
      </c>
      <c r="G186" s="770" t="str">
        <f t="shared" si="86"/>
        <v/>
      </c>
      <c r="H186" s="2"/>
      <c r="I186" s="1974"/>
      <c r="J186" s="1974"/>
      <c r="L186" s="2009"/>
      <c r="M186" s="2009"/>
      <c r="N186" s="2009"/>
      <c r="O186" s="2009"/>
      <c r="P186" s="2009"/>
      <c r="R186" s="2009"/>
      <c r="S186" s="2009"/>
      <c r="T186" s="2009"/>
      <c r="U186" s="2009"/>
      <c r="V186" s="2009"/>
      <c r="W186" s="2009"/>
      <c r="Y186" s="2045"/>
      <c r="Z186" s="2003"/>
      <c r="AA186" s="768" t="str">
        <f t="shared" ref="AA186:AA217" si="91">IF(Y186=Y$176,AA$176,"")</f>
        <v/>
      </c>
      <c r="AB186" s="2049"/>
      <c r="AC186" s="2050"/>
      <c r="AD186" s="2050"/>
      <c r="AE186" s="2050"/>
      <c r="AF186" s="2050"/>
      <c r="AG186" s="2053"/>
      <c r="AH186" s="2054"/>
      <c r="AI186" s="2054"/>
      <c r="AJ186" s="2055"/>
      <c r="AT186" s="24"/>
      <c r="AU186" s="9"/>
      <c r="AV186" s="9"/>
      <c r="AW186" s="25"/>
      <c r="BD186" s="1950">
        <f t="shared" si="87"/>
        <v>0</v>
      </c>
      <c r="BE186" s="1951"/>
      <c r="BF186" s="1952"/>
      <c r="BG186" s="1950">
        <f t="shared" si="88"/>
        <v>0</v>
      </c>
      <c r="BH186" s="1951"/>
      <c r="BI186" s="1952"/>
      <c r="BK186" s="1953">
        <f t="shared" ref="BK186:BK217" si="92">AB186</f>
        <v>0</v>
      </c>
      <c r="BL186" s="1954"/>
      <c r="BM186" s="1955"/>
      <c r="BN186" s="1959">
        <f t="shared" si="89"/>
        <v>0</v>
      </c>
      <c r="BO186" s="1960"/>
      <c r="BP186" s="1961"/>
      <c r="BR186" s="1996">
        <f t="shared" ref="BR186:BR217" si="93">IF(G186="",0,IF(Y186=$Y$176,BK186*G186,0))</f>
        <v>0</v>
      </c>
      <c r="BS186" s="1997"/>
      <c r="BT186" s="1996">
        <f t="shared" ref="BT186:BT217" si="94">BN186</f>
        <v>0</v>
      </c>
      <c r="BU186" s="1997"/>
      <c r="BV186" s="1996">
        <f t="shared" si="90"/>
        <v>0</v>
      </c>
      <c r="BW186" s="1997"/>
    </row>
    <row r="187" spans="5:75" ht="18" customHeight="1" thickBot="1">
      <c r="F187" s="258" t="str">
        <f t="shared" si="86"/>
        <v/>
      </c>
      <c r="G187" s="259" t="str">
        <f t="shared" si="86"/>
        <v/>
      </c>
      <c r="H187" s="2"/>
      <c r="I187" s="1975"/>
      <c r="J187" s="1975"/>
      <c r="L187" s="2010"/>
      <c r="M187" s="2010"/>
      <c r="N187" s="2010"/>
      <c r="O187" s="2010"/>
      <c r="P187" s="2010"/>
      <c r="R187" s="2044"/>
      <c r="S187" s="2010"/>
      <c r="T187" s="2010"/>
      <c r="U187" s="2010"/>
      <c r="V187" s="2010"/>
      <c r="W187" s="2010"/>
      <c r="Y187" s="2056"/>
      <c r="Z187" s="2002"/>
      <c r="AA187" s="768" t="str">
        <f t="shared" si="91"/>
        <v/>
      </c>
      <c r="AB187" s="2023"/>
      <c r="AC187" s="2024"/>
      <c r="AD187" s="2024"/>
      <c r="AE187" s="2024"/>
      <c r="AF187" s="2025"/>
      <c r="AG187" s="2051"/>
      <c r="AH187" s="2051"/>
      <c r="AI187" s="2051"/>
      <c r="AJ187" s="2052"/>
      <c r="AT187" s="24"/>
      <c r="AU187" s="9"/>
      <c r="AV187" s="9"/>
      <c r="AW187" s="25"/>
      <c r="BD187" s="1950">
        <f t="shared" si="87"/>
        <v>0</v>
      </c>
      <c r="BE187" s="1951"/>
      <c r="BF187" s="1952"/>
      <c r="BG187" s="1950">
        <f t="shared" si="88"/>
        <v>0</v>
      </c>
      <c r="BH187" s="1951"/>
      <c r="BI187" s="1952"/>
      <c r="BK187" s="1953">
        <f t="shared" si="92"/>
        <v>0</v>
      </c>
      <c r="BL187" s="1954"/>
      <c r="BM187" s="1955"/>
      <c r="BN187" s="1959">
        <f t="shared" si="89"/>
        <v>0</v>
      </c>
      <c r="BO187" s="1960"/>
      <c r="BP187" s="1961"/>
      <c r="BR187" s="1996">
        <f t="shared" si="93"/>
        <v>0</v>
      </c>
      <c r="BS187" s="1997"/>
      <c r="BT187" s="1996">
        <f t="shared" si="94"/>
        <v>0</v>
      </c>
      <c r="BU187" s="1997"/>
      <c r="BV187" s="1996">
        <f t="shared" si="90"/>
        <v>0</v>
      </c>
      <c r="BW187" s="1997"/>
    </row>
    <row r="188" spans="5:75" ht="18" customHeight="1" thickBot="1">
      <c r="F188" s="769" t="str">
        <f t="shared" si="86"/>
        <v/>
      </c>
      <c r="G188" s="770" t="str">
        <f t="shared" si="86"/>
        <v/>
      </c>
      <c r="H188" s="2"/>
      <c r="I188" s="1974"/>
      <c r="J188" s="1974"/>
      <c r="L188" s="2009"/>
      <c r="M188" s="2009"/>
      <c r="N188" s="2009"/>
      <c r="O188" s="2009"/>
      <c r="P188" s="2009"/>
      <c r="R188" s="2009"/>
      <c r="S188" s="2009"/>
      <c r="T188" s="2009"/>
      <c r="U188" s="2009"/>
      <c r="V188" s="2009"/>
      <c r="W188" s="2009"/>
      <c r="Y188" s="2045"/>
      <c r="Z188" s="2003"/>
      <c r="AA188" s="768" t="str">
        <f t="shared" si="91"/>
        <v/>
      </c>
      <c r="AB188" s="2049"/>
      <c r="AC188" s="2050"/>
      <c r="AD188" s="2050"/>
      <c r="AE188" s="2050"/>
      <c r="AF188" s="2050"/>
      <c r="AG188" s="2053"/>
      <c r="AH188" s="2054"/>
      <c r="AI188" s="2054"/>
      <c r="AJ188" s="2055"/>
      <c r="AT188" s="24"/>
      <c r="AU188" s="9"/>
      <c r="AV188" s="9"/>
      <c r="AW188" s="25"/>
      <c r="BD188" s="1950">
        <f t="shared" si="87"/>
        <v>0</v>
      </c>
      <c r="BE188" s="1951"/>
      <c r="BF188" s="1952"/>
      <c r="BG188" s="1950">
        <f t="shared" si="88"/>
        <v>0</v>
      </c>
      <c r="BH188" s="1951"/>
      <c r="BI188" s="1952"/>
      <c r="BK188" s="1953">
        <f t="shared" si="92"/>
        <v>0</v>
      </c>
      <c r="BL188" s="1954"/>
      <c r="BM188" s="1955"/>
      <c r="BN188" s="1959">
        <f t="shared" si="89"/>
        <v>0</v>
      </c>
      <c r="BO188" s="1960"/>
      <c r="BP188" s="1961"/>
      <c r="BR188" s="1996">
        <f t="shared" si="93"/>
        <v>0</v>
      </c>
      <c r="BS188" s="1997"/>
      <c r="BT188" s="1996">
        <f t="shared" si="94"/>
        <v>0</v>
      </c>
      <c r="BU188" s="1997"/>
      <c r="BV188" s="1996">
        <f t="shared" si="90"/>
        <v>0</v>
      </c>
      <c r="BW188" s="1997"/>
    </row>
    <row r="189" spans="5:75" ht="18" customHeight="1" thickBot="1">
      <c r="F189" s="769" t="str">
        <f t="shared" si="86"/>
        <v/>
      </c>
      <c r="G189" s="770" t="str">
        <f t="shared" si="86"/>
        <v/>
      </c>
      <c r="H189" s="2"/>
      <c r="I189" s="1975"/>
      <c r="J189" s="1975"/>
      <c r="L189" s="2010"/>
      <c r="M189" s="2010"/>
      <c r="N189" s="2010"/>
      <c r="O189" s="2010"/>
      <c r="P189" s="2010"/>
      <c r="R189" s="2010"/>
      <c r="S189" s="2010"/>
      <c r="T189" s="2010"/>
      <c r="U189" s="2010"/>
      <c r="V189" s="2010"/>
      <c r="W189" s="2010"/>
      <c r="Y189" s="2002"/>
      <c r="Z189" s="2002"/>
      <c r="AA189" s="768" t="str">
        <f t="shared" si="91"/>
        <v/>
      </c>
      <c r="AB189" s="2023"/>
      <c r="AC189" s="2024"/>
      <c r="AD189" s="2024"/>
      <c r="AE189" s="2024"/>
      <c r="AF189" s="2025"/>
      <c r="AG189" s="2051"/>
      <c r="AH189" s="2051"/>
      <c r="AI189" s="2051"/>
      <c r="AJ189" s="2052"/>
      <c r="AT189" s="24"/>
      <c r="AU189" s="9"/>
      <c r="AV189" s="9"/>
      <c r="AW189" s="25"/>
      <c r="BD189" s="1950">
        <f t="shared" si="87"/>
        <v>0</v>
      </c>
      <c r="BE189" s="1951"/>
      <c r="BF189" s="1952"/>
      <c r="BG189" s="1950">
        <f t="shared" si="88"/>
        <v>0</v>
      </c>
      <c r="BH189" s="1951"/>
      <c r="BI189" s="1952"/>
      <c r="BK189" s="1953">
        <f t="shared" si="92"/>
        <v>0</v>
      </c>
      <c r="BL189" s="1954"/>
      <c r="BM189" s="1955"/>
      <c r="BN189" s="1959">
        <f t="shared" si="89"/>
        <v>0</v>
      </c>
      <c r="BO189" s="1960"/>
      <c r="BP189" s="1961"/>
      <c r="BR189" s="1996">
        <f t="shared" si="93"/>
        <v>0</v>
      </c>
      <c r="BS189" s="1997"/>
      <c r="BT189" s="1996">
        <f t="shared" si="94"/>
        <v>0</v>
      </c>
      <c r="BU189" s="1997"/>
      <c r="BV189" s="1996">
        <f t="shared" si="90"/>
        <v>0</v>
      </c>
      <c r="BW189" s="1997"/>
    </row>
    <row r="190" spans="5:75" ht="18" customHeight="1" thickBot="1">
      <c r="F190" s="769" t="str">
        <f t="shared" si="86"/>
        <v/>
      </c>
      <c r="G190" s="770" t="str">
        <f t="shared" si="86"/>
        <v/>
      </c>
      <c r="H190" s="2"/>
      <c r="I190" s="1974"/>
      <c r="J190" s="1974"/>
      <c r="L190" s="2009"/>
      <c r="M190" s="2009"/>
      <c r="N190" s="2009"/>
      <c r="O190" s="2009"/>
      <c r="P190" s="2009"/>
      <c r="R190" s="2009"/>
      <c r="S190" s="2009"/>
      <c r="T190" s="2009"/>
      <c r="U190" s="2009"/>
      <c r="V190" s="2009"/>
      <c r="W190" s="2009"/>
      <c r="Y190" s="2003"/>
      <c r="Z190" s="2003"/>
      <c r="AA190" s="768" t="str">
        <f t="shared" si="91"/>
        <v/>
      </c>
      <c r="AB190" s="2049"/>
      <c r="AC190" s="2050"/>
      <c r="AD190" s="2050"/>
      <c r="AE190" s="2050"/>
      <c r="AF190" s="2050"/>
      <c r="AG190" s="2053"/>
      <c r="AH190" s="2054"/>
      <c r="AI190" s="2054"/>
      <c r="AJ190" s="2055"/>
      <c r="AT190" s="24"/>
      <c r="AU190" s="9"/>
      <c r="AV190" s="9"/>
      <c r="AW190" s="25"/>
      <c r="BD190" s="1950">
        <f t="shared" si="87"/>
        <v>0</v>
      </c>
      <c r="BE190" s="1951"/>
      <c r="BF190" s="1952"/>
      <c r="BG190" s="1950">
        <f t="shared" si="88"/>
        <v>0</v>
      </c>
      <c r="BH190" s="1951"/>
      <c r="BI190" s="1952"/>
      <c r="BK190" s="1953">
        <f t="shared" si="92"/>
        <v>0</v>
      </c>
      <c r="BL190" s="1954"/>
      <c r="BM190" s="1955"/>
      <c r="BN190" s="1959">
        <f t="shared" si="89"/>
        <v>0</v>
      </c>
      <c r="BO190" s="1960"/>
      <c r="BP190" s="1961"/>
      <c r="BR190" s="1996">
        <f t="shared" si="93"/>
        <v>0</v>
      </c>
      <c r="BS190" s="1997"/>
      <c r="BT190" s="1996">
        <f t="shared" si="94"/>
        <v>0</v>
      </c>
      <c r="BU190" s="1997"/>
      <c r="BV190" s="1996">
        <f t="shared" si="90"/>
        <v>0</v>
      </c>
      <c r="BW190" s="1997"/>
    </row>
    <row r="191" spans="5:75" ht="18" customHeight="1" thickBot="1">
      <c r="F191" s="258" t="str">
        <f t="shared" si="86"/>
        <v/>
      </c>
      <c r="G191" s="259" t="str">
        <f t="shared" si="86"/>
        <v/>
      </c>
      <c r="H191" s="2"/>
      <c r="I191" s="1975"/>
      <c r="J191" s="1975"/>
      <c r="L191" s="2010"/>
      <c r="M191" s="2010"/>
      <c r="N191" s="2010"/>
      <c r="O191" s="2010"/>
      <c r="P191" s="2010"/>
      <c r="R191" s="2010"/>
      <c r="S191" s="2010"/>
      <c r="T191" s="2010"/>
      <c r="U191" s="2010"/>
      <c r="V191" s="2010"/>
      <c r="W191" s="2010"/>
      <c r="Y191" s="2002"/>
      <c r="Z191" s="2002"/>
      <c r="AA191" s="768" t="str">
        <f t="shared" si="91"/>
        <v/>
      </c>
      <c r="AB191" s="2023"/>
      <c r="AC191" s="2024"/>
      <c r="AD191" s="2024"/>
      <c r="AE191" s="2024"/>
      <c r="AF191" s="2025"/>
      <c r="AG191" s="2051"/>
      <c r="AH191" s="2051"/>
      <c r="AI191" s="2051"/>
      <c r="AJ191" s="2052"/>
      <c r="AT191" s="24"/>
      <c r="AU191" s="9"/>
      <c r="AV191" s="9"/>
      <c r="AW191" s="25"/>
      <c r="BD191" s="1950">
        <f t="shared" si="87"/>
        <v>0</v>
      </c>
      <c r="BE191" s="1951"/>
      <c r="BF191" s="1952"/>
      <c r="BG191" s="1950">
        <f t="shared" si="88"/>
        <v>0</v>
      </c>
      <c r="BH191" s="1951"/>
      <c r="BI191" s="1952"/>
      <c r="BK191" s="1953">
        <f t="shared" si="92"/>
        <v>0</v>
      </c>
      <c r="BL191" s="1954"/>
      <c r="BM191" s="1955"/>
      <c r="BN191" s="1959">
        <f t="shared" si="89"/>
        <v>0</v>
      </c>
      <c r="BO191" s="1960"/>
      <c r="BP191" s="1961"/>
      <c r="BR191" s="1996">
        <f t="shared" si="93"/>
        <v>0</v>
      </c>
      <c r="BS191" s="1997"/>
      <c r="BT191" s="1996">
        <f t="shared" si="94"/>
        <v>0</v>
      </c>
      <c r="BU191" s="1997"/>
      <c r="BV191" s="1996">
        <f t="shared" si="90"/>
        <v>0</v>
      </c>
      <c r="BW191" s="1997"/>
    </row>
    <row r="192" spans="5:75" ht="18" customHeight="1" thickBot="1">
      <c r="F192" s="769" t="str">
        <f t="shared" si="86"/>
        <v/>
      </c>
      <c r="G192" s="770" t="str">
        <f t="shared" si="86"/>
        <v/>
      </c>
      <c r="H192" s="2"/>
      <c r="I192" s="1974"/>
      <c r="J192" s="1974"/>
      <c r="L192" s="2009"/>
      <c r="M192" s="2009"/>
      <c r="N192" s="2009"/>
      <c r="O192" s="2009"/>
      <c r="P192" s="2009"/>
      <c r="R192" s="2009"/>
      <c r="S192" s="2009"/>
      <c r="T192" s="2009"/>
      <c r="U192" s="2009"/>
      <c r="V192" s="2009"/>
      <c r="W192" s="2009"/>
      <c r="Y192" s="2003"/>
      <c r="Z192" s="2003"/>
      <c r="AA192" s="768" t="str">
        <f t="shared" si="91"/>
        <v/>
      </c>
      <c r="AB192" s="2049"/>
      <c r="AC192" s="2050"/>
      <c r="AD192" s="2050"/>
      <c r="AE192" s="2050"/>
      <c r="AF192" s="2050"/>
      <c r="AG192" s="2053"/>
      <c r="AH192" s="2054"/>
      <c r="AI192" s="2054"/>
      <c r="AJ192" s="2055"/>
      <c r="AT192" s="24"/>
      <c r="AU192" s="9"/>
      <c r="AV192" s="9"/>
      <c r="AW192" s="25"/>
      <c r="BD192" s="1950">
        <f t="shared" si="87"/>
        <v>0</v>
      </c>
      <c r="BE192" s="1951"/>
      <c r="BF192" s="1952"/>
      <c r="BG192" s="1950">
        <f t="shared" si="88"/>
        <v>0</v>
      </c>
      <c r="BH192" s="1951"/>
      <c r="BI192" s="1952"/>
      <c r="BK192" s="1953">
        <f t="shared" si="92"/>
        <v>0</v>
      </c>
      <c r="BL192" s="1954"/>
      <c r="BM192" s="1955"/>
      <c r="BN192" s="1959">
        <f t="shared" si="89"/>
        <v>0</v>
      </c>
      <c r="BO192" s="1960"/>
      <c r="BP192" s="1961"/>
      <c r="BR192" s="1996">
        <f t="shared" si="93"/>
        <v>0</v>
      </c>
      <c r="BS192" s="1997"/>
      <c r="BT192" s="1996">
        <f t="shared" si="94"/>
        <v>0</v>
      </c>
      <c r="BU192" s="1997"/>
      <c r="BV192" s="1996">
        <f t="shared" si="90"/>
        <v>0</v>
      </c>
      <c r="BW192" s="1997"/>
    </row>
    <row r="193" spans="6:79" ht="18" customHeight="1" thickBot="1">
      <c r="F193" s="258" t="str">
        <f t="shared" si="86"/>
        <v/>
      </c>
      <c r="G193" s="259" t="str">
        <f t="shared" si="86"/>
        <v/>
      </c>
      <c r="H193" s="2"/>
      <c r="I193" s="1975"/>
      <c r="J193" s="1975"/>
      <c r="L193" s="2010"/>
      <c r="M193" s="2010"/>
      <c r="N193" s="2010"/>
      <c r="O193" s="2010"/>
      <c r="P193" s="2010"/>
      <c r="R193" s="2010"/>
      <c r="S193" s="2010"/>
      <c r="T193" s="2010"/>
      <c r="U193" s="2010"/>
      <c r="V193" s="2010"/>
      <c r="W193" s="2010"/>
      <c r="Y193" s="2002"/>
      <c r="Z193" s="2002"/>
      <c r="AA193" s="768" t="str">
        <f t="shared" si="91"/>
        <v/>
      </c>
      <c r="AB193" s="2023"/>
      <c r="AC193" s="2024"/>
      <c r="AD193" s="2024"/>
      <c r="AE193" s="2024"/>
      <c r="AF193" s="2025"/>
      <c r="AG193" s="2051"/>
      <c r="AH193" s="2051"/>
      <c r="AI193" s="2051"/>
      <c r="AJ193" s="2052"/>
      <c r="AT193" s="24"/>
      <c r="AU193" s="9"/>
      <c r="AV193" s="9"/>
      <c r="AW193" s="25"/>
      <c r="BD193" s="1950">
        <f t="shared" si="87"/>
        <v>0</v>
      </c>
      <c r="BE193" s="1951"/>
      <c r="BF193" s="1952"/>
      <c r="BG193" s="1950">
        <f t="shared" si="88"/>
        <v>0</v>
      </c>
      <c r="BH193" s="1951"/>
      <c r="BI193" s="1952"/>
      <c r="BK193" s="1953">
        <f t="shared" si="92"/>
        <v>0</v>
      </c>
      <c r="BL193" s="1954"/>
      <c r="BM193" s="1955"/>
      <c r="BN193" s="1959">
        <f t="shared" si="89"/>
        <v>0</v>
      </c>
      <c r="BO193" s="1960"/>
      <c r="BP193" s="1961"/>
      <c r="BR193" s="1996">
        <f t="shared" si="93"/>
        <v>0</v>
      </c>
      <c r="BS193" s="1997"/>
      <c r="BT193" s="1996">
        <f t="shared" si="94"/>
        <v>0</v>
      </c>
      <c r="BU193" s="1997"/>
      <c r="BV193" s="1996">
        <f t="shared" si="90"/>
        <v>0</v>
      </c>
      <c r="BW193" s="1997"/>
    </row>
    <row r="194" spans="6:79" ht="18" customHeight="1" thickBot="1">
      <c r="F194" s="769" t="str">
        <f t="shared" si="86"/>
        <v/>
      </c>
      <c r="G194" s="770" t="str">
        <f t="shared" si="86"/>
        <v/>
      </c>
      <c r="H194" s="2"/>
      <c r="I194" s="1974"/>
      <c r="J194" s="1974"/>
      <c r="L194" s="2009"/>
      <c r="M194" s="2009"/>
      <c r="N194" s="2009"/>
      <c r="O194" s="2009"/>
      <c r="P194" s="2009"/>
      <c r="R194" s="2009"/>
      <c r="S194" s="2009"/>
      <c r="T194" s="2009"/>
      <c r="U194" s="2009"/>
      <c r="V194" s="2009"/>
      <c r="W194" s="2009"/>
      <c r="Y194" s="2003"/>
      <c r="Z194" s="2003"/>
      <c r="AA194" s="768" t="str">
        <f t="shared" si="91"/>
        <v/>
      </c>
      <c r="AB194" s="2049"/>
      <c r="AC194" s="2050"/>
      <c r="AD194" s="2050"/>
      <c r="AE194" s="2050"/>
      <c r="AF194" s="2050"/>
      <c r="AG194" s="2053"/>
      <c r="AH194" s="2054"/>
      <c r="AI194" s="2054"/>
      <c r="AJ194" s="2055"/>
      <c r="AT194" s="24"/>
      <c r="AU194" s="9"/>
      <c r="AV194" s="9"/>
      <c r="AW194" s="25"/>
      <c r="BD194" s="1950">
        <f t="shared" si="87"/>
        <v>0</v>
      </c>
      <c r="BE194" s="1951"/>
      <c r="BF194" s="1952"/>
      <c r="BG194" s="1950">
        <f t="shared" si="88"/>
        <v>0</v>
      </c>
      <c r="BH194" s="1951"/>
      <c r="BI194" s="1952"/>
      <c r="BK194" s="1953">
        <f t="shared" si="92"/>
        <v>0</v>
      </c>
      <c r="BL194" s="1954"/>
      <c r="BM194" s="1955"/>
      <c r="BN194" s="1959">
        <f t="shared" si="89"/>
        <v>0</v>
      </c>
      <c r="BO194" s="1960"/>
      <c r="BP194" s="1961"/>
      <c r="BR194" s="1996">
        <f t="shared" si="93"/>
        <v>0</v>
      </c>
      <c r="BS194" s="1997"/>
      <c r="BT194" s="1996">
        <f t="shared" si="94"/>
        <v>0</v>
      </c>
      <c r="BU194" s="1997"/>
      <c r="BV194" s="1996">
        <f t="shared" si="90"/>
        <v>0</v>
      </c>
      <c r="BW194" s="1997"/>
    </row>
    <row r="195" spans="6:79" ht="18" customHeight="1" thickBot="1">
      <c r="F195" s="258" t="str">
        <f t="shared" si="86"/>
        <v/>
      </c>
      <c r="G195" s="259" t="str">
        <f t="shared" si="86"/>
        <v/>
      </c>
      <c r="H195" s="2"/>
      <c r="I195" s="1975"/>
      <c r="J195" s="1975"/>
      <c r="L195" s="2010"/>
      <c r="M195" s="2010"/>
      <c r="N195" s="2010"/>
      <c r="O195" s="2010"/>
      <c r="P195" s="2010"/>
      <c r="R195" s="2010"/>
      <c r="S195" s="2010"/>
      <c r="T195" s="2010"/>
      <c r="U195" s="2010"/>
      <c r="V195" s="2010"/>
      <c r="W195" s="2010"/>
      <c r="Y195" s="2002"/>
      <c r="Z195" s="2002"/>
      <c r="AA195" s="768" t="str">
        <f t="shared" si="91"/>
        <v/>
      </c>
      <c r="AB195" s="2023"/>
      <c r="AC195" s="2024"/>
      <c r="AD195" s="2024"/>
      <c r="AE195" s="2024"/>
      <c r="AF195" s="2025"/>
      <c r="AG195" s="2051"/>
      <c r="AH195" s="2051"/>
      <c r="AI195" s="2051"/>
      <c r="AJ195" s="2052"/>
      <c r="AT195" s="24"/>
      <c r="AU195" s="9"/>
      <c r="AV195" s="9"/>
      <c r="AW195" s="25"/>
      <c r="BD195" s="1950">
        <f t="shared" si="87"/>
        <v>0</v>
      </c>
      <c r="BE195" s="1951"/>
      <c r="BF195" s="1952"/>
      <c r="BG195" s="1950">
        <f t="shared" si="88"/>
        <v>0</v>
      </c>
      <c r="BH195" s="1951"/>
      <c r="BI195" s="1952"/>
      <c r="BK195" s="1953">
        <f t="shared" si="92"/>
        <v>0</v>
      </c>
      <c r="BL195" s="1954"/>
      <c r="BM195" s="1955"/>
      <c r="BN195" s="1959">
        <f t="shared" si="89"/>
        <v>0</v>
      </c>
      <c r="BO195" s="1960"/>
      <c r="BP195" s="1961"/>
      <c r="BR195" s="1996">
        <f t="shared" si="93"/>
        <v>0</v>
      </c>
      <c r="BS195" s="1997"/>
      <c r="BT195" s="1996">
        <f t="shared" si="94"/>
        <v>0</v>
      </c>
      <c r="BU195" s="1997"/>
      <c r="BV195" s="1996">
        <f t="shared" si="90"/>
        <v>0</v>
      </c>
      <c r="BW195" s="1997"/>
    </row>
    <row r="196" spans="6:79" ht="18" customHeight="1" thickBot="1">
      <c r="F196" s="769" t="str">
        <f t="shared" si="86"/>
        <v/>
      </c>
      <c r="G196" s="770" t="str">
        <f t="shared" si="86"/>
        <v/>
      </c>
      <c r="H196" s="2"/>
      <c r="I196" s="1974"/>
      <c r="J196" s="1974"/>
      <c r="L196" s="2009"/>
      <c r="M196" s="2009"/>
      <c r="N196" s="2009"/>
      <c r="O196" s="2009"/>
      <c r="P196" s="2009"/>
      <c r="R196" s="2009"/>
      <c r="S196" s="2009"/>
      <c r="T196" s="2009"/>
      <c r="U196" s="2009"/>
      <c r="V196" s="2009"/>
      <c r="W196" s="2009"/>
      <c r="Y196" s="2003"/>
      <c r="Z196" s="2003"/>
      <c r="AA196" s="768" t="str">
        <f t="shared" si="91"/>
        <v/>
      </c>
      <c r="AB196" s="2049"/>
      <c r="AC196" s="2050"/>
      <c r="AD196" s="2050"/>
      <c r="AE196" s="2050"/>
      <c r="AF196" s="2050"/>
      <c r="AG196" s="2053"/>
      <c r="AH196" s="2054"/>
      <c r="AI196" s="2054"/>
      <c r="AJ196" s="2055"/>
      <c r="AT196" s="24"/>
      <c r="AU196" s="9"/>
      <c r="AV196" s="9"/>
      <c r="AW196" s="25"/>
      <c r="BD196" s="1950">
        <f t="shared" si="87"/>
        <v>0</v>
      </c>
      <c r="BE196" s="1951"/>
      <c r="BF196" s="1952"/>
      <c r="BG196" s="1950">
        <f t="shared" si="88"/>
        <v>0</v>
      </c>
      <c r="BH196" s="1951"/>
      <c r="BI196" s="1952"/>
      <c r="BK196" s="1953">
        <f t="shared" si="92"/>
        <v>0</v>
      </c>
      <c r="BL196" s="1954"/>
      <c r="BM196" s="1955"/>
      <c r="BN196" s="1959">
        <f t="shared" si="89"/>
        <v>0</v>
      </c>
      <c r="BO196" s="1960"/>
      <c r="BP196" s="1961"/>
      <c r="BR196" s="1996">
        <f t="shared" si="93"/>
        <v>0</v>
      </c>
      <c r="BS196" s="1997"/>
      <c r="BT196" s="1996">
        <f t="shared" si="94"/>
        <v>0</v>
      </c>
      <c r="BU196" s="1997"/>
      <c r="BV196" s="1996">
        <f t="shared" si="90"/>
        <v>0</v>
      </c>
      <c r="BW196" s="1997"/>
    </row>
    <row r="197" spans="6:79" ht="18" customHeight="1" thickBot="1">
      <c r="F197" s="258" t="str">
        <f t="shared" si="86"/>
        <v/>
      </c>
      <c r="G197" s="259" t="str">
        <f t="shared" si="86"/>
        <v/>
      </c>
      <c r="H197" s="2"/>
      <c r="I197" s="1975"/>
      <c r="J197" s="1975"/>
      <c r="L197" s="2010"/>
      <c r="M197" s="2010"/>
      <c r="N197" s="2010"/>
      <c r="O197" s="2010"/>
      <c r="P197" s="2010"/>
      <c r="R197" s="2010"/>
      <c r="S197" s="2010"/>
      <c r="T197" s="2010"/>
      <c r="U197" s="2010"/>
      <c r="V197" s="2010"/>
      <c r="W197" s="2010"/>
      <c r="Y197" s="2002"/>
      <c r="Z197" s="2002"/>
      <c r="AA197" s="768" t="str">
        <f t="shared" si="91"/>
        <v/>
      </c>
      <c r="AB197" s="2023"/>
      <c r="AC197" s="2024"/>
      <c r="AD197" s="2024"/>
      <c r="AE197" s="2024"/>
      <c r="AF197" s="2025"/>
      <c r="AG197" s="2051"/>
      <c r="AH197" s="2051"/>
      <c r="AI197" s="2051"/>
      <c r="AJ197" s="2052"/>
      <c r="AT197" s="24"/>
      <c r="AU197" s="9"/>
      <c r="AV197" s="9"/>
      <c r="AW197" s="25"/>
      <c r="BD197" s="1950">
        <f t="shared" si="87"/>
        <v>0</v>
      </c>
      <c r="BE197" s="1951"/>
      <c r="BF197" s="1952"/>
      <c r="BG197" s="1950">
        <f t="shared" si="88"/>
        <v>0</v>
      </c>
      <c r="BH197" s="1951"/>
      <c r="BI197" s="1952"/>
      <c r="BK197" s="1953">
        <f t="shared" si="92"/>
        <v>0</v>
      </c>
      <c r="BL197" s="1954"/>
      <c r="BM197" s="1955"/>
      <c r="BN197" s="1959">
        <f t="shared" si="89"/>
        <v>0</v>
      </c>
      <c r="BO197" s="1960"/>
      <c r="BP197" s="1961"/>
      <c r="BR197" s="1996">
        <f t="shared" si="93"/>
        <v>0</v>
      </c>
      <c r="BS197" s="1997"/>
      <c r="BT197" s="1996">
        <f t="shared" si="94"/>
        <v>0</v>
      </c>
      <c r="BU197" s="1997"/>
      <c r="BV197" s="1996">
        <f t="shared" si="90"/>
        <v>0</v>
      </c>
      <c r="BW197" s="1997"/>
    </row>
    <row r="198" spans="6:79" ht="18" customHeight="1" thickBot="1">
      <c r="F198" s="769" t="str">
        <f t="shared" si="86"/>
        <v/>
      </c>
      <c r="G198" s="770" t="str">
        <f t="shared" si="86"/>
        <v/>
      </c>
      <c r="H198" s="2"/>
      <c r="I198" s="1974"/>
      <c r="J198" s="1974"/>
      <c r="L198" s="2009"/>
      <c r="M198" s="2009"/>
      <c r="N198" s="2009"/>
      <c r="O198" s="2009"/>
      <c r="P198" s="2009"/>
      <c r="R198" s="2009"/>
      <c r="S198" s="2009"/>
      <c r="T198" s="2009"/>
      <c r="U198" s="2009"/>
      <c r="V198" s="2009"/>
      <c r="W198" s="2009"/>
      <c r="Y198" s="2003"/>
      <c r="Z198" s="2003"/>
      <c r="AA198" s="768" t="str">
        <f t="shared" si="91"/>
        <v/>
      </c>
      <c r="AB198" s="2049"/>
      <c r="AC198" s="2050"/>
      <c r="AD198" s="2050"/>
      <c r="AE198" s="2050"/>
      <c r="AF198" s="2050"/>
      <c r="AG198" s="2053"/>
      <c r="AH198" s="2054"/>
      <c r="AI198" s="2054"/>
      <c r="AJ198" s="2055"/>
      <c r="AT198" s="24"/>
      <c r="AU198" s="9"/>
      <c r="AV198" s="9"/>
      <c r="AW198" s="25"/>
      <c r="BD198" s="1950">
        <f t="shared" si="87"/>
        <v>0</v>
      </c>
      <c r="BE198" s="1951"/>
      <c r="BF198" s="1952"/>
      <c r="BG198" s="1950">
        <f t="shared" si="88"/>
        <v>0</v>
      </c>
      <c r="BH198" s="1951"/>
      <c r="BI198" s="1952"/>
      <c r="BK198" s="1953">
        <f t="shared" si="92"/>
        <v>0</v>
      </c>
      <c r="BL198" s="1954"/>
      <c r="BM198" s="1955"/>
      <c r="BN198" s="1959">
        <f t="shared" si="89"/>
        <v>0</v>
      </c>
      <c r="BO198" s="1960"/>
      <c r="BP198" s="1961"/>
      <c r="BR198" s="1996">
        <f t="shared" si="93"/>
        <v>0</v>
      </c>
      <c r="BS198" s="1997"/>
      <c r="BT198" s="1996">
        <f t="shared" si="94"/>
        <v>0</v>
      </c>
      <c r="BU198" s="1997"/>
      <c r="BV198" s="1996">
        <f t="shared" si="90"/>
        <v>0</v>
      </c>
      <c r="BW198" s="1997"/>
    </row>
    <row r="199" spans="6:79" ht="18" customHeight="1" thickBot="1">
      <c r="F199" s="258" t="str">
        <f t="shared" si="86"/>
        <v/>
      </c>
      <c r="G199" s="259" t="str">
        <f t="shared" si="86"/>
        <v/>
      </c>
      <c r="H199" s="2"/>
      <c r="I199" s="1975"/>
      <c r="J199" s="1975"/>
      <c r="L199" s="2010"/>
      <c r="M199" s="2010"/>
      <c r="N199" s="2010"/>
      <c r="O199" s="2010"/>
      <c r="P199" s="2010"/>
      <c r="R199" s="2010"/>
      <c r="S199" s="2010"/>
      <c r="T199" s="2010"/>
      <c r="U199" s="2010"/>
      <c r="V199" s="2010"/>
      <c r="W199" s="2010"/>
      <c r="Y199" s="2002"/>
      <c r="Z199" s="2002"/>
      <c r="AA199" s="768" t="str">
        <f t="shared" si="91"/>
        <v/>
      </c>
      <c r="AB199" s="2023"/>
      <c r="AC199" s="2024"/>
      <c r="AD199" s="2024"/>
      <c r="AE199" s="2024"/>
      <c r="AF199" s="2025"/>
      <c r="AG199" s="2051"/>
      <c r="AH199" s="2051"/>
      <c r="AI199" s="2051"/>
      <c r="AJ199" s="2052"/>
      <c r="AT199" s="24"/>
      <c r="AU199" s="9"/>
      <c r="AV199" s="9"/>
      <c r="AW199" s="25"/>
      <c r="BD199" s="1950">
        <f t="shared" si="87"/>
        <v>0</v>
      </c>
      <c r="BE199" s="1951"/>
      <c r="BF199" s="1952"/>
      <c r="BG199" s="1950">
        <f t="shared" si="88"/>
        <v>0</v>
      </c>
      <c r="BH199" s="1951"/>
      <c r="BI199" s="1952"/>
      <c r="BK199" s="1953">
        <f t="shared" si="92"/>
        <v>0</v>
      </c>
      <c r="BL199" s="1954"/>
      <c r="BM199" s="1955"/>
      <c r="BN199" s="1959">
        <f t="shared" si="89"/>
        <v>0</v>
      </c>
      <c r="BO199" s="1960"/>
      <c r="BP199" s="1961"/>
      <c r="BR199" s="1996">
        <f t="shared" si="93"/>
        <v>0</v>
      </c>
      <c r="BS199" s="1997"/>
      <c r="BT199" s="1996">
        <f t="shared" si="94"/>
        <v>0</v>
      </c>
      <c r="BU199" s="1997"/>
      <c r="BV199" s="1996">
        <f t="shared" si="90"/>
        <v>0</v>
      </c>
      <c r="BW199" s="1997"/>
    </row>
    <row r="200" spans="6:79" ht="18" customHeight="1" thickBot="1">
      <c r="F200" s="769" t="str">
        <f t="shared" si="86"/>
        <v/>
      </c>
      <c r="G200" s="770" t="str">
        <f t="shared" si="86"/>
        <v/>
      </c>
      <c r="H200" s="2"/>
      <c r="I200" s="1974"/>
      <c r="J200" s="1974"/>
      <c r="L200" s="2009"/>
      <c r="M200" s="2009"/>
      <c r="N200" s="2009"/>
      <c r="O200" s="2009"/>
      <c r="P200" s="2009"/>
      <c r="R200" s="2009"/>
      <c r="S200" s="2009"/>
      <c r="T200" s="2009"/>
      <c r="U200" s="2009"/>
      <c r="V200" s="2009"/>
      <c r="W200" s="2009"/>
      <c r="Y200" s="2003"/>
      <c r="Z200" s="2003"/>
      <c r="AA200" s="768" t="str">
        <f t="shared" si="91"/>
        <v/>
      </c>
      <c r="AB200" s="2049"/>
      <c r="AC200" s="2050"/>
      <c r="AD200" s="2050"/>
      <c r="AE200" s="2050"/>
      <c r="AF200" s="2050"/>
      <c r="AG200" s="2053"/>
      <c r="AH200" s="2054"/>
      <c r="AI200" s="2054"/>
      <c r="AJ200" s="2055"/>
      <c r="AT200" s="24"/>
      <c r="AU200" s="9"/>
      <c r="AV200" s="9"/>
      <c r="AW200" s="25"/>
      <c r="BD200" s="1950">
        <f t="shared" si="87"/>
        <v>0</v>
      </c>
      <c r="BE200" s="1951"/>
      <c r="BF200" s="1952"/>
      <c r="BG200" s="1950">
        <f t="shared" si="88"/>
        <v>0</v>
      </c>
      <c r="BH200" s="1951"/>
      <c r="BI200" s="1952"/>
      <c r="BK200" s="1953">
        <f t="shared" si="92"/>
        <v>0</v>
      </c>
      <c r="BL200" s="1954"/>
      <c r="BM200" s="1955"/>
      <c r="BN200" s="1959">
        <f t="shared" si="89"/>
        <v>0</v>
      </c>
      <c r="BO200" s="1960"/>
      <c r="BP200" s="1961"/>
      <c r="BR200" s="1996">
        <f t="shared" si="93"/>
        <v>0</v>
      </c>
      <c r="BS200" s="1997"/>
      <c r="BT200" s="1996">
        <f t="shared" si="94"/>
        <v>0</v>
      </c>
      <c r="BU200" s="1997"/>
      <c r="BV200" s="1996">
        <f t="shared" si="90"/>
        <v>0</v>
      </c>
      <c r="BW200" s="1997"/>
    </row>
    <row r="201" spans="6:79" ht="18" customHeight="1" thickBot="1">
      <c r="F201" s="258" t="str">
        <f t="shared" si="86"/>
        <v/>
      </c>
      <c r="G201" s="259" t="str">
        <f t="shared" si="86"/>
        <v/>
      </c>
      <c r="H201" s="2"/>
      <c r="I201" s="1975"/>
      <c r="J201" s="1975"/>
      <c r="L201" s="2010"/>
      <c r="M201" s="2010"/>
      <c r="N201" s="2010"/>
      <c r="O201" s="2010"/>
      <c r="P201" s="2010"/>
      <c r="R201" s="2010"/>
      <c r="S201" s="2010"/>
      <c r="T201" s="2010"/>
      <c r="U201" s="2010"/>
      <c r="V201" s="2010"/>
      <c r="W201" s="2010"/>
      <c r="Y201" s="2002"/>
      <c r="Z201" s="2002"/>
      <c r="AA201" s="768" t="str">
        <f t="shared" si="91"/>
        <v/>
      </c>
      <c r="AB201" s="2023"/>
      <c r="AC201" s="2024"/>
      <c r="AD201" s="2024"/>
      <c r="AE201" s="2024"/>
      <c r="AF201" s="2025"/>
      <c r="AG201" s="2051"/>
      <c r="AH201" s="2051"/>
      <c r="AI201" s="2051"/>
      <c r="AJ201" s="2052"/>
      <c r="AT201" s="24"/>
      <c r="AU201" s="9"/>
      <c r="AV201" s="9"/>
      <c r="AW201" s="25"/>
      <c r="BD201" s="1950">
        <f t="shared" si="87"/>
        <v>0</v>
      </c>
      <c r="BE201" s="1951"/>
      <c r="BF201" s="1952"/>
      <c r="BG201" s="1950">
        <f t="shared" si="88"/>
        <v>0</v>
      </c>
      <c r="BH201" s="1951"/>
      <c r="BI201" s="1952"/>
      <c r="BK201" s="1953">
        <f t="shared" si="92"/>
        <v>0</v>
      </c>
      <c r="BL201" s="1954"/>
      <c r="BM201" s="1955"/>
      <c r="BN201" s="1959">
        <f t="shared" si="89"/>
        <v>0</v>
      </c>
      <c r="BO201" s="1960"/>
      <c r="BP201" s="1961"/>
      <c r="BR201" s="1996">
        <f t="shared" si="93"/>
        <v>0</v>
      </c>
      <c r="BS201" s="1997"/>
      <c r="BT201" s="1996">
        <f t="shared" si="94"/>
        <v>0</v>
      </c>
      <c r="BU201" s="1997"/>
      <c r="BV201" s="1996">
        <f t="shared" si="90"/>
        <v>0</v>
      </c>
      <c r="BW201" s="1997"/>
    </row>
    <row r="202" spans="6:79" ht="18" customHeight="1" thickBot="1">
      <c r="F202" s="769" t="str">
        <f t="shared" si="86"/>
        <v/>
      </c>
      <c r="G202" s="770" t="str">
        <f t="shared" si="86"/>
        <v/>
      </c>
      <c r="H202" s="2"/>
      <c r="I202" s="1974"/>
      <c r="J202" s="1974"/>
      <c r="L202" s="2009"/>
      <c r="M202" s="2009"/>
      <c r="N202" s="2009"/>
      <c r="O202" s="2009"/>
      <c r="P202" s="2009"/>
      <c r="R202" s="2009"/>
      <c r="S202" s="2009"/>
      <c r="T202" s="2009"/>
      <c r="U202" s="2009"/>
      <c r="V202" s="2009"/>
      <c r="W202" s="2009"/>
      <c r="Y202" s="2003"/>
      <c r="Z202" s="2003"/>
      <c r="AA202" s="768" t="str">
        <f t="shared" si="91"/>
        <v/>
      </c>
      <c r="AB202" s="2049"/>
      <c r="AC202" s="2050"/>
      <c r="AD202" s="2050"/>
      <c r="AE202" s="2050"/>
      <c r="AF202" s="2050"/>
      <c r="AG202" s="2053"/>
      <c r="AH202" s="2054"/>
      <c r="AI202" s="2054"/>
      <c r="AJ202" s="2055"/>
      <c r="AT202" s="24"/>
      <c r="AU202" s="9"/>
      <c r="AV202" s="9"/>
      <c r="AW202" s="25"/>
      <c r="BD202" s="1950">
        <f t="shared" si="87"/>
        <v>0</v>
      </c>
      <c r="BE202" s="1951"/>
      <c r="BF202" s="1952"/>
      <c r="BG202" s="1950">
        <f t="shared" si="88"/>
        <v>0</v>
      </c>
      <c r="BH202" s="1951"/>
      <c r="BI202" s="1952"/>
      <c r="BK202" s="1953">
        <f t="shared" si="92"/>
        <v>0</v>
      </c>
      <c r="BL202" s="1954"/>
      <c r="BM202" s="1955"/>
      <c r="BN202" s="1959">
        <f t="shared" si="89"/>
        <v>0</v>
      </c>
      <c r="BO202" s="1960"/>
      <c r="BP202" s="1961"/>
      <c r="BR202" s="1996">
        <f t="shared" si="93"/>
        <v>0</v>
      </c>
      <c r="BS202" s="1997"/>
      <c r="BT202" s="1996">
        <f t="shared" si="94"/>
        <v>0</v>
      </c>
      <c r="BU202" s="1997"/>
      <c r="BV202" s="1996">
        <f t="shared" si="90"/>
        <v>0</v>
      </c>
      <c r="BW202" s="1997"/>
    </row>
    <row r="203" spans="6:79" ht="18" customHeight="1" thickBot="1">
      <c r="F203" s="258" t="str">
        <f t="shared" si="86"/>
        <v/>
      </c>
      <c r="G203" s="259" t="str">
        <f t="shared" si="86"/>
        <v/>
      </c>
      <c r="H203" s="2"/>
      <c r="I203" s="1975"/>
      <c r="J203" s="1975"/>
      <c r="L203" s="2010"/>
      <c r="M203" s="2010"/>
      <c r="N203" s="2010"/>
      <c r="O203" s="2010"/>
      <c r="P203" s="2010"/>
      <c r="R203" s="2010"/>
      <c r="S203" s="2010"/>
      <c r="T203" s="2010"/>
      <c r="U203" s="2010"/>
      <c r="V203" s="2010"/>
      <c r="W203" s="2010"/>
      <c r="Y203" s="2002"/>
      <c r="Z203" s="2002"/>
      <c r="AA203" s="768" t="str">
        <f t="shared" si="91"/>
        <v/>
      </c>
      <c r="AB203" s="2023"/>
      <c r="AC203" s="2024"/>
      <c r="AD203" s="2024"/>
      <c r="AE203" s="2024"/>
      <c r="AF203" s="2025"/>
      <c r="AG203" s="2051"/>
      <c r="AH203" s="2051"/>
      <c r="AI203" s="2051"/>
      <c r="AJ203" s="2052"/>
      <c r="AT203" s="24"/>
      <c r="AU203" s="9"/>
      <c r="AV203" s="9"/>
      <c r="AW203" s="25"/>
      <c r="BD203" s="1950">
        <f t="shared" si="87"/>
        <v>0</v>
      </c>
      <c r="BE203" s="1951"/>
      <c r="BF203" s="1952"/>
      <c r="BG203" s="1950">
        <f t="shared" si="88"/>
        <v>0</v>
      </c>
      <c r="BH203" s="1951"/>
      <c r="BI203" s="1952"/>
      <c r="BK203" s="1953">
        <f t="shared" si="92"/>
        <v>0</v>
      </c>
      <c r="BL203" s="1954"/>
      <c r="BM203" s="1955"/>
      <c r="BN203" s="1959">
        <f t="shared" si="89"/>
        <v>0</v>
      </c>
      <c r="BO203" s="1960"/>
      <c r="BP203" s="1961"/>
      <c r="BR203" s="1996">
        <f t="shared" si="93"/>
        <v>0</v>
      </c>
      <c r="BS203" s="1997"/>
      <c r="BT203" s="1996">
        <f t="shared" si="94"/>
        <v>0</v>
      </c>
      <c r="BU203" s="1997"/>
      <c r="BV203" s="1996">
        <f t="shared" si="90"/>
        <v>0</v>
      </c>
      <c r="BW203" s="1997"/>
    </row>
    <row r="204" spans="6:79" ht="18" customHeight="1" thickBot="1">
      <c r="F204" s="769" t="str">
        <f t="shared" si="86"/>
        <v/>
      </c>
      <c r="G204" s="770" t="str">
        <f t="shared" si="86"/>
        <v/>
      </c>
      <c r="H204" s="2"/>
      <c r="I204" s="1974"/>
      <c r="J204" s="1974"/>
      <c r="L204" s="2009"/>
      <c r="M204" s="2009"/>
      <c r="N204" s="2009"/>
      <c r="O204" s="2009"/>
      <c r="P204" s="2009"/>
      <c r="R204" s="2009"/>
      <c r="S204" s="2009"/>
      <c r="T204" s="2009"/>
      <c r="U204" s="2009"/>
      <c r="V204" s="2009"/>
      <c r="W204" s="2009"/>
      <c r="Y204" s="2003"/>
      <c r="Z204" s="2003"/>
      <c r="AA204" s="768" t="str">
        <f t="shared" si="91"/>
        <v/>
      </c>
      <c r="AB204" s="2049"/>
      <c r="AC204" s="2050"/>
      <c r="AD204" s="2050"/>
      <c r="AE204" s="2050"/>
      <c r="AF204" s="2050"/>
      <c r="AG204" s="2053"/>
      <c r="AH204" s="2054"/>
      <c r="AI204" s="2054"/>
      <c r="AJ204" s="2055"/>
      <c r="AT204" s="24"/>
      <c r="AU204" s="9"/>
      <c r="AV204" s="9"/>
      <c r="AW204" s="25"/>
      <c r="BD204" s="1950">
        <f t="shared" si="87"/>
        <v>0</v>
      </c>
      <c r="BE204" s="1951"/>
      <c r="BF204" s="1952"/>
      <c r="BG204" s="1950">
        <f t="shared" si="88"/>
        <v>0</v>
      </c>
      <c r="BH204" s="1951"/>
      <c r="BI204" s="1952"/>
      <c r="BK204" s="1953">
        <f t="shared" si="92"/>
        <v>0</v>
      </c>
      <c r="BL204" s="1954"/>
      <c r="BM204" s="1955"/>
      <c r="BN204" s="1959">
        <f t="shared" si="89"/>
        <v>0</v>
      </c>
      <c r="BO204" s="1960"/>
      <c r="BP204" s="1961"/>
      <c r="BR204" s="1996">
        <f t="shared" si="93"/>
        <v>0</v>
      </c>
      <c r="BS204" s="1997"/>
      <c r="BT204" s="1996">
        <f t="shared" si="94"/>
        <v>0</v>
      </c>
      <c r="BU204" s="1997"/>
      <c r="BV204" s="1996">
        <f t="shared" si="90"/>
        <v>0</v>
      </c>
      <c r="BW204" s="1997"/>
    </row>
    <row r="205" spans="6:79" s="26" customFormat="1" ht="18" customHeight="1" thickBot="1">
      <c r="F205" s="258" t="str">
        <f t="shared" ref="F205:G217" si="95">IF(F46="","",F46)</f>
        <v/>
      </c>
      <c r="G205" s="259" t="str">
        <f t="shared" si="95"/>
        <v/>
      </c>
      <c r="H205" s="2"/>
      <c r="I205" s="1975"/>
      <c r="J205" s="1975"/>
      <c r="K205" s="665"/>
      <c r="L205" s="2010"/>
      <c r="M205" s="2010"/>
      <c r="N205" s="2010"/>
      <c r="O205" s="2010"/>
      <c r="P205" s="2010"/>
      <c r="Q205" s="665"/>
      <c r="R205" s="2010"/>
      <c r="S205" s="2010"/>
      <c r="T205" s="2010"/>
      <c r="U205" s="2010"/>
      <c r="V205" s="2010"/>
      <c r="W205" s="2010"/>
      <c r="X205" s="665"/>
      <c r="Y205" s="2002"/>
      <c r="Z205" s="2002"/>
      <c r="AA205" s="768" t="str">
        <f t="shared" si="91"/>
        <v/>
      </c>
      <c r="AB205" s="2023"/>
      <c r="AC205" s="2024"/>
      <c r="AD205" s="2024"/>
      <c r="AE205" s="2024"/>
      <c r="AF205" s="2025"/>
      <c r="AG205" s="2051"/>
      <c r="AH205" s="2051"/>
      <c r="AI205" s="2051"/>
      <c r="AJ205" s="2052"/>
      <c r="AL205" s="665"/>
      <c r="AM205" s="665"/>
      <c r="AN205" s="665"/>
      <c r="AO205" s="665"/>
      <c r="AP205" s="665"/>
      <c r="AQ205" s="665"/>
      <c r="AR205" s="665"/>
      <c r="AS205" s="665"/>
      <c r="AT205" s="24"/>
      <c r="AU205" s="9"/>
      <c r="AV205" s="9"/>
      <c r="AW205" s="25"/>
      <c r="BB205" s="665"/>
      <c r="BD205" s="1950">
        <f t="shared" si="87"/>
        <v>0</v>
      </c>
      <c r="BE205" s="1951"/>
      <c r="BF205" s="1952"/>
      <c r="BG205" s="1950">
        <f t="shared" si="88"/>
        <v>0</v>
      </c>
      <c r="BH205" s="1951"/>
      <c r="BI205" s="1952"/>
      <c r="BK205" s="1953">
        <f t="shared" si="92"/>
        <v>0</v>
      </c>
      <c r="BL205" s="1954"/>
      <c r="BM205" s="1955"/>
      <c r="BN205" s="1959">
        <f t="shared" si="89"/>
        <v>0</v>
      </c>
      <c r="BO205" s="1960"/>
      <c r="BP205" s="1961"/>
      <c r="BQ205" s="665"/>
      <c r="BR205" s="1996">
        <f t="shared" si="93"/>
        <v>0</v>
      </c>
      <c r="BS205" s="1997"/>
      <c r="BT205" s="1996">
        <f t="shared" si="94"/>
        <v>0</v>
      </c>
      <c r="BU205" s="1997"/>
      <c r="BV205" s="1996">
        <f t="shared" si="90"/>
        <v>0</v>
      </c>
      <c r="BW205" s="1997"/>
      <c r="BX205" s="665"/>
      <c r="BY205" s="665"/>
      <c r="BZ205" s="665"/>
      <c r="CA205" s="665"/>
    </row>
    <row r="206" spans="6:79" ht="18" customHeight="1" thickBot="1">
      <c r="F206" s="769" t="str">
        <f t="shared" si="95"/>
        <v/>
      </c>
      <c r="G206" s="770" t="str">
        <f t="shared" si="95"/>
        <v/>
      </c>
      <c r="H206" s="2"/>
      <c r="I206" s="1974"/>
      <c r="J206" s="1974"/>
      <c r="L206" s="2009"/>
      <c r="M206" s="2009"/>
      <c r="N206" s="2009"/>
      <c r="O206" s="2009"/>
      <c r="P206" s="2009"/>
      <c r="R206" s="2009"/>
      <c r="S206" s="2009"/>
      <c r="T206" s="2009"/>
      <c r="U206" s="2009"/>
      <c r="V206" s="2009"/>
      <c r="W206" s="2009"/>
      <c r="Y206" s="2003"/>
      <c r="Z206" s="2003"/>
      <c r="AA206" s="768" t="str">
        <f t="shared" si="91"/>
        <v/>
      </c>
      <c r="AB206" s="2049"/>
      <c r="AC206" s="2050"/>
      <c r="AD206" s="2050"/>
      <c r="AE206" s="2050"/>
      <c r="AF206" s="2050"/>
      <c r="AG206" s="2053"/>
      <c r="AH206" s="2054"/>
      <c r="AI206" s="2054"/>
      <c r="AJ206" s="2055"/>
      <c r="AT206" s="24"/>
      <c r="AU206" s="9"/>
      <c r="AV206" s="9"/>
      <c r="AW206" s="25"/>
      <c r="BD206" s="1950">
        <f t="shared" si="87"/>
        <v>0</v>
      </c>
      <c r="BE206" s="1951"/>
      <c r="BF206" s="1952"/>
      <c r="BG206" s="1950">
        <f t="shared" si="88"/>
        <v>0</v>
      </c>
      <c r="BH206" s="1951"/>
      <c r="BI206" s="1952"/>
      <c r="BK206" s="1953">
        <f t="shared" si="92"/>
        <v>0</v>
      </c>
      <c r="BL206" s="1954"/>
      <c r="BM206" s="1955"/>
      <c r="BN206" s="1959">
        <f t="shared" si="89"/>
        <v>0</v>
      </c>
      <c r="BO206" s="1960"/>
      <c r="BP206" s="1961"/>
      <c r="BR206" s="1996">
        <f t="shared" si="93"/>
        <v>0</v>
      </c>
      <c r="BS206" s="1997"/>
      <c r="BT206" s="1996">
        <f t="shared" si="94"/>
        <v>0</v>
      </c>
      <c r="BU206" s="1997"/>
      <c r="BV206" s="1996">
        <f t="shared" si="90"/>
        <v>0</v>
      </c>
      <c r="BW206" s="1997"/>
    </row>
    <row r="207" spans="6:79" s="26" customFormat="1" ht="18" customHeight="1" thickBot="1">
      <c r="F207" s="258" t="str">
        <f t="shared" si="95"/>
        <v/>
      </c>
      <c r="G207" s="259" t="str">
        <f t="shared" si="95"/>
        <v/>
      </c>
      <c r="H207" s="2"/>
      <c r="I207" s="1975"/>
      <c r="J207" s="1975"/>
      <c r="K207" s="665"/>
      <c r="L207" s="2010"/>
      <c r="M207" s="2010"/>
      <c r="N207" s="2010"/>
      <c r="O207" s="2010"/>
      <c r="P207" s="2010"/>
      <c r="Q207" s="665"/>
      <c r="R207" s="2010"/>
      <c r="S207" s="2010"/>
      <c r="T207" s="2010"/>
      <c r="U207" s="2010"/>
      <c r="V207" s="2010"/>
      <c r="W207" s="2010"/>
      <c r="X207" s="665"/>
      <c r="Y207" s="2002"/>
      <c r="Z207" s="2002"/>
      <c r="AA207" s="768" t="str">
        <f t="shared" si="91"/>
        <v/>
      </c>
      <c r="AB207" s="2023"/>
      <c r="AC207" s="2024"/>
      <c r="AD207" s="2024"/>
      <c r="AE207" s="2024"/>
      <c r="AF207" s="2025"/>
      <c r="AG207" s="2051"/>
      <c r="AH207" s="2051"/>
      <c r="AI207" s="2051"/>
      <c r="AJ207" s="2052"/>
      <c r="AL207" s="665"/>
      <c r="AM207" s="665"/>
      <c r="AN207" s="665"/>
      <c r="AO207" s="665"/>
      <c r="AP207" s="665"/>
      <c r="AQ207" s="665"/>
      <c r="AR207" s="665"/>
      <c r="AS207" s="665"/>
      <c r="AT207" s="24"/>
      <c r="AU207" s="9"/>
      <c r="AV207" s="9"/>
      <c r="AW207" s="25"/>
      <c r="BB207" s="665"/>
      <c r="BD207" s="1950">
        <f t="shared" si="87"/>
        <v>0</v>
      </c>
      <c r="BE207" s="1951"/>
      <c r="BF207" s="1952"/>
      <c r="BG207" s="1950">
        <f t="shared" si="88"/>
        <v>0</v>
      </c>
      <c r="BH207" s="1951"/>
      <c r="BI207" s="1952"/>
      <c r="BK207" s="1953">
        <f t="shared" si="92"/>
        <v>0</v>
      </c>
      <c r="BL207" s="1954"/>
      <c r="BM207" s="1955"/>
      <c r="BN207" s="1959">
        <f t="shared" si="89"/>
        <v>0</v>
      </c>
      <c r="BO207" s="1960"/>
      <c r="BP207" s="1961"/>
      <c r="BQ207" s="665"/>
      <c r="BR207" s="1996">
        <f t="shared" si="93"/>
        <v>0</v>
      </c>
      <c r="BS207" s="1997"/>
      <c r="BT207" s="1996">
        <f t="shared" si="94"/>
        <v>0</v>
      </c>
      <c r="BU207" s="1997"/>
      <c r="BV207" s="1996">
        <f t="shared" si="90"/>
        <v>0</v>
      </c>
      <c r="BW207" s="1997"/>
      <c r="BX207" s="665"/>
      <c r="BY207" s="665"/>
      <c r="BZ207" s="665"/>
      <c r="CA207" s="665"/>
    </row>
    <row r="208" spans="6:79" ht="18" customHeight="1" thickBot="1">
      <c r="F208" s="769" t="str">
        <f t="shared" si="95"/>
        <v/>
      </c>
      <c r="G208" s="770" t="str">
        <f t="shared" si="95"/>
        <v/>
      </c>
      <c r="H208" s="2"/>
      <c r="I208" s="1974"/>
      <c r="J208" s="1974"/>
      <c r="L208" s="2009"/>
      <c r="M208" s="2009"/>
      <c r="N208" s="2009"/>
      <c r="O208" s="2009"/>
      <c r="P208" s="2009"/>
      <c r="R208" s="2009"/>
      <c r="S208" s="2009"/>
      <c r="T208" s="2009"/>
      <c r="U208" s="2009"/>
      <c r="V208" s="2009"/>
      <c r="W208" s="2009"/>
      <c r="Y208" s="2003"/>
      <c r="Z208" s="2003"/>
      <c r="AA208" s="768" t="str">
        <f t="shared" si="91"/>
        <v/>
      </c>
      <c r="AB208" s="2049"/>
      <c r="AC208" s="2050"/>
      <c r="AD208" s="2050"/>
      <c r="AE208" s="2050"/>
      <c r="AF208" s="2050"/>
      <c r="AG208" s="2053"/>
      <c r="AH208" s="2054"/>
      <c r="AI208" s="2054"/>
      <c r="AJ208" s="2055"/>
      <c r="AT208" s="24"/>
      <c r="AU208" s="9"/>
      <c r="AV208" s="9"/>
      <c r="AW208" s="25"/>
      <c r="BD208" s="1950">
        <f t="shared" si="87"/>
        <v>0</v>
      </c>
      <c r="BE208" s="1951"/>
      <c r="BF208" s="1952"/>
      <c r="BG208" s="1950">
        <f t="shared" si="88"/>
        <v>0</v>
      </c>
      <c r="BH208" s="1951"/>
      <c r="BI208" s="1952"/>
      <c r="BK208" s="1953">
        <f t="shared" si="92"/>
        <v>0</v>
      </c>
      <c r="BL208" s="1954"/>
      <c r="BM208" s="1955"/>
      <c r="BN208" s="1959">
        <f t="shared" si="89"/>
        <v>0</v>
      </c>
      <c r="BO208" s="1960"/>
      <c r="BP208" s="1961"/>
      <c r="BR208" s="1996">
        <f t="shared" si="93"/>
        <v>0</v>
      </c>
      <c r="BS208" s="1997"/>
      <c r="BT208" s="1996">
        <f t="shared" si="94"/>
        <v>0</v>
      </c>
      <c r="BU208" s="1997"/>
      <c r="BV208" s="1996">
        <f t="shared" si="90"/>
        <v>0</v>
      </c>
      <c r="BW208" s="1997"/>
    </row>
    <row r="209" spans="6:79" s="27" customFormat="1" ht="18" customHeight="1" thickBot="1">
      <c r="F209" s="258" t="str">
        <f t="shared" si="95"/>
        <v/>
      </c>
      <c r="G209" s="259" t="str">
        <f t="shared" si="95"/>
        <v/>
      </c>
      <c r="H209" s="2"/>
      <c r="I209" s="1975"/>
      <c r="J209" s="1975"/>
      <c r="K209" s="665"/>
      <c r="L209" s="2010"/>
      <c r="M209" s="2010"/>
      <c r="N209" s="2010"/>
      <c r="O209" s="2010"/>
      <c r="P209" s="2010"/>
      <c r="Q209" s="665"/>
      <c r="R209" s="2010"/>
      <c r="S209" s="2010"/>
      <c r="T209" s="2010"/>
      <c r="U209" s="2010"/>
      <c r="V209" s="2010"/>
      <c r="W209" s="2010"/>
      <c r="X209" s="665"/>
      <c r="Y209" s="2002"/>
      <c r="Z209" s="2002"/>
      <c r="AA209" s="768" t="str">
        <f t="shared" si="91"/>
        <v/>
      </c>
      <c r="AB209" s="2023"/>
      <c r="AC209" s="2024"/>
      <c r="AD209" s="2024"/>
      <c r="AE209" s="2024"/>
      <c r="AF209" s="2025"/>
      <c r="AG209" s="2051"/>
      <c r="AH209" s="2051"/>
      <c r="AI209" s="2051"/>
      <c r="AJ209" s="2052"/>
      <c r="AL209" s="665"/>
      <c r="AM209" s="665"/>
      <c r="AN209" s="665"/>
      <c r="AO209" s="665"/>
      <c r="AP209" s="665"/>
      <c r="AQ209" s="665"/>
      <c r="AR209" s="665"/>
      <c r="AS209" s="665"/>
      <c r="AT209" s="24"/>
      <c r="AU209" s="9"/>
      <c r="AV209" s="9"/>
      <c r="AW209" s="25"/>
      <c r="BB209" s="665"/>
      <c r="BD209" s="1950">
        <f t="shared" si="87"/>
        <v>0</v>
      </c>
      <c r="BE209" s="1951"/>
      <c r="BF209" s="1952"/>
      <c r="BG209" s="1950">
        <f t="shared" si="88"/>
        <v>0</v>
      </c>
      <c r="BH209" s="1951"/>
      <c r="BI209" s="1952"/>
      <c r="BK209" s="1953">
        <f t="shared" si="92"/>
        <v>0</v>
      </c>
      <c r="BL209" s="1954"/>
      <c r="BM209" s="1955"/>
      <c r="BN209" s="1959">
        <f t="shared" si="89"/>
        <v>0</v>
      </c>
      <c r="BO209" s="1960"/>
      <c r="BP209" s="1961"/>
      <c r="BQ209" s="665"/>
      <c r="BR209" s="1996">
        <f t="shared" si="93"/>
        <v>0</v>
      </c>
      <c r="BS209" s="1997"/>
      <c r="BT209" s="1996">
        <f t="shared" si="94"/>
        <v>0</v>
      </c>
      <c r="BU209" s="1997"/>
      <c r="BV209" s="1996">
        <f t="shared" si="90"/>
        <v>0</v>
      </c>
      <c r="BW209" s="1997"/>
      <c r="BX209" s="665"/>
      <c r="BY209" s="665"/>
      <c r="BZ209" s="665"/>
      <c r="CA209" s="665"/>
    </row>
    <row r="210" spans="6:79" ht="18" customHeight="1" thickBot="1">
      <c r="F210" s="769" t="str">
        <f t="shared" si="95"/>
        <v/>
      </c>
      <c r="G210" s="770" t="str">
        <f t="shared" si="95"/>
        <v/>
      </c>
      <c r="H210" s="2"/>
      <c r="I210" s="1974"/>
      <c r="J210" s="1974"/>
      <c r="L210" s="2009"/>
      <c r="M210" s="2009"/>
      <c r="N210" s="2009"/>
      <c r="O210" s="2009"/>
      <c r="P210" s="2009"/>
      <c r="R210" s="2009"/>
      <c r="S210" s="2009"/>
      <c r="T210" s="2009"/>
      <c r="U210" s="2009"/>
      <c r="V210" s="2009"/>
      <c r="W210" s="2009"/>
      <c r="Y210" s="2003"/>
      <c r="Z210" s="2003"/>
      <c r="AA210" s="768" t="str">
        <f t="shared" si="91"/>
        <v/>
      </c>
      <c r="AB210" s="2049"/>
      <c r="AC210" s="2050"/>
      <c r="AD210" s="2050"/>
      <c r="AE210" s="2050"/>
      <c r="AF210" s="2050"/>
      <c r="AG210" s="2053"/>
      <c r="AH210" s="2054"/>
      <c r="AI210" s="2054"/>
      <c r="AJ210" s="2055"/>
      <c r="AT210" s="24"/>
      <c r="AU210" s="9"/>
      <c r="AV210" s="9"/>
      <c r="AW210" s="25"/>
      <c r="BD210" s="1950">
        <f t="shared" si="87"/>
        <v>0</v>
      </c>
      <c r="BE210" s="1951"/>
      <c r="BF210" s="1952"/>
      <c r="BG210" s="1950">
        <f t="shared" si="88"/>
        <v>0</v>
      </c>
      <c r="BH210" s="1951"/>
      <c r="BI210" s="1952"/>
      <c r="BK210" s="1953">
        <f t="shared" si="92"/>
        <v>0</v>
      </c>
      <c r="BL210" s="1954"/>
      <c r="BM210" s="1955"/>
      <c r="BN210" s="1959">
        <f t="shared" si="89"/>
        <v>0</v>
      </c>
      <c r="BO210" s="1960"/>
      <c r="BP210" s="1961"/>
      <c r="BR210" s="1996">
        <f t="shared" si="93"/>
        <v>0</v>
      </c>
      <c r="BS210" s="1997"/>
      <c r="BT210" s="1996">
        <f t="shared" si="94"/>
        <v>0</v>
      </c>
      <c r="BU210" s="1997"/>
      <c r="BV210" s="1996">
        <f t="shared" si="90"/>
        <v>0</v>
      </c>
      <c r="BW210" s="1997"/>
    </row>
    <row r="211" spans="6:79" s="26" customFormat="1" ht="18" customHeight="1" thickBot="1">
      <c r="F211" s="258" t="str">
        <f t="shared" si="95"/>
        <v/>
      </c>
      <c r="G211" s="259" t="str">
        <f t="shared" si="95"/>
        <v/>
      </c>
      <c r="H211" s="2"/>
      <c r="I211" s="1975"/>
      <c r="J211" s="1975"/>
      <c r="K211" s="665"/>
      <c r="L211" s="2010"/>
      <c r="M211" s="2010"/>
      <c r="N211" s="2010"/>
      <c r="O211" s="2010"/>
      <c r="P211" s="2010"/>
      <c r="Q211" s="665"/>
      <c r="R211" s="2010"/>
      <c r="S211" s="2010"/>
      <c r="T211" s="2010"/>
      <c r="U211" s="2010"/>
      <c r="V211" s="2010"/>
      <c r="W211" s="2010"/>
      <c r="X211" s="665"/>
      <c r="Y211" s="2002"/>
      <c r="Z211" s="2002"/>
      <c r="AA211" s="768" t="str">
        <f t="shared" si="91"/>
        <v/>
      </c>
      <c r="AB211" s="2023"/>
      <c r="AC211" s="2024"/>
      <c r="AD211" s="2024"/>
      <c r="AE211" s="2024"/>
      <c r="AF211" s="2025"/>
      <c r="AG211" s="2051"/>
      <c r="AH211" s="2051"/>
      <c r="AI211" s="2051"/>
      <c r="AJ211" s="2052"/>
      <c r="AL211" s="665"/>
      <c r="AM211" s="665"/>
      <c r="AN211" s="665"/>
      <c r="AO211" s="665"/>
      <c r="AP211" s="665"/>
      <c r="AQ211" s="665"/>
      <c r="AR211" s="665"/>
      <c r="AS211" s="665"/>
      <c r="AT211" s="24"/>
      <c r="AU211" s="9"/>
      <c r="AV211" s="9"/>
      <c r="AW211" s="25"/>
      <c r="BB211" s="665"/>
      <c r="BD211" s="1950">
        <f t="shared" si="87"/>
        <v>0</v>
      </c>
      <c r="BE211" s="1951"/>
      <c r="BF211" s="1952"/>
      <c r="BG211" s="1950">
        <f t="shared" si="88"/>
        <v>0</v>
      </c>
      <c r="BH211" s="1951"/>
      <c r="BI211" s="1952"/>
      <c r="BK211" s="1953">
        <f t="shared" si="92"/>
        <v>0</v>
      </c>
      <c r="BL211" s="1954"/>
      <c r="BM211" s="1955"/>
      <c r="BN211" s="1959">
        <f t="shared" si="89"/>
        <v>0</v>
      </c>
      <c r="BO211" s="1960"/>
      <c r="BP211" s="1961"/>
      <c r="BQ211" s="665"/>
      <c r="BR211" s="1996">
        <f t="shared" si="93"/>
        <v>0</v>
      </c>
      <c r="BS211" s="1997"/>
      <c r="BT211" s="1996">
        <f t="shared" si="94"/>
        <v>0</v>
      </c>
      <c r="BU211" s="1997"/>
      <c r="BV211" s="1996">
        <f t="shared" si="90"/>
        <v>0</v>
      </c>
      <c r="BW211" s="1997"/>
      <c r="BX211" s="665"/>
      <c r="BY211" s="665"/>
      <c r="BZ211" s="665"/>
      <c r="CA211" s="665"/>
    </row>
    <row r="212" spans="6:79" ht="18" customHeight="1" thickBot="1">
      <c r="F212" s="769" t="str">
        <f t="shared" si="95"/>
        <v/>
      </c>
      <c r="G212" s="770" t="str">
        <f t="shared" si="95"/>
        <v/>
      </c>
      <c r="H212" s="2"/>
      <c r="I212" s="1974"/>
      <c r="J212" s="1974"/>
      <c r="L212" s="2009"/>
      <c r="M212" s="2009"/>
      <c r="N212" s="2009"/>
      <c r="O212" s="2009"/>
      <c r="P212" s="2009"/>
      <c r="R212" s="2009"/>
      <c r="S212" s="2009"/>
      <c r="T212" s="2009"/>
      <c r="U212" s="2009"/>
      <c r="V212" s="2009"/>
      <c r="W212" s="2009"/>
      <c r="Y212" s="2003"/>
      <c r="Z212" s="2003"/>
      <c r="AA212" s="768" t="str">
        <f t="shared" si="91"/>
        <v/>
      </c>
      <c r="AB212" s="2049"/>
      <c r="AC212" s="2050"/>
      <c r="AD212" s="2050"/>
      <c r="AE212" s="2050"/>
      <c r="AF212" s="2050"/>
      <c r="AG212" s="2053"/>
      <c r="AH212" s="2054"/>
      <c r="AI212" s="2054"/>
      <c r="AJ212" s="2055"/>
      <c r="AT212" s="24"/>
      <c r="AU212" s="9"/>
      <c r="AV212" s="9"/>
      <c r="AW212" s="25"/>
      <c r="BD212" s="1950">
        <f t="shared" si="87"/>
        <v>0</v>
      </c>
      <c r="BE212" s="1951"/>
      <c r="BF212" s="1952"/>
      <c r="BG212" s="1950">
        <f t="shared" si="88"/>
        <v>0</v>
      </c>
      <c r="BH212" s="1951"/>
      <c r="BI212" s="1952"/>
      <c r="BK212" s="1953">
        <f t="shared" si="92"/>
        <v>0</v>
      </c>
      <c r="BL212" s="1954"/>
      <c r="BM212" s="1955"/>
      <c r="BN212" s="1959">
        <f t="shared" si="89"/>
        <v>0</v>
      </c>
      <c r="BO212" s="1960"/>
      <c r="BP212" s="1961"/>
      <c r="BR212" s="1996">
        <f t="shared" si="93"/>
        <v>0</v>
      </c>
      <c r="BS212" s="1997"/>
      <c r="BT212" s="1996">
        <f t="shared" si="94"/>
        <v>0</v>
      </c>
      <c r="BU212" s="1997"/>
      <c r="BV212" s="1996">
        <f t="shared" si="90"/>
        <v>0</v>
      </c>
      <c r="BW212" s="1997"/>
    </row>
    <row r="213" spans="6:79" s="26" customFormat="1" ht="18" customHeight="1" thickBot="1">
      <c r="F213" s="258" t="str">
        <f t="shared" si="95"/>
        <v/>
      </c>
      <c r="G213" s="259" t="str">
        <f t="shared" si="95"/>
        <v/>
      </c>
      <c r="H213" s="2"/>
      <c r="I213" s="1975"/>
      <c r="J213" s="1975"/>
      <c r="K213" s="665"/>
      <c r="L213" s="2010"/>
      <c r="M213" s="2010"/>
      <c r="N213" s="2010"/>
      <c r="O213" s="2010"/>
      <c r="P213" s="2010"/>
      <c r="Q213" s="665"/>
      <c r="R213" s="2010"/>
      <c r="S213" s="2010"/>
      <c r="T213" s="2010"/>
      <c r="U213" s="2010"/>
      <c r="V213" s="2010"/>
      <c r="W213" s="2010"/>
      <c r="X213" s="665"/>
      <c r="Y213" s="2002"/>
      <c r="Z213" s="2002"/>
      <c r="AA213" s="768" t="str">
        <f t="shared" si="91"/>
        <v/>
      </c>
      <c r="AB213" s="2023"/>
      <c r="AC213" s="2024"/>
      <c r="AD213" s="2024"/>
      <c r="AE213" s="2024"/>
      <c r="AF213" s="2025"/>
      <c r="AG213" s="2051"/>
      <c r="AH213" s="2051"/>
      <c r="AI213" s="2051"/>
      <c r="AJ213" s="2052"/>
      <c r="AL213" s="665"/>
      <c r="AM213" s="665"/>
      <c r="AN213" s="665"/>
      <c r="AO213" s="665"/>
      <c r="AP213" s="665"/>
      <c r="AQ213" s="665"/>
      <c r="AR213" s="665"/>
      <c r="AS213" s="665"/>
      <c r="AT213" s="24"/>
      <c r="AU213" s="9"/>
      <c r="AV213" s="9"/>
      <c r="AW213" s="25"/>
      <c r="BB213" s="665"/>
      <c r="BD213" s="1950">
        <f t="shared" si="87"/>
        <v>0</v>
      </c>
      <c r="BE213" s="1951"/>
      <c r="BF213" s="1952"/>
      <c r="BG213" s="1950">
        <f t="shared" si="88"/>
        <v>0</v>
      </c>
      <c r="BH213" s="1951"/>
      <c r="BI213" s="1952"/>
      <c r="BK213" s="1953">
        <f t="shared" si="92"/>
        <v>0</v>
      </c>
      <c r="BL213" s="1954"/>
      <c r="BM213" s="1955"/>
      <c r="BN213" s="1959">
        <f t="shared" si="89"/>
        <v>0</v>
      </c>
      <c r="BO213" s="1960"/>
      <c r="BP213" s="1961"/>
      <c r="BQ213" s="665"/>
      <c r="BR213" s="1996">
        <f t="shared" si="93"/>
        <v>0</v>
      </c>
      <c r="BS213" s="1997"/>
      <c r="BT213" s="1996">
        <f t="shared" si="94"/>
        <v>0</v>
      </c>
      <c r="BU213" s="1997"/>
      <c r="BV213" s="1996">
        <f t="shared" si="90"/>
        <v>0</v>
      </c>
      <c r="BW213" s="1997"/>
      <c r="BX213" s="665"/>
      <c r="BY213" s="665"/>
      <c r="BZ213" s="665"/>
      <c r="CA213" s="665"/>
    </row>
    <row r="214" spans="6:79" ht="18" customHeight="1" thickBot="1">
      <c r="F214" s="769" t="str">
        <f t="shared" si="95"/>
        <v/>
      </c>
      <c r="G214" s="770" t="str">
        <f t="shared" si="95"/>
        <v/>
      </c>
      <c r="H214" s="2"/>
      <c r="I214" s="1974"/>
      <c r="J214" s="1974"/>
      <c r="L214" s="2009"/>
      <c r="M214" s="2009"/>
      <c r="N214" s="2009"/>
      <c r="O214" s="2009"/>
      <c r="P214" s="2009"/>
      <c r="R214" s="2009"/>
      <c r="S214" s="2009"/>
      <c r="T214" s="2009"/>
      <c r="U214" s="2009"/>
      <c r="V214" s="2009"/>
      <c r="W214" s="2009"/>
      <c r="Y214" s="2003"/>
      <c r="Z214" s="2003"/>
      <c r="AA214" s="768" t="str">
        <f t="shared" si="91"/>
        <v/>
      </c>
      <c r="AB214" s="2049"/>
      <c r="AC214" s="2050"/>
      <c r="AD214" s="2050"/>
      <c r="AE214" s="2050"/>
      <c r="AF214" s="2050"/>
      <c r="AG214" s="2053"/>
      <c r="AH214" s="2054"/>
      <c r="AI214" s="2054"/>
      <c r="AJ214" s="2055"/>
      <c r="AT214" s="24"/>
      <c r="AU214" s="9"/>
      <c r="AV214" s="9"/>
      <c r="AW214" s="25"/>
      <c r="BD214" s="1950">
        <f t="shared" si="87"/>
        <v>0</v>
      </c>
      <c r="BE214" s="1951"/>
      <c r="BF214" s="1952"/>
      <c r="BG214" s="1950">
        <f t="shared" si="88"/>
        <v>0</v>
      </c>
      <c r="BH214" s="1951"/>
      <c r="BI214" s="1952"/>
      <c r="BK214" s="1953">
        <f t="shared" si="92"/>
        <v>0</v>
      </c>
      <c r="BL214" s="1954"/>
      <c r="BM214" s="1955"/>
      <c r="BN214" s="1959">
        <f t="shared" si="89"/>
        <v>0</v>
      </c>
      <c r="BO214" s="1960"/>
      <c r="BP214" s="1961"/>
      <c r="BR214" s="1996">
        <f t="shared" si="93"/>
        <v>0</v>
      </c>
      <c r="BS214" s="1997"/>
      <c r="BT214" s="1996">
        <f t="shared" si="94"/>
        <v>0</v>
      </c>
      <c r="BU214" s="1997"/>
      <c r="BV214" s="1996">
        <f t="shared" si="90"/>
        <v>0</v>
      </c>
      <c r="BW214" s="1997"/>
    </row>
    <row r="215" spans="6:79" s="26" customFormat="1" ht="18" customHeight="1" thickBot="1">
      <c r="F215" s="258" t="str">
        <f t="shared" si="95"/>
        <v/>
      </c>
      <c r="G215" s="259" t="str">
        <f t="shared" si="95"/>
        <v/>
      </c>
      <c r="H215" s="2"/>
      <c r="I215" s="1975"/>
      <c r="J215" s="1975"/>
      <c r="K215" s="665"/>
      <c r="L215" s="2010"/>
      <c r="M215" s="2010"/>
      <c r="N215" s="2010"/>
      <c r="O215" s="2010"/>
      <c r="P215" s="2010"/>
      <c r="Q215" s="665"/>
      <c r="R215" s="2010"/>
      <c r="S215" s="2010"/>
      <c r="T215" s="2010"/>
      <c r="U215" s="2010"/>
      <c r="V215" s="2010"/>
      <c r="W215" s="2010"/>
      <c r="X215" s="665"/>
      <c r="Y215" s="2002"/>
      <c r="Z215" s="2002"/>
      <c r="AA215" s="768" t="str">
        <f t="shared" si="91"/>
        <v/>
      </c>
      <c r="AB215" s="2023"/>
      <c r="AC215" s="2024"/>
      <c r="AD215" s="2024"/>
      <c r="AE215" s="2024"/>
      <c r="AF215" s="2025"/>
      <c r="AG215" s="2051"/>
      <c r="AH215" s="2051"/>
      <c r="AI215" s="2051"/>
      <c r="AJ215" s="2052"/>
      <c r="AL215" s="665"/>
      <c r="AM215" s="665"/>
      <c r="AN215" s="665"/>
      <c r="AO215" s="665"/>
      <c r="AP215" s="665"/>
      <c r="AQ215" s="665"/>
      <c r="AR215" s="665"/>
      <c r="AS215" s="665"/>
      <c r="AT215" s="24"/>
      <c r="AU215" s="9"/>
      <c r="AV215" s="9"/>
      <c r="AW215" s="25"/>
      <c r="BB215" s="665"/>
      <c r="BD215" s="1950">
        <f t="shared" si="87"/>
        <v>0</v>
      </c>
      <c r="BE215" s="1951"/>
      <c r="BF215" s="1952"/>
      <c r="BG215" s="1950">
        <f t="shared" si="88"/>
        <v>0</v>
      </c>
      <c r="BH215" s="1951"/>
      <c r="BI215" s="1952"/>
      <c r="BK215" s="1953">
        <f t="shared" si="92"/>
        <v>0</v>
      </c>
      <c r="BL215" s="1954"/>
      <c r="BM215" s="1955"/>
      <c r="BN215" s="1959">
        <f t="shared" si="89"/>
        <v>0</v>
      </c>
      <c r="BO215" s="1960"/>
      <c r="BP215" s="1961"/>
      <c r="BQ215" s="665"/>
      <c r="BR215" s="1996">
        <f t="shared" si="93"/>
        <v>0</v>
      </c>
      <c r="BS215" s="1997"/>
      <c r="BT215" s="1996">
        <f t="shared" si="94"/>
        <v>0</v>
      </c>
      <c r="BU215" s="1997"/>
      <c r="BV215" s="1996">
        <f t="shared" si="90"/>
        <v>0</v>
      </c>
      <c r="BW215" s="1997"/>
      <c r="BX215" s="665"/>
      <c r="BY215" s="665"/>
      <c r="BZ215" s="665"/>
      <c r="CA215" s="665"/>
    </row>
    <row r="216" spans="6:79" ht="18" customHeight="1" thickBot="1">
      <c r="F216" s="769" t="str">
        <f t="shared" si="95"/>
        <v/>
      </c>
      <c r="G216" s="770" t="str">
        <f t="shared" si="95"/>
        <v/>
      </c>
      <c r="H216" s="2"/>
      <c r="I216" s="1974"/>
      <c r="J216" s="1974"/>
      <c r="L216" s="2009"/>
      <c r="M216" s="2009"/>
      <c r="N216" s="2009"/>
      <c r="O216" s="2009"/>
      <c r="P216" s="2009"/>
      <c r="R216" s="2009"/>
      <c r="S216" s="2009"/>
      <c r="T216" s="2009"/>
      <c r="U216" s="2009"/>
      <c r="V216" s="2009"/>
      <c r="W216" s="2009"/>
      <c r="Y216" s="2003"/>
      <c r="Z216" s="2003"/>
      <c r="AA216" s="768" t="str">
        <f t="shared" si="91"/>
        <v/>
      </c>
      <c r="AB216" s="2049"/>
      <c r="AC216" s="2050"/>
      <c r="AD216" s="2050"/>
      <c r="AE216" s="2050"/>
      <c r="AF216" s="2050"/>
      <c r="AG216" s="2053"/>
      <c r="AH216" s="2054"/>
      <c r="AI216" s="2054"/>
      <c r="AJ216" s="2055"/>
      <c r="AT216" s="24"/>
      <c r="AU216" s="9"/>
      <c r="AV216" s="9"/>
      <c r="AW216" s="25"/>
      <c r="BD216" s="1950">
        <f t="shared" si="87"/>
        <v>0</v>
      </c>
      <c r="BE216" s="1951"/>
      <c r="BF216" s="1952"/>
      <c r="BG216" s="1950">
        <f t="shared" si="88"/>
        <v>0</v>
      </c>
      <c r="BH216" s="1951"/>
      <c r="BI216" s="1952"/>
      <c r="BK216" s="1953">
        <f t="shared" si="92"/>
        <v>0</v>
      </c>
      <c r="BL216" s="1954"/>
      <c r="BM216" s="1955"/>
      <c r="BN216" s="1959">
        <f t="shared" si="89"/>
        <v>0</v>
      </c>
      <c r="BO216" s="1960"/>
      <c r="BP216" s="1961"/>
      <c r="BR216" s="1996">
        <f t="shared" si="93"/>
        <v>0</v>
      </c>
      <c r="BS216" s="1997"/>
      <c r="BT216" s="1996">
        <f t="shared" si="94"/>
        <v>0</v>
      </c>
      <c r="BU216" s="1997"/>
      <c r="BV216" s="1996">
        <f t="shared" si="90"/>
        <v>0</v>
      </c>
      <c r="BW216" s="1997"/>
    </row>
    <row r="217" spans="6:79" ht="18" customHeight="1" thickBot="1">
      <c r="F217" s="258" t="str">
        <f t="shared" si="95"/>
        <v/>
      </c>
      <c r="G217" s="259" t="str">
        <f t="shared" si="95"/>
        <v/>
      </c>
      <c r="H217" s="2"/>
      <c r="I217" s="1975"/>
      <c r="J217" s="1975"/>
      <c r="L217" s="2021"/>
      <c r="M217" s="2021"/>
      <c r="N217" s="2021"/>
      <c r="O217" s="2021"/>
      <c r="P217" s="2021"/>
      <c r="R217" s="2021"/>
      <c r="S217" s="2021"/>
      <c r="T217" s="2021"/>
      <c r="U217" s="2021"/>
      <c r="V217" s="2021"/>
      <c r="W217" s="2021"/>
      <c r="Y217" s="2022"/>
      <c r="Z217" s="2022"/>
      <c r="AA217" s="768" t="str">
        <f t="shared" si="91"/>
        <v/>
      </c>
      <c r="AB217" s="2023"/>
      <c r="AC217" s="2024"/>
      <c r="AD217" s="2024"/>
      <c r="AE217" s="2024"/>
      <c r="AF217" s="2025"/>
      <c r="AG217" s="2051"/>
      <c r="AH217" s="2051"/>
      <c r="AI217" s="2051"/>
      <c r="AJ217" s="2052"/>
      <c r="AT217" s="24"/>
      <c r="AU217" s="9"/>
      <c r="AV217" s="9"/>
      <c r="AW217" s="25"/>
      <c r="BD217" s="1950">
        <f t="shared" si="87"/>
        <v>0</v>
      </c>
      <c r="BE217" s="1951"/>
      <c r="BF217" s="1952"/>
      <c r="BG217" s="1950">
        <f t="shared" si="88"/>
        <v>0</v>
      </c>
      <c r="BH217" s="1951"/>
      <c r="BI217" s="1952"/>
      <c r="BK217" s="1953">
        <f t="shared" si="92"/>
        <v>0</v>
      </c>
      <c r="BL217" s="1954"/>
      <c r="BM217" s="1955"/>
      <c r="BN217" s="1959">
        <f t="shared" si="89"/>
        <v>0</v>
      </c>
      <c r="BO217" s="1960"/>
      <c r="BP217" s="1961"/>
      <c r="BR217" s="1996">
        <f t="shared" si="93"/>
        <v>0</v>
      </c>
      <c r="BS217" s="1997"/>
      <c r="BT217" s="1996">
        <f t="shared" si="94"/>
        <v>0</v>
      </c>
      <c r="BU217" s="1997"/>
      <c r="BV217" s="1996">
        <f t="shared" si="90"/>
        <v>0</v>
      </c>
      <c r="BW217" s="1997"/>
    </row>
    <row r="218" spans="6:79" ht="18" customHeight="1" thickBot="1">
      <c r="F218" s="254" t="s">
        <v>2</v>
      </c>
      <c r="G218" s="255">
        <f>G59</f>
        <v>0</v>
      </c>
      <c r="H218" s="2"/>
      <c r="I218" s="1932"/>
      <c r="J218" s="1932"/>
      <c r="L218" s="663"/>
      <c r="M218" s="656"/>
      <c r="N218" s="656"/>
      <c r="O218" s="656"/>
      <c r="P218" s="657"/>
      <c r="R218" s="663"/>
      <c r="S218" s="656"/>
      <c r="T218" s="656"/>
      <c r="U218" s="656"/>
      <c r="V218" s="656"/>
      <c r="W218" s="657"/>
      <c r="Y218" s="1932"/>
      <c r="Z218" s="1932"/>
      <c r="AB218" s="1973"/>
      <c r="AC218" s="1919"/>
      <c r="AD218" s="1919"/>
      <c r="AE218" s="1919"/>
      <c r="AF218" s="1919"/>
      <c r="AG218" s="1919"/>
      <c r="AH218" s="1919"/>
      <c r="AI218" s="1919"/>
      <c r="AJ218" s="1920"/>
      <c r="AR218" s="9"/>
      <c r="AS218" s="9"/>
      <c r="BD218" s="2004">
        <f>SUM(BD185:BF217)</f>
        <v>0</v>
      </c>
      <c r="BE218" s="2026"/>
      <c r="BF218" s="2005"/>
      <c r="BG218" s="2004">
        <f>SUM(BG185:BI217)</f>
        <v>0</v>
      </c>
      <c r="BH218" s="2026"/>
      <c r="BI218" s="2005"/>
      <c r="BK218" s="9"/>
      <c r="BL218" s="9"/>
      <c r="BM218" s="9"/>
      <c r="BN218" s="9"/>
      <c r="BR218" s="2004">
        <f>SUM(BR185:BS217)</f>
        <v>0</v>
      </c>
      <c r="BS218" s="2005"/>
      <c r="BT218" s="2004">
        <f>SUM(BT185:BU217)</f>
        <v>0</v>
      </c>
      <c r="BU218" s="2005"/>
      <c r="BV218" s="2004">
        <f>SUM(BV185:BW217)</f>
        <v>0</v>
      </c>
      <c r="BW218" s="2005"/>
    </row>
    <row r="219" spans="6:79" ht="15">
      <c r="AF219" s="2"/>
      <c r="AG219" s="2"/>
      <c r="AH219" s="2"/>
      <c r="AI219" s="2"/>
      <c r="AQ219" s="9"/>
      <c r="AR219" s="9"/>
      <c r="BD219" s="9"/>
      <c r="BE219" s="9"/>
      <c r="BF219" s="9"/>
      <c r="BG219" s="9"/>
      <c r="BH219" s="9"/>
      <c r="BI219" s="9"/>
      <c r="BJ219" s="9"/>
      <c r="BK219" s="9"/>
      <c r="BL219" s="9"/>
      <c r="BM219" s="9"/>
      <c r="BN219" s="9"/>
    </row>
    <row r="220" spans="6:79" ht="15" hidden="1" outlineLevel="1">
      <c r="AQ220" s="9"/>
      <c r="AR220" s="9"/>
    </row>
    <row r="221" spans="6:79" hidden="1" outlineLevel="1"/>
    <row r="222" spans="6:79" hidden="1" outlineLevel="1"/>
    <row r="223" spans="6:79" hidden="1" outlineLevel="1"/>
    <row r="224" spans="6:79" collapsed="1"/>
    <row r="225" spans="5:269" s="101" customFormat="1" ht="23" customHeight="1">
      <c r="F225" s="159"/>
      <c r="G225" s="159"/>
      <c r="H225" s="159"/>
      <c r="I225" s="159"/>
      <c r="J225" s="159"/>
      <c r="K225" s="159"/>
      <c r="L225" s="159"/>
      <c r="M225" s="159"/>
      <c r="N225" s="159"/>
      <c r="O225" s="159"/>
      <c r="P225" s="159"/>
      <c r="Q225" s="159"/>
      <c r="R225" s="159"/>
      <c r="S225" s="159"/>
      <c r="T225" s="159"/>
      <c r="U225" s="159"/>
      <c r="V225" s="159"/>
      <c r="W225" s="159"/>
      <c r="X225" s="159"/>
      <c r="Y225" s="159"/>
      <c r="Z225" s="159"/>
      <c r="AA225" s="159"/>
      <c r="AB225" s="159"/>
      <c r="AC225" s="159"/>
      <c r="AD225" s="159"/>
      <c r="AE225" s="159"/>
      <c r="AF225" s="159"/>
      <c r="AG225" s="159"/>
      <c r="AH225" s="160"/>
      <c r="AI225" s="160"/>
      <c r="AJ225" s="159"/>
      <c r="AK225" s="159"/>
      <c r="AL225" s="159"/>
      <c r="AM225" s="159"/>
      <c r="AN225" s="159"/>
      <c r="AO225" s="159"/>
      <c r="AP225" s="159"/>
    </row>
    <row r="226" spans="5:269" s="104" customFormat="1" ht="36" customHeight="1" thickBot="1">
      <c r="F226" s="161" t="s">
        <v>246</v>
      </c>
      <c r="G226" s="161"/>
      <c r="H226" s="162"/>
      <c r="I226" s="162"/>
      <c r="J226" s="162"/>
      <c r="K226" s="162"/>
      <c r="L226" s="162"/>
      <c r="M226" s="163"/>
      <c r="N226" s="162"/>
      <c r="O226" s="162"/>
      <c r="P226" s="162"/>
      <c r="Q226" s="162"/>
      <c r="R226" s="162"/>
      <c r="S226" s="164"/>
      <c r="T226" s="162"/>
      <c r="U226" s="162"/>
      <c r="V226" s="162"/>
      <c r="W226" s="162"/>
      <c r="X226" s="162"/>
      <c r="Y226" s="162"/>
      <c r="Z226" s="162"/>
      <c r="AA226" s="162"/>
      <c r="AB226" s="162"/>
      <c r="AC226" s="162"/>
      <c r="AD226" s="162"/>
      <c r="AE226" s="162"/>
      <c r="AF226" s="162"/>
      <c r="AG226" s="162"/>
      <c r="AH226" s="162"/>
      <c r="AI226" s="162"/>
      <c r="AJ226" s="162"/>
      <c r="AK226" s="162"/>
      <c r="AL226" s="162"/>
      <c r="AM226" s="162"/>
      <c r="AN226" s="162"/>
      <c r="AO226" s="162"/>
      <c r="AP226" s="162"/>
      <c r="AQ226" s="162"/>
      <c r="AR226" s="162"/>
      <c r="AS226" s="162"/>
      <c r="AT226" s="162"/>
      <c r="AU226" s="162"/>
      <c r="AV226" s="103"/>
      <c r="AW226" s="103"/>
      <c r="AX226" s="103"/>
      <c r="AY226" s="103"/>
      <c r="AZ226" s="103"/>
      <c r="BA226" s="103"/>
      <c r="BB226" s="103"/>
      <c r="BC226" s="103"/>
      <c r="BD226" s="103"/>
      <c r="BE226" s="103"/>
      <c r="BF226" s="103"/>
      <c r="BG226" s="103"/>
      <c r="BH226" s="103"/>
      <c r="BI226" s="103"/>
      <c r="BJ226" s="103"/>
      <c r="BK226" s="103"/>
      <c r="BL226" s="103"/>
      <c r="BM226" s="103"/>
      <c r="BN226" s="103"/>
      <c r="BO226" s="103"/>
      <c r="BP226" s="103"/>
      <c r="BQ226" s="103"/>
      <c r="BR226" s="103"/>
      <c r="BS226" s="103"/>
      <c r="BT226" s="103"/>
      <c r="BU226" s="103"/>
      <c r="BV226" s="103"/>
      <c r="BW226" s="103"/>
      <c r="BX226" s="103"/>
      <c r="BY226" s="103"/>
      <c r="BZ226" s="103"/>
      <c r="CA226" s="103"/>
      <c r="CB226" s="103"/>
      <c r="CC226" s="103"/>
      <c r="CD226" s="103"/>
      <c r="CE226" s="103"/>
      <c r="CF226" s="103"/>
      <c r="CG226" s="103"/>
      <c r="CH226" s="103"/>
      <c r="CI226" s="103"/>
      <c r="CJ226" s="103"/>
      <c r="CK226" s="103"/>
      <c r="CL226" s="103"/>
      <c r="CM226" s="103"/>
      <c r="CN226" s="103"/>
      <c r="CO226" s="103"/>
      <c r="CP226" s="103"/>
      <c r="CQ226" s="103"/>
      <c r="CR226" s="103"/>
      <c r="CS226" s="103"/>
      <c r="CT226" s="103"/>
      <c r="CU226" s="103"/>
      <c r="CV226" s="103"/>
      <c r="CW226" s="103"/>
      <c r="CX226" s="103"/>
      <c r="CY226" s="103"/>
      <c r="CZ226" s="103"/>
      <c r="DA226" s="103"/>
      <c r="DB226" s="103"/>
      <c r="DC226" s="103"/>
      <c r="DD226" s="103"/>
      <c r="DE226" s="103"/>
      <c r="DF226" s="103"/>
      <c r="DG226" s="103"/>
      <c r="DH226" s="103"/>
      <c r="DI226" s="103"/>
      <c r="DJ226" s="103"/>
      <c r="DK226" s="103"/>
      <c r="DL226" s="103"/>
      <c r="DM226" s="103"/>
      <c r="DN226" s="103"/>
      <c r="DO226" s="103"/>
      <c r="DP226" s="103"/>
      <c r="DQ226" s="103"/>
      <c r="DR226" s="103"/>
      <c r="DS226" s="103"/>
      <c r="DT226" s="103"/>
      <c r="DU226" s="103"/>
      <c r="DV226" s="103"/>
      <c r="DW226" s="103"/>
      <c r="DX226" s="103"/>
      <c r="DY226" s="103"/>
      <c r="DZ226" s="103"/>
      <c r="EA226" s="103"/>
      <c r="EB226" s="103"/>
      <c r="EC226" s="103"/>
      <c r="ED226" s="103"/>
      <c r="EE226" s="103"/>
      <c r="EF226" s="103"/>
      <c r="EG226" s="103"/>
      <c r="EH226" s="103"/>
      <c r="EI226" s="103"/>
      <c r="EJ226" s="103"/>
      <c r="EK226" s="103"/>
      <c r="EL226" s="103"/>
      <c r="EM226" s="103"/>
      <c r="EN226" s="103"/>
      <c r="EO226" s="103"/>
      <c r="EP226" s="103"/>
      <c r="EQ226" s="103"/>
      <c r="ER226" s="103"/>
      <c r="ES226" s="103"/>
      <c r="ET226" s="103"/>
      <c r="EU226" s="103"/>
      <c r="EV226" s="103"/>
      <c r="EW226" s="103"/>
      <c r="EX226" s="103"/>
      <c r="EY226" s="103"/>
      <c r="EZ226" s="103"/>
      <c r="FA226" s="103"/>
      <c r="FB226" s="103"/>
      <c r="FC226" s="103"/>
      <c r="FD226" s="103"/>
      <c r="FE226" s="103"/>
      <c r="FF226" s="103"/>
      <c r="FG226" s="103"/>
      <c r="FH226" s="103"/>
      <c r="FI226" s="103"/>
      <c r="FJ226" s="103"/>
      <c r="FK226" s="103"/>
      <c r="FL226" s="103"/>
      <c r="FM226" s="103"/>
      <c r="FN226" s="103"/>
      <c r="FO226" s="103"/>
      <c r="FP226" s="103"/>
      <c r="FQ226" s="103"/>
      <c r="FR226" s="103"/>
      <c r="FS226" s="103"/>
      <c r="FT226" s="103"/>
      <c r="FU226" s="103"/>
      <c r="FV226" s="103"/>
      <c r="FW226" s="103"/>
      <c r="FX226" s="103"/>
      <c r="FY226" s="103"/>
      <c r="FZ226" s="103"/>
      <c r="GA226" s="103"/>
      <c r="GB226" s="103"/>
      <c r="GC226" s="103"/>
      <c r="GD226" s="103"/>
      <c r="GE226" s="103"/>
      <c r="GF226" s="103"/>
      <c r="GG226" s="103"/>
      <c r="GH226" s="103"/>
      <c r="GI226" s="103"/>
      <c r="GJ226" s="103"/>
      <c r="GK226" s="103"/>
      <c r="GL226" s="103"/>
      <c r="GM226" s="103"/>
      <c r="GN226" s="103"/>
      <c r="GO226" s="103"/>
      <c r="GP226" s="103"/>
      <c r="GQ226" s="103"/>
      <c r="GR226" s="103"/>
      <c r="GS226" s="103"/>
      <c r="GT226" s="103"/>
      <c r="GU226" s="103"/>
      <c r="GV226" s="103"/>
      <c r="GW226" s="103"/>
      <c r="GX226" s="103"/>
      <c r="GY226" s="103"/>
      <c r="GZ226" s="103"/>
      <c r="HA226" s="103"/>
      <c r="HB226" s="103"/>
      <c r="HC226" s="103"/>
      <c r="HD226" s="103"/>
      <c r="HE226" s="103"/>
      <c r="HF226" s="103"/>
      <c r="HG226" s="103"/>
      <c r="HH226" s="103"/>
      <c r="HI226" s="103"/>
      <c r="HJ226" s="103"/>
      <c r="HK226" s="103"/>
      <c r="HL226" s="103"/>
      <c r="HM226" s="103"/>
      <c r="HN226" s="103"/>
      <c r="HO226" s="103"/>
      <c r="HP226" s="103"/>
      <c r="HQ226" s="103"/>
      <c r="HR226" s="103"/>
      <c r="HS226" s="103"/>
      <c r="HT226" s="103"/>
      <c r="HU226" s="103"/>
      <c r="HV226" s="103"/>
      <c r="HW226" s="103"/>
      <c r="HX226" s="103"/>
      <c r="HY226" s="103"/>
      <c r="HZ226" s="103"/>
      <c r="IA226" s="103"/>
      <c r="IB226" s="103"/>
      <c r="IC226" s="103"/>
      <c r="ID226" s="103"/>
      <c r="IE226" s="103"/>
      <c r="IF226" s="103"/>
      <c r="IG226" s="103"/>
      <c r="IH226" s="103"/>
      <c r="II226" s="103"/>
      <c r="IJ226" s="103"/>
      <c r="IK226" s="103"/>
      <c r="IL226" s="103"/>
      <c r="IM226" s="103"/>
      <c r="IN226" s="103"/>
      <c r="IO226" s="103"/>
      <c r="IP226" s="103"/>
      <c r="IQ226" s="103"/>
      <c r="IR226" s="103"/>
      <c r="IS226" s="103"/>
      <c r="IT226" s="103"/>
      <c r="IU226" s="103"/>
      <c r="IV226" s="103"/>
      <c r="IW226" s="103"/>
      <c r="IX226" s="103"/>
    </row>
    <row r="227" spans="5:269" s="5" customFormat="1" ht="22">
      <c r="F227" s="73"/>
      <c r="G227" s="74"/>
      <c r="H227" s="74"/>
      <c r="I227" s="74"/>
      <c r="J227" s="74"/>
      <c r="K227" s="74"/>
      <c r="L227" s="75"/>
      <c r="M227" s="74"/>
      <c r="N227" s="74"/>
      <c r="O227" s="74"/>
      <c r="P227" s="74"/>
      <c r="Q227" s="74"/>
      <c r="R227" s="76"/>
      <c r="S227" s="74"/>
      <c r="T227" s="74"/>
      <c r="U227" s="74"/>
      <c r="V227" s="74"/>
      <c r="W227" s="74"/>
      <c r="X227" s="74"/>
      <c r="Y227" s="74"/>
      <c r="Z227" s="74"/>
      <c r="AA227" s="74"/>
      <c r="AB227" s="74"/>
      <c r="AC227" s="74"/>
      <c r="AD227" s="74"/>
      <c r="AE227" s="74"/>
      <c r="AF227" s="74"/>
      <c r="AG227" s="74"/>
      <c r="AH227" s="74"/>
      <c r="AI227" s="74"/>
      <c r="AJ227" s="74"/>
      <c r="AK227" s="74"/>
      <c r="AL227" s="74"/>
      <c r="AM227" s="74"/>
      <c r="AN227" s="74"/>
      <c r="AO227" s="74"/>
      <c r="AP227" s="74"/>
      <c r="AQ227" s="74"/>
      <c r="AR227" s="74"/>
      <c r="AS227" s="74"/>
      <c r="AT227" s="74"/>
      <c r="AU227" s="74"/>
      <c r="AV227" s="78"/>
      <c r="AW227" s="78"/>
      <c r="AX227" s="78"/>
      <c r="AY227" s="78"/>
      <c r="AZ227" s="78"/>
      <c r="BA227" s="78"/>
      <c r="BB227" s="78"/>
      <c r="BC227" s="78"/>
      <c r="BD227" s="78"/>
      <c r="BE227" s="78"/>
      <c r="BF227" s="78"/>
      <c r="BG227" s="78"/>
      <c r="BH227" s="78"/>
      <c r="BI227" s="78"/>
      <c r="BJ227" s="78"/>
      <c r="BK227" s="78"/>
      <c r="BL227" s="78"/>
      <c r="BM227" s="78"/>
      <c r="BN227" s="78"/>
      <c r="BO227" s="78"/>
      <c r="BP227" s="78"/>
      <c r="BQ227" s="78"/>
      <c r="BR227" s="78"/>
      <c r="BS227" s="78"/>
      <c r="BT227" s="78"/>
      <c r="BU227" s="78"/>
      <c r="BV227" s="78"/>
      <c r="BW227" s="78"/>
      <c r="BX227" s="78"/>
      <c r="BY227" s="78"/>
      <c r="BZ227" s="78"/>
      <c r="CA227" s="78"/>
      <c r="CB227" s="78"/>
      <c r="CC227" s="78"/>
      <c r="CD227" s="78"/>
      <c r="CE227" s="78"/>
      <c r="CF227" s="78"/>
      <c r="CG227" s="78"/>
      <c r="CH227" s="78"/>
      <c r="CI227" s="78"/>
      <c r="CJ227" s="78"/>
      <c r="CK227" s="78"/>
      <c r="CL227" s="78"/>
      <c r="CM227" s="78"/>
      <c r="CN227" s="78"/>
      <c r="CO227" s="78"/>
      <c r="CP227" s="78"/>
      <c r="CQ227" s="78"/>
      <c r="CR227" s="78"/>
      <c r="CS227" s="78"/>
      <c r="CT227" s="78"/>
      <c r="CU227" s="78"/>
      <c r="CV227" s="78"/>
      <c r="CW227" s="78"/>
      <c r="CX227" s="78"/>
      <c r="CY227" s="78"/>
      <c r="CZ227" s="78"/>
      <c r="DA227" s="78"/>
      <c r="DB227" s="78"/>
      <c r="DC227" s="78"/>
      <c r="DD227" s="78"/>
      <c r="DE227" s="78"/>
      <c r="DF227" s="78"/>
      <c r="DG227" s="78"/>
      <c r="DH227" s="78"/>
      <c r="DI227" s="78"/>
      <c r="DJ227" s="78"/>
      <c r="DK227" s="78"/>
      <c r="DL227" s="78"/>
      <c r="DM227" s="78"/>
      <c r="DN227" s="78"/>
      <c r="DO227" s="78"/>
      <c r="DP227" s="78"/>
      <c r="DQ227" s="78"/>
      <c r="DR227" s="78"/>
      <c r="DS227" s="78"/>
      <c r="DT227" s="78"/>
      <c r="DU227" s="78"/>
      <c r="DV227" s="78"/>
      <c r="DW227" s="78"/>
      <c r="DX227" s="78"/>
      <c r="DY227" s="78"/>
      <c r="DZ227" s="78"/>
      <c r="EA227" s="78"/>
      <c r="EB227" s="78"/>
      <c r="EC227" s="78"/>
      <c r="ED227" s="78"/>
      <c r="EE227" s="78"/>
      <c r="EF227" s="78"/>
      <c r="EG227" s="78"/>
      <c r="EH227" s="78"/>
      <c r="EI227" s="78"/>
      <c r="EJ227" s="78"/>
      <c r="EK227" s="78"/>
      <c r="EL227" s="78"/>
      <c r="EM227" s="78"/>
      <c r="EN227" s="78"/>
      <c r="EO227" s="78"/>
      <c r="EP227" s="78"/>
      <c r="EQ227" s="78"/>
      <c r="ER227" s="78"/>
      <c r="ES227" s="78"/>
      <c r="ET227" s="78"/>
      <c r="EU227" s="78"/>
      <c r="EV227" s="78"/>
      <c r="EW227" s="78"/>
      <c r="EX227" s="78"/>
      <c r="EY227" s="78"/>
      <c r="EZ227" s="78"/>
      <c r="FA227" s="78"/>
      <c r="FB227" s="78"/>
      <c r="FC227" s="78"/>
      <c r="FD227" s="78"/>
      <c r="FE227" s="78"/>
      <c r="FF227" s="78"/>
      <c r="FG227" s="78"/>
      <c r="FH227" s="78"/>
      <c r="FI227" s="78"/>
      <c r="FJ227" s="78"/>
      <c r="FK227" s="78"/>
      <c r="FL227" s="78"/>
      <c r="FM227" s="78"/>
      <c r="FN227" s="78"/>
      <c r="FO227" s="78"/>
      <c r="FP227" s="78"/>
      <c r="FQ227" s="78"/>
      <c r="FR227" s="78"/>
      <c r="FS227" s="78"/>
      <c r="FT227" s="78"/>
      <c r="FU227" s="78"/>
      <c r="FV227" s="78"/>
      <c r="FW227" s="78"/>
      <c r="FX227" s="78"/>
      <c r="FY227" s="78"/>
      <c r="FZ227" s="78"/>
      <c r="GA227" s="78"/>
      <c r="GB227" s="78"/>
      <c r="GC227" s="78"/>
      <c r="GD227" s="78"/>
      <c r="GE227" s="78"/>
      <c r="GF227" s="78"/>
      <c r="GG227" s="78"/>
      <c r="GH227" s="78"/>
      <c r="GI227" s="78"/>
      <c r="GJ227" s="78"/>
      <c r="GK227" s="78"/>
      <c r="GL227" s="78"/>
      <c r="GM227" s="78"/>
      <c r="GN227" s="78"/>
      <c r="GO227" s="78"/>
      <c r="GP227" s="78"/>
      <c r="GQ227" s="78"/>
      <c r="GR227" s="78"/>
      <c r="GS227" s="78"/>
      <c r="GT227" s="78"/>
      <c r="GU227" s="78"/>
      <c r="GV227" s="78"/>
      <c r="GW227" s="78"/>
      <c r="GX227" s="78"/>
      <c r="GY227" s="78"/>
      <c r="GZ227" s="78"/>
      <c r="HA227" s="78"/>
      <c r="HB227" s="78"/>
      <c r="HC227" s="78"/>
      <c r="HD227" s="78"/>
      <c r="HE227" s="78"/>
      <c r="HF227" s="78"/>
      <c r="HG227" s="78"/>
      <c r="HH227" s="78"/>
      <c r="HI227" s="78"/>
      <c r="HJ227" s="78"/>
      <c r="HK227" s="78"/>
      <c r="HL227" s="78"/>
      <c r="HM227" s="78"/>
      <c r="HN227" s="78"/>
      <c r="HO227" s="78"/>
      <c r="HP227" s="78"/>
      <c r="HQ227" s="78"/>
      <c r="HR227" s="78"/>
      <c r="HS227" s="78"/>
      <c r="HT227" s="78"/>
      <c r="HU227" s="78"/>
      <c r="HV227" s="78"/>
      <c r="HW227" s="78"/>
      <c r="HX227" s="78"/>
      <c r="HY227" s="78"/>
      <c r="HZ227" s="78"/>
      <c r="IA227" s="78"/>
      <c r="IB227" s="78"/>
      <c r="IC227" s="78"/>
      <c r="ID227" s="78"/>
      <c r="IE227" s="78"/>
      <c r="IF227" s="78"/>
      <c r="IG227" s="78"/>
      <c r="IH227" s="78"/>
      <c r="II227" s="78"/>
      <c r="IJ227" s="78"/>
      <c r="IK227" s="78"/>
      <c r="IL227" s="78"/>
      <c r="IM227" s="78"/>
      <c r="IN227" s="78"/>
      <c r="IO227" s="78"/>
      <c r="IP227" s="78"/>
      <c r="IQ227" s="78"/>
      <c r="IR227" s="78"/>
      <c r="IS227" s="78"/>
      <c r="IT227" s="78"/>
      <c r="IU227" s="78"/>
      <c r="IV227" s="78"/>
      <c r="IW227" s="78"/>
    </row>
    <row r="228" spans="5:269" s="4" customFormat="1" ht="15">
      <c r="F228" s="64"/>
      <c r="H228" s="5"/>
      <c r="L228" s="6"/>
      <c r="R228" s="7"/>
      <c r="Z228" s="7"/>
      <c r="AD228" s="7"/>
      <c r="AF228" s="8"/>
      <c r="AP228" s="77"/>
      <c r="AQ228" s="77"/>
      <c r="AR228" s="77"/>
      <c r="AS228" s="77"/>
      <c r="AT228" s="77"/>
      <c r="AU228" s="77"/>
      <c r="AV228" s="77"/>
      <c r="AW228" s="77"/>
      <c r="AX228" s="77"/>
      <c r="AY228" s="77"/>
      <c r="AZ228" s="77"/>
      <c r="BA228" s="77"/>
      <c r="BB228" s="77"/>
      <c r="BC228" s="77"/>
      <c r="BD228" s="77"/>
      <c r="BE228" s="77"/>
      <c r="BF228" s="77"/>
      <c r="BG228" s="77"/>
      <c r="BH228" s="77"/>
      <c r="BI228" s="77"/>
      <c r="BJ228" s="77"/>
      <c r="BK228" s="77"/>
      <c r="BL228" s="77"/>
      <c r="BM228" s="77"/>
      <c r="BN228" s="77"/>
      <c r="BO228" s="77"/>
      <c r="BP228" s="77"/>
      <c r="BQ228" s="77"/>
      <c r="BR228" s="77"/>
      <c r="BS228" s="77"/>
      <c r="BT228" s="77"/>
      <c r="BU228" s="77"/>
      <c r="BV228" s="77"/>
      <c r="BW228" s="77"/>
      <c r="BX228" s="77"/>
      <c r="BY228" s="77"/>
      <c r="BZ228" s="77"/>
      <c r="CA228" s="77"/>
      <c r="CB228" s="77"/>
      <c r="CC228" s="77"/>
      <c r="CD228" s="77"/>
      <c r="CE228" s="77"/>
      <c r="CF228" s="77"/>
      <c r="CG228" s="77"/>
      <c r="CH228" s="77"/>
      <c r="CI228" s="77"/>
      <c r="CJ228" s="77"/>
      <c r="CK228" s="77"/>
      <c r="CL228" s="77"/>
      <c r="CM228" s="77"/>
      <c r="CN228" s="77"/>
      <c r="CO228" s="77"/>
      <c r="CP228" s="77"/>
      <c r="CQ228" s="77"/>
      <c r="CR228" s="77"/>
      <c r="CS228" s="77"/>
      <c r="CT228" s="77"/>
      <c r="CU228" s="77"/>
      <c r="CV228" s="77"/>
      <c r="CW228" s="77"/>
      <c r="CX228" s="77"/>
      <c r="CY228" s="77"/>
      <c r="CZ228" s="77"/>
      <c r="DA228" s="77"/>
      <c r="DB228" s="77"/>
      <c r="DC228" s="77"/>
      <c r="DD228" s="77"/>
      <c r="DE228" s="77"/>
      <c r="DF228" s="77"/>
      <c r="DG228" s="77"/>
      <c r="DH228" s="77"/>
      <c r="DI228" s="77"/>
      <c r="DJ228" s="77"/>
      <c r="DK228" s="77"/>
      <c r="DL228" s="77"/>
      <c r="DM228" s="77"/>
      <c r="DN228" s="77"/>
      <c r="DO228" s="77"/>
      <c r="DP228" s="77"/>
      <c r="DQ228" s="77"/>
      <c r="DR228" s="77"/>
      <c r="DS228" s="77"/>
      <c r="DT228" s="77"/>
      <c r="DU228" s="77"/>
      <c r="DV228" s="77"/>
      <c r="DW228" s="77"/>
      <c r="DX228" s="77"/>
      <c r="DY228" s="77"/>
      <c r="DZ228" s="77"/>
      <c r="EA228" s="77"/>
      <c r="EB228" s="77"/>
      <c r="EC228" s="77"/>
      <c r="ED228" s="77"/>
      <c r="EE228" s="77"/>
      <c r="EF228" s="77"/>
      <c r="EG228" s="77"/>
      <c r="EH228" s="77"/>
      <c r="EI228" s="77"/>
      <c r="EJ228" s="77"/>
      <c r="EK228" s="77"/>
      <c r="EL228" s="77"/>
      <c r="EM228" s="77"/>
      <c r="EN228" s="77"/>
      <c r="EO228" s="77"/>
      <c r="EP228" s="77"/>
      <c r="EQ228" s="77"/>
      <c r="ER228" s="77"/>
      <c r="ES228" s="77"/>
      <c r="ET228" s="77"/>
      <c r="EU228" s="77"/>
      <c r="EV228" s="77"/>
      <c r="EW228" s="77"/>
      <c r="EX228" s="77"/>
      <c r="EY228" s="77"/>
      <c r="EZ228" s="77"/>
      <c r="FA228" s="77"/>
      <c r="FB228" s="77"/>
      <c r="FC228" s="77"/>
      <c r="FD228" s="77"/>
      <c r="FE228" s="77"/>
      <c r="FF228" s="77"/>
      <c r="FG228" s="77"/>
      <c r="FH228" s="77"/>
      <c r="FI228" s="77"/>
      <c r="FJ228" s="77"/>
      <c r="FK228" s="77"/>
      <c r="FL228" s="77"/>
      <c r="FM228" s="77"/>
      <c r="FN228" s="77"/>
      <c r="FO228" s="77"/>
      <c r="FP228" s="77"/>
      <c r="FQ228" s="77"/>
      <c r="FR228" s="77"/>
      <c r="FS228" s="77"/>
      <c r="FT228" s="77"/>
      <c r="FU228" s="77"/>
      <c r="FV228" s="77"/>
      <c r="FW228" s="77"/>
      <c r="FX228" s="77"/>
      <c r="FY228" s="77"/>
      <c r="FZ228" s="77"/>
      <c r="GA228" s="77"/>
      <c r="GB228" s="77"/>
      <c r="GC228" s="77"/>
      <c r="GD228" s="77"/>
      <c r="GE228" s="77"/>
      <c r="GF228" s="77"/>
      <c r="GG228" s="77"/>
      <c r="GH228" s="77"/>
      <c r="GI228" s="77"/>
      <c r="GJ228" s="77"/>
      <c r="GK228" s="77"/>
      <c r="GL228" s="77"/>
      <c r="GM228" s="77"/>
      <c r="GN228" s="77"/>
      <c r="GO228" s="77"/>
      <c r="GP228" s="77"/>
      <c r="GQ228" s="77"/>
      <c r="GR228" s="77"/>
      <c r="GS228" s="77"/>
      <c r="GT228" s="77"/>
      <c r="GU228" s="77"/>
      <c r="GV228" s="77"/>
      <c r="GW228" s="77"/>
      <c r="GX228" s="77"/>
      <c r="GY228" s="77"/>
      <c r="GZ228" s="77"/>
      <c r="HA228" s="77"/>
      <c r="HB228" s="77"/>
      <c r="HC228" s="77"/>
      <c r="HD228" s="77"/>
      <c r="HE228" s="77"/>
      <c r="HF228" s="77"/>
      <c r="HG228" s="77"/>
      <c r="HH228" s="77"/>
      <c r="HI228" s="77"/>
      <c r="HJ228" s="77"/>
      <c r="HK228" s="77"/>
      <c r="HL228" s="77"/>
      <c r="HM228" s="77"/>
      <c r="HN228" s="77"/>
      <c r="HO228" s="77"/>
      <c r="HP228" s="77"/>
      <c r="HQ228" s="77"/>
      <c r="HR228" s="77"/>
      <c r="HS228" s="77"/>
      <c r="HT228" s="77"/>
      <c r="HU228" s="77"/>
      <c r="HV228" s="77"/>
      <c r="HW228" s="77"/>
      <c r="HX228" s="77"/>
      <c r="HY228" s="77"/>
      <c r="HZ228" s="77"/>
      <c r="IA228" s="77"/>
      <c r="IB228" s="77"/>
      <c r="IC228" s="77"/>
      <c r="ID228" s="77"/>
      <c r="IE228" s="77"/>
      <c r="IF228" s="77"/>
      <c r="IG228" s="77"/>
      <c r="IH228" s="77"/>
      <c r="II228" s="77"/>
      <c r="IJ228" s="77"/>
      <c r="IK228" s="77"/>
      <c r="IL228" s="77"/>
      <c r="IM228" s="77"/>
      <c r="IN228" s="77"/>
      <c r="IO228" s="77"/>
      <c r="IP228" s="77"/>
      <c r="IQ228" s="77"/>
      <c r="IR228" s="77"/>
      <c r="IS228" s="77"/>
      <c r="IT228" s="77"/>
      <c r="IU228" s="77"/>
      <c r="IV228" s="77"/>
      <c r="IW228" s="77"/>
    </row>
    <row r="229" spans="5:269" s="4" customFormat="1" ht="15" hidden="1" outlineLevel="1">
      <c r="F229" s="64"/>
      <c r="H229" s="5"/>
      <c r="L229" s="6"/>
      <c r="R229" s="7"/>
      <c r="Z229" s="7"/>
      <c r="AD229" s="7"/>
      <c r="AF229" s="8"/>
      <c r="AP229" s="77"/>
      <c r="AQ229" s="77"/>
      <c r="AR229" s="77"/>
      <c r="AS229" s="77"/>
      <c r="AT229" s="77"/>
      <c r="AU229" s="77"/>
      <c r="AV229" s="77"/>
      <c r="AW229" s="77"/>
      <c r="AX229" s="77"/>
      <c r="AY229" s="77"/>
      <c r="AZ229" s="77"/>
      <c r="BA229" s="77"/>
      <c r="BB229" s="77"/>
      <c r="BC229" s="77"/>
      <c r="BD229" s="77"/>
      <c r="BE229" s="77"/>
      <c r="BF229" s="77"/>
      <c r="BG229" s="77"/>
      <c r="BH229" s="77"/>
      <c r="BI229" s="77"/>
      <c r="BJ229" s="77"/>
      <c r="BK229" s="77"/>
      <c r="BL229" s="77"/>
      <c r="BM229" s="77"/>
      <c r="BN229" s="77"/>
      <c r="BO229" s="77"/>
      <c r="BP229" s="77"/>
      <c r="BQ229" s="77"/>
      <c r="BR229" s="77"/>
      <c r="BS229" s="77"/>
      <c r="BT229" s="77"/>
      <c r="BU229" s="77"/>
      <c r="BV229" s="77"/>
      <c r="BW229" s="77"/>
      <c r="BX229" s="77"/>
      <c r="BY229" s="77"/>
      <c r="BZ229" s="77"/>
      <c r="CA229" s="77"/>
      <c r="CB229" s="77"/>
      <c r="CC229" s="77"/>
      <c r="CD229" s="77"/>
      <c r="CE229" s="77"/>
      <c r="CF229" s="77"/>
      <c r="CG229" s="77"/>
      <c r="CH229" s="77"/>
      <c r="CI229" s="77"/>
      <c r="CJ229" s="77"/>
      <c r="CK229" s="77"/>
      <c r="CL229" s="77"/>
      <c r="CM229" s="77"/>
      <c r="CN229" s="77"/>
      <c r="CO229" s="77"/>
      <c r="CP229" s="77"/>
      <c r="CQ229" s="77"/>
      <c r="CR229" s="77"/>
      <c r="CS229" s="77"/>
      <c r="CT229" s="77"/>
      <c r="CU229" s="77"/>
      <c r="CV229" s="77"/>
      <c r="CW229" s="77"/>
      <c r="CX229" s="77"/>
      <c r="CY229" s="77"/>
      <c r="CZ229" s="77"/>
      <c r="DA229" s="77"/>
      <c r="DB229" s="77"/>
      <c r="DC229" s="77"/>
      <c r="DD229" s="77"/>
      <c r="DE229" s="77"/>
      <c r="DF229" s="77"/>
      <c r="DG229" s="77"/>
      <c r="DH229" s="77"/>
      <c r="DI229" s="77"/>
      <c r="DJ229" s="77"/>
      <c r="DK229" s="77"/>
      <c r="DL229" s="77"/>
      <c r="DM229" s="77"/>
      <c r="DN229" s="77"/>
      <c r="DO229" s="77"/>
      <c r="DP229" s="77"/>
      <c r="DQ229" s="77"/>
      <c r="DR229" s="77"/>
      <c r="DS229" s="77"/>
      <c r="DT229" s="77"/>
      <c r="DU229" s="77"/>
      <c r="DV229" s="77"/>
      <c r="DW229" s="77"/>
      <c r="DX229" s="77"/>
      <c r="DY229" s="77"/>
      <c r="DZ229" s="77"/>
      <c r="EA229" s="77"/>
      <c r="EB229" s="77"/>
      <c r="EC229" s="77"/>
      <c r="ED229" s="77"/>
      <c r="EE229" s="77"/>
      <c r="EF229" s="77"/>
      <c r="EG229" s="77"/>
      <c r="EH229" s="77"/>
      <c r="EI229" s="77"/>
      <c r="EJ229" s="77"/>
      <c r="EK229" s="77"/>
      <c r="EL229" s="77"/>
      <c r="EM229" s="77"/>
      <c r="EN229" s="77"/>
      <c r="EO229" s="77"/>
      <c r="EP229" s="77"/>
      <c r="EQ229" s="77"/>
      <c r="ER229" s="77"/>
      <c r="ES229" s="77"/>
      <c r="ET229" s="77"/>
      <c r="EU229" s="77"/>
      <c r="EV229" s="77"/>
      <c r="EW229" s="77"/>
      <c r="EX229" s="77"/>
      <c r="EY229" s="77"/>
      <c r="EZ229" s="77"/>
      <c r="FA229" s="77"/>
      <c r="FB229" s="77"/>
      <c r="FC229" s="77"/>
      <c r="FD229" s="77"/>
      <c r="FE229" s="77"/>
      <c r="FF229" s="77"/>
      <c r="FG229" s="77"/>
      <c r="FH229" s="77"/>
      <c r="FI229" s="77"/>
      <c r="FJ229" s="77"/>
      <c r="FK229" s="77"/>
      <c r="FL229" s="77"/>
      <c r="FM229" s="77"/>
      <c r="FN229" s="77"/>
      <c r="FO229" s="77"/>
      <c r="FP229" s="77"/>
      <c r="FQ229" s="77"/>
      <c r="FR229" s="77"/>
      <c r="FS229" s="77"/>
      <c r="FT229" s="77"/>
      <c r="FU229" s="77"/>
      <c r="FV229" s="77"/>
      <c r="FW229" s="77"/>
      <c r="FX229" s="77"/>
      <c r="FY229" s="77"/>
      <c r="FZ229" s="77"/>
      <c r="GA229" s="77"/>
      <c r="GB229" s="77"/>
      <c r="GC229" s="77"/>
      <c r="GD229" s="77"/>
      <c r="GE229" s="77"/>
      <c r="GF229" s="77"/>
      <c r="GG229" s="77"/>
      <c r="GH229" s="77"/>
      <c r="GI229" s="77"/>
      <c r="GJ229" s="77"/>
      <c r="GK229" s="77"/>
      <c r="GL229" s="77"/>
      <c r="GM229" s="77"/>
      <c r="GN229" s="77"/>
      <c r="GO229" s="77"/>
      <c r="GP229" s="77"/>
      <c r="GQ229" s="77"/>
      <c r="GR229" s="77"/>
      <c r="GS229" s="77"/>
      <c r="GT229" s="77"/>
      <c r="GU229" s="77"/>
      <c r="GV229" s="77"/>
      <c r="GW229" s="77"/>
      <c r="GX229" s="77"/>
      <c r="GY229" s="77"/>
      <c r="GZ229" s="77"/>
      <c r="HA229" s="77"/>
      <c r="HB229" s="77"/>
      <c r="HC229" s="77"/>
      <c r="HD229" s="77"/>
      <c r="HE229" s="77"/>
      <c r="HF229" s="77"/>
      <c r="HG229" s="77"/>
      <c r="HH229" s="77"/>
      <c r="HI229" s="77"/>
      <c r="HJ229" s="77"/>
      <c r="HK229" s="77"/>
      <c r="HL229" s="77"/>
      <c r="HM229" s="77"/>
      <c r="HN229" s="77"/>
      <c r="HO229" s="77"/>
      <c r="HP229" s="77"/>
      <c r="HQ229" s="77"/>
      <c r="HR229" s="77"/>
      <c r="HS229" s="77"/>
      <c r="HT229" s="77"/>
      <c r="HU229" s="77"/>
      <c r="HV229" s="77"/>
      <c r="HW229" s="77"/>
      <c r="HX229" s="77"/>
      <c r="HY229" s="77"/>
      <c r="HZ229" s="77"/>
      <c r="IA229" s="77"/>
      <c r="IB229" s="77"/>
      <c r="IC229" s="77"/>
      <c r="ID229" s="77"/>
      <c r="IE229" s="77"/>
      <c r="IF229" s="77"/>
      <c r="IG229" s="77"/>
      <c r="IH229" s="77"/>
      <c r="II229" s="77"/>
      <c r="IJ229" s="77"/>
      <c r="IK229" s="77"/>
      <c r="IL229" s="77"/>
      <c r="IM229" s="77"/>
      <c r="IN229" s="77"/>
      <c r="IO229" s="77"/>
      <c r="IP229" s="77"/>
      <c r="IQ229" s="77"/>
      <c r="IR229" s="77"/>
      <c r="IS229" s="77"/>
      <c r="IT229" s="77"/>
      <c r="IU229" s="77"/>
      <c r="IV229" s="77"/>
      <c r="IW229" s="77"/>
    </row>
    <row r="230" spans="5:269" s="4" customFormat="1" ht="15" hidden="1" outlineLevel="1">
      <c r="E230" s="312"/>
      <c r="F230" s="310" t="s">
        <v>234</v>
      </c>
      <c r="G230" s="311" t="s">
        <v>254</v>
      </c>
      <c r="H230" s="312"/>
      <c r="I230" s="312"/>
      <c r="J230" s="312"/>
      <c r="K230" s="311" t="s">
        <v>284</v>
      </c>
      <c r="L230" s="313"/>
      <c r="M230" s="312"/>
      <c r="N230" s="312"/>
      <c r="O230" s="312"/>
      <c r="P230" s="311" t="s">
        <v>255</v>
      </c>
      <c r="Q230" s="312"/>
      <c r="R230" s="314"/>
      <c r="S230" s="312"/>
      <c r="T230" s="312"/>
      <c r="U230" s="311" t="s">
        <v>250</v>
      </c>
      <c r="V230" s="312"/>
      <c r="W230" s="312"/>
      <c r="X230" s="312"/>
      <c r="Y230" s="311" t="s">
        <v>985</v>
      </c>
      <c r="Z230" s="312"/>
      <c r="AA230" s="312"/>
      <c r="AB230" s="312"/>
      <c r="AC230" s="312"/>
      <c r="AD230" s="314"/>
      <c r="AE230" s="312"/>
      <c r="AF230" s="315"/>
      <c r="AG230" s="312"/>
      <c r="AH230" s="312"/>
      <c r="AI230" s="312"/>
      <c r="AJ230" s="312"/>
      <c r="AK230" s="312"/>
      <c r="AL230" s="312"/>
      <c r="AM230" s="312"/>
      <c r="AN230" s="312"/>
      <c r="AO230" s="312"/>
      <c r="AP230" s="312"/>
      <c r="AQ230" s="312"/>
      <c r="AR230" s="312"/>
      <c r="AS230" s="312"/>
      <c r="AT230" s="312"/>
      <c r="AU230" s="312"/>
      <c r="AV230" s="312"/>
      <c r="AW230" s="312"/>
      <c r="AX230" s="312"/>
      <c r="AY230" s="312"/>
      <c r="AZ230" s="312"/>
      <c r="BA230" s="312"/>
      <c r="BB230" s="312"/>
      <c r="BC230" s="312"/>
      <c r="BD230" s="312"/>
      <c r="BE230" s="312"/>
      <c r="BF230" s="312"/>
      <c r="BG230" s="312"/>
      <c r="BH230" s="312" t="s">
        <v>805</v>
      </c>
      <c r="BI230" s="312"/>
      <c r="BJ230" s="312"/>
      <c r="BK230" s="312"/>
      <c r="BL230" s="312"/>
      <c r="BM230" s="312"/>
      <c r="BN230" s="312"/>
      <c r="BO230" s="312"/>
      <c r="BP230" s="312"/>
      <c r="BQ230" s="312"/>
      <c r="BR230" s="312"/>
      <c r="BS230" s="312"/>
      <c r="BT230" s="312"/>
      <c r="BU230" s="312"/>
      <c r="BV230" s="312"/>
      <c r="BW230" s="312"/>
      <c r="BX230" s="312"/>
      <c r="BY230" s="312"/>
      <c r="BZ230" s="312"/>
      <c r="CA230" s="312"/>
      <c r="CB230" s="312"/>
      <c r="CC230" s="312"/>
      <c r="CD230" s="312"/>
      <c r="CE230" s="312"/>
      <c r="CF230" s="312"/>
      <c r="CG230" s="312"/>
      <c r="CH230" s="312"/>
      <c r="CI230" s="312"/>
      <c r="CJ230" s="312"/>
      <c r="CK230" s="312"/>
      <c r="CL230" s="312"/>
      <c r="CM230" s="312"/>
      <c r="CN230" s="312"/>
      <c r="CO230" s="312"/>
      <c r="CP230" s="312"/>
      <c r="CQ230" s="312"/>
      <c r="CR230" s="312"/>
      <c r="CS230" s="312"/>
      <c r="CT230" s="312"/>
      <c r="CU230" s="312"/>
      <c r="CV230" s="312"/>
      <c r="CW230" s="312"/>
      <c r="CX230" s="312"/>
      <c r="CY230" s="312"/>
      <c r="CZ230" s="312"/>
      <c r="DA230" s="312"/>
      <c r="DB230" s="312"/>
      <c r="DC230" s="312"/>
      <c r="DD230" s="312"/>
      <c r="DE230" s="312"/>
      <c r="DF230" s="312"/>
      <c r="DG230" s="312"/>
      <c r="DH230" s="312"/>
      <c r="DI230" s="312"/>
      <c r="DJ230" s="312"/>
      <c r="DK230" s="312"/>
      <c r="DL230" s="312"/>
      <c r="DM230" s="312"/>
      <c r="DN230" s="312"/>
      <c r="DO230" s="312"/>
      <c r="DP230" s="312"/>
      <c r="DQ230" s="312"/>
      <c r="DR230" s="312"/>
      <c r="DS230" s="312"/>
      <c r="DT230" s="312"/>
      <c r="DU230" s="312"/>
      <c r="DV230" s="312"/>
      <c r="DW230" s="312"/>
      <c r="DX230" s="312"/>
      <c r="DY230" s="312"/>
      <c r="DZ230" s="312"/>
      <c r="EA230" s="312"/>
      <c r="EB230" s="312"/>
      <c r="EC230" s="312"/>
      <c r="ED230" s="77"/>
      <c r="EE230" s="77"/>
      <c r="EF230" s="77"/>
      <c r="EG230" s="77"/>
      <c r="EH230" s="77"/>
      <c r="EI230" s="77"/>
      <c r="EJ230" s="77"/>
      <c r="EK230" s="77"/>
      <c r="EL230" s="77"/>
      <c r="EM230" s="77"/>
      <c r="EN230" s="77"/>
      <c r="EO230" s="77"/>
      <c r="EP230" s="77"/>
      <c r="EQ230" s="77"/>
      <c r="ER230" s="77"/>
      <c r="ES230" s="77"/>
      <c r="ET230" s="77"/>
      <c r="EU230" s="77"/>
      <c r="EV230" s="77"/>
      <c r="EW230" s="77"/>
      <c r="EX230" s="77"/>
      <c r="EY230" s="77"/>
      <c r="EZ230" s="77"/>
      <c r="FA230" s="77"/>
      <c r="FB230" s="77"/>
      <c r="FC230" s="77"/>
      <c r="FD230" s="77"/>
      <c r="FE230" s="77"/>
      <c r="FF230" s="77"/>
      <c r="FG230" s="77"/>
      <c r="FH230" s="77"/>
      <c r="FI230" s="77"/>
      <c r="FJ230" s="77"/>
      <c r="FK230" s="77"/>
      <c r="FL230" s="77"/>
      <c r="FM230" s="77"/>
      <c r="FN230" s="77"/>
      <c r="FO230" s="77"/>
      <c r="FP230" s="77"/>
      <c r="FQ230" s="77"/>
      <c r="FR230" s="77"/>
      <c r="FS230" s="77"/>
      <c r="FT230" s="77"/>
      <c r="FU230" s="77"/>
      <c r="FV230" s="77"/>
      <c r="FW230" s="77"/>
      <c r="FX230" s="77"/>
      <c r="FY230" s="77"/>
      <c r="FZ230" s="77"/>
      <c r="GA230" s="77"/>
      <c r="GB230" s="77"/>
      <c r="GC230" s="77"/>
      <c r="GD230" s="77"/>
      <c r="GE230" s="77"/>
      <c r="GF230" s="77"/>
      <c r="GG230" s="77"/>
      <c r="GH230" s="77"/>
      <c r="GI230" s="77"/>
      <c r="GJ230" s="77"/>
      <c r="GK230" s="77"/>
      <c r="GL230" s="77"/>
      <c r="GM230" s="77"/>
      <c r="GN230" s="77"/>
      <c r="GO230" s="77"/>
      <c r="GP230" s="77"/>
      <c r="GQ230" s="77"/>
      <c r="GR230" s="77"/>
      <c r="GS230" s="77"/>
      <c r="GT230" s="77"/>
      <c r="GU230" s="77"/>
      <c r="GV230" s="77"/>
      <c r="GW230" s="77"/>
      <c r="GX230" s="77"/>
      <c r="GY230" s="77"/>
      <c r="GZ230" s="77"/>
      <c r="HA230" s="77"/>
      <c r="HB230" s="77"/>
      <c r="HC230" s="77"/>
      <c r="HD230" s="77"/>
      <c r="HE230" s="77"/>
      <c r="HF230" s="77"/>
      <c r="HG230" s="77"/>
      <c r="HH230" s="77"/>
      <c r="HI230" s="77"/>
      <c r="HJ230" s="77"/>
      <c r="HK230" s="77"/>
      <c r="HL230" s="77"/>
      <c r="HM230" s="77"/>
      <c r="HN230" s="77"/>
      <c r="HO230" s="77"/>
      <c r="HP230" s="77"/>
      <c r="HQ230" s="77"/>
      <c r="HR230" s="77"/>
      <c r="HS230" s="77"/>
      <c r="HT230" s="77"/>
      <c r="HU230" s="77"/>
      <c r="HV230" s="77"/>
      <c r="HW230" s="77"/>
      <c r="HX230" s="77"/>
      <c r="HY230" s="77"/>
      <c r="HZ230" s="77"/>
      <c r="IA230" s="77"/>
      <c r="IB230" s="77"/>
      <c r="IC230" s="77"/>
      <c r="ID230" s="77"/>
      <c r="IE230" s="77"/>
      <c r="IF230" s="77"/>
      <c r="IG230" s="77"/>
      <c r="IH230" s="77"/>
      <c r="II230" s="77"/>
      <c r="IJ230" s="77"/>
      <c r="IK230" s="77"/>
      <c r="IL230" s="77"/>
      <c r="IM230" s="77"/>
      <c r="IN230" s="77"/>
      <c r="IO230" s="77"/>
      <c r="IP230" s="77"/>
      <c r="IQ230" s="77"/>
      <c r="IR230" s="77"/>
      <c r="IS230" s="77"/>
      <c r="IT230" s="77"/>
      <c r="IU230" s="77"/>
      <c r="IV230" s="77"/>
      <c r="IW230" s="77"/>
      <c r="IX230" s="77"/>
      <c r="IY230" s="77"/>
      <c r="IZ230" s="77"/>
      <c r="JA230" s="77"/>
      <c r="JB230" s="77"/>
      <c r="JC230" s="77"/>
      <c r="JD230" s="77"/>
      <c r="JE230" s="77"/>
      <c r="JF230" s="77"/>
      <c r="JG230" s="77"/>
    </row>
    <row r="231" spans="5:269" s="4" customFormat="1" ht="15" hidden="1" outlineLevel="1">
      <c r="E231" s="305"/>
      <c r="F231" s="304"/>
      <c r="G231" s="305"/>
      <c r="H231" s="305"/>
      <c r="I231" s="305"/>
      <c r="J231" s="305"/>
      <c r="K231" s="305"/>
      <c r="L231" s="306"/>
      <c r="M231" s="305"/>
      <c r="N231" s="305"/>
      <c r="O231" s="305"/>
      <c r="P231" s="305"/>
      <c r="Q231" s="305"/>
      <c r="R231" s="307"/>
      <c r="S231" s="305"/>
      <c r="T231" s="305"/>
      <c r="U231" s="305"/>
      <c r="V231" s="305"/>
      <c r="W231" s="305"/>
      <c r="X231" s="305"/>
      <c r="Y231" s="305"/>
      <c r="Z231" s="305"/>
      <c r="AA231" s="305"/>
      <c r="AB231" s="305"/>
      <c r="AC231" s="305"/>
      <c r="AD231" s="307"/>
      <c r="AE231" s="305"/>
      <c r="AF231" s="308"/>
      <c r="AG231" s="305"/>
      <c r="AH231" s="305"/>
      <c r="AI231" s="305"/>
      <c r="AJ231" s="305"/>
      <c r="AK231" s="305"/>
      <c r="AL231" s="305"/>
      <c r="AM231" s="305"/>
      <c r="AN231" s="305"/>
      <c r="AO231" s="305"/>
      <c r="AP231" s="305"/>
      <c r="AQ231" s="305"/>
      <c r="AR231" s="305"/>
      <c r="AS231" s="305"/>
      <c r="AT231" s="305"/>
      <c r="AU231" s="305"/>
      <c r="AV231" s="305"/>
      <c r="AW231" s="305"/>
      <c r="AX231" s="305"/>
      <c r="AY231" s="305"/>
      <c r="AZ231" s="305"/>
      <c r="BA231" s="305"/>
      <c r="BB231" s="305"/>
      <c r="BC231" s="305"/>
      <c r="BD231" s="305"/>
      <c r="BE231" s="305"/>
      <c r="BF231" s="305"/>
      <c r="BG231" s="305"/>
      <c r="BH231" s="323"/>
      <c r="BI231" s="77"/>
      <c r="BJ231" s="77"/>
      <c r="BK231" s="77"/>
      <c r="BL231" s="77"/>
      <c r="BM231" s="77"/>
      <c r="BN231" s="77"/>
      <c r="BO231" s="77"/>
      <c r="BP231" s="77"/>
      <c r="BQ231" s="77"/>
      <c r="BR231" s="77"/>
      <c r="BS231" s="77"/>
      <c r="BT231" s="77"/>
      <c r="BU231" s="77"/>
      <c r="BV231" s="77"/>
      <c r="BW231" s="77"/>
      <c r="BX231" s="77"/>
      <c r="BY231" s="77"/>
      <c r="BZ231" s="77"/>
      <c r="CA231" s="77"/>
      <c r="CB231" s="77"/>
      <c r="CC231" s="77"/>
      <c r="CD231" s="77"/>
      <c r="CE231" s="77"/>
      <c r="CF231" s="77"/>
      <c r="CG231" s="77"/>
      <c r="CH231" s="77"/>
      <c r="CI231" s="77"/>
      <c r="CJ231" s="77"/>
      <c r="CK231" s="77"/>
      <c r="CL231" s="77"/>
      <c r="CM231" s="77"/>
      <c r="CN231" s="77"/>
      <c r="CO231" s="77"/>
      <c r="CP231" s="77"/>
      <c r="CQ231" s="77"/>
      <c r="CR231" s="77"/>
      <c r="CS231" s="77"/>
      <c r="CT231" s="77"/>
      <c r="CU231" s="77"/>
      <c r="CV231" s="77"/>
      <c r="CW231" s="77"/>
      <c r="CX231" s="77"/>
      <c r="CY231" s="77"/>
      <c r="CZ231" s="77"/>
      <c r="DA231" s="77"/>
      <c r="DB231" s="77"/>
      <c r="DC231" s="77"/>
      <c r="DD231" s="77"/>
      <c r="DE231" s="77"/>
      <c r="DG231" s="407" t="s">
        <v>839</v>
      </c>
      <c r="DH231" s="407" t="s">
        <v>843</v>
      </c>
      <c r="DI231" s="407" t="s">
        <v>842</v>
      </c>
      <c r="DJ231" s="407" t="s">
        <v>844</v>
      </c>
      <c r="DK231" s="407" t="s">
        <v>845</v>
      </c>
      <c r="DL231" s="407" t="s">
        <v>859</v>
      </c>
      <c r="DM231" s="407" t="s">
        <v>858</v>
      </c>
      <c r="DN231" s="77"/>
      <c r="DO231" s="77"/>
      <c r="DP231" s="77"/>
      <c r="DQ231" s="77"/>
      <c r="DR231" s="77"/>
      <c r="DS231" s="77"/>
      <c r="DT231" s="77"/>
      <c r="DU231" s="77"/>
      <c r="DV231" s="77"/>
      <c r="DW231" s="77"/>
      <c r="DX231" s="77"/>
      <c r="DY231" s="77"/>
      <c r="DZ231" s="77"/>
      <c r="EA231" s="77"/>
      <c r="EB231" s="77"/>
      <c r="EC231" s="77"/>
      <c r="ED231" s="77"/>
      <c r="EE231" s="77"/>
      <c r="EF231" s="77"/>
      <c r="EG231" s="77"/>
      <c r="EH231" s="77"/>
      <c r="EI231" s="77"/>
      <c r="EJ231" s="77"/>
      <c r="EK231" s="77"/>
      <c r="EL231" s="77"/>
      <c r="EM231" s="77"/>
      <c r="EN231" s="77"/>
      <c r="EO231" s="77"/>
      <c r="EP231" s="77"/>
      <c r="EQ231" s="77"/>
      <c r="ER231" s="77"/>
      <c r="ES231" s="77"/>
      <c r="ET231" s="77"/>
      <c r="EU231" s="77"/>
      <c r="EV231" s="77"/>
      <c r="EW231" s="77"/>
      <c r="EX231" s="77"/>
      <c r="EY231" s="77"/>
      <c r="EZ231" s="77"/>
      <c r="FA231" s="77"/>
      <c r="FB231" s="77"/>
      <c r="FC231" s="77"/>
      <c r="FD231" s="77"/>
      <c r="FE231" s="77"/>
      <c r="FF231" s="77"/>
      <c r="FG231" s="77"/>
      <c r="FH231" s="77"/>
      <c r="FI231" s="77"/>
      <c r="FJ231" s="77"/>
      <c r="FK231" s="77"/>
      <c r="FL231" s="77"/>
      <c r="FM231" s="77"/>
      <c r="FN231" s="77"/>
      <c r="FO231" s="77"/>
      <c r="FP231" s="77"/>
      <c r="FQ231" s="77"/>
      <c r="FR231" s="77"/>
      <c r="FS231" s="77"/>
      <c r="FT231" s="77"/>
      <c r="FU231" s="77"/>
      <c r="FV231" s="77"/>
      <c r="FW231" s="77"/>
      <c r="FX231" s="77"/>
      <c r="FY231" s="77"/>
      <c r="FZ231" s="77"/>
      <c r="GA231" s="77"/>
      <c r="GB231" s="77"/>
      <c r="GC231" s="77"/>
      <c r="GD231" s="77"/>
      <c r="GE231" s="77"/>
      <c r="GF231" s="77"/>
      <c r="GG231" s="77"/>
      <c r="GH231" s="77"/>
      <c r="GI231" s="77"/>
      <c r="GJ231" s="77"/>
      <c r="GK231" s="77"/>
      <c r="GL231" s="77"/>
      <c r="GM231" s="77"/>
      <c r="GN231" s="77"/>
      <c r="GO231" s="77"/>
      <c r="GP231" s="77"/>
      <c r="GQ231" s="77"/>
      <c r="GR231" s="77"/>
      <c r="GS231" s="77"/>
      <c r="GT231" s="77"/>
      <c r="GU231" s="77"/>
      <c r="GV231" s="77"/>
      <c r="GW231" s="77"/>
      <c r="GX231" s="77"/>
      <c r="GY231" s="77"/>
      <c r="GZ231" s="77"/>
      <c r="HA231" s="77"/>
      <c r="HB231" s="77"/>
      <c r="HC231" s="77"/>
      <c r="HD231" s="77"/>
      <c r="HE231" s="77"/>
      <c r="HF231" s="77"/>
      <c r="HG231" s="77"/>
      <c r="HH231" s="77"/>
      <c r="HI231" s="77"/>
      <c r="HJ231" s="77"/>
      <c r="HK231" s="77"/>
      <c r="HL231" s="77"/>
      <c r="HM231" s="77"/>
      <c r="HN231" s="77"/>
      <c r="HO231" s="77"/>
      <c r="HP231" s="77"/>
      <c r="HQ231" s="77"/>
      <c r="HR231" s="77"/>
      <c r="HS231" s="77"/>
      <c r="HT231" s="77"/>
      <c r="HU231" s="77"/>
      <c r="HV231" s="77"/>
      <c r="HW231" s="77"/>
      <c r="HX231" s="77"/>
      <c r="HY231" s="77"/>
      <c r="HZ231" s="77"/>
      <c r="IA231" s="77"/>
      <c r="IB231" s="77"/>
      <c r="IC231" s="77"/>
      <c r="ID231" s="77"/>
      <c r="IE231" s="77"/>
      <c r="IF231" s="77"/>
      <c r="IG231" s="77"/>
      <c r="IH231" s="77"/>
      <c r="II231" s="77"/>
      <c r="IJ231" s="77"/>
      <c r="IK231" s="77"/>
      <c r="IL231" s="77"/>
      <c r="IM231" s="77"/>
      <c r="IN231" s="77"/>
      <c r="IO231" s="77"/>
      <c r="IP231" s="77"/>
      <c r="IQ231" s="77"/>
      <c r="IR231" s="77"/>
      <c r="IS231" s="77"/>
      <c r="IT231" s="77"/>
      <c r="IU231" s="77"/>
      <c r="IV231" s="77"/>
      <c r="IW231" s="77"/>
      <c r="IX231" s="77"/>
      <c r="IY231" s="77"/>
      <c r="IZ231" s="77"/>
      <c r="JA231" s="77"/>
      <c r="JB231" s="77"/>
      <c r="JC231" s="77"/>
      <c r="JD231" s="77"/>
      <c r="JE231" s="77"/>
      <c r="JF231" s="77"/>
      <c r="JG231" s="77"/>
    </row>
    <row r="232" spans="5:269" s="4" customFormat="1" ht="15" hidden="1" outlineLevel="1">
      <c r="E232" s="305"/>
      <c r="F232" s="304"/>
      <c r="G232" s="309" t="s">
        <v>806</v>
      </c>
      <c r="H232" s="305"/>
      <c r="I232" s="305"/>
      <c r="J232" s="305"/>
      <c r="K232" s="309" t="s">
        <v>810</v>
      </c>
      <c r="L232" s="306"/>
      <c r="M232" s="305"/>
      <c r="N232" s="305"/>
      <c r="O232" s="305"/>
      <c r="P232" s="309" t="s">
        <v>810</v>
      </c>
      <c r="Q232" s="305"/>
      <c r="R232" s="307"/>
      <c r="S232" s="305"/>
      <c r="T232" s="305"/>
      <c r="U232" s="309" t="s">
        <v>820</v>
      </c>
      <c r="V232" s="305"/>
      <c r="W232" s="305"/>
      <c r="X232" s="305"/>
      <c r="Y232" s="309" t="s">
        <v>823</v>
      </c>
      <c r="Z232" s="305"/>
      <c r="AA232" s="305"/>
      <c r="AB232" s="305"/>
      <c r="AC232" s="305"/>
      <c r="AD232" s="305"/>
      <c r="AE232" s="305"/>
      <c r="AF232" s="308"/>
      <c r="AG232" s="305"/>
      <c r="AH232" s="305"/>
      <c r="AI232" s="305"/>
      <c r="AJ232" s="305"/>
      <c r="AK232" s="305"/>
      <c r="AL232" s="305"/>
      <c r="AM232" s="305"/>
      <c r="AN232" s="305"/>
      <c r="AO232" s="305"/>
      <c r="AP232" s="305"/>
      <c r="AQ232" s="305"/>
      <c r="AR232" s="305"/>
      <c r="AS232" s="305"/>
      <c r="AT232" s="305"/>
      <c r="AU232" s="305"/>
      <c r="AV232" s="305"/>
      <c r="AW232" s="305"/>
      <c r="AX232" s="305"/>
      <c r="AY232" s="305"/>
      <c r="AZ232" s="305"/>
      <c r="BA232" s="305"/>
      <c r="BB232" s="305"/>
      <c r="BC232" s="305"/>
      <c r="BD232" s="305"/>
      <c r="BE232" s="305"/>
      <c r="BF232" s="305"/>
      <c r="BG232" s="305"/>
      <c r="BH232" s="324" t="s">
        <v>802</v>
      </c>
      <c r="BI232" s="77"/>
      <c r="BJ232" s="77"/>
      <c r="BK232" s="77"/>
      <c r="BL232" s="77"/>
      <c r="BM232" s="77"/>
      <c r="BN232" s="77"/>
      <c r="BO232" s="77"/>
      <c r="BP232" s="77"/>
      <c r="BQ232" s="77"/>
      <c r="BR232" s="77"/>
      <c r="BS232" s="77"/>
      <c r="BT232" s="77"/>
      <c r="BU232" s="77"/>
      <c r="BV232" s="77"/>
      <c r="BW232" s="77"/>
      <c r="BX232" s="77"/>
      <c r="BY232" s="77"/>
      <c r="BZ232" s="77"/>
      <c r="CA232" s="77"/>
      <c r="CB232" s="77"/>
      <c r="CC232" s="77"/>
      <c r="CD232" s="77"/>
      <c r="CE232" s="77"/>
      <c r="CF232" s="77"/>
      <c r="CG232" s="77"/>
      <c r="CH232" s="77"/>
      <c r="CI232" s="77"/>
      <c r="CJ232" s="77"/>
      <c r="CK232" s="77"/>
      <c r="CL232" s="77"/>
      <c r="CM232" s="77"/>
      <c r="CN232" s="77"/>
      <c r="CO232" s="77"/>
      <c r="CP232" s="77"/>
      <c r="CQ232" s="77"/>
      <c r="CR232" s="77"/>
      <c r="CS232" s="77"/>
      <c r="CT232" s="77"/>
      <c r="CU232" s="77"/>
      <c r="CV232" s="77"/>
      <c r="CW232" s="77"/>
      <c r="CX232" s="77"/>
      <c r="CY232" s="77"/>
      <c r="CZ232" s="77"/>
      <c r="DA232" s="77"/>
      <c r="DB232" s="77"/>
      <c r="DC232" s="77"/>
      <c r="DD232" s="77"/>
      <c r="DE232" s="77"/>
      <c r="DG232" s="407" t="s">
        <v>806</v>
      </c>
      <c r="DH232" s="408" t="s">
        <v>37</v>
      </c>
      <c r="DI232" s="407" t="s">
        <v>37</v>
      </c>
      <c r="DJ232" s="407" t="s">
        <v>840</v>
      </c>
      <c r="DK232" s="407" t="s">
        <v>846</v>
      </c>
      <c r="DL232" s="407" t="s">
        <v>37</v>
      </c>
      <c r="DM232" s="407"/>
      <c r="DN232" s="77"/>
      <c r="DO232" s="77"/>
      <c r="DP232" s="77"/>
      <c r="DQ232" s="77"/>
      <c r="DR232" s="77"/>
      <c r="DS232" s="77"/>
      <c r="DT232" s="77"/>
      <c r="DU232" s="77"/>
      <c r="DV232" s="77"/>
      <c r="DW232" s="77"/>
      <c r="DX232" s="77"/>
      <c r="DY232" s="77"/>
      <c r="DZ232" s="77"/>
      <c r="EA232" s="77"/>
      <c r="EB232" s="77"/>
      <c r="EC232" s="77"/>
      <c r="ED232" s="77"/>
      <c r="EE232" s="77"/>
      <c r="EF232" s="77"/>
      <c r="EG232" s="77"/>
      <c r="EH232" s="77"/>
      <c r="EI232" s="77"/>
      <c r="EJ232" s="77"/>
      <c r="EK232" s="77"/>
      <c r="EL232" s="77"/>
      <c r="EM232" s="77"/>
      <c r="EN232" s="77"/>
      <c r="EO232" s="77"/>
      <c r="EP232" s="77"/>
      <c r="EQ232" s="77"/>
      <c r="ER232" s="77"/>
      <c r="ES232" s="77"/>
      <c r="ET232" s="77"/>
      <c r="EU232" s="77"/>
      <c r="EV232" s="77"/>
      <c r="EW232" s="77"/>
      <c r="EX232" s="77"/>
      <c r="EY232" s="77"/>
      <c r="EZ232" s="77"/>
      <c r="FA232" s="77"/>
      <c r="FB232" s="77"/>
      <c r="FC232" s="77"/>
      <c r="FD232" s="77"/>
      <c r="FE232" s="77"/>
      <c r="FF232" s="77"/>
      <c r="FG232" s="77"/>
      <c r="FH232" s="77"/>
      <c r="FI232" s="77"/>
      <c r="FJ232" s="77"/>
      <c r="FK232" s="77"/>
      <c r="FL232" s="77"/>
      <c r="FM232" s="77"/>
      <c r="FN232" s="77"/>
      <c r="FO232" s="77"/>
      <c r="FP232" s="77"/>
      <c r="FQ232" s="77"/>
      <c r="FR232" s="77"/>
      <c r="FS232" s="77"/>
      <c r="FT232" s="77"/>
      <c r="FU232" s="77"/>
      <c r="FV232" s="77"/>
      <c r="FW232" s="77"/>
      <c r="FX232" s="77"/>
      <c r="FY232" s="77"/>
      <c r="FZ232" s="77"/>
      <c r="GA232" s="77"/>
      <c r="GB232" s="77"/>
      <c r="GC232" s="77"/>
      <c r="GD232" s="77"/>
      <c r="GE232" s="77"/>
      <c r="GF232" s="77"/>
      <c r="GG232" s="77"/>
      <c r="GH232" s="77"/>
      <c r="GI232" s="77"/>
      <c r="GJ232" s="77"/>
      <c r="GK232" s="77"/>
      <c r="GL232" s="77"/>
      <c r="GM232" s="77"/>
      <c r="GN232" s="77"/>
      <c r="GO232" s="77"/>
      <c r="GP232" s="77"/>
      <c r="GQ232" s="77"/>
      <c r="GR232" s="77"/>
      <c r="GS232" s="77"/>
      <c r="GT232" s="77"/>
      <c r="GU232" s="77"/>
      <c r="GV232" s="77"/>
      <c r="GW232" s="77"/>
      <c r="GX232" s="77"/>
      <c r="GY232" s="77"/>
      <c r="GZ232" s="77"/>
      <c r="HA232" s="77"/>
      <c r="HB232" s="77"/>
      <c r="HC232" s="77"/>
      <c r="HD232" s="77"/>
      <c r="HE232" s="77"/>
      <c r="HF232" s="77"/>
      <c r="HG232" s="77"/>
      <c r="HH232" s="77"/>
      <c r="HI232" s="77"/>
      <c r="HJ232" s="77"/>
      <c r="HK232" s="77"/>
      <c r="HL232" s="77"/>
      <c r="HM232" s="77"/>
      <c r="HN232" s="77"/>
      <c r="HO232" s="77"/>
      <c r="HP232" s="77"/>
      <c r="HQ232" s="77"/>
      <c r="HR232" s="77"/>
      <c r="HS232" s="77"/>
      <c r="HT232" s="77"/>
      <c r="HU232" s="77"/>
      <c r="HV232" s="77"/>
      <c r="HW232" s="77"/>
      <c r="HX232" s="77"/>
      <c r="HY232" s="77"/>
      <c r="HZ232" s="77"/>
      <c r="IA232" s="77"/>
      <c r="IB232" s="77"/>
      <c r="IC232" s="77"/>
      <c r="ID232" s="77"/>
      <c r="IE232" s="77"/>
      <c r="IF232" s="77"/>
      <c r="IG232" s="77"/>
      <c r="IH232" s="77"/>
      <c r="II232" s="77"/>
      <c r="IJ232" s="77"/>
      <c r="IK232" s="77"/>
      <c r="IL232" s="77"/>
      <c r="IM232" s="77"/>
      <c r="IN232" s="77"/>
      <c r="IO232" s="77"/>
      <c r="IP232" s="77"/>
      <c r="IQ232" s="77"/>
      <c r="IR232" s="77"/>
      <c r="IS232" s="77"/>
      <c r="IT232" s="77"/>
      <c r="IU232" s="77"/>
      <c r="IV232" s="77"/>
      <c r="IW232" s="77"/>
      <c r="IX232" s="77"/>
      <c r="IY232" s="77"/>
      <c r="IZ232" s="77"/>
      <c r="JA232" s="77"/>
      <c r="JB232" s="77"/>
      <c r="JC232" s="77"/>
      <c r="JD232" s="77"/>
      <c r="JE232" s="77"/>
      <c r="JF232" s="77"/>
      <c r="JG232" s="77"/>
    </row>
    <row r="233" spans="5:269" s="4" customFormat="1" ht="15" hidden="1" outlineLevel="1">
      <c r="E233" s="305"/>
      <c r="F233" s="304"/>
      <c r="G233" s="309" t="s">
        <v>807</v>
      </c>
      <c r="H233" s="303"/>
      <c r="I233" s="303"/>
      <c r="J233" s="305"/>
      <c r="K233" s="309" t="s">
        <v>811</v>
      </c>
      <c r="L233" s="306"/>
      <c r="M233" s="305"/>
      <c r="N233" s="305"/>
      <c r="O233" s="305"/>
      <c r="P233" s="309" t="s">
        <v>811</v>
      </c>
      <c r="Q233" s="305"/>
      <c r="R233" s="307"/>
      <c r="S233" s="305"/>
      <c r="T233" s="305"/>
      <c r="U233" s="309" t="s">
        <v>821</v>
      </c>
      <c r="V233" s="305"/>
      <c r="W233" s="305"/>
      <c r="X233" s="305"/>
      <c r="Y233" s="309" t="s">
        <v>824</v>
      </c>
      <c r="Z233" s="305"/>
      <c r="AA233" s="305"/>
      <c r="AB233" s="305"/>
      <c r="AC233" s="305"/>
      <c r="AD233" s="307"/>
      <c r="AE233" s="305"/>
      <c r="AF233" s="308"/>
      <c r="AG233" s="305"/>
      <c r="AH233" s="305"/>
      <c r="AI233" s="305"/>
      <c r="AJ233" s="305"/>
      <c r="AK233" s="305"/>
      <c r="AL233" s="305"/>
      <c r="AM233" s="305"/>
      <c r="AN233" s="305"/>
      <c r="AO233" s="305"/>
      <c r="AP233" s="305"/>
      <c r="AQ233" s="305"/>
      <c r="AR233" s="305"/>
      <c r="AS233" s="305"/>
      <c r="AT233" s="305"/>
      <c r="AU233" s="305"/>
      <c r="AV233" s="305"/>
      <c r="AW233" s="305"/>
      <c r="AX233" s="305"/>
      <c r="AY233" s="305"/>
      <c r="AZ233" s="305"/>
      <c r="BA233" s="305"/>
      <c r="BB233" s="305"/>
      <c r="BC233" s="305"/>
      <c r="BD233" s="305"/>
      <c r="BE233" s="305"/>
      <c r="BF233" s="305"/>
      <c r="BG233" s="305"/>
      <c r="BH233" s="325" t="s">
        <v>803</v>
      </c>
      <c r="BI233" s="77"/>
      <c r="BJ233" s="77"/>
      <c r="BK233" s="77"/>
      <c r="BL233" s="77"/>
      <c r="BM233" s="77"/>
      <c r="BN233" s="77"/>
      <c r="BO233" s="77"/>
      <c r="BP233" s="77"/>
      <c r="BQ233" s="77"/>
      <c r="BR233" s="77"/>
      <c r="BS233" s="77"/>
      <c r="BT233" s="77"/>
      <c r="BU233" s="77"/>
      <c r="BV233" s="77"/>
      <c r="BW233" s="77"/>
      <c r="BX233" s="77"/>
      <c r="BY233" s="77"/>
      <c r="BZ233" s="77"/>
      <c r="CA233" s="77"/>
      <c r="CB233" s="77"/>
      <c r="CC233" s="77"/>
      <c r="CD233" s="77"/>
      <c r="CE233" s="77"/>
      <c r="CF233" s="77"/>
      <c r="CG233" s="77"/>
      <c r="CH233" s="77"/>
      <c r="CI233" s="77"/>
      <c r="CJ233" s="77"/>
      <c r="CK233" s="77"/>
      <c r="CL233" s="77"/>
      <c r="CM233" s="77"/>
      <c r="CN233" s="77"/>
      <c r="CO233" s="77"/>
      <c r="CP233" s="77"/>
      <c r="CQ233" s="77"/>
      <c r="CR233" s="77"/>
      <c r="CS233" s="77"/>
      <c r="CT233" s="77"/>
      <c r="CU233" s="77"/>
      <c r="CV233" s="77"/>
      <c r="CW233" s="77"/>
      <c r="CX233" s="77"/>
      <c r="CY233" s="77"/>
      <c r="CZ233" s="77"/>
      <c r="DA233" s="77"/>
      <c r="DB233" s="77"/>
      <c r="DC233" s="77"/>
      <c r="DD233" s="77"/>
      <c r="DE233" s="77"/>
      <c r="DG233" s="407"/>
      <c r="DH233" s="408"/>
      <c r="DI233" s="407"/>
      <c r="DJ233" s="407" t="s">
        <v>841</v>
      </c>
      <c r="DK233" s="407" t="s">
        <v>847</v>
      </c>
      <c r="DL233" s="407" t="s">
        <v>37</v>
      </c>
      <c r="DM233" s="407" t="s">
        <v>37</v>
      </c>
      <c r="DN233" s="77"/>
      <c r="DO233" s="77"/>
      <c r="DP233" s="77"/>
      <c r="DQ233" s="77"/>
      <c r="DR233" s="77"/>
      <c r="DS233" s="77"/>
      <c r="DT233" s="77"/>
      <c r="DU233" s="77"/>
      <c r="DV233" s="77"/>
      <c r="DW233" s="77"/>
      <c r="DX233" s="77"/>
      <c r="DY233" s="77"/>
      <c r="DZ233" s="77"/>
      <c r="EA233" s="77"/>
      <c r="EB233" s="77"/>
      <c r="EC233" s="77"/>
      <c r="ED233" s="77"/>
      <c r="EE233" s="77"/>
      <c r="EF233" s="77"/>
      <c r="EG233" s="77"/>
      <c r="EH233" s="77"/>
      <c r="EI233" s="77"/>
      <c r="EJ233" s="77"/>
      <c r="EK233" s="77"/>
      <c r="EL233" s="77"/>
      <c r="EM233" s="77"/>
      <c r="EN233" s="77"/>
      <c r="EO233" s="77"/>
      <c r="EP233" s="77"/>
      <c r="EQ233" s="77"/>
      <c r="ER233" s="77"/>
      <c r="ES233" s="77"/>
      <c r="ET233" s="77"/>
      <c r="EU233" s="77"/>
      <c r="EV233" s="77"/>
      <c r="EW233" s="77"/>
      <c r="EX233" s="77"/>
      <c r="EY233" s="77"/>
      <c r="EZ233" s="77"/>
      <c r="FA233" s="77"/>
      <c r="FB233" s="77"/>
      <c r="FC233" s="77"/>
      <c r="FD233" s="77"/>
      <c r="FE233" s="77"/>
      <c r="FF233" s="77"/>
      <c r="FG233" s="77"/>
      <c r="FH233" s="77"/>
      <c r="FI233" s="77"/>
      <c r="FJ233" s="77"/>
      <c r="FK233" s="77"/>
      <c r="FL233" s="77"/>
      <c r="FM233" s="77"/>
      <c r="FN233" s="77"/>
      <c r="FO233" s="77"/>
      <c r="FP233" s="77"/>
      <c r="FQ233" s="77"/>
      <c r="FR233" s="77"/>
      <c r="FS233" s="77"/>
      <c r="FT233" s="77"/>
      <c r="FU233" s="77"/>
      <c r="FV233" s="77"/>
      <c r="FW233" s="77"/>
      <c r="FX233" s="77"/>
      <c r="FY233" s="77"/>
      <c r="FZ233" s="77"/>
      <c r="GA233" s="77"/>
      <c r="GB233" s="77"/>
      <c r="GC233" s="77"/>
      <c r="GD233" s="77"/>
      <c r="GE233" s="77"/>
      <c r="GF233" s="77"/>
      <c r="GG233" s="77"/>
      <c r="GH233" s="77"/>
      <c r="GI233" s="77"/>
      <c r="GJ233" s="77"/>
      <c r="GK233" s="77"/>
      <c r="GL233" s="77"/>
      <c r="GM233" s="77"/>
      <c r="GN233" s="77"/>
      <c r="GO233" s="77"/>
      <c r="GP233" s="77"/>
      <c r="GQ233" s="77"/>
      <c r="GR233" s="77"/>
      <c r="GS233" s="77"/>
      <c r="GT233" s="77"/>
      <c r="GU233" s="77"/>
      <c r="GV233" s="77"/>
      <c r="GW233" s="77"/>
      <c r="GX233" s="77"/>
      <c r="GY233" s="77"/>
      <c r="GZ233" s="77"/>
      <c r="HA233" s="77"/>
      <c r="HB233" s="77"/>
      <c r="HC233" s="77"/>
      <c r="HD233" s="77"/>
      <c r="HE233" s="77"/>
      <c r="HF233" s="77"/>
      <c r="HG233" s="77"/>
      <c r="HH233" s="77"/>
      <c r="HI233" s="77"/>
      <c r="HJ233" s="77"/>
      <c r="HK233" s="77"/>
      <c r="HL233" s="77"/>
      <c r="HM233" s="77"/>
      <c r="HN233" s="77"/>
      <c r="HO233" s="77"/>
      <c r="HP233" s="77"/>
      <c r="HQ233" s="77"/>
      <c r="HR233" s="77"/>
      <c r="HS233" s="77"/>
      <c r="HT233" s="77"/>
      <c r="HU233" s="77"/>
      <c r="HV233" s="77"/>
      <c r="HW233" s="77"/>
      <c r="HX233" s="77"/>
      <c r="HY233" s="77"/>
      <c r="HZ233" s="77"/>
      <c r="IA233" s="77"/>
      <c r="IB233" s="77"/>
      <c r="IC233" s="77"/>
      <c r="ID233" s="77"/>
      <c r="IE233" s="77"/>
      <c r="IF233" s="77"/>
      <c r="IG233" s="77"/>
      <c r="IH233" s="77"/>
      <c r="II233" s="77"/>
      <c r="IJ233" s="77"/>
      <c r="IK233" s="77"/>
      <c r="IL233" s="77"/>
      <c r="IM233" s="77"/>
      <c r="IN233" s="77"/>
      <c r="IO233" s="77"/>
      <c r="IP233" s="77"/>
      <c r="IQ233" s="77"/>
      <c r="IR233" s="77"/>
      <c r="IS233" s="77"/>
      <c r="IT233" s="77"/>
      <c r="IU233" s="77"/>
      <c r="IV233" s="77"/>
      <c r="IW233" s="77"/>
      <c r="IX233" s="77"/>
      <c r="IY233" s="77"/>
      <c r="IZ233" s="77"/>
      <c r="JA233" s="77"/>
      <c r="JB233" s="77"/>
      <c r="JC233" s="77"/>
      <c r="JD233" s="77"/>
      <c r="JE233" s="77"/>
      <c r="JF233" s="77"/>
      <c r="JG233" s="77"/>
    </row>
    <row r="234" spans="5:269" s="4" customFormat="1" ht="15" hidden="1" outlineLevel="1">
      <c r="E234" s="305"/>
      <c r="F234" s="304"/>
      <c r="G234" s="309" t="s">
        <v>808</v>
      </c>
      <c r="H234" s="303"/>
      <c r="I234" s="303"/>
      <c r="J234" s="305"/>
      <c r="K234" s="309" t="s">
        <v>812</v>
      </c>
      <c r="L234" s="306"/>
      <c r="M234" s="305"/>
      <c r="N234" s="305"/>
      <c r="O234" s="305"/>
      <c r="P234" s="309" t="s">
        <v>815</v>
      </c>
      <c r="Q234" s="305"/>
      <c r="R234" s="307"/>
      <c r="S234" s="305"/>
      <c r="T234" s="305"/>
      <c r="U234" s="309" t="s">
        <v>822</v>
      </c>
      <c r="V234" s="305"/>
      <c r="W234" s="305"/>
      <c r="X234" s="305"/>
      <c r="Z234" s="305"/>
      <c r="AA234" s="305"/>
      <c r="AB234" s="305"/>
      <c r="AC234" s="305"/>
      <c r="AD234" s="307"/>
      <c r="AE234" s="305"/>
      <c r="AF234" s="308"/>
      <c r="AG234" s="305"/>
      <c r="AH234" s="305"/>
      <c r="AI234" s="305"/>
      <c r="AJ234" s="305"/>
      <c r="AK234" s="305"/>
      <c r="AL234" s="305"/>
      <c r="AM234" s="305"/>
      <c r="AN234" s="305"/>
      <c r="AO234" s="305"/>
      <c r="AP234" s="305"/>
      <c r="AQ234" s="305"/>
      <c r="AR234" s="305"/>
      <c r="AS234" s="305"/>
      <c r="AT234" s="305"/>
      <c r="AU234" s="305"/>
      <c r="AV234" s="305"/>
      <c r="AW234" s="305"/>
      <c r="AX234" s="305"/>
      <c r="AY234" s="305"/>
      <c r="AZ234" s="305"/>
      <c r="BA234" s="305"/>
      <c r="BB234" s="305"/>
      <c r="BC234" s="305"/>
      <c r="BD234" s="305"/>
      <c r="BE234" s="305"/>
      <c r="BF234" s="305"/>
      <c r="BG234" s="305"/>
      <c r="BH234" s="325" t="s">
        <v>804</v>
      </c>
      <c r="BI234" s="77"/>
      <c r="BJ234" s="77"/>
      <c r="BK234" s="77"/>
      <c r="BL234" s="77"/>
      <c r="BM234" s="77"/>
      <c r="BN234" s="77"/>
      <c r="BO234" s="77"/>
      <c r="BP234" s="77"/>
      <c r="BQ234" s="77"/>
      <c r="BR234" s="77"/>
      <c r="BS234" s="77"/>
      <c r="BT234" s="77"/>
      <c r="BU234" s="77"/>
      <c r="BV234" s="77"/>
      <c r="BW234" s="77"/>
      <c r="BX234" s="77"/>
      <c r="BY234" s="77"/>
      <c r="BZ234" s="77"/>
      <c r="CA234" s="77"/>
      <c r="CB234" s="77"/>
      <c r="CC234" s="77"/>
      <c r="CD234" s="77"/>
      <c r="CE234" s="77"/>
      <c r="CF234" s="77"/>
      <c r="CG234" s="77"/>
      <c r="CH234" s="77"/>
      <c r="CI234" s="77"/>
      <c r="CJ234" s="77"/>
      <c r="CK234" s="77"/>
      <c r="CL234" s="77"/>
      <c r="CM234" s="77"/>
      <c r="CN234" s="77"/>
      <c r="CO234" s="77"/>
      <c r="CP234" s="77"/>
      <c r="CQ234" s="77"/>
      <c r="CR234" s="77"/>
      <c r="CS234" s="77"/>
      <c r="CT234" s="77"/>
      <c r="CU234" s="77"/>
      <c r="CV234" s="77"/>
      <c r="CW234" s="77"/>
      <c r="CX234" s="77"/>
      <c r="CY234" s="77"/>
      <c r="CZ234" s="77"/>
      <c r="DA234" s="77"/>
      <c r="DB234" s="77"/>
      <c r="DC234" s="77"/>
      <c r="DD234" s="77"/>
      <c r="DE234" s="77"/>
      <c r="DG234" s="407"/>
      <c r="DH234" s="408"/>
      <c r="DI234" s="407"/>
      <c r="DJ234" s="407"/>
      <c r="DK234" s="407"/>
      <c r="DL234" s="407"/>
      <c r="DM234" s="407"/>
      <c r="DN234" s="77"/>
      <c r="DO234" s="77"/>
      <c r="DP234" s="77"/>
      <c r="DQ234" s="77"/>
      <c r="DR234" s="77"/>
      <c r="DS234" s="77"/>
      <c r="DT234" s="77"/>
      <c r="DU234" s="77"/>
      <c r="DV234" s="77"/>
      <c r="DW234" s="77"/>
      <c r="DX234" s="77"/>
      <c r="DY234" s="77"/>
      <c r="DZ234" s="77"/>
      <c r="EA234" s="77"/>
      <c r="EB234" s="77"/>
      <c r="EC234" s="77"/>
      <c r="ED234" s="77"/>
      <c r="EE234" s="77"/>
      <c r="EF234" s="77"/>
      <c r="EG234" s="77"/>
      <c r="EH234" s="77"/>
      <c r="EI234" s="77"/>
      <c r="EJ234" s="77"/>
      <c r="EK234" s="77"/>
      <c r="EL234" s="77"/>
      <c r="EM234" s="77"/>
      <c r="EN234" s="77"/>
      <c r="EO234" s="77"/>
      <c r="EP234" s="77"/>
      <c r="EQ234" s="77"/>
      <c r="ER234" s="77"/>
      <c r="ES234" s="77"/>
      <c r="ET234" s="77"/>
      <c r="EU234" s="77"/>
      <c r="EV234" s="77"/>
      <c r="EW234" s="77"/>
      <c r="EX234" s="77"/>
      <c r="EY234" s="77"/>
      <c r="EZ234" s="77"/>
      <c r="FA234" s="77"/>
      <c r="FB234" s="77"/>
      <c r="FC234" s="77"/>
      <c r="FD234" s="77"/>
      <c r="FE234" s="77"/>
      <c r="FF234" s="77"/>
      <c r="FG234" s="77"/>
      <c r="FH234" s="77"/>
      <c r="FI234" s="77"/>
      <c r="FJ234" s="77"/>
      <c r="FK234" s="77"/>
      <c r="FL234" s="77"/>
      <c r="FM234" s="77"/>
      <c r="FN234" s="77"/>
      <c r="FO234" s="77"/>
      <c r="FP234" s="77"/>
      <c r="FQ234" s="77"/>
      <c r="FR234" s="77"/>
      <c r="FS234" s="77"/>
      <c r="FT234" s="77"/>
      <c r="FU234" s="77"/>
      <c r="FV234" s="77"/>
      <c r="FW234" s="77"/>
      <c r="FX234" s="77"/>
      <c r="FY234" s="77"/>
      <c r="FZ234" s="77"/>
      <c r="GA234" s="77"/>
      <c r="GB234" s="77"/>
      <c r="GC234" s="77"/>
      <c r="GD234" s="77"/>
      <c r="GE234" s="77"/>
      <c r="GF234" s="77"/>
      <c r="GG234" s="77"/>
      <c r="GH234" s="77"/>
      <c r="GI234" s="77"/>
      <c r="GJ234" s="77"/>
      <c r="GK234" s="77"/>
      <c r="GL234" s="77"/>
      <c r="GM234" s="77"/>
      <c r="GN234" s="77"/>
      <c r="GO234" s="77"/>
      <c r="GP234" s="77"/>
      <c r="GQ234" s="77"/>
      <c r="GR234" s="77"/>
      <c r="GS234" s="77"/>
      <c r="GT234" s="77"/>
      <c r="GU234" s="77"/>
      <c r="GV234" s="77"/>
      <c r="GW234" s="77"/>
      <c r="GX234" s="77"/>
      <c r="GY234" s="77"/>
      <c r="GZ234" s="77"/>
      <c r="HA234" s="77"/>
      <c r="HB234" s="77"/>
      <c r="HC234" s="77"/>
      <c r="HD234" s="77"/>
      <c r="HE234" s="77"/>
      <c r="HF234" s="77"/>
      <c r="HG234" s="77"/>
      <c r="HH234" s="77"/>
      <c r="HI234" s="77"/>
      <c r="HJ234" s="77"/>
      <c r="HK234" s="77"/>
      <c r="HL234" s="77"/>
      <c r="HM234" s="77"/>
      <c r="HN234" s="77"/>
      <c r="HO234" s="77"/>
      <c r="HP234" s="77"/>
      <c r="HQ234" s="77"/>
      <c r="HR234" s="77"/>
      <c r="HS234" s="77"/>
      <c r="HT234" s="77"/>
      <c r="HU234" s="77"/>
      <c r="HV234" s="77"/>
      <c r="HW234" s="77"/>
      <c r="HX234" s="77"/>
      <c r="HY234" s="77"/>
      <c r="HZ234" s="77"/>
      <c r="IA234" s="77"/>
      <c r="IB234" s="77"/>
      <c r="IC234" s="77"/>
      <c r="ID234" s="77"/>
      <c r="IE234" s="77"/>
      <c r="IF234" s="77"/>
      <c r="IG234" s="77"/>
      <c r="IH234" s="77"/>
      <c r="II234" s="77"/>
      <c r="IJ234" s="77"/>
      <c r="IK234" s="77"/>
      <c r="IL234" s="77"/>
      <c r="IM234" s="77"/>
      <c r="IN234" s="77"/>
      <c r="IO234" s="77"/>
      <c r="IP234" s="77"/>
      <c r="IQ234" s="77"/>
      <c r="IR234" s="77"/>
      <c r="IS234" s="77"/>
      <c r="IT234" s="77"/>
      <c r="IU234" s="77"/>
      <c r="IV234" s="77"/>
      <c r="IW234" s="77"/>
      <c r="IX234" s="77"/>
      <c r="IY234" s="77"/>
      <c r="IZ234" s="77"/>
      <c r="JA234" s="77"/>
      <c r="JB234" s="77"/>
      <c r="JC234" s="77"/>
      <c r="JD234" s="77"/>
      <c r="JE234" s="77"/>
      <c r="JF234" s="77"/>
      <c r="JG234" s="77"/>
    </row>
    <row r="235" spans="5:269" s="4" customFormat="1" ht="15" hidden="1" outlineLevel="1">
      <c r="E235" s="305"/>
      <c r="F235" s="304"/>
      <c r="G235" s="309" t="s">
        <v>809</v>
      </c>
      <c r="H235" s="303"/>
      <c r="I235" s="303"/>
      <c r="J235" s="305"/>
      <c r="K235" s="309" t="s">
        <v>813</v>
      </c>
      <c r="L235" s="306"/>
      <c r="M235" s="305"/>
      <c r="N235" s="305"/>
      <c r="O235" s="305"/>
      <c r="P235" s="309" t="s">
        <v>816</v>
      </c>
      <c r="Q235" s="305"/>
      <c r="R235" s="307"/>
      <c r="S235" s="305"/>
      <c r="T235" s="305"/>
      <c r="U235" s="305"/>
      <c r="V235" s="305"/>
      <c r="W235" s="305"/>
      <c r="X235" s="305"/>
      <c r="Y235" s="305"/>
      <c r="Z235" s="305"/>
      <c r="AA235" s="305"/>
      <c r="AB235" s="305"/>
      <c r="AC235" s="305"/>
      <c r="AD235" s="307"/>
      <c r="AE235" s="305"/>
      <c r="AF235" s="308"/>
      <c r="AG235" s="305"/>
      <c r="AH235" s="305"/>
      <c r="AI235" s="305"/>
      <c r="AJ235" s="305"/>
      <c r="AK235" s="305"/>
      <c r="AL235" s="305"/>
      <c r="AM235" s="305"/>
      <c r="AN235" s="305"/>
      <c r="AO235" s="305"/>
      <c r="AP235" s="305"/>
      <c r="AQ235" s="305"/>
      <c r="AR235" s="305"/>
      <c r="AS235" s="305"/>
      <c r="AT235" s="305"/>
      <c r="AU235" s="305"/>
      <c r="AV235" s="305"/>
      <c r="AW235" s="305"/>
      <c r="AX235" s="305"/>
      <c r="AY235" s="305"/>
      <c r="AZ235" s="305"/>
      <c r="BA235" s="305"/>
      <c r="BB235" s="305"/>
      <c r="BC235" s="305"/>
      <c r="BD235" s="305"/>
      <c r="BE235" s="305"/>
      <c r="BF235" s="305"/>
      <c r="BG235" s="305"/>
      <c r="BH235" s="323"/>
      <c r="BI235" s="77"/>
      <c r="BJ235" s="77"/>
      <c r="BK235" s="77"/>
      <c r="BL235" s="77"/>
      <c r="BM235" s="77"/>
      <c r="BN235" s="77"/>
      <c r="BO235" s="77"/>
      <c r="BP235" s="77"/>
      <c r="BQ235" s="77"/>
      <c r="BR235" s="77"/>
      <c r="BS235" s="77"/>
      <c r="BT235" s="77"/>
      <c r="BU235" s="77"/>
      <c r="BV235" s="77"/>
      <c r="BW235" s="77"/>
      <c r="BX235" s="77"/>
      <c r="BY235" s="77"/>
      <c r="BZ235" s="77"/>
      <c r="CA235" s="77"/>
      <c r="CB235" s="77"/>
      <c r="CC235" s="77"/>
      <c r="CD235" s="77"/>
      <c r="CE235" s="77"/>
      <c r="CF235" s="77"/>
      <c r="CG235" s="77"/>
      <c r="CH235" s="77"/>
      <c r="CI235" s="77"/>
      <c r="CJ235" s="77"/>
      <c r="CK235" s="77"/>
      <c r="CL235" s="77"/>
      <c r="CM235" s="77"/>
      <c r="CN235" s="77"/>
      <c r="CO235" s="77"/>
      <c r="CP235" s="77"/>
      <c r="CQ235" s="77"/>
      <c r="CR235" s="77"/>
      <c r="CS235" s="77"/>
      <c r="CT235" s="77"/>
      <c r="CU235" s="77"/>
      <c r="CV235" s="77"/>
      <c r="CW235" s="77"/>
      <c r="CX235" s="77"/>
      <c r="CY235" s="77"/>
      <c r="CZ235" s="77"/>
      <c r="DA235" s="77"/>
      <c r="DB235" s="77"/>
      <c r="DC235" s="77"/>
      <c r="DD235" s="77"/>
      <c r="DE235" s="77"/>
      <c r="DG235" s="407"/>
      <c r="DH235" s="408"/>
      <c r="DI235" s="407"/>
      <c r="DJ235" s="407"/>
      <c r="DK235" s="407"/>
      <c r="DL235" s="407"/>
      <c r="DM235" s="407"/>
      <c r="DN235" s="77"/>
      <c r="DO235" s="77"/>
      <c r="DP235" s="77"/>
      <c r="DQ235" s="77"/>
      <c r="DR235" s="77"/>
      <c r="DS235" s="77"/>
      <c r="DT235" s="77"/>
      <c r="DU235" s="77"/>
      <c r="DV235" s="77"/>
      <c r="DW235" s="77"/>
      <c r="DX235" s="77"/>
      <c r="DY235" s="77"/>
      <c r="DZ235" s="77"/>
      <c r="EA235" s="77"/>
      <c r="EB235" s="77"/>
      <c r="EC235" s="77"/>
      <c r="ED235" s="77"/>
      <c r="EE235" s="77"/>
      <c r="EF235" s="77"/>
      <c r="EG235" s="77"/>
      <c r="EH235" s="77"/>
      <c r="EI235" s="77"/>
      <c r="EJ235" s="77"/>
      <c r="EK235" s="77"/>
      <c r="EL235" s="77"/>
      <c r="EM235" s="77"/>
      <c r="EN235" s="77"/>
      <c r="EO235" s="77"/>
      <c r="EP235" s="77"/>
      <c r="EQ235" s="77"/>
      <c r="ER235" s="77"/>
      <c r="ES235" s="77"/>
      <c r="ET235" s="77"/>
      <c r="EU235" s="77"/>
      <c r="EV235" s="77"/>
      <c r="EW235" s="77"/>
      <c r="EX235" s="77"/>
      <c r="EY235" s="77"/>
      <c r="EZ235" s="77"/>
      <c r="FA235" s="77"/>
      <c r="FB235" s="77"/>
      <c r="FC235" s="77"/>
      <c r="FD235" s="77"/>
      <c r="FE235" s="77"/>
      <c r="FF235" s="77"/>
      <c r="FG235" s="77"/>
      <c r="FH235" s="77"/>
      <c r="FI235" s="77"/>
      <c r="FJ235" s="77"/>
      <c r="FK235" s="77"/>
      <c r="FL235" s="77"/>
      <c r="FM235" s="77"/>
      <c r="FN235" s="77"/>
      <c r="FO235" s="77"/>
      <c r="FP235" s="77"/>
      <c r="FQ235" s="77"/>
      <c r="FR235" s="77"/>
      <c r="FS235" s="77"/>
      <c r="FT235" s="77"/>
      <c r="FU235" s="77"/>
      <c r="FV235" s="77"/>
      <c r="FW235" s="77"/>
      <c r="FX235" s="77"/>
      <c r="FY235" s="77"/>
      <c r="FZ235" s="77"/>
      <c r="GA235" s="77"/>
      <c r="GB235" s="77"/>
      <c r="GC235" s="77"/>
      <c r="GD235" s="77"/>
      <c r="GE235" s="77"/>
      <c r="GF235" s="77"/>
      <c r="GG235" s="77"/>
      <c r="GH235" s="77"/>
      <c r="GI235" s="77"/>
      <c r="GJ235" s="77"/>
      <c r="GK235" s="77"/>
      <c r="GL235" s="77"/>
      <c r="GM235" s="77"/>
      <c r="GN235" s="77"/>
      <c r="GO235" s="77"/>
      <c r="GP235" s="77"/>
      <c r="GQ235" s="77"/>
      <c r="GR235" s="77"/>
      <c r="GS235" s="77"/>
      <c r="GT235" s="77"/>
      <c r="GU235" s="77"/>
      <c r="GV235" s="77"/>
      <c r="GW235" s="77"/>
      <c r="GX235" s="77"/>
      <c r="GY235" s="77"/>
      <c r="GZ235" s="77"/>
      <c r="HA235" s="77"/>
      <c r="HB235" s="77"/>
      <c r="HC235" s="77"/>
      <c r="HD235" s="77"/>
      <c r="HE235" s="77"/>
      <c r="HF235" s="77"/>
      <c r="HG235" s="77"/>
      <c r="HH235" s="77"/>
      <c r="HI235" s="77"/>
      <c r="HJ235" s="77"/>
      <c r="HK235" s="77"/>
      <c r="HL235" s="77"/>
      <c r="HM235" s="77"/>
      <c r="HN235" s="77"/>
      <c r="HO235" s="77"/>
      <c r="HP235" s="77"/>
      <c r="HQ235" s="77"/>
      <c r="HR235" s="77"/>
      <c r="HS235" s="77"/>
      <c r="HT235" s="77"/>
      <c r="HU235" s="77"/>
      <c r="HV235" s="77"/>
      <c r="HW235" s="77"/>
      <c r="HX235" s="77"/>
      <c r="HY235" s="77"/>
      <c r="HZ235" s="77"/>
      <c r="IA235" s="77"/>
      <c r="IB235" s="77"/>
      <c r="IC235" s="77"/>
      <c r="ID235" s="77"/>
      <c r="IE235" s="77"/>
      <c r="IF235" s="77"/>
      <c r="IG235" s="77"/>
      <c r="IH235" s="77"/>
      <c r="II235" s="77"/>
      <c r="IJ235" s="77"/>
      <c r="IK235" s="77"/>
      <c r="IL235" s="77"/>
      <c r="IM235" s="77"/>
      <c r="IN235" s="77"/>
      <c r="IO235" s="77"/>
      <c r="IP235" s="77"/>
      <c r="IQ235" s="77"/>
      <c r="IR235" s="77"/>
      <c r="IS235" s="77"/>
      <c r="IT235" s="77"/>
      <c r="IU235" s="77"/>
      <c r="IV235" s="77"/>
      <c r="IW235" s="77"/>
      <c r="IX235" s="77"/>
      <c r="IY235" s="77"/>
      <c r="IZ235" s="77"/>
      <c r="JA235" s="77"/>
      <c r="JB235" s="77"/>
      <c r="JC235" s="77"/>
      <c r="JD235" s="77"/>
      <c r="JE235" s="77"/>
      <c r="JF235" s="77"/>
      <c r="JG235" s="77"/>
    </row>
    <row r="236" spans="5:269" s="4" customFormat="1" ht="15" hidden="1" outlineLevel="1">
      <c r="E236" s="305"/>
      <c r="F236" s="304"/>
      <c r="G236" s="303"/>
      <c r="H236" s="303"/>
      <c r="I236" s="303"/>
      <c r="J236" s="305"/>
      <c r="K236" s="309" t="s">
        <v>814</v>
      </c>
      <c r="L236" s="306"/>
      <c r="M236" s="305"/>
      <c r="N236" s="305"/>
      <c r="O236" s="305"/>
      <c r="P236" s="309" t="s">
        <v>817</v>
      </c>
      <c r="Q236" s="305"/>
      <c r="R236" s="307"/>
      <c r="S236" s="305"/>
      <c r="T236" s="305"/>
      <c r="U236" s="305"/>
      <c r="V236" s="305"/>
      <c r="W236" s="305"/>
      <c r="X236" s="305"/>
      <c r="Y236" s="305"/>
      <c r="Z236" s="305"/>
      <c r="AA236" s="305"/>
      <c r="AB236" s="305"/>
      <c r="AC236" s="305"/>
      <c r="AD236" s="307"/>
      <c r="AE236" s="305"/>
      <c r="AF236" s="308"/>
      <c r="AG236" s="305"/>
      <c r="AH236" s="305"/>
      <c r="AI236" s="305"/>
      <c r="AJ236" s="305"/>
      <c r="AK236" s="305"/>
      <c r="AL236" s="305"/>
      <c r="AM236" s="305"/>
      <c r="AN236" s="305"/>
      <c r="AO236" s="305"/>
      <c r="AP236" s="305"/>
      <c r="AQ236" s="305"/>
      <c r="AR236" s="305"/>
      <c r="AS236" s="305"/>
      <c r="AT236" s="305"/>
      <c r="AU236" s="305"/>
      <c r="AV236" s="305"/>
      <c r="AW236" s="305"/>
      <c r="AX236" s="305"/>
      <c r="AY236" s="305"/>
      <c r="AZ236" s="305"/>
      <c r="BA236" s="305"/>
      <c r="BB236" s="305"/>
      <c r="BC236" s="305"/>
      <c r="BD236" s="305"/>
      <c r="BE236" s="305"/>
      <c r="BF236" s="305"/>
      <c r="BG236" s="305"/>
      <c r="BH236" s="323"/>
      <c r="BI236" s="77"/>
      <c r="BJ236" s="77"/>
      <c r="BK236" s="77"/>
      <c r="BL236" s="77"/>
      <c r="BM236" s="77"/>
      <c r="BN236" s="77"/>
      <c r="BO236" s="77"/>
      <c r="BP236" s="77"/>
      <c r="BQ236" s="77"/>
      <c r="BR236" s="77"/>
      <c r="BS236" s="77"/>
      <c r="BT236" s="77"/>
      <c r="BU236" s="77"/>
      <c r="BV236" s="77"/>
      <c r="BW236" s="77"/>
      <c r="BX236" s="77"/>
      <c r="BY236" s="77"/>
      <c r="BZ236" s="77"/>
      <c r="CA236" s="77"/>
      <c r="CB236" s="77"/>
      <c r="CC236" s="77"/>
      <c r="CD236" s="77"/>
      <c r="CE236" s="77"/>
      <c r="CF236" s="77"/>
      <c r="CG236" s="77"/>
      <c r="CH236" s="77"/>
      <c r="CI236" s="77"/>
      <c r="CJ236" s="77"/>
      <c r="CK236" s="77"/>
      <c r="CL236" s="77"/>
      <c r="CM236" s="77"/>
      <c r="CN236" s="77"/>
      <c r="CO236" s="77"/>
      <c r="CP236" s="77"/>
      <c r="CQ236" s="77"/>
      <c r="CR236" s="77"/>
      <c r="CS236" s="77"/>
      <c r="CT236" s="77"/>
      <c r="CU236" s="77"/>
      <c r="CV236" s="77"/>
      <c r="CW236" s="77"/>
      <c r="CX236" s="77"/>
      <c r="CY236" s="77"/>
      <c r="CZ236" s="77"/>
      <c r="DA236" s="77"/>
      <c r="DB236" s="77"/>
      <c r="DC236" s="77"/>
      <c r="DD236" s="77"/>
      <c r="DE236" s="77"/>
      <c r="DF236" s="77"/>
      <c r="DG236" s="77"/>
      <c r="DH236" s="77"/>
      <c r="DI236" s="77"/>
      <c r="DJ236" s="77"/>
      <c r="DK236" s="77"/>
      <c r="DL236" s="407"/>
      <c r="DM236" s="407"/>
      <c r="DN236" s="77"/>
      <c r="DO236" s="77"/>
      <c r="DP236" s="77"/>
      <c r="DQ236" s="77"/>
      <c r="DR236" s="77"/>
      <c r="DS236" s="77"/>
      <c r="DT236" s="77"/>
      <c r="DU236" s="77"/>
      <c r="DV236" s="77"/>
      <c r="DW236" s="77"/>
      <c r="DX236" s="77"/>
      <c r="DY236" s="77"/>
      <c r="DZ236" s="77"/>
      <c r="EA236" s="77"/>
      <c r="EB236" s="77"/>
      <c r="EC236" s="77"/>
      <c r="ED236" s="77"/>
      <c r="EE236" s="77"/>
      <c r="EF236" s="77"/>
      <c r="EG236" s="77"/>
      <c r="EH236" s="77"/>
      <c r="EI236" s="77"/>
      <c r="EJ236" s="77"/>
      <c r="EK236" s="77"/>
      <c r="EL236" s="77"/>
      <c r="EM236" s="77"/>
      <c r="EN236" s="77"/>
      <c r="EO236" s="77"/>
      <c r="EP236" s="77"/>
      <c r="EQ236" s="77"/>
      <c r="ER236" s="77"/>
      <c r="ES236" s="77"/>
      <c r="ET236" s="77"/>
      <c r="EU236" s="77"/>
      <c r="EV236" s="77"/>
      <c r="EW236" s="77"/>
      <c r="EX236" s="77"/>
      <c r="EY236" s="77"/>
      <c r="EZ236" s="77"/>
      <c r="FA236" s="77"/>
      <c r="FB236" s="77"/>
      <c r="FC236" s="77"/>
      <c r="FD236" s="77"/>
      <c r="FE236" s="77"/>
      <c r="FF236" s="77"/>
      <c r="FG236" s="77"/>
      <c r="FH236" s="77"/>
      <c r="FI236" s="77"/>
      <c r="FJ236" s="77"/>
      <c r="FK236" s="77"/>
      <c r="FL236" s="77"/>
      <c r="FM236" s="77"/>
      <c r="FN236" s="77"/>
      <c r="FO236" s="77"/>
      <c r="FP236" s="77"/>
      <c r="FQ236" s="77"/>
      <c r="FR236" s="77"/>
      <c r="FS236" s="77"/>
      <c r="FT236" s="77"/>
      <c r="FU236" s="77"/>
      <c r="FV236" s="77"/>
      <c r="FW236" s="77"/>
      <c r="FX236" s="77"/>
      <c r="FY236" s="77"/>
      <c r="FZ236" s="77"/>
      <c r="GA236" s="77"/>
      <c r="GB236" s="77"/>
      <c r="GC236" s="77"/>
      <c r="GD236" s="77"/>
      <c r="GE236" s="77"/>
      <c r="GF236" s="77"/>
      <c r="GG236" s="77"/>
      <c r="GH236" s="77"/>
      <c r="GI236" s="77"/>
      <c r="GJ236" s="77"/>
      <c r="GK236" s="77"/>
      <c r="GL236" s="77"/>
      <c r="GM236" s="77"/>
      <c r="GN236" s="77"/>
      <c r="GO236" s="77"/>
      <c r="GP236" s="77"/>
      <c r="GQ236" s="77"/>
      <c r="GR236" s="77"/>
      <c r="GS236" s="77"/>
      <c r="GT236" s="77"/>
      <c r="GU236" s="77"/>
      <c r="GV236" s="77"/>
      <c r="GW236" s="77"/>
      <c r="GX236" s="77"/>
      <c r="GY236" s="77"/>
      <c r="GZ236" s="77"/>
      <c r="HA236" s="77"/>
      <c r="HB236" s="77"/>
      <c r="HC236" s="77"/>
      <c r="HD236" s="77"/>
      <c r="HE236" s="77"/>
      <c r="HF236" s="77"/>
      <c r="HG236" s="77"/>
      <c r="HH236" s="77"/>
      <c r="HI236" s="77"/>
      <c r="HJ236" s="77"/>
      <c r="HK236" s="77"/>
      <c r="HL236" s="77"/>
      <c r="HM236" s="77"/>
      <c r="HN236" s="77"/>
      <c r="HO236" s="77"/>
      <c r="HP236" s="77"/>
      <c r="HQ236" s="77"/>
      <c r="HR236" s="77"/>
      <c r="HS236" s="77"/>
      <c r="HT236" s="77"/>
      <c r="HU236" s="77"/>
      <c r="HV236" s="77"/>
      <c r="HW236" s="77"/>
      <c r="HX236" s="77"/>
      <c r="HY236" s="77"/>
      <c r="HZ236" s="77"/>
      <c r="IA236" s="77"/>
      <c r="IB236" s="77"/>
      <c r="IC236" s="77"/>
      <c r="ID236" s="77"/>
      <c r="IE236" s="77"/>
      <c r="IF236" s="77"/>
      <c r="IG236" s="77"/>
      <c r="IH236" s="77"/>
      <c r="II236" s="77"/>
      <c r="IJ236" s="77"/>
      <c r="IK236" s="77"/>
      <c r="IL236" s="77"/>
      <c r="IM236" s="77"/>
      <c r="IN236" s="77"/>
      <c r="IO236" s="77"/>
      <c r="IP236" s="77"/>
      <c r="IQ236" s="77"/>
      <c r="IR236" s="77"/>
      <c r="IS236" s="77"/>
      <c r="IT236" s="77"/>
      <c r="IU236" s="77"/>
      <c r="IV236" s="77"/>
      <c r="IW236" s="77"/>
      <c r="IX236" s="77"/>
      <c r="IY236" s="77"/>
      <c r="IZ236" s="77"/>
      <c r="JA236" s="77"/>
      <c r="JB236" s="77"/>
      <c r="JC236" s="77"/>
      <c r="JD236" s="77"/>
      <c r="JE236" s="77"/>
      <c r="JF236" s="77"/>
      <c r="JG236" s="77"/>
    </row>
    <row r="237" spans="5:269" s="4" customFormat="1" ht="15" hidden="1" outlineLevel="1">
      <c r="E237" s="305"/>
      <c r="F237" s="304"/>
      <c r="G237" s="303"/>
      <c r="H237" s="303"/>
      <c r="I237" s="303"/>
      <c r="J237" s="305"/>
      <c r="K237" s="305"/>
      <c r="L237" s="306"/>
      <c r="M237" s="305"/>
      <c r="N237" s="305"/>
      <c r="O237" s="305"/>
      <c r="P237" s="309" t="s">
        <v>814</v>
      </c>
      <c r="Q237" s="305"/>
      <c r="R237" s="307"/>
      <c r="S237" s="305"/>
      <c r="T237" s="305"/>
      <c r="U237" s="305"/>
      <c r="V237" s="305"/>
      <c r="W237" s="305"/>
      <c r="X237" s="305"/>
      <c r="Y237" s="305"/>
      <c r="Z237" s="305"/>
      <c r="AA237" s="305"/>
      <c r="AB237" s="305"/>
      <c r="AC237" s="305"/>
      <c r="AD237" s="307"/>
      <c r="AE237" s="305"/>
      <c r="AF237" s="308"/>
      <c r="AG237" s="305"/>
      <c r="AH237" s="305"/>
      <c r="AI237" s="305"/>
      <c r="AJ237" s="305"/>
      <c r="AK237" s="305"/>
      <c r="AL237" s="305"/>
      <c r="AM237" s="305"/>
      <c r="AN237" s="305"/>
      <c r="AO237" s="305"/>
      <c r="AP237" s="305"/>
      <c r="AQ237" s="305"/>
      <c r="AR237" s="305"/>
      <c r="AS237" s="305"/>
      <c r="AT237" s="305"/>
      <c r="AU237" s="305"/>
      <c r="AV237" s="305"/>
      <c r="AW237" s="305"/>
      <c r="AX237" s="305"/>
      <c r="AY237" s="305"/>
      <c r="AZ237" s="305"/>
      <c r="BA237" s="305"/>
      <c r="BB237" s="305"/>
      <c r="BC237" s="305"/>
      <c r="BD237" s="305"/>
      <c r="BE237" s="305"/>
      <c r="BF237" s="305"/>
      <c r="BG237" s="305"/>
      <c r="BH237" s="323"/>
      <c r="BI237" s="77"/>
      <c r="BJ237" s="77"/>
      <c r="BK237" s="77"/>
      <c r="BL237" s="77"/>
      <c r="BM237" s="77"/>
      <c r="BN237" s="77"/>
      <c r="BO237" s="77"/>
      <c r="BP237" s="77"/>
      <c r="BQ237" s="77"/>
      <c r="BR237" s="77"/>
      <c r="BS237" s="77"/>
      <c r="BT237" s="77"/>
      <c r="BU237" s="77"/>
      <c r="BV237" s="77"/>
      <c r="BW237" s="77"/>
      <c r="BX237" s="77"/>
      <c r="BY237" s="77"/>
      <c r="BZ237" s="77"/>
      <c r="CA237" s="77"/>
      <c r="CB237" s="77"/>
      <c r="CC237" s="77"/>
      <c r="CD237" s="77"/>
      <c r="CE237" s="77"/>
      <c r="CF237" s="77"/>
      <c r="CG237" s="77"/>
      <c r="CH237" s="77"/>
      <c r="CI237" s="77"/>
      <c r="CJ237" s="77"/>
      <c r="CK237" s="77"/>
      <c r="CL237" s="77"/>
      <c r="CM237" s="77"/>
      <c r="CN237" s="77"/>
      <c r="CO237" s="77"/>
      <c r="CP237" s="77"/>
      <c r="CQ237" s="77"/>
      <c r="CR237" s="77"/>
      <c r="CS237" s="77"/>
      <c r="CT237" s="77"/>
      <c r="CU237" s="77"/>
      <c r="CV237" s="77"/>
      <c r="CW237" s="77"/>
      <c r="CX237" s="77"/>
      <c r="CY237" s="77"/>
      <c r="CZ237" s="77"/>
      <c r="DA237" s="77"/>
      <c r="DB237" s="77"/>
      <c r="DC237" s="77"/>
      <c r="DD237" s="77"/>
      <c r="DE237" s="77"/>
      <c r="DF237" s="77"/>
      <c r="DG237" s="77"/>
      <c r="DH237" s="77"/>
      <c r="DI237" s="77"/>
      <c r="DJ237" s="77"/>
      <c r="DK237" s="77"/>
      <c r="DL237" s="407"/>
      <c r="DM237" s="407"/>
      <c r="DN237" s="77"/>
      <c r="DO237" s="77"/>
      <c r="DP237" s="77"/>
      <c r="DQ237" s="77"/>
      <c r="DR237" s="77"/>
      <c r="DS237" s="77"/>
      <c r="DT237" s="77"/>
      <c r="DU237" s="77"/>
      <c r="DV237" s="77"/>
      <c r="DW237" s="77"/>
      <c r="DX237" s="77"/>
      <c r="DY237" s="77"/>
      <c r="DZ237" s="77"/>
      <c r="EA237" s="77"/>
      <c r="EB237" s="77"/>
      <c r="EC237" s="77"/>
      <c r="ED237" s="77"/>
      <c r="EE237" s="77"/>
      <c r="EF237" s="77"/>
      <c r="EG237" s="77"/>
      <c r="EH237" s="77"/>
      <c r="EI237" s="77"/>
      <c r="EJ237" s="77"/>
      <c r="EK237" s="77"/>
      <c r="EL237" s="77"/>
      <c r="EM237" s="77"/>
      <c r="EN237" s="77"/>
      <c r="EO237" s="77"/>
      <c r="EP237" s="77"/>
      <c r="EQ237" s="77"/>
      <c r="ER237" s="77"/>
      <c r="ES237" s="77"/>
      <c r="ET237" s="77"/>
      <c r="EU237" s="77"/>
      <c r="EV237" s="77"/>
      <c r="EW237" s="77"/>
      <c r="EX237" s="77"/>
      <c r="EY237" s="77"/>
      <c r="EZ237" s="77"/>
      <c r="FA237" s="77"/>
      <c r="FB237" s="77"/>
      <c r="FC237" s="77"/>
      <c r="FD237" s="77"/>
      <c r="FE237" s="77"/>
      <c r="FF237" s="77"/>
      <c r="FG237" s="77"/>
      <c r="FH237" s="77"/>
      <c r="FI237" s="77"/>
      <c r="FJ237" s="77"/>
      <c r="FK237" s="77"/>
      <c r="FL237" s="77"/>
      <c r="FM237" s="77"/>
      <c r="FN237" s="77"/>
      <c r="FO237" s="77"/>
      <c r="FP237" s="77"/>
      <c r="FQ237" s="77"/>
      <c r="FR237" s="77"/>
      <c r="FS237" s="77"/>
      <c r="FT237" s="77"/>
      <c r="FU237" s="77"/>
      <c r="FV237" s="77"/>
      <c r="FW237" s="77"/>
      <c r="FX237" s="77"/>
      <c r="FY237" s="77"/>
      <c r="FZ237" s="77"/>
      <c r="GA237" s="77"/>
      <c r="GB237" s="77"/>
      <c r="GC237" s="77"/>
      <c r="GD237" s="77"/>
      <c r="GE237" s="77"/>
      <c r="GF237" s="77"/>
      <c r="GG237" s="77"/>
      <c r="GH237" s="77"/>
      <c r="GI237" s="77"/>
      <c r="GJ237" s="77"/>
      <c r="GK237" s="77"/>
      <c r="GL237" s="77"/>
      <c r="GM237" s="77"/>
      <c r="GN237" s="77"/>
      <c r="GO237" s="77"/>
      <c r="GP237" s="77"/>
      <c r="GQ237" s="77"/>
      <c r="GR237" s="77"/>
      <c r="GS237" s="77"/>
      <c r="GT237" s="77"/>
      <c r="GU237" s="77"/>
      <c r="GV237" s="77"/>
      <c r="GW237" s="77"/>
      <c r="GX237" s="77"/>
      <c r="GY237" s="77"/>
      <c r="GZ237" s="77"/>
      <c r="HA237" s="77"/>
      <c r="HB237" s="77"/>
      <c r="HC237" s="77"/>
      <c r="HD237" s="77"/>
      <c r="HE237" s="77"/>
      <c r="HF237" s="77"/>
      <c r="HG237" s="77"/>
      <c r="HH237" s="77"/>
      <c r="HI237" s="77"/>
      <c r="HJ237" s="77"/>
      <c r="HK237" s="77"/>
      <c r="HL237" s="77"/>
      <c r="HM237" s="77"/>
      <c r="HN237" s="77"/>
      <c r="HO237" s="77"/>
      <c r="HP237" s="77"/>
      <c r="HQ237" s="77"/>
      <c r="HR237" s="77"/>
      <c r="HS237" s="77"/>
      <c r="HT237" s="77"/>
      <c r="HU237" s="77"/>
      <c r="HV237" s="77"/>
      <c r="HW237" s="77"/>
      <c r="HX237" s="77"/>
      <c r="HY237" s="77"/>
      <c r="HZ237" s="77"/>
      <c r="IA237" s="77"/>
      <c r="IB237" s="77"/>
      <c r="IC237" s="77"/>
      <c r="ID237" s="77"/>
      <c r="IE237" s="77"/>
      <c r="IF237" s="77"/>
      <c r="IG237" s="77"/>
      <c r="IH237" s="77"/>
      <c r="II237" s="77"/>
      <c r="IJ237" s="77"/>
      <c r="IK237" s="77"/>
      <c r="IL237" s="77"/>
      <c r="IM237" s="77"/>
      <c r="IN237" s="77"/>
      <c r="IO237" s="77"/>
      <c r="IP237" s="77"/>
      <c r="IQ237" s="77"/>
      <c r="IR237" s="77"/>
      <c r="IS237" s="77"/>
      <c r="IT237" s="77"/>
      <c r="IU237" s="77"/>
      <c r="IV237" s="77"/>
      <c r="IW237" s="77"/>
      <c r="IX237" s="77"/>
      <c r="IY237" s="77"/>
      <c r="IZ237" s="77"/>
      <c r="JA237" s="77"/>
      <c r="JB237" s="77"/>
      <c r="JC237" s="77"/>
      <c r="JD237" s="77"/>
      <c r="JE237" s="77"/>
      <c r="JF237" s="77"/>
      <c r="JG237" s="77"/>
    </row>
    <row r="238" spans="5:269" s="4" customFormat="1" ht="15" hidden="1" outlineLevel="1">
      <c r="E238" s="305"/>
      <c r="F238" s="304"/>
      <c r="G238" s="303"/>
      <c r="H238" s="303"/>
      <c r="I238" s="303"/>
      <c r="J238" s="305"/>
      <c r="K238" s="305"/>
      <c r="L238" s="306"/>
      <c r="M238" s="305"/>
      <c r="N238" s="305"/>
      <c r="O238" s="305"/>
      <c r="P238" s="309" t="s">
        <v>818</v>
      </c>
      <c r="Q238" s="305"/>
      <c r="R238" s="307"/>
      <c r="S238" s="305"/>
      <c r="T238" s="305"/>
      <c r="U238" s="305"/>
      <c r="V238" s="305"/>
      <c r="W238" s="305"/>
      <c r="X238" s="305"/>
      <c r="Y238" s="305"/>
      <c r="Z238" s="305"/>
      <c r="AA238" s="305"/>
      <c r="AB238" s="305"/>
      <c r="AC238" s="305"/>
      <c r="AD238" s="307"/>
      <c r="AE238" s="305"/>
      <c r="AF238" s="308"/>
      <c r="AG238" s="305"/>
      <c r="AH238" s="305"/>
      <c r="AI238" s="305"/>
      <c r="AJ238" s="305"/>
      <c r="AK238" s="305"/>
      <c r="AL238" s="305"/>
      <c r="AM238" s="305"/>
      <c r="AN238" s="305"/>
      <c r="AO238" s="305"/>
      <c r="AP238" s="305"/>
      <c r="AQ238" s="305"/>
      <c r="AR238" s="305"/>
      <c r="AS238" s="305"/>
      <c r="AT238" s="305"/>
      <c r="AU238" s="305"/>
      <c r="AV238" s="305"/>
      <c r="AW238" s="305"/>
      <c r="AX238" s="305"/>
      <c r="AY238" s="305"/>
      <c r="AZ238" s="305"/>
      <c r="BA238" s="305"/>
      <c r="BB238" s="305"/>
      <c r="BC238" s="305"/>
      <c r="BD238" s="305"/>
      <c r="BE238" s="305"/>
      <c r="BF238" s="305"/>
      <c r="BG238" s="305"/>
      <c r="BH238" s="323"/>
      <c r="BI238" s="77"/>
      <c r="BJ238" s="77"/>
      <c r="BK238" s="77"/>
      <c r="BL238" s="77"/>
      <c r="BM238" s="77"/>
      <c r="BN238" s="77"/>
      <c r="BO238" s="77"/>
      <c r="BP238" s="77"/>
      <c r="BQ238" s="77"/>
      <c r="BR238" s="77"/>
      <c r="BS238" s="77"/>
      <c r="BT238" s="77"/>
      <c r="BU238" s="77"/>
      <c r="BV238" s="77"/>
      <c r="BW238" s="77"/>
      <c r="BX238" s="77"/>
      <c r="BY238" s="77"/>
      <c r="BZ238" s="77"/>
      <c r="CA238" s="77"/>
      <c r="CB238" s="77"/>
      <c r="CC238" s="77"/>
      <c r="CD238" s="77"/>
      <c r="CE238" s="77"/>
      <c r="CF238" s="77"/>
      <c r="CG238" s="77"/>
      <c r="CH238" s="77"/>
      <c r="CI238" s="77"/>
      <c r="CJ238" s="77"/>
      <c r="CK238" s="77"/>
      <c r="CL238" s="77"/>
      <c r="CM238" s="77"/>
      <c r="CN238" s="77"/>
      <c r="CO238" s="77"/>
      <c r="CP238" s="77"/>
      <c r="CQ238" s="77"/>
      <c r="CR238" s="77"/>
      <c r="CS238" s="77"/>
      <c r="CT238" s="77"/>
      <c r="CU238" s="77"/>
      <c r="CV238" s="77"/>
      <c r="CW238" s="77"/>
      <c r="CX238" s="77"/>
      <c r="CY238" s="77"/>
      <c r="CZ238" s="77"/>
      <c r="DA238" s="77"/>
      <c r="DB238" s="77"/>
      <c r="DC238" s="77"/>
      <c r="DD238" s="77"/>
      <c r="DE238" s="77"/>
      <c r="DF238" s="77"/>
      <c r="DG238" s="77"/>
      <c r="DH238" s="77"/>
      <c r="DI238" s="77"/>
      <c r="DJ238" s="77"/>
      <c r="DK238" s="77"/>
      <c r="DL238" s="407"/>
      <c r="DM238" s="407"/>
      <c r="DN238" s="77"/>
      <c r="DO238" s="77"/>
      <c r="DP238" s="77"/>
      <c r="DQ238" s="77"/>
      <c r="DR238" s="77"/>
      <c r="DS238" s="77"/>
      <c r="DT238" s="77"/>
      <c r="DU238" s="77"/>
      <c r="DV238" s="77"/>
      <c r="DW238" s="77"/>
      <c r="DX238" s="77"/>
      <c r="DY238" s="77"/>
      <c r="DZ238" s="77"/>
      <c r="EA238" s="77"/>
      <c r="EB238" s="77"/>
      <c r="EC238" s="77"/>
      <c r="ED238" s="77"/>
      <c r="EE238" s="77"/>
      <c r="EF238" s="77"/>
      <c r="EG238" s="77"/>
      <c r="EH238" s="77"/>
      <c r="EI238" s="77"/>
      <c r="EJ238" s="77"/>
      <c r="EK238" s="77"/>
      <c r="EL238" s="77"/>
      <c r="EM238" s="77"/>
      <c r="EN238" s="77"/>
      <c r="EO238" s="77"/>
      <c r="EP238" s="77"/>
      <c r="EQ238" s="77"/>
      <c r="ER238" s="77"/>
      <c r="ES238" s="77"/>
      <c r="ET238" s="77"/>
      <c r="EU238" s="77"/>
      <c r="EV238" s="77"/>
      <c r="EW238" s="77"/>
      <c r="EX238" s="77"/>
      <c r="EY238" s="77"/>
      <c r="EZ238" s="77"/>
      <c r="FA238" s="77"/>
      <c r="FB238" s="77"/>
      <c r="FC238" s="77"/>
      <c r="FD238" s="77"/>
      <c r="FE238" s="77"/>
      <c r="FF238" s="77"/>
      <c r="FG238" s="77"/>
      <c r="FH238" s="77"/>
      <c r="FI238" s="77"/>
      <c r="FJ238" s="77"/>
      <c r="FK238" s="77"/>
      <c r="FL238" s="77"/>
      <c r="FM238" s="77"/>
      <c r="FN238" s="77"/>
      <c r="FO238" s="77"/>
      <c r="FP238" s="77"/>
      <c r="FQ238" s="77"/>
      <c r="FR238" s="77"/>
      <c r="FS238" s="77"/>
      <c r="FT238" s="77"/>
      <c r="FU238" s="77"/>
      <c r="FV238" s="77"/>
      <c r="FW238" s="77"/>
      <c r="FX238" s="77"/>
      <c r="FY238" s="77"/>
      <c r="FZ238" s="77"/>
      <c r="GA238" s="77"/>
      <c r="GB238" s="77"/>
      <c r="GC238" s="77"/>
      <c r="GD238" s="77"/>
      <c r="GE238" s="77"/>
      <c r="GF238" s="77"/>
      <c r="GG238" s="77"/>
      <c r="GH238" s="77"/>
      <c r="GI238" s="77"/>
      <c r="GJ238" s="77"/>
      <c r="GK238" s="77"/>
      <c r="GL238" s="77"/>
      <c r="GM238" s="77"/>
      <c r="GN238" s="77"/>
      <c r="GO238" s="77"/>
      <c r="GP238" s="77"/>
      <c r="GQ238" s="77"/>
      <c r="GR238" s="77"/>
      <c r="GS238" s="77"/>
      <c r="GT238" s="77"/>
      <c r="GU238" s="77"/>
      <c r="GV238" s="77"/>
      <c r="GW238" s="77"/>
      <c r="GX238" s="77"/>
      <c r="GY238" s="77"/>
      <c r="GZ238" s="77"/>
      <c r="HA238" s="77"/>
      <c r="HB238" s="77"/>
      <c r="HC238" s="77"/>
      <c r="HD238" s="77"/>
      <c r="HE238" s="77"/>
      <c r="HF238" s="77"/>
      <c r="HG238" s="77"/>
      <c r="HH238" s="77"/>
      <c r="HI238" s="77"/>
      <c r="HJ238" s="77"/>
      <c r="HK238" s="77"/>
      <c r="HL238" s="77"/>
      <c r="HM238" s="77"/>
      <c r="HN238" s="77"/>
      <c r="HO238" s="77"/>
      <c r="HP238" s="77"/>
      <c r="HQ238" s="77"/>
      <c r="HR238" s="77"/>
      <c r="HS238" s="77"/>
      <c r="HT238" s="77"/>
      <c r="HU238" s="77"/>
      <c r="HV238" s="77"/>
      <c r="HW238" s="77"/>
      <c r="HX238" s="77"/>
      <c r="HY238" s="77"/>
      <c r="HZ238" s="77"/>
      <c r="IA238" s="77"/>
      <c r="IB238" s="77"/>
      <c r="IC238" s="77"/>
      <c r="ID238" s="77"/>
      <c r="IE238" s="77"/>
      <c r="IF238" s="77"/>
      <c r="IG238" s="77"/>
      <c r="IH238" s="77"/>
      <c r="II238" s="77"/>
      <c r="IJ238" s="77"/>
      <c r="IK238" s="77"/>
      <c r="IL238" s="77"/>
      <c r="IM238" s="77"/>
      <c r="IN238" s="77"/>
      <c r="IO238" s="77"/>
      <c r="IP238" s="77"/>
      <c r="IQ238" s="77"/>
      <c r="IR238" s="77"/>
      <c r="IS238" s="77"/>
      <c r="IT238" s="77"/>
      <c r="IU238" s="77"/>
      <c r="IV238" s="77"/>
      <c r="IW238" s="77"/>
      <c r="IX238" s="77"/>
      <c r="IY238" s="77"/>
      <c r="IZ238" s="77"/>
      <c r="JA238" s="77"/>
      <c r="JB238" s="77"/>
      <c r="JC238" s="77"/>
      <c r="JD238" s="77"/>
      <c r="JE238" s="77"/>
      <c r="JF238" s="77"/>
      <c r="JG238" s="77"/>
    </row>
    <row r="239" spans="5:269" s="4" customFormat="1" ht="15" hidden="1" outlineLevel="1">
      <c r="E239" s="318"/>
      <c r="F239" s="316"/>
      <c r="G239" s="317"/>
      <c r="H239" s="317"/>
      <c r="I239" s="317"/>
      <c r="J239" s="318"/>
      <c r="K239" s="318"/>
      <c r="L239" s="319"/>
      <c r="M239" s="318"/>
      <c r="N239" s="318"/>
      <c r="O239" s="318"/>
      <c r="P239" s="320" t="s">
        <v>819</v>
      </c>
      <c r="Q239" s="318"/>
      <c r="R239" s="321"/>
      <c r="S239" s="318"/>
      <c r="T239" s="318"/>
      <c r="U239" s="318"/>
      <c r="V239" s="318"/>
      <c r="W239" s="318"/>
      <c r="X239" s="318"/>
      <c r="Y239" s="318"/>
      <c r="Z239" s="318"/>
      <c r="AA239" s="318"/>
      <c r="AB239" s="318"/>
      <c r="AC239" s="318"/>
      <c r="AD239" s="321"/>
      <c r="AE239" s="318"/>
      <c r="AF239" s="322"/>
      <c r="AG239" s="318"/>
      <c r="AH239" s="318"/>
      <c r="AI239" s="318"/>
      <c r="AJ239" s="318"/>
      <c r="AK239" s="318"/>
      <c r="AL239" s="318"/>
      <c r="AM239" s="318"/>
      <c r="AN239" s="318"/>
      <c r="AO239" s="318"/>
      <c r="AP239" s="318"/>
      <c r="AQ239" s="318"/>
      <c r="AR239" s="318"/>
      <c r="AS239" s="318"/>
      <c r="AT239" s="318"/>
      <c r="AU239" s="318"/>
      <c r="AV239" s="318"/>
      <c r="AW239" s="318"/>
      <c r="AX239" s="318"/>
      <c r="AY239" s="318"/>
      <c r="AZ239" s="318"/>
      <c r="BA239" s="318"/>
      <c r="BB239" s="318"/>
      <c r="BC239" s="318"/>
      <c r="BD239" s="318"/>
      <c r="BE239" s="318"/>
      <c r="BF239" s="318"/>
      <c r="BG239" s="318"/>
      <c r="BH239" s="318"/>
      <c r="BI239" s="318"/>
      <c r="BJ239" s="318"/>
      <c r="BK239" s="318"/>
      <c r="BL239" s="318"/>
      <c r="BM239" s="318"/>
      <c r="BN239" s="318"/>
      <c r="BO239" s="318"/>
      <c r="BP239" s="318"/>
      <c r="BQ239" s="318"/>
      <c r="BR239" s="318"/>
      <c r="BS239" s="318"/>
      <c r="BT239" s="318"/>
      <c r="BU239" s="318"/>
      <c r="BV239" s="318"/>
      <c r="BW239" s="318"/>
      <c r="BX239" s="318"/>
      <c r="BY239" s="318"/>
      <c r="BZ239" s="318"/>
      <c r="CA239" s="318"/>
      <c r="CB239" s="318"/>
      <c r="CC239" s="318"/>
      <c r="CD239" s="318"/>
      <c r="CE239" s="318"/>
      <c r="CF239" s="318"/>
      <c r="CG239" s="318"/>
      <c r="CH239" s="318"/>
      <c r="CI239" s="318"/>
      <c r="CJ239" s="318"/>
      <c r="CK239" s="318"/>
      <c r="CL239" s="318"/>
      <c r="CM239" s="318"/>
      <c r="CN239" s="318"/>
      <c r="CO239" s="318"/>
      <c r="CP239" s="318"/>
      <c r="CQ239" s="318"/>
      <c r="CR239" s="318"/>
      <c r="CS239" s="318"/>
      <c r="CT239" s="318"/>
      <c r="CU239" s="318"/>
      <c r="CV239" s="318"/>
      <c r="CW239" s="318"/>
      <c r="CX239" s="318"/>
      <c r="CY239" s="318"/>
      <c r="CZ239" s="318"/>
      <c r="DA239" s="318"/>
      <c r="DB239" s="318"/>
      <c r="DC239" s="318"/>
      <c r="DD239" s="318"/>
      <c r="DE239" s="318"/>
      <c r="DF239" s="318"/>
      <c r="DG239" s="318"/>
      <c r="DH239" s="318"/>
      <c r="DI239" s="318"/>
      <c r="DJ239" s="318"/>
      <c r="DK239" s="318"/>
      <c r="DL239" s="318"/>
      <c r="DM239" s="318"/>
      <c r="DN239" s="318"/>
      <c r="DO239" s="318"/>
      <c r="DP239" s="318"/>
      <c r="DQ239" s="318"/>
      <c r="DR239" s="318"/>
      <c r="DS239" s="318"/>
      <c r="DT239" s="318"/>
      <c r="DU239" s="318"/>
      <c r="DV239" s="318"/>
      <c r="DW239" s="318"/>
      <c r="DX239" s="318"/>
      <c r="DY239" s="318"/>
      <c r="DZ239" s="318"/>
      <c r="EA239" s="318"/>
      <c r="EB239" s="318"/>
      <c r="EC239" s="318"/>
      <c r="ED239" s="77"/>
      <c r="EE239" s="77"/>
      <c r="EF239" s="77"/>
      <c r="EG239" s="77"/>
      <c r="EH239" s="77"/>
      <c r="EI239" s="77"/>
      <c r="EJ239" s="77"/>
      <c r="EK239" s="77"/>
      <c r="EL239" s="77"/>
      <c r="EM239" s="77"/>
      <c r="EN239" s="77"/>
      <c r="EO239" s="77"/>
      <c r="EP239" s="77"/>
      <c r="EQ239" s="77"/>
      <c r="ER239" s="77"/>
      <c r="ES239" s="77"/>
      <c r="ET239" s="77"/>
      <c r="EU239" s="77"/>
      <c r="EV239" s="77"/>
      <c r="EW239" s="77"/>
      <c r="EX239" s="77"/>
      <c r="EY239" s="77"/>
      <c r="EZ239" s="77"/>
      <c r="FA239" s="77"/>
      <c r="FB239" s="77"/>
      <c r="FC239" s="77"/>
      <c r="FD239" s="77"/>
      <c r="FE239" s="77"/>
      <c r="FF239" s="77"/>
      <c r="FG239" s="77"/>
      <c r="FH239" s="77"/>
      <c r="FI239" s="77"/>
      <c r="FJ239" s="77"/>
      <c r="FK239" s="77"/>
      <c r="FL239" s="77"/>
      <c r="FM239" s="77"/>
      <c r="FN239" s="77"/>
      <c r="FO239" s="77"/>
      <c r="FP239" s="77"/>
      <c r="FQ239" s="77"/>
      <c r="FR239" s="77"/>
      <c r="FS239" s="77"/>
      <c r="FT239" s="77"/>
      <c r="FU239" s="77"/>
      <c r="FV239" s="77"/>
      <c r="FW239" s="77"/>
      <c r="FX239" s="77"/>
      <c r="FY239" s="77"/>
      <c r="FZ239" s="77"/>
      <c r="GA239" s="77"/>
      <c r="GB239" s="77"/>
      <c r="GC239" s="77"/>
      <c r="GD239" s="77"/>
      <c r="GE239" s="77"/>
      <c r="GF239" s="77"/>
      <c r="GG239" s="77"/>
      <c r="GH239" s="77"/>
      <c r="GI239" s="77"/>
      <c r="GJ239" s="77"/>
      <c r="GK239" s="77"/>
      <c r="GL239" s="77"/>
      <c r="GM239" s="77"/>
      <c r="GN239" s="77"/>
      <c r="GO239" s="77"/>
      <c r="GP239" s="77"/>
      <c r="GQ239" s="77"/>
      <c r="GR239" s="77"/>
      <c r="GS239" s="77"/>
      <c r="GT239" s="77"/>
      <c r="GU239" s="77"/>
      <c r="GV239" s="77"/>
      <c r="GW239" s="77"/>
      <c r="GX239" s="77"/>
      <c r="GY239" s="77"/>
      <c r="GZ239" s="77"/>
      <c r="HA239" s="77"/>
      <c r="HB239" s="77"/>
      <c r="HC239" s="77"/>
      <c r="HD239" s="77"/>
      <c r="HE239" s="77"/>
      <c r="HF239" s="77"/>
      <c r="HG239" s="77"/>
      <c r="HH239" s="77"/>
      <c r="HI239" s="77"/>
      <c r="HJ239" s="77"/>
      <c r="HK239" s="77"/>
      <c r="HL239" s="77"/>
      <c r="HM239" s="77"/>
      <c r="HN239" s="77"/>
      <c r="HO239" s="77"/>
      <c r="HP239" s="77"/>
      <c r="HQ239" s="77"/>
      <c r="HR239" s="77"/>
      <c r="HS239" s="77"/>
      <c r="HT239" s="77"/>
      <c r="HU239" s="77"/>
      <c r="HV239" s="77"/>
      <c r="HW239" s="77"/>
      <c r="HX239" s="77"/>
      <c r="HY239" s="77"/>
      <c r="HZ239" s="77"/>
      <c r="IA239" s="77"/>
      <c r="IB239" s="77"/>
      <c r="IC239" s="77"/>
      <c r="ID239" s="77"/>
      <c r="IE239" s="77"/>
      <c r="IF239" s="77"/>
      <c r="IG239" s="77"/>
      <c r="IH239" s="77"/>
      <c r="II239" s="77"/>
      <c r="IJ239" s="77"/>
      <c r="IK239" s="77"/>
      <c r="IL239" s="77"/>
      <c r="IM239" s="77"/>
      <c r="IN239" s="77"/>
      <c r="IO239" s="77"/>
      <c r="IP239" s="77"/>
      <c r="IQ239" s="77"/>
      <c r="IR239" s="77"/>
      <c r="IS239" s="77"/>
      <c r="IT239" s="77"/>
      <c r="IU239" s="77"/>
      <c r="IV239" s="77"/>
      <c r="IW239" s="77"/>
      <c r="IX239" s="77"/>
      <c r="IY239" s="77"/>
      <c r="IZ239" s="77"/>
      <c r="JA239" s="77"/>
      <c r="JB239" s="77"/>
      <c r="JC239" s="77"/>
      <c r="JD239" s="77"/>
      <c r="JE239" s="77"/>
      <c r="JF239" s="77"/>
      <c r="JG239" s="77"/>
    </row>
    <row r="240" spans="5:269" s="4" customFormat="1" ht="15" hidden="1" outlineLevel="1">
      <c r="F240" s="64"/>
      <c r="H240" s="5"/>
      <c r="L240" s="6"/>
      <c r="R240" s="7"/>
      <c r="AD240" s="7"/>
      <c r="AF240" s="8"/>
      <c r="AT240" s="77"/>
      <c r="AU240" s="77"/>
      <c r="AV240" s="77"/>
      <c r="AW240" s="77"/>
      <c r="AX240" s="77"/>
      <c r="AY240" s="77"/>
      <c r="AZ240" s="77"/>
      <c r="BA240" s="77"/>
      <c r="BB240" s="77"/>
      <c r="BC240" s="77"/>
      <c r="BD240" s="77"/>
      <c r="BE240" s="77"/>
      <c r="BF240" s="77"/>
      <c r="BG240" s="77"/>
      <c r="BH240" s="77"/>
      <c r="BI240" s="77"/>
      <c r="BJ240" s="77"/>
      <c r="BK240" s="77"/>
      <c r="BL240" s="77"/>
      <c r="BM240" s="77"/>
      <c r="BN240" s="77"/>
      <c r="BO240" s="77"/>
      <c r="BP240" s="77"/>
      <c r="BQ240" s="77"/>
      <c r="BR240" s="77"/>
      <c r="BS240" s="77"/>
      <c r="BT240" s="77"/>
      <c r="BU240" s="77"/>
      <c r="BV240" s="77"/>
      <c r="BW240" s="77"/>
      <c r="BX240" s="77"/>
      <c r="BY240" s="77"/>
      <c r="BZ240" s="77"/>
      <c r="CA240" s="77"/>
      <c r="CB240" s="77"/>
      <c r="CC240" s="77"/>
      <c r="CD240" s="77"/>
      <c r="CE240" s="77"/>
      <c r="CF240" s="77"/>
      <c r="CG240" s="77"/>
      <c r="CH240" s="77"/>
      <c r="CI240" s="77"/>
      <c r="CJ240" s="77"/>
      <c r="CK240" s="77"/>
      <c r="CL240" s="77"/>
      <c r="CM240" s="77"/>
      <c r="CN240" s="77"/>
      <c r="CO240" s="77"/>
      <c r="CP240" s="77"/>
      <c r="CQ240" s="77"/>
      <c r="CR240" s="77"/>
      <c r="CS240" s="77"/>
      <c r="CT240" s="77"/>
      <c r="CU240" s="77"/>
      <c r="CV240" s="77"/>
      <c r="CW240" s="77"/>
      <c r="CX240" s="77"/>
      <c r="CY240" s="77"/>
      <c r="CZ240" s="77"/>
      <c r="DA240" s="77"/>
      <c r="DB240" s="77"/>
      <c r="DC240" s="77"/>
      <c r="DD240" s="77"/>
      <c r="DE240" s="77"/>
      <c r="DF240" s="77"/>
      <c r="DG240" s="77"/>
      <c r="DH240" s="77"/>
      <c r="DI240" s="77"/>
      <c r="DJ240" s="77"/>
      <c r="DK240" s="77"/>
      <c r="DL240" s="77"/>
      <c r="DM240" s="77"/>
      <c r="DN240" s="77"/>
      <c r="DO240" s="77"/>
      <c r="DP240" s="77"/>
      <c r="DQ240" s="77"/>
      <c r="DR240" s="77"/>
      <c r="DS240" s="77"/>
      <c r="DT240" s="77"/>
      <c r="DU240" s="77"/>
      <c r="DV240" s="77"/>
      <c r="DW240" s="77"/>
      <c r="DX240" s="77"/>
      <c r="DY240" s="77"/>
      <c r="DZ240" s="77"/>
      <c r="EA240" s="77"/>
      <c r="EB240" s="77"/>
      <c r="EC240" s="77"/>
      <c r="ED240" s="77"/>
      <c r="EE240" s="77"/>
      <c r="EF240" s="77"/>
      <c r="EG240" s="77"/>
      <c r="EH240" s="77"/>
      <c r="EI240" s="77"/>
      <c r="EJ240" s="77"/>
      <c r="EK240" s="77"/>
      <c r="EL240" s="77"/>
      <c r="EM240" s="77"/>
      <c r="EN240" s="77"/>
      <c r="EO240" s="77"/>
      <c r="EP240" s="77"/>
      <c r="EQ240" s="77"/>
      <c r="ER240" s="77"/>
      <c r="ES240" s="77"/>
      <c r="ET240" s="77"/>
      <c r="EU240" s="77"/>
      <c r="EV240" s="77"/>
      <c r="EW240" s="77"/>
      <c r="EX240" s="77"/>
      <c r="EY240" s="77"/>
      <c r="EZ240" s="77"/>
      <c r="FA240" s="77"/>
      <c r="FB240" s="77"/>
      <c r="FC240" s="77"/>
      <c r="FD240" s="77"/>
      <c r="FE240" s="77"/>
      <c r="FF240" s="77"/>
      <c r="FG240" s="77"/>
      <c r="FH240" s="77"/>
      <c r="FI240" s="77"/>
      <c r="FJ240" s="77"/>
      <c r="FK240" s="77"/>
      <c r="FL240" s="77"/>
      <c r="FM240" s="77"/>
      <c r="FN240" s="77"/>
      <c r="FO240" s="77"/>
      <c r="FP240" s="77"/>
      <c r="FQ240" s="77"/>
      <c r="FR240" s="77"/>
      <c r="FS240" s="77"/>
      <c r="FT240" s="77"/>
      <c r="FU240" s="77"/>
      <c r="FV240" s="77"/>
      <c r="FW240" s="77"/>
      <c r="FX240" s="77"/>
      <c r="FY240" s="77"/>
      <c r="FZ240" s="77"/>
      <c r="GA240" s="77"/>
      <c r="GB240" s="77"/>
      <c r="GC240" s="77"/>
      <c r="GD240" s="77"/>
      <c r="GE240" s="77"/>
      <c r="GF240" s="77"/>
      <c r="GG240" s="77"/>
      <c r="GH240" s="77"/>
      <c r="GI240" s="77"/>
      <c r="GJ240" s="77"/>
      <c r="GK240" s="77"/>
      <c r="GL240" s="77"/>
      <c r="GM240" s="77"/>
      <c r="GN240" s="77"/>
      <c r="GO240" s="77"/>
      <c r="GP240" s="77"/>
      <c r="GQ240" s="77"/>
      <c r="GR240" s="77"/>
      <c r="GS240" s="77"/>
      <c r="GT240" s="77"/>
      <c r="GU240" s="77"/>
      <c r="GV240" s="77"/>
      <c r="GW240" s="77"/>
      <c r="GX240" s="77"/>
      <c r="GY240" s="77"/>
      <c r="GZ240" s="77"/>
      <c r="HA240" s="77"/>
      <c r="HB240" s="77"/>
      <c r="HC240" s="77"/>
      <c r="HD240" s="77"/>
      <c r="HE240" s="77"/>
      <c r="HF240" s="77"/>
      <c r="HG240" s="77"/>
      <c r="HH240" s="77"/>
      <c r="HI240" s="77"/>
      <c r="HJ240" s="77"/>
      <c r="HK240" s="77"/>
      <c r="HL240" s="77"/>
      <c r="HM240" s="77"/>
      <c r="HN240" s="77"/>
      <c r="HO240" s="77"/>
      <c r="HP240" s="77"/>
      <c r="HQ240" s="77"/>
      <c r="HR240" s="77"/>
      <c r="HS240" s="77"/>
      <c r="HT240" s="77"/>
      <c r="HU240" s="77"/>
      <c r="HV240" s="77"/>
      <c r="HW240" s="77"/>
      <c r="HX240" s="77"/>
      <c r="HY240" s="77"/>
      <c r="HZ240" s="77"/>
      <c r="IA240" s="77"/>
      <c r="IB240" s="77"/>
      <c r="IC240" s="77"/>
      <c r="ID240" s="77"/>
      <c r="IE240" s="77"/>
      <c r="IF240" s="77"/>
      <c r="IG240" s="77"/>
      <c r="IH240" s="77"/>
      <c r="II240" s="77"/>
      <c r="IJ240" s="77"/>
      <c r="IK240" s="77"/>
      <c r="IL240" s="77"/>
      <c r="IM240" s="77"/>
      <c r="IN240" s="77"/>
      <c r="IO240" s="77"/>
      <c r="IP240" s="77"/>
      <c r="IQ240" s="77"/>
      <c r="IR240" s="77"/>
      <c r="IS240" s="77"/>
      <c r="IT240" s="77"/>
      <c r="IU240" s="77"/>
      <c r="IV240" s="77"/>
      <c r="IW240" s="77"/>
      <c r="IX240" s="77"/>
      <c r="IY240" s="77"/>
      <c r="IZ240" s="77"/>
      <c r="JA240" s="77"/>
      <c r="JB240" s="77"/>
      <c r="JC240" s="77"/>
      <c r="JD240" s="77"/>
      <c r="JE240" s="77"/>
      <c r="JF240" s="77"/>
      <c r="JG240" s="77"/>
      <c r="JH240" s="77"/>
      <c r="JI240" s="77"/>
    </row>
    <row r="241" spans="6:328" s="438" customFormat="1" ht="15" hidden="1" outlineLevel="1">
      <c r="L241" s="434"/>
      <c r="R241" s="439"/>
      <c r="AD241" s="439"/>
      <c r="AF241" s="440"/>
      <c r="AT241" s="441"/>
      <c r="AU241" s="441"/>
      <c r="AV241" s="441"/>
      <c r="AW241" s="441"/>
      <c r="AX241" s="441"/>
      <c r="AY241" s="441"/>
      <c r="AZ241" s="441"/>
      <c r="BA241" s="441"/>
      <c r="BB241" s="441"/>
      <c r="BC241" s="441"/>
      <c r="BD241" s="441"/>
      <c r="BE241" s="441"/>
      <c r="BF241" s="441"/>
      <c r="BG241" s="441"/>
      <c r="BH241" s="441"/>
      <c r="BI241" s="441"/>
      <c r="BJ241" s="441"/>
      <c r="BK241" s="441"/>
      <c r="BL241" s="441"/>
      <c r="BM241" s="441"/>
      <c r="BN241" s="441"/>
      <c r="BO241" s="441"/>
      <c r="BP241" s="441"/>
      <c r="BQ241" s="441"/>
      <c r="BR241" s="441"/>
      <c r="BS241" s="441"/>
      <c r="BT241" s="441"/>
      <c r="BU241" s="441"/>
      <c r="BV241" s="441"/>
      <c r="BW241" s="441"/>
      <c r="BX241" s="441"/>
      <c r="BY241" s="441"/>
      <c r="BZ241" s="441"/>
      <c r="CA241" s="441"/>
      <c r="CB241" s="441"/>
      <c r="CC241" s="441"/>
      <c r="CD241" s="441"/>
      <c r="CE241" s="441"/>
      <c r="CF241" s="441"/>
      <c r="CG241" s="441"/>
      <c r="CH241" s="441"/>
      <c r="CI241" s="441"/>
      <c r="CJ241" s="441"/>
      <c r="CK241" s="441"/>
      <c r="CL241" s="441"/>
      <c r="CM241" s="441"/>
      <c r="CN241" s="441"/>
      <c r="CO241" s="441"/>
      <c r="CP241" s="441"/>
      <c r="CQ241" s="441"/>
      <c r="CR241" s="441"/>
      <c r="CS241" s="441"/>
      <c r="CT241" s="441"/>
      <c r="CU241" s="441"/>
      <c r="CV241" s="441"/>
      <c r="CW241" s="441"/>
      <c r="CX241" s="441"/>
      <c r="CY241" s="441"/>
      <c r="CZ241" s="441"/>
      <c r="DA241" s="441"/>
      <c r="DB241" s="441"/>
      <c r="DC241" s="441"/>
      <c r="DD241" s="441"/>
      <c r="DE241" s="441"/>
      <c r="DF241" s="441"/>
      <c r="DG241" s="441"/>
      <c r="DH241" s="441"/>
      <c r="DI241" s="441"/>
      <c r="DJ241" s="441"/>
      <c r="DK241" s="441"/>
      <c r="DL241" s="441"/>
      <c r="DM241" s="441"/>
      <c r="DN241" s="441"/>
      <c r="DO241" s="441"/>
      <c r="DP241" s="441"/>
      <c r="DQ241" s="441"/>
      <c r="DR241" s="441"/>
      <c r="DS241" s="441"/>
      <c r="DT241" s="441"/>
      <c r="DU241" s="441"/>
      <c r="DV241" s="441"/>
      <c r="DW241" s="441"/>
      <c r="DX241" s="441"/>
      <c r="DY241" s="441"/>
      <c r="DZ241" s="441"/>
      <c r="EA241" s="441"/>
      <c r="EB241" s="441"/>
      <c r="EC241" s="441"/>
      <c r="ED241" s="441"/>
      <c r="EE241" s="441"/>
      <c r="EF241" s="441"/>
      <c r="EG241" s="441"/>
      <c r="EH241" s="441"/>
      <c r="EI241" s="441"/>
      <c r="EJ241" s="441"/>
      <c r="EK241" s="441"/>
      <c r="EL241" s="441"/>
      <c r="EM241" s="441"/>
      <c r="EN241" s="441"/>
      <c r="EO241" s="441"/>
      <c r="EP241" s="441"/>
      <c r="EQ241" s="441"/>
      <c r="ER241" s="441"/>
      <c r="ES241" s="441"/>
      <c r="ET241" s="441"/>
      <c r="EU241" s="441"/>
      <c r="EV241" s="441"/>
      <c r="EW241" s="441"/>
      <c r="EX241" s="441"/>
      <c r="EY241" s="441"/>
      <c r="EZ241" s="441"/>
      <c r="FA241" s="441"/>
      <c r="FB241" s="441"/>
      <c r="FC241" s="441"/>
      <c r="FD241" s="441"/>
      <c r="FE241" s="441"/>
      <c r="FF241" s="441"/>
      <c r="FG241" s="441"/>
      <c r="FH241" s="441"/>
      <c r="FI241" s="441"/>
      <c r="FJ241" s="441"/>
      <c r="FK241" s="441"/>
      <c r="FL241" s="441"/>
      <c r="FM241" s="441"/>
      <c r="FN241" s="441"/>
      <c r="FO241" s="441"/>
      <c r="FP241" s="441"/>
      <c r="FQ241" s="441"/>
      <c r="FR241" s="441"/>
      <c r="FS241" s="441"/>
      <c r="FT241" s="441"/>
      <c r="FU241" s="441"/>
      <c r="FV241" s="441"/>
      <c r="FW241" s="441"/>
      <c r="FX241" s="441"/>
      <c r="FY241" s="441"/>
      <c r="FZ241" s="441"/>
      <c r="GA241" s="441"/>
      <c r="GB241" s="441"/>
      <c r="GC241" s="441"/>
      <c r="GD241" s="441"/>
      <c r="GE241" s="441"/>
      <c r="GF241" s="441"/>
      <c r="GG241" s="441"/>
      <c r="GH241" s="441"/>
      <c r="GI241" s="441"/>
      <c r="GJ241" s="441"/>
      <c r="GK241" s="441"/>
      <c r="GL241" s="441"/>
      <c r="GM241" s="441"/>
      <c r="GN241" s="441"/>
      <c r="GO241" s="441"/>
      <c r="GP241" s="441"/>
      <c r="GQ241" s="441"/>
      <c r="GR241" s="441"/>
      <c r="GS241" s="441"/>
      <c r="GT241" s="441"/>
      <c r="GU241" s="441"/>
      <c r="GV241" s="441"/>
      <c r="GW241" s="441"/>
      <c r="GX241" s="441"/>
      <c r="GY241" s="441"/>
      <c r="GZ241" s="441"/>
      <c r="HA241" s="441"/>
      <c r="HB241" s="441"/>
      <c r="HC241" s="441"/>
      <c r="HD241" s="441"/>
      <c r="HE241" s="441"/>
      <c r="HF241" s="441"/>
      <c r="HG241" s="441"/>
      <c r="HH241" s="441"/>
      <c r="HI241" s="441"/>
      <c r="HJ241" s="441"/>
      <c r="HK241" s="441"/>
      <c r="HL241" s="441"/>
      <c r="HM241" s="441"/>
      <c r="HN241" s="441"/>
      <c r="HO241" s="441"/>
      <c r="HP241" s="441"/>
      <c r="HQ241" s="441"/>
      <c r="HR241" s="441"/>
      <c r="HS241" s="441"/>
      <c r="HT241" s="441"/>
      <c r="HU241" s="441"/>
      <c r="HV241" s="441"/>
      <c r="HW241" s="441"/>
      <c r="HX241" s="441"/>
      <c r="HY241" s="441"/>
      <c r="HZ241" s="441"/>
      <c r="IA241" s="441"/>
      <c r="IB241" s="441"/>
      <c r="IC241" s="441"/>
      <c r="ID241" s="441"/>
      <c r="IE241" s="441"/>
      <c r="IF241" s="441"/>
      <c r="IG241" s="441"/>
      <c r="IH241" s="441"/>
      <c r="II241" s="441"/>
      <c r="IJ241" s="441"/>
      <c r="IK241" s="441"/>
      <c r="IL241" s="441"/>
      <c r="IM241" s="441"/>
      <c r="IN241" s="441"/>
      <c r="IO241" s="441"/>
      <c r="IP241" s="441"/>
      <c r="IQ241" s="441"/>
      <c r="IR241" s="441"/>
      <c r="IS241" s="441"/>
      <c r="IT241" s="441"/>
      <c r="IU241" s="441"/>
      <c r="IV241" s="441"/>
      <c r="IW241" s="441"/>
      <c r="IX241" s="441"/>
      <c r="IY241" s="441"/>
      <c r="IZ241" s="441"/>
      <c r="JA241" s="441"/>
      <c r="JB241" s="441"/>
      <c r="JC241" s="441"/>
      <c r="JD241" s="441"/>
      <c r="JE241" s="441"/>
      <c r="JF241" s="441"/>
      <c r="JG241" s="441"/>
      <c r="JH241" s="441"/>
      <c r="JI241" s="441"/>
      <c r="JJ241" s="441"/>
      <c r="JK241" s="441"/>
      <c r="JL241" s="441"/>
      <c r="JM241" s="441"/>
      <c r="JN241" s="441"/>
      <c r="JO241" s="441"/>
      <c r="JP241" s="441"/>
      <c r="JQ241" s="441"/>
      <c r="JR241" s="441"/>
      <c r="JS241" s="441"/>
      <c r="JT241" s="441"/>
      <c r="JU241" s="441"/>
      <c r="JV241" s="441"/>
      <c r="JW241" s="441"/>
      <c r="JX241" s="441"/>
      <c r="JY241" s="441"/>
      <c r="JZ241" s="441"/>
      <c r="KA241" s="441"/>
      <c r="KB241" s="441"/>
      <c r="KC241" s="441"/>
      <c r="KD241" s="441"/>
      <c r="KE241" s="441"/>
      <c r="KF241" s="441"/>
      <c r="KG241" s="441"/>
      <c r="KH241" s="441"/>
      <c r="KI241" s="441"/>
      <c r="KJ241" s="441"/>
      <c r="KK241" s="441"/>
      <c r="KL241" s="441"/>
      <c r="KM241" s="441"/>
      <c r="KN241" s="441"/>
      <c r="KO241" s="441"/>
      <c r="KP241" s="441"/>
      <c r="KQ241" s="441"/>
      <c r="KR241" s="441"/>
      <c r="KS241" s="441"/>
      <c r="KT241" s="441"/>
      <c r="KU241" s="441"/>
      <c r="KV241" s="441"/>
      <c r="KW241" s="441"/>
      <c r="KX241" s="441"/>
      <c r="KY241" s="441"/>
      <c r="KZ241" s="441"/>
      <c r="LA241" s="441"/>
      <c r="LB241" s="441"/>
      <c r="LC241" s="441"/>
      <c r="LD241" s="441"/>
      <c r="LE241" s="441"/>
      <c r="LF241" s="441"/>
      <c r="LG241" s="441"/>
      <c r="LH241" s="441"/>
      <c r="LI241" s="441"/>
      <c r="LJ241" s="441"/>
      <c r="LK241" s="441"/>
      <c r="LL241" s="441"/>
      <c r="LM241" s="441"/>
    </row>
    <row r="242" spans="6:328" s="4" customFormat="1" ht="15" hidden="1" outlineLevel="1">
      <c r="F242" s="64"/>
      <c r="H242" s="5"/>
      <c r="L242" s="6"/>
      <c r="R242" s="7"/>
      <c r="AD242" s="7"/>
      <c r="AF242" s="8"/>
      <c r="AT242" s="77"/>
      <c r="AU242" s="77"/>
      <c r="AV242" s="77"/>
      <c r="AW242" s="77"/>
      <c r="AX242" s="77"/>
      <c r="AY242" s="77"/>
      <c r="AZ242" s="77"/>
      <c r="BA242" s="77"/>
      <c r="BB242" s="77"/>
      <c r="BC242" s="77"/>
      <c r="BD242" s="77"/>
      <c r="BE242" s="77"/>
      <c r="BF242" s="77"/>
      <c r="BG242" s="77"/>
      <c r="BH242" s="77"/>
      <c r="BI242" s="77"/>
      <c r="BJ242" s="77"/>
      <c r="BK242" s="77"/>
      <c r="BL242" s="77"/>
      <c r="BM242" s="77"/>
      <c r="BN242" s="77"/>
      <c r="BO242" s="77"/>
      <c r="BP242" s="77"/>
      <c r="BQ242" s="77"/>
      <c r="BR242" s="77"/>
      <c r="BS242" s="77"/>
      <c r="BT242" s="77"/>
      <c r="BU242" s="77"/>
      <c r="BV242" s="77"/>
      <c r="BW242" s="77"/>
      <c r="BX242" s="77"/>
      <c r="BY242" s="77"/>
      <c r="BZ242" s="77"/>
      <c r="CA242" s="77"/>
      <c r="CB242" s="77"/>
      <c r="CC242" s="77"/>
      <c r="CD242" s="77"/>
      <c r="CE242" s="77"/>
      <c r="CF242" s="77"/>
      <c r="CG242" s="77"/>
      <c r="CH242" s="77"/>
      <c r="CI242" s="77"/>
      <c r="CJ242" s="77"/>
      <c r="CK242" s="77"/>
      <c r="CL242" s="77"/>
      <c r="CM242" s="77"/>
      <c r="CN242" s="77"/>
      <c r="CO242" s="77"/>
      <c r="CP242" s="77"/>
      <c r="CQ242" s="77"/>
      <c r="CR242" s="77"/>
      <c r="CS242" s="77"/>
      <c r="CT242" s="77"/>
      <c r="CU242" s="77"/>
      <c r="CV242" s="77"/>
      <c r="CW242" s="77"/>
      <c r="CX242" s="77"/>
      <c r="CY242" s="77"/>
      <c r="CZ242" s="77"/>
      <c r="DA242" s="77"/>
      <c r="DB242" s="77"/>
      <c r="DC242" s="77"/>
      <c r="DD242" s="77"/>
      <c r="DE242" s="77"/>
      <c r="DF242" s="77"/>
      <c r="DG242" s="77"/>
      <c r="DH242" s="77"/>
      <c r="DI242" s="77"/>
      <c r="DJ242" s="77"/>
      <c r="DK242" s="77"/>
      <c r="DL242" s="77"/>
      <c r="DM242" s="77"/>
      <c r="DN242" s="77"/>
      <c r="DO242" s="77"/>
      <c r="DP242" s="77"/>
      <c r="DQ242" s="77"/>
      <c r="DR242" s="77"/>
      <c r="DS242" s="77"/>
      <c r="DT242" s="77"/>
      <c r="DU242" s="77"/>
      <c r="DV242" s="77"/>
      <c r="DW242" s="77"/>
      <c r="DX242" s="77"/>
      <c r="DY242" s="77"/>
      <c r="DZ242" s="77"/>
      <c r="EA242" s="77"/>
      <c r="EB242" s="77"/>
      <c r="EC242" s="77"/>
      <c r="ED242" s="77"/>
      <c r="EE242" s="77"/>
      <c r="EF242" s="77"/>
      <c r="EG242" s="77"/>
      <c r="EH242" s="77"/>
      <c r="EI242" s="77"/>
      <c r="EJ242" s="77"/>
      <c r="EK242" s="77"/>
      <c r="EL242" s="77"/>
      <c r="EM242" s="77"/>
      <c r="EN242" s="77"/>
      <c r="EO242" s="77"/>
      <c r="EP242" s="77"/>
      <c r="EQ242" s="77"/>
      <c r="ER242" s="77"/>
      <c r="ES242" s="77"/>
      <c r="ET242" s="77"/>
      <c r="EU242" s="77"/>
      <c r="EV242" s="77"/>
      <c r="EW242" s="77"/>
      <c r="EX242" s="77"/>
      <c r="EY242" s="77"/>
      <c r="EZ242" s="77"/>
      <c r="FA242" s="77"/>
      <c r="FB242" s="77"/>
      <c r="FC242" s="77"/>
      <c r="FD242" s="77"/>
      <c r="FE242" s="77"/>
      <c r="FF242" s="77"/>
      <c r="FG242" s="77"/>
      <c r="FH242" s="77"/>
      <c r="FI242" s="77"/>
      <c r="FJ242" s="77"/>
      <c r="FK242" s="77"/>
      <c r="FL242" s="77"/>
      <c r="FM242" s="77"/>
      <c r="FN242" s="77"/>
      <c r="FO242" s="77"/>
      <c r="FP242" s="77"/>
      <c r="FQ242" s="77"/>
      <c r="FR242" s="77"/>
      <c r="FS242" s="77"/>
      <c r="FT242" s="77"/>
      <c r="FU242" s="77"/>
      <c r="FV242" s="77"/>
      <c r="FW242" s="77"/>
      <c r="FX242" s="77"/>
      <c r="FY242" s="77"/>
      <c r="FZ242" s="77"/>
      <c r="GA242" s="77"/>
      <c r="GB242" s="77"/>
      <c r="GC242" s="77"/>
      <c r="GD242" s="77"/>
      <c r="GE242" s="77"/>
      <c r="GF242" s="77"/>
      <c r="GG242" s="77"/>
      <c r="GH242" s="77"/>
      <c r="GI242" s="77"/>
      <c r="GJ242" s="77"/>
      <c r="GK242" s="77"/>
      <c r="GL242" s="77"/>
      <c r="GM242" s="77"/>
      <c r="GN242" s="77"/>
      <c r="GO242" s="77"/>
      <c r="GP242" s="77"/>
      <c r="GQ242" s="77"/>
      <c r="GR242" s="77"/>
      <c r="GS242" s="77"/>
      <c r="GT242" s="77"/>
      <c r="GU242" s="77"/>
      <c r="GV242" s="77"/>
      <c r="GW242" s="77"/>
      <c r="GX242" s="77"/>
      <c r="GY242" s="77"/>
      <c r="GZ242" s="77"/>
      <c r="HA242" s="77"/>
      <c r="HB242" s="77"/>
      <c r="HC242" s="77"/>
      <c r="HD242" s="77"/>
      <c r="HE242" s="77"/>
      <c r="HF242" s="77"/>
      <c r="HG242" s="77"/>
      <c r="HH242" s="77"/>
      <c r="HI242" s="77"/>
      <c r="HJ242" s="77"/>
      <c r="HK242" s="77"/>
      <c r="HL242" s="77"/>
      <c r="HM242" s="77"/>
      <c r="HN242" s="77"/>
      <c r="HO242" s="77"/>
      <c r="HP242" s="77"/>
      <c r="HQ242" s="77"/>
      <c r="HR242" s="77"/>
      <c r="HS242" s="77"/>
      <c r="HT242" s="77"/>
      <c r="HU242" s="77"/>
      <c r="HV242" s="77"/>
      <c r="HW242" s="77"/>
      <c r="HX242" s="77"/>
      <c r="HY242" s="77"/>
      <c r="HZ242" s="77"/>
      <c r="IA242" s="77"/>
      <c r="IB242" s="77"/>
      <c r="IC242" s="77"/>
      <c r="ID242" s="77"/>
      <c r="IE242" s="77"/>
      <c r="IF242" s="77"/>
      <c r="IG242" s="77"/>
      <c r="IH242" s="77"/>
      <c r="II242" s="77"/>
      <c r="IJ242" s="77"/>
      <c r="IK242" s="77"/>
      <c r="IL242" s="77"/>
      <c r="IM242" s="77"/>
      <c r="IN242" s="77"/>
      <c r="IO242" s="77"/>
      <c r="IP242" s="77"/>
      <c r="IQ242" s="77"/>
      <c r="IR242" s="77"/>
      <c r="IS242" s="77"/>
      <c r="IT242" s="77"/>
      <c r="IU242" s="77"/>
      <c r="IV242" s="77"/>
      <c r="IW242" s="77"/>
      <c r="IX242" s="77"/>
      <c r="IY242" s="77"/>
      <c r="IZ242" s="77"/>
      <c r="JA242" s="77"/>
      <c r="JB242" s="77"/>
      <c r="JC242" s="77"/>
      <c r="JD242" s="77"/>
      <c r="JE242" s="77"/>
      <c r="JF242" s="77"/>
      <c r="JG242" s="77"/>
      <c r="JH242" s="77"/>
      <c r="JI242" s="77"/>
      <c r="JJ242" s="77"/>
      <c r="JK242" s="77"/>
      <c r="JL242" s="77"/>
      <c r="JM242" s="77"/>
      <c r="JN242" s="77"/>
      <c r="JO242" s="77"/>
      <c r="JP242" s="77"/>
      <c r="JQ242" s="77"/>
      <c r="JR242" s="77"/>
      <c r="JS242" s="77"/>
      <c r="JT242" s="77"/>
      <c r="JU242" s="77"/>
      <c r="JV242" s="77"/>
      <c r="JW242" s="77"/>
      <c r="JX242" s="77"/>
      <c r="JY242" s="77"/>
      <c r="JZ242" s="77"/>
      <c r="KA242" s="77"/>
      <c r="KB242" s="77"/>
      <c r="KC242" s="77"/>
      <c r="KD242" s="77"/>
      <c r="KE242" s="77"/>
      <c r="KF242" s="77"/>
      <c r="KG242" s="77"/>
      <c r="KH242" s="77"/>
      <c r="KI242" s="77"/>
      <c r="KJ242" s="77"/>
      <c r="KK242" s="77"/>
      <c r="KL242" s="77"/>
      <c r="KM242" s="77"/>
      <c r="KN242" s="77"/>
      <c r="KO242" s="77"/>
      <c r="KP242" s="77"/>
      <c r="KQ242" s="77"/>
      <c r="KR242" s="77"/>
      <c r="KS242" s="77"/>
      <c r="KT242" s="77"/>
      <c r="KU242" s="77"/>
      <c r="KV242" s="77"/>
      <c r="KW242" s="77"/>
      <c r="KX242" s="77"/>
      <c r="KY242" s="77"/>
      <c r="KZ242" s="77"/>
      <c r="LA242" s="77"/>
      <c r="LB242" s="77"/>
      <c r="LC242" s="77"/>
      <c r="LD242" s="77"/>
      <c r="LE242" s="77"/>
      <c r="LF242" s="77"/>
      <c r="LG242" s="77"/>
      <c r="LH242" s="77"/>
      <c r="LI242" s="77"/>
      <c r="LJ242" s="77"/>
      <c r="LK242" s="77"/>
      <c r="LL242" s="77"/>
      <c r="LM242" s="77"/>
      <c r="LN242" s="77"/>
    </row>
    <row r="243" spans="6:328" s="4" customFormat="1" ht="15" hidden="1" outlineLevel="1">
      <c r="F243" s="64"/>
      <c r="AF243" s="8"/>
      <c r="AT243" s="77"/>
      <c r="AU243" s="77"/>
      <c r="AV243" s="77"/>
      <c r="AW243" s="77"/>
      <c r="AX243" s="77"/>
      <c r="AY243" s="77"/>
      <c r="AZ243" s="77"/>
      <c r="BA243" s="77"/>
      <c r="BB243" s="77"/>
      <c r="BC243" s="77"/>
      <c r="BD243" s="77"/>
      <c r="BE243" s="77"/>
      <c r="BF243" s="77"/>
      <c r="BG243" s="77"/>
      <c r="BH243" s="77"/>
      <c r="BI243" s="77"/>
      <c r="BJ243" s="77"/>
      <c r="BK243" s="77"/>
      <c r="BL243" s="77"/>
      <c r="BM243" s="77"/>
      <c r="BN243" s="77"/>
      <c r="BO243" s="77"/>
      <c r="BP243" s="77"/>
      <c r="BQ243" s="77"/>
      <c r="BR243" s="77"/>
      <c r="BS243" s="77"/>
      <c r="BT243" s="77"/>
      <c r="BU243" s="77"/>
      <c r="BV243" s="77"/>
      <c r="BW243" s="77"/>
      <c r="BY243" s="77" t="str">
        <f>BK256</f>
        <v>Très chaud (en majorité supérieur à 20°C)</v>
      </c>
      <c r="BZ243" s="77" t="str">
        <f>BK258</f>
        <v>Chaud (en majorité entre 16 et 20°C)</v>
      </c>
      <c r="CA243" s="77" t="str">
        <f>BK260</f>
        <v>Moyen (en majorité entre 10 et 16°C)</v>
      </c>
      <c r="CB243" s="77" t="str">
        <f>BK261</f>
        <v>Froid (en majorité inférieur à 10°C)</v>
      </c>
      <c r="CC243" s="77" t="s">
        <v>37</v>
      </c>
      <c r="CD243" s="77"/>
      <c r="CE243" s="77"/>
      <c r="CF243" s="77"/>
      <c r="CG243" s="77"/>
      <c r="CH243" s="77"/>
      <c r="CI243" s="77"/>
      <c r="CJ243" s="77"/>
      <c r="CK243" s="77"/>
      <c r="CL243" s="77"/>
      <c r="CN243" s="77" t="str">
        <f>BY243</f>
        <v>Très chaud (en majorité supérieur à 20°C)</v>
      </c>
      <c r="CO243" s="77" t="str">
        <f>BZ243</f>
        <v>Chaud (en majorité entre 16 et 20°C)</v>
      </c>
      <c r="CP243" s="77" t="str">
        <f>CA243</f>
        <v>Moyen (en majorité entre 10 et 16°C)</v>
      </c>
      <c r="CQ243" s="77" t="str">
        <f>CB243</f>
        <v>Froid (en majorité inférieur à 10°C)</v>
      </c>
      <c r="CR243" s="77" t="s">
        <v>37</v>
      </c>
      <c r="CS243" s="77"/>
      <c r="CT243" s="77"/>
      <c r="CU243" s="77"/>
      <c r="CV243" s="77"/>
      <c r="CW243" s="77"/>
      <c r="CX243" s="77"/>
      <c r="CY243" s="77"/>
      <c r="CZ243" s="77"/>
      <c r="DA243" s="77"/>
      <c r="DB243" s="77"/>
      <c r="DC243" s="77"/>
      <c r="DE243" s="442" t="str">
        <f>CN243</f>
        <v>Très chaud (en majorité supérieur à 20°C)</v>
      </c>
      <c r="DF243" s="442" t="str">
        <f>CO243</f>
        <v>Chaud (en majorité entre 16 et 20°C)</v>
      </c>
      <c r="DG243" s="442" t="str">
        <f>CP243</f>
        <v>Moyen (en majorité entre 10 et 16°C)</v>
      </c>
      <c r="DH243" s="442" t="str">
        <f>CQ243</f>
        <v>Froid (en majorité inférieur à 10°C)</v>
      </c>
      <c r="DI243" s="77" t="s">
        <v>37</v>
      </c>
      <c r="DJ243" s="77"/>
      <c r="DK243" s="77"/>
      <c r="DL243" s="77"/>
      <c r="DM243" s="77"/>
      <c r="DN243" s="77"/>
      <c r="DO243" s="77"/>
      <c r="DQ243" s="442" t="str">
        <f>DE243</f>
        <v>Très chaud (en majorité supérieur à 20°C)</v>
      </c>
      <c r="DR243" s="442" t="str">
        <f>DF243</f>
        <v>Chaud (en majorité entre 16 et 20°C)</v>
      </c>
      <c r="DS243" s="442" t="str">
        <f>DG243</f>
        <v>Moyen (en majorité entre 10 et 16°C)</v>
      </c>
      <c r="DT243" s="442" t="str">
        <f>DH243</f>
        <v>Froid (en majorité inférieur à 10°C)</v>
      </c>
      <c r="DU243" s="77" t="s">
        <v>37</v>
      </c>
      <c r="DV243" s="77"/>
      <c r="DW243" s="77"/>
      <c r="DX243" s="77"/>
      <c r="DY243" s="77"/>
      <c r="DZ243" s="77"/>
      <c r="EB243" s="442" t="str">
        <f>DQ243</f>
        <v>Très chaud (en majorité supérieur à 20°C)</v>
      </c>
      <c r="EC243" s="442" t="str">
        <f>DR243</f>
        <v>Chaud (en majorité entre 16 et 20°C)</v>
      </c>
      <c r="ED243" s="442" t="str">
        <f>DS243</f>
        <v>Moyen (en majorité entre 10 et 16°C)</v>
      </c>
      <c r="EE243" s="442" t="str">
        <f>DT243</f>
        <v>Froid (en majorité inférieur à 10°C)</v>
      </c>
      <c r="EF243" s="77" t="s">
        <v>37</v>
      </c>
      <c r="EG243" s="77"/>
      <c r="EH243" s="77"/>
      <c r="EI243" s="77"/>
      <c r="EJ243" s="77"/>
      <c r="EK243" s="77"/>
      <c r="EL243" s="77"/>
      <c r="EM243" s="77"/>
      <c r="EN243" s="77"/>
      <c r="EO243" s="77"/>
      <c r="EP243" s="77"/>
      <c r="EQ243" s="77"/>
      <c r="ER243" s="77"/>
      <c r="ES243" s="77"/>
      <c r="ET243" s="77"/>
      <c r="EU243" s="77"/>
      <c r="EV243" s="77"/>
      <c r="EW243" s="77"/>
      <c r="EX243" s="77"/>
      <c r="EY243" s="77"/>
      <c r="EZ243" s="77"/>
      <c r="FA243" s="77"/>
      <c r="FB243" s="77"/>
      <c r="FC243" s="77"/>
      <c r="FD243" s="77"/>
      <c r="FE243" s="77"/>
      <c r="FF243" s="77"/>
      <c r="FG243" s="77"/>
      <c r="FH243" s="77"/>
      <c r="FI243" s="77"/>
      <c r="FJ243" s="77"/>
      <c r="FK243" s="77"/>
      <c r="FL243" s="77"/>
      <c r="FM243" s="77"/>
      <c r="FN243" s="77"/>
      <c r="FO243" s="77"/>
      <c r="FP243" s="77"/>
      <c r="FQ243" s="77"/>
      <c r="FR243" s="77"/>
      <c r="FS243" s="77"/>
      <c r="FT243" s="77"/>
      <c r="FU243" s="77"/>
      <c r="FV243" s="77"/>
      <c r="FW243" s="77"/>
      <c r="FX243" s="77"/>
      <c r="FY243" s="77"/>
      <c r="FZ243" s="77"/>
      <c r="GA243" s="77"/>
      <c r="GB243" s="77"/>
      <c r="GC243" s="77"/>
      <c r="GD243" s="77"/>
      <c r="GE243" s="77"/>
      <c r="GF243" s="77"/>
      <c r="GG243" s="77"/>
      <c r="GH243" s="77"/>
      <c r="GI243" s="77"/>
      <c r="GJ243" s="77"/>
      <c r="GK243" s="77"/>
      <c r="GL243" s="77"/>
      <c r="GM243" s="77"/>
      <c r="GN243" s="77"/>
      <c r="GO243" s="77"/>
      <c r="GP243" s="77"/>
      <c r="GQ243" s="77"/>
      <c r="GR243" s="77"/>
      <c r="GS243" s="77"/>
      <c r="GT243" s="77"/>
      <c r="GU243" s="77"/>
      <c r="GV243" s="77"/>
      <c r="GW243" s="77"/>
      <c r="GX243" s="77"/>
      <c r="GY243" s="77"/>
      <c r="GZ243" s="77"/>
      <c r="HA243" s="77"/>
      <c r="HB243" s="77"/>
      <c r="HC243" s="77"/>
      <c r="HD243" s="77"/>
      <c r="HE243" s="77"/>
      <c r="HF243" s="77"/>
      <c r="HG243" s="77"/>
      <c r="HH243" s="77"/>
      <c r="HI243" s="77"/>
      <c r="HJ243" s="77"/>
      <c r="HK243" s="77"/>
      <c r="HL243" s="77"/>
      <c r="HM243" s="77"/>
      <c r="HN243" s="77"/>
      <c r="HO243" s="77"/>
      <c r="HP243" s="77"/>
      <c r="HQ243" s="77"/>
      <c r="HR243" s="77"/>
      <c r="HS243" s="77"/>
      <c r="HT243" s="77"/>
      <c r="HU243" s="77"/>
      <c r="HV243" s="77"/>
      <c r="HW243" s="77"/>
      <c r="HX243" s="77"/>
      <c r="HY243" s="77"/>
      <c r="HZ243" s="77"/>
      <c r="IA243" s="77"/>
      <c r="IB243" s="77"/>
      <c r="IC243" s="77"/>
      <c r="ID243" s="77"/>
      <c r="IE243" s="77"/>
      <c r="IF243" s="77"/>
      <c r="IG243" s="77"/>
      <c r="IH243" s="77"/>
      <c r="II243" s="77"/>
      <c r="IJ243" s="77"/>
      <c r="IK243" s="77"/>
      <c r="IL243" s="77"/>
      <c r="IM243" s="77"/>
      <c r="IN243" s="77"/>
      <c r="IO243" s="77"/>
      <c r="IP243" s="77"/>
      <c r="IQ243" s="77"/>
      <c r="IR243" s="77"/>
      <c r="IS243" s="77"/>
      <c r="IT243" s="77"/>
      <c r="IU243" s="77"/>
      <c r="IV243" s="77"/>
      <c r="IW243" s="77"/>
      <c r="IX243" s="77"/>
      <c r="IY243" s="77"/>
      <c r="IZ243" s="77"/>
      <c r="JA243" s="77"/>
      <c r="JB243" s="77"/>
      <c r="JC243" s="77"/>
      <c r="JD243" s="77"/>
      <c r="JE243" s="77"/>
      <c r="JF243" s="77"/>
      <c r="JG243" s="77"/>
      <c r="JH243" s="77"/>
      <c r="JI243" s="77"/>
      <c r="JJ243" s="77"/>
      <c r="JK243" s="77"/>
      <c r="JL243" s="77"/>
      <c r="JM243" s="77"/>
      <c r="JN243" s="77"/>
      <c r="JO243" s="77"/>
      <c r="JP243" s="77"/>
      <c r="JQ243" s="77"/>
      <c r="JR243" s="77"/>
      <c r="JS243" s="77"/>
      <c r="JT243" s="77"/>
      <c r="JU243" s="77"/>
      <c r="JV243" s="77"/>
      <c r="JW243" s="77"/>
      <c r="JX243" s="77"/>
      <c r="JY243" s="77"/>
      <c r="JZ243" s="77"/>
      <c r="KA243" s="77"/>
      <c r="KB243" s="77"/>
      <c r="KC243" s="77"/>
      <c r="KD243" s="77"/>
      <c r="KE243" s="77"/>
      <c r="KF243" s="77"/>
      <c r="KG243" s="77"/>
      <c r="KH243" s="77"/>
      <c r="KI243" s="77"/>
      <c r="KJ243" s="77"/>
      <c r="KK243" s="77"/>
      <c r="KL243" s="77"/>
      <c r="KM243" s="77"/>
      <c r="KN243" s="77"/>
      <c r="KO243" s="77"/>
      <c r="KP243" s="77"/>
      <c r="KQ243" s="77"/>
      <c r="KR243" s="77"/>
      <c r="KS243" s="77"/>
      <c r="KT243" s="77"/>
      <c r="KU243" s="77"/>
      <c r="KV243" s="77"/>
      <c r="KW243" s="77"/>
      <c r="KX243" s="77"/>
      <c r="KY243" s="77"/>
      <c r="KZ243" s="77"/>
      <c r="LA243" s="77"/>
      <c r="LB243" s="77"/>
      <c r="LC243" s="77"/>
      <c r="LD243" s="77"/>
      <c r="LE243" s="77"/>
      <c r="LF243" s="77"/>
      <c r="LG243" s="77"/>
      <c r="LH243" s="77"/>
      <c r="LI243" s="77"/>
      <c r="LJ243" s="77"/>
      <c r="LK243" s="77"/>
      <c r="LL243" s="77"/>
      <c r="LM243" s="77"/>
      <c r="LN243" s="77"/>
    </row>
    <row r="244" spans="6:328" s="4" customFormat="1" ht="15" hidden="1" outlineLevel="1">
      <c r="F244" s="64"/>
      <c r="AD244" s="7"/>
      <c r="AF244" s="8"/>
      <c r="AT244" s="77"/>
      <c r="AU244" s="77"/>
      <c r="AV244" s="77"/>
      <c r="AW244" s="77"/>
      <c r="AX244" s="77"/>
      <c r="AY244" s="77"/>
      <c r="AZ244" s="77"/>
      <c r="BA244" s="77"/>
      <c r="BB244" s="77"/>
      <c r="BC244" s="77"/>
      <c r="BD244" s="77"/>
      <c r="BE244" s="77"/>
      <c r="BF244" s="77"/>
      <c r="BG244" s="77"/>
      <c r="BH244" s="40" t="str">
        <f>BH234</f>
        <v>Inférieure à la moyenne</v>
      </c>
      <c r="BI244" s="39" t="s">
        <v>37</v>
      </c>
      <c r="BJ244" s="39" t="s">
        <v>59</v>
      </c>
      <c r="BK244" s="77"/>
      <c r="BL244" s="77"/>
      <c r="BM244" s="77"/>
      <c r="BN244" s="77"/>
      <c r="BO244" s="77"/>
      <c r="BP244" s="77"/>
      <c r="BQ244" s="77"/>
      <c r="BR244" s="235">
        <v>1</v>
      </c>
      <c r="BS244" s="40" t="str">
        <f>G308</f>
        <v>Vérifiez l'éventualité d'équiper la serre d'un écran thermique. 
→ Guide: chapitre 6.1</v>
      </c>
      <c r="BT244" s="87">
        <f>AA308</f>
        <v>0.3</v>
      </c>
      <c r="BU244" s="77"/>
      <c r="BV244" s="77"/>
      <c r="BW244" s="77"/>
      <c r="BX244" s="77"/>
      <c r="BY244" s="443" t="str">
        <f>AE308</f>
        <v>P1</v>
      </c>
      <c r="BZ244" s="443" t="str">
        <f>AG308</f>
        <v>P1</v>
      </c>
      <c r="CA244" s="443" t="str">
        <f>AI308</f>
        <v>P2</v>
      </c>
      <c r="CB244" s="443" t="str">
        <f>AK308</f>
        <v>P3</v>
      </c>
      <c r="CC244" s="77"/>
      <c r="CD244" s="40"/>
      <c r="CE244" s="235">
        <v>4</v>
      </c>
      <c r="CF244" s="40" t="str">
        <f>G311</f>
        <v>Le toit de cette serre est moyennement bien isolé. Vérifiez l'éventualité d'équiper la serre de panneaux doubles alvéolés ou d'installer un second écran thermique.
→ Guide: chapitre 6.2 et chapitre 6.3.5</v>
      </c>
      <c r="CG244" s="87">
        <f>AA311</f>
        <v>0.18</v>
      </c>
      <c r="CK244" s="40"/>
      <c r="CL244" s="31"/>
      <c r="CM244" s="77"/>
      <c r="CN244" s="443" t="str">
        <f>AE311</f>
        <v>P1</v>
      </c>
      <c r="CO244" s="443" t="str">
        <f>AG311</f>
        <v>P1</v>
      </c>
      <c r="CP244" s="443" t="str">
        <f>AI311</f>
        <v>P2</v>
      </c>
      <c r="CQ244" s="443" t="str">
        <f>AK311</f>
        <v>P3</v>
      </c>
      <c r="CR244" s="77"/>
      <c r="CS244" s="40"/>
      <c r="CT244" s="235">
        <v>7</v>
      </c>
      <c r="CU244" s="40" t="str">
        <f>G314</f>
        <v>Vérifiez s'il vaut la peine de revêtir les parois latérales et les pignons de cette serre de panneaux doubles alvéolés.
→ Guide: chapitre 6.4.1</v>
      </c>
      <c r="CV244" s="87">
        <f>AA314</f>
        <v>0.08</v>
      </c>
      <c r="CW244" s="40"/>
      <c r="DB244" s="40"/>
      <c r="DC244" s="40"/>
      <c r="DD244" s="77"/>
      <c r="DE244" s="443" t="str">
        <f>AE314</f>
        <v>P2</v>
      </c>
      <c r="DF244" s="443" t="str">
        <f>AG314</f>
        <v>P2</v>
      </c>
      <c r="DG244" s="443" t="str">
        <f>AI314</f>
        <v>P3</v>
      </c>
      <c r="DH244" s="443" t="str">
        <f>AK314</f>
        <v>P3</v>
      </c>
      <c r="DI244" s="77"/>
      <c r="DJ244" s="40"/>
      <c r="DK244" s="235">
        <v>15</v>
      </c>
      <c r="DL244" s="40" t="str">
        <f>G322</f>
        <v>En raison du grave défaut d'étanchéité, une rénovation du toit est recommandée (cf. recommandations au sujet du toit).</v>
      </c>
      <c r="DM244" s="87">
        <f>AA322</f>
        <v>0</v>
      </c>
      <c r="DN244" s="40"/>
      <c r="DO244" s="40"/>
      <c r="DP244" s="77"/>
      <c r="DQ244" s="443" t="str">
        <f>AE321</f>
        <v>P1</v>
      </c>
      <c r="DR244" s="443" t="str">
        <f>AG321</f>
        <v>P1</v>
      </c>
      <c r="DS244" s="443" t="str">
        <f>AI321</f>
        <v>P2</v>
      </c>
      <c r="DT244" s="443" t="str">
        <f>AK321</f>
        <v>P3</v>
      </c>
      <c r="DU244" s="77"/>
      <c r="DV244" s="40"/>
      <c r="DW244" s="235">
        <v>13</v>
      </c>
      <c r="DX244" s="40" t="str">
        <f>G320</f>
        <v>Pas de mesures nécessaires.</v>
      </c>
      <c r="DY244" s="87">
        <f>AA320</f>
        <v>0</v>
      </c>
      <c r="DZ244" s="40"/>
      <c r="EA244" s="77"/>
      <c r="EB244" s="443" t="str">
        <f>AE320</f>
        <v>P4</v>
      </c>
      <c r="EC244" s="443" t="str">
        <f>AG320</f>
        <v>P4</v>
      </c>
      <c r="ED244" s="443" t="str">
        <f>AI320</f>
        <v>P4</v>
      </c>
      <c r="EE244" s="443" t="str">
        <f>AK320</f>
        <v>P4</v>
      </c>
      <c r="EF244" s="77"/>
      <c r="EG244" s="40"/>
      <c r="EH244" s="40"/>
      <c r="EI244" s="40"/>
      <c r="EJ244" s="40"/>
      <c r="EK244" s="40"/>
      <c r="EL244" s="40"/>
      <c r="EM244" s="40"/>
      <c r="EN244" s="40"/>
      <c r="EO244" s="40"/>
      <c r="EP244" s="40"/>
      <c r="EQ244" s="40"/>
      <c r="ER244" s="40"/>
      <c r="ES244" s="40"/>
      <c r="ET244" s="77"/>
      <c r="EU244" s="77"/>
      <c r="EV244" s="77"/>
      <c r="EW244" s="77"/>
      <c r="EX244" s="77"/>
      <c r="EY244" s="77"/>
      <c r="EZ244" s="77"/>
      <c r="FA244" s="77"/>
      <c r="FB244" s="77"/>
      <c r="FC244" s="77"/>
      <c r="FD244" s="77"/>
      <c r="FE244" s="77"/>
      <c r="FF244" s="77"/>
      <c r="FG244" s="77"/>
      <c r="FH244" s="77"/>
      <c r="FI244" s="77"/>
      <c r="FJ244" s="77"/>
      <c r="FK244" s="77"/>
      <c r="FL244" s="77"/>
      <c r="FM244" s="77"/>
      <c r="FN244" s="77"/>
      <c r="FO244" s="77"/>
      <c r="FP244" s="77"/>
      <c r="FQ244" s="77"/>
      <c r="FR244" s="77"/>
      <c r="FS244" s="77"/>
      <c r="FT244" s="77"/>
      <c r="FU244" s="77"/>
      <c r="FV244" s="77"/>
      <c r="FW244" s="77"/>
      <c r="FX244" s="77"/>
      <c r="FY244" s="77"/>
      <c r="FZ244" s="77"/>
      <c r="GA244" s="77"/>
      <c r="GB244" s="77"/>
      <c r="GC244" s="77"/>
      <c r="GD244" s="77"/>
      <c r="GE244" s="77"/>
      <c r="GF244" s="77"/>
      <c r="GG244" s="77"/>
      <c r="GH244" s="77"/>
      <c r="GI244" s="77"/>
      <c r="GJ244" s="77"/>
      <c r="GK244" s="77"/>
      <c r="GL244" s="77"/>
      <c r="GM244" s="77"/>
      <c r="GN244" s="77"/>
      <c r="GO244" s="77"/>
      <c r="GP244" s="77"/>
      <c r="GQ244" s="77"/>
      <c r="GR244" s="77"/>
      <c r="GS244" s="77"/>
      <c r="GT244" s="77"/>
      <c r="GU244" s="77"/>
      <c r="GV244" s="77"/>
      <c r="GW244" s="77"/>
      <c r="GX244" s="77"/>
      <c r="GY244" s="77"/>
      <c r="GZ244" s="77"/>
      <c r="HA244" s="77"/>
      <c r="HB244" s="77"/>
      <c r="HC244" s="77"/>
      <c r="HD244" s="77"/>
      <c r="HE244" s="77"/>
      <c r="HF244" s="77"/>
      <c r="HG244" s="77"/>
      <c r="HH244" s="77"/>
      <c r="HI244" s="77"/>
      <c r="HJ244" s="77"/>
      <c r="HK244" s="77"/>
      <c r="HL244" s="77"/>
      <c r="HM244" s="77"/>
      <c r="HN244" s="77"/>
      <c r="HO244" s="77"/>
      <c r="HP244" s="77"/>
      <c r="HQ244" s="77"/>
      <c r="HR244" s="77"/>
      <c r="HS244" s="77"/>
      <c r="HT244" s="77"/>
      <c r="HU244" s="77"/>
      <c r="HV244" s="77"/>
      <c r="HW244" s="77"/>
      <c r="HX244" s="77"/>
      <c r="HY244" s="77"/>
      <c r="HZ244" s="77"/>
      <c r="IA244" s="77"/>
      <c r="IB244" s="77"/>
      <c r="IC244" s="77"/>
      <c r="ID244" s="77"/>
      <c r="IE244" s="77"/>
      <c r="IF244" s="77"/>
      <c r="IG244" s="77"/>
      <c r="IH244" s="77"/>
      <c r="II244" s="77"/>
      <c r="IJ244" s="77"/>
      <c r="IK244" s="77"/>
      <c r="IL244" s="77"/>
      <c r="IM244" s="77"/>
      <c r="IN244" s="77"/>
      <c r="IO244" s="77"/>
      <c r="IP244" s="77"/>
      <c r="IQ244" s="77"/>
      <c r="IR244" s="77"/>
      <c r="IS244" s="77"/>
      <c r="IT244" s="77"/>
      <c r="IU244" s="77"/>
      <c r="IV244" s="77"/>
      <c r="IW244" s="77"/>
      <c r="IX244" s="77"/>
      <c r="IY244" s="77"/>
      <c r="IZ244" s="77"/>
      <c r="JA244" s="77"/>
      <c r="JB244" s="77"/>
      <c r="JC244" s="77"/>
      <c r="JD244" s="77"/>
      <c r="JE244" s="77"/>
      <c r="JF244" s="77"/>
      <c r="JG244" s="77"/>
      <c r="JH244" s="77"/>
      <c r="JI244" s="77"/>
      <c r="JJ244" s="77"/>
      <c r="JK244" s="77"/>
      <c r="JL244" s="77"/>
      <c r="JM244" s="77"/>
      <c r="JN244" s="77"/>
      <c r="JO244" s="77"/>
      <c r="JP244" s="77"/>
      <c r="JQ244" s="77"/>
      <c r="JR244" s="77"/>
      <c r="JS244" s="77"/>
      <c r="JT244" s="77"/>
      <c r="JU244" s="77"/>
      <c r="JV244" s="77"/>
      <c r="JW244" s="77"/>
      <c r="JX244" s="77"/>
      <c r="JY244" s="77"/>
      <c r="JZ244" s="77"/>
      <c r="KA244" s="77"/>
      <c r="KB244" s="77"/>
      <c r="KC244" s="77"/>
      <c r="KD244" s="77"/>
      <c r="KE244" s="77"/>
      <c r="KF244" s="77"/>
      <c r="KG244" s="77"/>
      <c r="KH244" s="77"/>
      <c r="KI244" s="77"/>
      <c r="KJ244" s="77"/>
      <c r="KK244" s="77"/>
      <c r="KL244" s="77"/>
      <c r="KM244" s="77"/>
      <c r="KN244" s="77"/>
      <c r="KO244" s="77"/>
      <c r="KP244" s="77"/>
      <c r="KQ244" s="77"/>
      <c r="KR244" s="77"/>
      <c r="KS244" s="77"/>
      <c r="KT244" s="77"/>
      <c r="KU244" s="77"/>
      <c r="KV244" s="77"/>
      <c r="KW244" s="77"/>
      <c r="KX244" s="77"/>
      <c r="KY244" s="77"/>
      <c r="KZ244" s="77"/>
      <c r="LA244" s="77"/>
      <c r="LB244" s="77"/>
      <c r="LC244" s="77"/>
      <c r="LD244" s="77"/>
      <c r="LE244" s="77"/>
      <c r="LF244" s="77"/>
      <c r="LG244" s="77"/>
      <c r="LH244" s="77"/>
      <c r="LI244" s="77"/>
      <c r="LJ244" s="77"/>
      <c r="LK244" s="77"/>
      <c r="LL244" s="77"/>
      <c r="LM244" s="77"/>
      <c r="LN244" s="77"/>
    </row>
    <row r="245" spans="6:328" s="4" customFormat="1" ht="15" hidden="1" outlineLevel="1">
      <c r="F245" s="64"/>
      <c r="AD245" s="7"/>
      <c r="AF245" s="8"/>
      <c r="AT245" s="77"/>
      <c r="AU245" s="77"/>
      <c r="AV245" s="77"/>
      <c r="AW245" s="77"/>
      <c r="AX245" s="77"/>
      <c r="AY245" s="77"/>
      <c r="AZ245" s="77"/>
      <c r="BA245" s="77"/>
      <c r="BB245" s="77"/>
      <c r="BC245" s="77"/>
      <c r="BD245" s="77"/>
      <c r="BE245" s="77"/>
      <c r="BF245" s="77"/>
      <c r="BG245" s="77"/>
      <c r="BH245" s="40" t="str">
        <f>BH233</f>
        <v>Moyenne</v>
      </c>
      <c r="BI245" s="232">
        <v>0.9</v>
      </c>
      <c r="BJ245" s="39" t="s">
        <v>15</v>
      </c>
      <c r="BK245" s="77"/>
      <c r="BL245" s="77"/>
      <c r="BM245" s="77"/>
      <c r="BN245" s="77"/>
      <c r="BO245" s="77"/>
      <c r="BP245" s="77"/>
      <c r="BQ245" s="77"/>
      <c r="BR245" s="235">
        <v>2</v>
      </c>
      <c r="BS245" s="40" t="str">
        <f>G309</f>
        <v>Vérifiez la qualité de l'écran thermique. Remplacez l'écran thermique si votre contrôle a relevé des déficiences. 
→ Guide: chapitres 5.4 et 5.5</v>
      </c>
      <c r="BT245" s="87">
        <f>AA309</f>
        <v>0.1</v>
      </c>
      <c r="BU245" s="87"/>
      <c r="BV245" s="40"/>
      <c r="BW245" s="31"/>
      <c r="BX245" s="40"/>
      <c r="BY245" s="443" t="str">
        <f>AE309</f>
        <v>P1</v>
      </c>
      <c r="BZ245" s="443" t="str">
        <f>AG309</f>
        <v>P1</v>
      </c>
      <c r="CA245" s="443" t="str">
        <f>AI309</f>
        <v>P2</v>
      </c>
      <c r="CB245" s="443" t="str">
        <f>AK309</f>
        <v>P3</v>
      </c>
      <c r="CC245" s="77"/>
      <c r="CD245" s="40"/>
      <c r="CE245" s="235">
        <v>5</v>
      </c>
      <c r="CF245" s="40" t="str">
        <f>G312</f>
        <v>Cette serre dispose d'un toit équipé d'un film simple. Ce film ne convient qu'aux cultures exigeant des températures froides. Vérifiez si des cultures avec un besoin de chaleur élevé et moyen ne peuvent pas être transférées dans une autre serre mieux isolée. Si ce n'est pas le cas, vérifiez l'éventualité d'équiper la serre de panneaux doubles alvéolés ou de films doubles.
→ Guide: chapitre 6.3</v>
      </c>
      <c r="CG245" s="87">
        <f>AA312</f>
        <v>0.24</v>
      </c>
      <c r="CK245" s="40"/>
      <c r="CL245" s="31"/>
      <c r="CM245" s="40"/>
      <c r="CN245" s="443" t="str">
        <f>AE312</f>
        <v>P1</v>
      </c>
      <c r="CO245" s="443" t="str">
        <f>AG312</f>
        <v>P1</v>
      </c>
      <c r="CP245" s="443" t="str">
        <f>AI312</f>
        <v>P1</v>
      </c>
      <c r="CQ245" s="443" t="str">
        <f>AK312</f>
        <v>P3</v>
      </c>
      <c r="CR245" s="77"/>
      <c r="CS245" s="40"/>
      <c r="CT245" s="235">
        <v>8</v>
      </c>
      <c r="CU245" s="40" t="str">
        <f>G315</f>
        <v>Vérifiez s'il vaut la peine de revêtir les parois latérales et les pignons de cette serre de panneaux doubles alvéolés, d'un double vitrage ou d'un vitrage isolant.
→ Guide: chapitre 6.4.1</v>
      </c>
      <c r="CV245" s="87">
        <f>AA315</f>
        <v>0.08</v>
      </c>
      <c r="CW245" s="40"/>
      <c r="DB245" s="40"/>
      <c r="DC245" s="40"/>
      <c r="DD245" s="40"/>
      <c r="DE245" s="443" t="str">
        <f>AE315</f>
        <v>P2</v>
      </c>
      <c r="DF245" s="443" t="str">
        <f>AG315</f>
        <v>P2</v>
      </c>
      <c r="DG245" s="443" t="str">
        <f>AI315</f>
        <v>P3</v>
      </c>
      <c r="DH245" s="443" t="str">
        <f>AK315</f>
        <v>P3</v>
      </c>
      <c r="DI245" s="77"/>
      <c r="DJ245" s="40"/>
      <c r="DK245" s="235">
        <v>11</v>
      </c>
      <c r="DL245" s="40" t="str">
        <f>G318</f>
        <v>Il est recommandé de mettre en œuvre les mesures d'urgence figurant ci-dessous.
→ Guide: chapitre 5</v>
      </c>
      <c r="DM245" s="87">
        <f>AA318</f>
        <v>0.05</v>
      </c>
      <c r="DN245" s="40"/>
      <c r="DO245" s="40"/>
      <c r="DP245" s="40"/>
      <c r="DQ245" s="443" t="str">
        <f>AE318</f>
        <v>P1</v>
      </c>
      <c r="DR245" s="443" t="str">
        <f>AG318</f>
        <v>P1</v>
      </c>
      <c r="DS245" s="443" t="str">
        <f>AI318</f>
        <v>P1</v>
      </c>
      <c r="DT245" s="443" t="str">
        <f>AK318</f>
        <v>P1</v>
      </c>
      <c r="DU245" s="77"/>
      <c r="DV245" s="40"/>
      <c r="DW245" s="235">
        <v>14</v>
      </c>
      <c r="DX245" s="40" t="str">
        <f>G321</f>
        <v>Il est recommandé de remplacer l'ancienne gestion climatique par une climatisation moderne commandée par ordinateur.
→ Guide: chapitre 9.1</v>
      </c>
      <c r="DY245" s="87">
        <f>AA321</f>
        <v>0.15</v>
      </c>
      <c r="DZ245" s="40"/>
      <c r="EA245" s="40"/>
      <c r="EB245" s="443" t="str">
        <f>AE321</f>
        <v>P1</v>
      </c>
      <c r="EC245" s="443" t="str">
        <f>AG321</f>
        <v>P1</v>
      </c>
      <c r="ED245" s="443" t="str">
        <f>AI321</f>
        <v>P2</v>
      </c>
      <c r="EE245" s="443" t="str">
        <f>AK321</f>
        <v>P3</v>
      </c>
      <c r="EF245" s="77"/>
      <c r="EG245" s="40"/>
      <c r="EH245" s="40"/>
      <c r="EI245" s="40"/>
      <c r="EJ245" s="40"/>
      <c r="EK245" s="40"/>
      <c r="EL245" s="40"/>
      <c r="EM245" s="40"/>
      <c r="EN245" s="40"/>
      <c r="EO245" s="40"/>
      <c r="EP245" s="40"/>
      <c r="EQ245" s="40"/>
      <c r="ER245" s="40"/>
      <c r="ES245" s="40"/>
      <c r="ET245" s="77"/>
      <c r="EU245" s="77"/>
      <c r="EV245" s="77"/>
      <c r="EW245" s="77"/>
      <c r="EX245" s="77"/>
      <c r="EY245" s="77"/>
      <c r="EZ245" s="77"/>
      <c r="FA245" s="77"/>
      <c r="FB245" s="77"/>
      <c r="FC245" s="77"/>
      <c r="FD245" s="77"/>
      <c r="FE245" s="77"/>
      <c r="FF245" s="77"/>
      <c r="FG245" s="77"/>
      <c r="FH245" s="77"/>
      <c r="FI245" s="77"/>
      <c r="FJ245" s="77"/>
      <c r="FK245" s="77"/>
      <c r="FL245" s="77"/>
      <c r="FM245" s="77"/>
      <c r="FN245" s="77"/>
      <c r="FO245" s="77"/>
      <c r="FP245" s="77"/>
      <c r="FQ245" s="77"/>
      <c r="FR245" s="77"/>
      <c r="FS245" s="77"/>
      <c r="FT245" s="77"/>
      <c r="FU245" s="77"/>
      <c r="FV245" s="77"/>
      <c r="FW245" s="77"/>
      <c r="FX245" s="77"/>
      <c r="FY245" s="77"/>
      <c r="FZ245" s="77"/>
      <c r="GA245" s="77"/>
      <c r="GB245" s="77"/>
      <c r="GC245" s="77"/>
      <c r="GD245" s="77"/>
      <c r="GE245" s="77"/>
      <c r="GF245" s="77"/>
      <c r="GG245" s="77"/>
      <c r="GH245" s="77"/>
      <c r="GI245" s="77"/>
      <c r="GJ245" s="77"/>
      <c r="GK245" s="77"/>
      <c r="GL245" s="77"/>
      <c r="GM245" s="77"/>
      <c r="GN245" s="77"/>
      <c r="GO245" s="77"/>
      <c r="GP245" s="77"/>
      <c r="GQ245" s="77"/>
      <c r="GR245" s="77"/>
      <c r="GS245" s="77"/>
      <c r="GT245" s="77"/>
      <c r="GU245" s="77"/>
      <c r="GV245" s="77"/>
      <c r="GW245" s="77"/>
      <c r="GX245" s="77"/>
      <c r="GY245" s="77"/>
      <c r="GZ245" s="77"/>
      <c r="HA245" s="77"/>
      <c r="HB245" s="77"/>
      <c r="HC245" s="77"/>
      <c r="HD245" s="77"/>
      <c r="HE245" s="77"/>
      <c r="HF245" s="77"/>
      <c r="HG245" s="77"/>
      <c r="HH245" s="77"/>
      <c r="HI245" s="77"/>
      <c r="HJ245" s="77"/>
      <c r="HK245" s="77"/>
      <c r="HL245" s="77"/>
      <c r="HM245" s="77"/>
      <c r="HN245" s="77"/>
      <c r="HO245" s="77"/>
      <c r="HP245" s="77"/>
      <c r="HQ245" s="77"/>
      <c r="HR245" s="77"/>
      <c r="HS245" s="77"/>
      <c r="HT245" s="77"/>
      <c r="HU245" s="77"/>
      <c r="HV245" s="77"/>
      <c r="HW245" s="77"/>
      <c r="HX245" s="77"/>
      <c r="HY245" s="77"/>
      <c r="HZ245" s="77"/>
      <c r="IA245" s="77"/>
      <c r="IB245" s="77"/>
      <c r="IC245" s="77"/>
      <c r="ID245" s="77"/>
      <c r="IE245" s="77"/>
      <c r="IF245" s="77"/>
      <c r="IG245" s="77"/>
      <c r="IH245" s="77"/>
      <c r="II245" s="77"/>
      <c r="IJ245" s="77"/>
      <c r="IK245" s="77"/>
      <c r="IL245" s="77"/>
      <c r="IM245" s="77"/>
      <c r="IN245" s="77"/>
      <c r="IO245" s="77"/>
      <c r="IP245" s="77"/>
      <c r="IQ245" s="77"/>
      <c r="IR245" s="77"/>
      <c r="IS245" s="77"/>
      <c r="IT245" s="77"/>
      <c r="IU245" s="77"/>
      <c r="IV245" s="77"/>
      <c r="IW245" s="77"/>
      <c r="IX245" s="77"/>
      <c r="IY245" s="77"/>
      <c r="IZ245" s="77"/>
      <c r="JA245" s="77"/>
      <c r="JB245" s="77"/>
      <c r="JC245" s="77"/>
      <c r="JD245" s="77"/>
      <c r="JE245" s="77"/>
      <c r="JF245" s="77"/>
      <c r="JG245" s="77"/>
      <c r="JH245" s="77"/>
      <c r="JI245" s="77"/>
      <c r="JJ245" s="77"/>
      <c r="JK245" s="77"/>
      <c r="JL245" s="77"/>
      <c r="JM245" s="77"/>
      <c r="JN245" s="77"/>
      <c r="JO245" s="77"/>
      <c r="JP245" s="77"/>
      <c r="JQ245" s="77"/>
      <c r="JR245" s="77"/>
      <c r="JS245" s="77"/>
      <c r="JT245" s="77"/>
      <c r="JU245" s="77"/>
      <c r="JV245" s="77"/>
      <c r="JW245" s="77"/>
      <c r="JX245" s="77"/>
      <c r="JY245" s="77"/>
      <c r="JZ245" s="77"/>
      <c r="KA245" s="77"/>
      <c r="KB245" s="77"/>
      <c r="KC245" s="77"/>
      <c r="KD245" s="77"/>
      <c r="KE245" s="77"/>
      <c r="KF245" s="77"/>
      <c r="KG245" s="77"/>
      <c r="KH245" s="77"/>
      <c r="KI245" s="77"/>
      <c r="KJ245" s="77"/>
      <c r="KK245" s="77"/>
      <c r="KL245" s="77"/>
      <c r="KM245" s="77"/>
      <c r="KN245" s="77"/>
      <c r="KO245" s="77"/>
      <c r="KP245" s="77"/>
      <c r="KQ245" s="77"/>
      <c r="KR245" s="77"/>
      <c r="KS245" s="77"/>
      <c r="KT245" s="77"/>
      <c r="KU245" s="77"/>
      <c r="KV245" s="77"/>
      <c r="KW245" s="77"/>
      <c r="KX245" s="77"/>
      <c r="KY245" s="77"/>
      <c r="KZ245" s="77"/>
      <c r="LA245" s="77"/>
      <c r="LB245" s="77"/>
      <c r="LC245" s="77"/>
      <c r="LD245" s="77"/>
      <c r="LE245" s="77"/>
      <c r="LF245" s="77"/>
      <c r="LG245" s="77"/>
      <c r="LH245" s="77"/>
      <c r="LI245" s="77"/>
      <c r="LJ245" s="77"/>
      <c r="LK245" s="77"/>
      <c r="LL245" s="77"/>
      <c r="LM245" s="77"/>
      <c r="LN245" s="77"/>
    </row>
    <row r="246" spans="6:328" s="4" customFormat="1" ht="15" hidden="1" outlineLevel="1">
      <c r="F246" s="64"/>
      <c r="AD246" s="7"/>
      <c r="AF246" s="8"/>
      <c r="AT246" s="77"/>
      <c r="AU246" s="77"/>
      <c r="AV246" s="77"/>
      <c r="AW246" s="77"/>
      <c r="AX246" s="77"/>
      <c r="AY246" s="77"/>
      <c r="AZ246" s="77"/>
      <c r="BA246" s="77"/>
      <c r="BB246" s="77"/>
      <c r="BC246" s="77"/>
      <c r="BD246" s="77"/>
      <c r="BE246" s="77"/>
      <c r="BF246" s="77"/>
      <c r="BG246" s="77"/>
      <c r="BH246" s="40" t="str">
        <f>BH232</f>
        <v>Supérieure à la moyenne</v>
      </c>
      <c r="BI246" s="232">
        <v>0.55000000000000004</v>
      </c>
      <c r="BJ246" s="39" t="s">
        <v>60</v>
      </c>
      <c r="BK246" s="77"/>
      <c r="BL246" s="77"/>
      <c r="BM246" s="77"/>
      <c r="BN246" s="77"/>
      <c r="BO246" s="77"/>
      <c r="BP246" s="77"/>
      <c r="BQ246" s="77"/>
      <c r="BR246" s="235">
        <v>3</v>
      </c>
      <c r="BS246" s="40" t="str">
        <f>G310</f>
        <v>Cette serre est équipée d'un nouvel écran thermique et est utilisée uniquement pour les cultures exigeant des températures fraîches. Vérifiez s'il pousse, dans une serre mal équipée, une culture exigeant plus de chaleur. Echanger les deux cultures si cela est possible et judicieux.</v>
      </c>
      <c r="BT246" s="87">
        <f>AA310</f>
        <v>0</v>
      </c>
      <c r="BU246" s="87"/>
      <c r="BV246" s="40"/>
      <c r="BW246" s="31"/>
      <c r="BX246" s="40"/>
      <c r="BY246" s="443" t="str">
        <f>AE310</f>
        <v>P4</v>
      </c>
      <c r="BZ246" s="443" t="str">
        <f>AG310</f>
        <v>P4</v>
      </c>
      <c r="CA246" s="443" t="str">
        <f>AI310</f>
        <v>P4</v>
      </c>
      <c r="CB246" s="443" t="str">
        <f>AK310</f>
        <v>P4</v>
      </c>
      <c r="CC246" s="77"/>
      <c r="CD246" s="40"/>
      <c r="CE246" s="235">
        <v>6</v>
      </c>
      <c r="CF246" s="40" t="str">
        <f>G313</f>
        <v>Existe-t-il une serre couverte d'un vitrage simple, disposant d'un vieil écran thermique ou d'aucun, et dans laquelle poussent des cultures exigeant des températures moyennes? Dans ce cas, il est récommandé de vérifier si un échange des cultures avec celles de cette serre serait judicieux.</v>
      </c>
      <c r="CG246" s="87">
        <f>AA313</f>
        <v>0</v>
      </c>
      <c r="CK246" s="40"/>
      <c r="CL246" s="31"/>
      <c r="CM246" s="40"/>
      <c r="CN246" s="443" t="str">
        <f>AE313</f>
        <v>P4</v>
      </c>
      <c r="CO246" s="443" t="str">
        <f>AG313</f>
        <v>P4</v>
      </c>
      <c r="CP246" s="443" t="str">
        <f>AI313</f>
        <v>P4</v>
      </c>
      <c r="CQ246" s="443" t="str">
        <f>AK313</f>
        <v>P4</v>
      </c>
      <c r="CR246" s="77"/>
      <c r="CS246" s="40"/>
      <c r="CT246" s="235">
        <v>9</v>
      </c>
      <c r="CU246" s="40" t="str">
        <f>G316</f>
        <v>Vérifiez l'éventualité d'un revêtement supplémentaire des parois latérales et des pignons avec des films à bulles.
→ Guide: chapitre 6.4.2</v>
      </c>
      <c r="CV246" s="87">
        <f>AA316</f>
        <v>0.08</v>
      </c>
      <c r="CW246" s="40"/>
      <c r="DB246" s="40"/>
      <c r="DC246" s="40"/>
      <c r="DD246" s="40"/>
      <c r="DE246" s="443" t="str">
        <f>AE316</f>
        <v>P1</v>
      </c>
      <c r="DF246" s="443" t="str">
        <f>AG316</f>
        <v>P1</v>
      </c>
      <c r="DG246" s="443" t="str">
        <f>AI316</f>
        <v>P1</v>
      </c>
      <c r="DH246" s="443" t="str">
        <f>AK316</f>
        <v>P2</v>
      </c>
      <c r="DI246" s="77"/>
      <c r="DJ246" s="40"/>
      <c r="DK246" s="235">
        <v>13</v>
      </c>
      <c r="DL246" s="40" t="str">
        <f>G320</f>
        <v>Pas de mesures nécessaires.</v>
      </c>
      <c r="DM246" s="87">
        <f>BA316</f>
        <v>0</v>
      </c>
      <c r="DN246" s="40"/>
      <c r="DO246" s="40"/>
      <c r="DP246" s="40"/>
      <c r="DQ246" s="443" t="str">
        <f>AE320</f>
        <v>P4</v>
      </c>
      <c r="DR246" s="443" t="str">
        <f>AG320</f>
        <v>P4</v>
      </c>
      <c r="DS246" s="443" t="str">
        <f>AI320</f>
        <v>P4</v>
      </c>
      <c r="DT246" s="443" t="str">
        <f>AK320</f>
        <v>P4</v>
      </c>
      <c r="DU246" s="77"/>
      <c r="DV246" s="40"/>
      <c r="DW246" s="40"/>
      <c r="DX246" s="40"/>
      <c r="DY246" s="40"/>
      <c r="DZ246" s="40"/>
      <c r="EA246" s="40"/>
      <c r="EB246" s="40"/>
      <c r="EC246" s="40"/>
      <c r="ED246" s="40"/>
      <c r="EE246" s="40"/>
      <c r="EF246" s="40"/>
      <c r="EG246" s="40"/>
      <c r="EH246" s="40"/>
      <c r="EI246" s="40"/>
      <c r="EJ246" s="40"/>
      <c r="EK246" s="40"/>
      <c r="EL246" s="40"/>
      <c r="EM246" s="40"/>
      <c r="EN246" s="40"/>
      <c r="EO246" s="40"/>
      <c r="EP246" s="40"/>
      <c r="EQ246" s="40"/>
      <c r="ER246" s="40"/>
      <c r="ES246" s="77"/>
      <c r="ET246" s="77"/>
      <c r="EU246" s="77"/>
      <c r="EV246" s="77"/>
      <c r="EW246" s="77"/>
      <c r="EX246" s="77"/>
      <c r="EY246" s="77"/>
      <c r="EZ246" s="77"/>
      <c r="FA246" s="77"/>
      <c r="FB246" s="77"/>
      <c r="FC246" s="77"/>
      <c r="FD246" s="77"/>
      <c r="FE246" s="77"/>
      <c r="FF246" s="77"/>
      <c r="FG246" s="77"/>
      <c r="FH246" s="77"/>
      <c r="FI246" s="77"/>
      <c r="FJ246" s="77"/>
      <c r="FK246" s="77"/>
      <c r="FL246" s="77"/>
      <c r="FM246" s="77"/>
      <c r="FN246" s="77"/>
      <c r="FO246" s="77"/>
      <c r="FP246" s="77"/>
      <c r="FQ246" s="77"/>
      <c r="FR246" s="77"/>
      <c r="FS246" s="77"/>
      <c r="FT246" s="77"/>
      <c r="FU246" s="77"/>
      <c r="FV246" s="77"/>
      <c r="FW246" s="77"/>
      <c r="FX246" s="77"/>
      <c r="FY246" s="77"/>
      <c r="FZ246" s="77"/>
      <c r="GA246" s="77"/>
      <c r="GB246" s="77"/>
      <c r="GC246" s="77"/>
      <c r="GD246" s="77"/>
      <c r="GE246" s="77"/>
      <c r="GF246" s="77"/>
      <c r="GG246" s="77"/>
      <c r="GH246" s="77"/>
      <c r="GI246" s="77"/>
      <c r="GJ246" s="77"/>
      <c r="GK246" s="77"/>
      <c r="GL246" s="77"/>
      <c r="GM246" s="77"/>
      <c r="GN246" s="77"/>
      <c r="GO246" s="77"/>
      <c r="GP246" s="77"/>
      <c r="GQ246" s="77"/>
      <c r="GR246" s="77"/>
      <c r="GS246" s="77"/>
      <c r="GT246" s="77"/>
      <c r="GU246" s="77"/>
      <c r="GV246" s="77"/>
      <c r="GW246" s="77"/>
      <c r="GX246" s="77"/>
      <c r="GY246" s="77"/>
      <c r="GZ246" s="77"/>
      <c r="HA246" s="77"/>
      <c r="HB246" s="77"/>
      <c r="HC246" s="77"/>
      <c r="HD246" s="77"/>
      <c r="HE246" s="77"/>
      <c r="HF246" s="77"/>
      <c r="HG246" s="77"/>
      <c r="HH246" s="77"/>
      <c r="HI246" s="77"/>
      <c r="HJ246" s="77"/>
      <c r="HK246" s="77"/>
      <c r="HL246" s="77"/>
      <c r="HM246" s="77"/>
      <c r="HN246" s="77"/>
      <c r="HO246" s="77"/>
      <c r="HP246" s="77"/>
      <c r="HQ246" s="77"/>
      <c r="HR246" s="77"/>
      <c r="HS246" s="77"/>
      <c r="HT246" s="77"/>
      <c r="HU246" s="77"/>
      <c r="HV246" s="77"/>
      <c r="HW246" s="77"/>
      <c r="HX246" s="77"/>
      <c r="HY246" s="77"/>
      <c r="HZ246" s="77"/>
      <c r="IA246" s="77"/>
      <c r="IB246" s="77"/>
      <c r="IC246" s="77"/>
      <c r="ID246" s="77"/>
      <c r="IE246" s="77"/>
      <c r="IF246" s="77"/>
      <c r="IG246" s="77"/>
      <c r="IH246" s="77"/>
      <c r="II246" s="77"/>
      <c r="IJ246" s="77"/>
      <c r="IK246" s="77"/>
      <c r="IL246" s="77"/>
      <c r="IM246" s="77"/>
      <c r="IN246" s="77"/>
      <c r="IO246" s="77"/>
      <c r="IP246" s="77"/>
      <c r="IQ246" s="77"/>
      <c r="IR246" s="77"/>
      <c r="IS246" s="77"/>
      <c r="IT246" s="77"/>
      <c r="IU246" s="77"/>
      <c r="IV246" s="77"/>
      <c r="IW246" s="77"/>
      <c r="IX246" s="77"/>
      <c r="IY246" s="77"/>
      <c r="IZ246" s="77"/>
      <c r="JA246" s="77"/>
      <c r="JB246" s="77"/>
      <c r="JC246" s="77"/>
      <c r="JD246" s="77"/>
      <c r="JE246" s="77"/>
      <c r="JF246" s="77"/>
      <c r="JG246" s="77"/>
      <c r="JH246" s="77"/>
      <c r="JI246" s="77"/>
      <c r="JJ246" s="77"/>
      <c r="JK246" s="77"/>
      <c r="JL246" s="77"/>
      <c r="JM246" s="77"/>
      <c r="JN246" s="77"/>
      <c r="JO246" s="77"/>
      <c r="JP246" s="77"/>
      <c r="JQ246" s="77"/>
      <c r="JR246" s="77"/>
      <c r="JS246" s="77"/>
      <c r="JT246" s="77"/>
      <c r="JU246" s="77"/>
      <c r="JV246" s="77"/>
      <c r="JW246" s="77"/>
      <c r="JX246" s="77"/>
      <c r="JY246" s="77"/>
      <c r="JZ246" s="77"/>
      <c r="KA246" s="77"/>
      <c r="KB246" s="77"/>
      <c r="KC246" s="77"/>
      <c r="KD246" s="77"/>
      <c r="KE246" s="77"/>
      <c r="KF246" s="77"/>
      <c r="KG246" s="77"/>
      <c r="KH246" s="77"/>
      <c r="KI246" s="77"/>
      <c r="KJ246" s="77"/>
      <c r="KK246" s="77"/>
      <c r="KL246" s="77"/>
      <c r="KM246" s="77"/>
      <c r="KN246" s="77"/>
      <c r="KO246" s="77"/>
      <c r="KP246" s="77"/>
      <c r="KQ246" s="77"/>
      <c r="KR246" s="77"/>
      <c r="KS246" s="77"/>
      <c r="KT246" s="77"/>
      <c r="KU246" s="77"/>
      <c r="KV246" s="77"/>
      <c r="KW246" s="77"/>
      <c r="KX246" s="77"/>
      <c r="KY246" s="77"/>
      <c r="KZ246" s="77"/>
      <c r="LA246" s="77"/>
      <c r="LB246" s="77"/>
      <c r="LC246" s="77"/>
      <c r="LD246" s="77"/>
      <c r="LE246" s="77"/>
      <c r="LF246" s="77"/>
      <c r="LG246" s="77"/>
      <c r="LH246" s="77"/>
      <c r="LI246" s="77"/>
      <c r="LJ246" s="77"/>
      <c r="LK246" s="77"/>
      <c r="LL246" s="77"/>
      <c r="LM246" s="77"/>
    </row>
    <row r="247" spans="6:328" s="4" customFormat="1" ht="15" hidden="1" outlineLevel="1">
      <c r="F247" s="64"/>
      <c r="AD247" s="7"/>
      <c r="AF247" s="8"/>
      <c r="AT247" s="77"/>
      <c r="AU247" s="77"/>
      <c r="AV247" s="77"/>
      <c r="AW247" s="77"/>
      <c r="AX247" s="77"/>
      <c r="AY247" s="77"/>
      <c r="AZ247" s="77"/>
      <c r="BA247" s="77"/>
      <c r="BB247" s="77"/>
      <c r="BC247" s="77"/>
      <c r="BD247" s="77"/>
      <c r="BE247" s="77"/>
      <c r="BF247" s="77"/>
      <c r="BG247" s="77"/>
      <c r="BH247" s="77"/>
      <c r="BK247" s="77"/>
      <c r="BL247" s="77"/>
      <c r="BM247" s="77"/>
      <c r="BN247" s="77"/>
      <c r="BO247" s="77"/>
      <c r="BP247" s="77"/>
      <c r="BQ247" s="77"/>
      <c r="BR247" s="235">
        <v>12</v>
      </c>
      <c r="BS247" s="40" t="str">
        <f>G319</f>
        <v>Il est recommandé d'ajouter un écran thermique à la serre.
→ Guide: chapitre 6.1</v>
      </c>
      <c r="BT247" s="87">
        <f>AA319</f>
        <v>0.3</v>
      </c>
      <c r="BU247" s="87"/>
      <c r="BV247" s="40"/>
      <c r="BW247" s="31"/>
      <c r="BX247" s="40"/>
      <c r="BY247" s="443" t="str">
        <f>AE319</f>
        <v>P1</v>
      </c>
      <c r="BZ247" s="443" t="str">
        <f>AG319</f>
        <v>P1</v>
      </c>
      <c r="CA247" s="443" t="str">
        <f>AI319</f>
        <v>P2</v>
      </c>
      <c r="CB247" s="443" t="str">
        <f>AK319</f>
        <v>P3</v>
      </c>
      <c r="CC247" s="77"/>
      <c r="CD247" s="40"/>
      <c r="CE247" s="235">
        <v>13</v>
      </c>
      <c r="CF247" s="40" t="str">
        <f>G320</f>
        <v>Pas de mesures nécessaires.</v>
      </c>
      <c r="CG247" s="87">
        <f>AA320</f>
        <v>0</v>
      </c>
      <c r="CK247" s="40"/>
      <c r="CL247" s="31"/>
      <c r="CM247" s="40"/>
      <c r="CN247" s="443" t="str">
        <f>AE320</f>
        <v>P4</v>
      </c>
      <c r="CO247" s="443" t="str">
        <f>AG320</f>
        <v>P4</v>
      </c>
      <c r="CP247" s="443" t="str">
        <f>AI320</f>
        <v>P4</v>
      </c>
      <c r="CQ247" s="443" t="str">
        <f>AK320</f>
        <v>P4</v>
      </c>
      <c r="CR247" s="77"/>
      <c r="CS247" s="40"/>
      <c r="CT247" s="235">
        <v>13</v>
      </c>
      <c r="CU247" s="40" t="str">
        <f>G320</f>
        <v>Pas de mesures nécessaires.</v>
      </c>
      <c r="CV247" s="87">
        <f>AA320</f>
        <v>0</v>
      </c>
      <c r="CW247" s="40"/>
      <c r="DB247" s="40"/>
      <c r="DC247" s="40"/>
      <c r="DD247" s="40"/>
      <c r="DE247" s="443" t="str">
        <f>AE320</f>
        <v>P4</v>
      </c>
      <c r="DF247" s="443" t="str">
        <f>AG320</f>
        <v>P4</v>
      </c>
      <c r="DG247" s="443" t="str">
        <f>AI320</f>
        <v>P4</v>
      </c>
      <c r="DH247" s="443" t="str">
        <f>AK320</f>
        <v>P4</v>
      </c>
      <c r="DI247" s="77"/>
      <c r="DJ247" s="40"/>
      <c r="DL247" s="40"/>
      <c r="DM247" s="87"/>
      <c r="DN247" s="40"/>
      <c r="DO247" s="40"/>
      <c r="DP247" s="40"/>
      <c r="DQ247" s="40"/>
      <c r="DR247" s="40"/>
      <c r="DS247" s="40"/>
      <c r="DT247" s="40"/>
      <c r="DU247" s="40"/>
      <c r="DV247" s="40"/>
      <c r="DW247" s="40"/>
      <c r="DX247" s="40"/>
      <c r="DY247" s="40"/>
      <c r="DZ247" s="40"/>
      <c r="EA247" s="40"/>
      <c r="EB247" s="40"/>
      <c r="EC247" s="40"/>
      <c r="ED247" s="40"/>
      <c r="EE247" s="40"/>
      <c r="EF247" s="40"/>
      <c r="EG247" s="40"/>
      <c r="EH247" s="40"/>
      <c r="EI247" s="40"/>
      <c r="EJ247" s="40"/>
      <c r="EK247" s="40"/>
      <c r="EL247" s="40"/>
      <c r="EM247" s="40"/>
      <c r="EN247" s="40"/>
      <c r="EO247" s="40"/>
      <c r="EP247" s="40"/>
      <c r="EQ247" s="40"/>
      <c r="ER247" s="40"/>
      <c r="ES247" s="77"/>
      <c r="ET247" s="77"/>
      <c r="EU247" s="77"/>
      <c r="EV247" s="77"/>
      <c r="EW247" s="77"/>
      <c r="EX247" s="77"/>
      <c r="EY247" s="77"/>
      <c r="EZ247" s="77"/>
      <c r="FA247" s="77"/>
      <c r="FB247" s="77"/>
      <c r="FC247" s="77"/>
      <c r="FD247" s="77"/>
      <c r="FE247" s="77"/>
      <c r="FF247" s="77"/>
      <c r="FG247" s="77"/>
      <c r="FH247" s="77"/>
      <c r="FI247" s="77"/>
      <c r="FJ247" s="77"/>
      <c r="FK247" s="77"/>
      <c r="FL247" s="77"/>
      <c r="FM247" s="77"/>
      <c r="FN247" s="77"/>
      <c r="FO247" s="77"/>
      <c r="FP247" s="77"/>
      <c r="FQ247" s="77"/>
      <c r="FR247" s="77"/>
      <c r="FS247" s="77"/>
      <c r="FT247" s="77"/>
      <c r="FU247" s="77"/>
      <c r="FV247" s="77"/>
      <c r="FW247" s="77"/>
      <c r="FX247" s="77"/>
      <c r="FY247" s="77"/>
      <c r="FZ247" s="77"/>
      <c r="GA247" s="77"/>
      <c r="GB247" s="77"/>
      <c r="GC247" s="77"/>
      <c r="GD247" s="77"/>
      <c r="GE247" s="77"/>
      <c r="GF247" s="77"/>
      <c r="GG247" s="77"/>
      <c r="GH247" s="77"/>
      <c r="GI247" s="77"/>
      <c r="GJ247" s="77"/>
      <c r="GK247" s="77"/>
      <c r="GL247" s="77"/>
      <c r="GM247" s="77"/>
      <c r="GN247" s="77"/>
      <c r="GO247" s="77"/>
      <c r="GP247" s="77"/>
      <c r="GQ247" s="77"/>
      <c r="GR247" s="77"/>
      <c r="GS247" s="77"/>
      <c r="GT247" s="77"/>
      <c r="GU247" s="77"/>
      <c r="GV247" s="77"/>
      <c r="GW247" s="77"/>
      <c r="GX247" s="77"/>
      <c r="GY247" s="77"/>
      <c r="GZ247" s="77"/>
      <c r="HA247" s="77"/>
      <c r="HB247" s="77"/>
      <c r="HC247" s="77"/>
      <c r="HD247" s="77"/>
      <c r="HE247" s="77"/>
      <c r="HF247" s="77"/>
      <c r="HG247" s="77"/>
      <c r="HH247" s="77"/>
      <c r="HI247" s="77"/>
      <c r="HJ247" s="77"/>
      <c r="HK247" s="77"/>
      <c r="HL247" s="77"/>
      <c r="HM247" s="77"/>
      <c r="HN247" s="77"/>
      <c r="HO247" s="77"/>
      <c r="HP247" s="77"/>
      <c r="HQ247" s="77"/>
      <c r="HR247" s="77"/>
      <c r="HS247" s="77"/>
      <c r="HT247" s="77"/>
      <c r="HU247" s="77"/>
      <c r="HV247" s="77"/>
      <c r="HW247" s="77"/>
      <c r="HX247" s="77"/>
      <c r="HY247" s="77"/>
      <c r="HZ247" s="77"/>
      <c r="IA247" s="77"/>
      <c r="IB247" s="77"/>
      <c r="IC247" s="77"/>
      <c r="ID247" s="77"/>
      <c r="IE247" s="77"/>
      <c r="IF247" s="77"/>
      <c r="IG247" s="77"/>
      <c r="IH247" s="77"/>
      <c r="II247" s="77"/>
      <c r="IJ247" s="77"/>
      <c r="IK247" s="77"/>
      <c r="IL247" s="77"/>
      <c r="IM247" s="77"/>
      <c r="IN247" s="77"/>
      <c r="IO247" s="77"/>
      <c r="IP247" s="77"/>
      <c r="IQ247" s="77"/>
      <c r="IR247" s="77"/>
      <c r="IS247" s="77"/>
      <c r="IT247" s="77"/>
      <c r="IU247" s="77"/>
      <c r="IV247" s="77"/>
      <c r="IW247" s="77"/>
      <c r="IX247" s="77"/>
      <c r="IY247" s="77"/>
      <c r="IZ247" s="77"/>
      <c r="JA247" s="77"/>
      <c r="JB247" s="77"/>
      <c r="JC247" s="77"/>
      <c r="JD247" s="77"/>
      <c r="JE247" s="77"/>
      <c r="JF247" s="77"/>
      <c r="JG247" s="77"/>
      <c r="JH247" s="77"/>
      <c r="JI247" s="77"/>
      <c r="JJ247" s="77"/>
      <c r="JK247" s="77"/>
      <c r="JL247" s="77"/>
      <c r="JM247" s="77"/>
      <c r="JN247" s="77"/>
      <c r="JO247" s="77"/>
      <c r="JP247" s="77"/>
      <c r="JQ247" s="77"/>
      <c r="JR247" s="77"/>
      <c r="JS247" s="77"/>
      <c r="JT247" s="77"/>
      <c r="JU247" s="77"/>
      <c r="JV247" s="77"/>
      <c r="JW247" s="77"/>
      <c r="JX247" s="77"/>
      <c r="JY247" s="77"/>
      <c r="JZ247" s="77"/>
      <c r="KA247" s="77"/>
      <c r="KB247" s="77"/>
      <c r="KC247" s="77"/>
      <c r="KD247" s="77"/>
      <c r="KE247" s="77"/>
      <c r="KF247" s="77"/>
      <c r="KG247" s="77"/>
      <c r="KH247" s="77"/>
      <c r="KI247" s="77"/>
      <c r="KJ247" s="77"/>
      <c r="KK247" s="77"/>
      <c r="KL247" s="77"/>
      <c r="KM247" s="77"/>
      <c r="KN247" s="77"/>
      <c r="KO247" s="77"/>
      <c r="KP247" s="77"/>
      <c r="KQ247" s="77"/>
      <c r="KR247" s="77"/>
      <c r="KS247" s="77"/>
      <c r="KT247" s="77"/>
      <c r="KU247" s="77"/>
      <c r="KV247" s="77"/>
      <c r="KW247" s="77"/>
      <c r="KX247" s="77"/>
      <c r="KY247" s="77"/>
      <c r="KZ247" s="77"/>
      <c r="LA247" s="77"/>
      <c r="LB247" s="77"/>
      <c r="LC247" s="77"/>
      <c r="LD247" s="77"/>
      <c r="LE247" s="77"/>
      <c r="LF247" s="77"/>
      <c r="LG247" s="77"/>
      <c r="LH247" s="77"/>
      <c r="LI247" s="77"/>
      <c r="LJ247" s="77"/>
      <c r="LK247" s="77"/>
      <c r="LL247" s="77"/>
      <c r="LM247" s="77"/>
    </row>
    <row r="248" spans="6:328" s="4" customFormat="1" ht="15" hidden="1" outlineLevel="1">
      <c r="F248" s="64"/>
      <c r="AD248" s="7"/>
      <c r="AF248" s="8"/>
      <c r="AT248" s="77"/>
      <c r="AU248" s="77"/>
      <c r="AV248" s="77"/>
      <c r="AW248" s="77"/>
      <c r="AX248" s="77"/>
      <c r="AY248" s="77"/>
      <c r="AZ248" s="77"/>
      <c r="BA248" s="77"/>
      <c r="BB248" s="77"/>
      <c r="BC248" s="77"/>
      <c r="BD248" s="77"/>
      <c r="BE248" s="77"/>
      <c r="BF248" s="77"/>
      <c r="BG248" s="77"/>
      <c r="BH248" s="77"/>
      <c r="BK248" s="77"/>
      <c r="BL248" s="77"/>
      <c r="BM248" s="77"/>
      <c r="BN248" s="77"/>
      <c r="BO248" s="77"/>
      <c r="BP248" s="77"/>
      <c r="BQ248" s="77"/>
      <c r="BR248" s="235">
        <v>13</v>
      </c>
      <c r="BS248" s="40" t="str">
        <f>G320</f>
        <v>Pas de mesures nécessaires.</v>
      </c>
      <c r="BT248" s="87">
        <f>AA320</f>
        <v>0</v>
      </c>
      <c r="BU248" s="87"/>
      <c r="BV248" s="40"/>
      <c r="BW248" s="31"/>
      <c r="BX248" s="40"/>
      <c r="BY248" s="443" t="str">
        <f>AE320</f>
        <v>P4</v>
      </c>
      <c r="BZ248" s="443" t="str">
        <f>AG320</f>
        <v>P4</v>
      </c>
      <c r="CA248" s="443" t="str">
        <f>AI320</f>
        <v>P4</v>
      </c>
      <c r="CB248" s="443" t="str">
        <f>AK320</f>
        <v>P4</v>
      </c>
      <c r="CC248" s="77"/>
      <c r="CD248" s="40"/>
      <c r="CE248" s="235">
        <v>10</v>
      </c>
      <c r="CF248" s="40" t="str">
        <f>G317</f>
        <v>Un grave défaut d'étanchéité de la serre est un indice que plusieurs éléments de l'enveloppe de la serre sont défectueux. Il est donc recommandé de vérifier l'éventualité d'un nouveau revêtement de la serre.
→ Guide: chapitre 6.3</v>
      </c>
      <c r="CG248" s="87">
        <f>AA317</f>
        <v>0.28999999999999998</v>
      </c>
      <c r="CH248" s="40"/>
      <c r="CI248" s="87"/>
      <c r="CJ248" s="87"/>
      <c r="CK248" s="40"/>
      <c r="CL248" s="31"/>
      <c r="CM248" s="40"/>
      <c r="CN248" s="443" t="str">
        <f>AE317</f>
        <v>P2</v>
      </c>
      <c r="CO248" s="443" t="str">
        <f>AG317</f>
        <v>P2</v>
      </c>
      <c r="CP248" s="443" t="str">
        <f>AI317</f>
        <v>P3</v>
      </c>
      <c r="CQ248" s="443" t="str">
        <f>AK317</f>
        <v>P3</v>
      </c>
      <c r="CR248" s="77"/>
      <c r="CS248" s="40"/>
      <c r="CT248" s="40"/>
      <c r="CU248" s="40"/>
      <c r="CV248" s="40"/>
      <c r="CW248" s="40"/>
      <c r="CX248" s="40"/>
      <c r="CY248" s="40"/>
      <c r="CZ248" s="40"/>
      <c r="DA248" s="40"/>
      <c r="DB248" s="40"/>
      <c r="DC248" s="40"/>
      <c r="DD248" s="40"/>
      <c r="DE248" s="40"/>
      <c r="DF248" s="40"/>
      <c r="DG248" s="40"/>
      <c r="DH248" s="40"/>
      <c r="DI248" s="40"/>
      <c r="DJ248" s="40"/>
      <c r="DK248" s="40"/>
      <c r="DL248" s="40"/>
      <c r="DM248" s="40"/>
      <c r="DN248" s="40"/>
      <c r="DO248" s="40"/>
      <c r="DP248" s="40"/>
      <c r="DQ248" s="40"/>
      <c r="DR248" s="40"/>
      <c r="DS248" s="40"/>
      <c r="DT248" s="40"/>
      <c r="DU248" s="40"/>
      <c r="DV248" s="40"/>
      <c r="DW248" s="40"/>
      <c r="DX248" s="40"/>
      <c r="DY248" s="40"/>
      <c r="DZ248" s="40"/>
      <c r="EA248" s="40"/>
      <c r="EB248" s="40"/>
      <c r="EC248" s="40"/>
      <c r="ED248" s="40"/>
      <c r="EE248" s="40"/>
      <c r="EF248" s="40"/>
      <c r="EG248" s="40"/>
      <c r="EH248" s="40"/>
      <c r="EI248" s="40"/>
      <c r="EJ248" s="40"/>
      <c r="EK248" s="40"/>
      <c r="EL248" s="40"/>
      <c r="EM248" s="40"/>
      <c r="EN248" s="40"/>
      <c r="EO248" s="40"/>
      <c r="EP248" s="40"/>
      <c r="EQ248" s="40"/>
      <c r="ER248" s="40"/>
      <c r="ES248" s="77"/>
      <c r="ET248" s="77"/>
      <c r="EU248" s="77"/>
      <c r="EV248" s="77"/>
      <c r="EW248" s="77"/>
      <c r="EX248" s="77"/>
      <c r="EY248" s="77"/>
      <c r="EZ248" s="77"/>
      <c r="FA248" s="77"/>
      <c r="FB248" s="77"/>
      <c r="FC248" s="77"/>
      <c r="FD248" s="77"/>
      <c r="FE248" s="77"/>
      <c r="FF248" s="77"/>
      <c r="FG248" s="77"/>
      <c r="FH248" s="77"/>
      <c r="FI248" s="77"/>
      <c r="FJ248" s="77"/>
      <c r="FK248" s="77"/>
      <c r="FL248" s="77"/>
      <c r="FM248" s="77"/>
      <c r="FN248" s="77"/>
      <c r="FO248" s="77"/>
      <c r="FP248" s="77"/>
      <c r="FQ248" s="77"/>
      <c r="FR248" s="77"/>
      <c r="FS248" s="77"/>
      <c r="FT248" s="77"/>
      <c r="FU248" s="77"/>
      <c r="FV248" s="77"/>
      <c r="FW248" s="77"/>
      <c r="FX248" s="77"/>
      <c r="FY248" s="77"/>
      <c r="FZ248" s="77"/>
      <c r="GA248" s="77"/>
      <c r="GB248" s="77"/>
      <c r="GC248" s="77"/>
      <c r="GD248" s="77"/>
      <c r="GE248" s="77"/>
      <c r="GF248" s="77"/>
      <c r="GG248" s="77"/>
      <c r="GH248" s="77"/>
      <c r="GI248" s="77"/>
      <c r="GJ248" s="77"/>
      <c r="GK248" s="77"/>
      <c r="GL248" s="77"/>
      <c r="GM248" s="77"/>
      <c r="GN248" s="77"/>
      <c r="GO248" s="77"/>
      <c r="GP248" s="77"/>
      <c r="GQ248" s="77"/>
      <c r="GR248" s="77"/>
      <c r="GS248" s="77"/>
      <c r="GT248" s="77"/>
      <c r="GU248" s="77"/>
      <c r="GV248" s="77"/>
      <c r="GW248" s="77"/>
      <c r="GX248" s="77"/>
      <c r="GY248" s="77"/>
      <c r="GZ248" s="77"/>
      <c r="HA248" s="77"/>
      <c r="HB248" s="77"/>
      <c r="HC248" s="77"/>
      <c r="HD248" s="77"/>
      <c r="HE248" s="77"/>
      <c r="HF248" s="77"/>
      <c r="HG248" s="77"/>
      <c r="HH248" s="77"/>
      <c r="HI248" s="77"/>
      <c r="HJ248" s="77"/>
      <c r="HK248" s="77"/>
      <c r="HL248" s="77"/>
      <c r="HM248" s="77"/>
      <c r="HN248" s="77"/>
      <c r="HO248" s="77"/>
      <c r="HP248" s="77"/>
      <c r="HQ248" s="77"/>
      <c r="HR248" s="77"/>
      <c r="HS248" s="77"/>
      <c r="HT248" s="77"/>
      <c r="HU248" s="77"/>
      <c r="HV248" s="77"/>
      <c r="HW248" s="77"/>
      <c r="HX248" s="77"/>
      <c r="HY248" s="77"/>
      <c r="HZ248" s="77"/>
      <c r="IA248" s="77"/>
      <c r="IB248" s="77"/>
      <c r="IC248" s="77"/>
      <c r="ID248" s="77"/>
      <c r="IE248" s="77"/>
      <c r="IF248" s="77"/>
      <c r="IG248" s="77"/>
      <c r="IH248" s="77"/>
      <c r="II248" s="77"/>
      <c r="IJ248" s="77"/>
      <c r="IK248" s="77"/>
      <c r="IL248" s="77"/>
      <c r="IM248" s="77"/>
      <c r="IN248" s="77"/>
      <c r="IO248" s="77"/>
      <c r="IP248" s="77"/>
      <c r="IQ248" s="77"/>
      <c r="IR248" s="77"/>
      <c r="IS248" s="77"/>
      <c r="IT248" s="77"/>
      <c r="IU248" s="77"/>
      <c r="IV248" s="77"/>
      <c r="IW248" s="77"/>
      <c r="IX248" s="77"/>
      <c r="IY248" s="77"/>
      <c r="IZ248" s="77"/>
      <c r="JA248" s="77"/>
      <c r="JB248" s="77"/>
      <c r="JC248" s="77"/>
      <c r="JD248" s="77"/>
      <c r="JE248" s="77"/>
      <c r="JF248" s="77"/>
      <c r="JG248" s="77"/>
      <c r="JH248" s="77"/>
      <c r="JI248" s="77"/>
      <c r="JJ248" s="77"/>
      <c r="JK248" s="77"/>
      <c r="JL248" s="77"/>
      <c r="JM248" s="77"/>
      <c r="JN248" s="77"/>
      <c r="JO248" s="77"/>
      <c r="JP248" s="77"/>
      <c r="JQ248" s="77"/>
      <c r="JR248" s="77"/>
      <c r="JS248" s="77"/>
      <c r="JT248" s="77"/>
      <c r="JU248" s="77"/>
      <c r="JV248" s="77"/>
      <c r="JW248" s="77"/>
      <c r="JX248" s="77"/>
      <c r="JY248" s="77"/>
      <c r="JZ248" s="77"/>
      <c r="KA248" s="77"/>
      <c r="KB248" s="77"/>
      <c r="KC248" s="77"/>
      <c r="KD248" s="77"/>
      <c r="KE248" s="77"/>
      <c r="KF248" s="77"/>
      <c r="KG248" s="77"/>
      <c r="KH248" s="77"/>
      <c r="KI248" s="77"/>
      <c r="KJ248" s="77"/>
      <c r="KK248" s="77"/>
      <c r="KL248" s="77"/>
      <c r="KM248" s="77"/>
      <c r="KN248" s="77"/>
      <c r="KO248" s="77"/>
      <c r="KP248" s="77"/>
      <c r="KQ248" s="77"/>
      <c r="KR248" s="77"/>
      <c r="KS248" s="77"/>
      <c r="KT248" s="77"/>
      <c r="KU248" s="77"/>
      <c r="KV248" s="77"/>
      <c r="KW248" s="77"/>
      <c r="KX248" s="77"/>
      <c r="KY248" s="77"/>
      <c r="KZ248" s="77"/>
      <c r="LA248" s="77"/>
      <c r="LB248" s="77"/>
      <c r="LC248" s="77"/>
      <c r="LD248" s="77"/>
      <c r="LE248" s="77"/>
      <c r="LF248" s="77"/>
      <c r="LG248" s="77"/>
      <c r="LH248" s="77"/>
      <c r="LI248" s="77"/>
      <c r="LJ248" s="77"/>
      <c r="LK248" s="77"/>
      <c r="LL248" s="77"/>
      <c r="LM248" s="77"/>
    </row>
    <row r="249" spans="6:328" s="4" customFormat="1" ht="15" hidden="1" outlineLevel="1">
      <c r="F249" s="64"/>
      <c r="AD249" s="7"/>
      <c r="AF249" s="8"/>
      <c r="AT249" s="77"/>
      <c r="AU249" s="77"/>
      <c r="AV249" s="77"/>
      <c r="AW249" s="77"/>
      <c r="AX249" s="77"/>
      <c r="AY249" s="77"/>
      <c r="AZ249" s="77"/>
      <c r="BA249" s="77"/>
      <c r="BB249" s="77"/>
      <c r="BC249" s="77"/>
      <c r="BD249" s="77"/>
      <c r="BE249" s="77"/>
      <c r="BF249" s="77"/>
      <c r="BG249" s="77"/>
      <c r="BH249" s="77"/>
      <c r="BK249" s="77"/>
      <c r="BL249" s="77"/>
      <c r="BM249" s="77"/>
      <c r="BN249" s="77"/>
      <c r="BO249" s="77"/>
      <c r="BP249" s="77"/>
      <c r="BQ249" s="77"/>
      <c r="BR249" s="40">
        <v>16</v>
      </c>
      <c r="BS249" s="40" t="str">
        <f>G323</f>
        <v>Cette serre équipée de deux écrans thermiques est en hiver la plupart du temps froide (moins de 10°C). Vérifiez s'il pousse, dans une serre moins bien équipée, une culture exigeant une température plus chaude. Echangez les deux cultures si cela est possible et judicieux.</v>
      </c>
      <c r="BT249" s="87">
        <f>AA323</f>
        <v>0</v>
      </c>
      <c r="BU249" s="40"/>
      <c r="BV249" s="40"/>
      <c r="BW249" s="31"/>
      <c r="BX249" s="40"/>
      <c r="BY249" s="443" t="str">
        <f>AE323</f>
        <v>P4</v>
      </c>
      <c r="BZ249" s="443" t="str">
        <f>AG323</f>
        <v>P4</v>
      </c>
      <c r="CA249" s="443" t="str">
        <f>AI323</f>
        <v>P4</v>
      </c>
      <c r="CB249" s="443" t="str">
        <f>AK323</f>
        <v>P4</v>
      </c>
      <c r="CC249" s="77"/>
      <c r="CD249" s="40"/>
      <c r="CE249" s="40"/>
      <c r="CF249" s="40"/>
      <c r="CG249" s="40"/>
      <c r="CH249" s="40"/>
      <c r="CI249" s="40"/>
      <c r="CJ249" s="40"/>
      <c r="CK249" s="40"/>
      <c r="CL249" s="31"/>
      <c r="CM249" s="31"/>
      <c r="CN249" s="31"/>
      <c r="CO249" s="31"/>
      <c r="CP249" s="31"/>
      <c r="CQ249" s="31"/>
      <c r="CR249" s="31"/>
      <c r="CS249" s="40"/>
      <c r="CT249" s="40"/>
      <c r="CU249" s="40"/>
      <c r="CV249" s="40"/>
      <c r="CW249" s="40"/>
      <c r="CX249" s="40"/>
      <c r="CY249" s="40"/>
      <c r="CZ249" s="40"/>
      <c r="DA249" s="40"/>
      <c r="DB249" s="40"/>
      <c r="DC249" s="40"/>
      <c r="DD249" s="31"/>
      <c r="DE249" s="31"/>
      <c r="DF249" s="31"/>
      <c r="DG249" s="31"/>
      <c r="DH249" s="31"/>
      <c r="DI249" s="31"/>
      <c r="DJ249" s="40"/>
      <c r="DK249" s="40"/>
      <c r="DL249" s="40"/>
      <c r="DM249" s="40"/>
      <c r="DN249" s="40"/>
      <c r="DO249" s="40"/>
      <c r="DP249" s="31"/>
      <c r="DQ249" s="31"/>
      <c r="DR249" s="31"/>
      <c r="DS249" s="31"/>
      <c r="DT249" s="31"/>
      <c r="DU249" s="31"/>
      <c r="DV249" s="40"/>
      <c r="DW249" s="40"/>
      <c r="DX249" s="40"/>
      <c r="DY249" s="40"/>
      <c r="DZ249" s="40"/>
      <c r="EA249" s="31"/>
      <c r="EB249" s="31"/>
      <c r="EC249" s="31"/>
      <c r="ED249" s="31"/>
      <c r="EE249" s="31"/>
      <c r="EF249" s="31"/>
      <c r="EG249" s="40"/>
      <c r="EH249" s="40"/>
      <c r="EI249" s="40"/>
      <c r="EJ249" s="40"/>
      <c r="EK249" s="40"/>
      <c r="EL249" s="40"/>
      <c r="EM249" s="40"/>
      <c r="EN249" s="40"/>
      <c r="EO249" s="40"/>
      <c r="EP249" s="40"/>
      <c r="EQ249" s="40"/>
      <c r="ER249" s="40"/>
      <c r="ES249" s="77"/>
      <c r="ET249" s="77"/>
      <c r="EU249" s="77"/>
      <c r="EV249" s="77"/>
      <c r="EW249" s="77"/>
      <c r="EX249" s="77"/>
      <c r="EY249" s="77"/>
      <c r="EZ249" s="77"/>
      <c r="FA249" s="77"/>
      <c r="FB249" s="77"/>
      <c r="FC249" s="77"/>
      <c r="FD249" s="77"/>
      <c r="FE249" s="77"/>
      <c r="FF249" s="77"/>
      <c r="FG249" s="77"/>
      <c r="FH249" s="77"/>
      <c r="FI249" s="77"/>
      <c r="FJ249" s="77"/>
      <c r="FK249" s="77"/>
      <c r="FL249" s="77"/>
      <c r="FM249" s="77"/>
      <c r="FN249" s="77"/>
      <c r="FO249" s="77"/>
      <c r="FP249" s="77"/>
      <c r="FQ249" s="77"/>
      <c r="FR249" s="77"/>
      <c r="FS249" s="77"/>
      <c r="FT249" s="77"/>
      <c r="FU249" s="77"/>
      <c r="FV249" s="77"/>
      <c r="FW249" s="77"/>
      <c r="FX249" s="77"/>
      <c r="FY249" s="77"/>
      <c r="FZ249" s="77"/>
      <c r="GA249" s="77"/>
      <c r="GB249" s="77"/>
      <c r="GC249" s="77"/>
      <c r="GD249" s="77"/>
      <c r="GE249" s="77"/>
      <c r="GF249" s="77"/>
      <c r="GG249" s="77"/>
      <c r="GH249" s="77"/>
      <c r="GI249" s="77"/>
      <c r="GJ249" s="77"/>
      <c r="GK249" s="77"/>
      <c r="GL249" s="77"/>
      <c r="GM249" s="77"/>
      <c r="GN249" s="77"/>
      <c r="GO249" s="77"/>
      <c r="GP249" s="77"/>
      <c r="GQ249" s="77"/>
      <c r="GR249" s="77"/>
      <c r="GS249" s="77"/>
      <c r="GT249" s="77"/>
      <c r="GU249" s="77"/>
      <c r="GV249" s="77"/>
      <c r="GW249" s="77"/>
      <c r="GX249" s="77"/>
      <c r="GY249" s="77"/>
      <c r="GZ249" s="77"/>
      <c r="HA249" s="77"/>
      <c r="HB249" s="77"/>
      <c r="HC249" s="77"/>
      <c r="HD249" s="77"/>
      <c r="HE249" s="77"/>
      <c r="HF249" s="77"/>
      <c r="HG249" s="77"/>
      <c r="HH249" s="77"/>
      <c r="HI249" s="77"/>
      <c r="HJ249" s="77"/>
      <c r="HK249" s="77"/>
      <c r="HL249" s="77"/>
      <c r="HM249" s="77"/>
      <c r="HN249" s="77"/>
      <c r="HO249" s="77"/>
      <c r="HP249" s="77"/>
      <c r="HQ249" s="77"/>
      <c r="HR249" s="77"/>
      <c r="HS249" s="77"/>
      <c r="HT249" s="77"/>
      <c r="HU249" s="77"/>
      <c r="HV249" s="77"/>
      <c r="HW249" s="77"/>
      <c r="HX249" s="77"/>
      <c r="HY249" s="77"/>
      <c r="HZ249" s="77"/>
      <c r="IA249" s="77"/>
      <c r="IB249" s="77"/>
      <c r="IC249" s="77"/>
      <c r="ID249" s="77"/>
      <c r="IE249" s="77"/>
      <c r="IF249" s="77"/>
      <c r="IG249" s="77"/>
      <c r="IH249" s="77"/>
      <c r="II249" s="77"/>
      <c r="IJ249" s="77"/>
      <c r="IK249" s="77"/>
      <c r="IL249" s="77"/>
      <c r="IM249" s="77"/>
      <c r="IN249" s="77"/>
      <c r="IO249" s="77"/>
      <c r="IP249" s="77"/>
      <c r="IQ249" s="77"/>
      <c r="IR249" s="77"/>
      <c r="IS249" s="77"/>
      <c r="IT249" s="77"/>
      <c r="IU249" s="77"/>
      <c r="IV249" s="77"/>
      <c r="IW249" s="77"/>
      <c r="IX249" s="77"/>
      <c r="IY249" s="77"/>
      <c r="IZ249" s="77"/>
      <c r="JA249" s="77"/>
      <c r="JB249" s="77"/>
      <c r="JC249" s="77"/>
      <c r="JD249" s="77"/>
      <c r="JE249" s="77"/>
      <c r="JF249" s="77"/>
      <c r="JG249" s="77"/>
      <c r="JH249" s="77"/>
      <c r="JI249" s="77"/>
      <c r="JJ249" s="77"/>
      <c r="JK249" s="77"/>
      <c r="JL249" s="77"/>
      <c r="JM249" s="77"/>
      <c r="JN249" s="77"/>
      <c r="JO249" s="77"/>
      <c r="JP249" s="77"/>
      <c r="JQ249" s="77"/>
      <c r="JR249" s="77"/>
      <c r="JS249" s="77"/>
      <c r="JT249" s="77"/>
      <c r="JU249" s="77"/>
      <c r="JV249" s="77"/>
      <c r="JW249" s="77"/>
      <c r="JX249" s="77"/>
      <c r="JY249" s="77"/>
      <c r="JZ249" s="77"/>
      <c r="KA249" s="77"/>
      <c r="KB249" s="77"/>
      <c r="KC249" s="77"/>
      <c r="KD249" s="77"/>
      <c r="KE249" s="77"/>
      <c r="KF249" s="77"/>
      <c r="KG249" s="77"/>
      <c r="KH249" s="77"/>
      <c r="KI249" s="77"/>
      <c r="KJ249" s="77"/>
      <c r="KK249" s="77"/>
      <c r="KL249" s="77"/>
      <c r="KM249" s="77"/>
      <c r="KN249" s="77"/>
      <c r="KO249" s="77"/>
      <c r="KP249" s="77"/>
      <c r="KQ249" s="77"/>
      <c r="KR249" s="77"/>
      <c r="KS249" s="77"/>
      <c r="KT249" s="77"/>
      <c r="KU249" s="77"/>
      <c r="KV249" s="77"/>
      <c r="KW249" s="77"/>
      <c r="KX249" s="77"/>
      <c r="KY249" s="77"/>
      <c r="KZ249" s="77"/>
      <c r="LA249" s="77"/>
      <c r="LB249" s="77"/>
      <c r="LC249" s="77"/>
      <c r="LD249" s="77"/>
      <c r="LE249" s="77"/>
      <c r="LF249" s="77"/>
      <c r="LG249" s="77"/>
      <c r="LH249" s="77"/>
      <c r="LI249" s="77"/>
      <c r="LJ249" s="77"/>
      <c r="LK249" s="77"/>
      <c r="LL249" s="77"/>
      <c r="LM249" s="77"/>
    </row>
    <row r="250" spans="6:328" s="4" customFormat="1" ht="15" hidden="1" outlineLevel="1">
      <c r="F250" s="64"/>
      <c r="AD250" s="7"/>
      <c r="AF250" s="8"/>
      <c r="AT250" s="77"/>
      <c r="AU250" s="77"/>
      <c r="AV250" s="77"/>
      <c r="AW250" s="77"/>
      <c r="AX250" s="77"/>
      <c r="AY250" s="77"/>
      <c r="AZ250" s="77"/>
      <c r="BA250" s="77"/>
      <c r="BB250" s="77"/>
      <c r="BC250" s="77"/>
      <c r="BD250" s="77"/>
      <c r="BE250" s="77"/>
      <c r="BF250" s="77"/>
      <c r="BG250" s="77"/>
      <c r="BH250" s="77"/>
      <c r="BK250" s="77"/>
      <c r="BL250" s="77"/>
      <c r="BM250" s="77"/>
      <c r="BN250" s="77"/>
      <c r="BO250" s="77"/>
      <c r="BP250" s="77"/>
      <c r="BQ250" s="77"/>
      <c r="BR250" s="40"/>
      <c r="BS250" s="40"/>
      <c r="BT250" s="40"/>
      <c r="BU250" s="40"/>
      <c r="BV250" s="40"/>
      <c r="BW250" s="31"/>
      <c r="BX250" s="40"/>
      <c r="BY250" s="40"/>
      <c r="BZ250" s="40"/>
      <c r="CA250" s="40"/>
      <c r="CB250" s="40"/>
      <c r="CC250" s="40"/>
      <c r="CD250" s="40"/>
      <c r="CE250" s="40"/>
      <c r="CF250" s="40"/>
      <c r="CG250" s="40"/>
      <c r="CH250" s="40"/>
      <c r="CI250" s="40"/>
      <c r="CJ250" s="40"/>
      <c r="CK250" s="40"/>
      <c r="CL250" s="31"/>
      <c r="CM250" s="40"/>
      <c r="CN250" s="40"/>
      <c r="CO250" s="40"/>
      <c r="CP250" s="40"/>
      <c r="CQ250" s="40"/>
      <c r="CR250" s="40"/>
      <c r="CS250" s="40"/>
      <c r="CT250" s="40"/>
      <c r="CU250" s="40"/>
      <c r="CV250" s="40"/>
      <c r="CW250" s="40"/>
      <c r="CX250" s="40"/>
      <c r="CY250" s="40"/>
      <c r="CZ250" s="40"/>
      <c r="DA250" s="40"/>
      <c r="DB250" s="40"/>
      <c r="DC250" s="40"/>
      <c r="DD250" s="40"/>
      <c r="DE250" s="40"/>
      <c r="DF250" s="40"/>
      <c r="DG250" s="40"/>
      <c r="DH250" s="40"/>
      <c r="DI250" s="40"/>
      <c r="DJ250" s="40"/>
      <c r="DK250" s="40"/>
      <c r="DL250" s="40"/>
      <c r="DM250" s="40"/>
      <c r="DN250" s="40"/>
      <c r="DO250" s="40"/>
      <c r="DP250" s="40"/>
      <c r="DQ250" s="40"/>
      <c r="DR250" s="40"/>
      <c r="DS250" s="40"/>
      <c r="DT250" s="40"/>
      <c r="DU250" s="40"/>
      <c r="DV250" s="40"/>
      <c r="DW250" s="40"/>
      <c r="DX250" s="40"/>
      <c r="DY250" s="40"/>
      <c r="DZ250" s="40"/>
      <c r="EA250" s="40"/>
      <c r="EB250" s="40"/>
      <c r="EC250" s="40"/>
      <c r="ED250" s="40"/>
      <c r="EE250" s="40"/>
      <c r="EF250" s="40"/>
      <c r="EG250" s="40"/>
      <c r="EH250" s="40"/>
      <c r="EI250" s="40"/>
      <c r="EJ250" s="40"/>
      <c r="EK250" s="40"/>
      <c r="EL250" s="40"/>
      <c r="EM250" s="40"/>
      <c r="EN250" s="40"/>
      <c r="EO250" s="40"/>
      <c r="EP250" s="40"/>
      <c r="EQ250" s="40"/>
      <c r="ER250" s="40"/>
      <c r="ES250" s="77"/>
      <c r="ET250" s="77"/>
      <c r="EU250" s="77"/>
      <c r="EV250" s="77"/>
      <c r="EW250" s="77"/>
      <c r="EX250" s="77"/>
      <c r="EY250" s="77"/>
      <c r="EZ250" s="77"/>
      <c r="FA250" s="77"/>
      <c r="FB250" s="77"/>
      <c r="FC250" s="77"/>
      <c r="FD250" s="77"/>
      <c r="FE250" s="77"/>
      <c r="FF250" s="77"/>
      <c r="FG250" s="77"/>
      <c r="FH250" s="77"/>
      <c r="FI250" s="77"/>
      <c r="FJ250" s="77"/>
      <c r="FK250" s="77"/>
      <c r="FL250" s="77"/>
      <c r="FM250" s="77"/>
      <c r="FN250" s="77"/>
      <c r="FO250" s="77"/>
      <c r="FP250" s="77"/>
      <c r="FQ250" s="77"/>
      <c r="FR250" s="77"/>
      <c r="FS250" s="77"/>
      <c r="FT250" s="77"/>
      <c r="FU250" s="77"/>
      <c r="FV250" s="77"/>
      <c r="FW250" s="77"/>
      <c r="FX250" s="77"/>
      <c r="FY250" s="77"/>
      <c r="FZ250" s="77"/>
      <c r="GA250" s="77"/>
      <c r="GB250" s="77"/>
      <c r="GC250" s="77"/>
      <c r="GD250" s="77"/>
      <c r="GE250" s="77"/>
      <c r="GF250" s="77"/>
      <c r="GG250" s="77"/>
      <c r="GH250" s="77"/>
      <c r="GI250" s="77"/>
      <c r="GJ250" s="77"/>
      <c r="GK250" s="77"/>
      <c r="GL250" s="77"/>
      <c r="GM250" s="77"/>
      <c r="GN250" s="77"/>
      <c r="GO250" s="77"/>
      <c r="GP250" s="77"/>
      <c r="GQ250" s="77"/>
      <c r="GR250" s="77"/>
      <c r="GS250" s="77"/>
      <c r="GT250" s="77"/>
      <c r="GU250" s="77"/>
      <c r="GV250" s="77"/>
      <c r="GW250" s="77"/>
      <c r="GX250" s="77"/>
      <c r="GY250" s="77"/>
      <c r="GZ250" s="77"/>
      <c r="HA250" s="77"/>
      <c r="HB250" s="77"/>
      <c r="HC250" s="77"/>
      <c r="HD250" s="77"/>
      <c r="HE250" s="77"/>
      <c r="HF250" s="77"/>
      <c r="HG250" s="77"/>
      <c r="HH250" s="77"/>
      <c r="HI250" s="77"/>
      <c r="HJ250" s="77"/>
      <c r="HK250" s="77"/>
      <c r="HL250" s="77"/>
      <c r="HM250" s="77"/>
      <c r="HN250" s="77"/>
      <c r="HO250" s="77"/>
      <c r="HP250" s="77"/>
      <c r="HQ250" s="77"/>
      <c r="HR250" s="77"/>
      <c r="HS250" s="77"/>
      <c r="HT250" s="77"/>
      <c r="HU250" s="77"/>
      <c r="HV250" s="77"/>
      <c r="HW250" s="77"/>
      <c r="HX250" s="77"/>
      <c r="HY250" s="77"/>
      <c r="HZ250" s="77"/>
      <c r="IA250" s="77"/>
      <c r="IB250" s="77"/>
      <c r="IC250" s="77"/>
      <c r="ID250" s="77"/>
      <c r="IE250" s="77"/>
      <c r="IF250" s="77"/>
      <c r="IG250" s="77"/>
      <c r="IH250" s="77"/>
      <c r="II250" s="77"/>
      <c r="IJ250" s="77"/>
      <c r="IK250" s="77"/>
      <c r="IL250" s="77"/>
      <c r="IM250" s="77"/>
      <c r="IN250" s="77"/>
      <c r="IO250" s="77"/>
      <c r="IP250" s="77"/>
      <c r="IQ250" s="77"/>
      <c r="IR250" s="77"/>
      <c r="IS250" s="77"/>
      <c r="IT250" s="77"/>
      <c r="IU250" s="77"/>
      <c r="IV250" s="77"/>
      <c r="IW250" s="77"/>
      <c r="IX250" s="77"/>
      <c r="IY250" s="77"/>
      <c r="IZ250" s="77"/>
      <c r="JA250" s="77"/>
      <c r="JB250" s="77"/>
      <c r="JC250" s="77"/>
      <c r="JD250" s="77"/>
      <c r="JE250" s="77"/>
      <c r="JF250" s="77"/>
      <c r="JG250" s="77"/>
      <c r="JH250" s="77"/>
      <c r="JI250" s="77"/>
      <c r="JJ250" s="77"/>
      <c r="JK250" s="77"/>
      <c r="JL250" s="77"/>
      <c r="JM250" s="77"/>
      <c r="JN250" s="77"/>
      <c r="JO250" s="77"/>
      <c r="JP250" s="77"/>
      <c r="JQ250" s="77"/>
      <c r="JR250" s="77"/>
      <c r="JS250" s="77"/>
      <c r="JT250" s="77"/>
      <c r="JU250" s="77"/>
      <c r="JV250" s="77"/>
      <c r="JW250" s="77"/>
      <c r="JX250" s="77"/>
      <c r="JY250" s="77"/>
      <c r="JZ250" s="77"/>
      <c r="KA250" s="77"/>
      <c r="KB250" s="77"/>
      <c r="KC250" s="77"/>
      <c r="KD250" s="77"/>
      <c r="KE250" s="77"/>
      <c r="KF250" s="77"/>
      <c r="KG250" s="77"/>
      <c r="KH250" s="77"/>
      <c r="KI250" s="77"/>
      <c r="KJ250" s="77"/>
      <c r="KK250" s="77"/>
      <c r="KL250" s="77"/>
      <c r="KM250" s="77"/>
      <c r="KN250" s="77"/>
      <c r="KO250" s="77"/>
      <c r="KP250" s="77"/>
      <c r="KQ250" s="77"/>
      <c r="KR250" s="77"/>
      <c r="KS250" s="77"/>
      <c r="KT250" s="77"/>
      <c r="KU250" s="77"/>
      <c r="KV250" s="77"/>
      <c r="KW250" s="77"/>
      <c r="KX250" s="77"/>
      <c r="KY250" s="77"/>
      <c r="KZ250" s="77"/>
      <c r="LA250" s="77"/>
      <c r="LB250" s="77"/>
      <c r="LC250" s="77"/>
      <c r="LD250" s="77"/>
      <c r="LE250" s="77"/>
      <c r="LF250" s="77"/>
      <c r="LG250" s="77"/>
      <c r="LH250" s="77"/>
      <c r="LI250" s="77"/>
      <c r="LJ250" s="77"/>
      <c r="LK250" s="77"/>
      <c r="LL250" s="77"/>
      <c r="LM250" s="77"/>
    </row>
    <row r="251" spans="6:328" s="4" customFormat="1" ht="15" hidden="1" outlineLevel="1">
      <c r="F251" s="64"/>
      <c r="G251" s="22"/>
      <c r="H251" s="22"/>
      <c r="I251" s="22"/>
      <c r="K251" s="89"/>
      <c r="L251" s="23"/>
      <c r="Z251" s="7"/>
      <c r="AD251" s="7"/>
      <c r="AF251" s="8"/>
      <c r="AT251" s="77"/>
      <c r="AU251" s="77"/>
      <c r="AV251" s="77"/>
      <c r="AW251" s="77"/>
      <c r="AX251" s="77"/>
      <c r="AY251" s="77"/>
      <c r="AZ251" s="77"/>
      <c r="BA251" s="77"/>
      <c r="BB251" s="77"/>
      <c r="BC251" s="77"/>
      <c r="BD251" s="77"/>
      <c r="BE251" s="77"/>
      <c r="BF251" s="77"/>
      <c r="BG251" s="77"/>
      <c r="BH251" s="77"/>
      <c r="BK251" s="77"/>
      <c r="BL251" s="77"/>
      <c r="BM251" s="77"/>
      <c r="BN251" s="77"/>
      <c r="BO251" s="77"/>
      <c r="BP251" s="77"/>
      <c r="BQ251" s="77"/>
      <c r="BR251" s="90" t="s">
        <v>826</v>
      </c>
      <c r="BS251" s="92"/>
      <c r="BT251" s="92"/>
      <c r="BU251" s="92"/>
      <c r="BV251" s="93"/>
      <c r="BW251" s="92"/>
      <c r="BX251" s="40"/>
      <c r="BY251" s="90" t="s">
        <v>825</v>
      </c>
      <c r="BZ251" s="92"/>
      <c r="CA251" s="92"/>
      <c r="CB251" s="92"/>
      <c r="CC251" s="93"/>
      <c r="CD251" s="33"/>
      <c r="CE251" s="90" t="s">
        <v>827</v>
      </c>
      <c r="CF251" s="92"/>
      <c r="CG251" s="92"/>
      <c r="CH251" s="92"/>
      <c r="CI251" s="92"/>
      <c r="CJ251" s="92"/>
      <c r="CK251" s="93"/>
      <c r="CL251" s="92"/>
      <c r="CM251" s="40"/>
      <c r="CN251" s="90" t="s">
        <v>828</v>
      </c>
      <c r="CO251" s="92"/>
      <c r="CP251" s="92"/>
      <c r="CQ251" s="92"/>
      <c r="CR251" s="93"/>
      <c r="CS251" s="33"/>
      <c r="CT251" s="90" t="s">
        <v>829</v>
      </c>
      <c r="CU251" s="92"/>
      <c r="CV251" s="92"/>
      <c r="CW251" s="92"/>
      <c r="CX251" s="92"/>
      <c r="CY251" s="92"/>
      <c r="CZ251" s="92"/>
      <c r="DA251" s="92"/>
      <c r="DB251" s="93"/>
      <c r="DC251" s="92"/>
      <c r="DD251" s="40"/>
      <c r="DE251" s="90" t="s">
        <v>830</v>
      </c>
      <c r="DF251" s="92"/>
      <c r="DG251" s="92"/>
      <c r="DH251" s="92"/>
      <c r="DI251" s="93"/>
      <c r="DJ251" s="33"/>
      <c r="DK251" s="90" t="s">
        <v>250</v>
      </c>
      <c r="DL251" s="92"/>
      <c r="DM251" s="92"/>
      <c r="DN251" s="93"/>
      <c r="DO251" s="94"/>
      <c r="DP251" s="40"/>
      <c r="DQ251" s="90" t="s">
        <v>830</v>
      </c>
      <c r="DR251" s="92"/>
      <c r="DS251" s="92"/>
      <c r="DT251" s="92"/>
      <c r="DU251" s="93"/>
      <c r="DV251" s="34"/>
      <c r="DW251" s="90" t="s">
        <v>985</v>
      </c>
      <c r="DX251" s="91"/>
      <c r="DY251" s="91"/>
      <c r="DZ251" s="91"/>
      <c r="EA251" s="40"/>
      <c r="EB251" s="90" t="s">
        <v>830</v>
      </c>
      <c r="EC251" s="92"/>
      <c r="ED251" s="92"/>
      <c r="EE251" s="92"/>
      <c r="EF251" s="93"/>
      <c r="EG251" s="34"/>
      <c r="EH251" s="90" t="s">
        <v>831</v>
      </c>
      <c r="EI251" s="90"/>
      <c r="EJ251" s="90"/>
      <c r="EK251" s="40"/>
      <c r="EL251" s="90" t="s">
        <v>785</v>
      </c>
      <c r="EM251" s="90"/>
      <c r="EN251" s="90"/>
      <c r="EO251" s="90"/>
      <c r="EP251" s="90"/>
      <c r="EQ251" s="90"/>
      <c r="ER251" s="90"/>
      <c r="ES251" s="40"/>
      <c r="ET251" s="90" t="s">
        <v>857</v>
      </c>
      <c r="EU251" s="90"/>
      <c r="EV251" s="90"/>
      <c r="EW251" s="90"/>
      <c r="EX251" s="90"/>
      <c r="EY251" s="90"/>
      <c r="EZ251" s="90"/>
      <c r="FA251" s="90"/>
      <c r="FB251" s="77"/>
      <c r="FC251" s="90" t="s">
        <v>856</v>
      </c>
      <c r="FD251" s="90"/>
      <c r="FE251" s="90"/>
      <c r="FF251" s="90"/>
      <c r="FG251" s="90"/>
      <c r="FH251" s="90"/>
      <c r="FI251" s="77"/>
      <c r="FJ251" s="90" t="s">
        <v>856</v>
      </c>
      <c r="FK251" s="90"/>
      <c r="FL251" s="90"/>
      <c r="FM251" s="90"/>
      <c r="FN251" s="90"/>
      <c r="FO251" s="90"/>
      <c r="FP251" s="90"/>
      <c r="FQ251" s="90"/>
      <c r="FR251" s="77"/>
      <c r="FS251" s="90" t="s">
        <v>613</v>
      </c>
      <c r="FT251" s="90"/>
      <c r="FU251" s="90"/>
      <c r="FV251" s="90"/>
      <c r="FW251" s="90"/>
      <c r="FX251" s="90"/>
      <c r="FY251" s="90"/>
      <c r="FZ251" s="77"/>
      <c r="GA251" s="90" t="s">
        <v>852</v>
      </c>
      <c r="GB251" s="90"/>
      <c r="GC251" s="90"/>
      <c r="GD251" s="90"/>
      <c r="GE251" s="90"/>
      <c r="GF251" s="90"/>
      <c r="GG251" s="90"/>
      <c r="GH251" s="90"/>
      <c r="GI251" s="77"/>
      <c r="GJ251" s="90" t="s">
        <v>849</v>
      </c>
      <c r="GK251" s="90"/>
      <c r="GL251" s="90"/>
      <c r="GM251" s="90"/>
      <c r="GN251" s="90"/>
      <c r="GO251" s="90"/>
      <c r="GP251" s="90"/>
      <c r="GQ251" s="90"/>
      <c r="GR251" s="77"/>
      <c r="GS251" s="77"/>
      <c r="GT251" s="77"/>
      <c r="GU251" s="77"/>
      <c r="GV251" s="77"/>
      <c r="GW251" s="77"/>
      <c r="GX251" s="77"/>
      <c r="GY251" s="77"/>
      <c r="GZ251" s="77"/>
      <c r="HA251" s="77"/>
      <c r="HB251" s="77"/>
      <c r="HC251" s="77"/>
      <c r="HD251" s="77"/>
      <c r="HE251" s="77"/>
      <c r="HF251" s="77"/>
      <c r="HG251" s="77"/>
      <c r="HH251" s="77"/>
      <c r="HI251" s="77"/>
      <c r="HJ251" s="77"/>
      <c r="HK251" s="77"/>
      <c r="HL251" s="77"/>
      <c r="HM251" s="77"/>
      <c r="HN251" s="77"/>
      <c r="HO251" s="77"/>
      <c r="HP251" s="77"/>
      <c r="HQ251" s="77"/>
      <c r="HR251" s="77"/>
      <c r="HS251" s="77"/>
      <c r="HT251" s="77"/>
      <c r="HU251" s="77"/>
      <c r="HV251" s="77"/>
      <c r="HW251" s="77"/>
      <c r="HX251" s="77"/>
      <c r="HY251" s="77"/>
      <c r="HZ251" s="77"/>
      <c r="IA251" s="77"/>
      <c r="IB251" s="77"/>
      <c r="IC251" s="77"/>
      <c r="ID251" s="77"/>
      <c r="IE251" s="77"/>
      <c r="IF251" s="77"/>
      <c r="IG251" s="77"/>
      <c r="IH251" s="77"/>
      <c r="II251" s="77"/>
      <c r="IJ251" s="77"/>
      <c r="IK251" s="77"/>
      <c r="IL251" s="77"/>
      <c r="IM251" s="77"/>
      <c r="IN251" s="77"/>
      <c r="IO251" s="77"/>
      <c r="IP251" s="77"/>
      <c r="IQ251" s="77"/>
      <c r="IR251" s="77"/>
      <c r="IS251" s="77"/>
      <c r="IT251" s="77"/>
      <c r="IU251" s="77"/>
      <c r="IV251" s="77"/>
      <c r="IW251" s="77"/>
      <c r="IX251" s="77"/>
      <c r="IY251" s="77"/>
      <c r="IZ251" s="77"/>
      <c r="JA251" s="77"/>
      <c r="JB251" s="77"/>
      <c r="JC251" s="77"/>
      <c r="JD251" s="77"/>
      <c r="JE251" s="77"/>
      <c r="JF251" s="77"/>
      <c r="JG251" s="77"/>
      <c r="JH251" s="77"/>
      <c r="JI251" s="77"/>
      <c r="JJ251" s="77"/>
      <c r="JK251" s="77"/>
      <c r="JL251" s="77"/>
      <c r="JM251" s="77"/>
      <c r="JN251" s="77"/>
      <c r="JO251" s="77"/>
      <c r="JP251" s="77"/>
      <c r="JQ251" s="77"/>
      <c r="JR251" s="77"/>
      <c r="JS251" s="77"/>
      <c r="JT251" s="77"/>
      <c r="JU251" s="77"/>
      <c r="JV251" s="77"/>
      <c r="JW251" s="77"/>
      <c r="JX251" s="77"/>
      <c r="JY251" s="77"/>
      <c r="JZ251" s="77"/>
      <c r="KA251" s="77"/>
      <c r="KB251" s="77"/>
      <c r="KC251" s="77"/>
      <c r="KD251" s="77"/>
      <c r="KE251" s="77"/>
      <c r="KF251" s="77"/>
      <c r="KG251" s="77"/>
      <c r="KH251" s="77"/>
      <c r="KI251" s="77"/>
      <c r="KJ251" s="77"/>
      <c r="KK251" s="77"/>
      <c r="KL251" s="77"/>
      <c r="KM251" s="77"/>
      <c r="KN251" s="77"/>
      <c r="KO251" s="77"/>
      <c r="KP251" s="77"/>
      <c r="KQ251" s="77"/>
      <c r="KR251" s="77"/>
      <c r="KS251" s="77"/>
      <c r="KT251" s="77"/>
      <c r="KU251" s="77"/>
      <c r="KV251" s="77"/>
      <c r="KW251" s="77"/>
      <c r="KX251" s="77"/>
      <c r="KY251" s="77"/>
      <c r="KZ251" s="77"/>
      <c r="LA251" s="77"/>
      <c r="LB251" s="77"/>
      <c r="LC251" s="77"/>
      <c r="LD251" s="77"/>
      <c r="LE251" s="77"/>
      <c r="LF251" s="77"/>
      <c r="LG251" s="77"/>
      <c r="LH251" s="77"/>
      <c r="LI251" s="77"/>
      <c r="LJ251" s="77"/>
      <c r="LK251" s="77"/>
      <c r="LL251" s="77"/>
      <c r="LM251" s="77"/>
      <c r="LN251" s="77"/>
      <c r="LO251" s="77"/>
      <c r="LP251" s="77"/>
    </row>
    <row r="252" spans="6:328" s="4" customFormat="1" ht="163" hidden="1" outlineLevel="1">
      <c r="F252" s="64"/>
      <c r="G252" s="22"/>
      <c r="H252" s="22"/>
      <c r="I252" s="22"/>
      <c r="K252" s="89"/>
      <c r="L252" s="23"/>
      <c r="Z252" s="7"/>
      <c r="AD252" s="7"/>
      <c r="AF252" s="8"/>
      <c r="AT252" s="77"/>
      <c r="AU252" s="77"/>
      <c r="AV252" s="77"/>
      <c r="AW252" s="77"/>
      <c r="AX252" s="77"/>
      <c r="AY252" s="77"/>
      <c r="AZ252" s="77"/>
      <c r="BA252" s="77"/>
      <c r="BB252" s="77"/>
      <c r="BC252" s="77"/>
      <c r="BD252" s="77"/>
      <c r="BE252" s="77"/>
      <c r="BF252" s="77"/>
      <c r="BG252" s="77"/>
      <c r="BH252" s="77"/>
      <c r="BK252" s="77"/>
      <c r="BL252" s="77"/>
      <c r="BM252" s="77"/>
      <c r="BN252" s="77"/>
      <c r="BO252" s="77"/>
      <c r="BP252" s="77"/>
      <c r="BQ252" s="77"/>
      <c r="BR252" s="236" t="str">
        <f>G232</f>
        <v>Pas d'écran thermique</v>
      </c>
      <c r="BS252" s="236" t="str">
        <f>G233</f>
        <v>Vieil écran thermique</v>
      </c>
      <c r="BT252" s="236" t="str">
        <f>G234</f>
        <v>Nouvel écran thermique</v>
      </c>
      <c r="BU252" s="236" t="str">
        <f>G235</f>
        <v>Double écran thermique</v>
      </c>
      <c r="BV252" s="444" t="s">
        <v>346</v>
      </c>
      <c r="BW252" s="444" t="s">
        <v>252</v>
      </c>
      <c r="BX252" s="40"/>
      <c r="BY252" s="236" t="str">
        <f>BY243</f>
        <v>Très chaud (en majorité supérieur à 20°C)</v>
      </c>
      <c r="BZ252" s="236" t="str">
        <f>BZ243</f>
        <v>Chaud (en majorité entre 16 et 20°C)</v>
      </c>
      <c r="CA252" s="236" t="str">
        <f>CA243</f>
        <v>Moyen (en majorité entre 10 et 16°C)</v>
      </c>
      <c r="CB252" s="236" t="str">
        <f>CB243</f>
        <v>Froid (en majorité inférieur à 10°C)</v>
      </c>
      <c r="CC252" s="444" t="s">
        <v>95</v>
      </c>
      <c r="CD252" s="430"/>
      <c r="CE252" s="236" t="str">
        <f>K232</f>
        <v>Vitrage simple</v>
      </c>
      <c r="CF252" s="236" t="str">
        <f>K233</f>
        <v>Film simple</v>
      </c>
      <c r="CG252" s="236" t="str">
        <f>K234</f>
        <v>Verre revêtu (p. ex. Agriplus)</v>
      </c>
      <c r="CH252" s="236" t="str">
        <f>K235</f>
        <v>Film double gonflé</v>
      </c>
      <c r="CI252" s="236" t="str">
        <f>K236</f>
        <v>Panneaux doubles alvéolés</v>
      </c>
      <c r="CJ252" s="328" t="str">
        <f>DK252</f>
        <v>Grave défaut d'étanchéité</v>
      </c>
      <c r="CK252" s="444" t="s">
        <v>346</v>
      </c>
      <c r="CL252" s="444" t="s">
        <v>252</v>
      </c>
      <c r="CM252" s="40"/>
      <c r="CN252" s="236" t="str">
        <f>CN243</f>
        <v>Très chaud (en majorité supérieur à 20°C)</v>
      </c>
      <c r="CO252" s="236" t="str">
        <f>CO243</f>
        <v>Chaud (en majorité entre 16 et 20°C)</v>
      </c>
      <c r="CP252" s="236" t="str">
        <f>CP243</f>
        <v>Moyen (en majorité entre 10 et 16°C)</v>
      </c>
      <c r="CQ252" s="236" t="str">
        <f>CQ243</f>
        <v>Froid (en majorité inférieur à 10°C)</v>
      </c>
      <c r="CR252" s="444" t="s">
        <v>591</v>
      </c>
      <c r="CS252" s="234"/>
      <c r="CT252" s="236" t="str">
        <f>P232</f>
        <v>Vitrage simple</v>
      </c>
      <c r="CU252" s="236" t="str">
        <f>P233</f>
        <v>Film simple</v>
      </c>
      <c r="CV252" s="236" t="str">
        <f>P234</f>
        <v>Film double non gonflé</v>
      </c>
      <c r="CW252" s="236" t="str">
        <f>P235</f>
        <v>Vitrage simple + films à bulles</v>
      </c>
      <c r="CX252" s="236" t="str">
        <f>P236</f>
        <v>Vitrage double</v>
      </c>
      <c r="CY252" s="236" t="str">
        <f>P237</f>
        <v>Panneaux doubles alvéolés</v>
      </c>
      <c r="CZ252" s="236" t="str">
        <f>P238</f>
        <v>Opaque (maçonnerie/panneaux-sandwich)</v>
      </c>
      <c r="DA252" s="236" t="str">
        <f>P239</f>
        <v>Verre isolant</v>
      </c>
      <c r="DB252" s="444" t="s">
        <v>346</v>
      </c>
      <c r="DC252" s="444" t="s">
        <v>252</v>
      </c>
      <c r="DD252" s="40"/>
      <c r="DE252" s="236" t="str">
        <f>DE243</f>
        <v>Très chaud (en majorité supérieur à 20°C)</v>
      </c>
      <c r="DF252" s="236" t="str">
        <f>DF243</f>
        <v>Chaud (en majorité entre 16 et 20°C)</v>
      </c>
      <c r="DG252" s="236" t="str">
        <f>DG243</f>
        <v>Moyen (en majorité entre 10 et 16°C)</v>
      </c>
      <c r="DH252" s="236" t="str">
        <f>DH243</f>
        <v>Froid (en majorité inférieur à 10°C)</v>
      </c>
      <c r="DI252" s="444" t="s">
        <v>591</v>
      </c>
      <c r="DJ252" s="227"/>
      <c r="DK252" s="236" t="str">
        <f>U234</f>
        <v>Grave défaut d'étanchéité</v>
      </c>
      <c r="DL252" s="236" t="str">
        <f>U233</f>
        <v>Faible manque d'étanchéité</v>
      </c>
      <c r="DM252" s="236" t="str">
        <f>U232</f>
        <v>Etanche</v>
      </c>
      <c r="DN252" s="444" t="s">
        <v>346</v>
      </c>
      <c r="DO252" s="444" t="s">
        <v>252</v>
      </c>
      <c r="DP252" s="40"/>
      <c r="DQ252" s="236" t="str">
        <f>DQ243</f>
        <v>Très chaud (en majorité supérieur à 20°C)</v>
      </c>
      <c r="DR252" s="236" t="str">
        <f>DR243</f>
        <v>Chaud (en majorité entre 16 et 20°C)</v>
      </c>
      <c r="DS252" s="236" t="str">
        <f>DS243</f>
        <v>Moyen (en majorité entre 10 et 16°C)</v>
      </c>
      <c r="DT252" s="236" t="str">
        <f>DT243</f>
        <v>Froid (en majorité inférieur à 10°C)</v>
      </c>
      <c r="DU252" s="444" t="s">
        <v>591</v>
      </c>
      <c r="DV252" s="235"/>
      <c r="DW252" s="236" t="str">
        <f>Y232</f>
        <v>Régulateur numérique de climatisation</v>
      </c>
      <c r="DX252" s="236" t="str">
        <f>Y233</f>
        <v>Climatisation commandée par ordinateur</v>
      </c>
      <c r="DY252" s="444" t="s">
        <v>346</v>
      </c>
      <c r="DZ252" s="444" t="s">
        <v>252</v>
      </c>
      <c r="EA252" s="40"/>
      <c r="EB252" s="236" t="str">
        <f>EB243</f>
        <v>Très chaud (en majorité supérieur à 20°C)</v>
      </c>
      <c r="EC252" s="236" t="str">
        <f>EC243</f>
        <v>Chaud (en majorité entre 16 et 20°C)</v>
      </c>
      <c r="ED252" s="236" t="str">
        <f>ED243</f>
        <v>Moyen (en majorité entre 10 et 16°C)</v>
      </c>
      <c r="EE252" s="236" t="str">
        <f>EE243</f>
        <v>Froid (en majorité inférieur à 10°C)</v>
      </c>
      <c r="EF252" s="444" t="s">
        <v>591</v>
      </c>
      <c r="EG252" s="234"/>
      <c r="EH252" s="1766" t="s">
        <v>832</v>
      </c>
      <c r="EI252" s="1766" t="s">
        <v>833</v>
      </c>
      <c r="EJ252" s="1766" t="s">
        <v>814</v>
      </c>
      <c r="EK252" s="40"/>
      <c r="EL252" s="1766" t="s">
        <v>514</v>
      </c>
      <c r="EM252" s="1766" t="s">
        <v>834</v>
      </c>
      <c r="EN252" s="1766" t="s">
        <v>250</v>
      </c>
      <c r="EO252" s="444" t="s">
        <v>835</v>
      </c>
      <c r="EP252" s="444" t="s">
        <v>836</v>
      </c>
      <c r="EQ252" s="444" t="s">
        <v>837</v>
      </c>
      <c r="ER252" s="1766" t="s">
        <v>838</v>
      </c>
      <c r="ES252" s="22"/>
      <c r="ET252" s="1766" t="s">
        <v>514</v>
      </c>
      <c r="EU252" s="1766" t="s">
        <v>515</v>
      </c>
      <c r="EV252" s="1766" t="s">
        <v>850</v>
      </c>
      <c r="EW252" s="1766" t="s">
        <v>250</v>
      </c>
      <c r="EX252" s="444" t="s">
        <v>985</v>
      </c>
      <c r="EY252" s="444" t="s">
        <v>853</v>
      </c>
      <c r="EZ252" s="444" t="s">
        <v>854</v>
      </c>
      <c r="FA252" s="444" t="s">
        <v>855</v>
      </c>
      <c r="FB252" s="77"/>
      <c r="FC252" s="1766" t="s">
        <v>514</v>
      </c>
      <c r="FD252" s="1766" t="s">
        <v>515</v>
      </c>
      <c r="FE252" s="1766" t="s">
        <v>850</v>
      </c>
      <c r="FF252" s="1766" t="s">
        <v>250</v>
      </c>
      <c r="FG252" s="444" t="s">
        <v>985</v>
      </c>
      <c r="FH252" s="237" t="s">
        <v>2</v>
      </c>
      <c r="FI252" s="77"/>
      <c r="FJ252" s="512" t="s">
        <v>514</v>
      </c>
      <c r="FK252" s="512" t="s">
        <v>515</v>
      </c>
      <c r="FL252" s="512" t="s">
        <v>850</v>
      </c>
      <c r="FM252" s="512" t="s">
        <v>250</v>
      </c>
      <c r="FN252" s="512" t="s">
        <v>985</v>
      </c>
      <c r="FO252" s="455" t="s">
        <v>522</v>
      </c>
      <c r="FP252" s="455" t="s">
        <v>851</v>
      </c>
      <c r="FQ252" s="512" t="s">
        <v>848</v>
      </c>
      <c r="FR252" s="77"/>
      <c r="FS252" s="512" t="s">
        <v>514</v>
      </c>
      <c r="FT252" s="512" t="s">
        <v>515</v>
      </c>
      <c r="FU252" s="512" t="s">
        <v>850</v>
      </c>
      <c r="FV252" s="512" t="s">
        <v>250</v>
      </c>
      <c r="FW252" s="512" t="s">
        <v>985</v>
      </c>
      <c r="FX252" s="455" t="s">
        <v>522</v>
      </c>
      <c r="FY252" s="455" t="s">
        <v>851</v>
      </c>
      <c r="FZ252" s="77"/>
      <c r="GA252" s="512" t="s">
        <v>514</v>
      </c>
      <c r="GB252" s="512" t="s">
        <v>515</v>
      </c>
      <c r="GC252" s="512" t="s">
        <v>850</v>
      </c>
      <c r="GD252" s="512" t="s">
        <v>250</v>
      </c>
      <c r="GE252" s="512" t="s">
        <v>985</v>
      </c>
      <c r="GF252" s="455" t="s">
        <v>522</v>
      </c>
      <c r="GG252" s="455" t="s">
        <v>851</v>
      </c>
      <c r="GH252" s="512" t="s">
        <v>848</v>
      </c>
      <c r="GI252" s="77"/>
      <c r="GJ252" s="512" t="s">
        <v>514</v>
      </c>
      <c r="GK252" s="512" t="s">
        <v>515</v>
      </c>
      <c r="GL252" s="512" t="s">
        <v>850</v>
      </c>
      <c r="GM252" s="512" t="s">
        <v>250</v>
      </c>
      <c r="GN252" s="512" t="s">
        <v>985</v>
      </c>
      <c r="GO252" s="455" t="s">
        <v>522</v>
      </c>
      <c r="GP252" s="455" t="s">
        <v>851</v>
      </c>
      <c r="GQ252" s="512" t="s">
        <v>848</v>
      </c>
      <c r="GR252" s="77"/>
      <c r="GS252" s="77"/>
      <c r="GT252" s="77"/>
      <c r="GU252" s="77"/>
      <c r="GV252" s="77"/>
      <c r="GW252" s="77"/>
      <c r="GX252" s="77"/>
      <c r="GY252" s="77"/>
      <c r="GZ252" s="77"/>
      <c r="HA252" s="77"/>
      <c r="HB252" s="77"/>
      <c r="HC252" s="77"/>
      <c r="HD252" s="77"/>
      <c r="HE252" s="77"/>
      <c r="HF252" s="77"/>
      <c r="HG252" s="77"/>
      <c r="HH252" s="77"/>
      <c r="HI252" s="77"/>
      <c r="HJ252" s="77"/>
      <c r="HK252" s="77"/>
      <c r="HL252" s="77"/>
      <c r="HM252" s="77"/>
      <c r="HN252" s="77"/>
      <c r="HO252" s="77"/>
      <c r="HP252" s="77"/>
      <c r="HQ252" s="77"/>
      <c r="HR252" s="77"/>
      <c r="HS252" s="77"/>
      <c r="HT252" s="77"/>
      <c r="HU252" s="77"/>
      <c r="HV252" s="77"/>
      <c r="HW252" s="77"/>
      <c r="HX252" s="77"/>
      <c r="HY252" s="77"/>
      <c r="HZ252" s="77"/>
      <c r="IA252" s="77"/>
      <c r="IB252" s="77"/>
      <c r="IC252" s="77"/>
      <c r="ID252" s="77"/>
      <c r="IE252" s="77"/>
      <c r="IF252" s="77"/>
      <c r="IG252" s="77"/>
      <c r="IH252" s="77"/>
      <c r="II252" s="77"/>
      <c r="IJ252" s="77"/>
      <c r="IK252" s="77"/>
      <c r="IL252" s="77"/>
      <c r="IM252" s="77"/>
      <c r="IN252" s="77"/>
      <c r="IO252" s="77"/>
      <c r="IP252" s="77"/>
      <c r="IQ252" s="77"/>
      <c r="IR252" s="77"/>
      <c r="IS252" s="77"/>
      <c r="IT252" s="77"/>
      <c r="IU252" s="77"/>
      <c r="IV252" s="77"/>
      <c r="IW252" s="77"/>
      <c r="IX252" s="77"/>
      <c r="IY252" s="77"/>
      <c r="IZ252" s="77"/>
      <c r="JA252" s="77"/>
      <c r="JB252" s="77"/>
      <c r="JC252" s="77"/>
      <c r="JD252" s="77"/>
      <c r="JE252" s="77"/>
      <c r="JF252" s="77"/>
      <c r="JG252" s="77"/>
      <c r="JH252" s="77"/>
      <c r="JI252" s="77"/>
      <c r="JJ252" s="77"/>
      <c r="JK252" s="77"/>
      <c r="JL252" s="77"/>
      <c r="JM252" s="77"/>
      <c r="JN252" s="77"/>
      <c r="JO252" s="77"/>
      <c r="JP252" s="77"/>
      <c r="JQ252" s="77"/>
      <c r="JR252" s="77"/>
      <c r="JS252" s="77"/>
      <c r="JT252" s="77"/>
      <c r="JU252" s="77"/>
      <c r="JV252" s="77"/>
      <c r="JW252" s="77"/>
      <c r="JX252" s="77"/>
      <c r="JY252" s="77"/>
      <c r="JZ252" s="77"/>
      <c r="KA252" s="77"/>
      <c r="KB252" s="77"/>
      <c r="KC252" s="77"/>
      <c r="KD252" s="77"/>
      <c r="KE252" s="77"/>
      <c r="KF252" s="77"/>
      <c r="KG252" s="77"/>
      <c r="KH252" s="77"/>
      <c r="KI252" s="77"/>
      <c r="KJ252" s="77"/>
      <c r="KK252" s="77"/>
      <c r="KL252" s="77"/>
      <c r="KM252" s="77"/>
      <c r="KN252" s="77"/>
      <c r="KO252" s="77"/>
      <c r="KP252" s="77"/>
      <c r="KQ252" s="77"/>
      <c r="KR252" s="77"/>
      <c r="KS252" s="77"/>
      <c r="KT252" s="77"/>
      <c r="KU252" s="77"/>
      <c r="KV252" s="77"/>
      <c r="KW252" s="77"/>
      <c r="KX252" s="77"/>
      <c r="KY252" s="77"/>
      <c r="KZ252" s="77"/>
      <c r="LA252" s="77"/>
      <c r="LB252" s="77"/>
      <c r="LC252" s="77"/>
      <c r="LD252" s="77"/>
      <c r="LE252" s="77"/>
      <c r="LF252" s="77"/>
      <c r="LG252" s="77"/>
      <c r="LH252" s="77"/>
      <c r="LI252" s="77"/>
      <c r="LJ252" s="77"/>
      <c r="LK252" s="77"/>
      <c r="LL252" s="77"/>
      <c r="LM252" s="77"/>
      <c r="LN252" s="77"/>
      <c r="LO252" s="77"/>
      <c r="LP252" s="77"/>
    </row>
    <row r="253" spans="6:328" s="4" customFormat="1" ht="15" hidden="1" outlineLevel="1">
      <c r="F253" s="64"/>
      <c r="G253" s="217" t="str">
        <f>G232</f>
        <v>Pas d'écran thermique</v>
      </c>
      <c r="H253" s="446">
        <v>0</v>
      </c>
      <c r="M253" s="217" t="str">
        <f>K232</f>
        <v>Vitrage simple</v>
      </c>
      <c r="N253" s="446">
        <v>0</v>
      </c>
      <c r="U253" s="217" t="str">
        <f t="shared" ref="U253:U260" si="96">P232</f>
        <v>Vitrage simple</v>
      </c>
      <c r="V253" s="446">
        <v>0</v>
      </c>
      <c r="AD253" s="7"/>
      <c r="AE253" s="217" t="str">
        <f>U232</f>
        <v>Etanche</v>
      </c>
      <c r="AF253" s="446">
        <v>0</v>
      </c>
      <c r="AL253" s="217" t="str">
        <f>Y232</f>
        <v>Régulateur numérique de climatisation</v>
      </c>
      <c r="AM253" s="446">
        <v>0.15</v>
      </c>
      <c r="AT253" s="77"/>
      <c r="AU253" s="77"/>
      <c r="AV253" s="77"/>
      <c r="AW253" s="77"/>
      <c r="AX253" s="77"/>
      <c r="AY253" s="77"/>
      <c r="AZ253" s="77"/>
      <c r="BA253" s="77"/>
      <c r="BB253" s="77"/>
      <c r="BC253" s="77"/>
      <c r="BD253" s="77"/>
      <c r="BE253" s="77"/>
      <c r="BF253" s="77"/>
      <c r="BG253" s="77"/>
      <c r="BH253" s="77" t="s">
        <v>242</v>
      </c>
      <c r="BK253" s="77" t="str">
        <f>AY23</f>
        <v>Type de température
(octobre-mars)</v>
      </c>
      <c r="BL253" s="77"/>
      <c r="BM253" s="29" t="s">
        <v>37</v>
      </c>
      <c r="BN253" s="77" t="str">
        <f>L182</f>
        <v>Utilisation escomptée</v>
      </c>
      <c r="BO253" s="77"/>
      <c r="BP253" s="77"/>
      <c r="BQ253" s="77"/>
      <c r="EK253" s="40"/>
      <c r="ES253" s="36"/>
      <c r="ET253" s="77"/>
      <c r="EU253" s="77"/>
      <c r="EV253" s="77"/>
      <c r="EW253" s="77"/>
      <c r="EX253" s="77"/>
      <c r="EY253" s="77"/>
      <c r="EZ253" s="77"/>
      <c r="FA253" s="77"/>
      <c r="FB253" s="77"/>
      <c r="FC253" s="77"/>
      <c r="FD253" s="77"/>
      <c r="FE253" s="77"/>
      <c r="FF253" s="77"/>
      <c r="FG253" s="77"/>
      <c r="FH253" s="77"/>
      <c r="FI253" s="77"/>
      <c r="FJ253" s="77"/>
      <c r="FK253" s="77"/>
      <c r="FL253" s="77"/>
      <c r="FM253" s="77"/>
      <c r="FN253" s="77"/>
      <c r="FO253" s="589"/>
      <c r="FP253" s="589"/>
      <c r="FQ253" s="77"/>
      <c r="FR253" s="77"/>
      <c r="FS253" s="77"/>
      <c r="FT253" s="77"/>
      <c r="FU253" s="77"/>
      <c r="FV253" s="77"/>
      <c r="FW253" s="77"/>
      <c r="FX253" s="589"/>
      <c r="FY253" s="589"/>
      <c r="FZ253" s="77"/>
      <c r="GA253" s="77"/>
      <c r="GB253" s="77"/>
      <c r="GC253" s="77"/>
      <c r="GD253" s="77"/>
      <c r="GE253" s="77"/>
      <c r="GF253" s="589"/>
      <c r="GG253" s="589"/>
      <c r="GH253" s="77"/>
      <c r="GI253" s="77"/>
      <c r="GJ253" s="77"/>
      <c r="GK253" s="77"/>
      <c r="GL253" s="77"/>
      <c r="GM253" s="77"/>
      <c r="GN253" s="77"/>
      <c r="GO253" s="589"/>
      <c r="GP253" s="589"/>
      <c r="GQ253" s="77"/>
      <c r="GR253" s="77"/>
      <c r="GS253" s="77"/>
      <c r="GT253" s="77"/>
      <c r="GU253" s="77"/>
      <c r="GV253" s="77"/>
      <c r="GW253" s="77"/>
      <c r="GX253" s="77"/>
      <c r="GY253" s="77"/>
      <c r="GZ253" s="77"/>
      <c r="HA253" s="77"/>
      <c r="HB253" s="77"/>
      <c r="HC253" s="77"/>
      <c r="HD253" s="77"/>
      <c r="HE253" s="77"/>
      <c r="HF253" s="77"/>
      <c r="HG253" s="77"/>
      <c r="HH253" s="77"/>
      <c r="HI253" s="77"/>
      <c r="HJ253" s="77"/>
      <c r="HK253" s="77"/>
      <c r="HL253" s="77"/>
      <c r="HM253" s="77"/>
      <c r="HN253" s="77"/>
      <c r="HO253" s="77"/>
      <c r="HP253" s="77"/>
      <c r="HQ253" s="77"/>
      <c r="HR253" s="77"/>
      <c r="HS253" s="77"/>
      <c r="HT253" s="77"/>
      <c r="HU253" s="77"/>
      <c r="HV253" s="77"/>
      <c r="HW253" s="77"/>
      <c r="HX253" s="77"/>
      <c r="HY253" s="77"/>
      <c r="HZ253" s="77"/>
      <c r="IA253" s="77"/>
      <c r="IB253" s="77"/>
      <c r="IC253" s="77"/>
      <c r="ID253" s="77"/>
      <c r="IE253" s="77"/>
      <c r="IF253" s="77"/>
      <c r="IG253" s="77"/>
      <c r="IH253" s="77"/>
      <c r="II253" s="77"/>
      <c r="IJ253" s="77"/>
      <c r="IK253" s="77"/>
      <c r="IL253" s="77"/>
      <c r="IM253" s="77"/>
      <c r="IN253" s="77"/>
      <c r="IO253" s="77"/>
      <c r="IP253" s="77"/>
      <c r="IQ253" s="77"/>
      <c r="IR253" s="77"/>
      <c r="IS253" s="77"/>
      <c r="IT253" s="77"/>
      <c r="IU253" s="77"/>
      <c r="IV253" s="77"/>
      <c r="IW253" s="77"/>
      <c r="IX253" s="77"/>
      <c r="IY253" s="77"/>
      <c r="IZ253" s="77"/>
      <c r="JA253" s="77"/>
      <c r="JB253" s="77"/>
      <c r="JC253" s="77"/>
      <c r="JD253" s="77"/>
      <c r="JE253" s="77"/>
      <c r="JF253" s="77"/>
      <c r="JG253" s="77"/>
      <c r="JH253" s="77"/>
      <c r="JI253" s="77"/>
      <c r="JJ253" s="77"/>
      <c r="JK253" s="77"/>
      <c r="JL253" s="77"/>
      <c r="JM253" s="77"/>
      <c r="JN253" s="77"/>
      <c r="JO253" s="77"/>
      <c r="JP253" s="77"/>
      <c r="JQ253" s="77"/>
      <c r="JR253" s="77"/>
      <c r="JS253" s="77"/>
      <c r="JT253" s="77"/>
      <c r="JU253" s="77"/>
      <c r="JV253" s="77"/>
      <c r="JW253" s="77"/>
      <c r="JX253" s="77"/>
      <c r="JY253" s="77"/>
      <c r="JZ253" s="77"/>
      <c r="KA253" s="77"/>
      <c r="KB253" s="77"/>
      <c r="KC253" s="77"/>
      <c r="KD253" s="77"/>
      <c r="KE253" s="77"/>
      <c r="KF253" s="77"/>
      <c r="KG253" s="77"/>
      <c r="KH253" s="77"/>
      <c r="KI253" s="77"/>
      <c r="KJ253" s="77"/>
      <c r="KK253" s="77"/>
      <c r="KL253" s="77"/>
      <c r="KM253" s="77"/>
      <c r="KN253" s="77"/>
      <c r="KO253" s="77"/>
      <c r="KP253" s="77"/>
      <c r="KQ253" s="77"/>
      <c r="KR253" s="77"/>
      <c r="KS253" s="77"/>
      <c r="KT253" s="77"/>
      <c r="KU253" s="77"/>
      <c r="KV253" s="77"/>
      <c r="KW253" s="77"/>
      <c r="KX253" s="77"/>
      <c r="KY253" s="77"/>
      <c r="KZ253" s="77"/>
      <c r="LA253" s="77"/>
      <c r="LB253" s="77"/>
      <c r="LC253" s="77"/>
      <c r="LD253" s="77"/>
      <c r="LE253" s="77"/>
      <c r="LF253" s="77"/>
      <c r="LG253" s="77"/>
      <c r="LH253" s="77"/>
      <c r="LI253" s="77"/>
      <c r="LJ253" s="77"/>
      <c r="LK253" s="77"/>
      <c r="LL253" s="77"/>
      <c r="LM253" s="77"/>
      <c r="LN253" s="77"/>
      <c r="LO253" s="77"/>
      <c r="LP253" s="77"/>
    </row>
    <row r="254" spans="6:328" s="4" customFormat="1" ht="15" hidden="1" outlineLevel="1">
      <c r="F254" s="64"/>
      <c r="G254" s="217" t="str">
        <f>G233</f>
        <v>Vieil écran thermique</v>
      </c>
      <c r="H254" s="446">
        <v>-0.15</v>
      </c>
      <c r="I254" s="22"/>
      <c r="M254" s="217" t="str">
        <f>K233</f>
        <v>Film simple</v>
      </c>
      <c r="N254" s="446">
        <v>0</v>
      </c>
      <c r="U254" s="217" t="str">
        <f t="shared" si="96"/>
        <v>Film simple</v>
      </c>
      <c r="V254" s="446">
        <v>0</v>
      </c>
      <c r="AD254" s="7"/>
      <c r="AE254" s="217" t="str">
        <f>U233</f>
        <v>Faible manque d'étanchéité</v>
      </c>
      <c r="AF254" s="446">
        <v>0.05</v>
      </c>
      <c r="AL254" s="217" t="str">
        <f>Y233</f>
        <v>Climatisation commandée par ordinateur</v>
      </c>
      <c r="AM254" s="446">
        <v>0</v>
      </c>
      <c r="AT254" s="77"/>
      <c r="AU254" s="77"/>
      <c r="AV254" s="77"/>
      <c r="AW254" s="77"/>
      <c r="AX254" s="77"/>
      <c r="AY254" s="77"/>
      <c r="AZ254" s="77"/>
      <c r="BA254" s="77"/>
      <c r="BB254" s="77"/>
      <c r="BC254" s="77"/>
      <c r="BD254" s="77"/>
      <c r="BE254" s="77"/>
      <c r="BF254" s="77"/>
      <c r="BG254" s="77"/>
      <c r="BH254" s="77"/>
      <c r="BK254" s="77"/>
      <c r="BL254" s="77"/>
      <c r="BM254" s="29"/>
      <c r="BN254" s="77"/>
      <c r="BO254" s="77"/>
      <c r="BP254" s="77"/>
      <c r="BQ254" s="77"/>
      <c r="EK254" s="40"/>
      <c r="ES254" s="36"/>
      <c r="ET254" s="77"/>
      <c r="EU254" s="77"/>
      <c r="EV254" s="77"/>
      <c r="EW254" s="77"/>
      <c r="EX254" s="77"/>
      <c r="EY254" s="77"/>
      <c r="EZ254" s="77"/>
      <c r="FA254" s="77"/>
      <c r="FB254" s="77"/>
      <c r="FC254" s="77"/>
      <c r="FD254" s="77"/>
      <c r="FE254" s="77"/>
      <c r="FF254" s="77"/>
      <c r="FG254" s="77"/>
      <c r="FH254" s="77"/>
      <c r="FI254" s="77"/>
      <c r="FJ254" s="77"/>
      <c r="FK254" s="77"/>
      <c r="FL254" s="77"/>
      <c r="FM254" s="77"/>
      <c r="FN254" s="77"/>
      <c r="FO254" s="589"/>
      <c r="FP254" s="589"/>
      <c r="FQ254" s="77"/>
      <c r="FR254" s="77"/>
      <c r="FS254" s="77"/>
      <c r="FT254" s="77"/>
      <c r="FU254" s="77"/>
      <c r="FV254" s="77"/>
      <c r="FW254" s="77"/>
      <c r="FX254" s="589"/>
      <c r="FY254" s="589"/>
      <c r="FZ254" s="77"/>
      <c r="GA254" s="77"/>
      <c r="GB254" s="77"/>
      <c r="GC254" s="77"/>
      <c r="GD254" s="77"/>
      <c r="GE254" s="77"/>
      <c r="GF254" s="589"/>
      <c r="GG254" s="589"/>
      <c r="GH254" s="77"/>
      <c r="GI254" s="77"/>
      <c r="GJ254" s="77"/>
      <c r="GK254" s="77"/>
      <c r="GL254" s="77"/>
      <c r="GM254" s="77"/>
      <c r="GN254" s="77"/>
      <c r="GO254" s="589"/>
      <c r="GP254" s="589"/>
      <c r="GQ254" s="77"/>
      <c r="GR254" s="77"/>
      <c r="GS254" s="77"/>
      <c r="GT254" s="77"/>
      <c r="GU254" s="77"/>
      <c r="GV254" s="77"/>
      <c r="GW254" s="77"/>
      <c r="GX254" s="77"/>
      <c r="GY254" s="77"/>
      <c r="GZ254" s="77"/>
      <c r="HA254" s="77"/>
      <c r="HB254" s="77"/>
      <c r="HC254" s="77"/>
      <c r="HD254" s="77"/>
      <c r="HE254" s="77"/>
      <c r="HF254" s="77"/>
      <c r="HG254" s="77"/>
      <c r="HH254" s="77"/>
      <c r="HI254" s="77"/>
      <c r="HJ254" s="77"/>
      <c r="HK254" s="77"/>
      <c r="HL254" s="77"/>
      <c r="HM254" s="77"/>
      <c r="HN254" s="77"/>
      <c r="HO254" s="77"/>
      <c r="HP254" s="77"/>
      <c r="HQ254" s="77"/>
      <c r="HR254" s="77"/>
      <c r="HS254" s="77"/>
      <c r="HT254" s="77"/>
      <c r="HU254" s="77"/>
      <c r="HV254" s="77"/>
      <c r="HW254" s="77"/>
      <c r="HX254" s="77"/>
      <c r="HY254" s="77"/>
      <c r="HZ254" s="77"/>
      <c r="IA254" s="77"/>
      <c r="IB254" s="77"/>
      <c r="IC254" s="77"/>
      <c r="ID254" s="77"/>
      <c r="IE254" s="77"/>
      <c r="IF254" s="77"/>
      <c r="IG254" s="77"/>
      <c r="IH254" s="77"/>
      <c r="II254" s="77"/>
      <c r="IJ254" s="77"/>
      <c r="IK254" s="77"/>
      <c r="IL254" s="77"/>
      <c r="IM254" s="77"/>
      <c r="IN254" s="77"/>
      <c r="IO254" s="77"/>
      <c r="IP254" s="77"/>
      <c r="IQ254" s="77"/>
      <c r="IR254" s="77"/>
      <c r="IS254" s="77"/>
      <c r="IT254" s="77"/>
      <c r="IU254" s="77"/>
      <c r="IV254" s="77"/>
      <c r="IW254" s="77"/>
      <c r="IX254" s="77"/>
      <c r="IY254" s="77"/>
      <c r="IZ254" s="77"/>
      <c r="JA254" s="77"/>
      <c r="JB254" s="77"/>
      <c r="JC254" s="77"/>
      <c r="JD254" s="77"/>
      <c r="JE254" s="77"/>
      <c r="JF254" s="77"/>
      <c r="JG254" s="77"/>
      <c r="JH254" s="77"/>
      <c r="JI254" s="77"/>
      <c r="JJ254" s="77"/>
      <c r="JK254" s="77"/>
      <c r="JL254" s="77"/>
      <c r="JM254" s="77"/>
      <c r="JN254" s="77"/>
      <c r="JO254" s="77"/>
      <c r="JP254" s="77"/>
      <c r="JQ254" s="77"/>
      <c r="JR254" s="77"/>
      <c r="JS254" s="77"/>
      <c r="JT254" s="77"/>
      <c r="JU254" s="77"/>
      <c r="JV254" s="77"/>
      <c r="JW254" s="77"/>
      <c r="JX254" s="77"/>
      <c r="JY254" s="77"/>
      <c r="JZ254" s="77"/>
      <c r="KA254" s="77"/>
      <c r="KB254" s="77"/>
      <c r="KC254" s="77"/>
      <c r="KD254" s="77"/>
      <c r="KE254" s="77"/>
      <c r="KF254" s="77"/>
      <c r="KG254" s="77"/>
      <c r="KH254" s="77"/>
      <c r="KI254" s="77"/>
      <c r="KJ254" s="77"/>
      <c r="KK254" s="77"/>
      <c r="KL254" s="77"/>
      <c r="KM254" s="77"/>
      <c r="KN254" s="77"/>
      <c r="KO254" s="77"/>
      <c r="KP254" s="77"/>
      <c r="KQ254" s="77"/>
      <c r="KR254" s="77"/>
      <c r="KS254" s="77"/>
      <c r="KT254" s="77"/>
      <c r="KU254" s="77"/>
      <c r="KV254" s="77"/>
      <c r="KW254" s="77"/>
      <c r="KX254" s="77"/>
      <c r="KY254" s="77"/>
      <c r="KZ254" s="77"/>
      <c r="LA254" s="77"/>
      <c r="LB254" s="77"/>
      <c r="LC254" s="77"/>
      <c r="LD254" s="77"/>
      <c r="LE254" s="77"/>
      <c r="LF254" s="77"/>
      <c r="LG254" s="77"/>
      <c r="LH254" s="77"/>
      <c r="LI254" s="77"/>
      <c r="LJ254" s="77"/>
      <c r="LK254" s="77"/>
      <c r="LL254" s="77"/>
      <c r="LM254" s="77"/>
      <c r="LN254" s="77"/>
      <c r="LO254" s="77"/>
      <c r="LP254" s="77"/>
    </row>
    <row r="255" spans="6:328" s="4" customFormat="1" ht="15" hidden="1" outlineLevel="1">
      <c r="F255" s="64"/>
      <c r="G255" s="217" t="str">
        <f>G234</f>
        <v>Nouvel écran thermique</v>
      </c>
      <c r="H255" s="446">
        <v>-0.3</v>
      </c>
      <c r="I255" s="22"/>
      <c r="M255" s="217" t="str">
        <f>K234</f>
        <v>Verre revêtu (p. ex. Agriplus)</v>
      </c>
      <c r="N255" s="446">
        <v>-0.1</v>
      </c>
      <c r="U255" s="217" t="str">
        <f t="shared" si="96"/>
        <v>Film double non gonflé</v>
      </c>
      <c r="V255" s="446">
        <v>0</v>
      </c>
      <c r="AD255" s="7"/>
      <c r="AE255" s="217" t="str">
        <f>U234</f>
        <v>Grave défaut d'étanchéité</v>
      </c>
      <c r="AF255" s="446">
        <v>0.15</v>
      </c>
      <c r="AT255" s="77"/>
      <c r="AU255" s="77"/>
      <c r="AV255" s="77"/>
      <c r="AW255" s="77"/>
      <c r="AX255" s="77"/>
      <c r="AY255" s="77"/>
      <c r="AZ255" s="77"/>
      <c r="BA255" s="77"/>
      <c r="BB255" s="77"/>
      <c r="BC255" s="77"/>
      <c r="BD255" s="77"/>
      <c r="BE255" s="77"/>
      <c r="BF255" s="77"/>
      <c r="BG255" s="77"/>
      <c r="BH255" s="77"/>
      <c r="BK255" s="77"/>
      <c r="BL255" s="77"/>
      <c r="BM255" s="29"/>
      <c r="BN255" s="77"/>
      <c r="BO255" s="77"/>
      <c r="BP255" s="77"/>
      <c r="BQ255" s="77"/>
      <c r="EK255" s="40"/>
      <c r="ES255" s="36"/>
      <c r="ET255" s="77"/>
      <c r="EU255" s="77"/>
      <c r="EV255" s="77"/>
      <c r="EW255" s="77"/>
      <c r="EX255" s="77"/>
      <c r="EY255" s="77"/>
      <c r="EZ255" s="77"/>
      <c r="FA255" s="77"/>
      <c r="FB255" s="77"/>
      <c r="FC255" s="77"/>
      <c r="FD255" s="77"/>
      <c r="FE255" s="77"/>
      <c r="FF255" s="77"/>
      <c r="FG255" s="77"/>
      <c r="FH255" s="77"/>
      <c r="FI255" s="77"/>
      <c r="FJ255" s="77"/>
      <c r="FK255" s="77"/>
      <c r="FL255" s="77"/>
      <c r="FM255" s="77"/>
      <c r="FN255" s="77"/>
      <c r="FO255" s="589"/>
      <c r="FP255" s="589"/>
      <c r="FQ255" s="77"/>
      <c r="FR255" s="77"/>
      <c r="FS255" s="77"/>
      <c r="FT255" s="77"/>
      <c r="FU255" s="77"/>
      <c r="FV255" s="77"/>
      <c r="FW255" s="77"/>
      <c r="FX255" s="589"/>
      <c r="FY255" s="589"/>
      <c r="FZ255" s="77"/>
      <c r="GA255" s="77" t="s">
        <v>93</v>
      </c>
      <c r="GB255" s="77" t="s">
        <v>93</v>
      </c>
      <c r="GC255" s="77" t="s">
        <v>93</v>
      </c>
      <c r="GD255" s="77" t="s">
        <v>93</v>
      </c>
      <c r="GE255" s="77" t="s">
        <v>93</v>
      </c>
      <c r="GF255" s="589" t="s">
        <v>93</v>
      </c>
      <c r="GG255" s="589" t="s">
        <v>93</v>
      </c>
      <c r="GH255" s="77"/>
      <c r="GI255" s="77"/>
      <c r="GJ255" s="77"/>
      <c r="GK255" s="77" t="s">
        <v>100</v>
      </c>
      <c r="GL255" s="77" t="s">
        <v>100</v>
      </c>
      <c r="GM255" s="77" t="s">
        <v>100</v>
      </c>
      <c r="GN255" s="77" t="s">
        <v>100</v>
      </c>
      <c r="GO255" s="589" t="s">
        <v>100</v>
      </c>
      <c r="GP255" s="589" t="s">
        <v>100</v>
      </c>
      <c r="GQ255" s="77"/>
      <c r="GR255" s="77"/>
      <c r="GS255" s="77"/>
      <c r="GT255" s="77"/>
      <c r="GU255" s="77"/>
      <c r="GV255" s="77"/>
      <c r="GW255" s="77"/>
      <c r="GX255" s="77"/>
      <c r="GY255" s="77"/>
      <c r="GZ255" s="77"/>
      <c r="HA255" s="77"/>
      <c r="HB255" s="77"/>
      <c r="HC255" s="77"/>
      <c r="HD255" s="77"/>
      <c r="HE255" s="77"/>
      <c r="HF255" s="77"/>
      <c r="HG255" s="77"/>
      <c r="HH255" s="77"/>
      <c r="HI255" s="77"/>
      <c r="HJ255" s="77"/>
      <c r="HK255" s="77"/>
      <c r="HL255" s="77"/>
      <c r="HM255" s="77"/>
      <c r="HN255" s="77"/>
      <c r="HO255" s="77"/>
      <c r="HP255" s="77"/>
      <c r="HQ255" s="77"/>
      <c r="HR255" s="77"/>
      <c r="HS255" s="77"/>
      <c r="HT255" s="77"/>
      <c r="HU255" s="77"/>
      <c r="HV255" s="77"/>
      <c r="HW255" s="77"/>
      <c r="HX255" s="77"/>
      <c r="HY255" s="77"/>
      <c r="HZ255" s="77"/>
      <c r="IA255" s="77"/>
      <c r="IB255" s="77"/>
      <c r="IC255" s="77"/>
      <c r="ID255" s="77"/>
      <c r="IE255" s="77"/>
      <c r="IF255" s="77"/>
      <c r="IG255" s="77"/>
      <c r="IH255" s="77"/>
      <c r="II255" s="77"/>
      <c r="IJ255" s="77"/>
      <c r="IK255" s="77"/>
      <c r="IL255" s="77"/>
      <c r="IM255" s="77"/>
      <c r="IN255" s="77"/>
      <c r="IO255" s="77"/>
      <c r="IP255" s="77"/>
      <c r="IQ255" s="77"/>
      <c r="IR255" s="77"/>
      <c r="IS255" s="77"/>
      <c r="IT255" s="77"/>
      <c r="IU255" s="77"/>
      <c r="IV255" s="77"/>
      <c r="IW255" s="77"/>
      <c r="IX255" s="77"/>
      <c r="IY255" s="77"/>
      <c r="IZ255" s="77"/>
      <c r="JA255" s="77"/>
      <c r="JB255" s="77"/>
      <c r="JC255" s="77"/>
      <c r="JD255" s="77"/>
      <c r="JE255" s="77"/>
      <c r="JF255" s="77"/>
      <c r="JG255" s="77"/>
      <c r="JH255" s="77"/>
      <c r="JI255" s="77"/>
      <c r="JJ255" s="77"/>
      <c r="JK255" s="77"/>
      <c r="JL255" s="77"/>
      <c r="JM255" s="77"/>
      <c r="JN255" s="77"/>
      <c r="JO255" s="77"/>
      <c r="JP255" s="77"/>
      <c r="JQ255" s="77"/>
      <c r="JR255" s="77"/>
      <c r="JS255" s="77"/>
      <c r="JT255" s="77"/>
      <c r="JU255" s="77"/>
      <c r="JV255" s="77"/>
      <c r="JW255" s="77"/>
      <c r="JX255" s="77"/>
      <c r="JY255" s="77"/>
      <c r="JZ255" s="77"/>
      <c r="KA255" s="77"/>
      <c r="KB255" s="77"/>
      <c r="KC255" s="77"/>
      <c r="KD255" s="77"/>
      <c r="KE255" s="77"/>
      <c r="KF255" s="77"/>
      <c r="KG255" s="77"/>
      <c r="KH255" s="77"/>
      <c r="KI255" s="77"/>
      <c r="KJ255" s="77"/>
      <c r="KK255" s="77"/>
      <c r="KL255" s="77"/>
      <c r="KM255" s="77"/>
      <c r="KN255" s="77"/>
      <c r="KO255" s="77"/>
      <c r="KP255" s="77"/>
      <c r="KQ255" s="77"/>
      <c r="KR255" s="77"/>
      <c r="KS255" s="77"/>
      <c r="KT255" s="77"/>
      <c r="KU255" s="77"/>
      <c r="KV255" s="77"/>
      <c r="KW255" s="77"/>
      <c r="KX255" s="77"/>
      <c r="KY255" s="77"/>
      <c r="KZ255" s="77"/>
      <c r="LA255" s="77"/>
      <c r="LB255" s="77"/>
      <c r="LC255" s="77"/>
      <c r="LD255" s="77"/>
      <c r="LE255" s="77"/>
      <c r="LF255" s="77"/>
      <c r="LG255" s="77"/>
      <c r="LH255" s="77"/>
      <c r="LI255" s="77"/>
      <c r="LJ255" s="77"/>
      <c r="LK255" s="77"/>
      <c r="LL255" s="77"/>
      <c r="LM255" s="77"/>
      <c r="LN255" s="77"/>
      <c r="LO255" s="77"/>
      <c r="LP255" s="77"/>
    </row>
    <row r="256" spans="6:328" s="4" customFormat="1" ht="15" hidden="1" outlineLevel="1">
      <c r="F256" s="64"/>
      <c r="G256" s="217" t="str">
        <f>G235</f>
        <v>Double écran thermique</v>
      </c>
      <c r="H256" s="446">
        <v>-0.45</v>
      </c>
      <c r="I256" s="22"/>
      <c r="M256" s="217" t="str">
        <f>K235</f>
        <v>Film double gonflé</v>
      </c>
      <c r="N256" s="446">
        <v>-0.3</v>
      </c>
      <c r="U256" s="217" t="str">
        <f t="shared" si="96"/>
        <v>Vitrage simple + films à bulles</v>
      </c>
      <c r="V256" s="446">
        <v>-0.05</v>
      </c>
      <c r="Z256" s="7"/>
      <c r="AD256" s="7"/>
      <c r="AF256" s="8"/>
      <c r="AT256" s="77"/>
      <c r="AU256" s="77"/>
      <c r="AV256" s="77"/>
      <c r="AW256" s="77"/>
      <c r="AX256" s="77"/>
      <c r="AY256" s="77"/>
      <c r="AZ256" s="77"/>
      <c r="BA256" s="77"/>
      <c r="BB256" s="77"/>
      <c r="BC256" s="77"/>
      <c r="BD256" s="77"/>
      <c r="BE256" s="77"/>
      <c r="BF256" s="77"/>
      <c r="BG256" s="77"/>
      <c r="BH256" s="77"/>
      <c r="BK256" s="40" t="str">
        <f>AY16</f>
        <v>Très chaud (en majorité supérieur à 20°C)</v>
      </c>
      <c r="BL256" s="40"/>
      <c r="BM256" s="39" t="s">
        <v>37</v>
      </c>
      <c r="BN256" s="40" t="str">
        <f>L175</f>
        <v>Moins de 5 ans</v>
      </c>
      <c r="BO256" s="40"/>
      <c r="BP256" s="40"/>
      <c r="BQ256" s="77"/>
      <c r="BR256" s="238" t="str">
        <f>BS247</f>
        <v>Il est recommandé d'ajouter un écran thermique à la serre.
→ Guide: chapitre 6.1</v>
      </c>
      <c r="BS256" s="238" t="str">
        <f>BS$245</f>
        <v>Vérifiez la qualité de l'écran thermique. Remplacez l'écran thermique si votre contrôle a relevé des déficiences. 
→ Guide: chapitres 5.4 et 5.5</v>
      </c>
      <c r="BT256" s="238" t="str">
        <f>BS$248</f>
        <v>Pas de mesures nécessaires.</v>
      </c>
      <c r="BU256" s="238" t="str">
        <f>BS248</f>
        <v>Pas de mesures nécessaires.</v>
      </c>
      <c r="BV256" s="233" t="s">
        <v>37</v>
      </c>
      <c r="BW256" s="233" t="s">
        <v>37</v>
      </c>
      <c r="BY256" s="443" t="str">
        <f t="shared" ref="BY256:CB260" si="97">BY244</f>
        <v>P1</v>
      </c>
      <c r="BZ256" s="443" t="str">
        <f t="shared" si="97"/>
        <v>P1</v>
      </c>
      <c r="CA256" s="443" t="str">
        <f t="shared" si="97"/>
        <v>P2</v>
      </c>
      <c r="CB256" s="443" t="str">
        <f t="shared" si="97"/>
        <v>P3</v>
      </c>
      <c r="CC256" s="233" t="s">
        <v>37</v>
      </c>
      <c r="CE256" s="238" t="str">
        <f>CF244</f>
        <v>Le toit de cette serre est moyennement bien isolé. Vérifiez l'éventualité d'équiper la serre de panneaux doubles alvéolés ou d'installer un second écran thermique.
→ Guide: chapitre 6.2 et chapitre 6.3.5</v>
      </c>
      <c r="CF256" s="238" t="str">
        <f>CF245</f>
        <v>Cette serre dispose d'un toit équipé d'un film simple. Ce film ne convient qu'aux cultures exigeant des températures froides. Vérifiez si des cultures avec un besoin de chaleur élevé et moyen ne peuvent pas être transférées dans une autre serre mieux isolée. Si ce n'est pas le cas, vérifiez l'éventualité d'équiper la serre de panneaux doubles alvéolés ou de films doubles.
→ Guide: chapitre 6.3</v>
      </c>
      <c r="CG256" s="238" t="str">
        <f t="shared" ref="CG256:CG261" si="98">CF$247</f>
        <v>Pas de mesures nécessaires.</v>
      </c>
      <c r="CH256" s="238" t="str">
        <f>CF$247</f>
        <v>Pas de mesures nécessaires.</v>
      </c>
      <c r="CI256" s="238" t="str">
        <f>CF$247</f>
        <v>Pas de mesures nécessaires.</v>
      </c>
      <c r="CJ256" s="238" t="str">
        <f>CF$248</f>
        <v>Un grave défaut d'étanchéité de la serre est un indice que plusieurs éléments de l'enveloppe de la serre sont défectueux. Il est donc recommandé de vérifier l'éventualité d'un nouveau revêtement de la serre.
→ Guide: chapitre 6.3</v>
      </c>
      <c r="CK256" s="233" t="s">
        <v>37</v>
      </c>
      <c r="CL256" s="233" t="s">
        <v>37</v>
      </c>
      <c r="CN256" s="443" t="str">
        <f t="shared" ref="CN256:CQ261" si="99">CN244</f>
        <v>P1</v>
      </c>
      <c r="CO256" s="443" t="str">
        <f t="shared" si="99"/>
        <v>P1</v>
      </c>
      <c r="CP256" s="443" t="str">
        <f t="shared" si="99"/>
        <v>P2</v>
      </c>
      <c r="CQ256" s="443" t="str">
        <f t="shared" si="99"/>
        <v>P3</v>
      </c>
      <c r="CR256" s="233" t="s">
        <v>37</v>
      </c>
      <c r="CT256" s="238" t="str">
        <f>CU244</f>
        <v>Vérifiez s'il vaut la peine de revêtir les parois latérales et les pignons de cette serre de panneaux doubles alvéolés.
→ Guide: chapitre 6.4.1</v>
      </c>
      <c r="CU256" s="238" t="str">
        <f>CU244</f>
        <v>Vérifiez s'il vaut la peine de revêtir les parois latérales et les pignons de cette serre de panneaux doubles alvéolés.
→ Guide: chapitre 6.4.1</v>
      </c>
      <c r="CV256" s="238" t="str">
        <f>CU244</f>
        <v>Vérifiez s'il vaut la peine de revêtir les parois latérales et les pignons de cette serre de panneaux doubles alvéolés.
→ Guide: chapitre 6.4.1</v>
      </c>
      <c r="CW256" s="238" t="str">
        <f>CU244</f>
        <v>Vérifiez s'il vaut la peine de revêtir les parois latérales et les pignons de cette serre de panneaux doubles alvéolés.
→ Guide: chapitre 6.4.1</v>
      </c>
      <c r="CX256" s="238" t="str">
        <f t="shared" ref="CX256:CX261" si="100">CU$247</f>
        <v>Pas de mesures nécessaires.</v>
      </c>
      <c r="CY256" s="238" t="str">
        <f t="shared" ref="CY256:CY261" si="101">CU$247</f>
        <v>Pas de mesures nécessaires.</v>
      </c>
      <c r="CZ256" s="238" t="str">
        <f t="shared" ref="CZ256:CZ261" si="102">G$320</f>
        <v>Pas de mesures nécessaires.</v>
      </c>
      <c r="DA256" s="238" t="str">
        <f t="shared" ref="DA256:DA261" si="103">CU$247</f>
        <v>Pas de mesures nécessaires.</v>
      </c>
      <c r="DB256" s="233" t="s">
        <v>37</v>
      </c>
      <c r="DC256" s="233" t="s">
        <v>37</v>
      </c>
      <c r="DE256" s="443" t="str">
        <f t="shared" ref="DE256:DH261" si="104">DE244</f>
        <v>P2</v>
      </c>
      <c r="DF256" s="443" t="str">
        <f t="shared" si="104"/>
        <v>P2</v>
      </c>
      <c r="DG256" s="443" t="str">
        <f t="shared" si="104"/>
        <v>P3</v>
      </c>
      <c r="DH256" s="443" t="str">
        <f t="shared" si="104"/>
        <v>P3</v>
      </c>
      <c r="DI256" s="233" t="s">
        <v>37</v>
      </c>
      <c r="DK256" s="238" t="str">
        <f>DL$244</f>
        <v>En raison du grave défaut d'étanchéité, une rénovation du toit est recommandée (cf. recommandations au sujet du toit).</v>
      </c>
      <c r="DL256" s="238" t="str">
        <f t="shared" ref="DL256:DL261" si="105">DL$245</f>
        <v>Il est recommandé de mettre en œuvre les mesures d'urgence figurant ci-dessous.
→ Guide: chapitre 5</v>
      </c>
      <c r="DM256" s="238" t="str">
        <f t="shared" ref="DM256:DM261" si="106">DL$246</f>
        <v>Pas de mesures nécessaires.</v>
      </c>
      <c r="DN256" s="233" t="s">
        <v>37</v>
      </c>
      <c r="DO256" s="233" t="s">
        <v>37</v>
      </c>
      <c r="DQ256" s="443" t="str">
        <f t="shared" ref="DQ256:DT261" si="107">DQ244</f>
        <v>P1</v>
      </c>
      <c r="DR256" s="443" t="str">
        <f t="shared" si="107"/>
        <v>P1</v>
      </c>
      <c r="DS256" s="443" t="str">
        <f t="shared" si="107"/>
        <v>P2</v>
      </c>
      <c r="DT256" s="443" t="str">
        <f t="shared" si="107"/>
        <v>P3</v>
      </c>
      <c r="DU256" s="233" t="s">
        <v>37</v>
      </c>
      <c r="DW256" s="238" t="str">
        <f>DX$245</f>
        <v>Il est recommandé de remplacer l'ancienne gestion climatique par une climatisation moderne commandée par ordinateur.
→ Guide: chapitre 9.1</v>
      </c>
      <c r="DX256" s="238" t="str">
        <f t="shared" ref="DX256:DX261" si="108">DX$244</f>
        <v>Pas de mesures nécessaires.</v>
      </c>
      <c r="DY256" s="233" t="s">
        <v>37</v>
      </c>
      <c r="DZ256" s="233" t="s">
        <v>37</v>
      </c>
      <c r="EB256" s="443" t="str">
        <f t="shared" ref="EB256:EE261" si="109">EB244</f>
        <v>P4</v>
      </c>
      <c r="EC256" s="443" t="str">
        <f t="shared" si="109"/>
        <v>P4</v>
      </c>
      <c r="ED256" s="443" t="str">
        <f t="shared" si="109"/>
        <v>P4</v>
      </c>
      <c r="EE256" s="443" t="str">
        <f t="shared" si="109"/>
        <v>P4</v>
      </c>
      <c r="EF256" s="233" t="s">
        <v>37</v>
      </c>
      <c r="EK256" s="40"/>
      <c r="EL256" s="238" t="str">
        <f t="shared" ref="EL256:ER256" si="110">DG231</f>
        <v>L'écran thermique est-il entier - pas de fissures et de fuites?</v>
      </c>
      <c r="EM256" s="238" t="str">
        <f t="shared" si="110"/>
        <v>L'écran thermique ferme-t-il de façon étanche?</v>
      </c>
      <c r="EN256" s="238" t="str">
        <f t="shared" si="110"/>
        <v>Les portes sont-elles étanches au vent?</v>
      </c>
      <c r="EO256" s="238" t="str">
        <f t="shared" si="110"/>
        <v>Les vitrages sont-ils tous intacts et installés correctement?</v>
      </c>
      <c r="EP256" s="238" t="str">
        <f t="shared" si="110"/>
        <v>Remplacez les vitrages défectueux et remettez correctement en place les verres décalés.</v>
      </c>
      <c r="EQ256" s="238" t="str">
        <f t="shared" si="110"/>
        <v xml:space="preserve">Les valeurs de mesure des sondes de température se situent-elles à ± 0.2 °C de la mesure de référence? </v>
      </c>
      <c r="ER256" s="238" t="str">
        <f t="shared" si="110"/>
        <v>Les sondes sont-elles placées entre 0 et 50 cm au-dessus des plantes?</v>
      </c>
      <c r="ES256" s="36" t="s">
        <v>37</v>
      </c>
      <c r="ET256" s="77"/>
      <c r="EU256" s="77"/>
      <c r="EV256" s="77"/>
      <c r="EW256" s="77"/>
      <c r="EX256" s="77"/>
      <c r="EY256" s="77"/>
      <c r="EZ256" s="77"/>
      <c r="FA256" s="77"/>
      <c r="FB256" s="77"/>
      <c r="FC256" s="77"/>
      <c r="FD256" s="77"/>
      <c r="FE256" s="77"/>
      <c r="FF256" s="77"/>
      <c r="FG256" s="77"/>
      <c r="FH256" s="77"/>
      <c r="FI256" s="77"/>
      <c r="FJ256" s="77"/>
      <c r="FK256" s="77"/>
      <c r="FL256" s="77"/>
      <c r="FM256" s="77"/>
      <c r="FN256" s="77"/>
      <c r="FO256" s="589"/>
      <c r="FP256" s="589"/>
      <c r="FQ256" s="77"/>
      <c r="FR256" s="77"/>
      <c r="FS256" s="77"/>
      <c r="FT256" s="77"/>
      <c r="FU256" s="77"/>
      <c r="FV256" s="77"/>
      <c r="FW256" s="77"/>
      <c r="FX256" s="589"/>
      <c r="FY256" s="589"/>
      <c r="FZ256" s="77"/>
      <c r="GA256" s="77"/>
      <c r="GB256" s="77"/>
      <c r="GC256" s="77"/>
      <c r="GD256" s="77"/>
      <c r="GE256" s="77"/>
      <c r="GF256" s="589"/>
      <c r="GG256" s="589"/>
      <c r="GH256" s="77"/>
      <c r="GI256" s="77"/>
      <c r="GJ256" s="77"/>
      <c r="GK256" s="77"/>
      <c r="GL256" s="77"/>
      <c r="GM256" s="77"/>
      <c r="GN256" s="77"/>
      <c r="GO256" s="589"/>
      <c r="GP256" s="589"/>
      <c r="GQ256" s="77"/>
      <c r="GR256" s="77"/>
      <c r="GS256" s="77"/>
      <c r="GT256" s="77"/>
      <c r="GU256" s="77"/>
      <c r="GV256" s="77"/>
      <c r="GW256" s="77"/>
      <c r="GX256" s="77"/>
      <c r="GY256" s="77"/>
      <c r="GZ256" s="77"/>
      <c r="HA256" s="77"/>
      <c r="HB256" s="77"/>
      <c r="HC256" s="77"/>
      <c r="HD256" s="77"/>
      <c r="HE256" s="77"/>
      <c r="HF256" s="77"/>
      <c r="HG256" s="77"/>
      <c r="HH256" s="77"/>
      <c r="HI256" s="77"/>
      <c r="HJ256" s="77"/>
      <c r="HK256" s="77"/>
      <c r="HL256" s="77"/>
      <c r="HM256" s="77"/>
      <c r="HN256" s="77"/>
      <c r="HO256" s="77"/>
      <c r="HP256" s="77"/>
      <c r="HQ256" s="77"/>
      <c r="HR256" s="77"/>
      <c r="HS256" s="77"/>
      <c r="HT256" s="77"/>
      <c r="HU256" s="77"/>
      <c r="HV256" s="77"/>
      <c r="HW256" s="77"/>
      <c r="HX256" s="77"/>
      <c r="HY256" s="77"/>
      <c r="HZ256" s="77"/>
      <c r="IA256" s="77"/>
      <c r="IB256" s="77"/>
      <c r="IC256" s="77"/>
      <c r="ID256" s="77"/>
      <c r="IE256" s="77"/>
      <c r="IF256" s="77"/>
      <c r="IG256" s="77"/>
      <c r="IH256" s="77"/>
      <c r="II256" s="77"/>
      <c r="IJ256" s="77"/>
      <c r="IK256" s="77"/>
      <c r="IL256" s="77"/>
      <c r="IM256" s="77"/>
      <c r="IN256" s="77"/>
      <c r="IO256" s="77"/>
      <c r="IP256" s="77"/>
      <c r="IQ256" s="77"/>
      <c r="IR256" s="77"/>
      <c r="IS256" s="77"/>
      <c r="IT256" s="77"/>
      <c r="IU256" s="77"/>
      <c r="IV256" s="77"/>
      <c r="IW256" s="77"/>
      <c r="IX256" s="77"/>
      <c r="IY256" s="77"/>
      <c r="IZ256" s="77"/>
      <c r="JA256" s="77"/>
      <c r="JB256" s="77"/>
      <c r="JC256" s="77"/>
      <c r="JD256" s="77"/>
      <c r="JE256" s="77"/>
      <c r="JF256" s="77"/>
      <c r="JG256" s="77"/>
      <c r="JH256" s="77"/>
      <c r="JI256" s="77"/>
      <c r="JJ256" s="77"/>
      <c r="JK256" s="77"/>
      <c r="JL256" s="77"/>
      <c r="JM256" s="77"/>
      <c r="JN256" s="77"/>
      <c r="JO256" s="77"/>
      <c r="JP256" s="77"/>
      <c r="JQ256" s="77"/>
      <c r="JR256" s="77"/>
      <c r="JS256" s="77"/>
      <c r="JT256" s="77"/>
      <c r="JU256" s="77"/>
      <c r="JV256" s="77"/>
      <c r="JW256" s="77"/>
      <c r="JX256" s="77"/>
      <c r="JY256" s="77"/>
      <c r="JZ256" s="77"/>
      <c r="KA256" s="77"/>
      <c r="KB256" s="77"/>
      <c r="KC256" s="77"/>
      <c r="KD256" s="77"/>
      <c r="KE256" s="77"/>
      <c r="KF256" s="77"/>
      <c r="KG256" s="77"/>
      <c r="KH256" s="77"/>
      <c r="KI256" s="77"/>
      <c r="KJ256" s="77"/>
      <c r="KK256" s="77"/>
      <c r="KL256" s="77"/>
      <c r="KM256" s="77"/>
      <c r="KN256" s="77"/>
      <c r="KO256" s="77"/>
      <c r="KP256" s="77"/>
      <c r="KQ256" s="77"/>
      <c r="KR256" s="77"/>
      <c r="KS256" s="77"/>
      <c r="KT256" s="77"/>
      <c r="KU256" s="77"/>
      <c r="KV256" s="77"/>
      <c r="KW256" s="77"/>
      <c r="KX256" s="77"/>
      <c r="KY256" s="77"/>
      <c r="KZ256" s="77"/>
      <c r="LA256" s="77"/>
      <c r="LB256" s="77"/>
      <c r="LC256" s="77"/>
      <c r="LD256" s="77"/>
      <c r="LE256" s="77"/>
      <c r="LF256" s="77"/>
      <c r="LG256" s="77"/>
      <c r="LH256" s="77"/>
      <c r="LI256" s="77"/>
      <c r="LJ256" s="77"/>
      <c r="LK256" s="77"/>
      <c r="LL256" s="77"/>
      <c r="LM256" s="77"/>
      <c r="LN256" s="77"/>
      <c r="LO256" s="77"/>
      <c r="LP256" s="77"/>
    </row>
    <row r="257" spans="6:328" s="4" customFormat="1" ht="15" hidden="1" outlineLevel="1">
      <c r="F257" s="64"/>
      <c r="G257" s="22"/>
      <c r="H257" s="22"/>
      <c r="I257" s="22"/>
      <c r="M257" s="217" t="str">
        <f>K236</f>
        <v>Panneaux doubles alvéolés</v>
      </c>
      <c r="N257" s="67">
        <v>-0.4</v>
      </c>
      <c r="U257" s="217" t="str">
        <f t="shared" si="96"/>
        <v>Vitrage double</v>
      </c>
      <c r="V257" s="67">
        <v>-0.1</v>
      </c>
      <c r="Z257" s="7"/>
      <c r="AD257" s="7"/>
      <c r="AF257" s="8"/>
      <c r="AT257" s="77"/>
      <c r="AU257" s="77"/>
      <c r="AV257" s="77"/>
      <c r="AW257" s="77"/>
      <c r="AX257" s="77"/>
      <c r="AY257" s="77"/>
      <c r="AZ257" s="77"/>
      <c r="BA257" s="77"/>
      <c r="BB257" s="77"/>
      <c r="BC257" s="77"/>
      <c r="BD257" s="77"/>
      <c r="BE257" s="77"/>
      <c r="BF257" s="77"/>
      <c r="BG257" s="77"/>
      <c r="BH257" s="77"/>
      <c r="BK257" s="18"/>
      <c r="BL257" s="40"/>
      <c r="BM257" s="39"/>
      <c r="BN257" s="40" t="s">
        <v>61</v>
      </c>
      <c r="BO257" s="40"/>
      <c r="BP257" s="40"/>
      <c r="BQ257" s="77"/>
      <c r="BR257" s="238" t="str">
        <f>BS247</f>
        <v>Il est recommandé d'ajouter un écran thermique à la serre.
→ Guide: chapitre 6.1</v>
      </c>
      <c r="BS257" s="238" t="str">
        <f>BS$245</f>
        <v>Vérifiez la qualité de l'écran thermique. Remplacez l'écran thermique si votre contrôle a relevé des déficiences. 
→ Guide: chapitres 5.4 et 5.5</v>
      </c>
      <c r="BT257" s="238" t="str">
        <f>BS$248</f>
        <v>Pas de mesures nécessaires.</v>
      </c>
      <c r="BU257" s="238" t="str">
        <f>BS248</f>
        <v>Pas de mesures nécessaires.</v>
      </c>
      <c r="BV257" s="233" t="s">
        <v>37</v>
      </c>
      <c r="BW257" s="233" t="s">
        <v>37</v>
      </c>
      <c r="BY257" s="443" t="str">
        <f t="shared" si="97"/>
        <v>P1</v>
      </c>
      <c r="BZ257" s="443" t="str">
        <f t="shared" si="97"/>
        <v>P1</v>
      </c>
      <c r="CA257" s="443" t="str">
        <f t="shared" si="97"/>
        <v>P2</v>
      </c>
      <c r="CB257" s="443" t="str">
        <f t="shared" si="97"/>
        <v>P3</v>
      </c>
      <c r="CC257" s="233" t="s">
        <v>37</v>
      </c>
      <c r="CE257" s="238" t="str">
        <f>CF244</f>
        <v>Le toit de cette serre est moyennement bien isolé. Vérifiez l'éventualité d'équiper la serre de panneaux doubles alvéolés ou d'installer un second écran thermique.
→ Guide: chapitre 6.2 et chapitre 6.3.5</v>
      </c>
      <c r="CF257" s="238" t="str">
        <f>CF245</f>
        <v>Cette serre dispose d'un toit équipé d'un film simple. Ce film ne convient qu'aux cultures exigeant des températures froides. Vérifiez si des cultures avec un besoin de chaleur élevé et moyen ne peuvent pas être transférées dans une autre serre mieux isolée. Si ce n'est pas le cas, vérifiez l'éventualité d'équiper la serre de panneaux doubles alvéolés ou de films doubles.
→ Guide: chapitre 6.3</v>
      </c>
      <c r="CG257" s="238" t="str">
        <f t="shared" si="98"/>
        <v>Pas de mesures nécessaires.</v>
      </c>
      <c r="CH257" s="238" t="str">
        <f>CF$247</f>
        <v>Pas de mesures nécessaires.</v>
      </c>
      <c r="CI257" s="238" t="str">
        <f>CF$247</f>
        <v>Pas de mesures nécessaires.</v>
      </c>
      <c r="CJ257" s="238" t="str">
        <f>CF$248</f>
        <v>Un grave défaut d'étanchéité de la serre est un indice que plusieurs éléments de l'enveloppe de la serre sont défectueux. Il est donc recommandé de vérifier l'éventualité d'un nouveau revêtement de la serre.
→ Guide: chapitre 6.3</v>
      </c>
      <c r="CK257" s="233" t="s">
        <v>37</v>
      </c>
      <c r="CL257" s="233" t="s">
        <v>37</v>
      </c>
      <c r="CN257" s="443" t="str">
        <f t="shared" si="99"/>
        <v>P1</v>
      </c>
      <c r="CO257" s="443" t="str">
        <f t="shared" si="99"/>
        <v>P1</v>
      </c>
      <c r="CP257" s="443" t="str">
        <f t="shared" si="99"/>
        <v>P1</v>
      </c>
      <c r="CQ257" s="443" t="str">
        <f t="shared" si="99"/>
        <v>P3</v>
      </c>
      <c r="CR257" s="233" t="s">
        <v>37</v>
      </c>
      <c r="CT257" s="238" t="str">
        <f>CU245</f>
        <v>Vérifiez s'il vaut la peine de revêtir les parois latérales et les pignons de cette serre de panneaux doubles alvéolés, d'un double vitrage ou d'un vitrage isolant.
→ Guide: chapitre 6.4.1</v>
      </c>
      <c r="CU257" s="238" t="str">
        <f>CU245</f>
        <v>Vérifiez s'il vaut la peine de revêtir les parois latérales et les pignons de cette serre de panneaux doubles alvéolés, d'un double vitrage ou d'un vitrage isolant.
→ Guide: chapitre 6.4.1</v>
      </c>
      <c r="CV257" s="238" t="str">
        <f>CU245</f>
        <v>Vérifiez s'il vaut la peine de revêtir les parois latérales et les pignons de cette serre de panneaux doubles alvéolés, d'un double vitrage ou d'un vitrage isolant.
→ Guide: chapitre 6.4.1</v>
      </c>
      <c r="CW257" s="238" t="str">
        <f>CU245</f>
        <v>Vérifiez s'il vaut la peine de revêtir les parois latérales et les pignons de cette serre de panneaux doubles alvéolés, d'un double vitrage ou d'un vitrage isolant.
→ Guide: chapitre 6.4.1</v>
      </c>
      <c r="CX257" s="238" t="str">
        <f t="shared" si="100"/>
        <v>Pas de mesures nécessaires.</v>
      </c>
      <c r="CY257" s="238" t="str">
        <f t="shared" si="101"/>
        <v>Pas de mesures nécessaires.</v>
      </c>
      <c r="CZ257" s="238" t="str">
        <f t="shared" si="102"/>
        <v>Pas de mesures nécessaires.</v>
      </c>
      <c r="DA257" s="238" t="str">
        <f t="shared" si="103"/>
        <v>Pas de mesures nécessaires.</v>
      </c>
      <c r="DB257" s="233" t="s">
        <v>37</v>
      </c>
      <c r="DC257" s="233" t="s">
        <v>37</v>
      </c>
      <c r="DE257" s="443" t="str">
        <f t="shared" si="104"/>
        <v>P2</v>
      </c>
      <c r="DF257" s="443" t="str">
        <f t="shared" si="104"/>
        <v>P2</v>
      </c>
      <c r="DG257" s="443" t="str">
        <f t="shared" si="104"/>
        <v>P3</v>
      </c>
      <c r="DH257" s="443" t="str">
        <f t="shared" si="104"/>
        <v>P3</v>
      </c>
      <c r="DI257" s="233" t="s">
        <v>37</v>
      </c>
      <c r="DK257" s="238" t="str">
        <f>DL$244</f>
        <v>En raison du grave défaut d'étanchéité, une rénovation du toit est recommandée (cf. recommandations au sujet du toit).</v>
      </c>
      <c r="DL257" s="238" t="str">
        <f t="shared" si="105"/>
        <v>Il est recommandé de mettre en œuvre les mesures d'urgence figurant ci-dessous.
→ Guide: chapitre 5</v>
      </c>
      <c r="DM257" s="238" t="str">
        <f t="shared" si="106"/>
        <v>Pas de mesures nécessaires.</v>
      </c>
      <c r="DN257" s="233" t="s">
        <v>37</v>
      </c>
      <c r="DO257" s="233" t="s">
        <v>37</v>
      </c>
      <c r="DQ257" s="443" t="str">
        <f t="shared" si="107"/>
        <v>P1</v>
      </c>
      <c r="DR257" s="443" t="str">
        <f t="shared" si="107"/>
        <v>P1</v>
      </c>
      <c r="DS257" s="443" t="str">
        <f t="shared" si="107"/>
        <v>P1</v>
      </c>
      <c r="DT257" s="443" t="str">
        <f t="shared" si="107"/>
        <v>P1</v>
      </c>
      <c r="DU257" s="233" t="s">
        <v>37</v>
      </c>
      <c r="DW257" s="238" t="str">
        <f>DX$245</f>
        <v>Il est recommandé de remplacer l'ancienne gestion climatique par une climatisation moderne commandée par ordinateur.
→ Guide: chapitre 9.1</v>
      </c>
      <c r="DX257" s="238" t="str">
        <f t="shared" si="108"/>
        <v>Pas de mesures nécessaires.</v>
      </c>
      <c r="DY257" s="233" t="s">
        <v>37</v>
      </c>
      <c r="DZ257" s="233" t="s">
        <v>37</v>
      </c>
      <c r="EB257" s="443" t="str">
        <f t="shared" si="109"/>
        <v>P1</v>
      </c>
      <c r="EC257" s="443" t="str">
        <f t="shared" si="109"/>
        <v>P1</v>
      </c>
      <c r="ED257" s="443" t="str">
        <f t="shared" si="109"/>
        <v>P2</v>
      </c>
      <c r="EE257" s="443" t="str">
        <f t="shared" si="109"/>
        <v>P3</v>
      </c>
      <c r="EF257" s="233" t="s">
        <v>37</v>
      </c>
      <c r="EL257" s="238" t="str">
        <f>DG232</f>
        <v>Pas d'écran thermique</v>
      </c>
      <c r="EM257" s="238" t="str">
        <f>DH232</f>
        <v>.</v>
      </c>
      <c r="EN257" s="238"/>
      <c r="EO257" s="238" t="str">
        <f>DJ232</f>
        <v>Le film est-il entier - ne voyez-vous aucune fissure dans le film?</v>
      </c>
      <c r="EP257" s="238" t="str">
        <f>DK232</f>
        <v>Réparez les fissures dans le film selon les directives du fournisseur.</v>
      </c>
      <c r="EQ257" s="238" t="s">
        <v>37</v>
      </c>
      <c r="ER257" s="238" t="s">
        <v>37</v>
      </c>
      <c r="ES257" s="36" t="s">
        <v>37</v>
      </c>
      <c r="ET257" s="77"/>
      <c r="EU257" s="77"/>
      <c r="EV257" s="77"/>
      <c r="EW257" s="77"/>
      <c r="EX257" s="77"/>
      <c r="EY257" s="77"/>
      <c r="EZ257" s="77"/>
      <c r="FA257" s="77"/>
      <c r="FB257" s="77"/>
      <c r="FC257" s="77"/>
      <c r="FD257" s="77"/>
      <c r="FE257" s="77"/>
      <c r="FF257" s="77"/>
      <c r="FG257" s="77"/>
      <c r="FH257" s="77"/>
      <c r="FI257" s="77"/>
      <c r="FJ257" s="77"/>
      <c r="FK257" s="77"/>
      <c r="FL257" s="77"/>
      <c r="FM257" s="77"/>
      <c r="FN257" s="77"/>
      <c r="FO257" s="589"/>
      <c r="FP257" s="589"/>
      <c r="FQ257" s="77"/>
      <c r="FR257" s="77"/>
      <c r="FS257" s="77"/>
      <c r="FT257" s="77"/>
      <c r="FU257" s="77"/>
      <c r="FV257" s="77"/>
      <c r="FW257" s="77"/>
      <c r="FX257" s="589"/>
      <c r="FY257" s="589"/>
      <c r="FZ257" s="77"/>
      <c r="GA257" s="77"/>
      <c r="GB257" s="77"/>
      <c r="GC257" s="77"/>
      <c r="GD257" s="77"/>
      <c r="GE257" s="77"/>
      <c r="GF257" s="589"/>
      <c r="GG257" s="589"/>
      <c r="GH257" s="77"/>
      <c r="GI257" s="77"/>
      <c r="GJ257" s="77"/>
      <c r="GK257" s="77"/>
      <c r="GL257" s="77"/>
      <c r="GM257" s="77"/>
      <c r="GN257" s="77"/>
      <c r="GO257" s="589"/>
      <c r="GP257" s="589"/>
      <c r="GQ257" s="77"/>
      <c r="GR257" s="77"/>
      <c r="GS257" s="77"/>
      <c r="GT257" s="77"/>
      <c r="GU257" s="77"/>
      <c r="GV257" s="77"/>
      <c r="GW257" s="77"/>
      <c r="GX257" s="77"/>
      <c r="GY257" s="77"/>
      <c r="GZ257" s="77"/>
      <c r="HA257" s="77"/>
      <c r="HB257" s="77"/>
      <c r="HC257" s="77"/>
      <c r="HD257" s="77"/>
      <c r="HE257" s="77"/>
      <c r="HF257" s="77"/>
      <c r="HG257" s="77"/>
      <c r="HH257" s="77"/>
      <c r="HI257" s="77"/>
      <c r="HJ257" s="77"/>
      <c r="HK257" s="77"/>
      <c r="HL257" s="77"/>
      <c r="HM257" s="77"/>
      <c r="HN257" s="77"/>
      <c r="HO257" s="77"/>
      <c r="HP257" s="77"/>
      <c r="HQ257" s="77"/>
      <c r="HR257" s="77"/>
      <c r="HS257" s="77"/>
      <c r="HT257" s="77"/>
      <c r="HU257" s="77"/>
      <c r="HV257" s="77"/>
      <c r="HW257" s="77"/>
      <c r="HX257" s="77"/>
      <c r="HY257" s="77"/>
      <c r="HZ257" s="77"/>
      <c r="IA257" s="77"/>
      <c r="IB257" s="77"/>
      <c r="IC257" s="77"/>
      <c r="ID257" s="77"/>
      <c r="IE257" s="77"/>
      <c r="IF257" s="77"/>
      <c r="IG257" s="77"/>
      <c r="IH257" s="77"/>
      <c r="II257" s="77"/>
      <c r="IJ257" s="77"/>
      <c r="IK257" s="77"/>
      <c r="IL257" s="77"/>
      <c r="IM257" s="77"/>
      <c r="IN257" s="77"/>
      <c r="IO257" s="77"/>
      <c r="IP257" s="77"/>
      <c r="IQ257" s="77"/>
      <c r="IR257" s="77"/>
      <c r="IS257" s="77"/>
      <c r="IT257" s="77"/>
      <c r="IU257" s="77"/>
      <c r="IV257" s="77"/>
      <c r="IW257" s="77"/>
      <c r="IX257" s="77"/>
      <c r="IY257" s="77"/>
      <c r="IZ257" s="77"/>
      <c r="JA257" s="77"/>
      <c r="JB257" s="77"/>
      <c r="JC257" s="77"/>
      <c r="JD257" s="77"/>
      <c r="JE257" s="77"/>
      <c r="JF257" s="77"/>
      <c r="JG257" s="77"/>
      <c r="JH257" s="77"/>
      <c r="JI257" s="77"/>
      <c r="JJ257" s="77"/>
      <c r="JK257" s="77"/>
      <c r="JL257" s="77"/>
      <c r="JM257" s="77"/>
      <c r="JN257" s="77"/>
      <c r="JO257" s="77"/>
      <c r="JP257" s="77"/>
      <c r="JQ257" s="77"/>
      <c r="JR257" s="77"/>
      <c r="JS257" s="77"/>
      <c r="JT257" s="77"/>
      <c r="JU257" s="77"/>
      <c r="JV257" s="77"/>
      <c r="JW257" s="77"/>
      <c r="JX257" s="77"/>
      <c r="JY257" s="77"/>
      <c r="JZ257" s="77"/>
      <c r="KA257" s="77"/>
      <c r="KB257" s="77"/>
      <c r="KC257" s="77"/>
      <c r="KD257" s="77"/>
      <c r="KE257" s="77"/>
      <c r="KF257" s="77"/>
      <c r="KG257" s="77"/>
      <c r="KH257" s="77"/>
      <c r="KI257" s="77"/>
      <c r="KJ257" s="77"/>
      <c r="KK257" s="77"/>
      <c r="KL257" s="77"/>
      <c r="KM257" s="77"/>
      <c r="KN257" s="77"/>
      <c r="KO257" s="77"/>
      <c r="KP257" s="77"/>
      <c r="KQ257" s="77"/>
      <c r="KR257" s="77"/>
      <c r="KS257" s="77"/>
      <c r="KT257" s="77"/>
      <c r="KU257" s="77"/>
      <c r="KV257" s="77"/>
      <c r="KW257" s="77"/>
      <c r="KX257" s="77"/>
      <c r="KY257" s="77"/>
      <c r="KZ257" s="77"/>
      <c r="LA257" s="77"/>
      <c r="LB257" s="77"/>
      <c r="LC257" s="77"/>
      <c r="LD257" s="77"/>
      <c r="LE257" s="77"/>
      <c r="LF257" s="77"/>
      <c r="LG257" s="77"/>
      <c r="LH257" s="77"/>
      <c r="LI257" s="77"/>
      <c r="LJ257" s="77"/>
      <c r="LK257" s="77"/>
      <c r="LL257" s="77"/>
      <c r="LM257" s="77"/>
      <c r="LN257" s="77"/>
      <c r="LO257" s="77"/>
      <c r="LP257" s="77"/>
    </row>
    <row r="258" spans="6:328" s="4" customFormat="1" ht="15" hidden="1" outlineLevel="1">
      <c r="F258" s="64"/>
      <c r="G258" s="22"/>
      <c r="H258" s="22"/>
      <c r="I258" s="22"/>
      <c r="K258" s="89"/>
      <c r="L258" s="23"/>
      <c r="U258" s="217" t="str">
        <f t="shared" si="96"/>
        <v>Panneaux doubles alvéolés</v>
      </c>
      <c r="V258" s="67">
        <v>-0.1</v>
      </c>
      <c r="Z258" s="7"/>
      <c r="AD258" s="7"/>
      <c r="AF258" s="8"/>
      <c r="AT258" s="77"/>
      <c r="AU258" s="77"/>
      <c r="AV258" s="77"/>
      <c r="AW258" s="77"/>
      <c r="AX258" s="77"/>
      <c r="AY258" s="77"/>
      <c r="AZ258" s="77"/>
      <c r="BA258" s="77"/>
      <c r="BB258" s="77"/>
      <c r="BC258" s="77"/>
      <c r="BD258" s="77"/>
      <c r="BE258" s="77"/>
      <c r="BF258" s="77"/>
      <c r="BG258" s="77"/>
      <c r="BH258" s="77"/>
      <c r="BK258" s="40" t="str">
        <f>AY17</f>
        <v>Chaud (en majorité entre 16 et 20°C)</v>
      </c>
      <c r="BL258" s="40"/>
      <c r="BM258" s="39" t="s">
        <v>37</v>
      </c>
      <c r="BN258" s="40" t="str">
        <f>BN256</f>
        <v>Moins de 5 ans</v>
      </c>
      <c r="BO258" s="40"/>
      <c r="BP258" s="40"/>
      <c r="BQ258" s="77"/>
      <c r="BR258" s="238" t="str">
        <f>BS247</f>
        <v>Il est recommandé d'ajouter un écran thermique à la serre.
→ Guide: chapitre 6.1</v>
      </c>
      <c r="BS258" s="238" t="str">
        <f>BS$245</f>
        <v>Vérifiez la qualité de l'écran thermique. Remplacez l'écran thermique si votre contrôle a relevé des déficiences. 
→ Guide: chapitres 5.4 et 5.5</v>
      </c>
      <c r="BT258" s="238" t="str">
        <f>BS$248</f>
        <v>Pas de mesures nécessaires.</v>
      </c>
      <c r="BU258" s="238" t="str">
        <f>BS248</f>
        <v>Pas de mesures nécessaires.</v>
      </c>
      <c r="BV258" s="233" t="s">
        <v>37</v>
      </c>
      <c r="BW258" s="233" t="s">
        <v>37</v>
      </c>
      <c r="BY258" s="443" t="str">
        <f t="shared" si="97"/>
        <v>P4</v>
      </c>
      <c r="BZ258" s="443" t="str">
        <f t="shared" si="97"/>
        <v>P4</v>
      </c>
      <c r="CA258" s="443" t="str">
        <f t="shared" si="97"/>
        <v>P4</v>
      </c>
      <c r="CB258" s="443" t="str">
        <f t="shared" si="97"/>
        <v>P4</v>
      </c>
      <c r="CC258" s="233" t="s">
        <v>37</v>
      </c>
      <c r="CE258" s="238" t="str">
        <f>CF247</f>
        <v>Pas de mesures nécessaires.</v>
      </c>
      <c r="CF258" s="238" t="str">
        <f>CF245</f>
        <v>Cette serre dispose d'un toit équipé d'un film simple. Ce film ne convient qu'aux cultures exigeant des températures froides. Vérifiez si des cultures avec un besoin de chaleur élevé et moyen ne peuvent pas être transférées dans une autre serre mieux isolée. Si ce n'est pas le cas, vérifiez l'éventualité d'équiper la serre de panneaux doubles alvéolés ou de films doubles.
→ Guide: chapitre 6.3</v>
      </c>
      <c r="CG258" s="238" t="str">
        <f t="shared" si="98"/>
        <v>Pas de mesures nécessaires.</v>
      </c>
      <c r="CH258" s="238" t="str">
        <f>CF$247</f>
        <v>Pas de mesures nécessaires.</v>
      </c>
      <c r="CI258" s="238" t="str">
        <f>CF$247</f>
        <v>Pas de mesures nécessaires.</v>
      </c>
      <c r="CJ258" s="238" t="str">
        <f>CF$248</f>
        <v>Un grave défaut d'étanchéité de la serre est un indice que plusieurs éléments de l'enveloppe de la serre sont défectueux. Il est donc recommandé de vérifier l'éventualité d'un nouveau revêtement de la serre.
→ Guide: chapitre 6.3</v>
      </c>
      <c r="CK258" s="233" t="s">
        <v>37</v>
      </c>
      <c r="CL258" s="233" t="s">
        <v>37</v>
      </c>
      <c r="CN258" s="443" t="str">
        <f t="shared" si="99"/>
        <v>P4</v>
      </c>
      <c r="CO258" s="443" t="str">
        <f t="shared" si="99"/>
        <v>P4</v>
      </c>
      <c r="CP258" s="443" t="str">
        <f t="shared" si="99"/>
        <v>P4</v>
      </c>
      <c r="CQ258" s="443" t="str">
        <f t="shared" si="99"/>
        <v>P4</v>
      </c>
      <c r="CR258" s="233" t="s">
        <v>37</v>
      </c>
      <c r="CT258" s="238" t="str">
        <f>CU244</f>
        <v>Vérifiez s'il vaut la peine de revêtir les parois latérales et les pignons de cette serre de panneaux doubles alvéolés.
→ Guide: chapitre 6.4.1</v>
      </c>
      <c r="CU258" s="238" t="str">
        <f>CU244</f>
        <v>Vérifiez s'il vaut la peine de revêtir les parois latérales et les pignons de cette serre de panneaux doubles alvéolés.
→ Guide: chapitre 6.4.1</v>
      </c>
      <c r="CV258" s="238" t="str">
        <f>CU244</f>
        <v>Vérifiez s'il vaut la peine de revêtir les parois latérales et les pignons de cette serre de panneaux doubles alvéolés.
→ Guide: chapitre 6.4.1</v>
      </c>
      <c r="CW258" s="238" t="str">
        <f>CU244</f>
        <v>Vérifiez s'il vaut la peine de revêtir les parois latérales et les pignons de cette serre de panneaux doubles alvéolés.
→ Guide: chapitre 6.4.1</v>
      </c>
      <c r="CX258" s="238" t="str">
        <f t="shared" si="100"/>
        <v>Pas de mesures nécessaires.</v>
      </c>
      <c r="CY258" s="238" t="str">
        <f t="shared" si="101"/>
        <v>Pas de mesures nécessaires.</v>
      </c>
      <c r="CZ258" s="238" t="str">
        <f t="shared" si="102"/>
        <v>Pas de mesures nécessaires.</v>
      </c>
      <c r="DA258" s="238" t="str">
        <f t="shared" si="103"/>
        <v>Pas de mesures nécessaires.</v>
      </c>
      <c r="DB258" s="233" t="s">
        <v>37</v>
      </c>
      <c r="DC258" s="233" t="s">
        <v>37</v>
      </c>
      <c r="DE258" s="443" t="str">
        <f t="shared" si="104"/>
        <v>P1</v>
      </c>
      <c r="DF258" s="443" t="str">
        <f t="shared" si="104"/>
        <v>P1</v>
      </c>
      <c r="DG258" s="443" t="str">
        <f t="shared" si="104"/>
        <v>P1</v>
      </c>
      <c r="DH258" s="443" t="str">
        <f t="shared" si="104"/>
        <v>P2</v>
      </c>
      <c r="DI258" s="233" t="s">
        <v>37</v>
      </c>
      <c r="DK258" s="238" t="str">
        <f>DL$244</f>
        <v>En raison du grave défaut d'étanchéité, une rénovation du toit est recommandée (cf. recommandations au sujet du toit).</v>
      </c>
      <c r="DL258" s="238" t="str">
        <f t="shared" si="105"/>
        <v>Il est recommandé de mettre en œuvre les mesures d'urgence figurant ci-dessous.
→ Guide: chapitre 5</v>
      </c>
      <c r="DM258" s="238" t="str">
        <f t="shared" si="106"/>
        <v>Pas de mesures nécessaires.</v>
      </c>
      <c r="DN258" s="233" t="s">
        <v>37</v>
      </c>
      <c r="DO258" s="233" t="s">
        <v>37</v>
      </c>
      <c r="DQ258" s="443" t="str">
        <f t="shared" si="107"/>
        <v>P4</v>
      </c>
      <c r="DR258" s="443" t="str">
        <f t="shared" si="107"/>
        <v>P4</v>
      </c>
      <c r="DS258" s="443" t="str">
        <f t="shared" si="107"/>
        <v>P4</v>
      </c>
      <c r="DT258" s="443" t="str">
        <f t="shared" si="107"/>
        <v>P4</v>
      </c>
      <c r="DU258" s="233" t="s">
        <v>37</v>
      </c>
      <c r="DW258" s="238" t="str">
        <f>DX$245</f>
        <v>Il est recommandé de remplacer l'ancienne gestion climatique par une climatisation moderne commandée par ordinateur.
→ Guide: chapitre 9.1</v>
      </c>
      <c r="DX258" s="238" t="str">
        <f t="shared" si="108"/>
        <v>Pas de mesures nécessaires.</v>
      </c>
      <c r="DY258" s="233" t="s">
        <v>37</v>
      </c>
      <c r="DZ258" s="233" t="s">
        <v>37</v>
      </c>
      <c r="EB258" s="443">
        <f t="shared" si="109"/>
        <v>0</v>
      </c>
      <c r="EC258" s="443">
        <f t="shared" si="109"/>
        <v>0</v>
      </c>
      <c r="ED258" s="443">
        <f t="shared" si="109"/>
        <v>0</v>
      </c>
      <c r="EE258" s="443">
        <f t="shared" si="109"/>
        <v>0</v>
      </c>
      <c r="EF258" s="233" t="s">
        <v>37</v>
      </c>
      <c r="EL258" s="238"/>
      <c r="EM258" s="238" t="s">
        <v>37</v>
      </c>
      <c r="EN258" s="238"/>
      <c r="EO258" s="238" t="str">
        <f>DJ233</f>
        <v>Les panneaux doubles alvéolés sont-ils tous intacts et installés correctement?</v>
      </c>
      <c r="EP258" s="238" t="str">
        <f>DK233</f>
        <v>Remplacez les panneaux doubles alvéolés défectueux et remettez correctement en place les panneaux déplacées.</v>
      </c>
      <c r="EQ258" s="238" t="s">
        <v>37</v>
      </c>
      <c r="ER258" s="238" t="str">
        <f>DM233</f>
        <v>.</v>
      </c>
      <c r="ES258" s="36"/>
      <c r="ET258" s="77"/>
      <c r="EU258" s="77"/>
      <c r="EV258" s="77"/>
      <c r="EW258" s="77"/>
      <c r="EX258" s="77"/>
      <c r="EY258" s="77"/>
      <c r="EZ258" s="77"/>
      <c r="FA258" s="77"/>
      <c r="FB258" s="77"/>
      <c r="FC258" s="77"/>
      <c r="FD258" s="77"/>
      <c r="FE258" s="77"/>
      <c r="FF258" s="77"/>
      <c r="FG258" s="77"/>
      <c r="FH258" s="77"/>
      <c r="FI258" s="77"/>
      <c r="FJ258" s="77"/>
      <c r="FK258" s="77"/>
      <c r="FL258" s="77"/>
      <c r="FM258" s="77"/>
      <c r="FN258" s="77"/>
      <c r="FO258" s="589"/>
      <c r="FP258" s="589"/>
      <c r="FQ258" s="77"/>
      <c r="FR258" s="77"/>
      <c r="FS258" s="77"/>
      <c r="FT258" s="77"/>
      <c r="FU258" s="77"/>
      <c r="FV258" s="77"/>
      <c r="FW258" s="77"/>
      <c r="FX258" s="589"/>
      <c r="FY258" s="589"/>
      <c r="FZ258" s="77"/>
      <c r="GA258" s="77"/>
      <c r="GB258" s="77"/>
      <c r="GC258" s="77"/>
      <c r="GD258" s="77"/>
      <c r="GE258" s="77"/>
      <c r="GF258" s="589"/>
      <c r="GG258" s="589"/>
      <c r="GH258" s="77"/>
      <c r="GI258" s="77"/>
      <c r="GJ258" s="77"/>
      <c r="GK258" s="77"/>
      <c r="GL258" s="77"/>
      <c r="GM258" s="77"/>
      <c r="GN258" s="77"/>
      <c r="GO258" s="589"/>
      <c r="GP258" s="589"/>
      <c r="GQ258" s="77"/>
      <c r="GR258" s="77"/>
      <c r="GS258" s="77"/>
      <c r="GT258" s="77"/>
      <c r="GU258" s="77"/>
      <c r="GV258" s="77"/>
      <c r="GW258" s="77"/>
      <c r="GX258" s="77"/>
      <c r="GY258" s="77"/>
      <c r="GZ258" s="77"/>
      <c r="HA258" s="77"/>
      <c r="HB258" s="77"/>
      <c r="HC258" s="77"/>
      <c r="HD258" s="77"/>
      <c r="HE258" s="77"/>
      <c r="HF258" s="77"/>
      <c r="HG258" s="77"/>
      <c r="HH258" s="77"/>
      <c r="HI258" s="77"/>
      <c r="HJ258" s="77"/>
      <c r="HK258" s="77"/>
      <c r="HL258" s="77"/>
      <c r="HM258" s="77"/>
      <c r="HN258" s="77"/>
      <c r="HO258" s="77"/>
      <c r="HP258" s="77"/>
      <c r="HQ258" s="77"/>
      <c r="HR258" s="77"/>
      <c r="HS258" s="77"/>
      <c r="HT258" s="77"/>
      <c r="HU258" s="77"/>
      <c r="HV258" s="77"/>
      <c r="HW258" s="77"/>
      <c r="HX258" s="77"/>
      <c r="HY258" s="77"/>
      <c r="HZ258" s="77"/>
      <c r="IA258" s="77"/>
      <c r="IB258" s="77"/>
      <c r="IC258" s="77"/>
      <c r="ID258" s="77"/>
      <c r="IE258" s="77"/>
      <c r="IF258" s="77"/>
      <c r="IG258" s="77"/>
      <c r="IH258" s="77"/>
      <c r="II258" s="77"/>
      <c r="IJ258" s="77"/>
      <c r="IK258" s="77"/>
      <c r="IL258" s="77"/>
      <c r="IM258" s="77"/>
      <c r="IN258" s="77"/>
      <c r="IO258" s="77"/>
      <c r="IP258" s="77"/>
      <c r="IQ258" s="77"/>
      <c r="IR258" s="77"/>
      <c r="IS258" s="77"/>
      <c r="IT258" s="77"/>
      <c r="IU258" s="77"/>
      <c r="IV258" s="77"/>
      <c r="IW258" s="77"/>
      <c r="IX258" s="77"/>
      <c r="IY258" s="77"/>
      <c r="IZ258" s="77"/>
      <c r="JA258" s="77"/>
      <c r="JB258" s="77"/>
      <c r="JC258" s="77"/>
      <c r="JD258" s="77"/>
      <c r="JE258" s="77"/>
      <c r="JF258" s="77"/>
      <c r="JG258" s="77"/>
      <c r="JH258" s="77"/>
      <c r="JI258" s="77"/>
      <c r="JJ258" s="77"/>
      <c r="JK258" s="77"/>
      <c r="JL258" s="77"/>
      <c r="JM258" s="77"/>
      <c r="JN258" s="77"/>
      <c r="JO258" s="77"/>
      <c r="JP258" s="77"/>
      <c r="JQ258" s="77"/>
      <c r="JR258" s="77"/>
      <c r="JS258" s="77"/>
      <c r="JT258" s="77"/>
      <c r="JU258" s="77"/>
      <c r="JV258" s="77"/>
      <c r="JW258" s="77"/>
      <c r="JX258" s="77"/>
      <c r="JY258" s="77"/>
      <c r="JZ258" s="77"/>
      <c r="KA258" s="77"/>
      <c r="KB258" s="77"/>
      <c r="KC258" s="77"/>
      <c r="KD258" s="77"/>
      <c r="KE258" s="77"/>
      <c r="KF258" s="77"/>
      <c r="KG258" s="77"/>
      <c r="KH258" s="77"/>
      <c r="KI258" s="77"/>
      <c r="KJ258" s="77"/>
      <c r="KK258" s="77"/>
      <c r="KL258" s="77"/>
      <c r="KM258" s="77"/>
      <c r="KN258" s="77"/>
      <c r="KO258" s="77"/>
      <c r="KP258" s="77"/>
      <c r="KQ258" s="77"/>
      <c r="KR258" s="77"/>
      <c r="KS258" s="77"/>
      <c r="KT258" s="77"/>
      <c r="KU258" s="77"/>
      <c r="KV258" s="77"/>
      <c r="KW258" s="77"/>
      <c r="KX258" s="77"/>
      <c r="KY258" s="77"/>
      <c r="KZ258" s="77"/>
      <c r="LA258" s="77"/>
      <c r="LB258" s="77"/>
      <c r="LC258" s="77"/>
      <c r="LD258" s="77"/>
      <c r="LE258" s="77"/>
      <c r="LF258" s="77"/>
      <c r="LG258" s="77"/>
      <c r="LH258" s="77"/>
      <c r="LI258" s="77"/>
      <c r="LJ258" s="77"/>
      <c r="LK258" s="77"/>
      <c r="LL258" s="77"/>
      <c r="LM258" s="77"/>
      <c r="LN258" s="77"/>
      <c r="LO258" s="77"/>
      <c r="LP258" s="77"/>
    </row>
    <row r="259" spans="6:328" s="4" customFormat="1" ht="15" hidden="1" outlineLevel="1">
      <c r="F259" s="64"/>
      <c r="G259" s="22"/>
      <c r="H259" s="22"/>
      <c r="I259" s="22"/>
      <c r="K259" s="89"/>
      <c r="L259" s="23"/>
      <c r="U259" s="217" t="str">
        <f t="shared" si="96"/>
        <v>Opaque (maçonnerie/panneaux-sandwich)</v>
      </c>
      <c r="V259" s="67">
        <v>-0.15</v>
      </c>
      <c r="Z259" s="7"/>
      <c r="AD259" s="7"/>
      <c r="AF259" s="8"/>
      <c r="AT259" s="77"/>
      <c r="AU259" s="77"/>
      <c r="AV259" s="77"/>
      <c r="AW259" s="77"/>
      <c r="AX259" s="77"/>
      <c r="AY259" s="77"/>
      <c r="AZ259" s="77"/>
      <c r="BA259" s="77"/>
      <c r="BB259" s="77"/>
      <c r="BC259" s="77"/>
      <c r="BD259" s="77"/>
      <c r="BE259" s="77"/>
      <c r="BF259" s="77"/>
      <c r="BG259" s="77"/>
      <c r="BH259" s="77"/>
      <c r="BK259" s="18"/>
      <c r="BL259" s="40"/>
      <c r="BM259" s="39"/>
      <c r="BN259" s="40" t="str">
        <f>BN257</f>
        <v>mehr als 5 Jahre</v>
      </c>
      <c r="BO259" s="40"/>
      <c r="BP259" s="40"/>
      <c r="BQ259" s="77"/>
      <c r="BR259" s="238" t="str">
        <f>BS247</f>
        <v>Il est recommandé d'ajouter un écran thermique à la serre.
→ Guide: chapitre 6.1</v>
      </c>
      <c r="BS259" s="238" t="str">
        <f>BS$245</f>
        <v>Vérifiez la qualité de l'écran thermique. Remplacez l'écran thermique si votre contrôle a relevé des déficiences. 
→ Guide: chapitres 5.4 et 5.5</v>
      </c>
      <c r="BT259" s="238" t="str">
        <f>BS$248</f>
        <v>Pas de mesures nécessaires.</v>
      </c>
      <c r="BU259" s="238" t="str">
        <f>BS248</f>
        <v>Pas de mesures nécessaires.</v>
      </c>
      <c r="BV259" s="233" t="s">
        <v>37</v>
      </c>
      <c r="BW259" s="233" t="s">
        <v>37</v>
      </c>
      <c r="BY259" s="443" t="str">
        <f t="shared" si="97"/>
        <v>P1</v>
      </c>
      <c r="BZ259" s="443" t="str">
        <f t="shared" si="97"/>
        <v>P1</v>
      </c>
      <c r="CA259" s="443" t="str">
        <f t="shared" si="97"/>
        <v>P2</v>
      </c>
      <c r="CB259" s="443" t="str">
        <f t="shared" si="97"/>
        <v>P3</v>
      </c>
      <c r="CC259" s="233" t="s">
        <v>37</v>
      </c>
      <c r="CE259" s="238" t="str">
        <f>CF247</f>
        <v>Pas de mesures nécessaires.</v>
      </c>
      <c r="CF259" s="238" t="str">
        <f>CF245</f>
        <v>Cette serre dispose d'un toit équipé d'un film simple. Ce film ne convient qu'aux cultures exigeant des températures froides. Vérifiez si des cultures avec un besoin de chaleur élevé et moyen ne peuvent pas être transférées dans une autre serre mieux isolée. Si ce n'est pas le cas, vérifiez l'éventualité d'équiper la serre de panneaux doubles alvéolés ou de films doubles.
→ Guide: chapitre 6.3</v>
      </c>
      <c r="CG259" s="238" t="str">
        <f t="shared" si="98"/>
        <v>Pas de mesures nécessaires.</v>
      </c>
      <c r="CH259" s="238" t="str">
        <f>CF$247</f>
        <v>Pas de mesures nécessaires.</v>
      </c>
      <c r="CI259" s="238" t="str">
        <f>CF$247</f>
        <v>Pas de mesures nécessaires.</v>
      </c>
      <c r="CJ259" s="238" t="str">
        <f>CF$248</f>
        <v>Un grave défaut d'étanchéité de la serre est un indice que plusieurs éléments de l'enveloppe de la serre sont défectueux. Il est donc recommandé de vérifier l'éventualité d'un nouveau revêtement de la serre.
→ Guide: chapitre 6.3</v>
      </c>
      <c r="CK259" s="233" t="s">
        <v>37</v>
      </c>
      <c r="CL259" s="233" t="s">
        <v>37</v>
      </c>
      <c r="CN259" s="443" t="str">
        <f t="shared" si="99"/>
        <v>P4</v>
      </c>
      <c r="CO259" s="443" t="str">
        <f t="shared" si="99"/>
        <v>P4</v>
      </c>
      <c r="CP259" s="443" t="str">
        <f t="shared" si="99"/>
        <v>P4</v>
      </c>
      <c r="CQ259" s="443" t="str">
        <f t="shared" si="99"/>
        <v>P4</v>
      </c>
      <c r="CR259" s="233" t="s">
        <v>37</v>
      </c>
      <c r="CT259" s="238" t="str">
        <f>CU245</f>
        <v>Vérifiez s'il vaut la peine de revêtir les parois latérales et les pignons de cette serre de panneaux doubles alvéolés, d'un double vitrage ou d'un vitrage isolant.
→ Guide: chapitre 6.4.1</v>
      </c>
      <c r="CU259" s="238" t="str">
        <f>CU245</f>
        <v>Vérifiez s'il vaut la peine de revêtir les parois latérales et les pignons de cette serre de panneaux doubles alvéolés, d'un double vitrage ou d'un vitrage isolant.
→ Guide: chapitre 6.4.1</v>
      </c>
      <c r="CV259" s="238" t="str">
        <f>CU245</f>
        <v>Vérifiez s'il vaut la peine de revêtir les parois latérales et les pignons de cette serre de panneaux doubles alvéolés, d'un double vitrage ou d'un vitrage isolant.
→ Guide: chapitre 6.4.1</v>
      </c>
      <c r="CW259" s="238" t="str">
        <f>CU245</f>
        <v>Vérifiez s'il vaut la peine de revêtir les parois latérales et les pignons de cette serre de panneaux doubles alvéolés, d'un double vitrage ou d'un vitrage isolant.
→ Guide: chapitre 6.4.1</v>
      </c>
      <c r="CX259" s="238" t="str">
        <f t="shared" si="100"/>
        <v>Pas de mesures nécessaires.</v>
      </c>
      <c r="CY259" s="238" t="str">
        <f t="shared" si="101"/>
        <v>Pas de mesures nécessaires.</v>
      </c>
      <c r="CZ259" s="238" t="str">
        <f t="shared" si="102"/>
        <v>Pas de mesures nécessaires.</v>
      </c>
      <c r="DA259" s="238" t="str">
        <f t="shared" si="103"/>
        <v>Pas de mesures nécessaires.</v>
      </c>
      <c r="DB259" s="233" t="s">
        <v>37</v>
      </c>
      <c r="DC259" s="233" t="s">
        <v>37</v>
      </c>
      <c r="DE259" s="443" t="str">
        <f t="shared" si="104"/>
        <v>P4</v>
      </c>
      <c r="DF259" s="443" t="str">
        <f t="shared" si="104"/>
        <v>P4</v>
      </c>
      <c r="DG259" s="443" t="str">
        <f t="shared" si="104"/>
        <v>P4</v>
      </c>
      <c r="DH259" s="443" t="str">
        <f t="shared" si="104"/>
        <v>P4</v>
      </c>
      <c r="DI259" s="233" t="s">
        <v>37</v>
      </c>
      <c r="DK259" s="238" t="str">
        <f>DL$244</f>
        <v>En raison du grave défaut d'étanchéité, une rénovation du toit est recommandée (cf. recommandations au sujet du toit).</v>
      </c>
      <c r="DL259" s="238" t="str">
        <f t="shared" si="105"/>
        <v>Il est recommandé de mettre en œuvre les mesures d'urgence figurant ci-dessous.
→ Guide: chapitre 5</v>
      </c>
      <c r="DM259" s="238" t="str">
        <f t="shared" si="106"/>
        <v>Pas de mesures nécessaires.</v>
      </c>
      <c r="DN259" s="233" t="s">
        <v>37</v>
      </c>
      <c r="DO259" s="233" t="s">
        <v>37</v>
      </c>
      <c r="DQ259" s="443">
        <f t="shared" si="107"/>
        <v>0</v>
      </c>
      <c r="DR259" s="443">
        <f t="shared" si="107"/>
        <v>0</v>
      </c>
      <c r="DS259" s="443">
        <f t="shared" si="107"/>
        <v>0</v>
      </c>
      <c r="DT259" s="443">
        <f t="shared" si="107"/>
        <v>0</v>
      </c>
      <c r="DU259" s="233" t="s">
        <v>37</v>
      </c>
      <c r="DW259" s="238" t="str">
        <f>DX$245</f>
        <v>Il est recommandé de remplacer l'ancienne gestion climatique par une climatisation moderne commandée par ordinateur.
→ Guide: chapitre 9.1</v>
      </c>
      <c r="DX259" s="238" t="str">
        <f t="shared" si="108"/>
        <v>Pas de mesures nécessaires.</v>
      </c>
      <c r="DY259" s="233" t="s">
        <v>37</v>
      </c>
      <c r="DZ259" s="233" t="s">
        <v>37</v>
      </c>
      <c r="EB259" s="443">
        <f t="shared" si="109"/>
        <v>0</v>
      </c>
      <c r="EC259" s="443">
        <f t="shared" si="109"/>
        <v>0</v>
      </c>
      <c r="ED259" s="443">
        <f t="shared" si="109"/>
        <v>0</v>
      </c>
      <c r="EE259" s="443">
        <f t="shared" si="109"/>
        <v>0</v>
      </c>
      <c r="EF259" s="233" t="s">
        <v>37</v>
      </c>
      <c r="EL259" s="238"/>
      <c r="EN259" s="238"/>
      <c r="EO259" s="238"/>
      <c r="EP259" s="238"/>
      <c r="EQ259" s="238"/>
      <c r="ER259" s="238"/>
      <c r="ES259" s="36"/>
      <c r="ET259" s="77"/>
      <c r="EU259" s="77"/>
      <c r="EV259" s="77"/>
      <c r="EW259" s="77"/>
      <c r="EX259" s="77"/>
      <c r="EY259" s="77"/>
      <c r="EZ259" s="77"/>
      <c r="FA259" s="77"/>
      <c r="FB259" s="77"/>
      <c r="FC259" s="77"/>
      <c r="FD259" s="77"/>
      <c r="FE259" s="77"/>
      <c r="FF259" s="77"/>
      <c r="FG259" s="77"/>
      <c r="FH259" s="77"/>
      <c r="FI259" s="77"/>
      <c r="FJ259" s="77"/>
      <c r="FK259" s="77"/>
      <c r="FL259" s="77"/>
      <c r="FM259" s="77"/>
      <c r="FN259" s="77"/>
      <c r="FO259" s="589"/>
      <c r="FP259" s="589"/>
      <c r="FQ259" s="77"/>
      <c r="FR259" s="77"/>
      <c r="FS259" s="77"/>
      <c r="FT259" s="77"/>
      <c r="FU259" s="77"/>
      <c r="FV259" s="77"/>
      <c r="FW259" s="77"/>
      <c r="FX259" s="589"/>
      <c r="FY259" s="589"/>
      <c r="FZ259" s="77"/>
      <c r="GA259" s="77"/>
      <c r="GB259" s="77"/>
      <c r="GC259" s="77"/>
      <c r="GD259" s="77"/>
      <c r="GE259" s="77"/>
      <c r="GF259" s="589"/>
      <c r="GG259" s="589"/>
      <c r="GH259" s="77"/>
      <c r="GI259" s="77"/>
      <c r="GJ259" s="77"/>
      <c r="GK259" s="77"/>
      <c r="GL259" s="77"/>
      <c r="GM259" s="77"/>
      <c r="GN259" s="77"/>
      <c r="GO259" s="589"/>
      <c r="GP259" s="589"/>
      <c r="GQ259" s="77"/>
      <c r="GR259" s="77"/>
      <c r="GS259" s="77"/>
      <c r="GT259" s="77"/>
      <c r="GU259" s="77"/>
      <c r="GV259" s="77"/>
      <c r="GW259" s="77"/>
      <c r="GX259" s="77"/>
      <c r="GY259" s="77"/>
      <c r="GZ259" s="77"/>
      <c r="HA259" s="77"/>
      <c r="HB259" s="77"/>
      <c r="HC259" s="77"/>
      <c r="HD259" s="77"/>
      <c r="HE259" s="77"/>
      <c r="HF259" s="77"/>
      <c r="HG259" s="77"/>
      <c r="HH259" s="77"/>
      <c r="HI259" s="77"/>
      <c r="HJ259" s="77"/>
      <c r="HK259" s="77"/>
      <c r="HL259" s="77"/>
      <c r="HM259" s="77"/>
      <c r="HN259" s="77"/>
      <c r="HO259" s="77"/>
      <c r="HP259" s="77"/>
      <c r="HQ259" s="77"/>
      <c r="HR259" s="77"/>
      <c r="HS259" s="77"/>
      <c r="HT259" s="77"/>
      <c r="HU259" s="77"/>
      <c r="HV259" s="77"/>
      <c r="HW259" s="77"/>
      <c r="HX259" s="77"/>
      <c r="HY259" s="77"/>
      <c r="HZ259" s="77"/>
      <c r="IA259" s="77"/>
      <c r="IB259" s="77"/>
      <c r="IC259" s="77"/>
      <c r="ID259" s="77"/>
      <c r="IE259" s="77"/>
      <c r="IF259" s="77"/>
      <c r="IG259" s="77"/>
      <c r="IH259" s="77"/>
      <c r="II259" s="77"/>
      <c r="IJ259" s="77"/>
      <c r="IK259" s="77"/>
      <c r="IL259" s="77"/>
      <c r="IM259" s="77"/>
      <c r="IN259" s="77"/>
      <c r="IO259" s="77"/>
      <c r="IP259" s="77"/>
      <c r="IQ259" s="77"/>
      <c r="IR259" s="77"/>
      <c r="IS259" s="77"/>
      <c r="IT259" s="77"/>
      <c r="IU259" s="77"/>
      <c r="IV259" s="77"/>
      <c r="IW259" s="77"/>
      <c r="IX259" s="77"/>
      <c r="IY259" s="77"/>
      <c r="IZ259" s="77"/>
      <c r="JA259" s="77"/>
      <c r="JB259" s="77"/>
      <c r="JC259" s="77"/>
      <c r="JD259" s="77"/>
      <c r="JE259" s="77"/>
      <c r="JF259" s="77"/>
      <c r="JG259" s="77"/>
      <c r="JH259" s="77"/>
      <c r="JI259" s="77"/>
      <c r="JJ259" s="77"/>
      <c r="JK259" s="77"/>
      <c r="JL259" s="77"/>
      <c r="JM259" s="77"/>
      <c r="JN259" s="77"/>
      <c r="JO259" s="77"/>
      <c r="JP259" s="77"/>
      <c r="JQ259" s="77"/>
      <c r="JR259" s="77"/>
      <c r="JS259" s="77"/>
      <c r="JT259" s="77"/>
      <c r="JU259" s="77"/>
      <c r="JV259" s="77"/>
      <c r="JW259" s="77"/>
      <c r="JX259" s="77"/>
      <c r="JY259" s="77"/>
      <c r="JZ259" s="77"/>
      <c r="KA259" s="77"/>
      <c r="KB259" s="77"/>
      <c r="KC259" s="77"/>
      <c r="KD259" s="77"/>
      <c r="KE259" s="77"/>
      <c r="KF259" s="77"/>
      <c r="KG259" s="77"/>
      <c r="KH259" s="77"/>
      <c r="KI259" s="77"/>
      <c r="KJ259" s="77"/>
      <c r="KK259" s="77"/>
      <c r="KL259" s="77"/>
      <c r="KM259" s="77"/>
      <c r="KN259" s="77"/>
      <c r="KO259" s="77"/>
      <c r="KP259" s="77"/>
      <c r="KQ259" s="77"/>
      <c r="KR259" s="77"/>
      <c r="KS259" s="77"/>
      <c r="KT259" s="77"/>
      <c r="KU259" s="77"/>
      <c r="KV259" s="77"/>
      <c r="KW259" s="77"/>
      <c r="KX259" s="77"/>
      <c r="KY259" s="77"/>
      <c r="KZ259" s="77"/>
      <c r="LA259" s="77"/>
      <c r="LB259" s="77"/>
      <c r="LC259" s="77"/>
      <c r="LD259" s="77"/>
      <c r="LE259" s="77"/>
      <c r="LF259" s="77"/>
      <c r="LG259" s="77"/>
      <c r="LH259" s="77"/>
      <c r="LI259" s="77"/>
      <c r="LJ259" s="77"/>
      <c r="LK259" s="77"/>
      <c r="LL259" s="77"/>
      <c r="LM259" s="77"/>
      <c r="LN259" s="77"/>
      <c r="LO259" s="77"/>
      <c r="LP259" s="77"/>
    </row>
    <row r="260" spans="6:328" s="4" customFormat="1" ht="15" hidden="1" outlineLevel="1">
      <c r="F260" s="64"/>
      <c r="G260" s="22"/>
      <c r="H260" s="22"/>
      <c r="I260" s="22"/>
      <c r="K260" s="89"/>
      <c r="L260" s="23"/>
      <c r="U260" s="217" t="str">
        <f t="shared" si="96"/>
        <v>Verre isolant</v>
      </c>
      <c r="V260" s="67">
        <v>-0.15</v>
      </c>
      <c r="Z260" s="7"/>
      <c r="AD260" s="7"/>
      <c r="AF260" s="8"/>
      <c r="AT260" s="77"/>
      <c r="AU260" s="77"/>
      <c r="AV260" s="77"/>
      <c r="AW260" s="77"/>
      <c r="AX260" s="77"/>
      <c r="AY260" s="77"/>
      <c r="AZ260" s="77"/>
      <c r="BA260" s="77"/>
      <c r="BB260" s="77"/>
      <c r="BC260" s="77"/>
      <c r="BD260" s="77"/>
      <c r="BE260" s="77"/>
      <c r="BF260" s="77"/>
      <c r="BG260" s="77"/>
      <c r="BH260" s="77"/>
      <c r="BK260" s="40" t="str">
        <f>AY18</f>
        <v>Moyen (en majorité entre 10 et 16°C)</v>
      </c>
      <c r="BL260" s="40"/>
      <c r="BM260" s="39" t="s">
        <v>37</v>
      </c>
      <c r="BN260" s="40"/>
      <c r="BO260" s="40"/>
      <c r="BP260" s="40"/>
      <c r="BQ260" s="77"/>
      <c r="BR260" s="238" t="str">
        <f>BS244</f>
        <v>Vérifiez l'éventualité d'équiper la serre d'un écran thermique. 
→ Guide: chapitre 6.1</v>
      </c>
      <c r="BS260" s="238" t="str">
        <f>BS$245</f>
        <v>Vérifiez la qualité de l'écran thermique. Remplacez l'écran thermique si votre contrôle a relevé des déficiences. 
→ Guide: chapitres 5.4 et 5.5</v>
      </c>
      <c r="BT260" s="238" t="str">
        <f>BS$248</f>
        <v>Pas de mesures nécessaires.</v>
      </c>
      <c r="BU260" s="429" t="str">
        <f>BS248</f>
        <v>Pas de mesures nécessaires.</v>
      </c>
      <c r="BV260" s="233" t="s">
        <v>37</v>
      </c>
      <c r="BW260" s="233" t="s">
        <v>37</v>
      </c>
      <c r="BY260" s="443" t="str">
        <f t="shared" si="97"/>
        <v>P4</v>
      </c>
      <c r="BZ260" s="443" t="str">
        <f t="shared" si="97"/>
        <v>P4</v>
      </c>
      <c r="CA260" s="443" t="str">
        <f t="shared" si="97"/>
        <v>P4</v>
      </c>
      <c r="CB260" s="443" t="str">
        <f t="shared" si="97"/>
        <v>P4</v>
      </c>
      <c r="CC260" s="233" t="s">
        <v>37</v>
      </c>
      <c r="CE260" s="238" t="str">
        <f>CF247</f>
        <v>Pas de mesures nécessaires.</v>
      </c>
      <c r="CF260" s="238" t="str">
        <f>CF245</f>
        <v>Cette serre dispose d'un toit équipé d'un film simple. Ce film ne convient qu'aux cultures exigeant des températures froides. Vérifiez si des cultures avec un besoin de chaleur élevé et moyen ne peuvent pas être transférées dans une autre serre mieux isolée. Si ce n'est pas le cas, vérifiez l'éventualité d'équiper la serre de panneaux doubles alvéolés ou de films doubles.
→ Guide: chapitre 6.3</v>
      </c>
      <c r="CG260" s="238" t="str">
        <f t="shared" si="98"/>
        <v>Pas de mesures nécessaires.</v>
      </c>
      <c r="CH260" s="238" t="str">
        <f>CF$247</f>
        <v>Pas de mesures nécessaires.</v>
      </c>
      <c r="CI260" s="238" t="str">
        <f>CF$247</f>
        <v>Pas de mesures nécessaires.</v>
      </c>
      <c r="CJ260" s="238" t="str">
        <f>CF$248</f>
        <v>Un grave défaut d'étanchéité de la serre est un indice que plusieurs éléments de l'enveloppe de la serre sont défectueux. Il est donc recommandé de vérifier l'éventualité d'un nouveau revêtement de la serre.
→ Guide: chapitre 6.3</v>
      </c>
      <c r="CK260" s="233" t="s">
        <v>37</v>
      </c>
      <c r="CL260" s="233" t="s">
        <v>37</v>
      </c>
      <c r="CN260" s="443" t="str">
        <f t="shared" si="99"/>
        <v>P2</v>
      </c>
      <c r="CO260" s="443" t="str">
        <f t="shared" si="99"/>
        <v>P2</v>
      </c>
      <c r="CP260" s="443" t="str">
        <f t="shared" si="99"/>
        <v>P3</v>
      </c>
      <c r="CQ260" s="443" t="str">
        <f t="shared" si="99"/>
        <v>P3</v>
      </c>
      <c r="CR260" s="233" t="s">
        <v>37</v>
      </c>
      <c r="CT260" s="238" t="str">
        <f>CU246</f>
        <v>Vérifiez l'éventualité d'un revêtement supplémentaire des parois latérales et des pignons avec des films à bulles.
→ Guide: chapitre 6.4.2</v>
      </c>
      <c r="CU260" s="238" t="str">
        <f>CU244</f>
        <v>Vérifiez s'il vaut la peine de revêtir les parois latérales et les pignons de cette serre de panneaux doubles alvéolés.
→ Guide: chapitre 6.4.1</v>
      </c>
      <c r="CV260" s="238" t="str">
        <f>CU244</f>
        <v>Vérifiez s'il vaut la peine de revêtir les parois latérales et les pignons de cette serre de panneaux doubles alvéolés.
→ Guide: chapitre 6.4.1</v>
      </c>
      <c r="CW260" s="238" t="str">
        <f>CU247</f>
        <v>Pas de mesures nécessaires.</v>
      </c>
      <c r="CX260" s="238" t="str">
        <f t="shared" si="100"/>
        <v>Pas de mesures nécessaires.</v>
      </c>
      <c r="CY260" s="238" t="str">
        <f t="shared" si="101"/>
        <v>Pas de mesures nécessaires.</v>
      </c>
      <c r="CZ260" s="238" t="str">
        <f t="shared" si="102"/>
        <v>Pas de mesures nécessaires.</v>
      </c>
      <c r="DA260" s="238" t="str">
        <f t="shared" si="103"/>
        <v>Pas de mesures nécessaires.</v>
      </c>
      <c r="DB260" s="233" t="s">
        <v>37</v>
      </c>
      <c r="DC260" s="233" t="s">
        <v>37</v>
      </c>
      <c r="DE260" s="443">
        <f t="shared" si="104"/>
        <v>0</v>
      </c>
      <c r="DF260" s="443">
        <f t="shared" si="104"/>
        <v>0</v>
      </c>
      <c r="DG260" s="443">
        <f t="shared" si="104"/>
        <v>0</v>
      </c>
      <c r="DH260" s="443">
        <f t="shared" si="104"/>
        <v>0</v>
      </c>
      <c r="DI260" s="233" t="s">
        <v>37</v>
      </c>
      <c r="DK260" s="238" t="str">
        <f>DL$244</f>
        <v>En raison du grave défaut d'étanchéité, une rénovation du toit est recommandée (cf. recommandations au sujet du toit).</v>
      </c>
      <c r="DL260" s="238" t="str">
        <f t="shared" si="105"/>
        <v>Il est recommandé de mettre en œuvre les mesures d'urgence figurant ci-dessous.
→ Guide: chapitre 5</v>
      </c>
      <c r="DM260" s="238" t="str">
        <f t="shared" si="106"/>
        <v>Pas de mesures nécessaires.</v>
      </c>
      <c r="DN260" s="233" t="s">
        <v>37</v>
      </c>
      <c r="DO260" s="233" t="s">
        <v>37</v>
      </c>
      <c r="DQ260" s="443">
        <f t="shared" si="107"/>
        <v>0</v>
      </c>
      <c r="DR260" s="443">
        <f t="shared" si="107"/>
        <v>0</v>
      </c>
      <c r="DS260" s="443">
        <f t="shared" si="107"/>
        <v>0</v>
      </c>
      <c r="DT260" s="443">
        <f t="shared" si="107"/>
        <v>0</v>
      </c>
      <c r="DU260" s="233" t="s">
        <v>37</v>
      </c>
      <c r="DW260" s="238" t="str">
        <f>DX244</f>
        <v>Pas de mesures nécessaires.</v>
      </c>
      <c r="DX260" s="238" t="str">
        <f t="shared" si="108"/>
        <v>Pas de mesures nécessaires.</v>
      </c>
      <c r="DY260" s="233" t="s">
        <v>37</v>
      </c>
      <c r="DZ260" s="233" t="s">
        <v>37</v>
      </c>
      <c r="EB260" s="443">
        <f t="shared" si="109"/>
        <v>0</v>
      </c>
      <c r="EC260" s="443">
        <f t="shared" si="109"/>
        <v>0</v>
      </c>
      <c r="ED260" s="443">
        <f t="shared" si="109"/>
        <v>0</v>
      </c>
      <c r="EE260" s="443">
        <f t="shared" si="109"/>
        <v>0</v>
      </c>
      <c r="EF260" s="233" t="s">
        <v>37</v>
      </c>
      <c r="EL260" s="238"/>
      <c r="EN260" s="238"/>
      <c r="EO260" s="238"/>
      <c r="EP260" s="238"/>
      <c r="EQ260" s="238"/>
      <c r="ER260" s="238"/>
      <c r="ES260" s="36"/>
      <c r="ET260" s="77"/>
      <c r="EU260" s="77"/>
      <c r="EV260" s="77"/>
      <c r="EW260" s="77"/>
      <c r="EX260" s="77"/>
      <c r="EY260" s="77"/>
      <c r="EZ260" s="77"/>
      <c r="FA260" s="77"/>
      <c r="FB260" s="77"/>
      <c r="FC260" s="77"/>
      <c r="FD260" s="77"/>
      <c r="FE260" s="77"/>
      <c r="FF260" s="77"/>
      <c r="FG260" s="77"/>
      <c r="FH260" s="77"/>
      <c r="FI260" s="77"/>
      <c r="FJ260" s="77"/>
      <c r="FK260" s="77"/>
      <c r="FL260" s="77"/>
      <c r="FM260" s="77"/>
      <c r="FN260" s="77"/>
      <c r="FO260" s="589"/>
      <c r="FP260" s="589"/>
      <c r="FQ260" s="77"/>
      <c r="FR260" s="77"/>
      <c r="FS260" s="77"/>
      <c r="FT260" s="77"/>
      <c r="FU260" s="77"/>
      <c r="FV260" s="77"/>
      <c r="FW260" s="77"/>
      <c r="FX260" s="589"/>
      <c r="FY260" s="589"/>
      <c r="FZ260" s="77"/>
      <c r="GA260" s="77"/>
      <c r="GB260" s="77"/>
      <c r="GC260" s="77"/>
      <c r="GD260" s="77"/>
      <c r="GE260" s="77"/>
      <c r="GF260" s="589"/>
      <c r="GG260" s="589"/>
      <c r="GH260" s="77"/>
      <c r="GI260" s="77"/>
      <c r="GJ260" s="77"/>
      <c r="GK260" s="77"/>
      <c r="GL260" s="77"/>
      <c r="GM260" s="77"/>
      <c r="GN260" s="77"/>
      <c r="GO260" s="589"/>
      <c r="GP260" s="589"/>
      <c r="GQ260" s="77"/>
      <c r="GR260" s="77"/>
      <c r="GS260" s="77"/>
      <c r="GT260" s="77"/>
      <c r="GU260" s="77"/>
      <c r="GV260" s="77"/>
      <c r="GW260" s="77"/>
      <c r="GX260" s="77"/>
      <c r="GY260" s="77"/>
      <c r="GZ260" s="77"/>
      <c r="HA260" s="77"/>
      <c r="HB260" s="77"/>
      <c r="HC260" s="77"/>
      <c r="HD260" s="77"/>
      <c r="HE260" s="77"/>
      <c r="HF260" s="77"/>
      <c r="HG260" s="77"/>
      <c r="HH260" s="77"/>
      <c r="HI260" s="77"/>
      <c r="HJ260" s="77"/>
      <c r="HK260" s="77"/>
      <c r="HL260" s="77"/>
      <c r="HM260" s="77"/>
      <c r="HN260" s="77"/>
      <c r="HO260" s="77"/>
      <c r="HP260" s="77"/>
      <c r="HQ260" s="77"/>
      <c r="HR260" s="77"/>
      <c r="HS260" s="77"/>
      <c r="HT260" s="77"/>
      <c r="HU260" s="77"/>
      <c r="HV260" s="77"/>
      <c r="HW260" s="77"/>
      <c r="HX260" s="77"/>
      <c r="HY260" s="77"/>
      <c r="HZ260" s="77"/>
      <c r="IA260" s="77"/>
      <c r="IB260" s="77"/>
      <c r="IC260" s="77"/>
      <c r="ID260" s="77"/>
      <c r="IE260" s="77"/>
      <c r="IF260" s="77"/>
      <c r="IG260" s="77"/>
      <c r="IH260" s="77"/>
      <c r="II260" s="77"/>
      <c r="IJ260" s="77"/>
      <c r="IK260" s="77"/>
      <c r="IL260" s="77"/>
      <c r="IM260" s="77"/>
      <c r="IN260" s="77"/>
      <c r="IO260" s="77"/>
      <c r="IP260" s="77"/>
      <c r="IQ260" s="77"/>
      <c r="IR260" s="77"/>
      <c r="IS260" s="77"/>
      <c r="IT260" s="77"/>
      <c r="IU260" s="77"/>
      <c r="IV260" s="77"/>
      <c r="IW260" s="77"/>
      <c r="IX260" s="77"/>
      <c r="IY260" s="77"/>
      <c r="IZ260" s="77"/>
      <c r="JA260" s="77"/>
      <c r="JB260" s="77"/>
      <c r="JC260" s="77"/>
      <c r="JD260" s="77"/>
      <c r="JE260" s="77"/>
      <c r="JF260" s="77"/>
      <c r="JG260" s="77"/>
      <c r="JH260" s="77"/>
      <c r="JI260" s="77"/>
      <c r="JJ260" s="77"/>
      <c r="JK260" s="77"/>
      <c r="JL260" s="77"/>
      <c r="JM260" s="77"/>
      <c r="JN260" s="77"/>
      <c r="JO260" s="77"/>
      <c r="JP260" s="77"/>
      <c r="JQ260" s="77"/>
      <c r="JR260" s="77"/>
      <c r="JS260" s="77"/>
      <c r="JT260" s="77"/>
      <c r="JU260" s="77"/>
      <c r="JV260" s="77"/>
      <c r="JW260" s="77"/>
      <c r="JX260" s="77"/>
      <c r="JY260" s="77"/>
      <c r="JZ260" s="77"/>
      <c r="KA260" s="77"/>
      <c r="KB260" s="77"/>
      <c r="KC260" s="77"/>
      <c r="KD260" s="77"/>
      <c r="KE260" s="77"/>
      <c r="KF260" s="77"/>
      <c r="KG260" s="77"/>
      <c r="KH260" s="77"/>
      <c r="KI260" s="77"/>
      <c r="KJ260" s="77"/>
      <c r="KK260" s="77"/>
      <c r="KL260" s="77"/>
      <c r="KM260" s="77"/>
      <c r="KN260" s="77"/>
      <c r="KO260" s="77"/>
      <c r="KP260" s="77"/>
      <c r="KQ260" s="77"/>
      <c r="KR260" s="77"/>
      <c r="KS260" s="77"/>
      <c r="KT260" s="77"/>
      <c r="KU260" s="77"/>
      <c r="KV260" s="77"/>
      <c r="KW260" s="77"/>
      <c r="KX260" s="77"/>
      <c r="KY260" s="77"/>
      <c r="KZ260" s="77"/>
      <c r="LA260" s="77"/>
      <c r="LB260" s="77"/>
      <c r="LC260" s="77"/>
      <c r="LD260" s="77"/>
      <c r="LE260" s="77"/>
      <c r="LF260" s="77"/>
      <c r="LG260" s="77"/>
      <c r="LH260" s="77"/>
      <c r="LI260" s="77"/>
      <c r="LJ260" s="77"/>
      <c r="LK260" s="77"/>
      <c r="LL260" s="77"/>
      <c r="LM260" s="77"/>
      <c r="LN260" s="77"/>
      <c r="LO260" s="77"/>
      <c r="LP260" s="77"/>
    </row>
    <row r="261" spans="6:328" s="4" customFormat="1" ht="15" hidden="1" outlineLevel="1">
      <c r="F261" s="64"/>
      <c r="G261" s="22"/>
      <c r="H261" s="22"/>
      <c r="I261" s="22"/>
      <c r="K261" s="89"/>
      <c r="L261" s="23"/>
      <c r="Z261" s="7"/>
      <c r="AD261" s="7"/>
      <c r="AF261" s="8"/>
      <c r="AT261" s="77"/>
      <c r="AU261" s="77"/>
      <c r="AV261" s="77"/>
      <c r="AW261" s="77"/>
      <c r="AX261" s="77"/>
      <c r="AY261" s="77"/>
      <c r="AZ261" s="77"/>
      <c r="BA261" s="77"/>
      <c r="BB261" s="77"/>
      <c r="BC261" s="77"/>
      <c r="BD261" s="77"/>
      <c r="BE261" s="77"/>
      <c r="BF261" s="77"/>
      <c r="BG261" s="77"/>
      <c r="BH261" s="77"/>
      <c r="BK261" s="40" t="str">
        <f>AY19</f>
        <v>Froid (en majorité inférieur à 10°C)</v>
      </c>
      <c r="BL261" s="40"/>
      <c r="BM261" s="39" t="s">
        <v>37</v>
      </c>
      <c r="BN261" s="40"/>
      <c r="BO261" s="40"/>
      <c r="BP261" s="40"/>
      <c r="BQ261" s="77"/>
      <c r="BR261" s="238" t="str">
        <f>BS248</f>
        <v>Pas de mesures nécessaires.</v>
      </c>
      <c r="BS261" s="238" t="str">
        <f>BS248</f>
        <v>Pas de mesures nécessaires.</v>
      </c>
      <c r="BT261" s="238" t="str">
        <f>BS246</f>
        <v>Cette serre est équipée d'un nouvel écran thermique et est utilisée uniquement pour les cultures exigeant des températures fraîches. Vérifiez s'il pousse, dans une serre mal équipée, une culture exigeant plus de chaleur. Echanger les deux cultures si cela est possible et judicieux.</v>
      </c>
      <c r="BU261" s="238" t="str">
        <f>BS249</f>
        <v>Cette serre équipée de deux écrans thermiques est en hiver la plupart du temps froide (moins de 10°C). Vérifiez s'il pousse, dans une serre moins bien équipée, une culture exigeant une température plus chaude. Echangez les deux cultures si cela est possible et judicieux.</v>
      </c>
      <c r="BV261" s="233" t="s">
        <v>37</v>
      </c>
      <c r="BW261" s="233" t="s">
        <v>37</v>
      </c>
      <c r="BY261" s="443" t="str">
        <f t="shared" ref="BY261:CB261" si="111">BY249</f>
        <v>P4</v>
      </c>
      <c r="BZ261" s="443" t="str">
        <f t="shared" si="111"/>
        <v>P4</v>
      </c>
      <c r="CA261" s="443" t="str">
        <f t="shared" si="111"/>
        <v>P4</v>
      </c>
      <c r="CB261" s="443" t="str">
        <f t="shared" si="111"/>
        <v>P4</v>
      </c>
      <c r="CC261" s="233" t="s">
        <v>37</v>
      </c>
      <c r="CE261" s="238" t="str">
        <f>CF247</f>
        <v>Pas de mesures nécessaires.</v>
      </c>
      <c r="CF261" s="238" t="str">
        <f>CF247</f>
        <v>Pas de mesures nécessaires.</v>
      </c>
      <c r="CG261" s="238" t="str">
        <f t="shared" si="98"/>
        <v>Pas de mesures nécessaires.</v>
      </c>
      <c r="CH261" s="238" t="str">
        <f>CF246</f>
        <v>Existe-t-il une serre couverte d'un vitrage simple, disposant d'un vieil écran thermique ou d'aucun, et dans laquelle poussent des cultures exigeant des températures moyennes? Dans ce cas, il est récommandé de vérifier si un échange des cultures avec celles de cette serre serait judicieux.</v>
      </c>
      <c r="CI261" s="238" t="str">
        <f>CF246</f>
        <v>Existe-t-il une serre couverte d'un vitrage simple, disposant d'un vieil écran thermique ou d'aucun, et dans laquelle poussent des cultures exigeant des températures moyennes? Dans ce cas, il est récommandé de vérifier si un échange des cultures avec celles de cette serre serait judicieux.</v>
      </c>
      <c r="CJ261" s="238" t="str">
        <f>CF247</f>
        <v>Pas de mesures nécessaires.</v>
      </c>
      <c r="CK261" s="233" t="s">
        <v>37</v>
      </c>
      <c r="CL261" s="233" t="s">
        <v>37</v>
      </c>
      <c r="CN261" s="443">
        <f t="shared" si="99"/>
        <v>0</v>
      </c>
      <c r="CO261" s="443">
        <f t="shared" si="99"/>
        <v>0</v>
      </c>
      <c r="CP261" s="443">
        <f t="shared" si="99"/>
        <v>0</v>
      </c>
      <c r="CQ261" s="443">
        <f t="shared" si="99"/>
        <v>0</v>
      </c>
      <c r="CR261" s="233" t="s">
        <v>37</v>
      </c>
      <c r="CT261" s="238" t="str">
        <f>CU247</f>
        <v>Pas de mesures nécessaires.</v>
      </c>
      <c r="CU261" s="238" t="str">
        <f>CU247</f>
        <v>Pas de mesures nécessaires.</v>
      </c>
      <c r="CV261" s="238" t="str">
        <f>CU247</f>
        <v>Pas de mesures nécessaires.</v>
      </c>
      <c r="CW261" s="238" t="str">
        <f>CU247</f>
        <v>Pas de mesures nécessaires.</v>
      </c>
      <c r="CX261" s="238" t="str">
        <f t="shared" si="100"/>
        <v>Pas de mesures nécessaires.</v>
      </c>
      <c r="CY261" s="238" t="str">
        <f t="shared" si="101"/>
        <v>Pas de mesures nécessaires.</v>
      </c>
      <c r="CZ261" s="238" t="str">
        <f t="shared" si="102"/>
        <v>Pas de mesures nécessaires.</v>
      </c>
      <c r="DA261" s="238" t="str">
        <f t="shared" si="103"/>
        <v>Pas de mesures nécessaires.</v>
      </c>
      <c r="DB261" s="233" t="s">
        <v>37</v>
      </c>
      <c r="DC261" s="233" t="s">
        <v>37</v>
      </c>
      <c r="DE261" s="443">
        <f t="shared" si="104"/>
        <v>0</v>
      </c>
      <c r="DF261" s="443">
        <f t="shared" si="104"/>
        <v>0</v>
      </c>
      <c r="DG261" s="443">
        <f t="shared" si="104"/>
        <v>0</v>
      </c>
      <c r="DH261" s="443">
        <f t="shared" si="104"/>
        <v>0</v>
      </c>
      <c r="DI261" s="233" t="s">
        <v>37</v>
      </c>
      <c r="DK261" s="238" t="str">
        <f>DL245</f>
        <v>Il est recommandé de mettre en œuvre les mesures d'urgence figurant ci-dessous.
→ Guide: chapitre 5</v>
      </c>
      <c r="DL261" s="238" t="str">
        <f t="shared" si="105"/>
        <v>Il est recommandé de mettre en œuvre les mesures d'urgence figurant ci-dessous.
→ Guide: chapitre 5</v>
      </c>
      <c r="DM261" s="238" t="str">
        <f t="shared" si="106"/>
        <v>Pas de mesures nécessaires.</v>
      </c>
      <c r="DN261" s="233" t="s">
        <v>37</v>
      </c>
      <c r="DO261" s="233" t="s">
        <v>37</v>
      </c>
      <c r="DQ261" s="443">
        <f t="shared" si="107"/>
        <v>0</v>
      </c>
      <c r="DR261" s="443">
        <f t="shared" si="107"/>
        <v>0</v>
      </c>
      <c r="DS261" s="443">
        <f t="shared" si="107"/>
        <v>0</v>
      </c>
      <c r="DT261" s="443">
        <f t="shared" si="107"/>
        <v>0</v>
      </c>
      <c r="DU261" s="233" t="s">
        <v>37</v>
      </c>
      <c r="DW261" s="238" t="str">
        <f>DX244</f>
        <v>Pas de mesures nécessaires.</v>
      </c>
      <c r="DX261" s="238" t="str">
        <f t="shared" si="108"/>
        <v>Pas de mesures nécessaires.</v>
      </c>
      <c r="DY261" s="233" t="s">
        <v>37</v>
      </c>
      <c r="DZ261" s="233" t="s">
        <v>37</v>
      </c>
      <c r="EB261" s="443">
        <f t="shared" si="109"/>
        <v>0</v>
      </c>
      <c r="EC261" s="443">
        <f t="shared" si="109"/>
        <v>0</v>
      </c>
      <c r="ED261" s="443">
        <f t="shared" si="109"/>
        <v>0</v>
      </c>
      <c r="EE261" s="443">
        <f t="shared" si="109"/>
        <v>0</v>
      </c>
      <c r="EF261" s="233" t="s">
        <v>37</v>
      </c>
      <c r="EQ261" s="36"/>
      <c r="ER261" s="36"/>
      <c r="ES261" s="36"/>
      <c r="ET261" s="77"/>
      <c r="EU261" s="77"/>
      <c r="EV261" s="77"/>
      <c r="EW261" s="77"/>
      <c r="EX261" s="77"/>
      <c r="EY261" s="77"/>
      <c r="EZ261" s="77"/>
      <c r="FA261" s="77"/>
      <c r="FB261" s="77"/>
      <c r="FC261" s="77"/>
      <c r="FD261" s="77"/>
      <c r="FE261" s="77"/>
      <c r="FF261" s="77"/>
      <c r="FG261" s="77"/>
      <c r="FH261" s="77"/>
      <c r="FI261" s="77"/>
      <c r="FJ261" s="77"/>
      <c r="FK261" s="77"/>
      <c r="FL261" s="77"/>
      <c r="FM261" s="77"/>
      <c r="FN261" s="77"/>
      <c r="FO261" s="589"/>
      <c r="FP261" s="589"/>
      <c r="FQ261" s="77"/>
      <c r="FR261" s="77"/>
      <c r="FS261" s="77"/>
      <c r="FT261" s="77"/>
      <c r="FU261" s="77"/>
      <c r="FV261" s="77"/>
      <c r="FW261" s="77"/>
      <c r="FX261" s="589"/>
      <c r="FY261" s="589"/>
      <c r="FZ261" s="77"/>
      <c r="GA261" s="77"/>
      <c r="GB261" s="77"/>
      <c r="GC261" s="77"/>
      <c r="GD261" s="77"/>
      <c r="GE261" s="77"/>
      <c r="GF261" s="589"/>
      <c r="GG261" s="589"/>
      <c r="GH261" s="77"/>
      <c r="GI261" s="77"/>
      <c r="GJ261" s="77"/>
      <c r="GK261" s="77"/>
      <c r="GL261" s="77"/>
      <c r="GM261" s="77"/>
      <c r="GN261" s="77"/>
      <c r="GO261" s="589"/>
      <c r="GP261" s="589"/>
      <c r="GQ261" s="77"/>
      <c r="GR261" s="77"/>
      <c r="GS261" s="77"/>
      <c r="GT261" s="77"/>
      <c r="GU261" s="77"/>
      <c r="GV261" s="77"/>
      <c r="GW261" s="77"/>
      <c r="GX261" s="77"/>
      <c r="GY261" s="77"/>
      <c r="GZ261" s="77"/>
      <c r="HA261" s="77"/>
      <c r="HB261" s="77"/>
      <c r="HC261" s="77"/>
      <c r="HD261" s="77"/>
      <c r="HE261" s="77"/>
      <c r="HF261" s="77"/>
      <c r="HG261" s="77"/>
      <c r="HH261" s="77"/>
      <c r="HI261" s="77"/>
      <c r="HJ261" s="77"/>
      <c r="HK261" s="77"/>
      <c r="HL261" s="77"/>
      <c r="HM261" s="77"/>
      <c r="HN261" s="77"/>
      <c r="HO261" s="77"/>
      <c r="HP261" s="77"/>
      <c r="HQ261" s="77"/>
      <c r="HR261" s="77"/>
      <c r="HS261" s="77"/>
      <c r="HT261" s="77"/>
      <c r="HU261" s="77"/>
      <c r="HV261" s="77"/>
      <c r="HW261" s="77"/>
      <c r="HX261" s="77"/>
      <c r="HY261" s="77"/>
      <c r="HZ261" s="77"/>
      <c r="IA261" s="77"/>
      <c r="IB261" s="77"/>
      <c r="IC261" s="77"/>
      <c r="ID261" s="77"/>
      <c r="IE261" s="77"/>
      <c r="IF261" s="77"/>
      <c r="IG261" s="77"/>
      <c r="IH261" s="77"/>
      <c r="II261" s="77"/>
      <c r="IJ261" s="77"/>
      <c r="IK261" s="77"/>
      <c r="IL261" s="77"/>
      <c r="IM261" s="77"/>
      <c r="IN261" s="77"/>
      <c r="IO261" s="77"/>
      <c r="IP261" s="77"/>
      <c r="IQ261" s="77"/>
      <c r="IR261" s="77"/>
      <c r="IS261" s="77"/>
      <c r="IT261" s="77"/>
      <c r="IU261" s="77"/>
      <c r="IV261" s="77"/>
      <c r="IW261" s="77"/>
      <c r="IX261" s="77"/>
      <c r="IY261" s="77"/>
      <c r="IZ261" s="77"/>
      <c r="JA261" s="77"/>
      <c r="JB261" s="77"/>
      <c r="JC261" s="77"/>
      <c r="JD261" s="77"/>
      <c r="JE261" s="77"/>
      <c r="JF261" s="77"/>
      <c r="JG261" s="77"/>
      <c r="JH261" s="77"/>
      <c r="JI261" s="77"/>
      <c r="JJ261" s="77"/>
      <c r="JK261" s="77"/>
      <c r="JL261" s="77"/>
      <c r="JM261" s="77"/>
      <c r="JN261" s="77"/>
      <c r="JO261" s="77"/>
      <c r="JP261" s="77"/>
      <c r="JQ261" s="77"/>
      <c r="JR261" s="77"/>
      <c r="JS261" s="77"/>
      <c r="JT261" s="77"/>
      <c r="JU261" s="77"/>
      <c r="JV261" s="77"/>
      <c r="JW261" s="77"/>
      <c r="JX261" s="77"/>
      <c r="JY261" s="77"/>
      <c r="JZ261" s="77"/>
      <c r="KA261" s="77"/>
      <c r="KB261" s="77"/>
      <c r="KC261" s="77"/>
      <c r="KD261" s="77"/>
      <c r="KE261" s="77"/>
      <c r="KF261" s="77"/>
      <c r="KG261" s="77"/>
      <c r="KH261" s="77"/>
      <c r="KI261" s="77"/>
      <c r="KJ261" s="77"/>
      <c r="KK261" s="77"/>
      <c r="KL261" s="77"/>
      <c r="KM261" s="77"/>
      <c r="KN261" s="77"/>
      <c r="KO261" s="77"/>
      <c r="KP261" s="77"/>
      <c r="KQ261" s="77"/>
      <c r="KR261" s="77"/>
      <c r="KS261" s="77"/>
      <c r="KT261" s="77"/>
      <c r="KU261" s="77"/>
      <c r="KV261" s="77"/>
      <c r="KW261" s="77"/>
      <c r="KX261" s="77"/>
      <c r="KY261" s="77"/>
      <c r="KZ261" s="77"/>
      <c r="LA261" s="77"/>
      <c r="LB261" s="77"/>
      <c r="LC261" s="77"/>
      <c r="LD261" s="77"/>
      <c r="LE261" s="77"/>
      <c r="LF261" s="77"/>
      <c r="LG261" s="77"/>
      <c r="LH261" s="77"/>
      <c r="LI261" s="77"/>
      <c r="LJ261" s="77"/>
      <c r="LK261" s="77"/>
      <c r="LL261" s="77"/>
      <c r="LM261" s="77"/>
      <c r="LN261" s="77"/>
      <c r="LO261" s="77"/>
      <c r="LP261" s="77"/>
    </row>
    <row r="262" spans="6:328" s="4" customFormat="1" ht="15" hidden="1" outlineLevel="1">
      <c r="F262" s="64"/>
      <c r="G262" s="22"/>
      <c r="H262" s="22"/>
      <c r="I262" s="22"/>
      <c r="L262" s="6"/>
      <c r="Z262" s="7"/>
      <c r="AD262" s="7"/>
      <c r="AF262" s="8"/>
      <c r="AT262" s="77"/>
      <c r="AU262" s="77"/>
      <c r="AV262" s="77"/>
      <c r="AW262" s="77"/>
      <c r="AX262" s="77"/>
      <c r="AY262" s="77"/>
      <c r="AZ262" s="77"/>
      <c r="BA262" s="77"/>
      <c r="BB262" s="77"/>
      <c r="BC262" s="77"/>
      <c r="BD262" s="77"/>
      <c r="BE262" s="77"/>
      <c r="BF262" s="77"/>
      <c r="BG262" s="77"/>
      <c r="BH262" s="1722" t="str">
        <f>CH252</f>
        <v>Film double gonflé</v>
      </c>
      <c r="BI262" s="1722"/>
      <c r="BJ262" s="1722"/>
      <c r="BK262" s="1722"/>
      <c r="BL262" s="1722"/>
      <c r="BM262" s="1722"/>
      <c r="BN262" s="1722"/>
      <c r="BO262" s="1722"/>
      <c r="BP262" s="1722"/>
      <c r="BQ262" s="1722"/>
      <c r="BR262" s="1723" t="str">
        <f>BS248</f>
        <v>Pas de mesures nécessaires.</v>
      </c>
      <c r="BS262" s="1723" t="str">
        <f>BS248</f>
        <v>Pas de mesures nécessaires.</v>
      </c>
      <c r="BT262" s="1723" t="str">
        <f>BS248</f>
        <v>Pas de mesures nécessaires.</v>
      </c>
      <c r="BU262" s="1723" t="str">
        <f>BS248</f>
        <v>Pas de mesures nécessaires.</v>
      </c>
      <c r="BV262" s="1723" t="s">
        <v>37</v>
      </c>
      <c r="BW262" s="1723" t="s">
        <v>37</v>
      </c>
      <c r="BX262" s="1724"/>
      <c r="BY262" s="1721" t="str">
        <f>BY261</f>
        <v>P4</v>
      </c>
      <c r="BZ262" s="1721" t="s">
        <v>97</v>
      </c>
      <c r="CA262" s="1721" t="s">
        <v>97</v>
      </c>
      <c r="CB262" s="1721" t="s">
        <v>97</v>
      </c>
      <c r="CC262" s="1723" t="s">
        <v>37</v>
      </c>
      <c r="CD262" s="1724"/>
      <c r="EQ262" s="36"/>
      <c r="ER262" s="36"/>
      <c r="ES262" s="36"/>
      <c r="ET262" s="77"/>
      <c r="EU262" s="77"/>
      <c r="EV262" s="77"/>
      <c r="EW262" s="77"/>
      <c r="EX262" s="77"/>
      <c r="EY262" s="77"/>
      <c r="EZ262" s="77"/>
      <c r="FA262" s="77"/>
      <c r="FB262" s="77"/>
      <c r="FC262" s="77"/>
      <c r="FD262" s="77"/>
      <c r="FE262" s="77"/>
      <c r="FF262" s="77"/>
      <c r="FG262" s="77"/>
      <c r="FH262" s="77"/>
      <c r="FI262" s="77"/>
      <c r="FJ262" s="77"/>
      <c r="FK262" s="77"/>
      <c r="FL262" s="77"/>
      <c r="FM262" s="77"/>
      <c r="FN262" s="77"/>
      <c r="FO262" s="589"/>
      <c r="FP262" s="589"/>
      <c r="FQ262" s="77"/>
      <c r="FR262" s="77"/>
      <c r="FS262" s="77"/>
      <c r="FT262" s="77"/>
      <c r="FU262" s="77"/>
      <c r="FV262" s="77"/>
      <c r="FW262" s="77"/>
      <c r="FX262" s="589"/>
      <c r="FY262" s="589"/>
      <c r="FZ262" s="77"/>
      <c r="GA262" s="77"/>
      <c r="GB262" s="77"/>
      <c r="GC262" s="77"/>
      <c r="GD262" s="77"/>
      <c r="GE262" s="77"/>
      <c r="GF262" s="589"/>
      <c r="GG262" s="589"/>
      <c r="GH262" s="77"/>
      <c r="GI262" s="77"/>
      <c r="GJ262" s="77"/>
      <c r="GK262" s="77"/>
      <c r="GL262" s="77"/>
      <c r="GM262" s="77"/>
      <c r="GN262" s="77"/>
      <c r="GO262" s="589"/>
      <c r="GP262" s="589"/>
      <c r="GQ262" s="77"/>
      <c r="GR262" s="77"/>
      <c r="GS262" s="77"/>
      <c r="GT262" s="77"/>
      <c r="GU262" s="77"/>
      <c r="GV262" s="77"/>
      <c r="GW262" s="77"/>
      <c r="GX262" s="77"/>
      <c r="GY262" s="77"/>
      <c r="GZ262" s="77"/>
      <c r="HA262" s="77"/>
      <c r="HB262" s="77"/>
      <c r="HC262" s="77"/>
      <c r="HD262" s="77"/>
      <c r="HE262" s="77"/>
      <c r="HF262" s="77"/>
      <c r="HG262" s="77"/>
      <c r="HH262" s="77"/>
      <c r="HI262" s="77"/>
      <c r="HJ262" s="77"/>
      <c r="HK262" s="77"/>
      <c r="HL262" s="77"/>
      <c r="HM262" s="77"/>
      <c r="HN262" s="77"/>
      <c r="HO262" s="77"/>
      <c r="HP262" s="77"/>
      <c r="HQ262" s="77"/>
      <c r="HR262" s="77"/>
      <c r="HS262" s="77"/>
      <c r="HT262" s="77"/>
      <c r="HU262" s="77"/>
      <c r="HV262" s="77"/>
      <c r="HW262" s="77"/>
      <c r="HX262" s="77"/>
      <c r="HY262" s="77"/>
      <c r="HZ262" s="77"/>
      <c r="IA262" s="77"/>
      <c r="IB262" s="77"/>
      <c r="IC262" s="77"/>
      <c r="ID262" s="77"/>
      <c r="IE262" s="77"/>
      <c r="IF262" s="77"/>
      <c r="IG262" s="77"/>
      <c r="IH262" s="77"/>
      <c r="II262" s="77"/>
      <c r="IJ262" s="77"/>
      <c r="IK262" s="77"/>
      <c r="IL262" s="77"/>
      <c r="IM262" s="77"/>
      <c r="IN262" s="77"/>
      <c r="IO262" s="77"/>
      <c r="IP262" s="77"/>
      <c r="IQ262" s="77"/>
      <c r="IR262" s="77"/>
      <c r="IS262" s="77"/>
      <c r="IT262" s="77"/>
      <c r="IU262" s="77"/>
      <c r="IV262" s="77"/>
      <c r="IW262" s="77"/>
      <c r="IX262" s="77"/>
      <c r="IY262" s="77"/>
      <c r="IZ262" s="77"/>
      <c r="JA262" s="77"/>
      <c r="JB262" s="77"/>
      <c r="JC262" s="77"/>
      <c r="JD262" s="77"/>
      <c r="JE262" s="77"/>
      <c r="JF262" s="77"/>
      <c r="JG262" s="77"/>
      <c r="JH262" s="77"/>
      <c r="JI262" s="77"/>
      <c r="JJ262" s="77"/>
      <c r="JK262" s="77"/>
      <c r="JL262" s="77"/>
      <c r="JM262" s="77"/>
      <c r="JN262" s="77"/>
      <c r="JO262" s="77"/>
      <c r="JP262" s="77"/>
      <c r="JQ262" s="77"/>
      <c r="JR262" s="77"/>
      <c r="JS262" s="77"/>
      <c r="JT262" s="77"/>
      <c r="JU262" s="77"/>
      <c r="JV262" s="77"/>
      <c r="JW262" s="77"/>
      <c r="JX262" s="77"/>
      <c r="JY262" s="77"/>
      <c r="JZ262" s="77"/>
      <c r="KA262" s="77"/>
      <c r="KB262" s="77"/>
      <c r="KC262" s="77"/>
      <c r="KD262" s="77"/>
      <c r="KE262" s="77"/>
      <c r="KF262" s="77"/>
      <c r="KG262" s="77"/>
      <c r="KH262" s="77"/>
      <c r="KI262" s="77"/>
      <c r="KJ262" s="77"/>
      <c r="KK262" s="77"/>
      <c r="KL262" s="77"/>
      <c r="KM262" s="77"/>
      <c r="KN262" s="77"/>
      <c r="KO262" s="77"/>
      <c r="KP262" s="77"/>
      <c r="KQ262" s="77"/>
      <c r="KR262" s="77"/>
      <c r="KS262" s="77"/>
      <c r="KT262" s="77"/>
      <c r="KU262" s="77"/>
      <c r="KV262" s="77"/>
      <c r="KW262" s="77"/>
      <c r="KX262" s="77"/>
      <c r="KY262" s="77"/>
      <c r="KZ262" s="77"/>
      <c r="LA262" s="77"/>
      <c r="LB262" s="77"/>
      <c r="LC262" s="77"/>
      <c r="LD262" s="77"/>
      <c r="LE262" s="77"/>
      <c r="LF262" s="77"/>
      <c r="LG262" s="77"/>
      <c r="LH262" s="77"/>
      <c r="LI262" s="77"/>
      <c r="LJ262" s="77"/>
      <c r="LK262" s="77"/>
      <c r="LL262" s="77"/>
      <c r="LM262" s="77"/>
      <c r="LN262" s="77"/>
      <c r="LO262" s="77"/>
      <c r="LP262" s="77"/>
    </row>
    <row r="263" spans="6:328" s="4" customFormat="1" ht="15" hidden="1" outlineLevel="1">
      <c r="F263" s="64"/>
      <c r="G263" s="22"/>
      <c r="H263" s="22"/>
      <c r="I263" s="22"/>
      <c r="L263" s="6"/>
      <c r="Z263" s="7"/>
      <c r="AD263" s="7"/>
      <c r="AF263" s="8"/>
      <c r="AT263" s="77"/>
      <c r="AU263" s="77"/>
      <c r="AV263" s="77"/>
      <c r="AW263" s="77"/>
      <c r="AX263" s="77"/>
      <c r="AY263" s="77"/>
      <c r="AZ263" s="77"/>
      <c r="BA263" s="77"/>
      <c r="BB263" s="77"/>
      <c r="BC263" s="77"/>
      <c r="BD263" s="77"/>
      <c r="BE263" s="77"/>
      <c r="BF263" s="77"/>
      <c r="BG263" s="77"/>
      <c r="BH263" s="77"/>
      <c r="BI263" s="77"/>
      <c r="BJ263" s="77"/>
      <c r="BK263" s="77"/>
      <c r="BL263" s="77"/>
      <c r="BM263" s="77"/>
      <c r="BN263" s="77"/>
      <c r="BO263" s="77"/>
      <c r="BP263" s="77"/>
      <c r="BQ263" s="77"/>
      <c r="EQ263" s="36"/>
      <c r="ER263" s="36"/>
      <c r="ES263" s="36"/>
      <c r="ET263" s="77"/>
      <c r="EU263" s="77"/>
      <c r="EV263" s="77"/>
      <c r="EW263" s="77"/>
      <c r="EX263" s="77"/>
      <c r="EY263" s="77"/>
      <c r="EZ263" s="77"/>
      <c r="FA263" s="77"/>
      <c r="FB263" s="77"/>
      <c r="FC263" s="77"/>
      <c r="FD263" s="77"/>
      <c r="FE263" s="77"/>
      <c r="FF263" s="77"/>
      <c r="FG263" s="77"/>
      <c r="FH263" s="77"/>
      <c r="FI263" s="77"/>
      <c r="FJ263" s="77"/>
      <c r="FK263" s="77"/>
      <c r="FL263" s="77"/>
      <c r="FM263" s="77"/>
      <c r="FN263" s="77"/>
      <c r="FO263" s="589"/>
      <c r="FP263" s="589"/>
      <c r="FQ263" s="77"/>
      <c r="FR263" s="77"/>
      <c r="FS263" s="77"/>
      <c r="FT263" s="77"/>
      <c r="FU263" s="77"/>
      <c r="FV263" s="77"/>
      <c r="FW263" s="77"/>
      <c r="FX263" s="589"/>
      <c r="FY263" s="589"/>
      <c r="FZ263" s="77"/>
      <c r="GA263" s="77"/>
      <c r="GB263" s="77"/>
      <c r="GC263" s="77"/>
      <c r="GD263" s="77"/>
      <c r="GE263" s="77"/>
      <c r="GF263" s="589"/>
      <c r="GG263" s="589"/>
      <c r="GH263" s="77"/>
      <c r="GI263" s="77"/>
      <c r="GJ263" s="77"/>
      <c r="GK263" s="77"/>
      <c r="GL263" s="77"/>
      <c r="GM263" s="77"/>
      <c r="GN263" s="77"/>
      <c r="GO263" s="589"/>
      <c r="GP263" s="589"/>
      <c r="GQ263" s="77"/>
      <c r="GR263" s="77"/>
      <c r="GS263" s="77"/>
      <c r="GT263" s="77"/>
      <c r="GU263" s="77"/>
      <c r="GV263" s="77"/>
      <c r="GW263" s="77"/>
      <c r="GX263" s="77"/>
      <c r="GY263" s="77"/>
      <c r="GZ263" s="77"/>
      <c r="HA263" s="77"/>
      <c r="HB263" s="77"/>
      <c r="HC263" s="77"/>
      <c r="HD263" s="77"/>
      <c r="HE263" s="77"/>
      <c r="HF263" s="77"/>
      <c r="HG263" s="77"/>
      <c r="HH263" s="77"/>
      <c r="HI263" s="77"/>
      <c r="HJ263" s="77"/>
      <c r="HK263" s="77"/>
      <c r="HL263" s="77"/>
      <c r="HM263" s="77"/>
      <c r="HN263" s="77"/>
      <c r="HO263" s="77"/>
      <c r="HP263" s="77"/>
      <c r="HQ263" s="77"/>
      <c r="HR263" s="77"/>
      <c r="HS263" s="77"/>
      <c r="HT263" s="77"/>
      <c r="HU263" s="77"/>
      <c r="HV263" s="77"/>
      <c r="HW263" s="77"/>
      <c r="HX263" s="77"/>
      <c r="HY263" s="77"/>
      <c r="HZ263" s="77"/>
      <c r="IA263" s="77"/>
      <c r="IB263" s="77"/>
      <c r="IC263" s="77"/>
      <c r="ID263" s="77"/>
      <c r="IE263" s="77"/>
      <c r="IF263" s="77"/>
      <c r="IG263" s="77"/>
      <c r="IH263" s="77"/>
      <c r="II263" s="77"/>
      <c r="IJ263" s="77"/>
      <c r="IK263" s="77"/>
      <c r="IL263" s="77"/>
      <c r="IM263" s="77"/>
      <c r="IN263" s="77"/>
      <c r="IO263" s="77"/>
      <c r="IP263" s="77"/>
      <c r="IQ263" s="77"/>
      <c r="IR263" s="77"/>
      <c r="IS263" s="77"/>
      <c r="IT263" s="77"/>
      <c r="IU263" s="77"/>
      <c r="IV263" s="77"/>
      <c r="IW263" s="77"/>
      <c r="IX263" s="77"/>
      <c r="IY263" s="77"/>
      <c r="IZ263" s="77"/>
      <c r="JA263" s="77"/>
      <c r="JB263" s="77"/>
      <c r="JC263" s="77"/>
      <c r="JD263" s="77"/>
      <c r="JE263" s="77"/>
      <c r="JF263" s="77"/>
      <c r="JG263" s="77"/>
      <c r="JH263" s="77"/>
      <c r="JI263" s="77"/>
      <c r="JJ263" s="77"/>
      <c r="JK263" s="77"/>
      <c r="JL263" s="77"/>
      <c r="JM263" s="77"/>
      <c r="JN263" s="77"/>
      <c r="JO263" s="77"/>
      <c r="JP263" s="77"/>
      <c r="JQ263" s="77"/>
      <c r="JR263" s="77"/>
      <c r="JS263" s="77"/>
      <c r="JT263" s="77"/>
      <c r="JU263" s="77"/>
      <c r="JV263" s="77"/>
      <c r="JW263" s="77"/>
      <c r="JX263" s="77"/>
      <c r="JY263" s="77"/>
      <c r="JZ263" s="77"/>
      <c r="KA263" s="77"/>
      <c r="KB263" s="77"/>
      <c r="KC263" s="77"/>
      <c r="KD263" s="77"/>
      <c r="KE263" s="77"/>
      <c r="KF263" s="77"/>
      <c r="KG263" s="77"/>
      <c r="KH263" s="77"/>
      <c r="KI263" s="77"/>
      <c r="KJ263" s="77"/>
      <c r="KK263" s="77"/>
      <c r="KL263" s="77"/>
      <c r="KM263" s="77"/>
      <c r="KN263" s="77"/>
      <c r="KO263" s="77"/>
      <c r="KP263" s="77"/>
      <c r="KQ263" s="77"/>
      <c r="KR263" s="77"/>
      <c r="KS263" s="77"/>
      <c r="KT263" s="77"/>
      <c r="KU263" s="77"/>
      <c r="KV263" s="77"/>
      <c r="KW263" s="77"/>
      <c r="KX263" s="77"/>
      <c r="KY263" s="77"/>
      <c r="KZ263" s="77"/>
      <c r="LA263" s="77"/>
      <c r="LB263" s="77"/>
      <c r="LC263" s="77"/>
      <c r="LD263" s="77"/>
      <c r="LE263" s="77"/>
      <c r="LF263" s="77"/>
      <c r="LG263" s="77"/>
      <c r="LH263" s="77"/>
      <c r="LI263" s="77"/>
      <c r="LJ263" s="77"/>
      <c r="LK263" s="77"/>
      <c r="LL263" s="77"/>
      <c r="LM263" s="77"/>
      <c r="LN263" s="77"/>
      <c r="LO263" s="77"/>
      <c r="LP263" s="77"/>
    </row>
    <row r="264" spans="6:328" s="4" customFormat="1" ht="15" hidden="1" outlineLevel="1">
      <c r="F264" s="64"/>
      <c r="H264" s="5"/>
      <c r="L264" s="6"/>
      <c r="R264" s="7"/>
      <c r="Z264" s="7"/>
      <c r="AD264" s="7"/>
      <c r="AF264" s="8"/>
      <c r="AT264" s="77"/>
      <c r="AU264" s="77"/>
      <c r="AV264" s="77"/>
      <c r="AW264" s="77"/>
      <c r="AX264" s="77"/>
      <c r="AY264" s="77"/>
      <c r="AZ264" s="77"/>
      <c r="BA264" s="77"/>
      <c r="BB264" s="77"/>
      <c r="BC264" s="77"/>
      <c r="BD264" s="77"/>
      <c r="BE264" s="77"/>
      <c r="BF264" s="77"/>
      <c r="BG264" s="77"/>
      <c r="BH264" s="77"/>
      <c r="BI264" s="77"/>
      <c r="BJ264" s="77"/>
      <c r="BK264" s="77"/>
      <c r="BL264" s="77"/>
      <c r="BM264" s="77"/>
      <c r="BN264" s="77"/>
      <c r="BO264" s="77"/>
      <c r="BP264" s="77"/>
      <c r="BQ264" s="77"/>
      <c r="EQ264" s="36"/>
      <c r="ER264" s="36"/>
      <c r="ES264" s="36"/>
      <c r="ET264" s="77"/>
      <c r="EU264" s="77"/>
      <c r="EV264" s="77"/>
      <c r="EW264" s="77"/>
      <c r="EX264" s="77"/>
      <c r="EY264" s="77"/>
      <c r="EZ264" s="77"/>
      <c r="FA264" s="77"/>
      <c r="FB264" s="77"/>
      <c r="FC264" s="77"/>
      <c r="FD264" s="77"/>
      <c r="FE264" s="77"/>
      <c r="FF264" s="77"/>
      <c r="FG264" s="77"/>
      <c r="FH264" s="77"/>
      <c r="FI264" s="77"/>
      <c r="FJ264" s="77"/>
      <c r="FK264" s="77"/>
      <c r="FL264" s="77"/>
      <c r="FM264" s="77"/>
      <c r="FN264" s="77"/>
      <c r="FO264" s="589"/>
      <c r="FP264" s="589"/>
      <c r="FQ264" s="77"/>
      <c r="FR264" s="77"/>
      <c r="FS264" s="77"/>
      <c r="FT264" s="77"/>
      <c r="FU264" s="77"/>
      <c r="FV264" s="77"/>
      <c r="FW264" s="77"/>
      <c r="FX264" s="589"/>
      <c r="FY264" s="589"/>
      <c r="FZ264" s="77"/>
      <c r="GA264" s="77"/>
      <c r="GB264" s="77"/>
      <c r="GC264" s="77"/>
      <c r="GD264" s="77"/>
      <c r="GE264" s="77"/>
      <c r="GF264" s="589"/>
      <c r="GG264" s="589"/>
      <c r="GH264" s="77"/>
      <c r="GI264" s="77"/>
      <c r="GJ264" s="77"/>
      <c r="GK264" s="77"/>
      <c r="GL264" s="77"/>
      <c r="GM264" s="77"/>
      <c r="GN264" s="77"/>
      <c r="GO264" s="589"/>
      <c r="GP264" s="589"/>
      <c r="GQ264" s="77"/>
      <c r="GR264" s="77"/>
      <c r="GS264" s="77"/>
      <c r="GT264" s="77"/>
      <c r="GU264" s="77"/>
      <c r="GV264" s="77"/>
      <c r="GW264" s="77"/>
      <c r="GX264" s="77"/>
      <c r="GY264" s="77"/>
      <c r="GZ264" s="77"/>
      <c r="HA264" s="77"/>
      <c r="HB264" s="77"/>
      <c r="HC264" s="77"/>
      <c r="HD264" s="77"/>
      <c r="HE264" s="77"/>
      <c r="HF264" s="77"/>
      <c r="HG264" s="77"/>
      <c r="HH264" s="77"/>
      <c r="HI264" s="77"/>
      <c r="HJ264" s="77"/>
      <c r="HK264" s="77"/>
      <c r="HL264" s="77"/>
      <c r="HM264" s="77"/>
      <c r="HN264" s="77"/>
      <c r="HO264" s="77"/>
      <c r="HP264" s="77"/>
      <c r="HQ264" s="77"/>
      <c r="HR264" s="77"/>
      <c r="HS264" s="77"/>
      <c r="HT264" s="77"/>
      <c r="HU264" s="77"/>
      <c r="HV264" s="77"/>
      <c r="HW264" s="77"/>
      <c r="HX264" s="77"/>
      <c r="HY264" s="77"/>
      <c r="HZ264" s="77"/>
      <c r="IA264" s="77"/>
      <c r="IB264" s="77"/>
      <c r="IC264" s="77"/>
      <c r="ID264" s="77"/>
      <c r="IE264" s="77"/>
      <c r="IF264" s="77"/>
      <c r="IG264" s="77"/>
      <c r="IH264" s="77"/>
      <c r="II264" s="77"/>
      <c r="IJ264" s="77"/>
      <c r="IK264" s="77"/>
      <c r="IL264" s="77"/>
      <c r="IM264" s="77"/>
      <c r="IN264" s="77"/>
      <c r="IO264" s="77"/>
      <c r="IP264" s="77"/>
      <c r="IQ264" s="77"/>
      <c r="IR264" s="77"/>
      <c r="IS264" s="77"/>
      <c r="IT264" s="77"/>
      <c r="IU264" s="77"/>
      <c r="IV264" s="77"/>
      <c r="IW264" s="77"/>
      <c r="IX264" s="77"/>
      <c r="IY264" s="77"/>
      <c r="IZ264" s="77"/>
      <c r="JA264" s="77"/>
      <c r="JB264" s="77"/>
      <c r="JC264" s="77"/>
      <c r="JD264" s="77"/>
      <c r="JE264" s="77"/>
      <c r="JF264" s="77"/>
      <c r="JG264" s="77"/>
      <c r="JH264" s="77"/>
      <c r="JI264" s="77"/>
      <c r="JJ264" s="77"/>
      <c r="JK264" s="77"/>
      <c r="JL264" s="77"/>
      <c r="JM264" s="77"/>
      <c r="JN264" s="77"/>
      <c r="JO264" s="77"/>
      <c r="JP264" s="77"/>
      <c r="JQ264" s="77"/>
      <c r="JR264" s="77"/>
      <c r="JS264" s="77"/>
      <c r="JT264" s="77"/>
      <c r="JU264" s="77"/>
      <c r="JV264" s="77"/>
      <c r="JW264" s="77"/>
      <c r="JX264" s="77"/>
      <c r="JY264" s="77"/>
      <c r="JZ264" s="77"/>
      <c r="KA264" s="77"/>
      <c r="KB264" s="77"/>
      <c r="KC264" s="77"/>
      <c r="KD264" s="77"/>
      <c r="KE264" s="77"/>
      <c r="KF264" s="77"/>
      <c r="KG264" s="77"/>
      <c r="KH264" s="77"/>
      <c r="KI264" s="77"/>
      <c r="KJ264" s="77"/>
      <c r="KK264" s="77"/>
      <c r="KL264" s="77"/>
      <c r="KM264" s="77"/>
      <c r="KN264" s="77"/>
      <c r="KO264" s="77"/>
      <c r="KP264" s="77"/>
      <c r="KQ264" s="77"/>
      <c r="KR264" s="77"/>
      <c r="KS264" s="77"/>
      <c r="KT264" s="77"/>
      <c r="KU264" s="77"/>
      <c r="KV264" s="77"/>
      <c r="KW264" s="77"/>
      <c r="KX264" s="77"/>
      <c r="KY264" s="77"/>
      <c r="KZ264" s="77"/>
      <c r="LA264" s="77"/>
      <c r="LB264" s="77"/>
      <c r="LC264" s="77"/>
      <c r="LD264" s="77"/>
      <c r="LE264" s="77"/>
      <c r="LF264" s="77"/>
      <c r="LG264" s="77"/>
      <c r="LH264" s="77"/>
      <c r="LI264" s="77"/>
      <c r="LJ264" s="77"/>
      <c r="LK264" s="77"/>
      <c r="LL264" s="77"/>
      <c r="LM264" s="77"/>
      <c r="LN264" s="77"/>
      <c r="LO264" s="77"/>
      <c r="LP264" s="77"/>
    </row>
    <row r="265" spans="6:328" s="4" customFormat="1" ht="15" hidden="1" outlineLevel="1">
      <c r="F265" s="64"/>
      <c r="H265" s="5"/>
      <c r="L265" s="6"/>
      <c r="R265" s="7"/>
      <c r="Z265" s="7"/>
      <c r="AD265" s="7"/>
      <c r="AF265" s="8"/>
      <c r="AT265" s="77"/>
      <c r="AU265" s="77"/>
      <c r="AV265" s="77"/>
      <c r="AW265" s="77"/>
      <c r="AX265" s="77"/>
      <c r="AY265" s="77"/>
      <c r="AZ265" s="77"/>
      <c r="BA265" s="77"/>
      <c r="BB265" s="77"/>
      <c r="BC265" s="77"/>
      <c r="BD265" s="77"/>
      <c r="BE265" s="77"/>
      <c r="BF265" s="77"/>
      <c r="BG265" s="77"/>
      <c r="BH265" s="77"/>
      <c r="BI265" s="77"/>
      <c r="BJ265" s="77"/>
      <c r="BK265" s="77"/>
      <c r="BL265" s="77"/>
      <c r="BM265" s="77"/>
      <c r="BN265" s="77"/>
      <c r="BO265" s="77"/>
      <c r="BP265" s="77"/>
      <c r="BQ265" s="77"/>
      <c r="EQ265" s="36"/>
      <c r="ER265" s="36"/>
      <c r="ES265" s="36"/>
      <c r="ET265" s="77"/>
      <c r="EU265" s="77"/>
      <c r="EV265" s="77"/>
      <c r="EW265" s="77"/>
      <c r="EX265" s="77"/>
      <c r="EY265" s="77"/>
      <c r="EZ265" s="77"/>
      <c r="FA265" s="77"/>
      <c r="FB265" s="77"/>
      <c r="FC265" s="77"/>
      <c r="FD265" s="77"/>
      <c r="FE265" s="77"/>
      <c r="FF265" s="77"/>
      <c r="FG265" s="77"/>
      <c r="FH265" s="77"/>
      <c r="FI265" s="77"/>
      <c r="FJ265" s="77"/>
      <c r="FK265" s="77"/>
      <c r="FL265" s="77"/>
      <c r="FM265" s="77"/>
      <c r="FN265" s="77"/>
      <c r="FO265" s="589"/>
      <c r="FP265" s="589"/>
      <c r="FQ265" s="77"/>
      <c r="FR265" s="77"/>
      <c r="FS265" s="77"/>
      <c r="FT265" s="77"/>
      <c r="FU265" s="77"/>
      <c r="FV265" s="77"/>
      <c r="FW265" s="77"/>
      <c r="FX265" s="589"/>
      <c r="FY265" s="589"/>
      <c r="FZ265" s="77"/>
      <c r="GA265" s="77"/>
      <c r="GB265" s="77"/>
      <c r="GC265" s="77"/>
      <c r="GD265" s="77"/>
      <c r="GE265" s="77"/>
      <c r="GF265" s="589"/>
      <c r="GG265" s="589"/>
      <c r="GH265" s="77"/>
      <c r="GI265" s="77"/>
      <c r="GJ265" s="77"/>
      <c r="GK265" s="77"/>
      <c r="GL265" s="77"/>
      <c r="GM265" s="77"/>
      <c r="GN265" s="77"/>
      <c r="GO265" s="589"/>
      <c r="GP265" s="589"/>
      <c r="GQ265" s="77"/>
      <c r="GR265" s="77"/>
      <c r="GS265" s="77"/>
      <c r="GT265" s="77"/>
      <c r="GU265" s="77"/>
      <c r="GV265" s="77"/>
      <c r="GW265" s="77"/>
      <c r="GX265" s="77"/>
      <c r="GY265" s="77"/>
      <c r="GZ265" s="77"/>
      <c r="HA265" s="77"/>
      <c r="HB265" s="77"/>
      <c r="HC265" s="77"/>
      <c r="HD265" s="77"/>
      <c r="HE265" s="77"/>
      <c r="HF265" s="77"/>
      <c r="HG265" s="77"/>
      <c r="HH265" s="77"/>
      <c r="HI265" s="77"/>
      <c r="HJ265" s="77"/>
      <c r="HK265" s="77"/>
      <c r="HL265" s="77"/>
      <c r="HM265" s="77"/>
      <c r="HN265" s="77"/>
      <c r="HO265" s="77"/>
      <c r="HP265" s="77"/>
      <c r="HQ265" s="77"/>
      <c r="HR265" s="77"/>
      <c r="HS265" s="77"/>
      <c r="HT265" s="77"/>
      <c r="HU265" s="77"/>
      <c r="HV265" s="77"/>
      <c r="HW265" s="77"/>
      <c r="HX265" s="77"/>
      <c r="HY265" s="77"/>
      <c r="HZ265" s="77"/>
      <c r="IA265" s="77"/>
      <c r="IB265" s="77"/>
      <c r="IC265" s="77"/>
      <c r="ID265" s="77"/>
      <c r="IE265" s="77"/>
      <c r="IF265" s="77"/>
      <c r="IG265" s="77"/>
      <c r="IH265" s="77"/>
      <c r="II265" s="77"/>
      <c r="IJ265" s="77"/>
      <c r="IK265" s="77"/>
      <c r="IL265" s="77"/>
      <c r="IM265" s="77"/>
      <c r="IN265" s="77"/>
      <c r="IO265" s="77"/>
      <c r="IP265" s="77"/>
      <c r="IQ265" s="77"/>
      <c r="IR265" s="77"/>
      <c r="IS265" s="77"/>
      <c r="IT265" s="77"/>
      <c r="IU265" s="77"/>
      <c r="IV265" s="77"/>
      <c r="IW265" s="77"/>
      <c r="IX265" s="77"/>
      <c r="IY265" s="77"/>
      <c r="IZ265" s="77"/>
      <c r="JA265" s="77"/>
      <c r="JB265" s="77"/>
      <c r="JC265" s="77"/>
      <c r="JD265" s="77"/>
      <c r="JE265" s="77"/>
      <c r="JF265" s="77"/>
      <c r="JG265" s="77"/>
      <c r="JH265" s="77"/>
      <c r="JI265" s="77"/>
      <c r="JJ265" s="77"/>
      <c r="JK265" s="77"/>
      <c r="JL265" s="77"/>
      <c r="JM265" s="77"/>
      <c r="JN265" s="77"/>
      <c r="JO265" s="77"/>
      <c r="JP265" s="77"/>
      <c r="JQ265" s="77"/>
      <c r="JR265" s="77"/>
      <c r="JS265" s="77"/>
      <c r="JT265" s="77"/>
      <c r="JU265" s="77"/>
      <c r="JV265" s="77"/>
      <c r="JW265" s="77"/>
      <c r="JX265" s="77"/>
      <c r="JY265" s="77"/>
      <c r="JZ265" s="77"/>
      <c r="KA265" s="77"/>
      <c r="KB265" s="77"/>
      <c r="KC265" s="77"/>
      <c r="KD265" s="77"/>
      <c r="KE265" s="77"/>
      <c r="KF265" s="77"/>
      <c r="KG265" s="77"/>
      <c r="KH265" s="77"/>
      <c r="KI265" s="77"/>
      <c r="KJ265" s="77"/>
      <c r="KK265" s="77"/>
      <c r="KL265" s="77"/>
      <c r="KM265" s="77"/>
      <c r="KN265" s="77"/>
      <c r="KO265" s="77"/>
      <c r="KP265" s="77"/>
      <c r="KQ265" s="77"/>
      <c r="KR265" s="77"/>
      <c r="KS265" s="77"/>
      <c r="KT265" s="77"/>
      <c r="KU265" s="77"/>
      <c r="KV265" s="77"/>
      <c r="KW265" s="77"/>
      <c r="KX265" s="77"/>
      <c r="KY265" s="77"/>
      <c r="KZ265" s="77"/>
      <c r="LA265" s="77"/>
      <c r="LB265" s="77"/>
      <c r="LC265" s="77"/>
      <c r="LD265" s="77"/>
      <c r="LE265" s="77"/>
      <c r="LF265" s="77"/>
      <c r="LG265" s="77"/>
      <c r="LH265" s="77"/>
      <c r="LI265" s="77"/>
      <c r="LJ265" s="77"/>
      <c r="LK265" s="77"/>
      <c r="LL265" s="77"/>
      <c r="LM265" s="77"/>
      <c r="LN265" s="77"/>
      <c r="LO265" s="77"/>
      <c r="LP265" s="77"/>
    </row>
    <row r="266" spans="6:328" s="18" customFormat="1" ht="15" collapsed="1">
      <c r="F266" s="17"/>
      <c r="H266" s="19"/>
      <c r="L266" s="6"/>
      <c r="R266" s="7"/>
      <c r="Z266" s="7"/>
      <c r="AD266" s="7"/>
      <c r="AF266" s="20"/>
      <c r="AT266" s="40"/>
      <c r="AU266" s="40"/>
      <c r="AV266" s="40"/>
      <c r="AW266" s="40"/>
      <c r="AX266" s="40"/>
      <c r="AY266" s="40"/>
      <c r="AZ266" s="40"/>
      <c r="BA266" s="40"/>
      <c r="BB266" s="40"/>
      <c r="BC266" s="40"/>
      <c r="BD266" s="40"/>
      <c r="BE266" s="40"/>
      <c r="BF266" s="40"/>
      <c r="BG266" s="40"/>
      <c r="BI266" s="40"/>
      <c r="BJ266" s="40"/>
      <c r="BK266" s="40"/>
      <c r="BL266" s="40"/>
      <c r="BM266" s="40"/>
      <c r="BN266" s="40"/>
      <c r="BO266" s="40"/>
      <c r="BP266" s="40"/>
      <c r="BQ266" s="40"/>
      <c r="EQ266" s="36"/>
      <c r="ER266" s="36"/>
      <c r="ES266" s="36"/>
      <c r="ET266" s="40"/>
      <c r="EU266" s="40"/>
      <c r="EV266" s="40"/>
      <c r="EW266" s="40"/>
      <c r="EX266" s="40"/>
      <c r="EY266" s="40"/>
      <c r="EZ266" s="40"/>
      <c r="FA266" s="40"/>
      <c r="FB266" s="40"/>
      <c r="FC266" s="40"/>
      <c r="FD266" s="40"/>
      <c r="FE266" s="40"/>
      <c r="FF266" s="40"/>
      <c r="FG266" s="40"/>
      <c r="FH266" s="40"/>
      <c r="FI266" s="40"/>
      <c r="FJ266" s="40"/>
      <c r="FK266" s="40"/>
      <c r="FL266" s="40"/>
      <c r="FM266" s="40"/>
      <c r="FN266" s="40"/>
      <c r="FO266" s="590"/>
      <c r="FP266" s="590"/>
      <c r="FQ266" s="40"/>
      <c r="FR266" s="40"/>
      <c r="FS266" s="40"/>
      <c r="FT266" s="40"/>
      <c r="FU266" s="40"/>
      <c r="FV266" s="40"/>
      <c r="FW266" s="40"/>
      <c r="FX266" s="590"/>
      <c r="FY266" s="590"/>
      <c r="FZ266" s="40"/>
      <c r="GA266" s="40"/>
      <c r="GB266" s="40"/>
      <c r="GC266" s="40"/>
      <c r="GD266" s="40"/>
      <c r="GE266" s="40"/>
      <c r="GF266" s="590"/>
      <c r="GG266" s="590"/>
      <c r="GH266" s="40"/>
      <c r="GI266" s="40"/>
      <c r="GJ266" s="40"/>
      <c r="GK266" s="40"/>
      <c r="GL266" s="40"/>
      <c r="GM266" s="40"/>
      <c r="GN266" s="40"/>
      <c r="GO266" s="590"/>
      <c r="GP266" s="590"/>
      <c r="GQ266" s="40"/>
      <c r="GR266" s="40"/>
      <c r="GS266" s="40"/>
      <c r="GT266" s="40"/>
      <c r="GU266" s="40"/>
      <c r="GV266" s="40"/>
      <c r="GW266" s="40"/>
      <c r="GX266" s="40"/>
      <c r="GY266" s="40"/>
      <c r="GZ266" s="40"/>
      <c r="HA266" s="40"/>
      <c r="HB266" s="40"/>
      <c r="HC266" s="40"/>
      <c r="HD266" s="40"/>
      <c r="HE266" s="40"/>
      <c r="HF266" s="40"/>
      <c r="HG266" s="40"/>
      <c r="HH266" s="40"/>
      <c r="HI266" s="40"/>
      <c r="HJ266" s="40"/>
      <c r="HK266" s="40"/>
      <c r="HL266" s="40"/>
      <c r="HM266" s="40"/>
      <c r="HN266" s="40"/>
      <c r="HO266" s="40"/>
      <c r="HP266" s="40"/>
      <c r="HQ266" s="40"/>
      <c r="HR266" s="40"/>
      <c r="HS266" s="40"/>
      <c r="HT266" s="40"/>
      <c r="HU266" s="40"/>
      <c r="HV266" s="40"/>
      <c r="HW266" s="40"/>
      <c r="HX266" s="40"/>
      <c r="HY266" s="40"/>
      <c r="HZ266" s="40"/>
      <c r="IA266" s="40"/>
      <c r="IB266" s="40"/>
      <c r="IC266" s="40"/>
      <c r="ID266" s="40"/>
      <c r="IE266" s="40"/>
      <c r="IF266" s="40"/>
      <c r="IG266" s="40"/>
      <c r="IH266" s="40"/>
      <c r="II266" s="40"/>
      <c r="IJ266" s="40"/>
      <c r="IK266" s="40"/>
      <c r="IL266" s="40"/>
      <c r="IM266" s="40"/>
      <c r="IN266" s="40"/>
      <c r="IO266" s="40"/>
      <c r="IP266" s="40"/>
      <c r="IQ266" s="40"/>
      <c r="IR266" s="40"/>
      <c r="IS266" s="40"/>
      <c r="IT266" s="40"/>
      <c r="IU266" s="40"/>
      <c r="IV266" s="40"/>
      <c r="IW266" s="40"/>
      <c r="IX266" s="40"/>
      <c r="IY266" s="40"/>
      <c r="IZ266" s="40"/>
      <c r="JA266" s="40"/>
      <c r="JB266" s="40"/>
      <c r="JC266" s="40"/>
      <c r="JD266" s="40"/>
      <c r="JE266" s="40"/>
      <c r="JF266" s="40"/>
      <c r="JG266" s="40"/>
      <c r="JH266" s="40"/>
      <c r="JI266" s="40"/>
      <c r="JJ266" s="40"/>
      <c r="JK266" s="40"/>
      <c r="JL266" s="40"/>
      <c r="JM266" s="40"/>
      <c r="JN266" s="40"/>
      <c r="JO266" s="40"/>
      <c r="JP266" s="40"/>
      <c r="JQ266" s="40"/>
      <c r="JR266" s="40"/>
      <c r="JS266" s="40"/>
      <c r="JT266" s="40"/>
      <c r="JU266" s="40"/>
      <c r="JV266" s="40"/>
      <c r="JW266" s="40"/>
      <c r="JX266" s="40"/>
      <c r="JY266" s="40"/>
      <c r="JZ266" s="40"/>
      <c r="KA266" s="40"/>
      <c r="KB266" s="40"/>
      <c r="KC266" s="40"/>
      <c r="KD266" s="40"/>
      <c r="KE266" s="40"/>
      <c r="KF266" s="40"/>
      <c r="KG266" s="40"/>
      <c r="KH266" s="40"/>
      <c r="KI266" s="40"/>
      <c r="KJ266" s="40"/>
      <c r="KK266" s="40"/>
      <c r="KL266" s="40"/>
      <c r="KM266" s="40"/>
      <c r="KN266" s="40"/>
      <c r="KO266" s="40"/>
      <c r="KP266" s="40"/>
      <c r="KQ266" s="40"/>
      <c r="KR266" s="40"/>
      <c r="KS266" s="40"/>
      <c r="KT266" s="40"/>
      <c r="KU266" s="40"/>
      <c r="KV266" s="40"/>
      <c r="KW266" s="40"/>
      <c r="KX266" s="40"/>
      <c r="KY266" s="40"/>
      <c r="KZ266" s="40"/>
      <c r="LA266" s="40"/>
      <c r="LB266" s="40"/>
      <c r="LC266" s="40"/>
      <c r="LD266" s="40"/>
      <c r="LE266" s="40"/>
      <c r="LF266" s="40"/>
      <c r="LG266" s="40"/>
      <c r="LH266" s="40"/>
      <c r="LI266" s="40"/>
      <c r="LJ266" s="40"/>
      <c r="LK266" s="40"/>
      <c r="LL266" s="40"/>
      <c r="LM266" s="40"/>
      <c r="LN266" s="40"/>
      <c r="LO266" s="40"/>
      <c r="LP266" s="40"/>
    </row>
    <row r="267" spans="6:328" s="21" customFormat="1" ht="28.5" customHeight="1">
      <c r="F267" s="79" t="s">
        <v>242</v>
      </c>
      <c r="G267" s="244" t="s">
        <v>983</v>
      </c>
      <c r="H267" s="80"/>
      <c r="I267" s="80"/>
      <c r="J267" s="80"/>
      <c r="K267" s="80"/>
      <c r="L267" s="80"/>
      <c r="M267" s="295"/>
      <c r="N267" s="295"/>
      <c r="O267" s="295"/>
      <c r="P267" s="295"/>
      <c r="Q267" s="295"/>
      <c r="R267" s="295"/>
      <c r="S267" s="295"/>
      <c r="T267" s="295"/>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1"/>
      <c r="AT267" s="1994" t="s">
        <v>793</v>
      </c>
      <c r="AU267" s="1995"/>
      <c r="EQ267" s="36"/>
      <c r="ER267" s="36"/>
      <c r="ES267" s="36"/>
      <c r="EU267" s="40"/>
      <c r="EV267" s="40"/>
      <c r="EW267" s="40"/>
      <c r="EX267" s="40"/>
      <c r="EY267" s="40"/>
      <c r="FD267" s="40"/>
      <c r="FE267" s="40"/>
      <c r="FF267" s="40"/>
      <c r="FG267" s="40"/>
      <c r="FH267" s="40"/>
      <c r="FO267" s="591"/>
      <c r="FP267" s="591"/>
      <c r="FX267" s="591"/>
      <c r="FY267" s="591"/>
      <c r="GF267" s="591"/>
      <c r="GG267" s="591"/>
      <c r="GO267" s="591"/>
      <c r="GP267" s="591"/>
    </row>
    <row r="268" spans="6:328" s="28" customFormat="1" ht="27" customHeight="1">
      <c r="F268" s="226"/>
      <c r="G268" s="292" t="s">
        <v>247</v>
      </c>
      <c r="H268" s="293"/>
      <c r="I268" s="293"/>
      <c r="J268" s="293"/>
      <c r="K268" s="293"/>
      <c r="L268" s="293"/>
      <c r="M268" s="296" t="s">
        <v>248</v>
      </c>
      <c r="N268" s="297"/>
      <c r="O268" s="297"/>
      <c r="P268" s="297"/>
      <c r="Q268" s="297"/>
      <c r="R268" s="297"/>
      <c r="S268" s="297"/>
      <c r="T268" s="298"/>
      <c r="U268" s="294" t="s">
        <v>249</v>
      </c>
      <c r="V268" s="46"/>
      <c r="W268" s="46"/>
      <c r="X268" s="46"/>
      <c r="Y268" s="46"/>
      <c r="Z268" s="46"/>
      <c r="AA268" s="46"/>
      <c r="AB268" s="46"/>
      <c r="AC268" s="46"/>
      <c r="AD268" s="243"/>
      <c r="AE268" s="226" t="s">
        <v>250</v>
      </c>
      <c r="AF268" s="46"/>
      <c r="AG268" s="46"/>
      <c r="AH268" s="46"/>
      <c r="AI268" s="46"/>
      <c r="AJ268" s="46"/>
      <c r="AK268" s="243"/>
      <c r="AL268" s="226" t="s">
        <v>985</v>
      </c>
      <c r="AM268" s="46"/>
      <c r="AN268" s="46"/>
      <c r="AO268" s="46"/>
      <c r="AP268" s="46"/>
      <c r="AQ268" s="46"/>
      <c r="AR268" s="46"/>
      <c r="AS268" s="243"/>
      <c r="AT268" s="609" t="s">
        <v>2</v>
      </c>
      <c r="AU268" s="66" t="s">
        <v>3</v>
      </c>
      <c r="EQ268" s="36"/>
      <c r="ER268" s="36"/>
      <c r="ES268" s="36"/>
      <c r="FB268" s="21"/>
      <c r="FO268" s="592"/>
      <c r="FP268" s="592"/>
      <c r="FX268" s="592"/>
      <c r="FY268" s="592"/>
      <c r="GF268" s="592"/>
      <c r="GG268" s="592"/>
      <c r="GO268" s="592"/>
      <c r="GP268" s="592"/>
    </row>
    <row r="269" spans="6:328" s="28" customFormat="1" ht="18" customHeight="1">
      <c r="F269" s="771" t="str">
        <f t="shared" ref="F269:F301" si="112">IF(F26="","",F26)</f>
        <v/>
      </c>
      <c r="G269" s="1940"/>
      <c r="H269" s="1905"/>
      <c r="I269" s="1905"/>
      <c r="J269" s="1905"/>
      <c r="K269" s="2057">
        <f>IF(G269=G$253,H$253,IF(G269=G$254,H$254,IF(G269=G$255,H$255,IF(G269=G$256,H$256,0))))</f>
        <v>0</v>
      </c>
      <c r="L269" s="2058"/>
      <c r="M269" s="1904"/>
      <c r="N269" s="1905"/>
      <c r="O269" s="1905"/>
      <c r="P269" s="1905"/>
      <c r="Q269" s="1905"/>
      <c r="R269" s="1905"/>
      <c r="S269" s="2059">
        <f>IF(M269=M$253,N$253,IF(M269=M$254,N$254,IF(M269=M$255,N255,IF(M269=M$256,N$256,IF(M269=M$257,N$257,0)))))</f>
        <v>0</v>
      </c>
      <c r="T269" s="2060"/>
      <c r="U269" s="1904"/>
      <c r="V269" s="1905"/>
      <c r="W269" s="1905"/>
      <c r="X269" s="1905"/>
      <c r="Y269" s="1905"/>
      <c r="Z269" s="1905"/>
      <c r="AA269" s="1905"/>
      <c r="AB269" s="1905"/>
      <c r="AC269" s="2061">
        <f>IF(U269=U$253,V$253,IF(U269=U$254,V$254,IF(U269=U$255,V$255,IF(U269=U$256,V$256,IF(U269=U$257,V$257,IF(U269=U$258,V$258,IF(U269=U$260,V$260,IF(U269=U$259,V$259,0))))))))</f>
        <v>0</v>
      </c>
      <c r="AD269" s="2062"/>
      <c r="AE269" s="1904"/>
      <c r="AF269" s="1905"/>
      <c r="AG269" s="1905"/>
      <c r="AH269" s="1905"/>
      <c r="AI269" s="1905"/>
      <c r="AJ269" s="2061">
        <f>IF(AE269=AE$253,AF$253,IF(AE269=AE$254,AF$254,IF(AE269=AE$255,AF$255,0)))</f>
        <v>0</v>
      </c>
      <c r="AK269" s="2062"/>
      <c r="AL269" s="1904"/>
      <c r="AM269" s="1905"/>
      <c r="AN269" s="1905"/>
      <c r="AO269" s="1905"/>
      <c r="AP269" s="1905"/>
      <c r="AQ269" s="1905"/>
      <c r="AR269" s="2064">
        <f>IF(AL269=AL$253,AM$253,IF(AL269=AL$254,AM$254,0))</f>
        <v>0</v>
      </c>
      <c r="AS269" s="2065"/>
      <c r="AT269" s="772" t="str">
        <f>IF(F269="","",IF(AL269="","",IF(G269="","",IF(M269="","",IF(U269="","",IF(AE269="","",(1+K269)*(1+S269)*(1+AC269)*(1+AJ269)*(1+AR269)))))))</f>
        <v/>
      </c>
      <c r="AU269" s="1626" t="str">
        <f>IF(AT269="","",RANK(AT269,AT$269:AT$301,1))</f>
        <v/>
      </c>
      <c r="AV269" s="428"/>
      <c r="BH269" s="231" t="str">
        <f>IF(AT269="","",IF(AT269&lt;BI$246,BH$246,IF(AT269&lt;BI$245,BH$245,BH$244)))</f>
        <v/>
      </c>
      <c r="BI269" s="69"/>
      <c r="BJ269" s="70"/>
      <c r="BK269" s="231" t="str">
        <f t="shared" ref="BK269:BK301" si="113">BC26</f>
        <v/>
      </c>
      <c r="BL269" s="69"/>
      <c r="BM269" s="70"/>
      <c r="BN269" s="231" t="str">
        <f t="shared" ref="BN269:BN301" si="114">IF(L185="","",L185)</f>
        <v/>
      </c>
      <c r="BO269" s="69"/>
      <c r="BP269" s="70"/>
      <c r="BR269" s="37" t="str">
        <f>IF($G269=BR$252,IF($M269=$BH$262,BR$262,IF($BK269=$BK$256,IF($BN269=$BN$256,BR$256,BR$257),IF($BK269=$BK$258,IF($BN269=$BN$258,BR$258,BR$259),IF($BK269=$BK$260,BR$260,IF($BK269=$BK$261,BR$261,""))))),"")</f>
        <v/>
      </c>
      <c r="BS269" s="37" t="str">
        <f t="shared" ref="BS269:BU284" si="115">IF($G269=BS$252,IF($M269=$BH$262,BS$262,IF($BK269=$BK$256,IF($BN269=$BN$256,BS$256,BS$257),IF($BK269=$BK$258,IF($BN269=$BN$258,BS$258,BS$259),IF($BK269=$BK$260,BS$260,IF($BK269=$BK$261,BS$261,""))))),"")</f>
        <v/>
      </c>
      <c r="BT269" s="37" t="str">
        <f t="shared" si="115"/>
        <v/>
      </c>
      <c r="BU269" s="37" t="str">
        <f t="shared" si="115"/>
        <v/>
      </c>
      <c r="BV269" s="38" t="str">
        <f>CONCATENATE(BR269,BS269,BT269,BU269)</f>
        <v/>
      </c>
      <c r="BW269" s="88">
        <f>IF(BV269=BS$244,BT$244,IF(BV269=BS$245,BT$245,IF(BV269=BS$246,BT$246,IF(BV269=BS$247,BT$247,IF(BV269=BS$248,BT$248,0)))))</f>
        <v>0</v>
      </c>
      <c r="BX269" s="33"/>
      <c r="BY269" s="37" t="str">
        <f>IF($BK269=BY$252,IF(BV269=BS$244,BY$244,IF(BV269=BS$245,BY$245,IF(BV269=BS$246,BY$246,IF(BV269=BS$247,BY$247,IF(BV269=BS$248,BY$248,IF(BV269=BS$249,BY$249,"")))))),"")</f>
        <v/>
      </c>
      <c r="BZ269" s="37" t="str">
        <f>IF($BK269=BZ$252,IF(BV269=BS$244,BZ$244,IF(BV269=BS$245,BZ$245,IF(BV269=BS$246,BZ$246,IF(BV269=BS$247,BZ$247,IF(BV269=BS$248,BZ$248,IF(BV269=BS$249,BZ$249,"")))))),"")</f>
        <v/>
      </c>
      <c r="CA269" s="37" t="str">
        <f>IF($BK269=CA$252,IF(BV269=BS$244,CA$244,IF(BV269=BS$245,CA$245,IF(BV269=BS$246,CA$246,IF(BV269=BS$247,CA$247,IF(BV269=BS$248,CA$248,IF(BV269=BS$249,CA$249,"")))))),"")</f>
        <v/>
      </c>
      <c r="CB269" s="37" t="str">
        <f>IF($BK269=CB$252,IF(BV269=BS$244,CB$244,IF(BV269=BS$245,CB$245,IF(BV269=BS$246,CB$246,IF(BV269=BS$247,CB$247,IF(BV269=BS$248,CB$248,IF(BV269=BS$249,CB$249,"")))))),"")</f>
        <v/>
      </c>
      <c r="CC269" s="38" t="str">
        <f>CONCATENATE(BY269,BZ269,CA269,CB269)</f>
        <v/>
      </c>
      <c r="CD269" s="89"/>
      <c r="CE269" s="37" t="str">
        <f>IF($M269=CE$252,IF($BK269=$BK$256,IF($BN269=$BN$256,CE$256,CE$257),IF($BK269=$BK$258,IF($BN269=$BN$258,CE$258,CE$259),IF($BK269=$BK$260,CE$260,IF($BK269=$BK$261,CE$261,"")))),"")</f>
        <v/>
      </c>
      <c r="CF269" s="37" t="str">
        <f t="shared" ref="CF269:CJ284" si="116">IF($M269=CF$252,IF($BK269=$BK$256,IF($BN269=$BN$256,CF$256,CF$257),IF($BK269=$BK$258,IF($BN269=$BN$258,CF$258,CF$259),IF($BK269=$BK$260,CF$260,IF($BK269=$BK$261,CF$261,"")))),"")</f>
        <v/>
      </c>
      <c r="CG269" s="37" t="str">
        <f t="shared" si="116"/>
        <v/>
      </c>
      <c r="CH269" s="37" t="str">
        <f t="shared" si="116"/>
        <v/>
      </c>
      <c r="CI269" s="37" t="str">
        <f t="shared" si="116"/>
        <v/>
      </c>
      <c r="CJ269" s="37" t="str">
        <f t="shared" si="116"/>
        <v/>
      </c>
      <c r="CK269" s="38" t="str">
        <f>IF(CJ269="",CONCATENATE(CE269,CF269,CG269,CH269,CI269),CJ269)</f>
        <v/>
      </c>
      <c r="CL269" s="88">
        <f>IF(CK269=CF$244,CG$244,IF(CK269=CF$245,CG$245,IF(CK269=CF$246,CG$246,IF(CK269=CF$247,CG$247,IF(CK269=CF$248,CG$248,0)))))</f>
        <v>0</v>
      </c>
      <c r="CM269" s="33"/>
      <c r="CN269" s="37" t="str">
        <f>IF($BK269=CN$252,IF(CK269=CF$244,CN$244,IF(CK269=CF$245,CN$245,IF(CK269=CF$246,CN$246,IF(CK269=CF$247,CN$247,IF(CK269=CF$248,CN$248,""))))),"")</f>
        <v/>
      </c>
      <c r="CO269" s="37" t="str">
        <f>IF($BK269=CO$252,IF(CK269=CF$244,CO$244,IF(CK269=CF$245,CO$245,IF(CK269=CF$246,CO$246,IF(CK269=CF$247,CO$247,IF(CK269=CF$248,CO$248,""))))),"")</f>
        <v/>
      </c>
      <c r="CP269" s="37" t="str">
        <f>IF($BK269=CP$252,IF(CK269=CF$244,CP$244,IF(CK269=CF$245,CP$245,IF(CK269=CF$246,CP$246,IF(CK269=CF$247,CP$247,IF(CK269=CF$248,CP$248,""))))),"")</f>
        <v/>
      </c>
      <c r="CQ269" s="37" t="str">
        <f>IF($BK269=CQ$252,IF(CK269=CF$244,CQ$244,IF(CK269=CF$245,CQ$245,IF(CK269=CF$246,CQ$246,IF(CK269=CF$247,CQ$247,IF(CK269=CF$248,CQ$248,""))))),"")</f>
        <v/>
      </c>
      <c r="CR269" s="38" t="str">
        <f>CONCATENATE(CN269,CO269,CP269,CQ269)</f>
        <v/>
      </c>
      <c r="CS269" s="35"/>
      <c r="CT269" s="37" t="str">
        <f>IF($U269=CT$252,IF($BK269=$BK$256,IF($BN269=$BN$256,CT$256,CT$257),IF($BK269=$BK$258,IF($BN269=$BN$258,CT$258,CT$259),IF($BK269=$BK$260,CT$260,IF($BK269=$BK$261,CT$261,"")))),"")</f>
        <v/>
      </c>
      <c r="CU269" s="37" t="str">
        <f t="shared" ref="CU269:DA284" si="117">IF($U269=CU$252,IF($BK269=$BK$256,IF($BN269=$BN$256,CU$256,CU$257),IF($BK269=$BK$258,IF($BN269=$BN$258,CU$258,CU$259),IF($BK269=$BK$260,CU$260,IF($BK269=$BK$261,CU$261,"")))),"")</f>
        <v/>
      </c>
      <c r="CV269" s="37" t="str">
        <f t="shared" si="117"/>
        <v/>
      </c>
      <c r="CW269" s="37" t="str">
        <f t="shared" si="117"/>
        <v/>
      </c>
      <c r="CX269" s="37" t="str">
        <f t="shared" si="117"/>
        <v/>
      </c>
      <c r="CY269" s="37" t="str">
        <f t="shared" si="117"/>
        <v/>
      </c>
      <c r="CZ269" s="37" t="str">
        <f t="shared" si="117"/>
        <v/>
      </c>
      <c r="DA269" s="37" t="str">
        <f t="shared" si="117"/>
        <v/>
      </c>
      <c r="DB269" s="38" t="str">
        <f>CONCATENATE(CT269,CU269,CV269,CW269,CX269,CY269,DA269,CZ269)</f>
        <v/>
      </c>
      <c r="DC269" s="88">
        <f t="shared" ref="DC269:DC301" si="118">IF(DB269=CU$244,CV$244,IF(DB269=CU$245,CV$245,IF(DB269=CU$246,CV$246,IF(DB269=CU$247,CV$247,0))))</f>
        <v>0</v>
      </c>
      <c r="DD269" s="33"/>
      <c r="DE269" s="37" t="str">
        <f t="shared" ref="DE269:DE301" si="119">IF($BK269=DE$252,IF(DB269=CU$244,DE$244,IF(DB269=CU$245,DE$245,IF(DB269=CU$246,DE$246,IF(DB269=CU$247,DE$247,"")))),"")</f>
        <v/>
      </c>
      <c r="DF269" s="37" t="str">
        <f t="shared" ref="DF269:DF301" si="120">IF($BK269=DF$252,IF(DB269=CU$244,DF$244,IF(DB269=CU$245,DF$245,IF(DB269=CU$246,DF$246,IF(DB269=CU$247,DF$247,"")))),"")</f>
        <v/>
      </c>
      <c r="DG269" s="37" t="str">
        <f t="shared" ref="DG269:DG301" si="121">IF($BK269=DG$252,IF(DB269=CU$244,DG$244,IF(DB269=CU$245,DG$245,IF(DB269=CU$246,DG$246,IF(DB269=CU$247,DG$247,"")))),"")</f>
        <v/>
      </c>
      <c r="DH269" s="37" t="str">
        <f t="shared" ref="DH269:DH301" si="122">IF($BK269=DH$252,IF(DB269=CU$244,DH$244,IF(DB269=CU$245,DH$245,IF(DB269=CU$246,DH$246,IF(DB269=CU$247,DH$247,"")))),"")</f>
        <v/>
      </c>
      <c r="DI269" s="38" t="str">
        <f>CONCATENATE(DE269,DF269,DG269,DH269)</f>
        <v/>
      </c>
      <c r="DJ269" s="33"/>
      <c r="DK269" s="37" t="str">
        <f>IF($AE269=DK$252,IF($BK269=$BK$256,IF($BN269=$BN$256,DK$256,DK$257),IF($BK269=$BK$258,IF($BN269=$BN$258,DK$258,DK$259),IF($BK269=$BK$260,DK$260,IF($BK269=$BK$261,DK$261,"")))),"")</f>
        <v/>
      </c>
      <c r="DL269" s="37" t="str">
        <f t="shared" ref="DL269:DM284" si="123">IF($AE269=DL$252,IF($BK269=$BK$256,IF($BN269=$BN$256,DL$256,DL$257),IF($BK269=$BK$258,IF($BN269=$BN$258,DL$258,DL$259),IF($BK269=$BK$260,DL$260,IF($BK269=$BK$261,DL$261,"")))),"")</f>
        <v/>
      </c>
      <c r="DM269" s="37" t="str">
        <f t="shared" si="123"/>
        <v/>
      </c>
      <c r="DN269" s="38" t="str">
        <f>CONCATENATE(DK269,DL269,DM269)</f>
        <v/>
      </c>
      <c r="DO269" s="88">
        <f>IF(DN269=DL$244,DM$244,IF(DN269=DL$245,DM$245,IF(DN269=DL$246,DM$246,0)))</f>
        <v>0</v>
      </c>
      <c r="DP269" s="33"/>
      <c r="DQ269" s="37" t="str">
        <f>IF($BK269=DQ$252,IF(DN269=DL$244,DQ$244,IF(DN269=DL$245,DQ$245,IF(DN269=DL$246,DQ$246,""))),"")</f>
        <v/>
      </c>
      <c r="DR269" s="37" t="str">
        <f>IF($BK269=DR$252,IF(DN269=DL$244,DR$244,IF(DN269=DL$245,DR$245,IF(DN269=DL$246,DR$246,""))),"")</f>
        <v/>
      </c>
      <c r="DS269" s="37" t="str">
        <f>IF($BK269=DS$252,IF(DN269=DL$244,DS$244,IF(DN269=DL$245,DS$245,IF(DN269=DL$246,DS$246,""))),"")</f>
        <v/>
      </c>
      <c r="DT269" s="37" t="str">
        <f>IF($BK269=DT$252,IF(DN269=DL$244,DT$244,IF(DN269=DL$245,DT$245,IF(DN269=DL$246,DT$246,""))),"")</f>
        <v/>
      </c>
      <c r="DU269" s="38" t="str">
        <f>CONCATENATE(DQ269,DR269,DS269,DT269)</f>
        <v/>
      </c>
      <c r="DV269" s="40"/>
      <c r="DW269" s="37" t="str">
        <f>IF($AL269=DW$252,IF($BK269=$BK$256,IF($BN269=$BN$256,DW$256,DW$257),IF($BK269=$BK$258,IF($BN269=$BN$258,DW$258,DW$259),IF($BK269=$BK$260,DW$260,IF($BK269=$BK$261,DW$261,"")))),"")</f>
        <v/>
      </c>
      <c r="DX269" s="37" t="str">
        <f>IF($AL269=DX$252,IF($BK269=$BK$256,IF($BN269=$BN$256,DX$256,DX$257),IF($BK269=$BK$258,IF($BN269=$BN$258,DX$258,DX$259),IF($BK269=$BK$260,DX$260,IF($BK269=$BK$261,DX$261,"")))),"")</f>
        <v/>
      </c>
      <c r="DY269" s="38" t="str">
        <f>CONCATENATE(DW269,DX269)</f>
        <v/>
      </c>
      <c r="DZ269" s="88">
        <f>IF(DY269=DX$244,DY$244,IF(DY269=DX$245,DY$245,0))</f>
        <v>0</v>
      </c>
      <c r="EA269" s="33"/>
      <c r="EB269" s="37" t="str">
        <f>IF($BK269=EB$252,IF(DY269=DX$244,EB$244,IF(DY269=DX$245,EB$245,"")),"")</f>
        <v/>
      </c>
      <c r="EC269" s="37" t="str">
        <f>IF($BK269=EC$252,IF(DY269=DX$244,EC$244,IF(DY269=DX$245,EC$245,"")),"")</f>
        <v/>
      </c>
      <c r="ED269" s="37" t="str">
        <f>IF($BK269=ED$252,IF(DY269=DX$244,ED$244,IF(DY269=DX$245,ED$245,"")),"")</f>
        <v/>
      </c>
      <c r="EE269" s="37" t="str">
        <f>IF($BK269=EE$252,IF(DY269=DX$244,EE$244,IF(DY269=DX$245,EE$245,"")),"")</f>
        <v/>
      </c>
      <c r="EF269" s="38" t="str">
        <f>CONCATENATE(EB269,EC269,ED269,EE269)</f>
        <v/>
      </c>
      <c r="EG269" s="40"/>
      <c r="EH269" s="239" t="str">
        <f t="shared" ref="EH269:EH301" si="124">IF(M269=M$253,1,IF(M269=M$255,1,""))</f>
        <v/>
      </c>
      <c r="EI269" s="239" t="str">
        <f t="shared" ref="EI269:EI301" si="125">IF(M269=M$254,1,IF(M269=M$256,1,""))</f>
        <v/>
      </c>
      <c r="EJ269" s="239" t="str">
        <f t="shared" ref="EJ269:EJ301" si="126">IF(M269=M$257,1,"")</f>
        <v/>
      </c>
      <c r="EK269" s="40"/>
      <c r="EL269" s="397" t="str">
        <f t="shared" ref="EL269:EL301" si="127">IF(G269="","",IF(G269=G$253,EL$257,EL$256))</f>
        <v/>
      </c>
      <c r="EM269" s="96" t="str">
        <f t="shared" ref="EM269:EM301" si="128">IF(EL269="","",IF(EL269=EL$257,"",EM$256))</f>
        <v/>
      </c>
      <c r="EN269" s="397" t="str">
        <f t="shared" ref="EN269:EN301" si="129">IF(F269="","",EN$256)</f>
        <v/>
      </c>
      <c r="EO269" s="397" t="str">
        <f t="shared" ref="EO269:EO301" si="130">IF(F269="","",IF(EH269=1,EO$256,IF(EI269=1,EO$257,IF(EJ269=1,EO$258,""))))</f>
        <v/>
      </c>
      <c r="EP269" s="397" t="str">
        <f t="shared" ref="EP269:EP301" si="131">IF(F269="","",IF(EH269=1,EP$256,IF(EI269=1,EP$257,IF(EJ269=1,EP$258,""))))</f>
        <v/>
      </c>
      <c r="EQ269" s="397" t="str">
        <f t="shared" ref="EQ269:EQ301" si="132">IF(F269="","",EQ$256)</f>
        <v/>
      </c>
      <c r="ER269" s="397" t="str">
        <f t="shared" ref="ER269:ER301" si="133">IF(F269="","",ER$256)</f>
        <v/>
      </c>
      <c r="ES269" s="401" t="s">
        <v>37</v>
      </c>
      <c r="ET269" s="402">
        <f t="shared" ref="ET269:ET301" si="134">1-BW269</f>
        <v>1</v>
      </c>
      <c r="EU269" s="346">
        <f t="shared" ref="EU269:EU301" si="135">1-CL269</f>
        <v>1</v>
      </c>
      <c r="EV269" s="346">
        <f>1-DC269</f>
        <v>1</v>
      </c>
      <c r="EW269" s="346">
        <f>1-DO269</f>
        <v>1</v>
      </c>
      <c r="EX269" s="346">
        <f>1-DZ269</f>
        <v>1</v>
      </c>
      <c r="EY269" s="404">
        <f>ET269*EU269*EV269*EW269*EX269</f>
        <v>1</v>
      </c>
      <c r="EZ269" s="404">
        <f>1-(5-SUM(ET269:EX269))</f>
        <v>1</v>
      </c>
      <c r="FA269" s="406">
        <f t="shared" ref="FA269:FA301" si="136">IF(F269="",1,IF(EZ269=1,1,(1-EY269)/(1-EZ269)))</f>
        <v>1</v>
      </c>
      <c r="FB269" s="21"/>
      <c r="FC269" s="402">
        <f t="shared" ref="FC269:FC301" si="137">(1-ET269)*$FA269</f>
        <v>0</v>
      </c>
      <c r="FD269" s="402">
        <f t="shared" ref="FD269:FD301" si="138">(1-EU269)*$FA269</f>
        <v>0</v>
      </c>
      <c r="FE269" s="402">
        <f t="shared" ref="FE269:FE301" si="139">(1-EV269)*$FA269</f>
        <v>0</v>
      </c>
      <c r="FF269" s="402">
        <f t="shared" ref="FF269:FF301" si="140">(1-EW269)*$FA269</f>
        <v>0</v>
      </c>
      <c r="FG269" s="402">
        <f t="shared" ref="FG269:FG301" si="141">(1-EX269)*$FA269</f>
        <v>0</v>
      </c>
      <c r="FH269" s="403">
        <f>SUM(FC269:FG269)</f>
        <v>0</v>
      </c>
      <c r="FJ269" s="398" t="str">
        <f t="shared" ref="FJ269:FJ301" si="142">IF($F269="","",ROUND($BE128*FC269,-3))</f>
        <v/>
      </c>
      <c r="FK269" s="398" t="str">
        <f t="shared" ref="FK269:FK301" si="143">IF($F269="","",ROUND($BE128*FD269,-3))</f>
        <v/>
      </c>
      <c r="FL269" s="398" t="str">
        <f t="shared" ref="FL269:FL301" si="144">IF($F269="","",ROUND($BE128*FE269,-3))</f>
        <v/>
      </c>
      <c r="FM269" s="398" t="str">
        <f t="shared" ref="FM269:FM301" si="145">IF($F269="","",ROUND($BE128*FF269,-3))</f>
        <v/>
      </c>
      <c r="FN269" s="398" t="str">
        <f t="shared" ref="FN269:FN301" si="146">IF($F269="","",ROUND($BE128*FG269,-3))</f>
        <v/>
      </c>
      <c r="FO269" s="593" t="str">
        <f>IF(F346="","",'E3 Production de chaleur'!AN233)</f>
        <v/>
      </c>
      <c r="FP269" s="593" t="str">
        <f>IF(F346="","",'E3 Production de chaleur'!AO233)</f>
        <v/>
      </c>
      <c r="FQ269" s="513" t="str">
        <f t="shared" ref="FQ269:FQ301" si="147">IF($F269="","",SUM(FJ269:FP269))</f>
        <v/>
      </c>
      <c r="FS269" s="445" t="str">
        <f t="shared" ref="FS269:FS301" si="148">CC269</f>
        <v/>
      </c>
      <c r="FT269" s="445" t="str">
        <f t="shared" ref="FT269:FT301" si="149">CR269</f>
        <v/>
      </c>
      <c r="FU269" s="445" t="str">
        <f>DI269</f>
        <v/>
      </c>
      <c r="FV269" s="445" t="str">
        <f>DU269</f>
        <v/>
      </c>
      <c r="FW269" s="445" t="str">
        <f>EF269</f>
        <v/>
      </c>
      <c r="FX269" s="595" t="str">
        <f>'E3 Production de chaleur'!BD233</f>
        <v/>
      </c>
      <c r="FY269" s="595" t="str">
        <f>'E3 Production de chaleur'!BE233</f>
        <v/>
      </c>
      <c r="GA269" s="398" t="str">
        <f>IF(FJ269="","",IF(FS269=GA$255,FJ269,0))</f>
        <v/>
      </c>
      <c r="GB269" s="398" t="str">
        <f t="shared" ref="GB269:GG269" si="150">IF(FK269="","",IF(FT269=GB$255,FK269,0))</f>
        <v/>
      </c>
      <c r="GC269" s="398" t="str">
        <f t="shared" si="150"/>
        <v/>
      </c>
      <c r="GD269" s="398" t="str">
        <f t="shared" si="150"/>
        <v/>
      </c>
      <c r="GE269" s="398" t="str">
        <f t="shared" si="150"/>
        <v/>
      </c>
      <c r="GF269" s="593" t="str">
        <f t="shared" si="150"/>
        <v/>
      </c>
      <c r="GG269" s="593" t="str">
        <f t="shared" si="150"/>
        <v/>
      </c>
      <c r="GH269" s="513" t="str">
        <f>IF($F269="","",SUM(GA269:GG269))</f>
        <v/>
      </c>
      <c r="GJ269" s="398" t="str">
        <f>IF(FJ269="","",FJ269-GA269)</f>
        <v/>
      </c>
      <c r="GK269" s="398" t="str">
        <f t="shared" ref="GK269:GP269" si="151">IF(FK269="","",FK269-GB269)</f>
        <v/>
      </c>
      <c r="GL269" s="398" t="str">
        <f t="shared" si="151"/>
        <v/>
      </c>
      <c r="GM269" s="398" t="str">
        <f t="shared" si="151"/>
        <v/>
      </c>
      <c r="GN269" s="398" t="str">
        <f t="shared" si="151"/>
        <v/>
      </c>
      <c r="GO269" s="593" t="str">
        <f t="shared" si="151"/>
        <v/>
      </c>
      <c r="GP269" s="593" t="str">
        <f t="shared" si="151"/>
        <v/>
      </c>
      <c r="GQ269" s="513" t="str">
        <f>IF($F269="","",SUM(GJ269:GP269))</f>
        <v/>
      </c>
    </row>
    <row r="270" spans="6:328" s="28" customFormat="1" ht="18" customHeight="1">
      <c r="F270" s="773" t="str">
        <f t="shared" si="112"/>
        <v/>
      </c>
      <c r="G270" s="1941"/>
      <c r="H270" s="1942"/>
      <c r="I270" s="1942"/>
      <c r="J270" s="1942"/>
      <c r="K270" s="2057">
        <f t="shared" ref="K270:K301" si="152">IF(G270=G$253,H$253,IF(G270=G$254,H$254,IF(G270=G$255,H$255,IF(G270=G$256,H$256,0))))</f>
        <v>0</v>
      </c>
      <c r="L270" s="2058"/>
      <c r="M270" s="1902"/>
      <c r="N270" s="1903"/>
      <c r="O270" s="1903"/>
      <c r="P270" s="1903"/>
      <c r="Q270" s="1903"/>
      <c r="R270" s="1903"/>
      <c r="S270" s="2059">
        <f t="shared" ref="S270:S301" si="153">IF(M270=M$253,N$253,IF(M270=M$254,N$254,IF(M270=M$255,N256,IF(M270=M$256,N$256,IF(M270=M$257,N$257,0)))))</f>
        <v>0</v>
      </c>
      <c r="T270" s="2060"/>
      <c r="U270" s="1902"/>
      <c r="V270" s="1903"/>
      <c r="W270" s="1903"/>
      <c r="X270" s="1903"/>
      <c r="Y270" s="1903"/>
      <c r="Z270" s="1903"/>
      <c r="AA270" s="1903"/>
      <c r="AB270" s="1903"/>
      <c r="AC270" s="2061">
        <f t="shared" ref="AC270:AC301" si="154">IF(U270=U$253,V$253,IF(U270=U$254,V$254,IF(U270=U$255,V$255,IF(U270=U$256,V$256,IF(U270=U$257,V$257,IF(U270=U$258,V$258,IF(U270=U$260,V$260,IF(U270=U$259,V$259,0))))))))</f>
        <v>0</v>
      </c>
      <c r="AD270" s="2062"/>
      <c r="AE270" s="1902"/>
      <c r="AF270" s="1903"/>
      <c r="AG270" s="1903"/>
      <c r="AH270" s="1903"/>
      <c r="AI270" s="1903"/>
      <c r="AJ270" s="2061">
        <f t="shared" ref="AJ270:AJ301" si="155">IF(AE270=AE$253,AF$253,IF(AE270=AE$254,AF$254,IF(AE270=AE$255,AF$255,0)))</f>
        <v>0</v>
      </c>
      <c r="AK270" s="2062"/>
      <c r="AL270" s="1947"/>
      <c r="AM270" s="1903"/>
      <c r="AN270" s="1903"/>
      <c r="AO270" s="1903"/>
      <c r="AP270" s="1903"/>
      <c r="AQ270" s="1903"/>
      <c r="AR270" s="2064">
        <f t="shared" ref="AR270:AR301" si="156">IF(AL270=AL$253,AM$253,IF(AL270=AL$254,AM$254,0))</f>
        <v>0</v>
      </c>
      <c r="AS270" s="2065"/>
      <c r="AT270" s="772" t="str">
        <f t="shared" ref="AT270:AT301" si="157">IF(F270="","",IF(AL270="","",IF(G270="","",IF(M270="","",IF(U270="","",IF(AE270="","",(1+K270)*(1+S270)*(1+AC270)*(1+AJ270)*(1+AR270)))))))</f>
        <v/>
      </c>
      <c r="AU270" s="1626" t="str">
        <f t="shared" ref="AU270:AU301" si="158">IF(AT270="","",RANK(AT270,AT$269:AT$301,1))</f>
        <v/>
      </c>
      <c r="AV270" s="428"/>
      <c r="BH270" s="231" t="str">
        <f>IF(AT270="","",IF(AT270&lt;BI$246,BH$246,IF(AT270&lt;BI$245,BH$245,BH$244)))</f>
        <v/>
      </c>
      <c r="BI270" s="69"/>
      <c r="BJ270" s="70"/>
      <c r="BK270" s="231" t="str">
        <f t="shared" si="113"/>
        <v/>
      </c>
      <c r="BL270" s="69"/>
      <c r="BM270" s="70"/>
      <c r="BN270" s="231" t="str">
        <f t="shared" si="114"/>
        <v/>
      </c>
      <c r="BO270" s="69"/>
      <c r="BP270" s="70"/>
      <c r="BR270" s="37" t="str">
        <f t="shared" ref="BR270:BU301" si="159">IF($G270=BR$252,IF($M270=$BH$262,BR$262,IF($BK270=$BK$256,IF($BN270=$BN$256,BR$256,BR$257),IF($BK270=$BK$258,IF($BN270=$BN$258,BR$258,BR$259),IF($BK270=$BK$260,BR$260,IF($BK270=$BK$261,BR$261,""))))),"")</f>
        <v/>
      </c>
      <c r="BS270" s="37" t="str">
        <f t="shared" si="115"/>
        <v/>
      </c>
      <c r="BT270" s="37" t="str">
        <f t="shared" si="115"/>
        <v/>
      </c>
      <c r="BU270" s="37" t="str">
        <f t="shared" si="115"/>
        <v/>
      </c>
      <c r="BV270" s="38" t="str">
        <f t="shared" ref="BV270:BV300" si="160">CONCATENATE(BR270,BS270,BT270,BU270)</f>
        <v/>
      </c>
      <c r="BW270" s="88">
        <f>IF(BV270=BS$244,BT$244,IF(BV270=BS$245,BT$245,IF(BV270=BS$246,BT$246,IF(BV270=BS$247,BT$247,IF(BV270=BS$248,BT$248,0)))))</f>
        <v>0</v>
      </c>
      <c r="BX270" s="33"/>
      <c r="BY270" s="37" t="str">
        <f>IF($BK270=BY$252,IF(BV270=BS$244,BY$244,IF(BV270=BS$245,BY$245,IF(BV270=BS$246,BY$246,IF(BV270=BS$247,BY$247,IF(BV270=BS$248,BY$248,IF(BV270=BS$249,BY$249,"")))))),"")</f>
        <v/>
      </c>
      <c r="BZ270" s="37" t="str">
        <f>IF($BK270=BZ$252,IF(BV270=BS$244,BZ$244,IF(BV270=BS$245,BZ$245,IF(BV270=BS$246,BZ$246,IF(BV270=BS$247,BZ$247,IF(BV270=BS$248,BZ$248,IF(BV270=BS$249,BZ$249,"")))))),"")</f>
        <v/>
      </c>
      <c r="CA270" s="37" t="str">
        <f>IF($BK270=CA$252,IF(BV270=BS$244,CA$244,IF(BV270=BS$245,CA$245,IF(BV270=BS$246,CA$246,IF(BV270=BS$247,CA$247,IF(BV270=BS$248,CA$248,IF(BV270=BS$249,CA$249,"")))))),"")</f>
        <v/>
      </c>
      <c r="CB270" s="37" t="str">
        <f>IF($BK270=CB$252,IF(BV270=BS$244,CB$244,IF(BV270=BS$245,CB$245,IF(BV270=BS$246,CB$246,IF(BV270=BS$247,CB$247,IF(BV270=BS$248,CB$248,IF(BV270=BS$249,CB$249,"")))))),"")</f>
        <v/>
      </c>
      <c r="CC270" s="38" t="str">
        <f t="shared" ref="CC270:CC300" si="161">CONCATENATE(BY270,BZ270,CA270,CB270)</f>
        <v/>
      </c>
      <c r="CD270" s="89"/>
      <c r="CE270" s="37" t="str">
        <f t="shared" ref="CE270:CJ301" si="162">IF($M270=CE$252,IF($BK270=$BK$256,IF($BN270=$BN$256,CE$256,CE$257),IF($BK270=$BK$258,IF($BN270=$BN$258,CE$258,CE$259),IF($BK270=$BK$260,CE$260,IF($BK270=$BK$261,CE$261,"")))),"")</f>
        <v/>
      </c>
      <c r="CF270" s="37" t="str">
        <f t="shared" si="116"/>
        <v/>
      </c>
      <c r="CG270" s="37" t="str">
        <f t="shared" si="116"/>
        <v/>
      </c>
      <c r="CH270" s="37" t="str">
        <f t="shared" si="116"/>
        <v/>
      </c>
      <c r="CI270" s="37" t="str">
        <f t="shared" si="116"/>
        <v/>
      </c>
      <c r="CJ270" s="37" t="str">
        <f t="shared" si="116"/>
        <v/>
      </c>
      <c r="CK270" s="38" t="str">
        <f>IF(CJ270="",CONCATENATE(CE270,CF270,CG270,CH270,CI270),CJ270)</f>
        <v/>
      </c>
      <c r="CL270" s="88">
        <f>IF(CK270=CF$244,CG$244,IF(CK270=CF$245,CG$245,IF(CK270=CF$246,CG$246,IF(CK270=CF$247,CG$247,IF(CK270=CF$248,CG$248,0)))))</f>
        <v>0</v>
      </c>
      <c r="CM270" s="33"/>
      <c r="CN270" s="37" t="str">
        <f>IF($BK270=CN$252,IF(CK270=CF$244,CN$244,IF(CK270=CF$245,CN$245,IF(CK270=CF$246,CN$246,IF(CK270=CF$247,CN$247,IF(CK270=CF$248,CN$248,""))))),"")</f>
        <v/>
      </c>
      <c r="CO270" s="37" t="str">
        <f>IF($BK270=CO$252,IF(CK270=CF$244,CO$244,IF(CK270=CF$245,CO$245,IF(CK270=CF$246,CO$246,IF(CK270=CF$247,CO$247,IF(CK270=CF$248,CO$248,""))))),"")</f>
        <v/>
      </c>
      <c r="CP270" s="37" t="str">
        <f>IF($BK270=CP$252,IF(CK270=CF$244,CP$244,IF(CK270=CF$245,CP$245,IF(CK270=CF$246,CP$246,IF(CK270=CF$247,CP$247,IF(CK270=CF$248,CP$248,""))))),"")</f>
        <v/>
      </c>
      <c r="CQ270" s="37" t="str">
        <f>IF($BK270=CQ$252,IF(CK270=CF$244,CQ$244,IF(CK270=CF$245,CQ$245,IF(CK270=CF$246,CQ$246,IF(CK270=CF$247,CQ$247,IF(CK270=CF$248,CQ$248,""))))),"")</f>
        <v/>
      </c>
      <c r="CR270" s="38" t="str">
        <f t="shared" ref="CR270:CR301" si="163">CONCATENATE(CN270,CO270,CP270,CQ270)</f>
        <v/>
      </c>
      <c r="CS270" s="35"/>
      <c r="CT270" s="37" t="str">
        <f t="shared" ref="CT270:DA301" si="164">IF($U270=CT$252,IF($BK270=$BK$256,IF($BN270=$BN$256,CT$256,CT$257),IF($BK270=$BK$258,IF($BN270=$BN$258,CT$258,CT$259),IF($BK270=$BK$260,CT$260,IF($BK270=$BK$261,CT$261,"")))),"")</f>
        <v/>
      </c>
      <c r="CU270" s="37" t="str">
        <f t="shared" si="117"/>
        <v/>
      </c>
      <c r="CV270" s="37" t="str">
        <f t="shared" si="117"/>
        <v/>
      </c>
      <c r="CW270" s="37" t="str">
        <f t="shared" si="117"/>
        <v/>
      </c>
      <c r="CX270" s="37" t="str">
        <f t="shared" si="117"/>
        <v/>
      </c>
      <c r="CY270" s="37" t="str">
        <f t="shared" si="117"/>
        <v/>
      </c>
      <c r="CZ270" s="37" t="str">
        <f t="shared" si="117"/>
        <v/>
      </c>
      <c r="DA270" s="37" t="str">
        <f t="shared" si="117"/>
        <v/>
      </c>
      <c r="DB270" s="38" t="str">
        <f t="shared" ref="DB270:DB301" si="165">CONCATENATE(CT270,CU270,CV270,CW270,CX270,CY270,DA270,CZ270)</f>
        <v/>
      </c>
      <c r="DC270" s="88">
        <f t="shared" si="118"/>
        <v>0</v>
      </c>
      <c r="DD270" s="33"/>
      <c r="DE270" s="37" t="str">
        <f t="shared" si="119"/>
        <v/>
      </c>
      <c r="DF270" s="37" t="str">
        <f t="shared" si="120"/>
        <v/>
      </c>
      <c r="DG270" s="37" t="str">
        <f t="shared" si="121"/>
        <v/>
      </c>
      <c r="DH270" s="37" t="str">
        <f t="shared" si="122"/>
        <v/>
      </c>
      <c r="DI270" s="38" t="str">
        <f t="shared" ref="DI270:DI301" si="166">CONCATENATE(DE270,DF270,DG270,DH270)</f>
        <v/>
      </c>
      <c r="DJ270" s="33"/>
      <c r="DK270" s="37" t="str">
        <f t="shared" ref="DK270:DM301" si="167">IF($AE270=DK$252,IF($BK270=$BK$256,IF($BN270=$BN$256,DK$256,DK$257),IF($BK270=$BK$258,IF($BN270=$BN$258,DK$258,DK$259),IF($BK270=$BK$260,DK$260,IF($BK270=$BK$261,DK$261,"")))),"")</f>
        <v/>
      </c>
      <c r="DL270" s="37" t="str">
        <f t="shared" si="123"/>
        <v/>
      </c>
      <c r="DM270" s="37" t="str">
        <f t="shared" si="123"/>
        <v/>
      </c>
      <c r="DN270" s="38" t="str">
        <f>CONCATENATE(DK270,DL270,DM270)</f>
        <v/>
      </c>
      <c r="DO270" s="88">
        <f>IF(DN270=DL$244,DM$244,IF(DN270=DL$245,DM$245,IF(DN270=DL$246,DM$246,0)))</f>
        <v>0</v>
      </c>
      <c r="DP270" s="33"/>
      <c r="DQ270" s="37" t="str">
        <f>IF($BK270=DQ$252,IF(DN270=DL$244,DQ$244,IF(DN270=DL$245,DQ$245,IF(DN270=DL$246,DQ$246,""))),"")</f>
        <v/>
      </c>
      <c r="DR270" s="37" t="str">
        <f>IF($BK270=DR$252,IF(DN270=DL$244,DR$244,IF(DN270=DL$245,DR$245,IF(DN270=DL$246,DR$246,""))),"")</f>
        <v/>
      </c>
      <c r="DS270" s="37" t="str">
        <f>IF($BK270=DS$252,IF(DN270=DL$244,DS$244,IF(DN270=DL$245,DS$245,IF(DN270=DL$246,DS$246,""))),"")</f>
        <v/>
      </c>
      <c r="DT270" s="37" t="str">
        <f>IF($BK270=DT$252,IF(DN270=DL$244,DT$244,IF(DN270=DL$245,DT$245,IF(DN270=DL$246,DT$246,""))),"")</f>
        <v/>
      </c>
      <c r="DU270" s="38" t="str">
        <f t="shared" ref="DU270:DU301" si="168">CONCATENATE(DQ270,DR270,DS270,DT270)</f>
        <v/>
      </c>
      <c r="DV270" s="40"/>
      <c r="DW270" s="37" t="str">
        <f t="shared" ref="DW270:DX301" si="169">IF($AL270=DW$252,IF($BK270=$BK$256,IF($BN270=$BN$256,DW$256,DW$257),IF($BK270=$BK$258,IF($BN270=$BN$258,DW$258,DW$259),IF($BK270=$BK$260,DW$260,IF($BK270=$BK$261,DW$261,"")))),"")</f>
        <v/>
      </c>
      <c r="DX270" s="37" t="str">
        <f t="shared" si="169"/>
        <v/>
      </c>
      <c r="DY270" s="38" t="str">
        <f>CONCATENATE(DW270,DX270)</f>
        <v/>
      </c>
      <c r="DZ270" s="88">
        <f>IF(DY270=DX$244,DY$244,IF(DY270=DX$245,DY$245,0))</f>
        <v>0</v>
      </c>
      <c r="EA270" s="33"/>
      <c r="EB270" s="37" t="str">
        <f>IF($BK270=EB$252,IF(DY270=DX$244,EB$244,IF(DY270=DX$245,EB$245,"")),"")</f>
        <v/>
      </c>
      <c r="EC270" s="37" t="str">
        <f>IF($BK270=EC$252,IF(DY270=DX$244,EC$244,IF(DY270=DX$245,EC$245,"")),"")</f>
        <v/>
      </c>
      <c r="ED270" s="37" t="str">
        <f>IF($BK270=ED$252,IF(DY270=DX$244,ED$244,IF(DY270=DX$245,ED$245,"")),"")</f>
        <v/>
      </c>
      <c r="EE270" s="37" t="str">
        <f>IF($BK270=EE$252,IF(DY270=DX$244,EE$244,IF(DY270=DX$245,EE$245,"")),"")</f>
        <v/>
      </c>
      <c r="EF270" s="38" t="str">
        <f t="shared" ref="EF270:EF301" si="170">CONCATENATE(EB270,EC270,ED270,EE270)</f>
        <v/>
      </c>
      <c r="EG270" s="40"/>
      <c r="EH270" s="239" t="str">
        <f t="shared" si="124"/>
        <v/>
      </c>
      <c r="EI270" s="239" t="str">
        <f t="shared" si="125"/>
        <v/>
      </c>
      <c r="EJ270" s="239" t="str">
        <f t="shared" si="126"/>
        <v/>
      </c>
      <c r="EK270" s="40"/>
      <c r="EL270" s="397" t="str">
        <f t="shared" si="127"/>
        <v/>
      </c>
      <c r="EM270" s="96" t="str">
        <f t="shared" si="128"/>
        <v/>
      </c>
      <c r="EN270" s="397" t="str">
        <f t="shared" si="129"/>
        <v/>
      </c>
      <c r="EO270" s="397" t="str">
        <f t="shared" si="130"/>
        <v/>
      </c>
      <c r="EP270" s="397" t="str">
        <f t="shared" si="131"/>
        <v/>
      </c>
      <c r="EQ270" s="397" t="str">
        <f t="shared" si="132"/>
        <v/>
      </c>
      <c r="ER270" s="397" t="str">
        <f t="shared" si="133"/>
        <v/>
      </c>
      <c r="ES270" s="401" t="s">
        <v>37</v>
      </c>
      <c r="ET270" s="402">
        <f t="shared" si="134"/>
        <v>1</v>
      </c>
      <c r="EU270" s="346">
        <f t="shared" si="135"/>
        <v>1</v>
      </c>
      <c r="EV270" s="346">
        <f>1-DC270</f>
        <v>1</v>
      </c>
      <c r="EW270" s="346">
        <f>1-DO270</f>
        <v>1</v>
      </c>
      <c r="EX270" s="346">
        <f>1-DZ270</f>
        <v>1</v>
      </c>
      <c r="EY270" s="404">
        <f>ET270*EU270*EV270*EW270*EX270</f>
        <v>1</v>
      </c>
      <c r="EZ270" s="404">
        <f>1-(5-SUM(ET270:EX270))</f>
        <v>1</v>
      </c>
      <c r="FA270" s="406">
        <f t="shared" si="136"/>
        <v>1</v>
      </c>
      <c r="FB270" s="21"/>
      <c r="FC270" s="402">
        <f t="shared" si="137"/>
        <v>0</v>
      </c>
      <c r="FD270" s="402">
        <f t="shared" si="138"/>
        <v>0</v>
      </c>
      <c r="FE270" s="402">
        <f t="shared" si="139"/>
        <v>0</v>
      </c>
      <c r="FF270" s="402">
        <f t="shared" si="140"/>
        <v>0</v>
      </c>
      <c r="FG270" s="402">
        <f t="shared" si="141"/>
        <v>0</v>
      </c>
      <c r="FH270" s="403">
        <f>SUM(FC270:FG270)</f>
        <v>0</v>
      </c>
      <c r="FJ270" s="398" t="str">
        <f t="shared" si="142"/>
        <v/>
      </c>
      <c r="FK270" s="398" t="str">
        <f t="shared" si="143"/>
        <v/>
      </c>
      <c r="FL270" s="398" t="str">
        <f t="shared" si="144"/>
        <v/>
      </c>
      <c r="FM270" s="398" t="str">
        <f t="shared" si="145"/>
        <v/>
      </c>
      <c r="FN270" s="398" t="str">
        <f t="shared" si="146"/>
        <v/>
      </c>
      <c r="FO270" s="593" t="str">
        <f>IF(F347="","",'E3 Production de chaleur'!AN234)</f>
        <v/>
      </c>
      <c r="FP270" s="593" t="str">
        <f>IF(F347="","",'E3 Production de chaleur'!AO234)</f>
        <v/>
      </c>
      <c r="FQ270" s="513" t="str">
        <f t="shared" si="147"/>
        <v/>
      </c>
      <c r="FS270" s="445" t="str">
        <f t="shared" si="148"/>
        <v/>
      </c>
      <c r="FT270" s="445" t="str">
        <f t="shared" si="149"/>
        <v/>
      </c>
      <c r="FU270" s="445" t="str">
        <f t="shared" ref="FU270:FU301" si="171">DI270</f>
        <v/>
      </c>
      <c r="FV270" s="445" t="str">
        <f t="shared" ref="FV270:FV301" si="172">DU270</f>
        <v/>
      </c>
      <c r="FW270" s="445" t="str">
        <f t="shared" ref="FW270:FW301" si="173">EF270</f>
        <v/>
      </c>
      <c r="FX270" s="595" t="str">
        <f>'E3 Production de chaleur'!BD234</f>
        <v/>
      </c>
      <c r="FY270" s="595" t="str">
        <f>'E3 Production de chaleur'!BE234</f>
        <v/>
      </c>
      <c r="GA270" s="398" t="str">
        <f t="shared" ref="GA270:GA301" si="174">IF(FJ270="","",IF(FS270=GA$255,FJ270,0))</f>
        <v/>
      </c>
      <c r="GB270" s="398" t="str">
        <f t="shared" ref="GB270:GB301" si="175">IF(FK270="","",IF(FT270=GB$255,FK270,0))</f>
        <v/>
      </c>
      <c r="GC270" s="398" t="str">
        <f t="shared" ref="GC270:GC301" si="176">IF(FL270="","",IF(FU270=GC$255,FL270,0))</f>
        <v/>
      </c>
      <c r="GD270" s="398" t="str">
        <f t="shared" ref="GD270:GD301" si="177">IF(FM270="","",IF(FV270=GD$255,FM270,0))</f>
        <v/>
      </c>
      <c r="GE270" s="398" t="str">
        <f t="shared" ref="GE270:GE301" si="178">IF(FN270="","",IF(FW270=GE$255,FN270,0))</f>
        <v/>
      </c>
      <c r="GF270" s="593" t="str">
        <f t="shared" ref="GF270:GF301" si="179">IF(FO270="","",IF(FX270=GF$255,FO270,0))</f>
        <v/>
      </c>
      <c r="GG270" s="593" t="str">
        <f t="shared" ref="GG270:GG301" si="180">IF(FP270="","",IF(FY270=GG$255,FP270,0))</f>
        <v/>
      </c>
      <c r="GH270" s="513" t="str">
        <f t="shared" ref="GH270:GH301" si="181">IF($F270="","",SUM(GA270:GG270))</f>
        <v/>
      </c>
      <c r="GJ270" s="398" t="str">
        <f t="shared" ref="GJ270:GJ301" si="182">IF(FJ270="","",FJ270-GA270)</f>
        <v/>
      </c>
      <c r="GK270" s="398" t="str">
        <f t="shared" ref="GK270:GK301" si="183">IF(FK270="","",FK270-GB270)</f>
        <v/>
      </c>
      <c r="GL270" s="398" t="str">
        <f t="shared" ref="GL270:GL301" si="184">IF(FL270="","",FL270-GC270)</f>
        <v/>
      </c>
      <c r="GM270" s="398" t="str">
        <f t="shared" ref="GM270:GM301" si="185">IF(FM270="","",FM270-GD270)</f>
        <v/>
      </c>
      <c r="GN270" s="398" t="str">
        <f t="shared" ref="GN270:GN301" si="186">IF(FN270="","",FN270-GE270)</f>
        <v/>
      </c>
      <c r="GO270" s="593" t="str">
        <f t="shared" ref="GO270:GO301" si="187">IF(FO270="","",FO270-GF270)</f>
        <v/>
      </c>
      <c r="GP270" s="593" t="str">
        <f t="shared" ref="GP270:GP301" si="188">IF(FP270="","",FP270-GG270)</f>
        <v/>
      </c>
      <c r="GQ270" s="513" t="str">
        <f t="shared" ref="GQ270:GQ301" si="189">IF($F270="","",SUM(GJ270:GP270))</f>
        <v/>
      </c>
    </row>
    <row r="271" spans="6:328" s="28" customFormat="1" ht="18" customHeight="1">
      <c r="F271" s="771" t="str">
        <f t="shared" si="112"/>
        <v/>
      </c>
      <c r="G271" s="1940"/>
      <c r="H271" s="1905"/>
      <c r="I271" s="1905"/>
      <c r="J271" s="1905"/>
      <c r="K271" s="2057">
        <f t="shared" si="152"/>
        <v>0</v>
      </c>
      <c r="L271" s="2058"/>
      <c r="M271" s="1904"/>
      <c r="N271" s="1905"/>
      <c r="O271" s="1905"/>
      <c r="P271" s="1905"/>
      <c r="Q271" s="1905"/>
      <c r="R271" s="1905"/>
      <c r="S271" s="2059">
        <f t="shared" si="153"/>
        <v>0</v>
      </c>
      <c r="T271" s="2060"/>
      <c r="U271" s="1904"/>
      <c r="V271" s="1905"/>
      <c r="W271" s="1905"/>
      <c r="X271" s="1905"/>
      <c r="Y271" s="1905"/>
      <c r="Z271" s="1905"/>
      <c r="AA271" s="1905"/>
      <c r="AB271" s="1905"/>
      <c r="AC271" s="2061">
        <f t="shared" si="154"/>
        <v>0</v>
      </c>
      <c r="AD271" s="2062"/>
      <c r="AE271" s="1904"/>
      <c r="AF271" s="1905"/>
      <c r="AG271" s="1905"/>
      <c r="AH271" s="1905"/>
      <c r="AI271" s="1905"/>
      <c r="AJ271" s="2061">
        <f t="shared" si="155"/>
        <v>0</v>
      </c>
      <c r="AK271" s="2062"/>
      <c r="AL271" s="1904"/>
      <c r="AM271" s="1905"/>
      <c r="AN271" s="1905"/>
      <c r="AO271" s="1905"/>
      <c r="AP271" s="1905"/>
      <c r="AQ271" s="1905"/>
      <c r="AR271" s="2064">
        <f t="shared" si="156"/>
        <v>0</v>
      </c>
      <c r="AS271" s="2065"/>
      <c r="AT271" s="772" t="str">
        <f t="shared" si="157"/>
        <v/>
      </c>
      <c r="AU271" s="1626" t="str">
        <f t="shared" si="158"/>
        <v/>
      </c>
      <c r="AV271" s="428"/>
      <c r="BH271" s="231" t="str">
        <f>IF(AT271="","",IF(AT271&lt;BI$246,BH$246,IF(AT271&lt;BI$245,BH$245,BH$244)))</f>
        <v/>
      </c>
      <c r="BI271" s="69"/>
      <c r="BJ271" s="70"/>
      <c r="BK271" s="231" t="str">
        <f t="shared" si="113"/>
        <v/>
      </c>
      <c r="BL271" s="69"/>
      <c r="BM271" s="70"/>
      <c r="BN271" s="231" t="str">
        <f t="shared" si="114"/>
        <v/>
      </c>
      <c r="BO271" s="69"/>
      <c r="BP271" s="70"/>
      <c r="BR271" s="37" t="str">
        <f t="shared" si="159"/>
        <v/>
      </c>
      <c r="BS271" s="37" t="str">
        <f t="shared" si="115"/>
        <v/>
      </c>
      <c r="BT271" s="37" t="str">
        <f t="shared" si="115"/>
        <v/>
      </c>
      <c r="BU271" s="37" t="str">
        <f t="shared" si="115"/>
        <v/>
      </c>
      <c r="BV271" s="38" t="str">
        <f t="shared" si="160"/>
        <v/>
      </c>
      <c r="BW271" s="88">
        <f>IF(BV271=BS$244,BT$244,IF(BV271=BS$245,BT$245,IF(BV271=BS$246,BT$246,IF(BV271=BS$247,BT$247,IF(BV271=BS$248,BT$248,0)))))</f>
        <v>0</v>
      </c>
      <c r="BX271" s="33"/>
      <c r="BY271" s="37" t="str">
        <f>IF($BK271=BY$252,IF(BV271=BS$244,BY$244,IF(BV271=BS$245,BY$245,IF(BV271=BS$246,BY$246,IF(BV271=BS$247,BY$247,IF(BV271=BS$248,BY$248,IF(BV271=BS$249,BY$249,"")))))),"")</f>
        <v/>
      </c>
      <c r="BZ271" s="37" t="str">
        <f>IF($BK271=BZ$252,IF(BV271=BS$244,BZ$244,IF(BV271=BS$245,BZ$245,IF(BV271=BS$246,BZ$246,IF(BV271=BS$247,BZ$247,IF(BV271=BS$248,BZ$248,IF(BV271=BS$249,BZ$249,"")))))),"")</f>
        <v/>
      </c>
      <c r="CA271" s="37" t="str">
        <f>IF($BK271=CA$252,IF(BV271=BS$244,CA$244,IF(BV271=BS$245,CA$245,IF(BV271=BS$246,CA$246,IF(BV271=BS$247,CA$247,IF(BV271=BS$248,CA$248,IF(BV271=BS$249,CA$249,"")))))),"")</f>
        <v/>
      </c>
      <c r="CB271" s="37" t="str">
        <f>IF($BK271=CB$252,IF(BV271=BS$244,CB$244,IF(BV271=BS$245,CB$245,IF(BV271=BS$246,CB$246,IF(BV271=BS$247,CB$247,IF(BV271=BS$248,CB$248,IF(BV271=BS$249,CB$249,"")))))),"")</f>
        <v/>
      </c>
      <c r="CC271" s="38" t="str">
        <f t="shared" si="161"/>
        <v/>
      </c>
      <c r="CD271" s="89"/>
      <c r="CE271" s="37" t="str">
        <f t="shared" si="162"/>
        <v/>
      </c>
      <c r="CF271" s="37" t="str">
        <f t="shared" si="116"/>
        <v/>
      </c>
      <c r="CG271" s="37" t="str">
        <f t="shared" si="116"/>
        <v/>
      </c>
      <c r="CH271" s="37" t="str">
        <f t="shared" si="116"/>
        <v/>
      </c>
      <c r="CI271" s="37" t="str">
        <f t="shared" si="116"/>
        <v/>
      </c>
      <c r="CJ271" s="37" t="str">
        <f t="shared" si="116"/>
        <v/>
      </c>
      <c r="CK271" s="38" t="str">
        <f>IF(CJ271="",CONCATENATE(CE271,CF271,CG271,CH271,CI271),CJ271)</f>
        <v/>
      </c>
      <c r="CL271" s="88">
        <f>IF(CK271=CF$244,CG$244,IF(CK271=CF$245,CG$245,IF(CK271=CF$246,CG$246,IF(CK271=CF$247,CG$247,IF(CK271=CF$248,CG$248,0)))))</f>
        <v>0</v>
      </c>
      <c r="CM271" s="33"/>
      <c r="CN271" s="37" t="str">
        <f>IF($BK271=CN$252,IF(CK271=CF$244,CN$244,IF(CK271=CF$245,CN$245,IF(CK271=CF$246,CN$246,IF(CK271=CF$247,CN$247,IF(CK271=CF$248,CN$248,""))))),"")</f>
        <v/>
      </c>
      <c r="CO271" s="37" t="str">
        <f>IF($BK271=CO$252,IF(CK271=CF$244,CO$244,IF(CK271=CF$245,CO$245,IF(CK271=CF$246,CO$246,IF(CK271=CF$247,CO$247,IF(CK271=CF$248,CO$248,""))))),"")</f>
        <v/>
      </c>
      <c r="CP271" s="37" t="str">
        <f>IF($BK271=CP$252,IF(CK271=CF$244,CP$244,IF(CK271=CF$245,CP$245,IF(CK271=CF$246,CP$246,IF(CK271=CF$247,CP$247,IF(CK271=CF$248,CP$248,""))))),"")</f>
        <v/>
      </c>
      <c r="CQ271" s="37" t="str">
        <f>IF($BK271=CQ$252,IF(CK271=CF$244,CQ$244,IF(CK271=CF$245,CQ$245,IF(CK271=CF$246,CQ$246,IF(CK271=CF$247,CQ$247,IF(CK271=CF$248,CQ$248,""))))),"")</f>
        <v/>
      </c>
      <c r="CR271" s="38" t="str">
        <f t="shared" si="163"/>
        <v/>
      </c>
      <c r="CS271" s="35"/>
      <c r="CT271" s="37" t="str">
        <f t="shared" si="164"/>
        <v/>
      </c>
      <c r="CU271" s="37" t="str">
        <f t="shared" si="117"/>
        <v/>
      </c>
      <c r="CV271" s="37" t="str">
        <f t="shared" si="117"/>
        <v/>
      </c>
      <c r="CW271" s="37" t="str">
        <f t="shared" si="117"/>
        <v/>
      </c>
      <c r="CX271" s="37" t="str">
        <f t="shared" si="117"/>
        <v/>
      </c>
      <c r="CY271" s="37" t="str">
        <f t="shared" si="117"/>
        <v/>
      </c>
      <c r="CZ271" s="37" t="str">
        <f t="shared" si="117"/>
        <v/>
      </c>
      <c r="DA271" s="37" t="str">
        <f t="shared" si="117"/>
        <v/>
      </c>
      <c r="DB271" s="38" t="str">
        <f t="shared" si="165"/>
        <v/>
      </c>
      <c r="DC271" s="88">
        <f t="shared" si="118"/>
        <v>0</v>
      </c>
      <c r="DD271" s="33"/>
      <c r="DE271" s="37" t="str">
        <f t="shared" si="119"/>
        <v/>
      </c>
      <c r="DF271" s="37" t="str">
        <f t="shared" si="120"/>
        <v/>
      </c>
      <c r="DG271" s="37" t="str">
        <f t="shared" si="121"/>
        <v/>
      </c>
      <c r="DH271" s="37" t="str">
        <f t="shared" si="122"/>
        <v/>
      </c>
      <c r="DI271" s="38" t="str">
        <f t="shared" si="166"/>
        <v/>
      </c>
      <c r="DJ271" s="33"/>
      <c r="DK271" s="37" t="str">
        <f t="shared" si="167"/>
        <v/>
      </c>
      <c r="DL271" s="37" t="str">
        <f t="shared" si="123"/>
        <v/>
      </c>
      <c r="DM271" s="37" t="str">
        <f t="shared" si="123"/>
        <v/>
      </c>
      <c r="DN271" s="38" t="str">
        <f>CONCATENATE(DK271,DL271,DM271)</f>
        <v/>
      </c>
      <c r="DO271" s="88">
        <f>IF(DN271=DL$244,DM$244,IF(DN271=DL$245,DM$245,IF(DN271=DL$246,DM$246,0)))</f>
        <v>0</v>
      </c>
      <c r="DP271" s="33"/>
      <c r="DQ271" s="37" t="str">
        <f>IF($BK271=DQ$252,IF(DN271=DL$244,DQ$244,IF(DN271=DL$245,DQ$245,IF(DN271=DL$246,DQ$246,""))),"")</f>
        <v/>
      </c>
      <c r="DR271" s="37" t="str">
        <f>IF($BK271=DR$252,IF(DN271=DL$244,DR$244,IF(DN271=DL$245,DR$245,IF(DN271=DL$246,DR$246,""))),"")</f>
        <v/>
      </c>
      <c r="DS271" s="37" t="str">
        <f>IF($BK271=DS$252,IF(DN271=DL$244,DS$244,IF(DN271=DL$245,DS$245,IF(DN271=DL$246,DS$246,""))),"")</f>
        <v/>
      </c>
      <c r="DT271" s="37" t="str">
        <f>IF($BK271=DT$252,IF(DN271=DL$244,DT$244,IF(DN271=DL$245,DT$245,IF(DN271=DL$246,DT$246,""))),"")</f>
        <v/>
      </c>
      <c r="DU271" s="38" t="str">
        <f t="shared" si="168"/>
        <v/>
      </c>
      <c r="DV271" s="40"/>
      <c r="DW271" s="37" t="str">
        <f t="shared" si="169"/>
        <v/>
      </c>
      <c r="DX271" s="37" t="str">
        <f t="shared" si="169"/>
        <v/>
      </c>
      <c r="DY271" s="38" t="str">
        <f>CONCATENATE(DW271,DX271)</f>
        <v/>
      </c>
      <c r="DZ271" s="88">
        <f>IF(DY271=DX$244,DY$244,IF(DY271=DX$245,DY$245,0))</f>
        <v>0</v>
      </c>
      <c r="EA271" s="33"/>
      <c r="EB271" s="37" t="str">
        <f>IF($BK271=EB$252,IF(DY271=DX$244,EB$244,IF(DY271=DX$245,EB$245,"")),"")</f>
        <v/>
      </c>
      <c r="EC271" s="37" t="str">
        <f>IF($BK271=EC$252,IF(DY271=DX$244,EC$244,IF(DY271=DX$245,EC$245,"")),"")</f>
        <v/>
      </c>
      <c r="ED271" s="37" t="str">
        <f>IF($BK271=ED$252,IF(DY271=DX$244,ED$244,IF(DY271=DX$245,ED$245,"")),"")</f>
        <v/>
      </c>
      <c r="EE271" s="37" t="str">
        <f>IF($BK271=EE$252,IF(DY271=DX$244,EE$244,IF(DY271=DX$245,EE$245,"")),"")</f>
        <v/>
      </c>
      <c r="EF271" s="38" t="str">
        <f t="shared" si="170"/>
        <v/>
      </c>
      <c r="EG271" s="40"/>
      <c r="EH271" s="239" t="str">
        <f t="shared" si="124"/>
        <v/>
      </c>
      <c r="EI271" s="239" t="str">
        <f t="shared" si="125"/>
        <v/>
      </c>
      <c r="EJ271" s="239" t="str">
        <f t="shared" si="126"/>
        <v/>
      </c>
      <c r="EK271" s="40"/>
      <c r="EL271" s="397" t="str">
        <f t="shared" si="127"/>
        <v/>
      </c>
      <c r="EM271" s="96" t="str">
        <f t="shared" si="128"/>
        <v/>
      </c>
      <c r="EN271" s="397" t="str">
        <f t="shared" si="129"/>
        <v/>
      </c>
      <c r="EO271" s="397" t="str">
        <f t="shared" si="130"/>
        <v/>
      </c>
      <c r="EP271" s="397" t="str">
        <f t="shared" si="131"/>
        <v/>
      </c>
      <c r="EQ271" s="397" t="str">
        <f t="shared" si="132"/>
        <v/>
      </c>
      <c r="ER271" s="397" t="str">
        <f t="shared" si="133"/>
        <v/>
      </c>
      <c r="ES271" s="401" t="s">
        <v>37</v>
      </c>
      <c r="ET271" s="402">
        <f t="shared" si="134"/>
        <v>1</v>
      </c>
      <c r="EU271" s="346">
        <f t="shared" si="135"/>
        <v>1</v>
      </c>
      <c r="EV271" s="346">
        <f>1-DC271</f>
        <v>1</v>
      </c>
      <c r="EW271" s="346">
        <f>1-DO271</f>
        <v>1</v>
      </c>
      <c r="EX271" s="346">
        <f>1-DZ271</f>
        <v>1</v>
      </c>
      <c r="EY271" s="404">
        <f>ET271*EU271*EV271*EW271*EX271</f>
        <v>1</v>
      </c>
      <c r="EZ271" s="404">
        <f>1-(5-SUM(ET271:EX271))</f>
        <v>1</v>
      </c>
      <c r="FA271" s="406">
        <f t="shared" si="136"/>
        <v>1</v>
      </c>
      <c r="FB271" s="21"/>
      <c r="FC271" s="402">
        <f t="shared" si="137"/>
        <v>0</v>
      </c>
      <c r="FD271" s="402">
        <f t="shared" si="138"/>
        <v>0</v>
      </c>
      <c r="FE271" s="402">
        <f t="shared" si="139"/>
        <v>0</v>
      </c>
      <c r="FF271" s="402">
        <f t="shared" si="140"/>
        <v>0</v>
      </c>
      <c r="FG271" s="402">
        <f t="shared" si="141"/>
        <v>0</v>
      </c>
      <c r="FH271" s="403">
        <f>SUM(FC271:FG271)</f>
        <v>0</v>
      </c>
      <c r="FJ271" s="398" t="str">
        <f t="shared" si="142"/>
        <v/>
      </c>
      <c r="FK271" s="398" t="str">
        <f t="shared" si="143"/>
        <v/>
      </c>
      <c r="FL271" s="398" t="str">
        <f t="shared" si="144"/>
        <v/>
      </c>
      <c r="FM271" s="398" t="str">
        <f t="shared" si="145"/>
        <v/>
      </c>
      <c r="FN271" s="398" t="str">
        <f t="shared" si="146"/>
        <v/>
      </c>
      <c r="FO271" s="593" t="str">
        <f>IF(F348="","",'E3 Production de chaleur'!AN235)</f>
        <v/>
      </c>
      <c r="FP271" s="593" t="str">
        <f>IF(F348="","",'E3 Production de chaleur'!AO235)</f>
        <v/>
      </c>
      <c r="FQ271" s="513" t="str">
        <f t="shared" si="147"/>
        <v/>
      </c>
      <c r="FS271" s="445" t="str">
        <f t="shared" si="148"/>
        <v/>
      </c>
      <c r="FT271" s="445" t="str">
        <f t="shared" si="149"/>
        <v/>
      </c>
      <c r="FU271" s="445" t="str">
        <f t="shared" si="171"/>
        <v/>
      </c>
      <c r="FV271" s="445" t="str">
        <f t="shared" si="172"/>
        <v/>
      </c>
      <c r="FW271" s="445" t="str">
        <f t="shared" si="173"/>
        <v/>
      </c>
      <c r="FX271" s="595" t="str">
        <f>'E3 Production de chaleur'!BD235</f>
        <v/>
      </c>
      <c r="FY271" s="595" t="str">
        <f>'E3 Production de chaleur'!BE235</f>
        <v/>
      </c>
      <c r="GA271" s="398" t="str">
        <f t="shared" si="174"/>
        <v/>
      </c>
      <c r="GB271" s="398" t="str">
        <f t="shared" si="175"/>
        <v/>
      </c>
      <c r="GC271" s="398" t="str">
        <f t="shared" si="176"/>
        <v/>
      </c>
      <c r="GD271" s="398" t="str">
        <f t="shared" si="177"/>
        <v/>
      </c>
      <c r="GE271" s="398" t="str">
        <f t="shared" si="178"/>
        <v/>
      </c>
      <c r="GF271" s="593" t="str">
        <f t="shared" si="179"/>
        <v/>
      </c>
      <c r="GG271" s="593" t="str">
        <f t="shared" si="180"/>
        <v/>
      </c>
      <c r="GH271" s="513" t="str">
        <f t="shared" si="181"/>
        <v/>
      </c>
      <c r="GJ271" s="398" t="str">
        <f t="shared" si="182"/>
        <v/>
      </c>
      <c r="GK271" s="398" t="str">
        <f t="shared" si="183"/>
        <v/>
      </c>
      <c r="GL271" s="398" t="str">
        <f t="shared" si="184"/>
        <v/>
      </c>
      <c r="GM271" s="398" t="str">
        <f t="shared" si="185"/>
        <v/>
      </c>
      <c r="GN271" s="398" t="str">
        <f t="shared" si="186"/>
        <v/>
      </c>
      <c r="GO271" s="593" t="str">
        <f t="shared" si="187"/>
        <v/>
      </c>
      <c r="GP271" s="593" t="str">
        <f t="shared" si="188"/>
        <v/>
      </c>
      <c r="GQ271" s="513" t="str">
        <f t="shared" si="189"/>
        <v/>
      </c>
    </row>
    <row r="272" spans="6:328" s="28" customFormat="1" ht="18" customHeight="1">
      <c r="F272" s="773" t="str">
        <f t="shared" si="112"/>
        <v/>
      </c>
      <c r="G272" s="1941"/>
      <c r="H272" s="1942"/>
      <c r="I272" s="1942"/>
      <c r="J272" s="1942"/>
      <c r="K272" s="2057">
        <f t="shared" si="152"/>
        <v>0</v>
      </c>
      <c r="L272" s="2058"/>
      <c r="M272" s="1902"/>
      <c r="N272" s="1903"/>
      <c r="O272" s="1903"/>
      <c r="P272" s="1903"/>
      <c r="Q272" s="1903"/>
      <c r="R272" s="1903"/>
      <c r="S272" s="2059">
        <f t="shared" si="153"/>
        <v>0</v>
      </c>
      <c r="T272" s="2060"/>
      <c r="U272" s="1902"/>
      <c r="V272" s="1903"/>
      <c r="W272" s="1903"/>
      <c r="X272" s="1903"/>
      <c r="Y272" s="1903"/>
      <c r="Z272" s="1903"/>
      <c r="AA272" s="1903"/>
      <c r="AB272" s="1903"/>
      <c r="AC272" s="2061">
        <f t="shared" si="154"/>
        <v>0</v>
      </c>
      <c r="AD272" s="2062"/>
      <c r="AE272" s="1902"/>
      <c r="AF272" s="1903"/>
      <c r="AG272" s="1903"/>
      <c r="AH272" s="1903"/>
      <c r="AI272" s="1903"/>
      <c r="AJ272" s="2061">
        <f t="shared" si="155"/>
        <v>0</v>
      </c>
      <c r="AK272" s="2062"/>
      <c r="AL272" s="1902"/>
      <c r="AM272" s="1903"/>
      <c r="AN272" s="1903"/>
      <c r="AO272" s="1903"/>
      <c r="AP272" s="1903"/>
      <c r="AQ272" s="1903"/>
      <c r="AR272" s="2064">
        <f t="shared" si="156"/>
        <v>0</v>
      </c>
      <c r="AS272" s="2065"/>
      <c r="AT272" s="772" t="str">
        <f t="shared" si="157"/>
        <v/>
      </c>
      <c r="AU272" s="1626" t="str">
        <f t="shared" si="158"/>
        <v/>
      </c>
      <c r="AV272" s="428"/>
      <c r="BH272" s="231" t="str">
        <f>IF(AT272="","",IF(AT272&lt;BI$246,BH$246,IF(AT272&lt;BI$245,BH$245,BH$244)))</f>
        <v/>
      </c>
      <c r="BI272" s="69"/>
      <c r="BJ272" s="70"/>
      <c r="BK272" s="231" t="str">
        <f t="shared" si="113"/>
        <v/>
      </c>
      <c r="BL272" s="69"/>
      <c r="BM272" s="70"/>
      <c r="BN272" s="231" t="str">
        <f t="shared" si="114"/>
        <v/>
      </c>
      <c r="BO272" s="69"/>
      <c r="BP272" s="70"/>
      <c r="BR272" s="37" t="str">
        <f t="shared" si="159"/>
        <v/>
      </c>
      <c r="BS272" s="37" t="str">
        <f t="shared" si="115"/>
        <v/>
      </c>
      <c r="BT272" s="37" t="str">
        <f t="shared" si="115"/>
        <v/>
      </c>
      <c r="BU272" s="37" t="str">
        <f t="shared" si="115"/>
        <v/>
      </c>
      <c r="BV272" s="38" t="str">
        <f t="shared" si="160"/>
        <v/>
      </c>
      <c r="BW272" s="88">
        <f>IF(BV272=BS$244,BT$244,IF(BV272=BS$245,BT$245,IF(BV272=BS$246,BT$246,IF(BV272=BS$247,BT$247,IF(BV272=BS$248,BT$248,0)))))</f>
        <v>0</v>
      </c>
      <c r="BX272" s="33"/>
      <c r="BY272" s="37" t="str">
        <f>IF($BK272=BY$252,IF(BV272=BS$244,BY$244,IF(BV272=BS$245,BY$245,IF(BV272=BS$246,BY$246,IF(BV272=BS$247,BY$247,IF(BV272=BS$248,BY$248,IF(BV272=BS$249,BY$249,"")))))),"")</f>
        <v/>
      </c>
      <c r="BZ272" s="37" t="str">
        <f>IF($BK272=BZ$252,IF(BV272=BS$244,BZ$244,IF(BV272=BS$245,BZ$245,IF(BV272=BS$246,BZ$246,IF(BV272=BS$247,BZ$247,IF(BV272=BS$248,BZ$248,IF(BV272=BS$249,BZ$249,"")))))),"")</f>
        <v/>
      </c>
      <c r="CA272" s="37" t="str">
        <f>IF($BK272=CA$252,IF(BV272=BS$244,CA$244,IF(BV272=BS$245,CA$245,IF(BV272=BS$246,CA$246,IF(BV272=BS$247,CA$247,IF(BV272=BS$248,CA$248,IF(BV272=BS$249,CA$249,"")))))),"")</f>
        <v/>
      </c>
      <c r="CB272" s="37" t="str">
        <f>IF($BK272=CB$252,IF(BV272=BS$244,CB$244,IF(BV272=BS$245,CB$245,IF(BV272=BS$246,CB$246,IF(BV272=BS$247,CB$247,IF(BV272=BS$248,CB$248,IF(BV272=BS$249,CB$249,"")))))),"")</f>
        <v/>
      </c>
      <c r="CC272" s="38" t="str">
        <f t="shared" si="161"/>
        <v/>
      </c>
      <c r="CD272" s="89"/>
      <c r="CE272" s="37" t="str">
        <f t="shared" si="162"/>
        <v/>
      </c>
      <c r="CF272" s="37" t="str">
        <f t="shared" si="116"/>
        <v/>
      </c>
      <c r="CG272" s="37" t="str">
        <f t="shared" si="116"/>
        <v/>
      </c>
      <c r="CH272" s="37" t="str">
        <f t="shared" si="116"/>
        <v/>
      </c>
      <c r="CI272" s="37" t="str">
        <f t="shared" si="116"/>
        <v/>
      </c>
      <c r="CJ272" s="37" t="str">
        <f t="shared" si="116"/>
        <v/>
      </c>
      <c r="CK272" s="38" t="str">
        <f>IF(CJ272="",CONCATENATE(CE272,CF272,CG272,CH272,CI272),CJ272)</f>
        <v/>
      </c>
      <c r="CL272" s="88">
        <f>IF(CK272=CF$244,CG$244,IF(CK272=CF$245,CG$245,IF(CK272=CF$246,CG$246,IF(CK272=CF$247,CG$247,IF(CK272=CF$248,CG$248,0)))))</f>
        <v>0</v>
      </c>
      <c r="CM272" s="33"/>
      <c r="CN272" s="37" t="str">
        <f>IF($BK272=CN$252,IF(CK272=CF$244,CN$244,IF(CK272=CF$245,CN$245,IF(CK272=CF$246,CN$246,IF(CK272=CF$247,CN$247,IF(CK272=CF$248,CN$248,""))))),"")</f>
        <v/>
      </c>
      <c r="CO272" s="37" t="str">
        <f>IF($BK272=CO$252,IF(CK272=CF$244,CO$244,IF(CK272=CF$245,CO$245,IF(CK272=CF$246,CO$246,IF(CK272=CF$247,CO$247,IF(CK272=CF$248,CO$248,""))))),"")</f>
        <v/>
      </c>
      <c r="CP272" s="37" t="str">
        <f>IF($BK272=CP$252,IF(CK272=CF$244,CP$244,IF(CK272=CF$245,CP$245,IF(CK272=CF$246,CP$246,IF(CK272=CF$247,CP$247,IF(CK272=CF$248,CP$248,""))))),"")</f>
        <v/>
      </c>
      <c r="CQ272" s="37" t="str">
        <f>IF($BK272=CQ$252,IF(CK272=CF$244,CQ$244,IF(CK272=CF$245,CQ$245,IF(CK272=CF$246,CQ$246,IF(CK272=CF$247,CQ$247,IF(CK272=CF$248,CQ$248,""))))),"")</f>
        <v/>
      </c>
      <c r="CR272" s="38" t="str">
        <f t="shared" si="163"/>
        <v/>
      </c>
      <c r="CS272" s="35"/>
      <c r="CT272" s="37" t="str">
        <f t="shared" si="164"/>
        <v/>
      </c>
      <c r="CU272" s="37" t="str">
        <f t="shared" si="117"/>
        <v/>
      </c>
      <c r="CV272" s="37" t="str">
        <f t="shared" si="117"/>
        <v/>
      </c>
      <c r="CW272" s="37" t="str">
        <f t="shared" si="117"/>
        <v/>
      </c>
      <c r="CX272" s="37" t="str">
        <f t="shared" si="117"/>
        <v/>
      </c>
      <c r="CY272" s="37" t="str">
        <f t="shared" si="117"/>
        <v/>
      </c>
      <c r="CZ272" s="37" t="str">
        <f t="shared" si="117"/>
        <v/>
      </c>
      <c r="DA272" s="37" t="str">
        <f t="shared" si="117"/>
        <v/>
      </c>
      <c r="DB272" s="38" t="str">
        <f t="shared" si="165"/>
        <v/>
      </c>
      <c r="DC272" s="88">
        <f t="shared" si="118"/>
        <v>0</v>
      </c>
      <c r="DD272" s="33"/>
      <c r="DE272" s="37" t="str">
        <f t="shared" si="119"/>
        <v/>
      </c>
      <c r="DF272" s="37" t="str">
        <f t="shared" si="120"/>
        <v/>
      </c>
      <c r="DG272" s="37" t="str">
        <f t="shared" si="121"/>
        <v/>
      </c>
      <c r="DH272" s="37" t="str">
        <f t="shared" si="122"/>
        <v/>
      </c>
      <c r="DI272" s="38" t="str">
        <f t="shared" si="166"/>
        <v/>
      </c>
      <c r="DJ272" s="33"/>
      <c r="DK272" s="37" t="str">
        <f t="shared" si="167"/>
        <v/>
      </c>
      <c r="DL272" s="37" t="str">
        <f t="shared" si="123"/>
        <v/>
      </c>
      <c r="DM272" s="37" t="str">
        <f t="shared" si="123"/>
        <v/>
      </c>
      <c r="DN272" s="38" t="str">
        <f>CONCATENATE(DK272,DL272,DM272)</f>
        <v/>
      </c>
      <c r="DO272" s="88">
        <f>IF(DN272=DL$244,DM$244,IF(DN272=DL$245,DM$245,IF(DN272=DL$246,DM$246,0)))</f>
        <v>0</v>
      </c>
      <c r="DP272" s="33"/>
      <c r="DQ272" s="37" t="str">
        <f>IF($BK272=DQ$252,IF(DN272=DL$244,DQ$244,IF(DN272=DL$245,DQ$245,IF(DN272=DL$246,DQ$246,""))),"")</f>
        <v/>
      </c>
      <c r="DR272" s="37" t="str">
        <f>IF($BK272=DR$252,IF(DN272=DL$244,DR$244,IF(DN272=DL$245,DR$245,IF(DN272=DL$246,DR$246,""))),"")</f>
        <v/>
      </c>
      <c r="DS272" s="37" t="str">
        <f>IF($BK272=DS$252,IF(DN272=DL$244,DS$244,IF(DN272=DL$245,DS$245,IF(DN272=DL$246,DS$246,""))),"")</f>
        <v/>
      </c>
      <c r="DT272" s="37" t="str">
        <f>IF($BK272=DT$252,IF(DN272=DL$244,DT$244,IF(DN272=DL$245,DT$245,IF(DN272=DL$246,DT$246,""))),"")</f>
        <v/>
      </c>
      <c r="DU272" s="38" t="str">
        <f t="shared" si="168"/>
        <v/>
      </c>
      <c r="DV272" s="40"/>
      <c r="DW272" s="37" t="str">
        <f t="shared" si="169"/>
        <v/>
      </c>
      <c r="DX272" s="37" t="str">
        <f t="shared" si="169"/>
        <v/>
      </c>
      <c r="DY272" s="38" t="str">
        <f>CONCATENATE(DW272,DX272)</f>
        <v/>
      </c>
      <c r="DZ272" s="88">
        <f>IF(DY272=DX$244,DY$244,IF(DY272=DX$245,DY$245,0))</f>
        <v>0</v>
      </c>
      <c r="EA272" s="33"/>
      <c r="EB272" s="37" t="str">
        <f>IF($BK272=EB$252,IF(DY272=DX$244,EB$244,IF(DY272=DX$245,EB$245,"")),"")</f>
        <v/>
      </c>
      <c r="EC272" s="37" t="str">
        <f>IF($BK272=EC$252,IF(DY272=DX$244,EC$244,IF(DY272=DX$245,EC$245,"")),"")</f>
        <v/>
      </c>
      <c r="ED272" s="37" t="str">
        <f>IF($BK272=ED$252,IF(DY272=DX$244,ED$244,IF(DY272=DX$245,ED$245,"")),"")</f>
        <v/>
      </c>
      <c r="EE272" s="37" t="str">
        <f>IF($BK272=EE$252,IF(DY272=DX$244,EE$244,IF(DY272=DX$245,EE$245,"")),"")</f>
        <v/>
      </c>
      <c r="EF272" s="38" t="str">
        <f t="shared" si="170"/>
        <v/>
      </c>
      <c r="EG272" s="40"/>
      <c r="EH272" s="239" t="str">
        <f t="shared" si="124"/>
        <v/>
      </c>
      <c r="EI272" s="239" t="str">
        <f t="shared" si="125"/>
        <v/>
      </c>
      <c r="EJ272" s="239" t="str">
        <f t="shared" si="126"/>
        <v/>
      </c>
      <c r="EK272" s="40"/>
      <c r="EL272" s="397" t="str">
        <f t="shared" si="127"/>
        <v/>
      </c>
      <c r="EM272" s="96" t="str">
        <f t="shared" si="128"/>
        <v/>
      </c>
      <c r="EN272" s="397" t="str">
        <f t="shared" si="129"/>
        <v/>
      </c>
      <c r="EO272" s="397" t="str">
        <f t="shared" si="130"/>
        <v/>
      </c>
      <c r="EP272" s="397" t="str">
        <f t="shared" si="131"/>
        <v/>
      </c>
      <c r="EQ272" s="397" t="str">
        <f t="shared" si="132"/>
        <v/>
      </c>
      <c r="ER272" s="397" t="str">
        <f t="shared" si="133"/>
        <v/>
      </c>
      <c r="ES272" s="401" t="s">
        <v>37</v>
      </c>
      <c r="ET272" s="402">
        <f t="shared" si="134"/>
        <v>1</v>
      </c>
      <c r="EU272" s="346">
        <f t="shared" si="135"/>
        <v>1</v>
      </c>
      <c r="EV272" s="346">
        <f>1-DC272</f>
        <v>1</v>
      </c>
      <c r="EW272" s="346">
        <f>1-DO272</f>
        <v>1</v>
      </c>
      <c r="EX272" s="346">
        <f>1-DZ272</f>
        <v>1</v>
      </c>
      <c r="EY272" s="404">
        <f>ET272*EU272*EV272*EW272*EX272</f>
        <v>1</v>
      </c>
      <c r="EZ272" s="404">
        <f>1-(5-SUM(ET272:EX272))</f>
        <v>1</v>
      </c>
      <c r="FA272" s="406">
        <f t="shared" si="136"/>
        <v>1</v>
      </c>
      <c r="FB272" s="21"/>
      <c r="FC272" s="402">
        <f t="shared" si="137"/>
        <v>0</v>
      </c>
      <c r="FD272" s="402">
        <f t="shared" si="138"/>
        <v>0</v>
      </c>
      <c r="FE272" s="402">
        <f t="shared" si="139"/>
        <v>0</v>
      </c>
      <c r="FF272" s="402">
        <f t="shared" si="140"/>
        <v>0</v>
      </c>
      <c r="FG272" s="402">
        <f t="shared" si="141"/>
        <v>0</v>
      </c>
      <c r="FH272" s="403">
        <f>SUM(FC272:FG272)</f>
        <v>0</v>
      </c>
      <c r="FJ272" s="398" t="str">
        <f t="shared" si="142"/>
        <v/>
      </c>
      <c r="FK272" s="398" t="str">
        <f t="shared" si="143"/>
        <v/>
      </c>
      <c r="FL272" s="398" t="str">
        <f t="shared" si="144"/>
        <v/>
      </c>
      <c r="FM272" s="398" t="str">
        <f t="shared" si="145"/>
        <v/>
      </c>
      <c r="FN272" s="398" t="str">
        <f t="shared" si="146"/>
        <v/>
      </c>
      <c r="FO272" s="593" t="str">
        <f>IF(F349="","",'E3 Production de chaleur'!AN236)</f>
        <v/>
      </c>
      <c r="FP272" s="593" t="str">
        <f>IF(F349="","",'E3 Production de chaleur'!AO236)</f>
        <v/>
      </c>
      <c r="FQ272" s="513" t="str">
        <f t="shared" si="147"/>
        <v/>
      </c>
      <c r="FS272" s="445" t="str">
        <f t="shared" si="148"/>
        <v/>
      </c>
      <c r="FT272" s="445" t="str">
        <f t="shared" si="149"/>
        <v/>
      </c>
      <c r="FU272" s="445" t="str">
        <f t="shared" si="171"/>
        <v/>
      </c>
      <c r="FV272" s="445" t="str">
        <f t="shared" si="172"/>
        <v/>
      </c>
      <c r="FW272" s="445" t="str">
        <f t="shared" si="173"/>
        <v/>
      </c>
      <c r="FX272" s="595" t="str">
        <f>'E3 Production de chaleur'!BD236</f>
        <v/>
      </c>
      <c r="FY272" s="595" t="str">
        <f>'E3 Production de chaleur'!BE236</f>
        <v/>
      </c>
      <c r="GA272" s="398" t="str">
        <f t="shared" si="174"/>
        <v/>
      </c>
      <c r="GB272" s="398" t="str">
        <f t="shared" si="175"/>
        <v/>
      </c>
      <c r="GC272" s="398" t="str">
        <f t="shared" si="176"/>
        <v/>
      </c>
      <c r="GD272" s="398" t="str">
        <f t="shared" si="177"/>
        <v/>
      </c>
      <c r="GE272" s="398" t="str">
        <f t="shared" si="178"/>
        <v/>
      </c>
      <c r="GF272" s="593" t="str">
        <f t="shared" si="179"/>
        <v/>
      </c>
      <c r="GG272" s="593" t="str">
        <f t="shared" si="180"/>
        <v/>
      </c>
      <c r="GH272" s="513" t="str">
        <f t="shared" si="181"/>
        <v/>
      </c>
      <c r="GJ272" s="398" t="str">
        <f t="shared" si="182"/>
        <v/>
      </c>
      <c r="GK272" s="398" t="str">
        <f t="shared" si="183"/>
        <v/>
      </c>
      <c r="GL272" s="398" t="str">
        <f t="shared" si="184"/>
        <v/>
      </c>
      <c r="GM272" s="398" t="str">
        <f t="shared" si="185"/>
        <v/>
      </c>
      <c r="GN272" s="398" t="str">
        <f t="shared" si="186"/>
        <v/>
      </c>
      <c r="GO272" s="593" t="str">
        <f t="shared" si="187"/>
        <v/>
      </c>
      <c r="GP272" s="593" t="str">
        <f t="shared" si="188"/>
        <v/>
      </c>
      <c r="GQ272" s="513" t="str">
        <f t="shared" si="189"/>
        <v/>
      </c>
    </row>
    <row r="273" spans="6:199" s="28" customFormat="1" ht="18" customHeight="1">
      <c r="F273" s="771" t="str">
        <f t="shared" si="112"/>
        <v/>
      </c>
      <c r="G273" s="1940"/>
      <c r="H273" s="1905"/>
      <c r="I273" s="1905"/>
      <c r="J273" s="1905"/>
      <c r="K273" s="2057">
        <f t="shared" si="152"/>
        <v>0</v>
      </c>
      <c r="L273" s="2058"/>
      <c r="M273" s="1904"/>
      <c r="N273" s="1905"/>
      <c r="O273" s="1905"/>
      <c r="P273" s="1905"/>
      <c r="Q273" s="1905"/>
      <c r="R273" s="1905"/>
      <c r="S273" s="2059">
        <f t="shared" si="153"/>
        <v>0</v>
      </c>
      <c r="T273" s="2060"/>
      <c r="U273" s="1904"/>
      <c r="V273" s="1905"/>
      <c r="W273" s="1905"/>
      <c r="X273" s="1905"/>
      <c r="Y273" s="1905"/>
      <c r="Z273" s="1905"/>
      <c r="AA273" s="1905"/>
      <c r="AB273" s="1905"/>
      <c r="AC273" s="2061">
        <f t="shared" si="154"/>
        <v>0</v>
      </c>
      <c r="AD273" s="2062"/>
      <c r="AE273" s="1904"/>
      <c r="AF273" s="1905"/>
      <c r="AG273" s="1905"/>
      <c r="AH273" s="1905"/>
      <c r="AI273" s="1905"/>
      <c r="AJ273" s="2061">
        <f t="shared" si="155"/>
        <v>0</v>
      </c>
      <c r="AK273" s="2062"/>
      <c r="AL273" s="1904"/>
      <c r="AM273" s="1905"/>
      <c r="AN273" s="1905"/>
      <c r="AO273" s="1905"/>
      <c r="AP273" s="1905"/>
      <c r="AQ273" s="1905"/>
      <c r="AR273" s="2064">
        <f t="shared" si="156"/>
        <v>0</v>
      </c>
      <c r="AS273" s="2065"/>
      <c r="AT273" s="772" t="str">
        <f t="shared" si="157"/>
        <v/>
      </c>
      <c r="AU273" s="1626" t="str">
        <f t="shared" si="158"/>
        <v/>
      </c>
      <c r="AV273" s="428"/>
      <c r="BH273" s="231" t="str">
        <f>IF(AT273="","",IF(AT273&lt;BI$246,BH$246,IF(AT273&lt;BI$245,BH$245,BH$244)))</f>
        <v/>
      </c>
      <c r="BI273" s="69"/>
      <c r="BJ273" s="70"/>
      <c r="BK273" s="231" t="str">
        <f t="shared" si="113"/>
        <v/>
      </c>
      <c r="BL273" s="69"/>
      <c r="BM273" s="70"/>
      <c r="BN273" s="231" t="str">
        <f t="shared" si="114"/>
        <v/>
      </c>
      <c r="BO273" s="69"/>
      <c r="BP273" s="70"/>
      <c r="BR273" s="37" t="str">
        <f t="shared" si="159"/>
        <v/>
      </c>
      <c r="BS273" s="37" t="str">
        <f t="shared" si="115"/>
        <v/>
      </c>
      <c r="BT273" s="37" t="str">
        <f t="shared" si="115"/>
        <v/>
      </c>
      <c r="BU273" s="37" t="str">
        <f t="shared" si="115"/>
        <v/>
      </c>
      <c r="BV273" s="38" t="str">
        <f t="shared" si="160"/>
        <v/>
      </c>
      <c r="BW273" s="88">
        <f>IF(BV273=BS$244,BT$244,IF(BV273=BS$245,BT$245,IF(BV273=BS$246,BT$246,IF(BV273=BS$247,BT$247,IF(BV273=BS$248,BT$248,0)))))</f>
        <v>0</v>
      </c>
      <c r="BX273" s="33"/>
      <c r="BY273" s="37" t="str">
        <f>IF($BK273=BY$252,IF(BV273=BS$244,BY$244,IF(BV273=BS$245,BY$245,IF(BV273=BS$246,BY$246,IF(BV273=BS$247,BY$247,IF(BV273=BS$248,BY$248,IF(BV273=BS$249,BY$249,"")))))),"")</f>
        <v/>
      </c>
      <c r="BZ273" s="37" t="str">
        <f>IF($BK273=BZ$252,IF(BV273=BS$244,BZ$244,IF(BV273=BS$245,BZ$245,IF(BV273=BS$246,BZ$246,IF(BV273=BS$247,BZ$247,IF(BV273=BS$248,BZ$248,IF(BV273=BS$249,BZ$249,"")))))),"")</f>
        <v/>
      </c>
      <c r="CA273" s="37" t="str">
        <f>IF($BK273=CA$252,IF(BV273=BS$244,CA$244,IF(BV273=BS$245,CA$245,IF(BV273=BS$246,CA$246,IF(BV273=BS$247,CA$247,IF(BV273=BS$248,CA$248,IF(BV273=BS$249,CA$249,"")))))),"")</f>
        <v/>
      </c>
      <c r="CB273" s="37" t="str">
        <f>IF($BK273=CB$252,IF(BV273=BS$244,CB$244,IF(BV273=BS$245,CB$245,IF(BV273=BS$246,CB$246,IF(BV273=BS$247,CB$247,IF(BV273=BS$248,CB$248,IF(BV273=BS$249,CB$249,"")))))),"")</f>
        <v/>
      </c>
      <c r="CC273" s="38" t="str">
        <f t="shared" si="161"/>
        <v/>
      </c>
      <c r="CD273" s="89"/>
      <c r="CE273" s="37" t="str">
        <f t="shared" si="162"/>
        <v/>
      </c>
      <c r="CF273" s="37" t="str">
        <f t="shared" si="116"/>
        <v/>
      </c>
      <c r="CG273" s="37" t="str">
        <f t="shared" si="116"/>
        <v/>
      </c>
      <c r="CH273" s="37" t="str">
        <f t="shared" si="116"/>
        <v/>
      </c>
      <c r="CI273" s="37" t="str">
        <f t="shared" si="116"/>
        <v/>
      </c>
      <c r="CJ273" s="37" t="str">
        <f t="shared" si="116"/>
        <v/>
      </c>
      <c r="CK273" s="38" t="str">
        <f>CONCATENATE(CE273,CF273,CG273,CH273,CI273)</f>
        <v/>
      </c>
      <c r="CL273" s="88">
        <f>IF(CK273=CF$244,CG$244,IF(CK273=CF$245,CG$245,IF(CK273=CF$246,CG$246,IF(CK273=CF$247,CG$247,IF(CK273=CF$248,CG$248,0)))))</f>
        <v>0</v>
      </c>
      <c r="CM273" s="33"/>
      <c r="CN273" s="37" t="str">
        <f>IF($BK273=CN$252,IF(CK273=CF$244,CN$244,IF(CK273=CF$245,CN$245,IF(CK273=CF$246,CN$246,IF(CK273=CF$247,CN$247,IF(CK273=CF$248,CN$248,""))))),"")</f>
        <v/>
      </c>
      <c r="CO273" s="37" t="str">
        <f>IF($BK273=CO$252,IF(CK273=CF$244,CO$244,IF(CK273=CF$245,CO$245,IF(CK273=CF$246,CO$246,IF(CK273=CF$247,CO$247,IF(CK273=CF$248,CO$248,""))))),"")</f>
        <v/>
      </c>
      <c r="CP273" s="37" t="str">
        <f>IF($BK273=CP$252,IF(CK273=CF$244,CP$244,IF(CK273=CF$245,CP$245,IF(CK273=CF$246,CP$246,IF(CK273=CF$247,CP$247,IF(CK273=CF$248,CP$248,""))))),"")</f>
        <v/>
      </c>
      <c r="CQ273" s="37" t="str">
        <f>IF($BK273=CQ$252,IF(CK273=CF$244,CQ$244,IF(CK273=CF$245,CQ$245,IF(CK273=CF$246,CQ$246,IF(CK273=CF$247,CQ$247,IF(CK273=CF$248,CQ$248,""))))),"")</f>
        <v/>
      </c>
      <c r="CR273" s="38" t="str">
        <f t="shared" si="163"/>
        <v/>
      </c>
      <c r="CS273" s="35"/>
      <c r="CT273" s="37" t="str">
        <f t="shared" si="164"/>
        <v/>
      </c>
      <c r="CU273" s="37" t="str">
        <f t="shared" si="117"/>
        <v/>
      </c>
      <c r="CV273" s="37" t="str">
        <f t="shared" si="117"/>
        <v/>
      </c>
      <c r="CW273" s="37" t="str">
        <f t="shared" si="117"/>
        <v/>
      </c>
      <c r="CX273" s="37" t="str">
        <f t="shared" si="117"/>
        <v/>
      </c>
      <c r="CY273" s="37" t="str">
        <f t="shared" si="117"/>
        <v/>
      </c>
      <c r="CZ273" s="37" t="str">
        <f t="shared" si="117"/>
        <v/>
      </c>
      <c r="DA273" s="37" t="str">
        <f t="shared" si="117"/>
        <v/>
      </c>
      <c r="DB273" s="38" t="str">
        <f t="shared" si="165"/>
        <v/>
      </c>
      <c r="DC273" s="88">
        <f t="shared" si="118"/>
        <v>0</v>
      </c>
      <c r="DD273" s="33"/>
      <c r="DE273" s="37" t="str">
        <f t="shared" si="119"/>
        <v/>
      </c>
      <c r="DF273" s="37" t="str">
        <f t="shared" si="120"/>
        <v/>
      </c>
      <c r="DG273" s="37" t="str">
        <f t="shared" si="121"/>
        <v/>
      </c>
      <c r="DH273" s="37" t="str">
        <f t="shared" si="122"/>
        <v/>
      </c>
      <c r="DI273" s="38" t="str">
        <f t="shared" si="166"/>
        <v/>
      </c>
      <c r="DJ273" s="33"/>
      <c r="DK273" s="37" t="str">
        <f t="shared" si="167"/>
        <v/>
      </c>
      <c r="DL273" s="37" t="str">
        <f t="shared" si="123"/>
        <v/>
      </c>
      <c r="DM273" s="37" t="str">
        <f t="shared" si="123"/>
        <v/>
      </c>
      <c r="DN273" s="38" t="str">
        <f>CONCATENATE(DK273,DL273,DM273)</f>
        <v/>
      </c>
      <c r="DO273" s="88">
        <f>IF(DN273=DL$244,DM$244,IF(DN273=DL$245,DM$245,IF(DN273=DL$246,DM$246,0)))</f>
        <v>0</v>
      </c>
      <c r="DP273" s="33"/>
      <c r="DQ273" s="37" t="str">
        <f>IF($BK273=DQ$252,IF(DN273=DL$244,DQ$244,IF(DN273=DL$245,DQ$245,IF(DN273=DL$246,DQ$246,""))),"")</f>
        <v/>
      </c>
      <c r="DR273" s="37" t="str">
        <f>IF($BK273=DR$252,IF(DN273=DL$244,DR$244,IF(DN273=DL$245,DR$245,IF(DN273=DL$246,DR$246,""))),"")</f>
        <v/>
      </c>
      <c r="DS273" s="37" t="str">
        <f>IF($BK273=DS$252,IF(DN273=DL$244,DS$244,IF(DN273=DL$245,DS$245,IF(DN273=DL$246,DS$246,""))),"")</f>
        <v/>
      </c>
      <c r="DT273" s="37" t="str">
        <f>IF($BK273=DT$252,IF(DN273=DL$244,DT$244,IF(DN273=DL$245,DT$245,IF(DN273=DL$246,DT$246,""))),"")</f>
        <v/>
      </c>
      <c r="DU273" s="38" t="str">
        <f t="shared" si="168"/>
        <v/>
      </c>
      <c r="DV273" s="40"/>
      <c r="DW273" s="37" t="str">
        <f t="shared" si="169"/>
        <v/>
      </c>
      <c r="DX273" s="37" t="str">
        <f t="shared" si="169"/>
        <v/>
      </c>
      <c r="DY273" s="38" t="str">
        <f>CONCATENATE(DW273,DX273)</f>
        <v/>
      </c>
      <c r="DZ273" s="88">
        <f>IF(DY273=DX$244,DY$244,IF(DY273=DX$245,DY$245,0))</f>
        <v>0</v>
      </c>
      <c r="EA273" s="33"/>
      <c r="EB273" s="37" t="str">
        <f>IF($BK273=EB$252,IF(DY273=DX$244,EB$244,IF(DY273=DX$245,EB$245,"")),"")</f>
        <v/>
      </c>
      <c r="EC273" s="37" t="str">
        <f>IF($BK273=EC$252,IF(DY273=DX$244,EC$244,IF(DY273=DX$245,EC$245,"")),"")</f>
        <v/>
      </c>
      <c r="ED273" s="37" t="str">
        <f>IF($BK273=ED$252,IF(DY273=DX$244,ED$244,IF(DY273=DX$245,ED$245,"")),"")</f>
        <v/>
      </c>
      <c r="EE273" s="37" t="str">
        <f>IF($BK273=EE$252,IF(DY273=DX$244,EE$244,IF(DY273=DX$245,EE$245,"")),"")</f>
        <v/>
      </c>
      <c r="EF273" s="38" t="str">
        <f t="shared" si="170"/>
        <v/>
      </c>
      <c r="EG273" s="40"/>
      <c r="EH273" s="239" t="str">
        <f t="shared" si="124"/>
        <v/>
      </c>
      <c r="EI273" s="239" t="str">
        <f t="shared" si="125"/>
        <v/>
      </c>
      <c r="EJ273" s="239" t="str">
        <f t="shared" si="126"/>
        <v/>
      </c>
      <c r="EK273" s="40"/>
      <c r="EL273" s="397" t="str">
        <f t="shared" si="127"/>
        <v/>
      </c>
      <c r="EM273" s="96" t="str">
        <f t="shared" si="128"/>
        <v/>
      </c>
      <c r="EN273" s="397" t="str">
        <f t="shared" si="129"/>
        <v/>
      </c>
      <c r="EO273" s="397" t="str">
        <f t="shared" si="130"/>
        <v/>
      </c>
      <c r="EP273" s="397" t="str">
        <f t="shared" si="131"/>
        <v/>
      </c>
      <c r="EQ273" s="397" t="str">
        <f t="shared" si="132"/>
        <v/>
      </c>
      <c r="ER273" s="397" t="str">
        <f t="shared" si="133"/>
        <v/>
      </c>
      <c r="ES273" s="401" t="s">
        <v>37</v>
      </c>
      <c r="ET273" s="402">
        <f t="shared" si="134"/>
        <v>1</v>
      </c>
      <c r="EU273" s="346">
        <f t="shared" si="135"/>
        <v>1</v>
      </c>
      <c r="EV273" s="346">
        <f>1-DC273</f>
        <v>1</v>
      </c>
      <c r="EW273" s="346">
        <f>1-DO273</f>
        <v>1</v>
      </c>
      <c r="EX273" s="346">
        <f>1-DZ273</f>
        <v>1</v>
      </c>
      <c r="EY273" s="404">
        <f>ET273*EU273*EV273*EW273*EX273</f>
        <v>1</v>
      </c>
      <c r="EZ273" s="404">
        <f>1-(5-SUM(ET273:EX273))</f>
        <v>1</v>
      </c>
      <c r="FA273" s="406">
        <f t="shared" si="136"/>
        <v>1</v>
      </c>
      <c r="FB273" s="21"/>
      <c r="FC273" s="402">
        <f t="shared" si="137"/>
        <v>0</v>
      </c>
      <c r="FD273" s="402">
        <f t="shared" si="138"/>
        <v>0</v>
      </c>
      <c r="FE273" s="402">
        <f t="shared" si="139"/>
        <v>0</v>
      </c>
      <c r="FF273" s="402">
        <f t="shared" si="140"/>
        <v>0</v>
      </c>
      <c r="FG273" s="402">
        <f t="shared" si="141"/>
        <v>0</v>
      </c>
      <c r="FH273" s="403">
        <f>SUM(FC273:FG273)</f>
        <v>0</v>
      </c>
      <c r="FJ273" s="398" t="str">
        <f t="shared" si="142"/>
        <v/>
      </c>
      <c r="FK273" s="398" t="str">
        <f t="shared" si="143"/>
        <v/>
      </c>
      <c r="FL273" s="398" t="str">
        <f t="shared" si="144"/>
        <v/>
      </c>
      <c r="FM273" s="398" t="str">
        <f t="shared" si="145"/>
        <v/>
      </c>
      <c r="FN273" s="398" t="str">
        <f t="shared" si="146"/>
        <v/>
      </c>
      <c r="FO273" s="593" t="str">
        <f>IF(F350="","",'E3 Production de chaleur'!AN237)</f>
        <v/>
      </c>
      <c r="FP273" s="593" t="str">
        <f>IF(F350="","",'E3 Production de chaleur'!AO237)</f>
        <v/>
      </c>
      <c r="FQ273" s="513" t="str">
        <f t="shared" si="147"/>
        <v/>
      </c>
      <c r="FS273" s="445" t="str">
        <f t="shared" si="148"/>
        <v/>
      </c>
      <c r="FT273" s="445" t="str">
        <f t="shared" si="149"/>
        <v/>
      </c>
      <c r="FU273" s="445" t="str">
        <f t="shared" si="171"/>
        <v/>
      </c>
      <c r="FV273" s="445" t="str">
        <f t="shared" si="172"/>
        <v/>
      </c>
      <c r="FW273" s="445" t="str">
        <f t="shared" si="173"/>
        <v/>
      </c>
      <c r="FX273" s="595" t="str">
        <f>'E3 Production de chaleur'!BD237</f>
        <v/>
      </c>
      <c r="FY273" s="595" t="str">
        <f>'E3 Production de chaleur'!BE237</f>
        <v/>
      </c>
      <c r="GA273" s="398" t="str">
        <f t="shared" si="174"/>
        <v/>
      </c>
      <c r="GB273" s="398" t="str">
        <f t="shared" si="175"/>
        <v/>
      </c>
      <c r="GC273" s="398" t="str">
        <f t="shared" si="176"/>
        <v/>
      </c>
      <c r="GD273" s="398" t="str">
        <f t="shared" si="177"/>
        <v/>
      </c>
      <c r="GE273" s="398" t="str">
        <f t="shared" si="178"/>
        <v/>
      </c>
      <c r="GF273" s="593" t="str">
        <f t="shared" si="179"/>
        <v/>
      </c>
      <c r="GG273" s="593" t="str">
        <f t="shared" si="180"/>
        <v/>
      </c>
      <c r="GH273" s="513" t="str">
        <f t="shared" si="181"/>
        <v/>
      </c>
      <c r="GJ273" s="398" t="str">
        <f t="shared" si="182"/>
        <v/>
      </c>
      <c r="GK273" s="398" t="str">
        <f t="shared" si="183"/>
        <v/>
      </c>
      <c r="GL273" s="398" t="str">
        <f t="shared" si="184"/>
        <v/>
      </c>
      <c r="GM273" s="398" t="str">
        <f t="shared" si="185"/>
        <v/>
      </c>
      <c r="GN273" s="398" t="str">
        <f t="shared" si="186"/>
        <v/>
      </c>
      <c r="GO273" s="593" t="str">
        <f t="shared" si="187"/>
        <v/>
      </c>
      <c r="GP273" s="593" t="str">
        <f t="shared" si="188"/>
        <v/>
      </c>
      <c r="GQ273" s="513" t="str">
        <f t="shared" si="189"/>
        <v/>
      </c>
    </row>
    <row r="274" spans="6:199" s="28" customFormat="1" ht="18" customHeight="1">
      <c r="F274" s="773" t="str">
        <f t="shared" si="112"/>
        <v/>
      </c>
      <c r="G274" s="1941"/>
      <c r="H274" s="1942"/>
      <c r="I274" s="1942"/>
      <c r="J274" s="1942"/>
      <c r="K274" s="2057">
        <f t="shared" si="152"/>
        <v>0</v>
      </c>
      <c r="L274" s="2058"/>
      <c r="M274" s="1902"/>
      <c r="N274" s="1903"/>
      <c r="O274" s="1903"/>
      <c r="P274" s="1903"/>
      <c r="Q274" s="1903"/>
      <c r="R274" s="1903"/>
      <c r="S274" s="2059">
        <f t="shared" si="153"/>
        <v>0</v>
      </c>
      <c r="T274" s="2060"/>
      <c r="U274" s="1902"/>
      <c r="V274" s="1903"/>
      <c r="W274" s="1903"/>
      <c r="X274" s="1903"/>
      <c r="Y274" s="1903"/>
      <c r="Z274" s="1903"/>
      <c r="AA274" s="1903"/>
      <c r="AB274" s="1903"/>
      <c r="AC274" s="2061">
        <f t="shared" si="154"/>
        <v>0</v>
      </c>
      <c r="AD274" s="2062"/>
      <c r="AE274" s="1902"/>
      <c r="AF274" s="1903"/>
      <c r="AG274" s="1903"/>
      <c r="AH274" s="1903"/>
      <c r="AI274" s="1903"/>
      <c r="AJ274" s="2061">
        <f t="shared" si="155"/>
        <v>0</v>
      </c>
      <c r="AK274" s="2062"/>
      <c r="AL274" s="1902"/>
      <c r="AM274" s="1903"/>
      <c r="AN274" s="1903"/>
      <c r="AO274" s="1903"/>
      <c r="AP274" s="1903"/>
      <c r="AQ274" s="1903"/>
      <c r="AR274" s="2064">
        <f t="shared" si="156"/>
        <v>0</v>
      </c>
      <c r="AS274" s="2065"/>
      <c r="AT274" s="772" t="str">
        <f t="shared" si="157"/>
        <v/>
      </c>
      <c r="AU274" s="1626" t="str">
        <f t="shared" si="158"/>
        <v/>
      </c>
      <c r="BH274" s="231" t="str">
        <f t="shared" ref="BH274:BH301" si="190">IF(AT274="","",IF(AT274&lt;BI$246,BH$246,IF(AT274&lt;BI$245,BH$245,BH$244)))</f>
        <v/>
      </c>
      <c r="BI274" s="69"/>
      <c r="BJ274" s="70"/>
      <c r="BK274" s="231" t="str">
        <f t="shared" si="113"/>
        <v/>
      </c>
      <c r="BL274" s="69"/>
      <c r="BM274" s="70"/>
      <c r="BN274" s="231" t="str">
        <f t="shared" si="114"/>
        <v/>
      </c>
      <c r="BO274" s="69"/>
      <c r="BP274" s="70"/>
      <c r="BR274" s="37" t="str">
        <f t="shared" si="159"/>
        <v/>
      </c>
      <c r="BS274" s="37" t="str">
        <f t="shared" si="115"/>
        <v/>
      </c>
      <c r="BT274" s="37" t="str">
        <f t="shared" si="115"/>
        <v/>
      </c>
      <c r="BU274" s="37" t="str">
        <f t="shared" si="115"/>
        <v/>
      </c>
      <c r="BV274" s="38" t="str">
        <f t="shared" si="160"/>
        <v/>
      </c>
      <c r="BW274" s="88">
        <f t="shared" ref="BW274:BW301" si="191">IF(BV274=BS$244,BT$244,IF(BV274=BS$245,BT$245,IF(BV274=BS$246,BT$246,IF(BV274=BS$247,BT$247,IF(BV274=BS$248,BT$248,0)))))</f>
        <v>0</v>
      </c>
      <c r="BX274" s="33"/>
      <c r="BY274" s="37" t="str">
        <f t="shared" ref="BY274:BY301" si="192">IF($BK274=BY$252,IF(BV274=BS$244,BY$244,IF(BV274=BS$245,BY$245,IF(BV274=BS$246,BY$246,IF(BV274=BS$247,BY$247,IF(BV274=BS$248,BY$248,IF(BV274=BS$249,BY$249,"")))))),"")</f>
        <v/>
      </c>
      <c r="BZ274" s="37" t="str">
        <f t="shared" ref="BZ274:BZ301" si="193">IF($BK274=BZ$252,IF(BV274=BS$244,BZ$244,IF(BV274=BS$245,BZ$245,IF(BV274=BS$246,BZ$246,IF(BV274=BS$247,BZ$247,IF(BV274=BS$248,BZ$248,IF(BV274=BS$249,BZ$249,"")))))),"")</f>
        <v/>
      </c>
      <c r="CA274" s="37" t="str">
        <f t="shared" ref="CA274:CA301" si="194">IF($BK274=CA$252,IF(BV274=BS$244,CA$244,IF(BV274=BS$245,CA$245,IF(BV274=BS$246,CA$246,IF(BV274=BS$247,CA$247,IF(BV274=BS$248,CA$248,IF(BV274=BS$249,CA$249,"")))))),"")</f>
        <v/>
      </c>
      <c r="CB274" s="37" t="str">
        <f t="shared" ref="CB274:CB301" si="195">IF($BK274=CB$252,IF(BV274=BS$244,CB$244,IF(BV274=BS$245,CB$245,IF(BV274=BS$246,CB$246,IF(BV274=BS$247,CB$247,IF(BV274=BS$248,CB$248,IF(BV274=BS$249,CB$249,"")))))),"")</f>
        <v/>
      </c>
      <c r="CC274" s="38" t="str">
        <f t="shared" si="161"/>
        <v/>
      </c>
      <c r="CD274" s="89"/>
      <c r="CE274" s="37" t="str">
        <f t="shared" si="162"/>
        <v/>
      </c>
      <c r="CF274" s="37" t="str">
        <f t="shared" si="116"/>
        <v/>
      </c>
      <c r="CG274" s="37" t="str">
        <f t="shared" si="116"/>
        <v/>
      </c>
      <c r="CH274" s="37" t="str">
        <f t="shared" si="116"/>
        <v/>
      </c>
      <c r="CI274" s="37" t="str">
        <f t="shared" si="116"/>
        <v/>
      </c>
      <c r="CJ274" s="37" t="str">
        <f t="shared" si="116"/>
        <v/>
      </c>
      <c r="CK274" s="38" t="str">
        <f t="shared" ref="CK274:CK301" si="196">CONCATENATE(CE274,CF274,CG274,CH274,CI274)</f>
        <v/>
      </c>
      <c r="CL274" s="88">
        <f t="shared" ref="CL274:CL301" si="197">IF(CK274=CF$244,CG$244,IF(CK274=CF$245,CG$245,IF(CK274=CF$246,CG$246,IF(CK274=CF$247,CG$247,IF(CK274=CF$248,CG$248,0)))))</f>
        <v>0</v>
      </c>
      <c r="CM274" s="33"/>
      <c r="CN274" s="37" t="str">
        <f t="shared" ref="CN274:CN301" si="198">IF($BK274=CN$252,IF(CK274=CF$244,CN$244,IF(CK274=CF$245,CN$245,IF(CK274=CF$246,CN$246,IF(CK274=CF$247,CN$247,IF(CK274=CF$248,CN$248,""))))),"")</f>
        <v/>
      </c>
      <c r="CO274" s="37" t="str">
        <f t="shared" ref="CO274:CO301" si="199">IF($BK274=CO$252,IF(CK274=CF$244,CO$244,IF(CK274=CF$245,CO$245,IF(CK274=CF$246,CO$246,IF(CK274=CF$247,CO$247,IF(CK274=CF$248,CO$248,""))))),"")</f>
        <v/>
      </c>
      <c r="CP274" s="37" t="str">
        <f t="shared" ref="CP274:CP301" si="200">IF($BK274=CP$252,IF(CK274=CF$244,CP$244,IF(CK274=CF$245,CP$245,IF(CK274=CF$246,CP$246,IF(CK274=CF$247,CP$247,IF(CK274=CF$248,CP$248,""))))),"")</f>
        <v/>
      </c>
      <c r="CQ274" s="37" t="str">
        <f t="shared" ref="CQ274:CQ301" si="201">IF($BK274=CQ$252,IF(CK274=CF$244,CQ$244,IF(CK274=CF$245,CQ$245,IF(CK274=CF$246,CQ$246,IF(CK274=CF$247,CQ$247,IF(CK274=CF$248,CQ$248,""))))),"")</f>
        <v/>
      </c>
      <c r="CR274" s="38" t="str">
        <f t="shared" si="163"/>
        <v/>
      </c>
      <c r="CS274" s="35"/>
      <c r="CT274" s="37" t="str">
        <f t="shared" si="164"/>
        <v/>
      </c>
      <c r="CU274" s="37" t="str">
        <f t="shared" si="117"/>
        <v/>
      </c>
      <c r="CV274" s="37" t="str">
        <f t="shared" si="117"/>
        <v/>
      </c>
      <c r="CW274" s="37" t="str">
        <f t="shared" si="117"/>
        <v/>
      </c>
      <c r="CX274" s="37" t="str">
        <f t="shared" si="117"/>
        <v/>
      </c>
      <c r="CY274" s="37" t="str">
        <f t="shared" si="117"/>
        <v/>
      </c>
      <c r="CZ274" s="37" t="str">
        <f t="shared" si="117"/>
        <v/>
      </c>
      <c r="DA274" s="37" t="str">
        <f t="shared" si="117"/>
        <v/>
      </c>
      <c r="DB274" s="38" t="str">
        <f t="shared" si="165"/>
        <v/>
      </c>
      <c r="DC274" s="88">
        <f t="shared" si="118"/>
        <v>0</v>
      </c>
      <c r="DD274" s="33"/>
      <c r="DE274" s="37" t="str">
        <f t="shared" si="119"/>
        <v/>
      </c>
      <c r="DF274" s="37" t="str">
        <f t="shared" si="120"/>
        <v/>
      </c>
      <c r="DG274" s="37" t="str">
        <f t="shared" si="121"/>
        <v/>
      </c>
      <c r="DH274" s="37" t="str">
        <f t="shared" si="122"/>
        <v/>
      </c>
      <c r="DI274" s="38" t="str">
        <f t="shared" si="166"/>
        <v/>
      </c>
      <c r="DJ274" s="33"/>
      <c r="DK274" s="37" t="str">
        <f t="shared" si="167"/>
        <v/>
      </c>
      <c r="DL274" s="37" t="str">
        <f t="shared" si="123"/>
        <v/>
      </c>
      <c r="DM274" s="37" t="str">
        <f t="shared" si="123"/>
        <v/>
      </c>
      <c r="DN274" s="38" t="str">
        <f t="shared" ref="DN274:DN301" si="202">CONCATENATE(DK274,DL274,DM274)</f>
        <v/>
      </c>
      <c r="DO274" s="88">
        <f t="shared" ref="DO274:DO301" si="203">IF(DN274=DL$244,DM$244,IF(DN274=DL$245,DM$245,IF(DN274=DL$246,DM$246,0)))</f>
        <v>0</v>
      </c>
      <c r="DP274" s="33"/>
      <c r="DQ274" s="37" t="str">
        <f t="shared" ref="DQ274:DQ301" si="204">IF($BK274=DQ$252,IF(DN274=DL$244,DQ$244,IF(DN274=DL$245,DQ$245,IF(DN274=DL$246,DQ$246,""))),"")</f>
        <v/>
      </c>
      <c r="DR274" s="37" t="str">
        <f t="shared" ref="DR274:DR301" si="205">IF($BK274=DR$252,IF(DN274=DL$244,DR$244,IF(DN274=DL$245,DR$245,IF(DN274=DL$246,DR$246,""))),"")</f>
        <v/>
      </c>
      <c r="DS274" s="37" t="str">
        <f t="shared" ref="DS274:DS301" si="206">IF($BK274=DS$252,IF(DN274=DL$244,DS$244,IF(DN274=DL$245,DS$245,IF(DN274=DL$246,DS$246,""))),"")</f>
        <v/>
      </c>
      <c r="DT274" s="37" t="str">
        <f t="shared" ref="DT274:DT301" si="207">IF($BK274=DT$252,IF(DN274=DL$244,DT$244,IF(DN274=DL$245,DT$245,IF(DN274=DL$246,DT$246,""))),"")</f>
        <v/>
      </c>
      <c r="DU274" s="38" t="str">
        <f t="shared" si="168"/>
        <v/>
      </c>
      <c r="DV274" s="40"/>
      <c r="DW274" s="37" t="str">
        <f t="shared" si="169"/>
        <v/>
      </c>
      <c r="DX274" s="37" t="str">
        <f t="shared" si="169"/>
        <v/>
      </c>
      <c r="DY274" s="38" t="str">
        <f t="shared" ref="DY274:DY301" si="208">CONCATENATE(DW274,DX274)</f>
        <v/>
      </c>
      <c r="DZ274" s="88">
        <f t="shared" ref="DZ274:DZ301" si="209">IF(DY274=DX$244,DY$244,IF(DY274=DX$245,DY$245,0))</f>
        <v>0</v>
      </c>
      <c r="EA274" s="33"/>
      <c r="EB274" s="37" t="str">
        <f t="shared" ref="EB274:EB301" si="210">IF($BK274=EB$252,IF(DY274=DX$244,EB$244,IF(DY274=DX$245,EB$245,"")),"")</f>
        <v/>
      </c>
      <c r="EC274" s="37" t="str">
        <f t="shared" ref="EC274:EC301" si="211">IF($BK274=EC$252,IF(DY274=DX$244,EC$244,IF(DY274=DX$245,EC$245,"")),"")</f>
        <v/>
      </c>
      <c r="ED274" s="37" t="str">
        <f t="shared" ref="ED274:ED301" si="212">IF($BK274=ED$252,IF(DY274=DX$244,ED$244,IF(DY274=DX$245,ED$245,"")),"")</f>
        <v/>
      </c>
      <c r="EE274" s="37" t="str">
        <f t="shared" ref="EE274:EE301" si="213">IF($BK274=EE$252,IF(DY274=DX$244,EE$244,IF(DY274=DX$245,EE$245,"")),"")</f>
        <v/>
      </c>
      <c r="EF274" s="38" t="str">
        <f t="shared" si="170"/>
        <v/>
      </c>
      <c r="EG274" s="40"/>
      <c r="EH274" s="239" t="str">
        <f t="shared" si="124"/>
        <v/>
      </c>
      <c r="EI274" s="239" t="str">
        <f t="shared" si="125"/>
        <v/>
      </c>
      <c r="EJ274" s="239" t="str">
        <f t="shared" si="126"/>
        <v/>
      </c>
      <c r="EK274" s="40"/>
      <c r="EL274" s="397" t="str">
        <f t="shared" si="127"/>
        <v/>
      </c>
      <c r="EM274" s="96" t="str">
        <f t="shared" si="128"/>
        <v/>
      </c>
      <c r="EN274" s="397" t="str">
        <f t="shared" si="129"/>
        <v/>
      </c>
      <c r="EO274" s="397" t="str">
        <f t="shared" si="130"/>
        <v/>
      </c>
      <c r="EP274" s="397" t="str">
        <f t="shared" si="131"/>
        <v/>
      </c>
      <c r="EQ274" s="397" t="str">
        <f t="shared" si="132"/>
        <v/>
      </c>
      <c r="ER274" s="397" t="str">
        <f t="shared" si="133"/>
        <v/>
      </c>
      <c r="ES274" s="401" t="s">
        <v>37</v>
      </c>
      <c r="ET274" s="402">
        <f t="shared" si="134"/>
        <v>1</v>
      </c>
      <c r="EU274" s="346">
        <f t="shared" si="135"/>
        <v>1</v>
      </c>
      <c r="EV274" s="346">
        <f t="shared" ref="EV274:EV301" si="214">1-DC274</f>
        <v>1</v>
      </c>
      <c r="EW274" s="346">
        <f t="shared" ref="EW274:EW301" si="215">1-DO274</f>
        <v>1</v>
      </c>
      <c r="EX274" s="346">
        <f t="shared" ref="EX274:EX301" si="216">1-DZ274</f>
        <v>1</v>
      </c>
      <c r="EY274" s="404">
        <f t="shared" ref="EY274:EY301" si="217">ET274*EU274*EV274*EW274*EX274</f>
        <v>1</v>
      </c>
      <c r="EZ274" s="404">
        <f t="shared" ref="EZ274:EZ301" si="218">1-(5-SUM(ET274:EX274))</f>
        <v>1</v>
      </c>
      <c r="FA274" s="406">
        <f t="shared" si="136"/>
        <v>1</v>
      </c>
      <c r="FB274" s="21"/>
      <c r="FC274" s="402">
        <f t="shared" si="137"/>
        <v>0</v>
      </c>
      <c r="FD274" s="402">
        <f t="shared" si="138"/>
        <v>0</v>
      </c>
      <c r="FE274" s="402">
        <f t="shared" si="139"/>
        <v>0</v>
      </c>
      <c r="FF274" s="402">
        <f t="shared" si="140"/>
        <v>0</v>
      </c>
      <c r="FG274" s="402">
        <f t="shared" si="141"/>
        <v>0</v>
      </c>
      <c r="FH274" s="403">
        <f t="shared" ref="FH274:FH301" si="219">SUM(FC274:FG274)</f>
        <v>0</v>
      </c>
      <c r="FJ274" s="398" t="str">
        <f t="shared" si="142"/>
        <v/>
      </c>
      <c r="FK274" s="398" t="str">
        <f t="shared" si="143"/>
        <v/>
      </c>
      <c r="FL274" s="398" t="str">
        <f t="shared" si="144"/>
        <v/>
      </c>
      <c r="FM274" s="398" t="str">
        <f t="shared" si="145"/>
        <v/>
      </c>
      <c r="FN274" s="398" t="str">
        <f t="shared" si="146"/>
        <v/>
      </c>
      <c r="FO274" s="593" t="str">
        <f>IF(F351="","",'E3 Production de chaleur'!AN238)</f>
        <v/>
      </c>
      <c r="FP274" s="593" t="str">
        <f>IF(F351="","",'E3 Production de chaleur'!AO238)</f>
        <v/>
      </c>
      <c r="FQ274" s="513" t="str">
        <f t="shared" si="147"/>
        <v/>
      </c>
      <c r="FS274" s="445" t="str">
        <f t="shared" si="148"/>
        <v/>
      </c>
      <c r="FT274" s="445" t="str">
        <f t="shared" si="149"/>
        <v/>
      </c>
      <c r="FU274" s="445" t="str">
        <f t="shared" si="171"/>
        <v/>
      </c>
      <c r="FV274" s="445" t="str">
        <f t="shared" si="172"/>
        <v/>
      </c>
      <c r="FW274" s="445" t="str">
        <f t="shared" si="173"/>
        <v/>
      </c>
      <c r="FX274" s="595" t="str">
        <f>'E3 Production de chaleur'!BD238</f>
        <v/>
      </c>
      <c r="FY274" s="595" t="str">
        <f>'E3 Production de chaleur'!BE238</f>
        <v/>
      </c>
      <c r="GA274" s="398" t="str">
        <f t="shared" si="174"/>
        <v/>
      </c>
      <c r="GB274" s="398" t="str">
        <f t="shared" si="175"/>
        <v/>
      </c>
      <c r="GC274" s="398" t="str">
        <f t="shared" si="176"/>
        <v/>
      </c>
      <c r="GD274" s="398" t="str">
        <f t="shared" si="177"/>
        <v/>
      </c>
      <c r="GE274" s="398" t="str">
        <f t="shared" si="178"/>
        <v/>
      </c>
      <c r="GF274" s="593" t="str">
        <f t="shared" si="179"/>
        <v/>
      </c>
      <c r="GG274" s="593" t="str">
        <f t="shared" si="180"/>
        <v/>
      </c>
      <c r="GH274" s="513" t="str">
        <f t="shared" si="181"/>
        <v/>
      </c>
      <c r="GJ274" s="398" t="str">
        <f t="shared" si="182"/>
        <v/>
      </c>
      <c r="GK274" s="398" t="str">
        <f t="shared" si="183"/>
        <v/>
      </c>
      <c r="GL274" s="398" t="str">
        <f t="shared" si="184"/>
        <v/>
      </c>
      <c r="GM274" s="398" t="str">
        <f t="shared" si="185"/>
        <v/>
      </c>
      <c r="GN274" s="398" t="str">
        <f t="shared" si="186"/>
        <v/>
      </c>
      <c r="GO274" s="593" t="str">
        <f t="shared" si="187"/>
        <v/>
      </c>
      <c r="GP274" s="593" t="str">
        <f t="shared" si="188"/>
        <v/>
      </c>
      <c r="GQ274" s="513" t="str">
        <f t="shared" si="189"/>
        <v/>
      </c>
    </row>
    <row r="275" spans="6:199" s="28" customFormat="1" ht="18" customHeight="1">
      <c r="F275" s="771" t="str">
        <f t="shared" si="112"/>
        <v/>
      </c>
      <c r="G275" s="1940"/>
      <c r="H275" s="1905"/>
      <c r="I275" s="1905"/>
      <c r="J275" s="1905"/>
      <c r="K275" s="2057">
        <f t="shared" si="152"/>
        <v>0</v>
      </c>
      <c r="L275" s="2058"/>
      <c r="M275" s="1904"/>
      <c r="N275" s="1905"/>
      <c r="O275" s="1905"/>
      <c r="P275" s="1905"/>
      <c r="Q275" s="1905"/>
      <c r="R275" s="1905"/>
      <c r="S275" s="2059">
        <f t="shared" si="153"/>
        <v>0</v>
      </c>
      <c r="T275" s="2060"/>
      <c r="U275" s="1904"/>
      <c r="V275" s="1905"/>
      <c r="W275" s="1905"/>
      <c r="X275" s="1905"/>
      <c r="Y275" s="1905"/>
      <c r="Z275" s="1905"/>
      <c r="AA275" s="1905"/>
      <c r="AB275" s="1905"/>
      <c r="AC275" s="2061">
        <f t="shared" si="154"/>
        <v>0</v>
      </c>
      <c r="AD275" s="2062"/>
      <c r="AE275" s="1904"/>
      <c r="AF275" s="1905"/>
      <c r="AG275" s="1905"/>
      <c r="AH275" s="1905"/>
      <c r="AI275" s="1905"/>
      <c r="AJ275" s="2061">
        <f t="shared" si="155"/>
        <v>0</v>
      </c>
      <c r="AK275" s="2062"/>
      <c r="AL275" s="1904"/>
      <c r="AM275" s="1905"/>
      <c r="AN275" s="1905"/>
      <c r="AO275" s="1905"/>
      <c r="AP275" s="1905"/>
      <c r="AQ275" s="1905"/>
      <c r="AR275" s="2064">
        <f t="shared" si="156"/>
        <v>0</v>
      </c>
      <c r="AS275" s="2065"/>
      <c r="AT275" s="772" t="str">
        <f t="shared" si="157"/>
        <v/>
      </c>
      <c r="AU275" s="1626" t="str">
        <f t="shared" si="158"/>
        <v/>
      </c>
      <c r="BH275" s="231" t="str">
        <f t="shared" si="190"/>
        <v/>
      </c>
      <c r="BI275" s="69"/>
      <c r="BJ275" s="70"/>
      <c r="BK275" s="231" t="str">
        <f t="shared" si="113"/>
        <v/>
      </c>
      <c r="BL275" s="69"/>
      <c r="BM275" s="70"/>
      <c r="BN275" s="231" t="str">
        <f t="shared" si="114"/>
        <v/>
      </c>
      <c r="BO275" s="69"/>
      <c r="BP275" s="70"/>
      <c r="BR275" s="37" t="str">
        <f t="shared" si="159"/>
        <v/>
      </c>
      <c r="BS275" s="37" t="str">
        <f t="shared" si="115"/>
        <v/>
      </c>
      <c r="BT275" s="37" t="str">
        <f t="shared" si="115"/>
        <v/>
      </c>
      <c r="BU275" s="37" t="str">
        <f t="shared" si="115"/>
        <v/>
      </c>
      <c r="BV275" s="38" t="str">
        <f t="shared" si="160"/>
        <v/>
      </c>
      <c r="BW275" s="88">
        <f t="shared" si="191"/>
        <v>0</v>
      </c>
      <c r="BX275" s="33"/>
      <c r="BY275" s="37" t="str">
        <f t="shared" si="192"/>
        <v/>
      </c>
      <c r="BZ275" s="37" t="str">
        <f t="shared" si="193"/>
        <v/>
      </c>
      <c r="CA275" s="37" t="str">
        <f t="shared" si="194"/>
        <v/>
      </c>
      <c r="CB275" s="37" t="str">
        <f t="shared" si="195"/>
        <v/>
      </c>
      <c r="CC275" s="38" t="str">
        <f t="shared" si="161"/>
        <v/>
      </c>
      <c r="CD275" s="89"/>
      <c r="CE275" s="37" t="str">
        <f t="shared" si="162"/>
        <v/>
      </c>
      <c r="CF275" s="37" t="str">
        <f t="shared" si="116"/>
        <v/>
      </c>
      <c r="CG275" s="37" t="str">
        <f t="shared" si="116"/>
        <v/>
      </c>
      <c r="CH275" s="37" t="str">
        <f t="shared" si="116"/>
        <v/>
      </c>
      <c r="CI275" s="37" t="str">
        <f t="shared" si="116"/>
        <v/>
      </c>
      <c r="CJ275" s="37" t="str">
        <f t="shared" si="116"/>
        <v/>
      </c>
      <c r="CK275" s="38" t="str">
        <f t="shared" si="196"/>
        <v/>
      </c>
      <c r="CL275" s="88">
        <f t="shared" si="197"/>
        <v>0</v>
      </c>
      <c r="CM275" s="33"/>
      <c r="CN275" s="37" t="str">
        <f t="shared" si="198"/>
        <v/>
      </c>
      <c r="CO275" s="37" t="str">
        <f t="shared" si="199"/>
        <v/>
      </c>
      <c r="CP275" s="37" t="str">
        <f t="shared" si="200"/>
        <v/>
      </c>
      <c r="CQ275" s="37" t="str">
        <f t="shared" si="201"/>
        <v/>
      </c>
      <c r="CR275" s="38" t="str">
        <f t="shared" si="163"/>
        <v/>
      </c>
      <c r="CS275" s="35"/>
      <c r="CT275" s="37" t="str">
        <f t="shared" si="164"/>
        <v/>
      </c>
      <c r="CU275" s="37" t="str">
        <f t="shared" si="117"/>
        <v/>
      </c>
      <c r="CV275" s="37" t="str">
        <f t="shared" si="117"/>
        <v/>
      </c>
      <c r="CW275" s="37" t="str">
        <f t="shared" si="117"/>
        <v/>
      </c>
      <c r="CX275" s="37" t="str">
        <f t="shared" si="117"/>
        <v/>
      </c>
      <c r="CY275" s="37" t="str">
        <f t="shared" si="117"/>
        <v/>
      </c>
      <c r="CZ275" s="37" t="str">
        <f t="shared" si="117"/>
        <v/>
      </c>
      <c r="DA275" s="37" t="str">
        <f t="shared" si="117"/>
        <v/>
      </c>
      <c r="DB275" s="38" t="str">
        <f t="shared" si="165"/>
        <v/>
      </c>
      <c r="DC275" s="88">
        <f t="shared" si="118"/>
        <v>0</v>
      </c>
      <c r="DD275" s="33"/>
      <c r="DE275" s="37" t="str">
        <f t="shared" si="119"/>
        <v/>
      </c>
      <c r="DF275" s="37" t="str">
        <f t="shared" si="120"/>
        <v/>
      </c>
      <c r="DG275" s="37" t="str">
        <f t="shared" si="121"/>
        <v/>
      </c>
      <c r="DH275" s="37" t="str">
        <f t="shared" si="122"/>
        <v/>
      </c>
      <c r="DI275" s="38" t="str">
        <f t="shared" si="166"/>
        <v/>
      </c>
      <c r="DJ275" s="33"/>
      <c r="DK275" s="37" t="str">
        <f t="shared" si="167"/>
        <v/>
      </c>
      <c r="DL275" s="37" t="str">
        <f t="shared" si="123"/>
        <v/>
      </c>
      <c r="DM275" s="37" t="str">
        <f>IF($AE275=DM$252,IF($BK275=$BK$256,IF($BN275=$BN$256,DM$256,DM$257),IF($BK275=$BK$258,IF($BN275=$BN$258,DM$258,DM$259),IF($BK275=$BK$260,DM$260,IF($BK275=$BK$261,DM$261,"")))),"")</f>
        <v/>
      </c>
      <c r="DN275" s="38" t="str">
        <f t="shared" si="202"/>
        <v/>
      </c>
      <c r="DO275" s="88">
        <f t="shared" si="203"/>
        <v>0</v>
      </c>
      <c r="DP275" s="33"/>
      <c r="DQ275" s="37" t="str">
        <f t="shared" si="204"/>
        <v/>
      </c>
      <c r="DR275" s="37" t="str">
        <f t="shared" si="205"/>
        <v/>
      </c>
      <c r="DS275" s="37" t="str">
        <f t="shared" si="206"/>
        <v/>
      </c>
      <c r="DT275" s="37" t="str">
        <f t="shared" si="207"/>
        <v/>
      </c>
      <c r="DU275" s="38" t="str">
        <f t="shared" si="168"/>
        <v/>
      </c>
      <c r="DV275" s="40"/>
      <c r="DW275" s="37" t="str">
        <f t="shared" si="169"/>
        <v/>
      </c>
      <c r="DX275" s="37" t="str">
        <f t="shared" si="169"/>
        <v/>
      </c>
      <c r="DY275" s="38" t="str">
        <f t="shared" si="208"/>
        <v/>
      </c>
      <c r="DZ275" s="88">
        <f t="shared" si="209"/>
        <v>0</v>
      </c>
      <c r="EA275" s="33"/>
      <c r="EB275" s="37" t="str">
        <f t="shared" si="210"/>
        <v/>
      </c>
      <c r="EC275" s="37" t="str">
        <f t="shared" si="211"/>
        <v/>
      </c>
      <c r="ED275" s="37" t="str">
        <f t="shared" si="212"/>
        <v/>
      </c>
      <c r="EE275" s="37" t="str">
        <f t="shared" si="213"/>
        <v/>
      </c>
      <c r="EF275" s="38" t="str">
        <f t="shared" si="170"/>
        <v/>
      </c>
      <c r="EG275" s="40"/>
      <c r="EH275" s="239" t="str">
        <f t="shared" si="124"/>
        <v/>
      </c>
      <c r="EI275" s="239" t="str">
        <f t="shared" si="125"/>
        <v/>
      </c>
      <c r="EJ275" s="239" t="str">
        <f t="shared" si="126"/>
        <v/>
      </c>
      <c r="EK275" s="40"/>
      <c r="EL275" s="397" t="str">
        <f t="shared" si="127"/>
        <v/>
      </c>
      <c r="EM275" s="96" t="str">
        <f t="shared" si="128"/>
        <v/>
      </c>
      <c r="EN275" s="397" t="str">
        <f t="shared" si="129"/>
        <v/>
      </c>
      <c r="EO275" s="397" t="str">
        <f t="shared" si="130"/>
        <v/>
      </c>
      <c r="EP275" s="397" t="str">
        <f t="shared" si="131"/>
        <v/>
      </c>
      <c r="EQ275" s="397" t="str">
        <f t="shared" si="132"/>
        <v/>
      </c>
      <c r="ER275" s="397" t="str">
        <f t="shared" si="133"/>
        <v/>
      </c>
      <c r="ES275" s="401" t="s">
        <v>37</v>
      </c>
      <c r="ET275" s="402">
        <f t="shared" si="134"/>
        <v>1</v>
      </c>
      <c r="EU275" s="346">
        <f t="shared" si="135"/>
        <v>1</v>
      </c>
      <c r="EV275" s="346">
        <f t="shared" si="214"/>
        <v>1</v>
      </c>
      <c r="EW275" s="346">
        <f t="shared" si="215"/>
        <v>1</v>
      </c>
      <c r="EX275" s="346">
        <f t="shared" si="216"/>
        <v>1</v>
      </c>
      <c r="EY275" s="404">
        <f t="shared" si="217"/>
        <v>1</v>
      </c>
      <c r="EZ275" s="404">
        <f t="shared" si="218"/>
        <v>1</v>
      </c>
      <c r="FA275" s="406">
        <f t="shared" si="136"/>
        <v>1</v>
      </c>
      <c r="FB275" s="21"/>
      <c r="FC275" s="402">
        <f t="shared" si="137"/>
        <v>0</v>
      </c>
      <c r="FD275" s="402">
        <f t="shared" si="138"/>
        <v>0</v>
      </c>
      <c r="FE275" s="402">
        <f t="shared" si="139"/>
        <v>0</v>
      </c>
      <c r="FF275" s="402">
        <f t="shared" si="140"/>
        <v>0</v>
      </c>
      <c r="FG275" s="402">
        <f t="shared" si="141"/>
        <v>0</v>
      </c>
      <c r="FH275" s="403">
        <f t="shared" si="219"/>
        <v>0</v>
      </c>
      <c r="FJ275" s="398" t="str">
        <f t="shared" si="142"/>
        <v/>
      </c>
      <c r="FK275" s="398" t="str">
        <f t="shared" si="143"/>
        <v/>
      </c>
      <c r="FL275" s="398" t="str">
        <f t="shared" si="144"/>
        <v/>
      </c>
      <c r="FM275" s="398" t="str">
        <f t="shared" si="145"/>
        <v/>
      </c>
      <c r="FN275" s="398" t="str">
        <f t="shared" si="146"/>
        <v/>
      </c>
      <c r="FO275" s="593" t="str">
        <f>IF(F352="","",'E3 Production de chaleur'!AN239)</f>
        <v/>
      </c>
      <c r="FP275" s="593" t="str">
        <f>IF(F352="","",'E3 Production de chaleur'!AO239)</f>
        <v/>
      </c>
      <c r="FQ275" s="513" t="str">
        <f t="shared" si="147"/>
        <v/>
      </c>
      <c r="FS275" s="445" t="str">
        <f t="shared" si="148"/>
        <v/>
      </c>
      <c r="FT275" s="445" t="str">
        <f t="shared" si="149"/>
        <v/>
      </c>
      <c r="FU275" s="445" t="str">
        <f t="shared" si="171"/>
        <v/>
      </c>
      <c r="FV275" s="445" t="str">
        <f t="shared" si="172"/>
        <v/>
      </c>
      <c r="FW275" s="445" t="str">
        <f t="shared" si="173"/>
        <v/>
      </c>
      <c r="FX275" s="595" t="str">
        <f>'E3 Production de chaleur'!BD239</f>
        <v/>
      </c>
      <c r="FY275" s="595" t="str">
        <f>'E3 Production de chaleur'!BE239</f>
        <v/>
      </c>
      <c r="GA275" s="398" t="str">
        <f t="shared" si="174"/>
        <v/>
      </c>
      <c r="GB275" s="398" t="str">
        <f t="shared" si="175"/>
        <v/>
      </c>
      <c r="GC275" s="398" t="str">
        <f t="shared" si="176"/>
        <v/>
      </c>
      <c r="GD275" s="398" t="str">
        <f t="shared" si="177"/>
        <v/>
      </c>
      <c r="GE275" s="398" t="str">
        <f t="shared" si="178"/>
        <v/>
      </c>
      <c r="GF275" s="593" t="str">
        <f t="shared" si="179"/>
        <v/>
      </c>
      <c r="GG275" s="593" t="str">
        <f t="shared" si="180"/>
        <v/>
      </c>
      <c r="GH275" s="513" t="str">
        <f t="shared" si="181"/>
        <v/>
      </c>
      <c r="GJ275" s="398" t="str">
        <f t="shared" si="182"/>
        <v/>
      </c>
      <c r="GK275" s="398" t="str">
        <f t="shared" si="183"/>
        <v/>
      </c>
      <c r="GL275" s="398" t="str">
        <f t="shared" si="184"/>
        <v/>
      </c>
      <c r="GM275" s="398" t="str">
        <f t="shared" si="185"/>
        <v/>
      </c>
      <c r="GN275" s="398" t="str">
        <f t="shared" si="186"/>
        <v/>
      </c>
      <c r="GO275" s="593" t="str">
        <f t="shared" si="187"/>
        <v/>
      </c>
      <c r="GP275" s="593" t="str">
        <f t="shared" si="188"/>
        <v/>
      </c>
      <c r="GQ275" s="513" t="str">
        <f t="shared" si="189"/>
        <v/>
      </c>
    </row>
    <row r="276" spans="6:199" s="28" customFormat="1" ht="18" customHeight="1">
      <c r="F276" s="773" t="str">
        <f t="shared" si="112"/>
        <v/>
      </c>
      <c r="G276" s="1941"/>
      <c r="H276" s="1942"/>
      <c r="I276" s="1942"/>
      <c r="J276" s="1942"/>
      <c r="K276" s="2057">
        <f t="shared" si="152"/>
        <v>0</v>
      </c>
      <c r="L276" s="2058"/>
      <c r="M276" s="1902"/>
      <c r="N276" s="1903"/>
      <c r="O276" s="1903"/>
      <c r="P276" s="1903"/>
      <c r="Q276" s="1903"/>
      <c r="R276" s="1903"/>
      <c r="S276" s="2059">
        <f t="shared" si="153"/>
        <v>0</v>
      </c>
      <c r="T276" s="2060"/>
      <c r="U276" s="1902"/>
      <c r="V276" s="1903"/>
      <c r="W276" s="1903"/>
      <c r="X276" s="1903"/>
      <c r="Y276" s="1903"/>
      <c r="Z276" s="1903"/>
      <c r="AA276" s="1903"/>
      <c r="AB276" s="1903"/>
      <c r="AC276" s="2061">
        <f t="shared" si="154"/>
        <v>0</v>
      </c>
      <c r="AD276" s="2062"/>
      <c r="AE276" s="1902"/>
      <c r="AF276" s="1903"/>
      <c r="AG276" s="1903"/>
      <c r="AH276" s="1903"/>
      <c r="AI276" s="1903"/>
      <c r="AJ276" s="2061">
        <f t="shared" si="155"/>
        <v>0</v>
      </c>
      <c r="AK276" s="2062"/>
      <c r="AL276" s="1902"/>
      <c r="AM276" s="1903"/>
      <c r="AN276" s="1903"/>
      <c r="AO276" s="1903"/>
      <c r="AP276" s="1903"/>
      <c r="AQ276" s="1903"/>
      <c r="AR276" s="2064">
        <f t="shared" si="156"/>
        <v>0</v>
      </c>
      <c r="AS276" s="2065"/>
      <c r="AT276" s="772" t="str">
        <f t="shared" si="157"/>
        <v/>
      </c>
      <c r="AU276" s="1626" t="str">
        <f t="shared" si="158"/>
        <v/>
      </c>
      <c r="BH276" s="231" t="str">
        <f t="shared" si="190"/>
        <v/>
      </c>
      <c r="BI276" s="69"/>
      <c r="BJ276" s="70"/>
      <c r="BK276" s="231" t="str">
        <f t="shared" si="113"/>
        <v/>
      </c>
      <c r="BL276" s="69"/>
      <c r="BM276" s="70"/>
      <c r="BN276" s="231" t="str">
        <f t="shared" si="114"/>
        <v/>
      </c>
      <c r="BO276" s="69"/>
      <c r="BP276" s="70"/>
      <c r="BR276" s="37" t="str">
        <f t="shared" si="159"/>
        <v/>
      </c>
      <c r="BS276" s="37" t="str">
        <f t="shared" si="115"/>
        <v/>
      </c>
      <c r="BT276" s="37" t="str">
        <f t="shared" si="115"/>
        <v/>
      </c>
      <c r="BU276" s="37" t="str">
        <f t="shared" si="115"/>
        <v/>
      </c>
      <c r="BV276" s="38" t="str">
        <f t="shared" si="160"/>
        <v/>
      </c>
      <c r="BW276" s="88">
        <f t="shared" si="191"/>
        <v>0</v>
      </c>
      <c r="BX276" s="33"/>
      <c r="BY276" s="37" t="str">
        <f t="shared" si="192"/>
        <v/>
      </c>
      <c r="BZ276" s="37" t="str">
        <f t="shared" si="193"/>
        <v/>
      </c>
      <c r="CA276" s="37" t="str">
        <f t="shared" si="194"/>
        <v/>
      </c>
      <c r="CB276" s="37" t="str">
        <f t="shared" si="195"/>
        <v/>
      </c>
      <c r="CC276" s="38" t="str">
        <f t="shared" si="161"/>
        <v/>
      </c>
      <c r="CD276" s="89"/>
      <c r="CE276" s="37" t="str">
        <f t="shared" si="162"/>
        <v/>
      </c>
      <c r="CF276" s="37" t="str">
        <f t="shared" si="116"/>
        <v/>
      </c>
      <c r="CG276" s="37" t="str">
        <f t="shared" si="116"/>
        <v/>
      </c>
      <c r="CH276" s="37" t="str">
        <f t="shared" si="116"/>
        <v/>
      </c>
      <c r="CI276" s="37" t="str">
        <f t="shared" si="116"/>
        <v/>
      </c>
      <c r="CJ276" s="37" t="str">
        <f t="shared" si="116"/>
        <v/>
      </c>
      <c r="CK276" s="38" t="str">
        <f t="shared" si="196"/>
        <v/>
      </c>
      <c r="CL276" s="88">
        <f t="shared" si="197"/>
        <v>0</v>
      </c>
      <c r="CM276" s="33"/>
      <c r="CN276" s="37" t="str">
        <f t="shared" si="198"/>
        <v/>
      </c>
      <c r="CO276" s="37" t="str">
        <f t="shared" si="199"/>
        <v/>
      </c>
      <c r="CP276" s="37" t="str">
        <f t="shared" si="200"/>
        <v/>
      </c>
      <c r="CQ276" s="37" t="str">
        <f t="shared" si="201"/>
        <v/>
      </c>
      <c r="CR276" s="38" t="str">
        <f t="shared" si="163"/>
        <v/>
      </c>
      <c r="CS276" s="35"/>
      <c r="CT276" s="37" t="str">
        <f t="shared" si="164"/>
        <v/>
      </c>
      <c r="CU276" s="37" t="str">
        <f t="shared" si="117"/>
        <v/>
      </c>
      <c r="CV276" s="37" t="str">
        <f t="shared" si="117"/>
        <v/>
      </c>
      <c r="CW276" s="37" t="str">
        <f t="shared" si="117"/>
        <v/>
      </c>
      <c r="CX276" s="37" t="str">
        <f t="shared" si="117"/>
        <v/>
      </c>
      <c r="CY276" s="37" t="str">
        <f t="shared" si="117"/>
        <v/>
      </c>
      <c r="CZ276" s="37" t="str">
        <f t="shared" si="117"/>
        <v/>
      </c>
      <c r="DA276" s="37" t="str">
        <f t="shared" si="117"/>
        <v/>
      </c>
      <c r="DB276" s="38" t="str">
        <f t="shared" si="165"/>
        <v/>
      </c>
      <c r="DC276" s="88">
        <f t="shared" si="118"/>
        <v>0</v>
      </c>
      <c r="DD276" s="33"/>
      <c r="DE276" s="37" t="str">
        <f t="shared" si="119"/>
        <v/>
      </c>
      <c r="DF276" s="37" t="str">
        <f t="shared" si="120"/>
        <v/>
      </c>
      <c r="DG276" s="37" t="str">
        <f t="shared" si="121"/>
        <v/>
      </c>
      <c r="DH276" s="37" t="str">
        <f t="shared" si="122"/>
        <v/>
      </c>
      <c r="DI276" s="38" t="str">
        <f t="shared" si="166"/>
        <v/>
      </c>
      <c r="DJ276" s="33"/>
      <c r="DK276" s="37" t="str">
        <f t="shared" si="167"/>
        <v/>
      </c>
      <c r="DL276" s="37" t="str">
        <f t="shared" si="123"/>
        <v/>
      </c>
      <c r="DM276" s="37" t="str">
        <f t="shared" si="123"/>
        <v/>
      </c>
      <c r="DN276" s="38" t="str">
        <f t="shared" si="202"/>
        <v/>
      </c>
      <c r="DO276" s="88">
        <f t="shared" si="203"/>
        <v>0</v>
      </c>
      <c r="DP276" s="33"/>
      <c r="DQ276" s="37" t="str">
        <f t="shared" si="204"/>
        <v/>
      </c>
      <c r="DR276" s="37" t="str">
        <f t="shared" si="205"/>
        <v/>
      </c>
      <c r="DS276" s="37" t="str">
        <f t="shared" si="206"/>
        <v/>
      </c>
      <c r="DT276" s="37" t="str">
        <f t="shared" si="207"/>
        <v/>
      </c>
      <c r="DU276" s="38" t="str">
        <f t="shared" si="168"/>
        <v/>
      </c>
      <c r="DV276" s="40"/>
      <c r="DW276" s="37" t="str">
        <f t="shared" si="169"/>
        <v/>
      </c>
      <c r="DX276" s="37" t="str">
        <f t="shared" si="169"/>
        <v/>
      </c>
      <c r="DY276" s="38" t="str">
        <f t="shared" si="208"/>
        <v/>
      </c>
      <c r="DZ276" s="88">
        <f t="shared" si="209"/>
        <v>0</v>
      </c>
      <c r="EA276" s="33"/>
      <c r="EB276" s="37" t="str">
        <f t="shared" si="210"/>
        <v/>
      </c>
      <c r="EC276" s="37" t="str">
        <f t="shared" si="211"/>
        <v/>
      </c>
      <c r="ED276" s="37" t="str">
        <f t="shared" si="212"/>
        <v/>
      </c>
      <c r="EE276" s="37" t="str">
        <f t="shared" si="213"/>
        <v/>
      </c>
      <c r="EF276" s="38" t="str">
        <f t="shared" si="170"/>
        <v/>
      </c>
      <c r="EG276" s="40"/>
      <c r="EH276" s="239" t="str">
        <f t="shared" si="124"/>
        <v/>
      </c>
      <c r="EI276" s="239" t="str">
        <f t="shared" si="125"/>
        <v/>
      </c>
      <c r="EJ276" s="239" t="str">
        <f t="shared" si="126"/>
        <v/>
      </c>
      <c r="EK276" s="40"/>
      <c r="EL276" s="397" t="str">
        <f t="shared" si="127"/>
        <v/>
      </c>
      <c r="EM276" s="96" t="str">
        <f t="shared" si="128"/>
        <v/>
      </c>
      <c r="EN276" s="397" t="str">
        <f t="shared" si="129"/>
        <v/>
      </c>
      <c r="EO276" s="397" t="str">
        <f t="shared" si="130"/>
        <v/>
      </c>
      <c r="EP276" s="397" t="str">
        <f t="shared" si="131"/>
        <v/>
      </c>
      <c r="EQ276" s="397" t="str">
        <f t="shared" si="132"/>
        <v/>
      </c>
      <c r="ER276" s="397" t="str">
        <f t="shared" si="133"/>
        <v/>
      </c>
      <c r="ES276" s="401" t="s">
        <v>37</v>
      </c>
      <c r="ET276" s="402">
        <f t="shared" si="134"/>
        <v>1</v>
      </c>
      <c r="EU276" s="346">
        <f t="shared" si="135"/>
        <v>1</v>
      </c>
      <c r="EV276" s="346">
        <f t="shared" si="214"/>
        <v>1</v>
      </c>
      <c r="EW276" s="346">
        <f t="shared" si="215"/>
        <v>1</v>
      </c>
      <c r="EX276" s="346">
        <f t="shared" si="216"/>
        <v>1</v>
      </c>
      <c r="EY276" s="404">
        <f t="shared" si="217"/>
        <v>1</v>
      </c>
      <c r="EZ276" s="404">
        <f t="shared" si="218"/>
        <v>1</v>
      </c>
      <c r="FA276" s="406">
        <f t="shared" si="136"/>
        <v>1</v>
      </c>
      <c r="FB276" s="21"/>
      <c r="FC276" s="402">
        <f t="shared" si="137"/>
        <v>0</v>
      </c>
      <c r="FD276" s="402">
        <f t="shared" si="138"/>
        <v>0</v>
      </c>
      <c r="FE276" s="402">
        <f t="shared" si="139"/>
        <v>0</v>
      </c>
      <c r="FF276" s="402">
        <f t="shared" si="140"/>
        <v>0</v>
      </c>
      <c r="FG276" s="402">
        <f t="shared" si="141"/>
        <v>0</v>
      </c>
      <c r="FH276" s="403">
        <f t="shared" si="219"/>
        <v>0</v>
      </c>
      <c r="FJ276" s="398" t="str">
        <f t="shared" si="142"/>
        <v/>
      </c>
      <c r="FK276" s="398" t="str">
        <f t="shared" si="143"/>
        <v/>
      </c>
      <c r="FL276" s="398" t="str">
        <f t="shared" si="144"/>
        <v/>
      </c>
      <c r="FM276" s="398" t="str">
        <f t="shared" si="145"/>
        <v/>
      </c>
      <c r="FN276" s="398" t="str">
        <f t="shared" si="146"/>
        <v/>
      </c>
      <c r="FO276" s="593" t="str">
        <f>IF(F353="","",'E3 Production de chaleur'!AN240)</f>
        <v/>
      </c>
      <c r="FP276" s="593" t="str">
        <f>IF(F353="","",'E3 Production de chaleur'!AO240)</f>
        <v/>
      </c>
      <c r="FQ276" s="513" t="str">
        <f t="shared" si="147"/>
        <v/>
      </c>
      <c r="FS276" s="445" t="str">
        <f t="shared" si="148"/>
        <v/>
      </c>
      <c r="FT276" s="445" t="str">
        <f t="shared" si="149"/>
        <v/>
      </c>
      <c r="FU276" s="445" t="str">
        <f t="shared" si="171"/>
        <v/>
      </c>
      <c r="FV276" s="445" t="str">
        <f t="shared" si="172"/>
        <v/>
      </c>
      <c r="FW276" s="445" t="str">
        <f t="shared" si="173"/>
        <v/>
      </c>
      <c r="FX276" s="595" t="str">
        <f>'E3 Production de chaleur'!BD240</f>
        <v/>
      </c>
      <c r="FY276" s="595" t="str">
        <f>'E3 Production de chaleur'!BE240</f>
        <v/>
      </c>
      <c r="GA276" s="398" t="str">
        <f t="shared" si="174"/>
        <v/>
      </c>
      <c r="GB276" s="398" t="str">
        <f t="shared" si="175"/>
        <v/>
      </c>
      <c r="GC276" s="398" t="str">
        <f t="shared" si="176"/>
        <v/>
      </c>
      <c r="GD276" s="398" t="str">
        <f t="shared" si="177"/>
        <v/>
      </c>
      <c r="GE276" s="398" t="str">
        <f t="shared" si="178"/>
        <v/>
      </c>
      <c r="GF276" s="593" t="str">
        <f t="shared" si="179"/>
        <v/>
      </c>
      <c r="GG276" s="593" t="str">
        <f t="shared" si="180"/>
        <v/>
      </c>
      <c r="GH276" s="513" t="str">
        <f t="shared" si="181"/>
        <v/>
      </c>
      <c r="GJ276" s="398" t="str">
        <f t="shared" si="182"/>
        <v/>
      </c>
      <c r="GK276" s="398" t="str">
        <f t="shared" si="183"/>
        <v/>
      </c>
      <c r="GL276" s="398" t="str">
        <f t="shared" si="184"/>
        <v/>
      </c>
      <c r="GM276" s="398" t="str">
        <f t="shared" si="185"/>
        <v/>
      </c>
      <c r="GN276" s="398" t="str">
        <f t="shared" si="186"/>
        <v/>
      </c>
      <c r="GO276" s="593" t="str">
        <f t="shared" si="187"/>
        <v/>
      </c>
      <c r="GP276" s="593" t="str">
        <f t="shared" si="188"/>
        <v/>
      </c>
      <c r="GQ276" s="513" t="str">
        <f t="shared" si="189"/>
        <v/>
      </c>
    </row>
    <row r="277" spans="6:199" s="28" customFormat="1" ht="18" customHeight="1">
      <c r="F277" s="771" t="str">
        <f t="shared" si="112"/>
        <v/>
      </c>
      <c r="G277" s="1940"/>
      <c r="H277" s="1905"/>
      <c r="I277" s="1905"/>
      <c r="J277" s="1905"/>
      <c r="K277" s="2057">
        <f t="shared" si="152"/>
        <v>0</v>
      </c>
      <c r="L277" s="2058"/>
      <c r="M277" s="1904"/>
      <c r="N277" s="1905"/>
      <c r="O277" s="1905"/>
      <c r="P277" s="1905"/>
      <c r="Q277" s="1905"/>
      <c r="R277" s="1905"/>
      <c r="S277" s="2059">
        <f t="shared" si="153"/>
        <v>0</v>
      </c>
      <c r="T277" s="2060"/>
      <c r="U277" s="1904"/>
      <c r="V277" s="1905"/>
      <c r="W277" s="1905"/>
      <c r="X277" s="1905"/>
      <c r="Y277" s="1905"/>
      <c r="Z277" s="1905"/>
      <c r="AA277" s="1905"/>
      <c r="AB277" s="1905"/>
      <c r="AC277" s="2061">
        <f t="shared" si="154"/>
        <v>0</v>
      </c>
      <c r="AD277" s="2062"/>
      <c r="AE277" s="1904"/>
      <c r="AF277" s="1905"/>
      <c r="AG277" s="1905"/>
      <c r="AH277" s="1905"/>
      <c r="AI277" s="1905"/>
      <c r="AJ277" s="2061">
        <f t="shared" si="155"/>
        <v>0</v>
      </c>
      <c r="AK277" s="2062"/>
      <c r="AL277" s="1904"/>
      <c r="AM277" s="1905"/>
      <c r="AN277" s="1905"/>
      <c r="AO277" s="1905"/>
      <c r="AP277" s="1905"/>
      <c r="AQ277" s="1905"/>
      <c r="AR277" s="2064">
        <f t="shared" si="156"/>
        <v>0</v>
      </c>
      <c r="AS277" s="2065"/>
      <c r="AT277" s="772" t="str">
        <f t="shared" si="157"/>
        <v/>
      </c>
      <c r="AU277" s="1626" t="str">
        <f t="shared" si="158"/>
        <v/>
      </c>
      <c r="BH277" s="231" t="str">
        <f t="shared" si="190"/>
        <v/>
      </c>
      <c r="BI277" s="69"/>
      <c r="BJ277" s="70"/>
      <c r="BK277" s="231" t="str">
        <f t="shared" si="113"/>
        <v/>
      </c>
      <c r="BL277" s="69"/>
      <c r="BM277" s="70"/>
      <c r="BN277" s="231" t="str">
        <f t="shared" si="114"/>
        <v/>
      </c>
      <c r="BO277" s="69"/>
      <c r="BP277" s="70"/>
      <c r="BR277" s="37" t="str">
        <f t="shared" si="159"/>
        <v/>
      </c>
      <c r="BS277" s="37" t="str">
        <f t="shared" si="115"/>
        <v/>
      </c>
      <c r="BT277" s="37" t="str">
        <f t="shared" si="115"/>
        <v/>
      </c>
      <c r="BU277" s="37" t="str">
        <f t="shared" si="115"/>
        <v/>
      </c>
      <c r="BV277" s="38" t="str">
        <f t="shared" si="160"/>
        <v/>
      </c>
      <c r="BW277" s="88">
        <f t="shared" si="191"/>
        <v>0</v>
      </c>
      <c r="BX277" s="33"/>
      <c r="BY277" s="37" t="str">
        <f t="shared" si="192"/>
        <v/>
      </c>
      <c r="BZ277" s="37" t="str">
        <f t="shared" si="193"/>
        <v/>
      </c>
      <c r="CA277" s="37" t="str">
        <f t="shared" si="194"/>
        <v/>
      </c>
      <c r="CB277" s="37" t="str">
        <f t="shared" si="195"/>
        <v/>
      </c>
      <c r="CC277" s="38" t="str">
        <f t="shared" si="161"/>
        <v/>
      </c>
      <c r="CD277" s="89"/>
      <c r="CE277" s="37" t="str">
        <f t="shared" si="162"/>
        <v/>
      </c>
      <c r="CF277" s="37" t="str">
        <f t="shared" si="116"/>
        <v/>
      </c>
      <c r="CG277" s="37" t="str">
        <f t="shared" si="116"/>
        <v/>
      </c>
      <c r="CH277" s="37" t="str">
        <f t="shared" si="116"/>
        <v/>
      </c>
      <c r="CI277" s="37" t="str">
        <f t="shared" si="116"/>
        <v/>
      </c>
      <c r="CJ277" s="37" t="str">
        <f t="shared" si="116"/>
        <v/>
      </c>
      <c r="CK277" s="38" t="str">
        <f t="shared" si="196"/>
        <v/>
      </c>
      <c r="CL277" s="88">
        <f t="shared" si="197"/>
        <v>0</v>
      </c>
      <c r="CM277" s="33"/>
      <c r="CN277" s="37" t="str">
        <f t="shared" si="198"/>
        <v/>
      </c>
      <c r="CO277" s="37" t="str">
        <f t="shared" si="199"/>
        <v/>
      </c>
      <c r="CP277" s="37" t="str">
        <f t="shared" si="200"/>
        <v/>
      </c>
      <c r="CQ277" s="37" t="str">
        <f t="shared" si="201"/>
        <v/>
      </c>
      <c r="CR277" s="38" t="str">
        <f t="shared" si="163"/>
        <v/>
      </c>
      <c r="CS277" s="35"/>
      <c r="CT277" s="37" t="str">
        <f t="shared" si="164"/>
        <v/>
      </c>
      <c r="CU277" s="37" t="str">
        <f t="shared" si="117"/>
        <v/>
      </c>
      <c r="CV277" s="37" t="str">
        <f t="shared" si="117"/>
        <v/>
      </c>
      <c r="CW277" s="37" t="str">
        <f t="shared" si="117"/>
        <v/>
      </c>
      <c r="CX277" s="37" t="str">
        <f t="shared" si="117"/>
        <v/>
      </c>
      <c r="CY277" s="37" t="str">
        <f t="shared" si="117"/>
        <v/>
      </c>
      <c r="CZ277" s="37" t="str">
        <f t="shared" si="117"/>
        <v/>
      </c>
      <c r="DA277" s="37" t="str">
        <f t="shared" si="117"/>
        <v/>
      </c>
      <c r="DB277" s="38" t="str">
        <f t="shared" si="165"/>
        <v/>
      </c>
      <c r="DC277" s="88">
        <f t="shared" si="118"/>
        <v>0</v>
      </c>
      <c r="DD277" s="33"/>
      <c r="DE277" s="37" t="str">
        <f t="shared" si="119"/>
        <v/>
      </c>
      <c r="DF277" s="37" t="str">
        <f t="shared" si="120"/>
        <v/>
      </c>
      <c r="DG277" s="37" t="str">
        <f t="shared" si="121"/>
        <v/>
      </c>
      <c r="DH277" s="37" t="str">
        <f t="shared" si="122"/>
        <v/>
      </c>
      <c r="DI277" s="38" t="str">
        <f t="shared" si="166"/>
        <v/>
      </c>
      <c r="DJ277" s="33"/>
      <c r="DK277" s="37" t="str">
        <f t="shared" si="167"/>
        <v/>
      </c>
      <c r="DL277" s="37" t="str">
        <f t="shared" si="123"/>
        <v/>
      </c>
      <c r="DM277" s="37" t="str">
        <f t="shared" si="123"/>
        <v/>
      </c>
      <c r="DN277" s="38" t="str">
        <f t="shared" si="202"/>
        <v/>
      </c>
      <c r="DO277" s="88">
        <f t="shared" si="203"/>
        <v>0</v>
      </c>
      <c r="DP277" s="33"/>
      <c r="DQ277" s="37" t="str">
        <f t="shared" si="204"/>
        <v/>
      </c>
      <c r="DR277" s="37" t="str">
        <f t="shared" si="205"/>
        <v/>
      </c>
      <c r="DS277" s="37" t="str">
        <f t="shared" si="206"/>
        <v/>
      </c>
      <c r="DT277" s="37" t="str">
        <f t="shared" si="207"/>
        <v/>
      </c>
      <c r="DU277" s="38" t="str">
        <f t="shared" si="168"/>
        <v/>
      </c>
      <c r="DV277" s="40"/>
      <c r="DW277" s="37" t="str">
        <f t="shared" si="169"/>
        <v/>
      </c>
      <c r="DX277" s="37" t="str">
        <f t="shared" si="169"/>
        <v/>
      </c>
      <c r="DY277" s="38" t="str">
        <f t="shared" si="208"/>
        <v/>
      </c>
      <c r="DZ277" s="88">
        <f t="shared" si="209"/>
        <v>0</v>
      </c>
      <c r="EA277" s="33"/>
      <c r="EB277" s="37" t="str">
        <f t="shared" si="210"/>
        <v/>
      </c>
      <c r="EC277" s="37" t="str">
        <f t="shared" si="211"/>
        <v/>
      </c>
      <c r="ED277" s="37" t="str">
        <f t="shared" si="212"/>
        <v/>
      </c>
      <c r="EE277" s="37" t="str">
        <f t="shared" si="213"/>
        <v/>
      </c>
      <c r="EF277" s="38" t="str">
        <f t="shared" si="170"/>
        <v/>
      </c>
      <c r="EG277" s="40"/>
      <c r="EH277" s="239" t="str">
        <f t="shared" si="124"/>
        <v/>
      </c>
      <c r="EI277" s="239" t="str">
        <f t="shared" si="125"/>
        <v/>
      </c>
      <c r="EJ277" s="239" t="str">
        <f t="shared" si="126"/>
        <v/>
      </c>
      <c r="EK277" s="40"/>
      <c r="EL277" s="397" t="str">
        <f t="shared" si="127"/>
        <v/>
      </c>
      <c r="EM277" s="96" t="str">
        <f t="shared" si="128"/>
        <v/>
      </c>
      <c r="EN277" s="397" t="str">
        <f t="shared" si="129"/>
        <v/>
      </c>
      <c r="EO277" s="397" t="str">
        <f t="shared" si="130"/>
        <v/>
      </c>
      <c r="EP277" s="397" t="str">
        <f t="shared" si="131"/>
        <v/>
      </c>
      <c r="EQ277" s="397" t="str">
        <f t="shared" si="132"/>
        <v/>
      </c>
      <c r="ER277" s="397" t="str">
        <f t="shared" si="133"/>
        <v/>
      </c>
      <c r="ES277" s="401" t="s">
        <v>37</v>
      </c>
      <c r="ET277" s="402">
        <f t="shared" si="134"/>
        <v>1</v>
      </c>
      <c r="EU277" s="346">
        <f t="shared" si="135"/>
        <v>1</v>
      </c>
      <c r="EV277" s="346">
        <f t="shared" si="214"/>
        <v>1</v>
      </c>
      <c r="EW277" s="346">
        <f t="shared" si="215"/>
        <v>1</v>
      </c>
      <c r="EX277" s="346">
        <f t="shared" si="216"/>
        <v>1</v>
      </c>
      <c r="EY277" s="404">
        <f t="shared" si="217"/>
        <v>1</v>
      </c>
      <c r="EZ277" s="404">
        <f t="shared" si="218"/>
        <v>1</v>
      </c>
      <c r="FA277" s="406">
        <f t="shared" si="136"/>
        <v>1</v>
      </c>
      <c r="FB277" s="21"/>
      <c r="FC277" s="402">
        <f t="shared" si="137"/>
        <v>0</v>
      </c>
      <c r="FD277" s="402">
        <f t="shared" si="138"/>
        <v>0</v>
      </c>
      <c r="FE277" s="402">
        <f t="shared" si="139"/>
        <v>0</v>
      </c>
      <c r="FF277" s="402">
        <f t="shared" si="140"/>
        <v>0</v>
      </c>
      <c r="FG277" s="402">
        <f t="shared" si="141"/>
        <v>0</v>
      </c>
      <c r="FH277" s="403">
        <f t="shared" si="219"/>
        <v>0</v>
      </c>
      <c r="FJ277" s="398" t="str">
        <f t="shared" si="142"/>
        <v/>
      </c>
      <c r="FK277" s="398" t="str">
        <f t="shared" si="143"/>
        <v/>
      </c>
      <c r="FL277" s="398" t="str">
        <f t="shared" si="144"/>
        <v/>
      </c>
      <c r="FM277" s="398" t="str">
        <f t="shared" si="145"/>
        <v/>
      </c>
      <c r="FN277" s="398" t="str">
        <f t="shared" si="146"/>
        <v/>
      </c>
      <c r="FO277" s="593" t="str">
        <f>IF(F354="","",'E3 Production de chaleur'!AN241)</f>
        <v/>
      </c>
      <c r="FP277" s="593" t="str">
        <f>IF(F354="","",'E3 Production de chaleur'!AO241)</f>
        <v/>
      </c>
      <c r="FQ277" s="513" t="str">
        <f t="shared" si="147"/>
        <v/>
      </c>
      <c r="FS277" s="445" t="str">
        <f t="shared" si="148"/>
        <v/>
      </c>
      <c r="FT277" s="445" t="str">
        <f t="shared" si="149"/>
        <v/>
      </c>
      <c r="FU277" s="445" t="str">
        <f t="shared" si="171"/>
        <v/>
      </c>
      <c r="FV277" s="445" t="str">
        <f t="shared" si="172"/>
        <v/>
      </c>
      <c r="FW277" s="445" t="str">
        <f t="shared" si="173"/>
        <v/>
      </c>
      <c r="FX277" s="595" t="str">
        <f>'E3 Production de chaleur'!BD241</f>
        <v/>
      </c>
      <c r="FY277" s="595" t="str">
        <f>'E3 Production de chaleur'!BE241</f>
        <v/>
      </c>
      <c r="GA277" s="398" t="str">
        <f t="shared" si="174"/>
        <v/>
      </c>
      <c r="GB277" s="398" t="str">
        <f t="shared" si="175"/>
        <v/>
      </c>
      <c r="GC277" s="398" t="str">
        <f t="shared" si="176"/>
        <v/>
      </c>
      <c r="GD277" s="398" t="str">
        <f t="shared" si="177"/>
        <v/>
      </c>
      <c r="GE277" s="398" t="str">
        <f t="shared" si="178"/>
        <v/>
      </c>
      <c r="GF277" s="593" t="str">
        <f t="shared" si="179"/>
        <v/>
      </c>
      <c r="GG277" s="593" t="str">
        <f t="shared" si="180"/>
        <v/>
      </c>
      <c r="GH277" s="513" t="str">
        <f t="shared" si="181"/>
        <v/>
      </c>
      <c r="GJ277" s="398" t="str">
        <f t="shared" si="182"/>
        <v/>
      </c>
      <c r="GK277" s="398" t="str">
        <f t="shared" si="183"/>
        <v/>
      </c>
      <c r="GL277" s="398" t="str">
        <f t="shared" si="184"/>
        <v/>
      </c>
      <c r="GM277" s="398" t="str">
        <f t="shared" si="185"/>
        <v/>
      </c>
      <c r="GN277" s="398" t="str">
        <f t="shared" si="186"/>
        <v/>
      </c>
      <c r="GO277" s="593" t="str">
        <f t="shared" si="187"/>
        <v/>
      </c>
      <c r="GP277" s="593" t="str">
        <f t="shared" si="188"/>
        <v/>
      </c>
      <c r="GQ277" s="513" t="str">
        <f t="shared" si="189"/>
        <v/>
      </c>
    </row>
    <row r="278" spans="6:199" s="28" customFormat="1" ht="18" customHeight="1">
      <c r="F278" s="773" t="str">
        <f t="shared" si="112"/>
        <v/>
      </c>
      <c r="G278" s="1941"/>
      <c r="H278" s="1942"/>
      <c r="I278" s="1942"/>
      <c r="J278" s="1942"/>
      <c r="K278" s="2057">
        <f t="shared" si="152"/>
        <v>0</v>
      </c>
      <c r="L278" s="2058"/>
      <c r="M278" s="1902"/>
      <c r="N278" s="1903"/>
      <c r="O278" s="1903"/>
      <c r="P278" s="1903"/>
      <c r="Q278" s="1903"/>
      <c r="R278" s="1903"/>
      <c r="S278" s="2059">
        <f t="shared" si="153"/>
        <v>0</v>
      </c>
      <c r="T278" s="2060"/>
      <c r="U278" s="1902"/>
      <c r="V278" s="1903"/>
      <c r="W278" s="1903"/>
      <c r="X278" s="1903"/>
      <c r="Y278" s="1903"/>
      <c r="Z278" s="1903"/>
      <c r="AA278" s="1903"/>
      <c r="AB278" s="1903"/>
      <c r="AC278" s="2061">
        <f t="shared" si="154"/>
        <v>0</v>
      </c>
      <c r="AD278" s="2062"/>
      <c r="AE278" s="1902"/>
      <c r="AF278" s="1903"/>
      <c r="AG278" s="1903"/>
      <c r="AH278" s="1903"/>
      <c r="AI278" s="1903"/>
      <c r="AJ278" s="2061">
        <f t="shared" si="155"/>
        <v>0</v>
      </c>
      <c r="AK278" s="2062"/>
      <c r="AL278" s="1902"/>
      <c r="AM278" s="1903"/>
      <c r="AN278" s="1903"/>
      <c r="AO278" s="1903"/>
      <c r="AP278" s="1903"/>
      <c r="AQ278" s="1903"/>
      <c r="AR278" s="2064">
        <f t="shared" si="156"/>
        <v>0</v>
      </c>
      <c r="AS278" s="2065"/>
      <c r="AT278" s="772" t="str">
        <f t="shared" si="157"/>
        <v/>
      </c>
      <c r="AU278" s="1626" t="str">
        <f t="shared" si="158"/>
        <v/>
      </c>
      <c r="BH278" s="231" t="str">
        <f t="shared" si="190"/>
        <v/>
      </c>
      <c r="BI278" s="69"/>
      <c r="BJ278" s="70"/>
      <c r="BK278" s="231" t="str">
        <f t="shared" si="113"/>
        <v/>
      </c>
      <c r="BL278" s="69"/>
      <c r="BM278" s="70"/>
      <c r="BN278" s="231" t="str">
        <f t="shared" si="114"/>
        <v/>
      </c>
      <c r="BO278" s="69"/>
      <c r="BP278" s="70"/>
      <c r="BR278" s="37" t="str">
        <f t="shared" si="159"/>
        <v/>
      </c>
      <c r="BS278" s="37" t="str">
        <f t="shared" si="115"/>
        <v/>
      </c>
      <c r="BT278" s="37" t="str">
        <f t="shared" si="115"/>
        <v/>
      </c>
      <c r="BU278" s="37" t="str">
        <f t="shared" si="115"/>
        <v/>
      </c>
      <c r="BV278" s="38" t="str">
        <f t="shared" si="160"/>
        <v/>
      </c>
      <c r="BW278" s="88">
        <f t="shared" si="191"/>
        <v>0</v>
      </c>
      <c r="BX278" s="33"/>
      <c r="BY278" s="37" t="str">
        <f t="shared" si="192"/>
        <v/>
      </c>
      <c r="BZ278" s="37" t="str">
        <f t="shared" si="193"/>
        <v/>
      </c>
      <c r="CA278" s="37" t="str">
        <f t="shared" si="194"/>
        <v/>
      </c>
      <c r="CB278" s="37" t="str">
        <f t="shared" si="195"/>
        <v/>
      </c>
      <c r="CC278" s="38" t="str">
        <f t="shared" si="161"/>
        <v/>
      </c>
      <c r="CD278" s="89"/>
      <c r="CE278" s="37" t="str">
        <f t="shared" si="162"/>
        <v/>
      </c>
      <c r="CF278" s="37" t="str">
        <f t="shared" si="116"/>
        <v/>
      </c>
      <c r="CG278" s="37" t="str">
        <f t="shared" si="116"/>
        <v/>
      </c>
      <c r="CH278" s="37" t="str">
        <f t="shared" si="116"/>
        <v/>
      </c>
      <c r="CI278" s="37" t="str">
        <f t="shared" si="116"/>
        <v/>
      </c>
      <c r="CJ278" s="37" t="str">
        <f t="shared" si="116"/>
        <v/>
      </c>
      <c r="CK278" s="38" t="str">
        <f t="shared" si="196"/>
        <v/>
      </c>
      <c r="CL278" s="88">
        <f t="shared" si="197"/>
        <v>0</v>
      </c>
      <c r="CM278" s="33"/>
      <c r="CN278" s="37" t="str">
        <f t="shared" si="198"/>
        <v/>
      </c>
      <c r="CO278" s="37" t="str">
        <f t="shared" si="199"/>
        <v/>
      </c>
      <c r="CP278" s="37" t="str">
        <f t="shared" si="200"/>
        <v/>
      </c>
      <c r="CQ278" s="37" t="str">
        <f t="shared" si="201"/>
        <v/>
      </c>
      <c r="CR278" s="38" t="str">
        <f t="shared" si="163"/>
        <v/>
      </c>
      <c r="CS278" s="35"/>
      <c r="CT278" s="37" t="str">
        <f t="shared" si="164"/>
        <v/>
      </c>
      <c r="CU278" s="37" t="str">
        <f t="shared" si="117"/>
        <v/>
      </c>
      <c r="CV278" s="37" t="str">
        <f t="shared" si="117"/>
        <v/>
      </c>
      <c r="CW278" s="37" t="str">
        <f t="shared" si="117"/>
        <v/>
      </c>
      <c r="CX278" s="37" t="str">
        <f t="shared" si="117"/>
        <v/>
      </c>
      <c r="CY278" s="37" t="str">
        <f t="shared" si="117"/>
        <v/>
      </c>
      <c r="CZ278" s="37" t="str">
        <f t="shared" si="117"/>
        <v/>
      </c>
      <c r="DA278" s="37" t="str">
        <f t="shared" si="117"/>
        <v/>
      </c>
      <c r="DB278" s="38" t="str">
        <f t="shared" si="165"/>
        <v/>
      </c>
      <c r="DC278" s="88">
        <f t="shared" si="118"/>
        <v>0</v>
      </c>
      <c r="DD278" s="33"/>
      <c r="DE278" s="37" t="str">
        <f t="shared" si="119"/>
        <v/>
      </c>
      <c r="DF278" s="37" t="str">
        <f t="shared" si="120"/>
        <v/>
      </c>
      <c r="DG278" s="37" t="str">
        <f t="shared" si="121"/>
        <v/>
      </c>
      <c r="DH278" s="37" t="str">
        <f t="shared" si="122"/>
        <v/>
      </c>
      <c r="DI278" s="38" t="str">
        <f t="shared" si="166"/>
        <v/>
      </c>
      <c r="DJ278" s="33"/>
      <c r="DK278" s="37" t="str">
        <f t="shared" si="167"/>
        <v/>
      </c>
      <c r="DL278" s="37" t="str">
        <f t="shared" si="123"/>
        <v/>
      </c>
      <c r="DM278" s="37" t="str">
        <f t="shared" si="123"/>
        <v/>
      </c>
      <c r="DN278" s="38" t="str">
        <f t="shared" si="202"/>
        <v/>
      </c>
      <c r="DO278" s="88">
        <f t="shared" si="203"/>
        <v>0</v>
      </c>
      <c r="DP278" s="33"/>
      <c r="DQ278" s="37" t="str">
        <f t="shared" si="204"/>
        <v/>
      </c>
      <c r="DR278" s="37" t="str">
        <f t="shared" si="205"/>
        <v/>
      </c>
      <c r="DS278" s="37" t="str">
        <f t="shared" si="206"/>
        <v/>
      </c>
      <c r="DT278" s="37" t="str">
        <f t="shared" si="207"/>
        <v/>
      </c>
      <c r="DU278" s="38" t="str">
        <f t="shared" si="168"/>
        <v/>
      </c>
      <c r="DV278" s="40"/>
      <c r="DW278" s="37" t="str">
        <f t="shared" si="169"/>
        <v/>
      </c>
      <c r="DX278" s="37" t="str">
        <f t="shared" si="169"/>
        <v/>
      </c>
      <c r="DY278" s="38" t="str">
        <f t="shared" si="208"/>
        <v/>
      </c>
      <c r="DZ278" s="88">
        <f t="shared" si="209"/>
        <v>0</v>
      </c>
      <c r="EA278" s="33"/>
      <c r="EB278" s="37" t="str">
        <f t="shared" si="210"/>
        <v/>
      </c>
      <c r="EC278" s="37" t="str">
        <f t="shared" si="211"/>
        <v/>
      </c>
      <c r="ED278" s="37" t="str">
        <f t="shared" si="212"/>
        <v/>
      </c>
      <c r="EE278" s="37" t="str">
        <f t="shared" si="213"/>
        <v/>
      </c>
      <c r="EF278" s="38" t="str">
        <f t="shared" si="170"/>
        <v/>
      </c>
      <c r="EG278" s="40"/>
      <c r="EH278" s="239" t="str">
        <f t="shared" si="124"/>
        <v/>
      </c>
      <c r="EI278" s="239" t="str">
        <f t="shared" si="125"/>
        <v/>
      </c>
      <c r="EJ278" s="239" t="str">
        <f t="shared" si="126"/>
        <v/>
      </c>
      <c r="EK278" s="40"/>
      <c r="EL278" s="397" t="str">
        <f t="shared" si="127"/>
        <v/>
      </c>
      <c r="EM278" s="96" t="str">
        <f t="shared" si="128"/>
        <v/>
      </c>
      <c r="EN278" s="397" t="str">
        <f t="shared" si="129"/>
        <v/>
      </c>
      <c r="EO278" s="397" t="str">
        <f t="shared" si="130"/>
        <v/>
      </c>
      <c r="EP278" s="397" t="str">
        <f t="shared" si="131"/>
        <v/>
      </c>
      <c r="EQ278" s="397" t="str">
        <f t="shared" si="132"/>
        <v/>
      </c>
      <c r="ER278" s="397" t="str">
        <f t="shared" si="133"/>
        <v/>
      </c>
      <c r="ES278" s="401" t="s">
        <v>37</v>
      </c>
      <c r="ET278" s="402">
        <f t="shared" si="134"/>
        <v>1</v>
      </c>
      <c r="EU278" s="346">
        <f t="shared" si="135"/>
        <v>1</v>
      </c>
      <c r="EV278" s="346">
        <f t="shared" si="214"/>
        <v>1</v>
      </c>
      <c r="EW278" s="346">
        <f t="shared" si="215"/>
        <v>1</v>
      </c>
      <c r="EX278" s="346">
        <f t="shared" si="216"/>
        <v>1</v>
      </c>
      <c r="EY278" s="404">
        <f t="shared" si="217"/>
        <v>1</v>
      </c>
      <c r="EZ278" s="404">
        <f t="shared" si="218"/>
        <v>1</v>
      </c>
      <c r="FA278" s="406">
        <f t="shared" si="136"/>
        <v>1</v>
      </c>
      <c r="FB278" s="21"/>
      <c r="FC278" s="402">
        <f t="shared" si="137"/>
        <v>0</v>
      </c>
      <c r="FD278" s="402">
        <f t="shared" si="138"/>
        <v>0</v>
      </c>
      <c r="FE278" s="402">
        <f t="shared" si="139"/>
        <v>0</v>
      </c>
      <c r="FF278" s="402">
        <f t="shared" si="140"/>
        <v>0</v>
      </c>
      <c r="FG278" s="402">
        <f t="shared" si="141"/>
        <v>0</v>
      </c>
      <c r="FH278" s="403">
        <f t="shared" si="219"/>
        <v>0</v>
      </c>
      <c r="FJ278" s="398" t="str">
        <f t="shared" si="142"/>
        <v/>
      </c>
      <c r="FK278" s="398" t="str">
        <f t="shared" si="143"/>
        <v/>
      </c>
      <c r="FL278" s="398" t="str">
        <f t="shared" si="144"/>
        <v/>
      </c>
      <c r="FM278" s="398" t="str">
        <f t="shared" si="145"/>
        <v/>
      </c>
      <c r="FN278" s="398" t="str">
        <f t="shared" si="146"/>
        <v/>
      </c>
      <c r="FO278" s="593" t="str">
        <f>IF(F355="","",'E3 Production de chaleur'!AN242)</f>
        <v/>
      </c>
      <c r="FP278" s="593" t="str">
        <f>IF(F355="","",'E3 Production de chaleur'!AO242)</f>
        <v/>
      </c>
      <c r="FQ278" s="513" t="str">
        <f t="shared" si="147"/>
        <v/>
      </c>
      <c r="FS278" s="445" t="str">
        <f t="shared" si="148"/>
        <v/>
      </c>
      <c r="FT278" s="445" t="str">
        <f t="shared" si="149"/>
        <v/>
      </c>
      <c r="FU278" s="445" t="str">
        <f t="shared" si="171"/>
        <v/>
      </c>
      <c r="FV278" s="445" t="str">
        <f t="shared" si="172"/>
        <v/>
      </c>
      <c r="FW278" s="445" t="str">
        <f t="shared" si="173"/>
        <v/>
      </c>
      <c r="FX278" s="595" t="str">
        <f>'E3 Production de chaleur'!BD242</f>
        <v/>
      </c>
      <c r="FY278" s="595" t="str">
        <f>'E3 Production de chaleur'!BE242</f>
        <v/>
      </c>
      <c r="GA278" s="398" t="str">
        <f t="shared" si="174"/>
        <v/>
      </c>
      <c r="GB278" s="398" t="str">
        <f t="shared" si="175"/>
        <v/>
      </c>
      <c r="GC278" s="398" t="str">
        <f t="shared" si="176"/>
        <v/>
      </c>
      <c r="GD278" s="398" t="str">
        <f t="shared" si="177"/>
        <v/>
      </c>
      <c r="GE278" s="398" t="str">
        <f t="shared" si="178"/>
        <v/>
      </c>
      <c r="GF278" s="593" t="str">
        <f t="shared" si="179"/>
        <v/>
      </c>
      <c r="GG278" s="593" t="str">
        <f t="shared" si="180"/>
        <v/>
      </c>
      <c r="GH278" s="513" t="str">
        <f t="shared" si="181"/>
        <v/>
      </c>
      <c r="GJ278" s="398" t="str">
        <f t="shared" si="182"/>
        <v/>
      </c>
      <c r="GK278" s="398" t="str">
        <f t="shared" si="183"/>
        <v/>
      </c>
      <c r="GL278" s="398" t="str">
        <f t="shared" si="184"/>
        <v/>
      </c>
      <c r="GM278" s="398" t="str">
        <f t="shared" si="185"/>
        <v/>
      </c>
      <c r="GN278" s="398" t="str">
        <f t="shared" si="186"/>
        <v/>
      </c>
      <c r="GO278" s="593" t="str">
        <f t="shared" si="187"/>
        <v/>
      </c>
      <c r="GP278" s="593" t="str">
        <f t="shared" si="188"/>
        <v/>
      </c>
      <c r="GQ278" s="513" t="str">
        <f t="shared" si="189"/>
        <v/>
      </c>
    </row>
    <row r="279" spans="6:199" s="28" customFormat="1" ht="18" customHeight="1">
      <c r="F279" s="771" t="str">
        <f t="shared" si="112"/>
        <v/>
      </c>
      <c r="G279" s="1940"/>
      <c r="H279" s="1905"/>
      <c r="I279" s="1905"/>
      <c r="J279" s="1905"/>
      <c r="K279" s="2057">
        <f t="shared" si="152"/>
        <v>0</v>
      </c>
      <c r="L279" s="2058"/>
      <c r="M279" s="1904"/>
      <c r="N279" s="1905"/>
      <c r="O279" s="1905"/>
      <c r="P279" s="1905"/>
      <c r="Q279" s="1905"/>
      <c r="R279" s="1905"/>
      <c r="S279" s="2059">
        <f t="shared" si="153"/>
        <v>0</v>
      </c>
      <c r="T279" s="2060"/>
      <c r="U279" s="1904"/>
      <c r="V279" s="1905"/>
      <c r="W279" s="1905"/>
      <c r="X279" s="1905"/>
      <c r="Y279" s="1905"/>
      <c r="Z279" s="1905"/>
      <c r="AA279" s="1905"/>
      <c r="AB279" s="1905"/>
      <c r="AC279" s="2061">
        <f t="shared" si="154"/>
        <v>0</v>
      </c>
      <c r="AD279" s="2062"/>
      <c r="AE279" s="1904"/>
      <c r="AF279" s="1905"/>
      <c r="AG279" s="1905"/>
      <c r="AH279" s="1905"/>
      <c r="AI279" s="1905"/>
      <c r="AJ279" s="2061">
        <f t="shared" si="155"/>
        <v>0</v>
      </c>
      <c r="AK279" s="2062"/>
      <c r="AL279" s="1904"/>
      <c r="AM279" s="1905"/>
      <c r="AN279" s="1905"/>
      <c r="AO279" s="1905"/>
      <c r="AP279" s="1905"/>
      <c r="AQ279" s="1905"/>
      <c r="AR279" s="2064">
        <f t="shared" si="156"/>
        <v>0</v>
      </c>
      <c r="AS279" s="2065"/>
      <c r="AT279" s="772" t="str">
        <f t="shared" si="157"/>
        <v/>
      </c>
      <c r="AU279" s="1626" t="str">
        <f t="shared" si="158"/>
        <v/>
      </c>
      <c r="BH279" s="231" t="str">
        <f t="shared" si="190"/>
        <v/>
      </c>
      <c r="BI279" s="69"/>
      <c r="BJ279" s="70"/>
      <c r="BK279" s="231" t="str">
        <f t="shared" si="113"/>
        <v/>
      </c>
      <c r="BL279" s="69"/>
      <c r="BM279" s="70"/>
      <c r="BN279" s="231" t="str">
        <f t="shared" si="114"/>
        <v/>
      </c>
      <c r="BO279" s="69"/>
      <c r="BP279" s="70"/>
      <c r="BR279" s="37" t="str">
        <f t="shared" si="159"/>
        <v/>
      </c>
      <c r="BS279" s="37" t="str">
        <f t="shared" si="115"/>
        <v/>
      </c>
      <c r="BT279" s="37" t="str">
        <f t="shared" si="115"/>
        <v/>
      </c>
      <c r="BU279" s="37" t="str">
        <f t="shared" si="115"/>
        <v/>
      </c>
      <c r="BV279" s="38" t="str">
        <f t="shared" si="160"/>
        <v/>
      </c>
      <c r="BW279" s="88">
        <f t="shared" si="191"/>
        <v>0</v>
      </c>
      <c r="BX279" s="33"/>
      <c r="BY279" s="37" t="str">
        <f t="shared" si="192"/>
        <v/>
      </c>
      <c r="BZ279" s="37" t="str">
        <f t="shared" si="193"/>
        <v/>
      </c>
      <c r="CA279" s="37" t="str">
        <f t="shared" si="194"/>
        <v/>
      </c>
      <c r="CB279" s="37" t="str">
        <f t="shared" si="195"/>
        <v/>
      </c>
      <c r="CC279" s="38" t="str">
        <f t="shared" si="161"/>
        <v/>
      </c>
      <c r="CD279" s="89"/>
      <c r="CE279" s="37" t="str">
        <f t="shared" si="162"/>
        <v/>
      </c>
      <c r="CF279" s="37" t="str">
        <f t="shared" si="116"/>
        <v/>
      </c>
      <c r="CG279" s="37" t="str">
        <f t="shared" si="116"/>
        <v/>
      </c>
      <c r="CH279" s="37" t="str">
        <f t="shared" si="116"/>
        <v/>
      </c>
      <c r="CI279" s="37" t="str">
        <f t="shared" si="116"/>
        <v/>
      </c>
      <c r="CJ279" s="37" t="str">
        <f t="shared" si="116"/>
        <v/>
      </c>
      <c r="CK279" s="38" t="str">
        <f t="shared" si="196"/>
        <v/>
      </c>
      <c r="CL279" s="88">
        <f t="shared" si="197"/>
        <v>0</v>
      </c>
      <c r="CM279" s="33"/>
      <c r="CN279" s="37" t="str">
        <f t="shared" si="198"/>
        <v/>
      </c>
      <c r="CO279" s="37" t="str">
        <f t="shared" si="199"/>
        <v/>
      </c>
      <c r="CP279" s="37" t="str">
        <f t="shared" si="200"/>
        <v/>
      </c>
      <c r="CQ279" s="37" t="str">
        <f t="shared" si="201"/>
        <v/>
      </c>
      <c r="CR279" s="38" t="str">
        <f t="shared" si="163"/>
        <v/>
      </c>
      <c r="CS279" s="35"/>
      <c r="CT279" s="37" t="str">
        <f t="shared" si="164"/>
        <v/>
      </c>
      <c r="CU279" s="37" t="str">
        <f t="shared" si="117"/>
        <v/>
      </c>
      <c r="CV279" s="37" t="str">
        <f t="shared" si="117"/>
        <v/>
      </c>
      <c r="CW279" s="37" t="str">
        <f t="shared" si="117"/>
        <v/>
      </c>
      <c r="CX279" s="37" t="str">
        <f t="shared" si="117"/>
        <v/>
      </c>
      <c r="CY279" s="37" t="str">
        <f t="shared" si="117"/>
        <v/>
      </c>
      <c r="CZ279" s="37" t="str">
        <f t="shared" si="117"/>
        <v/>
      </c>
      <c r="DA279" s="37" t="str">
        <f t="shared" si="117"/>
        <v/>
      </c>
      <c r="DB279" s="38" t="str">
        <f t="shared" si="165"/>
        <v/>
      </c>
      <c r="DC279" s="88">
        <f t="shared" si="118"/>
        <v>0</v>
      </c>
      <c r="DD279" s="33"/>
      <c r="DE279" s="37" t="str">
        <f t="shared" si="119"/>
        <v/>
      </c>
      <c r="DF279" s="37" t="str">
        <f t="shared" si="120"/>
        <v/>
      </c>
      <c r="DG279" s="37" t="str">
        <f t="shared" si="121"/>
        <v/>
      </c>
      <c r="DH279" s="37" t="str">
        <f t="shared" si="122"/>
        <v/>
      </c>
      <c r="DI279" s="38" t="str">
        <f t="shared" si="166"/>
        <v/>
      </c>
      <c r="DJ279" s="33"/>
      <c r="DK279" s="37" t="str">
        <f t="shared" si="167"/>
        <v/>
      </c>
      <c r="DL279" s="37" t="str">
        <f t="shared" si="123"/>
        <v/>
      </c>
      <c r="DM279" s="37" t="str">
        <f t="shared" si="123"/>
        <v/>
      </c>
      <c r="DN279" s="38" t="str">
        <f t="shared" si="202"/>
        <v/>
      </c>
      <c r="DO279" s="88">
        <f t="shared" si="203"/>
        <v>0</v>
      </c>
      <c r="DP279" s="33"/>
      <c r="DQ279" s="37" t="str">
        <f t="shared" si="204"/>
        <v/>
      </c>
      <c r="DR279" s="37" t="str">
        <f t="shared" si="205"/>
        <v/>
      </c>
      <c r="DS279" s="37" t="str">
        <f t="shared" si="206"/>
        <v/>
      </c>
      <c r="DT279" s="37" t="str">
        <f t="shared" si="207"/>
        <v/>
      </c>
      <c r="DU279" s="38" t="str">
        <f t="shared" si="168"/>
        <v/>
      </c>
      <c r="DV279" s="40"/>
      <c r="DW279" s="37" t="str">
        <f t="shared" si="169"/>
        <v/>
      </c>
      <c r="DX279" s="37" t="str">
        <f t="shared" si="169"/>
        <v/>
      </c>
      <c r="DY279" s="38" t="str">
        <f t="shared" si="208"/>
        <v/>
      </c>
      <c r="DZ279" s="88">
        <f t="shared" si="209"/>
        <v>0</v>
      </c>
      <c r="EA279" s="33"/>
      <c r="EB279" s="37" t="str">
        <f t="shared" si="210"/>
        <v/>
      </c>
      <c r="EC279" s="37" t="str">
        <f t="shared" si="211"/>
        <v/>
      </c>
      <c r="ED279" s="37" t="str">
        <f t="shared" si="212"/>
        <v/>
      </c>
      <c r="EE279" s="37" t="str">
        <f t="shared" si="213"/>
        <v/>
      </c>
      <c r="EF279" s="38" t="str">
        <f t="shared" si="170"/>
        <v/>
      </c>
      <c r="EG279" s="40"/>
      <c r="EH279" s="239" t="str">
        <f t="shared" si="124"/>
        <v/>
      </c>
      <c r="EI279" s="239" t="str">
        <f t="shared" si="125"/>
        <v/>
      </c>
      <c r="EJ279" s="239" t="str">
        <f t="shared" si="126"/>
        <v/>
      </c>
      <c r="EK279" s="40"/>
      <c r="EL279" s="397" t="str">
        <f t="shared" si="127"/>
        <v/>
      </c>
      <c r="EM279" s="96" t="str">
        <f t="shared" si="128"/>
        <v/>
      </c>
      <c r="EN279" s="397" t="str">
        <f t="shared" si="129"/>
        <v/>
      </c>
      <c r="EO279" s="397" t="str">
        <f t="shared" si="130"/>
        <v/>
      </c>
      <c r="EP279" s="397" t="str">
        <f t="shared" si="131"/>
        <v/>
      </c>
      <c r="EQ279" s="397" t="str">
        <f t="shared" si="132"/>
        <v/>
      </c>
      <c r="ER279" s="397" t="str">
        <f t="shared" si="133"/>
        <v/>
      </c>
      <c r="ES279" s="401" t="s">
        <v>37</v>
      </c>
      <c r="ET279" s="402">
        <f t="shared" si="134"/>
        <v>1</v>
      </c>
      <c r="EU279" s="346">
        <f t="shared" si="135"/>
        <v>1</v>
      </c>
      <c r="EV279" s="346">
        <f t="shared" si="214"/>
        <v>1</v>
      </c>
      <c r="EW279" s="346">
        <f t="shared" si="215"/>
        <v>1</v>
      </c>
      <c r="EX279" s="346">
        <f t="shared" si="216"/>
        <v>1</v>
      </c>
      <c r="EY279" s="404">
        <f t="shared" si="217"/>
        <v>1</v>
      </c>
      <c r="EZ279" s="404">
        <f t="shared" si="218"/>
        <v>1</v>
      </c>
      <c r="FA279" s="406">
        <f t="shared" si="136"/>
        <v>1</v>
      </c>
      <c r="FB279" s="21"/>
      <c r="FC279" s="402">
        <f t="shared" si="137"/>
        <v>0</v>
      </c>
      <c r="FD279" s="402">
        <f t="shared" si="138"/>
        <v>0</v>
      </c>
      <c r="FE279" s="402">
        <f t="shared" si="139"/>
        <v>0</v>
      </c>
      <c r="FF279" s="402">
        <f t="shared" si="140"/>
        <v>0</v>
      </c>
      <c r="FG279" s="402">
        <f t="shared" si="141"/>
        <v>0</v>
      </c>
      <c r="FH279" s="403">
        <f t="shared" si="219"/>
        <v>0</v>
      </c>
      <c r="FJ279" s="398" t="str">
        <f t="shared" si="142"/>
        <v/>
      </c>
      <c r="FK279" s="398" t="str">
        <f t="shared" si="143"/>
        <v/>
      </c>
      <c r="FL279" s="398" t="str">
        <f t="shared" si="144"/>
        <v/>
      </c>
      <c r="FM279" s="398" t="str">
        <f t="shared" si="145"/>
        <v/>
      </c>
      <c r="FN279" s="398" t="str">
        <f t="shared" si="146"/>
        <v/>
      </c>
      <c r="FO279" s="593" t="str">
        <f>IF(F356="","",'E3 Production de chaleur'!AN243)</f>
        <v/>
      </c>
      <c r="FP279" s="593" t="str">
        <f>IF(F356="","",'E3 Production de chaleur'!AO243)</f>
        <v/>
      </c>
      <c r="FQ279" s="513" t="str">
        <f t="shared" si="147"/>
        <v/>
      </c>
      <c r="FS279" s="445" t="str">
        <f t="shared" si="148"/>
        <v/>
      </c>
      <c r="FT279" s="445" t="str">
        <f t="shared" si="149"/>
        <v/>
      </c>
      <c r="FU279" s="445" t="str">
        <f t="shared" si="171"/>
        <v/>
      </c>
      <c r="FV279" s="445" t="str">
        <f t="shared" si="172"/>
        <v/>
      </c>
      <c r="FW279" s="445" t="str">
        <f t="shared" si="173"/>
        <v/>
      </c>
      <c r="FX279" s="595" t="str">
        <f>'E3 Production de chaleur'!BD243</f>
        <v/>
      </c>
      <c r="FY279" s="595" t="str">
        <f>'E3 Production de chaleur'!BE243</f>
        <v/>
      </c>
      <c r="GA279" s="398" t="str">
        <f t="shared" si="174"/>
        <v/>
      </c>
      <c r="GB279" s="398" t="str">
        <f t="shared" si="175"/>
        <v/>
      </c>
      <c r="GC279" s="398" t="str">
        <f t="shared" si="176"/>
        <v/>
      </c>
      <c r="GD279" s="398" t="str">
        <f t="shared" si="177"/>
        <v/>
      </c>
      <c r="GE279" s="398" t="str">
        <f t="shared" si="178"/>
        <v/>
      </c>
      <c r="GF279" s="593" t="str">
        <f t="shared" si="179"/>
        <v/>
      </c>
      <c r="GG279" s="593" t="str">
        <f t="shared" si="180"/>
        <v/>
      </c>
      <c r="GH279" s="513" t="str">
        <f t="shared" si="181"/>
        <v/>
      </c>
      <c r="GJ279" s="398" t="str">
        <f t="shared" si="182"/>
        <v/>
      </c>
      <c r="GK279" s="398" t="str">
        <f t="shared" si="183"/>
        <v/>
      </c>
      <c r="GL279" s="398" t="str">
        <f t="shared" si="184"/>
        <v/>
      </c>
      <c r="GM279" s="398" t="str">
        <f t="shared" si="185"/>
        <v/>
      </c>
      <c r="GN279" s="398" t="str">
        <f t="shared" si="186"/>
        <v/>
      </c>
      <c r="GO279" s="593" t="str">
        <f t="shared" si="187"/>
        <v/>
      </c>
      <c r="GP279" s="593" t="str">
        <f t="shared" si="188"/>
        <v/>
      </c>
      <c r="GQ279" s="513" t="str">
        <f t="shared" si="189"/>
        <v/>
      </c>
    </row>
    <row r="280" spans="6:199" s="28" customFormat="1" ht="18" customHeight="1">
      <c r="F280" s="773" t="str">
        <f t="shared" si="112"/>
        <v/>
      </c>
      <c r="G280" s="1941"/>
      <c r="H280" s="1942"/>
      <c r="I280" s="1942"/>
      <c r="J280" s="1942"/>
      <c r="K280" s="2057">
        <f t="shared" si="152"/>
        <v>0</v>
      </c>
      <c r="L280" s="2058"/>
      <c r="M280" s="1902"/>
      <c r="N280" s="1903"/>
      <c r="O280" s="1903"/>
      <c r="P280" s="1903"/>
      <c r="Q280" s="1903"/>
      <c r="R280" s="1903"/>
      <c r="S280" s="2059">
        <f t="shared" si="153"/>
        <v>0</v>
      </c>
      <c r="T280" s="2060"/>
      <c r="U280" s="1902"/>
      <c r="V280" s="1903"/>
      <c r="W280" s="1903"/>
      <c r="X280" s="1903"/>
      <c r="Y280" s="1903"/>
      <c r="Z280" s="1903"/>
      <c r="AA280" s="1903"/>
      <c r="AB280" s="1903"/>
      <c r="AC280" s="2061">
        <f t="shared" si="154"/>
        <v>0</v>
      </c>
      <c r="AD280" s="2062"/>
      <c r="AE280" s="1902"/>
      <c r="AF280" s="1903"/>
      <c r="AG280" s="1903"/>
      <c r="AH280" s="1903"/>
      <c r="AI280" s="1903"/>
      <c r="AJ280" s="2061">
        <f t="shared" si="155"/>
        <v>0</v>
      </c>
      <c r="AK280" s="2062"/>
      <c r="AL280" s="1902"/>
      <c r="AM280" s="1903"/>
      <c r="AN280" s="1903"/>
      <c r="AO280" s="1903"/>
      <c r="AP280" s="1903"/>
      <c r="AQ280" s="1903"/>
      <c r="AR280" s="2064">
        <f t="shared" si="156"/>
        <v>0</v>
      </c>
      <c r="AS280" s="2065"/>
      <c r="AT280" s="772" t="str">
        <f t="shared" si="157"/>
        <v/>
      </c>
      <c r="AU280" s="1626" t="str">
        <f t="shared" si="158"/>
        <v/>
      </c>
      <c r="BH280" s="231" t="str">
        <f t="shared" si="190"/>
        <v/>
      </c>
      <c r="BI280" s="69"/>
      <c r="BJ280" s="70"/>
      <c r="BK280" s="231" t="str">
        <f t="shared" si="113"/>
        <v/>
      </c>
      <c r="BL280" s="69"/>
      <c r="BM280" s="70"/>
      <c r="BN280" s="231" t="str">
        <f t="shared" si="114"/>
        <v/>
      </c>
      <c r="BO280" s="69"/>
      <c r="BP280" s="70"/>
      <c r="BR280" s="37" t="str">
        <f t="shared" si="159"/>
        <v/>
      </c>
      <c r="BS280" s="37" t="str">
        <f t="shared" si="115"/>
        <v/>
      </c>
      <c r="BT280" s="37" t="str">
        <f t="shared" si="115"/>
        <v/>
      </c>
      <c r="BU280" s="37" t="str">
        <f t="shared" si="115"/>
        <v/>
      </c>
      <c r="BV280" s="38" t="str">
        <f t="shared" si="160"/>
        <v/>
      </c>
      <c r="BW280" s="88">
        <f t="shared" si="191"/>
        <v>0</v>
      </c>
      <c r="BX280" s="33"/>
      <c r="BY280" s="37" t="str">
        <f t="shared" si="192"/>
        <v/>
      </c>
      <c r="BZ280" s="37" t="str">
        <f t="shared" si="193"/>
        <v/>
      </c>
      <c r="CA280" s="37" t="str">
        <f t="shared" si="194"/>
        <v/>
      </c>
      <c r="CB280" s="37" t="str">
        <f t="shared" si="195"/>
        <v/>
      </c>
      <c r="CC280" s="38" t="str">
        <f t="shared" si="161"/>
        <v/>
      </c>
      <c r="CD280" s="89"/>
      <c r="CE280" s="37" t="str">
        <f t="shared" si="162"/>
        <v/>
      </c>
      <c r="CF280" s="37" t="str">
        <f t="shared" si="116"/>
        <v/>
      </c>
      <c r="CG280" s="37" t="str">
        <f t="shared" si="116"/>
        <v/>
      </c>
      <c r="CH280" s="37" t="str">
        <f t="shared" si="116"/>
        <v/>
      </c>
      <c r="CI280" s="37" t="str">
        <f t="shared" si="116"/>
        <v/>
      </c>
      <c r="CJ280" s="37" t="str">
        <f t="shared" si="116"/>
        <v/>
      </c>
      <c r="CK280" s="38" t="str">
        <f t="shared" si="196"/>
        <v/>
      </c>
      <c r="CL280" s="88">
        <f t="shared" si="197"/>
        <v>0</v>
      </c>
      <c r="CM280" s="33"/>
      <c r="CN280" s="37" t="str">
        <f t="shared" si="198"/>
        <v/>
      </c>
      <c r="CO280" s="37" t="str">
        <f t="shared" si="199"/>
        <v/>
      </c>
      <c r="CP280" s="37" t="str">
        <f t="shared" si="200"/>
        <v/>
      </c>
      <c r="CQ280" s="37" t="str">
        <f t="shared" si="201"/>
        <v/>
      </c>
      <c r="CR280" s="38" t="str">
        <f t="shared" si="163"/>
        <v/>
      </c>
      <c r="CS280" s="35"/>
      <c r="CT280" s="37" t="str">
        <f t="shared" si="164"/>
        <v/>
      </c>
      <c r="CU280" s="37" t="str">
        <f t="shared" si="117"/>
        <v/>
      </c>
      <c r="CV280" s="37" t="str">
        <f t="shared" si="117"/>
        <v/>
      </c>
      <c r="CW280" s="37" t="str">
        <f t="shared" si="117"/>
        <v/>
      </c>
      <c r="CX280" s="37" t="str">
        <f t="shared" si="117"/>
        <v/>
      </c>
      <c r="CY280" s="37" t="str">
        <f t="shared" si="117"/>
        <v/>
      </c>
      <c r="CZ280" s="37" t="str">
        <f t="shared" si="117"/>
        <v/>
      </c>
      <c r="DA280" s="37" t="str">
        <f t="shared" si="117"/>
        <v/>
      </c>
      <c r="DB280" s="38" t="str">
        <f t="shared" si="165"/>
        <v/>
      </c>
      <c r="DC280" s="88">
        <f t="shared" si="118"/>
        <v>0</v>
      </c>
      <c r="DD280" s="33"/>
      <c r="DE280" s="37" t="str">
        <f t="shared" si="119"/>
        <v/>
      </c>
      <c r="DF280" s="37" t="str">
        <f t="shared" si="120"/>
        <v/>
      </c>
      <c r="DG280" s="37" t="str">
        <f t="shared" si="121"/>
        <v/>
      </c>
      <c r="DH280" s="37" t="str">
        <f t="shared" si="122"/>
        <v/>
      </c>
      <c r="DI280" s="38" t="str">
        <f t="shared" si="166"/>
        <v/>
      </c>
      <c r="DJ280" s="33"/>
      <c r="DK280" s="37" t="str">
        <f t="shared" si="167"/>
        <v/>
      </c>
      <c r="DL280" s="37" t="str">
        <f t="shared" si="123"/>
        <v/>
      </c>
      <c r="DM280" s="37" t="str">
        <f t="shared" si="123"/>
        <v/>
      </c>
      <c r="DN280" s="38" t="str">
        <f t="shared" si="202"/>
        <v/>
      </c>
      <c r="DO280" s="88">
        <f t="shared" si="203"/>
        <v>0</v>
      </c>
      <c r="DP280" s="33"/>
      <c r="DQ280" s="37" t="str">
        <f t="shared" si="204"/>
        <v/>
      </c>
      <c r="DR280" s="37" t="str">
        <f t="shared" si="205"/>
        <v/>
      </c>
      <c r="DS280" s="37" t="str">
        <f t="shared" si="206"/>
        <v/>
      </c>
      <c r="DT280" s="37" t="str">
        <f t="shared" si="207"/>
        <v/>
      </c>
      <c r="DU280" s="38" t="str">
        <f t="shared" si="168"/>
        <v/>
      </c>
      <c r="DV280" s="40"/>
      <c r="DW280" s="37" t="str">
        <f t="shared" si="169"/>
        <v/>
      </c>
      <c r="DX280" s="37" t="str">
        <f t="shared" si="169"/>
        <v/>
      </c>
      <c r="DY280" s="38" t="str">
        <f t="shared" si="208"/>
        <v/>
      </c>
      <c r="DZ280" s="88">
        <f t="shared" si="209"/>
        <v>0</v>
      </c>
      <c r="EA280" s="33"/>
      <c r="EB280" s="37" t="str">
        <f t="shared" si="210"/>
        <v/>
      </c>
      <c r="EC280" s="37" t="str">
        <f t="shared" si="211"/>
        <v/>
      </c>
      <c r="ED280" s="37" t="str">
        <f t="shared" si="212"/>
        <v/>
      </c>
      <c r="EE280" s="37" t="str">
        <f t="shared" si="213"/>
        <v/>
      </c>
      <c r="EF280" s="38" t="str">
        <f t="shared" si="170"/>
        <v/>
      </c>
      <c r="EG280" s="40"/>
      <c r="EH280" s="239" t="str">
        <f t="shared" si="124"/>
        <v/>
      </c>
      <c r="EI280" s="239" t="str">
        <f t="shared" si="125"/>
        <v/>
      </c>
      <c r="EJ280" s="239" t="str">
        <f t="shared" si="126"/>
        <v/>
      </c>
      <c r="EK280" s="40"/>
      <c r="EL280" s="397" t="str">
        <f t="shared" si="127"/>
        <v/>
      </c>
      <c r="EM280" s="96" t="str">
        <f t="shared" si="128"/>
        <v/>
      </c>
      <c r="EN280" s="397" t="str">
        <f t="shared" si="129"/>
        <v/>
      </c>
      <c r="EO280" s="397" t="str">
        <f t="shared" si="130"/>
        <v/>
      </c>
      <c r="EP280" s="397" t="str">
        <f t="shared" si="131"/>
        <v/>
      </c>
      <c r="EQ280" s="397" t="str">
        <f t="shared" si="132"/>
        <v/>
      </c>
      <c r="ER280" s="397" t="str">
        <f t="shared" si="133"/>
        <v/>
      </c>
      <c r="ES280" s="401" t="s">
        <v>37</v>
      </c>
      <c r="ET280" s="402">
        <f t="shared" si="134"/>
        <v>1</v>
      </c>
      <c r="EU280" s="346">
        <f t="shared" si="135"/>
        <v>1</v>
      </c>
      <c r="EV280" s="346">
        <f t="shared" si="214"/>
        <v>1</v>
      </c>
      <c r="EW280" s="346">
        <f t="shared" si="215"/>
        <v>1</v>
      </c>
      <c r="EX280" s="346">
        <f t="shared" si="216"/>
        <v>1</v>
      </c>
      <c r="EY280" s="404">
        <f t="shared" si="217"/>
        <v>1</v>
      </c>
      <c r="EZ280" s="404">
        <f t="shared" si="218"/>
        <v>1</v>
      </c>
      <c r="FA280" s="406">
        <f t="shared" si="136"/>
        <v>1</v>
      </c>
      <c r="FB280" s="21"/>
      <c r="FC280" s="402">
        <f t="shared" si="137"/>
        <v>0</v>
      </c>
      <c r="FD280" s="402">
        <f t="shared" si="138"/>
        <v>0</v>
      </c>
      <c r="FE280" s="402">
        <f t="shared" si="139"/>
        <v>0</v>
      </c>
      <c r="FF280" s="402">
        <f t="shared" si="140"/>
        <v>0</v>
      </c>
      <c r="FG280" s="402">
        <f t="shared" si="141"/>
        <v>0</v>
      </c>
      <c r="FH280" s="403">
        <f t="shared" si="219"/>
        <v>0</v>
      </c>
      <c r="FJ280" s="398" t="str">
        <f t="shared" si="142"/>
        <v/>
      </c>
      <c r="FK280" s="398" t="str">
        <f t="shared" si="143"/>
        <v/>
      </c>
      <c r="FL280" s="398" t="str">
        <f t="shared" si="144"/>
        <v/>
      </c>
      <c r="FM280" s="398" t="str">
        <f t="shared" si="145"/>
        <v/>
      </c>
      <c r="FN280" s="398" t="str">
        <f t="shared" si="146"/>
        <v/>
      </c>
      <c r="FO280" s="593" t="str">
        <f>IF(F357="","",'E3 Production de chaleur'!AN244)</f>
        <v/>
      </c>
      <c r="FP280" s="593" t="str">
        <f>IF(F357="","",'E3 Production de chaleur'!AO244)</f>
        <v/>
      </c>
      <c r="FQ280" s="513" t="str">
        <f t="shared" si="147"/>
        <v/>
      </c>
      <c r="FS280" s="445" t="str">
        <f t="shared" si="148"/>
        <v/>
      </c>
      <c r="FT280" s="445" t="str">
        <f t="shared" si="149"/>
        <v/>
      </c>
      <c r="FU280" s="445" t="str">
        <f t="shared" si="171"/>
        <v/>
      </c>
      <c r="FV280" s="445" t="str">
        <f t="shared" si="172"/>
        <v/>
      </c>
      <c r="FW280" s="445" t="str">
        <f t="shared" si="173"/>
        <v/>
      </c>
      <c r="FX280" s="595" t="str">
        <f>'E3 Production de chaleur'!BD244</f>
        <v/>
      </c>
      <c r="FY280" s="595" t="str">
        <f>'E3 Production de chaleur'!BE244</f>
        <v/>
      </c>
      <c r="GA280" s="398" t="str">
        <f t="shared" si="174"/>
        <v/>
      </c>
      <c r="GB280" s="398" t="str">
        <f t="shared" si="175"/>
        <v/>
      </c>
      <c r="GC280" s="398" t="str">
        <f t="shared" si="176"/>
        <v/>
      </c>
      <c r="GD280" s="398" t="str">
        <f t="shared" si="177"/>
        <v/>
      </c>
      <c r="GE280" s="398" t="str">
        <f t="shared" si="178"/>
        <v/>
      </c>
      <c r="GF280" s="593" t="str">
        <f t="shared" si="179"/>
        <v/>
      </c>
      <c r="GG280" s="593" t="str">
        <f t="shared" si="180"/>
        <v/>
      </c>
      <c r="GH280" s="513" t="str">
        <f t="shared" si="181"/>
        <v/>
      </c>
      <c r="GJ280" s="398" t="str">
        <f t="shared" si="182"/>
        <v/>
      </c>
      <c r="GK280" s="398" t="str">
        <f t="shared" si="183"/>
        <v/>
      </c>
      <c r="GL280" s="398" t="str">
        <f t="shared" si="184"/>
        <v/>
      </c>
      <c r="GM280" s="398" t="str">
        <f t="shared" si="185"/>
        <v/>
      </c>
      <c r="GN280" s="398" t="str">
        <f t="shared" si="186"/>
        <v/>
      </c>
      <c r="GO280" s="593" t="str">
        <f t="shared" si="187"/>
        <v/>
      </c>
      <c r="GP280" s="593" t="str">
        <f t="shared" si="188"/>
        <v/>
      </c>
      <c r="GQ280" s="513" t="str">
        <f t="shared" si="189"/>
        <v/>
      </c>
    </row>
    <row r="281" spans="6:199" s="28" customFormat="1" ht="18" customHeight="1">
      <c r="F281" s="771" t="str">
        <f t="shared" si="112"/>
        <v/>
      </c>
      <c r="G281" s="1940"/>
      <c r="H281" s="1905"/>
      <c r="I281" s="1905"/>
      <c r="J281" s="1905"/>
      <c r="K281" s="2057">
        <f t="shared" si="152"/>
        <v>0</v>
      </c>
      <c r="L281" s="2058"/>
      <c r="M281" s="1904"/>
      <c r="N281" s="1905"/>
      <c r="O281" s="1905"/>
      <c r="P281" s="1905"/>
      <c r="Q281" s="1905"/>
      <c r="R281" s="1905"/>
      <c r="S281" s="2059">
        <f t="shared" si="153"/>
        <v>0</v>
      </c>
      <c r="T281" s="2060"/>
      <c r="U281" s="1904"/>
      <c r="V281" s="1905"/>
      <c r="W281" s="1905"/>
      <c r="X281" s="1905"/>
      <c r="Y281" s="1905"/>
      <c r="Z281" s="1905"/>
      <c r="AA281" s="1905"/>
      <c r="AB281" s="1905"/>
      <c r="AC281" s="2061">
        <f t="shared" si="154"/>
        <v>0</v>
      </c>
      <c r="AD281" s="2062"/>
      <c r="AE281" s="1904"/>
      <c r="AF281" s="1905"/>
      <c r="AG281" s="1905"/>
      <c r="AH281" s="1905"/>
      <c r="AI281" s="1905"/>
      <c r="AJ281" s="2061">
        <f t="shared" si="155"/>
        <v>0</v>
      </c>
      <c r="AK281" s="2062"/>
      <c r="AL281" s="1904"/>
      <c r="AM281" s="1905"/>
      <c r="AN281" s="1905"/>
      <c r="AO281" s="1905"/>
      <c r="AP281" s="1905"/>
      <c r="AQ281" s="1905"/>
      <c r="AR281" s="2064">
        <f t="shared" si="156"/>
        <v>0</v>
      </c>
      <c r="AS281" s="2065"/>
      <c r="AT281" s="772" t="str">
        <f t="shared" si="157"/>
        <v/>
      </c>
      <c r="AU281" s="1626" t="str">
        <f t="shared" si="158"/>
        <v/>
      </c>
      <c r="BH281" s="231" t="str">
        <f t="shared" si="190"/>
        <v/>
      </c>
      <c r="BI281" s="69"/>
      <c r="BJ281" s="70"/>
      <c r="BK281" s="231" t="str">
        <f t="shared" si="113"/>
        <v/>
      </c>
      <c r="BL281" s="69"/>
      <c r="BM281" s="70"/>
      <c r="BN281" s="231" t="str">
        <f t="shared" si="114"/>
        <v/>
      </c>
      <c r="BO281" s="69"/>
      <c r="BP281" s="70"/>
      <c r="BR281" s="37" t="str">
        <f t="shared" si="159"/>
        <v/>
      </c>
      <c r="BS281" s="37" t="str">
        <f t="shared" si="115"/>
        <v/>
      </c>
      <c r="BT281" s="37" t="str">
        <f t="shared" si="115"/>
        <v/>
      </c>
      <c r="BU281" s="37" t="str">
        <f t="shared" si="115"/>
        <v/>
      </c>
      <c r="BV281" s="38" t="str">
        <f t="shared" si="160"/>
        <v/>
      </c>
      <c r="BW281" s="88">
        <f t="shared" si="191"/>
        <v>0</v>
      </c>
      <c r="BX281" s="33"/>
      <c r="BY281" s="37" t="str">
        <f t="shared" si="192"/>
        <v/>
      </c>
      <c r="BZ281" s="37" t="str">
        <f t="shared" si="193"/>
        <v/>
      </c>
      <c r="CA281" s="37" t="str">
        <f t="shared" si="194"/>
        <v/>
      </c>
      <c r="CB281" s="37" t="str">
        <f t="shared" si="195"/>
        <v/>
      </c>
      <c r="CC281" s="38" t="str">
        <f t="shared" si="161"/>
        <v/>
      </c>
      <c r="CD281" s="89"/>
      <c r="CE281" s="37" t="str">
        <f t="shared" si="162"/>
        <v/>
      </c>
      <c r="CF281" s="37" t="str">
        <f t="shared" si="116"/>
        <v/>
      </c>
      <c r="CG281" s="37" t="str">
        <f t="shared" si="116"/>
        <v/>
      </c>
      <c r="CH281" s="37" t="str">
        <f t="shared" si="116"/>
        <v/>
      </c>
      <c r="CI281" s="37" t="str">
        <f t="shared" si="116"/>
        <v/>
      </c>
      <c r="CJ281" s="37" t="str">
        <f t="shared" si="116"/>
        <v/>
      </c>
      <c r="CK281" s="38" t="str">
        <f t="shared" si="196"/>
        <v/>
      </c>
      <c r="CL281" s="88">
        <f t="shared" si="197"/>
        <v>0</v>
      </c>
      <c r="CM281" s="33"/>
      <c r="CN281" s="37" t="str">
        <f t="shared" si="198"/>
        <v/>
      </c>
      <c r="CO281" s="37" t="str">
        <f t="shared" si="199"/>
        <v/>
      </c>
      <c r="CP281" s="37" t="str">
        <f t="shared" si="200"/>
        <v/>
      </c>
      <c r="CQ281" s="37" t="str">
        <f t="shared" si="201"/>
        <v/>
      </c>
      <c r="CR281" s="38" t="str">
        <f t="shared" si="163"/>
        <v/>
      </c>
      <c r="CS281" s="35"/>
      <c r="CT281" s="37" t="str">
        <f t="shared" si="164"/>
        <v/>
      </c>
      <c r="CU281" s="37" t="str">
        <f t="shared" si="117"/>
        <v/>
      </c>
      <c r="CV281" s="37" t="str">
        <f t="shared" si="117"/>
        <v/>
      </c>
      <c r="CW281" s="37" t="str">
        <f t="shared" si="117"/>
        <v/>
      </c>
      <c r="CX281" s="37" t="str">
        <f t="shared" si="117"/>
        <v/>
      </c>
      <c r="CY281" s="37" t="str">
        <f t="shared" si="117"/>
        <v/>
      </c>
      <c r="CZ281" s="37" t="str">
        <f t="shared" si="117"/>
        <v/>
      </c>
      <c r="DA281" s="37" t="str">
        <f t="shared" si="117"/>
        <v/>
      </c>
      <c r="DB281" s="38" t="str">
        <f t="shared" si="165"/>
        <v/>
      </c>
      <c r="DC281" s="88">
        <f t="shared" si="118"/>
        <v>0</v>
      </c>
      <c r="DD281" s="33"/>
      <c r="DE281" s="37" t="str">
        <f t="shared" si="119"/>
        <v/>
      </c>
      <c r="DF281" s="37" t="str">
        <f t="shared" si="120"/>
        <v/>
      </c>
      <c r="DG281" s="37" t="str">
        <f t="shared" si="121"/>
        <v/>
      </c>
      <c r="DH281" s="37" t="str">
        <f t="shared" si="122"/>
        <v/>
      </c>
      <c r="DI281" s="38" t="str">
        <f t="shared" si="166"/>
        <v/>
      </c>
      <c r="DJ281" s="33"/>
      <c r="DK281" s="37" t="str">
        <f t="shared" si="167"/>
        <v/>
      </c>
      <c r="DL281" s="37" t="str">
        <f t="shared" si="123"/>
        <v/>
      </c>
      <c r="DM281" s="37" t="str">
        <f t="shared" si="123"/>
        <v/>
      </c>
      <c r="DN281" s="38" t="str">
        <f t="shared" si="202"/>
        <v/>
      </c>
      <c r="DO281" s="88">
        <f t="shared" si="203"/>
        <v>0</v>
      </c>
      <c r="DP281" s="33"/>
      <c r="DQ281" s="37" t="str">
        <f t="shared" si="204"/>
        <v/>
      </c>
      <c r="DR281" s="37" t="str">
        <f t="shared" si="205"/>
        <v/>
      </c>
      <c r="DS281" s="37" t="str">
        <f t="shared" si="206"/>
        <v/>
      </c>
      <c r="DT281" s="37" t="str">
        <f t="shared" si="207"/>
        <v/>
      </c>
      <c r="DU281" s="38" t="str">
        <f t="shared" si="168"/>
        <v/>
      </c>
      <c r="DV281" s="40"/>
      <c r="DW281" s="37" t="str">
        <f t="shared" si="169"/>
        <v/>
      </c>
      <c r="DX281" s="37" t="str">
        <f t="shared" si="169"/>
        <v/>
      </c>
      <c r="DY281" s="38" t="str">
        <f t="shared" si="208"/>
        <v/>
      </c>
      <c r="DZ281" s="88">
        <f t="shared" si="209"/>
        <v>0</v>
      </c>
      <c r="EA281" s="33"/>
      <c r="EB281" s="37" t="str">
        <f t="shared" si="210"/>
        <v/>
      </c>
      <c r="EC281" s="37" t="str">
        <f t="shared" si="211"/>
        <v/>
      </c>
      <c r="ED281" s="37" t="str">
        <f t="shared" si="212"/>
        <v/>
      </c>
      <c r="EE281" s="37" t="str">
        <f t="shared" si="213"/>
        <v/>
      </c>
      <c r="EF281" s="38" t="str">
        <f t="shared" si="170"/>
        <v/>
      </c>
      <c r="EG281" s="40"/>
      <c r="EH281" s="239" t="str">
        <f t="shared" si="124"/>
        <v/>
      </c>
      <c r="EI281" s="239" t="str">
        <f t="shared" si="125"/>
        <v/>
      </c>
      <c r="EJ281" s="239" t="str">
        <f t="shared" si="126"/>
        <v/>
      </c>
      <c r="EK281" s="40"/>
      <c r="EL281" s="397" t="str">
        <f t="shared" si="127"/>
        <v/>
      </c>
      <c r="EM281" s="96" t="str">
        <f t="shared" si="128"/>
        <v/>
      </c>
      <c r="EN281" s="397" t="str">
        <f t="shared" si="129"/>
        <v/>
      </c>
      <c r="EO281" s="397" t="str">
        <f t="shared" si="130"/>
        <v/>
      </c>
      <c r="EP281" s="397" t="str">
        <f t="shared" si="131"/>
        <v/>
      </c>
      <c r="EQ281" s="397" t="str">
        <f t="shared" si="132"/>
        <v/>
      </c>
      <c r="ER281" s="397" t="str">
        <f t="shared" si="133"/>
        <v/>
      </c>
      <c r="ES281" s="401" t="s">
        <v>37</v>
      </c>
      <c r="ET281" s="402">
        <f t="shared" si="134"/>
        <v>1</v>
      </c>
      <c r="EU281" s="346">
        <f t="shared" si="135"/>
        <v>1</v>
      </c>
      <c r="EV281" s="346">
        <f t="shared" si="214"/>
        <v>1</v>
      </c>
      <c r="EW281" s="346">
        <f t="shared" si="215"/>
        <v>1</v>
      </c>
      <c r="EX281" s="346">
        <f t="shared" si="216"/>
        <v>1</v>
      </c>
      <c r="EY281" s="404">
        <f t="shared" si="217"/>
        <v>1</v>
      </c>
      <c r="EZ281" s="404">
        <f t="shared" si="218"/>
        <v>1</v>
      </c>
      <c r="FA281" s="406">
        <f t="shared" si="136"/>
        <v>1</v>
      </c>
      <c r="FB281" s="21"/>
      <c r="FC281" s="402">
        <f t="shared" si="137"/>
        <v>0</v>
      </c>
      <c r="FD281" s="402">
        <f t="shared" si="138"/>
        <v>0</v>
      </c>
      <c r="FE281" s="402">
        <f t="shared" si="139"/>
        <v>0</v>
      </c>
      <c r="FF281" s="402">
        <f t="shared" si="140"/>
        <v>0</v>
      </c>
      <c r="FG281" s="402">
        <f t="shared" si="141"/>
        <v>0</v>
      </c>
      <c r="FH281" s="403">
        <f t="shared" si="219"/>
        <v>0</v>
      </c>
      <c r="FJ281" s="398" t="str">
        <f t="shared" si="142"/>
        <v/>
      </c>
      <c r="FK281" s="398" t="str">
        <f t="shared" si="143"/>
        <v/>
      </c>
      <c r="FL281" s="398" t="str">
        <f t="shared" si="144"/>
        <v/>
      </c>
      <c r="FM281" s="398" t="str">
        <f t="shared" si="145"/>
        <v/>
      </c>
      <c r="FN281" s="398" t="str">
        <f t="shared" si="146"/>
        <v/>
      </c>
      <c r="FO281" s="593" t="str">
        <f>IF(F358="","",'E3 Production de chaleur'!AN245)</f>
        <v/>
      </c>
      <c r="FP281" s="593" t="str">
        <f>IF(F358="","",'E3 Production de chaleur'!AO245)</f>
        <v/>
      </c>
      <c r="FQ281" s="513" t="str">
        <f t="shared" si="147"/>
        <v/>
      </c>
      <c r="FS281" s="445" t="str">
        <f t="shared" si="148"/>
        <v/>
      </c>
      <c r="FT281" s="445" t="str">
        <f t="shared" si="149"/>
        <v/>
      </c>
      <c r="FU281" s="445" t="str">
        <f t="shared" si="171"/>
        <v/>
      </c>
      <c r="FV281" s="445" t="str">
        <f t="shared" si="172"/>
        <v/>
      </c>
      <c r="FW281" s="445" t="str">
        <f t="shared" si="173"/>
        <v/>
      </c>
      <c r="FX281" s="595" t="str">
        <f>'E3 Production de chaleur'!BD245</f>
        <v/>
      </c>
      <c r="FY281" s="595" t="str">
        <f>'E3 Production de chaleur'!BE245</f>
        <v/>
      </c>
      <c r="GA281" s="398" t="str">
        <f t="shared" si="174"/>
        <v/>
      </c>
      <c r="GB281" s="398" t="str">
        <f t="shared" si="175"/>
        <v/>
      </c>
      <c r="GC281" s="398" t="str">
        <f t="shared" si="176"/>
        <v/>
      </c>
      <c r="GD281" s="398" t="str">
        <f t="shared" si="177"/>
        <v/>
      </c>
      <c r="GE281" s="398" t="str">
        <f t="shared" si="178"/>
        <v/>
      </c>
      <c r="GF281" s="593" t="str">
        <f t="shared" si="179"/>
        <v/>
      </c>
      <c r="GG281" s="593" t="str">
        <f t="shared" si="180"/>
        <v/>
      </c>
      <c r="GH281" s="513" t="str">
        <f t="shared" si="181"/>
        <v/>
      </c>
      <c r="GJ281" s="398" t="str">
        <f t="shared" si="182"/>
        <v/>
      </c>
      <c r="GK281" s="398" t="str">
        <f t="shared" si="183"/>
        <v/>
      </c>
      <c r="GL281" s="398" t="str">
        <f t="shared" si="184"/>
        <v/>
      </c>
      <c r="GM281" s="398" t="str">
        <f t="shared" si="185"/>
        <v/>
      </c>
      <c r="GN281" s="398" t="str">
        <f t="shared" si="186"/>
        <v/>
      </c>
      <c r="GO281" s="593" t="str">
        <f t="shared" si="187"/>
        <v/>
      </c>
      <c r="GP281" s="593" t="str">
        <f t="shared" si="188"/>
        <v/>
      </c>
      <c r="GQ281" s="513" t="str">
        <f t="shared" si="189"/>
        <v/>
      </c>
    </row>
    <row r="282" spans="6:199" s="28" customFormat="1" ht="18" customHeight="1">
      <c r="F282" s="773" t="str">
        <f t="shared" si="112"/>
        <v/>
      </c>
      <c r="G282" s="1941"/>
      <c r="H282" s="1942"/>
      <c r="I282" s="1942"/>
      <c r="J282" s="1942"/>
      <c r="K282" s="2057">
        <f t="shared" si="152"/>
        <v>0</v>
      </c>
      <c r="L282" s="2058"/>
      <c r="M282" s="1902"/>
      <c r="N282" s="1903"/>
      <c r="O282" s="1903"/>
      <c r="P282" s="1903"/>
      <c r="Q282" s="1903"/>
      <c r="R282" s="1903"/>
      <c r="S282" s="2059">
        <f t="shared" si="153"/>
        <v>0</v>
      </c>
      <c r="T282" s="2060"/>
      <c r="U282" s="1902"/>
      <c r="V282" s="1903"/>
      <c r="W282" s="1903"/>
      <c r="X282" s="1903"/>
      <c r="Y282" s="1903"/>
      <c r="Z282" s="1903"/>
      <c r="AA282" s="1903"/>
      <c r="AB282" s="1903"/>
      <c r="AC282" s="2061">
        <f t="shared" si="154"/>
        <v>0</v>
      </c>
      <c r="AD282" s="2062"/>
      <c r="AE282" s="1902"/>
      <c r="AF282" s="1903"/>
      <c r="AG282" s="1903"/>
      <c r="AH282" s="1903"/>
      <c r="AI282" s="1903"/>
      <c r="AJ282" s="2061">
        <f t="shared" si="155"/>
        <v>0</v>
      </c>
      <c r="AK282" s="2062"/>
      <c r="AL282" s="1902"/>
      <c r="AM282" s="1903"/>
      <c r="AN282" s="1903"/>
      <c r="AO282" s="1903"/>
      <c r="AP282" s="1903"/>
      <c r="AQ282" s="1903"/>
      <c r="AR282" s="2064">
        <f t="shared" si="156"/>
        <v>0</v>
      </c>
      <c r="AS282" s="2065"/>
      <c r="AT282" s="772" t="str">
        <f t="shared" si="157"/>
        <v/>
      </c>
      <c r="AU282" s="1626" t="str">
        <f t="shared" si="158"/>
        <v/>
      </c>
      <c r="BH282" s="231" t="str">
        <f t="shared" si="190"/>
        <v/>
      </c>
      <c r="BI282" s="69"/>
      <c r="BJ282" s="70"/>
      <c r="BK282" s="231" t="str">
        <f t="shared" si="113"/>
        <v/>
      </c>
      <c r="BL282" s="69"/>
      <c r="BM282" s="70"/>
      <c r="BN282" s="231" t="str">
        <f t="shared" si="114"/>
        <v/>
      </c>
      <c r="BO282" s="69"/>
      <c r="BP282" s="70"/>
      <c r="BR282" s="37" t="str">
        <f t="shared" si="159"/>
        <v/>
      </c>
      <c r="BS282" s="37" t="str">
        <f t="shared" si="115"/>
        <v/>
      </c>
      <c r="BT282" s="37" t="str">
        <f t="shared" si="115"/>
        <v/>
      </c>
      <c r="BU282" s="37" t="str">
        <f t="shared" si="115"/>
        <v/>
      </c>
      <c r="BV282" s="38" t="str">
        <f t="shared" si="160"/>
        <v/>
      </c>
      <c r="BW282" s="88">
        <f t="shared" si="191"/>
        <v>0</v>
      </c>
      <c r="BX282" s="33"/>
      <c r="BY282" s="37" t="str">
        <f t="shared" si="192"/>
        <v/>
      </c>
      <c r="BZ282" s="37" t="str">
        <f t="shared" si="193"/>
        <v/>
      </c>
      <c r="CA282" s="37" t="str">
        <f t="shared" si="194"/>
        <v/>
      </c>
      <c r="CB282" s="37" t="str">
        <f t="shared" si="195"/>
        <v/>
      </c>
      <c r="CC282" s="38" t="str">
        <f t="shared" si="161"/>
        <v/>
      </c>
      <c r="CD282" s="89"/>
      <c r="CE282" s="37" t="str">
        <f t="shared" si="162"/>
        <v/>
      </c>
      <c r="CF282" s="37" t="str">
        <f t="shared" si="116"/>
        <v/>
      </c>
      <c r="CG282" s="37" t="str">
        <f t="shared" si="116"/>
        <v/>
      </c>
      <c r="CH282" s="37" t="str">
        <f t="shared" si="116"/>
        <v/>
      </c>
      <c r="CI282" s="37" t="str">
        <f t="shared" si="116"/>
        <v/>
      </c>
      <c r="CJ282" s="37" t="str">
        <f t="shared" si="116"/>
        <v/>
      </c>
      <c r="CK282" s="38" t="str">
        <f t="shared" si="196"/>
        <v/>
      </c>
      <c r="CL282" s="88">
        <f t="shared" si="197"/>
        <v>0</v>
      </c>
      <c r="CM282" s="33"/>
      <c r="CN282" s="37" t="str">
        <f t="shared" si="198"/>
        <v/>
      </c>
      <c r="CO282" s="37" t="str">
        <f t="shared" si="199"/>
        <v/>
      </c>
      <c r="CP282" s="37" t="str">
        <f t="shared" si="200"/>
        <v/>
      </c>
      <c r="CQ282" s="37" t="str">
        <f t="shared" si="201"/>
        <v/>
      </c>
      <c r="CR282" s="38" t="str">
        <f t="shared" si="163"/>
        <v/>
      </c>
      <c r="CS282" s="35"/>
      <c r="CT282" s="37" t="str">
        <f t="shared" si="164"/>
        <v/>
      </c>
      <c r="CU282" s="37" t="str">
        <f t="shared" si="117"/>
        <v/>
      </c>
      <c r="CV282" s="37" t="str">
        <f t="shared" si="117"/>
        <v/>
      </c>
      <c r="CW282" s="37" t="str">
        <f t="shared" si="117"/>
        <v/>
      </c>
      <c r="CX282" s="37" t="str">
        <f t="shared" si="117"/>
        <v/>
      </c>
      <c r="CY282" s="37" t="str">
        <f t="shared" si="117"/>
        <v/>
      </c>
      <c r="CZ282" s="37" t="str">
        <f t="shared" si="117"/>
        <v/>
      </c>
      <c r="DA282" s="37" t="str">
        <f t="shared" si="117"/>
        <v/>
      </c>
      <c r="DB282" s="38" t="str">
        <f t="shared" si="165"/>
        <v/>
      </c>
      <c r="DC282" s="88">
        <f t="shared" si="118"/>
        <v>0</v>
      </c>
      <c r="DD282" s="33"/>
      <c r="DE282" s="37" t="str">
        <f t="shared" si="119"/>
        <v/>
      </c>
      <c r="DF282" s="37" t="str">
        <f t="shared" si="120"/>
        <v/>
      </c>
      <c r="DG282" s="37" t="str">
        <f t="shared" si="121"/>
        <v/>
      </c>
      <c r="DH282" s="37" t="str">
        <f t="shared" si="122"/>
        <v/>
      </c>
      <c r="DI282" s="38" t="str">
        <f t="shared" si="166"/>
        <v/>
      </c>
      <c r="DJ282" s="33"/>
      <c r="DK282" s="37" t="str">
        <f t="shared" si="167"/>
        <v/>
      </c>
      <c r="DL282" s="37" t="str">
        <f t="shared" si="123"/>
        <v/>
      </c>
      <c r="DM282" s="37" t="str">
        <f t="shared" si="123"/>
        <v/>
      </c>
      <c r="DN282" s="38" t="str">
        <f t="shared" si="202"/>
        <v/>
      </c>
      <c r="DO282" s="88">
        <f t="shared" si="203"/>
        <v>0</v>
      </c>
      <c r="DP282" s="33"/>
      <c r="DQ282" s="37" t="str">
        <f t="shared" si="204"/>
        <v/>
      </c>
      <c r="DR282" s="37" t="str">
        <f t="shared" si="205"/>
        <v/>
      </c>
      <c r="DS282" s="37" t="str">
        <f t="shared" si="206"/>
        <v/>
      </c>
      <c r="DT282" s="37" t="str">
        <f t="shared" si="207"/>
        <v/>
      </c>
      <c r="DU282" s="38" t="str">
        <f t="shared" si="168"/>
        <v/>
      </c>
      <c r="DV282" s="40"/>
      <c r="DW282" s="37" t="str">
        <f t="shared" si="169"/>
        <v/>
      </c>
      <c r="DX282" s="37" t="str">
        <f t="shared" si="169"/>
        <v/>
      </c>
      <c r="DY282" s="38" t="str">
        <f t="shared" si="208"/>
        <v/>
      </c>
      <c r="DZ282" s="88">
        <f t="shared" si="209"/>
        <v>0</v>
      </c>
      <c r="EA282" s="33"/>
      <c r="EB282" s="37" t="str">
        <f t="shared" si="210"/>
        <v/>
      </c>
      <c r="EC282" s="37" t="str">
        <f t="shared" si="211"/>
        <v/>
      </c>
      <c r="ED282" s="37" t="str">
        <f t="shared" si="212"/>
        <v/>
      </c>
      <c r="EE282" s="37" t="str">
        <f t="shared" si="213"/>
        <v/>
      </c>
      <c r="EF282" s="38" t="str">
        <f t="shared" si="170"/>
        <v/>
      </c>
      <c r="EG282" s="40"/>
      <c r="EH282" s="239" t="str">
        <f t="shared" si="124"/>
        <v/>
      </c>
      <c r="EI282" s="239" t="str">
        <f t="shared" si="125"/>
        <v/>
      </c>
      <c r="EJ282" s="239" t="str">
        <f t="shared" si="126"/>
        <v/>
      </c>
      <c r="EK282" s="40"/>
      <c r="EL282" s="397" t="str">
        <f t="shared" si="127"/>
        <v/>
      </c>
      <c r="EM282" s="96" t="str">
        <f t="shared" si="128"/>
        <v/>
      </c>
      <c r="EN282" s="397" t="str">
        <f t="shared" si="129"/>
        <v/>
      </c>
      <c r="EO282" s="397" t="str">
        <f t="shared" si="130"/>
        <v/>
      </c>
      <c r="EP282" s="397" t="str">
        <f t="shared" si="131"/>
        <v/>
      </c>
      <c r="EQ282" s="397" t="str">
        <f t="shared" si="132"/>
        <v/>
      </c>
      <c r="ER282" s="397" t="str">
        <f t="shared" si="133"/>
        <v/>
      </c>
      <c r="ES282" s="401" t="s">
        <v>37</v>
      </c>
      <c r="ET282" s="402">
        <f t="shared" si="134"/>
        <v>1</v>
      </c>
      <c r="EU282" s="346">
        <f t="shared" si="135"/>
        <v>1</v>
      </c>
      <c r="EV282" s="346">
        <f t="shared" si="214"/>
        <v>1</v>
      </c>
      <c r="EW282" s="346">
        <f t="shared" si="215"/>
        <v>1</v>
      </c>
      <c r="EX282" s="346">
        <f t="shared" si="216"/>
        <v>1</v>
      </c>
      <c r="EY282" s="404">
        <f t="shared" si="217"/>
        <v>1</v>
      </c>
      <c r="EZ282" s="404">
        <f t="shared" si="218"/>
        <v>1</v>
      </c>
      <c r="FA282" s="406">
        <f t="shared" si="136"/>
        <v>1</v>
      </c>
      <c r="FB282" s="21"/>
      <c r="FC282" s="402">
        <f t="shared" si="137"/>
        <v>0</v>
      </c>
      <c r="FD282" s="402">
        <f t="shared" si="138"/>
        <v>0</v>
      </c>
      <c r="FE282" s="402">
        <f t="shared" si="139"/>
        <v>0</v>
      </c>
      <c r="FF282" s="402">
        <f t="shared" si="140"/>
        <v>0</v>
      </c>
      <c r="FG282" s="402">
        <f t="shared" si="141"/>
        <v>0</v>
      </c>
      <c r="FH282" s="403">
        <f t="shared" si="219"/>
        <v>0</v>
      </c>
      <c r="FJ282" s="398" t="str">
        <f t="shared" si="142"/>
        <v/>
      </c>
      <c r="FK282" s="398" t="str">
        <f t="shared" si="143"/>
        <v/>
      </c>
      <c r="FL282" s="398" t="str">
        <f t="shared" si="144"/>
        <v/>
      </c>
      <c r="FM282" s="398" t="str">
        <f t="shared" si="145"/>
        <v/>
      </c>
      <c r="FN282" s="398" t="str">
        <f t="shared" si="146"/>
        <v/>
      </c>
      <c r="FO282" s="593" t="str">
        <f>IF(F359="","",'E3 Production de chaleur'!AN246)</f>
        <v/>
      </c>
      <c r="FP282" s="593" t="str">
        <f>IF(F359="","",'E3 Production de chaleur'!AO246)</f>
        <v/>
      </c>
      <c r="FQ282" s="513" t="str">
        <f t="shared" si="147"/>
        <v/>
      </c>
      <c r="FS282" s="445" t="str">
        <f t="shared" si="148"/>
        <v/>
      </c>
      <c r="FT282" s="445" t="str">
        <f t="shared" si="149"/>
        <v/>
      </c>
      <c r="FU282" s="445" t="str">
        <f t="shared" si="171"/>
        <v/>
      </c>
      <c r="FV282" s="445" t="str">
        <f t="shared" si="172"/>
        <v/>
      </c>
      <c r="FW282" s="445" t="str">
        <f t="shared" si="173"/>
        <v/>
      </c>
      <c r="FX282" s="595" t="str">
        <f>'E3 Production de chaleur'!BD246</f>
        <v/>
      </c>
      <c r="FY282" s="595" t="str">
        <f>'E3 Production de chaleur'!BE246</f>
        <v/>
      </c>
      <c r="GA282" s="398" t="str">
        <f t="shared" si="174"/>
        <v/>
      </c>
      <c r="GB282" s="398" t="str">
        <f t="shared" si="175"/>
        <v/>
      </c>
      <c r="GC282" s="398" t="str">
        <f t="shared" si="176"/>
        <v/>
      </c>
      <c r="GD282" s="398" t="str">
        <f t="shared" si="177"/>
        <v/>
      </c>
      <c r="GE282" s="398" t="str">
        <f t="shared" si="178"/>
        <v/>
      </c>
      <c r="GF282" s="593" t="str">
        <f t="shared" si="179"/>
        <v/>
      </c>
      <c r="GG282" s="593" t="str">
        <f t="shared" si="180"/>
        <v/>
      </c>
      <c r="GH282" s="513" t="str">
        <f t="shared" si="181"/>
        <v/>
      </c>
      <c r="GJ282" s="398" t="str">
        <f t="shared" si="182"/>
        <v/>
      </c>
      <c r="GK282" s="398" t="str">
        <f t="shared" si="183"/>
        <v/>
      </c>
      <c r="GL282" s="398" t="str">
        <f t="shared" si="184"/>
        <v/>
      </c>
      <c r="GM282" s="398" t="str">
        <f t="shared" si="185"/>
        <v/>
      </c>
      <c r="GN282" s="398" t="str">
        <f t="shared" si="186"/>
        <v/>
      </c>
      <c r="GO282" s="593" t="str">
        <f t="shared" si="187"/>
        <v/>
      </c>
      <c r="GP282" s="593" t="str">
        <f t="shared" si="188"/>
        <v/>
      </c>
      <c r="GQ282" s="513" t="str">
        <f t="shared" si="189"/>
        <v/>
      </c>
    </row>
    <row r="283" spans="6:199" s="28" customFormat="1" ht="18" customHeight="1">
      <c r="F283" s="771" t="str">
        <f t="shared" si="112"/>
        <v/>
      </c>
      <c r="G283" s="1940"/>
      <c r="H283" s="1905"/>
      <c r="I283" s="1905"/>
      <c r="J283" s="1905"/>
      <c r="K283" s="2057">
        <f t="shared" si="152"/>
        <v>0</v>
      </c>
      <c r="L283" s="2058"/>
      <c r="M283" s="1904"/>
      <c r="N283" s="1905"/>
      <c r="O283" s="1905"/>
      <c r="P283" s="1905"/>
      <c r="Q283" s="1905"/>
      <c r="R283" s="1905"/>
      <c r="S283" s="2059">
        <f t="shared" si="153"/>
        <v>0</v>
      </c>
      <c r="T283" s="2060"/>
      <c r="U283" s="1904"/>
      <c r="V283" s="1905"/>
      <c r="W283" s="1905"/>
      <c r="X283" s="1905"/>
      <c r="Y283" s="1905"/>
      <c r="Z283" s="1905"/>
      <c r="AA283" s="1905"/>
      <c r="AB283" s="1905"/>
      <c r="AC283" s="2061">
        <f t="shared" si="154"/>
        <v>0</v>
      </c>
      <c r="AD283" s="2062"/>
      <c r="AE283" s="1904"/>
      <c r="AF283" s="1905"/>
      <c r="AG283" s="1905"/>
      <c r="AH283" s="1905"/>
      <c r="AI283" s="1905"/>
      <c r="AJ283" s="2061">
        <f t="shared" si="155"/>
        <v>0</v>
      </c>
      <c r="AK283" s="2062"/>
      <c r="AL283" s="1904"/>
      <c r="AM283" s="1905"/>
      <c r="AN283" s="1905"/>
      <c r="AO283" s="1905"/>
      <c r="AP283" s="1905"/>
      <c r="AQ283" s="1905"/>
      <c r="AR283" s="2064">
        <f t="shared" si="156"/>
        <v>0</v>
      </c>
      <c r="AS283" s="2065"/>
      <c r="AT283" s="772" t="str">
        <f t="shared" si="157"/>
        <v/>
      </c>
      <c r="AU283" s="1626" t="str">
        <f t="shared" si="158"/>
        <v/>
      </c>
      <c r="BH283" s="231" t="str">
        <f t="shared" si="190"/>
        <v/>
      </c>
      <c r="BI283" s="69"/>
      <c r="BJ283" s="70"/>
      <c r="BK283" s="231" t="str">
        <f t="shared" si="113"/>
        <v/>
      </c>
      <c r="BL283" s="69"/>
      <c r="BM283" s="70"/>
      <c r="BN283" s="231" t="str">
        <f t="shared" si="114"/>
        <v/>
      </c>
      <c r="BO283" s="69"/>
      <c r="BP283" s="70"/>
      <c r="BR283" s="37" t="str">
        <f t="shared" si="159"/>
        <v/>
      </c>
      <c r="BS283" s="37" t="str">
        <f t="shared" si="115"/>
        <v/>
      </c>
      <c r="BT283" s="37" t="str">
        <f t="shared" si="115"/>
        <v/>
      </c>
      <c r="BU283" s="37" t="str">
        <f t="shared" si="115"/>
        <v/>
      </c>
      <c r="BV283" s="38" t="str">
        <f t="shared" si="160"/>
        <v/>
      </c>
      <c r="BW283" s="88">
        <f t="shared" si="191"/>
        <v>0</v>
      </c>
      <c r="BX283" s="33"/>
      <c r="BY283" s="37" t="str">
        <f t="shared" si="192"/>
        <v/>
      </c>
      <c r="BZ283" s="37" t="str">
        <f t="shared" si="193"/>
        <v/>
      </c>
      <c r="CA283" s="37" t="str">
        <f t="shared" si="194"/>
        <v/>
      </c>
      <c r="CB283" s="37" t="str">
        <f t="shared" si="195"/>
        <v/>
      </c>
      <c r="CC283" s="38" t="str">
        <f t="shared" si="161"/>
        <v/>
      </c>
      <c r="CD283" s="89"/>
      <c r="CE283" s="37" t="str">
        <f t="shared" si="162"/>
        <v/>
      </c>
      <c r="CF283" s="37" t="str">
        <f t="shared" si="116"/>
        <v/>
      </c>
      <c r="CG283" s="37" t="str">
        <f t="shared" si="116"/>
        <v/>
      </c>
      <c r="CH283" s="37" t="str">
        <f t="shared" si="116"/>
        <v/>
      </c>
      <c r="CI283" s="37" t="str">
        <f t="shared" si="116"/>
        <v/>
      </c>
      <c r="CJ283" s="37" t="str">
        <f t="shared" si="116"/>
        <v/>
      </c>
      <c r="CK283" s="38" t="str">
        <f t="shared" si="196"/>
        <v/>
      </c>
      <c r="CL283" s="88">
        <f t="shared" si="197"/>
        <v>0</v>
      </c>
      <c r="CM283" s="33"/>
      <c r="CN283" s="37" t="str">
        <f t="shared" si="198"/>
        <v/>
      </c>
      <c r="CO283" s="37" t="str">
        <f t="shared" si="199"/>
        <v/>
      </c>
      <c r="CP283" s="37" t="str">
        <f t="shared" si="200"/>
        <v/>
      </c>
      <c r="CQ283" s="37" t="str">
        <f t="shared" si="201"/>
        <v/>
      </c>
      <c r="CR283" s="38" t="str">
        <f t="shared" si="163"/>
        <v/>
      </c>
      <c r="CS283" s="35"/>
      <c r="CT283" s="37" t="str">
        <f t="shared" si="164"/>
        <v/>
      </c>
      <c r="CU283" s="37" t="str">
        <f t="shared" si="117"/>
        <v/>
      </c>
      <c r="CV283" s="37" t="str">
        <f t="shared" si="117"/>
        <v/>
      </c>
      <c r="CW283" s="37" t="str">
        <f t="shared" si="117"/>
        <v/>
      </c>
      <c r="CX283" s="37" t="str">
        <f t="shared" si="117"/>
        <v/>
      </c>
      <c r="CY283" s="37" t="str">
        <f t="shared" si="117"/>
        <v/>
      </c>
      <c r="CZ283" s="37" t="str">
        <f t="shared" si="117"/>
        <v/>
      </c>
      <c r="DA283" s="37" t="str">
        <f t="shared" si="117"/>
        <v/>
      </c>
      <c r="DB283" s="38" t="str">
        <f t="shared" si="165"/>
        <v/>
      </c>
      <c r="DC283" s="88">
        <f t="shared" si="118"/>
        <v>0</v>
      </c>
      <c r="DD283" s="33"/>
      <c r="DE283" s="37" t="str">
        <f t="shared" si="119"/>
        <v/>
      </c>
      <c r="DF283" s="37" t="str">
        <f t="shared" si="120"/>
        <v/>
      </c>
      <c r="DG283" s="37" t="str">
        <f t="shared" si="121"/>
        <v/>
      </c>
      <c r="DH283" s="37" t="str">
        <f t="shared" si="122"/>
        <v/>
      </c>
      <c r="DI283" s="38" t="str">
        <f t="shared" si="166"/>
        <v/>
      </c>
      <c r="DJ283" s="33"/>
      <c r="DK283" s="37" t="str">
        <f t="shared" si="167"/>
        <v/>
      </c>
      <c r="DL283" s="37" t="str">
        <f t="shared" si="123"/>
        <v/>
      </c>
      <c r="DM283" s="37" t="str">
        <f t="shared" si="123"/>
        <v/>
      </c>
      <c r="DN283" s="38" t="str">
        <f t="shared" si="202"/>
        <v/>
      </c>
      <c r="DO283" s="88">
        <f t="shared" si="203"/>
        <v>0</v>
      </c>
      <c r="DP283" s="33"/>
      <c r="DQ283" s="37" t="str">
        <f t="shared" si="204"/>
        <v/>
      </c>
      <c r="DR283" s="37" t="str">
        <f t="shared" si="205"/>
        <v/>
      </c>
      <c r="DS283" s="37" t="str">
        <f t="shared" si="206"/>
        <v/>
      </c>
      <c r="DT283" s="37" t="str">
        <f t="shared" si="207"/>
        <v/>
      </c>
      <c r="DU283" s="38" t="str">
        <f t="shared" si="168"/>
        <v/>
      </c>
      <c r="DV283" s="40"/>
      <c r="DW283" s="37" t="str">
        <f t="shared" si="169"/>
        <v/>
      </c>
      <c r="DX283" s="37" t="str">
        <f t="shared" si="169"/>
        <v/>
      </c>
      <c r="DY283" s="38" t="str">
        <f t="shared" si="208"/>
        <v/>
      </c>
      <c r="DZ283" s="88">
        <f t="shared" si="209"/>
        <v>0</v>
      </c>
      <c r="EA283" s="33"/>
      <c r="EB283" s="37" t="str">
        <f t="shared" si="210"/>
        <v/>
      </c>
      <c r="EC283" s="37" t="str">
        <f t="shared" si="211"/>
        <v/>
      </c>
      <c r="ED283" s="37" t="str">
        <f t="shared" si="212"/>
        <v/>
      </c>
      <c r="EE283" s="37" t="str">
        <f t="shared" si="213"/>
        <v/>
      </c>
      <c r="EF283" s="38" t="str">
        <f t="shared" si="170"/>
        <v/>
      </c>
      <c r="EG283" s="40"/>
      <c r="EH283" s="239" t="str">
        <f t="shared" si="124"/>
        <v/>
      </c>
      <c r="EI283" s="239" t="str">
        <f t="shared" si="125"/>
        <v/>
      </c>
      <c r="EJ283" s="239" t="str">
        <f t="shared" si="126"/>
        <v/>
      </c>
      <c r="EK283" s="40"/>
      <c r="EL283" s="397" t="str">
        <f t="shared" si="127"/>
        <v/>
      </c>
      <c r="EM283" s="96" t="str">
        <f t="shared" si="128"/>
        <v/>
      </c>
      <c r="EN283" s="397" t="str">
        <f t="shared" si="129"/>
        <v/>
      </c>
      <c r="EO283" s="397" t="str">
        <f t="shared" si="130"/>
        <v/>
      </c>
      <c r="EP283" s="397" t="str">
        <f t="shared" si="131"/>
        <v/>
      </c>
      <c r="EQ283" s="397" t="str">
        <f t="shared" si="132"/>
        <v/>
      </c>
      <c r="ER283" s="397" t="str">
        <f t="shared" si="133"/>
        <v/>
      </c>
      <c r="ES283" s="401" t="s">
        <v>37</v>
      </c>
      <c r="ET283" s="402">
        <f t="shared" si="134"/>
        <v>1</v>
      </c>
      <c r="EU283" s="346">
        <f t="shared" si="135"/>
        <v>1</v>
      </c>
      <c r="EV283" s="346">
        <f t="shared" si="214"/>
        <v>1</v>
      </c>
      <c r="EW283" s="346">
        <f t="shared" si="215"/>
        <v>1</v>
      </c>
      <c r="EX283" s="346">
        <f t="shared" si="216"/>
        <v>1</v>
      </c>
      <c r="EY283" s="404">
        <f t="shared" si="217"/>
        <v>1</v>
      </c>
      <c r="EZ283" s="404">
        <f t="shared" si="218"/>
        <v>1</v>
      </c>
      <c r="FA283" s="406">
        <f t="shared" si="136"/>
        <v>1</v>
      </c>
      <c r="FB283" s="21"/>
      <c r="FC283" s="402">
        <f t="shared" si="137"/>
        <v>0</v>
      </c>
      <c r="FD283" s="402">
        <f t="shared" si="138"/>
        <v>0</v>
      </c>
      <c r="FE283" s="402">
        <f t="shared" si="139"/>
        <v>0</v>
      </c>
      <c r="FF283" s="402">
        <f t="shared" si="140"/>
        <v>0</v>
      </c>
      <c r="FG283" s="402">
        <f t="shared" si="141"/>
        <v>0</v>
      </c>
      <c r="FH283" s="403">
        <f t="shared" si="219"/>
        <v>0</v>
      </c>
      <c r="FJ283" s="398" t="str">
        <f t="shared" si="142"/>
        <v/>
      </c>
      <c r="FK283" s="398" t="str">
        <f t="shared" si="143"/>
        <v/>
      </c>
      <c r="FL283" s="398" t="str">
        <f t="shared" si="144"/>
        <v/>
      </c>
      <c r="FM283" s="398" t="str">
        <f t="shared" si="145"/>
        <v/>
      </c>
      <c r="FN283" s="398" t="str">
        <f t="shared" si="146"/>
        <v/>
      </c>
      <c r="FO283" s="593" t="str">
        <f>IF(F360="","",'E3 Production de chaleur'!AN247)</f>
        <v/>
      </c>
      <c r="FP283" s="593" t="str">
        <f>IF(F360="","",'E3 Production de chaleur'!AO247)</f>
        <v/>
      </c>
      <c r="FQ283" s="513" t="str">
        <f t="shared" si="147"/>
        <v/>
      </c>
      <c r="FS283" s="445" t="str">
        <f t="shared" si="148"/>
        <v/>
      </c>
      <c r="FT283" s="445" t="str">
        <f t="shared" si="149"/>
        <v/>
      </c>
      <c r="FU283" s="445" t="str">
        <f t="shared" si="171"/>
        <v/>
      </c>
      <c r="FV283" s="445" t="str">
        <f t="shared" si="172"/>
        <v/>
      </c>
      <c r="FW283" s="445" t="str">
        <f t="shared" si="173"/>
        <v/>
      </c>
      <c r="FX283" s="595" t="str">
        <f>'E3 Production de chaleur'!BD247</f>
        <v/>
      </c>
      <c r="FY283" s="595" t="str">
        <f>'E3 Production de chaleur'!BE247</f>
        <v/>
      </c>
      <c r="GA283" s="398" t="str">
        <f t="shared" si="174"/>
        <v/>
      </c>
      <c r="GB283" s="398" t="str">
        <f t="shared" si="175"/>
        <v/>
      </c>
      <c r="GC283" s="398" t="str">
        <f t="shared" si="176"/>
        <v/>
      </c>
      <c r="GD283" s="398" t="str">
        <f t="shared" si="177"/>
        <v/>
      </c>
      <c r="GE283" s="398" t="str">
        <f t="shared" si="178"/>
        <v/>
      </c>
      <c r="GF283" s="593" t="str">
        <f t="shared" si="179"/>
        <v/>
      </c>
      <c r="GG283" s="593" t="str">
        <f t="shared" si="180"/>
        <v/>
      </c>
      <c r="GH283" s="513" t="str">
        <f t="shared" si="181"/>
        <v/>
      </c>
      <c r="GJ283" s="398" t="str">
        <f t="shared" si="182"/>
        <v/>
      </c>
      <c r="GK283" s="398" t="str">
        <f t="shared" si="183"/>
        <v/>
      </c>
      <c r="GL283" s="398" t="str">
        <f t="shared" si="184"/>
        <v/>
      </c>
      <c r="GM283" s="398" t="str">
        <f t="shared" si="185"/>
        <v/>
      </c>
      <c r="GN283" s="398" t="str">
        <f t="shared" si="186"/>
        <v/>
      </c>
      <c r="GO283" s="593" t="str">
        <f t="shared" si="187"/>
        <v/>
      </c>
      <c r="GP283" s="593" t="str">
        <f t="shared" si="188"/>
        <v/>
      </c>
      <c r="GQ283" s="513" t="str">
        <f t="shared" si="189"/>
        <v/>
      </c>
    </row>
    <row r="284" spans="6:199" s="28" customFormat="1" ht="18" customHeight="1">
      <c r="F284" s="773" t="str">
        <f t="shared" si="112"/>
        <v/>
      </c>
      <c r="G284" s="1941"/>
      <c r="H284" s="1942"/>
      <c r="I284" s="1942"/>
      <c r="J284" s="1942"/>
      <c r="K284" s="2057">
        <f t="shared" si="152"/>
        <v>0</v>
      </c>
      <c r="L284" s="2058"/>
      <c r="M284" s="1902"/>
      <c r="N284" s="1903"/>
      <c r="O284" s="1903"/>
      <c r="P284" s="1903"/>
      <c r="Q284" s="1903"/>
      <c r="R284" s="1903"/>
      <c r="S284" s="2059">
        <f t="shared" si="153"/>
        <v>0</v>
      </c>
      <c r="T284" s="2060"/>
      <c r="U284" s="1902"/>
      <c r="V284" s="1903"/>
      <c r="W284" s="1903"/>
      <c r="X284" s="1903"/>
      <c r="Y284" s="1903"/>
      <c r="Z284" s="1903"/>
      <c r="AA284" s="1903"/>
      <c r="AB284" s="1903"/>
      <c r="AC284" s="2061">
        <f t="shared" si="154"/>
        <v>0</v>
      </c>
      <c r="AD284" s="2062"/>
      <c r="AE284" s="1902"/>
      <c r="AF284" s="1903"/>
      <c r="AG284" s="1903"/>
      <c r="AH284" s="1903"/>
      <c r="AI284" s="1903"/>
      <c r="AJ284" s="2061">
        <f t="shared" si="155"/>
        <v>0</v>
      </c>
      <c r="AK284" s="2062"/>
      <c r="AL284" s="1902"/>
      <c r="AM284" s="1903"/>
      <c r="AN284" s="1903"/>
      <c r="AO284" s="1903"/>
      <c r="AP284" s="1903"/>
      <c r="AQ284" s="1903"/>
      <c r="AR284" s="2064">
        <f t="shared" si="156"/>
        <v>0</v>
      </c>
      <c r="AS284" s="2065"/>
      <c r="AT284" s="772" t="str">
        <f t="shared" si="157"/>
        <v/>
      </c>
      <c r="AU284" s="1626" t="str">
        <f t="shared" si="158"/>
        <v/>
      </c>
      <c r="BH284" s="231" t="str">
        <f t="shared" si="190"/>
        <v/>
      </c>
      <c r="BI284" s="69"/>
      <c r="BJ284" s="70"/>
      <c r="BK284" s="231" t="str">
        <f t="shared" si="113"/>
        <v/>
      </c>
      <c r="BL284" s="69"/>
      <c r="BM284" s="70"/>
      <c r="BN284" s="231" t="str">
        <f t="shared" si="114"/>
        <v/>
      </c>
      <c r="BO284" s="69"/>
      <c r="BP284" s="70"/>
      <c r="BR284" s="37" t="str">
        <f t="shared" si="159"/>
        <v/>
      </c>
      <c r="BS284" s="37" t="str">
        <f t="shared" si="115"/>
        <v/>
      </c>
      <c r="BT284" s="37" t="str">
        <f t="shared" si="115"/>
        <v/>
      </c>
      <c r="BU284" s="37" t="str">
        <f t="shared" si="115"/>
        <v/>
      </c>
      <c r="BV284" s="38" t="str">
        <f t="shared" si="160"/>
        <v/>
      </c>
      <c r="BW284" s="88">
        <f t="shared" si="191"/>
        <v>0</v>
      </c>
      <c r="BX284" s="33"/>
      <c r="BY284" s="37" t="str">
        <f t="shared" si="192"/>
        <v/>
      </c>
      <c r="BZ284" s="37" t="str">
        <f t="shared" si="193"/>
        <v/>
      </c>
      <c r="CA284" s="37" t="str">
        <f t="shared" si="194"/>
        <v/>
      </c>
      <c r="CB284" s="37" t="str">
        <f t="shared" si="195"/>
        <v/>
      </c>
      <c r="CC284" s="38" t="str">
        <f t="shared" si="161"/>
        <v/>
      </c>
      <c r="CD284" s="89"/>
      <c r="CE284" s="37" t="str">
        <f t="shared" si="162"/>
        <v/>
      </c>
      <c r="CF284" s="37" t="str">
        <f t="shared" si="116"/>
        <v/>
      </c>
      <c r="CG284" s="37" t="str">
        <f t="shared" si="116"/>
        <v/>
      </c>
      <c r="CH284" s="37" t="str">
        <f t="shared" si="116"/>
        <v/>
      </c>
      <c r="CI284" s="37" t="str">
        <f t="shared" si="116"/>
        <v/>
      </c>
      <c r="CJ284" s="37" t="str">
        <f t="shared" si="116"/>
        <v/>
      </c>
      <c r="CK284" s="38" t="str">
        <f t="shared" si="196"/>
        <v/>
      </c>
      <c r="CL284" s="88">
        <f t="shared" si="197"/>
        <v>0</v>
      </c>
      <c r="CM284" s="33"/>
      <c r="CN284" s="37" t="str">
        <f t="shared" si="198"/>
        <v/>
      </c>
      <c r="CO284" s="37" t="str">
        <f t="shared" si="199"/>
        <v/>
      </c>
      <c r="CP284" s="37" t="str">
        <f t="shared" si="200"/>
        <v/>
      </c>
      <c r="CQ284" s="37" t="str">
        <f t="shared" si="201"/>
        <v/>
      </c>
      <c r="CR284" s="38" t="str">
        <f t="shared" si="163"/>
        <v/>
      </c>
      <c r="CS284" s="35"/>
      <c r="CT284" s="37" t="str">
        <f t="shared" si="164"/>
        <v/>
      </c>
      <c r="CU284" s="37" t="str">
        <f t="shared" si="117"/>
        <v/>
      </c>
      <c r="CV284" s="37" t="str">
        <f t="shared" si="117"/>
        <v/>
      </c>
      <c r="CW284" s="37" t="str">
        <f t="shared" si="117"/>
        <v/>
      </c>
      <c r="CX284" s="37" t="str">
        <f t="shared" si="117"/>
        <v/>
      </c>
      <c r="CY284" s="37" t="str">
        <f t="shared" si="117"/>
        <v/>
      </c>
      <c r="CZ284" s="37" t="str">
        <f t="shared" si="117"/>
        <v/>
      </c>
      <c r="DA284" s="37" t="str">
        <f t="shared" si="117"/>
        <v/>
      </c>
      <c r="DB284" s="38" t="str">
        <f t="shared" si="165"/>
        <v/>
      </c>
      <c r="DC284" s="88">
        <f t="shared" si="118"/>
        <v>0</v>
      </c>
      <c r="DD284" s="33"/>
      <c r="DE284" s="37" t="str">
        <f t="shared" si="119"/>
        <v/>
      </c>
      <c r="DF284" s="37" t="str">
        <f t="shared" si="120"/>
        <v/>
      </c>
      <c r="DG284" s="37" t="str">
        <f t="shared" si="121"/>
        <v/>
      </c>
      <c r="DH284" s="37" t="str">
        <f t="shared" si="122"/>
        <v/>
      </c>
      <c r="DI284" s="38" t="str">
        <f t="shared" si="166"/>
        <v/>
      </c>
      <c r="DJ284" s="33"/>
      <c r="DK284" s="37" t="str">
        <f t="shared" si="167"/>
        <v/>
      </c>
      <c r="DL284" s="37" t="str">
        <f t="shared" si="123"/>
        <v/>
      </c>
      <c r="DM284" s="37" t="str">
        <f t="shared" si="123"/>
        <v/>
      </c>
      <c r="DN284" s="38" t="str">
        <f t="shared" si="202"/>
        <v/>
      </c>
      <c r="DO284" s="88">
        <f t="shared" si="203"/>
        <v>0</v>
      </c>
      <c r="DP284" s="33"/>
      <c r="DQ284" s="37" t="str">
        <f t="shared" si="204"/>
        <v/>
      </c>
      <c r="DR284" s="37" t="str">
        <f t="shared" si="205"/>
        <v/>
      </c>
      <c r="DS284" s="37" t="str">
        <f t="shared" si="206"/>
        <v/>
      </c>
      <c r="DT284" s="37" t="str">
        <f t="shared" si="207"/>
        <v/>
      </c>
      <c r="DU284" s="38" t="str">
        <f t="shared" si="168"/>
        <v/>
      </c>
      <c r="DV284" s="40"/>
      <c r="DW284" s="37" t="str">
        <f t="shared" si="169"/>
        <v/>
      </c>
      <c r="DX284" s="37" t="str">
        <f t="shared" si="169"/>
        <v/>
      </c>
      <c r="DY284" s="38" t="str">
        <f t="shared" si="208"/>
        <v/>
      </c>
      <c r="DZ284" s="88">
        <f t="shared" si="209"/>
        <v>0</v>
      </c>
      <c r="EA284" s="33"/>
      <c r="EB284" s="37" t="str">
        <f t="shared" si="210"/>
        <v/>
      </c>
      <c r="EC284" s="37" t="str">
        <f t="shared" si="211"/>
        <v/>
      </c>
      <c r="ED284" s="37" t="str">
        <f t="shared" si="212"/>
        <v/>
      </c>
      <c r="EE284" s="37" t="str">
        <f t="shared" si="213"/>
        <v/>
      </c>
      <c r="EF284" s="38" t="str">
        <f t="shared" si="170"/>
        <v/>
      </c>
      <c r="EG284" s="40"/>
      <c r="EH284" s="239" t="str">
        <f t="shared" si="124"/>
        <v/>
      </c>
      <c r="EI284" s="239" t="str">
        <f t="shared" si="125"/>
        <v/>
      </c>
      <c r="EJ284" s="239" t="str">
        <f t="shared" si="126"/>
        <v/>
      </c>
      <c r="EK284" s="40"/>
      <c r="EL284" s="397" t="str">
        <f t="shared" si="127"/>
        <v/>
      </c>
      <c r="EM284" s="96" t="str">
        <f t="shared" si="128"/>
        <v/>
      </c>
      <c r="EN284" s="397" t="str">
        <f t="shared" si="129"/>
        <v/>
      </c>
      <c r="EO284" s="397" t="str">
        <f t="shared" si="130"/>
        <v/>
      </c>
      <c r="EP284" s="397" t="str">
        <f t="shared" si="131"/>
        <v/>
      </c>
      <c r="EQ284" s="397" t="str">
        <f t="shared" si="132"/>
        <v/>
      </c>
      <c r="ER284" s="397" t="str">
        <f t="shared" si="133"/>
        <v/>
      </c>
      <c r="ES284" s="401" t="s">
        <v>37</v>
      </c>
      <c r="ET284" s="402">
        <f t="shared" si="134"/>
        <v>1</v>
      </c>
      <c r="EU284" s="346">
        <f t="shared" si="135"/>
        <v>1</v>
      </c>
      <c r="EV284" s="346">
        <f t="shared" si="214"/>
        <v>1</v>
      </c>
      <c r="EW284" s="346">
        <f t="shared" si="215"/>
        <v>1</v>
      </c>
      <c r="EX284" s="346">
        <f t="shared" si="216"/>
        <v>1</v>
      </c>
      <c r="EY284" s="404">
        <f t="shared" si="217"/>
        <v>1</v>
      </c>
      <c r="EZ284" s="404">
        <f t="shared" si="218"/>
        <v>1</v>
      </c>
      <c r="FA284" s="406">
        <f t="shared" si="136"/>
        <v>1</v>
      </c>
      <c r="FB284" s="21"/>
      <c r="FC284" s="402">
        <f t="shared" si="137"/>
        <v>0</v>
      </c>
      <c r="FD284" s="402">
        <f t="shared" si="138"/>
        <v>0</v>
      </c>
      <c r="FE284" s="402">
        <f t="shared" si="139"/>
        <v>0</v>
      </c>
      <c r="FF284" s="402">
        <f t="shared" si="140"/>
        <v>0</v>
      </c>
      <c r="FG284" s="402">
        <f t="shared" si="141"/>
        <v>0</v>
      </c>
      <c r="FH284" s="403">
        <f t="shared" si="219"/>
        <v>0</v>
      </c>
      <c r="FJ284" s="398" t="str">
        <f t="shared" si="142"/>
        <v/>
      </c>
      <c r="FK284" s="398" t="str">
        <f t="shared" si="143"/>
        <v/>
      </c>
      <c r="FL284" s="398" t="str">
        <f t="shared" si="144"/>
        <v/>
      </c>
      <c r="FM284" s="398" t="str">
        <f t="shared" si="145"/>
        <v/>
      </c>
      <c r="FN284" s="398" t="str">
        <f t="shared" si="146"/>
        <v/>
      </c>
      <c r="FO284" s="593" t="str">
        <f>IF(F361="","",'E3 Production de chaleur'!AN248)</f>
        <v/>
      </c>
      <c r="FP284" s="593" t="str">
        <f>IF(F361="","",'E3 Production de chaleur'!AO248)</f>
        <v/>
      </c>
      <c r="FQ284" s="513" t="str">
        <f t="shared" si="147"/>
        <v/>
      </c>
      <c r="FS284" s="445" t="str">
        <f t="shared" si="148"/>
        <v/>
      </c>
      <c r="FT284" s="445" t="str">
        <f t="shared" si="149"/>
        <v/>
      </c>
      <c r="FU284" s="445" t="str">
        <f t="shared" si="171"/>
        <v/>
      </c>
      <c r="FV284" s="445" t="str">
        <f t="shared" si="172"/>
        <v/>
      </c>
      <c r="FW284" s="445" t="str">
        <f t="shared" si="173"/>
        <v/>
      </c>
      <c r="FX284" s="595" t="str">
        <f>'E3 Production de chaleur'!BD248</f>
        <v/>
      </c>
      <c r="FY284" s="595" t="str">
        <f>'E3 Production de chaleur'!BE248</f>
        <v/>
      </c>
      <c r="GA284" s="398" t="str">
        <f t="shared" si="174"/>
        <v/>
      </c>
      <c r="GB284" s="398" t="str">
        <f t="shared" si="175"/>
        <v/>
      </c>
      <c r="GC284" s="398" t="str">
        <f t="shared" si="176"/>
        <v/>
      </c>
      <c r="GD284" s="398" t="str">
        <f t="shared" si="177"/>
        <v/>
      </c>
      <c r="GE284" s="398" t="str">
        <f t="shared" si="178"/>
        <v/>
      </c>
      <c r="GF284" s="593" t="str">
        <f t="shared" si="179"/>
        <v/>
      </c>
      <c r="GG284" s="593" t="str">
        <f t="shared" si="180"/>
        <v/>
      </c>
      <c r="GH284" s="513" t="str">
        <f t="shared" si="181"/>
        <v/>
      </c>
      <c r="GJ284" s="398" t="str">
        <f t="shared" si="182"/>
        <v/>
      </c>
      <c r="GK284" s="398" t="str">
        <f t="shared" si="183"/>
        <v/>
      </c>
      <c r="GL284" s="398" t="str">
        <f t="shared" si="184"/>
        <v/>
      </c>
      <c r="GM284" s="398" t="str">
        <f t="shared" si="185"/>
        <v/>
      </c>
      <c r="GN284" s="398" t="str">
        <f t="shared" si="186"/>
        <v/>
      </c>
      <c r="GO284" s="593" t="str">
        <f t="shared" si="187"/>
        <v/>
      </c>
      <c r="GP284" s="593" t="str">
        <f t="shared" si="188"/>
        <v/>
      </c>
      <c r="GQ284" s="513" t="str">
        <f t="shared" si="189"/>
        <v/>
      </c>
    </row>
    <row r="285" spans="6:199" s="28" customFormat="1" ht="18" customHeight="1">
      <c r="F285" s="771" t="str">
        <f t="shared" si="112"/>
        <v/>
      </c>
      <c r="G285" s="1940"/>
      <c r="H285" s="1905"/>
      <c r="I285" s="1905"/>
      <c r="J285" s="1905"/>
      <c r="K285" s="2057">
        <f t="shared" si="152"/>
        <v>0</v>
      </c>
      <c r="L285" s="2058"/>
      <c r="M285" s="1904"/>
      <c r="N285" s="1905"/>
      <c r="O285" s="1905"/>
      <c r="P285" s="1905"/>
      <c r="Q285" s="1905"/>
      <c r="R285" s="1905"/>
      <c r="S285" s="2059">
        <f t="shared" si="153"/>
        <v>0</v>
      </c>
      <c r="T285" s="2060"/>
      <c r="U285" s="1904"/>
      <c r="V285" s="1905"/>
      <c r="W285" s="1905"/>
      <c r="X285" s="1905"/>
      <c r="Y285" s="1905"/>
      <c r="Z285" s="1905"/>
      <c r="AA285" s="1905"/>
      <c r="AB285" s="1905"/>
      <c r="AC285" s="2061">
        <f t="shared" si="154"/>
        <v>0</v>
      </c>
      <c r="AD285" s="2062"/>
      <c r="AE285" s="1904"/>
      <c r="AF285" s="1905"/>
      <c r="AG285" s="1905"/>
      <c r="AH285" s="1905"/>
      <c r="AI285" s="1905"/>
      <c r="AJ285" s="2061">
        <f t="shared" si="155"/>
        <v>0</v>
      </c>
      <c r="AK285" s="2062"/>
      <c r="AL285" s="1904"/>
      <c r="AM285" s="1905"/>
      <c r="AN285" s="1905"/>
      <c r="AO285" s="1905"/>
      <c r="AP285" s="1905"/>
      <c r="AQ285" s="1905"/>
      <c r="AR285" s="2064">
        <f t="shared" si="156"/>
        <v>0</v>
      </c>
      <c r="AS285" s="2065"/>
      <c r="AT285" s="772" t="str">
        <f t="shared" si="157"/>
        <v/>
      </c>
      <c r="AU285" s="1626" t="str">
        <f t="shared" si="158"/>
        <v/>
      </c>
      <c r="BH285" s="231" t="str">
        <f t="shared" si="190"/>
        <v/>
      </c>
      <c r="BI285" s="69"/>
      <c r="BJ285" s="70"/>
      <c r="BK285" s="231" t="str">
        <f t="shared" si="113"/>
        <v/>
      </c>
      <c r="BL285" s="69"/>
      <c r="BM285" s="70"/>
      <c r="BN285" s="231" t="str">
        <f t="shared" si="114"/>
        <v/>
      </c>
      <c r="BO285" s="69"/>
      <c r="BP285" s="70"/>
      <c r="BR285" s="37" t="str">
        <f t="shared" si="159"/>
        <v/>
      </c>
      <c r="BS285" s="37" t="str">
        <f t="shared" si="159"/>
        <v/>
      </c>
      <c r="BT285" s="37" t="str">
        <f t="shared" si="159"/>
        <v/>
      </c>
      <c r="BU285" s="37" t="str">
        <f t="shared" si="159"/>
        <v/>
      </c>
      <c r="BV285" s="38" t="str">
        <f t="shared" si="160"/>
        <v/>
      </c>
      <c r="BW285" s="88">
        <f t="shared" si="191"/>
        <v>0</v>
      </c>
      <c r="BX285" s="33"/>
      <c r="BY285" s="37" t="str">
        <f t="shared" si="192"/>
        <v/>
      </c>
      <c r="BZ285" s="37" t="str">
        <f t="shared" si="193"/>
        <v/>
      </c>
      <c r="CA285" s="37" t="str">
        <f t="shared" si="194"/>
        <v/>
      </c>
      <c r="CB285" s="37" t="str">
        <f t="shared" si="195"/>
        <v/>
      </c>
      <c r="CC285" s="38" t="str">
        <f t="shared" si="161"/>
        <v/>
      </c>
      <c r="CD285" s="89"/>
      <c r="CE285" s="37" t="str">
        <f t="shared" si="162"/>
        <v/>
      </c>
      <c r="CF285" s="37" t="str">
        <f t="shared" si="162"/>
        <v/>
      </c>
      <c r="CG285" s="37" t="str">
        <f t="shared" si="162"/>
        <v/>
      </c>
      <c r="CH285" s="37" t="str">
        <f t="shared" si="162"/>
        <v/>
      </c>
      <c r="CI285" s="37" t="str">
        <f t="shared" si="162"/>
        <v/>
      </c>
      <c r="CJ285" s="37" t="str">
        <f t="shared" si="162"/>
        <v/>
      </c>
      <c r="CK285" s="38" t="str">
        <f t="shared" si="196"/>
        <v/>
      </c>
      <c r="CL285" s="88">
        <f t="shared" si="197"/>
        <v>0</v>
      </c>
      <c r="CM285" s="33"/>
      <c r="CN285" s="37" t="str">
        <f t="shared" si="198"/>
        <v/>
      </c>
      <c r="CO285" s="37" t="str">
        <f t="shared" si="199"/>
        <v/>
      </c>
      <c r="CP285" s="37" t="str">
        <f t="shared" si="200"/>
        <v/>
      </c>
      <c r="CQ285" s="37" t="str">
        <f t="shared" si="201"/>
        <v/>
      </c>
      <c r="CR285" s="38" t="str">
        <f t="shared" si="163"/>
        <v/>
      </c>
      <c r="CS285" s="35"/>
      <c r="CT285" s="37" t="str">
        <f t="shared" si="164"/>
        <v/>
      </c>
      <c r="CU285" s="37" t="str">
        <f t="shared" si="164"/>
        <v/>
      </c>
      <c r="CV285" s="37" t="str">
        <f t="shared" si="164"/>
        <v/>
      </c>
      <c r="CW285" s="37" t="str">
        <f t="shared" si="164"/>
        <v/>
      </c>
      <c r="CX285" s="37" t="str">
        <f t="shared" si="164"/>
        <v/>
      </c>
      <c r="CY285" s="37" t="str">
        <f t="shared" si="164"/>
        <v/>
      </c>
      <c r="CZ285" s="37" t="str">
        <f t="shared" si="164"/>
        <v/>
      </c>
      <c r="DA285" s="37" t="str">
        <f t="shared" si="164"/>
        <v/>
      </c>
      <c r="DB285" s="38" t="str">
        <f t="shared" si="165"/>
        <v/>
      </c>
      <c r="DC285" s="88">
        <f t="shared" si="118"/>
        <v>0</v>
      </c>
      <c r="DD285" s="33"/>
      <c r="DE285" s="37" t="str">
        <f t="shared" si="119"/>
        <v/>
      </c>
      <c r="DF285" s="37" t="str">
        <f t="shared" si="120"/>
        <v/>
      </c>
      <c r="DG285" s="37" t="str">
        <f t="shared" si="121"/>
        <v/>
      </c>
      <c r="DH285" s="37" t="str">
        <f t="shared" si="122"/>
        <v/>
      </c>
      <c r="DI285" s="38" t="str">
        <f t="shared" si="166"/>
        <v/>
      </c>
      <c r="DJ285" s="33"/>
      <c r="DK285" s="37" t="str">
        <f t="shared" si="167"/>
        <v/>
      </c>
      <c r="DL285" s="37" t="str">
        <f t="shared" si="167"/>
        <v/>
      </c>
      <c r="DM285" s="37" t="str">
        <f t="shared" si="167"/>
        <v/>
      </c>
      <c r="DN285" s="38" t="str">
        <f t="shared" si="202"/>
        <v/>
      </c>
      <c r="DO285" s="88">
        <f t="shared" si="203"/>
        <v>0</v>
      </c>
      <c r="DP285" s="33"/>
      <c r="DQ285" s="37" t="str">
        <f t="shared" si="204"/>
        <v/>
      </c>
      <c r="DR285" s="37" t="str">
        <f t="shared" si="205"/>
        <v/>
      </c>
      <c r="DS285" s="37" t="str">
        <f t="shared" si="206"/>
        <v/>
      </c>
      <c r="DT285" s="37" t="str">
        <f t="shared" si="207"/>
        <v/>
      </c>
      <c r="DU285" s="38" t="str">
        <f t="shared" si="168"/>
        <v/>
      </c>
      <c r="DV285" s="40"/>
      <c r="DW285" s="37" t="str">
        <f t="shared" si="169"/>
        <v/>
      </c>
      <c r="DX285" s="37" t="str">
        <f t="shared" si="169"/>
        <v/>
      </c>
      <c r="DY285" s="38" t="str">
        <f t="shared" si="208"/>
        <v/>
      </c>
      <c r="DZ285" s="88">
        <f t="shared" si="209"/>
        <v>0</v>
      </c>
      <c r="EA285" s="33"/>
      <c r="EB285" s="37" t="str">
        <f t="shared" si="210"/>
        <v/>
      </c>
      <c r="EC285" s="37" t="str">
        <f t="shared" si="211"/>
        <v/>
      </c>
      <c r="ED285" s="37" t="str">
        <f t="shared" si="212"/>
        <v/>
      </c>
      <c r="EE285" s="37" t="str">
        <f t="shared" si="213"/>
        <v/>
      </c>
      <c r="EF285" s="38" t="str">
        <f t="shared" si="170"/>
        <v/>
      </c>
      <c r="EG285" s="40"/>
      <c r="EH285" s="239" t="str">
        <f t="shared" si="124"/>
        <v/>
      </c>
      <c r="EI285" s="239" t="str">
        <f t="shared" si="125"/>
        <v/>
      </c>
      <c r="EJ285" s="239" t="str">
        <f t="shared" si="126"/>
        <v/>
      </c>
      <c r="EK285" s="40"/>
      <c r="EL285" s="397" t="str">
        <f t="shared" si="127"/>
        <v/>
      </c>
      <c r="EM285" s="96" t="str">
        <f t="shared" si="128"/>
        <v/>
      </c>
      <c r="EN285" s="397" t="str">
        <f t="shared" si="129"/>
        <v/>
      </c>
      <c r="EO285" s="397" t="str">
        <f t="shared" si="130"/>
        <v/>
      </c>
      <c r="EP285" s="397" t="str">
        <f t="shared" si="131"/>
        <v/>
      </c>
      <c r="EQ285" s="397" t="str">
        <f t="shared" si="132"/>
        <v/>
      </c>
      <c r="ER285" s="397" t="str">
        <f t="shared" si="133"/>
        <v/>
      </c>
      <c r="ES285" s="401" t="s">
        <v>37</v>
      </c>
      <c r="ET285" s="402">
        <f t="shared" si="134"/>
        <v>1</v>
      </c>
      <c r="EU285" s="346">
        <f t="shared" si="135"/>
        <v>1</v>
      </c>
      <c r="EV285" s="346">
        <f t="shared" si="214"/>
        <v>1</v>
      </c>
      <c r="EW285" s="346">
        <f t="shared" si="215"/>
        <v>1</v>
      </c>
      <c r="EX285" s="346">
        <f t="shared" si="216"/>
        <v>1</v>
      </c>
      <c r="EY285" s="404">
        <f t="shared" si="217"/>
        <v>1</v>
      </c>
      <c r="EZ285" s="404">
        <f t="shared" si="218"/>
        <v>1</v>
      </c>
      <c r="FA285" s="406">
        <f t="shared" si="136"/>
        <v>1</v>
      </c>
      <c r="FB285" s="21"/>
      <c r="FC285" s="402">
        <f t="shared" si="137"/>
        <v>0</v>
      </c>
      <c r="FD285" s="402">
        <f t="shared" si="138"/>
        <v>0</v>
      </c>
      <c r="FE285" s="402">
        <f t="shared" si="139"/>
        <v>0</v>
      </c>
      <c r="FF285" s="402">
        <f t="shared" si="140"/>
        <v>0</v>
      </c>
      <c r="FG285" s="402">
        <f t="shared" si="141"/>
        <v>0</v>
      </c>
      <c r="FH285" s="403">
        <f t="shared" si="219"/>
        <v>0</v>
      </c>
      <c r="FJ285" s="398" t="str">
        <f t="shared" si="142"/>
        <v/>
      </c>
      <c r="FK285" s="398" t="str">
        <f t="shared" si="143"/>
        <v/>
      </c>
      <c r="FL285" s="398" t="str">
        <f t="shared" si="144"/>
        <v/>
      </c>
      <c r="FM285" s="398" t="str">
        <f t="shared" si="145"/>
        <v/>
      </c>
      <c r="FN285" s="398" t="str">
        <f t="shared" si="146"/>
        <v/>
      </c>
      <c r="FO285" s="593" t="str">
        <f>IF(F362="","",'E3 Production de chaleur'!AN249)</f>
        <v/>
      </c>
      <c r="FP285" s="593" t="str">
        <f>IF(F362="","",'E3 Production de chaleur'!AO249)</f>
        <v/>
      </c>
      <c r="FQ285" s="513" t="str">
        <f t="shared" si="147"/>
        <v/>
      </c>
      <c r="FS285" s="445" t="str">
        <f t="shared" si="148"/>
        <v/>
      </c>
      <c r="FT285" s="445" t="str">
        <f t="shared" si="149"/>
        <v/>
      </c>
      <c r="FU285" s="445" t="str">
        <f t="shared" si="171"/>
        <v/>
      </c>
      <c r="FV285" s="445" t="str">
        <f t="shared" si="172"/>
        <v/>
      </c>
      <c r="FW285" s="445" t="str">
        <f t="shared" si="173"/>
        <v/>
      </c>
      <c r="FX285" s="595" t="str">
        <f>'E3 Production de chaleur'!BD249</f>
        <v/>
      </c>
      <c r="FY285" s="595" t="str">
        <f>'E3 Production de chaleur'!BE249</f>
        <v/>
      </c>
      <c r="GA285" s="398" t="str">
        <f t="shared" si="174"/>
        <v/>
      </c>
      <c r="GB285" s="398" t="str">
        <f t="shared" si="175"/>
        <v/>
      </c>
      <c r="GC285" s="398" t="str">
        <f t="shared" si="176"/>
        <v/>
      </c>
      <c r="GD285" s="398" t="str">
        <f t="shared" si="177"/>
        <v/>
      </c>
      <c r="GE285" s="398" t="str">
        <f t="shared" si="178"/>
        <v/>
      </c>
      <c r="GF285" s="593" t="str">
        <f t="shared" si="179"/>
        <v/>
      </c>
      <c r="GG285" s="593" t="str">
        <f t="shared" si="180"/>
        <v/>
      </c>
      <c r="GH285" s="513" t="str">
        <f t="shared" si="181"/>
        <v/>
      </c>
      <c r="GJ285" s="398" t="str">
        <f t="shared" si="182"/>
        <v/>
      </c>
      <c r="GK285" s="398" t="str">
        <f t="shared" si="183"/>
        <v/>
      </c>
      <c r="GL285" s="398" t="str">
        <f t="shared" si="184"/>
        <v/>
      </c>
      <c r="GM285" s="398" t="str">
        <f t="shared" si="185"/>
        <v/>
      </c>
      <c r="GN285" s="398" t="str">
        <f t="shared" si="186"/>
        <v/>
      </c>
      <c r="GO285" s="593" t="str">
        <f t="shared" si="187"/>
        <v/>
      </c>
      <c r="GP285" s="593" t="str">
        <f t="shared" si="188"/>
        <v/>
      </c>
      <c r="GQ285" s="513" t="str">
        <f t="shared" si="189"/>
        <v/>
      </c>
    </row>
    <row r="286" spans="6:199" s="28" customFormat="1" ht="18" customHeight="1">
      <c r="F286" s="773" t="str">
        <f t="shared" si="112"/>
        <v/>
      </c>
      <c r="G286" s="1941"/>
      <c r="H286" s="1942"/>
      <c r="I286" s="1942"/>
      <c r="J286" s="1942"/>
      <c r="K286" s="2057">
        <f t="shared" si="152"/>
        <v>0</v>
      </c>
      <c r="L286" s="2058"/>
      <c r="M286" s="1902"/>
      <c r="N286" s="1903"/>
      <c r="O286" s="1903"/>
      <c r="P286" s="1903"/>
      <c r="Q286" s="1903"/>
      <c r="R286" s="1903"/>
      <c r="S286" s="2059">
        <f t="shared" si="153"/>
        <v>0</v>
      </c>
      <c r="T286" s="2060"/>
      <c r="U286" s="1902"/>
      <c r="V286" s="1903"/>
      <c r="W286" s="1903"/>
      <c r="X286" s="1903"/>
      <c r="Y286" s="1903"/>
      <c r="Z286" s="1903"/>
      <c r="AA286" s="1903"/>
      <c r="AB286" s="1903"/>
      <c r="AC286" s="2061">
        <f t="shared" si="154"/>
        <v>0</v>
      </c>
      <c r="AD286" s="2062"/>
      <c r="AE286" s="1902"/>
      <c r="AF286" s="1903"/>
      <c r="AG286" s="1903"/>
      <c r="AH286" s="1903"/>
      <c r="AI286" s="1903"/>
      <c r="AJ286" s="2061">
        <f t="shared" si="155"/>
        <v>0</v>
      </c>
      <c r="AK286" s="2062"/>
      <c r="AL286" s="1902"/>
      <c r="AM286" s="1903"/>
      <c r="AN286" s="1903"/>
      <c r="AO286" s="1903"/>
      <c r="AP286" s="1903"/>
      <c r="AQ286" s="1903"/>
      <c r="AR286" s="2064">
        <f t="shared" si="156"/>
        <v>0</v>
      </c>
      <c r="AS286" s="2065"/>
      <c r="AT286" s="772" t="str">
        <f t="shared" si="157"/>
        <v/>
      </c>
      <c r="AU286" s="1626" t="str">
        <f t="shared" si="158"/>
        <v/>
      </c>
      <c r="BH286" s="231" t="str">
        <f t="shared" si="190"/>
        <v/>
      </c>
      <c r="BI286" s="69"/>
      <c r="BJ286" s="70"/>
      <c r="BK286" s="231" t="str">
        <f t="shared" si="113"/>
        <v/>
      </c>
      <c r="BL286" s="69"/>
      <c r="BM286" s="70"/>
      <c r="BN286" s="231" t="str">
        <f t="shared" si="114"/>
        <v/>
      </c>
      <c r="BO286" s="69"/>
      <c r="BP286" s="70"/>
      <c r="BR286" s="37" t="str">
        <f t="shared" si="159"/>
        <v/>
      </c>
      <c r="BS286" s="37" t="str">
        <f t="shared" si="159"/>
        <v/>
      </c>
      <c r="BT286" s="37" t="str">
        <f t="shared" si="159"/>
        <v/>
      </c>
      <c r="BU286" s="37" t="str">
        <f t="shared" si="159"/>
        <v/>
      </c>
      <c r="BV286" s="38" t="str">
        <f t="shared" si="160"/>
        <v/>
      </c>
      <c r="BW286" s="88">
        <f t="shared" si="191"/>
        <v>0</v>
      </c>
      <c r="BX286" s="33"/>
      <c r="BY286" s="37" t="str">
        <f t="shared" si="192"/>
        <v/>
      </c>
      <c r="BZ286" s="37" t="str">
        <f t="shared" si="193"/>
        <v/>
      </c>
      <c r="CA286" s="37" t="str">
        <f t="shared" si="194"/>
        <v/>
      </c>
      <c r="CB286" s="37" t="str">
        <f t="shared" si="195"/>
        <v/>
      </c>
      <c r="CC286" s="38" t="str">
        <f t="shared" si="161"/>
        <v/>
      </c>
      <c r="CD286" s="89"/>
      <c r="CE286" s="37" t="str">
        <f t="shared" si="162"/>
        <v/>
      </c>
      <c r="CF286" s="37" t="str">
        <f t="shared" si="162"/>
        <v/>
      </c>
      <c r="CG286" s="37" t="str">
        <f t="shared" si="162"/>
        <v/>
      </c>
      <c r="CH286" s="37" t="str">
        <f t="shared" si="162"/>
        <v/>
      </c>
      <c r="CI286" s="37" t="str">
        <f t="shared" si="162"/>
        <v/>
      </c>
      <c r="CJ286" s="37" t="str">
        <f t="shared" si="162"/>
        <v/>
      </c>
      <c r="CK286" s="38" t="str">
        <f t="shared" si="196"/>
        <v/>
      </c>
      <c r="CL286" s="88">
        <f t="shared" si="197"/>
        <v>0</v>
      </c>
      <c r="CM286" s="33"/>
      <c r="CN286" s="37" t="str">
        <f t="shared" si="198"/>
        <v/>
      </c>
      <c r="CO286" s="37" t="str">
        <f t="shared" si="199"/>
        <v/>
      </c>
      <c r="CP286" s="37" t="str">
        <f t="shared" si="200"/>
        <v/>
      </c>
      <c r="CQ286" s="37" t="str">
        <f t="shared" si="201"/>
        <v/>
      </c>
      <c r="CR286" s="38" t="str">
        <f t="shared" si="163"/>
        <v/>
      </c>
      <c r="CS286" s="35"/>
      <c r="CT286" s="37" t="str">
        <f t="shared" si="164"/>
        <v/>
      </c>
      <c r="CU286" s="37" t="str">
        <f t="shared" si="164"/>
        <v/>
      </c>
      <c r="CV286" s="37" t="str">
        <f t="shared" si="164"/>
        <v/>
      </c>
      <c r="CW286" s="37" t="str">
        <f t="shared" si="164"/>
        <v/>
      </c>
      <c r="CX286" s="37" t="str">
        <f t="shared" si="164"/>
        <v/>
      </c>
      <c r="CY286" s="37" t="str">
        <f t="shared" si="164"/>
        <v/>
      </c>
      <c r="CZ286" s="37" t="str">
        <f t="shared" si="164"/>
        <v/>
      </c>
      <c r="DA286" s="37" t="str">
        <f t="shared" si="164"/>
        <v/>
      </c>
      <c r="DB286" s="38" t="str">
        <f t="shared" si="165"/>
        <v/>
      </c>
      <c r="DC286" s="88">
        <f t="shared" si="118"/>
        <v>0</v>
      </c>
      <c r="DD286" s="33"/>
      <c r="DE286" s="37" t="str">
        <f t="shared" si="119"/>
        <v/>
      </c>
      <c r="DF286" s="37" t="str">
        <f t="shared" si="120"/>
        <v/>
      </c>
      <c r="DG286" s="37" t="str">
        <f t="shared" si="121"/>
        <v/>
      </c>
      <c r="DH286" s="37" t="str">
        <f t="shared" si="122"/>
        <v/>
      </c>
      <c r="DI286" s="38" t="str">
        <f t="shared" si="166"/>
        <v/>
      </c>
      <c r="DJ286" s="33"/>
      <c r="DK286" s="37" t="str">
        <f t="shared" si="167"/>
        <v/>
      </c>
      <c r="DL286" s="37" t="str">
        <f t="shared" si="167"/>
        <v/>
      </c>
      <c r="DM286" s="37" t="str">
        <f t="shared" si="167"/>
        <v/>
      </c>
      <c r="DN286" s="38" t="str">
        <f t="shared" si="202"/>
        <v/>
      </c>
      <c r="DO286" s="88">
        <f t="shared" si="203"/>
        <v>0</v>
      </c>
      <c r="DP286" s="33"/>
      <c r="DQ286" s="37" t="str">
        <f t="shared" si="204"/>
        <v/>
      </c>
      <c r="DR286" s="37" t="str">
        <f t="shared" si="205"/>
        <v/>
      </c>
      <c r="DS286" s="37" t="str">
        <f t="shared" si="206"/>
        <v/>
      </c>
      <c r="DT286" s="37" t="str">
        <f t="shared" si="207"/>
        <v/>
      </c>
      <c r="DU286" s="38" t="str">
        <f t="shared" si="168"/>
        <v/>
      </c>
      <c r="DV286" s="40"/>
      <c r="DW286" s="37" t="str">
        <f t="shared" si="169"/>
        <v/>
      </c>
      <c r="DX286" s="37" t="str">
        <f t="shared" si="169"/>
        <v/>
      </c>
      <c r="DY286" s="38" t="str">
        <f t="shared" si="208"/>
        <v/>
      </c>
      <c r="DZ286" s="88">
        <f t="shared" si="209"/>
        <v>0</v>
      </c>
      <c r="EA286" s="33"/>
      <c r="EB286" s="37" t="str">
        <f t="shared" si="210"/>
        <v/>
      </c>
      <c r="EC286" s="37" t="str">
        <f t="shared" si="211"/>
        <v/>
      </c>
      <c r="ED286" s="37" t="str">
        <f t="shared" si="212"/>
        <v/>
      </c>
      <c r="EE286" s="37" t="str">
        <f t="shared" si="213"/>
        <v/>
      </c>
      <c r="EF286" s="38" t="str">
        <f t="shared" si="170"/>
        <v/>
      </c>
      <c r="EG286" s="40"/>
      <c r="EH286" s="239" t="str">
        <f t="shared" si="124"/>
        <v/>
      </c>
      <c r="EI286" s="239" t="str">
        <f t="shared" si="125"/>
        <v/>
      </c>
      <c r="EJ286" s="239" t="str">
        <f t="shared" si="126"/>
        <v/>
      </c>
      <c r="EK286" s="40"/>
      <c r="EL286" s="397" t="str">
        <f t="shared" si="127"/>
        <v/>
      </c>
      <c r="EM286" s="96" t="str">
        <f t="shared" si="128"/>
        <v/>
      </c>
      <c r="EN286" s="397" t="str">
        <f t="shared" si="129"/>
        <v/>
      </c>
      <c r="EO286" s="397" t="str">
        <f t="shared" si="130"/>
        <v/>
      </c>
      <c r="EP286" s="397" t="str">
        <f t="shared" si="131"/>
        <v/>
      </c>
      <c r="EQ286" s="397" t="str">
        <f t="shared" si="132"/>
        <v/>
      </c>
      <c r="ER286" s="397" t="str">
        <f t="shared" si="133"/>
        <v/>
      </c>
      <c r="ES286" s="401" t="s">
        <v>37</v>
      </c>
      <c r="ET286" s="402">
        <f t="shared" si="134"/>
        <v>1</v>
      </c>
      <c r="EU286" s="346">
        <f t="shared" si="135"/>
        <v>1</v>
      </c>
      <c r="EV286" s="346">
        <f t="shared" si="214"/>
        <v>1</v>
      </c>
      <c r="EW286" s="346">
        <f t="shared" si="215"/>
        <v>1</v>
      </c>
      <c r="EX286" s="346">
        <f t="shared" si="216"/>
        <v>1</v>
      </c>
      <c r="EY286" s="404">
        <f t="shared" si="217"/>
        <v>1</v>
      </c>
      <c r="EZ286" s="404">
        <f t="shared" si="218"/>
        <v>1</v>
      </c>
      <c r="FA286" s="406">
        <f t="shared" si="136"/>
        <v>1</v>
      </c>
      <c r="FB286" s="21"/>
      <c r="FC286" s="402">
        <f t="shared" si="137"/>
        <v>0</v>
      </c>
      <c r="FD286" s="402">
        <f t="shared" si="138"/>
        <v>0</v>
      </c>
      <c r="FE286" s="402">
        <f t="shared" si="139"/>
        <v>0</v>
      </c>
      <c r="FF286" s="402">
        <f t="shared" si="140"/>
        <v>0</v>
      </c>
      <c r="FG286" s="402">
        <f t="shared" si="141"/>
        <v>0</v>
      </c>
      <c r="FH286" s="403">
        <f t="shared" si="219"/>
        <v>0</v>
      </c>
      <c r="FJ286" s="398" t="str">
        <f t="shared" si="142"/>
        <v/>
      </c>
      <c r="FK286" s="398" t="str">
        <f t="shared" si="143"/>
        <v/>
      </c>
      <c r="FL286" s="398" t="str">
        <f t="shared" si="144"/>
        <v/>
      </c>
      <c r="FM286" s="398" t="str">
        <f t="shared" si="145"/>
        <v/>
      </c>
      <c r="FN286" s="398" t="str">
        <f t="shared" si="146"/>
        <v/>
      </c>
      <c r="FO286" s="593" t="str">
        <f>IF(F363="","",'E3 Production de chaleur'!AN250)</f>
        <v/>
      </c>
      <c r="FP286" s="593" t="str">
        <f>IF(F363="","",'E3 Production de chaleur'!AO250)</f>
        <v/>
      </c>
      <c r="FQ286" s="513" t="str">
        <f t="shared" si="147"/>
        <v/>
      </c>
      <c r="FS286" s="445" t="str">
        <f t="shared" si="148"/>
        <v/>
      </c>
      <c r="FT286" s="445" t="str">
        <f t="shared" si="149"/>
        <v/>
      </c>
      <c r="FU286" s="445" t="str">
        <f t="shared" si="171"/>
        <v/>
      </c>
      <c r="FV286" s="445" t="str">
        <f t="shared" si="172"/>
        <v/>
      </c>
      <c r="FW286" s="445" t="str">
        <f t="shared" si="173"/>
        <v/>
      </c>
      <c r="FX286" s="595" t="str">
        <f>'E3 Production de chaleur'!BD250</f>
        <v/>
      </c>
      <c r="FY286" s="595" t="str">
        <f>'E3 Production de chaleur'!BE250</f>
        <v/>
      </c>
      <c r="GA286" s="398" t="str">
        <f t="shared" si="174"/>
        <v/>
      </c>
      <c r="GB286" s="398" t="str">
        <f t="shared" si="175"/>
        <v/>
      </c>
      <c r="GC286" s="398" t="str">
        <f t="shared" si="176"/>
        <v/>
      </c>
      <c r="GD286" s="398" t="str">
        <f t="shared" si="177"/>
        <v/>
      </c>
      <c r="GE286" s="398" t="str">
        <f t="shared" si="178"/>
        <v/>
      </c>
      <c r="GF286" s="593" t="str">
        <f t="shared" si="179"/>
        <v/>
      </c>
      <c r="GG286" s="593" t="str">
        <f t="shared" si="180"/>
        <v/>
      </c>
      <c r="GH286" s="513" t="str">
        <f t="shared" si="181"/>
        <v/>
      </c>
      <c r="GJ286" s="398" t="str">
        <f t="shared" si="182"/>
        <v/>
      </c>
      <c r="GK286" s="398" t="str">
        <f t="shared" si="183"/>
        <v/>
      </c>
      <c r="GL286" s="398" t="str">
        <f t="shared" si="184"/>
        <v/>
      </c>
      <c r="GM286" s="398" t="str">
        <f t="shared" si="185"/>
        <v/>
      </c>
      <c r="GN286" s="398" t="str">
        <f t="shared" si="186"/>
        <v/>
      </c>
      <c r="GO286" s="593" t="str">
        <f t="shared" si="187"/>
        <v/>
      </c>
      <c r="GP286" s="593" t="str">
        <f t="shared" si="188"/>
        <v/>
      </c>
      <c r="GQ286" s="513" t="str">
        <f t="shared" si="189"/>
        <v/>
      </c>
    </row>
    <row r="287" spans="6:199" s="28" customFormat="1" ht="18" customHeight="1">
      <c r="F287" s="771" t="str">
        <f t="shared" si="112"/>
        <v/>
      </c>
      <c r="G287" s="1940"/>
      <c r="H287" s="1905"/>
      <c r="I287" s="1905"/>
      <c r="J287" s="1905"/>
      <c r="K287" s="2057">
        <f t="shared" si="152"/>
        <v>0</v>
      </c>
      <c r="L287" s="2058"/>
      <c r="M287" s="1904"/>
      <c r="N287" s="1905"/>
      <c r="O287" s="1905"/>
      <c r="P287" s="1905"/>
      <c r="Q287" s="1905"/>
      <c r="R287" s="1905"/>
      <c r="S287" s="2059">
        <f t="shared" si="153"/>
        <v>0</v>
      </c>
      <c r="T287" s="2060"/>
      <c r="U287" s="1904"/>
      <c r="V287" s="1905"/>
      <c r="W287" s="1905"/>
      <c r="X287" s="1905"/>
      <c r="Y287" s="1905"/>
      <c r="Z287" s="1905"/>
      <c r="AA287" s="1905"/>
      <c r="AB287" s="1905"/>
      <c r="AC287" s="2061">
        <f t="shared" si="154"/>
        <v>0</v>
      </c>
      <c r="AD287" s="2062"/>
      <c r="AE287" s="1904"/>
      <c r="AF287" s="1905"/>
      <c r="AG287" s="1905"/>
      <c r="AH287" s="1905"/>
      <c r="AI287" s="1905"/>
      <c r="AJ287" s="2061">
        <f t="shared" si="155"/>
        <v>0</v>
      </c>
      <c r="AK287" s="2062"/>
      <c r="AL287" s="1904"/>
      <c r="AM287" s="1905"/>
      <c r="AN287" s="1905"/>
      <c r="AO287" s="1905"/>
      <c r="AP287" s="1905"/>
      <c r="AQ287" s="1905"/>
      <c r="AR287" s="2064">
        <f t="shared" si="156"/>
        <v>0</v>
      </c>
      <c r="AS287" s="2065"/>
      <c r="AT287" s="772" t="str">
        <f t="shared" si="157"/>
        <v/>
      </c>
      <c r="AU287" s="1626" t="str">
        <f t="shared" si="158"/>
        <v/>
      </c>
      <c r="BH287" s="231" t="str">
        <f t="shared" si="190"/>
        <v/>
      </c>
      <c r="BI287" s="69"/>
      <c r="BJ287" s="70"/>
      <c r="BK287" s="231" t="str">
        <f t="shared" si="113"/>
        <v/>
      </c>
      <c r="BL287" s="69"/>
      <c r="BM287" s="70"/>
      <c r="BN287" s="231" t="str">
        <f t="shared" si="114"/>
        <v/>
      </c>
      <c r="BO287" s="69"/>
      <c r="BP287" s="70"/>
      <c r="BR287" s="37" t="str">
        <f t="shared" si="159"/>
        <v/>
      </c>
      <c r="BS287" s="37" t="str">
        <f t="shared" si="159"/>
        <v/>
      </c>
      <c r="BT287" s="37" t="str">
        <f t="shared" si="159"/>
        <v/>
      </c>
      <c r="BU287" s="37" t="str">
        <f t="shared" si="159"/>
        <v/>
      </c>
      <c r="BV287" s="38" t="str">
        <f t="shared" si="160"/>
        <v/>
      </c>
      <c r="BW287" s="88">
        <f t="shared" si="191"/>
        <v>0</v>
      </c>
      <c r="BX287" s="33"/>
      <c r="BY287" s="37" t="str">
        <f t="shared" si="192"/>
        <v/>
      </c>
      <c r="BZ287" s="37" t="str">
        <f t="shared" si="193"/>
        <v/>
      </c>
      <c r="CA287" s="37" t="str">
        <f t="shared" si="194"/>
        <v/>
      </c>
      <c r="CB287" s="37" t="str">
        <f t="shared" si="195"/>
        <v/>
      </c>
      <c r="CC287" s="38" t="str">
        <f t="shared" si="161"/>
        <v/>
      </c>
      <c r="CD287" s="89"/>
      <c r="CE287" s="37" t="str">
        <f t="shared" si="162"/>
        <v/>
      </c>
      <c r="CF287" s="37" t="str">
        <f t="shared" si="162"/>
        <v/>
      </c>
      <c r="CG287" s="37" t="str">
        <f t="shared" si="162"/>
        <v/>
      </c>
      <c r="CH287" s="37" t="str">
        <f t="shared" si="162"/>
        <v/>
      </c>
      <c r="CI287" s="37" t="str">
        <f t="shared" si="162"/>
        <v/>
      </c>
      <c r="CJ287" s="37" t="str">
        <f t="shared" si="162"/>
        <v/>
      </c>
      <c r="CK287" s="38" t="str">
        <f t="shared" si="196"/>
        <v/>
      </c>
      <c r="CL287" s="88">
        <f t="shared" si="197"/>
        <v>0</v>
      </c>
      <c r="CM287" s="33"/>
      <c r="CN287" s="37" t="str">
        <f t="shared" si="198"/>
        <v/>
      </c>
      <c r="CO287" s="37" t="str">
        <f t="shared" si="199"/>
        <v/>
      </c>
      <c r="CP287" s="37" t="str">
        <f t="shared" si="200"/>
        <v/>
      </c>
      <c r="CQ287" s="37" t="str">
        <f t="shared" si="201"/>
        <v/>
      </c>
      <c r="CR287" s="38" t="str">
        <f t="shared" si="163"/>
        <v/>
      </c>
      <c r="CS287" s="35"/>
      <c r="CT287" s="37" t="str">
        <f t="shared" si="164"/>
        <v/>
      </c>
      <c r="CU287" s="37" t="str">
        <f t="shared" si="164"/>
        <v/>
      </c>
      <c r="CV287" s="37" t="str">
        <f t="shared" si="164"/>
        <v/>
      </c>
      <c r="CW287" s="37" t="str">
        <f t="shared" si="164"/>
        <v/>
      </c>
      <c r="CX287" s="37" t="str">
        <f t="shared" si="164"/>
        <v/>
      </c>
      <c r="CY287" s="37" t="str">
        <f t="shared" si="164"/>
        <v/>
      </c>
      <c r="CZ287" s="37" t="str">
        <f t="shared" si="164"/>
        <v/>
      </c>
      <c r="DA287" s="37" t="str">
        <f t="shared" si="164"/>
        <v/>
      </c>
      <c r="DB287" s="38" t="str">
        <f t="shared" si="165"/>
        <v/>
      </c>
      <c r="DC287" s="88">
        <f t="shared" si="118"/>
        <v>0</v>
      </c>
      <c r="DD287" s="33"/>
      <c r="DE287" s="37" t="str">
        <f t="shared" si="119"/>
        <v/>
      </c>
      <c r="DF287" s="37" t="str">
        <f t="shared" si="120"/>
        <v/>
      </c>
      <c r="DG287" s="37" t="str">
        <f t="shared" si="121"/>
        <v/>
      </c>
      <c r="DH287" s="37" t="str">
        <f t="shared" si="122"/>
        <v/>
      </c>
      <c r="DI287" s="38" t="str">
        <f t="shared" si="166"/>
        <v/>
      </c>
      <c r="DJ287" s="33"/>
      <c r="DK287" s="37" t="str">
        <f t="shared" si="167"/>
        <v/>
      </c>
      <c r="DL287" s="37" t="str">
        <f t="shared" si="167"/>
        <v/>
      </c>
      <c r="DM287" s="37" t="str">
        <f t="shared" si="167"/>
        <v/>
      </c>
      <c r="DN287" s="38" t="str">
        <f t="shared" si="202"/>
        <v/>
      </c>
      <c r="DO287" s="88">
        <f t="shared" si="203"/>
        <v>0</v>
      </c>
      <c r="DP287" s="33"/>
      <c r="DQ287" s="37" t="str">
        <f t="shared" si="204"/>
        <v/>
      </c>
      <c r="DR287" s="37" t="str">
        <f t="shared" si="205"/>
        <v/>
      </c>
      <c r="DS287" s="37" t="str">
        <f t="shared" si="206"/>
        <v/>
      </c>
      <c r="DT287" s="37" t="str">
        <f t="shared" si="207"/>
        <v/>
      </c>
      <c r="DU287" s="38" t="str">
        <f t="shared" si="168"/>
        <v/>
      </c>
      <c r="DV287" s="40"/>
      <c r="DW287" s="37" t="str">
        <f t="shared" si="169"/>
        <v/>
      </c>
      <c r="DX287" s="37" t="str">
        <f t="shared" si="169"/>
        <v/>
      </c>
      <c r="DY287" s="38" t="str">
        <f t="shared" si="208"/>
        <v/>
      </c>
      <c r="DZ287" s="88">
        <f t="shared" si="209"/>
        <v>0</v>
      </c>
      <c r="EA287" s="33"/>
      <c r="EB287" s="37" t="str">
        <f t="shared" si="210"/>
        <v/>
      </c>
      <c r="EC287" s="37" t="str">
        <f t="shared" si="211"/>
        <v/>
      </c>
      <c r="ED287" s="37" t="str">
        <f t="shared" si="212"/>
        <v/>
      </c>
      <c r="EE287" s="37" t="str">
        <f t="shared" si="213"/>
        <v/>
      </c>
      <c r="EF287" s="38" t="str">
        <f t="shared" si="170"/>
        <v/>
      </c>
      <c r="EG287" s="40"/>
      <c r="EH287" s="239" t="str">
        <f t="shared" si="124"/>
        <v/>
      </c>
      <c r="EI287" s="239" t="str">
        <f t="shared" si="125"/>
        <v/>
      </c>
      <c r="EJ287" s="239" t="str">
        <f t="shared" si="126"/>
        <v/>
      </c>
      <c r="EK287" s="40"/>
      <c r="EL287" s="397" t="str">
        <f t="shared" si="127"/>
        <v/>
      </c>
      <c r="EM287" s="96" t="str">
        <f t="shared" si="128"/>
        <v/>
      </c>
      <c r="EN287" s="397" t="str">
        <f t="shared" si="129"/>
        <v/>
      </c>
      <c r="EO287" s="397" t="str">
        <f t="shared" si="130"/>
        <v/>
      </c>
      <c r="EP287" s="397" t="str">
        <f t="shared" si="131"/>
        <v/>
      </c>
      <c r="EQ287" s="397" t="str">
        <f t="shared" si="132"/>
        <v/>
      </c>
      <c r="ER287" s="397" t="str">
        <f t="shared" si="133"/>
        <v/>
      </c>
      <c r="ES287" s="401" t="s">
        <v>37</v>
      </c>
      <c r="ET287" s="402">
        <f t="shared" si="134"/>
        <v>1</v>
      </c>
      <c r="EU287" s="346">
        <f t="shared" si="135"/>
        <v>1</v>
      </c>
      <c r="EV287" s="346">
        <f t="shared" si="214"/>
        <v>1</v>
      </c>
      <c r="EW287" s="346">
        <f t="shared" si="215"/>
        <v>1</v>
      </c>
      <c r="EX287" s="346">
        <f t="shared" si="216"/>
        <v>1</v>
      </c>
      <c r="EY287" s="404">
        <f t="shared" si="217"/>
        <v>1</v>
      </c>
      <c r="EZ287" s="404">
        <f t="shared" si="218"/>
        <v>1</v>
      </c>
      <c r="FA287" s="406">
        <f t="shared" si="136"/>
        <v>1</v>
      </c>
      <c r="FB287" s="21"/>
      <c r="FC287" s="402">
        <f t="shared" si="137"/>
        <v>0</v>
      </c>
      <c r="FD287" s="402">
        <f t="shared" si="138"/>
        <v>0</v>
      </c>
      <c r="FE287" s="402">
        <f t="shared" si="139"/>
        <v>0</v>
      </c>
      <c r="FF287" s="402">
        <f t="shared" si="140"/>
        <v>0</v>
      </c>
      <c r="FG287" s="402">
        <f t="shared" si="141"/>
        <v>0</v>
      </c>
      <c r="FH287" s="403">
        <f t="shared" si="219"/>
        <v>0</v>
      </c>
      <c r="FJ287" s="398" t="str">
        <f t="shared" si="142"/>
        <v/>
      </c>
      <c r="FK287" s="398" t="str">
        <f t="shared" si="143"/>
        <v/>
      </c>
      <c r="FL287" s="398" t="str">
        <f t="shared" si="144"/>
        <v/>
      </c>
      <c r="FM287" s="398" t="str">
        <f t="shared" si="145"/>
        <v/>
      </c>
      <c r="FN287" s="398" t="str">
        <f t="shared" si="146"/>
        <v/>
      </c>
      <c r="FO287" s="593" t="str">
        <f>IF(F364="","",'E3 Production de chaleur'!AN251)</f>
        <v/>
      </c>
      <c r="FP287" s="593" t="str">
        <f>IF(F364="","",'E3 Production de chaleur'!AO251)</f>
        <v/>
      </c>
      <c r="FQ287" s="513" t="str">
        <f t="shared" si="147"/>
        <v/>
      </c>
      <c r="FS287" s="445" t="str">
        <f t="shared" si="148"/>
        <v/>
      </c>
      <c r="FT287" s="445" t="str">
        <f t="shared" si="149"/>
        <v/>
      </c>
      <c r="FU287" s="445" t="str">
        <f t="shared" si="171"/>
        <v/>
      </c>
      <c r="FV287" s="445" t="str">
        <f t="shared" si="172"/>
        <v/>
      </c>
      <c r="FW287" s="445" t="str">
        <f t="shared" si="173"/>
        <v/>
      </c>
      <c r="FX287" s="595" t="str">
        <f>'E3 Production de chaleur'!BD251</f>
        <v/>
      </c>
      <c r="FY287" s="595" t="str">
        <f>'E3 Production de chaleur'!BE251</f>
        <v/>
      </c>
      <c r="GA287" s="398" t="str">
        <f t="shared" si="174"/>
        <v/>
      </c>
      <c r="GB287" s="398" t="str">
        <f t="shared" si="175"/>
        <v/>
      </c>
      <c r="GC287" s="398" t="str">
        <f t="shared" si="176"/>
        <v/>
      </c>
      <c r="GD287" s="398" t="str">
        <f t="shared" si="177"/>
        <v/>
      </c>
      <c r="GE287" s="398" t="str">
        <f t="shared" si="178"/>
        <v/>
      </c>
      <c r="GF287" s="593" t="str">
        <f t="shared" si="179"/>
        <v/>
      </c>
      <c r="GG287" s="593" t="str">
        <f t="shared" si="180"/>
        <v/>
      </c>
      <c r="GH287" s="513" t="str">
        <f t="shared" si="181"/>
        <v/>
      </c>
      <c r="GJ287" s="398" t="str">
        <f t="shared" si="182"/>
        <v/>
      </c>
      <c r="GK287" s="398" t="str">
        <f t="shared" si="183"/>
        <v/>
      </c>
      <c r="GL287" s="398" t="str">
        <f t="shared" si="184"/>
        <v/>
      </c>
      <c r="GM287" s="398" t="str">
        <f t="shared" si="185"/>
        <v/>
      </c>
      <c r="GN287" s="398" t="str">
        <f t="shared" si="186"/>
        <v/>
      </c>
      <c r="GO287" s="593" t="str">
        <f t="shared" si="187"/>
        <v/>
      </c>
      <c r="GP287" s="593" t="str">
        <f t="shared" si="188"/>
        <v/>
      </c>
      <c r="GQ287" s="513" t="str">
        <f t="shared" si="189"/>
        <v/>
      </c>
    </row>
    <row r="288" spans="6:199" s="28" customFormat="1" ht="18" customHeight="1">
      <c r="F288" s="773" t="str">
        <f t="shared" si="112"/>
        <v/>
      </c>
      <c r="G288" s="1941"/>
      <c r="H288" s="1942"/>
      <c r="I288" s="1942"/>
      <c r="J288" s="1942"/>
      <c r="K288" s="2057">
        <f t="shared" si="152"/>
        <v>0</v>
      </c>
      <c r="L288" s="2058"/>
      <c r="M288" s="1902"/>
      <c r="N288" s="1903"/>
      <c r="O288" s="1903"/>
      <c r="P288" s="1903"/>
      <c r="Q288" s="1903"/>
      <c r="R288" s="1903"/>
      <c r="S288" s="2059">
        <f t="shared" si="153"/>
        <v>0</v>
      </c>
      <c r="T288" s="2060"/>
      <c r="U288" s="1902"/>
      <c r="V288" s="1903"/>
      <c r="W288" s="1903"/>
      <c r="X288" s="1903"/>
      <c r="Y288" s="1903"/>
      <c r="Z288" s="1903"/>
      <c r="AA288" s="1903"/>
      <c r="AB288" s="1903"/>
      <c r="AC288" s="2061">
        <f t="shared" si="154"/>
        <v>0</v>
      </c>
      <c r="AD288" s="2062"/>
      <c r="AE288" s="1902"/>
      <c r="AF288" s="1903"/>
      <c r="AG288" s="1903"/>
      <c r="AH288" s="1903"/>
      <c r="AI288" s="1903"/>
      <c r="AJ288" s="2061">
        <f t="shared" si="155"/>
        <v>0</v>
      </c>
      <c r="AK288" s="2062"/>
      <c r="AL288" s="1902"/>
      <c r="AM288" s="1903"/>
      <c r="AN288" s="1903"/>
      <c r="AO288" s="1903"/>
      <c r="AP288" s="1903"/>
      <c r="AQ288" s="1903"/>
      <c r="AR288" s="2064">
        <f t="shared" si="156"/>
        <v>0</v>
      </c>
      <c r="AS288" s="2065"/>
      <c r="AT288" s="772" t="str">
        <f t="shared" si="157"/>
        <v/>
      </c>
      <c r="AU288" s="1626" t="str">
        <f t="shared" si="158"/>
        <v/>
      </c>
      <c r="BH288" s="231" t="str">
        <f t="shared" si="190"/>
        <v/>
      </c>
      <c r="BI288" s="69"/>
      <c r="BJ288" s="70"/>
      <c r="BK288" s="231" t="str">
        <f t="shared" si="113"/>
        <v/>
      </c>
      <c r="BL288" s="69"/>
      <c r="BM288" s="70"/>
      <c r="BN288" s="231" t="str">
        <f t="shared" si="114"/>
        <v/>
      </c>
      <c r="BO288" s="69"/>
      <c r="BP288" s="70"/>
      <c r="BR288" s="37" t="str">
        <f t="shared" si="159"/>
        <v/>
      </c>
      <c r="BS288" s="37" t="str">
        <f t="shared" si="159"/>
        <v/>
      </c>
      <c r="BT288" s="37" t="str">
        <f t="shared" si="159"/>
        <v/>
      </c>
      <c r="BU288" s="37" t="str">
        <f t="shared" si="159"/>
        <v/>
      </c>
      <c r="BV288" s="38" t="str">
        <f t="shared" si="160"/>
        <v/>
      </c>
      <c r="BW288" s="88">
        <f t="shared" si="191"/>
        <v>0</v>
      </c>
      <c r="BX288" s="33"/>
      <c r="BY288" s="37" t="str">
        <f t="shared" si="192"/>
        <v/>
      </c>
      <c r="BZ288" s="37" t="str">
        <f t="shared" si="193"/>
        <v/>
      </c>
      <c r="CA288" s="37" t="str">
        <f t="shared" si="194"/>
        <v/>
      </c>
      <c r="CB288" s="37" t="str">
        <f t="shared" si="195"/>
        <v/>
      </c>
      <c r="CC288" s="38" t="str">
        <f t="shared" si="161"/>
        <v/>
      </c>
      <c r="CD288" s="89"/>
      <c r="CE288" s="37" t="str">
        <f t="shared" si="162"/>
        <v/>
      </c>
      <c r="CF288" s="37" t="str">
        <f t="shared" si="162"/>
        <v/>
      </c>
      <c r="CG288" s="37" t="str">
        <f t="shared" si="162"/>
        <v/>
      </c>
      <c r="CH288" s="37" t="str">
        <f t="shared" si="162"/>
        <v/>
      </c>
      <c r="CI288" s="37" t="str">
        <f t="shared" si="162"/>
        <v/>
      </c>
      <c r="CJ288" s="37" t="str">
        <f>IF($M288=CJ$252,IF($BK288=$BK$256,IF($BN288=$BN$256,CJ$256,CJ$257),IF($BK288=$BK$258,IF($BN288=$BN$258,CJ$258,CJ$259),IF($BK288=$BK$260,CJ$260,IF($BK288=$BK$261,CJ$261,"")))),"")</f>
        <v/>
      </c>
      <c r="CK288" s="38" t="str">
        <f t="shared" si="196"/>
        <v/>
      </c>
      <c r="CL288" s="88">
        <f t="shared" si="197"/>
        <v>0</v>
      </c>
      <c r="CM288" s="33"/>
      <c r="CN288" s="37" t="str">
        <f t="shared" si="198"/>
        <v/>
      </c>
      <c r="CO288" s="37" t="str">
        <f t="shared" si="199"/>
        <v/>
      </c>
      <c r="CP288" s="37" t="str">
        <f t="shared" si="200"/>
        <v/>
      </c>
      <c r="CQ288" s="37" t="str">
        <f t="shared" si="201"/>
        <v/>
      </c>
      <c r="CR288" s="38" t="str">
        <f t="shared" si="163"/>
        <v/>
      </c>
      <c r="CS288" s="35"/>
      <c r="CT288" s="37" t="str">
        <f t="shared" si="164"/>
        <v/>
      </c>
      <c r="CU288" s="37" t="str">
        <f t="shared" si="164"/>
        <v/>
      </c>
      <c r="CV288" s="37" t="str">
        <f t="shared" si="164"/>
        <v/>
      </c>
      <c r="CW288" s="37" t="str">
        <f t="shared" si="164"/>
        <v/>
      </c>
      <c r="CX288" s="37" t="str">
        <f t="shared" si="164"/>
        <v/>
      </c>
      <c r="CY288" s="37" t="str">
        <f t="shared" si="164"/>
        <v/>
      </c>
      <c r="CZ288" s="37" t="str">
        <f t="shared" si="164"/>
        <v/>
      </c>
      <c r="DA288" s="37" t="str">
        <f t="shared" si="164"/>
        <v/>
      </c>
      <c r="DB288" s="38" t="str">
        <f t="shared" si="165"/>
        <v/>
      </c>
      <c r="DC288" s="88">
        <f t="shared" si="118"/>
        <v>0</v>
      </c>
      <c r="DD288" s="33"/>
      <c r="DE288" s="37" t="str">
        <f t="shared" si="119"/>
        <v/>
      </c>
      <c r="DF288" s="37" t="str">
        <f t="shared" si="120"/>
        <v/>
      </c>
      <c r="DG288" s="37" t="str">
        <f t="shared" si="121"/>
        <v/>
      </c>
      <c r="DH288" s="37" t="str">
        <f t="shared" si="122"/>
        <v/>
      </c>
      <c r="DI288" s="38" t="str">
        <f t="shared" si="166"/>
        <v/>
      </c>
      <c r="DJ288" s="33"/>
      <c r="DK288" s="37" t="str">
        <f t="shared" si="167"/>
        <v/>
      </c>
      <c r="DL288" s="37" t="str">
        <f t="shared" si="167"/>
        <v/>
      </c>
      <c r="DM288" s="37" t="str">
        <f t="shared" si="167"/>
        <v/>
      </c>
      <c r="DN288" s="38" t="str">
        <f t="shared" si="202"/>
        <v/>
      </c>
      <c r="DO288" s="88">
        <f t="shared" si="203"/>
        <v>0</v>
      </c>
      <c r="DP288" s="33"/>
      <c r="DQ288" s="37" t="str">
        <f t="shared" si="204"/>
        <v/>
      </c>
      <c r="DR288" s="37" t="str">
        <f t="shared" si="205"/>
        <v/>
      </c>
      <c r="DS288" s="37" t="str">
        <f t="shared" si="206"/>
        <v/>
      </c>
      <c r="DT288" s="37" t="str">
        <f t="shared" si="207"/>
        <v/>
      </c>
      <c r="DU288" s="38" t="str">
        <f t="shared" si="168"/>
        <v/>
      </c>
      <c r="DV288" s="40"/>
      <c r="DW288" s="37" t="str">
        <f t="shared" si="169"/>
        <v/>
      </c>
      <c r="DX288" s="37" t="str">
        <f t="shared" si="169"/>
        <v/>
      </c>
      <c r="DY288" s="38" t="str">
        <f t="shared" si="208"/>
        <v/>
      </c>
      <c r="DZ288" s="88">
        <f t="shared" si="209"/>
        <v>0</v>
      </c>
      <c r="EA288" s="33"/>
      <c r="EB288" s="37" t="str">
        <f t="shared" si="210"/>
        <v/>
      </c>
      <c r="EC288" s="37" t="str">
        <f t="shared" si="211"/>
        <v/>
      </c>
      <c r="ED288" s="37" t="str">
        <f t="shared" si="212"/>
        <v/>
      </c>
      <c r="EE288" s="37" t="str">
        <f t="shared" si="213"/>
        <v/>
      </c>
      <c r="EF288" s="38" t="str">
        <f t="shared" si="170"/>
        <v/>
      </c>
      <c r="EG288" s="40"/>
      <c r="EH288" s="239" t="str">
        <f t="shared" si="124"/>
        <v/>
      </c>
      <c r="EI288" s="239" t="str">
        <f t="shared" si="125"/>
        <v/>
      </c>
      <c r="EJ288" s="239" t="str">
        <f t="shared" si="126"/>
        <v/>
      </c>
      <c r="EK288" s="40"/>
      <c r="EL288" s="397" t="str">
        <f t="shared" si="127"/>
        <v/>
      </c>
      <c r="EM288" s="96" t="str">
        <f t="shared" si="128"/>
        <v/>
      </c>
      <c r="EN288" s="397" t="str">
        <f t="shared" si="129"/>
        <v/>
      </c>
      <c r="EO288" s="397" t="str">
        <f t="shared" si="130"/>
        <v/>
      </c>
      <c r="EP288" s="397" t="str">
        <f t="shared" si="131"/>
        <v/>
      </c>
      <c r="EQ288" s="397" t="str">
        <f t="shared" si="132"/>
        <v/>
      </c>
      <c r="ER288" s="397" t="str">
        <f t="shared" si="133"/>
        <v/>
      </c>
      <c r="ES288" s="401" t="s">
        <v>37</v>
      </c>
      <c r="ET288" s="402">
        <f t="shared" si="134"/>
        <v>1</v>
      </c>
      <c r="EU288" s="346">
        <f t="shared" si="135"/>
        <v>1</v>
      </c>
      <c r="EV288" s="346">
        <f t="shared" si="214"/>
        <v>1</v>
      </c>
      <c r="EW288" s="346">
        <f t="shared" si="215"/>
        <v>1</v>
      </c>
      <c r="EX288" s="346">
        <f t="shared" si="216"/>
        <v>1</v>
      </c>
      <c r="EY288" s="404">
        <f t="shared" si="217"/>
        <v>1</v>
      </c>
      <c r="EZ288" s="404">
        <f t="shared" si="218"/>
        <v>1</v>
      </c>
      <c r="FA288" s="406">
        <f t="shared" si="136"/>
        <v>1</v>
      </c>
      <c r="FB288" s="21"/>
      <c r="FC288" s="402">
        <f t="shared" si="137"/>
        <v>0</v>
      </c>
      <c r="FD288" s="402">
        <f t="shared" si="138"/>
        <v>0</v>
      </c>
      <c r="FE288" s="402">
        <f t="shared" si="139"/>
        <v>0</v>
      </c>
      <c r="FF288" s="402">
        <f t="shared" si="140"/>
        <v>0</v>
      </c>
      <c r="FG288" s="402">
        <f t="shared" si="141"/>
        <v>0</v>
      </c>
      <c r="FH288" s="403">
        <f t="shared" si="219"/>
        <v>0</v>
      </c>
      <c r="FJ288" s="398" t="str">
        <f t="shared" si="142"/>
        <v/>
      </c>
      <c r="FK288" s="398" t="str">
        <f t="shared" si="143"/>
        <v/>
      </c>
      <c r="FL288" s="398" t="str">
        <f t="shared" si="144"/>
        <v/>
      </c>
      <c r="FM288" s="398" t="str">
        <f t="shared" si="145"/>
        <v/>
      </c>
      <c r="FN288" s="398" t="str">
        <f t="shared" si="146"/>
        <v/>
      </c>
      <c r="FO288" s="593" t="str">
        <f>IF(F365="","",'E3 Production de chaleur'!AN252)</f>
        <v/>
      </c>
      <c r="FP288" s="593" t="str">
        <f>IF(F365="","",'E3 Production de chaleur'!AO252)</f>
        <v/>
      </c>
      <c r="FQ288" s="513" t="str">
        <f t="shared" si="147"/>
        <v/>
      </c>
      <c r="FS288" s="445" t="str">
        <f t="shared" si="148"/>
        <v/>
      </c>
      <c r="FT288" s="445" t="str">
        <f t="shared" si="149"/>
        <v/>
      </c>
      <c r="FU288" s="445" t="str">
        <f t="shared" si="171"/>
        <v/>
      </c>
      <c r="FV288" s="445" t="str">
        <f t="shared" si="172"/>
        <v/>
      </c>
      <c r="FW288" s="445" t="str">
        <f t="shared" si="173"/>
        <v/>
      </c>
      <c r="FX288" s="595" t="str">
        <f>'E3 Production de chaleur'!BD252</f>
        <v/>
      </c>
      <c r="FY288" s="595" t="str">
        <f>'E3 Production de chaleur'!BE252</f>
        <v/>
      </c>
      <c r="GA288" s="398" t="str">
        <f t="shared" si="174"/>
        <v/>
      </c>
      <c r="GB288" s="398" t="str">
        <f t="shared" si="175"/>
        <v/>
      </c>
      <c r="GC288" s="398" t="str">
        <f t="shared" si="176"/>
        <v/>
      </c>
      <c r="GD288" s="398" t="str">
        <f t="shared" si="177"/>
        <v/>
      </c>
      <c r="GE288" s="398" t="str">
        <f t="shared" si="178"/>
        <v/>
      </c>
      <c r="GF288" s="593" t="str">
        <f t="shared" si="179"/>
        <v/>
      </c>
      <c r="GG288" s="593" t="str">
        <f t="shared" si="180"/>
        <v/>
      </c>
      <c r="GH288" s="513" t="str">
        <f t="shared" si="181"/>
        <v/>
      </c>
      <c r="GJ288" s="398" t="str">
        <f t="shared" si="182"/>
        <v/>
      </c>
      <c r="GK288" s="398" t="str">
        <f t="shared" si="183"/>
        <v/>
      </c>
      <c r="GL288" s="398" t="str">
        <f t="shared" si="184"/>
        <v/>
      </c>
      <c r="GM288" s="398" t="str">
        <f t="shared" si="185"/>
        <v/>
      </c>
      <c r="GN288" s="398" t="str">
        <f t="shared" si="186"/>
        <v/>
      </c>
      <c r="GO288" s="593" t="str">
        <f t="shared" si="187"/>
        <v/>
      </c>
      <c r="GP288" s="593" t="str">
        <f t="shared" si="188"/>
        <v/>
      </c>
      <c r="GQ288" s="513" t="str">
        <f t="shared" si="189"/>
        <v/>
      </c>
    </row>
    <row r="289" spans="6:199" s="28" customFormat="1" ht="18" customHeight="1">
      <c r="F289" s="771" t="str">
        <f t="shared" si="112"/>
        <v/>
      </c>
      <c r="G289" s="1940"/>
      <c r="H289" s="1905"/>
      <c r="I289" s="1905"/>
      <c r="J289" s="1905"/>
      <c r="K289" s="2057">
        <f t="shared" si="152"/>
        <v>0</v>
      </c>
      <c r="L289" s="2058"/>
      <c r="M289" s="1904"/>
      <c r="N289" s="1905"/>
      <c r="O289" s="1905"/>
      <c r="P289" s="1905"/>
      <c r="Q289" s="1905"/>
      <c r="R289" s="1905"/>
      <c r="S289" s="2059">
        <f t="shared" si="153"/>
        <v>0</v>
      </c>
      <c r="T289" s="2060"/>
      <c r="U289" s="1904"/>
      <c r="V289" s="1905"/>
      <c r="W289" s="1905"/>
      <c r="X289" s="1905"/>
      <c r="Y289" s="1905"/>
      <c r="Z289" s="1905"/>
      <c r="AA289" s="1905"/>
      <c r="AB289" s="1905"/>
      <c r="AC289" s="2061">
        <f t="shared" si="154"/>
        <v>0</v>
      </c>
      <c r="AD289" s="2062"/>
      <c r="AE289" s="1904"/>
      <c r="AF289" s="1905"/>
      <c r="AG289" s="1905"/>
      <c r="AH289" s="1905"/>
      <c r="AI289" s="1905"/>
      <c r="AJ289" s="2061">
        <f t="shared" si="155"/>
        <v>0</v>
      </c>
      <c r="AK289" s="2062"/>
      <c r="AL289" s="1904"/>
      <c r="AM289" s="1905"/>
      <c r="AN289" s="1905"/>
      <c r="AO289" s="1905"/>
      <c r="AP289" s="1905"/>
      <c r="AQ289" s="1905"/>
      <c r="AR289" s="2064">
        <f t="shared" si="156"/>
        <v>0</v>
      </c>
      <c r="AS289" s="2065"/>
      <c r="AT289" s="772" t="str">
        <f t="shared" si="157"/>
        <v/>
      </c>
      <c r="AU289" s="1626" t="str">
        <f t="shared" si="158"/>
        <v/>
      </c>
      <c r="BH289" s="231" t="str">
        <f t="shared" si="190"/>
        <v/>
      </c>
      <c r="BI289" s="69"/>
      <c r="BJ289" s="70"/>
      <c r="BK289" s="231" t="str">
        <f t="shared" si="113"/>
        <v/>
      </c>
      <c r="BL289" s="69"/>
      <c r="BM289" s="70"/>
      <c r="BN289" s="231" t="str">
        <f t="shared" si="114"/>
        <v/>
      </c>
      <c r="BO289" s="69"/>
      <c r="BP289" s="70"/>
      <c r="BR289" s="37" t="str">
        <f t="shared" si="159"/>
        <v/>
      </c>
      <c r="BS289" s="37" t="str">
        <f t="shared" si="159"/>
        <v/>
      </c>
      <c r="BT289" s="37" t="str">
        <f t="shared" si="159"/>
        <v/>
      </c>
      <c r="BU289" s="37" t="str">
        <f t="shared" si="159"/>
        <v/>
      </c>
      <c r="BV289" s="38" t="str">
        <f t="shared" si="160"/>
        <v/>
      </c>
      <c r="BW289" s="88">
        <f t="shared" si="191"/>
        <v>0</v>
      </c>
      <c r="BX289" s="33"/>
      <c r="BY289" s="37" t="str">
        <f t="shared" si="192"/>
        <v/>
      </c>
      <c r="BZ289" s="37" t="str">
        <f t="shared" si="193"/>
        <v/>
      </c>
      <c r="CA289" s="37" t="str">
        <f t="shared" si="194"/>
        <v/>
      </c>
      <c r="CB289" s="37" t="str">
        <f t="shared" si="195"/>
        <v/>
      </c>
      <c r="CC289" s="38" t="str">
        <f t="shared" si="161"/>
        <v/>
      </c>
      <c r="CD289" s="89"/>
      <c r="CE289" s="37" t="str">
        <f t="shared" si="162"/>
        <v/>
      </c>
      <c r="CF289" s="37" t="str">
        <f t="shared" si="162"/>
        <v/>
      </c>
      <c r="CG289" s="37" t="str">
        <f t="shared" si="162"/>
        <v/>
      </c>
      <c r="CH289" s="37" t="str">
        <f t="shared" si="162"/>
        <v/>
      </c>
      <c r="CI289" s="37" t="str">
        <f t="shared" si="162"/>
        <v/>
      </c>
      <c r="CJ289" s="37" t="str">
        <f t="shared" si="162"/>
        <v/>
      </c>
      <c r="CK289" s="38" t="str">
        <f t="shared" si="196"/>
        <v/>
      </c>
      <c r="CL289" s="88">
        <f t="shared" si="197"/>
        <v>0</v>
      </c>
      <c r="CM289" s="33"/>
      <c r="CN289" s="37" t="str">
        <f t="shared" si="198"/>
        <v/>
      </c>
      <c r="CO289" s="37" t="str">
        <f t="shared" si="199"/>
        <v/>
      </c>
      <c r="CP289" s="37" t="str">
        <f t="shared" si="200"/>
        <v/>
      </c>
      <c r="CQ289" s="37" t="str">
        <f t="shared" si="201"/>
        <v/>
      </c>
      <c r="CR289" s="38" t="str">
        <f t="shared" si="163"/>
        <v/>
      </c>
      <c r="CS289" s="35"/>
      <c r="CT289" s="37" t="str">
        <f t="shared" si="164"/>
        <v/>
      </c>
      <c r="CU289" s="37" t="str">
        <f t="shared" si="164"/>
        <v/>
      </c>
      <c r="CV289" s="37" t="str">
        <f t="shared" si="164"/>
        <v/>
      </c>
      <c r="CW289" s="37" t="str">
        <f t="shared" si="164"/>
        <v/>
      </c>
      <c r="CX289" s="37" t="str">
        <f t="shared" si="164"/>
        <v/>
      </c>
      <c r="CY289" s="37" t="str">
        <f t="shared" si="164"/>
        <v/>
      </c>
      <c r="CZ289" s="37" t="str">
        <f t="shared" si="164"/>
        <v/>
      </c>
      <c r="DA289" s="37" t="str">
        <f t="shared" si="164"/>
        <v/>
      </c>
      <c r="DB289" s="38" t="str">
        <f t="shared" si="165"/>
        <v/>
      </c>
      <c r="DC289" s="88">
        <f t="shared" si="118"/>
        <v>0</v>
      </c>
      <c r="DD289" s="33"/>
      <c r="DE289" s="37" t="str">
        <f t="shared" si="119"/>
        <v/>
      </c>
      <c r="DF289" s="37" t="str">
        <f t="shared" si="120"/>
        <v/>
      </c>
      <c r="DG289" s="37" t="str">
        <f t="shared" si="121"/>
        <v/>
      </c>
      <c r="DH289" s="37" t="str">
        <f t="shared" si="122"/>
        <v/>
      </c>
      <c r="DI289" s="38" t="str">
        <f t="shared" si="166"/>
        <v/>
      </c>
      <c r="DJ289" s="33"/>
      <c r="DK289" s="37" t="str">
        <f t="shared" si="167"/>
        <v/>
      </c>
      <c r="DL289" s="37" t="str">
        <f t="shared" si="167"/>
        <v/>
      </c>
      <c r="DM289" s="37" t="str">
        <f t="shared" si="167"/>
        <v/>
      </c>
      <c r="DN289" s="38" t="str">
        <f t="shared" si="202"/>
        <v/>
      </c>
      <c r="DO289" s="88">
        <f t="shared" si="203"/>
        <v>0</v>
      </c>
      <c r="DP289" s="33"/>
      <c r="DQ289" s="37" t="str">
        <f t="shared" si="204"/>
        <v/>
      </c>
      <c r="DR289" s="37" t="str">
        <f t="shared" si="205"/>
        <v/>
      </c>
      <c r="DS289" s="37" t="str">
        <f t="shared" si="206"/>
        <v/>
      </c>
      <c r="DT289" s="37" t="str">
        <f t="shared" si="207"/>
        <v/>
      </c>
      <c r="DU289" s="38" t="str">
        <f t="shared" si="168"/>
        <v/>
      </c>
      <c r="DV289" s="40"/>
      <c r="DW289" s="37" t="str">
        <f t="shared" si="169"/>
        <v/>
      </c>
      <c r="DX289" s="37" t="str">
        <f t="shared" si="169"/>
        <v/>
      </c>
      <c r="DY289" s="38" t="str">
        <f t="shared" si="208"/>
        <v/>
      </c>
      <c r="DZ289" s="88">
        <f t="shared" si="209"/>
        <v>0</v>
      </c>
      <c r="EA289" s="33"/>
      <c r="EB289" s="37" t="str">
        <f t="shared" si="210"/>
        <v/>
      </c>
      <c r="EC289" s="37" t="str">
        <f t="shared" si="211"/>
        <v/>
      </c>
      <c r="ED289" s="37" t="str">
        <f t="shared" si="212"/>
        <v/>
      </c>
      <c r="EE289" s="37" t="str">
        <f t="shared" si="213"/>
        <v/>
      </c>
      <c r="EF289" s="38" t="str">
        <f t="shared" si="170"/>
        <v/>
      </c>
      <c r="EG289" s="40"/>
      <c r="EH289" s="239" t="str">
        <f t="shared" si="124"/>
        <v/>
      </c>
      <c r="EI289" s="239" t="str">
        <f t="shared" si="125"/>
        <v/>
      </c>
      <c r="EJ289" s="239" t="str">
        <f t="shared" si="126"/>
        <v/>
      </c>
      <c r="EK289" s="40"/>
      <c r="EL289" s="397" t="str">
        <f t="shared" si="127"/>
        <v/>
      </c>
      <c r="EM289" s="96" t="str">
        <f t="shared" si="128"/>
        <v/>
      </c>
      <c r="EN289" s="397" t="str">
        <f t="shared" si="129"/>
        <v/>
      </c>
      <c r="EO289" s="397" t="str">
        <f t="shared" si="130"/>
        <v/>
      </c>
      <c r="EP289" s="397" t="str">
        <f t="shared" si="131"/>
        <v/>
      </c>
      <c r="EQ289" s="397" t="str">
        <f t="shared" si="132"/>
        <v/>
      </c>
      <c r="ER289" s="397" t="str">
        <f t="shared" si="133"/>
        <v/>
      </c>
      <c r="ES289" s="401" t="s">
        <v>37</v>
      </c>
      <c r="ET289" s="402">
        <f t="shared" si="134"/>
        <v>1</v>
      </c>
      <c r="EU289" s="346">
        <f t="shared" si="135"/>
        <v>1</v>
      </c>
      <c r="EV289" s="346">
        <f t="shared" si="214"/>
        <v>1</v>
      </c>
      <c r="EW289" s="346">
        <f t="shared" si="215"/>
        <v>1</v>
      </c>
      <c r="EX289" s="346">
        <f t="shared" si="216"/>
        <v>1</v>
      </c>
      <c r="EY289" s="404">
        <f t="shared" si="217"/>
        <v>1</v>
      </c>
      <c r="EZ289" s="404">
        <f t="shared" si="218"/>
        <v>1</v>
      </c>
      <c r="FA289" s="406">
        <f t="shared" si="136"/>
        <v>1</v>
      </c>
      <c r="FB289" s="21"/>
      <c r="FC289" s="402">
        <f t="shared" si="137"/>
        <v>0</v>
      </c>
      <c r="FD289" s="402">
        <f t="shared" si="138"/>
        <v>0</v>
      </c>
      <c r="FE289" s="402">
        <f t="shared" si="139"/>
        <v>0</v>
      </c>
      <c r="FF289" s="402">
        <f t="shared" si="140"/>
        <v>0</v>
      </c>
      <c r="FG289" s="402">
        <f t="shared" si="141"/>
        <v>0</v>
      </c>
      <c r="FH289" s="403">
        <f t="shared" si="219"/>
        <v>0</v>
      </c>
      <c r="FJ289" s="398" t="str">
        <f t="shared" si="142"/>
        <v/>
      </c>
      <c r="FK289" s="398" t="str">
        <f t="shared" si="143"/>
        <v/>
      </c>
      <c r="FL289" s="398" t="str">
        <f t="shared" si="144"/>
        <v/>
      </c>
      <c r="FM289" s="398" t="str">
        <f t="shared" si="145"/>
        <v/>
      </c>
      <c r="FN289" s="398" t="str">
        <f t="shared" si="146"/>
        <v/>
      </c>
      <c r="FO289" s="593" t="str">
        <f>IF(F366="","",'E3 Production de chaleur'!AN253)</f>
        <v/>
      </c>
      <c r="FP289" s="593" t="str">
        <f>IF(F366="","",'E3 Production de chaleur'!AO253)</f>
        <v/>
      </c>
      <c r="FQ289" s="513" t="str">
        <f t="shared" si="147"/>
        <v/>
      </c>
      <c r="FS289" s="445" t="str">
        <f t="shared" si="148"/>
        <v/>
      </c>
      <c r="FT289" s="445" t="str">
        <f t="shared" si="149"/>
        <v/>
      </c>
      <c r="FU289" s="445" t="str">
        <f t="shared" si="171"/>
        <v/>
      </c>
      <c r="FV289" s="445" t="str">
        <f t="shared" si="172"/>
        <v/>
      </c>
      <c r="FW289" s="445" t="str">
        <f t="shared" si="173"/>
        <v/>
      </c>
      <c r="FX289" s="595" t="str">
        <f>'E3 Production de chaleur'!BD253</f>
        <v/>
      </c>
      <c r="FY289" s="595" t="str">
        <f>'E3 Production de chaleur'!BE253</f>
        <v/>
      </c>
      <c r="GA289" s="398" t="str">
        <f t="shared" si="174"/>
        <v/>
      </c>
      <c r="GB289" s="398" t="str">
        <f t="shared" si="175"/>
        <v/>
      </c>
      <c r="GC289" s="398" t="str">
        <f t="shared" si="176"/>
        <v/>
      </c>
      <c r="GD289" s="398" t="str">
        <f t="shared" si="177"/>
        <v/>
      </c>
      <c r="GE289" s="398" t="str">
        <f t="shared" si="178"/>
        <v/>
      </c>
      <c r="GF289" s="593" t="str">
        <f t="shared" si="179"/>
        <v/>
      </c>
      <c r="GG289" s="593" t="str">
        <f t="shared" si="180"/>
        <v/>
      </c>
      <c r="GH289" s="513" t="str">
        <f t="shared" si="181"/>
        <v/>
      </c>
      <c r="GJ289" s="398" t="str">
        <f t="shared" si="182"/>
        <v/>
      </c>
      <c r="GK289" s="398" t="str">
        <f t="shared" si="183"/>
        <v/>
      </c>
      <c r="GL289" s="398" t="str">
        <f t="shared" si="184"/>
        <v/>
      </c>
      <c r="GM289" s="398" t="str">
        <f t="shared" si="185"/>
        <v/>
      </c>
      <c r="GN289" s="398" t="str">
        <f t="shared" si="186"/>
        <v/>
      </c>
      <c r="GO289" s="593" t="str">
        <f t="shared" si="187"/>
        <v/>
      </c>
      <c r="GP289" s="593" t="str">
        <f t="shared" si="188"/>
        <v/>
      </c>
      <c r="GQ289" s="513" t="str">
        <f t="shared" si="189"/>
        <v/>
      </c>
    </row>
    <row r="290" spans="6:199" s="28" customFormat="1" ht="18" customHeight="1">
      <c r="F290" s="773" t="str">
        <f t="shared" si="112"/>
        <v/>
      </c>
      <c r="G290" s="1941"/>
      <c r="H290" s="1942"/>
      <c r="I290" s="1942"/>
      <c r="J290" s="1942"/>
      <c r="K290" s="2057">
        <f t="shared" si="152"/>
        <v>0</v>
      </c>
      <c r="L290" s="2058"/>
      <c r="M290" s="1902"/>
      <c r="N290" s="1903"/>
      <c r="O290" s="1903"/>
      <c r="P290" s="1903"/>
      <c r="Q290" s="1903"/>
      <c r="R290" s="1903"/>
      <c r="S290" s="2059">
        <f t="shared" si="153"/>
        <v>0</v>
      </c>
      <c r="T290" s="2060"/>
      <c r="U290" s="1902"/>
      <c r="V290" s="1903"/>
      <c r="W290" s="1903"/>
      <c r="X290" s="1903"/>
      <c r="Y290" s="1903"/>
      <c r="Z290" s="1903"/>
      <c r="AA290" s="1903"/>
      <c r="AB290" s="1903"/>
      <c r="AC290" s="2061">
        <f t="shared" si="154"/>
        <v>0</v>
      </c>
      <c r="AD290" s="2062"/>
      <c r="AE290" s="1902"/>
      <c r="AF290" s="1903"/>
      <c r="AG290" s="1903"/>
      <c r="AH290" s="1903"/>
      <c r="AI290" s="1903"/>
      <c r="AJ290" s="2061">
        <f t="shared" si="155"/>
        <v>0</v>
      </c>
      <c r="AK290" s="2062"/>
      <c r="AL290" s="1902"/>
      <c r="AM290" s="1903"/>
      <c r="AN290" s="1903"/>
      <c r="AO290" s="1903"/>
      <c r="AP290" s="1903"/>
      <c r="AQ290" s="1903"/>
      <c r="AR290" s="2064">
        <f t="shared" si="156"/>
        <v>0</v>
      </c>
      <c r="AS290" s="2065"/>
      <c r="AT290" s="772" t="str">
        <f t="shared" si="157"/>
        <v/>
      </c>
      <c r="AU290" s="1626" t="str">
        <f t="shared" si="158"/>
        <v/>
      </c>
      <c r="BH290" s="231" t="str">
        <f t="shared" si="190"/>
        <v/>
      </c>
      <c r="BI290" s="69"/>
      <c r="BJ290" s="70"/>
      <c r="BK290" s="231" t="str">
        <f t="shared" si="113"/>
        <v/>
      </c>
      <c r="BL290" s="69"/>
      <c r="BM290" s="70"/>
      <c r="BN290" s="231" t="str">
        <f t="shared" si="114"/>
        <v/>
      </c>
      <c r="BO290" s="69"/>
      <c r="BP290" s="70"/>
      <c r="BR290" s="37" t="str">
        <f t="shared" si="159"/>
        <v/>
      </c>
      <c r="BS290" s="37" t="str">
        <f t="shared" si="159"/>
        <v/>
      </c>
      <c r="BT290" s="37" t="str">
        <f t="shared" si="159"/>
        <v/>
      </c>
      <c r="BU290" s="37" t="str">
        <f t="shared" si="159"/>
        <v/>
      </c>
      <c r="BV290" s="38" t="str">
        <f t="shared" si="160"/>
        <v/>
      </c>
      <c r="BW290" s="88">
        <f t="shared" si="191"/>
        <v>0</v>
      </c>
      <c r="BX290" s="33"/>
      <c r="BY290" s="37" t="str">
        <f t="shared" si="192"/>
        <v/>
      </c>
      <c r="BZ290" s="37" t="str">
        <f t="shared" si="193"/>
        <v/>
      </c>
      <c r="CA290" s="37" t="str">
        <f t="shared" si="194"/>
        <v/>
      </c>
      <c r="CB290" s="37" t="str">
        <f t="shared" si="195"/>
        <v/>
      </c>
      <c r="CC290" s="38" t="str">
        <f t="shared" si="161"/>
        <v/>
      </c>
      <c r="CD290" s="89"/>
      <c r="CE290" s="37" t="str">
        <f t="shared" si="162"/>
        <v/>
      </c>
      <c r="CF290" s="37" t="str">
        <f t="shared" si="162"/>
        <v/>
      </c>
      <c r="CG290" s="37" t="str">
        <f t="shared" si="162"/>
        <v/>
      </c>
      <c r="CH290" s="37" t="str">
        <f t="shared" si="162"/>
        <v/>
      </c>
      <c r="CI290" s="37" t="str">
        <f t="shared" si="162"/>
        <v/>
      </c>
      <c r="CJ290" s="37" t="str">
        <f t="shared" si="162"/>
        <v/>
      </c>
      <c r="CK290" s="38" t="str">
        <f t="shared" si="196"/>
        <v/>
      </c>
      <c r="CL290" s="88">
        <f t="shared" si="197"/>
        <v>0</v>
      </c>
      <c r="CM290" s="33"/>
      <c r="CN290" s="37" t="str">
        <f t="shared" si="198"/>
        <v/>
      </c>
      <c r="CO290" s="37" t="str">
        <f t="shared" si="199"/>
        <v/>
      </c>
      <c r="CP290" s="37" t="str">
        <f t="shared" si="200"/>
        <v/>
      </c>
      <c r="CQ290" s="37" t="str">
        <f t="shared" si="201"/>
        <v/>
      </c>
      <c r="CR290" s="38" t="str">
        <f t="shared" si="163"/>
        <v/>
      </c>
      <c r="CS290" s="35"/>
      <c r="CT290" s="37" t="str">
        <f t="shared" si="164"/>
        <v/>
      </c>
      <c r="CU290" s="37" t="str">
        <f t="shared" si="164"/>
        <v/>
      </c>
      <c r="CV290" s="37" t="str">
        <f t="shared" si="164"/>
        <v/>
      </c>
      <c r="CW290" s="37" t="str">
        <f t="shared" si="164"/>
        <v/>
      </c>
      <c r="CX290" s="37" t="str">
        <f t="shared" si="164"/>
        <v/>
      </c>
      <c r="CY290" s="37" t="str">
        <f t="shared" si="164"/>
        <v/>
      </c>
      <c r="CZ290" s="37" t="str">
        <f t="shared" si="164"/>
        <v/>
      </c>
      <c r="DA290" s="37" t="str">
        <f t="shared" si="164"/>
        <v/>
      </c>
      <c r="DB290" s="38" t="str">
        <f t="shared" si="165"/>
        <v/>
      </c>
      <c r="DC290" s="88">
        <f t="shared" si="118"/>
        <v>0</v>
      </c>
      <c r="DD290" s="33"/>
      <c r="DE290" s="37" t="str">
        <f t="shared" si="119"/>
        <v/>
      </c>
      <c r="DF290" s="37" t="str">
        <f t="shared" si="120"/>
        <v/>
      </c>
      <c r="DG290" s="37" t="str">
        <f t="shared" si="121"/>
        <v/>
      </c>
      <c r="DH290" s="37" t="str">
        <f t="shared" si="122"/>
        <v/>
      </c>
      <c r="DI290" s="38" t="str">
        <f t="shared" si="166"/>
        <v/>
      </c>
      <c r="DJ290" s="33"/>
      <c r="DK290" s="37" t="str">
        <f t="shared" si="167"/>
        <v/>
      </c>
      <c r="DL290" s="37" t="str">
        <f t="shared" si="167"/>
        <v/>
      </c>
      <c r="DM290" s="37" t="str">
        <f t="shared" si="167"/>
        <v/>
      </c>
      <c r="DN290" s="38" t="str">
        <f t="shared" si="202"/>
        <v/>
      </c>
      <c r="DO290" s="88">
        <f t="shared" si="203"/>
        <v>0</v>
      </c>
      <c r="DP290" s="33"/>
      <c r="DQ290" s="37" t="str">
        <f t="shared" si="204"/>
        <v/>
      </c>
      <c r="DR290" s="37" t="str">
        <f t="shared" si="205"/>
        <v/>
      </c>
      <c r="DS290" s="37" t="str">
        <f t="shared" si="206"/>
        <v/>
      </c>
      <c r="DT290" s="37" t="str">
        <f t="shared" si="207"/>
        <v/>
      </c>
      <c r="DU290" s="38" t="str">
        <f t="shared" si="168"/>
        <v/>
      </c>
      <c r="DV290" s="40"/>
      <c r="DW290" s="37" t="str">
        <f t="shared" si="169"/>
        <v/>
      </c>
      <c r="DX290" s="37" t="str">
        <f t="shared" si="169"/>
        <v/>
      </c>
      <c r="DY290" s="38" t="str">
        <f t="shared" si="208"/>
        <v/>
      </c>
      <c r="DZ290" s="88">
        <f t="shared" si="209"/>
        <v>0</v>
      </c>
      <c r="EA290" s="33"/>
      <c r="EB290" s="37" t="str">
        <f t="shared" si="210"/>
        <v/>
      </c>
      <c r="EC290" s="37" t="str">
        <f t="shared" si="211"/>
        <v/>
      </c>
      <c r="ED290" s="37" t="str">
        <f t="shared" si="212"/>
        <v/>
      </c>
      <c r="EE290" s="37" t="str">
        <f t="shared" si="213"/>
        <v/>
      </c>
      <c r="EF290" s="38" t="str">
        <f t="shared" si="170"/>
        <v/>
      </c>
      <c r="EG290" s="40"/>
      <c r="EH290" s="239" t="str">
        <f t="shared" si="124"/>
        <v/>
      </c>
      <c r="EI290" s="239" t="str">
        <f t="shared" si="125"/>
        <v/>
      </c>
      <c r="EJ290" s="239" t="str">
        <f t="shared" si="126"/>
        <v/>
      </c>
      <c r="EK290" s="40"/>
      <c r="EL290" s="397" t="str">
        <f t="shared" si="127"/>
        <v/>
      </c>
      <c r="EM290" s="96" t="str">
        <f t="shared" si="128"/>
        <v/>
      </c>
      <c r="EN290" s="397" t="str">
        <f t="shared" si="129"/>
        <v/>
      </c>
      <c r="EO290" s="397" t="str">
        <f t="shared" si="130"/>
        <v/>
      </c>
      <c r="EP290" s="397" t="str">
        <f t="shared" si="131"/>
        <v/>
      </c>
      <c r="EQ290" s="397" t="str">
        <f t="shared" si="132"/>
        <v/>
      </c>
      <c r="ER290" s="397" t="str">
        <f t="shared" si="133"/>
        <v/>
      </c>
      <c r="ES290" s="401" t="s">
        <v>37</v>
      </c>
      <c r="ET290" s="402">
        <f t="shared" si="134"/>
        <v>1</v>
      </c>
      <c r="EU290" s="346">
        <f t="shared" si="135"/>
        <v>1</v>
      </c>
      <c r="EV290" s="346">
        <f t="shared" si="214"/>
        <v>1</v>
      </c>
      <c r="EW290" s="346">
        <f t="shared" si="215"/>
        <v>1</v>
      </c>
      <c r="EX290" s="346">
        <f t="shared" si="216"/>
        <v>1</v>
      </c>
      <c r="EY290" s="404">
        <f t="shared" si="217"/>
        <v>1</v>
      </c>
      <c r="EZ290" s="404">
        <f t="shared" si="218"/>
        <v>1</v>
      </c>
      <c r="FA290" s="406">
        <f t="shared" si="136"/>
        <v>1</v>
      </c>
      <c r="FB290" s="21"/>
      <c r="FC290" s="402">
        <f t="shared" si="137"/>
        <v>0</v>
      </c>
      <c r="FD290" s="402">
        <f t="shared" si="138"/>
        <v>0</v>
      </c>
      <c r="FE290" s="402">
        <f t="shared" si="139"/>
        <v>0</v>
      </c>
      <c r="FF290" s="402">
        <f t="shared" si="140"/>
        <v>0</v>
      </c>
      <c r="FG290" s="402">
        <f t="shared" si="141"/>
        <v>0</v>
      </c>
      <c r="FH290" s="403">
        <f t="shared" si="219"/>
        <v>0</v>
      </c>
      <c r="FJ290" s="398" t="str">
        <f t="shared" si="142"/>
        <v/>
      </c>
      <c r="FK290" s="398" t="str">
        <f t="shared" si="143"/>
        <v/>
      </c>
      <c r="FL290" s="398" t="str">
        <f t="shared" si="144"/>
        <v/>
      </c>
      <c r="FM290" s="398" t="str">
        <f t="shared" si="145"/>
        <v/>
      </c>
      <c r="FN290" s="398" t="str">
        <f t="shared" si="146"/>
        <v/>
      </c>
      <c r="FO290" s="593" t="str">
        <f>IF(F367="","",'E3 Production de chaleur'!AN254)</f>
        <v/>
      </c>
      <c r="FP290" s="593" t="str">
        <f>IF(F367="","",'E3 Production de chaleur'!AO254)</f>
        <v/>
      </c>
      <c r="FQ290" s="513" t="str">
        <f t="shared" si="147"/>
        <v/>
      </c>
      <c r="FS290" s="445" t="str">
        <f t="shared" si="148"/>
        <v/>
      </c>
      <c r="FT290" s="445" t="str">
        <f t="shared" si="149"/>
        <v/>
      </c>
      <c r="FU290" s="445" t="str">
        <f t="shared" si="171"/>
        <v/>
      </c>
      <c r="FV290" s="445" t="str">
        <f t="shared" si="172"/>
        <v/>
      </c>
      <c r="FW290" s="445" t="str">
        <f t="shared" si="173"/>
        <v/>
      </c>
      <c r="FX290" s="595" t="str">
        <f>'E3 Production de chaleur'!BD254</f>
        <v/>
      </c>
      <c r="FY290" s="595" t="str">
        <f>'E3 Production de chaleur'!BE254</f>
        <v/>
      </c>
      <c r="GA290" s="398" t="str">
        <f t="shared" si="174"/>
        <v/>
      </c>
      <c r="GB290" s="398" t="str">
        <f t="shared" si="175"/>
        <v/>
      </c>
      <c r="GC290" s="398" t="str">
        <f t="shared" si="176"/>
        <v/>
      </c>
      <c r="GD290" s="398" t="str">
        <f t="shared" si="177"/>
        <v/>
      </c>
      <c r="GE290" s="398" t="str">
        <f t="shared" si="178"/>
        <v/>
      </c>
      <c r="GF290" s="593" t="str">
        <f t="shared" si="179"/>
        <v/>
      </c>
      <c r="GG290" s="593" t="str">
        <f t="shared" si="180"/>
        <v/>
      </c>
      <c r="GH290" s="513" t="str">
        <f t="shared" si="181"/>
        <v/>
      </c>
      <c r="GJ290" s="398" t="str">
        <f t="shared" si="182"/>
        <v/>
      </c>
      <c r="GK290" s="398" t="str">
        <f t="shared" si="183"/>
        <v/>
      </c>
      <c r="GL290" s="398" t="str">
        <f t="shared" si="184"/>
        <v/>
      </c>
      <c r="GM290" s="398" t="str">
        <f t="shared" si="185"/>
        <v/>
      </c>
      <c r="GN290" s="398" t="str">
        <f t="shared" si="186"/>
        <v/>
      </c>
      <c r="GO290" s="593" t="str">
        <f t="shared" si="187"/>
        <v/>
      </c>
      <c r="GP290" s="593" t="str">
        <f t="shared" si="188"/>
        <v/>
      </c>
      <c r="GQ290" s="513" t="str">
        <f t="shared" si="189"/>
        <v/>
      </c>
    </row>
    <row r="291" spans="6:199" s="28" customFormat="1" ht="18" customHeight="1">
      <c r="F291" s="771" t="str">
        <f t="shared" si="112"/>
        <v/>
      </c>
      <c r="G291" s="1940"/>
      <c r="H291" s="1905"/>
      <c r="I291" s="1905"/>
      <c r="J291" s="1905"/>
      <c r="K291" s="2057">
        <f t="shared" si="152"/>
        <v>0</v>
      </c>
      <c r="L291" s="2058"/>
      <c r="M291" s="1904"/>
      <c r="N291" s="1905"/>
      <c r="O291" s="1905"/>
      <c r="P291" s="1905"/>
      <c r="Q291" s="1905"/>
      <c r="R291" s="1905"/>
      <c r="S291" s="2059">
        <f t="shared" si="153"/>
        <v>0</v>
      </c>
      <c r="T291" s="2060"/>
      <c r="U291" s="1904"/>
      <c r="V291" s="1905"/>
      <c r="W291" s="1905"/>
      <c r="X291" s="1905"/>
      <c r="Y291" s="1905"/>
      <c r="Z291" s="1905"/>
      <c r="AA291" s="1905"/>
      <c r="AB291" s="1905"/>
      <c r="AC291" s="2061">
        <f t="shared" si="154"/>
        <v>0</v>
      </c>
      <c r="AD291" s="2062"/>
      <c r="AE291" s="1904"/>
      <c r="AF291" s="1905"/>
      <c r="AG291" s="1905"/>
      <c r="AH291" s="1905"/>
      <c r="AI291" s="1905"/>
      <c r="AJ291" s="2061">
        <f t="shared" si="155"/>
        <v>0</v>
      </c>
      <c r="AK291" s="2062"/>
      <c r="AL291" s="1904"/>
      <c r="AM291" s="1905"/>
      <c r="AN291" s="1905"/>
      <c r="AO291" s="1905"/>
      <c r="AP291" s="1905"/>
      <c r="AQ291" s="1905"/>
      <c r="AR291" s="2064">
        <f t="shared" si="156"/>
        <v>0</v>
      </c>
      <c r="AS291" s="2065"/>
      <c r="AT291" s="772" t="str">
        <f t="shared" si="157"/>
        <v/>
      </c>
      <c r="AU291" s="1626" t="str">
        <f t="shared" si="158"/>
        <v/>
      </c>
      <c r="BH291" s="231" t="str">
        <f t="shared" si="190"/>
        <v/>
      </c>
      <c r="BI291" s="69"/>
      <c r="BJ291" s="70"/>
      <c r="BK291" s="231" t="str">
        <f t="shared" si="113"/>
        <v/>
      </c>
      <c r="BL291" s="69"/>
      <c r="BM291" s="70"/>
      <c r="BN291" s="231" t="str">
        <f t="shared" si="114"/>
        <v/>
      </c>
      <c r="BO291" s="69"/>
      <c r="BP291" s="70"/>
      <c r="BR291" s="37" t="str">
        <f t="shared" si="159"/>
        <v/>
      </c>
      <c r="BS291" s="37" t="str">
        <f t="shared" si="159"/>
        <v/>
      </c>
      <c r="BT291" s="37" t="str">
        <f t="shared" si="159"/>
        <v/>
      </c>
      <c r="BU291" s="37" t="str">
        <f t="shared" si="159"/>
        <v/>
      </c>
      <c r="BV291" s="38" t="str">
        <f t="shared" si="160"/>
        <v/>
      </c>
      <c r="BW291" s="88">
        <f t="shared" si="191"/>
        <v>0</v>
      </c>
      <c r="BX291" s="33"/>
      <c r="BY291" s="37" t="str">
        <f t="shared" si="192"/>
        <v/>
      </c>
      <c r="BZ291" s="37" t="str">
        <f t="shared" si="193"/>
        <v/>
      </c>
      <c r="CA291" s="37" t="str">
        <f t="shared" si="194"/>
        <v/>
      </c>
      <c r="CB291" s="37" t="str">
        <f t="shared" si="195"/>
        <v/>
      </c>
      <c r="CC291" s="38" t="str">
        <f t="shared" si="161"/>
        <v/>
      </c>
      <c r="CD291" s="89"/>
      <c r="CE291" s="37" t="str">
        <f t="shared" si="162"/>
        <v/>
      </c>
      <c r="CF291" s="37" t="str">
        <f t="shared" si="162"/>
        <v/>
      </c>
      <c r="CG291" s="37" t="str">
        <f t="shared" si="162"/>
        <v/>
      </c>
      <c r="CH291" s="37" t="str">
        <f t="shared" si="162"/>
        <v/>
      </c>
      <c r="CI291" s="37" t="str">
        <f t="shared" si="162"/>
        <v/>
      </c>
      <c r="CJ291" s="37" t="str">
        <f t="shared" si="162"/>
        <v/>
      </c>
      <c r="CK291" s="38" t="str">
        <f t="shared" si="196"/>
        <v/>
      </c>
      <c r="CL291" s="88">
        <f t="shared" si="197"/>
        <v>0</v>
      </c>
      <c r="CM291" s="33"/>
      <c r="CN291" s="37" t="str">
        <f t="shared" si="198"/>
        <v/>
      </c>
      <c r="CO291" s="37" t="str">
        <f t="shared" si="199"/>
        <v/>
      </c>
      <c r="CP291" s="37" t="str">
        <f t="shared" si="200"/>
        <v/>
      </c>
      <c r="CQ291" s="37" t="str">
        <f t="shared" si="201"/>
        <v/>
      </c>
      <c r="CR291" s="38" t="str">
        <f t="shared" si="163"/>
        <v/>
      </c>
      <c r="CS291" s="35"/>
      <c r="CT291" s="37" t="str">
        <f t="shared" si="164"/>
        <v/>
      </c>
      <c r="CU291" s="37" t="str">
        <f t="shared" si="164"/>
        <v/>
      </c>
      <c r="CV291" s="37" t="str">
        <f t="shared" si="164"/>
        <v/>
      </c>
      <c r="CW291" s="37" t="str">
        <f t="shared" si="164"/>
        <v/>
      </c>
      <c r="CX291" s="37" t="str">
        <f t="shared" si="164"/>
        <v/>
      </c>
      <c r="CY291" s="37" t="str">
        <f t="shared" si="164"/>
        <v/>
      </c>
      <c r="CZ291" s="37" t="str">
        <f t="shared" si="164"/>
        <v/>
      </c>
      <c r="DA291" s="37" t="str">
        <f t="shared" si="164"/>
        <v/>
      </c>
      <c r="DB291" s="38" t="str">
        <f t="shared" si="165"/>
        <v/>
      </c>
      <c r="DC291" s="88">
        <f t="shared" si="118"/>
        <v>0</v>
      </c>
      <c r="DD291" s="33"/>
      <c r="DE291" s="37" t="str">
        <f t="shared" si="119"/>
        <v/>
      </c>
      <c r="DF291" s="37" t="str">
        <f t="shared" si="120"/>
        <v/>
      </c>
      <c r="DG291" s="37" t="str">
        <f t="shared" si="121"/>
        <v/>
      </c>
      <c r="DH291" s="37" t="str">
        <f t="shared" si="122"/>
        <v/>
      </c>
      <c r="DI291" s="38" t="str">
        <f t="shared" si="166"/>
        <v/>
      </c>
      <c r="DJ291" s="33"/>
      <c r="DK291" s="37" t="str">
        <f t="shared" si="167"/>
        <v/>
      </c>
      <c r="DL291" s="37" t="str">
        <f t="shared" si="167"/>
        <v/>
      </c>
      <c r="DM291" s="37" t="str">
        <f t="shared" si="167"/>
        <v/>
      </c>
      <c r="DN291" s="38" t="str">
        <f t="shared" si="202"/>
        <v/>
      </c>
      <c r="DO291" s="88">
        <f t="shared" si="203"/>
        <v>0</v>
      </c>
      <c r="DP291" s="33"/>
      <c r="DQ291" s="37" t="str">
        <f t="shared" si="204"/>
        <v/>
      </c>
      <c r="DR291" s="37" t="str">
        <f t="shared" si="205"/>
        <v/>
      </c>
      <c r="DS291" s="37" t="str">
        <f t="shared" si="206"/>
        <v/>
      </c>
      <c r="DT291" s="37" t="str">
        <f t="shared" si="207"/>
        <v/>
      </c>
      <c r="DU291" s="38" t="str">
        <f t="shared" si="168"/>
        <v/>
      </c>
      <c r="DV291" s="40"/>
      <c r="DW291" s="37" t="str">
        <f t="shared" si="169"/>
        <v/>
      </c>
      <c r="DX291" s="37" t="str">
        <f t="shared" si="169"/>
        <v/>
      </c>
      <c r="DY291" s="38" t="str">
        <f t="shared" si="208"/>
        <v/>
      </c>
      <c r="DZ291" s="88">
        <f t="shared" si="209"/>
        <v>0</v>
      </c>
      <c r="EA291" s="33"/>
      <c r="EB291" s="37" t="str">
        <f t="shared" si="210"/>
        <v/>
      </c>
      <c r="EC291" s="37" t="str">
        <f t="shared" si="211"/>
        <v/>
      </c>
      <c r="ED291" s="37" t="str">
        <f t="shared" si="212"/>
        <v/>
      </c>
      <c r="EE291" s="37" t="str">
        <f t="shared" si="213"/>
        <v/>
      </c>
      <c r="EF291" s="38" t="str">
        <f t="shared" si="170"/>
        <v/>
      </c>
      <c r="EG291" s="40"/>
      <c r="EH291" s="239" t="str">
        <f t="shared" si="124"/>
        <v/>
      </c>
      <c r="EI291" s="239" t="str">
        <f t="shared" si="125"/>
        <v/>
      </c>
      <c r="EJ291" s="239" t="str">
        <f t="shared" si="126"/>
        <v/>
      </c>
      <c r="EK291" s="40"/>
      <c r="EL291" s="397" t="str">
        <f t="shared" si="127"/>
        <v/>
      </c>
      <c r="EM291" s="96" t="str">
        <f t="shared" si="128"/>
        <v/>
      </c>
      <c r="EN291" s="397" t="str">
        <f t="shared" si="129"/>
        <v/>
      </c>
      <c r="EO291" s="397" t="str">
        <f t="shared" si="130"/>
        <v/>
      </c>
      <c r="EP291" s="397" t="str">
        <f t="shared" si="131"/>
        <v/>
      </c>
      <c r="EQ291" s="397" t="str">
        <f t="shared" si="132"/>
        <v/>
      </c>
      <c r="ER291" s="397" t="str">
        <f t="shared" si="133"/>
        <v/>
      </c>
      <c r="ES291" s="401" t="s">
        <v>37</v>
      </c>
      <c r="ET291" s="402">
        <f t="shared" si="134"/>
        <v>1</v>
      </c>
      <c r="EU291" s="346">
        <f t="shared" si="135"/>
        <v>1</v>
      </c>
      <c r="EV291" s="346">
        <f t="shared" si="214"/>
        <v>1</v>
      </c>
      <c r="EW291" s="346">
        <f t="shared" si="215"/>
        <v>1</v>
      </c>
      <c r="EX291" s="346">
        <f t="shared" si="216"/>
        <v>1</v>
      </c>
      <c r="EY291" s="404">
        <f t="shared" si="217"/>
        <v>1</v>
      </c>
      <c r="EZ291" s="404">
        <f t="shared" si="218"/>
        <v>1</v>
      </c>
      <c r="FA291" s="406">
        <f t="shared" si="136"/>
        <v>1</v>
      </c>
      <c r="FB291" s="21"/>
      <c r="FC291" s="402">
        <f t="shared" si="137"/>
        <v>0</v>
      </c>
      <c r="FD291" s="402">
        <f t="shared" si="138"/>
        <v>0</v>
      </c>
      <c r="FE291" s="402">
        <f t="shared" si="139"/>
        <v>0</v>
      </c>
      <c r="FF291" s="402">
        <f t="shared" si="140"/>
        <v>0</v>
      </c>
      <c r="FG291" s="402">
        <f t="shared" si="141"/>
        <v>0</v>
      </c>
      <c r="FH291" s="403">
        <f t="shared" si="219"/>
        <v>0</v>
      </c>
      <c r="FJ291" s="398" t="str">
        <f t="shared" si="142"/>
        <v/>
      </c>
      <c r="FK291" s="398" t="str">
        <f t="shared" si="143"/>
        <v/>
      </c>
      <c r="FL291" s="398" t="str">
        <f t="shared" si="144"/>
        <v/>
      </c>
      <c r="FM291" s="398" t="str">
        <f t="shared" si="145"/>
        <v/>
      </c>
      <c r="FN291" s="398" t="str">
        <f t="shared" si="146"/>
        <v/>
      </c>
      <c r="FO291" s="593" t="str">
        <f>IF(F368="","",'E3 Production de chaleur'!AN255)</f>
        <v/>
      </c>
      <c r="FP291" s="593" t="str">
        <f>IF(F368="","",'E3 Production de chaleur'!AO255)</f>
        <v/>
      </c>
      <c r="FQ291" s="513" t="str">
        <f t="shared" si="147"/>
        <v/>
      </c>
      <c r="FS291" s="445" t="str">
        <f t="shared" si="148"/>
        <v/>
      </c>
      <c r="FT291" s="445" t="str">
        <f t="shared" si="149"/>
        <v/>
      </c>
      <c r="FU291" s="445" t="str">
        <f t="shared" si="171"/>
        <v/>
      </c>
      <c r="FV291" s="445" t="str">
        <f t="shared" si="172"/>
        <v/>
      </c>
      <c r="FW291" s="445" t="str">
        <f t="shared" si="173"/>
        <v/>
      </c>
      <c r="FX291" s="595" t="str">
        <f>'E3 Production de chaleur'!BD255</f>
        <v/>
      </c>
      <c r="FY291" s="595" t="str">
        <f>'E3 Production de chaleur'!BE255</f>
        <v/>
      </c>
      <c r="GA291" s="398" t="str">
        <f t="shared" si="174"/>
        <v/>
      </c>
      <c r="GB291" s="398" t="str">
        <f t="shared" si="175"/>
        <v/>
      </c>
      <c r="GC291" s="398" t="str">
        <f t="shared" si="176"/>
        <v/>
      </c>
      <c r="GD291" s="398" t="str">
        <f t="shared" si="177"/>
        <v/>
      </c>
      <c r="GE291" s="398" t="str">
        <f t="shared" si="178"/>
        <v/>
      </c>
      <c r="GF291" s="593" t="str">
        <f t="shared" si="179"/>
        <v/>
      </c>
      <c r="GG291" s="593" t="str">
        <f t="shared" si="180"/>
        <v/>
      </c>
      <c r="GH291" s="513" t="str">
        <f t="shared" si="181"/>
        <v/>
      </c>
      <c r="GJ291" s="398" t="str">
        <f t="shared" si="182"/>
        <v/>
      </c>
      <c r="GK291" s="398" t="str">
        <f t="shared" si="183"/>
        <v/>
      </c>
      <c r="GL291" s="398" t="str">
        <f t="shared" si="184"/>
        <v/>
      </c>
      <c r="GM291" s="398" t="str">
        <f t="shared" si="185"/>
        <v/>
      </c>
      <c r="GN291" s="398" t="str">
        <f t="shared" si="186"/>
        <v/>
      </c>
      <c r="GO291" s="593" t="str">
        <f t="shared" si="187"/>
        <v/>
      </c>
      <c r="GP291" s="593" t="str">
        <f t="shared" si="188"/>
        <v/>
      </c>
      <c r="GQ291" s="513" t="str">
        <f t="shared" si="189"/>
        <v/>
      </c>
    </row>
    <row r="292" spans="6:199" s="28" customFormat="1" ht="18" customHeight="1">
      <c r="F292" s="773" t="str">
        <f t="shared" si="112"/>
        <v/>
      </c>
      <c r="G292" s="1941"/>
      <c r="H292" s="1942"/>
      <c r="I292" s="1942"/>
      <c r="J292" s="1942"/>
      <c r="K292" s="2057">
        <f t="shared" si="152"/>
        <v>0</v>
      </c>
      <c r="L292" s="2058"/>
      <c r="M292" s="1902"/>
      <c r="N292" s="1903"/>
      <c r="O292" s="1903"/>
      <c r="P292" s="1903"/>
      <c r="Q292" s="1903"/>
      <c r="R292" s="1903"/>
      <c r="S292" s="2059">
        <f t="shared" si="153"/>
        <v>0</v>
      </c>
      <c r="T292" s="2060"/>
      <c r="U292" s="1902"/>
      <c r="V292" s="1903"/>
      <c r="W292" s="1903"/>
      <c r="X292" s="1903"/>
      <c r="Y292" s="1903"/>
      <c r="Z292" s="1903"/>
      <c r="AA292" s="1903"/>
      <c r="AB292" s="1903"/>
      <c r="AC292" s="2061">
        <f t="shared" si="154"/>
        <v>0</v>
      </c>
      <c r="AD292" s="2062"/>
      <c r="AE292" s="1902"/>
      <c r="AF292" s="1903"/>
      <c r="AG292" s="1903"/>
      <c r="AH292" s="1903"/>
      <c r="AI292" s="1903"/>
      <c r="AJ292" s="2061">
        <f t="shared" si="155"/>
        <v>0</v>
      </c>
      <c r="AK292" s="2062"/>
      <c r="AL292" s="1902"/>
      <c r="AM292" s="1903"/>
      <c r="AN292" s="1903"/>
      <c r="AO292" s="1903"/>
      <c r="AP292" s="1903"/>
      <c r="AQ292" s="1903"/>
      <c r="AR292" s="2064">
        <f t="shared" si="156"/>
        <v>0</v>
      </c>
      <c r="AS292" s="2065"/>
      <c r="AT292" s="772" t="str">
        <f t="shared" si="157"/>
        <v/>
      </c>
      <c r="AU292" s="1626" t="str">
        <f t="shared" si="158"/>
        <v/>
      </c>
      <c r="BH292" s="231" t="str">
        <f t="shared" si="190"/>
        <v/>
      </c>
      <c r="BI292" s="69"/>
      <c r="BJ292" s="70"/>
      <c r="BK292" s="231" t="str">
        <f t="shared" si="113"/>
        <v/>
      </c>
      <c r="BL292" s="69"/>
      <c r="BM292" s="70"/>
      <c r="BN292" s="231" t="str">
        <f t="shared" si="114"/>
        <v/>
      </c>
      <c r="BO292" s="69"/>
      <c r="BP292" s="70"/>
      <c r="BR292" s="37" t="str">
        <f t="shared" si="159"/>
        <v/>
      </c>
      <c r="BS292" s="37" t="str">
        <f t="shared" si="159"/>
        <v/>
      </c>
      <c r="BT292" s="37" t="str">
        <f t="shared" si="159"/>
        <v/>
      </c>
      <c r="BU292" s="37" t="str">
        <f t="shared" si="159"/>
        <v/>
      </c>
      <c r="BV292" s="38" t="str">
        <f t="shared" si="160"/>
        <v/>
      </c>
      <c r="BW292" s="88">
        <f t="shared" si="191"/>
        <v>0</v>
      </c>
      <c r="BX292" s="33"/>
      <c r="BY292" s="37" t="str">
        <f t="shared" si="192"/>
        <v/>
      </c>
      <c r="BZ292" s="37" t="str">
        <f t="shared" si="193"/>
        <v/>
      </c>
      <c r="CA292" s="37" t="str">
        <f t="shared" si="194"/>
        <v/>
      </c>
      <c r="CB292" s="37" t="str">
        <f t="shared" si="195"/>
        <v/>
      </c>
      <c r="CC292" s="38" t="str">
        <f t="shared" si="161"/>
        <v/>
      </c>
      <c r="CD292" s="89"/>
      <c r="CE292" s="37" t="str">
        <f t="shared" si="162"/>
        <v/>
      </c>
      <c r="CF292" s="37" t="str">
        <f t="shared" si="162"/>
        <v/>
      </c>
      <c r="CG292" s="37" t="str">
        <f t="shared" si="162"/>
        <v/>
      </c>
      <c r="CH292" s="37" t="str">
        <f t="shared" si="162"/>
        <v/>
      </c>
      <c r="CI292" s="37" t="str">
        <f t="shared" si="162"/>
        <v/>
      </c>
      <c r="CJ292" s="37" t="str">
        <f t="shared" si="162"/>
        <v/>
      </c>
      <c r="CK292" s="38" t="str">
        <f t="shared" si="196"/>
        <v/>
      </c>
      <c r="CL292" s="88">
        <f t="shared" si="197"/>
        <v>0</v>
      </c>
      <c r="CM292" s="33"/>
      <c r="CN292" s="37" t="str">
        <f t="shared" si="198"/>
        <v/>
      </c>
      <c r="CO292" s="37" t="str">
        <f t="shared" si="199"/>
        <v/>
      </c>
      <c r="CP292" s="37" t="str">
        <f t="shared" si="200"/>
        <v/>
      </c>
      <c r="CQ292" s="37" t="str">
        <f t="shared" si="201"/>
        <v/>
      </c>
      <c r="CR292" s="38" t="str">
        <f t="shared" si="163"/>
        <v/>
      </c>
      <c r="CS292" s="35"/>
      <c r="CT292" s="37" t="str">
        <f t="shared" si="164"/>
        <v/>
      </c>
      <c r="CU292" s="37" t="str">
        <f t="shared" si="164"/>
        <v/>
      </c>
      <c r="CV292" s="37" t="str">
        <f t="shared" si="164"/>
        <v/>
      </c>
      <c r="CW292" s="37" t="str">
        <f t="shared" si="164"/>
        <v/>
      </c>
      <c r="CX292" s="37" t="str">
        <f t="shared" si="164"/>
        <v/>
      </c>
      <c r="CY292" s="37" t="str">
        <f t="shared" si="164"/>
        <v/>
      </c>
      <c r="CZ292" s="37" t="str">
        <f t="shared" si="164"/>
        <v/>
      </c>
      <c r="DA292" s="37" t="str">
        <f t="shared" si="164"/>
        <v/>
      </c>
      <c r="DB292" s="38" t="str">
        <f t="shared" si="165"/>
        <v/>
      </c>
      <c r="DC292" s="88">
        <f t="shared" si="118"/>
        <v>0</v>
      </c>
      <c r="DD292" s="33"/>
      <c r="DE292" s="37" t="str">
        <f t="shared" si="119"/>
        <v/>
      </c>
      <c r="DF292" s="37" t="str">
        <f t="shared" si="120"/>
        <v/>
      </c>
      <c r="DG292" s="37" t="str">
        <f t="shared" si="121"/>
        <v/>
      </c>
      <c r="DH292" s="37" t="str">
        <f t="shared" si="122"/>
        <v/>
      </c>
      <c r="DI292" s="38" t="str">
        <f t="shared" si="166"/>
        <v/>
      </c>
      <c r="DJ292" s="33"/>
      <c r="DK292" s="37" t="str">
        <f t="shared" si="167"/>
        <v/>
      </c>
      <c r="DL292" s="37" t="str">
        <f t="shared" si="167"/>
        <v/>
      </c>
      <c r="DM292" s="37" t="str">
        <f t="shared" si="167"/>
        <v/>
      </c>
      <c r="DN292" s="38" t="str">
        <f t="shared" si="202"/>
        <v/>
      </c>
      <c r="DO292" s="88">
        <f t="shared" si="203"/>
        <v>0</v>
      </c>
      <c r="DP292" s="33"/>
      <c r="DQ292" s="37" t="str">
        <f t="shared" si="204"/>
        <v/>
      </c>
      <c r="DR292" s="37" t="str">
        <f t="shared" si="205"/>
        <v/>
      </c>
      <c r="DS292" s="37" t="str">
        <f t="shared" si="206"/>
        <v/>
      </c>
      <c r="DT292" s="37" t="str">
        <f t="shared" si="207"/>
        <v/>
      </c>
      <c r="DU292" s="38" t="str">
        <f t="shared" si="168"/>
        <v/>
      </c>
      <c r="DV292" s="40"/>
      <c r="DW292" s="37" t="str">
        <f t="shared" si="169"/>
        <v/>
      </c>
      <c r="DX292" s="37" t="str">
        <f t="shared" si="169"/>
        <v/>
      </c>
      <c r="DY292" s="38" t="str">
        <f t="shared" si="208"/>
        <v/>
      </c>
      <c r="DZ292" s="88">
        <f t="shared" si="209"/>
        <v>0</v>
      </c>
      <c r="EA292" s="33"/>
      <c r="EB292" s="37" t="str">
        <f t="shared" si="210"/>
        <v/>
      </c>
      <c r="EC292" s="37" t="str">
        <f t="shared" si="211"/>
        <v/>
      </c>
      <c r="ED292" s="37" t="str">
        <f t="shared" si="212"/>
        <v/>
      </c>
      <c r="EE292" s="37" t="str">
        <f t="shared" si="213"/>
        <v/>
      </c>
      <c r="EF292" s="38" t="str">
        <f t="shared" si="170"/>
        <v/>
      </c>
      <c r="EG292" s="40"/>
      <c r="EH292" s="239" t="str">
        <f t="shared" si="124"/>
        <v/>
      </c>
      <c r="EI292" s="239" t="str">
        <f t="shared" si="125"/>
        <v/>
      </c>
      <c r="EJ292" s="239" t="str">
        <f t="shared" si="126"/>
        <v/>
      </c>
      <c r="EK292" s="40"/>
      <c r="EL292" s="397" t="str">
        <f t="shared" si="127"/>
        <v/>
      </c>
      <c r="EM292" s="96" t="str">
        <f t="shared" si="128"/>
        <v/>
      </c>
      <c r="EN292" s="397" t="str">
        <f t="shared" si="129"/>
        <v/>
      </c>
      <c r="EO292" s="397" t="str">
        <f t="shared" si="130"/>
        <v/>
      </c>
      <c r="EP292" s="397" t="str">
        <f t="shared" si="131"/>
        <v/>
      </c>
      <c r="EQ292" s="397" t="str">
        <f t="shared" si="132"/>
        <v/>
      </c>
      <c r="ER292" s="397" t="str">
        <f t="shared" si="133"/>
        <v/>
      </c>
      <c r="ES292" s="401" t="s">
        <v>37</v>
      </c>
      <c r="ET292" s="402">
        <f t="shared" si="134"/>
        <v>1</v>
      </c>
      <c r="EU292" s="346">
        <f t="shared" si="135"/>
        <v>1</v>
      </c>
      <c r="EV292" s="346">
        <f t="shared" si="214"/>
        <v>1</v>
      </c>
      <c r="EW292" s="346">
        <f t="shared" si="215"/>
        <v>1</v>
      </c>
      <c r="EX292" s="346">
        <f t="shared" si="216"/>
        <v>1</v>
      </c>
      <c r="EY292" s="404">
        <f t="shared" si="217"/>
        <v>1</v>
      </c>
      <c r="EZ292" s="404">
        <f t="shared" si="218"/>
        <v>1</v>
      </c>
      <c r="FA292" s="406">
        <f t="shared" si="136"/>
        <v>1</v>
      </c>
      <c r="FB292" s="21"/>
      <c r="FC292" s="402">
        <f t="shared" si="137"/>
        <v>0</v>
      </c>
      <c r="FD292" s="402">
        <f t="shared" si="138"/>
        <v>0</v>
      </c>
      <c r="FE292" s="402">
        <f t="shared" si="139"/>
        <v>0</v>
      </c>
      <c r="FF292" s="402">
        <f t="shared" si="140"/>
        <v>0</v>
      </c>
      <c r="FG292" s="402">
        <f t="shared" si="141"/>
        <v>0</v>
      </c>
      <c r="FH292" s="403">
        <f t="shared" si="219"/>
        <v>0</v>
      </c>
      <c r="FJ292" s="398" t="str">
        <f t="shared" si="142"/>
        <v/>
      </c>
      <c r="FK292" s="398" t="str">
        <f t="shared" si="143"/>
        <v/>
      </c>
      <c r="FL292" s="398" t="str">
        <f t="shared" si="144"/>
        <v/>
      </c>
      <c r="FM292" s="398" t="str">
        <f t="shared" si="145"/>
        <v/>
      </c>
      <c r="FN292" s="398" t="str">
        <f t="shared" si="146"/>
        <v/>
      </c>
      <c r="FO292" s="593" t="str">
        <f>IF(F369="","",'E3 Production de chaleur'!AN256)</f>
        <v/>
      </c>
      <c r="FP292" s="593" t="str">
        <f>IF(F369="","",'E3 Production de chaleur'!AO256)</f>
        <v/>
      </c>
      <c r="FQ292" s="513" t="str">
        <f t="shared" si="147"/>
        <v/>
      </c>
      <c r="FS292" s="445" t="str">
        <f t="shared" si="148"/>
        <v/>
      </c>
      <c r="FT292" s="445" t="str">
        <f t="shared" si="149"/>
        <v/>
      </c>
      <c r="FU292" s="445" t="str">
        <f t="shared" si="171"/>
        <v/>
      </c>
      <c r="FV292" s="445" t="str">
        <f t="shared" si="172"/>
        <v/>
      </c>
      <c r="FW292" s="445" t="str">
        <f t="shared" si="173"/>
        <v/>
      </c>
      <c r="FX292" s="595" t="str">
        <f>'E3 Production de chaleur'!BD256</f>
        <v/>
      </c>
      <c r="FY292" s="595" t="str">
        <f>'E3 Production de chaleur'!BE256</f>
        <v/>
      </c>
      <c r="GA292" s="398" t="str">
        <f t="shared" si="174"/>
        <v/>
      </c>
      <c r="GB292" s="398" t="str">
        <f t="shared" si="175"/>
        <v/>
      </c>
      <c r="GC292" s="398" t="str">
        <f t="shared" si="176"/>
        <v/>
      </c>
      <c r="GD292" s="398" t="str">
        <f t="shared" si="177"/>
        <v/>
      </c>
      <c r="GE292" s="398" t="str">
        <f t="shared" si="178"/>
        <v/>
      </c>
      <c r="GF292" s="593" t="str">
        <f t="shared" si="179"/>
        <v/>
      </c>
      <c r="GG292" s="593" t="str">
        <f t="shared" si="180"/>
        <v/>
      </c>
      <c r="GH292" s="513" t="str">
        <f t="shared" si="181"/>
        <v/>
      </c>
      <c r="GJ292" s="398" t="str">
        <f t="shared" si="182"/>
        <v/>
      </c>
      <c r="GK292" s="398" t="str">
        <f t="shared" si="183"/>
        <v/>
      </c>
      <c r="GL292" s="398" t="str">
        <f t="shared" si="184"/>
        <v/>
      </c>
      <c r="GM292" s="398" t="str">
        <f t="shared" si="185"/>
        <v/>
      </c>
      <c r="GN292" s="398" t="str">
        <f t="shared" si="186"/>
        <v/>
      </c>
      <c r="GO292" s="593" t="str">
        <f t="shared" si="187"/>
        <v/>
      </c>
      <c r="GP292" s="593" t="str">
        <f t="shared" si="188"/>
        <v/>
      </c>
      <c r="GQ292" s="513" t="str">
        <f t="shared" si="189"/>
        <v/>
      </c>
    </row>
    <row r="293" spans="6:199" s="28" customFormat="1" ht="18" customHeight="1">
      <c r="F293" s="771" t="str">
        <f t="shared" si="112"/>
        <v/>
      </c>
      <c r="G293" s="1940"/>
      <c r="H293" s="1905"/>
      <c r="I293" s="1905"/>
      <c r="J293" s="1905"/>
      <c r="K293" s="2057">
        <f t="shared" si="152"/>
        <v>0</v>
      </c>
      <c r="L293" s="2058"/>
      <c r="M293" s="1904"/>
      <c r="N293" s="1905"/>
      <c r="O293" s="1905"/>
      <c r="P293" s="1905"/>
      <c r="Q293" s="1905"/>
      <c r="R293" s="1905"/>
      <c r="S293" s="2059">
        <f t="shared" si="153"/>
        <v>0</v>
      </c>
      <c r="T293" s="2060"/>
      <c r="U293" s="1904"/>
      <c r="V293" s="1905"/>
      <c r="W293" s="1905"/>
      <c r="X293" s="1905"/>
      <c r="Y293" s="1905"/>
      <c r="Z293" s="1905"/>
      <c r="AA293" s="1905"/>
      <c r="AB293" s="1905"/>
      <c r="AC293" s="2061">
        <f t="shared" si="154"/>
        <v>0</v>
      </c>
      <c r="AD293" s="2062"/>
      <c r="AE293" s="1904"/>
      <c r="AF293" s="1905"/>
      <c r="AG293" s="1905"/>
      <c r="AH293" s="1905"/>
      <c r="AI293" s="1905"/>
      <c r="AJ293" s="2061">
        <f t="shared" si="155"/>
        <v>0</v>
      </c>
      <c r="AK293" s="2062"/>
      <c r="AL293" s="1904"/>
      <c r="AM293" s="1905"/>
      <c r="AN293" s="1905"/>
      <c r="AO293" s="1905"/>
      <c r="AP293" s="1905"/>
      <c r="AQ293" s="1905"/>
      <c r="AR293" s="2064">
        <f t="shared" si="156"/>
        <v>0</v>
      </c>
      <c r="AS293" s="2065"/>
      <c r="AT293" s="772" t="str">
        <f t="shared" si="157"/>
        <v/>
      </c>
      <c r="AU293" s="1626" t="str">
        <f t="shared" si="158"/>
        <v/>
      </c>
      <c r="BH293" s="231" t="str">
        <f t="shared" si="190"/>
        <v/>
      </c>
      <c r="BI293" s="69"/>
      <c r="BJ293" s="70"/>
      <c r="BK293" s="231" t="str">
        <f t="shared" si="113"/>
        <v/>
      </c>
      <c r="BL293" s="69"/>
      <c r="BM293" s="70"/>
      <c r="BN293" s="231" t="str">
        <f t="shared" si="114"/>
        <v/>
      </c>
      <c r="BO293" s="69"/>
      <c r="BP293" s="70"/>
      <c r="BR293" s="37" t="str">
        <f t="shared" si="159"/>
        <v/>
      </c>
      <c r="BS293" s="37" t="str">
        <f t="shared" si="159"/>
        <v/>
      </c>
      <c r="BT293" s="37" t="str">
        <f t="shared" si="159"/>
        <v/>
      </c>
      <c r="BU293" s="37" t="str">
        <f t="shared" si="159"/>
        <v/>
      </c>
      <c r="BV293" s="38" t="str">
        <f t="shared" si="160"/>
        <v/>
      </c>
      <c r="BW293" s="88">
        <f t="shared" si="191"/>
        <v>0</v>
      </c>
      <c r="BX293" s="33"/>
      <c r="BY293" s="37" t="str">
        <f t="shared" si="192"/>
        <v/>
      </c>
      <c r="BZ293" s="37" t="str">
        <f t="shared" si="193"/>
        <v/>
      </c>
      <c r="CA293" s="37" t="str">
        <f t="shared" si="194"/>
        <v/>
      </c>
      <c r="CB293" s="37" t="str">
        <f t="shared" si="195"/>
        <v/>
      </c>
      <c r="CC293" s="38" t="str">
        <f t="shared" si="161"/>
        <v/>
      </c>
      <c r="CD293" s="89"/>
      <c r="CE293" s="37" t="str">
        <f t="shared" si="162"/>
        <v/>
      </c>
      <c r="CF293" s="37" t="str">
        <f t="shared" si="162"/>
        <v/>
      </c>
      <c r="CG293" s="37" t="str">
        <f t="shared" si="162"/>
        <v/>
      </c>
      <c r="CH293" s="37" t="str">
        <f t="shared" si="162"/>
        <v/>
      </c>
      <c r="CI293" s="37" t="str">
        <f t="shared" si="162"/>
        <v/>
      </c>
      <c r="CJ293" s="37" t="str">
        <f t="shared" si="162"/>
        <v/>
      </c>
      <c r="CK293" s="38" t="str">
        <f t="shared" si="196"/>
        <v/>
      </c>
      <c r="CL293" s="88">
        <f t="shared" si="197"/>
        <v>0</v>
      </c>
      <c r="CM293" s="33"/>
      <c r="CN293" s="37" t="str">
        <f t="shared" si="198"/>
        <v/>
      </c>
      <c r="CO293" s="37" t="str">
        <f t="shared" si="199"/>
        <v/>
      </c>
      <c r="CP293" s="37" t="str">
        <f t="shared" si="200"/>
        <v/>
      </c>
      <c r="CQ293" s="37" t="str">
        <f t="shared" si="201"/>
        <v/>
      </c>
      <c r="CR293" s="38" t="str">
        <f t="shared" si="163"/>
        <v/>
      </c>
      <c r="CS293" s="35"/>
      <c r="CT293" s="37" t="str">
        <f t="shared" si="164"/>
        <v/>
      </c>
      <c r="CU293" s="37" t="str">
        <f t="shared" si="164"/>
        <v/>
      </c>
      <c r="CV293" s="37" t="str">
        <f t="shared" si="164"/>
        <v/>
      </c>
      <c r="CW293" s="37" t="str">
        <f t="shared" si="164"/>
        <v/>
      </c>
      <c r="CX293" s="37" t="str">
        <f t="shared" si="164"/>
        <v/>
      </c>
      <c r="CY293" s="37" t="str">
        <f t="shared" si="164"/>
        <v/>
      </c>
      <c r="CZ293" s="37" t="str">
        <f t="shared" si="164"/>
        <v/>
      </c>
      <c r="DA293" s="37" t="str">
        <f t="shared" si="164"/>
        <v/>
      </c>
      <c r="DB293" s="38" t="str">
        <f t="shared" si="165"/>
        <v/>
      </c>
      <c r="DC293" s="88">
        <f t="shared" si="118"/>
        <v>0</v>
      </c>
      <c r="DD293" s="33"/>
      <c r="DE293" s="37" t="str">
        <f t="shared" si="119"/>
        <v/>
      </c>
      <c r="DF293" s="37" t="str">
        <f t="shared" si="120"/>
        <v/>
      </c>
      <c r="DG293" s="37" t="str">
        <f t="shared" si="121"/>
        <v/>
      </c>
      <c r="DH293" s="37" t="str">
        <f t="shared" si="122"/>
        <v/>
      </c>
      <c r="DI293" s="38" t="str">
        <f t="shared" si="166"/>
        <v/>
      </c>
      <c r="DJ293" s="33"/>
      <c r="DK293" s="37" t="str">
        <f t="shared" si="167"/>
        <v/>
      </c>
      <c r="DL293" s="37" t="str">
        <f t="shared" si="167"/>
        <v/>
      </c>
      <c r="DM293" s="37" t="str">
        <f t="shared" si="167"/>
        <v/>
      </c>
      <c r="DN293" s="38" t="str">
        <f t="shared" si="202"/>
        <v/>
      </c>
      <c r="DO293" s="88">
        <f t="shared" si="203"/>
        <v>0</v>
      </c>
      <c r="DP293" s="33"/>
      <c r="DQ293" s="37" t="str">
        <f t="shared" si="204"/>
        <v/>
      </c>
      <c r="DR293" s="37" t="str">
        <f t="shared" si="205"/>
        <v/>
      </c>
      <c r="DS293" s="37" t="str">
        <f t="shared" si="206"/>
        <v/>
      </c>
      <c r="DT293" s="37" t="str">
        <f t="shared" si="207"/>
        <v/>
      </c>
      <c r="DU293" s="38" t="str">
        <f t="shared" si="168"/>
        <v/>
      </c>
      <c r="DV293" s="40"/>
      <c r="DW293" s="37" t="str">
        <f t="shared" si="169"/>
        <v/>
      </c>
      <c r="DX293" s="37" t="str">
        <f t="shared" si="169"/>
        <v/>
      </c>
      <c r="DY293" s="38" t="str">
        <f t="shared" si="208"/>
        <v/>
      </c>
      <c r="DZ293" s="88">
        <f t="shared" si="209"/>
        <v>0</v>
      </c>
      <c r="EA293" s="33"/>
      <c r="EB293" s="37" t="str">
        <f t="shared" si="210"/>
        <v/>
      </c>
      <c r="EC293" s="37" t="str">
        <f t="shared" si="211"/>
        <v/>
      </c>
      <c r="ED293" s="37" t="str">
        <f t="shared" si="212"/>
        <v/>
      </c>
      <c r="EE293" s="37" t="str">
        <f t="shared" si="213"/>
        <v/>
      </c>
      <c r="EF293" s="38" t="str">
        <f t="shared" si="170"/>
        <v/>
      </c>
      <c r="EG293" s="40"/>
      <c r="EH293" s="239" t="str">
        <f t="shared" si="124"/>
        <v/>
      </c>
      <c r="EI293" s="239" t="str">
        <f t="shared" si="125"/>
        <v/>
      </c>
      <c r="EJ293" s="239" t="str">
        <f t="shared" si="126"/>
        <v/>
      </c>
      <c r="EK293" s="40"/>
      <c r="EL293" s="397" t="str">
        <f t="shared" si="127"/>
        <v/>
      </c>
      <c r="EM293" s="96" t="str">
        <f t="shared" si="128"/>
        <v/>
      </c>
      <c r="EN293" s="397" t="str">
        <f t="shared" si="129"/>
        <v/>
      </c>
      <c r="EO293" s="397" t="str">
        <f t="shared" si="130"/>
        <v/>
      </c>
      <c r="EP293" s="397" t="str">
        <f t="shared" si="131"/>
        <v/>
      </c>
      <c r="EQ293" s="397" t="str">
        <f t="shared" si="132"/>
        <v/>
      </c>
      <c r="ER293" s="397" t="str">
        <f t="shared" si="133"/>
        <v/>
      </c>
      <c r="ES293" s="401" t="s">
        <v>37</v>
      </c>
      <c r="ET293" s="402">
        <f t="shared" si="134"/>
        <v>1</v>
      </c>
      <c r="EU293" s="346">
        <f t="shared" si="135"/>
        <v>1</v>
      </c>
      <c r="EV293" s="346">
        <f t="shared" si="214"/>
        <v>1</v>
      </c>
      <c r="EW293" s="346">
        <f t="shared" si="215"/>
        <v>1</v>
      </c>
      <c r="EX293" s="346">
        <f t="shared" si="216"/>
        <v>1</v>
      </c>
      <c r="EY293" s="404">
        <f t="shared" si="217"/>
        <v>1</v>
      </c>
      <c r="EZ293" s="404">
        <f t="shared" si="218"/>
        <v>1</v>
      </c>
      <c r="FA293" s="406">
        <f t="shared" si="136"/>
        <v>1</v>
      </c>
      <c r="FB293" s="21"/>
      <c r="FC293" s="402">
        <f t="shared" si="137"/>
        <v>0</v>
      </c>
      <c r="FD293" s="402">
        <f t="shared" si="138"/>
        <v>0</v>
      </c>
      <c r="FE293" s="402">
        <f t="shared" si="139"/>
        <v>0</v>
      </c>
      <c r="FF293" s="402">
        <f t="shared" si="140"/>
        <v>0</v>
      </c>
      <c r="FG293" s="402">
        <f t="shared" si="141"/>
        <v>0</v>
      </c>
      <c r="FH293" s="403">
        <f t="shared" si="219"/>
        <v>0</v>
      </c>
      <c r="FJ293" s="398" t="str">
        <f t="shared" si="142"/>
        <v/>
      </c>
      <c r="FK293" s="398" t="str">
        <f t="shared" si="143"/>
        <v/>
      </c>
      <c r="FL293" s="398" t="str">
        <f t="shared" si="144"/>
        <v/>
      </c>
      <c r="FM293" s="398" t="str">
        <f t="shared" si="145"/>
        <v/>
      </c>
      <c r="FN293" s="398" t="str">
        <f t="shared" si="146"/>
        <v/>
      </c>
      <c r="FO293" s="593" t="str">
        <f>IF(F370="","",'E3 Production de chaleur'!AN257)</f>
        <v/>
      </c>
      <c r="FP293" s="593" t="str">
        <f>IF(F370="","",'E3 Production de chaleur'!AO257)</f>
        <v/>
      </c>
      <c r="FQ293" s="513" t="str">
        <f t="shared" si="147"/>
        <v/>
      </c>
      <c r="FS293" s="445" t="str">
        <f t="shared" si="148"/>
        <v/>
      </c>
      <c r="FT293" s="445" t="str">
        <f t="shared" si="149"/>
        <v/>
      </c>
      <c r="FU293" s="445" t="str">
        <f t="shared" si="171"/>
        <v/>
      </c>
      <c r="FV293" s="445" t="str">
        <f t="shared" si="172"/>
        <v/>
      </c>
      <c r="FW293" s="445" t="str">
        <f t="shared" si="173"/>
        <v/>
      </c>
      <c r="FX293" s="595" t="str">
        <f>'E3 Production de chaleur'!BD257</f>
        <v/>
      </c>
      <c r="FY293" s="595" t="str">
        <f>'E3 Production de chaleur'!BE257</f>
        <v/>
      </c>
      <c r="GA293" s="398" t="str">
        <f t="shared" si="174"/>
        <v/>
      </c>
      <c r="GB293" s="398" t="str">
        <f t="shared" si="175"/>
        <v/>
      </c>
      <c r="GC293" s="398" t="str">
        <f t="shared" si="176"/>
        <v/>
      </c>
      <c r="GD293" s="398" t="str">
        <f t="shared" si="177"/>
        <v/>
      </c>
      <c r="GE293" s="398" t="str">
        <f t="shared" si="178"/>
        <v/>
      </c>
      <c r="GF293" s="593" t="str">
        <f t="shared" si="179"/>
        <v/>
      </c>
      <c r="GG293" s="593" t="str">
        <f t="shared" si="180"/>
        <v/>
      </c>
      <c r="GH293" s="513" t="str">
        <f t="shared" si="181"/>
        <v/>
      </c>
      <c r="GJ293" s="398" t="str">
        <f t="shared" si="182"/>
        <v/>
      </c>
      <c r="GK293" s="398" t="str">
        <f t="shared" si="183"/>
        <v/>
      </c>
      <c r="GL293" s="398" t="str">
        <f t="shared" si="184"/>
        <v/>
      </c>
      <c r="GM293" s="398" t="str">
        <f t="shared" si="185"/>
        <v/>
      </c>
      <c r="GN293" s="398" t="str">
        <f t="shared" si="186"/>
        <v/>
      </c>
      <c r="GO293" s="593" t="str">
        <f t="shared" si="187"/>
        <v/>
      </c>
      <c r="GP293" s="593" t="str">
        <f t="shared" si="188"/>
        <v/>
      </c>
      <c r="GQ293" s="513" t="str">
        <f t="shared" si="189"/>
        <v/>
      </c>
    </row>
    <row r="294" spans="6:199" s="28" customFormat="1" ht="18" customHeight="1">
      <c r="F294" s="773" t="str">
        <f t="shared" si="112"/>
        <v/>
      </c>
      <c r="G294" s="1941"/>
      <c r="H294" s="1942"/>
      <c r="I294" s="1942"/>
      <c r="J294" s="1942"/>
      <c r="K294" s="2057">
        <f t="shared" si="152"/>
        <v>0</v>
      </c>
      <c r="L294" s="2058"/>
      <c r="M294" s="1902"/>
      <c r="N294" s="1903"/>
      <c r="O294" s="1903"/>
      <c r="P294" s="1903"/>
      <c r="Q294" s="1903"/>
      <c r="R294" s="1903"/>
      <c r="S294" s="2059">
        <f t="shared" si="153"/>
        <v>0</v>
      </c>
      <c r="T294" s="2060"/>
      <c r="U294" s="1902"/>
      <c r="V294" s="1903"/>
      <c r="W294" s="1903"/>
      <c r="X294" s="1903"/>
      <c r="Y294" s="1903"/>
      <c r="Z294" s="1903"/>
      <c r="AA294" s="1903"/>
      <c r="AB294" s="1903"/>
      <c r="AC294" s="2061">
        <f t="shared" si="154"/>
        <v>0</v>
      </c>
      <c r="AD294" s="2062"/>
      <c r="AE294" s="1902"/>
      <c r="AF294" s="1903"/>
      <c r="AG294" s="1903"/>
      <c r="AH294" s="1903"/>
      <c r="AI294" s="1903"/>
      <c r="AJ294" s="2061">
        <f t="shared" si="155"/>
        <v>0</v>
      </c>
      <c r="AK294" s="2062"/>
      <c r="AL294" s="1902"/>
      <c r="AM294" s="1903"/>
      <c r="AN294" s="1903"/>
      <c r="AO294" s="1903"/>
      <c r="AP294" s="1903"/>
      <c r="AQ294" s="1903"/>
      <c r="AR294" s="2064">
        <f t="shared" si="156"/>
        <v>0</v>
      </c>
      <c r="AS294" s="2065"/>
      <c r="AT294" s="772" t="str">
        <f t="shared" si="157"/>
        <v/>
      </c>
      <c r="AU294" s="1626" t="str">
        <f t="shared" si="158"/>
        <v/>
      </c>
      <c r="BH294" s="231" t="str">
        <f t="shared" si="190"/>
        <v/>
      </c>
      <c r="BI294" s="69"/>
      <c r="BJ294" s="70"/>
      <c r="BK294" s="231" t="str">
        <f t="shared" si="113"/>
        <v/>
      </c>
      <c r="BL294" s="69"/>
      <c r="BM294" s="70"/>
      <c r="BN294" s="231" t="str">
        <f t="shared" si="114"/>
        <v/>
      </c>
      <c r="BO294" s="69"/>
      <c r="BP294" s="70"/>
      <c r="BR294" s="37" t="str">
        <f t="shared" si="159"/>
        <v/>
      </c>
      <c r="BS294" s="37" t="str">
        <f t="shared" si="159"/>
        <v/>
      </c>
      <c r="BT294" s="37" t="str">
        <f t="shared" si="159"/>
        <v/>
      </c>
      <c r="BU294" s="37" t="str">
        <f t="shared" si="159"/>
        <v/>
      </c>
      <c r="BV294" s="38" t="str">
        <f t="shared" si="160"/>
        <v/>
      </c>
      <c r="BW294" s="88">
        <f t="shared" si="191"/>
        <v>0</v>
      </c>
      <c r="BX294" s="33"/>
      <c r="BY294" s="37" t="str">
        <f t="shared" si="192"/>
        <v/>
      </c>
      <c r="BZ294" s="37" t="str">
        <f t="shared" si="193"/>
        <v/>
      </c>
      <c r="CA294" s="37" t="str">
        <f t="shared" si="194"/>
        <v/>
      </c>
      <c r="CB294" s="37" t="str">
        <f t="shared" si="195"/>
        <v/>
      </c>
      <c r="CC294" s="38" t="str">
        <f t="shared" si="161"/>
        <v/>
      </c>
      <c r="CD294" s="89"/>
      <c r="CE294" s="37" t="str">
        <f t="shared" si="162"/>
        <v/>
      </c>
      <c r="CF294" s="37" t="str">
        <f t="shared" si="162"/>
        <v/>
      </c>
      <c r="CG294" s="37" t="str">
        <f t="shared" si="162"/>
        <v/>
      </c>
      <c r="CH294" s="37" t="str">
        <f t="shared" si="162"/>
        <v/>
      </c>
      <c r="CI294" s="37" t="str">
        <f t="shared" si="162"/>
        <v/>
      </c>
      <c r="CJ294" s="37" t="str">
        <f t="shared" si="162"/>
        <v/>
      </c>
      <c r="CK294" s="38" t="str">
        <f t="shared" si="196"/>
        <v/>
      </c>
      <c r="CL294" s="88">
        <f t="shared" si="197"/>
        <v>0</v>
      </c>
      <c r="CM294" s="33"/>
      <c r="CN294" s="37" t="str">
        <f t="shared" si="198"/>
        <v/>
      </c>
      <c r="CO294" s="37" t="str">
        <f t="shared" si="199"/>
        <v/>
      </c>
      <c r="CP294" s="37" t="str">
        <f t="shared" si="200"/>
        <v/>
      </c>
      <c r="CQ294" s="37" t="str">
        <f t="shared" si="201"/>
        <v/>
      </c>
      <c r="CR294" s="38" t="str">
        <f t="shared" si="163"/>
        <v/>
      </c>
      <c r="CS294" s="35"/>
      <c r="CT294" s="37" t="str">
        <f t="shared" si="164"/>
        <v/>
      </c>
      <c r="CU294" s="37" t="str">
        <f t="shared" si="164"/>
        <v/>
      </c>
      <c r="CV294" s="37" t="str">
        <f t="shared" si="164"/>
        <v/>
      </c>
      <c r="CW294" s="37" t="str">
        <f t="shared" si="164"/>
        <v/>
      </c>
      <c r="CX294" s="37" t="str">
        <f t="shared" si="164"/>
        <v/>
      </c>
      <c r="CY294" s="37" t="str">
        <f t="shared" si="164"/>
        <v/>
      </c>
      <c r="CZ294" s="37" t="str">
        <f t="shared" si="164"/>
        <v/>
      </c>
      <c r="DA294" s="37" t="str">
        <f t="shared" si="164"/>
        <v/>
      </c>
      <c r="DB294" s="38" t="str">
        <f t="shared" si="165"/>
        <v/>
      </c>
      <c r="DC294" s="88">
        <f t="shared" si="118"/>
        <v>0</v>
      </c>
      <c r="DD294" s="33"/>
      <c r="DE294" s="37" t="str">
        <f t="shared" si="119"/>
        <v/>
      </c>
      <c r="DF294" s="37" t="str">
        <f t="shared" si="120"/>
        <v/>
      </c>
      <c r="DG294" s="37" t="str">
        <f t="shared" si="121"/>
        <v/>
      </c>
      <c r="DH294" s="37" t="str">
        <f t="shared" si="122"/>
        <v/>
      </c>
      <c r="DI294" s="38" t="str">
        <f t="shared" si="166"/>
        <v/>
      </c>
      <c r="DJ294" s="33"/>
      <c r="DK294" s="37" t="str">
        <f t="shared" si="167"/>
        <v/>
      </c>
      <c r="DL294" s="37" t="str">
        <f t="shared" si="167"/>
        <v/>
      </c>
      <c r="DM294" s="37" t="str">
        <f t="shared" si="167"/>
        <v/>
      </c>
      <c r="DN294" s="38" t="str">
        <f t="shared" si="202"/>
        <v/>
      </c>
      <c r="DO294" s="88">
        <f t="shared" si="203"/>
        <v>0</v>
      </c>
      <c r="DP294" s="33"/>
      <c r="DQ294" s="37" t="str">
        <f t="shared" si="204"/>
        <v/>
      </c>
      <c r="DR294" s="37" t="str">
        <f t="shared" si="205"/>
        <v/>
      </c>
      <c r="DS294" s="37" t="str">
        <f t="shared" si="206"/>
        <v/>
      </c>
      <c r="DT294" s="37" t="str">
        <f t="shared" si="207"/>
        <v/>
      </c>
      <c r="DU294" s="38" t="str">
        <f t="shared" si="168"/>
        <v/>
      </c>
      <c r="DV294" s="40"/>
      <c r="DW294" s="37" t="str">
        <f t="shared" si="169"/>
        <v/>
      </c>
      <c r="DX294" s="37" t="str">
        <f t="shared" si="169"/>
        <v/>
      </c>
      <c r="DY294" s="38" t="str">
        <f t="shared" si="208"/>
        <v/>
      </c>
      <c r="DZ294" s="88">
        <f t="shared" si="209"/>
        <v>0</v>
      </c>
      <c r="EA294" s="33"/>
      <c r="EB294" s="37" t="str">
        <f t="shared" si="210"/>
        <v/>
      </c>
      <c r="EC294" s="37" t="str">
        <f t="shared" si="211"/>
        <v/>
      </c>
      <c r="ED294" s="37" t="str">
        <f t="shared" si="212"/>
        <v/>
      </c>
      <c r="EE294" s="37" t="str">
        <f t="shared" si="213"/>
        <v/>
      </c>
      <c r="EF294" s="38" t="str">
        <f t="shared" si="170"/>
        <v/>
      </c>
      <c r="EG294" s="40"/>
      <c r="EH294" s="239" t="str">
        <f t="shared" si="124"/>
        <v/>
      </c>
      <c r="EI294" s="239" t="str">
        <f t="shared" si="125"/>
        <v/>
      </c>
      <c r="EJ294" s="239" t="str">
        <f t="shared" si="126"/>
        <v/>
      </c>
      <c r="EK294" s="40"/>
      <c r="EL294" s="397" t="str">
        <f t="shared" si="127"/>
        <v/>
      </c>
      <c r="EM294" s="96" t="str">
        <f t="shared" si="128"/>
        <v/>
      </c>
      <c r="EN294" s="397" t="str">
        <f t="shared" si="129"/>
        <v/>
      </c>
      <c r="EO294" s="397" t="str">
        <f t="shared" si="130"/>
        <v/>
      </c>
      <c r="EP294" s="397" t="str">
        <f t="shared" si="131"/>
        <v/>
      </c>
      <c r="EQ294" s="397" t="str">
        <f t="shared" si="132"/>
        <v/>
      </c>
      <c r="ER294" s="397" t="str">
        <f t="shared" si="133"/>
        <v/>
      </c>
      <c r="ES294" s="401" t="s">
        <v>37</v>
      </c>
      <c r="ET294" s="402">
        <f t="shared" si="134"/>
        <v>1</v>
      </c>
      <c r="EU294" s="346">
        <f t="shared" si="135"/>
        <v>1</v>
      </c>
      <c r="EV294" s="346">
        <f t="shared" si="214"/>
        <v>1</v>
      </c>
      <c r="EW294" s="346">
        <f t="shared" si="215"/>
        <v>1</v>
      </c>
      <c r="EX294" s="346">
        <f t="shared" si="216"/>
        <v>1</v>
      </c>
      <c r="EY294" s="404">
        <f t="shared" si="217"/>
        <v>1</v>
      </c>
      <c r="EZ294" s="404">
        <f t="shared" si="218"/>
        <v>1</v>
      </c>
      <c r="FA294" s="406">
        <f t="shared" si="136"/>
        <v>1</v>
      </c>
      <c r="FB294" s="21"/>
      <c r="FC294" s="402">
        <f t="shared" si="137"/>
        <v>0</v>
      </c>
      <c r="FD294" s="402">
        <f t="shared" si="138"/>
        <v>0</v>
      </c>
      <c r="FE294" s="402">
        <f t="shared" si="139"/>
        <v>0</v>
      </c>
      <c r="FF294" s="402">
        <f t="shared" si="140"/>
        <v>0</v>
      </c>
      <c r="FG294" s="402">
        <f t="shared" si="141"/>
        <v>0</v>
      </c>
      <c r="FH294" s="403">
        <f t="shared" si="219"/>
        <v>0</v>
      </c>
      <c r="FJ294" s="398" t="str">
        <f t="shared" si="142"/>
        <v/>
      </c>
      <c r="FK294" s="398" t="str">
        <f t="shared" si="143"/>
        <v/>
      </c>
      <c r="FL294" s="398" t="str">
        <f t="shared" si="144"/>
        <v/>
      </c>
      <c r="FM294" s="398" t="str">
        <f t="shared" si="145"/>
        <v/>
      </c>
      <c r="FN294" s="398" t="str">
        <f t="shared" si="146"/>
        <v/>
      </c>
      <c r="FO294" s="593" t="str">
        <f>IF(F371="","",'E3 Production de chaleur'!AN258)</f>
        <v/>
      </c>
      <c r="FP294" s="593" t="str">
        <f>IF(F371="","",'E3 Production de chaleur'!AO258)</f>
        <v/>
      </c>
      <c r="FQ294" s="513" t="str">
        <f t="shared" si="147"/>
        <v/>
      </c>
      <c r="FS294" s="445" t="str">
        <f t="shared" si="148"/>
        <v/>
      </c>
      <c r="FT294" s="445" t="str">
        <f t="shared" si="149"/>
        <v/>
      </c>
      <c r="FU294" s="445" t="str">
        <f t="shared" si="171"/>
        <v/>
      </c>
      <c r="FV294" s="445" t="str">
        <f t="shared" si="172"/>
        <v/>
      </c>
      <c r="FW294" s="445" t="str">
        <f t="shared" si="173"/>
        <v/>
      </c>
      <c r="FX294" s="595" t="str">
        <f>'E3 Production de chaleur'!BD258</f>
        <v/>
      </c>
      <c r="FY294" s="595" t="str">
        <f>'E3 Production de chaleur'!BE258</f>
        <v/>
      </c>
      <c r="GA294" s="398" t="str">
        <f t="shared" si="174"/>
        <v/>
      </c>
      <c r="GB294" s="398" t="str">
        <f t="shared" si="175"/>
        <v/>
      </c>
      <c r="GC294" s="398" t="str">
        <f t="shared" si="176"/>
        <v/>
      </c>
      <c r="GD294" s="398" t="str">
        <f t="shared" si="177"/>
        <v/>
      </c>
      <c r="GE294" s="398" t="str">
        <f t="shared" si="178"/>
        <v/>
      </c>
      <c r="GF294" s="593" t="str">
        <f t="shared" si="179"/>
        <v/>
      </c>
      <c r="GG294" s="593" t="str">
        <f t="shared" si="180"/>
        <v/>
      </c>
      <c r="GH294" s="513" t="str">
        <f t="shared" si="181"/>
        <v/>
      </c>
      <c r="GJ294" s="398" t="str">
        <f t="shared" si="182"/>
        <v/>
      </c>
      <c r="GK294" s="398" t="str">
        <f t="shared" si="183"/>
        <v/>
      </c>
      <c r="GL294" s="398" t="str">
        <f t="shared" si="184"/>
        <v/>
      </c>
      <c r="GM294" s="398" t="str">
        <f t="shared" si="185"/>
        <v/>
      </c>
      <c r="GN294" s="398" t="str">
        <f t="shared" si="186"/>
        <v/>
      </c>
      <c r="GO294" s="593" t="str">
        <f t="shared" si="187"/>
        <v/>
      </c>
      <c r="GP294" s="593" t="str">
        <f t="shared" si="188"/>
        <v/>
      </c>
      <c r="GQ294" s="513" t="str">
        <f t="shared" si="189"/>
        <v/>
      </c>
    </row>
    <row r="295" spans="6:199" s="28" customFormat="1" ht="18" customHeight="1">
      <c r="F295" s="771" t="str">
        <f t="shared" si="112"/>
        <v/>
      </c>
      <c r="G295" s="1940"/>
      <c r="H295" s="1905"/>
      <c r="I295" s="1905"/>
      <c r="J295" s="1905"/>
      <c r="K295" s="2057">
        <f t="shared" si="152"/>
        <v>0</v>
      </c>
      <c r="L295" s="2058"/>
      <c r="M295" s="1904"/>
      <c r="N295" s="1905"/>
      <c r="O295" s="1905"/>
      <c r="P295" s="1905"/>
      <c r="Q295" s="1905"/>
      <c r="R295" s="1905"/>
      <c r="S295" s="2059">
        <f t="shared" si="153"/>
        <v>0</v>
      </c>
      <c r="T295" s="2060"/>
      <c r="U295" s="1904"/>
      <c r="V295" s="1905"/>
      <c r="W295" s="1905"/>
      <c r="X295" s="1905"/>
      <c r="Y295" s="1905"/>
      <c r="Z295" s="1905"/>
      <c r="AA295" s="1905"/>
      <c r="AB295" s="1905"/>
      <c r="AC295" s="2061">
        <f t="shared" si="154"/>
        <v>0</v>
      </c>
      <c r="AD295" s="2062"/>
      <c r="AE295" s="1904"/>
      <c r="AF295" s="1905"/>
      <c r="AG295" s="1905"/>
      <c r="AH295" s="1905"/>
      <c r="AI295" s="1905"/>
      <c r="AJ295" s="2061">
        <f t="shared" si="155"/>
        <v>0</v>
      </c>
      <c r="AK295" s="2062"/>
      <c r="AL295" s="1904"/>
      <c r="AM295" s="1905"/>
      <c r="AN295" s="1905"/>
      <c r="AO295" s="1905"/>
      <c r="AP295" s="1905"/>
      <c r="AQ295" s="1905"/>
      <c r="AR295" s="2064">
        <f t="shared" si="156"/>
        <v>0</v>
      </c>
      <c r="AS295" s="2065"/>
      <c r="AT295" s="772" t="str">
        <f t="shared" si="157"/>
        <v/>
      </c>
      <c r="AU295" s="1626" t="str">
        <f t="shared" si="158"/>
        <v/>
      </c>
      <c r="BH295" s="231" t="str">
        <f t="shared" si="190"/>
        <v/>
      </c>
      <c r="BI295" s="69"/>
      <c r="BJ295" s="70"/>
      <c r="BK295" s="231" t="str">
        <f t="shared" si="113"/>
        <v/>
      </c>
      <c r="BL295" s="69"/>
      <c r="BM295" s="70"/>
      <c r="BN295" s="231" t="str">
        <f t="shared" si="114"/>
        <v/>
      </c>
      <c r="BO295" s="69"/>
      <c r="BP295" s="70"/>
      <c r="BR295" s="37" t="str">
        <f t="shared" si="159"/>
        <v/>
      </c>
      <c r="BS295" s="37" t="str">
        <f t="shared" si="159"/>
        <v/>
      </c>
      <c r="BT295" s="37" t="str">
        <f t="shared" si="159"/>
        <v/>
      </c>
      <c r="BU295" s="37" t="str">
        <f t="shared" si="159"/>
        <v/>
      </c>
      <c r="BV295" s="38" t="str">
        <f t="shared" si="160"/>
        <v/>
      </c>
      <c r="BW295" s="88">
        <f t="shared" si="191"/>
        <v>0</v>
      </c>
      <c r="BX295" s="33"/>
      <c r="BY295" s="37" t="str">
        <f t="shared" si="192"/>
        <v/>
      </c>
      <c r="BZ295" s="37" t="str">
        <f t="shared" si="193"/>
        <v/>
      </c>
      <c r="CA295" s="37" t="str">
        <f t="shared" si="194"/>
        <v/>
      </c>
      <c r="CB295" s="37" t="str">
        <f t="shared" si="195"/>
        <v/>
      </c>
      <c r="CC295" s="38" t="str">
        <f t="shared" si="161"/>
        <v/>
      </c>
      <c r="CD295" s="89"/>
      <c r="CE295" s="37" t="str">
        <f t="shared" si="162"/>
        <v/>
      </c>
      <c r="CF295" s="37" t="str">
        <f t="shared" si="162"/>
        <v/>
      </c>
      <c r="CG295" s="37" t="str">
        <f t="shared" si="162"/>
        <v/>
      </c>
      <c r="CH295" s="37" t="str">
        <f t="shared" si="162"/>
        <v/>
      </c>
      <c r="CI295" s="37" t="str">
        <f t="shared" si="162"/>
        <v/>
      </c>
      <c r="CJ295" s="37" t="str">
        <f t="shared" si="162"/>
        <v/>
      </c>
      <c r="CK295" s="38" t="str">
        <f t="shared" si="196"/>
        <v/>
      </c>
      <c r="CL295" s="88">
        <f t="shared" si="197"/>
        <v>0</v>
      </c>
      <c r="CM295" s="33"/>
      <c r="CN295" s="37" t="str">
        <f t="shared" si="198"/>
        <v/>
      </c>
      <c r="CO295" s="37" t="str">
        <f t="shared" si="199"/>
        <v/>
      </c>
      <c r="CP295" s="37" t="str">
        <f t="shared" si="200"/>
        <v/>
      </c>
      <c r="CQ295" s="37" t="str">
        <f t="shared" si="201"/>
        <v/>
      </c>
      <c r="CR295" s="38" t="str">
        <f t="shared" si="163"/>
        <v/>
      </c>
      <c r="CS295" s="35"/>
      <c r="CT295" s="37" t="str">
        <f t="shared" si="164"/>
        <v/>
      </c>
      <c r="CU295" s="37" t="str">
        <f t="shared" si="164"/>
        <v/>
      </c>
      <c r="CV295" s="37" t="str">
        <f t="shared" si="164"/>
        <v/>
      </c>
      <c r="CW295" s="37" t="str">
        <f t="shared" si="164"/>
        <v/>
      </c>
      <c r="CX295" s="37" t="str">
        <f t="shared" si="164"/>
        <v/>
      </c>
      <c r="CY295" s="37" t="str">
        <f t="shared" si="164"/>
        <v/>
      </c>
      <c r="CZ295" s="37" t="str">
        <f t="shared" si="164"/>
        <v/>
      </c>
      <c r="DA295" s="37" t="str">
        <f t="shared" si="164"/>
        <v/>
      </c>
      <c r="DB295" s="38" t="str">
        <f t="shared" si="165"/>
        <v/>
      </c>
      <c r="DC295" s="88">
        <f t="shared" si="118"/>
        <v>0</v>
      </c>
      <c r="DD295" s="33"/>
      <c r="DE295" s="37" t="str">
        <f t="shared" si="119"/>
        <v/>
      </c>
      <c r="DF295" s="37" t="str">
        <f t="shared" si="120"/>
        <v/>
      </c>
      <c r="DG295" s="37" t="str">
        <f t="shared" si="121"/>
        <v/>
      </c>
      <c r="DH295" s="37" t="str">
        <f t="shared" si="122"/>
        <v/>
      </c>
      <c r="DI295" s="38" t="str">
        <f t="shared" si="166"/>
        <v/>
      </c>
      <c r="DJ295" s="33"/>
      <c r="DK295" s="37" t="str">
        <f t="shared" si="167"/>
        <v/>
      </c>
      <c r="DL295" s="37" t="str">
        <f t="shared" si="167"/>
        <v/>
      </c>
      <c r="DM295" s="37" t="str">
        <f t="shared" si="167"/>
        <v/>
      </c>
      <c r="DN295" s="38" t="str">
        <f t="shared" si="202"/>
        <v/>
      </c>
      <c r="DO295" s="88">
        <f t="shared" si="203"/>
        <v>0</v>
      </c>
      <c r="DP295" s="33"/>
      <c r="DQ295" s="37" t="str">
        <f t="shared" si="204"/>
        <v/>
      </c>
      <c r="DR295" s="37" t="str">
        <f t="shared" si="205"/>
        <v/>
      </c>
      <c r="DS295" s="37" t="str">
        <f t="shared" si="206"/>
        <v/>
      </c>
      <c r="DT295" s="37" t="str">
        <f t="shared" si="207"/>
        <v/>
      </c>
      <c r="DU295" s="38" t="str">
        <f t="shared" si="168"/>
        <v/>
      </c>
      <c r="DV295" s="40"/>
      <c r="DW295" s="37" t="str">
        <f t="shared" si="169"/>
        <v/>
      </c>
      <c r="DX295" s="37" t="str">
        <f t="shared" si="169"/>
        <v/>
      </c>
      <c r="DY295" s="38" t="str">
        <f t="shared" si="208"/>
        <v/>
      </c>
      <c r="DZ295" s="88">
        <f t="shared" si="209"/>
        <v>0</v>
      </c>
      <c r="EA295" s="33"/>
      <c r="EB295" s="37" t="str">
        <f t="shared" si="210"/>
        <v/>
      </c>
      <c r="EC295" s="37" t="str">
        <f t="shared" si="211"/>
        <v/>
      </c>
      <c r="ED295" s="37" t="str">
        <f t="shared" si="212"/>
        <v/>
      </c>
      <c r="EE295" s="37" t="str">
        <f t="shared" si="213"/>
        <v/>
      </c>
      <c r="EF295" s="38" t="str">
        <f t="shared" si="170"/>
        <v/>
      </c>
      <c r="EG295" s="40"/>
      <c r="EH295" s="239" t="str">
        <f t="shared" si="124"/>
        <v/>
      </c>
      <c r="EI295" s="239" t="str">
        <f t="shared" si="125"/>
        <v/>
      </c>
      <c r="EJ295" s="239" t="str">
        <f t="shared" si="126"/>
        <v/>
      </c>
      <c r="EK295" s="40"/>
      <c r="EL295" s="397" t="str">
        <f t="shared" si="127"/>
        <v/>
      </c>
      <c r="EM295" s="96" t="str">
        <f t="shared" si="128"/>
        <v/>
      </c>
      <c r="EN295" s="397" t="str">
        <f t="shared" si="129"/>
        <v/>
      </c>
      <c r="EO295" s="397" t="str">
        <f t="shared" si="130"/>
        <v/>
      </c>
      <c r="EP295" s="397" t="str">
        <f t="shared" si="131"/>
        <v/>
      </c>
      <c r="EQ295" s="397" t="str">
        <f t="shared" si="132"/>
        <v/>
      </c>
      <c r="ER295" s="397" t="str">
        <f t="shared" si="133"/>
        <v/>
      </c>
      <c r="ES295" s="401" t="s">
        <v>37</v>
      </c>
      <c r="ET295" s="402">
        <f t="shared" si="134"/>
        <v>1</v>
      </c>
      <c r="EU295" s="346">
        <f t="shared" si="135"/>
        <v>1</v>
      </c>
      <c r="EV295" s="346">
        <f t="shared" si="214"/>
        <v>1</v>
      </c>
      <c r="EW295" s="346">
        <f t="shared" si="215"/>
        <v>1</v>
      </c>
      <c r="EX295" s="346">
        <f t="shared" si="216"/>
        <v>1</v>
      </c>
      <c r="EY295" s="404">
        <f t="shared" si="217"/>
        <v>1</v>
      </c>
      <c r="EZ295" s="404">
        <f t="shared" si="218"/>
        <v>1</v>
      </c>
      <c r="FA295" s="406">
        <f t="shared" si="136"/>
        <v>1</v>
      </c>
      <c r="FB295" s="21"/>
      <c r="FC295" s="402">
        <f t="shared" si="137"/>
        <v>0</v>
      </c>
      <c r="FD295" s="402">
        <f t="shared" si="138"/>
        <v>0</v>
      </c>
      <c r="FE295" s="402">
        <f t="shared" si="139"/>
        <v>0</v>
      </c>
      <c r="FF295" s="402">
        <f t="shared" si="140"/>
        <v>0</v>
      </c>
      <c r="FG295" s="402">
        <f t="shared" si="141"/>
        <v>0</v>
      </c>
      <c r="FH295" s="403">
        <f t="shared" si="219"/>
        <v>0</v>
      </c>
      <c r="FJ295" s="398" t="str">
        <f t="shared" si="142"/>
        <v/>
      </c>
      <c r="FK295" s="398" t="str">
        <f t="shared" si="143"/>
        <v/>
      </c>
      <c r="FL295" s="398" t="str">
        <f t="shared" si="144"/>
        <v/>
      </c>
      <c r="FM295" s="398" t="str">
        <f t="shared" si="145"/>
        <v/>
      </c>
      <c r="FN295" s="398" t="str">
        <f t="shared" si="146"/>
        <v/>
      </c>
      <c r="FO295" s="593" t="str">
        <f>IF(F372="","",'E3 Production de chaleur'!AN259)</f>
        <v/>
      </c>
      <c r="FP295" s="593" t="str">
        <f>IF(F372="","",'E3 Production de chaleur'!AO259)</f>
        <v/>
      </c>
      <c r="FQ295" s="513" t="str">
        <f t="shared" si="147"/>
        <v/>
      </c>
      <c r="FS295" s="445" t="str">
        <f t="shared" si="148"/>
        <v/>
      </c>
      <c r="FT295" s="445" t="str">
        <f t="shared" si="149"/>
        <v/>
      </c>
      <c r="FU295" s="445" t="str">
        <f t="shared" si="171"/>
        <v/>
      </c>
      <c r="FV295" s="445" t="str">
        <f t="shared" si="172"/>
        <v/>
      </c>
      <c r="FW295" s="445" t="str">
        <f t="shared" si="173"/>
        <v/>
      </c>
      <c r="FX295" s="595" t="str">
        <f>'E3 Production de chaleur'!BD259</f>
        <v/>
      </c>
      <c r="FY295" s="595" t="str">
        <f>'E3 Production de chaleur'!BE259</f>
        <v/>
      </c>
      <c r="GA295" s="398" t="str">
        <f t="shared" si="174"/>
        <v/>
      </c>
      <c r="GB295" s="398" t="str">
        <f t="shared" si="175"/>
        <v/>
      </c>
      <c r="GC295" s="398" t="str">
        <f t="shared" si="176"/>
        <v/>
      </c>
      <c r="GD295" s="398" t="str">
        <f t="shared" si="177"/>
        <v/>
      </c>
      <c r="GE295" s="398" t="str">
        <f t="shared" si="178"/>
        <v/>
      </c>
      <c r="GF295" s="593" t="str">
        <f t="shared" si="179"/>
        <v/>
      </c>
      <c r="GG295" s="593" t="str">
        <f t="shared" si="180"/>
        <v/>
      </c>
      <c r="GH295" s="513" t="str">
        <f t="shared" si="181"/>
        <v/>
      </c>
      <c r="GJ295" s="398" t="str">
        <f t="shared" si="182"/>
        <v/>
      </c>
      <c r="GK295" s="398" t="str">
        <f t="shared" si="183"/>
        <v/>
      </c>
      <c r="GL295" s="398" t="str">
        <f t="shared" si="184"/>
        <v/>
      </c>
      <c r="GM295" s="398" t="str">
        <f t="shared" si="185"/>
        <v/>
      </c>
      <c r="GN295" s="398" t="str">
        <f t="shared" si="186"/>
        <v/>
      </c>
      <c r="GO295" s="593" t="str">
        <f t="shared" si="187"/>
        <v/>
      </c>
      <c r="GP295" s="593" t="str">
        <f t="shared" si="188"/>
        <v/>
      </c>
      <c r="GQ295" s="513" t="str">
        <f t="shared" si="189"/>
        <v/>
      </c>
    </row>
    <row r="296" spans="6:199" s="28" customFormat="1" ht="18" customHeight="1">
      <c r="F296" s="773" t="str">
        <f t="shared" si="112"/>
        <v/>
      </c>
      <c r="G296" s="1941"/>
      <c r="H296" s="1942"/>
      <c r="I296" s="1942"/>
      <c r="J296" s="1942"/>
      <c r="K296" s="2057">
        <f t="shared" si="152"/>
        <v>0</v>
      </c>
      <c r="L296" s="2058"/>
      <c r="M296" s="1902"/>
      <c r="N296" s="1903"/>
      <c r="O296" s="1903"/>
      <c r="P296" s="1903"/>
      <c r="Q296" s="1903"/>
      <c r="R296" s="1903"/>
      <c r="S296" s="2059">
        <f t="shared" si="153"/>
        <v>0</v>
      </c>
      <c r="T296" s="2060"/>
      <c r="U296" s="1902"/>
      <c r="V296" s="1903"/>
      <c r="W296" s="1903"/>
      <c r="X296" s="1903"/>
      <c r="Y296" s="1903"/>
      <c r="Z296" s="1903"/>
      <c r="AA296" s="1903"/>
      <c r="AB296" s="1903"/>
      <c r="AC296" s="2061">
        <f t="shared" si="154"/>
        <v>0</v>
      </c>
      <c r="AD296" s="2062"/>
      <c r="AE296" s="1902"/>
      <c r="AF296" s="1903"/>
      <c r="AG296" s="1903"/>
      <c r="AH296" s="1903"/>
      <c r="AI296" s="1903"/>
      <c r="AJ296" s="2061">
        <f t="shared" si="155"/>
        <v>0</v>
      </c>
      <c r="AK296" s="2062"/>
      <c r="AL296" s="1902"/>
      <c r="AM296" s="1903"/>
      <c r="AN296" s="1903"/>
      <c r="AO296" s="1903"/>
      <c r="AP296" s="1903"/>
      <c r="AQ296" s="1903"/>
      <c r="AR296" s="2064">
        <f t="shared" si="156"/>
        <v>0</v>
      </c>
      <c r="AS296" s="2065"/>
      <c r="AT296" s="772" t="str">
        <f t="shared" si="157"/>
        <v/>
      </c>
      <c r="AU296" s="1626" t="str">
        <f t="shared" si="158"/>
        <v/>
      </c>
      <c r="BH296" s="231" t="str">
        <f t="shared" si="190"/>
        <v/>
      </c>
      <c r="BI296" s="69"/>
      <c r="BJ296" s="70"/>
      <c r="BK296" s="231" t="str">
        <f t="shared" si="113"/>
        <v/>
      </c>
      <c r="BL296" s="69"/>
      <c r="BM296" s="70"/>
      <c r="BN296" s="231" t="str">
        <f t="shared" si="114"/>
        <v/>
      </c>
      <c r="BO296" s="69"/>
      <c r="BP296" s="70"/>
      <c r="BR296" s="37" t="str">
        <f t="shared" si="159"/>
        <v/>
      </c>
      <c r="BS296" s="37" t="str">
        <f t="shared" si="159"/>
        <v/>
      </c>
      <c r="BT296" s="37" t="str">
        <f t="shared" si="159"/>
        <v/>
      </c>
      <c r="BU296" s="37" t="str">
        <f t="shared" si="159"/>
        <v/>
      </c>
      <c r="BV296" s="38" t="str">
        <f t="shared" si="160"/>
        <v/>
      </c>
      <c r="BW296" s="88">
        <f t="shared" si="191"/>
        <v>0</v>
      </c>
      <c r="BX296" s="33"/>
      <c r="BY296" s="37" t="str">
        <f t="shared" si="192"/>
        <v/>
      </c>
      <c r="BZ296" s="37" t="str">
        <f t="shared" si="193"/>
        <v/>
      </c>
      <c r="CA296" s="37" t="str">
        <f t="shared" si="194"/>
        <v/>
      </c>
      <c r="CB296" s="37" t="str">
        <f t="shared" si="195"/>
        <v/>
      </c>
      <c r="CC296" s="38" t="str">
        <f t="shared" si="161"/>
        <v/>
      </c>
      <c r="CD296" s="89"/>
      <c r="CE296" s="37" t="str">
        <f t="shared" si="162"/>
        <v/>
      </c>
      <c r="CF296" s="37" t="str">
        <f t="shared" si="162"/>
        <v/>
      </c>
      <c r="CG296" s="37" t="str">
        <f t="shared" si="162"/>
        <v/>
      </c>
      <c r="CH296" s="37" t="str">
        <f t="shared" si="162"/>
        <v/>
      </c>
      <c r="CI296" s="37" t="str">
        <f t="shared" si="162"/>
        <v/>
      </c>
      <c r="CJ296" s="37" t="str">
        <f t="shared" si="162"/>
        <v/>
      </c>
      <c r="CK296" s="38" t="str">
        <f t="shared" si="196"/>
        <v/>
      </c>
      <c r="CL296" s="88">
        <f t="shared" si="197"/>
        <v>0</v>
      </c>
      <c r="CM296" s="33"/>
      <c r="CN296" s="37" t="str">
        <f t="shared" si="198"/>
        <v/>
      </c>
      <c r="CO296" s="37" t="str">
        <f t="shared" si="199"/>
        <v/>
      </c>
      <c r="CP296" s="37" t="str">
        <f t="shared" si="200"/>
        <v/>
      </c>
      <c r="CQ296" s="37" t="str">
        <f t="shared" si="201"/>
        <v/>
      </c>
      <c r="CR296" s="38" t="str">
        <f t="shared" si="163"/>
        <v/>
      </c>
      <c r="CS296" s="35"/>
      <c r="CT296" s="37" t="str">
        <f t="shared" si="164"/>
        <v/>
      </c>
      <c r="CU296" s="37" t="str">
        <f t="shared" si="164"/>
        <v/>
      </c>
      <c r="CV296" s="37" t="str">
        <f t="shared" si="164"/>
        <v/>
      </c>
      <c r="CW296" s="37" t="str">
        <f t="shared" si="164"/>
        <v/>
      </c>
      <c r="CX296" s="37" t="str">
        <f t="shared" si="164"/>
        <v/>
      </c>
      <c r="CY296" s="37" t="str">
        <f t="shared" si="164"/>
        <v/>
      </c>
      <c r="CZ296" s="37" t="str">
        <f t="shared" si="164"/>
        <v/>
      </c>
      <c r="DA296" s="37" t="str">
        <f t="shared" si="164"/>
        <v/>
      </c>
      <c r="DB296" s="38" t="str">
        <f t="shared" si="165"/>
        <v/>
      </c>
      <c r="DC296" s="88">
        <f t="shared" si="118"/>
        <v>0</v>
      </c>
      <c r="DD296" s="33"/>
      <c r="DE296" s="37" t="str">
        <f t="shared" si="119"/>
        <v/>
      </c>
      <c r="DF296" s="37" t="str">
        <f t="shared" si="120"/>
        <v/>
      </c>
      <c r="DG296" s="37" t="str">
        <f t="shared" si="121"/>
        <v/>
      </c>
      <c r="DH296" s="37" t="str">
        <f t="shared" si="122"/>
        <v/>
      </c>
      <c r="DI296" s="38" t="str">
        <f t="shared" si="166"/>
        <v/>
      </c>
      <c r="DJ296" s="33"/>
      <c r="DK296" s="37" t="str">
        <f t="shared" si="167"/>
        <v/>
      </c>
      <c r="DL296" s="37" t="str">
        <f t="shared" si="167"/>
        <v/>
      </c>
      <c r="DM296" s="37" t="str">
        <f t="shared" si="167"/>
        <v/>
      </c>
      <c r="DN296" s="38" t="str">
        <f t="shared" si="202"/>
        <v/>
      </c>
      <c r="DO296" s="88">
        <f t="shared" si="203"/>
        <v>0</v>
      </c>
      <c r="DP296" s="33"/>
      <c r="DQ296" s="37" t="str">
        <f t="shared" si="204"/>
        <v/>
      </c>
      <c r="DR296" s="37" t="str">
        <f t="shared" si="205"/>
        <v/>
      </c>
      <c r="DS296" s="37" t="str">
        <f t="shared" si="206"/>
        <v/>
      </c>
      <c r="DT296" s="37" t="str">
        <f t="shared" si="207"/>
        <v/>
      </c>
      <c r="DU296" s="38" t="str">
        <f t="shared" si="168"/>
        <v/>
      </c>
      <c r="DV296" s="40"/>
      <c r="DW296" s="37" t="str">
        <f t="shared" si="169"/>
        <v/>
      </c>
      <c r="DX296" s="37" t="str">
        <f t="shared" si="169"/>
        <v/>
      </c>
      <c r="DY296" s="38" t="str">
        <f t="shared" si="208"/>
        <v/>
      </c>
      <c r="DZ296" s="88">
        <f t="shared" si="209"/>
        <v>0</v>
      </c>
      <c r="EA296" s="33"/>
      <c r="EB296" s="37" t="str">
        <f t="shared" si="210"/>
        <v/>
      </c>
      <c r="EC296" s="37" t="str">
        <f t="shared" si="211"/>
        <v/>
      </c>
      <c r="ED296" s="37" t="str">
        <f t="shared" si="212"/>
        <v/>
      </c>
      <c r="EE296" s="37" t="str">
        <f t="shared" si="213"/>
        <v/>
      </c>
      <c r="EF296" s="38" t="str">
        <f t="shared" si="170"/>
        <v/>
      </c>
      <c r="EG296" s="40"/>
      <c r="EH296" s="239" t="str">
        <f t="shared" si="124"/>
        <v/>
      </c>
      <c r="EI296" s="239" t="str">
        <f t="shared" si="125"/>
        <v/>
      </c>
      <c r="EJ296" s="239" t="str">
        <f t="shared" si="126"/>
        <v/>
      </c>
      <c r="EK296" s="40"/>
      <c r="EL296" s="397" t="str">
        <f t="shared" si="127"/>
        <v/>
      </c>
      <c r="EM296" s="96" t="str">
        <f t="shared" si="128"/>
        <v/>
      </c>
      <c r="EN296" s="397" t="str">
        <f t="shared" si="129"/>
        <v/>
      </c>
      <c r="EO296" s="397" t="str">
        <f t="shared" si="130"/>
        <v/>
      </c>
      <c r="EP296" s="397" t="str">
        <f t="shared" si="131"/>
        <v/>
      </c>
      <c r="EQ296" s="397" t="str">
        <f t="shared" si="132"/>
        <v/>
      </c>
      <c r="ER296" s="397" t="str">
        <f t="shared" si="133"/>
        <v/>
      </c>
      <c r="ES296" s="401" t="s">
        <v>37</v>
      </c>
      <c r="ET296" s="402">
        <f t="shared" si="134"/>
        <v>1</v>
      </c>
      <c r="EU296" s="346">
        <f t="shared" si="135"/>
        <v>1</v>
      </c>
      <c r="EV296" s="346">
        <f t="shared" si="214"/>
        <v>1</v>
      </c>
      <c r="EW296" s="346">
        <f t="shared" si="215"/>
        <v>1</v>
      </c>
      <c r="EX296" s="346">
        <f t="shared" si="216"/>
        <v>1</v>
      </c>
      <c r="EY296" s="404">
        <f t="shared" si="217"/>
        <v>1</v>
      </c>
      <c r="EZ296" s="404">
        <f t="shared" si="218"/>
        <v>1</v>
      </c>
      <c r="FA296" s="406">
        <f t="shared" si="136"/>
        <v>1</v>
      </c>
      <c r="FB296" s="21"/>
      <c r="FC296" s="402">
        <f t="shared" si="137"/>
        <v>0</v>
      </c>
      <c r="FD296" s="402">
        <f t="shared" si="138"/>
        <v>0</v>
      </c>
      <c r="FE296" s="402">
        <f t="shared" si="139"/>
        <v>0</v>
      </c>
      <c r="FF296" s="402">
        <f t="shared" si="140"/>
        <v>0</v>
      </c>
      <c r="FG296" s="402">
        <f t="shared" si="141"/>
        <v>0</v>
      </c>
      <c r="FH296" s="403">
        <f t="shared" si="219"/>
        <v>0</v>
      </c>
      <c r="FJ296" s="398" t="str">
        <f t="shared" si="142"/>
        <v/>
      </c>
      <c r="FK296" s="398" t="str">
        <f t="shared" si="143"/>
        <v/>
      </c>
      <c r="FL296" s="398" t="str">
        <f t="shared" si="144"/>
        <v/>
      </c>
      <c r="FM296" s="398" t="str">
        <f t="shared" si="145"/>
        <v/>
      </c>
      <c r="FN296" s="398" t="str">
        <f t="shared" si="146"/>
        <v/>
      </c>
      <c r="FO296" s="593" t="str">
        <f>IF(F373="","",'E3 Production de chaleur'!AN260)</f>
        <v/>
      </c>
      <c r="FP296" s="593" t="str">
        <f>IF(F373="","",'E3 Production de chaleur'!AO260)</f>
        <v/>
      </c>
      <c r="FQ296" s="513" t="str">
        <f t="shared" si="147"/>
        <v/>
      </c>
      <c r="FS296" s="445" t="str">
        <f t="shared" si="148"/>
        <v/>
      </c>
      <c r="FT296" s="445" t="str">
        <f t="shared" si="149"/>
        <v/>
      </c>
      <c r="FU296" s="445" t="str">
        <f t="shared" si="171"/>
        <v/>
      </c>
      <c r="FV296" s="445" t="str">
        <f t="shared" si="172"/>
        <v/>
      </c>
      <c r="FW296" s="445" t="str">
        <f t="shared" si="173"/>
        <v/>
      </c>
      <c r="FX296" s="595" t="str">
        <f>'E3 Production de chaleur'!BD260</f>
        <v/>
      </c>
      <c r="FY296" s="595" t="str">
        <f>'E3 Production de chaleur'!BE260</f>
        <v/>
      </c>
      <c r="GA296" s="398" t="str">
        <f t="shared" si="174"/>
        <v/>
      </c>
      <c r="GB296" s="398" t="str">
        <f t="shared" si="175"/>
        <v/>
      </c>
      <c r="GC296" s="398" t="str">
        <f t="shared" si="176"/>
        <v/>
      </c>
      <c r="GD296" s="398" t="str">
        <f t="shared" si="177"/>
        <v/>
      </c>
      <c r="GE296" s="398" t="str">
        <f t="shared" si="178"/>
        <v/>
      </c>
      <c r="GF296" s="593" t="str">
        <f t="shared" si="179"/>
        <v/>
      </c>
      <c r="GG296" s="593" t="str">
        <f t="shared" si="180"/>
        <v/>
      </c>
      <c r="GH296" s="513" t="str">
        <f t="shared" si="181"/>
        <v/>
      </c>
      <c r="GJ296" s="398" t="str">
        <f t="shared" si="182"/>
        <v/>
      </c>
      <c r="GK296" s="398" t="str">
        <f t="shared" si="183"/>
        <v/>
      </c>
      <c r="GL296" s="398" t="str">
        <f t="shared" si="184"/>
        <v/>
      </c>
      <c r="GM296" s="398" t="str">
        <f t="shared" si="185"/>
        <v/>
      </c>
      <c r="GN296" s="398" t="str">
        <f t="shared" si="186"/>
        <v/>
      </c>
      <c r="GO296" s="593" t="str">
        <f t="shared" si="187"/>
        <v/>
      </c>
      <c r="GP296" s="593" t="str">
        <f t="shared" si="188"/>
        <v/>
      </c>
      <c r="GQ296" s="513" t="str">
        <f t="shared" si="189"/>
        <v/>
      </c>
    </row>
    <row r="297" spans="6:199" s="28" customFormat="1" ht="18" customHeight="1">
      <c r="F297" s="771" t="str">
        <f t="shared" si="112"/>
        <v/>
      </c>
      <c r="G297" s="1940"/>
      <c r="H297" s="1905"/>
      <c r="I297" s="1905"/>
      <c r="J297" s="1905"/>
      <c r="K297" s="2057">
        <f t="shared" si="152"/>
        <v>0</v>
      </c>
      <c r="L297" s="2058"/>
      <c r="M297" s="1904"/>
      <c r="N297" s="1905"/>
      <c r="O297" s="1905"/>
      <c r="P297" s="1905"/>
      <c r="Q297" s="1905"/>
      <c r="R297" s="1905"/>
      <c r="S297" s="2059">
        <f t="shared" si="153"/>
        <v>0</v>
      </c>
      <c r="T297" s="2060"/>
      <c r="U297" s="1904"/>
      <c r="V297" s="1905"/>
      <c r="W297" s="1905"/>
      <c r="X297" s="1905"/>
      <c r="Y297" s="1905"/>
      <c r="Z297" s="1905"/>
      <c r="AA297" s="1905"/>
      <c r="AB297" s="1905"/>
      <c r="AC297" s="2061">
        <f t="shared" si="154"/>
        <v>0</v>
      </c>
      <c r="AD297" s="2062"/>
      <c r="AE297" s="1904"/>
      <c r="AF297" s="1905"/>
      <c r="AG297" s="1905"/>
      <c r="AH297" s="1905"/>
      <c r="AI297" s="1905"/>
      <c r="AJ297" s="2061">
        <f t="shared" si="155"/>
        <v>0</v>
      </c>
      <c r="AK297" s="2062"/>
      <c r="AL297" s="1904"/>
      <c r="AM297" s="1905"/>
      <c r="AN297" s="1905"/>
      <c r="AO297" s="1905"/>
      <c r="AP297" s="1905"/>
      <c r="AQ297" s="1905"/>
      <c r="AR297" s="2064">
        <f t="shared" si="156"/>
        <v>0</v>
      </c>
      <c r="AS297" s="2065"/>
      <c r="AT297" s="772" t="str">
        <f t="shared" si="157"/>
        <v/>
      </c>
      <c r="AU297" s="1626" t="str">
        <f t="shared" si="158"/>
        <v/>
      </c>
      <c r="BH297" s="231" t="str">
        <f t="shared" si="190"/>
        <v/>
      </c>
      <c r="BI297" s="69"/>
      <c r="BJ297" s="70"/>
      <c r="BK297" s="231" t="str">
        <f t="shared" si="113"/>
        <v/>
      </c>
      <c r="BL297" s="69"/>
      <c r="BM297" s="70"/>
      <c r="BN297" s="231" t="str">
        <f t="shared" si="114"/>
        <v/>
      </c>
      <c r="BO297" s="69"/>
      <c r="BP297" s="70"/>
      <c r="BR297" s="37" t="str">
        <f t="shared" si="159"/>
        <v/>
      </c>
      <c r="BS297" s="37" t="str">
        <f t="shared" si="159"/>
        <v/>
      </c>
      <c r="BT297" s="37" t="str">
        <f t="shared" si="159"/>
        <v/>
      </c>
      <c r="BU297" s="37" t="str">
        <f t="shared" si="159"/>
        <v/>
      </c>
      <c r="BV297" s="38" t="str">
        <f t="shared" si="160"/>
        <v/>
      </c>
      <c r="BW297" s="88">
        <f t="shared" si="191"/>
        <v>0</v>
      </c>
      <c r="BX297" s="33"/>
      <c r="BY297" s="37" t="str">
        <f t="shared" si="192"/>
        <v/>
      </c>
      <c r="BZ297" s="37" t="str">
        <f t="shared" si="193"/>
        <v/>
      </c>
      <c r="CA297" s="37" t="str">
        <f t="shared" si="194"/>
        <v/>
      </c>
      <c r="CB297" s="37" t="str">
        <f t="shared" si="195"/>
        <v/>
      </c>
      <c r="CC297" s="38" t="str">
        <f t="shared" si="161"/>
        <v/>
      </c>
      <c r="CD297" s="89"/>
      <c r="CE297" s="37" t="str">
        <f t="shared" si="162"/>
        <v/>
      </c>
      <c r="CF297" s="37" t="str">
        <f t="shared" si="162"/>
        <v/>
      </c>
      <c r="CG297" s="37" t="str">
        <f t="shared" si="162"/>
        <v/>
      </c>
      <c r="CH297" s="37" t="str">
        <f t="shared" si="162"/>
        <v/>
      </c>
      <c r="CI297" s="37" t="str">
        <f t="shared" si="162"/>
        <v/>
      </c>
      <c r="CJ297" s="37" t="str">
        <f t="shared" si="162"/>
        <v/>
      </c>
      <c r="CK297" s="38" t="str">
        <f t="shared" si="196"/>
        <v/>
      </c>
      <c r="CL297" s="88">
        <f t="shared" si="197"/>
        <v>0</v>
      </c>
      <c r="CM297" s="33"/>
      <c r="CN297" s="37" t="str">
        <f t="shared" si="198"/>
        <v/>
      </c>
      <c r="CO297" s="37" t="str">
        <f t="shared" si="199"/>
        <v/>
      </c>
      <c r="CP297" s="37" t="str">
        <f t="shared" si="200"/>
        <v/>
      </c>
      <c r="CQ297" s="37" t="str">
        <f t="shared" si="201"/>
        <v/>
      </c>
      <c r="CR297" s="38" t="str">
        <f t="shared" si="163"/>
        <v/>
      </c>
      <c r="CS297" s="35"/>
      <c r="CT297" s="37" t="str">
        <f t="shared" si="164"/>
        <v/>
      </c>
      <c r="CU297" s="37" t="str">
        <f t="shared" si="164"/>
        <v/>
      </c>
      <c r="CV297" s="37" t="str">
        <f t="shared" si="164"/>
        <v/>
      </c>
      <c r="CW297" s="37" t="str">
        <f t="shared" si="164"/>
        <v/>
      </c>
      <c r="CX297" s="37" t="str">
        <f t="shared" si="164"/>
        <v/>
      </c>
      <c r="CY297" s="37" t="str">
        <f t="shared" si="164"/>
        <v/>
      </c>
      <c r="CZ297" s="37" t="str">
        <f>IF($U297=CZ$252,IF($BK297=$BK$256,IF($BN297=$BN$256,CZ$256,CZ$257),IF($BK297=$BK$258,IF($BN297=$BN$258,CZ$258,CZ$259),IF($BK297=$BK$260,CZ$260,IF($BK297=$BK$261,CZ$261,"")))),"")</f>
        <v/>
      </c>
      <c r="DA297" s="37" t="str">
        <f t="shared" si="164"/>
        <v/>
      </c>
      <c r="DB297" s="38" t="str">
        <f t="shared" si="165"/>
        <v/>
      </c>
      <c r="DC297" s="88">
        <f t="shared" si="118"/>
        <v>0</v>
      </c>
      <c r="DD297" s="33"/>
      <c r="DE297" s="37" t="str">
        <f t="shared" si="119"/>
        <v/>
      </c>
      <c r="DF297" s="37" t="str">
        <f t="shared" si="120"/>
        <v/>
      </c>
      <c r="DG297" s="37" t="str">
        <f t="shared" si="121"/>
        <v/>
      </c>
      <c r="DH297" s="37" t="str">
        <f t="shared" si="122"/>
        <v/>
      </c>
      <c r="DI297" s="38" t="str">
        <f t="shared" si="166"/>
        <v/>
      </c>
      <c r="DJ297" s="33"/>
      <c r="DK297" s="37" t="str">
        <f t="shared" si="167"/>
        <v/>
      </c>
      <c r="DL297" s="37" t="str">
        <f t="shared" si="167"/>
        <v/>
      </c>
      <c r="DM297" s="37" t="str">
        <f t="shared" si="167"/>
        <v/>
      </c>
      <c r="DN297" s="38" t="str">
        <f t="shared" si="202"/>
        <v/>
      </c>
      <c r="DO297" s="88">
        <f t="shared" si="203"/>
        <v>0</v>
      </c>
      <c r="DP297" s="33"/>
      <c r="DQ297" s="37" t="str">
        <f t="shared" si="204"/>
        <v/>
      </c>
      <c r="DR297" s="37" t="str">
        <f t="shared" si="205"/>
        <v/>
      </c>
      <c r="DS297" s="37" t="str">
        <f t="shared" si="206"/>
        <v/>
      </c>
      <c r="DT297" s="37" t="str">
        <f t="shared" si="207"/>
        <v/>
      </c>
      <c r="DU297" s="38" t="str">
        <f t="shared" si="168"/>
        <v/>
      </c>
      <c r="DV297" s="40"/>
      <c r="DW297" s="37" t="str">
        <f t="shared" si="169"/>
        <v/>
      </c>
      <c r="DX297" s="37" t="str">
        <f t="shared" si="169"/>
        <v/>
      </c>
      <c r="DY297" s="38" t="str">
        <f t="shared" si="208"/>
        <v/>
      </c>
      <c r="DZ297" s="88">
        <f t="shared" si="209"/>
        <v>0</v>
      </c>
      <c r="EA297" s="33"/>
      <c r="EB297" s="37" t="str">
        <f t="shared" si="210"/>
        <v/>
      </c>
      <c r="EC297" s="37" t="str">
        <f t="shared" si="211"/>
        <v/>
      </c>
      <c r="ED297" s="37" t="str">
        <f t="shared" si="212"/>
        <v/>
      </c>
      <c r="EE297" s="37" t="str">
        <f t="shared" si="213"/>
        <v/>
      </c>
      <c r="EF297" s="38" t="str">
        <f t="shared" si="170"/>
        <v/>
      </c>
      <c r="EG297" s="40"/>
      <c r="EH297" s="239" t="str">
        <f t="shared" si="124"/>
        <v/>
      </c>
      <c r="EI297" s="239" t="str">
        <f t="shared" si="125"/>
        <v/>
      </c>
      <c r="EJ297" s="239" t="str">
        <f t="shared" si="126"/>
        <v/>
      </c>
      <c r="EK297" s="40"/>
      <c r="EL297" s="397" t="str">
        <f t="shared" si="127"/>
        <v/>
      </c>
      <c r="EM297" s="96" t="str">
        <f t="shared" si="128"/>
        <v/>
      </c>
      <c r="EN297" s="397" t="str">
        <f t="shared" si="129"/>
        <v/>
      </c>
      <c r="EO297" s="397" t="str">
        <f t="shared" si="130"/>
        <v/>
      </c>
      <c r="EP297" s="397" t="str">
        <f t="shared" si="131"/>
        <v/>
      </c>
      <c r="EQ297" s="397" t="str">
        <f t="shared" si="132"/>
        <v/>
      </c>
      <c r="ER297" s="397" t="str">
        <f t="shared" si="133"/>
        <v/>
      </c>
      <c r="ES297" s="401" t="s">
        <v>37</v>
      </c>
      <c r="ET297" s="402">
        <f t="shared" si="134"/>
        <v>1</v>
      </c>
      <c r="EU297" s="346">
        <f t="shared" si="135"/>
        <v>1</v>
      </c>
      <c r="EV297" s="346">
        <f t="shared" si="214"/>
        <v>1</v>
      </c>
      <c r="EW297" s="346">
        <f t="shared" si="215"/>
        <v>1</v>
      </c>
      <c r="EX297" s="346">
        <f t="shared" si="216"/>
        <v>1</v>
      </c>
      <c r="EY297" s="404">
        <f t="shared" si="217"/>
        <v>1</v>
      </c>
      <c r="EZ297" s="404">
        <f t="shared" si="218"/>
        <v>1</v>
      </c>
      <c r="FA297" s="406">
        <f t="shared" si="136"/>
        <v>1</v>
      </c>
      <c r="FB297" s="21"/>
      <c r="FC297" s="402">
        <f t="shared" si="137"/>
        <v>0</v>
      </c>
      <c r="FD297" s="402">
        <f t="shared" si="138"/>
        <v>0</v>
      </c>
      <c r="FE297" s="402">
        <f t="shared" si="139"/>
        <v>0</v>
      </c>
      <c r="FF297" s="402">
        <f t="shared" si="140"/>
        <v>0</v>
      </c>
      <c r="FG297" s="402">
        <f t="shared" si="141"/>
        <v>0</v>
      </c>
      <c r="FH297" s="403">
        <f t="shared" si="219"/>
        <v>0</v>
      </c>
      <c r="FJ297" s="398" t="str">
        <f t="shared" si="142"/>
        <v/>
      </c>
      <c r="FK297" s="398" t="str">
        <f t="shared" si="143"/>
        <v/>
      </c>
      <c r="FL297" s="398" t="str">
        <f t="shared" si="144"/>
        <v/>
      </c>
      <c r="FM297" s="398" t="str">
        <f t="shared" si="145"/>
        <v/>
      </c>
      <c r="FN297" s="398" t="str">
        <f t="shared" si="146"/>
        <v/>
      </c>
      <c r="FO297" s="593" t="str">
        <f>IF(F374="","",'E3 Production de chaleur'!AN261)</f>
        <v/>
      </c>
      <c r="FP297" s="593" t="str">
        <f>IF(F374="","",'E3 Production de chaleur'!AO261)</f>
        <v/>
      </c>
      <c r="FQ297" s="513" t="str">
        <f t="shared" si="147"/>
        <v/>
      </c>
      <c r="FS297" s="445" t="str">
        <f t="shared" si="148"/>
        <v/>
      </c>
      <c r="FT297" s="445" t="str">
        <f t="shared" si="149"/>
        <v/>
      </c>
      <c r="FU297" s="445" t="str">
        <f t="shared" si="171"/>
        <v/>
      </c>
      <c r="FV297" s="445" t="str">
        <f t="shared" si="172"/>
        <v/>
      </c>
      <c r="FW297" s="445" t="str">
        <f t="shared" si="173"/>
        <v/>
      </c>
      <c r="FX297" s="595" t="str">
        <f>'E3 Production de chaleur'!BD261</f>
        <v/>
      </c>
      <c r="FY297" s="595" t="str">
        <f>'E3 Production de chaleur'!BE261</f>
        <v/>
      </c>
      <c r="GA297" s="398" t="str">
        <f t="shared" si="174"/>
        <v/>
      </c>
      <c r="GB297" s="398" t="str">
        <f t="shared" si="175"/>
        <v/>
      </c>
      <c r="GC297" s="398" t="str">
        <f t="shared" si="176"/>
        <v/>
      </c>
      <c r="GD297" s="398" t="str">
        <f t="shared" si="177"/>
        <v/>
      </c>
      <c r="GE297" s="398" t="str">
        <f t="shared" si="178"/>
        <v/>
      </c>
      <c r="GF297" s="593" t="str">
        <f t="shared" si="179"/>
        <v/>
      </c>
      <c r="GG297" s="593" t="str">
        <f t="shared" si="180"/>
        <v/>
      </c>
      <c r="GH297" s="513" t="str">
        <f t="shared" si="181"/>
        <v/>
      </c>
      <c r="GJ297" s="398" t="str">
        <f t="shared" si="182"/>
        <v/>
      </c>
      <c r="GK297" s="398" t="str">
        <f t="shared" si="183"/>
        <v/>
      </c>
      <c r="GL297" s="398" t="str">
        <f t="shared" si="184"/>
        <v/>
      </c>
      <c r="GM297" s="398" t="str">
        <f t="shared" si="185"/>
        <v/>
      </c>
      <c r="GN297" s="398" t="str">
        <f t="shared" si="186"/>
        <v/>
      </c>
      <c r="GO297" s="593" t="str">
        <f t="shared" si="187"/>
        <v/>
      </c>
      <c r="GP297" s="593" t="str">
        <f t="shared" si="188"/>
        <v/>
      </c>
      <c r="GQ297" s="513" t="str">
        <f t="shared" si="189"/>
        <v/>
      </c>
    </row>
    <row r="298" spans="6:199" s="28" customFormat="1" ht="18" customHeight="1">
      <c r="F298" s="773" t="str">
        <f t="shared" si="112"/>
        <v/>
      </c>
      <c r="G298" s="1941"/>
      <c r="H298" s="1942"/>
      <c r="I298" s="1942"/>
      <c r="J298" s="1942"/>
      <c r="K298" s="2057">
        <f t="shared" si="152"/>
        <v>0</v>
      </c>
      <c r="L298" s="2058"/>
      <c r="M298" s="1902"/>
      <c r="N298" s="1903"/>
      <c r="O298" s="1903"/>
      <c r="P298" s="1903"/>
      <c r="Q298" s="1903"/>
      <c r="R298" s="1903"/>
      <c r="S298" s="2059">
        <f t="shared" si="153"/>
        <v>0</v>
      </c>
      <c r="T298" s="2060"/>
      <c r="U298" s="1902"/>
      <c r="V298" s="1903"/>
      <c r="W298" s="1903"/>
      <c r="X298" s="1903"/>
      <c r="Y298" s="1903"/>
      <c r="Z298" s="1903"/>
      <c r="AA298" s="1903"/>
      <c r="AB298" s="1903"/>
      <c r="AC298" s="2061">
        <f t="shared" si="154"/>
        <v>0</v>
      </c>
      <c r="AD298" s="2062"/>
      <c r="AE298" s="1902"/>
      <c r="AF298" s="1903"/>
      <c r="AG298" s="1903"/>
      <c r="AH298" s="1903"/>
      <c r="AI298" s="1903"/>
      <c r="AJ298" s="2061">
        <f t="shared" si="155"/>
        <v>0</v>
      </c>
      <c r="AK298" s="2062"/>
      <c r="AL298" s="1902"/>
      <c r="AM298" s="1903"/>
      <c r="AN298" s="1903"/>
      <c r="AO298" s="1903"/>
      <c r="AP298" s="1903"/>
      <c r="AQ298" s="1903"/>
      <c r="AR298" s="2064">
        <f t="shared" si="156"/>
        <v>0</v>
      </c>
      <c r="AS298" s="2065"/>
      <c r="AT298" s="772" t="str">
        <f t="shared" si="157"/>
        <v/>
      </c>
      <c r="AU298" s="1626" t="str">
        <f t="shared" si="158"/>
        <v/>
      </c>
      <c r="BH298" s="231" t="str">
        <f t="shared" si="190"/>
        <v/>
      </c>
      <c r="BI298" s="69"/>
      <c r="BJ298" s="70"/>
      <c r="BK298" s="231" t="str">
        <f t="shared" si="113"/>
        <v/>
      </c>
      <c r="BL298" s="69"/>
      <c r="BM298" s="70"/>
      <c r="BN298" s="231" t="str">
        <f t="shared" si="114"/>
        <v/>
      </c>
      <c r="BO298" s="69"/>
      <c r="BP298" s="70"/>
      <c r="BR298" s="37" t="str">
        <f t="shared" si="159"/>
        <v/>
      </c>
      <c r="BS298" s="37" t="str">
        <f t="shared" si="159"/>
        <v/>
      </c>
      <c r="BT298" s="37" t="str">
        <f t="shared" si="159"/>
        <v/>
      </c>
      <c r="BU298" s="37" t="str">
        <f t="shared" si="159"/>
        <v/>
      </c>
      <c r="BV298" s="38" t="str">
        <f t="shared" si="160"/>
        <v/>
      </c>
      <c r="BW298" s="88">
        <f t="shared" si="191"/>
        <v>0</v>
      </c>
      <c r="BX298" s="33"/>
      <c r="BY298" s="37" t="str">
        <f t="shared" si="192"/>
        <v/>
      </c>
      <c r="BZ298" s="37" t="str">
        <f t="shared" si="193"/>
        <v/>
      </c>
      <c r="CA298" s="37" t="str">
        <f t="shared" si="194"/>
        <v/>
      </c>
      <c r="CB298" s="37" t="str">
        <f t="shared" si="195"/>
        <v/>
      </c>
      <c r="CC298" s="38" t="str">
        <f t="shared" si="161"/>
        <v/>
      </c>
      <c r="CD298" s="89"/>
      <c r="CE298" s="37" t="str">
        <f t="shared" si="162"/>
        <v/>
      </c>
      <c r="CF298" s="37" t="str">
        <f t="shared" si="162"/>
        <v/>
      </c>
      <c r="CG298" s="37" t="str">
        <f t="shared" si="162"/>
        <v/>
      </c>
      <c r="CH298" s="37" t="str">
        <f t="shared" si="162"/>
        <v/>
      </c>
      <c r="CI298" s="37" t="str">
        <f t="shared" si="162"/>
        <v/>
      </c>
      <c r="CJ298" s="37" t="str">
        <f t="shared" si="162"/>
        <v/>
      </c>
      <c r="CK298" s="38" t="str">
        <f t="shared" si="196"/>
        <v/>
      </c>
      <c r="CL298" s="88">
        <f t="shared" si="197"/>
        <v>0</v>
      </c>
      <c r="CM298" s="33"/>
      <c r="CN298" s="37" t="str">
        <f t="shared" si="198"/>
        <v/>
      </c>
      <c r="CO298" s="37" t="str">
        <f t="shared" si="199"/>
        <v/>
      </c>
      <c r="CP298" s="37" t="str">
        <f t="shared" si="200"/>
        <v/>
      </c>
      <c r="CQ298" s="37" t="str">
        <f t="shared" si="201"/>
        <v/>
      </c>
      <c r="CR298" s="38" t="str">
        <f t="shared" si="163"/>
        <v/>
      </c>
      <c r="CS298" s="35"/>
      <c r="CT298" s="37" t="str">
        <f t="shared" si="164"/>
        <v/>
      </c>
      <c r="CU298" s="37" t="str">
        <f t="shared" si="164"/>
        <v/>
      </c>
      <c r="CV298" s="37" t="str">
        <f t="shared" si="164"/>
        <v/>
      </c>
      <c r="CW298" s="37" t="str">
        <f t="shared" si="164"/>
        <v/>
      </c>
      <c r="CX298" s="37" t="str">
        <f t="shared" si="164"/>
        <v/>
      </c>
      <c r="CY298" s="37" t="str">
        <f t="shared" si="164"/>
        <v/>
      </c>
      <c r="CZ298" s="37" t="str">
        <f t="shared" si="164"/>
        <v/>
      </c>
      <c r="DA298" s="37" t="str">
        <f t="shared" si="164"/>
        <v/>
      </c>
      <c r="DB298" s="38" t="str">
        <f t="shared" si="165"/>
        <v/>
      </c>
      <c r="DC298" s="88">
        <f t="shared" si="118"/>
        <v>0</v>
      </c>
      <c r="DD298" s="33"/>
      <c r="DE298" s="37" t="str">
        <f t="shared" si="119"/>
        <v/>
      </c>
      <c r="DF298" s="37" t="str">
        <f t="shared" si="120"/>
        <v/>
      </c>
      <c r="DG298" s="37" t="str">
        <f t="shared" si="121"/>
        <v/>
      </c>
      <c r="DH298" s="37" t="str">
        <f t="shared" si="122"/>
        <v/>
      </c>
      <c r="DI298" s="38" t="str">
        <f t="shared" si="166"/>
        <v/>
      </c>
      <c r="DJ298" s="33"/>
      <c r="DK298" s="37" t="str">
        <f t="shared" si="167"/>
        <v/>
      </c>
      <c r="DL298" s="37" t="str">
        <f t="shared" si="167"/>
        <v/>
      </c>
      <c r="DM298" s="37" t="str">
        <f t="shared" si="167"/>
        <v/>
      </c>
      <c r="DN298" s="38" t="str">
        <f t="shared" si="202"/>
        <v/>
      </c>
      <c r="DO298" s="88">
        <f t="shared" si="203"/>
        <v>0</v>
      </c>
      <c r="DP298" s="33"/>
      <c r="DQ298" s="37" t="str">
        <f t="shared" si="204"/>
        <v/>
      </c>
      <c r="DR298" s="37" t="str">
        <f t="shared" si="205"/>
        <v/>
      </c>
      <c r="DS298" s="37" t="str">
        <f t="shared" si="206"/>
        <v/>
      </c>
      <c r="DT298" s="37" t="str">
        <f t="shared" si="207"/>
        <v/>
      </c>
      <c r="DU298" s="38" t="str">
        <f t="shared" si="168"/>
        <v/>
      </c>
      <c r="DV298" s="40"/>
      <c r="DW298" s="37" t="str">
        <f t="shared" si="169"/>
        <v/>
      </c>
      <c r="DX298" s="37" t="str">
        <f t="shared" si="169"/>
        <v/>
      </c>
      <c r="DY298" s="38" t="str">
        <f t="shared" si="208"/>
        <v/>
      </c>
      <c r="DZ298" s="88">
        <f t="shared" si="209"/>
        <v>0</v>
      </c>
      <c r="EA298" s="33"/>
      <c r="EB298" s="37" t="str">
        <f t="shared" si="210"/>
        <v/>
      </c>
      <c r="EC298" s="37" t="str">
        <f t="shared" si="211"/>
        <v/>
      </c>
      <c r="ED298" s="37" t="str">
        <f t="shared" si="212"/>
        <v/>
      </c>
      <c r="EE298" s="37" t="str">
        <f t="shared" si="213"/>
        <v/>
      </c>
      <c r="EF298" s="38" t="str">
        <f t="shared" si="170"/>
        <v/>
      </c>
      <c r="EG298" s="40"/>
      <c r="EH298" s="239" t="str">
        <f t="shared" si="124"/>
        <v/>
      </c>
      <c r="EI298" s="239" t="str">
        <f t="shared" si="125"/>
        <v/>
      </c>
      <c r="EJ298" s="239" t="str">
        <f t="shared" si="126"/>
        <v/>
      </c>
      <c r="EK298" s="40"/>
      <c r="EL298" s="397" t="str">
        <f t="shared" si="127"/>
        <v/>
      </c>
      <c r="EM298" s="96" t="str">
        <f t="shared" si="128"/>
        <v/>
      </c>
      <c r="EN298" s="397" t="str">
        <f t="shared" si="129"/>
        <v/>
      </c>
      <c r="EO298" s="397" t="str">
        <f t="shared" si="130"/>
        <v/>
      </c>
      <c r="EP298" s="397" t="str">
        <f t="shared" si="131"/>
        <v/>
      </c>
      <c r="EQ298" s="397" t="str">
        <f t="shared" si="132"/>
        <v/>
      </c>
      <c r="ER298" s="397" t="str">
        <f t="shared" si="133"/>
        <v/>
      </c>
      <c r="ES298" s="401" t="s">
        <v>37</v>
      </c>
      <c r="ET298" s="402">
        <f t="shared" si="134"/>
        <v>1</v>
      </c>
      <c r="EU298" s="346">
        <f t="shared" si="135"/>
        <v>1</v>
      </c>
      <c r="EV298" s="346">
        <f t="shared" si="214"/>
        <v>1</v>
      </c>
      <c r="EW298" s="346">
        <f t="shared" si="215"/>
        <v>1</v>
      </c>
      <c r="EX298" s="346">
        <f t="shared" si="216"/>
        <v>1</v>
      </c>
      <c r="EY298" s="404">
        <f t="shared" si="217"/>
        <v>1</v>
      </c>
      <c r="EZ298" s="404">
        <f t="shared" si="218"/>
        <v>1</v>
      </c>
      <c r="FA298" s="406">
        <f t="shared" si="136"/>
        <v>1</v>
      </c>
      <c r="FB298" s="21"/>
      <c r="FC298" s="402">
        <f t="shared" si="137"/>
        <v>0</v>
      </c>
      <c r="FD298" s="402">
        <f t="shared" si="138"/>
        <v>0</v>
      </c>
      <c r="FE298" s="402">
        <f t="shared" si="139"/>
        <v>0</v>
      </c>
      <c r="FF298" s="402">
        <f t="shared" si="140"/>
        <v>0</v>
      </c>
      <c r="FG298" s="402">
        <f t="shared" si="141"/>
        <v>0</v>
      </c>
      <c r="FH298" s="403">
        <f t="shared" si="219"/>
        <v>0</v>
      </c>
      <c r="FJ298" s="398" t="str">
        <f t="shared" si="142"/>
        <v/>
      </c>
      <c r="FK298" s="398" t="str">
        <f t="shared" si="143"/>
        <v/>
      </c>
      <c r="FL298" s="398" t="str">
        <f t="shared" si="144"/>
        <v/>
      </c>
      <c r="FM298" s="398" t="str">
        <f t="shared" si="145"/>
        <v/>
      </c>
      <c r="FN298" s="398" t="str">
        <f t="shared" si="146"/>
        <v/>
      </c>
      <c r="FO298" s="593" t="str">
        <f>IF(F375="","",'E3 Production de chaleur'!AN262)</f>
        <v/>
      </c>
      <c r="FP298" s="593" t="str">
        <f>IF(F375="","",'E3 Production de chaleur'!AO262)</f>
        <v/>
      </c>
      <c r="FQ298" s="513" t="str">
        <f t="shared" si="147"/>
        <v/>
      </c>
      <c r="FS298" s="445" t="str">
        <f t="shared" si="148"/>
        <v/>
      </c>
      <c r="FT298" s="445" t="str">
        <f t="shared" si="149"/>
        <v/>
      </c>
      <c r="FU298" s="445" t="str">
        <f t="shared" si="171"/>
        <v/>
      </c>
      <c r="FV298" s="445" t="str">
        <f t="shared" si="172"/>
        <v/>
      </c>
      <c r="FW298" s="445" t="str">
        <f t="shared" si="173"/>
        <v/>
      </c>
      <c r="FX298" s="595" t="str">
        <f>'E3 Production de chaleur'!BD262</f>
        <v/>
      </c>
      <c r="FY298" s="595" t="str">
        <f>'E3 Production de chaleur'!BE262</f>
        <v/>
      </c>
      <c r="GA298" s="398" t="str">
        <f t="shared" si="174"/>
        <v/>
      </c>
      <c r="GB298" s="398" t="str">
        <f t="shared" si="175"/>
        <v/>
      </c>
      <c r="GC298" s="398" t="str">
        <f t="shared" si="176"/>
        <v/>
      </c>
      <c r="GD298" s="398" t="str">
        <f t="shared" si="177"/>
        <v/>
      </c>
      <c r="GE298" s="398" t="str">
        <f t="shared" si="178"/>
        <v/>
      </c>
      <c r="GF298" s="593" t="str">
        <f t="shared" si="179"/>
        <v/>
      </c>
      <c r="GG298" s="593" t="str">
        <f t="shared" si="180"/>
        <v/>
      </c>
      <c r="GH298" s="513" t="str">
        <f t="shared" si="181"/>
        <v/>
      </c>
      <c r="GJ298" s="398" t="str">
        <f t="shared" si="182"/>
        <v/>
      </c>
      <c r="GK298" s="398" t="str">
        <f t="shared" si="183"/>
        <v/>
      </c>
      <c r="GL298" s="398" t="str">
        <f t="shared" si="184"/>
        <v/>
      </c>
      <c r="GM298" s="398" t="str">
        <f t="shared" si="185"/>
        <v/>
      </c>
      <c r="GN298" s="398" t="str">
        <f t="shared" si="186"/>
        <v/>
      </c>
      <c r="GO298" s="593" t="str">
        <f t="shared" si="187"/>
        <v/>
      </c>
      <c r="GP298" s="593" t="str">
        <f t="shared" si="188"/>
        <v/>
      </c>
      <c r="GQ298" s="513" t="str">
        <f t="shared" si="189"/>
        <v/>
      </c>
    </row>
    <row r="299" spans="6:199" s="28" customFormat="1" ht="18" customHeight="1">
      <c r="F299" s="771" t="str">
        <f t="shared" si="112"/>
        <v/>
      </c>
      <c r="G299" s="1940"/>
      <c r="H299" s="1905"/>
      <c r="I299" s="1905"/>
      <c r="J299" s="1905"/>
      <c r="K299" s="2057">
        <f t="shared" si="152"/>
        <v>0</v>
      </c>
      <c r="L299" s="2058"/>
      <c r="M299" s="1904"/>
      <c r="N299" s="1905"/>
      <c r="O299" s="1905"/>
      <c r="P299" s="1905"/>
      <c r="Q299" s="1905"/>
      <c r="R299" s="1905"/>
      <c r="S299" s="2059">
        <f t="shared" si="153"/>
        <v>0</v>
      </c>
      <c r="T299" s="2060"/>
      <c r="U299" s="1904"/>
      <c r="V299" s="1905"/>
      <c r="W299" s="1905"/>
      <c r="X299" s="1905"/>
      <c r="Y299" s="1905"/>
      <c r="Z299" s="1905"/>
      <c r="AA299" s="1905"/>
      <c r="AB299" s="1905"/>
      <c r="AC299" s="2061">
        <f t="shared" si="154"/>
        <v>0</v>
      </c>
      <c r="AD299" s="2062"/>
      <c r="AE299" s="1904"/>
      <c r="AF299" s="1905"/>
      <c r="AG299" s="1905"/>
      <c r="AH299" s="1905"/>
      <c r="AI299" s="1905"/>
      <c r="AJ299" s="2061">
        <f t="shared" si="155"/>
        <v>0</v>
      </c>
      <c r="AK299" s="2062"/>
      <c r="AL299" s="1904"/>
      <c r="AM299" s="1905"/>
      <c r="AN299" s="1905"/>
      <c r="AO299" s="1905"/>
      <c r="AP299" s="1905"/>
      <c r="AQ299" s="1905"/>
      <c r="AR299" s="2064">
        <f t="shared" si="156"/>
        <v>0</v>
      </c>
      <c r="AS299" s="2065"/>
      <c r="AT299" s="772" t="str">
        <f t="shared" si="157"/>
        <v/>
      </c>
      <c r="AU299" s="1626" t="str">
        <f t="shared" si="158"/>
        <v/>
      </c>
      <c r="BH299" s="231" t="str">
        <f t="shared" si="190"/>
        <v/>
      </c>
      <c r="BI299" s="69"/>
      <c r="BJ299" s="70"/>
      <c r="BK299" s="231" t="str">
        <f t="shared" si="113"/>
        <v/>
      </c>
      <c r="BL299" s="69"/>
      <c r="BM299" s="70"/>
      <c r="BN299" s="231" t="str">
        <f t="shared" si="114"/>
        <v/>
      </c>
      <c r="BO299" s="69"/>
      <c r="BP299" s="70"/>
      <c r="BR299" s="37" t="str">
        <f t="shared" si="159"/>
        <v/>
      </c>
      <c r="BS299" s="37" t="str">
        <f t="shared" si="159"/>
        <v/>
      </c>
      <c r="BT299" s="37" t="str">
        <f t="shared" si="159"/>
        <v/>
      </c>
      <c r="BU299" s="37" t="str">
        <f t="shared" si="159"/>
        <v/>
      </c>
      <c r="BV299" s="38" t="str">
        <f t="shared" si="160"/>
        <v/>
      </c>
      <c r="BW299" s="88">
        <f t="shared" si="191"/>
        <v>0</v>
      </c>
      <c r="BX299" s="33"/>
      <c r="BY299" s="37" t="str">
        <f t="shared" si="192"/>
        <v/>
      </c>
      <c r="BZ299" s="37" t="str">
        <f t="shared" si="193"/>
        <v/>
      </c>
      <c r="CA299" s="37" t="str">
        <f t="shared" si="194"/>
        <v/>
      </c>
      <c r="CB299" s="37" t="str">
        <f t="shared" si="195"/>
        <v/>
      </c>
      <c r="CC299" s="38" t="str">
        <f t="shared" si="161"/>
        <v/>
      </c>
      <c r="CD299" s="89"/>
      <c r="CE299" s="37" t="str">
        <f t="shared" si="162"/>
        <v/>
      </c>
      <c r="CF299" s="37" t="str">
        <f t="shared" si="162"/>
        <v/>
      </c>
      <c r="CG299" s="37" t="str">
        <f t="shared" si="162"/>
        <v/>
      </c>
      <c r="CH299" s="37" t="str">
        <f t="shared" si="162"/>
        <v/>
      </c>
      <c r="CI299" s="37" t="str">
        <f t="shared" si="162"/>
        <v/>
      </c>
      <c r="CJ299" s="37" t="str">
        <f t="shared" si="162"/>
        <v/>
      </c>
      <c r="CK299" s="38" t="str">
        <f t="shared" si="196"/>
        <v/>
      </c>
      <c r="CL299" s="88">
        <f t="shared" si="197"/>
        <v>0</v>
      </c>
      <c r="CM299" s="33"/>
      <c r="CN299" s="37" t="str">
        <f t="shared" si="198"/>
        <v/>
      </c>
      <c r="CO299" s="37" t="str">
        <f t="shared" si="199"/>
        <v/>
      </c>
      <c r="CP299" s="37" t="str">
        <f t="shared" si="200"/>
        <v/>
      </c>
      <c r="CQ299" s="37" t="str">
        <f t="shared" si="201"/>
        <v/>
      </c>
      <c r="CR299" s="38" t="str">
        <f t="shared" si="163"/>
        <v/>
      </c>
      <c r="CS299" s="35"/>
      <c r="CT299" s="37" t="str">
        <f t="shared" si="164"/>
        <v/>
      </c>
      <c r="CU299" s="37" t="str">
        <f t="shared" si="164"/>
        <v/>
      </c>
      <c r="CV299" s="37" t="str">
        <f t="shared" si="164"/>
        <v/>
      </c>
      <c r="CW299" s="37" t="str">
        <f t="shared" si="164"/>
        <v/>
      </c>
      <c r="CX299" s="37" t="str">
        <f t="shared" si="164"/>
        <v/>
      </c>
      <c r="CY299" s="37" t="str">
        <f t="shared" si="164"/>
        <v/>
      </c>
      <c r="CZ299" s="37" t="str">
        <f t="shared" si="164"/>
        <v/>
      </c>
      <c r="DA299" s="37" t="str">
        <f t="shared" si="164"/>
        <v/>
      </c>
      <c r="DB299" s="38" t="str">
        <f t="shared" si="165"/>
        <v/>
      </c>
      <c r="DC299" s="88">
        <f t="shared" si="118"/>
        <v>0</v>
      </c>
      <c r="DD299" s="33"/>
      <c r="DE299" s="37" t="str">
        <f t="shared" si="119"/>
        <v/>
      </c>
      <c r="DF299" s="37" t="str">
        <f t="shared" si="120"/>
        <v/>
      </c>
      <c r="DG299" s="37" t="str">
        <f t="shared" si="121"/>
        <v/>
      </c>
      <c r="DH299" s="37" t="str">
        <f t="shared" si="122"/>
        <v/>
      </c>
      <c r="DI299" s="38" t="str">
        <f t="shared" si="166"/>
        <v/>
      </c>
      <c r="DJ299" s="33"/>
      <c r="DK299" s="37" t="str">
        <f t="shared" si="167"/>
        <v/>
      </c>
      <c r="DL299" s="37" t="str">
        <f t="shared" si="167"/>
        <v/>
      </c>
      <c r="DM299" s="37" t="str">
        <f t="shared" si="167"/>
        <v/>
      </c>
      <c r="DN299" s="38" t="str">
        <f t="shared" si="202"/>
        <v/>
      </c>
      <c r="DO299" s="88">
        <f t="shared" si="203"/>
        <v>0</v>
      </c>
      <c r="DP299" s="33"/>
      <c r="DQ299" s="37" t="str">
        <f t="shared" si="204"/>
        <v/>
      </c>
      <c r="DR299" s="37" t="str">
        <f t="shared" si="205"/>
        <v/>
      </c>
      <c r="DS299" s="37" t="str">
        <f t="shared" si="206"/>
        <v/>
      </c>
      <c r="DT299" s="37" t="str">
        <f t="shared" si="207"/>
        <v/>
      </c>
      <c r="DU299" s="38" t="str">
        <f t="shared" si="168"/>
        <v/>
      </c>
      <c r="DV299" s="40"/>
      <c r="DW299" s="37" t="str">
        <f t="shared" si="169"/>
        <v/>
      </c>
      <c r="DX299" s="37" t="str">
        <f t="shared" si="169"/>
        <v/>
      </c>
      <c r="DY299" s="38" t="str">
        <f t="shared" si="208"/>
        <v/>
      </c>
      <c r="DZ299" s="88">
        <f t="shared" si="209"/>
        <v>0</v>
      </c>
      <c r="EA299" s="33"/>
      <c r="EB299" s="37" t="str">
        <f t="shared" si="210"/>
        <v/>
      </c>
      <c r="EC299" s="37" t="str">
        <f t="shared" si="211"/>
        <v/>
      </c>
      <c r="ED299" s="37" t="str">
        <f t="shared" si="212"/>
        <v/>
      </c>
      <c r="EE299" s="37" t="str">
        <f t="shared" si="213"/>
        <v/>
      </c>
      <c r="EF299" s="38" t="str">
        <f t="shared" si="170"/>
        <v/>
      </c>
      <c r="EG299" s="40"/>
      <c r="EH299" s="239" t="str">
        <f t="shared" si="124"/>
        <v/>
      </c>
      <c r="EI299" s="239" t="str">
        <f t="shared" si="125"/>
        <v/>
      </c>
      <c r="EJ299" s="239" t="str">
        <f t="shared" si="126"/>
        <v/>
      </c>
      <c r="EK299" s="40"/>
      <c r="EL299" s="397" t="str">
        <f t="shared" si="127"/>
        <v/>
      </c>
      <c r="EM299" s="96" t="str">
        <f t="shared" si="128"/>
        <v/>
      </c>
      <c r="EN299" s="397" t="str">
        <f t="shared" si="129"/>
        <v/>
      </c>
      <c r="EO299" s="397" t="str">
        <f t="shared" si="130"/>
        <v/>
      </c>
      <c r="EP299" s="397" t="str">
        <f t="shared" si="131"/>
        <v/>
      </c>
      <c r="EQ299" s="397" t="str">
        <f t="shared" si="132"/>
        <v/>
      </c>
      <c r="ER299" s="397" t="str">
        <f t="shared" si="133"/>
        <v/>
      </c>
      <c r="ES299" s="401" t="s">
        <v>37</v>
      </c>
      <c r="ET299" s="402">
        <f t="shared" si="134"/>
        <v>1</v>
      </c>
      <c r="EU299" s="346">
        <f t="shared" si="135"/>
        <v>1</v>
      </c>
      <c r="EV299" s="346">
        <f t="shared" si="214"/>
        <v>1</v>
      </c>
      <c r="EW299" s="346">
        <f t="shared" si="215"/>
        <v>1</v>
      </c>
      <c r="EX299" s="346">
        <f t="shared" si="216"/>
        <v>1</v>
      </c>
      <c r="EY299" s="404">
        <f t="shared" si="217"/>
        <v>1</v>
      </c>
      <c r="EZ299" s="404">
        <f t="shared" si="218"/>
        <v>1</v>
      </c>
      <c r="FA299" s="406">
        <f t="shared" si="136"/>
        <v>1</v>
      </c>
      <c r="FB299" s="21"/>
      <c r="FC299" s="402">
        <f t="shared" si="137"/>
        <v>0</v>
      </c>
      <c r="FD299" s="402">
        <f t="shared" si="138"/>
        <v>0</v>
      </c>
      <c r="FE299" s="402">
        <f t="shared" si="139"/>
        <v>0</v>
      </c>
      <c r="FF299" s="402">
        <f t="shared" si="140"/>
        <v>0</v>
      </c>
      <c r="FG299" s="402">
        <f t="shared" si="141"/>
        <v>0</v>
      </c>
      <c r="FH299" s="403">
        <f t="shared" si="219"/>
        <v>0</v>
      </c>
      <c r="FJ299" s="398" t="str">
        <f t="shared" si="142"/>
        <v/>
      </c>
      <c r="FK299" s="398" t="str">
        <f t="shared" si="143"/>
        <v/>
      </c>
      <c r="FL299" s="398" t="str">
        <f t="shared" si="144"/>
        <v/>
      </c>
      <c r="FM299" s="398" t="str">
        <f t="shared" si="145"/>
        <v/>
      </c>
      <c r="FN299" s="398" t="str">
        <f t="shared" si="146"/>
        <v/>
      </c>
      <c r="FO299" s="593" t="str">
        <f>IF(F376="","",'E3 Production de chaleur'!AN263)</f>
        <v/>
      </c>
      <c r="FP299" s="593" t="str">
        <f>IF(F376="","",'E3 Production de chaleur'!AO263)</f>
        <v/>
      </c>
      <c r="FQ299" s="513" t="str">
        <f t="shared" si="147"/>
        <v/>
      </c>
      <c r="FS299" s="445" t="str">
        <f t="shared" si="148"/>
        <v/>
      </c>
      <c r="FT299" s="445" t="str">
        <f t="shared" si="149"/>
        <v/>
      </c>
      <c r="FU299" s="445" t="str">
        <f t="shared" si="171"/>
        <v/>
      </c>
      <c r="FV299" s="445" t="str">
        <f t="shared" si="172"/>
        <v/>
      </c>
      <c r="FW299" s="445" t="str">
        <f t="shared" si="173"/>
        <v/>
      </c>
      <c r="FX299" s="595" t="str">
        <f>'E3 Production de chaleur'!BD263</f>
        <v/>
      </c>
      <c r="FY299" s="595" t="str">
        <f>'E3 Production de chaleur'!BE263</f>
        <v/>
      </c>
      <c r="GA299" s="398" t="str">
        <f t="shared" si="174"/>
        <v/>
      </c>
      <c r="GB299" s="398" t="str">
        <f t="shared" si="175"/>
        <v/>
      </c>
      <c r="GC299" s="398" t="str">
        <f t="shared" si="176"/>
        <v/>
      </c>
      <c r="GD299" s="398" t="str">
        <f t="shared" si="177"/>
        <v/>
      </c>
      <c r="GE299" s="398" t="str">
        <f t="shared" si="178"/>
        <v/>
      </c>
      <c r="GF299" s="593" t="str">
        <f t="shared" si="179"/>
        <v/>
      </c>
      <c r="GG299" s="593" t="str">
        <f t="shared" si="180"/>
        <v/>
      </c>
      <c r="GH299" s="513" t="str">
        <f t="shared" si="181"/>
        <v/>
      </c>
      <c r="GJ299" s="398" t="str">
        <f t="shared" si="182"/>
        <v/>
      </c>
      <c r="GK299" s="398" t="str">
        <f t="shared" si="183"/>
        <v/>
      </c>
      <c r="GL299" s="398" t="str">
        <f t="shared" si="184"/>
        <v/>
      </c>
      <c r="GM299" s="398" t="str">
        <f t="shared" si="185"/>
        <v/>
      </c>
      <c r="GN299" s="398" t="str">
        <f t="shared" si="186"/>
        <v/>
      </c>
      <c r="GO299" s="593" t="str">
        <f t="shared" si="187"/>
        <v/>
      </c>
      <c r="GP299" s="593" t="str">
        <f t="shared" si="188"/>
        <v/>
      </c>
      <c r="GQ299" s="513" t="str">
        <f t="shared" si="189"/>
        <v/>
      </c>
    </row>
    <row r="300" spans="6:199" s="28" customFormat="1" ht="18" customHeight="1">
      <c r="F300" s="773" t="str">
        <f t="shared" si="112"/>
        <v/>
      </c>
      <c r="G300" s="1941"/>
      <c r="H300" s="1942"/>
      <c r="I300" s="1942"/>
      <c r="J300" s="1942"/>
      <c r="K300" s="2057">
        <f t="shared" si="152"/>
        <v>0</v>
      </c>
      <c r="L300" s="2058"/>
      <c r="M300" s="1902"/>
      <c r="N300" s="1903"/>
      <c r="O300" s="1903"/>
      <c r="P300" s="1903"/>
      <c r="Q300" s="1903"/>
      <c r="R300" s="1903"/>
      <c r="S300" s="2059">
        <f t="shared" si="153"/>
        <v>0</v>
      </c>
      <c r="T300" s="2060"/>
      <c r="U300" s="1902"/>
      <c r="V300" s="1903"/>
      <c r="W300" s="1903"/>
      <c r="X300" s="1903"/>
      <c r="Y300" s="1903"/>
      <c r="Z300" s="1903"/>
      <c r="AA300" s="1903"/>
      <c r="AB300" s="1903"/>
      <c r="AC300" s="2061">
        <f>IF(U300=U$253,V$253,IF(U300=U$254,V$254,IF(U300=U$255,V$255,IF(U300=U$256,V$256,IF(U300=U$257,V$257,IF(U300=U$258,V$258,IF(U300=U$260,V$260,IF(U300=U$259,V$259,0))))))))</f>
        <v>0</v>
      </c>
      <c r="AD300" s="2062"/>
      <c r="AE300" s="1902"/>
      <c r="AF300" s="1903"/>
      <c r="AG300" s="1903"/>
      <c r="AH300" s="1903"/>
      <c r="AI300" s="1903"/>
      <c r="AJ300" s="2061">
        <f t="shared" si="155"/>
        <v>0</v>
      </c>
      <c r="AK300" s="2062"/>
      <c r="AL300" s="1902"/>
      <c r="AM300" s="1903"/>
      <c r="AN300" s="1903"/>
      <c r="AO300" s="1903"/>
      <c r="AP300" s="1903"/>
      <c r="AQ300" s="1903"/>
      <c r="AR300" s="2064">
        <f t="shared" si="156"/>
        <v>0</v>
      </c>
      <c r="AS300" s="2065"/>
      <c r="AT300" s="772" t="str">
        <f t="shared" si="157"/>
        <v/>
      </c>
      <c r="AU300" s="1626" t="str">
        <f t="shared" si="158"/>
        <v/>
      </c>
      <c r="BH300" s="231" t="str">
        <f t="shared" si="190"/>
        <v/>
      </c>
      <c r="BI300" s="69"/>
      <c r="BJ300" s="70"/>
      <c r="BK300" s="231" t="str">
        <f t="shared" si="113"/>
        <v/>
      </c>
      <c r="BL300" s="69"/>
      <c r="BM300" s="70"/>
      <c r="BN300" s="231" t="str">
        <f t="shared" si="114"/>
        <v/>
      </c>
      <c r="BO300" s="69"/>
      <c r="BP300" s="70"/>
      <c r="BR300" s="37" t="str">
        <f t="shared" si="159"/>
        <v/>
      </c>
      <c r="BS300" s="37" t="str">
        <f t="shared" si="159"/>
        <v/>
      </c>
      <c r="BT300" s="37" t="str">
        <f t="shared" si="159"/>
        <v/>
      </c>
      <c r="BU300" s="37" t="str">
        <f t="shared" si="159"/>
        <v/>
      </c>
      <c r="BV300" s="38" t="str">
        <f t="shared" si="160"/>
        <v/>
      </c>
      <c r="BW300" s="88">
        <f t="shared" si="191"/>
        <v>0</v>
      </c>
      <c r="BX300" s="33"/>
      <c r="BY300" s="37" t="str">
        <f t="shared" si="192"/>
        <v/>
      </c>
      <c r="BZ300" s="37" t="str">
        <f t="shared" si="193"/>
        <v/>
      </c>
      <c r="CA300" s="37" t="str">
        <f t="shared" si="194"/>
        <v/>
      </c>
      <c r="CB300" s="37" t="str">
        <f t="shared" si="195"/>
        <v/>
      </c>
      <c r="CC300" s="38" t="str">
        <f t="shared" si="161"/>
        <v/>
      </c>
      <c r="CD300" s="89"/>
      <c r="CE300" s="37" t="str">
        <f t="shared" si="162"/>
        <v/>
      </c>
      <c r="CF300" s="37" t="str">
        <f t="shared" si="162"/>
        <v/>
      </c>
      <c r="CG300" s="37" t="str">
        <f t="shared" si="162"/>
        <v/>
      </c>
      <c r="CH300" s="37" t="str">
        <f t="shared" si="162"/>
        <v/>
      </c>
      <c r="CI300" s="37" t="str">
        <f t="shared" si="162"/>
        <v/>
      </c>
      <c r="CJ300" s="37" t="str">
        <f t="shared" si="162"/>
        <v/>
      </c>
      <c r="CK300" s="38" t="str">
        <f t="shared" si="196"/>
        <v/>
      </c>
      <c r="CL300" s="88">
        <f t="shared" si="197"/>
        <v>0</v>
      </c>
      <c r="CM300" s="33"/>
      <c r="CN300" s="37" t="str">
        <f t="shared" si="198"/>
        <v/>
      </c>
      <c r="CO300" s="37" t="str">
        <f t="shared" si="199"/>
        <v/>
      </c>
      <c r="CP300" s="37" t="str">
        <f t="shared" si="200"/>
        <v/>
      </c>
      <c r="CQ300" s="37" t="str">
        <f t="shared" si="201"/>
        <v/>
      </c>
      <c r="CR300" s="38" t="str">
        <f t="shared" si="163"/>
        <v/>
      </c>
      <c r="CS300" s="35"/>
      <c r="CT300" s="37" t="str">
        <f t="shared" si="164"/>
        <v/>
      </c>
      <c r="CU300" s="37" t="str">
        <f t="shared" si="164"/>
        <v/>
      </c>
      <c r="CV300" s="37" t="str">
        <f t="shared" si="164"/>
        <v/>
      </c>
      <c r="CW300" s="37" t="str">
        <f t="shared" si="164"/>
        <v/>
      </c>
      <c r="CX300" s="37" t="str">
        <f t="shared" si="164"/>
        <v/>
      </c>
      <c r="CY300" s="37" t="str">
        <f t="shared" si="164"/>
        <v/>
      </c>
      <c r="CZ300" s="37" t="str">
        <f t="shared" si="164"/>
        <v/>
      </c>
      <c r="DA300" s="37" t="str">
        <f t="shared" si="164"/>
        <v/>
      </c>
      <c r="DB300" s="38" t="str">
        <f t="shared" si="165"/>
        <v/>
      </c>
      <c r="DC300" s="88">
        <f t="shared" si="118"/>
        <v>0</v>
      </c>
      <c r="DD300" s="33"/>
      <c r="DE300" s="37" t="str">
        <f t="shared" si="119"/>
        <v/>
      </c>
      <c r="DF300" s="37" t="str">
        <f t="shared" si="120"/>
        <v/>
      </c>
      <c r="DG300" s="37" t="str">
        <f t="shared" si="121"/>
        <v/>
      </c>
      <c r="DH300" s="37" t="str">
        <f t="shared" si="122"/>
        <v/>
      </c>
      <c r="DI300" s="38" t="str">
        <f t="shared" si="166"/>
        <v/>
      </c>
      <c r="DJ300" s="33"/>
      <c r="DK300" s="37" t="str">
        <f t="shared" si="167"/>
        <v/>
      </c>
      <c r="DL300" s="37" t="str">
        <f t="shared" si="167"/>
        <v/>
      </c>
      <c r="DM300" s="37" t="str">
        <f t="shared" si="167"/>
        <v/>
      </c>
      <c r="DN300" s="38" t="str">
        <f t="shared" si="202"/>
        <v/>
      </c>
      <c r="DO300" s="88">
        <f t="shared" si="203"/>
        <v>0</v>
      </c>
      <c r="DP300" s="33"/>
      <c r="DQ300" s="37" t="str">
        <f t="shared" si="204"/>
        <v/>
      </c>
      <c r="DR300" s="37" t="str">
        <f t="shared" si="205"/>
        <v/>
      </c>
      <c r="DS300" s="37" t="str">
        <f t="shared" si="206"/>
        <v/>
      </c>
      <c r="DT300" s="37" t="str">
        <f t="shared" si="207"/>
        <v/>
      </c>
      <c r="DU300" s="38" t="str">
        <f t="shared" si="168"/>
        <v/>
      </c>
      <c r="DV300" s="40"/>
      <c r="DW300" s="37" t="str">
        <f t="shared" si="169"/>
        <v/>
      </c>
      <c r="DX300" s="37" t="str">
        <f t="shared" si="169"/>
        <v/>
      </c>
      <c r="DY300" s="38" t="str">
        <f t="shared" si="208"/>
        <v/>
      </c>
      <c r="DZ300" s="88">
        <f t="shared" si="209"/>
        <v>0</v>
      </c>
      <c r="EA300" s="33"/>
      <c r="EB300" s="37" t="str">
        <f t="shared" si="210"/>
        <v/>
      </c>
      <c r="EC300" s="37" t="str">
        <f t="shared" si="211"/>
        <v/>
      </c>
      <c r="ED300" s="37" t="str">
        <f t="shared" si="212"/>
        <v/>
      </c>
      <c r="EE300" s="37" t="str">
        <f t="shared" si="213"/>
        <v/>
      </c>
      <c r="EF300" s="38" t="str">
        <f t="shared" si="170"/>
        <v/>
      </c>
      <c r="EG300" s="40"/>
      <c r="EH300" s="239" t="str">
        <f t="shared" si="124"/>
        <v/>
      </c>
      <c r="EI300" s="239" t="str">
        <f t="shared" si="125"/>
        <v/>
      </c>
      <c r="EJ300" s="239" t="str">
        <f t="shared" si="126"/>
        <v/>
      </c>
      <c r="EK300" s="40"/>
      <c r="EL300" s="397" t="str">
        <f t="shared" si="127"/>
        <v/>
      </c>
      <c r="EM300" s="96" t="str">
        <f t="shared" si="128"/>
        <v/>
      </c>
      <c r="EN300" s="397" t="str">
        <f t="shared" si="129"/>
        <v/>
      </c>
      <c r="EO300" s="397" t="str">
        <f t="shared" si="130"/>
        <v/>
      </c>
      <c r="EP300" s="397" t="str">
        <f t="shared" si="131"/>
        <v/>
      </c>
      <c r="EQ300" s="397" t="str">
        <f t="shared" si="132"/>
        <v/>
      </c>
      <c r="ER300" s="397" t="str">
        <f t="shared" si="133"/>
        <v/>
      </c>
      <c r="ES300" s="401" t="s">
        <v>37</v>
      </c>
      <c r="ET300" s="402">
        <f t="shared" si="134"/>
        <v>1</v>
      </c>
      <c r="EU300" s="346">
        <f t="shared" si="135"/>
        <v>1</v>
      </c>
      <c r="EV300" s="346">
        <f t="shared" si="214"/>
        <v>1</v>
      </c>
      <c r="EW300" s="346">
        <f t="shared" si="215"/>
        <v>1</v>
      </c>
      <c r="EX300" s="346">
        <f t="shared" si="216"/>
        <v>1</v>
      </c>
      <c r="EY300" s="404">
        <f t="shared" si="217"/>
        <v>1</v>
      </c>
      <c r="EZ300" s="404">
        <f t="shared" si="218"/>
        <v>1</v>
      </c>
      <c r="FA300" s="406">
        <f t="shared" si="136"/>
        <v>1</v>
      </c>
      <c r="FB300" s="21"/>
      <c r="FC300" s="402">
        <f t="shared" si="137"/>
        <v>0</v>
      </c>
      <c r="FD300" s="402">
        <f t="shared" si="138"/>
        <v>0</v>
      </c>
      <c r="FE300" s="402">
        <f t="shared" si="139"/>
        <v>0</v>
      </c>
      <c r="FF300" s="402">
        <f t="shared" si="140"/>
        <v>0</v>
      </c>
      <c r="FG300" s="402">
        <f t="shared" si="141"/>
        <v>0</v>
      </c>
      <c r="FH300" s="403">
        <f t="shared" si="219"/>
        <v>0</v>
      </c>
      <c r="FJ300" s="398" t="str">
        <f t="shared" si="142"/>
        <v/>
      </c>
      <c r="FK300" s="398" t="str">
        <f t="shared" si="143"/>
        <v/>
      </c>
      <c r="FL300" s="398" t="str">
        <f t="shared" si="144"/>
        <v/>
      </c>
      <c r="FM300" s="398" t="str">
        <f t="shared" si="145"/>
        <v/>
      </c>
      <c r="FN300" s="398" t="str">
        <f t="shared" si="146"/>
        <v/>
      </c>
      <c r="FO300" s="593" t="str">
        <f>IF(F377="","",'E3 Production de chaleur'!AN264)</f>
        <v/>
      </c>
      <c r="FP300" s="593" t="str">
        <f>IF(F377="","",'E3 Production de chaleur'!AO264)</f>
        <v/>
      </c>
      <c r="FQ300" s="513" t="str">
        <f t="shared" si="147"/>
        <v/>
      </c>
      <c r="FS300" s="445" t="str">
        <f t="shared" si="148"/>
        <v/>
      </c>
      <c r="FT300" s="445" t="str">
        <f t="shared" si="149"/>
        <v/>
      </c>
      <c r="FU300" s="445" t="str">
        <f t="shared" si="171"/>
        <v/>
      </c>
      <c r="FV300" s="445" t="str">
        <f t="shared" si="172"/>
        <v/>
      </c>
      <c r="FW300" s="445" t="str">
        <f t="shared" si="173"/>
        <v/>
      </c>
      <c r="FX300" s="595" t="str">
        <f>'E3 Production de chaleur'!BD264</f>
        <v/>
      </c>
      <c r="FY300" s="595" t="str">
        <f>'E3 Production de chaleur'!BE264</f>
        <v/>
      </c>
      <c r="GA300" s="398" t="str">
        <f t="shared" si="174"/>
        <v/>
      </c>
      <c r="GB300" s="398" t="str">
        <f t="shared" si="175"/>
        <v/>
      </c>
      <c r="GC300" s="398" t="str">
        <f t="shared" si="176"/>
        <v/>
      </c>
      <c r="GD300" s="398" t="str">
        <f t="shared" si="177"/>
        <v/>
      </c>
      <c r="GE300" s="398" t="str">
        <f t="shared" si="178"/>
        <v/>
      </c>
      <c r="GF300" s="593" t="str">
        <f t="shared" si="179"/>
        <v/>
      </c>
      <c r="GG300" s="593" t="str">
        <f t="shared" si="180"/>
        <v/>
      </c>
      <c r="GH300" s="513" t="str">
        <f t="shared" si="181"/>
        <v/>
      </c>
      <c r="GJ300" s="398" t="str">
        <f t="shared" si="182"/>
        <v/>
      </c>
      <c r="GK300" s="398" t="str">
        <f t="shared" si="183"/>
        <v/>
      </c>
      <c r="GL300" s="398" t="str">
        <f t="shared" si="184"/>
        <v/>
      </c>
      <c r="GM300" s="398" t="str">
        <f t="shared" si="185"/>
        <v/>
      </c>
      <c r="GN300" s="398" t="str">
        <f t="shared" si="186"/>
        <v/>
      </c>
      <c r="GO300" s="593" t="str">
        <f t="shared" si="187"/>
        <v/>
      </c>
      <c r="GP300" s="593" t="str">
        <f t="shared" si="188"/>
        <v/>
      </c>
      <c r="GQ300" s="513" t="str">
        <f t="shared" si="189"/>
        <v/>
      </c>
    </row>
    <row r="301" spans="6:199" s="28" customFormat="1" ht="18" customHeight="1">
      <c r="F301" s="774" t="str">
        <f t="shared" si="112"/>
        <v/>
      </c>
      <c r="G301" s="1940"/>
      <c r="H301" s="1905"/>
      <c r="I301" s="1905"/>
      <c r="J301" s="1905"/>
      <c r="K301" s="2057">
        <f t="shared" si="152"/>
        <v>0</v>
      </c>
      <c r="L301" s="2058"/>
      <c r="M301" s="1910"/>
      <c r="N301" s="1911"/>
      <c r="O301" s="1911"/>
      <c r="P301" s="1911"/>
      <c r="Q301" s="1911"/>
      <c r="R301" s="1911"/>
      <c r="S301" s="2059">
        <f t="shared" si="153"/>
        <v>0</v>
      </c>
      <c r="T301" s="2060"/>
      <c r="U301" s="1910"/>
      <c r="V301" s="1911"/>
      <c r="W301" s="1911"/>
      <c r="X301" s="1911"/>
      <c r="Y301" s="1911"/>
      <c r="Z301" s="1911"/>
      <c r="AA301" s="1911"/>
      <c r="AB301" s="1911"/>
      <c r="AC301" s="2061">
        <f t="shared" si="154"/>
        <v>0</v>
      </c>
      <c r="AD301" s="2062"/>
      <c r="AE301" s="1910"/>
      <c r="AF301" s="1911"/>
      <c r="AG301" s="1911"/>
      <c r="AH301" s="1911"/>
      <c r="AI301" s="1911"/>
      <c r="AJ301" s="2061">
        <f t="shared" si="155"/>
        <v>0</v>
      </c>
      <c r="AK301" s="2062"/>
      <c r="AL301" s="1910"/>
      <c r="AM301" s="1911"/>
      <c r="AN301" s="1911"/>
      <c r="AO301" s="1911"/>
      <c r="AP301" s="1911"/>
      <c r="AQ301" s="1911"/>
      <c r="AR301" s="2064">
        <f t="shared" si="156"/>
        <v>0</v>
      </c>
      <c r="AS301" s="2065"/>
      <c r="AT301" s="772" t="str">
        <f t="shared" si="157"/>
        <v/>
      </c>
      <c r="AU301" s="1626" t="str">
        <f t="shared" si="158"/>
        <v/>
      </c>
      <c r="BH301" s="231" t="str">
        <f t="shared" si="190"/>
        <v/>
      </c>
      <c r="BI301" s="69"/>
      <c r="BJ301" s="70"/>
      <c r="BK301" s="231" t="str">
        <f t="shared" si="113"/>
        <v/>
      </c>
      <c r="BL301" s="69"/>
      <c r="BM301" s="70"/>
      <c r="BN301" s="231" t="str">
        <f t="shared" si="114"/>
        <v/>
      </c>
      <c r="BO301" s="69"/>
      <c r="BP301" s="70"/>
      <c r="BR301" s="37" t="str">
        <f t="shared" si="159"/>
        <v/>
      </c>
      <c r="BS301" s="37" t="str">
        <f t="shared" si="159"/>
        <v/>
      </c>
      <c r="BT301" s="37" t="str">
        <f t="shared" si="159"/>
        <v/>
      </c>
      <c r="BU301" s="37" t="str">
        <f t="shared" si="159"/>
        <v/>
      </c>
      <c r="BV301" s="38" t="str">
        <f>CONCATENATE(BR301,BS301,BT301,BU301)</f>
        <v/>
      </c>
      <c r="BW301" s="88">
        <f t="shared" si="191"/>
        <v>0</v>
      </c>
      <c r="BX301" s="33"/>
      <c r="BY301" s="37" t="str">
        <f t="shared" si="192"/>
        <v/>
      </c>
      <c r="BZ301" s="37" t="str">
        <f t="shared" si="193"/>
        <v/>
      </c>
      <c r="CA301" s="37" t="str">
        <f t="shared" si="194"/>
        <v/>
      </c>
      <c r="CB301" s="37" t="str">
        <f t="shared" si="195"/>
        <v/>
      </c>
      <c r="CC301" s="38" t="str">
        <f>CONCATENATE(BY301,BZ301,CA301,CB301)</f>
        <v/>
      </c>
      <c r="CD301" s="89"/>
      <c r="CE301" s="37" t="str">
        <f t="shared" si="162"/>
        <v/>
      </c>
      <c r="CF301" s="37" t="str">
        <f t="shared" si="162"/>
        <v/>
      </c>
      <c r="CG301" s="37" t="str">
        <f t="shared" si="162"/>
        <v/>
      </c>
      <c r="CH301" s="37" t="str">
        <f t="shared" si="162"/>
        <v/>
      </c>
      <c r="CI301" s="37" t="str">
        <f t="shared" si="162"/>
        <v/>
      </c>
      <c r="CJ301" s="37" t="str">
        <f t="shared" si="162"/>
        <v/>
      </c>
      <c r="CK301" s="38" t="str">
        <f t="shared" si="196"/>
        <v/>
      </c>
      <c r="CL301" s="88">
        <f t="shared" si="197"/>
        <v>0</v>
      </c>
      <c r="CM301" s="33"/>
      <c r="CN301" s="37" t="str">
        <f t="shared" si="198"/>
        <v/>
      </c>
      <c r="CO301" s="37" t="str">
        <f t="shared" si="199"/>
        <v/>
      </c>
      <c r="CP301" s="37" t="str">
        <f t="shared" si="200"/>
        <v/>
      </c>
      <c r="CQ301" s="37" t="str">
        <f t="shared" si="201"/>
        <v/>
      </c>
      <c r="CR301" s="38" t="str">
        <f t="shared" si="163"/>
        <v/>
      </c>
      <c r="CS301" s="35"/>
      <c r="CT301" s="37" t="str">
        <f t="shared" si="164"/>
        <v/>
      </c>
      <c r="CU301" s="37" t="str">
        <f t="shared" si="164"/>
        <v/>
      </c>
      <c r="CV301" s="37" t="str">
        <f t="shared" si="164"/>
        <v/>
      </c>
      <c r="CW301" s="37" t="str">
        <f t="shared" si="164"/>
        <v/>
      </c>
      <c r="CX301" s="37" t="str">
        <f t="shared" si="164"/>
        <v/>
      </c>
      <c r="CY301" s="37" t="str">
        <f t="shared" si="164"/>
        <v/>
      </c>
      <c r="CZ301" s="37" t="str">
        <f t="shared" si="164"/>
        <v/>
      </c>
      <c r="DA301" s="37" t="str">
        <f t="shared" si="164"/>
        <v/>
      </c>
      <c r="DB301" s="38" t="str">
        <f t="shared" si="165"/>
        <v/>
      </c>
      <c r="DC301" s="88">
        <f t="shared" si="118"/>
        <v>0</v>
      </c>
      <c r="DD301" s="33"/>
      <c r="DE301" s="37" t="str">
        <f t="shared" si="119"/>
        <v/>
      </c>
      <c r="DF301" s="37" t="str">
        <f t="shared" si="120"/>
        <v/>
      </c>
      <c r="DG301" s="37" t="str">
        <f t="shared" si="121"/>
        <v/>
      </c>
      <c r="DH301" s="37" t="str">
        <f t="shared" si="122"/>
        <v/>
      </c>
      <c r="DI301" s="38" t="str">
        <f t="shared" si="166"/>
        <v/>
      </c>
      <c r="DJ301" s="33"/>
      <c r="DK301" s="37" t="str">
        <f t="shared" si="167"/>
        <v/>
      </c>
      <c r="DL301" s="37" t="str">
        <f t="shared" si="167"/>
        <v/>
      </c>
      <c r="DM301" s="37" t="str">
        <f t="shared" si="167"/>
        <v/>
      </c>
      <c r="DN301" s="38" t="str">
        <f t="shared" si="202"/>
        <v/>
      </c>
      <c r="DO301" s="88">
        <f t="shared" si="203"/>
        <v>0</v>
      </c>
      <c r="DP301" s="33"/>
      <c r="DQ301" s="37" t="str">
        <f t="shared" si="204"/>
        <v/>
      </c>
      <c r="DR301" s="37" t="str">
        <f t="shared" si="205"/>
        <v/>
      </c>
      <c r="DS301" s="37" t="str">
        <f t="shared" si="206"/>
        <v/>
      </c>
      <c r="DT301" s="37" t="str">
        <f t="shared" si="207"/>
        <v/>
      </c>
      <c r="DU301" s="38" t="str">
        <f t="shared" si="168"/>
        <v/>
      </c>
      <c r="DV301" s="40"/>
      <c r="DW301" s="37" t="str">
        <f t="shared" si="169"/>
        <v/>
      </c>
      <c r="DX301" s="37" t="str">
        <f t="shared" si="169"/>
        <v/>
      </c>
      <c r="DY301" s="38" t="str">
        <f t="shared" si="208"/>
        <v/>
      </c>
      <c r="DZ301" s="88">
        <f t="shared" si="209"/>
        <v>0</v>
      </c>
      <c r="EA301" s="33"/>
      <c r="EB301" s="37" t="str">
        <f t="shared" si="210"/>
        <v/>
      </c>
      <c r="EC301" s="37" t="str">
        <f t="shared" si="211"/>
        <v/>
      </c>
      <c r="ED301" s="37" t="str">
        <f t="shared" si="212"/>
        <v/>
      </c>
      <c r="EE301" s="37" t="str">
        <f t="shared" si="213"/>
        <v/>
      </c>
      <c r="EF301" s="38" t="str">
        <f t="shared" si="170"/>
        <v/>
      </c>
      <c r="EG301" s="40"/>
      <c r="EH301" s="239" t="str">
        <f t="shared" si="124"/>
        <v/>
      </c>
      <c r="EI301" s="239" t="str">
        <f t="shared" si="125"/>
        <v/>
      </c>
      <c r="EJ301" s="239" t="str">
        <f t="shared" si="126"/>
        <v/>
      </c>
      <c r="EK301" s="40"/>
      <c r="EL301" s="397" t="str">
        <f t="shared" si="127"/>
        <v/>
      </c>
      <c r="EM301" s="96" t="str">
        <f t="shared" si="128"/>
        <v/>
      </c>
      <c r="EN301" s="397" t="str">
        <f t="shared" si="129"/>
        <v/>
      </c>
      <c r="EO301" s="397" t="str">
        <f t="shared" si="130"/>
        <v/>
      </c>
      <c r="EP301" s="397" t="str">
        <f t="shared" si="131"/>
        <v/>
      </c>
      <c r="EQ301" s="397" t="str">
        <f t="shared" si="132"/>
        <v/>
      </c>
      <c r="ER301" s="397" t="str">
        <f t="shared" si="133"/>
        <v/>
      </c>
      <c r="ES301" s="401" t="s">
        <v>37</v>
      </c>
      <c r="ET301" s="402">
        <f t="shared" si="134"/>
        <v>1</v>
      </c>
      <c r="EU301" s="346">
        <f t="shared" si="135"/>
        <v>1</v>
      </c>
      <c r="EV301" s="346">
        <f t="shared" si="214"/>
        <v>1</v>
      </c>
      <c r="EW301" s="346">
        <f t="shared" si="215"/>
        <v>1</v>
      </c>
      <c r="EX301" s="346">
        <f t="shared" si="216"/>
        <v>1</v>
      </c>
      <c r="EY301" s="404">
        <f t="shared" si="217"/>
        <v>1</v>
      </c>
      <c r="EZ301" s="404">
        <f t="shared" si="218"/>
        <v>1</v>
      </c>
      <c r="FA301" s="406">
        <f t="shared" si="136"/>
        <v>1</v>
      </c>
      <c r="FB301" s="21"/>
      <c r="FC301" s="402">
        <f t="shared" si="137"/>
        <v>0</v>
      </c>
      <c r="FD301" s="402">
        <f t="shared" si="138"/>
        <v>0</v>
      </c>
      <c r="FE301" s="402">
        <f t="shared" si="139"/>
        <v>0</v>
      </c>
      <c r="FF301" s="402">
        <f t="shared" si="140"/>
        <v>0</v>
      </c>
      <c r="FG301" s="402">
        <f t="shared" si="141"/>
        <v>0</v>
      </c>
      <c r="FH301" s="403">
        <f t="shared" si="219"/>
        <v>0</v>
      </c>
      <c r="FJ301" s="398" t="str">
        <f t="shared" si="142"/>
        <v/>
      </c>
      <c r="FK301" s="398" t="str">
        <f t="shared" si="143"/>
        <v/>
      </c>
      <c r="FL301" s="398" t="str">
        <f t="shared" si="144"/>
        <v/>
      </c>
      <c r="FM301" s="398" t="str">
        <f t="shared" si="145"/>
        <v/>
      </c>
      <c r="FN301" s="398" t="str">
        <f t="shared" si="146"/>
        <v/>
      </c>
      <c r="FO301" s="593" t="str">
        <f>IF(F378="","",'E3 Production de chaleur'!AN265)</f>
        <v/>
      </c>
      <c r="FP301" s="593" t="str">
        <f>IF(F378="","",'E3 Production de chaleur'!AO265)</f>
        <v/>
      </c>
      <c r="FQ301" s="513" t="str">
        <f t="shared" si="147"/>
        <v/>
      </c>
      <c r="FS301" s="445" t="str">
        <f t="shared" si="148"/>
        <v/>
      </c>
      <c r="FT301" s="445" t="str">
        <f t="shared" si="149"/>
        <v/>
      </c>
      <c r="FU301" s="445" t="str">
        <f t="shared" si="171"/>
        <v/>
      </c>
      <c r="FV301" s="445" t="str">
        <f t="shared" si="172"/>
        <v/>
      </c>
      <c r="FW301" s="445" t="str">
        <f t="shared" si="173"/>
        <v/>
      </c>
      <c r="FX301" s="595" t="str">
        <f>'E3 Production de chaleur'!BD265</f>
        <v/>
      </c>
      <c r="FY301" s="595" t="str">
        <f>'E3 Production de chaleur'!BE265</f>
        <v/>
      </c>
      <c r="GA301" s="398" t="str">
        <f t="shared" si="174"/>
        <v/>
      </c>
      <c r="GB301" s="398" t="str">
        <f t="shared" si="175"/>
        <v/>
      </c>
      <c r="GC301" s="398" t="str">
        <f t="shared" si="176"/>
        <v/>
      </c>
      <c r="GD301" s="398" t="str">
        <f t="shared" si="177"/>
        <v/>
      </c>
      <c r="GE301" s="398" t="str">
        <f t="shared" si="178"/>
        <v/>
      </c>
      <c r="GF301" s="593" t="str">
        <f t="shared" si="179"/>
        <v/>
      </c>
      <c r="GG301" s="593" t="str">
        <f t="shared" si="180"/>
        <v/>
      </c>
      <c r="GH301" s="513" t="str">
        <f t="shared" si="181"/>
        <v/>
      </c>
      <c r="GJ301" s="398" t="str">
        <f t="shared" si="182"/>
        <v/>
      </c>
      <c r="GK301" s="398" t="str">
        <f t="shared" si="183"/>
        <v/>
      </c>
      <c r="GL301" s="398" t="str">
        <f t="shared" si="184"/>
        <v/>
      </c>
      <c r="GM301" s="398" t="str">
        <f t="shared" si="185"/>
        <v/>
      </c>
      <c r="GN301" s="398" t="str">
        <f t="shared" si="186"/>
        <v/>
      </c>
      <c r="GO301" s="593" t="str">
        <f t="shared" si="187"/>
        <v/>
      </c>
      <c r="GP301" s="593" t="str">
        <f t="shared" si="188"/>
        <v/>
      </c>
      <c r="GQ301" s="513" t="str">
        <f t="shared" si="189"/>
        <v/>
      </c>
    </row>
    <row r="302" spans="6:199" s="28" customFormat="1" ht="39" customHeight="1">
      <c r="F302" s="299"/>
      <c r="G302" s="300"/>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c r="AE302" s="301"/>
      <c r="AF302" s="301"/>
      <c r="AG302" s="301"/>
      <c r="AH302" s="301"/>
      <c r="AI302" s="301"/>
      <c r="AJ302" s="301"/>
      <c r="AK302" s="301"/>
      <c r="AL302" s="301"/>
      <c r="AM302" s="301"/>
      <c r="AN302" s="301"/>
      <c r="AO302" s="301"/>
      <c r="AP302" s="301"/>
      <c r="AQ302" s="301"/>
      <c r="AR302" s="301"/>
      <c r="AS302" s="301"/>
      <c r="AT302" s="301"/>
      <c r="AU302" s="302"/>
      <c r="BH302" s="71"/>
      <c r="BI302" s="72"/>
      <c r="BJ302" s="72"/>
      <c r="EQ302" s="36"/>
      <c r="ER302" s="235"/>
      <c r="ES302" s="36"/>
      <c r="ET302" s="345"/>
      <c r="EU302" s="345"/>
      <c r="EV302" s="345"/>
      <c r="EW302" s="345"/>
      <c r="EX302" s="345"/>
      <c r="EY302" s="345"/>
      <c r="FC302" s="345"/>
      <c r="FD302" s="345"/>
      <c r="FE302" s="345"/>
      <c r="FF302" s="345"/>
      <c r="FG302" s="345"/>
      <c r="FH302" s="345"/>
      <c r="FJ302" s="465">
        <f t="shared" ref="FJ302:FQ302" si="220">SUM(FJ269:FJ301)</f>
        <v>0</v>
      </c>
      <c r="FK302" s="465">
        <f t="shared" si="220"/>
        <v>0</v>
      </c>
      <c r="FL302" s="465">
        <f t="shared" si="220"/>
        <v>0</v>
      </c>
      <c r="FM302" s="465">
        <f t="shared" si="220"/>
        <v>0</v>
      </c>
      <c r="FN302" s="465">
        <f t="shared" si="220"/>
        <v>0</v>
      </c>
      <c r="FO302" s="594">
        <f t="shared" si="220"/>
        <v>0</v>
      </c>
      <c r="FP302" s="594">
        <f t="shared" si="220"/>
        <v>0</v>
      </c>
      <c r="FQ302" s="514">
        <f t="shared" si="220"/>
        <v>0</v>
      </c>
      <c r="FS302" s="465">
        <f t="shared" ref="FS302:FY302" si="221">SUM(FS269:FS301)</f>
        <v>0</v>
      </c>
      <c r="FT302" s="465">
        <f t="shared" si="221"/>
        <v>0</v>
      </c>
      <c r="FU302" s="465">
        <f t="shared" si="221"/>
        <v>0</v>
      </c>
      <c r="FV302" s="465">
        <f t="shared" si="221"/>
        <v>0</v>
      </c>
      <c r="FW302" s="465">
        <f t="shared" si="221"/>
        <v>0</v>
      </c>
      <c r="FX302" s="594">
        <f t="shared" si="221"/>
        <v>0</v>
      </c>
      <c r="FY302" s="594">
        <f t="shared" si="221"/>
        <v>0</v>
      </c>
      <c r="GA302" s="465">
        <f t="shared" ref="GA302:GH302" si="222">SUM(GA269:GA301)</f>
        <v>0</v>
      </c>
      <c r="GB302" s="465">
        <f t="shared" si="222"/>
        <v>0</v>
      </c>
      <c r="GC302" s="465">
        <f t="shared" si="222"/>
        <v>0</v>
      </c>
      <c r="GD302" s="465">
        <f t="shared" si="222"/>
        <v>0</v>
      </c>
      <c r="GE302" s="465">
        <f t="shared" si="222"/>
        <v>0</v>
      </c>
      <c r="GF302" s="594">
        <f t="shared" si="222"/>
        <v>0</v>
      </c>
      <c r="GG302" s="594">
        <f t="shared" si="222"/>
        <v>0</v>
      </c>
      <c r="GH302" s="514">
        <f t="shared" si="222"/>
        <v>0</v>
      </c>
      <c r="GJ302" s="465">
        <f t="shared" ref="GJ302:GQ302" si="223">SUM(GJ269:GJ301)</f>
        <v>0</v>
      </c>
      <c r="GK302" s="465">
        <f t="shared" si="223"/>
        <v>0</v>
      </c>
      <c r="GL302" s="465">
        <f t="shared" si="223"/>
        <v>0</v>
      </c>
      <c r="GM302" s="465">
        <f t="shared" si="223"/>
        <v>0</v>
      </c>
      <c r="GN302" s="465">
        <f t="shared" si="223"/>
        <v>0</v>
      </c>
      <c r="GO302" s="594">
        <f t="shared" si="223"/>
        <v>0</v>
      </c>
      <c r="GP302" s="594">
        <f t="shared" si="223"/>
        <v>0</v>
      </c>
      <c r="GQ302" s="514">
        <f t="shared" si="223"/>
        <v>0</v>
      </c>
    </row>
    <row r="303" spans="6:199" s="40" customFormat="1" ht="30.75" customHeight="1">
      <c r="F303" s="3"/>
      <c r="G303" s="29"/>
      <c r="H303" s="29"/>
      <c r="I303" s="6"/>
      <c r="J303" s="29"/>
      <c r="K303" s="29"/>
      <c r="L303" s="29"/>
      <c r="M303" s="29"/>
      <c r="N303" s="30"/>
      <c r="O303" s="29"/>
      <c r="P303" s="29"/>
      <c r="Q303" s="29"/>
      <c r="R303" s="29"/>
      <c r="S303" s="29"/>
      <c r="T303" s="29"/>
      <c r="U303" s="29"/>
      <c r="V303" s="29"/>
      <c r="W303" s="29"/>
      <c r="X303" s="30"/>
      <c r="AC303" s="29"/>
      <c r="AD303" s="29"/>
      <c r="AE303" s="29"/>
      <c r="AF303" s="29"/>
      <c r="AG303" s="6"/>
      <c r="AH303" s="29"/>
      <c r="AI303" s="29"/>
      <c r="AJ303" s="29"/>
      <c r="AK303" s="29"/>
      <c r="AL303" s="30"/>
      <c r="AM303" s="29"/>
      <c r="AN303" s="29"/>
      <c r="AO303" s="29"/>
      <c r="AP303" s="29"/>
      <c r="AQ303" s="29"/>
      <c r="AR303" s="29"/>
      <c r="AS303" s="29"/>
      <c r="AT303" s="29"/>
      <c r="AU303" s="30"/>
      <c r="BD303" s="31"/>
      <c r="BJ303" s="31"/>
      <c r="BR303" s="31"/>
      <c r="BY303" s="31"/>
      <c r="CN303" s="31"/>
      <c r="DE303" s="31"/>
      <c r="DQ303" s="31"/>
      <c r="EB303" s="31"/>
      <c r="EP303" s="36"/>
      <c r="EQ303" s="235"/>
      <c r="ER303" s="36"/>
      <c r="GA303" s="1890">
        <f>SUM(GA302:GE302)</f>
        <v>0</v>
      </c>
      <c r="GB303" s="1891"/>
      <c r="GC303" s="1891"/>
      <c r="GD303" s="1891"/>
      <c r="GE303" s="1892"/>
      <c r="GJ303" s="1890">
        <f>SUM(GJ302:GN302)</f>
        <v>0</v>
      </c>
      <c r="GK303" s="1891"/>
      <c r="GL303" s="1891"/>
      <c r="GM303" s="1891"/>
      <c r="GN303" s="1892"/>
    </row>
    <row r="304" spans="6:199" s="431" customFormat="1" ht="30.75" hidden="1" customHeight="1" outlineLevel="1">
      <c r="F304" s="432"/>
      <c r="G304" s="433"/>
      <c r="H304" s="433"/>
      <c r="I304" s="434"/>
      <c r="J304" s="433"/>
      <c r="K304" s="433"/>
      <c r="L304" s="433"/>
      <c r="M304" s="433"/>
      <c r="N304" s="435"/>
      <c r="O304" s="433"/>
      <c r="P304" s="433"/>
      <c r="Q304" s="433"/>
      <c r="R304" s="433"/>
      <c r="S304" s="433"/>
      <c r="T304" s="433"/>
      <c r="U304" s="433"/>
      <c r="V304" s="433"/>
      <c r="W304" s="435"/>
      <c r="AB304" s="433"/>
      <c r="AC304" s="433"/>
      <c r="AD304" s="433"/>
      <c r="AE304" s="433"/>
      <c r="AF304" s="434"/>
      <c r="AG304" s="433"/>
      <c r="AH304" s="433"/>
      <c r="AI304" s="433"/>
      <c r="AJ304" s="433"/>
      <c r="AK304" s="435"/>
      <c r="AL304" s="433"/>
      <c r="AM304" s="433"/>
      <c r="AN304" s="433"/>
      <c r="AO304" s="433"/>
      <c r="AP304" s="433"/>
      <c r="AQ304" s="433"/>
      <c r="AR304" s="433"/>
      <c r="AS304" s="433"/>
      <c r="AT304" s="435"/>
      <c r="EP304" s="436"/>
      <c r="EQ304" s="437"/>
      <c r="ER304" s="436"/>
    </row>
    <row r="305" spans="6:82" s="40" customFormat="1" ht="30.75" hidden="1" customHeight="1" outlineLevel="1">
      <c r="F305" s="3" t="s">
        <v>251</v>
      </c>
      <c r="G305" s="29"/>
      <c r="H305" s="29"/>
      <c r="I305" s="6"/>
      <c r="J305" s="29"/>
      <c r="K305" s="29"/>
      <c r="L305" s="29"/>
      <c r="M305" s="29"/>
      <c r="N305" s="30"/>
      <c r="O305" s="29"/>
      <c r="P305" s="29"/>
      <c r="Q305" s="29"/>
      <c r="R305" s="29"/>
      <c r="S305" s="29"/>
      <c r="T305" s="29"/>
      <c r="U305" s="29"/>
      <c r="V305" s="29"/>
      <c r="W305" s="30"/>
      <c r="AB305" s="29"/>
      <c r="AC305" s="29"/>
      <c r="AD305" s="29"/>
      <c r="AE305" s="29"/>
      <c r="AF305" s="6"/>
      <c r="AG305" s="29"/>
      <c r="AH305" s="29"/>
      <c r="AI305" s="29"/>
      <c r="AJ305" s="29"/>
      <c r="AK305" s="30"/>
      <c r="AL305" s="29"/>
      <c r="AM305" s="29"/>
      <c r="AN305" s="29"/>
      <c r="AO305" s="29"/>
      <c r="AP305" s="29"/>
      <c r="AQ305" s="29"/>
      <c r="AR305" s="29"/>
      <c r="AS305" s="29"/>
      <c r="AT305" s="30"/>
      <c r="BC305" s="31"/>
      <c r="BI305" s="31"/>
      <c r="BQ305" s="31"/>
    </row>
    <row r="306" spans="6:82" s="40" customFormat="1" ht="30.75" hidden="1" customHeight="1" outlineLevel="1">
      <c r="G306" s="29"/>
      <c r="H306" s="29"/>
      <c r="I306" s="6"/>
      <c r="J306" s="29"/>
      <c r="K306" s="29"/>
      <c r="L306" s="29"/>
      <c r="M306" s="29"/>
      <c r="N306" s="30"/>
      <c r="O306" s="29"/>
      <c r="P306" s="29"/>
      <c r="Q306" s="29"/>
      <c r="R306" s="29"/>
      <c r="S306" s="29"/>
      <c r="T306" s="29"/>
      <c r="U306" s="29"/>
      <c r="V306" s="29"/>
      <c r="W306" s="30"/>
      <c r="AB306" s="29"/>
      <c r="AC306" s="29"/>
      <c r="AD306" s="29"/>
      <c r="AE306" s="29"/>
      <c r="AF306" s="6"/>
      <c r="AG306" s="29"/>
      <c r="AH306" s="29"/>
      <c r="AI306" s="29"/>
      <c r="AJ306" s="29"/>
      <c r="AK306" s="30"/>
      <c r="AL306" s="29"/>
      <c r="AM306" s="29"/>
      <c r="AN306" s="29"/>
      <c r="AO306" s="29"/>
      <c r="AP306" s="29"/>
      <c r="AQ306" s="29"/>
      <c r="AR306" s="29"/>
      <c r="AS306" s="29"/>
      <c r="AT306" s="30"/>
      <c r="BC306" s="31"/>
      <c r="BI306" s="31"/>
      <c r="BQ306" s="31"/>
    </row>
    <row r="307" spans="6:82" s="40" customFormat="1" ht="64" hidden="1" customHeight="1" outlineLevel="1">
      <c r="G307" s="697" t="s">
        <v>285</v>
      </c>
      <c r="J307" s="29"/>
      <c r="K307" s="29"/>
      <c r="L307" s="29"/>
      <c r="M307" s="29"/>
      <c r="N307" s="6"/>
      <c r="O307" s="29"/>
      <c r="P307" s="29"/>
      <c r="Q307" s="29"/>
      <c r="R307" s="29"/>
      <c r="S307" s="30"/>
      <c r="T307" s="29"/>
      <c r="U307" s="29"/>
      <c r="V307" s="29"/>
      <c r="W307" s="30"/>
      <c r="AA307" s="126" t="s">
        <v>252</v>
      </c>
      <c r="AB307" s="29"/>
      <c r="AC307" s="29"/>
      <c r="AE307" s="2041" t="str">
        <f>AY16</f>
        <v>Très chaud (en majorité supérieur à 20°C)</v>
      </c>
      <c r="AF307" s="2041"/>
      <c r="AG307" s="2042" t="str">
        <f>AY17</f>
        <v>Chaud (en majorité entre 16 et 20°C)</v>
      </c>
      <c r="AH307" s="2042"/>
      <c r="AI307" s="2042" t="str">
        <f>AY18</f>
        <v>Moyen (en majorité entre 10 et 16°C)</v>
      </c>
      <c r="AJ307" s="2042"/>
      <c r="AK307" s="2041" t="str">
        <f>AY19</f>
        <v>Froid (en majorité inférieur à 10°C)</v>
      </c>
      <c r="AL307" s="2041"/>
      <c r="AX307" s="77" t="s">
        <v>73</v>
      </c>
      <c r="BA307" s="29"/>
      <c r="BB307" s="29"/>
      <c r="BC307" s="29"/>
      <c r="BD307" s="29"/>
      <c r="BE307" s="6"/>
      <c r="BF307" s="29"/>
      <c r="BG307" s="29"/>
      <c r="BH307" s="29"/>
      <c r="BI307" s="29"/>
      <c r="BJ307" s="30"/>
      <c r="BK307" s="29"/>
      <c r="BL307" s="29"/>
      <c r="BM307" s="29"/>
      <c r="BN307" s="30"/>
      <c r="BQ307" s="31"/>
    </row>
    <row r="308" spans="6:82" s="28" customFormat="1" ht="46" hidden="1" customHeight="1" outlineLevel="1">
      <c r="F308" s="28">
        <v>1</v>
      </c>
      <c r="G308" s="1948" t="s">
        <v>286</v>
      </c>
      <c r="H308" s="1936"/>
      <c r="I308" s="1936"/>
      <c r="J308" s="1936"/>
      <c r="K308" s="1936"/>
      <c r="L308" s="1936"/>
      <c r="M308" s="1936"/>
      <c r="N308" s="1936"/>
      <c r="O308" s="1936"/>
      <c r="P308" s="1936"/>
      <c r="Q308" s="1936"/>
      <c r="R308" s="1936"/>
      <c r="S308" s="1936"/>
      <c r="T308" s="1936"/>
      <c r="U308" s="1936"/>
      <c r="V308" s="1936"/>
      <c r="W308" s="1936"/>
      <c r="X308" s="1936"/>
      <c r="Y308" s="1937"/>
      <c r="AA308" s="2032">
        <v>0.3</v>
      </c>
      <c r="AB308" s="2032"/>
      <c r="AC308" s="29"/>
      <c r="AD308" s="28">
        <f>F308</f>
        <v>1</v>
      </c>
      <c r="AE308" s="2029" t="s">
        <v>93</v>
      </c>
      <c r="AF308" s="2030"/>
      <c r="AG308" s="2029" t="s">
        <v>93</v>
      </c>
      <c r="AH308" s="2030"/>
      <c r="AI308" s="2029" t="s">
        <v>94</v>
      </c>
      <c r="AJ308" s="2030"/>
      <c r="AK308" s="2029" t="s">
        <v>96</v>
      </c>
      <c r="AL308" s="2030"/>
      <c r="AW308" s="83"/>
      <c r="AX308" s="1899" t="s">
        <v>18</v>
      </c>
      <c r="AY308" s="1900"/>
      <c r="AZ308" s="1900"/>
      <c r="BA308" s="1900"/>
      <c r="BB308" s="1900"/>
      <c r="BC308" s="1900"/>
      <c r="BD308" s="1900"/>
      <c r="BE308" s="1900"/>
      <c r="BF308" s="1900"/>
      <c r="BG308" s="1900"/>
      <c r="BH308" s="1900"/>
      <c r="BI308" s="1900"/>
      <c r="BJ308" s="1900"/>
      <c r="BK308" s="1900"/>
      <c r="BL308" s="1900"/>
      <c r="BM308" s="1900"/>
      <c r="BN308" s="1900"/>
      <c r="BO308" s="1900"/>
      <c r="BP308" s="1901"/>
      <c r="BQ308" s="84"/>
      <c r="BR308" s="83"/>
      <c r="BS308" s="83"/>
      <c r="BT308" s="83"/>
      <c r="BU308" s="83"/>
      <c r="BV308" s="83"/>
      <c r="BW308" s="83"/>
      <c r="BX308" s="83"/>
      <c r="BY308" s="83"/>
      <c r="BZ308" s="83"/>
      <c r="CA308" s="83"/>
      <c r="CB308" s="83"/>
      <c r="CC308" s="83"/>
      <c r="CD308" s="83"/>
    </row>
    <row r="309" spans="6:82" s="28" customFormat="1" ht="46" hidden="1" customHeight="1" outlineLevel="1">
      <c r="F309" s="28">
        <v>2</v>
      </c>
      <c r="G309" s="1948" t="s">
        <v>253</v>
      </c>
      <c r="H309" s="1936"/>
      <c r="I309" s="1936"/>
      <c r="J309" s="1936"/>
      <c r="K309" s="1936"/>
      <c r="L309" s="1936"/>
      <c r="M309" s="1936"/>
      <c r="N309" s="1936"/>
      <c r="O309" s="1936"/>
      <c r="P309" s="1936"/>
      <c r="Q309" s="1936"/>
      <c r="R309" s="1936"/>
      <c r="S309" s="1936"/>
      <c r="T309" s="1936"/>
      <c r="U309" s="1936"/>
      <c r="V309" s="1936"/>
      <c r="W309" s="1936"/>
      <c r="X309" s="1936"/>
      <c r="Y309" s="1937"/>
      <c r="AA309" s="2032">
        <v>0.1</v>
      </c>
      <c r="AB309" s="2032"/>
      <c r="AC309" s="29"/>
      <c r="AD309" s="28">
        <f t="shared" ref="AD309:AD323" si="224">F309</f>
        <v>2</v>
      </c>
      <c r="AE309" s="2029" t="s">
        <v>93</v>
      </c>
      <c r="AF309" s="2030"/>
      <c r="AG309" s="2029" t="s">
        <v>93</v>
      </c>
      <c r="AH309" s="2030"/>
      <c r="AI309" s="2029" t="s">
        <v>94</v>
      </c>
      <c r="AJ309" s="2030"/>
      <c r="AK309" s="2029" t="s">
        <v>96</v>
      </c>
      <c r="AL309" s="2030"/>
      <c r="AW309" s="83"/>
      <c r="AX309" s="1899" t="s">
        <v>19</v>
      </c>
      <c r="AY309" s="1900"/>
      <c r="AZ309" s="1900"/>
      <c r="BA309" s="1900"/>
      <c r="BB309" s="1900"/>
      <c r="BC309" s="1900"/>
      <c r="BD309" s="1900"/>
      <c r="BE309" s="1900"/>
      <c r="BF309" s="1900"/>
      <c r="BG309" s="1900"/>
      <c r="BH309" s="1900"/>
      <c r="BI309" s="1900"/>
      <c r="BJ309" s="1900"/>
      <c r="BK309" s="1900"/>
      <c r="BL309" s="1900"/>
      <c r="BM309" s="1900"/>
      <c r="BN309" s="1900"/>
      <c r="BO309" s="1900"/>
      <c r="BP309" s="1901"/>
      <c r="BQ309" s="84"/>
      <c r="BR309" s="83"/>
      <c r="BS309" s="83"/>
      <c r="BT309" s="83"/>
      <c r="BU309" s="83"/>
      <c r="BV309" s="83"/>
      <c r="BW309" s="83"/>
      <c r="BX309" s="83"/>
      <c r="BY309" s="83"/>
      <c r="BZ309" s="83"/>
      <c r="CA309" s="83"/>
      <c r="CB309" s="83"/>
      <c r="CC309" s="83"/>
      <c r="CD309" s="83"/>
    </row>
    <row r="310" spans="6:82" s="28" customFormat="1" ht="46" hidden="1" customHeight="1" outlineLevel="1">
      <c r="F310" s="28">
        <v>3</v>
      </c>
      <c r="G310" s="1935" t="s">
        <v>984</v>
      </c>
      <c r="H310" s="1936"/>
      <c r="I310" s="1936"/>
      <c r="J310" s="1936"/>
      <c r="K310" s="1936"/>
      <c r="L310" s="1936"/>
      <c r="M310" s="1936"/>
      <c r="N310" s="1936"/>
      <c r="O310" s="1936"/>
      <c r="P310" s="1936"/>
      <c r="Q310" s="1936"/>
      <c r="R310" s="1936"/>
      <c r="S310" s="1936"/>
      <c r="T310" s="1936"/>
      <c r="U310" s="1936"/>
      <c r="V310" s="1936"/>
      <c r="W310" s="1936"/>
      <c r="X310" s="1936"/>
      <c r="Y310" s="1937"/>
      <c r="AA310" s="2032">
        <v>0</v>
      </c>
      <c r="AB310" s="2032"/>
      <c r="AC310" s="29"/>
      <c r="AD310" s="28">
        <f t="shared" si="224"/>
        <v>3</v>
      </c>
      <c r="AE310" s="2029" t="s">
        <v>97</v>
      </c>
      <c r="AF310" s="2030"/>
      <c r="AG310" s="2029" t="s">
        <v>97</v>
      </c>
      <c r="AH310" s="2030"/>
      <c r="AI310" s="2029" t="s">
        <v>97</v>
      </c>
      <c r="AJ310" s="2030"/>
      <c r="AK310" s="2029" t="s">
        <v>97</v>
      </c>
      <c r="AL310" s="2030"/>
      <c r="AW310" s="83"/>
      <c r="AX310" s="1899" t="s">
        <v>17</v>
      </c>
      <c r="AY310" s="1900"/>
      <c r="AZ310" s="1900"/>
      <c r="BA310" s="1900"/>
      <c r="BB310" s="1900"/>
      <c r="BC310" s="1900"/>
      <c r="BD310" s="1900"/>
      <c r="BE310" s="1900"/>
      <c r="BF310" s="1900"/>
      <c r="BG310" s="1900"/>
      <c r="BH310" s="1900"/>
      <c r="BI310" s="1900"/>
      <c r="BJ310" s="1900"/>
      <c r="BK310" s="1900"/>
      <c r="BL310" s="1900"/>
      <c r="BM310" s="1900"/>
      <c r="BN310" s="1900"/>
      <c r="BO310" s="1900"/>
      <c r="BP310" s="1901"/>
      <c r="BQ310" s="84"/>
      <c r="BR310" s="83"/>
      <c r="BS310" s="83"/>
      <c r="BT310" s="83"/>
      <c r="BU310" s="83"/>
      <c r="BV310" s="83"/>
      <c r="BW310" s="83"/>
      <c r="BX310" s="83"/>
      <c r="BY310" s="83"/>
      <c r="BZ310" s="83"/>
      <c r="CA310" s="83"/>
      <c r="CB310" s="83"/>
      <c r="CC310" s="83"/>
      <c r="CD310" s="83"/>
    </row>
    <row r="311" spans="6:82" s="28" customFormat="1" ht="46" hidden="1" customHeight="1" outlineLevel="1">
      <c r="F311" s="28">
        <v>4</v>
      </c>
      <c r="G311" s="1948" t="s">
        <v>258</v>
      </c>
      <c r="H311" s="1936"/>
      <c r="I311" s="1936"/>
      <c r="J311" s="1936"/>
      <c r="K311" s="1936"/>
      <c r="L311" s="1936"/>
      <c r="M311" s="1936"/>
      <c r="N311" s="1936"/>
      <c r="O311" s="1936"/>
      <c r="P311" s="1936"/>
      <c r="Q311" s="1936"/>
      <c r="R311" s="1936"/>
      <c r="S311" s="1936"/>
      <c r="T311" s="1936"/>
      <c r="U311" s="1936"/>
      <c r="V311" s="1936"/>
      <c r="W311" s="1936"/>
      <c r="X311" s="1936"/>
      <c r="Y311" s="1937"/>
      <c r="AA311" s="2032">
        <v>0.18</v>
      </c>
      <c r="AB311" s="2032"/>
      <c r="AC311" s="29"/>
      <c r="AD311" s="28">
        <f t="shared" si="224"/>
        <v>4</v>
      </c>
      <c r="AE311" s="2029" t="s">
        <v>93</v>
      </c>
      <c r="AF311" s="2030"/>
      <c r="AG311" s="2029" t="s">
        <v>93</v>
      </c>
      <c r="AH311" s="2030"/>
      <c r="AI311" s="2029" t="s">
        <v>94</v>
      </c>
      <c r="AJ311" s="2030"/>
      <c r="AK311" s="2029" t="s">
        <v>96</v>
      </c>
      <c r="AL311" s="2030"/>
      <c r="AW311" s="83"/>
      <c r="AX311" s="1899" t="s">
        <v>44</v>
      </c>
      <c r="AY311" s="1900"/>
      <c r="AZ311" s="1900"/>
      <c r="BA311" s="1900"/>
      <c r="BB311" s="1900"/>
      <c r="BC311" s="1900"/>
      <c r="BD311" s="1900"/>
      <c r="BE311" s="1900"/>
      <c r="BF311" s="1900"/>
      <c r="BG311" s="1900"/>
      <c r="BH311" s="1900"/>
      <c r="BI311" s="1900"/>
      <c r="BJ311" s="1900"/>
      <c r="BK311" s="1900"/>
      <c r="BL311" s="1900"/>
      <c r="BM311" s="1900"/>
      <c r="BN311" s="1900"/>
      <c r="BO311" s="1900"/>
      <c r="BP311" s="1901"/>
      <c r="BQ311" s="84"/>
      <c r="BR311" s="83"/>
      <c r="BS311" s="83"/>
      <c r="BT311" s="83"/>
      <c r="BU311" s="83"/>
      <c r="BV311" s="83"/>
      <c r="BW311" s="83"/>
      <c r="BX311" s="83"/>
      <c r="BY311" s="83"/>
      <c r="BZ311" s="83"/>
      <c r="CA311" s="83"/>
      <c r="CB311" s="83"/>
      <c r="CC311" s="83"/>
      <c r="CD311" s="83"/>
    </row>
    <row r="312" spans="6:82" s="28" customFormat="1" ht="69" hidden="1" customHeight="1" outlineLevel="1">
      <c r="F312" s="28">
        <v>5</v>
      </c>
      <c r="G312" s="1948" t="s">
        <v>256</v>
      </c>
      <c r="H312" s="1936"/>
      <c r="I312" s="1936"/>
      <c r="J312" s="1936"/>
      <c r="K312" s="1936"/>
      <c r="L312" s="1936"/>
      <c r="M312" s="1936"/>
      <c r="N312" s="1936"/>
      <c r="O312" s="1936"/>
      <c r="P312" s="1936"/>
      <c r="Q312" s="1936"/>
      <c r="R312" s="1936"/>
      <c r="S312" s="1936"/>
      <c r="T312" s="1936"/>
      <c r="U312" s="1936"/>
      <c r="V312" s="1936"/>
      <c r="W312" s="1936"/>
      <c r="X312" s="1936"/>
      <c r="Y312" s="1937"/>
      <c r="AA312" s="2032">
        <v>0.24</v>
      </c>
      <c r="AB312" s="2032"/>
      <c r="AC312" s="29"/>
      <c r="AD312" s="28">
        <f t="shared" si="224"/>
        <v>5</v>
      </c>
      <c r="AE312" s="2029" t="s">
        <v>93</v>
      </c>
      <c r="AF312" s="2030"/>
      <c r="AG312" s="2029" t="s">
        <v>93</v>
      </c>
      <c r="AH312" s="2030"/>
      <c r="AI312" s="2029" t="s">
        <v>93</v>
      </c>
      <c r="AJ312" s="2030"/>
      <c r="AK312" s="2029" t="s">
        <v>96</v>
      </c>
      <c r="AL312" s="2030"/>
      <c r="AW312" s="83"/>
      <c r="AX312" s="1899" t="s">
        <v>20</v>
      </c>
      <c r="AY312" s="1900"/>
      <c r="AZ312" s="1900"/>
      <c r="BA312" s="1900"/>
      <c r="BB312" s="1900"/>
      <c r="BC312" s="1900"/>
      <c r="BD312" s="1900"/>
      <c r="BE312" s="1900"/>
      <c r="BF312" s="1900"/>
      <c r="BG312" s="1900"/>
      <c r="BH312" s="1900"/>
      <c r="BI312" s="1900"/>
      <c r="BJ312" s="1900"/>
      <c r="BK312" s="1900"/>
      <c r="BL312" s="1900"/>
      <c r="BM312" s="1900"/>
      <c r="BN312" s="1900"/>
      <c r="BO312" s="1900"/>
      <c r="BP312" s="1901"/>
      <c r="BQ312" s="84"/>
      <c r="BR312" s="83"/>
      <c r="BS312" s="83"/>
      <c r="BT312" s="83"/>
      <c r="BU312" s="83"/>
      <c r="BV312" s="83"/>
      <c r="BW312" s="83"/>
      <c r="BX312" s="83"/>
      <c r="BY312" s="83"/>
      <c r="BZ312" s="83"/>
      <c r="CA312" s="83"/>
      <c r="CB312" s="83"/>
      <c r="CC312" s="83"/>
      <c r="CD312" s="83"/>
    </row>
    <row r="313" spans="6:82" s="28" customFormat="1" ht="46" hidden="1" customHeight="1" outlineLevel="1">
      <c r="F313" s="28">
        <v>6</v>
      </c>
      <c r="G313" s="1948" t="s">
        <v>287</v>
      </c>
      <c r="H313" s="1936"/>
      <c r="I313" s="1936"/>
      <c r="J313" s="1936"/>
      <c r="K313" s="1936"/>
      <c r="L313" s="1936"/>
      <c r="M313" s="1936"/>
      <c r="N313" s="1936"/>
      <c r="O313" s="1936"/>
      <c r="P313" s="1936"/>
      <c r="Q313" s="1936"/>
      <c r="R313" s="1936"/>
      <c r="S313" s="1936"/>
      <c r="T313" s="1936"/>
      <c r="U313" s="1936"/>
      <c r="V313" s="1936"/>
      <c r="W313" s="1936"/>
      <c r="X313" s="1936"/>
      <c r="Y313" s="1937"/>
      <c r="AA313" s="2032">
        <v>0</v>
      </c>
      <c r="AB313" s="2032"/>
      <c r="AC313" s="29"/>
      <c r="AD313" s="28">
        <f t="shared" si="224"/>
        <v>6</v>
      </c>
      <c r="AE313" s="2029" t="s">
        <v>97</v>
      </c>
      <c r="AF313" s="2030"/>
      <c r="AG313" s="2029" t="s">
        <v>97</v>
      </c>
      <c r="AH313" s="2030"/>
      <c r="AI313" s="2029" t="s">
        <v>97</v>
      </c>
      <c r="AJ313" s="2030"/>
      <c r="AK313" s="2029" t="s">
        <v>97</v>
      </c>
      <c r="AL313" s="2030"/>
      <c r="AW313" s="83"/>
      <c r="AX313" s="1899" t="s">
        <v>21</v>
      </c>
      <c r="AY313" s="1900"/>
      <c r="AZ313" s="1900"/>
      <c r="BA313" s="1900"/>
      <c r="BB313" s="1900"/>
      <c r="BC313" s="1900"/>
      <c r="BD313" s="1900"/>
      <c r="BE313" s="1900"/>
      <c r="BF313" s="1900"/>
      <c r="BG313" s="1900"/>
      <c r="BH313" s="1900"/>
      <c r="BI313" s="1900"/>
      <c r="BJ313" s="1900"/>
      <c r="BK313" s="1900"/>
      <c r="BL313" s="1900"/>
      <c r="BM313" s="1900"/>
      <c r="BN313" s="1900"/>
      <c r="BO313" s="1900"/>
      <c r="BP313" s="1901"/>
      <c r="BQ313" s="84"/>
      <c r="BR313" s="83"/>
      <c r="BS313" s="83"/>
      <c r="BT313" s="83"/>
      <c r="BU313" s="83"/>
      <c r="BV313" s="83"/>
      <c r="BW313" s="83"/>
      <c r="BX313" s="83"/>
      <c r="BY313" s="83"/>
      <c r="BZ313" s="83"/>
      <c r="CA313" s="83"/>
      <c r="CB313" s="83"/>
      <c r="CC313" s="83"/>
      <c r="CD313" s="83"/>
    </row>
    <row r="314" spans="6:82" s="28" customFormat="1" ht="46" hidden="1" customHeight="1" outlineLevel="1">
      <c r="F314" s="28">
        <v>7</v>
      </c>
      <c r="G314" s="1948" t="s">
        <v>288</v>
      </c>
      <c r="H314" s="1936"/>
      <c r="I314" s="1936"/>
      <c r="J314" s="1936"/>
      <c r="K314" s="1936"/>
      <c r="L314" s="1936"/>
      <c r="M314" s="1936"/>
      <c r="N314" s="1936"/>
      <c r="O314" s="1936"/>
      <c r="P314" s="1936"/>
      <c r="Q314" s="1936"/>
      <c r="R314" s="1936"/>
      <c r="S314" s="1936"/>
      <c r="T314" s="1936"/>
      <c r="U314" s="1936"/>
      <c r="V314" s="1936"/>
      <c r="W314" s="1936"/>
      <c r="X314" s="1936"/>
      <c r="Y314" s="1937"/>
      <c r="AA314" s="2032">
        <v>0.08</v>
      </c>
      <c r="AB314" s="2032"/>
      <c r="AC314" s="29"/>
      <c r="AD314" s="28">
        <f t="shared" si="224"/>
        <v>7</v>
      </c>
      <c r="AE314" s="2029" t="s">
        <v>94</v>
      </c>
      <c r="AF314" s="2030"/>
      <c r="AG314" s="2029" t="s">
        <v>94</v>
      </c>
      <c r="AH314" s="2030"/>
      <c r="AI314" s="2029" t="s">
        <v>96</v>
      </c>
      <c r="AJ314" s="2030"/>
      <c r="AK314" s="2029" t="s">
        <v>96</v>
      </c>
      <c r="AL314" s="2030"/>
      <c r="AW314" s="83"/>
      <c r="AX314" s="1899" t="s">
        <v>22</v>
      </c>
      <c r="AY314" s="1900"/>
      <c r="AZ314" s="1900"/>
      <c r="BA314" s="1900"/>
      <c r="BB314" s="1900"/>
      <c r="BC314" s="1900"/>
      <c r="BD314" s="1900"/>
      <c r="BE314" s="1900"/>
      <c r="BF314" s="1900"/>
      <c r="BG314" s="1900"/>
      <c r="BH314" s="1900"/>
      <c r="BI314" s="1900"/>
      <c r="BJ314" s="1900"/>
      <c r="BK314" s="1900"/>
      <c r="BL314" s="1900"/>
      <c r="BM314" s="1900"/>
      <c r="BN314" s="1900"/>
      <c r="BO314" s="1900"/>
      <c r="BP314" s="1901"/>
      <c r="BQ314" s="84"/>
      <c r="BR314" s="83"/>
      <c r="BS314" s="83"/>
      <c r="BT314" s="83"/>
      <c r="BU314" s="83"/>
      <c r="BV314" s="83"/>
      <c r="BW314" s="83"/>
      <c r="BX314" s="83"/>
      <c r="BY314" s="83"/>
      <c r="BZ314" s="83"/>
      <c r="CA314" s="83"/>
      <c r="CB314" s="83"/>
      <c r="CC314" s="83"/>
      <c r="CD314" s="83"/>
    </row>
    <row r="315" spans="6:82" s="28" customFormat="1" ht="46" hidden="1" customHeight="1" outlineLevel="1">
      <c r="F315" s="28">
        <v>8</v>
      </c>
      <c r="G315" s="1948" t="s">
        <v>289</v>
      </c>
      <c r="H315" s="1936"/>
      <c r="I315" s="1936"/>
      <c r="J315" s="1936"/>
      <c r="K315" s="1936"/>
      <c r="L315" s="1936"/>
      <c r="M315" s="1936"/>
      <c r="N315" s="1936"/>
      <c r="O315" s="1936"/>
      <c r="P315" s="1936"/>
      <c r="Q315" s="1936"/>
      <c r="R315" s="1936"/>
      <c r="S315" s="1936"/>
      <c r="T315" s="1936"/>
      <c r="U315" s="1936"/>
      <c r="V315" s="1936"/>
      <c r="W315" s="1936"/>
      <c r="X315" s="1936"/>
      <c r="Y315" s="1937"/>
      <c r="AA315" s="2032">
        <v>0.08</v>
      </c>
      <c r="AB315" s="2032"/>
      <c r="AC315" s="29"/>
      <c r="AD315" s="28">
        <f t="shared" si="224"/>
        <v>8</v>
      </c>
      <c r="AE315" s="2029" t="s">
        <v>94</v>
      </c>
      <c r="AF315" s="2030"/>
      <c r="AG315" s="2029" t="s">
        <v>94</v>
      </c>
      <c r="AH315" s="2030"/>
      <c r="AI315" s="2029" t="s">
        <v>96</v>
      </c>
      <c r="AJ315" s="2030"/>
      <c r="AK315" s="2029" t="s">
        <v>96</v>
      </c>
      <c r="AL315" s="2030"/>
      <c r="AW315" s="83"/>
      <c r="AX315" s="1899" t="s">
        <v>23</v>
      </c>
      <c r="AY315" s="1900"/>
      <c r="AZ315" s="1900"/>
      <c r="BA315" s="1900"/>
      <c r="BB315" s="1900"/>
      <c r="BC315" s="1900"/>
      <c r="BD315" s="1900"/>
      <c r="BE315" s="1900"/>
      <c r="BF315" s="1900"/>
      <c r="BG315" s="1900"/>
      <c r="BH315" s="1900"/>
      <c r="BI315" s="1900"/>
      <c r="BJ315" s="1900"/>
      <c r="BK315" s="1900"/>
      <c r="BL315" s="1900"/>
      <c r="BM315" s="1900"/>
      <c r="BN315" s="1900"/>
      <c r="BO315" s="1900"/>
      <c r="BP315" s="1901"/>
      <c r="BQ315" s="84"/>
      <c r="BR315" s="83"/>
      <c r="BS315" s="83"/>
      <c r="BT315" s="83"/>
      <c r="BU315" s="83"/>
      <c r="BV315" s="83"/>
      <c r="BW315" s="83"/>
      <c r="BX315" s="83"/>
      <c r="BY315" s="83"/>
      <c r="BZ315" s="83"/>
      <c r="CA315" s="83"/>
      <c r="CB315" s="83"/>
      <c r="CC315" s="83"/>
      <c r="CD315" s="83"/>
    </row>
    <row r="316" spans="6:82" s="28" customFormat="1" ht="46" hidden="1" customHeight="1" outlineLevel="1">
      <c r="F316" s="28">
        <v>9</v>
      </c>
      <c r="G316" s="1948" t="s">
        <v>290</v>
      </c>
      <c r="H316" s="1936"/>
      <c r="I316" s="1936"/>
      <c r="J316" s="1936"/>
      <c r="K316" s="1936"/>
      <c r="L316" s="1936"/>
      <c r="M316" s="1936"/>
      <c r="N316" s="1936"/>
      <c r="O316" s="1936"/>
      <c r="P316" s="1936"/>
      <c r="Q316" s="1936"/>
      <c r="R316" s="1936"/>
      <c r="S316" s="1936"/>
      <c r="T316" s="1936"/>
      <c r="U316" s="1936"/>
      <c r="V316" s="1936"/>
      <c r="W316" s="1936"/>
      <c r="X316" s="1936"/>
      <c r="Y316" s="1937"/>
      <c r="AA316" s="2032">
        <v>0.08</v>
      </c>
      <c r="AB316" s="2032"/>
      <c r="AC316" s="29"/>
      <c r="AD316" s="28">
        <f t="shared" si="224"/>
        <v>9</v>
      </c>
      <c r="AE316" s="2029" t="s">
        <v>93</v>
      </c>
      <c r="AF316" s="2030"/>
      <c r="AG316" s="2029" t="s">
        <v>93</v>
      </c>
      <c r="AH316" s="2030"/>
      <c r="AI316" s="2029" t="s">
        <v>93</v>
      </c>
      <c r="AJ316" s="2030"/>
      <c r="AK316" s="2029" t="s">
        <v>94</v>
      </c>
      <c r="AL316" s="2030"/>
      <c r="AW316" s="83"/>
      <c r="AX316" s="1899" t="s">
        <v>24</v>
      </c>
      <c r="AY316" s="1900"/>
      <c r="AZ316" s="1900"/>
      <c r="BA316" s="1900"/>
      <c r="BB316" s="1900"/>
      <c r="BC316" s="1900"/>
      <c r="BD316" s="1900"/>
      <c r="BE316" s="1900"/>
      <c r="BF316" s="1900"/>
      <c r="BG316" s="1900"/>
      <c r="BH316" s="1900"/>
      <c r="BI316" s="1900"/>
      <c r="BJ316" s="1900"/>
      <c r="BK316" s="1900"/>
      <c r="BL316" s="1900"/>
      <c r="BM316" s="1900"/>
      <c r="BN316" s="1900"/>
      <c r="BO316" s="1900"/>
      <c r="BP316" s="1901"/>
      <c r="BQ316" s="84"/>
      <c r="BR316" s="83"/>
      <c r="BS316" s="83"/>
      <c r="BT316" s="83"/>
      <c r="BU316" s="83"/>
      <c r="BV316" s="83"/>
      <c r="BW316" s="83"/>
      <c r="BX316" s="83"/>
      <c r="BY316" s="83"/>
      <c r="BZ316" s="83"/>
      <c r="CA316" s="83"/>
      <c r="CB316" s="83"/>
      <c r="CC316" s="83"/>
      <c r="CD316" s="83"/>
    </row>
    <row r="317" spans="6:82" s="28" customFormat="1" ht="46" hidden="1" customHeight="1" outlineLevel="1">
      <c r="F317" s="28">
        <v>10</v>
      </c>
      <c r="G317" s="1948" t="s">
        <v>291</v>
      </c>
      <c r="H317" s="1936"/>
      <c r="I317" s="1936"/>
      <c r="J317" s="1936"/>
      <c r="K317" s="1936"/>
      <c r="L317" s="1936"/>
      <c r="M317" s="1936"/>
      <c r="N317" s="1936"/>
      <c r="O317" s="1936"/>
      <c r="P317" s="1936"/>
      <c r="Q317" s="1936"/>
      <c r="R317" s="1936"/>
      <c r="S317" s="1936"/>
      <c r="T317" s="1936"/>
      <c r="U317" s="1936"/>
      <c r="V317" s="1936"/>
      <c r="W317" s="1936"/>
      <c r="X317" s="1936"/>
      <c r="Y317" s="1937"/>
      <c r="AA317" s="2032">
        <v>0.28999999999999998</v>
      </c>
      <c r="AB317" s="2032"/>
      <c r="AC317" s="29"/>
      <c r="AD317" s="28">
        <f t="shared" si="224"/>
        <v>10</v>
      </c>
      <c r="AE317" s="2029" t="s">
        <v>94</v>
      </c>
      <c r="AF317" s="2030"/>
      <c r="AG317" s="2029" t="s">
        <v>94</v>
      </c>
      <c r="AH317" s="2030"/>
      <c r="AI317" s="2029" t="s">
        <v>96</v>
      </c>
      <c r="AJ317" s="2030"/>
      <c r="AK317" s="2029" t="s">
        <v>96</v>
      </c>
      <c r="AL317" s="2030"/>
      <c r="AW317" s="83"/>
      <c r="AX317" s="1899" t="s">
        <v>25</v>
      </c>
      <c r="AY317" s="1900"/>
      <c r="AZ317" s="1900"/>
      <c r="BA317" s="1900"/>
      <c r="BB317" s="1900"/>
      <c r="BC317" s="1900"/>
      <c r="BD317" s="1900"/>
      <c r="BE317" s="1900"/>
      <c r="BF317" s="1900"/>
      <c r="BG317" s="1900"/>
      <c r="BH317" s="1900"/>
      <c r="BI317" s="1900"/>
      <c r="BJ317" s="1900"/>
      <c r="BK317" s="1900"/>
      <c r="BL317" s="1900"/>
      <c r="BM317" s="1900"/>
      <c r="BN317" s="1900"/>
      <c r="BO317" s="1900"/>
      <c r="BP317" s="1901"/>
      <c r="BQ317" s="84"/>
      <c r="BR317" s="83"/>
      <c r="BS317" s="83"/>
      <c r="BT317" s="83"/>
      <c r="BU317" s="83"/>
      <c r="BV317" s="83"/>
      <c r="BW317" s="83"/>
      <c r="BX317" s="83"/>
      <c r="BY317" s="83"/>
      <c r="BZ317" s="83"/>
      <c r="CA317" s="83"/>
      <c r="CB317" s="83"/>
      <c r="CC317" s="83"/>
      <c r="CD317" s="83"/>
    </row>
    <row r="318" spans="6:82" s="28" customFormat="1" ht="46" hidden="1" customHeight="1" outlineLevel="1">
      <c r="F318" s="28">
        <v>11</v>
      </c>
      <c r="G318" s="1948" t="s">
        <v>292</v>
      </c>
      <c r="H318" s="1936"/>
      <c r="I318" s="1936"/>
      <c r="J318" s="1936"/>
      <c r="K318" s="1936"/>
      <c r="L318" s="1936"/>
      <c r="M318" s="1936"/>
      <c r="N318" s="1936"/>
      <c r="O318" s="1936"/>
      <c r="P318" s="1936"/>
      <c r="Q318" s="1936"/>
      <c r="R318" s="1936"/>
      <c r="S318" s="1936"/>
      <c r="T318" s="1936"/>
      <c r="U318" s="1936"/>
      <c r="V318" s="1936"/>
      <c r="W318" s="1936"/>
      <c r="X318" s="1936"/>
      <c r="Y318" s="1937"/>
      <c r="AA318" s="2032">
        <v>0.05</v>
      </c>
      <c r="AB318" s="2032"/>
      <c r="AC318" s="29"/>
      <c r="AD318" s="28">
        <f t="shared" si="224"/>
        <v>11</v>
      </c>
      <c r="AE318" s="2029" t="s">
        <v>93</v>
      </c>
      <c r="AF318" s="2030"/>
      <c r="AG318" s="2029" t="s">
        <v>93</v>
      </c>
      <c r="AH318" s="2030"/>
      <c r="AI318" s="2029" t="s">
        <v>93</v>
      </c>
      <c r="AJ318" s="2030"/>
      <c r="AK318" s="2029" t="s">
        <v>93</v>
      </c>
      <c r="AL318" s="2030"/>
      <c r="AW318" s="83"/>
      <c r="AX318" s="1899" t="s">
        <v>26</v>
      </c>
      <c r="AY318" s="1900"/>
      <c r="AZ318" s="1900"/>
      <c r="BA318" s="1900"/>
      <c r="BB318" s="1900"/>
      <c r="BC318" s="1900"/>
      <c r="BD318" s="1900"/>
      <c r="BE318" s="1900"/>
      <c r="BF318" s="1900"/>
      <c r="BG318" s="1900"/>
      <c r="BH318" s="1900"/>
      <c r="BI318" s="1900"/>
      <c r="BJ318" s="1900"/>
      <c r="BK318" s="1900"/>
      <c r="BL318" s="1900"/>
      <c r="BM318" s="1900"/>
      <c r="BN318" s="1900"/>
      <c r="BO318" s="1900"/>
      <c r="BP318" s="1901"/>
      <c r="BQ318" s="84"/>
      <c r="BR318" s="83"/>
      <c r="BS318" s="83"/>
      <c r="BT318" s="83"/>
      <c r="BU318" s="83"/>
      <c r="BV318" s="83"/>
      <c r="BW318" s="83"/>
      <c r="BX318" s="83"/>
      <c r="BY318" s="83"/>
      <c r="BZ318" s="83"/>
      <c r="CA318" s="83"/>
      <c r="CB318" s="83"/>
      <c r="CC318" s="83"/>
      <c r="CD318" s="83"/>
    </row>
    <row r="319" spans="6:82" s="28" customFormat="1" ht="46" hidden="1" customHeight="1" outlineLevel="1">
      <c r="F319" s="28">
        <v>12</v>
      </c>
      <c r="G319" s="1948" t="s">
        <v>293</v>
      </c>
      <c r="H319" s="1936"/>
      <c r="I319" s="1936"/>
      <c r="J319" s="1936"/>
      <c r="K319" s="1936"/>
      <c r="L319" s="1936"/>
      <c r="M319" s="1936"/>
      <c r="N319" s="1936"/>
      <c r="O319" s="1936"/>
      <c r="P319" s="1936"/>
      <c r="Q319" s="1936"/>
      <c r="R319" s="1936"/>
      <c r="S319" s="1936"/>
      <c r="T319" s="1936"/>
      <c r="U319" s="1936"/>
      <c r="V319" s="1936"/>
      <c r="W319" s="1936"/>
      <c r="X319" s="1936"/>
      <c r="Y319" s="1937"/>
      <c r="AA319" s="2032">
        <v>0.3</v>
      </c>
      <c r="AB319" s="2032"/>
      <c r="AC319" s="29"/>
      <c r="AD319" s="28">
        <f t="shared" si="224"/>
        <v>12</v>
      </c>
      <c r="AE319" s="2029" t="s">
        <v>93</v>
      </c>
      <c r="AF319" s="2030"/>
      <c r="AG319" s="2029" t="s">
        <v>93</v>
      </c>
      <c r="AH319" s="2030"/>
      <c r="AI319" s="2029" t="s">
        <v>94</v>
      </c>
      <c r="AJ319" s="2030"/>
      <c r="AK319" s="2029" t="s">
        <v>96</v>
      </c>
      <c r="AL319" s="2030"/>
      <c r="AW319" s="83"/>
      <c r="AX319" s="1899" t="s">
        <v>27</v>
      </c>
      <c r="AY319" s="1900"/>
      <c r="AZ319" s="1900"/>
      <c r="BA319" s="1900"/>
      <c r="BB319" s="1900"/>
      <c r="BC319" s="1900"/>
      <c r="BD319" s="1900"/>
      <c r="BE319" s="1900"/>
      <c r="BF319" s="1900"/>
      <c r="BG319" s="1900"/>
      <c r="BH319" s="1900"/>
      <c r="BI319" s="1900"/>
      <c r="BJ319" s="1900"/>
      <c r="BK319" s="1900"/>
      <c r="BL319" s="1900"/>
      <c r="BM319" s="1900"/>
      <c r="BN319" s="1900"/>
      <c r="BO319" s="1900"/>
      <c r="BP319" s="1901"/>
      <c r="BQ319" s="84"/>
      <c r="BR319" s="83"/>
      <c r="BS319" s="83"/>
      <c r="BT319" s="83"/>
      <c r="BU319" s="83"/>
      <c r="BV319" s="83"/>
      <c r="BW319" s="83"/>
      <c r="BX319" s="83"/>
      <c r="BY319" s="83"/>
      <c r="BZ319" s="83"/>
      <c r="CA319" s="83"/>
      <c r="CB319" s="83"/>
      <c r="CC319" s="83"/>
      <c r="CD319" s="83"/>
    </row>
    <row r="320" spans="6:82" s="28" customFormat="1" ht="46" hidden="1" customHeight="1" outlineLevel="1">
      <c r="F320" s="28">
        <v>13</v>
      </c>
      <c r="G320" s="1948" t="s">
        <v>294</v>
      </c>
      <c r="H320" s="1936"/>
      <c r="I320" s="1936"/>
      <c r="J320" s="1936"/>
      <c r="K320" s="1936"/>
      <c r="L320" s="1936"/>
      <c r="M320" s="1936"/>
      <c r="N320" s="1936"/>
      <c r="O320" s="1936"/>
      <c r="P320" s="1936"/>
      <c r="Q320" s="1936"/>
      <c r="R320" s="1936"/>
      <c r="S320" s="1936"/>
      <c r="T320" s="1936"/>
      <c r="U320" s="1936"/>
      <c r="V320" s="1936"/>
      <c r="W320" s="1936"/>
      <c r="X320" s="1936"/>
      <c r="Y320" s="1937"/>
      <c r="AA320" s="2032">
        <v>0</v>
      </c>
      <c r="AB320" s="2032"/>
      <c r="AC320" s="29"/>
      <c r="AD320" s="28">
        <f t="shared" si="224"/>
        <v>13</v>
      </c>
      <c r="AE320" s="2029" t="s">
        <v>97</v>
      </c>
      <c r="AF320" s="2030"/>
      <c r="AG320" s="2029" t="s">
        <v>97</v>
      </c>
      <c r="AH320" s="2030"/>
      <c r="AI320" s="2029" t="s">
        <v>97</v>
      </c>
      <c r="AJ320" s="2030"/>
      <c r="AK320" s="2029" t="s">
        <v>97</v>
      </c>
      <c r="AL320" s="2030"/>
      <c r="AW320" s="83"/>
      <c r="AX320" s="1899" t="s">
        <v>11</v>
      </c>
      <c r="AY320" s="1900"/>
      <c r="AZ320" s="1900"/>
      <c r="BA320" s="1900"/>
      <c r="BB320" s="1900"/>
      <c r="BC320" s="1900"/>
      <c r="BD320" s="1900"/>
      <c r="BE320" s="1900"/>
      <c r="BF320" s="1900"/>
      <c r="BG320" s="1900"/>
      <c r="BH320" s="1900"/>
      <c r="BI320" s="1900"/>
      <c r="BJ320" s="1900"/>
      <c r="BK320" s="1900"/>
      <c r="BL320" s="1900"/>
      <c r="BM320" s="1900"/>
      <c r="BN320" s="1900"/>
      <c r="BO320" s="1900"/>
      <c r="BP320" s="1901"/>
      <c r="BQ320" s="84"/>
      <c r="BR320" s="83"/>
      <c r="BS320" s="83"/>
      <c r="BT320" s="83"/>
      <c r="BU320" s="83"/>
      <c r="BV320" s="83"/>
      <c r="BW320" s="83"/>
      <c r="BX320" s="83"/>
      <c r="BY320" s="83"/>
      <c r="BZ320" s="83"/>
      <c r="CA320" s="83"/>
      <c r="CB320" s="83"/>
      <c r="CC320" s="83"/>
      <c r="CD320" s="83"/>
    </row>
    <row r="321" spans="5:87" s="40" customFormat="1" ht="46" hidden="1" customHeight="1" outlineLevel="1">
      <c r="F321" s="82">
        <v>14</v>
      </c>
      <c r="G321" s="1948" t="s">
        <v>1017</v>
      </c>
      <c r="H321" s="1936"/>
      <c r="I321" s="1936"/>
      <c r="J321" s="1936"/>
      <c r="K321" s="1936"/>
      <c r="L321" s="1936"/>
      <c r="M321" s="1936"/>
      <c r="N321" s="1936"/>
      <c r="O321" s="1936"/>
      <c r="P321" s="1936"/>
      <c r="Q321" s="1936"/>
      <c r="R321" s="1936"/>
      <c r="S321" s="1936"/>
      <c r="T321" s="1936"/>
      <c r="U321" s="1936"/>
      <c r="V321" s="1936"/>
      <c r="W321" s="1936"/>
      <c r="X321" s="1936"/>
      <c r="Y321" s="1937"/>
      <c r="AA321" s="2032">
        <v>0.15</v>
      </c>
      <c r="AB321" s="2032"/>
      <c r="AC321" s="29"/>
      <c r="AD321" s="28">
        <f t="shared" si="224"/>
        <v>14</v>
      </c>
      <c r="AE321" s="2029" t="s">
        <v>93</v>
      </c>
      <c r="AF321" s="2030"/>
      <c r="AG321" s="2029" t="s">
        <v>93</v>
      </c>
      <c r="AH321" s="2030"/>
      <c r="AI321" s="2029" t="s">
        <v>94</v>
      </c>
      <c r="AJ321" s="2030"/>
      <c r="AK321" s="2029" t="s">
        <v>96</v>
      </c>
      <c r="AL321" s="2030"/>
      <c r="AW321" s="85"/>
      <c r="AX321" s="1899" t="s">
        <v>28</v>
      </c>
      <c r="AY321" s="1900"/>
      <c r="AZ321" s="1900"/>
      <c r="BA321" s="1900"/>
      <c r="BB321" s="1900"/>
      <c r="BC321" s="1900"/>
      <c r="BD321" s="1900"/>
      <c r="BE321" s="1900"/>
      <c r="BF321" s="1900"/>
      <c r="BG321" s="1900"/>
      <c r="BH321" s="1900"/>
      <c r="BI321" s="1900"/>
      <c r="BJ321" s="1900"/>
      <c r="BK321" s="1900"/>
      <c r="BL321" s="1900"/>
      <c r="BM321" s="1900"/>
      <c r="BN321" s="1900"/>
      <c r="BO321" s="1900"/>
      <c r="BP321" s="1901"/>
      <c r="BQ321" s="86"/>
      <c r="BR321" s="85"/>
      <c r="BS321" s="85"/>
      <c r="BT321" s="85"/>
      <c r="BU321" s="85"/>
      <c r="BV321" s="85"/>
      <c r="BW321" s="85"/>
      <c r="BX321" s="85"/>
      <c r="BY321" s="85"/>
      <c r="BZ321" s="85"/>
      <c r="CA321" s="85"/>
      <c r="CB321" s="85"/>
      <c r="CC321" s="85"/>
      <c r="CD321" s="85"/>
    </row>
    <row r="322" spans="5:87" s="40" customFormat="1" ht="46" hidden="1" customHeight="1" outlineLevel="1">
      <c r="F322" s="82">
        <v>15</v>
      </c>
      <c r="G322" s="1935" t="s">
        <v>988</v>
      </c>
      <c r="H322" s="1936"/>
      <c r="I322" s="1936"/>
      <c r="J322" s="1936"/>
      <c r="K322" s="1936"/>
      <c r="L322" s="1936"/>
      <c r="M322" s="1936"/>
      <c r="N322" s="1936"/>
      <c r="O322" s="1936"/>
      <c r="P322" s="1936"/>
      <c r="Q322" s="1936"/>
      <c r="R322" s="1936"/>
      <c r="S322" s="1936"/>
      <c r="T322" s="1936"/>
      <c r="U322" s="1936"/>
      <c r="V322" s="1936"/>
      <c r="W322" s="1936"/>
      <c r="X322" s="1936"/>
      <c r="Y322" s="1937"/>
      <c r="AA322" s="2032">
        <v>0</v>
      </c>
      <c r="AB322" s="2032"/>
      <c r="AC322" s="29"/>
      <c r="AD322" s="28">
        <f t="shared" si="224"/>
        <v>15</v>
      </c>
      <c r="AE322" s="2029" t="s">
        <v>97</v>
      </c>
      <c r="AF322" s="2030"/>
      <c r="AG322" s="2029" t="s">
        <v>97</v>
      </c>
      <c r="AH322" s="2030"/>
      <c r="AI322" s="2029" t="s">
        <v>97</v>
      </c>
      <c r="AJ322" s="2030"/>
      <c r="AK322" s="2029" t="s">
        <v>97</v>
      </c>
      <c r="AL322" s="2030"/>
      <c r="AW322" s="85"/>
      <c r="AX322" s="1899" t="s">
        <v>69</v>
      </c>
      <c r="AY322" s="1900"/>
      <c r="AZ322" s="1900"/>
      <c r="BA322" s="1900"/>
      <c r="BB322" s="1900"/>
      <c r="BC322" s="1900"/>
      <c r="BD322" s="1900"/>
      <c r="BE322" s="1900"/>
      <c r="BF322" s="1900"/>
      <c r="BG322" s="1900"/>
      <c r="BH322" s="1900"/>
      <c r="BI322" s="1900"/>
      <c r="BJ322" s="1900"/>
      <c r="BK322" s="1900"/>
      <c r="BL322" s="1900"/>
      <c r="BM322" s="1900"/>
      <c r="BN322" s="1900"/>
      <c r="BO322" s="1900"/>
      <c r="BP322" s="1901"/>
      <c r="BQ322" s="86"/>
      <c r="BR322" s="85"/>
      <c r="BS322" s="85"/>
      <c r="BT322" s="85"/>
      <c r="BU322" s="85"/>
      <c r="BV322" s="85"/>
      <c r="BW322" s="85"/>
      <c r="BX322" s="85"/>
      <c r="BY322" s="85"/>
      <c r="BZ322" s="85"/>
      <c r="CA322" s="85"/>
      <c r="CB322" s="85"/>
      <c r="CC322" s="85"/>
      <c r="CD322" s="85"/>
    </row>
    <row r="323" spans="5:87" s="40" customFormat="1" ht="46" hidden="1" customHeight="1" outlineLevel="1">
      <c r="F323" s="82">
        <v>16</v>
      </c>
      <c r="G323" s="1948" t="s">
        <v>295</v>
      </c>
      <c r="H323" s="1936"/>
      <c r="I323" s="1936"/>
      <c r="J323" s="1936"/>
      <c r="K323" s="1936"/>
      <c r="L323" s="1936"/>
      <c r="M323" s="1936"/>
      <c r="N323" s="1936"/>
      <c r="O323" s="1936"/>
      <c r="P323" s="1936"/>
      <c r="Q323" s="1936"/>
      <c r="R323" s="1936"/>
      <c r="S323" s="1936"/>
      <c r="T323" s="1936"/>
      <c r="U323" s="1936"/>
      <c r="V323" s="1936"/>
      <c r="W323" s="1936"/>
      <c r="X323" s="1936"/>
      <c r="Y323" s="1937"/>
      <c r="AA323" s="2032">
        <v>0</v>
      </c>
      <c r="AB323" s="2032"/>
      <c r="AC323" s="29"/>
      <c r="AD323" s="28">
        <f t="shared" si="224"/>
        <v>16</v>
      </c>
      <c r="AE323" s="2029" t="s">
        <v>97</v>
      </c>
      <c r="AF323" s="2030"/>
      <c r="AG323" s="2029" t="s">
        <v>97</v>
      </c>
      <c r="AH323" s="2030"/>
      <c r="AI323" s="2029" t="s">
        <v>97</v>
      </c>
      <c r="AJ323" s="2030"/>
      <c r="AK323" s="2029" t="s">
        <v>97</v>
      </c>
      <c r="AL323" s="2030"/>
      <c r="AW323" s="85"/>
      <c r="AX323" s="1899"/>
      <c r="AY323" s="1900"/>
      <c r="AZ323" s="1900"/>
      <c r="BA323" s="1900"/>
      <c r="BB323" s="1900"/>
      <c r="BC323" s="1900"/>
      <c r="BD323" s="1900"/>
      <c r="BE323" s="1900"/>
      <c r="BF323" s="1900"/>
      <c r="BG323" s="1900"/>
      <c r="BH323" s="1900"/>
      <c r="BI323" s="1900"/>
      <c r="BJ323" s="1900"/>
      <c r="BK323" s="1900"/>
      <c r="BL323" s="1900"/>
      <c r="BM323" s="1900"/>
      <c r="BN323" s="1900"/>
      <c r="BO323" s="1900"/>
      <c r="BP323" s="1901"/>
      <c r="BQ323" s="86"/>
      <c r="BR323" s="85"/>
      <c r="BS323" s="85"/>
      <c r="BT323" s="85"/>
      <c r="BU323" s="85"/>
      <c r="BV323" s="85"/>
      <c r="BW323" s="85"/>
      <c r="BX323" s="85"/>
      <c r="BY323" s="85"/>
      <c r="BZ323" s="85"/>
      <c r="CA323" s="85"/>
      <c r="CB323" s="85"/>
      <c r="CC323" s="85"/>
      <c r="CD323" s="85"/>
    </row>
    <row r="324" spans="5:87" s="40" customFormat="1" ht="19.5" hidden="1" customHeight="1" outlineLevel="1">
      <c r="G324" s="39"/>
      <c r="H324" s="39"/>
      <c r="I324" s="6"/>
      <c r="J324" s="39"/>
      <c r="K324" s="39"/>
      <c r="L324" s="39"/>
      <c r="M324" s="39"/>
      <c r="N324" s="30"/>
      <c r="O324" s="39"/>
      <c r="P324" s="39"/>
      <c r="Q324" s="39"/>
      <c r="R324" s="39"/>
      <c r="S324" s="39"/>
      <c r="T324" s="39"/>
      <c r="U324" s="39"/>
      <c r="V324" s="39"/>
      <c r="W324" s="30"/>
      <c r="AB324" s="39"/>
      <c r="AC324" s="29"/>
      <c r="AD324" s="29"/>
      <c r="AE324" s="29"/>
      <c r="AF324" s="6"/>
      <c r="AG324" s="29"/>
      <c r="AH324" s="29"/>
      <c r="AI324" s="29"/>
      <c r="AJ324" s="29"/>
      <c r="AK324" s="30"/>
      <c r="AL324" s="29"/>
      <c r="AM324" s="29"/>
      <c r="AN324" s="29"/>
      <c r="AO324" s="29"/>
      <c r="AP324" s="29"/>
      <c r="AQ324" s="29"/>
      <c r="AR324" s="29"/>
      <c r="AS324" s="29"/>
      <c r="AT324" s="30"/>
      <c r="BC324" s="31"/>
      <c r="BI324" s="31"/>
      <c r="BQ324" s="31"/>
    </row>
    <row r="325" spans="5:87" s="40" customFormat="1" ht="19.5" hidden="1" customHeight="1" outlineLevel="1">
      <c r="G325" s="43" t="s">
        <v>257</v>
      </c>
      <c r="H325" s="42"/>
      <c r="J325" s="39"/>
      <c r="K325" s="39"/>
      <c r="L325" s="39"/>
      <c r="M325" s="39"/>
      <c r="N325" s="6"/>
      <c r="O325" s="43" t="str">
        <f>L173</f>
        <v>Utilisation escomptée</v>
      </c>
      <c r="P325" s="39"/>
      <c r="Q325" s="39"/>
      <c r="R325" s="39"/>
      <c r="S325" s="39"/>
      <c r="T325" s="39"/>
      <c r="U325" s="39"/>
      <c r="V325" s="39"/>
      <c r="W325" s="30"/>
      <c r="AB325" s="39"/>
      <c r="AC325" s="29"/>
      <c r="AD325" s="29"/>
      <c r="AE325" s="29"/>
      <c r="AF325" s="6"/>
      <c r="AG325" s="29"/>
      <c r="AH325" s="29"/>
      <c r="AI325" s="29"/>
      <c r="AJ325" s="29"/>
      <c r="AK325" s="30"/>
      <c r="AL325" s="29"/>
      <c r="AM325" s="29"/>
      <c r="AN325" s="29"/>
      <c r="AO325" s="29"/>
      <c r="AP325" s="29"/>
      <c r="AQ325" s="29"/>
      <c r="AR325" s="29"/>
      <c r="AS325" s="29"/>
      <c r="AT325" s="30"/>
      <c r="BC325" s="31"/>
      <c r="BI325" s="31"/>
      <c r="BQ325" s="31"/>
    </row>
    <row r="326" spans="5:87" s="40" customFormat="1" ht="19.5" hidden="1" customHeight="1" outlineLevel="1">
      <c r="F326" s="40">
        <v>1</v>
      </c>
      <c r="G326" s="44" t="str">
        <f>'E2 Serres'!AY16</f>
        <v>Très chaud (en majorité supérieur à 20°C)</v>
      </c>
      <c r="J326" s="39"/>
      <c r="K326" s="39"/>
      <c r="L326" s="39"/>
      <c r="M326" s="39"/>
      <c r="N326" s="6"/>
      <c r="O326" s="40" t="str">
        <f>L175</f>
        <v>Moins de 5 ans</v>
      </c>
      <c r="P326" s="39"/>
      <c r="Q326" s="39"/>
      <c r="R326" s="39"/>
      <c r="S326" s="39"/>
      <c r="T326" s="39"/>
      <c r="U326" s="39"/>
      <c r="V326" s="39"/>
      <c r="W326" s="30"/>
      <c r="AB326" s="39"/>
      <c r="AC326" s="39"/>
      <c r="AD326" s="39"/>
      <c r="AE326" s="39"/>
      <c r="AF326" s="6"/>
      <c r="AG326" s="39"/>
      <c r="AH326" s="39"/>
      <c r="AI326" s="39"/>
      <c r="AJ326" s="39"/>
      <c r="AK326" s="30"/>
      <c r="AL326" s="39"/>
      <c r="AM326" s="39"/>
      <c r="AN326" s="39"/>
      <c r="AO326" s="39"/>
      <c r="AP326" s="39"/>
      <c r="AQ326" s="39"/>
      <c r="AR326" s="39"/>
      <c r="AS326" s="39"/>
      <c r="AT326" s="30"/>
      <c r="BC326" s="31"/>
      <c r="BI326" s="31"/>
      <c r="BQ326" s="31"/>
    </row>
    <row r="327" spans="5:87" s="40" customFormat="1" ht="19.5" hidden="1" customHeight="1" outlineLevel="1">
      <c r="F327" s="40">
        <v>2</v>
      </c>
      <c r="G327" s="44" t="str">
        <f>'E2 Serres'!AY17</f>
        <v>Chaud (en majorité entre 16 et 20°C)</v>
      </c>
      <c r="J327" s="39"/>
      <c r="K327" s="39"/>
      <c r="L327" s="39"/>
      <c r="M327" s="39"/>
      <c r="N327" s="6"/>
      <c r="O327" s="40" t="str">
        <f>L176</f>
        <v>5 à 15 ans</v>
      </c>
      <c r="P327" s="39"/>
      <c r="Q327" s="39"/>
      <c r="R327" s="39"/>
      <c r="S327" s="39"/>
      <c r="T327" s="39"/>
      <c r="U327" s="39"/>
      <c r="V327" s="39"/>
      <c r="W327" s="30"/>
      <c r="AB327" s="39"/>
      <c r="AC327" s="39"/>
      <c r="AD327" s="39"/>
      <c r="AE327" s="39"/>
      <c r="AF327" s="6"/>
      <c r="AG327" s="39"/>
      <c r="AH327" s="39"/>
      <c r="AI327" s="39"/>
      <c r="AJ327" s="39"/>
      <c r="AK327" s="30"/>
      <c r="AL327" s="39"/>
      <c r="AM327" s="39"/>
      <c r="AN327" s="39"/>
      <c r="AO327" s="39"/>
      <c r="AP327" s="39"/>
      <c r="AQ327" s="39"/>
      <c r="AR327" s="39"/>
      <c r="AS327" s="39"/>
      <c r="AT327" s="30"/>
      <c r="BC327" s="31"/>
      <c r="BI327" s="31"/>
      <c r="BQ327" s="31"/>
    </row>
    <row r="328" spans="5:87" s="40" customFormat="1" ht="19.5" hidden="1" customHeight="1" outlineLevel="1">
      <c r="F328" s="40">
        <v>3</v>
      </c>
      <c r="G328" s="44" t="str">
        <f>'E2 Serres'!AY18</f>
        <v>Moyen (en majorité entre 10 et 16°C)</v>
      </c>
      <c r="J328" s="39"/>
      <c r="K328" s="39"/>
      <c r="L328" s="39"/>
      <c r="M328" s="39"/>
      <c r="N328" s="6"/>
      <c r="O328" s="40" t="str">
        <f>L177</f>
        <v>Plus de 15 ans</v>
      </c>
      <c r="P328" s="39"/>
      <c r="Q328" s="39"/>
      <c r="R328" s="39"/>
      <c r="S328" s="39"/>
      <c r="T328" s="39"/>
      <c r="U328" s="39"/>
      <c r="V328" s="39"/>
      <c r="W328" s="30"/>
      <c r="AB328" s="39"/>
      <c r="AC328" s="39"/>
      <c r="AD328" s="39"/>
      <c r="AE328" s="39"/>
      <c r="AF328" s="6"/>
      <c r="AG328" s="39"/>
      <c r="AH328" s="39"/>
      <c r="AI328" s="39"/>
      <c r="AJ328" s="39"/>
      <c r="AK328" s="30"/>
      <c r="AL328" s="39"/>
      <c r="AM328" s="39"/>
      <c r="AN328" s="39"/>
      <c r="AO328" s="39"/>
      <c r="AP328" s="39"/>
      <c r="AQ328" s="39"/>
      <c r="AR328" s="39"/>
      <c r="AS328" s="39"/>
      <c r="AT328" s="30"/>
      <c r="BC328" s="31"/>
      <c r="BH328" s="31"/>
      <c r="BP328" s="31"/>
    </row>
    <row r="329" spans="5:87" s="40" customFormat="1" ht="19.5" hidden="1" customHeight="1" outlineLevel="1">
      <c r="F329" s="40">
        <v>4</v>
      </c>
      <c r="G329" s="44" t="str">
        <f>'E2 Serres'!AY19</f>
        <v>Froid (en majorité inférieur à 10°C)</v>
      </c>
      <c r="J329" s="39"/>
      <c r="K329" s="39"/>
      <c r="L329" s="39"/>
      <c r="M329" s="39"/>
      <c r="N329" s="6"/>
      <c r="P329" s="39"/>
      <c r="Q329" s="39"/>
      <c r="R329" s="39"/>
      <c r="S329" s="39"/>
      <c r="T329" s="39"/>
      <c r="U329" s="39"/>
      <c r="V329" s="39"/>
      <c r="W329" s="30"/>
      <c r="AB329" s="39"/>
      <c r="AC329" s="39"/>
      <c r="AD329" s="39"/>
      <c r="AE329" s="39"/>
      <c r="AF329" s="6"/>
      <c r="AG329" s="39"/>
      <c r="AH329" s="39"/>
      <c r="AI329" s="39"/>
      <c r="AJ329" s="39"/>
      <c r="AK329" s="30"/>
      <c r="AL329" s="39"/>
      <c r="AM329" s="39"/>
      <c r="AN329" s="39"/>
      <c r="AO329" s="39"/>
      <c r="AP329" s="39"/>
      <c r="AQ329" s="39"/>
      <c r="AR329" s="39"/>
      <c r="AS329" s="39"/>
      <c r="AT329" s="30"/>
      <c r="BC329" s="31"/>
      <c r="BH329" s="31"/>
      <c r="BP329" s="31"/>
    </row>
    <row r="330" spans="5:87" s="40" customFormat="1" ht="19.5" hidden="1" customHeight="1" outlineLevel="1">
      <c r="E330" s="447"/>
      <c r="F330" s="447"/>
      <c r="G330" s="448"/>
      <c r="H330" s="447"/>
      <c r="I330" s="447"/>
      <c r="J330" s="449"/>
      <c r="K330" s="449"/>
      <c r="L330" s="449"/>
      <c r="M330" s="449"/>
      <c r="N330" s="450"/>
      <c r="O330" s="447"/>
      <c r="P330" s="449"/>
      <c r="Q330" s="449"/>
      <c r="R330" s="449"/>
      <c r="S330" s="449"/>
      <c r="T330" s="449"/>
      <c r="U330" s="449"/>
      <c r="V330" s="449"/>
      <c r="W330" s="449"/>
      <c r="X330" s="449"/>
      <c r="Y330" s="449"/>
      <c r="Z330" s="449"/>
      <c r="AA330" s="451"/>
      <c r="AB330" s="447"/>
      <c r="AC330" s="447"/>
      <c r="AD330" s="447"/>
      <c r="AE330" s="447"/>
      <c r="AF330" s="449"/>
      <c r="AG330" s="449"/>
      <c r="AH330" s="449"/>
      <c r="AI330" s="449"/>
      <c r="AJ330" s="449"/>
      <c r="AK330" s="449"/>
      <c r="AL330" s="450"/>
      <c r="AM330" s="449"/>
      <c r="AN330" s="449"/>
      <c r="AO330" s="449"/>
      <c r="AP330" s="449"/>
      <c r="AQ330" s="451"/>
      <c r="AR330" s="447"/>
      <c r="AS330" s="447"/>
      <c r="AT330" s="447"/>
      <c r="AU330" s="447"/>
      <c r="AV330" s="447"/>
      <c r="AW330" s="447"/>
      <c r="AX330" s="449"/>
      <c r="AY330" s="449"/>
      <c r="AZ330" s="447"/>
      <c r="BA330" s="447"/>
      <c r="BB330" s="447"/>
      <c r="BC330" s="447"/>
      <c r="BD330" s="447"/>
      <c r="BE330" s="447"/>
      <c r="BF330" s="447"/>
      <c r="BG330" s="449"/>
      <c r="BH330" s="449"/>
      <c r="BI330" s="447"/>
      <c r="BJ330" s="447"/>
      <c r="BK330" s="447"/>
      <c r="BL330" s="447"/>
      <c r="BM330" s="447"/>
      <c r="BN330" s="447"/>
      <c r="BO330" s="447"/>
      <c r="BP330" s="447"/>
      <c r="BQ330" s="447"/>
      <c r="BR330" s="447"/>
      <c r="BS330" s="447"/>
      <c r="BT330" s="447"/>
      <c r="BU330" s="447"/>
      <c r="BV330" s="447"/>
      <c r="BW330" s="447"/>
      <c r="BX330" s="447"/>
      <c r="BY330" s="447"/>
      <c r="BZ330" s="447"/>
      <c r="CA330" s="447"/>
    </row>
    <row r="331" spans="5:87" s="40" customFormat="1" ht="19.5" hidden="1" customHeight="1" outlineLevel="1">
      <c r="G331" s="44"/>
      <c r="J331" s="39"/>
      <c r="K331" s="39"/>
      <c r="L331" s="39"/>
      <c r="M331" s="39"/>
      <c r="N331" s="6"/>
      <c r="P331" s="39"/>
      <c r="Q331" s="39"/>
      <c r="R331" s="39"/>
      <c r="S331" s="39"/>
      <c r="T331" s="39"/>
      <c r="U331" s="39"/>
      <c r="V331" s="39"/>
      <c r="W331" s="39"/>
      <c r="X331" s="39"/>
      <c r="Y331" s="39"/>
      <c r="Z331" s="39"/>
      <c r="AA331" s="30"/>
      <c r="AF331" s="39"/>
      <c r="AG331" s="39"/>
      <c r="AH331" s="39"/>
      <c r="AI331" s="39"/>
      <c r="AJ331" s="39"/>
      <c r="AK331" s="39"/>
      <c r="AL331" s="6"/>
      <c r="AM331" s="39"/>
      <c r="AN331" s="39"/>
      <c r="AO331" s="39"/>
      <c r="AP331" s="39"/>
      <c r="AQ331" s="30"/>
      <c r="AX331" s="39"/>
      <c r="AY331" s="39"/>
      <c r="BB331" s="31"/>
      <c r="BG331" s="39"/>
      <c r="BH331" s="39"/>
      <c r="BJ331" s="31"/>
      <c r="BN331" s="31"/>
      <c r="BP331" s="31"/>
      <c r="BX331" s="31"/>
    </row>
    <row r="332" spans="5:87" s="40" customFormat="1" ht="34.5" hidden="1" customHeight="1" outlineLevel="1">
      <c r="G332" s="39"/>
      <c r="H332" s="6"/>
      <c r="I332" s="39"/>
      <c r="J332" s="39"/>
      <c r="K332" s="39"/>
      <c r="L332" s="39"/>
      <c r="M332" s="30"/>
      <c r="N332" s="39"/>
      <c r="O332" s="39"/>
      <c r="P332" s="39"/>
      <c r="Q332" s="39"/>
      <c r="R332" s="39"/>
      <c r="S332" s="32"/>
      <c r="T332" s="39"/>
      <c r="U332" s="39"/>
      <c r="V332" s="39"/>
      <c r="W332" s="39"/>
      <c r="X332" s="39"/>
      <c r="Y332" s="45" t="s">
        <v>729</v>
      </c>
      <c r="Z332" s="30"/>
      <c r="AE332" s="32" t="s">
        <v>784</v>
      </c>
      <c r="AF332" s="32"/>
      <c r="AG332" s="32"/>
      <c r="AH332" s="32"/>
      <c r="AI332" s="32"/>
      <c r="AJ332" s="32"/>
      <c r="AK332" s="32"/>
      <c r="AL332" s="32"/>
      <c r="AM332" s="32"/>
      <c r="AO332" s="32"/>
      <c r="AP332" s="32" t="s">
        <v>347</v>
      </c>
      <c r="AQ332" s="39"/>
      <c r="AX332" s="32"/>
      <c r="AY332" s="32"/>
      <c r="BG332" s="32"/>
      <c r="BH332" s="32"/>
      <c r="BQ332" s="32" t="s">
        <v>785</v>
      </c>
      <c r="BY332" s="32" t="s">
        <v>521</v>
      </c>
      <c r="CA332" s="31"/>
      <c r="CI332" s="31"/>
    </row>
    <row r="333" spans="5:87" s="40" customFormat="1" ht="15" hidden="1" customHeight="1" outlineLevel="1">
      <c r="G333" s="39"/>
      <c r="H333" s="6"/>
      <c r="I333" s="39"/>
      <c r="J333" s="39"/>
      <c r="K333" s="39"/>
      <c r="L333" s="39"/>
      <c r="M333" s="30"/>
      <c r="N333" s="39"/>
      <c r="O333" s="39"/>
      <c r="P333" s="39"/>
      <c r="Q333" s="39"/>
      <c r="R333" s="39"/>
      <c r="S333" s="6"/>
      <c r="T333" s="39"/>
      <c r="U333" s="39"/>
      <c r="V333" s="39"/>
      <c r="W333" s="39"/>
      <c r="X333" s="39"/>
      <c r="Y333" s="39"/>
      <c r="Z333" s="30"/>
      <c r="AE333" s="39"/>
      <c r="AF333" s="45"/>
      <c r="AG333" s="39"/>
      <c r="AH333" s="39"/>
      <c r="AI333" s="6"/>
      <c r="AJ333" s="6"/>
      <c r="AK333" s="6"/>
      <c r="AL333" s="39"/>
      <c r="AM333" s="39"/>
      <c r="AN333" s="39"/>
      <c r="AO333" s="39"/>
      <c r="AP333" s="30"/>
      <c r="AQ333" s="39"/>
      <c r="AX333" s="6"/>
      <c r="AY333" s="6"/>
      <c r="BG333" s="6"/>
      <c r="BH333" s="6"/>
      <c r="CA333" s="31"/>
      <c r="CI333" s="31"/>
    </row>
    <row r="334" spans="5:87" s="40" customFormat="1" ht="15" hidden="1" customHeight="1" outlineLevel="1">
      <c r="G334" s="39"/>
      <c r="H334" s="6"/>
      <c r="I334" s="39"/>
      <c r="J334" s="39"/>
      <c r="K334" s="39"/>
      <c r="L334" s="39"/>
      <c r="M334" s="30"/>
      <c r="N334" s="39"/>
      <c r="O334" s="39"/>
      <c r="P334" s="39"/>
      <c r="Q334" s="39"/>
      <c r="R334" s="39"/>
      <c r="S334" s="6"/>
      <c r="T334" s="39"/>
      <c r="U334" s="39"/>
      <c r="V334" s="39"/>
      <c r="W334" s="39"/>
      <c r="X334" s="39"/>
      <c r="Y334" s="39"/>
      <c r="Z334" s="30"/>
      <c r="AE334" s="39"/>
      <c r="AF334" s="45"/>
      <c r="AG334" s="39"/>
      <c r="AH334" s="39"/>
      <c r="AI334" s="6"/>
      <c r="AJ334" s="6"/>
      <c r="AK334" s="6"/>
      <c r="AL334" s="39"/>
      <c r="AM334" s="39"/>
      <c r="AN334" s="39"/>
      <c r="AO334" s="39"/>
      <c r="AP334" s="30"/>
      <c r="AQ334" s="39"/>
      <c r="AX334" s="6"/>
      <c r="AY334" s="6"/>
      <c r="BG334" s="6"/>
      <c r="BH334" s="6"/>
    </row>
    <row r="335" spans="5:87" s="40" customFormat="1" ht="15" hidden="1" customHeight="1" outlineLevel="1">
      <c r="G335" s="39"/>
      <c r="H335" s="6"/>
      <c r="I335" s="39"/>
      <c r="J335" s="39"/>
      <c r="K335" s="39"/>
      <c r="L335" s="39"/>
      <c r="M335" s="30"/>
      <c r="N335" s="39"/>
      <c r="O335" s="39"/>
      <c r="P335" s="39"/>
      <c r="Q335" s="39"/>
      <c r="R335" s="39"/>
      <c r="S335" s="6"/>
      <c r="T335" s="39"/>
      <c r="U335" s="39"/>
      <c r="V335" s="39"/>
      <c r="W335" s="39"/>
      <c r="X335" s="39"/>
      <c r="Y335" s="39"/>
      <c r="Z335" s="30"/>
      <c r="AE335" s="39"/>
      <c r="AF335" s="45"/>
      <c r="AG335" s="39"/>
      <c r="AH335" s="39"/>
      <c r="AI335" s="6"/>
      <c r="AJ335" s="6"/>
      <c r="AK335" s="6"/>
      <c r="AL335" s="39"/>
      <c r="AM335" s="39"/>
      <c r="AN335" s="39"/>
      <c r="AO335" s="39"/>
      <c r="AP335" s="30"/>
      <c r="AQ335" s="39"/>
      <c r="AX335" s="6"/>
      <c r="AY335" s="6"/>
      <c r="BG335" s="6"/>
      <c r="BH335" s="6"/>
    </row>
    <row r="336" spans="5:87" s="40" customFormat="1" ht="15" hidden="1" customHeight="1" outlineLevel="1">
      <c r="G336" s="39"/>
      <c r="H336" s="6"/>
      <c r="I336" s="39"/>
      <c r="J336" s="39"/>
      <c r="K336" s="39"/>
      <c r="L336" s="39"/>
      <c r="M336" s="30"/>
      <c r="N336" s="39"/>
      <c r="O336" s="39"/>
      <c r="P336" s="39"/>
      <c r="Q336" s="39"/>
      <c r="R336" s="39"/>
      <c r="S336" s="6"/>
      <c r="T336" s="39"/>
      <c r="U336" s="39"/>
      <c r="V336" s="39"/>
      <c r="W336" s="39"/>
      <c r="X336" s="39"/>
      <c r="Y336" s="39"/>
      <c r="Z336" s="30"/>
      <c r="AE336" s="39"/>
      <c r="AF336" s="45"/>
      <c r="AG336" s="39"/>
      <c r="AH336" s="39"/>
      <c r="AI336" s="6"/>
      <c r="AJ336" s="6"/>
      <c r="AK336" s="6"/>
      <c r="AL336" s="39"/>
      <c r="AM336" s="39"/>
      <c r="AN336" s="39"/>
      <c r="AO336" s="39"/>
      <c r="AP336" s="30"/>
      <c r="AQ336" s="39"/>
      <c r="AX336" s="6"/>
      <c r="AY336" s="6"/>
      <c r="BG336" s="6"/>
      <c r="BH336" s="6"/>
    </row>
    <row r="337" spans="6:271" s="40" customFormat="1" ht="15" hidden="1" customHeight="1" outlineLevel="1">
      <c r="G337" s="39"/>
      <c r="H337" s="6"/>
      <c r="I337" s="39"/>
      <c r="J337" s="39"/>
      <c r="K337" s="39"/>
      <c r="L337" s="39"/>
      <c r="M337" s="30"/>
      <c r="N337" s="39"/>
      <c r="O337" s="39"/>
      <c r="P337" s="39"/>
      <c r="Q337" s="39"/>
      <c r="R337" s="39"/>
      <c r="S337" s="6"/>
      <c r="T337" s="39"/>
      <c r="U337" s="39"/>
      <c r="V337" s="39"/>
      <c r="W337" s="39"/>
      <c r="X337" s="39"/>
      <c r="Y337" s="39"/>
      <c r="Z337" s="30"/>
      <c r="AE337" s="39"/>
      <c r="AF337" s="45"/>
      <c r="AG337" s="39"/>
      <c r="AH337" s="39"/>
      <c r="AI337" s="6"/>
      <c r="AJ337" s="6"/>
      <c r="AK337" s="6"/>
      <c r="AL337" s="39"/>
      <c r="AM337" s="39"/>
      <c r="AN337" s="39"/>
      <c r="AO337" s="39"/>
      <c r="AP337" s="30"/>
      <c r="AQ337" s="39"/>
      <c r="AX337" s="6"/>
      <c r="AY337" s="6"/>
      <c r="BG337" s="6"/>
      <c r="BH337" s="6"/>
    </row>
    <row r="338" spans="6:271" s="40" customFormat="1" ht="15" hidden="1" customHeight="1" outlineLevel="1">
      <c r="G338" s="39"/>
      <c r="H338" s="6"/>
      <c r="I338" s="39"/>
      <c r="J338" s="39"/>
      <c r="K338" s="39"/>
      <c r="L338" s="39"/>
      <c r="M338" s="30"/>
      <c r="N338" s="39"/>
      <c r="O338" s="39"/>
      <c r="P338" s="39"/>
      <c r="Q338" s="39"/>
      <c r="R338" s="39"/>
      <c r="S338" s="6"/>
      <c r="T338" s="39"/>
      <c r="U338" s="39"/>
      <c r="V338" s="39"/>
      <c r="W338" s="39"/>
      <c r="X338" s="39"/>
      <c r="Y338" s="39"/>
      <c r="Z338" s="30"/>
      <c r="AE338" s="39"/>
      <c r="AF338" s="45"/>
      <c r="AG338" s="39"/>
      <c r="AH338" s="39"/>
      <c r="AI338" s="6"/>
      <c r="AJ338" s="6"/>
      <c r="AK338" s="6"/>
      <c r="AL338" s="39"/>
      <c r="AM338" s="39"/>
      <c r="AN338" s="39"/>
      <c r="AO338" s="39"/>
      <c r="AP338" s="30"/>
      <c r="AQ338" s="39"/>
      <c r="AX338" s="6"/>
      <c r="AY338" s="6"/>
      <c r="BG338" s="6"/>
      <c r="BH338" s="6"/>
      <c r="DM338" s="1744" t="s">
        <v>860</v>
      </c>
    </row>
    <row r="339" spans="6:271" s="40" customFormat="1" ht="15" hidden="1" customHeight="1" outlineLevel="1">
      <c r="G339" s="39"/>
      <c r="H339" s="6"/>
      <c r="I339" s="39"/>
      <c r="J339" s="39"/>
      <c r="K339" s="39"/>
      <c r="L339" s="39"/>
      <c r="M339" s="30"/>
      <c r="N339" s="39"/>
      <c r="O339" s="39"/>
      <c r="P339" s="39"/>
      <c r="Q339" s="39"/>
      <c r="R339" s="39"/>
      <c r="S339" s="6"/>
      <c r="T339" s="39"/>
      <c r="U339" s="39"/>
      <c r="V339" s="39"/>
      <c r="W339" s="39"/>
      <c r="X339" s="39"/>
      <c r="Y339" s="39"/>
      <c r="Z339" s="30"/>
      <c r="AE339" s="39"/>
      <c r="AF339" s="39"/>
      <c r="AG339" s="39"/>
      <c r="AH339" s="39"/>
      <c r="AI339" s="6"/>
      <c r="AJ339" s="6"/>
      <c r="AK339" s="6"/>
      <c r="AL339" s="39"/>
      <c r="AM339" s="39"/>
      <c r="AN339" s="39"/>
      <c r="AO339" s="39"/>
      <c r="AP339" s="30"/>
      <c r="AQ339" s="39"/>
      <c r="AX339" s="6"/>
      <c r="AY339" s="6"/>
      <c r="BG339" s="6"/>
      <c r="BH339" s="6"/>
    </row>
    <row r="340" spans="6:271" ht="17" hidden="1" outlineLevel="1">
      <c r="G340" s="47"/>
      <c r="H340" s="47"/>
      <c r="I340" s="47"/>
      <c r="CM340" s="40"/>
      <c r="CN340" s="40"/>
      <c r="CO340" s="40"/>
      <c r="DM340" s="1743" t="str">
        <f>IF(DM379=DN379,"",DM338)</f>
        <v/>
      </c>
      <c r="DQ340" s="36"/>
      <c r="DR340" s="40"/>
    </row>
    <row r="341" spans="6:271" s="18" customFormat="1" ht="22" hidden="1" outlineLevel="1">
      <c r="F341" s="48"/>
      <c r="G341" s="48"/>
      <c r="H341" s="48"/>
      <c r="I341" s="48"/>
      <c r="J341" s="48"/>
      <c r="K341" s="48"/>
      <c r="L341" s="19"/>
      <c r="P341" s="51"/>
      <c r="Q341" s="50"/>
      <c r="R341" s="51"/>
      <c r="T341" s="51"/>
      <c r="U341" s="51"/>
      <c r="V341" s="51"/>
      <c r="W341" s="51"/>
      <c r="X341" s="51"/>
      <c r="Y341" s="95"/>
      <c r="Z341" s="52"/>
      <c r="AA341" s="51"/>
      <c r="AB341" s="51"/>
      <c r="AC341" s="51"/>
      <c r="AD341" s="51"/>
      <c r="AH341" s="7"/>
      <c r="AN341" s="7"/>
      <c r="AP341" s="20"/>
      <c r="AR341" s="40"/>
      <c r="AS341" s="40"/>
      <c r="AT341" s="40"/>
      <c r="AU341" s="40"/>
      <c r="AV341" s="40"/>
      <c r="AW341" s="40"/>
      <c r="AZ341" s="40"/>
      <c r="BA341" s="40"/>
      <c r="BB341" s="40"/>
      <c r="BC341" s="40"/>
      <c r="BD341" s="40"/>
      <c r="BE341" s="40"/>
      <c r="BF341" s="40"/>
      <c r="BI341" s="40"/>
      <c r="BJ341" s="40"/>
      <c r="BK341" s="40"/>
      <c r="BL341" s="40"/>
      <c r="BM341" s="40"/>
      <c r="BN341" s="40"/>
      <c r="BO341" s="40"/>
      <c r="BP341" s="40"/>
      <c r="BQ341" s="40"/>
      <c r="BR341" s="40"/>
      <c r="BS341" s="40"/>
      <c r="BT341" s="40"/>
      <c r="BU341" s="40"/>
      <c r="BV341" s="40"/>
      <c r="BW341" s="40"/>
      <c r="BX341" s="40"/>
      <c r="BY341" s="40"/>
      <c r="BZ341" s="40"/>
      <c r="CA341" s="40"/>
      <c r="CB341" s="40"/>
      <c r="CC341" s="40"/>
      <c r="CD341" s="40"/>
      <c r="CE341" s="40"/>
      <c r="CF341" s="40"/>
      <c r="CG341" s="40"/>
      <c r="CH341" s="40"/>
      <c r="CI341" s="40"/>
      <c r="CJ341" s="40"/>
      <c r="CK341" s="40"/>
      <c r="CL341" s="40"/>
      <c r="CM341" s="40"/>
      <c r="CN341" s="40"/>
      <c r="CO341" s="40"/>
      <c r="CP341" s="40"/>
      <c r="CQ341" s="40"/>
      <c r="CR341" s="40"/>
      <c r="CS341" s="40"/>
      <c r="CT341" s="40"/>
      <c r="CU341" s="40"/>
      <c r="CV341" s="40"/>
      <c r="CW341" s="40"/>
      <c r="CX341" s="40"/>
      <c r="CY341" s="40"/>
      <c r="CZ341" s="40"/>
      <c r="DA341" s="40"/>
      <c r="DB341" s="40"/>
      <c r="DC341" s="40"/>
      <c r="DD341" s="40"/>
      <c r="DE341" s="40"/>
      <c r="DF341" s="40"/>
      <c r="DG341" s="40"/>
      <c r="DH341" s="40"/>
      <c r="DI341" s="40"/>
      <c r="DJ341" s="40"/>
      <c r="DK341" s="40"/>
      <c r="DL341" s="40"/>
      <c r="DM341" s="40"/>
      <c r="DN341" s="40"/>
      <c r="DO341" s="40"/>
      <c r="DP341" s="40"/>
      <c r="DQ341" s="40"/>
      <c r="DR341" s="40"/>
      <c r="DS341" s="40"/>
      <c r="DT341" s="40"/>
      <c r="DU341" s="40"/>
      <c r="DV341" s="40"/>
      <c r="DW341" s="40"/>
      <c r="DX341" s="40"/>
      <c r="DY341" s="40"/>
      <c r="DZ341" s="40"/>
      <c r="EA341" s="40"/>
      <c r="EB341" s="40"/>
      <c r="EC341" s="40"/>
      <c r="ED341" s="40"/>
      <c r="EE341" s="40"/>
      <c r="EF341" s="40"/>
      <c r="EG341" s="40"/>
      <c r="EH341" s="40"/>
      <c r="EI341" s="40"/>
      <c r="EJ341" s="40"/>
      <c r="EK341" s="40"/>
      <c r="EL341" s="40"/>
      <c r="EM341" s="40"/>
      <c r="EN341" s="40"/>
      <c r="EO341" s="40"/>
      <c r="EP341" s="40"/>
      <c r="EQ341" s="40"/>
      <c r="ER341" s="40"/>
      <c r="ES341" s="40"/>
      <c r="ET341" s="40"/>
      <c r="EU341" s="40"/>
      <c r="EV341" s="40"/>
      <c r="EW341" s="40"/>
      <c r="EX341" s="40"/>
      <c r="EY341" s="40"/>
      <c r="EZ341" s="40"/>
      <c r="FA341" s="40"/>
      <c r="FB341" s="40"/>
      <c r="FC341" s="40"/>
      <c r="FD341" s="40"/>
      <c r="FE341" s="40"/>
      <c r="FF341" s="40"/>
      <c r="FG341" s="40"/>
      <c r="FH341" s="40"/>
      <c r="FI341" s="40"/>
      <c r="FJ341" s="40"/>
      <c r="FK341" s="40"/>
      <c r="FL341" s="40"/>
      <c r="FM341" s="40"/>
      <c r="FN341" s="40"/>
      <c r="FO341" s="40"/>
      <c r="FP341" s="40"/>
      <c r="FQ341" s="40"/>
      <c r="FR341" s="40"/>
      <c r="FS341" s="40"/>
      <c r="FT341" s="40"/>
      <c r="FU341" s="40"/>
      <c r="FV341" s="40"/>
      <c r="FW341" s="40"/>
      <c r="FX341" s="40"/>
      <c r="FY341" s="40"/>
      <c r="FZ341" s="40"/>
      <c r="GA341" s="40"/>
      <c r="GB341" s="40"/>
      <c r="GC341" s="40"/>
      <c r="GD341" s="40"/>
      <c r="GE341" s="40"/>
      <c r="GF341" s="40"/>
      <c r="GG341" s="40"/>
      <c r="GH341" s="40"/>
      <c r="GI341" s="40"/>
      <c r="GJ341" s="40"/>
      <c r="GK341" s="40"/>
      <c r="GL341" s="40"/>
      <c r="GM341" s="40"/>
      <c r="GN341" s="40"/>
      <c r="GO341" s="40"/>
      <c r="GP341" s="40"/>
      <c r="GQ341" s="40"/>
      <c r="GR341" s="40"/>
      <c r="GS341" s="40"/>
      <c r="GT341" s="40"/>
      <c r="GU341" s="40"/>
      <c r="GV341" s="40"/>
      <c r="GW341" s="40"/>
      <c r="GX341" s="40"/>
      <c r="GY341" s="40"/>
      <c r="GZ341" s="40"/>
      <c r="HA341" s="40"/>
      <c r="HB341" s="40"/>
      <c r="HC341" s="40"/>
      <c r="HD341" s="40"/>
      <c r="HE341" s="40"/>
      <c r="HF341" s="40"/>
      <c r="HG341" s="40"/>
      <c r="HH341" s="40"/>
      <c r="HI341" s="40"/>
      <c r="HJ341" s="40"/>
      <c r="HK341" s="40"/>
      <c r="HL341" s="40"/>
      <c r="HM341" s="40"/>
      <c r="HN341" s="40"/>
      <c r="HO341" s="40"/>
      <c r="HP341" s="40"/>
      <c r="HQ341" s="40"/>
      <c r="HR341" s="40"/>
      <c r="HS341" s="40"/>
      <c r="HT341" s="40"/>
      <c r="HU341" s="40"/>
      <c r="HV341" s="40"/>
      <c r="HW341" s="40"/>
      <c r="HX341" s="40"/>
      <c r="HY341" s="40"/>
      <c r="HZ341" s="40"/>
      <c r="IA341" s="40"/>
      <c r="IB341" s="40"/>
      <c r="IC341" s="40"/>
      <c r="ID341" s="40"/>
      <c r="IE341" s="40"/>
      <c r="IF341" s="40"/>
      <c r="IG341" s="40"/>
      <c r="IH341" s="40"/>
      <c r="II341" s="40"/>
      <c r="IJ341" s="40"/>
      <c r="IK341" s="40"/>
      <c r="IL341" s="40"/>
      <c r="IM341" s="40"/>
      <c r="IN341" s="40"/>
      <c r="IO341" s="40"/>
      <c r="IP341" s="40"/>
      <c r="IQ341" s="40"/>
      <c r="IR341" s="40"/>
      <c r="IS341" s="40"/>
      <c r="IT341" s="40"/>
      <c r="IU341" s="40"/>
      <c r="IV341" s="40"/>
      <c r="IW341" s="40"/>
      <c r="IX341" s="40"/>
      <c r="IY341" s="40"/>
      <c r="IZ341" s="40"/>
      <c r="JA341" s="40"/>
      <c r="JB341" s="40"/>
      <c r="JC341" s="40"/>
      <c r="JD341" s="40"/>
      <c r="JE341" s="40"/>
      <c r="JF341" s="40"/>
      <c r="JG341" s="40"/>
      <c r="JH341" s="40"/>
      <c r="JI341" s="40"/>
      <c r="JJ341" s="40"/>
      <c r="JK341" s="40"/>
    </row>
    <row r="342" spans="6:271" ht="13" hidden="1" outlineLevel="1" thickBot="1">
      <c r="K342" s="53"/>
      <c r="L342" s="53"/>
      <c r="M342" s="53"/>
      <c r="N342" s="53"/>
      <c r="O342" s="53"/>
      <c r="P342" s="53"/>
      <c r="Q342" s="53"/>
      <c r="R342" s="53"/>
      <c r="T342" s="53"/>
      <c r="U342" s="53"/>
      <c r="V342" s="53"/>
      <c r="W342" s="53"/>
      <c r="X342" s="53"/>
      <c r="Y342" s="53"/>
      <c r="AR342" s="382" t="s">
        <v>627</v>
      </c>
      <c r="AS342" s="665">
        <v>-3</v>
      </c>
      <c r="AT342" s="665">
        <v>-3</v>
      </c>
      <c r="AU342" s="665">
        <v>-3</v>
      </c>
      <c r="AV342" s="665">
        <v>-3</v>
      </c>
      <c r="AW342" s="665">
        <v>-3</v>
      </c>
      <c r="AX342" s="665">
        <v>-3</v>
      </c>
      <c r="AY342" s="665">
        <v>-3</v>
      </c>
    </row>
    <row r="343" spans="6:271" s="18" customFormat="1" ht="22" hidden="1" outlineLevel="1">
      <c r="F343" s="48" t="s">
        <v>866</v>
      </c>
      <c r="G343" s="48"/>
      <c r="H343" s="48"/>
      <c r="I343" s="48"/>
      <c r="J343" s="48"/>
      <c r="K343" s="48"/>
      <c r="L343" s="19"/>
      <c r="P343" s="51"/>
      <c r="Q343" s="50"/>
      <c r="R343" s="51"/>
      <c r="T343" s="51"/>
      <c r="U343" s="51"/>
      <c r="V343" s="51"/>
      <c r="W343" s="51"/>
      <c r="X343" s="51"/>
      <c r="Y343" s="51"/>
      <c r="Z343" s="51"/>
      <c r="AA343" s="51"/>
      <c r="AB343" s="51"/>
      <c r="AC343" s="51"/>
      <c r="AD343" s="51"/>
      <c r="AE343" s="51"/>
      <c r="AF343" s="51"/>
      <c r="AG343" s="51"/>
      <c r="AH343" s="51"/>
      <c r="AM343" s="122" t="s">
        <v>867</v>
      </c>
      <c r="AN343" s="7"/>
      <c r="AP343" s="20"/>
      <c r="AR343" s="40"/>
      <c r="AS343" s="40"/>
      <c r="AT343" s="40"/>
      <c r="AU343" s="40"/>
      <c r="AV343" s="40"/>
      <c r="AW343" s="40"/>
      <c r="AZ343" s="40"/>
      <c r="BA343" s="40"/>
      <c r="BB343" s="40"/>
      <c r="BC343" s="40"/>
      <c r="BD343" s="40"/>
      <c r="BE343" s="40"/>
      <c r="BF343" s="40"/>
      <c r="BI343" s="40"/>
      <c r="BJ343" s="40"/>
      <c r="BK343" s="40"/>
      <c r="BL343" s="40"/>
      <c r="BM343" s="40"/>
      <c r="BN343" s="40"/>
      <c r="BO343" s="40"/>
      <c r="BP343" s="40"/>
      <c r="BQ343" s="40"/>
      <c r="BR343" s="40"/>
      <c r="BS343" s="40"/>
      <c r="BT343" s="40"/>
      <c r="BU343" s="40"/>
      <c r="BV343" s="40"/>
      <c r="BW343" s="40"/>
      <c r="BX343" s="40"/>
      <c r="BY343" s="126" t="s">
        <v>521</v>
      </c>
      <c r="BZ343" s="40"/>
      <c r="CA343" s="40"/>
      <c r="CB343" s="40"/>
      <c r="CC343" s="40"/>
      <c r="CD343" s="40"/>
      <c r="CE343" s="40"/>
      <c r="CF343" s="40"/>
      <c r="CG343" s="40"/>
      <c r="CH343" s="40"/>
      <c r="CI343" s="40"/>
      <c r="CJ343" s="1728"/>
      <c r="CK343" s="1742" t="s">
        <v>882</v>
      </c>
      <c r="CL343" s="1729"/>
      <c r="CM343" s="1729"/>
      <c r="CN343" s="1729"/>
      <c r="CO343" s="1729"/>
      <c r="CP343" s="1729"/>
      <c r="CQ343" s="1729"/>
      <c r="CR343" s="1729"/>
      <c r="CS343" s="1729"/>
      <c r="CT343" s="1729"/>
      <c r="CU343" s="1729"/>
      <c r="CV343" s="1729"/>
      <c r="CW343" s="1729"/>
      <c r="CX343" s="1729"/>
      <c r="CY343" s="1729"/>
      <c r="CZ343" s="1729"/>
      <c r="DA343" s="1729"/>
      <c r="DB343" s="1729"/>
      <c r="DC343" s="1729"/>
      <c r="DD343" s="1729"/>
      <c r="DE343" s="1729"/>
      <c r="DF343" s="1729"/>
      <c r="DG343" s="1729"/>
      <c r="DH343" s="1729"/>
      <c r="DI343" s="1729"/>
      <c r="DJ343" s="1729"/>
      <c r="DK343" s="1729"/>
      <c r="DL343" s="1729"/>
      <c r="DM343" s="1729"/>
      <c r="DN343" s="1729"/>
      <c r="DO343" s="1730"/>
      <c r="DP343" s="40"/>
      <c r="DQ343" s="40"/>
      <c r="DR343" s="40"/>
      <c r="DS343" s="40"/>
      <c r="DT343" s="40"/>
      <c r="DU343" s="40"/>
      <c r="DV343" s="40"/>
      <c r="DW343" s="40"/>
      <c r="DX343" s="40"/>
      <c r="DY343" s="40"/>
      <c r="DZ343" s="40"/>
      <c r="EA343" s="40"/>
      <c r="EB343" s="40"/>
      <c r="EC343" s="40"/>
      <c r="ED343" s="40"/>
      <c r="EE343" s="40"/>
      <c r="EF343" s="40"/>
      <c r="EG343" s="40"/>
      <c r="EH343" s="40"/>
      <c r="EI343" s="40"/>
      <c r="EJ343" s="40"/>
      <c r="EK343" s="40"/>
      <c r="EL343" s="40"/>
      <c r="EM343" s="40"/>
      <c r="EN343" s="40"/>
      <c r="EO343" s="40"/>
      <c r="EP343" s="40"/>
      <c r="EQ343" s="40"/>
      <c r="ER343" s="40"/>
      <c r="ES343" s="40"/>
      <c r="ET343" s="40"/>
      <c r="EU343" s="40"/>
      <c r="EV343" s="40"/>
      <c r="EW343" s="40"/>
      <c r="EX343" s="40"/>
      <c r="EY343" s="40"/>
      <c r="EZ343" s="40"/>
      <c r="FA343" s="40"/>
      <c r="FB343" s="40"/>
      <c r="FC343" s="40"/>
      <c r="FD343" s="40"/>
      <c r="FE343" s="40"/>
      <c r="FF343" s="40"/>
      <c r="FG343" s="40"/>
      <c r="FH343" s="40"/>
      <c r="FI343" s="40"/>
      <c r="FJ343" s="40"/>
      <c r="FK343" s="40"/>
      <c r="FL343" s="40"/>
      <c r="FM343" s="40"/>
      <c r="FN343" s="40"/>
      <c r="FO343" s="40"/>
      <c r="FP343" s="40"/>
      <c r="FQ343" s="40"/>
      <c r="FR343" s="40"/>
      <c r="FS343" s="40"/>
      <c r="FT343" s="40"/>
      <c r="FU343" s="40"/>
      <c r="FV343" s="40"/>
      <c r="FW343" s="40"/>
      <c r="FX343" s="40"/>
      <c r="FY343" s="40"/>
      <c r="FZ343" s="40"/>
      <c r="GA343" s="40"/>
      <c r="GB343" s="40"/>
      <c r="GC343" s="40"/>
      <c r="GD343" s="40"/>
      <c r="GE343" s="40"/>
      <c r="GF343" s="40"/>
      <c r="GG343" s="40"/>
      <c r="GH343" s="40"/>
      <c r="GI343" s="40"/>
      <c r="GJ343" s="40"/>
      <c r="GK343" s="40"/>
      <c r="GL343" s="40"/>
      <c r="GM343" s="40"/>
      <c r="GN343" s="40"/>
      <c r="GO343" s="40"/>
      <c r="GP343" s="40"/>
      <c r="GQ343" s="40"/>
      <c r="GR343" s="40"/>
      <c r="GS343" s="40"/>
      <c r="GT343" s="40"/>
      <c r="GU343" s="40"/>
      <c r="GV343" s="40"/>
      <c r="GW343" s="40"/>
      <c r="GX343" s="40"/>
      <c r="GY343" s="40"/>
      <c r="GZ343" s="40"/>
      <c r="HA343" s="40"/>
      <c r="HB343" s="40"/>
      <c r="HC343" s="40"/>
      <c r="HD343" s="40"/>
      <c r="HE343" s="40"/>
      <c r="HF343" s="40"/>
      <c r="HG343" s="40"/>
      <c r="HH343" s="40"/>
      <c r="HI343" s="40"/>
      <c r="HJ343" s="40"/>
      <c r="HK343" s="40"/>
      <c r="HL343" s="40"/>
      <c r="HM343" s="40"/>
      <c r="HN343" s="40"/>
      <c r="HO343" s="40"/>
      <c r="HP343" s="40"/>
      <c r="HQ343" s="40"/>
      <c r="HR343" s="40"/>
      <c r="HS343" s="40"/>
      <c r="HT343" s="40"/>
      <c r="HU343" s="40"/>
      <c r="HV343" s="40"/>
      <c r="HW343" s="40"/>
      <c r="HX343" s="40"/>
      <c r="HY343" s="40"/>
      <c r="HZ343" s="40"/>
      <c r="IA343" s="40"/>
      <c r="IB343" s="40"/>
      <c r="IC343" s="40"/>
      <c r="ID343" s="40"/>
      <c r="IE343" s="40"/>
      <c r="IF343" s="40"/>
      <c r="IG343" s="40"/>
      <c r="IH343" s="40"/>
      <c r="II343" s="40"/>
      <c r="IJ343" s="40"/>
      <c r="IK343" s="40"/>
      <c r="IL343" s="40"/>
      <c r="IM343" s="40"/>
      <c r="IN343" s="40"/>
      <c r="IO343" s="40"/>
      <c r="IP343" s="40"/>
      <c r="IQ343" s="40"/>
      <c r="IR343" s="40"/>
      <c r="IS343" s="40"/>
      <c r="IT343" s="40"/>
      <c r="IU343" s="40"/>
      <c r="IV343" s="40"/>
      <c r="IW343" s="40"/>
      <c r="IX343" s="40"/>
      <c r="IY343" s="40"/>
      <c r="IZ343" s="40"/>
      <c r="JA343" s="40"/>
      <c r="JB343" s="40"/>
      <c r="JC343" s="40"/>
      <c r="JD343" s="40"/>
      <c r="JE343" s="40"/>
      <c r="JF343" s="40"/>
      <c r="JG343" s="40"/>
      <c r="JH343" s="40"/>
      <c r="JI343" s="40"/>
      <c r="JJ343" s="40"/>
    </row>
    <row r="344" spans="6:271" s="40" customFormat="1" ht="15" hidden="1" outlineLevel="1">
      <c r="L344" s="31"/>
      <c r="P344" s="50"/>
      <c r="Q344" s="50"/>
      <c r="R344" s="50"/>
      <c r="T344" s="50"/>
      <c r="U344" s="50"/>
      <c r="V344" s="50"/>
      <c r="W344" s="50"/>
      <c r="X344" s="50"/>
      <c r="Y344" s="126" t="s">
        <v>869</v>
      </c>
      <c r="AA344" s="49"/>
      <c r="AC344" s="20"/>
      <c r="AE344" s="126" t="s">
        <v>275</v>
      </c>
      <c r="AM344" s="126" t="s">
        <v>868</v>
      </c>
      <c r="AS344" s="126" t="s">
        <v>870</v>
      </c>
      <c r="BB344" s="126" t="s">
        <v>871</v>
      </c>
      <c r="BJ344" s="126" t="s">
        <v>871</v>
      </c>
      <c r="BN344" s="126" t="s">
        <v>871</v>
      </c>
      <c r="BQ344" s="126" t="s">
        <v>785</v>
      </c>
      <c r="BY344" s="126" t="s">
        <v>242</v>
      </c>
      <c r="CA344" s="126" t="s">
        <v>872</v>
      </c>
      <c r="CD344" s="126" t="s">
        <v>2</v>
      </c>
      <c r="CE344" s="126"/>
      <c r="CJ344" s="1731"/>
      <c r="CK344" s="640" t="s">
        <v>870</v>
      </c>
      <c r="CL344" s="44"/>
      <c r="CM344" s="44"/>
      <c r="CN344" s="44"/>
      <c r="CO344" s="44"/>
      <c r="CP344" s="44"/>
      <c r="CQ344" s="44"/>
      <c r="CR344" s="44"/>
      <c r="CS344" s="44"/>
      <c r="CT344" s="44"/>
      <c r="CU344" s="44"/>
      <c r="CV344" s="44"/>
      <c r="CW344" s="44"/>
      <c r="CX344" s="44"/>
      <c r="CY344" s="44"/>
      <c r="CZ344" s="44"/>
      <c r="DA344" s="44"/>
      <c r="DB344" s="44"/>
      <c r="DC344" s="44"/>
      <c r="DD344" s="44"/>
      <c r="DE344" s="44"/>
      <c r="DF344" s="44"/>
      <c r="DG344" s="44"/>
      <c r="DH344" s="44"/>
      <c r="DI344" s="44"/>
      <c r="DJ344" s="44"/>
      <c r="DK344" s="44"/>
      <c r="DL344" s="44"/>
      <c r="DM344" s="44"/>
      <c r="DN344" s="44"/>
      <c r="DO344" s="1732"/>
    </row>
    <row r="345" spans="6:271" s="41" customFormat="1" ht="187" hidden="1" customHeight="1" outlineLevel="1">
      <c r="F345" s="1767" t="s">
        <v>242</v>
      </c>
      <c r="G345" s="1768" t="s">
        <v>504</v>
      </c>
      <c r="H345" s="456" t="s">
        <v>861</v>
      </c>
      <c r="I345" s="344" t="str">
        <f>R182</f>
        <v>Type de serre</v>
      </c>
      <c r="J345" s="456" t="s">
        <v>862</v>
      </c>
      <c r="K345" s="456" t="s">
        <v>863</v>
      </c>
      <c r="L345" s="456" t="s">
        <v>864</v>
      </c>
      <c r="M345" s="344" t="s">
        <v>3</v>
      </c>
      <c r="N345" s="456" t="s">
        <v>865</v>
      </c>
      <c r="O345" s="456" t="s">
        <v>235</v>
      </c>
      <c r="P345" s="327"/>
      <c r="Q345" s="456" t="s">
        <v>873</v>
      </c>
      <c r="R345" s="456" t="s">
        <v>874</v>
      </c>
      <c r="S345" s="455" t="s">
        <v>875</v>
      </c>
      <c r="T345" s="456" t="s">
        <v>876</v>
      </c>
      <c r="U345" s="327"/>
      <c r="V345" s="512" t="s">
        <v>877</v>
      </c>
      <c r="W345" s="512" t="s">
        <v>878</v>
      </c>
      <c r="X345" s="327"/>
      <c r="Y345" s="1769" t="s">
        <v>514</v>
      </c>
      <c r="Z345" s="1769" t="s">
        <v>515</v>
      </c>
      <c r="AA345" s="1769" t="s">
        <v>850</v>
      </c>
      <c r="AB345" s="1769" t="s">
        <v>250</v>
      </c>
      <c r="AC345" s="1819" t="s">
        <v>985</v>
      </c>
      <c r="AD345" s="624" t="str">
        <f>AH23</f>
        <v>Observations</v>
      </c>
      <c r="AE345" s="1769" t="s">
        <v>514</v>
      </c>
      <c r="AF345" s="1769" t="s">
        <v>515</v>
      </c>
      <c r="AG345" s="1769" t="s">
        <v>850</v>
      </c>
      <c r="AH345" s="332" t="str">
        <f>AB345</f>
        <v>Etanchéité</v>
      </c>
      <c r="AI345" s="1819" t="s">
        <v>985</v>
      </c>
      <c r="AJ345" s="455" t="s">
        <v>522</v>
      </c>
      <c r="AK345" s="455" t="s">
        <v>1010</v>
      </c>
      <c r="AL345" s="405"/>
      <c r="AM345" s="1769" t="s">
        <v>514</v>
      </c>
      <c r="AN345" s="1769" t="s">
        <v>515</v>
      </c>
      <c r="AO345" s="1769" t="s">
        <v>850</v>
      </c>
      <c r="AP345" s="1769" t="s">
        <v>250</v>
      </c>
      <c r="AQ345" s="1819" t="s">
        <v>985</v>
      </c>
      <c r="AR345" s="40"/>
      <c r="AS345" s="1769" t="s">
        <v>514</v>
      </c>
      <c r="AT345" s="1769" t="s">
        <v>515</v>
      </c>
      <c r="AU345" s="1769" t="s">
        <v>850</v>
      </c>
      <c r="AV345" s="1769" t="s">
        <v>250</v>
      </c>
      <c r="AW345" s="1769" t="s">
        <v>985</v>
      </c>
      <c r="AX345" s="455" t="s">
        <v>522</v>
      </c>
      <c r="AY345" s="455" t="s">
        <v>851</v>
      </c>
      <c r="AZ345" s="512" t="s">
        <v>848</v>
      </c>
      <c r="BA345" s="40"/>
      <c r="BB345" s="1769" t="s">
        <v>514</v>
      </c>
      <c r="BC345" s="1769" t="s">
        <v>515</v>
      </c>
      <c r="BD345" s="1769" t="s">
        <v>850</v>
      </c>
      <c r="BE345" s="1769" t="s">
        <v>250</v>
      </c>
      <c r="BF345" s="1769" t="s">
        <v>985</v>
      </c>
      <c r="BG345" s="455" t="s">
        <v>522</v>
      </c>
      <c r="BH345" s="455" t="s">
        <v>851</v>
      </c>
      <c r="BI345" s="40"/>
      <c r="BJ345" s="512" t="s">
        <v>93</v>
      </c>
      <c r="BK345" s="512"/>
      <c r="BL345" s="512" t="s">
        <v>2</v>
      </c>
      <c r="BM345" s="40"/>
      <c r="BN345" s="512" t="s">
        <v>877</v>
      </c>
      <c r="BO345" s="512" t="s">
        <v>878</v>
      </c>
      <c r="BQ345" s="332" t="str">
        <f t="shared" ref="BQ345:BW345" si="225">EL252</f>
        <v>Ecran thermique</v>
      </c>
      <c r="BR345" s="332" t="str">
        <f t="shared" si="225"/>
        <v>Ecran thermique 2</v>
      </c>
      <c r="BS345" s="332" t="str">
        <f t="shared" si="225"/>
        <v>Etanchéité</v>
      </c>
      <c r="BT345" s="332" t="str">
        <f t="shared" si="225"/>
        <v>Etanchéité 2</v>
      </c>
      <c r="BU345" s="332" t="str">
        <f t="shared" si="225"/>
        <v>Etanchéité 2 - Recommandation</v>
      </c>
      <c r="BV345" s="332" t="str">
        <f t="shared" si="225"/>
        <v>Sonde 1</v>
      </c>
      <c r="BW345" s="332" t="str">
        <f t="shared" si="225"/>
        <v>Sonde 2</v>
      </c>
      <c r="BY345" s="416" t="str">
        <f>'A1 Serres'!BZ3</f>
        <v>Ensemble 1</v>
      </c>
      <c r="BZ345" s="416" t="str">
        <f>'A1 Serres'!CA3</f>
        <v>Ensemble 2</v>
      </c>
      <c r="CA345" s="416" t="str">
        <f>'A1 Serres'!CB3</f>
        <v>Ensemble 1</v>
      </c>
      <c r="CB345" s="416" t="str">
        <f>'A1 Serres'!CC3</f>
        <v>Ensemble 2</v>
      </c>
      <c r="CD345" s="583" t="s">
        <v>879</v>
      </c>
      <c r="CE345" s="583" t="s">
        <v>880</v>
      </c>
      <c r="CF345" s="583" t="s">
        <v>881</v>
      </c>
      <c r="CJ345" s="1733"/>
      <c r="CK345" s="512" t="s">
        <v>883</v>
      </c>
      <c r="CL345" s="1725" t="s">
        <v>884</v>
      </c>
      <c r="CM345" s="512" t="s">
        <v>514</v>
      </c>
      <c r="CN345" s="828"/>
      <c r="CO345" s="512" t="s">
        <v>885</v>
      </c>
      <c r="CP345" s="1725" t="s">
        <v>886</v>
      </c>
      <c r="CQ345" s="512" t="s">
        <v>515</v>
      </c>
      <c r="CR345" s="828"/>
      <c r="CS345" s="512" t="s">
        <v>887</v>
      </c>
      <c r="CT345" s="1725" t="s">
        <v>888</v>
      </c>
      <c r="CU345" s="512" t="s">
        <v>850</v>
      </c>
      <c r="CV345" s="828"/>
      <c r="CW345" s="512" t="s">
        <v>889</v>
      </c>
      <c r="CX345" s="1725" t="s">
        <v>890</v>
      </c>
      <c r="CY345" s="512" t="s">
        <v>250</v>
      </c>
      <c r="CZ345" s="828"/>
      <c r="DA345" s="512" t="s">
        <v>1018</v>
      </c>
      <c r="DB345" s="1725" t="s">
        <v>1019</v>
      </c>
      <c r="DC345" s="512" t="s">
        <v>985</v>
      </c>
      <c r="DD345" s="828"/>
      <c r="DE345" s="455" t="s">
        <v>891</v>
      </c>
      <c r="DF345" s="1725" t="s">
        <v>892</v>
      </c>
      <c r="DG345" s="512" t="s">
        <v>522</v>
      </c>
      <c r="DH345" s="828"/>
      <c r="DI345" s="455" t="s">
        <v>893</v>
      </c>
      <c r="DJ345" s="1725" t="s">
        <v>894</v>
      </c>
      <c r="DK345" s="512" t="s">
        <v>851</v>
      </c>
      <c r="DL345" s="828"/>
      <c r="DM345" s="512" t="s">
        <v>895</v>
      </c>
      <c r="DN345" s="512" t="s">
        <v>896</v>
      </c>
      <c r="DO345" s="1734"/>
    </row>
    <row r="346" spans="6:271" s="40" customFormat="1" hidden="1" outlineLevel="1">
      <c r="F346" s="334" t="str">
        <f t="shared" ref="F346:F378" si="226">IF(F26="","",F26)</f>
        <v/>
      </c>
      <c r="G346" s="335" t="str">
        <f t="shared" ref="G346:G378" si="227">IF(F346="","",I185)</f>
        <v/>
      </c>
      <c r="H346" s="336" t="str">
        <f t="shared" ref="H346:H378" si="228">IF(F346="","",G128)</f>
        <v/>
      </c>
      <c r="I346" s="336" t="str">
        <f t="shared" ref="I346:I378" si="229">IF(F346="","",R185)</f>
        <v/>
      </c>
      <c r="J346" s="337" t="str">
        <f t="shared" ref="J346:J378" si="230">IF(F346="","",AW26)</f>
        <v/>
      </c>
      <c r="K346" s="336" t="str">
        <f t="shared" ref="K346:K378" si="231">BC26</f>
        <v/>
      </c>
      <c r="L346" s="468" t="str">
        <f t="shared" ref="L346:L378" si="232">AT269</f>
        <v/>
      </c>
      <c r="M346" s="339" t="str">
        <f t="shared" ref="M346:M378" si="233">AU269</f>
        <v/>
      </c>
      <c r="N346" s="338" t="str">
        <f t="shared" ref="N346:N378" si="234">IF(F346="","",BH269)</f>
        <v/>
      </c>
      <c r="O346" s="340" t="str">
        <f t="shared" ref="O346:O378" si="235">IF(F346="","",L185)</f>
        <v/>
      </c>
      <c r="P346" s="329" t="s">
        <v>37</v>
      </c>
      <c r="Q346" s="341">
        <f t="shared" ref="Q346:Q378" si="236">BC128</f>
        <v>0</v>
      </c>
      <c r="R346" s="400">
        <f t="shared" ref="R346:R378" si="237">BG128</f>
        <v>0</v>
      </c>
      <c r="S346" s="400">
        <f>IF('E3 Production de chaleur'!AL233=0,0,'E3 Production de chaleur'!AL233)</f>
        <v>0</v>
      </c>
      <c r="T346" s="400" t="str">
        <f>IF(F346="","",IF(R346="","",R346+S346))</f>
        <v/>
      </c>
      <c r="U346" s="329"/>
      <c r="V346" s="400" t="str">
        <f>IF(F346="","",IF(T346="","",T346-BJ346))</f>
        <v/>
      </c>
      <c r="W346" s="400" t="str">
        <f>IF(F346="","",IF(V346="","",(V346-BK346)))</f>
        <v/>
      </c>
      <c r="X346" s="329"/>
      <c r="Y346" s="331" t="str">
        <f t="shared" ref="Y346:Y378" si="238">IF(F346="","",G269)</f>
        <v/>
      </c>
      <c r="Z346" s="331" t="str">
        <f t="shared" ref="Z346:Z378" si="239">IF(F346="","",M269)</f>
        <v/>
      </c>
      <c r="AA346" s="331" t="str">
        <f t="shared" ref="AA346:AA378" si="240">IF(F346="","",U269)</f>
        <v/>
      </c>
      <c r="AB346" s="331" t="str">
        <f t="shared" ref="AB346:AB378" si="241">IF(F346="","",AE269)</f>
        <v/>
      </c>
      <c r="AC346" s="331" t="str">
        <f t="shared" ref="AC346:AC378" si="242">IF(F346="","",AL269)</f>
        <v/>
      </c>
      <c r="AD346" s="330" t="str">
        <f t="shared" ref="AD346:AD378" si="243">IF(AH26="","",AH26)</f>
        <v/>
      </c>
      <c r="AE346" s="331" t="str">
        <f t="shared" ref="AE346:AE378" si="244">BV269</f>
        <v/>
      </c>
      <c r="AF346" s="331" t="str">
        <f>CK269</f>
        <v/>
      </c>
      <c r="AG346" s="331" t="str">
        <f t="shared" ref="AG346:AG378" si="245">DB269</f>
        <v/>
      </c>
      <c r="AH346" s="331" t="str">
        <f t="shared" ref="AH346:AH378" si="246">DN269</f>
        <v/>
      </c>
      <c r="AI346" s="331" t="str">
        <f t="shared" ref="AI346:AI378" si="247">DY269</f>
        <v/>
      </c>
      <c r="AJ346" s="331" t="str">
        <f>'E3 Production de chaleur'!BA233</f>
        <v/>
      </c>
      <c r="AK346" s="331" t="str">
        <f>'E3 Production de chaleur'!BB233</f>
        <v/>
      </c>
      <c r="AL346" s="330" t="s">
        <v>37</v>
      </c>
      <c r="AM346" s="346" t="str">
        <f t="shared" ref="AM346:AM378" si="248">IF(FC269=0,"",FC269)</f>
        <v/>
      </c>
      <c r="AN346" s="346" t="str">
        <f t="shared" ref="AN346:AN378" si="249">IF(FD269=0,"",FD269)</f>
        <v/>
      </c>
      <c r="AO346" s="346" t="str">
        <f t="shared" ref="AO346:AO378" si="250">IF(FE269=0,"",FE269)</f>
        <v/>
      </c>
      <c r="AP346" s="346" t="str">
        <f t="shared" ref="AP346:AP378" si="251">IF(FF269=0,"",FF269)</f>
        <v/>
      </c>
      <c r="AQ346" s="346" t="str">
        <f t="shared" ref="AQ346:AQ378" si="252">IF(FG269=0,"",FG269)</f>
        <v/>
      </c>
      <c r="AR346" s="399"/>
      <c r="AS346" s="398" t="str">
        <f>CM346</f>
        <v/>
      </c>
      <c r="AT346" s="398" t="str">
        <f>CQ346</f>
        <v/>
      </c>
      <c r="AU346" s="398" t="str">
        <f>CU346</f>
        <v/>
      </c>
      <c r="AV346" s="398" t="str">
        <f>CY346</f>
        <v/>
      </c>
      <c r="AW346" s="398" t="str">
        <f>DC346</f>
        <v/>
      </c>
      <c r="AX346" s="398" t="str">
        <f>DG346</f>
        <v/>
      </c>
      <c r="AY346" s="398" t="str">
        <f>DK346</f>
        <v/>
      </c>
      <c r="AZ346" s="398" t="str">
        <f>IF($F346="","",SUM(AS346:AY346))</f>
        <v/>
      </c>
      <c r="BA346" s="399"/>
      <c r="BB346" s="445" t="str">
        <f>CC269</f>
        <v/>
      </c>
      <c r="BC346" s="445" t="str">
        <f>CR269</f>
        <v/>
      </c>
      <c r="BD346" s="445" t="str">
        <f t="shared" ref="BD346:BD378" si="253">DI269</f>
        <v/>
      </c>
      <c r="BE346" s="445" t="str">
        <f t="shared" ref="BE346:BE378" si="254">DU269</f>
        <v/>
      </c>
      <c r="BF346" s="445" t="str">
        <f t="shared" ref="BF346:BF378" si="255">EF269</f>
        <v/>
      </c>
      <c r="BG346" s="467" t="str">
        <f>'E3 Production de chaleur'!BD233</f>
        <v/>
      </c>
      <c r="BH346" s="467" t="str">
        <f>'E3 Production de chaleur'!BE233</f>
        <v/>
      </c>
      <c r="BI346" s="399"/>
      <c r="BJ346" s="445" t="str">
        <f t="shared" ref="BJ346:BJ378" si="256">GH269</f>
        <v/>
      </c>
      <c r="BK346" s="445" t="str">
        <f t="shared" ref="BK346:BK378" si="257">GQ269</f>
        <v/>
      </c>
      <c r="BL346" s="445" t="str">
        <f>IF(F346="","",BK346+BJ346)</f>
        <v/>
      </c>
      <c r="BM346" s="399"/>
      <c r="BN346" s="445" t="str">
        <f>T346</f>
        <v/>
      </c>
      <c r="BO346" s="445">
        <f t="shared" ref="BO346:BO378" si="258">GU269</f>
        <v>0</v>
      </c>
      <c r="BQ346" s="398" t="str">
        <f t="shared" ref="BQ346:BQ378" si="259">EL269</f>
        <v/>
      </c>
      <c r="BR346" s="398" t="str">
        <f t="shared" ref="BR346:BR378" si="260">EM269</f>
        <v/>
      </c>
      <c r="BS346" s="398" t="str">
        <f t="shared" ref="BS346:BS378" si="261">EN269</f>
        <v/>
      </c>
      <c r="BT346" s="398" t="str">
        <f t="shared" ref="BT346:BT378" si="262">EO269</f>
        <v/>
      </c>
      <c r="BU346" s="398" t="str">
        <f t="shared" ref="BU346:BU378" si="263">EP269</f>
        <v/>
      </c>
      <c r="BV346" s="398" t="str">
        <f t="shared" ref="BV346:BV378" si="264">EQ269</f>
        <v/>
      </c>
      <c r="BW346" s="398" t="str">
        <f t="shared" ref="BW346:BW378" si="265">ER269</f>
        <v/>
      </c>
      <c r="BX346" s="40" t="s">
        <v>37</v>
      </c>
      <c r="BY346" s="396">
        <f>'A1 Serres'!BZ4</f>
        <v>0</v>
      </c>
      <c r="BZ346" s="396">
        <f>'A1 Serres'!CA4</f>
        <v>0</v>
      </c>
      <c r="CA346" s="396">
        <f>'A1 Serres'!CB4</f>
        <v>0</v>
      </c>
      <c r="CB346" s="396">
        <f>'A1 Serres'!CC4</f>
        <v>0</v>
      </c>
      <c r="CD346" s="396">
        <f>SUM(BY346:CB346)</f>
        <v>0</v>
      </c>
      <c r="CE346" s="396" t="str">
        <f>IF(T346="","",T346-CD346)</f>
        <v/>
      </c>
      <c r="CF346" s="396" t="str">
        <f>IF(T346="","",T346-SUM(BY346:BZ346))</f>
        <v/>
      </c>
      <c r="CJ346" s="1731"/>
      <c r="CK346" s="398" t="str">
        <f>IF($F346="","",IF(AM346="",0,ROUND(($R346*AM346),AS$342)))</f>
        <v/>
      </c>
      <c r="CL346" s="1726"/>
      <c r="CM346" s="398" t="str">
        <f>IF(CL346="",CK346,CL346)</f>
        <v/>
      </c>
      <c r="CN346" s="44"/>
      <c r="CO346" s="398" t="str">
        <f>IF($F346="","",IF(AN346="",0,ROUND(($R346*AN346),AT$342)))</f>
        <v/>
      </c>
      <c r="CP346" s="1726"/>
      <c r="CQ346" s="398" t="str">
        <f>IF(CP346="",CO346,CP346)</f>
        <v/>
      </c>
      <c r="CR346" s="44"/>
      <c r="CS346" s="398" t="str">
        <f>IF($F346="","",IF(AO346="",0,ROUND(($R346*AO346),AU$342)))</f>
        <v/>
      </c>
      <c r="CT346" s="1726"/>
      <c r="CU346" s="398" t="str">
        <f>IF(CT346="",CS346,CT346)</f>
        <v/>
      </c>
      <c r="CV346" s="44"/>
      <c r="CW346" s="398" t="str">
        <f>IF($F346="","",IF(AP346="",0,ROUND(($R346*AP346),AV$342)))</f>
        <v/>
      </c>
      <c r="CX346" s="1726"/>
      <c r="CY346" s="398" t="str">
        <f>IF(CX346="",CW346,CX346)</f>
        <v/>
      </c>
      <c r="CZ346" s="44"/>
      <c r="DA346" s="398" t="str">
        <f>IF($F346="","",IF(AQ346="",0,ROUND(($R346*AQ346),AW$342)))</f>
        <v/>
      </c>
      <c r="DB346" s="1726"/>
      <c r="DC346" s="398" t="str">
        <f>IF(DB346="",DA346,DB346)</f>
        <v/>
      </c>
      <c r="DD346" s="44"/>
      <c r="DE346" s="398" t="str">
        <f>IF(F346="","",'E3 Production de chaleur'!AN233)</f>
        <v/>
      </c>
      <c r="DF346" s="1726"/>
      <c r="DG346" s="398" t="str">
        <f>IF(DF346="",DE346,DF346)</f>
        <v/>
      </c>
      <c r="DH346" s="44"/>
      <c r="DI346" s="398" t="str">
        <f>IF(F346="","",'E3 Production de chaleur'!AO233)</f>
        <v/>
      </c>
      <c r="DJ346" s="1726"/>
      <c r="DK346" s="398" t="str">
        <f>IF(DJ346="",DI346,DJ346)</f>
        <v/>
      </c>
      <c r="DL346" s="44"/>
      <c r="DM346" s="398">
        <f>IF(F346="",0,CK346+CO346+CS346+CW346+DA346+DE346+DI346)</f>
        <v>0</v>
      </c>
      <c r="DN346" s="398">
        <f>IF(F346="",0,CM346+CQ346+CU346+CY346+DC346+DG346+DK346)</f>
        <v>0</v>
      </c>
      <c r="DO346" s="1732"/>
    </row>
    <row r="347" spans="6:271" s="40" customFormat="1" hidden="1" outlineLevel="1">
      <c r="F347" s="334" t="str">
        <f t="shared" si="226"/>
        <v/>
      </c>
      <c r="G347" s="335" t="str">
        <f t="shared" si="227"/>
        <v/>
      </c>
      <c r="H347" s="336" t="str">
        <f t="shared" si="228"/>
        <v/>
      </c>
      <c r="I347" s="336" t="str">
        <f t="shared" si="229"/>
        <v/>
      </c>
      <c r="J347" s="337" t="str">
        <f t="shared" si="230"/>
        <v/>
      </c>
      <c r="K347" s="336" t="str">
        <f t="shared" si="231"/>
        <v/>
      </c>
      <c r="L347" s="468" t="str">
        <f t="shared" si="232"/>
        <v/>
      </c>
      <c r="M347" s="339" t="str">
        <f t="shared" si="233"/>
        <v/>
      </c>
      <c r="N347" s="338" t="str">
        <f t="shared" si="234"/>
        <v/>
      </c>
      <c r="O347" s="340" t="str">
        <f t="shared" si="235"/>
        <v/>
      </c>
      <c r="P347" s="329" t="s">
        <v>37</v>
      </c>
      <c r="Q347" s="341">
        <f t="shared" si="236"/>
        <v>0</v>
      </c>
      <c r="R347" s="400">
        <f t="shared" si="237"/>
        <v>0</v>
      </c>
      <c r="S347" s="400">
        <f>IF('E3 Production de chaleur'!AL234=0,0,'E3 Production de chaleur'!AL234)</f>
        <v>0</v>
      </c>
      <c r="T347" s="400" t="str">
        <f>IF(F347="","",IF(R347="","",R347+S347))</f>
        <v/>
      </c>
      <c r="U347" s="329"/>
      <c r="V347" s="400" t="str">
        <f t="shared" ref="V347:V378" si="266">IF(F347="","",IF(T347="","",T347-BJ347))</f>
        <v/>
      </c>
      <c r="W347" s="400" t="str">
        <f t="shared" ref="W347:W378" si="267">IF(F347="","",IF(V347="","",(V347-BK347)))</f>
        <v/>
      </c>
      <c r="X347" s="329"/>
      <c r="Y347" s="331" t="str">
        <f t="shared" si="238"/>
        <v/>
      </c>
      <c r="Z347" s="331" t="str">
        <f t="shared" si="239"/>
        <v/>
      </c>
      <c r="AA347" s="331" t="str">
        <f t="shared" si="240"/>
        <v/>
      </c>
      <c r="AB347" s="331" t="str">
        <f t="shared" si="241"/>
        <v/>
      </c>
      <c r="AC347" s="331" t="str">
        <f t="shared" si="242"/>
        <v/>
      </c>
      <c r="AD347" s="330" t="str">
        <f t="shared" si="243"/>
        <v/>
      </c>
      <c r="AE347" s="331" t="str">
        <f t="shared" si="244"/>
        <v/>
      </c>
      <c r="AF347" s="331" t="str">
        <f t="shared" ref="AF347:AF378" si="268">CK270</f>
        <v/>
      </c>
      <c r="AG347" s="331" t="str">
        <f t="shared" si="245"/>
        <v/>
      </c>
      <c r="AH347" s="331" t="str">
        <f t="shared" si="246"/>
        <v/>
      </c>
      <c r="AI347" s="331" t="str">
        <f t="shared" si="247"/>
        <v/>
      </c>
      <c r="AJ347" s="331" t="str">
        <f>'E3 Production de chaleur'!BA234</f>
        <v/>
      </c>
      <c r="AK347" s="331" t="str">
        <f>'E3 Production de chaleur'!BB234</f>
        <v/>
      </c>
      <c r="AL347" s="330" t="s">
        <v>37</v>
      </c>
      <c r="AM347" s="346" t="str">
        <f t="shared" si="248"/>
        <v/>
      </c>
      <c r="AN347" s="346" t="str">
        <f t="shared" si="249"/>
        <v/>
      </c>
      <c r="AO347" s="346" t="str">
        <f t="shared" si="250"/>
        <v/>
      </c>
      <c r="AP347" s="346" t="str">
        <f t="shared" si="251"/>
        <v/>
      </c>
      <c r="AQ347" s="346" t="str">
        <f t="shared" si="252"/>
        <v/>
      </c>
      <c r="AR347" s="399"/>
      <c r="AS347" s="398" t="str">
        <f t="shared" ref="AS347:AS378" si="269">CM347</f>
        <v/>
      </c>
      <c r="AT347" s="398" t="str">
        <f t="shared" ref="AT347:AT378" si="270">CQ347</f>
        <v/>
      </c>
      <c r="AU347" s="398" t="str">
        <f t="shared" ref="AU347:AU378" si="271">CU347</f>
        <v/>
      </c>
      <c r="AV347" s="398" t="str">
        <f t="shared" ref="AV347:AV378" si="272">CY347</f>
        <v/>
      </c>
      <c r="AW347" s="398" t="str">
        <f t="shared" ref="AW347:AW378" si="273">DC347</f>
        <v/>
      </c>
      <c r="AX347" s="398" t="str">
        <f t="shared" ref="AX347:AX378" si="274">DG347</f>
        <v/>
      </c>
      <c r="AY347" s="398" t="str">
        <f t="shared" ref="AY347:AY378" si="275">DK347</f>
        <v/>
      </c>
      <c r="AZ347" s="398" t="str">
        <f t="shared" ref="AZ347:AZ378" si="276">IF($F347="","",SUM(AS347:AY347))</f>
        <v/>
      </c>
      <c r="BA347" s="399"/>
      <c r="BB347" s="445" t="str">
        <f t="shared" ref="BB347:BB378" si="277">CC270</f>
        <v/>
      </c>
      <c r="BC347" s="445" t="str">
        <f t="shared" ref="BC347:BC378" si="278">CR270</f>
        <v/>
      </c>
      <c r="BD347" s="445" t="str">
        <f t="shared" si="253"/>
        <v/>
      </c>
      <c r="BE347" s="445" t="str">
        <f t="shared" si="254"/>
        <v/>
      </c>
      <c r="BF347" s="445" t="str">
        <f t="shared" si="255"/>
        <v/>
      </c>
      <c r="BG347" s="467" t="str">
        <f>'E3 Production de chaleur'!BD234</f>
        <v/>
      </c>
      <c r="BH347" s="467" t="str">
        <f>'E3 Production de chaleur'!BE234</f>
        <v/>
      </c>
      <c r="BI347" s="399"/>
      <c r="BJ347" s="445" t="str">
        <f t="shared" si="256"/>
        <v/>
      </c>
      <c r="BK347" s="445" t="str">
        <f t="shared" si="257"/>
        <v/>
      </c>
      <c r="BL347" s="445" t="str">
        <f t="shared" ref="BL347:BL378" si="279">IF(F347="","",BK347+BJ347)</f>
        <v/>
      </c>
      <c r="BM347" s="399"/>
      <c r="BN347" s="445" t="str">
        <f t="shared" ref="BN347:BN378" si="280">GL270</f>
        <v/>
      </c>
      <c r="BO347" s="445">
        <f t="shared" si="258"/>
        <v>0</v>
      </c>
      <c r="BQ347" s="398" t="str">
        <f t="shared" si="259"/>
        <v/>
      </c>
      <c r="BR347" s="398" t="str">
        <f t="shared" si="260"/>
        <v/>
      </c>
      <c r="BS347" s="398" t="str">
        <f t="shared" si="261"/>
        <v/>
      </c>
      <c r="BT347" s="398" t="str">
        <f t="shared" si="262"/>
        <v/>
      </c>
      <c r="BU347" s="398" t="str">
        <f t="shared" si="263"/>
        <v/>
      </c>
      <c r="BV347" s="398" t="str">
        <f t="shared" si="264"/>
        <v/>
      </c>
      <c r="BW347" s="398" t="str">
        <f t="shared" si="265"/>
        <v/>
      </c>
      <c r="BX347" s="40" t="s">
        <v>37</v>
      </c>
      <c r="BY347" s="396">
        <f>'A1 Serres'!BZ5</f>
        <v>0</v>
      </c>
      <c r="BZ347" s="396">
        <f>'A1 Serres'!CA5</f>
        <v>0</v>
      </c>
      <c r="CA347" s="396">
        <f>'A1 Serres'!CB5</f>
        <v>0</v>
      </c>
      <c r="CB347" s="396">
        <f>'A1 Serres'!CC5</f>
        <v>0</v>
      </c>
      <c r="CD347" s="396">
        <f t="shared" ref="CD347:CD378" si="281">SUM(BY347:CB347)</f>
        <v>0</v>
      </c>
      <c r="CE347" s="396" t="str">
        <f>IF(T347="","",T347-CD347)</f>
        <v/>
      </c>
      <c r="CF347" s="396" t="str">
        <f t="shared" ref="CF347:CF378" si="282">IF(T347="","",T347-SUM(BY347:BZ347))</f>
        <v/>
      </c>
      <c r="CJ347" s="1731"/>
      <c r="CK347" s="398" t="str">
        <f t="shared" ref="CK347:CK378" si="283">IF($F347="","",IF(AM347="",0,ROUND(($R347*AM347),AS$342)))</f>
        <v/>
      </c>
      <c r="CL347" s="1726"/>
      <c r="CM347" s="398" t="str">
        <f t="shared" ref="CM347:CM378" si="284">IF(CL347="",CK347,CL347)</f>
        <v/>
      </c>
      <c r="CN347" s="44"/>
      <c r="CO347" s="398" t="str">
        <f t="shared" ref="CO347:CO378" si="285">IF($F347="","",IF(AN347="",0,ROUND(($R347*AN347),AT$342)))</f>
        <v/>
      </c>
      <c r="CP347" s="1726"/>
      <c r="CQ347" s="398" t="str">
        <f t="shared" ref="CQ347:CQ378" si="286">IF(CP347="",CO347,CP347)</f>
        <v/>
      </c>
      <c r="CR347" s="44"/>
      <c r="CS347" s="398" t="str">
        <f t="shared" ref="CS347:CS378" si="287">IF($F347="","",IF(AO347="",0,ROUND(($R347*AO347),AU$342)))</f>
        <v/>
      </c>
      <c r="CT347" s="1726"/>
      <c r="CU347" s="398" t="str">
        <f t="shared" ref="CU347:CU378" si="288">IF(CT347="",CS347,CT347)</f>
        <v/>
      </c>
      <c r="CV347" s="44"/>
      <c r="CW347" s="398" t="str">
        <f t="shared" ref="CW347:CW378" si="289">IF($F347="","",IF(AP347="",0,ROUND(($R347*AP347),AV$342)))</f>
        <v/>
      </c>
      <c r="CX347" s="1726"/>
      <c r="CY347" s="398" t="str">
        <f>IF(CX347="",CW347,CX347)</f>
        <v/>
      </c>
      <c r="CZ347" s="44"/>
      <c r="DA347" s="398" t="str">
        <f t="shared" ref="DA347:DA378" si="290">IF($F347="","",IF(AQ347="",0,ROUND(($R347*AQ347),AW$342)))</f>
        <v/>
      </c>
      <c r="DB347" s="1726"/>
      <c r="DC347" s="398" t="str">
        <f t="shared" ref="DC347:DC378" si="291">IF(DB347="",DA347,DB347)</f>
        <v/>
      </c>
      <c r="DD347" s="44"/>
      <c r="DE347" s="398" t="str">
        <f>IF(F347="","",'E3 Production de chaleur'!AN234)</f>
        <v/>
      </c>
      <c r="DF347" s="1726"/>
      <c r="DG347" s="398" t="str">
        <f t="shared" ref="DG347:DG378" si="292">IF(DF347="",DE347,DF347)</f>
        <v/>
      </c>
      <c r="DH347" s="44"/>
      <c r="DI347" s="398" t="str">
        <f>IF(F347="","",'E3 Production de chaleur'!AO234)</f>
        <v/>
      </c>
      <c r="DJ347" s="1726"/>
      <c r="DK347" s="398" t="str">
        <f t="shared" ref="DK347:DK378" si="293">IF(DJ347="",DI347,DJ347)</f>
        <v/>
      </c>
      <c r="DL347" s="44"/>
      <c r="DM347" s="398">
        <f t="shared" ref="DM347:DM378" si="294">IF(F347="",0,CK347+CO347+CS347+CW347+DA347+DE347+DI347)</f>
        <v>0</v>
      </c>
      <c r="DN347" s="398">
        <f t="shared" ref="DN347:DN378" si="295">IF(F347="",0,CM347+CQ347+CU347+CY347+DC347+DG347+DK347)</f>
        <v>0</v>
      </c>
      <c r="DO347" s="1732"/>
    </row>
    <row r="348" spans="6:271" s="40" customFormat="1" hidden="1" outlineLevel="1">
      <c r="F348" s="334" t="str">
        <f t="shared" si="226"/>
        <v/>
      </c>
      <c r="G348" s="335" t="str">
        <f t="shared" si="227"/>
        <v/>
      </c>
      <c r="H348" s="336" t="str">
        <f t="shared" si="228"/>
        <v/>
      </c>
      <c r="I348" s="336" t="str">
        <f t="shared" si="229"/>
        <v/>
      </c>
      <c r="J348" s="337" t="str">
        <f t="shared" si="230"/>
        <v/>
      </c>
      <c r="K348" s="336" t="str">
        <f t="shared" si="231"/>
        <v/>
      </c>
      <c r="L348" s="468" t="str">
        <f t="shared" si="232"/>
        <v/>
      </c>
      <c r="M348" s="339" t="str">
        <f t="shared" si="233"/>
        <v/>
      </c>
      <c r="N348" s="338" t="str">
        <f t="shared" si="234"/>
        <v/>
      </c>
      <c r="O348" s="340" t="str">
        <f t="shared" si="235"/>
        <v/>
      </c>
      <c r="P348" s="329" t="s">
        <v>37</v>
      </c>
      <c r="Q348" s="341">
        <f t="shared" si="236"/>
        <v>0</v>
      </c>
      <c r="R348" s="400">
        <f t="shared" si="237"/>
        <v>0</v>
      </c>
      <c r="S348" s="400">
        <f>IF('E3 Production de chaleur'!AL235=0,0,'E3 Production de chaleur'!AL235)</f>
        <v>0</v>
      </c>
      <c r="T348" s="400" t="str">
        <f>IF(F348="","",IF(R348="","",R348+S348))</f>
        <v/>
      </c>
      <c r="U348" s="329"/>
      <c r="V348" s="400" t="str">
        <f t="shared" si="266"/>
        <v/>
      </c>
      <c r="W348" s="400" t="str">
        <f t="shared" si="267"/>
        <v/>
      </c>
      <c r="X348" s="329"/>
      <c r="Y348" s="331" t="str">
        <f t="shared" si="238"/>
        <v/>
      </c>
      <c r="Z348" s="331" t="str">
        <f t="shared" si="239"/>
        <v/>
      </c>
      <c r="AA348" s="331" t="str">
        <f t="shared" si="240"/>
        <v/>
      </c>
      <c r="AB348" s="331" t="str">
        <f t="shared" si="241"/>
        <v/>
      </c>
      <c r="AC348" s="331" t="str">
        <f t="shared" si="242"/>
        <v/>
      </c>
      <c r="AD348" s="330" t="str">
        <f t="shared" si="243"/>
        <v/>
      </c>
      <c r="AE348" s="331" t="str">
        <f t="shared" si="244"/>
        <v/>
      </c>
      <c r="AF348" s="331" t="str">
        <f t="shared" si="268"/>
        <v/>
      </c>
      <c r="AG348" s="331" t="str">
        <f t="shared" si="245"/>
        <v/>
      </c>
      <c r="AH348" s="331" t="str">
        <f t="shared" si="246"/>
        <v/>
      </c>
      <c r="AI348" s="331" t="str">
        <f t="shared" si="247"/>
        <v/>
      </c>
      <c r="AJ348" s="331" t="str">
        <f>'E3 Production de chaleur'!BA235</f>
        <v/>
      </c>
      <c r="AK348" s="331" t="str">
        <f>'E3 Production de chaleur'!BB235</f>
        <v/>
      </c>
      <c r="AL348" s="330" t="s">
        <v>37</v>
      </c>
      <c r="AM348" s="346" t="str">
        <f t="shared" si="248"/>
        <v/>
      </c>
      <c r="AN348" s="346" t="str">
        <f t="shared" si="249"/>
        <v/>
      </c>
      <c r="AO348" s="346" t="str">
        <f t="shared" si="250"/>
        <v/>
      </c>
      <c r="AP348" s="346" t="str">
        <f t="shared" si="251"/>
        <v/>
      </c>
      <c r="AQ348" s="346" t="str">
        <f t="shared" si="252"/>
        <v/>
      </c>
      <c r="AR348" s="399"/>
      <c r="AS348" s="398" t="str">
        <f t="shared" si="269"/>
        <v/>
      </c>
      <c r="AT348" s="398" t="str">
        <f t="shared" si="270"/>
        <v/>
      </c>
      <c r="AU348" s="398" t="str">
        <f t="shared" si="271"/>
        <v/>
      </c>
      <c r="AV348" s="398" t="str">
        <f t="shared" si="272"/>
        <v/>
      </c>
      <c r="AW348" s="398" t="str">
        <f t="shared" si="273"/>
        <v/>
      </c>
      <c r="AX348" s="398" t="str">
        <f t="shared" si="274"/>
        <v/>
      </c>
      <c r="AY348" s="398" t="str">
        <f t="shared" si="275"/>
        <v/>
      </c>
      <c r="AZ348" s="398" t="str">
        <f t="shared" si="276"/>
        <v/>
      </c>
      <c r="BA348" s="399"/>
      <c r="BB348" s="445" t="str">
        <f t="shared" si="277"/>
        <v/>
      </c>
      <c r="BC348" s="445" t="str">
        <f t="shared" si="278"/>
        <v/>
      </c>
      <c r="BD348" s="445" t="str">
        <f t="shared" si="253"/>
        <v/>
      </c>
      <c r="BE348" s="445" t="str">
        <f t="shared" si="254"/>
        <v/>
      </c>
      <c r="BF348" s="445" t="str">
        <f t="shared" si="255"/>
        <v/>
      </c>
      <c r="BG348" s="467" t="str">
        <f>'E3 Production de chaleur'!BD235</f>
        <v/>
      </c>
      <c r="BH348" s="467" t="str">
        <f>'E3 Production de chaleur'!BE235</f>
        <v/>
      </c>
      <c r="BI348" s="399"/>
      <c r="BJ348" s="445" t="str">
        <f t="shared" si="256"/>
        <v/>
      </c>
      <c r="BK348" s="445" t="str">
        <f t="shared" si="257"/>
        <v/>
      </c>
      <c r="BL348" s="445" t="str">
        <f t="shared" si="279"/>
        <v/>
      </c>
      <c r="BM348" s="399"/>
      <c r="BN348" s="445" t="str">
        <f t="shared" si="280"/>
        <v/>
      </c>
      <c r="BO348" s="445">
        <f t="shared" si="258"/>
        <v>0</v>
      </c>
      <c r="BQ348" s="398" t="str">
        <f t="shared" si="259"/>
        <v/>
      </c>
      <c r="BR348" s="398" t="str">
        <f t="shared" si="260"/>
        <v/>
      </c>
      <c r="BS348" s="398" t="str">
        <f t="shared" si="261"/>
        <v/>
      </c>
      <c r="BT348" s="398" t="str">
        <f t="shared" si="262"/>
        <v/>
      </c>
      <c r="BU348" s="398" t="str">
        <f t="shared" si="263"/>
        <v/>
      </c>
      <c r="BV348" s="398" t="str">
        <f t="shared" si="264"/>
        <v/>
      </c>
      <c r="BW348" s="398" t="str">
        <f t="shared" si="265"/>
        <v/>
      </c>
      <c r="BX348" s="40" t="s">
        <v>37</v>
      </c>
      <c r="BY348" s="396">
        <f>'A1 Serres'!BZ6</f>
        <v>0</v>
      </c>
      <c r="BZ348" s="396">
        <f>'A1 Serres'!CA6</f>
        <v>0</v>
      </c>
      <c r="CA348" s="396">
        <f>'A1 Serres'!CB6</f>
        <v>0</v>
      </c>
      <c r="CB348" s="396">
        <f>'A1 Serres'!CC6</f>
        <v>0</v>
      </c>
      <c r="CD348" s="396">
        <f t="shared" si="281"/>
        <v>0</v>
      </c>
      <c r="CE348" s="396" t="str">
        <f t="shared" ref="CE348:CE378" si="296">IF(T348="","",T348-CD348)</f>
        <v/>
      </c>
      <c r="CF348" s="396" t="str">
        <f t="shared" si="282"/>
        <v/>
      </c>
      <c r="CJ348" s="1731"/>
      <c r="CK348" s="398" t="str">
        <f t="shared" si="283"/>
        <v/>
      </c>
      <c r="CL348" s="1726"/>
      <c r="CM348" s="398" t="str">
        <f t="shared" si="284"/>
        <v/>
      </c>
      <c r="CN348" s="44"/>
      <c r="CO348" s="398" t="str">
        <f t="shared" si="285"/>
        <v/>
      </c>
      <c r="CP348" s="1726"/>
      <c r="CQ348" s="398" t="str">
        <f t="shared" si="286"/>
        <v/>
      </c>
      <c r="CR348" s="44"/>
      <c r="CS348" s="398" t="str">
        <f t="shared" si="287"/>
        <v/>
      </c>
      <c r="CT348" s="1726"/>
      <c r="CU348" s="398" t="str">
        <f t="shared" si="288"/>
        <v/>
      </c>
      <c r="CV348" s="44"/>
      <c r="CW348" s="398" t="str">
        <f t="shared" si="289"/>
        <v/>
      </c>
      <c r="CX348" s="1726"/>
      <c r="CY348" s="398" t="str">
        <f t="shared" ref="CY348:CY378" si="297">IF(CX348="",CW348,CX348)</f>
        <v/>
      </c>
      <c r="CZ348" s="44"/>
      <c r="DA348" s="398" t="str">
        <f t="shared" si="290"/>
        <v/>
      </c>
      <c r="DB348" s="1726"/>
      <c r="DC348" s="398" t="str">
        <f t="shared" si="291"/>
        <v/>
      </c>
      <c r="DD348" s="44"/>
      <c r="DE348" s="398" t="str">
        <f>IF(F348="","",'E3 Production de chaleur'!AN235)</f>
        <v/>
      </c>
      <c r="DF348" s="1726"/>
      <c r="DG348" s="398" t="str">
        <f t="shared" si="292"/>
        <v/>
      </c>
      <c r="DH348" s="44"/>
      <c r="DI348" s="398" t="str">
        <f>IF(F348="","",'E3 Production de chaleur'!AO235)</f>
        <v/>
      </c>
      <c r="DJ348" s="1726"/>
      <c r="DK348" s="398" t="str">
        <f t="shared" si="293"/>
        <v/>
      </c>
      <c r="DL348" s="44"/>
      <c r="DM348" s="398">
        <f t="shared" si="294"/>
        <v>0</v>
      </c>
      <c r="DN348" s="398">
        <f t="shared" si="295"/>
        <v>0</v>
      </c>
      <c r="DO348" s="1732"/>
    </row>
    <row r="349" spans="6:271" s="40" customFormat="1" hidden="1" outlineLevel="1">
      <c r="F349" s="334" t="str">
        <f t="shared" si="226"/>
        <v/>
      </c>
      <c r="G349" s="335" t="str">
        <f t="shared" si="227"/>
        <v/>
      </c>
      <c r="H349" s="336" t="str">
        <f t="shared" si="228"/>
        <v/>
      </c>
      <c r="I349" s="336" t="str">
        <f t="shared" si="229"/>
        <v/>
      </c>
      <c r="J349" s="337" t="str">
        <f t="shared" si="230"/>
        <v/>
      </c>
      <c r="K349" s="336" t="str">
        <f t="shared" si="231"/>
        <v/>
      </c>
      <c r="L349" s="468" t="str">
        <f t="shared" si="232"/>
        <v/>
      </c>
      <c r="M349" s="339" t="str">
        <f t="shared" si="233"/>
        <v/>
      </c>
      <c r="N349" s="338" t="str">
        <f t="shared" si="234"/>
        <v/>
      </c>
      <c r="O349" s="340" t="str">
        <f t="shared" si="235"/>
        <v/>
      </c>
      <c r="P349" s="329" t="s">
        <v>37</v>
      </c>
      <c r="Q349" s="341">
        <f t="shared" si="236"/>
        <v>0</v>
      </c>
      <c r="R349" s="400">
        <f t="shared" si="237"/>
        <v>0</v>
      </c>
      <c r="S349" s="400">
        <f>IF('E3 Production de chaleur'!AL236=0,0,'E3 Production de chaleur'!AL236)</f>
        <v>0</v>
      </c>
      <c r="T349" s="400" t="str">
        <f>IF(F349="","",IF(R349="","",R349+S349))</f>
        <v/>
      </c>
      <c r="U349" s="329"/>
      <c r="V349" s="400" t="str">
        <f t="shared" si="266"/>
        <v/>
      </c>
      <c r="W349" s="400" t="str">
        <f t="shared" si="267"/>
        <v/>
      </c>
      <c r="X349" s="329"/>
      <c r="Y349" s="331" t="str">
        <f t="shared" si="238"/>
        <v/>
      </c>
      <c r="Z349" s="331" t="str">
        <f t="shared" si="239"/>
        <v/>
      </c>
      <c r="AA349" s="331" t="str">
        <f t="shared" si="240"/>
        <v/>
      </c>
      <c r="AB349" s="331" t="str">
        <f t="shared" si="241"/>
        <v/>
      </c>
      <c r="AC349" s="331" t="str">
        <f t="shared" si="242"/>
        <v/>
      </c>
      <c r="AD349" s="330" t="str">
        <f t="shared" si="243"/>
        <v/>
      </c>
      <c r="AE349" s="331" t="str">
        <f t="shared" si="244"/>
        <v/>
      </c>
      <c r="AF349" s="331" t="str">
        <f t="shared" si="268"/>
        <v/>
      </c>
      <c r="AG349" s="331" t="str">
        <f t="shared" si="245"/>
        <v/>
      </c>
      <c r="AH349" s="331" t="str">
        <f t="shared" si="246"/>
        <v/>
      </c>
      <c r="AI349" s="331" t="str">
        <f t="shared" si="247"/>
        <v/>
      </c>
      <c r="AJ349" s="331" t="str">
        <f>'E3 Production de chaleur'!BA236</f>
        <v/>
      </c>
      <c r="AK349" s="331" t="str">
        <f>'E3 Production de chaleur'!BB236</f>
        <v/>
      </c>
      <c r="AL349" s="330" t="s">
        <v>37</v>
      </c>
      <c r="AM349" s="346" t="str">
        <f t="shared" si="248"/>
        <v/>
      </c>
      <c r="AN349" s="346" t="str">
        <f t="shared" si="249"/>
        <v/>
      </c>
      <c r="AO349" s="346" t="str">
        <f t="shared" si="250"/>
        <v/>
      </c>
      <c r="AP349" s="346" t="str">
        <f t="shared" si="251"/>
        <v/>
      </c>
      <c r="AQ349" s="346" t="str">
        <f t="shared" si="252"/>
        <v/>
      </c>
      <c r="AR349" s="399"/>
      <c r="AS349" s="398" t="str">
        <f t="shared" si="269"/>
        <v/>
      </c>
      <c r="AT349" s="398" t="str">
        <f t="shared" si="270"/>
        <v/>
      </c>
      <c r="AU349" s="398" t="str">
        <f t="shared" si="271"/>
        <v/>
      </c>
      <c r="AV349" s="398" t="str">
        <f t="shared" si="272"/>
        <v/>
      </c>
      <c r="AW349" s="398" t="str">
        <f t="shared" si="273"/>
        <v/>
      </c>
      <c r="AX349" s="398" t="str">
        <f t="shared" si="274"/>
        <v/>
      </c>
      <c r="AY349" s="398" t="str">
        <f t="shared" si="275"/>
        <v/>
      </c>
      <c r="AZ349" s="398" t="str">
        <f t="shared" si="276"/>
        <v/>
      </c>
      <c r="BA349" s="399"/>
      <c r="BB349" s="445" t="str">
        <f t="shared" si="277"/>
        <v/>
      </c>
      <c r="BC349" s="445" t="str">
        <f t="shared" si="278"/>
        <v/>
      </c>
      <c r="BD349" s="445" t="str">
        <f t="shared" si="253"/>
        <v/>
      </c>
      <c r="BE349" s="445" t="str">
        <f t="shared" si="254"/>
        <v/>
      </c>
      <c r="BF349" s="445" t="str">
        <f t="shared" si="255"/>
        <v/>
      </c>
      <c r="BG349" s="467" t="str">
        <f>'E3 Production de chaleur'!BD236</f>
        <v/>
      </c>
      <c r="BH349" s="467" t="str">
        <f>'E3 Production de chaleur'!BE236</f>
        <v/>
      </c>
      <c r="BI349" s="399"/>
      <c r="BJ349" s="445" t="str">
        <f t="shared" si="256"/>
        <v/>
      </c>
      <c r="BK349" s="445" t="str">
        <f t="shared" si="257"/>
        <v/>
      </c>
      <c r="BL349" s="445" t="str">
        <f t="shared" si="279"/>
        <v/>
      </c>
      <c r="BM349" s="399"/>
      <c r="BN349" s="445" t="str">
        <f t="shared" si="280"/>
        <v/>
      </c>
      <c r="BO349" s="445">
        <f t="shared" si="258"/>
        <v>0</v>
      </c>
      <c r="BQ349" s="398" t="str">
        <f t="shared" si="259"/>
        <v/>
      </c>
      <c r="BR349" s="398" t="str">
        <f t="shared" si="260"/>
        <v/>
      </c>
      <c r="BS349" s="398" t="str">
        <f t="shared" si="261"/>
        <v/>
      </c>
      <c r="BT349" s="398" t="str">
        <f t="shared" si="262"/>
        <v/>
      </c>
      <c r="BU349" s="398" t="str">
        <f t="shared" si="263"/>
        <v/>
      </c>
      <c r="BV349" s="398" t="str">
        <f t="shared" si="264"/>
        <v/>
      </c>
      <c r="BW349" s="398" t="str">
        <f t="shared" si="265"/>
        <v/>
      </c>
      <c r="BX349" s="40" t="s">
        <v>37</v>
      </c>
      <c r="BY349" s="396">
        <f>'A1 Serres'!BZ7</f>
        <v>0</v>
      </c>
      <c r="BZ349" s="396">
        <f>'A1 Serres'!CA7</f>
        <v>0</v>
      </c>
      <c r="CA349" s="396">
        <f>'A1 Serres'!CB7</f>
        <v>0</v>
      </c>
      <c r="CB349" s="396">
        <f>'A1 Serres'!CC7</f>
        <v>0</v>
      </c>
      <c r="CD349" s="396">
        <f t="shared" si="281"/>
        <v>0</v>
      </c>
      <c r="CE349" s="396" t="str">
        <f t="shared" si="296"/>
        <v/>
      </c>
      <c r="CF349" s="396" t="str">
        <f t="shared" si="282"/>
        <v/>
      </c>
      <c r="CJ349" s="1731"/>
      <c r="CK349" s="398" t="str">
        <f t="shared" si="283"/>
        <v/>
      </c>
      <c r="CL349" s="1726"/>
      <c r="CM349" s="398" t="str">
        <f t="shared" si="284"/>
        <v/>
      </c>
      <c r="CN349" s="44"/>
      <c r="CO349" s="398" t="str">
        <f t="shared" si="285"/>
        <v/>
      </c>
      <c r="CP349" s="1726"/>
      <c r="CQ349" s="398" t="str">
        <f t="shared" si="286"/>
        <v/>
      </c>
      <c r="CR349" s="44"/>
      <c r="CS349" s="398" t="str">
        <f t="shared" si="287"/>
        <v/>
      </c>
      <c r="CT349" s="1726"/>
      <c r="CU349" s="398" t="str">
        <f t="shared" si="288"/>
        <v/>
      </c>
      <c r="CV349" s="44"/>
      <c r="CW349" s="398" t="str">
        <f t="shared" si="289"/>
        <v/>
      </c>
      <c r="CX349" s="1726"/>
      <c r="CY349" s="398" t="str">
        <f t="shared" si="297"/>
        <v/>
      </c>
      <c r="CZ349" s="44"/>
      <c r="DA349" s="398" t="str">
        <f t="shared" si="290"/>
        <v/>
      </c>
      <c r="DB349" s="1726"/>
      <c r="DC349" s="398" t="str">
        <f t="shared" si="291"/>
        <v/>
      </c>
      <c r="DD349" s="44"/>
      <c r="DE349" s="398" t="str">
        <f>IF(F349="","",'E3 Production de chaleur'!AN236)</f>
        <v/>
      </c>
      <c r="DF349" s="1726"/>
      <c r="DG349" s="398" t="str">
        <f t="shared" si="292"/>
        <v/>
      </c>
      <c r="DH349" s="44"/>
      <c r="DI349" s="398" t="str">
        <f>IF(F349="","",'E3 Production de chaleur'!AO236)</f>
        <v/>
      </c>
      <c r="DJ349" s="1726"/>
      <c r="DK349" s="398" t="str">
        <f t="shared" si="293"/>
        <v/>
      </c>
      <c r="DL349" s="44"/>
      <c r="DM349" s="398">
        <f t="shared" si="294"/>
        <v>0</v>
      </c>
      <c r="DN349" s="398">
        <f t="shared" si="295"/>
        <v>0</v>
      </c>
      <c r="DO349" s="1732"/>
    </row>
    <row r="350" spans="6:271" s="40" customFormat="1" hidden="1" outlineLevel="1">
      <c r="F350" s="334" t="str">
        <f t="shared" si="226"/>
        <v/>
      </c>
      <c r="G350" s="335" t="str">
        <f t="shared" si="227"/>
        <v/>
      </c>
      <c r="H350" s="336" t="str">
        <f t="shared" si="228"/>
        <v/>
      </c>
      <c r="I350" s="336" t="str">
        <f t="shared" si="229"/>
        <v/>
      </c>
      <c r="J350" s="337" t="str">
        <f t="shared" si="230"/>
        <v/>
      </c>
      <c r="K350" s="336" t="str">
        <f t="shared" si="231"/>
        <v/>
      </c>
      <c r="L350" s="468" t="str">
        <f t="shared" si="232"/>
        <v/>
      </c>
      <c r="M350" s="339" t="str">
        <f t="shared" si="233"/>
        <v/>
      </c>
      <c r="N350" s="338" t="str">
        <f t="shared" si="234"/>
        <v/>
      </c>
      <c r="O350" s="340" t="str">
        <f t="shared" si="235"/>
        <v/>
      </c>
      <c r="P350" s="329" t="s">
        <v>37</v>
      </c>
      <c r="Q350" s="341">
        <f t="shared" si="236"/>
        <v>0</v>
      </c>
      <c r="R350" s="400">
        <f t="shared" si="237"/>
        <v>0</v>
      </c>
      <c r="S350" s="400">
        <f>IF('E3 Production de chaleur'!AL237=0,0,'E3 Production de chaleur'!AL237)</f>
        <v>0</v>
      </c>
      <c r="T350" s="400" t="str">
        <f>IF(F350="","",IF(R350="","",R350+S350))</f>
        <v/>
      </c>
      <c r="U350" s="329"/>
      <c r="V350" s="400" t="str">
        <f t="shared" si="266"/>
        <v/>
      </c>
      <c r="W350" s="400" t="str">
        <f t="shared" si="267"/>
        <v/>
      </c>
      <c r="X350" s="329"/>
      <c r="Y350" s="331" t="str">
        <f t="shared" si="238"/>
        <v/>
      </c>
      <c r="Z350" s="331" t="str">
        <f t="shared" si="239"/>
        <v/>
      </c>
      <c r="AA350" s="331" t="str">
        <f t="shared" si="240"/>
        <v/>
      </c>
      <c r="AB350" s="331" t="str">
        <f t="shared" si="241"/>
        <v/>
      </c>
      <c r="AC350" s="331" t="str">
        <f t="shared" si="242"/>
        <v/>
      </c>
      <c r="AD350" s="330" t="str">
        <f t="shared" si="243"/>
        <v/>
      </c>
      <c r="AE350" s="331" t="str">
        <f t="shared" si="244"/>
        <v/>
      </c>
      <c r="AF350" s="331" t="str">
        <f t="shared" si="268"/>
        <v/>
      </c>
      <c r="AG350" s="331" t="str">
        <f t="shared" si="245"/>
        <v/>
      </c>
      <c r="AH350" s="331" t="str">
        <f t="shared" si="246"/>
        <v/>
      </c>
      <c r="AI350" s="331" t="str">
        <f t="shared" si="247"/>
        <v/>
      </c>
      <c r="AJ350" s="331" t="str">
        <f>'E3 Production de chaleur'!BA237</f>
        <v/>
      </c>
      <c r="AK350" s="331" t="str">
        <f>'E3 Production de chaleur'!BB237</f>
        <v/>
      </c>
      <c r="AL350" s="330" t="s">
        <v>37</v>
      </c>
      <c r="AM350" s="346" t="str">
        <f t="shared" si="248"/>
        <v/>
      </c>
      <c r="AN350" s="346" t="str">
        <f t="shared" si="249"/>
        <v/>
      </c>
      <c r="AO350" s="346" t="str">
        <f t="shared" si="250"/>
        <v/>
      </c>
      <c r="AP350" s="346" t="str">
        <f t="shared" si="251"/>
        <v/>
      </c>
      <c r="AQ350" s="346" t="str">
        <f t="shared" si="252"/>
        <v/>
      </c>
      <c r="AR350" s="399"/>
      <c r="AS350" s="398" t="str">
        <f t="shared" si="269"/>
        <v/>
      </c>
      <c r="AT350" s="398" t="str">
        <f t="shared" si="270"/>
        <v/>
      </c>
      <c r="AU350" s="398" t="str">
        <f t="shared" si="271"/>
        <v/>
      </c>
      <c r="AV350" s="398" t="str">
        <f t="shared" si="272"/>
        <v/>
      </c>
      <c r="AW350" s="398" t="str">
        <f t="shared" si="273"/>
        <v/>
      </c>
      <c r="AX350" s="398" t="str">
        <f t="shared" si="274"/>
        <v/>
      </c>
      <c r="AY350" s="398" t="str">
        <f t="shared" si="275"/>
        <v/>
      </c>
      <c r="AZ350" s="398" t="str">
        <f t="shared" si="276"/>
        <v/>
      </c>
      <c r="BA350" s="399"/>
      <c r="BB350" s="445" t="str">
        <f t="shared" si="277"/>
        <v/>
      </c>
      <c r="BC350" s="445" t="str">
        <f t="shared" si="278"/>
        <v/>
      </c>
      <c r="BD350" s="445" t="str">
        <f t="shared" si="253"/>
        <v/>
      </c>
      <c r="BE350" s="445" t="str">
        <f t="shared" si="254"/>
        <v/>
      </c>
      <c r="BF350" s="445" t="str">
        <f t="shared" si="255"/>
        <v/>
      </c>
      <c r="BG350" s="467" t="str">
        <f>'E3 Production de chaleur'!BD237</f>
        <v/>
      </c>
      <c r="BH350" s="467" t="str">
        <f>'E3 Production de chaleur'!BE237</f>
        <v/>
      </c>
      <c r="BI350" s="399"/>
      <c r="BJ350" s="445" t="str">
        <f t="shared" si="256"/>
        <v/>
      </c>
      <c r="BK350" s="445" t="str">
        <f t="shared" si="257"/>
        <v/>
      </c>
      <c r="BL350" s="445" t="str">
        <f t="shared" si="279"/>
        <v/>
      </c>
      <c r="BM350" s="399"/>
      <c r="BN350" s="445" t="str">
        <f t="shared" si="280"/>
        <v/>
      </c>
      <c r="BO350" s="445">
        <f t="shared" si="258"/>
        <v>0</v>
      </c>
      <c r="BQ350" s="398" t="str">
        <f t="shared" si="259"/>
        <v/>
      </c>
      <c r="BR350" s="398" t="str">
        <f t="shared" si="260"/>
        <v/>
      </c>
      <c r="BS350" s="398" t="str">
        <f t="shared" si="261"/>
        <v/>
      </c>
      <c r="BT350" s="398" t="str">
        <f t="shared" si="262"/>
        <v/>
      </c>
      <c r="BU350" s="398" t="str">
        <f t="shared" si="263"/>
        <v/>
      </c>
      <c r="BV350" s="398" t="str">
        <f t="shared" si="264"/>
        <v/>
      </c>
      <c r="BW350" s="398" t="str">
        <f t="shared" si="265"/>
        <v/>
      </c>
      <c r="BX350" s="40" t="s">
        <v>37</v>
      </c>
      <c r="BY350" s="396">
        <f>'A1 Serres'!BZ8</f>
        <v>0</v>
      </c>
      <c r="BZ350" s="396">
        <f>'A1 Serres'!CA8</f>
        <v>0</v>
      </c>
      <c r="CA350" s="396">
        <f>'A1 Serres'!CB8</f>
        <v>0</v>
      </c>
      <c r="CB350" s="396">
        <f>'A1 Serres'!CC8</f>
        <v>0</v>
      </c>
      <c r="CD350" s="396">
        <f t="shared" si="281"/>
        <v>0</v>
      </c>
      <c r="CE350" s="396" t="str">
        <f t="shared" si="296"/>
        <v/>
      </c>
      <c r="CF350" s="396" t="str">
        <f t="shared" si="282"/>
        <v/>
      </c>
      <c r="CJ350" s="1731"/>
      <c r="CK350" s="398" t="str">
        <f t="shared" si="283"/>
        <v/>
      </c>
      <c r="CL350" s="1726"/>
      <c r="CM350" s="398" t="str">
        <f t="shared" si="284"/>
        <v/>
      </c>
      <c r="CN350" s="44"/>
      <c r="CO350" s="398" t="str">
        <f t="shared" si="285"/>
        <v/>
      </c>
      <c r="CP350" s="1726"/>
      <c r="CQ350" s="398" t="str">
        <f t="shared" si="286"/>
        <v/>
      </c>
      <c r="CR350" s="44"/>
      <c r="CS350" s="398" t="str">
        <f t="shared" si="287"/>
        <v/>
      </c>
      <c r="CT350" s="1726"/>
      <c r="CU350" s="398" t="str">
        <f t="shared" si="288"/>
        <v/>
      </c>
      <c r="CV350" s="44"/>
      <c r="CW350" s="398" t="str">
        <f t="shared" si="289"/>
        <v/>
      </c>
      <c r="CX350" s="1726"/>
      <c r="CY350" s="398" t="str">
        <f t="shared" si="297"/>
        <v/>
      </c>
      <c r="CZ350" s="44"/>
      <c r="DA350" s="398" t="str">
        <f t="shared" si="290"/>
        <v/>
      </c>
      <c r="DB350" s="1726"/>
      <c r="DC350" s="398" t="str">
        <f t="shared" si="291"/>
        <v/>
      </c>
      <c r="DD350" s="44"/>
      <c r="DE350" s="398" t="str">
        <f>IF(F350="","",'E3 Production de chaleur'!AN237)</f>
        <v/>
      </c>
      <c r="DF350" s="1726"/>
      <c r="DG350" s="398" t="str">
        <f t="shared" si="292"/>
        <v/>
      </c>
      <c r="DH350" s="44"/>
      <c r="DI350" s="398" t="str">
        <f>IF(F350="","",'E3 Production de chaleur'!AO237)</f>
        <v/>
      </c>
      <c r="DJ350" s="1726"/>
      <c r="DK350" s="398" t="str">
        <f t="shared" si="293"/>
        <v/>
      </c>
      <c r="DL350" s="44"/>
      <c r="DM350" s="398">
        <f t="shared" si="294"/>
        <v>0</v>
      </c>
      <c r="DN350" s="398">
        <f t="shared" si="295"/>
        <v>0</v>
      </c>
      <c r="DO350" s="1732"/>
    </row>
    <row r="351" spans="6:271" s="40" customFormat="1" hidden="1" outlineLevel="1">
      <c r="F351" s="334" t="str">
        <f t="shared" si="226"/>
        <v/>
      </c>
      <c r="G351" s="335" t="str">
        <f t="shared" si="227"/>
        <v/>
      </c>
      <c r="H351" s="336" t="str">
        <f t="shared" si="228"/>
        <v/>
      </c>
      <c r="I351" s="336" t="str">
        <f t="shared" si="229"/>
        <v/>
      </c>
      <c r="J351" s="337" t="str">
        <f t="shared" si="230"/>
        <v/>
      </c>
      <c r="K351" s="336" t="str">
        <f t="shared" si="231"/>
        <v/>
      </c>
      <c r="L351" s="468" t="str">
        <f t="shared" si="232"/>
        <v/>
      </c>
      <c r="M351" s="339" t="str">
        <f t="shared" si="233"/>
        <v/>
      </c>
      <c r="N351" s="338" t="str">
        <f t="shared" si="234"/>
        <v/>
      </c>
      <c r="O351" s="340" t="str">
        <f t="shared" si="235"/>
        <v/>
      </c>
      <c r="P351" s="329"/>
      <c r="Q351" s="341">
        <f t="shared" si="236"/>
        <v>0</v>
      </c>
      <c r="R351" s="400">
        <f t="shared" si="237"/>
        <v>0</v>
      </c>
      <c r="S351" s="400">
        <f>IF('E3 Production de chaleur'!AL238=0,0,'E3 Production de chaleur'!AL238)</f>
        <v>0</v>
      </c>
      <c r="T351" s="400" t="str">
        <f t="shared" ref="T351:T378" si="298">IF(F351="","",IF(R351="","",R351+S351))</f>
        <v/>
      </c>
      <c r="U351" s="329"/>
      <c r="V351" s="400" t="str">
        <f t="shared" si="266"/>
        <v/>
      </c>
      <c r="W351" s="400" t="str">
        <f t="shared" si="267"/>
        <v/>
      </c>
      <c r="X351" s="329"/>
      <c r="Y351" s="331" t="str">
        <f t="shared" si="238"/>
        <v/>
      </c>
      <c r="Z351" s="331" t="str">
        <f t="shared" si="239"/>
        <v/>
      </c>
      <c r="AA351" s="331" t="str">
        <f t="shared" si="240"/>
        <v/>
      </c>
      <c r="AB351" s="331" t="str">
        <f t="shared" si="241"/>
        <v/>
      </c>
      <c r="AC351" s="331" t="str">
        <f t="shared" si="242"/>
        <v/>
      </c>
      <c r="AD351" s="330" t="str">
        <f t="shared" si="243"/>
        <v/>
      </c>
      <c r="AE351" s="331" t="str">
        <f t="shared" si="244"/>
        <v/>
      </c>
      <c r="AF351" s="331" t="str">
        <f t="shared" si="268"/>
        <v/>
      </c>
      <c r="AG351" s="331" t="str">
        <f t="shared" si="245"/>
        <v/>
      </c>
      <c r="AH351" s="331" t="str">
        <f t="shared" si="246"/>
        <v/>
      </c>
      <c r="AI351" s="331" t="str">
        <f t="shared" si="247"/>
        <v/>
      </c>
      <c r="AJ351" s="331" t="str">
        <f>'E3 Production de chaleur'!BA238</f>
        <v/>
      </c>
      <c r="AK351" s="331" t="str">
        <f>'E3 Production de chaleur'!BB238</f>
        <v/>
      </c>
      <c r="AL351" s="330" t="s">
        <v>37</v>
      </c>
      <c r="AM351" s="346" t="str">
        <f t="shared" si="248"/>
        <v/>
      </c>
      <c r="AN351" s="346" t="str">
        <f t="shared" si="249"/>
        <v/>
      </c>
      <c r="AO351" s="346" t="str">
        <f t="shared" si="250"/>
        <v/>
      </c>
      <c r="AP351" s="346" t="str">
        <f t="shared" si="251"/>
        <v/>
      </c>
      <c r="AQ351" s="346" t="str">
        <f t="shared" si="252"/>
        <v/>
      </c>
      <c r="AR351" s="399"/>
      <c r="AS351" s="398" t="str">
        <f t="shared" si="269"/>
        <v/>
      </c>
      <c r="AT351" s="398" t="str">
        <f>CQ351</f>
        <v/>
      </c>
      <c r="AU351" s="398" t="str">
        <f t="shared" si="271"/>
        <v/>
      </c>
      <c r="AV351" s="398" t="str">
        <f t="shared" si="272"/>
        <v/>
      </c>
      <c r="AW351" s="398" t="str">
        <f t="shared" si="273"/>
        <v/>
      </c>
      <c r="AX351" s="398" t="str">
        <f t="shared" si="274"/>
        <v/>
      </c>
      <c r="AY351" s="398" t="str">
        <f t="shared" si="275"/>
        <v/>
      </c>
      <c r="AZ351" s="398" t="str">
        <f t="shared" si="276"/>
        <v/>
      </c>
      <c r="BA351" s="399"/>
      <c r="BB351" s="445" t="str">
        <f t="shared" si="277"/>
        <v/>
      </c>
      <c r="BC351" s="445" t="str">
        <f t="shared" si="278"/>
        <v/>
      </c>
      <c r="BD351" s="445" t="str">
        <f t="shared" si="253"/>
        <v/>
      </c>
      <c r="BE351" s="445" t="str">
        <f t="shared" si="254"/>
        <v/>
      </c>
      <c r="BF351" s="445" t="str">
        <f t="shared" si="255"/>
        <v/>
      </c>
      <c r="BG351" s="467" t="str">
        <f>'E3 Production de chaleur'!BD238</f>
        <v/>
      </c>
      <c r="BH351" s="467" t="str">
        <f>'E3 Production de chaleur'!BE238</f>
        <v/>
      </c>
      <c r="BI351" s="399"/>
      <c r="BJ351" s="445" t="str">
        <f t="shared" si="256"/>
        <v/>
      </c>
      <c r="BK351" s="445" t="str">
        <f t="shared" si="257"/>
        <v/>
      </c>
      <c r="BL351" s="445" t="str">
        <f t="shared" si="279"/>
        <v/>
      </c>
      <c r="BM351" s="399"/>
      <c r="BN351" s="445" t="str">
        <f t="shared" si="280"/>
        <v/>
      </c>
      <c r="BO351" s="445">
        <f t="shared" si="258"/>
        <v>0</v>
      </c>
      <c r="BQ351" s="398" t="str">
        <f t="shared" si="259"/>
        <v/>
      </c>
      <c r="BR351" s="398" t="str">
        <f t="shared" si="260"/>
        <v/>
      </c>
      <c r="BS351" s="398" t="str">
        <f t="shared" si="261"/>
        <v/>
      </c>
      <c r="BT351" s="398" t="str">
        <f t="shared" si="262"/>
        <v/>
      </c>
      <c r="BU351" s="398" t="str">
        <f t="shared" si="263"/>
        <v/>
      </c>
      <c r="BV351" s="398" t="str">
        <f t="shared" si="264"/>
        <v/>
      </c>
      <c r="BW351" s="398" t="str">
        <f t="shared" si="265"/>
        <v/>
      </c>
      <c r="BX351" s="40" t="s">
        <v>37</v>
      </c>
      <c r="BY351" s="396">
        <f>'A1 Serres'!BZ9</f>
        <v>0</v>
      </c>
      <c r="BZ351" s="396">
        <f>'A1 Serres'!CA9</f>
        <v>0</v>
      </c>
      <c r="CA351" s="396">
        <f>'A1 Serres'!CB9</f>
        <v>0</v>
      </c>
      <c r="CB351" s="396">
        <f>'A1 Serres'!CC9</f>
        <v>0</v>
      </c>
      <c r="CD351" s="396">
        <f t="shared" si="281"/>
        <v>0</v>
      </c>
      <c r="CE351" s="396" t="str">
        <f t="shared" si="296"/>
        <v/>
      </c>
      <c r="CF351" s="396" t="str">
        <f t="shared" si="282"/>
        <v/>
      </c>
      <c r="CJ351" s="1731"/>
      <c r="CK351" s="398" t="str">
        <f t="shared" si="283"/>
        <v/>
      </c>
      <c r="CL351" s="1726"/>
      <c r="CM351" s="398" t="str">
        <f t="shared" si="284"/>
        <v/>
      </c>
      <c r="CN351" s="44"/>
      <c r="CO351" s="398" t="str">
        <f>IF($F351="","",IF(AN351="",0,ROUND(($R351*AN351),AT$342)))</f>
        <v/>
      </c>
      <c r="CP351" s="1726"/>
      <c r="CQ351" s="398" t="str">
        <f t="shared" si="286"/>
        <v/>
      </c>
      <c r="CR351" s="44"/>
      <c r="CS351" s="398" t="str">
        <f t="shared" si="287"/>
        <v/>
      </c>
      <c r="CT351" s="1726"/>
      <c r="CU351" s="398" t="str">
        <f t="shared" si="288"/>
        <v/>
      </c>
      <c r="CV351" s="44"/>
      <c r="CW351" s="398" t="str">
        <f t="shared" si="289"/>
        <v/>
      </c>
      <c r="CX351" s="1726"/>
      <c r="CY351" s="398" t="str">
        <f t="shared" si="297"/>
        <v/>
      </c>
      <c r="CZ351" s="44"/>
      <c r="DA351" s="398" t="str">
        <f t="shared" si="290"/>
        <v/>
      </c>
      <c r="DB351" s="1726"/>
      <c r="DC351" s="398" t="str">
        <f t="shared" si="291"/>
        <v/>
      </c>
      <c r="DD351" s="44"/>
      <c r="DE351" s="398" t="str">
        <f>IF(F351="","",'E3 Production de chaleur'!AN238)</f>
        <v/>
      </c>
      <c r="DF351" s="1726"/>
      <c r="DG351" s="398" t="str">
        <f t="shared" si="292"/>
        <v/>
      </c>
      <c r="DH351" s="44"/>
      <c r="DI351" s="398" t="str">
        <f>IF(F351="","",'E3 Production de chaleur'!AO238)</f>
        <v/>
      </c>
      <c r="DJ351" s="1726"/>
      <c r="DK351" s="398" t="str">
        <f t="shared" si="293"/>
        <v/>
      </c>
      <c r="DL351" s="44"/>
      <c r="DM351" s="398">
        <f t="shared" si="294"/>
        <v>0</v>
      </c>
      <c r="DN351" s="398">
        <f t="shared" si="295"/>
        <v>0</v>
      </c>
      <c r="DO351" s="1732"/>
    </row>
    <row r="352" spans="6:271" s="40" customFormat="1" hidden="1" outlineLevel="1">
      <c r="F352" s="334" t="str">
        <f t="shared" si="226"/>
        <v/>
      </c>
      <c r="G352" s="335" t="str">
        <f t="shared" si="227"/>
        <v/>
      </c>
      <c r="H352" s="336" t="str">
        <f t="shared" si="228"/>
        <v/>
      </c>
      <c r="I352" s="336" t="str">
        <f t="shared" si="229"/>
        <v/>
      </c>
      <c r="J352" s="337" t="str">
        <f t="shared" si="230"/>
        <v/>
      </c>
      <c r="K352" s="336" t="str">
        <f t="shared" si="231"/>
        <v/>
      </c>
      <c r="L352" s="468" t="str">
        <f t="shared" si="232"/>
        <v/>
      </c>
      <c r="M352" s="339" t="str">
        <f t="shared" si="233"/>
        <v/>
      </c>
      <c r="N352" s="338" t="str">
        <f t="shared" si="234"/>
        <v/>
      </c>
      <c r="O352" s="340" t="str">
        <f t="shared" si="235"/>
        <v/>
      </c>
      <c r="P352" s="329"/>
      <c r="Q352" s="341">
        <f t="shared" si="236"/>
        <v>0</v>
      </c>
      <c r="R352" s="400">
        <f t="shared" si="237"/>
        <v>0</v>
      </c>
      <c r="S352" s="400">
        <f>IF('E3 Production de chaleur'!AL239=0,0,'E3 Production de chaleur'!AL239)</f>
        <v>0</v>
      </c>
      <c r="T352" s="400" t="str">
        <f t="shared" si="298"/>
        <v/>
      </c>
      <c r="U352" s="329"/>
      <c r="V352" s="400" t="str">
        <f t="shared" si="266"/>
        <v/>
      </c>
      <c r="W352" s="400" t="str">
        <f t="shared" si="267"/>
        <v/>
      </c>
      <c r="X352" s="329"/>
      <c r="Y352" s="331" t="str">
        <f t="shared" si="238"/>
        <v/>
      </c>
      <c r="Z352" s="331" t="str">
        <f t="shared" si="239"/>
        <v/>
      </c>
      <c r="AA352" s="331" t="str">
        <f t="shared" si="240"/>
        <v/>
      </c>
      <c r="AB352" s="331" t="str">
        <f t="shared" si="241"/>
        <v/>
      </c>
      <c r="AC352" s="331" t="str">
        <f t="shared" si="242"/>
        <v/>
      </c>
      <c r="AD352" s="330" t="str">
        <f t="shared" si="243"/>
        <v/>
      </c>
      <c r="AE352" s="331" t="str">
        <f t="shared" si="244"/>
        <v/>
      </c>
      <c r="AF352" s="331" t="str">
        <f t="shared" si="268"/>
        <v/>
      </c>
      <c r="AG352" s="331" t="str">
        <f t="shared" si="245"/>
        <v/>
      </c>
      <c r="AH352" s="331" t="str">
        <f t="shared" si="246"/>
        <v/>
      </c>
      <c r="AI352" s="331" t="str">
        <f t="shared" si="247"/>
        <v/>
      </c>
      <c r="AJ352" s="331" t="str">
        <f>'E3 Production de chaleur'!BA239</f>
        <v/>
      </c>
      <c r="AK352" s="331" t="str">
        <f>'E3 Production de chaleur'!BB239</f>
        <v/>
      </c>
      <c r="AL352" s="330" t="s">
        <v>37</v>
      </c>
      <c r="AM352" s="346" t="str">
        <f t="shared" si="248"/>
        <v/>
      </c>
      <c r="AN352" s="346" t="str">
        <f t="shared" si="249"/>
        <v/>
      </c>
      <c r="AO352" s="346" t="str">
        <f t="shared" si="250"/>
        <v/>
      </c>
      <c r="AP352" s="346" t="str">
        <f t="shared" si="251"/>
        <v/>
      </c>
      <c r="AQ352" s="346" t="str">
        <f t="shared" si="252"/>
        <v/>
      </c>
      <c r="AR352" s="399"/>
      <c r="AS352" s="398" t="str">
        <f t="shared" si="269"/>
        <v/>
      </c>
      <c r="AT352" s="398" t="str">
        <f t="shared" si="270"/>
        <v/>
      </c>
      <c r="AU352" s="398" t="str">
        <f t="shared" si="271"/>
        <v/>
      </c>
      <c r="AV352" s="398" t="str">
        <f t="shared" si="272"/>
        <v/>
      </c>
      <c r="AW352" s="398" t="str">
        <f t="shared" si="273"/>
        <v/>
      </c>
      <c r="AX352" s="398" t="str">
        <f t="shared" si="274"/>
        <v/>
      </c>
      <c r="AY352" s="398" t="str">
        <f t="shared" si="275"/>
        <v/>
      </c>
      <c r="AZ352" s="398" t="str">
        <f t="shared" si="276"/>
        <v/>
      </c>
      <c r="BA352" s="399"/>
      <c r="BB352" s="445" t="str">
        <f t="shared" si="277"/>
        <v/>
      </c>
      <c r="BC352" s="445" t="str">
        <f t="shared" si="278"/>
        <v/>
      </c>
      <c r="BD352" s="445" t="str">
        <f t="shared" si="253"/>
        <v/>
      </c>
      <c r="BE352" s="445" t="str">
        <f t="shared" si="254"/>
        <v/>
      </c>
      <c r="BF352" s="445" t="str">
        <f t="shared" si="255"/>
        <v/>
      </c>
      <c r="BG352" s="467" t="str">
        <f>'E3 Production de chaleur'!BD239</f>
        <v/>
      </c>
      <c r="BH352" s="467" t="str">
        <f>'E3 Production de chaleur'!BE239</f>
        <v/>
      </c>
      <c r="BI352" s="399"/>
      <c r="BJ352" s="445" t="str">
        <f t="shared" si="256"/>
        <v/>
      </c>
      <c r="BK352" s="445" t="str">
        <f t="shared" si="257"/>
        <v/>
      </c>
      <c r="BL352" s="445" t="str">
        <f t="shared" si="279"/>
        <v/>
      </c>
      <c r="BM352" s="399"/>
      <c r="BN352" s="445" t="str">
        <f t="shared" si="280"/>
        <v/>
      </c>
      <c r="BO352" s="445">
        <f t="shared" si="258"/>
        <v>0</v>
      </c>
      <c r="BQ352" s="398" t="str">
        <f t="shared" si="259"/>
        <v/>
      </c>
      <c r="BR352" s="398" t="str">
        <f t="shared" si="260"/>
        <v/>
      </c>
      <c r="BS352" s="398" t="str">
        <f t="shared" si="261"/>
        <v/>
      </c>
      <c r="BT352" s="398" t="str">
        <f t="shared" si="262"/>
        <v/>
      </c>
      <c r="BU352" s="398" t="str">
        <f t="shared" si="263"/>
        <v/>
      </c>
      <c r="BV352" s="398" t="str">
        <f t="shared" si="264"/>
        <v/>
      </c>
      <c r="BW352" s="398" t="str">
        <f t="shared" si="265"/>
        <v/>
      </c>
      <c r="BX352" s="40" t="s">
        <v>37</v>
      </c>
      <c r="BY352" s="396">
        <f>'A1 Serres'!BZ10</f>
        <v>0</v>
      </c>
      <c r="BZ352" s="396">
        <f>'A1 Serres'!CA10</f>
        <v>0</v>
      </c>
      <c r="CA352" s="396">
        <f>'A1 Serres'!CB10</f>
        <v>0</v>
      </c>
      <c r="CB352" s="396">
        <f>'A1 Serres'!CC10</f>
        <v>0</v>
      </c>
      <c r="CD352" s="396">
        <f t="shared" si="281"/>
        <v>0</v>
      </c>
      <c r="CE352" s="396" t="str">
        <f t="shared" si="296"/>
        <v/>
      </c>
      <c r="CF352" s="396" t="str">
        <f t="shared" si="282"/>
        <v/>
      </c>
      <c r="CJ352" s="1731"/>
      <c r="CK352" s="398" t="str">
        <f t="shared" si="283"/>
        <v/>
      </c>
      <c r="CL352" s="1726"/>
      <c r="CM352" s="398" t="str">
        <f t="shared" si="284"/>
        <v/>
      </c>
      <c r="CN352" s="44"/>
      <c r="CO352" s="398" t="str">
        <f t="shared" si="285"/>
        <v/>
      </c>
      <c r="CP352" s="1726"/>
      <c r="CQ352" s="398" t="str">
        <f t="shared" si="286"/>
        <v/>
      </c>
      <c r="CR352" s="44"/>
      <c r="CS352" s="398" t="str">
        <f t="shared" si="287"/>
        <v/>
      </c>
      <c r="CT352" s="1726"/>
      <c r="CU352" s="398" t="str">
        <f t="shared" si="288"/>
        <v/>
      </c>
      <c r="CV352" s="44"/>
      <c r="CW352" s="398" t="str">
        <f t="shared" si="289"/>
        <v/>
      </c>
      <c r="CX352" s="1726"/>
      <c r="CY352" s="398" t="str">
        <f t="shared" si="297"/>
        <v/>
      </c>
      <c r="CZ352" s="44"/>
      <c r="DA352" s="398" t="str">
        <f t="shared" si="290"/>
        <v/>
      </c>
      <c r="DB352" s="1726"/>
      <c r="DC352" s="398" t="str">
        <f t="shared" si="291"/>
        <v/>
      </c>
      <c r="DD352" s="44"/>
      <c r="DE352" s="398" t="str">
        <f>IF(F352="","",'E3 Production de chaleur'!AN239)</f>
        <v/>
      </c>
      <c r="DF352" s="1726"/>
      <c r="DG352" s="398" t="str">
        <f t="shared" si="292"/>
        <v/>
      </c>
      <c r="DH352" s="44"/>
      <c r="DI352" s="398" t="str">
        <f>IF(F352="","",'E3 Production de chaleur'!AO239)</f>
        <v/>
      </c>
      <c r="DJ352" s="1726"/>
      <c r="DK352" s="398" t="str">
        <f t="shared" si="293"/>
        <v/>
      </c>
      <c r="DL352" s="44"/>
      <c r="DM352" s="398">
        <f t="shared" si="294"/>
        <v>0</v>
      </c>
      <c r="DN352" s="398">
        <f t="shared" si="295"/>
        <v>0</v>
      </c>
      <c r="DO352" s="1732"/>
    </row>
    <row r="353" spans="6:119" s="40" customFormat="1" hidden="1" outlineLevel="1">
      <c r="F353" s="334" t="str">
        <f t="shared" si="226"/>
        <v/>
      </c>
      <c r="G353" s="335" t="str">
        <f t="shared" si="227"/>
        <v/>
      </c>
      <c r="H353" s="336" t="str">
        <f t="shared" si="228"/>
        <v/>
      </c>
      <c r="I353" s="336" t="str">
        <f t="shared" si="229"/>
        <v/>
      </c>
      <c r="J353" s="337" t="str">
        <f t="shared" si="230"/>
        <v/>
      </c>
      <c r="K353" s="336" t="str">
        <f t="shared" si="231"/>
        <v/>
      </c>
      <c r="L353" s="468" t="str">
        <f t="shared" si="232"/>
        <v/>
      </c>
      <c r="M353" s="339" t="str">
        <f t="shared" si="233"/>
        <v/>
      </c>
      <c r="N353" s="338" t="str">
        <f t="shared" si="234"/>
        <v/>
      </c>
      <c r="O353" s="340" t="str">
        <f t="shared" si="235"/>
        <v/>
      </c>
      <c r="P353" s="329"/>
      <c r="Q353" s="341">
        <f t="shared" si="236"/>
        <v>0</v>
      </c>
      <c r="R353" s="400">
        <f t="shared" si="237"/>
        <v>0</v>
      </c>
      <c r="S353" s="400">
        <f>IF('E3 Production de chaleur'!AL240=0,0,'E3 Production de chaleur'!AL240)</f>
        <v>0</v>
      </c>
      <c r="T353" s="400" t="str">
        <f t="shared" si="298"/>
        <v/>
      </c>
      <c r="U353" s="329"/>
      <c r="V353" s="400" t="str">
        <f t="shared" si="266"/>
        <v/>
      </c>
      <c r="W353" s="400" t="str">
        <f t="shared" si="267"/>
        <v/>
      </c>
      <c r="X353" s="329"/>
      <c r="Y353" s="331" t="str">
        <f t="shared" si="238"/>
        <v/>
      </c>
      <c r="Z353" s="331" t="str">
        <f t="shared" si="239"/>
        <v/>
      </c>
      <c r="AA353" s="331" t="str">
        <f t="shared" si="240"/>
        <v/>
      </c>
      <c r="AB353" s="331" t="str">
        <f t="shared" si="241"/>
        <v/>
      </c>
      <c r="AC353" s="331" t="str">
        <f t="shared" si="242"/>
        <v/>
      </c>
      <c r="AD353" s="330" t="str">
        <f t="shared" si="243"/>
        <v/>
      </c>
      <c r="AE353" s="331" t="str">
        <f t="shared" si="244"/>
        <v/>
      </c>
      <c r="AF353" s="331" t="str">
        <f t="shared" si="268"/>
        <v/>
      </c>
      <c r="AG353" s="331" t="str">
        <f t="shared" si="245"/>
        <v/>
      </c>
      <c r="AH353" s="331" t="str">
        <f t="shared" si="246"/>
        <v/>
      </c>
      <c r="AI353" s="331" t="str">
        <f t="shared" si="247"/>
        <v/>
      </c>
      <c r="AJ353" s="331" t="str">
        <f>'E3 Production de chaleur'!BA240</f>
        <v/>
      </c>
      <c r="AK353" s="331" t="str">
        <f>'E3 Production de chaleur'!BB240</f>
        <v/>
      </c>
      <c r="AL353" s="330" t="s">
        <v>37</v>
      </c>
      <c r="AM353" s="346" t="str">
        <f t="shared" si="248"/>
        <v/>
      </c>
      <c r="AN353" s="346" t="str">
        <f t="shared" si="249"/>
        <v/>
      </c>
      <c r="AO353" s="346" t="str">
        <f t="shared" si="250"/>
        <v/>
      </c>
      <c r="AP353" s="346" t="str">
        <f t="shared" si="251"/>
        <v/>
      </c>
      <c r="AQ353" s="346" t="str">
        <f t="shared" si="252"/>
        <v/>
      </c>
      <c r="AR353" s="399"/>
      <c r="AS353" s="398" t="str">
        <f t="shared" si="269"/>
        <v/>
      </c>
      <c r="AT353" s="398" t="str">
        <f t="shared" si="270"/>
        <v/>
      </c>
      <c r="AU353" s="398" t="str">
        <f t="shared" si="271"/>
        <v/>
      </c>
      <c r="AV353" s="398" t="str">
        <f t="shared" si="272"/>
        <v/>
      </c>
      <c r="AW353" s="398" t="str">
        <f t="shared" si="273"/>
        <v/>
      </c>
      <c r="AX353" s="398" t="str">
        <f t="shared" si="274"/>
        <v/>
      </c>
      <c r="AY353" s="398" t="str">
        <f t="shared" si="275"/>
        <v/>
      </c>
      <c r="AZ353" s="398" t="str">
        <f t="shared" si="276"/>
        <v/>
      </c>
      <c r="BA353" s="399"/>
      <c r="BB353" s="445" t="str">
        <f t="shared" si="277"/>
        <v/>
      </c>
      <c r="BC353" s="445" t="str">
        <f t="shared" si="278"/>
        <v/>
      </c>
      <c r="BD353" s="445" t="str">
        <f t="shared" si="253"/>
        <v/>
      </c>
      <c r="BE353" s="445" t="str">
        <f t="shared" si="254"/>
        <v/>
      </c>
      <c r="BF353" s="445" t="str">
        <f t="shared" si="255"/>
        <v/>
      </c>
      <c r="BG353" s="467" t="str">
        <f>'E3 Production de chaleur'!BD240</f>
        <v/>
      </c>
      <c r="BH353" s="467" t="str">
        <f>'E3 Production de chaleur'!BE240</f>
        <v/>
      </c>
      <c r="BI353" s="399"/>
      <c r="BJ353" s="445" t="str">
        <f t="shared" si="256"/>
        <v/>
      </c>
      <c r="BK353" s="445" t="str">
        <f t="shared" si="257"/>
        <v/>
      </c>
      <c r="BL353" s="445" t="str">
        <f t="shared" si="279"/>
        <v/>
      </c>
      <c r="BM353" s="399"/>
      <c r="BN353" s="445" t="str">
        <f t="shared" si="280"/>
        <v/>
      </c>
      <c r="BO353" s="445">
        <f t="shared" si="258"/>
        <v>0</v>
      </c>
      <c r="BQ353" s="398" t="str">
        <f t="shared" si="259"/>
        <v/>
      </c>
      <c r="BR353" s="398" t="str">
        <f t="shared" si="260"/>
        <v/>
      </c>
      <c r="BS353" s="398" t="str">
        <f t="shared" si="261"/>
        <v/>
      </c>
      <c r="BT353" s="398" t="str">
        <f t="shared" si="262"/>
        <v/>
      </c>
      <c r="BU353" s="398" t="str">
        <f t="shared" si="263"/>
        <v/>
      </c>
      <c r="BV353" s="398" t="str">
        <f t="shared" si="264"/>
        <v/>
      </c>
      <c r="BW353" s="398" t="str">
        <f t="shared" si="265"/>
        <v/>
      </c>
      <c r="BX353" s="40" t="s">
        <v>37</v>
      </c>
      <c r="BY353" s="396">
        <f>'A1 Serres'!BZ11</f>
        <v>0</v>
      </c>
      <c r="BZ353" s="396">
        <f>'A1 Serres'!CA11</f>
        <v>0</v>
      </c>
      <c r="CA353" s="396">
        <f>'A1 Serres'!CB11</f>
        <v>0</v>
      </c>
      <c r="CB353" s="396">
        <f>'A1 Serres'!CC11</f>
        <v>0</v>
      </c>
      <c r="CD353" s="396">
        <f t="shared" si="281"/>
        <v>0</v>
      </c>
      <c r="CE353" s="396" t="str">
        <f t="shared" si="296"/>
        <v/>
      </c>
      <c r="CF353" s="396" t="str">
        <f t="shared" si="282"/>
        <v/>
      </c>
      <c r="CJ353" s="1731"/>
      <c r="CK353" s="398" t="str">
        <f t="shared" si="283"/>
        <v/>
      </c>
      <c r="CL353" s="1726"/>
      <c r="CM353" s="398" t="str">
        <f t="shared" si="284"/>
        <v/>
      </c>
      <c r="CN353" s="44"/>
      <c r="CO353" s="398" t="str">
        <f t="shared" si="285"/>
        <v/>
      </c>
      <c r="CP353" s="1726"/>
      <c r="CQ353" s="398" t="str">
        <f t="shared" si="286"/>
        <v/>
      </c>
      <c r="CR353" s="44"/>
      <c r="CS353" s="398" t="str">
        <f t="shared" si="287"/>
        <v/>
      </c>
      <c r="CT353" s="1726"/>
      <c r="CU353" s="398" t="str">
        <f t="shared" si="288"/>
        <v/>
      </c>
      <c r="CV353" s="44"/>
      <c r="CW353" s="398" t="str">
        <f t="shared" si="289"/>
        <v/>
      </c>
      <c r="CX353" s="1726"/>
      <c r="CY353" s="398" t="str">
        <f t="shared" si="297"/>
        <v/>
      </c>
      <c r="CZ353" s="44"/>
      <c r="DA353" s="398" t="str">
        <f t="shared" si="290"/>
        <v/>
      </c>
      <c r="DB353" s="1726"/>
      <c r="DC353" s="398" t="str">
        <f t="shared" si="291"/>
        <v/>
      </c>
      <c r="DD353" s="44"/>
      <c r="DE353" s="398" t="str">
        <f>IF(F353="","",'E3 Production de chaleur'!AN240)</f>
        <v/>
      </c>
      <c r="DF353" s="1726"/>
      <c r="DG353" s="398" t="str">
        <f t="shared" si="292"/>
        <v/>
      </c>
      <c r="DH353" s="44"/>
      <c r="DI353" s="398" t="str">
        <f>IF(F353="","",'E3 Production de chaleur'!AO240)</f>
        <v/>
      </c>
      <c r="DJ353" s="1726"/>
      <c r="DK353" s="398" t="str">
        <f t="shared" si="293"/>
        <v/>
      </c>
      <c r="DL353" s="44"/>
      <c r="DM353" s="398">
        <f t="shared" si="294"/>
        <v>0</v>
      </c>
      <c r="DN353" s="398">
        <f t="shared" si="295"/>
        <v>0</v>
      </c>
      <c r="DO353" s="1732"/>
    </row>
    <row r="354" spans="6:119" s="40" customFormat="1" hidden="1" outlineLevel="1">
      <c r="F354" s="334" t="str">
        <f t="shared" si="226"/>
        <v/>
      </c>
      <c r="G354" s="335" t="str">
        <f t="shared" si="227"/>
        <v/>
      </c>
      <c r="H354" s="336" t="str">
        <f t="shared" si="228"/>
        <v/>
      </c>
      <c r="I354" s="336" t="str">
        <f t="shared" si="229"/>
        <v/>
      </c>
      <c r="J354" s="337" t="str">
        <f t="shared" si="230"/>
        <v/>
      </c>
      <c r="K354" s="336" t="str">
        <f t="shared" si="231"/>
        <v/>
      </c>
      <c r="L354" s="468" t="str">
        <f t="shared" si="232"/>
        <v/>
      </c>
      <c r="M354" s="339" t="str">
        <f t="shared" si="233"/>
        <v/>
      </c>
      <c r="N354" s="338" t="str">
        <f t="shared" si="234"/>
        <v/>
      </c>
      <c r="O354" s="340" t="str">
        <f t="shared" si="235"/>
        <v/>
      </c>
      <c r="P354" s="329"/>
      <c r="Q354" s="341">
        <f t="shared" si="236"/>
        <v>0</v>
      </c>
      <c r="R354" s="400">
        <f t="shared" si="237"/>
        <v>0</v>
      </c>
      <c r="S354" s="400">
        <f>IF('E3 Production de chaleur'!AL241=0,0,'E3 Production de chaleur'!AL241)</f>
        <v>0</v>
      </c>
      <c r="T354" s="400" t="str">
        <f t="shared" si="298"/>
        <v/>
      </c>
      <c r="U354" s="329"/>
      <c r="V354" s="400" t="str">
        <f t="shared" si="266"/>
        <v/>
      </c>
      <c r="W354" s="400" t="str">
        <f t="shared" si="267"/>
        <v/>
      </c>
      <c r="X354" s="329"/>
      <c r="Y354" s="331" t="str">
        <f t="shared" si="238"/>
        <v/>
      </c>
      <c r="Z354" s="331" t="str">
        <f t="shared" si="239"/>
        <v/>
      </c>
      <c r="AA354" s="331" t="str">
        <f t="shared" si="240"/>
        <v/>
      </c>
      <c r="AB354" s="331" t="str">
        <f t="shared" si="241"/>
        <v/>
      </c>
      <c r="AC354" s="331" t="str">
        <f t="shared" si="242"/>
        <v/>
      </c>
      <c r="AD354" s="330" t="str">
        <f t="shared" si="243"/>
        <v/>
      </c>
      <c r="AE354" s="331" t="str">
        <f t="shared" si="244"/>
        <v/>
      </c>
      <c r="AF354" s="331" t="str">
        <f t="shared" si="268"/>
        <v/>
      </c>
      <c r="AG354" s="331" t="str">
        <f t="shared" si="245"/>
        <v/>
      </c>
      <c r="AH354" s="331" t="str">
        <f t="shared" si="246"/>
        <v/>
      </c>
      <c r="AI354" s="331" t="str">
        <f t="shared" si="247"/>
        <v/>
      </c>
      <c r="AJ354" s="331" t="str">
        <f>'E3 Production de chaleur'!BA241</f>
        <v/>
      </c>
      <c r="AK354" s="331" t="str">
        <f>'E3 Production de chaleur'!BB241</f>
        <v/>
      </c>
      <c r="AL354" s="330" t="s">
        <v>37</v>
      </c>
      <c r="AM354" s="346" t="str">
        <f t="shared" si="248"/>
        <v/>
      </c>
      <c r="AN354" s="346" t="str">
        <f t="shared" si="249"/>
        <v/>
      </c>
      <c r="AO354" s="346" t="str">
        <f t="shared" si="250"/>
        <v/>
      </c>
      <c r="AP354" s="346" t="str">
        <f t="shared" si="251"/>
        <v/>
      </c>
      <c r="AQ354" s="346" t="str">
        <f t="shared" si="252"/>
        <v/>
      </c>
      <c r="AR354" s="399"/>
      <c r="AS354" s="398" t="str">
        <f t="shared" si="269"/>
        <v/>
      </c>
      <c r="AT354" s="398" t="str">
        <f t="shared" si="270"/>
        <v/>
      </c>
      <c r="AU354" s="398" t="str">
        <f t="shared" si="271"/>
        <v/>
      </c>
      <c r="AV354" s="398" t="str">
        <f t="shared" si="272"/>
        <v/>
      </c>
      <c r="AW354" s="398" t="str">
        <f t="shared" si="273"/>
        <v/>
      </c>
      <c r="AX354" s="398" t="str">
        <f t="shared" si="274"/>
        <v/>
      </c>
      <c r="AY354" s="398" t="str">
        <f t="shared" si="275"/>
        <v/>
      </c>
      <c r="AZ354" s="398" t="str">
        <f t="shared" si="276"/>
        <v/>
      </c>
      <c r="BA354" s="399"/>
      <c r="BB354" s="445" t="str">
        <f t="shared" si="277"/>
        <v/>
      </c>
      <c r="BC354" s="445" t="str">
        <f t="shared" si="278"/>
        <v/>
      </c>
      <c r="BD354" s="445" t="str">
        <f t="shared" si="253"/>
        <v/>
      </c>
      <c r="BE354" s="445" t="str">
        <f t="shared" si="254"/>
        <v/>
      </c>
      <c r="BF354" s="445" t="str">
        <f t="shared" si="255"/>
        <v/>
      </c>
      <c r="BG354" s="467" t="str">
        <f>'E3 Production de chaleur'!BD241</f>
        <v/>
      </c>
      <c r="BH354" s="467" t="str">
        <f>'E3 Production de chaleur'!BE241</f>
        <v/>
      </c>
      <c r="BI354" s="399"/>
      <c r="BJ354" s="445" t="str">
        <f t="shared" si="256"/>
        <v/>
      </c>
      <c r="BK354" s="445" t="str">
        <f t="shared" si="257"/>
        <v/>
      </c>
      <c r="BL354" s="445" t="str">
        <f t="shared" si="279"/>
        <v/>
      </c>
      <c r="BM354" s="399"/>
      <c r="BN354" s="445" t="str">
        <f t="shared" si="280"/>
        <v/>
      </c>
      <c r="BO354" s="445">
        <f t="shared" si="258"/>
        <v>0</v>
      </c>
      <c r="BQ354" s="398" t="str">
        <f t="shared" si="259"/>
        <v/>
      </c>
      <c r="BR354" s="398" t="str">
        <f t="shared" si="260"/>
        <v/>
      </c>
      <c r="BS354" s="398" t="str">
        <f t="shared" si="261"/>
        <v/>
      </c>
      <c r="BT354" s="398" t="str">
        <f t="shared" si="262"/>
        <v/>
      </c>
      <c r="BU354" s="398" t="str">
        <f t="shared" si="263"/>
        <v/>
      </c>
      <c r="BV354" s="398" t="str">
        <f t="shared" si="264"/>
        <v/>
      </c>
      <c r="BW354" s="398" t="str">
        <f t="shared" si="265"/>
        <v/>
      </c>
      <c r="BX354" s="40" t="s">
        <v>37</v>
      </c>
      <c r="BY354" s="396">
        <f>'A1 Serres'!BZ12</f>
        <v>0</v>
      </c>
      <c r="BZ354" s="396">
        <f>'A1 Serres'!CA12</f>
        <v>0</v>
      </c>
      <c r="CA354" s="396">
        <f>'A1 Serres'!CB12</f>
        <v>0</v>
      </c>
      <c r="CB354" s="396">
        <f>'A1 Serres'!CC12</f>
        <v>0</v>
      </c>
      <c r="CD354" s="396">
        <f t="shared" si="281"/>
        <v>0</v>
      </c>
      <c r="CE354" s="396" t="str">
        <f t="shared" si="296"/>
        <v/>
      </c>
      <c r="CF354" s="396" t="str">
        <f t="shared" si="282"/>
        <v/>
      </c>
      <c r="CJ354" s="1731"/>
      <c r="CK354" s="398" t="str">
        <f t="shared" si="283"/>
        <v/>
      </c>
      <c r="CL354" s="1726"/>
      <c r="CM354" s="398" t="str">
        <f t="shared" si="284"/>
        <v/>
      </c>
      <c r="CN354" s="44"/>
      <c r="CO354" s="398" t="str">
        <f t="shared" si="285"/>
        <v/>
      </c>
      <c r="CP354" s="1726"/>
      <c r="CQ354" s="398" t="str">
        <f t="shared" si="286"/>
        <v/>
      </c>
      <c r="CR354" s="44"/>
      <c r="CS354" s="398" t="str">
        <f t="shared" si="287"/>
        <v/>
      </c>
      <c r="CT354" s="1726"/>
      <c r="CU354" s="398" t="str">
        <f t="shared" si="288"/>
        <v/>
      </c>
      <c r="CV354" s="44"/>
      <c r="CW354" s="398" t="str">
        <f t="shared" si="289"/>
        <v/>
      </c>
      <c r="CX354" s="1726"/>
      <c r="CY354" s="398" t="str">
        <f t="shared" si="297"/>
        <v/>
      </c>
      <c r="CZ354" s="44"/>
      <c r="DA354" s="398" t="str">
        <f t="shared" si="290"/>
        <v/>
      </c>
      <c r="DB354" s="1726"/>
      <c r="DC354" s="398" t="str">
        <f t="shared" si="291"/>
        <v/>
      </c>
      <c r="DD354" s="44"/>
      <c r="DE354" s="398" t="str">
        <f>IF(F354="","",'E3 Production de chaleur'!AN241)</f>
        <v/>
      </c>
      <c r="DF354" s="1726"/>
      <c r="DG354" s="398" t="str">
        <f t="shared" si="292"/>
        <v/>
      </c>
      <c r="DH354" s="44"/>
      <c r="DI354" s="398" t="str">
        <f>IF(F354="","",'E3 Production de chaleur'!AO241)</f>
        <v/>
      </c>
      <c r="DJ354" s="1726"/>
      <c r="DK354" s="398" t="str">
        <f t="shared" si="293"/>
        <v/>
      </c>
      <c r="DL354" s="44"/>
      <c r="DM354" s="398">
        <f t="shared" si="294"/>
        <v>0</v>
      </c>
      <c r="DN354" s="398">
        <f t="shared" si="295"/>
        <v>0</v>
      </c>
      <c r="DO354" s="1732"/>
    </row>
    <row r="355" spans="6:119" s="40" customFormat="1" hidden="1" outlineLevel="1">
      <c r="F355" s="334" t="str">
        <f t="shared" si="226"/>
        <v/>
      </c>
      <c r="G355" s="335" t="str">
        <f t="shared" si="227"/>
        <v/>
      </c>
      <c r="H355" s="336" t="str">
        <f t="shared" si="228"/>
        <v/>
      </c>
      <c r="I355" s="336" t="str">
        <f t="shared" si="229"/>
        <v/>
      </c>
      <c r="J355" s="337" t="str">
        <f t="shared" si="230"/>
        <v/>
      </c>
      <c r="K355" s="336" t="str">
        <f t="shared" si="231"/>
        <v/>
      </c>
      <c r="L355" s="468" t="str">
        <f t="shared" si="232"/>
        <v/>
      </c>
      <c r="M355" s="339" t="str">
        <f t="shared" si="233"/>
        <v/>
      </c>
      <c r="N355" s="338" t="str">
        <f t="shared" si="234"/>
        <v/>
      </c>
      <c r="O355" s="340" t="str">
        <f t="shared" si="235"/>
        <v/>
      </c>
      <c r="P355" s="329"/>
      <c r="Q355" s="341">
        <f t="shared" si="236"/>
        <v>0</v>
      </c>
      <c r="R355" s="400">
        <f t="shared" si="237"/>
        <v>0</v>
      </c>
      <c r="S355" s="400">
        <f>IF('E3 Production de chaleur'!AL242=0,0,'E3 Production de chaleur'!AL242)</f>
        <v>0</v>
      </c>
      <c r="T355" s="400" t="str">
        <f t="shared" si="298"/>
        <v/>
      </c>
      <c r="U355" s="329"/>
      <c r="V355" s="400" t="str">
        <f t="shared" si="266"/>
        <v/>
      </c>
      <c r="W355" s="400" t="str">
        <f t="shared" si="267"/>
        <v/>
      </c>
      <c r="X355" s="329"/>
      <c r="Y355" s="331" t="str">
        <f t="shared" si="238"/>
        <v/>
      </c>
      <c r="Z355" s="331" t="str">
        <f t="shared" si="239"/>
        <v/>
      </c>
      <c r="AA355" s="331" t="str">
        <f t="shared" si="240"/>
        <v/>
      </c>
      <c r="AB355" s="331" t="str">
        <f t="shared" si="241"/>
        <v/>
      </c>
      <c r="AC355" s="331" t="str">
        <f t="shared" si="242"/>
        <v/>
      </c>
      <c r="AD355" s="330" t="str">
        <f t="shared" si="243"/>
        <v/>
      </c>
      <c r="AE355" s="331" t="str">
        <f t="shared" si="244"/>
        <v/>
      </c>
      <c r="AF355" s="331" t="str">
        <f t="shared" si="268"/>
        <v/>
      </c>
      <c r="AG355" s="331" t="str">
        <f t="shared" si="245"/>
        <v/>
      </c>
      <c r="AH355" s="331" t="str">
        <f t="shared" si="246"/>
        <v/>
      </c>
      <c r="AI355" s="331" t="str">
        <f t="shared" si="247"/>
        <v/>
      </c>
      <c r="AJ355" s="331" t="str">
        <f>'E3 Production de chaleur'!BA242</f>
        <v/>
      </c>
      <c r="AK355" s="331" t="str">
        <f>'E3 Production de chaleur'!BB242</f>
        <v/>
      </c>
      <c r="AL355" s="330" t="s">
        <v>37</v>
      </c>
      <c r="AM355" s="346" t="str">
        <f t="shared" si="248"/>
        <v/>
      </c>
      <c r="AN355" s="346" t="str">
        <f t="shared" si="249"/>
        <v/>
      </c>
      <c r="AO355" s="346" t="str">
        <f t="shared" si="250"/>
        <v/>
      </c>
      <c r="AP355" s="346" t="str">
        <f t="shared" si="251"/>
        <v/>
      </c>
      <c r="AQ355" s="346" t="str">
        <f t="shared" si="252"/>
        <v/>
      </c>
      <c r="AR355" s="399"/>
      <c r="AS355" s="398" t="str">
        <f t="shared" si="269"/>
        <v/>
      </c>
      <c r="AT355" s="398" t="str">
        <f t="shared" si="270"/>
        <v/>
      </c>
      <c r="AU355" s="398" t="str">
        <f t="shared" si="271"/>
        <v/>
      </c>
      <c r="AV355" s="398" t="str">
        <f t="shared" si="272"/>
        <v/>
      </c>
      <c r="AW355" s="398" t="str">
        <f t="shared" si="273"/>
        <v/>
      </c>
      <c r="AX355" s="398" t="str">
        <f t="shared" si="274"/>
        <v/>
      </c>
      <c r="AY355" s="398" t="str">
        <f t="shared" si="275"/>
        <v/>
      </c>
      <c r="AZ355" s="398" t="str">
        <f t="shared" si="276"/>
        <v/>
      </c>
      <c r="BA355" s="399"/>
      <c r="BB355" s="445" t="str">
        <f t="shared" si="277"/>
        <v/>
      </c>
      <c r="BC355" s="445" t="str">
        <f t="shared" si="278"/>
        <v/>
      </c>
      <c r="BD355" s="445" t="str">
        <f t="shared" si="253"/>
        <v/>
      </c>
      <c r="BE355" s="445" t="str">
        <f t="shared" si="254"/>
        <v/>
      </c>
      <c r="BF355" s="445" t="str">
        <f t="shared" si="255"/>
        <v/>
      </c>
      <c r="BG355" s="467" t="str">
        <f>'E3 Production de chaleur'!BD242</f>
        <v/>
      </c>
      <c r="BH355" s="467" t="str">
        <f>'E3 Production de chaleur'!BE242</f>
        <v/>
      </c>
      <c r="BI355" s="399"/>
      <c r="BJ355" s="445" t="str">
        <f t="shared" si="256"/>
        <v/>
      </c>
      <c r="BK355" s="445" t="str">
        <f t="shared" si="257"/>
        <v/>
      </c>
      <c r="BL355" s="445" t="str">
        <f t="shared" si="279"/>
        <v/>
      </c>
      <c r="BM355" s="399"/>
      <c r="BN355" s="445" t="str">
        <f t="shared" si="280"/>
        <v/>
      </c>
      <c r="BO355" s="445">
        <f t="shared" si="258"/>
        <v>0</v>
      </c>
      <c r="BQ355" s="398" t="str">
        <f t="shared" si="259"/>
        <v/>
      </c>
      <c r="BR355" s="398" t="str">
        <f t="shared" si="260"/>
        <v/>
      </c>
      <c r="BS355" s="398" t="str">
        <f t="shared" si="261"/>
        <v/>
      </c>
      <c r="BT355" s="398" t="str">
        <f t="shared" si="262"/>
        <v/>
      </c>
      <c r="BU355" s="398" t="str">
        <f t="shared" si="263"/>
        <v/>
      </c>
      <c r="BV355" s="398" t="str">
        <f t="shared" si="264"/>
        <v/>
      </c>
      <c r="BW355" s="398" t="str">
        <f t="shared" si="265"/>
        <v/>
      </c>
      <c r="BX355" s="40" t="s">
        <v>37</v>
      </c>
      <c r="BY355" s="396">
        <f>'A1 Serres'!BZ13</f>
        <v>0</v>
      </c>
      <c r="BZ355" s="396">
        <f>'A1 Serres'!CA13</f>
        <v>0</v>
      </c>
      <c r="CA355" s="396">
        <f>'A1 Serres'!CB13</f>
        <v>0</v>
      </c>
      <c r="CB355" s="396">
        <f>'A1 Serres'!CC13</f>
        <v>0</v>
      </c>
      <c r="CD355" s="396">
        <f t="shared" si="281"/>
        <v>0</v>
      </c>
      <c r="CE355" s="396" t="str">
        <f t="shared" si="296"/>
        <v/>
      </c>
      <c r="CF355" s="396" t="str">
        <f t="shared" si="282"/>
        <v/>
      </c>
      <c r="CJ355" s="1731"/>
      <c r="CK355" s="398" t="str">
        <f t="shared" si="283"/>
        <v/>
      </c>
      <c r="CL355" s="1726"/>
      <c r="CM355" s="398" t="str">
        <f t="shared" si="284"/>
        <v/>
      </c>
      <c r="CN355" s="44"/>
      <c r="CO355" s="398" t="str">
        <f t="shared" si="285"/>
        <v/>
      </c>
      <c r="CP355" s="1726"/>
      <c r="CQ355" s="398" t="str">
        <f t="shared" si="286"/>
        <v/>
      </c>
      <c r="CR355" s="44"/>
      <c r="CS355" s="398" t="str">
        <f t="shared" si="287"/>
        <v/>
      </c>
      <c r="CT355" s="1726"/>
      <c r="CU355" s="398" t="str">
        <f t="shared" si="288"/>
        <v/>
      </c>
      <c r="CV355" s="44"/>
      <c r="CW355" s="398" t="str">
        <f t="shared" si="289"/>
        <v/>
      </c>
      <c r="CX355" s="1726"/>
      <c r="CY355" s="398" t="str">
        <f t="shared" si="297"/>
        <v/>
      </c>
      <c r="CZ355" s="44"/>
      <c r="DA355" s="398" t="str">
        <f t="shared" si="290"/>
        <v/>
      </c>
      <c r="DB355" s="1726"/>
      <c r="DC355" s="398" t="str">
        <f t="shared" si="291"/>
        <v/>
      </c>
      <c r="DD355" s="44"/>
      <c r="DE355" s="398" t="str">
        <f>IF(F355="","",'E3 Production de chaleur'!AN242)</f>
        <v/>
      </c>
      <c r="DF355" s="1726"/>
      <c r="DG355" s="398" t="str">
        <f t="shared" si="292"/>
        <v/>
      </c>
      <c r="DH355" s="44"/>
      <c r="DI355" s="398" t="str">
        <f>IF(F355="","",'E3 Production de chaleur'!AO242)</f>
        <v/>
      </c>
      <c r="DJ355" s="1726"/>
      <c r="DK355" s="398" t="str">
        <f t="shared" si="293"/>
        <v/>
      </c>
      <c r="DL355" s="44"/>
      <c r="DM355" s="398">
        <f t="shared" si="294"/>
        <v>0</v>
      </c>
      <c r="DN355" s="398">
        <f t="shared" si="295"/>
        <v>0</v>
      </c>
      <c r="DO355" s="1732"/>
    </row>
    <row r="356" spans="6:119" s="40" customFormat="1" hidden="1" outlineLevel="1">
      <c r="F356" s="334" t="str">
        <f t="shared" si="226"/>
        <v/>
      </c>
      <c r="G356" s="335" t="str">
        <f t="shared" si="227"/>
        <v/>
      </c>
      <c r="H356" s="336" t="str">
        <f t="shared" si="228"/>
        <v/>
      </c>
      <c r="I356" s="336" t="str">
        <f t="shared" si="229"/>
        <v/>
      </c>
      <c r="J356" s="337" t="str">
        <f t="shared" si="230"/>
        <v/>
      </c>
      <c r="K356" s="336" t="str">
        <f t="shared" si="231"/>
        <v/>
      </c>
      <c r="L356" s="468" t="str">
        <f t="shared" si="232"/>
        <v/>
      </c>
      <c r="M356" s="339" t="str">
        <f t="shared" si="233"/>
        <v/>
      </c>
      <c r="N356" s="338" t="str">
        <f t="shared" si="234"/>
        <v/>
      </c>
      <c r="O356" s="340" t="str">
        <f t="shared" si="235"/>
        <v/>
      </c>
      <c r="P356" s="329"/>
      <c r="Q356" s="341">
        <f t="shared" si="236"/>
        <v>0</v>
      </c>
      <c r="R356" s="400">
        <f t="shared" si="237"/>
        <v>0</v>
      </c>
      <c r="S356" s="400">
        <f>IF('E3 Production de chaleur'!AL243=0,0,'E3 Production de chaleur'!AL243)</f>
        <v>0</v>
      </c>
      <c r="T356" s="400" t="str">
        <f t="shared" si="298"/>
        <v/>
      </c>
      <c r="U356" s="329"/>
      <c r="V356" s="400" t="str">
        <f t="shared" si="266"/>
        <v/>
      </c>
      <c r="W356" s="400" t="str">
        <f t="shared" si="267"/>
        <v/>
      </c>
      <c r="X356" s="329"/>
      <c r="Y356" s="331" t="str">
        <f t="shared" si="238"/>
        <v/>
      </c>
      <c r="Z356" s="331" t="str">
        <f t="shared" si="239"/>
        <v/>
      </c>
      <c r="AA356" s="331" t="str">
        <f t="shared" si="240"/>
        <v/>
      </c>
      <c r="AB356" s="331" t="str">
        <f t="shared" si="241"/>
        <v/>
      </c>
      <c r="AC356" s="331" t="str">
        <f t="shared" si="242"/>
        <v/>
      </c>
      <c r="AD356" s="330" t="str">
        <f t="shared" si="243"/>
        <v/>
      </c>
      <c r="AE356" s="331" t="str">
        <f t="shared" si="244"/>
        <v/>
      </c>
      <c r="AF356" s="331" t="str">
        <f t="shared" si="268"/>
        <v/>
      </c>
      <c r="AG356" s="331" t="str">
        <f t="shared" si="245"/>
        <v/>
      </c>
      <c r="AH356" s="331" t="str">
        <f t="shared" si="246"/>
        <v/>
      </c>
      <c r="AI356" s="331" t="str">
        <f t="shared" si="247"/>
        <v/>
      </c>
      <c r="AJ356" s="331" t="str">
        <f>'E3 Production de chaleur'!BA243</f>
        <v/>
      </c>
      <c r="AK356" s="331" t="str">
        <f>'E3 Production de chaleur'!BB243</f>
        <v/>
      </c>
      <c r="AL356" s="330" t="s">
        <v>37</v>
      </c>
      <c r="AM356" s="346" t="str">
        <f t="shared" si="248"/>
        <v/>
      </c>
      <c r="AN356" s="346" t="str">
        <f t="shared" si="249"/>
        <v/>
      </c>
      <c r="AO356" s="346" t="str">
        <f t="shared" si="250"/>
        <v/>
      </c>
      <c r="AP356" s="346" t="str">
        <f t="shared" si="251"/>
        <v/>
      </c>
      <c r="AQ356" s="346" t="str">
        <f t="shared" si="252"/>
        <v/>
      </c>
      <c r="AR356" s="399"/>
      <c r="AS356" s="398" t="str">
        <f t="shared" si="269"/>
        <v/>
      </c>
      <c r="AT356" s="398" t="str">
        <f t="shared" si="270"/>
        <v/>
      </c>
      <c r="AU356" s="398" t="str">
        <f t="shared" si="271"/>
        <v/>
      </c>
      <c r="AV356" s="398" t="str">
        <f t="shared" si="272"/>
        <v/>
      </c>
      <c r="AW356" s="398" t="str">
        <f t="shared" si="273"/>
        <v/>
      </c>
      <c r="AX356" s="398" t="str">
        <f t="shared" si="274"/>
        <v/>
      </c>
      <c r="AY356" s="398" t="str">
        <f t="shared" si="275"/>
        <v/>
      </c>
      <c r="AZ356" s="398" t="str">
        <f t="shared" si="276"/>
        <v/>
      </c>
      <c r="BA356" s="399"/>
      <c r="BB356" s="445" t="str">
        <f t="shared" si="277"/>
        <v/>
      </c>
      <c r="BC356" s="445" t="str">
        <f t="shared" si="278"/>
        <v/>
      </c>
      <c r="BD356" s="445" t="str">
        <f t="shared" si="253"/>
        <v/>
      </c>
      <c r="BE356" s="445" t="str">
        <f t="shared" si="254"/>
        <v/>
      </c>
      <c r="BF356" s="445" t="str">
        <f t="shared" si="255"/>
        <v/>
      </c>
      <c r="BG356" s="467" t="str">
        <f>'E3 Production de chaleur'!BD243</f>
        <v/>
      </c>
      <c r="BH356" s="467" t="str">
        <f>'E3 Production de chaleur'!BE243</f>
        <v/>
      </c>
      <c r="BI356" s="399"/>
      <c r="BJ356" s="445" t="str">
        <f t="shared" si="256"/>
        <v/>
      </c>
      <c r="BK356" s="445" t="str">
        <f t="shared" si="257"/>
        <v/>
      </c>
      <c r="BL356" s="445" t="str">
        <f t="shared" si="279"/>
        <v/>
      </c>
      <c r="BM356" s="399"/>
      <c r="BN356" s="445" t="str">
        <f t="shared" si="280"/>
        <v/>
      </c>
      <c r="BO356" s="445">
        <f t="shared" si="258"/>
        <v>0</v>
      </c>
      <c r="BQ356" s="398" t="str">
        <f t="shared" si="259"/>
        <v/>
      </c>
      <c r="BR356" s="398" t="str">
        <f t="shared" si="260"/>
        <v/>
      </c>
      <c r="BS356" s="398" t="str">
        <f t="shared" si="261"/>
        <v/>
      </c>
      <c r="BT356" s="398" t="str">
        <f t="shared" si="262"/>
        <v/>
      </c>
      <c r="BU356" s="398" t="str">
        <f t="shared" si="263"/>
        <v/>
      </c>
      <c r="BV356" s="398" t="str">
        <f t="shared" si="264"/>
        <v/>
      </c>
      <c r="BW356" s="398" t="str">
        <f t="shared" si="265"/>
        <v/>
      </c>
      <c r="BX356" s="40" t="s">
        <v>37</v>
      </c>
      <c r="BY356" s="396">
        <f>'A1 Serres'!BZ14</f>
        <v>0</v>
      </c>
      <c r="BZ356" s="396">
        <f>'A1 Serres'!CA14</f>
        <v>0</v>
      </c>
      <c r="CA356" s="396">
        <f>'A1 Serres'!CB14</f>
        <v>0</v>
      </c>
      <c r="CB356" s="396">
        <f>'A1 Serres'!CC14</f>
        <v>0</v>
      </c>
      <c r="CD356" s="396">
        <f t="shared" si="281"/>
        <v>0</v>
      </c>
      <c r="CE356" s="396" t="str">
        <f t="shared" si="296"/>
        <v/>
      </c>
      <c r="CF356" s="396" t="str">
        <f t="shared" si="282"/>
        <v/>
      </c>
      <c r="CJ356" s="1731"/>
      <c r="CK356" s="398" t="str">
        <f t="shared" si="283"/>
        <v/>
      </c>
      <c r="CL356" s="1726"/>
      <c r="CM356" s="398" t="str">
        <f t="shared" si="284"/>
        <v/>
      </c>
      <c r="CN356" s="44"/>
      <c r="CO356" s="398" t="str">
        <f t="shared" si="285"/>
        <v/>
      </c>
      <c r="CP356" s="1726"/>
      <c r="CQ356" s="398" t="str">
        <f t="shared" si="286"/>
        <v/>
      </c>
      <c r="CR356" s="44"/>
      <c r="CS356" s="398" t="str">
        <f t="shared" si="287"/>
        <v/>
      </c>
      <c r="CT356" s="1726"/>
      <c r="CU356" s="398" t="str">
        <f t="shared" si="288"/>
        <v/>
      </c>
      <c r="CV356" s="44"/>
      <c r="CW356" s="398" t="str">
        <f t="shared" si="289"/>
        <v/>
      </c>
      <c r="CX356" s="1726"/>
      <c r="CY356" s="398" t="str">
        <f t="shared" si="297"/>
        <v/>
      </c>
      <c r="CZ356" s="44"/>
      <c r="DA356" s="398" t="str">
        <f t="shared" si="290"/>
        <v/>
      </c>
      <c r="DB356" s="1726"/>
      <c r="DC356" s="398" t="str">
        <f t="shared" si="291"/>
        <v/>
      </c>
      <c r="DD356" s="44"/>
      <c r="DE356" s="398" t="str">
        <f>IF(F356="","",'E3 Production de chaleur'!AN243)</f>
        <v/>
      </c>
      <c r="DF356" s="1726"/>
      <c r="DG356" s="398" t="str">
        <f t="shared" si="292"/>
        <v/>
      </c>
      <c r="DH356" s="44"/>
      <c r="DI356" s="398" t="str">
        <f>IF(F356="","",'E3 Production de chaleur'!AO243)</f>
        <v/>
      </c>
      <c r="DJ356" s="1726"/>
      <c r="DK356" s="398" t="str">
        <f t="shared" si="293"/>
        <v/>
      </c>
      <c r="DL356" s="44"/>
      <c r="DM356" s="398">
        <f t="shared" si="294"/>
        <v>0</v>
      </c>
      <c r="DN356" s="398">
        <f t="shared" si="295"/>
        <v>0</v>
      </c>
      <c r="DO356" s="1732"/>
    </row>
    <row r="357" spans="6:119" s="40" customFormat="1" hidden="1" outlineLevel="1">
      <c r="F357" s="334" t="str">
        <f t="shared" si="226"/>
        <v/>
      </c>
      <c r="G357" s="335" t="str">
        <f t="shared" si="227"/>
        <v/>
      </c>
      <c r="H357" s="336" t="str">
        <f t="shared" si="228"/>
        <v/>
      </c>
      <c r="I357" s="336" t="str">
        <f t="shared" si="229"/>
        <v/>
      </c>
      <c r="J357" s="337" t="str">
        <f t="shared" si="230"/>
        <v/>
      </c>
      <c r="K357" s="336" t="str">
        <f t="shared" si="231"/>
        <v/>
      </c>
      <c r="L357" s="468" t="str">
        <f t="shared" si="232"/>
        <v/>
      </c>
      <c r="M357" s="339" t="str">
        <f t="shared" si="233"/>
        <v/>
      </c>
      <c r="N357" s="338" t="str">
        <f t="shared" si="234"/>
        <v/>
      </c>
      <c r="O357" s="340" t="str">
        <f t="shared" si="235"/>
        <v/>
      </c>
      <c r="P357" s="329"/>
      <c r="Q357" s="341">
        <f t="shared" si="236"/>
        <v>0</v>
      </c>
      <c r="R357" s="400">
        <f t="shared" si="237"/>
        <v>0</v>
      </c>
      <c r="S357" s="400">
        <f>IF('E3 Production de chaleur'!AL244=0,0,'E3 Production de chaleur'!AL244)</f>
        <v>0</v>
      </c>
      <c r="T357" s="400" t="str">
        <f t="shared" si="298"/>
        <v/>
      </c>
      <c r="U357" s="329"/>
      <c r="V357" s="400" t="str">
        <f t="shared" si="266"/>
        <v/>
      </c>
      <c r="W357" s="400" t="str">
        <f t="shared" si="267"/>
        <v/>
      </c>
      <c r="X357" s="329"/>
      <c r="Y357" s="331" t="str">
        <f t="shared" si="238"/>
        <v/>
      </c>
      <c r="Z357" s="331" t="str">
        <f t="shared" si="239"/>
        <v/>
      </c>
      <c r="AA357" s="331" t="str">
        <f t="shared" si="240"/>
        <v/>
      </c>
      <c r="AB357" s="331" t="str">
        <f t="shared" si="241"/>
        <v/>
      </c>
      <c r="AC357" s="331" t="str">
        <f t="shared" si="242"/>
        <v/>
      </c>
      <c r="AD357" s="330" t="str">
        <f t="shared" si="243"/>
        <v/>
      </c>
      <c r="AE357" s="331" t="str">
        <f t="shared" si="244"/>
        <v/>
      </c>
      <c r="AF357" s="331" t="str">
        <f t="shared" si="268"/>
        <v/>
      </c>
      <c r="AG357" s="331" t="str">
        <f t="shared" si="245"/>
        <v/>
      </c>
      <c r="AH357" s="331" t="str">
        <f t="shared" si="246"/>
        <v/>
      </c>
      <c r="AI357" s="331" t="str">
        <f t="shared" si="247"/>
        <v/>
      </c>
      <c r="AJ357" s="331" t="str">
        <f>'E3 Production de chaleur'!BA244</f>
        <v/>
      </c>
      <c r="AK357" s="331" t="str">
        <f>'E3 Production de chaleur'!BB244</f>
        <v/>
      </c>
      <c r="AL357" s="330" t="s">
        <v>37</v>
      </c>
      <c r="AM357" s="346" t="str">
        <f t="shared" si="248"/>
        <v/>
      </c>
      <c r="AN357" s="346" t="str">
        <f t="shared" si="249"/>
        <v/>
      </c>
      <c r="AO357" s="346" t="str">
        <f t="shared" si="250"/>
        <v/>
      </c>
      <c r="AP357" s="346" t="str">
        <f t="shared" si="251"/>
        <v/>
      </c>
      <c r="AQ357" s="346" t="str">
        <f t="shared" si="252"/>
        <v/>
      </c>
      <c r="AR357" s="399"/>
      <c r="AS357" s="398" t="str">
        <f t="shared" si="269"/>
        <v/>
      </c>
      <c r="AT357" s="398" t="str">
        <f t="shared" si="270"/>
        <v/>
      </c>
      <c r="AU357" s="398" t="str">
        <f t="shared" si="271"/>
        <v/>
      </c>
      <c r="AV357" s="398" t="str">
        <f t="shared" si="272"/>
        <v/>
      </c>
      <c r="AW357" s="398" t="str">
        <f t="shared" si="273"/>
        <v/>
      </c>
      <c r="AX357" s="398" t="str">
        <f t="shared" si="274"/>
        <v/>
      </c>
      <c r="AY357" s="398" t="str">
        <f t="shared" si="275"/>
        <v/>
      </c>
      <c r="AZ357" s="398" t="str">
        <f t="shared" si="276"/>
        <v/>
      </c>
      <c r="BA357" s="399"/>
      <c r="BB357" s="445" t="str">
        <f t="shared" si="277"/>
        <v/>
      </c>
      <c r="BC357" s="445" t="str">
        <f t="shared" si="278"/>
        <v/>
      </c>
      <c r="BD357" s="445" t="str">
        <f t="shared" si="253"/>
        <v/>
      </c>
      <c r="BE357" s="445" t="str">
        <f t="shared" si="254"/>
        <v/>
      </c>
      <c r="BF357" s="445" t="str">
        <f t="shared" si="255"/>
        <v/>
      </c>
      <c r="BG357" s="467" t="str">
        <f>'E3 Production de chaleur'!BD244</f>
        <v/>
      </c>
      <c r="BH357" s="467" t="str">
        <f>'E3 Production de chaleur'!BE244</f>
        <v/>
      </c>
      <c r="BI357" s="399"/>
      <c r="BJ357" s="445" t="str">
        <f t="shared" si="256"/>
        <v/>
      </c>
      <c r="BK357" s="445" t="str">
        <f t="shared" si="257"/>
        <v/>
      </c>
      <c r="BL357" s="445" t="str">
        <f t="shared" si="279"/>
        <v/>
      </c>
      <c r="BM357" s="399"/>
      <c r="BN357" s="445" t="str">
        <f t="shared" si="280"/>
        <v/>
      </c>
      <c r="BO357" s="445">
        <f t="shared" si="258"/>
        <v>0</v>
      </c>
      <c r="BQ357" s="398" t="str">
        <f t="shared" si="259"/>
        <v/>
      </c>
      <c r="BR357" s="398" t="str">
        <f t="shared" si="260"/>
        <v/>
      </c>
      <c r="BS357" s="398" t="str">
        <f t="shared" si="261"/>
        <v/>
      </c>
      <c r="BT357" s="398" t="str">
        <f t="shared" si="262"/>
        <v/>
      </c>
      <c r="BU357" s="398" t="str">
        <f t="shared" si="263"/>
        <v/>
      </c>
      <c r="BV357" s="398" t="str">
        <f t="shared" si="264"/>
        <v/>
      </c>
      <c r="BW357" s="398" t="str">
        <f t="shared" si="265"/>
        <v/>
      </c>
      <c r="BX357" s="40" t="s">
        <v>37</v>
      </c>
      <c r="BY357" s="396">
        <f>'A1 Serres'!BZ15</f>
        <v>0</v>
      </c>
      <c r="BZ357" s="396">
        <f>'A1 Serres'!CA15</f>
        <v>0</v>
      </c>
      <c r="CA357" s="396">
        <f>'A1 Serres'!CB15</f>
        <v>0</v>
      </c>
      <c r="CB357" s="396">
        <f>'A1 Serres'!CC15</f>
        <v>0</v>
      </c>
      <c r="CD357" s="396">
        <f t="shared" si="281"/>
        <v>0</v>
      </c>
      <c r="CE357" s="396" t="str">
        <f t="shared" si="296"/>
        <v/>
      </c>
      <c r="CF357" s="396" t="str">
        <f t="shared" si="282"/>
        <v/>
      </c>
      <c r="CJ357" s="1731"/>
      <c r="CK357" s="398" t="str">
        <f t="shared" si="283"/>
        <v/>
      </c>
      <c r="CL357" s="1726"/>
      <c r="CM357" s="398" t="str">
        <f t="shared" si="284"/>
        <v/>
      </c>
      <c r="CN357" s="44"/>
      <c r="CO357" s="398" t="str">
        <f t="shared" si="285"/>
        <v/>
      </c>
      <c r="CP357" s="1726"/>
      <c r="CQ357" s="398" t="str">
        <f t="shared" si="286"/>
        <v/>
      </c>
      <c r="CR357" s="44"/>
      <c r="CS357" s="398" t="str">
        <f t="shared" si="287"/>
        <v/>
      </c>
      <c r="CT357" s="1726"/>
      <c r="CU357" s="398" t="str">
        <f t="shared" si="288"/>
        <v/>
      </c>
      <c r="CV357" s="44"/>
      <c r="CW357" s="398" t="str">
        <f t="shared" si="289"/>
        <v/>
      </c>
      <c r="CX357" s="1726"/>
      <c r="CY357" s="398" t="str">
        <f t="shared" si="297"/>
        <v/>
      </c>
      <c r="CZ357" s="44"/>
      <c r="DA357" s="398" t="str">
        <f t="shared" si="290"/>
        <v/>
      </c>
      <c r="DB357" s="1726"/>
      <c r="DC357" s="398" t="str">
        <f t="shared" si="291"/>
        <v/>
      </c>
      <c r="DD357" s="44"/>
      <c r="DE357" s="398" t="str">
        <f>IF(F357="","",'E3 Production de chaleur'!AN244)</f>
        <v/>
      </c>
      <c r="DF357" s="1726"/>
      <c r="DG357" s="398" t="str">
        <f t="shared" si="292"/>
        <v/>
      </c>
      <c r="DH357" s="44"/>
      <c r="DI357" s="398" t="str">
        <f>IF(F357="","",'E3 Production de chaleur'!AO244)</f>
        <v/>
      </c>
      <c r="DJ357" s="1726"/>
      <c r="DK357" s="398" t="str">
        <f t="shared" si="293"/>
        <v/>
      </c>
      <c r="DL357" s="44"/>
      <c r="DM357" s="398">
        <f t="shared" si="294"/>
        <v>0</v>
      </c>
      <c r="DN357" s="398">
        <f t="shared" si="295"/>
        <v>0</v>
      </c>
      <c r="DO357" s="1732"/>
    </row>
    <row r="358" spans="6:119" s="40" customFormat="1" hidden="1" outlineLevel="1">
      <c r="F358" s="334" t="str">
        <f t="shared" si="226"/>
        <v/>
      </c>
      <c r="G358" s="335" t="str">
        <f t="shared" si="227"/>
        <v/>
      </c>
      <c r="H358" s="336" t="str">
        <f t="shared" si="228"/>
        <v/>
      </c>
      <c r="I358" s="336" t="str">
        <f t="shared" si="229"/>
        <v/>
      </c>
      <c r="J358" s="337" t="str">
        <f t="shared" si="230"/>
        <v/>
      </c>
      <c r="K358" s="336" t="str">
        <f t="shared" si="231"/>
        <v/>
      </c>
      <c r="L358" s="468" t="str">
        <f t="shared" si="232"/>
        <v/>
      </c>
      <c r="M358" s="339" t="str">
        <f t="shared" si="233"/>
        <v/>
      </c>
      <c r="N358" s="338" t="str">
        <f t="shared" si="234"/>
        <v/>
      </c>
      <c r="O358" s="340" t="str">
        <f t="shared" si="235"/>
        <v/>
      </c>
      <c r="P358" s="329"/>
      <c r="Q358" s="341">
        <f t="shared" si="236"/>
        <v>0</v>
      </c>
      <c r="R358" s="400">
        <f t="shared" si="237"/>
        <v>0</v>
      </c>
      <c r="S358" s="400">
        <f>IF('E3 Production de chaleur'!AL245=0,0,'E3 Production de chaleur'!AL245)</f>
        <v>0</v>
      </c>
      <c r="T358" s="400" t="str">
        <f t="shared" si="298"/>
        <v/>
      </c>
      <c r="U358" s="329"/>
      <c r="V358" s="400" t="str">
        <f t="shared" si="266"/>
        <v/>
      </c>
      <c r="W358" s="400" t="str">
        <f t="shared" si="267"/>
        <v/>
      </c>
      <c r="X358" s="329"/>
      <c r="Y358" s="331" t="str">
        <f t="shared" si="238"/>
        <v/>
      </c>
      <c r="Z358" s="331" t="str">
        <f t="shared" si="239"/>
        <v/>
      </c>
      <c r="AA358" s="331" t="str">
        <f t="shared" si="240"/>
        <v/>
      </c>
      <c r="AB358" s="331" t="str">
        <f t="shared" si="241"/>
        <v/>
      </c>
      <c r="AC358" s="331" t="str">
        <f t="shared" si="242"/>
        <v/>
      </c>
      <c r="AD358" s="330" t="str">
        <f t="shared" si="243"/>
        <v/>
      </c>
      <c r="AE358" s="331" t="str">
        <f t="shared" si="244"/>
        <v/>
      </c>
      <c r="AF358" s="331" t="str">
        <f t="shared" si="268"/>
        <v/>
      </c>
      <c r="AG358" s="331" t="str">
        <f t="shared" si="245"/>
        <v/>
      </c>
      <c r="AH358" s="331" t="str">
        <f t="shared" si="246"/>
        <v/>
      </c>
      <c r="AI358" s="331" t="str">
        <f t="shared" si="247"/>
        <v/>
      </c>
      <c r="AJ358" s="331" t="str">
        <f>'E3 Production de chaleur'!BA245</f>
        <v/>
      </c>
      <c r="AK358" s="331" t="str">
        <f>'E3 Production de chaleur'!BB245</f>
        <v/>
      </c>
      <c r="AL358" s="330" t="s">
        <v>37</v>
      </c>
      <c r="AM358" s="346" t="str">
        <f t="shared" si="248"/>
        <v/>
      </c>
      <c r="AN358" s="346" t="str">
        <f t="shared" si="249"/>
        <v/>
      </c>
      <c r="AO358" s="346" t="str">
        <f t="shared" si="250"/>
        <v/>
      </c>
      <c r="AP358" s="346" t="str">
        <f t="shared" si="251"/>
        <v/>
      </c>
      <c r="AQ358" s="346" t="str">
        <f t="shared" si="252"/>
        <v/>
      </c>
      <c r="AR358" s="399"/>
      <c r="AS358" s="398" t="str">
        <f t="shared" si="269"/>
        <v/>
      </c>
      <c r="AT358" s="398" t="str">
        <f t="shared" si="270"/>
        <v/>
      </c>
      <c r="AU358" s="398" t="str">
        <f t="shared" si="271"/>
        <v/>
      </c>
      <c r="AV358" s="398" t="str">
        <f t="shared" si="272"/>
        <v/>
      </c>
      <c r="AW358" s="398" t="str">
        <f t="shared" si="273"/>
        <v/>
      </c>
      <c r="AX358" s="398" t="str">
        <f t="shared" si="274"/>
        <v/>
      </c>
      <c r="AY358" s="398" t="str">
        <f t="shared" si="275"/>
        <v/>
      </c>
      <c r="AZ358" s="398" t="str">
        <f t="shared" si="276"/>
        <v/>
      </c>
      <c r="BA358" s="399"/>
      <c r="BB358" s="445" t="str">
        <f t="shared" si="277"/>
        <v/>
      </c>
      <c r="BC358" s="445" t="str">
        <f t="shared" si="278"/>
        <v/>
      </c>
      <c r="BD358" s="445" t="str">
        <f t="shared" si="253"/>
        <v/>
      </c>
      <c r="BE358" s="445" t="str">
        <f t="shared" si="254"/>
        <v/>
      </c>
      <c r="BF358" s="445" t="str">
        <f t="shared" si="255"/>
        <v/>
      </c>
      <c r="BG358" s="467" t="str">
        <f>'E3 Production de chaleur'!BD245</f>
        <v/>
      </c>
      <c r="BH358" s="467" t="str">
        <f>'E3 Production de chaleur'!BE245</f>
        <v/>
      </c>
      <c r="BI358" s="399"/>
      <c r="BJ358" s="445" t="str">
        <f t="shared" si="256"/>
        <v/>
      </c>
      <c r="BK358" s="445" t="str">
        <f t="shared" si="257"/>
        <v/>
      </c>
      <c r="BL358" s="445" t="str">
        <f t="shared" si="279"/>
        <v/>
      </c>
      <c r="BM358" s="399"/>
      <c r="BN358" s="445" t="str">
        <f t="shared" si="280"/>
        <v/>
      </c>
      <c r="BO358" s="445">
        <f t="shared" si="258"/>
        <v>0</v>
      </c>
      <c r="BQ358" s="398" t="str">
        <f t="shared" si="259"/>
        <v/>
      </c>
      <c r="BR358" s="398" t="str">
        <f t="shared" si="260"/>
        <v/>
      </c>
      <c r="BS358" s="398" t="str">
        <f t="shared" si="261"/>
        <v/>
      </c>
      <c r="BT358" s="398" t="str">
        <f t="shared" si="262"/>
        <v/>
      </c>
      <c r="BU358" s="398" t="str">
        <f t="shared" si="263"/>
        <v/>
      </c>
      <c r="BV358" s="398" t="str">
        <f t="shared" si="264"/>
        <v/>
      </c>
      <c r="BW358" s="398" t="str">
        <f t="shared" si="265"/>
        <v/>
      </c>
      <c r="BX358" s="40" t="s">
        <v>37</v>
      </c>
      <c r="BY358" s="396">
        <f>'A1 Serres'!BZ16</f>
        <v>0</v>
      </c>
      <c r="BZ358" s="396">
        <f>'A1 Serres'!CA16</f>
        <v>0</v>
      </c>
      <c r="CA358" s="396">
        <f>'A1 Serres'!CB16</f>
        <v>0</v>
      </c>
      <c r="CB358" s="396">
        <f>'A1 Serres'!CC16</f>
        <v>0</v>
      </c>
      <c r="CD358" s="396">
        <f t="shared" si="281"/>
        <v>0</v>
      </c>
      <c r="CE358" s="396" t="str">
        <f t="shared" si="296"/>
        <v/>
      </c>
      <c r="CF358" s="396" t="str">
        <f t="shared" si="282"/>
        <v/>
      </c>
      <c r="CJ358" s="1731"/>
      <c r="CK358" s="398" t="str">
        <f t="shared" si="283"/>
        <v/>
      </c>
      <c r="CL358" s="1726"/>
      <c r="CM358" s="398" t="str">
        <f t="shared" si="284"/>
        <v/>
      </c>
      <c r="CN358" s="44"/>
      <c r="CO358" s="398" t="str">
        <f t="shared" si="285"/>
        <v/>
      </c>
      <c r="CP358" s="1726"/>
      <c r="CQ358" s="398" t="str">
        <f t="shared" si="286"/>
        <v/>
      </c>
      <c r="CR358" s="44"/>
      <c r="CS358" s="398" t="str">
        <f t="shared" si="287"/>
        <v/>
      </c>
      <c r="CT358" s="1726"/>
      <c r="CU358" s="398" t="str">
        <f t="shared" si="288"/>
        <v/>
      </c>
      <c r="CV358" s="44"/>
      <c r="CW358" s="398" t="str">
        <f t="shared" si="289"/>
        <v/>
      </c>
      <c r="CX358" s="1726"/>
      <c r="CY358" s="398" t="str">
        <f t="shared" si="297"/>
        <v/>
      </c>
      <c r="CZ358" s="44"/>
      <c r="DA358" s="398" t="str">
        <f t="shared" si="290"/>
        <v/>
      </c>
      <c r="DB358" s="1726"/>
      <c r="DC358" s="398" t="str">
        <f t="shared" si="291"/>
        <v/>
      </c>
      <c r="DD358" s="44"/>
      <c r="DE358" s="398" t="str">
        <f>IF(F358="","",'E3 Production de chaleur'!AN245)</f>
        <v/>
      </c>
      <c r="DF358" s="1726"/>
      <c r="DG358" s="398" t="str">
        <f t="shared" si="292"/>
        <v/>
      </c>
      <c r="DH358" s="44"/>
      <c r="DI358" s="398" t="str">
        <f>IF(F358="","",'E3 Production de chaleur'!AO245)</f>
        <v/>
      </c>
      <c r="DJ358" s="1726"/>
      <c r="DK358" s="398" t="str">
        <f t="shared" si="293"/>
        <v/>
      </c>
      <c r="DL358" s="44"/>
      <c r="DM358" s="398">
        <f t="shared" si="294"/>
        <v>0</v>
      </c>
      <c r="DN358" s="398">
        <f t="shared" si="295"/>
        <v>0</v>
      </c>
      <c r="DO358" s="1732"/>
    </row>
    <row r="359" spans="6:119" s="40" customFormat="1" hidden="1" outlineLevel="1">
      <c r="F359" s="334" t="str">
        <f t="shared" si="226"/>
        <v/>
      </c>
      <c r="G359" s="335" t="str">
        <f t="shared" si="227"/>
        <v/>
      </c>
      <c r="H359" s="336" t="str">
        <f t="shared" si="228"/>
        <v/>
      </c>
      <c r="I359" s="336" t="str">
        <f t="shared" si="229"/>
        <v/>
      </c>
      <c r="J359" s="337" t="str">
        <f t="shared" si="230"/>
        <v/>
      </c>
      <c r="K359" s="336" t="str">
        <f t="shared" si="231"/>
        <v/>
      </c>
      <c r="L359" s="468" t="str">
        <f t="shared" si="232"/>
        <v/>
      </c>
      <c r="M359" s="339" t="str">
        <f t="shared" si="233"/>
        <v/>
      </c>
      <c r="N359" s="338" t="str">
        <f t="shared" si="234"/>
        <v/>
      </c>
      <c r="O359" s="340" t="str">
        <f t="shared" si="235"/>
        <v/>
      </c>
      <c r="P359" s="329"/>
      <c r="Q359" s="341">
        <f t="shared" si="236"/>
        <v>0</v>
      </c>
      <c r="R359" s="400">
        <f t="shared" si="237"/>
        <v>0</v>
      </c>
      <c r="S359" s="400">
        <f>IF('E3 Production de chaleur'!AL246=0,0,'E3 Production de chaleur'!AL246)</f>
        <v>0</v>
      </c>
      <c r="T359" s="400" t="str">
        <f t="shared" si="298"/>
        <v/>
      </c>
      <c r="U359" s="329"/>
      <c r="V359" s="400" t="str">
        <f t="shared" si="266"/>
        <v/>
      </c>
      <c r="W359" s="400" t="str">
        <f t="shared" si="267"/>
        <v/>
      </c>
      <c r="X359" s="329"/>
      <c r="Y359" s="331" t="str">
        <f t="shared" si="238"/>
        <v/>
      </c>
      <c r="Z359" s="331" t="str">
        <f t="shared" si="239"/>
        <v/>
      </c>
      <c r="AA359" s="331" t="str">
        <f t="shared" si="240"/>
        <v/>
      </c>
      <c r="AB359" s="331" t="str">
        <f t="shared" si="241"/>
        <v/>
      </c>
      <c r="AC359" s="331" t="str">
        <f t="shared" si="242"/>
        <v/>
      </c>
      <c r="AD359" s="330" t="str">
        <f t="shared" si="243"/>
        <v/>
      </c>
      <c r="AE359" s="331" t="str">
        <f t="shared" si="244"/>
        <v/>
      </c>
      <c r="AF359" s="331" t="str">
        <f t="shared" si="268"/>
        <v/>
      </c>
      <c r="AG359" s="331" t="str">
        <f t="shared" si="245"/>
        <v/>
      </c>
      <c r="AH359" s="331" t="str">
        <f t="shared" si="246"/>
        <v/>
      </c>
      <c r="AI359" s="331" t="str">
        <f t="shared" si="247"/>
        <v/>
      </c>
      <c r="AJ359" s="331" t="str">
        <f>'E3 Production de chaleur'!BA246</f>
        <v/>
      </c>
      <c r="AK359" s="331" t="str">
        <f>'E3 Production de chaleur'!BB246</f>
        <v/>
      </c>
      <c r="AL359" s="330" t="s">
        <v>37</v>
      </c>
      <c r="AM359" s="346" t="str">
        <f t="shared" si="248"/>
        <v/>
      </c>
      <c r="AN359" s="346" t="str">
        <f t="shared" si="249"/>
        <v/>
      </c>
      <c r="AO359" s="346" t="str">
        <f t="shared" si="250"/>
        <v/>
      </c>
      <c r="AP359" s="346" t="str">
        <f t="shared" si="251"/>
        <v/>
      </c>
      <c r="AQ359" s="346" t="str">
        <f t="shared" si="252"/>
        <v/>
      </c>
      <c r="AR359" s="399"/>
      <c r="AS359" s="398" t="str">
        <f t="shared" si="269"/>
        <v/>
      </c>
      <c r="AT359" s="398" t="str">
        <f t="shared" si="270"/>
        <v/>
      </c>
      <c r="AU359" s="398" t="str">
        <f t="shared" si="271"/>
        <v/>
      </c>
      <c r="AV359" s="398" t="str">
        <f t="shared" si="272"/>
        <v/>
      </c>
      <c r="AW359" s="398" t="str">
        <f t="shared" si="273"/>
        <v/>
      </c>
      <c r="AX359" s="398" t="str">
        <f t="shared" si="274"/>
        <v/>
      </c>
      <c r="AY359" s="398" t="str">
        <f t="shared" si="275"/>
        <v/>
      </c>
      <c r="AZ359" s="398" t="str">
        <f t="shared" si="276"/>
        <v/>
      </c>
      <c r="BA359" s="399"/>
      <c r="BB359" s="445" t="str">
        <f t="shared" si="277"/>
        <v/>
      </c>
      <c r="BC359" s="445" t="str">
        <f t="shared" si="278"/>
        <v/>
      </c>
      <c r="BD359" s="445" t="str">
        <f t="shared" si="253"/>
        <v/>
      </c>
      <c r="BE359" s="445" t="str">
        <f t="shared" si="254"/>
        <v/>
      </c>
      <c r="BF359" s="445" t="str">
        <f t="shared" si="255"/>
        <v/>
      </c>
      <c r="BG359" s="467" t="str">
        <f>'E3 Production de chaleur'!BD246</f>
        <v/>
      </c>
      <c r="BH359" s="467" t="str">
        <f>'E3 Production de chaleur'!BE246</f>
        <v/>
      </c>
      <c r="BI359" s="399"/>
      <c r="BJ359" s="445" t="str">
        <f t="shared" si="256"/>
        <v/>
      </c>
      <c r="BK359" s="445" t="str">
        <f t="shared" si="257"/>
        <v/>
      </c>
      <c r="BL359" s="445" t="str">
        <f t="shared" si="279"/>
        <v/>
      </c>
      <c r="BM359" s="399"/>
      <c r="BN359" s="445" t="str">
        <f t="shared" si="280"/>
        <v/>
      </c>
      <c r="BO359" s="445">
        <f t="shared" si="258"/>
        <v>0</v>
      </c>
      <c r="BQ359" s="398" t="str">
        <f t="shared" si="259"/>
        <v/>
      </c>
      <c r="BR359" s="398" t="str">
        <f t="shared" si="260"/>
        <v/>
      </c>
      <c r="BS359" s="398" t="str">
        <f t="shared" si="261"/>
        <v/>
      </c>
      <c r="BT359" s="398" t="str">
        <f t="shared" si="262"/>
        <v/>
      </c>
      <c r="BU359" s="398" t="str">
        <f t="shared" si="263"/>
        <v/>
      </c>
      <c r="BV359" s="398" t="str">
        <f t="shared" si="264"/>
        <v/>
      </c>
      <c r="BW359" s="398" t="str">
        <f t="shared" si="265"/>
        <v/>
      </c>
      <c r="BX359" s="40" t="s">
        <v>37</v>
      </c>
      <c r="BY359" s="396">
        <f>'A1 Serres'!BZ17</f>
        <v>0</v>
      </c>
      <c r="BZ359" s="396">
        <f>'A1 Serres'!CA17</f>
        <v>0</v>
      </c>
      <c r="CA359" s="396">
        <f>'A1 Serres'!CB17</f>
        <v>0</v>
      </c>
      <c r="CB359" s="396">
        <f>'A1 Serres'!CC17</f>
        <v>0</v>
      </c>
      <c r="CD359" s="396">
        <f t="shared" si="281"/>
        <v>0</v>
      </c>
      <c r="CE359" s="396" t="str">
        <f t="shared" si="296"/>
        <v/>
      </c>
      <c r="CF359" s="396" t="str">
        <f t="shared" si="282"/>
        <v/>
      </c>
      <c r="CJ359" s="1731"/>
      <c r="CK359" s="398" t="str">
        <f t="shared" si="283"/>
        <v/>
      </c>
      <c r="CL359" s="1726"/>
      <c r="CM359" s="398" t="str">
        <f t="shared" si="284"/>
        <v/>
      </c>
      <c r="CN359" s="44"/>
      <c r="CO359" s="398" t="str">
        <f t="shared" si="285"/>
        <v/>
      </c>
      <c r="CP359" s="1726"/>
      <c r="CQ359" s="398" t="str">
        <f t="shared" si="286"/>
        <v/>
      </c>
      <c r="CR359" s="44"/>
      <c r="CS359" s="398" t="str">
        <f t="shared" si="287"/>
        <v/>
      </c>
      <c r="CT359" s="1726"/>
      <c r="CU359" s="398" t="str">
        <f t="shared" si="288"/>
        <v/>
      </c>
      <c r="CV359" s="44"/>
      <c r="CW359" s="398" t="str">
        <f t="shared" si="289"/>
        <v/>
      </c>
      <c r="CX359" s="1726"/>
      <c r="CY359" s="398" t="str">
        <f t="shared" si="297"/>
        <v/>
      </c>
      <c r="CZ359" s="44"/>
      <c r="DA359" s="398" t="str">
        <f t="shared" si="290"/>
        <v/>
      </c>
      <c r="DB359" s="1726"/>
      <c r="DC359" s="398" t="str">
        <f t="shared" si="291"/>
        <v/>
      </c>
      <c r="DD359" s="44"/>
      <c r="DE359" s="398" t="str">
        <f>IF(F359="","",'E3 Production de chaleur'!AN246)</f>
        <v/>
      </c>
      <c r="DF359" s="1726"/>
      <c r="DG359" s="398" t="str">
        <f t="shared" si="292"/>
        <v/>
      </c>
      <c r="DH359" s="44"/>
      <c r="DI359" s="398" t="str">
        <f>IF(F359="","",'E3 Production de chaleur'!AO246)</f>
        <v/>
      </c>
      <c r="DJ359" s="1726"/>
      <c r="DK359" s="398" t="str">
        <f t="shared" si="293"/>
        <v/>
      </c>
      <c r="DL359" s="44"/>
      <c r="DM359" s="398">
        <f t="shared" si="294"/>
        <v>0</v>
      </c>
      <c r="DN359" s="398">
        <f t="shared" si="295"/>
        <v>0</v>
      </c>
      <c r="DO359" s="1732"/>
    </row>
    <row r="360" spans="6:119" s="40" customFormat="1" hidden="1" outlineLevel="1">
      <c r="F360" s="334" t="str">
        <f t="shared" si="226"/>
        <v/>
      </c>
      <c r="G360" s="335" t="str">
        <f t="shared" si="227"/>
        <v/>
      </c>
      <c r="H360" s="336" t="str">
        <f t="shared" si="228"/>
        <v/>
      </c>
      <c r="I360" s="336" t="str">
        <f t="shared" si="229"/>
        <v/>
      </c>
      <c r="J360" s="337" t="str">
        <f t="shared" si="230"/>
        <v/>
      </c>
      <c r="K360" s="336" t="str">
        <f t="shared" si="231"/>
        <v/>
      </c>
      <c r="L360" s="468" t="str">
        <f t="shared" si="232"/>
        <v/>
      </c>
      <c r="M360" s="339" t="str">
        <f t="shared" si="233"/>
        <v/>
      </c>
      <c r="N360" s="338" t="str">
        <f t="shared" si="234"/>
        <v/>
      </c>
      <c r="O360" s="340" t="str">
        <f t="shared" si="235"/>
        <v/>
      </c>
      <c r="P360" s="329"/>
      <c r="Q360" s="341">
        <f t="shared" si="236"/>
        <v>0</v>
      </c>
      <c r="R360" s="400">
        <f t="shared" si="237"/>
        <v>0</v>
      </c>
      <c r="S360" s="400">
        <f>IF('E3 Production de chaleur'!AL247=0,0,'E3 Production de chaleur'!AL247)</f>
        <v>0</v>
      </c>
      <c r="T360" s="400" t="str">
        <f t="shared" si="298"/>
        <v/>
      </c>
      <c r="U360" s="329"/>
      <c r="V360" s="400" t="str">
        <f t="shared" si="266"/>
        <v/>
      </c>
      <c r="W360" s="400" t="str">
        <f t="shared" si="267"/>
        <v/>
      </c>
      <c r="X360" s="329"/>
      <c r="Y360" s="331" t="str">
        <f t="shared" si="238"/>
        <v/>
      </c>
      <c r="Z360" s="331" t="str">
        <f t="shared" si="239"/>
        <v/>
      </c>
      <c r="AA360" s="331" t="str">
        <f t="shared" si="240"/>
        <v/>
      </c>
      <c r="AB360" s="331" t="str">
        <f t="shared" si="241"/>
        <v/>
      </c>
      <c r="AC360" s="331" t="str">
        <f t="shared" si="242"/>
        <v/>
      </c>
      <c r="AD360" s="330" t="str">
        <f t="shared" si="243"/>
        <v/>
      </c>
      <c r="AE360" s="331" t="str">
        <f t="shared" si="244"/>
        <v/>
      </c>
      <c r="AF360" s="331" t="str">
        <f t="shared" si="268"/>
        <v/>
      </c>
      <c r="AG360" s="331" t="str">
        <f t="shared" si="245"/>
        <v/>
      </c>
      <c r="AH360" s="331" t="str">
        <f t="shared" si="246"/>
        <v/>
      </c>
      <c r="AI360" s="331" t="str">
        <f t="shared" si="247"/>
        <v/>
      </c>
      <c r="AJ360" s="331" t="str">
        <f>'E3 Production de chaleur'!BA247</f>
        <v/>
      </c>
      <c r="AK360" s="331" t="str">
        <f>'E3 Production de chaleur'!BB247</f>
        <v/>
      </c>
      <c r="AL360" s="330" t="s">
        <v>37</v>
      </c>
      <c r="AM360" s="346" t="str">
        <f t="shared" si="248"/>
        <v/>
      </c>
      <c r="AN360" s="346" t="str">
        <f t="shared" si="249"/>
        <v/>
      </c>
      <c r="AO360" s="346" t="str">
        <f t="shared" si="250"/>
        <v/>
      </c>
      <c r="AP360" s="346" t="str">
        <f t="shared" si="251"/>
        <v/>
      </c>
      <c r="AQ360" s="346" t="str">
        <f t="shared" si="252"/>
        <v/>
      </c>
      <c r="AR360" s="399"/>
      <c r="AS360" s="398" t="str">
        <f t="shared" si="269"/>
        <v/>
      </c>
      <c r="AT360" s="398" t="str">
        <f t="shared" si="270"/>
        <v/>
      </c>
      <c r="AU360" s="398" t="str">
        <f t="shared" si="271"/>
        <v/>
      </c>
      <c r="AV360" s="398" t="str">
        <f t="shared" si="272"/>
        <v/>
      </c>
      <c r="AW360" s="398" t="str">
        <f t="shared" si="273"/>
        <v/>
      </c>
      <c r="AX360" s="398" t="str">
        <f t="shared" si="274"/>
        <v/>
      </c>
      <c r="AY360" s="398" t="str">
        <f t="shared" si="275"/>
        <v/>
      </c>
      <c r="AZ360" s="398" t="str">
        <f t="shared" si="276"/>
        <v/>
      </c>
      <c r="BA360" s="399"/>
      <c r="BB360" s="445" t="str">
        <f t="shared" si="277"/>
        <v/>
      </c>
      <c r="BC360" s="445" t="str">
        <f t="shared" si="278"/>
        <v/>
      </c>
      <c r="BD360" s="445" t="str">
        <f t="shared" si="253"/>
        <v/>
      </c>
      <c r="BE360" s="445" t="str">
        <f t="shared" si="254"/>
        <v/>
      </c>
      <c r="BF360" s="445" t="str">
        <f t="shared" si="255"/>
        <v/>
      </c>
      <c r="BG360" s="467" t="str">
        <f>'E3 Production de chaleur'!BD247</f>
        <v/>
      </c>
      <c r="BH360" s="467" t="str">
        <f>'E3 Production de chaleur'!BE247</f>
        <v/>
      </c>
      <c r="BI360" s="399"/>
      <c r="BJ360" s="445" t="str">
        <f t="shared" si="256"/>
        <v/>
      </c>
      <c r="BK360" s="445" t="str">
        <f t="shared" si="257"/>
        <v/>
      </c>
      <c r="BL360" s="445" t="str">
        <f t="shared" si="279"/>
        <v/>
      </c>
      <c r="BM360" s="399"/>
      <c r="BN360" s="445" t="str">
        <f t="shared" si="280"/>
        <v/>
      </c>
      <c r="BO360" s="445">
        <f t="shared" si="258"/>
        <v>0</v>
      </c>
      <c r="BQ360" s="398" t="str">
        <f t="shared" si="259"/>
        <v/>
      </c>
      <c r="BR360" s="398" t="str">
        <f t="shared" si="260"/>
        <v/>
      </c>
      <c r="BS360" s="398" t="str">
        <f t="shared" si="261"/>
        <v/>
      </c>
      <c r="BT360" s="398" t="str">
        <f t="shared" si="262"/>
        <v/>
      </c>
      <c r="BU360" s="398" t="str">
        <f t="shared" si="263"/>
        <v/>
      </c>
      <c r="BV360" s="398" t="str">
        <f t="shared" si="264"/>
        <v/>
      </c>
      <c r="BW360" s="398" t="str">
        <f t="shared" si="265"/>
        <v/>
      </c>
      <c r="BX360" s="40" t="s">
        <v>37</v>
      </c>
      <c r="BY360" s="396">
        <f>'A1 Serres'!BZ18</f>
        <v>0</v>
      </c>
      <c r="BZ360" s="396">
        <f>'A1 Serres'!CA18</f>
        <v>0</v>
      </c>
      <c r="CA360" s="396">
        <f>'A1 Serres'!CB18</f>
        <v>0</v>
      </c>
      <c r="CB360" s="396">
        <f>'A1 Serres'!CC18</f>
        <v>0</v>
      </c>
      <c r="CD360" s="396">
        <f t="shared" si="281"/>
        <v>0</v>
      </c>
      <c r="CE360" s="396" t="str">
        <f t="shared" si="296"/>
        <v/>
      </c>
      <c r="CF360" s="396" t="str">
        <f t="shared" si="282"/>
        <v/>
      </c>
      <c r="CJ360" s="1731"/>
      <c r="CK360" s="398" t="str">
        <f t="shared" si="283"/>
        <v/>
      </c>
      <c r="CL360" s="1726"/>
      <c r="CM360" s="398" t="str">
        <f t="shared" si="284"/>
        <v/>
      </c>
      <c r="CN360" s="44"/>
      <c r="CO360" s="398" t="str">
        <f t="shared" si="285"/>
        <v/>
      </c>
      <c r="CP360" s="1726"/>
      <c r="CQ360" s="398" t="str">
        <f t="shared" si="286"/>
        <v/>
      </c>
      <c r="CR360" s="44"/>
      <c r="CS360" s="398" t="str">
        <f t="shared" si="287"/>
        <v/>
      </c>
      <c r="CT360" s="1726"/>
      <c r="CU360" s="398" t="str">
        <f t="shared" si="288"/>
        <v/>
      </c>
      <c r="CV360" s="44"/>
      <c r="CW360" s="398" t="str">
        <f t="shared" si="289"/>
        <v/>
      </c>
      <c r="CX360" s="1726"/>
      <c r="CY360" s="398" t="str">
        <f t="shared" si="297"/>
        <v/>
      </c>
      <c r="CZ360" s="44"/>
      <c r="DA360" s="398" t="str">
        <f t="shared" si="290"/>
        <v/>
      </c>
      <c r="DB360" s="1726"/>
      <c r="DC360" s="398" t="str">
        <f t="shared" si="291"/>
        <v/>
      </c>
      <c r="DD360" s="44"/>
      <c r="DE360" s="398" t="str">
        <f>IF(F360="","",'E3 Production de chaleur'!AN247)</f>
        <v/>
      </c>
      <c r="DF360" s="1726"/>
      <c r="DG360" s="398" t="str">
        <f t="shared" si="292"/>
        <v/>
      </c>
      <c r="DH360" s="44"/>
      <c r="DI360" s="398" t="str">
        <f>IF(F360="","",'E3 Production de chaleur'!AO247)</f>
        <v/>
      </c>
      <c r="DJ360" s="1726"/>
      <c r="DK360" s="398" t="str">
        <f t="shared" si="293"/>
        <v/>
      </c>
      <c r="DL360" s="44"/>
      <c r="DM360" s="398">
        <f t="shared" si="294"/>
        <v>0</v>
      </c>
      <c r="DN360" s="398">
        <f t="shared" si="295"/>
        <v>0</v>
      </c>
      <c r="DO360" s="1732"/>
    </row>
    <row r="361" spans="6:119" s="40" customFormat="1" hidden="1" outlineLevel="1">
      <c r="F361" s="334" t="str">
        <f t="shared" si="226"/>
        <v/>
      </c>
      <c r="G361" s="335" t="str">
        <f t="shared" si="227"/>
        <v/>
      </c>
      <c r="H361" s="336" t="str">
        <f t="shared" si="228"/>
        <v/>
      </c>
      <c r="I361" s="336" t="str">
        <f t="shared" si="229"/>
        <v/>
      </c>
      <c r="J361" s="337" t="str">
        <f t="shared" si="230"/>
        <v/>
      </c>
      <c r="K361" s="336" t="str">
        <f t="shared" si="231"/>
        <v/>
      </c>
      <c r="L361" s="468" t="str">
        <f t="shared" si="232"/>
        <v/>
      </c>
      <c r="M361" s="339" t="str">
        <f t="shared" si="233"/>
        <v/>
      </c>
      <c r="N361" s="338" t="str">
        <f t="shared" si="234"/>
        <v/>
      </c>
      <c r="O361" s="340" t="str">
        <f t="shared" si="235"/>
        <v/>
      </c>
      <c r="P361" s="329"/>
      <c r="Q361" s="341">
        <f t="shared" si="236"/>
        <v>0</v>
      </c>
      <c r="R361" s="400">
        <f t="shared" si="237"/>
        <v>0</v>
      </c>
      <c r="S361" s="400">
        <f>IF('E3 Production de chaleur'!AL248=0,0,'E3 Production de chaleur'!AL248)</f>
        <v>0</v>
      </c>
      <c r="T361" s="400" t="str">
        <f t="shared" si="298"/>
        <v/>
      </c>
      <c r="U361" s="329"/>
      <c r="V361" s="400" t="str">
        <f t="shared" si="266"/>
        <v/>
      </c>
      <c r="W361" s="400" t="str">
        <f t="shared" si="267"/>
        <v/>
      </c>
      <c r="X361" s="329"/>
      <c r="Y361" s="331" t="str">
        <f t="shared" si="238"/>
        <v/>
      </c>
      <c r="Z361" s="331" t="str">
        <f t="shared" si="239"/>
        <v/>
      </c>
      <c r="AA361" s="331" t="str">
        <f t="shared" si="240"/>
        <v/>
      </c>
      <c r="AB361" s="331" t="str">
        <f t="shared" si="241"/>
        <v/>
      </c>
      <c r="AC361" s="331" t="str">
        <f t="shared" si="242"/>
        <v/>
      </c>
      <c r="AD361" s="330" t="str">
        <f t="shared" si="243"/>
        <v/>
      </c>
      <c r="AE361" s="331" t="str">
        <f t="shared" si="244"/>
        <v/>
      </c>
      <c r="AF361" s="331" t="str">
        <f t="shared" si="268"/>
        <v/>
      </c>
      <c r="AG361" s="331" t="str">
        <f t="shared" si="245"/>
        <v/>
      </c>
      <c r="AH361" s="331" t="str">
        <f t="shared" si="246"/>
        <v/>
      </c>
      <c r="AI361" s="331" t="str">
        <f t="shared" si="247"/>
        <v/>
      </c>
      <c r="AJ361" s="331" t="str">
        <f>'E3 Production de chaleur'!BA248</f>
        <v/>
      </c>
      <c r="AK361" s="331" t="str">
        <f>'E3 Production de chaleur'!BB248</f>
        <v/>
      </c>
      <c r="AL361" s="330" t="s">
        <v>37</v>
      </c>
      <c r="AM361" s="346" t="str">
        <f t="shared" si="248"/>
        <v/>
      </c>
      <c r="AN361" s="346" t="str">
        <f t="shared" si="249"/>
        <v/>
      </c>
      <c r="AO361" s="346" t="str">
        <f t="shared" si="250"/>
        <v/>
      </c>
      <c r="AP361" s="346" t="str">
        <f t="shared" si="251"/>
        <v/>
      </c>
      <c r="AQ361" s="346" t="str">
        <f t="shared" si="252"/>
        <v/>
      </c>
      <c r="AR361" s="399"/>
      <c r="AS361" s="398" t="str">
        <f t="shared" si="269"/>
        <v/>
      </c>
      <c r="AT361" s="398" t="str">
        <f t="shared" si="270"/>
        <v/>
      </c>
      <c r="AU361" s="398" t="str">
        <f t="shared" si="271"/>
        <v/>
      </c>
      <c r="AV361" s="398" t="str">
        <f t="shared" si="272"/>
        <v/>
      </c>
      <c r="AW361" s="398" t="str">
        <f t="shared" si="273"/>
        <v/>
      </c>
      <c r="AX361" s="398" t="str">
        <f t="shared" si="274"/>
        <v/>
      </c>
      <c r="AY361" s="398" t="str">
        <f t="shared" si="275"/>
        <v/>
      </c>
      <c r="AZ361" s="398" t="str">
        <f t="shared" si="276"/>
        <v/>
      </c>
      <c r="BA361" s="399"/>
      <c r="BB361" s="445" t="str">
        <f t="shared" si="277"/>
        <v/>
      </c>
      <c r="BC361" s="445" t="str">
        <f t="shared" si="278"/>
        <v/>
      </c>
      <c r="BD361" s="445" t="str">
        <f t="shared" si="253"/>
        <v/>
      </c>
      <c r="BE361" s="445" t="str">
        <f t="shared" si="254"/>
        <v/>
      </c>
      <c r="BF361" s="445" t="str">
        <f t="shared" si="255"/>
        <v/>
      </c>
      <c r="BG361" s="467" t="str">
        <f>'E3 Production de chaleur'!BD248</f>
        <v/>
      </c>
      <c r="BH361" s="467" t="str">
        <f>'E3 Production de chaleur'!BE248</f>
        <v/>
      </c>
      <c r="BI361" s="399"/>
      <c r="BJ361" s="445" t="str">
        <f t="shared" si="256"/>
        <v/>
      </c>
      <c r="BK361" s="445" t="str">
        <f t="shared" si="257"/>
        <v/>
      </c>
      <c r="BL361" s="445" t="str">
        <f t="shared" si="279"/>
        <v/>
      </c>
      <c r="BM361" s="399"/>
      <c r="BN361" s="445" t="str">
        <f t="shared" si="280"/>
        <v/>
      </c>
      <c r="BO361" s="445">
        <f t="shared" si="258"/>
        <v>0</v>
      </c>
      <c r="BQ361" s="398" t="str">
        <f t="shared" si="259"/>
        <v/>
      </c>
      <c r="BR361" s="398" t="str">
        <f t="shared" si="260"/>
        <v/>
      </c>
      <c r="BS361" s="398" t="str">
        <f t="shared" si="261"/>
        <v/>
      </c>
      <c r="BT361" s="398" t="str">
        <f t="shared" si="262"/>
        <v/>
      </c>
      <c r="BU361" s="398" t="str">
        <f t="shared" si="263"/>
        <v/>
      </c>
      <c r="BV361" s="398" t="str">
        <f t="shared" si="264"/>
        <v/>
      </c>
      <c r="BW361" s="398" t="str">
        <f t="shared" si="265"/>
        <v/>
      </c>
      <c r="BX361" s="40" t="s">
        <v>37</v>
      </c>
      <c r="BY361" s="396">
        <f>'A1 Serres'!BZ19</f>
        <v>0</v>
      </c>
      <c r="BZ361" s="396">
        <f>'A1 Serres'!CA19</f>
        <v>0</v>
      </c>
      <c r="CA361" s="396">
        <f>'A1 Serres'!CB19</f>
        <v>0</v>
      </c>
      <c r="CB361" s="396">
        <f>'A1 Serres'!CC19</f>
        <v>0</v>
      </c>
      <c r="CD361" s="396">
        <f t="shared" si="281"/>
        <v>0</v>
      </c>
      <c r="CE361" s="396" t="str">
        <f t="shared" si="296"/>
        <v/>
      </c>
      <c r="CF361" s="396" t="str">
        <f t="shared" si="282"/>
        <v/>
      </c>
      <c r="CJ361" s="1731"/>
      <c r="CK361" s="398" t="str">
        <f t="shared" si="283"/>
        <v/>
      </c>
      <c r="CL361" s="1726"/>
      <c r="CM361" s="398" t="str">
        <f t="shared" si="284"/>
        <v/>
      </c>
      <c r="CN361" s="44"/>
      <c r="CO361" s="398" t="str">
        <f t="shared" si="285"/>
        <v/>
      </c>
      <c r="CP361" s="1726"/>
      <c r="CQ361" s="398" t="str">
        <f t="shared" si="286"/>
        <v/>
      </c>
      <c r="CR361" s="44"/>
      <c r="CS361" s="398" t="str">
        <f t="shared" si="287"/>
        <v/>
      </c>
      <c r="CT361" s="1726"/>
      <c r="CU361" s="398" t="str">
        <f t="shared" si="288"/>
        <v/>
      </c>
      <c r="CV361" s="44"/>
      <c r="CW361" s="398" t="str">
        <f t="shared" si="289"/>
        <v/>
      </c>
      <c r="CX361" s="1726"/>
      <c r="CY361" s="398" t="str">
        <f t="shared" si="297"/>
        <v/>
      </c>
      <c r="CZ361" s="44"/>
      <c r="DA361" s="398" t="str">
        <f t="shared" si="290"/>
        <v/>
      </c>
      <c r="DB361" s="1726"/>
      <c r="DC361" s="398" t="str">
        <f t="shared" si="291"/>
        <v/>
      </c>
      <c r="DD361" s="44"/>
      <c r="DE361" s="398" t="str">
        <f>IF(F361="","",'E3 Production de chaleur'!AN248)</f>
        <v/>
      </c>
      <c r="DF361" s="1726"/>
      <c r="DG361" s="398" t="str">
        <f t="shared" si="292"/>
        <v/>
      </c>
      <c r="DH361" s="44"/>
      <c r="DI361" s="398" t="str">
        <f>IF(F361="","",'E3 Production de chaleur'!AO248)</f>
        <v/>
      </c>
      <c r="DJ361" s="1726"/>
      <c r="DK361" s="398" t="str">
        <f t="shared" si="293"/>
        <v/>
      </c>
      <c r="DL361" s="44"/>
      <c r="DM361" s="398">
        <f t="shared" si="294"/>
        <v>0</v>
      </c>
      <c r="DN361" s="398">
        <f t="shared" si="295"/>
        <v>0</v>
      </c>
      <c r="DO361" s="1732"/>
    </row>
    <row r="362" spans="6:119" s="40" customFormat="1" hidden="1" outlineLevel="1">
      <c r="F362" s="334" t="str">
        <f t="shared" si="226"/>
        <v/>
      </c>
      <c r="G362" s="335" t="str">
        <f t="shared" si="227"/>
        <v/>
      </c>
      <c r="H362" s="336" t="str">
        <f t="shared" si="228"/>
        <v/>
      </c>
      <c r="I362" s="336" t="str">
        <f t="shared" si="229"/>
        <v/>
      </c>
      <c r="J362" s="337" t="str">
        <f t="shared" si="230"/>
        <v/>
      </c>
      <c r="K362" s="336" t="str">
        <f t="shared" si="231"/>
        <v/>
      </c>
      <c r="L362" s="468" t="str">
        <f t="shared" si="232"/>
        <v/>
      </c>
      <c r="M362" s="339" t="str">
        <f t="shared" si="233"/>
        <v/>
      </c>
      <c r="N362" s="338" t="str">
        <f t="shared" si="234"/>
        <v/>
      </c>
      <c r="O362" s="340" t="str">
        <f t="shared" si="235"/>
        <v/>
      </c>
      <c r="P362" s="329"/>
      <c r="Q362" s="341">
        <f t="shared" si="236"/>
        <v>0</v>
      </c>
      <c r="R362" s="400">
        <f t="shared" si="237"/>
        <v>0</v>
      </c>
      <c r="S362" s="400">
        <f>IF('E3 Production de chaleur'!AL249=0,0,'E3 Production de chaleur'!AL249)</f>
        <v>0</v>
      </c>
      <c r="T362" s="400" t="str">
        <f t="shared" si="298"/>
        <v/>
      </c>
      <c r="U362" s="329"/>
      <c r="V362" s="400" t="str">
        <f t="shared" si="266"/>
        <v/>
      </c>
      <c r="W362" s="400" t="str">
        <f t="shared" si="267"/>
        <v/>
      </c>
      <c r="X362" s="329"/>
      <c r="Y362" s="331" t="str">
        <f t="shared" si="238"/>
        <v/>
      </c>
      <c r="Z362" s="331" t="str">
        <f t="shared" si="239"/>
        <v/>
      </c>
      <c r="AA362" s="331" t="str">
        <f t="shared" si="240"/>
        <v/>
      </c>
      <c r="AB362" s="331" t="str">
        <f t="shared" si="241"/>
        <v/>
      </c>
      <c r="AC362" s="331" t="str">
        <f t="shared" si="242"/>
        <v/>
      </c>
      <c r="AD362" s="330" t="str">
        <f t="shared" si="243"/>
        <v/>
      </c>
      <c r="AE362" s="331" t="str">
        <f t="shared" si="244"/>
        <v/>
      </c>
      <c r="AF362" s="331" t="str">
        <f t="shared" si="268"/>
        <v/>
      </c>
      <c r="AG362" s="331" t="str">
        <f t="shared" si="245"/>
        <v/>
      </c>
      <c r="AH362" s="331" t="str">
        <f t="shared" si="246"/>
        <v/>
      </c>
      <c r="AI362" s="331" t="str">
        <f t="shared" si="247"/>
        <v/>
      </c>
      <c r="AJ362" s="331" t="str">
        <f>'E3 Production de chaleur'!BA249</f>
        <v/>
      </c>
      <c r="AK362" s="331" t="str">
        <f>'E3 Production de chaleur'!BB249</f>
        <v/>
      </c>
      <c r="AL362" s="330" t="s">
        <v>37</v>
      </c>
      <c r="AM362" s="346" t="str">
        <f t="shared" si="248"/>
        <v/>
      </c>
      <c r="AN362" s="346" t="str">
        <f t="shared" si="249"/>
        <v/>
      </c>
      <c r="AO362" s="346" t="str">
        <f t="shared" si="250"/>
        <v/>
      </c>
      <c r="AP362" s="346" t="str">
        <f t="shared" si="251"/>
        <v/>
      </c>
      <c r="AQ362" s="346" t="str">
        <f t="shared" si="252"/>
        <v/>
      </c>
      <c r="AR362" s="399"/>
      <c r="AS362" s="398" t="str">
        <f t="shared" si="269"/>
        <v/>
      </c>
      <c r="AT362" s="398" t="str">
        <f t="shared" si="270"/>
        <v/>
      </c>
      <c r="AU362" s="398" t="str">
        <f t="shared" si="271"/>
        <v/>
      </c>
      <c r="AV362" s="398" t="str">
        <f t="shared" si="272"/>
        <v/>
      </c>
      <c r="AW362" s="398" t="str">
        <f t="shared" si="273"/>
        <v/>
      </c>
      <c r="AX362" s="398" t="str">
        <f t="shared" si="274"/>
        <v/>
      </c>
      <c r="AY362" s="398" t="str">
        <f t="shared" si="275"/>
        <v/>
      </c>
      <c r="AZ362" s="398" t="str">
        <f t="shared" si="276"/>
        <v/>
      </c>
      <c r="BA362" s="399"/>
      <c r="BB362" s="445" t="str">
        <f t="shared" si="277"/>
        <v/>
      </c>
      <c r="BC362" s="445" t="str">
        <f t="shared" si="278"/>
        <v/>
      </c>
      <c r="BD362" s="445" t="str">
        <f t="shared" si="253"/>
        <v/>
      </c>
      <c r="BE362" s="445" t="str">
        <f t="shared" si="254"/>
        <v/>
      </c>
      <c r="BF362" s="445" t="str">
        <f t="shared" si="255"/>
        <v/>
      </c>
      <c r="BG362" s="467" t="str">
        <f>'E3 Production de chaleur'!BD249</f>
        <v/>
      </c>
      <c r="BH362" s="467" t="str">
        <f>'E3 Production de chaleur'!BE249</f>
        <v/>
      </c>
      <c r="BI362" s="399"/>
      <c r="BJ362" s="445" t="str">
        <f t="shared" si="256"/>
        <v/>
      </c>
      <c r="BK362" s="445" t="str">
        <f t="shared" si="257"/>
        <v/>
      </c>
      <c r="BL362" s="445" t="str">
        <f t="shared" si="279"/>
        <v/>
      </c>
      <c r="BM362" s="399"/>
      <c r="BN362" s="445" t="str">
        <f t="shared" si="280"/>
        <v/>
      </c>
      <c r="BO362" s="445">
        <f t="shared" si="258"/>
        <v>0</v>
      </c>
      <c r="BQ362" s="398" t="str">
        <f t="shared" si="259"/>
        <v/>
      </c>
      <c r="BR362" s="398" t="str">
        <f t="shared" si="260"/>
        <v/>
      </c>
      <c r="BS362" s="398" t="str">
        <f t="shared" si="261"/>
        <v/>
      </c>
      <c r="BT362" s="398" t="str">
        <f t="shared" si="262"/>
        <v/>
      </c>
      <c r="BU362" s="398" t="str">
        <f t="shared" si="263"/>
        <v/>
      </c>
      <c r="BV362" s="398" t="str">
        <f t="shared" si="264"/>
        <v/>
      </c>
      <c r="BW362" s="398" t="str">
        <f t="shared" si="265"/>
        <v/>
      </c>
      <c r="BX362" s="40" t="s">
        <v>37</v>
      </c>
      <c r="BY362" s="396">
        <f>'A1 Serres'!BZ20</f>
        <v>0</v>
      </c>
      <c r="BZ362" s="396">
        <f>'A1 Serres'!CA20</f>
        <v>0</v>
      </c>
      <c r="CA362" s="396">
        <f>'A1 Serres'!CB20</f>
        <v>0</v>
      </c>
      <c r="CB362" s="396">
        <f>'A1 Serres'!CC20</f>
        <v>0</v>
      </c>
      <c r="CD362" s="396">
        <f t="shared" si="281"/>
        <v>0</v>
      </c>
      <c r="CE362" s="396" t="str">
        <f t="shared" si="296"/>
        <v/>
      </c>
      <c r="CF362" s="396" t="str">
        <f t="shared" si="282"/>
        <v/>
      </c>
      <c r="CJ362" s="1731"/>
      <c r="CK362" s="398" t="str">
        <f t="shared" si="283"/>
        <v/>
      </c>
      <c r="CL362" s="1726"/>
      <c r="CM362" s="398" t="str">
        <f t="shared" si="284"/>
        <v/>
      </c>
      <c r="CN362" s="44"/>
      <c r="CO362" s="398" t="str">
        <f t="shared" si="285"/>
        <v/>
      </c>
      <c r="CP362" s="1726"/>
      <c r="CQ362" s="398" t="str">
        <f t="shared" si="286"/>
        <v/>
      </c>
      <c r="CR362" s="44"/>
      <c r="CS362" s="398" t="str">
        <f t="shared" si="287"/>
        <v/>
      </c>
      <c r="CT362" s="1726"/>
      <c r="CU362" s="398" t="str">
        <f t="shared" si="288"/>
        <v/>
      </c>
      <c r="CV362" s="44"/>
      <c r="CW362" s="398" t="str">
        <f t="shared" si="289"/>
        <v/>
      </c>
      <c r="CX362" s="1726"/>
      <c r="CY362" s="398" t="str">
        <f t="shared" si="297"/>
        <v/>
      </c>
      <c r="CZ362" s="44"/>
      <c r="DA362" s="398" t="str">
        <f t="shared" si="290"/>
        <v/>
      </c>
      <c r="DB362" s="1726"/>
      <c r="DC362" s="398" t="str">
        <f t="shared" si="291"/>
        <v/>
      </c>
      <c r="DD362" s="44"/>
      <c r="DE362" s="398" t="str">
        <f>IF(F362="","",'E3 Production de chaleur'!AN249)</f>
        <v/>
      </c>
      <c r="DF362" s="1726"/>
      <c r="DG362" s="398" t="str">
        <f t="shared" si="292"/>
        <v/>
      </c>
      <c r="DH362" s="44"/>
      <c r="DI362" s="398" t="str">
        <f>IF(F362="","",'E3 Production de chaleur'!AO249)</f>
        <v/>
      </c>
      <c r="DJ362" s="1726"/>
      <c r="DK362" s="398" t="str">
        <f t="shared" si="293"/>
        <v/>
      </c>
      <c r="DL362" s="44"/>
      <c r="DM362" s="398">
        <f t="shared" si="294"/>
        <v>0</v>
      </c>
      <c r="DN362" s="398">
        <f t="shared" si="295"/>
        <v>0</v>
      </c>
      <c r="DO362" s="1732"/>
    </row>
    <row r="363" spans="6:119" s="40" customFormat="1" hidden="1" outlineLevel="1">
      <c r="F363" s="334" t="str">
        <f t="shared" si="226"/>
        <v/>
      </c>
      <c r="G363" s="335" t="str">
        <f t="shared" si="227"/>
        <v/>
      </c>
      <c r="H363" s="336" t="str">
        <f t="shared" si="228"/>
        <v/>
      </c>
      <c r="I363" s="336" t="str">
        <f t="shared" si="229"/>
        <v/>
      </c>
      <c r="J363" s="337" t="str">
        <f t="shared" si="230"/>
        <v/>
      </c>
      <c r="K363" s="336" t="str">
        <f t="shared" si="231"/>
        <v/>
      </c>
      <c r="L363" s="468" t="str">
        <f t="shared" si="232"/>
        <v/>
      </c>
      <c r="M363" s="339" t="str">
        <f t="shared" si="233"/>
        <v/>
      </c>
      <c r="N363" s="338" t="str">
        <f t="shared" si="234"/>
        <v/>
      </c>
      <c r="O363" s="340" t="str">
        <f t="shared" si="235"/>
        <v/>
      </c>
      <c r="P363" s="329"/>
      <c r="Q363" s="341">
        <f t="shared" si="236"/>
        <v>0</v>
      </c>
      <c r="R363" s="400">
        <f t="shared" si="237"/>
        <v>0</v>
      </c>
      <c r="S363" s="400">
        <f>IF('E3 Production de chaleur'!AL250=0,0,'E3 Production de chaleur'!AL250)</f>
        <v>0</v>
      </c>
      <c r="T363" s="400" t="str">
        <f t="shared" si="298"/>
        <v/>
      </c>
      <c r="U363" s="329"/>
      <c r="V363" s="400" t="str">
        <f t="shared" si="266"/>
        <v/>
      </c>
      <c r="W363" s="400" t="str">
        <f t="shared" si="267"/>
        <v/>
      </c>
      <c r="X363" s="329"/>
      <c r="Y363" s="331" t="str">
        <f t="shared" si="238"/>
        <v/>
      </c>
      <c r="Z363" s="331" t="str">
        <f t="shared" si="239"/>
        <v/>
      </c>
      <c r="AA363" s="331" t="str">
        <f t="shared" si="240"/>
        <v/>
      </c>
      <c r="AB363" s="331" t="str">
        <f t="shared" si="241"/>
        <v/>
      </c>
      <c r="AC363" s="331" t="str">
        <f t="shared" si="242"/>
        <v/>
      </c>
      <c r="AD363" s="330" t="str">
        <f t="shared" si="243"/>
        <v/>
      </c>
      <c r="AE363" s="331" t="str">
        <f t="shared" si="244"/>
        <v/>
      </c>
      <c r="AF363" s="331" t="str">
        <f t="shared" si="268"/>
        <v/>
      </c>
      <c r="AG363" s="331" t="str">
        <f t="shared" si="245"/>
        <v/>
      </c>
      <c r="AH363" s="331" t="str">
        <f t="shared" si="246"/>
        <v/>
      </c>
      <c r="AI363" s="331" t="str">
        <f t="shared" si="247"/>
        <v/>
      </c>
      <c r="AJ363" s="331" t="str">
        <f>'E3 Production de chaleur'!BA250</f>
        <v/>
      </c>
      <c r="AK363" s="331" t="str">
        <f>'E3 Production de chaleur'!BB250</f>
        <v/>
      </c>
      <c r="AL363" s="330" t="s">
        <v>37</v>
      </c>
      <c r="AM363" s="346" t="str">
        <f t="shared" si="248"/>
        <v/>
      </c>
      <c r="AN363" s="346" t="str">
        <f t="shared" si="249"/>
        <v/>
      </c>
      <c r="AO363" s="346" t="str">
        <f t="shared" si="250"/>
        <v/>
      </c>
      <c r="AP363" s="346" t="str">
        <f t="shared" si="251"/>
        <v/>
      </c>
      <c r="AQ363" s="346" t="str">
        <f t="shared" si="252"/>
        <v/>
      </c>
      <c r="AR363" s="399"/>
      <c r="AS363" s="398" t="str">
        <f t="shared" si="269"/>
        <v/>
      </c>
      <c r="AT363" s="398" t="str">
        <f t="shared" si="270"/>
        <v/>
      </c>
      <c r="AU363" s="398" t="str">
        <f t="shared" si="271"/>
        <v/>
      </c>
      <c r="AV363" s="398" t="str">
        <f t="shared" si="272"/>
        <v/>
      </c>
      <c r="AW363" s="398" t="str">
        <f t="shared" si="273"/>
        <v/>
      </c>
      <c r="AX363" s="398" t="str">
        <f t="shared" si="274"/>
        <v/>
      </c>
      <c r="AY363" s="398" t="str">
        <f t="shared" si="275"/>
        <v/>
      </c>
      <c r="AZ363" s="398" t="str">
        <f t="shared" si="276"/>
        <v/>
      </c>
      <c r="BA363" s="399"/>
      <c r="BB363" s="445" t="str">
        <f t="shared" si="277"/>
        <v/>
      </c>
      <c r="BC363" s="445" t="str">
        <f t="shared" si="278"/>
        <v/>
      </c>
      <c r="BD363" s="445" t="str">
        <f t="shared" si="253"/>
        <v/>
      </c>
      <c r="BE363" s="445" t="str">
        <f t="shared" si="254"/>
        <v/>
      </c>
      <c r="BF363" s="445" t="str">
        <f t="shared" si="255"/>
        <v/>
      </c>
      <c r="BG363" s="467" t="str">
        <f>'E3 Production de chaleur'!BD250</f>
        <v/>
      </c>
      <c r="BH363" s="467" t="str">
        <f>'E3 Production de chaleur'!BE250</f>
        <v/>
      </c>
      <c r="BI363" s="399"/>
      <c r="BJ363" s="445" t="str">
        <f t="shared" si="256"/>
        <v/>
      </c>
      <c r="BK363" s="445" t="str">
        <f t="shared" si="257"/>
        <v/>
      </c>
      <c r="BL363" s="445" t="str">
        <f t="shared" si="279"/>
        <v/>
      </c>
      <c r="BM363" s="399"/>
      <c r="BN363" s="445" t="str">
        <f t="shared" si="280"/>
        <v/>
      </c>
      <c r="BO363" s="445">
        <f t="shared" si="258"/>
        <v>0</v>
      </c>
      <c r="BQ363" s="398" t="str">
        <f t="shared" si="259"/>
        <v/>
      </c>
      <c r="BR363" s="398" t="str">
        <f t="shared" si="260"/>
        <v/>
      </c>
      <c r="BS363" s="398" t="str">
        <f t="shared" si="261"/>
        <v/>
      </c>
      <c r="BT363" s="398" t="str">
        <f t="shared" si="262"/>
        <v/>
      </c>
      <c r="BU363" s="398" t="str">
        <f t="shared" si="263"/>
        <v/>
      </c>
      <c r="BV363" s="398" t="str">
        <f t="shared" si="264"/>
        <v/>
      </c>
      <c r="BW363" s="398" t="str">
        <f t="shared" si="265"/>
        <v/>
      </c>
      <c r="BX363" s="40" t="s">
        <v>37</v>
      </c>
      <c r="BY363" s="396">
        <f>'A1 Serres'!BZ21</f>
        <v>0</v>
      </c>
      <c r="BZ363" s="396">
        <f>'A1 Serres'!CA21</f>
        <v>0</v>
      </c>
      <c r="CA363" s="396">
        <f>'A1 Serres'!CB21</f>
        <v>0</v>
      </c>
      <c r="CB363" s="396">
        <f>'A1 Serres'!CC21</f>
        <v>0</v>
      </c>
      <c r="CD363" s="396">
        <f t="shared" si="281"/>
        <v>0</v>
      </c>
      <c r="CE363" s="396" t="str">
        <f t="shared" si="296"/>
        <v/>
      </c>
      <c r="CF363" s="396" t="str">
        <f t="shared" si="282"/>
        <v/>
      </c>
      <c r="CJ363" s="1731"/>
      <c r="CK363" s="398" t="str">
        <f t="shared" si="283"/>
        <v/>
      </c>
      <c r="CL363" s="1726"/>
      <c r="CM363" s="398" t="str">
        <f t="shared" si="284"/>
        <v/>
      </c>
      <c r="CN363" s="44"/>
      <c r="CO363" s="398" t="str">
        <f t="shared" si="285"/>
        <v/>
      </c>
      <c r="CP363" s="1726"/>
      <c r="CQ363" s="398" t="str">
        <f t="shared" si="286"/>
        <v/>
      </c>
      <c r="CR363" s="44"/>
      <c r="CS363" s="398" t="str">
        <f t="shared" si="287"/>
        <v/>
      </c>
      <c r="CT363" s="1726"/>
      <c r="CU363" s="398" t="str">
        <f t="shared" si="288"/>
        <v/>
      </c>
      <c r="CV363" s="44"/>
      <c r="CW363" s="398" t="str">
        <f t="shared" si="289"/>
        <v/>
      </c>
      <c r="CX363" s="1726"/>
      <c r="CY363" s="398" t="str">
        <f t="shared" si="297"/>
        <v/>
      </c>
      <c r="CZ363" s="44"/>
      <c r="DA363" s="398" t="str">
        <f t="shared" si="290"/>
        <v/>
      </c>
      <c r="DB363" s="1726"/>
      <c r="DC363" s="398" t="str">
        <f t="shared" si="291"/>
        <v/>
      </c>
      <c r="DD363" s="44"/>
      <c r="DE363" s="398" t="str">
        <f>IF(F363="","",'E3 Production de chaleur'!AN250)</f>
        <v/>
      </c>
      <c r="DF363" s="1726"/>
      <c r="DG363" s="398" t="str">
        <f t="shared" si="292"/>
        <v/>
      </c>
      <c r="DH363" s="44"/>
      <c r="DI363" s="398" t="str">
        <f>IF(F363="","",'E3 Production de chaleur'!AO250)</f>
        <v/>
      </c>
      <c r="DJ363" s="1726"/>
      <c r="DK363" s="398" t="str">
        <f t="shared" si="293"/>
        <v/>
      </c>
      <c r="DL363" s="44"/>
      <c r="DM363" s="398">
        <f t="shared" si="294"/>
        <v>0</v>
      </c>
      <c r="DN363" s="398">
        <f t="shared" si="295"/>
        <v>0</v>
      </c>
      <c r="DO363" s="1732"/>
    </row>
    <row r="364" spans="6:119" s="40" customFormat="1" hidden="1" outlineLevel="1">
      <c r="F364" s="334" t="str">
        <f t="shared" si="226"/>
        <v/>
      </c>
      <c r="G364" s="335" t="str">
        <f t="shared" si="227"/>
        <v/>
      </c>
      <c r="H364" s="336" t="str">
        <f t="shared" si="228"/>
        <v/>
      </c>
      <c r="I364" s="336" t="str">
        <f t="shared" si="229"/>
        <v/>
      </c>
      <c r="J364" s="337" t="str">
        <f t="shared" si="230"/>
        <v/>
      </c>
      <c r="K364" s="336" t="str">
        <f t="shared" si="231"/>
        <v/>
      </c>
      <c r="L364" s="468" t="str">
        <f t="shared" si="232"/>
        <v/>
      </c>
      <c r="M364" s="339" t="str">
        <f t="shared" si="233"/>
        <v/>
      </c>
      <c r="N364" s="338" t="str">
        <f t="shared" si="234"/>
        <v/>
      </c>
      <c r="O364" s="340" t="str">
        <f t="shared" si="235"/>
        <v/>
      </c>
      <c r="P364" s="329"/>
      <c r="Q364" s="341">
        <f t="shared" si="236"/>
        <v>0</v>
      </c>
      <c r="R364" s="400">
        <f t="shared" si="237"/>
        <v>0</v>
      </c>
      <c r="S364" s="400">
        <f>IF('E3 Production de chaleur'!AL251=0,0,'E3 Production de chaleur'!AL251)</f>
        <v>0</v>
      </c>
      <c r="T364" s="400" t="str">
        <f t="shared" si="298"/>
        <v/>
      </c>
      <c r="U364" s="329"/>
      <c r="V364" s="400" t="str">
        <f t="shared" si="266"/>
        <v/>
      </c>
      <c r="W364" s="400" t="str">
        <f t="shared" si="267"/>
        <v/>
      </c>
      <c r="X364" s="329"/>
      <c r="Y364" s="331" t="str">
        <f t="shared" si="238"/>
        <v/>
      </c>
      <c r="Z364" s="331" t="str">
        <f t="shared" si="239"/>
        <v/>
      </c>
      <c r="AA364" s="331" t="str">
        <f t="shared" si="240"/>
        <v/>
      </c>
      <c r="AB364" s="331" t="str">
        <f t="shared" si="241"/>
        <v/>
      </c>
      <c r="AC364" s="331" t="str">
        <f t="shared" si="242"/>
        <v/>
      </c>
      <c r="AD364" s="330" t="str">
        <f t="shared" si="243"/>
        <v/>
      </c>
      <c r="AE364" s="331" t="str">
        <f t="shared" si="244"/>
        <v/>
      </c>
      <c r="AF364" s="331" t="str">
        <f t="shared" si="268"/>
        <v/>
      </c>
      <c r="AG364" s="331" t="str">
        <f t="shared" si="245"/>
        <v/>
      </c>
      <c r="AH364" s="331" t="str">
        <f t="shared" si="246"/>
        <v/>
      </c>
      <c r="AI364" s="331" t="str">
        <f t="shared" si="247"/>
        <v/>
      </c>
      <c r="AJ364" s="331" t="str">
        <f>'E3 Production de chaleur'!BA251</f>
        <v/>
      </c>
      <c r="AK364" s="331" t="str">
        <f>'E3 Production de chaleur'!BB251</f>
        <v/>
      </c>
      <c r="AL364" s="330" t="s">
        <v>37</v>
      </c>
      <c r="AM364" s="346" t="str">
        <f t="shared" si="248"/>
        <v/>
      </c>
      <c r="AN364" s="346" t="str">
        <f t="shared" si="249"/>
        <v/>
      </c>
      <c r="AO364" s="346" t="str">
        <f t="shared" si="250"/>
        <v/>
      </c>
      <c r="AP364" s="346" t="str">
        <f t="shared" si="251"/>
        <v/>
      </c>
      <c r="AQ364" s="346" t="str">
        <f t="shared" si="252"/>
        <v/>
      </c>
      <c r="AR364" s="399"/>
      <c r="AS364" s="398" t="str">
        <f t="shared" si="269"/>
        <v/>
      </c>
      <c r="AT364" s="398" t="str">
        <f t="shared" si="270"/>
        <v/>
      </c>
      <c r="AU364" s="398" t="str">
        <f t="shared" si="271"/>
        <v/>
      </c>
      <c r="AV364" s="398" t="str">
        <f t="shared" si="272"/>
        <v/>
      </c>
      <c r="AW364" s="398" t="str">
        <f t="shared" si="273"/>
        <v/>
      </c>
      <c r="AX364" s="398" t="str">
        <f t="shared" si="274"/>
        <v/>
      </c>
      <c r="AY364" s="398" t="str">
        <f t="shared" si="275"/>
        <v/>
      </c>
      <c r="AZ364" s="398" t="str">
        <f t="shared" si="276"/>
        <v/>
      </c>
      <c r="BA364" s="399"/>
      <c r="BB364" s="445" t="str">
        <f t="shared" si="277"/>
        <v/>
      </c>
      <c r="BC364" s="445" t="str">
        <f t="shared" si="278"/>
        <v/>
      </c>
      <c r="BD364" s="445" t="str">
        <f t="shared" si="253"/>
        <v/>
      </c>
      <c r="BE364" s="445" t="str">
        <f t="shared" si="254"/>
        <v/>
      </c>
      <c r="BF364" s="445" t="str">
        <f t="shared" si="255"/>
        <v/>
      </c>
      <c r="BG364" s="467" t="str">
        <f>'E3 Production de chaleur'!BD251</f>
        <v/>
      </c>
      <c r="BH364" s="467" t="str">
        <f>'E3 Production de chaleur'!BE251</f>
        <v/>
      </c>
      <c r="BI364" s="399"/>
      <c r="BJ364" s="445" t="str">
        <f t="shared" si="256"/>
        <v/>
      </c>
      <c r="BK364" s="445" t="str">
        <f t="shared" si="257"/>
        <v/>
      </c>
      <c r="BL364" s="445" t="str">
        <f t="shared" si="279"/>
        <v/>
      </c>
      <c r="BM364" s="399"/>
      <c r="BN364" s="445" t="str">
        <f t="shared" si="280"/>
        <v/>
      </c>
      <c r="BO364" s="445">
        <f t="shared" si="258"/>
        <v>0</v>
      </c>
      <c r="BQ364" s="398" t="str">
        <f t="shared" si="259"/>
        <v/>
      </c>
      <c r="BR364" s="398" t="str">
        <f t="shared" si="260"/>
        <v/>
      </c>
      <c r="BS364" s="398" t="str">
        <f t="shared" si="261"/>
        <v/>
      </c>
      <c r="BT364" s="398" t="str">
        <f t="shared" si="262"/>
        <v/>
      </c>
      <c r="BU364" s="398" t="str">
        <f t="shared" si="263"/>
        <v/>
      </c>
      <c r="BV364" s="398" t="str">
        <f t="shared" si="264"/>
        <v/>
      </c>
      <c r="BW364" s="398" t="str">
        <f t="shared" si="265"/>
        <v/>
      </c>
      <c r="BX364" s="40" t="s">
        <v>37</v>
      </c>
      <c r="BY364" s="396">
        <f>'A1 Serres'!BZ22</f>
        <v>0</v>
      </c>
      <c r="BZ364" s="396">
        <f>'A1 Serres'!CA22</f>
        <v>0</v>
      </c>
      <c r="CA364" s="396">
        <f>'A1 Serres'!CB22</f>
        <v>0</v>
      </c>
      <c r="CB364" s="396">
        <f>'A1 Serres'!CC22</f>
        <v>0</v>
      </c>
      <c r="CD364" s="396">
        <f t="shared" si="281"/>
        <v>0</v>
      </c>
      <c r="CE364" s="396" t="str">
        <f t="shared" si="296"/>
        <v/>
      </c>
      <c r="CF364" s="396" t="str">
        <f t="shared" si="282"/>
        <v/>
      </c>
      <c r="CJ364" s="1731"/>
      <c r="CK364" s="398" t="str">
        <f t="shared" si="283"/>
        <v/>
      </c>
      <c r="CL364" s="1726"/>
      <c r="CM364" s="398" t="str">
        <f t="shared" si="284"/>
        <v/>
      </c>
      <c r="CN364" s="44"/>
      <c r="CO364" s="398" t="str">
        <f t="shared" si="285"/>
        <v/>
      </c>
      <c r="CP364" s="1726"/>
      <c r="CQ364" s="398" t="str">
        <f t="shared" si="286"/>
        <v/>
      </c>
      <c r="CR364" s="44"/>
      <c r="CS364" s="398" t="str">
        <f t="shared" si="287"/>
        <v/>
      </c>
      <c r="CT364" s="1726"/>
      <c r="CU364" s="398" t="str">
        <f t="shared" si="288"/>
        <v/>
      </c>
      <c r="CV364" s="44"/>
      <c r="CW364" s="398" t="str">
        <f t="shared" si="289"/>
        <v/>
      </c>
      <c r="CX364" s="1726"/>
      <c r="CY364" s="398" t="str">
        <f t="shared" si="297"/>
        <v/>
      </c>
      <c r="CZ364" s="44"/>
      <c r="DA364" s="398" t="str">
        <f t="shared" si="290"/>
        <v/>
      </c>
      <c r="DB364" s="1726"/>
      <c r="DC364" s="398" t="str">
        <f t="shared" si="291"/>
        <v/>
      </c>
      <c r="DD364" s="44"/>
      <c r="DE364" s="398" t="str">
        <f>IF(F364="","",'E3 Production de chaleur'!AN251)</f>
        <v/>
      </c>
      <c r="DF364" s="1726"/>
      <c r="DG364" s="398" t="str">
        <f t="shared" si="292"/>
        <v/>
      </c>
      <c r="DH364" s="44"/>
      <c r="DI364" s="398" t="str">
        <f>IF(F364="","",'E3 Production de chaleur'!AO251)</f>
        <v/>
      </c>
      <c r="DJ364" s="1726"/>
      <c r="DK364" s="398" t="str">
        <f t="shared" si="293"/>
        <v/>
      </c>
      <c r="DL364" s="44"/>
      <c r="DM364" s="398">
        <f t="shared" si="294"/>
        <v>0</v>
      </c>
      <c r="DN364" s="398">
        <f t="shared" si="295"/>
        <v>0</v>
      </c>
      <c r="DO364" s="1732"/>
    </row>
    <row r="365" spans="6:119" s="40" customFormat="1" hidden="1" outlineLevel="1">
      <c r="F365" s="334" t="str">
        <f t="shared" si="226"/>
        <v/>
      </c>
      <c r="G365" s="335" t="str">
        <f t="shared" si="227"/>
        <v/>
      </c>
      <c r="H365" s="336" t="str">
        <f t="shared" si="228"/>
        <v/>
      </c>
      <c r="I365" s="336" t="str">
        <f t="shared" si="229"/>
        <v/>
      </c>
      <c r="J365" s="337" t="str">
        <f t="shared" si="230"/>
        <v/>
      </c>
      <c r="K365" s="336" t="str">
        <f t="shared" si="231"/>
        <v/>
      </c>
      <c r="L365" s="468" t="str">
        <f t="shared" si="232"/>
        <v/>
      </c>
      <c r="M365" s="339" t="str">
        <f t="shared" si="233"/>
        <v/>
      </c>
      <c r="N365" s="338" t="str">
        <f t="shared" si="234"/>
        <v/>
      </c>
      <c r="O365" s="340" t="str">
        <f t="shared" si="235"/>
        <v/>
      </c>
      <c r="P365" s="329"/>
      <c r="Q365" s="341">
        <f t="shared" si="236"/>
        <v>0</v>
      </c>
      <c r="R365" s="400">
        <f t="shared" si="237"/>
        <v>0</v>
      </c>
      <c r="S365" s="400">
        <f>IF('E3 Production de chaleur'!AL252=0,0,'E3 Production de chaleur'!AL252)</f>
        <v>0</v>
      </c>
      <c r="T365" s="400" t="str">
        <f t="shared" si="298"/>
        <v/>
      </c>
      <c r="U365" s="329"/>
      <c r="V365" s="400" t="str">
        <f t="shared" si="266"/>
        <v/>
      </c>
      <c r="W365" s="400" t="str">
        <f t="shared" si="267"/>
        <v/>
      </c>
      <c r="X365" s="329"/>
      <c r="Y365" s="331" t="str">
        <f t="shared" si="238"/>
        <v/>
      </c>
      <c r="Z365" s="331" t="str">
        <f t="shared" si="239"/>
        <v/>
      </c>
      <c r="AA365" s="331" t="str">
        <f t="shared" si="240"/>
        <v/>
      </c>
      <c r="AB365" s="331" t="str">
        <f t="shared" si="241"/>
        <v/>
      </c>
      <c r="AC365" s="331" t="str">
        <f t="shared" si="242"/>
        <v/>
      </c>
      <c r="AD365" s="330" t="str">
        <f t="shared" si="243"/>
        <v/>
      </c>
      <c r="AE365" s="331" t="str">
        <f t="shared" si="244"/>
        <v/>
      </c>
      <c r="AF365" s="331" t="str">
        <f t="shared" si="268"/>
        <v/>
      </c>
      <c r="AG365" s="331" t="str">
        <f t="shared" si="245"/>
        <v/>
      </c>
      <c r="AH365" s="331" t="str">
        <f t="shared" si="246"/>
        <v/>
      </c>
      <c r="AI365" s="331" t="str">
        <f t="shared" si="247"/>
        <v/>
      </c>
      <c r="AJ365" s="331" t="str">
        <f>'E3 Production de chaleur'!BA252</f>
        <v/>
      </c>
      <c r="AK365" s="331" t="str">
        <f>'E3 Production de chaleur'!BB252</f>
        <v/>
      </c>
      <c r="AL365" s="330" t="s">
        <v>37</v>
      </c>
      <c r="AM365" s="346" t="str">
        <f t="shared" si="248"/>
        <v/>
      </c>
      <c r="AN365" s="346" t="str">
        <f t="shared" si="249"/>
        <v/>
      </c>
      <c r="AO365" s="346" t="str">
        <f t="shared" si="250"/>
        <v/>
      </c>
      <c r="AP365" s="346" t="str">
        <f t="shared" si="251"/>
        <v/>
      </c>
      <c r="AQ365" s="346" t="str">
        <f t="shared" si="252"/>
        <v/>
      </c>
      <c r="AR365" s="399"/>
      <c r="AS365" s="398" t="str">
        <f t="shared" si="269"/>
        <v/>
      </c>
      <c r="AT365" s="398" t="str">
        <f t="shared" si="270"/>
        <v/>
      </c>
      <c r="AU365" s="398" t="str">
        <f t="shared" si="271"/>
        <v/>
      </c>
      <c r="AV365" s="398" t="str">
        <f t="shared" si="272"/>
        <v/>
      </c>
      <c r="AW365" s="398" t="str">
        <f t="shared" si="273"/>
        <v/>
      </c>
      <c r="AX365" s="398" t="str">
        <f t="shared" si="274"/>
        <v/>
      </c>
      <c r="AY365" s="398" t="str">
        <f t="shared" si="275"/>
        <v/>
      </c>
      <c r="AZ365" s="398" t="str">
        <f t="shared" si="276"/>
        <v/>
      </c>
      <c r="BA365" s="399"/>
      <c r="BB365" s="445" t="str">
        <f t="shared" si="277"/>
        <v/>
      </c>
      <c r="BC365" s="445" t="str">
        <f t="shared" si="278"/>
        <v/>
      </c>
      <c r="BD365" s="445" t="str">
        <f t="shared" si="253"/>
        <v/>
      </c>
      <c r="BE365" s="445" t="str">
        <f t="shared" si="254"/>
        <v/>
      </c>
      <c r="BF365" s="445" t="str">
        <f t="shared" si="255"/>
        <v/>
      </c>
      <c r="BG365" s="467" t="str">
        <f>'E3 Production de chaleur'!BD252</f>
        <v/>
      </c>
      <c r="BH365" s="467" t="str">
        <f>'E3 Production de chaleur'!BE252</f>
        <v/>
      </c>
      <c r="BI365" s="399"/>
      <c r="BJ365" s="445" t="str">
        <f t="shared" si="256"/>
        <v/>
      </c>
      <c r="BK365" s="445" t="str">
        <f t="shared" si="257"/>
        <v/>
      </c>
      <c r="BL365" s="445" t="str">
        <f t="shared" si="279"/>
        <v/>
      </c>
      <c r="BM365" s="399"/>
      <c r="BN365" s="445" t="str">
        <f t="shared" si="280"/>
        <v/>
      </c>
      <c r="BO365" s="445">
        <f t="shared" si="258"/>
        <v>0</v>
      </c>
      <c r="BQ365" s="398" t="str">
        <f t="shared" si="259"/>
        <v/>
      </c>
      <c r="BR365" s="398" t="str">
        <f t="shared" si="260"/>
        <v/>
      </c>
      <c r="BS365" s="398" t="str">
        <f t="shared" si="261"/>
        <v/>
      </c>
      <c r="BT365" s="398" t="str">
        <f t="shared" si="262"/>
        <v/>
      </c>
      <c r="BU365" s="398" t="str">
        <f t="shared" si="263"/>
        <v/>
      </c>
      <c r="BV365" s="398" t="str">
        <f t="shared" si="264"/>
        <v/>
      </c>
      <c r="BW365" s="398" t="str">
        <f t="shared" si="265"/>
        <v/>
      </c>
      <c r="BX365" s="40" t="s">
        <v>37</v>
      </c>
      <c r="BY365" s="396">
        <f>'A1 Serres'!BZ23</f>
        <v>0</v>
      </c>
      <c r="BZ365" s="396">
        <f>'A1 Serres'!CA23</f>
        <v>0</v>
      </c>
      <c r="CA365" s="396">
        <f>'A1 Serres'!CB23</f>
        <v>0</v>
      </c>
      <c r="CB365" s="396">
        <f>'A1 Serres'!CC23</f>
        <v>0</v>
      </c>
      <c r="CD365" s="396">
        <f t="shared" si="281"/>
        <v>0</v>
      </c>
      <c r="CE365" s="396" t="str">
        <f t="shared" si="296"/>
        <v/>
      </c>
      <c r="CF365" s="396" t="str">
        <f t="shared" si="282"/>
        <v/>
      </c>
      <c r="CJ365" s="1731"/>
      <c r="CK365" s="398" t="str">
        <f t="shared" si="283"/>
        <v/>
      </c>
      <c r="CL365" s="1726"/>
      <c r="CM365" s="398" t="str">
        <f t="shared" si="284"/>
        <v/>
      </c>
      <c r="CN365" s="44"/>
      <c r="CO365" s="398" t="str">
        <f t="shared" si="285"/>
        <v/>
      </c>
      <c r="CP365" s="1726"/>
      <c r="CQ365" s="398" t="str">
        <f t="shared" si="286"/>
        <v/>
      </c>
      <c r="CR365" s="44"/>
      <c r="CS365" s="398" t="str">
        <f t="shared" si="287"/>
        <v/>
      </c>
      <c r="CT365" s="1726"/>
      <c r="CU365" s="398" t="str">
        <f t="shared" si="288"/>
        <v/>
      </c>
      <c r="CV365" s="44"/>
      <c r="CW365" s="398" t="str">
        <f t="shared" si="289"/>
        <v/>
      </c>
      <c r="CX365" s="1726"/>
      <c r="CY365" s="398" t="str">
        <f t="shared" si="297"/>
        <v/>
      </c>
      <c r="CZ365" s="44"/>
      <c r="DA365" s="398" t="str">
        <f t="shared" si="290"/>
        <v/>
      </c>
      <c r="DB365" s="1726"/>
      <c r="DC365" s="398" t="str">
        <f t="shared" si="291"/>
        <v/>
      </c>
      <c r="DD365" s="44"/>
      <c r="DE365" s="398" t="str">
        <f>IF(F365="","",'E3 Production de chaleur'!AN252)</f>
        <v/>
      </c>
      <c r="DF365" s="1726"/>
      <c r="DG365" s="398" t="str">
        <f t="shared" si="292"/>
        <v/>
      </c>
      <c r="DH365" s="44"/>
      <c r="DI365" s="398" t="str">
        <f>IF(F365="","",'E3 Production de chaleur'!AO252)</f>
        <v/>
      </c>
      <c r="DJ365" s="1726"/>
      <c r="DK365" s="398" t="str">
        <f t="shared" si="293"/>
        <v/>
      </c>
      <c r="DL365" s="44"/>
      <c r="DM365" s="398">
        <f t="shared" si="294"/>
        <v>0</v>
      </c>
      <c r="DN365" s="398">
        <f t="shared" si="295"/>
        <v>0</v>
      </c>
      <c r="DO365" s="1732"/>
    </row>
    <row r="366" spans="6:119" s="40" customFormat="1" hidden="1" outlineLevel="1">
      <c r="F366" s="334" t="str">
        <f t="shared" si="226"/>
        <v/>
      </c>
      <c r="G366" s="335" t="str">
        <f t="shared" si="227"/>
        <v/>
      </c>
      <c r="H366" s="336" t="str">
        <f t="shared" si="228"/>
        <v/>
      </c>
      <c r="I366" s="336" t="str">
        <f t="shared" si="229"/>
        <v/>
      </c>
      <c r="J366" s="337" t="str">
        <f t="shared" si="230"/>
        <v/>
      </c>
      <c r="K366" s="336" t="str">
        <f t="shared" si="231"/>
        <v/>
      </c>
      <c r="L366" s="468" t="str">
        <f t="shared" si="232"/>
        <v/>
      </c>
      <c r="M366" s="339" t="str">
        <f t="shared" si="233"/>
        <v/>
      </c>
      <c r="N366" s="338" t="str">
        <f t="shared" si="234"/>
        <v/>
      </c>
      <c r="O366" s="340" t="str">
        <f t="shared" si="235"/>
        <v/>
      </c>
      <c r="P366" s="329"/>
      <c r="Q366" s="341">
        <f t="shared" si="236"/>
        <v>0</v>
      </c>
      <c r="R366" s="400">
        <f t="shared" si="237"/>
        <v>0</v>
      </c>
      <c r="S366" s="400">
        <f>IF('E3 Production de chaleur'!AL253=0,0,'E3 Production de chaleur'!AL253)</f>
        <v>0</v>
      </c>
      <c r="T366" s="400" t="str">
        <f t="shared" si="298"/>
        <v/>
      </c>
      <c r="U366" s="329"/>
      <c r="V366" s="400" t="str">
        <f t="shared" si="266"/>
        <v/>
      </c>
      <c r="W366" s="400" t="str">
        <f t="shared" si="267"/>
        <v/>
      </c>
      <c r="X366" s="329"/>
      <c r="Y366" s="331" t="str">
        <f t="shared" si="238"/>
        <v/>
      </c>
      <c r="Z366" s="331" t="str">
        <f t="shared" si="239"/>
        <v/>
      </c>
      <c r="AA366" s="331" t="str">
        <f t="shared" si="240"/>
        <v/>
      </c>
      <c r="AB366" s="331" t="str">
        <f t="shared" si="241"/>
        <v/>
      </c>
      <c r="AC366" s="331" t="str">
        <f t="shared" si="242"/>
        <v/>
      </c>
      <c r="AD366" s="330" t="str">
        <f t="shared" si="243"/>
        <v/>
      </c>
      <c r="AE366" s="331" t="str">
        <f t="shared" si="244"/>
        <v/>
      </c>
      <c r="AF366" s="331" t="str">
        <f t="shared" si="268"/>
        <v/>
      </c>
      <c r="AG366" s="331" t="str">
        <f t="shared" si="245"/>
        <v/>
      </c>
      <c r="AH366" s="331" t="str">
        <f t="shared" si="246"/>
        <v/>
      </c>
      <c r="AI366" s="331" t="str">
        <f t="shared" si="247"/>
        <v/>
      </c>
      <c r="AJ366" s="331" t="str">
        <f>'E3 Production de chaleur'!BA253</f>
        <v/>
      </c>
      <c r="AK366" s="331" t="str">
        <f>'E3 Production de chaleur'!BB253</f>
        <v/>
      </c>
      <c r="AL366" s="330" t="s">
        <v>37</v>
      </c>
      <c r="AM366" s="346" t="str">
        <f t="shared" si="248"/>
        <v/>
      </c>
      <c r="AN366" s="346" t="str">
        <f t="shared" si="249"/>
        <v/>
      </c>
      <c r="AO366" s="346" t="str">
        <f t="shared" si="250"/>
        <v/>
      </c>
      <c r="AP366" s="346" t="str">
        <f t="shared" si="251"/>
        <v/>
      </c>
      <c r="AQ366" s="346" t="str">
        <f t="shared" si="252"/>
        <v/>
      </c>
      <c r="AR366" s="399"/>
      <c r="AS366" s="398" t="str">
        <f t="shared" si="269"/>
        <v/>
      </c>
      <c r="AT366" s="398" t="str">
        <f t="shared" si="270"/>
        <v/>
      </c>
      <c r="AU366" s="398" t="str">
        <f t="shared" si="271"/>
        <v/>
      </c>
      <c r="AV366" s="398" t="str">
        <f t="shared" si="272"/>
        <v/>
      </c>
      <c r="AW366" s="398" t="str">
        <f t="shared" si="273"/>
        <v/>
      </c>
      <c r="AX366" s="398" t="str">
        <f t="shared" si="274"/>
        <v/>
      </c>
      <c r="AY366" s="398" t="str">
        <f t="shared" si="275"/>
        <v/>
      </c>
      <c r="AZ366" s="398" t="str">
        <f t="shared" si="276"/>
        <v/>
      </c>
      <c r="BA366" s="399"/>
      <c r="BB366" s="445" t="str">
        <f t="shared" si="277"/>
        <v/>
      </c>
      <c r="BC366" s="445" t="str">
        <f t="shared" si="278"/>
        <v/>
      </c>
      <c r="BD366" s="445" t="str">
        <f t="shared" si="253"/>
        <v/>
      </c>
      <c r="BE366" s="445" t="str">
        <f t="shared" si="254"/>
        <v/>
      </c>
      <c r="BF366" s="445" t="str">
        <f t="shared" si="255"/>
        <v/>
      </c>
      <c r="BG366" s="467" t="str">
        <f>'E3 Production de chaleur'!BD253</f>
        <v/>
      </c>
      <c r="BH366" s="467" t="str">
        <f>'E3 Production de chaleur'!BE253</f>
        <v/>
      </c>
      <c r="BI366" s="399"/>
      <c r="BJ366" s="445" t="str">
        <f t="shared" si="256"/>
        <v/>
      </c>
      <c r="BK366" s="445" t="str">
        <f t="shared" si="257"/>
        <v/>
      </c>
      <c r="BL366" s="445" t="str">
        <f t="shared" si="279"/>
        <v/>
      </c>
      <c r="BM366" s="399"/>
      <c r="BN366" s="445" t="str">
        <f t="shared" si="280"/>
        <v/>
      </c>
      <c r="BO366" s="445">
        <f t="shared" si="258"/>
        <v>0</v>
      </c>
      <c r="BQ366" s="398" t="str">
        <f t="shared" si="259"/>
        <v/>
      </c>
      <c r="BR366" s="398" t="str">
        <f t="shared" si="260"/>
        <v/>
      </c>
      <c r="BS366" s="398" t="str">
        <f t="shared" si="261"/>
        <v/>
      </c>
      <c r="BT366" s="398" t="str">
        <f t="shared" si="262"/>
        <v/>
      </c>
      <c r="BU366" s="398" t="str">
        <f t="shared" si="263"/>
        <v/>
      </c>
      <c r="BV366" s="398" t="str">
        <f t="shared" si="264"/>
        <v/>
      </c>
      <c r="BW366" s="398" t="str">
        <f t="shared" si="265"/>
        <v/>
      </c>
      <c r="BX366" s="40" t="s">
        <v>37</v>
      </c>
      <c r="BY366" s="396">
        <f>'A1 Serres'!BZ24</f>
        <v>0</v>
      </c>
      <c r="BZ366" s="396">
        <f>'A1 Serres'!CA24</f>
        <v>0</v>
      </c>
      <c r="CA366" s="396">
        <f>'A1 Serres'!CB24</f>
        <v>0</v>
      </c>
      <c r="CB366" s="396">
        <f>'A1 Serres'!CC24</f>
        <v>0</v>
      </c>
      <c r="CD366" s="396">
        <f t="shared" si="281"/>
        <v>0</v>
      </c>
      <c r="CE366" s="396" t="str">
        <f t="shared" si="296"/>
        <v/>
      </c>
      <c r="CF366" s="396" t="str">
        <f t="shared" si="282"/>
        <v/>
      </c>
      <c r="CJ366" s="1731"/>
      <c r="CK366" s="398" t="str">
        <f t="shared" si="283"/>
        <v/>
      </c>
      <c r="CL366" s="1726"/>
      <c r="CM366" s="398" t="str">
        <f t="shared" si="284"/>
        <v/>
      </c>
      <c r="CN366" s="44"/>
      <c r="CO366" s="398" t="str">
        <f t="shared" si="285"/>
        <v/>
      </c>
      <c r="CP366" s="1726"/>
      <c r="CQ366" s="398" t="str">
        <f t="shared" si="286"/>
        <v/>
      </c>
      <c r="CR366" s="44"/>
      <c r="CS366" s="398" t="str">
        <f t="shared" si="287"/>
        <v/>
      </c>
      <c r="CT366" s="1726"/>
      <c r="CU366" s="398" t="str">
        <f t="shared" si="288"/>
        <v/>
      </c>
      <c r="CV366" s="44"/>
      <c r="CW366" s="398" t="str">
        <f t="shared" si="289"/>
        <v/>
      </c>
      <c r="CX366" s="1726"/>
      <c r="CY366" s="398" t="str">
        <f t="shared" si="297"/>
        <v/>
      </c>
      <c r="CZ366" s="44"/>
      <c r="DA366" s="398" t="str">
        <f t="shared" si="290"/>
        <v/>
      </c>
      <c r="DB366" s="1726"/>
      <c r="DC366" s="398" t="str">
        <f t="shared" si="291"/>
        <v/>
      </c>
      <c r="DD366" s="44"/>
      <c r="DE366" s="398" t="str">
        <f>IF(F366="","",'E3 Production de chaleur'!AN253)</f>
        <v/>
      </c>
      <c r="DF366" s="1726"/>
      <c r="DG366" s="398" t="str">
        <f t="shared" si="292"/>
        <v/>
      </c>
      <c r="DH366" s="44"/>
      <c r="DI366" s="398" t="str">
        <f>IF(F366="","",'E3 Production de chaleur'!AO253)</f>
        <v/>
      </c>
      <c r="DJ366" s="1726"/>
      <c r="DK366" s="398" t="str">
        <f t="shared" si="293"/>
        <v/>
      </c>
      <c r="DL366" s="44"/>
      <c r="DM366" s="398">
        <f t="shared" si="294"/>
        <v>0</v>
      </c>
      <c r="DN366" s="398">
        <f t="shared" si="295"/>
        <v>0</v>
      </c>
      <c r="DO366" s="1732"/>
    </row>
    <row r="367" spans="6:119" s="40" customFormat="1" hidden="1" outlineLevel="1">
      <c r="F367" s="334" t="str">
        <f t="shared" si="226"/>
        <v/>
      </c>
      <c r="G367" s="335" t="str">
        <f t="shared" si="227"/>
        <v/>
      </c>
      <c r="H367" s="336" t="str">
        <f t="shared" si="228"/>
        <v/>
      </c>
      <c r="I367" s="336" t="str">
        <f t="shared" si="229"/>
        <v/>
      </c>
      <c r="J367" s="337" t="str">
        <f t="shared" si="230"/>
        <v/>
      </c>
      <c r="K367" s="336" t="str">
        <f t="shared" si="231"/>
        <v/>
      </c>
      <c r="L367" s="468" t="str">
        <f t="shared" si="232"/>
        <v/>
      </c>
      <c r="M367" s="339" t="str">
        <f t="shared" si="233"/>
        <v/>
      </c>
      <c r="N367" s="338" t="str">
        <f t="shared" si="234"/>
        <v/>
      </c>
      <c r="O367" s="340" t="str">
        <f t="shared" si="235"/>
        <v/>
      </c>
      <c r="P367" s="329"/>
      <c r="Q367" s="341">
        <f t="shared" si="236"/>
        <v>0</v>
      </c>
      <c r="R367" s="400">
        <f t="shared" si="237"/>
        <v>0</v>
      </c>
      <c r="S367" s="400">
        <f>IF('E3 Production de chaleur'!AL254=0,0,'E3 Production de chaleur'!AL254)</f>
        <v>0</v>
      </c>
      <c r="T367" s="400" t="str">
        <f t="shared" si="298"/>
        <v/>
      </c>
      <c r="U367" s="329"/>
      <c r="V367" s="400" t="str">
        <f t="shared" si="266"/>
        <v/>
      </c>
      <c r="W367" s="400" t="str">
        <f t="shared" si="267"/>
        <v/>
      </c>
      <c r="X367" s="329"/>
      <c r="Y367" s="331" t="str">
        <f t="shared" si="238"/>
        <v/>
      </c>
      <c r="Z367" s="331" t="str">
        <f t="shared" si="239"/>
        <v/>
      </c>
      <c r="AA367" s="331" t="str">
        <f t="shared" si="240"/>
        <v/>
      </c>
      <c r="AB367" s="331" t="str">
        <f t="shared" si="241"/>
        <v/>
      </c>
      <c r="AC367" s="331" t="str">
        <f t="shared" si="242"/>
        <v/>
      </c>
      <c r="AD367" s="330" t="str">
        <f t="shared" si="243"/>
        <v/>
      </c>
      <c r="AE367" s="331" t="str">
        <f t="shared" si="244"/>
        <v/>
      </c>
      <c r="AF367" s="331" t="str">
        <f t="shared" si="268"/>
        <v/>
      </c>
      <c r="AG367" s="331" t="str">
        <f t="shared" si="245"/>
        <v/>
      </c>
      <c r="AH367" s="331" t="str">
        <f t="shared" si="246"/>
        <v/>
      </c>
      <c r="AI367" s="331" t="str">
        <f t="shared" si="247"/>
        <v/>
      </c>
      <c r="AJ367" s="331" t="str">
        <f>'E3 Production de chaleur'!BA254</f>
        <v/>
      </c>
      <c r="AK367" s="331" t="str">
        <f>'E3 Production de chaleur'!BB254</f>
        <v/>
      </c>
      <c r="AL367" s="330" t="s">
        <v>37</v>
      </c>
      <c r="AM367" s="346" t="str">
        <f t="shared" si="248"/>
        <v/>
      </c>
      <c r="AN367" s="346" t="str">
        <f t="shared" si="249"/>
        <v/>
      </c>
      <c r="AO367" s="346" t="str">
        <f t="shared" si="250"/>
        <v/>
      </c>
      <c r="AP367" s="346" t="str">
        <f t="shared" si="251"/>
        <v/>
      </c>
      <c r="AQ367" s="346" t="str">
        <f t="shared" si="252"/>
        <v/>
      </c>
      <c r="AR367" s="399"/>
      <c r="AS367" s="398" t="str">
        <f t="shared" si="269"/>
        <v/>
      </c>
      <c r="AT367" s="398" t="str">
        <f t="shared" si="270"/>
        <v/>
      </c>
      <c r="AU367" s="398" t="str">
        <f t="shared" si="271"/>
        <v/>
      </c>
      <c r="AV367" s="398" t="str">
        <f t="shared" si="272"/>
        <v/>
      </c>
      <c r="AW367" s="398" t="str">
        <f t="shared" si="273"/>
        <v/>
      </c>
      <c r="AX367" s="398" t="str">
        <f t="shared" si="274"/>
        <v/>
      </c>
      <c r="AY367" s="398" t="str">
        <f t="shared" si="275"/>
        <v/>
      </c>
      <c r="AZ367" s="398" t="str">
        <f t="shared" si="276"/>
        <v/>
      </c>
      <c r="BA367" s="399"/>
      <c r="BB367" s="445" t="str">
        <f t="shared" si="277"/>
        <v/>
      </c>
      <c r="BC367" s="445" t="str">
        <f t="shared" si="278"/>
        <v/>
      </c>
      <c r="BD367" s="445" t="str">
        <f t="shared" si="253"/>
        <v/>
      </c>
      <c r="BE367" s="445" t="str">
        <f t="shared" si="254"/>
        <v/>
      </c>
      <c r="BF367" s="445" t="str">
        <f t="shared" si="255"/>
        <v/>
      </c>
      <c r="BG367" s="467" t="str">
        <f>'E3 Production de chaleur'!BD254</f>
        <v/>
      </c>
      <c r="BH367" s="467" t="str">
        <f>'E3 Production de chaleur'!BE254</f>
        <v/>
      </c>
      <c r="BI367" s="399"/>
      <c r="BJ367" s="445" t="str">
        <f t="shared" si="256"/>
        <v/>
      </c>
      <c r="BK367" s="445" t="str">
        <f t="shared" si="257"/>
        <v/>
      </c>
      <c r="BL367" s="445" t="str">
        <f t="shared" si="279"/>
        <v/>
      </c>
      <c r="BM367" s="399"/>
      <c r="BN367" s="445" t="str">
        <f t="shared" si="280"/>
        <v/>
      </c>
      <c r="BO367" s="445">
        <f t="shared" si="258"/>
        <v>0</v>
      </c>
      <c r="BQ367" s="398" t="str">
        <f t="shared" si="259"/>
        <v/>
      </c>
      <c r="BR367" s="398" t="str">
        <f t="shared" si="260"/>
        <v/>
      </c>
      <c r="BS367" s="398" t="str">
        <f t="shared" si="261"/>
        <v/>
      </c>
      <c r="BT367" s="398" t="str">
        <f t="shared" si="262"/>
        <v/>
      </c>
      <c r="BU367" s="398" t="str">
        <f t="shared" si="263"/>
        <v/>
      </c>
      <c r="BV367" s="398" t="str">
        <f t="shared" si="264"/>
        <v/>
      </c>
      <c r="BW367" s="398" t="str">
        <f t="shared" si="265"/>
        <v/>
      </c>
      <c r="BX367" s="40" t="s">
        <v>37</v>
      </c>
      <c r="BY367" s="396">
        <f>'A1 Serres'!BZ25</f>
        <v>0</v>
      </c>
      <c r="BZ367" s="396">
        <f>'A1 Serres'!CA25</f>
        <v>0</v>
      </c>
      <c r="CA367" s="396">
        <f>'A1 Serres'!CB25</f>
        <v>0</v>
      </c>
      <c r="CB367" s="396">
        <f>'A1 Serres'!CC25</f>
        <v>0</v>
      </c>
      <c r="CD367" s="396">
        <f t="shared" si="281"/>
        <v>0</v>
      </c>
      <c r="CE367" s="396" t="str">
        <f t="shared" si="296"/>
        <v/>
      </c>
      <c r="CF367" s="396" t="str">
        <f t="shared" si="282"/>
        <v/>
      </c>
      <c r="CJ367" s="1731"/>
      <c r="CK367" s="398" t="str">
        <f t="shared" si="283"/>
        <v/>
      </c>
      <c r="CL367" s="1726"/>
      <c r="CM367" s="398" t="str">
        <f t="shared" si="284"/>
        <v/>
      </c>
      <c r="CN367" s="44"/>
      <c r="CO367" s="398" t="str">
        <f t="shared" si="285"/>
        <v/>
      </c>
      <c r="CP367" s="1726"/>
      <c r="CQ367" s="398" t="str">
        <f t="shared" si="286"/>
        <v/>
      </c>
      <c r="CR367" s="44"/>
      <c r="CS367" s="398" t="str">
        <f t="shared" si="287"/>
        <v/>
      </c>
      <c r="CT367" s="1726"/>
      <c r="CU367" s="398" t="str">
        <f t="shared" si="288"/>
        <v/>
      </c>
      <c r="CV367" s="44"/>
      <c r="CW367" s="398" t="str">
        <f t="shared" si="289"/>
        <v/>
      </c>
      <c r="CX367" s="1726"/>
      <c r="CY367" s="398" t="str">
        <f t="shared" si="297"/>
        <v/>
      </c>
      <c r="CZ367" s="44"/>
      <c r="DA367" s="398" t="str">
        <f t="shared" si="290"/>
        <v/>
      </c>
      <c r="DB367" s="1726"/>
      <c r="DC367" s="398" t="str">
        <f t="shared" si="291"/>
        <v/>
      </c>
      <c r="DD367" s="44"/>
      <c r="DE367" s="398" t="str">
        <f>IF(F367="","",'E3 Production de chaleur'!AN254)</f>
        <v/>
      </c>
      <c r="DF367" s="1726"/>
      <c r="DG367" s="398" t="str">
        <f t="shared" si="292"/>
        <v/>
      </c>
      <c r="DH367" s="44"/>
      <c r="DI367" s="398" t="str">
        <f>IF(F367="","",'E3 Production de chaleur'!AO254)</f>
        <v/>
      </c>
      <c r="DJ367" s="1726"/>
      <c r="DK367" s="398" t="str">
        <f t="shared" si="293"/>
        <v/>
      </c>
      <c r="DL367" s="44"/>
      <c r="DM367" s="398">
        <f t="shared" si="294"/>
        <v>0</v>
      </c>
      <c r="DN367" s="398">
        <f t="shared" si="295"/>
        <v>0</v>
      </c>
      <c r="DO367" s="1732"/>
    </row>
    <row r="368" spans="6:119" s="40" customFormat="1" hidden="1" outlineLevel="1">
      <c r="F368" s="334" t="str">
        <f t="shared" si="226"/>
        <v/>
      </c>
      <c r="G368" s="335" t="str">
        <f t="shared" si="227"/>
        <v/>
      </c>
      <c r="H368" s="336" t="str">
        <f t="shared" si="228"/>
        <v/>
      </c>
      <c r="I368" s="336" t="str">
        <f t="shared" si="229"/>
        <v/>
      </c>
      <c r="J368" s="337" t="str">
        <f t="shared" si="230"/>
        <v/>
      </c>
      <c r="K368" s="336" t="str">
        <f t="shared" si="231"/>
        <v/>
      </c>
      <c r="L368" s="468" t="str">
        <f t="shared" si="232"/>
        <v/>
      </c>
      <c r="M368" s="339" t="str">
        <f t="shared" si="233"/>
        <v/>
      </c>
      <c r="N368" s="338" t="str">
        <f t="shared" si="234"/>
        <v/>
      </c>
      <c r="O368" s="340" t="str">
        <f t="shared" si="235"/>
        <v/>
      </c>
      <c r="P368" s="329"/>
      <c r="Q368" s="341">
        <f t="shared" si="236"/>
        <v>0</v>
      </c>
      <c r="R368" s="400">
        <f t="shared" si="237"/>
        <v>0</v>
      </c>
      <c r="S368" s="400">
        <f>IF('E3 Production de chaleur'!AL255=0,0,'E3 Production de chaleur'!AL255)</f>
        <v>0</v>
      </c>
      <c r="T368" s="400" t="str">
        <f t="shared" si="298"/>
        <v/>
      </c>
      <c r="U368" s="329"/>
      <c r="V368" s="400" t="str">
        <f t="shared" si="266"/>
        <v/>
      </c>
      <c r="W368" s="400" t="str">
        <f t="shared" si="267"/>
        <v/>
      </c>
      <c r="X368" s="329"/>
      <c r="Y368" s="331" t="str">
        <f t="shared" si="238"/>
        <v/>
      </c>
      <c r="Z368" s="331" t="str">
        <f t="shared" si="239"/>
        <v/>
      </c>
      <c r="AA368" s="331" t="str">
        <f t="shared" si="240"/>
        <v/>
      </c>
      <c r="AB368" s="331" t="str">
        <f t="shared" si="241"/>
        <v/>
      </c>
      <c r="AC368" s="331" t="str">
        <f t="shared" si="242"/>
        <v/>
      </c>
      <c r="AD368" s="330" t="str">
        <f t="shared" si="243"/>
        <v/>
      </c>
      <c r="AE368" s="331" t="str">
        <f t="shared" si="244"/>
        <v/>
      </c>
      <c r="AF368" s="331" t="str">
        <f t="shared" si="268"/>
        <v/>
      </c>
      <c r="AG368" s="331" t="str">
        <f t="shared" si="245"/>
        <v/>
      </c>
      <c r="AH368" s="331" t="str">
        <f t="shared" si="246"/>
        <v/>
      </c>
      <c r="AI368" s="331" t="str">
        <f t="shared" si="247"/>
        <v/>
      </c>
      <c r="AJ368" s="331" t="str">
        <f>'E3 Production de chaleur'!BA255</f>
        <v/>
      </c>
      <c r="AK368" s="331" t="str">
        <f>'E3 Production de chaleur'!BB255</f>
        <v/>
      </c>
      <c r="AL368" s="330" t="s">
        <v>37</v>
      </c>
      <c r="AM368" s="346" t="str">
        <f t="shared" si="248"/>
        <v/>
      </c>
      <c r="AN368" s="346" t="str">
        <f t="shared" si="249"/>
        <v/>
      </c>
      <c r="AO368" s="346" t="str">
        <f t="shared" si="250"/>
        <v/>
      </c>
      <c r="AP368" s="346" t="str">
        <f t="shared" si="251"/>
        <v/>
      </c>
      <c r="AQ368" s="346" t="str">
        <f t="shared" si="252"/>
        <v/>
      </c>
      <c r="AR368" s="399"/>
      <c r="AS368" s="398" t="str">
        <f t="shared" si="269"/>
        <v/>
      </c>
      <c r="AT368" s="398" t="str">
        <f t="shared" si="270"/>
        <v/>
      </c>
      <c r="AU368" s="398" t="str">
        <f t="shared" si="271"/>
        <v/>
      </c>
      <c r="AV368" s="398" t="str">
        <f t="shared" si="272"/>
        <v/>
      </c>
      <c r="AW368" s="398" t="str">
        <f t="shared" si="273"/>
        <v/>
      </c>
      <c r="AX368" s="398" t="str">
        <f t="shared" si="274"/>
        <v/>
      </c>
      <c r="AY368" s="398" t="str">
        <f t="shared" si="275"/>
        <v/>
      </c>
      <c r="AZ368" s="398" t="str">
        <f t="shared" si="276"/>
        <v/>
      </c>
      <c r="BA368" s="399"/>
      <c r="BB368" s="445" t="str">
        <f t="shared" si="277"/>
        <v/>
      </c>
      <c r="BC368" s="445" t="str">
        <f t="shared" si="278"/>
        <v/>
      </c>
      <c r="BD368" s="445" t="str">
        <f t="shared" si="253"/>
        <v/>
      </c>
      <c r="BE368" s="445" t="str">
        <f t="shared" si="254"/>
        <v/>
      </c>
      <c r="BF368" s="445" t="str">
        <f t="shared" si="255"/>
        <v/>
      </c>
      <c r="BG368" s="467" t="str">
        <f>'E3 Production de chaleur'!BD255</f>
        <v/>
      </c>
      <c r="BH368" s="467" t="str">
        <f>'E3 Production de chaleur'!BE255</f>
        <v/>
      </c>
      <c r="BI368" s="399"/>
      <c r="BJ368" s="445" t="str">
        <f t="shared" si="256"/>
        <v/>
      </c>
      <c r="BK368" s="445" t="str">
        <f t="shared" si="257"/>
        <v/>
      </c>
      <c r="BL368" s="445" t="str">
        <f t="shared" si="279"/>
        <v/>
      </c>
      <c r="BM368" s="399"/>
      <c r="BN368" s="445" t="str">
        <f t="shared" si="280"/>
        <v/>
      </c>
      <c r="BO368" s="445">
        <f t="shared" si="258"/>
        <v>0</v>
      </c>
      <c r="BQ368" s="398" t="str">
        <f t="shared" si="259"/>
        <v/>
      </c>
      <c r="BR368" s="398" t="str">
        <f t="shared" si="260"/>
        <v/>
      </c>
      <c r="BS368" s="398" t="str">
        <f t="shared" si="261"/>
        <v/>
      </c>
      <c r="BT368" s="398" t="str">
        <f t="shared" si="262"/>
        <v/>
      </c>
      <c r="BU368" s="398" t="str">
        <f t="shared" si="263"/>
        <v/>
      </c>
      <c r="BV368" s="398" t="str">
        <f t="shared" si="264"/>
        <v/>
      </c>
      <c r="BW368" s="398" t="str">
        <f t="shared" si="265"/>
        <v/>
      </c>
      <c r="BX368" s="40" t="s">
        <v>37</v>
      </c>
      <c r="BY368" s="396">
        <f>'A1 Serres'!BZ26</f>
        <v>0</v>
      </c>
      <c r="BZ368" s="396">
        <f>'A1 Serres'!CA26</f>
        <v>0</v>
      </c>
      <c r="CA368" s="396">
        <f>'A1 Serres'!CB26</f>
        <v>0</v>
      </c>
      <c r="CB368" s="396">
        <f>'A1 Serres'!CC26</f>
        <v>0</v>
      </c>
      <c r="CD368" s="396">
        <f t="shared" si="281"/>
        <v>0</v>
      </c>
      <c r="CE368" s="396" t="str">
        <f t="shared" si="296"/>
        <v/>
      </c>
      <c r="CF368" s="396" t="str">
        <f t="shared" si="282"/>
        <v/>
      </c>
      <c r="CJ368" s="1731"/>
      <c r="CK368" s="398" t="str">
        <f t="shared" si="283"/>
        <v/>
      </c>
      <c r="CL368" s="1726"/>
      <c r="CM368" s="398" t="str">
        <f t="shared" si="284"/>
        <v/>
      </c>
      <c r="CN368" s="44"/>
      <c r="CO368" s="398" t="str">
        <f t="shared" si="285"/>
        <v/>
      </c>
      <c r="CP368" s="1726"/>
      <c r="CQ368" s="398" t="str">
        <f t="shared" si="286"/>
        <v/>
      </c>
      <c r="CR368" s="44"/>
      <c r="CS368" s="398" t="str">
        <f t="shared" si="287"/>
        <v/>
      </c>
      <c r="CT368" s="1726"/>
      <c r="CU368" s="398" t="str">
        <f t="shared" si="288"/>
        <v/>
      </c>
      <c r="CV368" s="44"/>
      <c r="CW368" s="398" t="str">
        <f t="shared" si="289"/>
        <v/>
      </c>
      <c r="CX368" s="1726"/>
      <c r="CY368" s="398" t="str">
        <f t="shared" si="297"/>
        <v/>
      </c>
      <c r="CZ368" s="44"/>
      <c r="DA368" s="398" t="str">
        <f t="shared" si="290"/>
        <v/>
      </c>
      <c r="DB368" s="1726"/>
      <c r="DC368" s="398" t="str">
        <f t="shared" si="291"/>
        <v/>
      </c>
      <c r="DD368" s="44"/>
      <c r="DE368" s="398" t="str">
        <f>IF(F368="","",'E3 Production de chaleur'!AN255)</f>
        <v/>
      </c>
      <c r="DF368" s="1726"/>
      <c r="DG368" s="398" t="str">
        <f t="shared" si="292"/>
        <v/>
      </c>
      <c r="DH368" s="44"/>
      <c r="DI368" s="398" t="str">
        <f>IF(F368="","",'E3 Production de chaleur'!AO255)</f>
        <v/>
      </c>
      <c r="DJ368" s="1726"/>
      <c r="DK368" s="398" t="str">
        <f t="shared" si="293"/>
        <v/>
      </c>
      <c r="DL368" s="44"/>
      <c r="DM368" s="398">
        <f t="shared" si="294"/>
        <v>0</v>
      </c>
      <c r="DN368" s="398">
        <f t="shared" si="295"/>
        <v>0</v>
      </c>
      <c r="DO368" s="1732"/>
    </row>
    <row r="369" spans="5:119" s="40" customFormat="1" hidden="1" outlineLevel="1">
      <c r="F369" s="334" t="str">
        <f t="shared" si="226"/>
        <v/>
      </c>
      <c r="G369" s="335" t="str">
        <f t="shared" si="227"/>
        <v/>
      </c>
      <c r="H369" s="336" t="str">
        <f t="shared" si="228"/>
        <v/>
      </c>
      <c r="I369" s="336" t="str">
        <f t="shared" si="229"/>
        <v/>
      </c>
      <c r="J369" s="337" t="str">
        <f t="shared" si="230"/>
        <v/>
      </c>
      <c r="K369" s="336" t="str">
        <f t="shared" si="231"/>
        <v/>
      </c>
      <c r="L369" s="468" t="str">
        <f t="shared" si="232"/>
        <v/>
      </c>
      <c r="M369" s="339" t="str">
        <f t="shared" si="233"/>
        <v/>
      </c>
      <c r="N369" s="338" t="str">
        <f t="shared" si="234"/>
        <v/>
      </c>
      <c r="O369" s="340" t="str">
        <f t="shared" si="235"/>
        <v/>
      </c>
      <c r="P369" s="329"/>
      <c r="Q369" s="341">
        <f t="shared" si="236"/>
        <v>0</v>
      </c>
      <c r="R369" s="400">
        <f t="shared" si="237"/>
        <v>0</v>
      </c>
      <c r="S369" s="400">
        <f>IF('E3 Production de chaleur'!AL256=0,0,'E3 Production de chaleur'!AL256)</f>
        <v>0</v>
      </c>
      <c r="T369" s="400" t="str">
        <f t="shared" si="298"/>
        <v/>
      </c>
      <c r="U369" s="329"/>
      <c r="V369" s="400" t="str">
        <f t="shared" si="266"/>
        <v/>
      </c>
      <c r="W369" s="400" t="str">
        <f t="shared" si="267"/>
        <v/>
      </c>
      <c r="X369" s="329"/>
      <c r="Y369" s="331" t="str">
        <f t="shared" si="238"/>
        <v/>
      </c>
      <c r="Z369" s="331" t="str">
        <f t="shared" si="239"/>
        <v/>
      </c>
      <c r="AA369" s="331" t="str">
        <f t="shared" si="240"/>
        <v/>
      </c>
      <c r="AB369" s="331" t="str">
        <f t="shared" si="241"/>
        <v/>
      </c>
      <c r="AC369" s="331" t="str">
        <f t="shared" si="242"/>
        <v/>
      </c>
      <c r="AD369" s="330" t="str">
        <f t="shared" si="243"/>
        <v/>
      </c>
      <c r="AE369" s="331" t="str">
        <f t="shared" si="244"/>
        <v/>
      </c>
      <c r="AF369" s="331" t="str">
        <f t="shared" si="268"/>
        <v/>
      </c>
      <c r="AG369" s="331" t="str">
        <f t="shared" si="245"/>
        <v/>
      </c>
      <c r="AH369" s="331" t="str">
        <f t="shared" si="246"/>
        <v/>
      </c>
      <c r="AI369" s="331" t="str">
        <f t="shared" si="247"/>
        <v/>
      </c>
      <c r="AJ369" s="331" t="str">
        <f>'E3 Production de chaleur'!BA256</f>
        <v/>
      </c>
      <c r="AK369" s="331" t="str">
        <f>'E3 Production de chaleur'!BB256</f>
        <v/>
      </c>
      <c r="AL369" s="330" t="s">
        <v>37</v>
      </c>
      <c r="AM369" s="346" t="str">
        <f t="shared" si="248"/>
        <v/>
      </c>
      <c r="AN369" s="346" t="str">
        <f t="shared" si="249"/>
        <v/>
      </c>
      <c r="AO369" s="346" t="str">
        <f t="shared" si="250"/>
        <v/>
      </c>
      <c r="AP369" s="346" t="str">
        <f t="shared" si="251"/>
        <v/>
      </c>
      <c r="AQ369" s="346" t="str">
        <f t="shared" si="252"/>
        <v/>
      </c>
      <c r="AR369" s="399"/>
      <c r="AS369" s="398" t="str">
        <f t="shared" si="269"/>
        <v/>
      </c>
      <c r="AT369" s="398" t="str">
        <f t="shared" si="270"/>
        <v/>
      </c>
      <c r="AU369" s="398" t="str">
        <f t="shared" si="271"/>
        <v/>
      </c>
      <c r="AV369" s="398" t="str">
        <f t="shared" si="272"/>
        <v/>
      </c>
      <c r="AW369" s="398" t="str">
        <f t="shared" si="273"/>
        <v/>
      </c>
      <c r="AX369" s="398" t="str">
        <f t="shared" si="274"/>
        <v/>
      </c>
      <c r="AY369" s="398" t="str">
        <f t="shared" si="275"/>
        <v/>
      </c>
      <c r="AZ369" s="398" t="str">
        <f t="shared" si="276"/>
        <v/>
      </c>
      <c r="BA369" s="399"/>
      <c r="BB369" s="445" t="str">
        <f t="shared" si="277"/>
        <v/>
      </c>
      <c r="BC369" s="445" t="str">
        <f t="shared" si="278"/>
        <v/>
      </c>
      <c r="BD369" s="445" t="str">
        <f t="shared" si="253"/>
        <v/>
      </c>
      <c r="BE369" s="445" t="str">
        <f t="shared" si="254"/>
        <v/>
      </c>
      <c r="BF369" s="445" t="str">
        <f t="shared" si="255"/>
        <v/>
      </c>
      <c r="BG369" s="467" t="str">
        <f>'E3 Production de chaleur'!BD256</f>
        <v/>
      </c>
      <c r="BH369" s="467" t="str">
        <f>'E3 Production de chaleur'!BE256</f>
        <v/>
      </c>
      <c r="BI369" s="399"/>
      <c r="BJ369" s="445" t="str">
        <f t="shared" si="256"/>
        <v/>
      </c>
      <c r="BK369" s="445" t="str">
        <f t="shared" si="257"/>
        <v/>
      </c>
      <c r="BL369" s="445" t="str">
        <f t="shared" si="279"/>
        <v/>
      </c>
      <c r="BM369" s="399"/>
      <c r="BN369" s="445" t="str">
        <f t="shared" si="280"/>
        <v/>
      </c>
      <c r="BO369" s="445">
        <f t="shared" si="258"/>
        <v>0</v>
      </c>
      <c r="BQ369" s="398" t="str">
        <f t="shared" si="259"/>
        <v/>
      </c>
      <c r="BR369" s="398" t="str">
        <f t="shared" si="260"/>
        <v/>
      </c>
      <c r="BS369" s="398" t="str">
        <f t="shared" si="261"/>
        <v/>
      </c>
      <c r="BT369" s="398" t="str">
        <f t="shared" si="262"/>
        <v/>
      </c>
      <c r="BU369" s="398" t="str">
        <f t="shared" si="263"/>
        <v/>
      </c>
      <c r="BV369" s="398" t="str">
        <f t="shared" si="264"/>
        <v/>
      </c>
      <c r="BW369" s="398" t="str">
        <f t="shared" si="265"/>
        <v/>
      </c>
      <c r="BX369" s="40" t="s">
        <v>37</v>
      </c>
      <c r="BY369" s="396">
        <f>'A1 Serres'!BZ27</f>
        <v>0</v>
      </c>
      <c r="BZ369" s="396">
        <f>'A1 Serres'!CA27</f>
        <v>0</v>
      </c>
      <c r="CA369" s="396">
        <f>'A1 Serres'!CB27</f>
        <v>0</v>
      </c>
      <c r="CB369" s="396">
        <f>'A1 Serres'!CC27</f>
        <v>0</v>
      </c>
      <c r="CD369" s="396">
        <f t="shared" si="281"/>
        <v>0</v>
      </c>
      <c r="CE369" s="396" t="str">
        <f t="shared" si="296"/>
        <v/>
      </c>
      <c r="CF369" s="396" t="str">
        <f t="shared" si="282"/>
        <v/>
      </c>
      <c r="CJ369" s="1731"/>
      <c r="CK369" s="398" t="str">
        <f t="shared" si="283"/>
        <v/>
      </c>
      <c r="CL369" s="1726"/>
      <c r="CM369" s="398" t="str">
        <f t="shared" si="284"/>
        <v/>
      </c>
      <c r="CN369" s="44"/>
      <c r="CO369" s="398" t="str">
        <f t="shared" si="285"/>
        <v/>
      </c>
      <c r="CP369" s="1726"/>
      <c r="CQ369" s="398" t="str">
        <f t="shared" si="286"/>
        <v/>
      </c>
      <c r="CR369" s="44"/>
      <c r="CS369" s="398" t="str">
        <f t="shared" si="287"/>
        <v/>
      </c>
      <c r="CT369" s="1726"/>
      <c r="CU369" s="398" t="str">
        <f t="shared" si="288"/>
        <v/>
      </c>
      <c r="CV369" s="44"/>
      <c r="CW369" s="398" t="str">
        <f t="shared" si="289"/>
        <v/>
      </c>
      <c r="CX369" s="1726"/>
      <c r="CY369" s="398" t="str">
        <f t="shared" si="297"/>
        <v/>
      </c>
      <c r="CZ369" s="44"/>
      <c r="DA369" s="398" t="str">
        <f t="shared" si="290"/>
        <v/>
      </c>
      <c r="DB369" s="1726"/>
      <c r="DC369" s="398" t="str">
        <f t="shared" si="291"/>
        <v/>
      </c>
      <c r="DD369" s="44"/>
      <c r="DE369" s="398" t="str">
        <f>IF(F369="","",'E3 Production de chaleur'!AN256)</f>
        <v/>
      </c>
      <c r="DF369" s="1726"/>
      <c r="DG369" s="398" t="str">
        <f t="shared" si="292"/>
        <v/>
      </c>
      <c r="DH369" s="44"/>
      <c r="DI369" s="398" t="str">
        <f>IF(F369="","",'E3 Production de chaleur'!AO256)</f>
        <v/>
      </c>
      <c r="DJ369" s="1726"/>
      <c r="DK369" s="398" t="str">
        <f t="shared" si="293"/>
        <v/>
      </c>
      <c r="DL369" s="44"/>
      <c r="DM369" s="398">
        <f t="shared" si="294"/>
        <v>0</v>
      </c>
      <c r="DN369" s="398">
        <f t="shared" si="295"/>
        <v>0</v>
      </c>
      <c r="DO369" s="1732"/>
    </row>
    <row r="370" spans="5:119" s="40" customFormat="1" hidden="1" outlineLevel="1">
      <c r="F370" s="334" t="str">
        <f t="shared" si="226"/>
        <v/>
      </c>
      <c r="G370" s="335" t="str">
        <f t="shared" si="227"/>
        <v/>
      </c>
      <c r="H370" s="336" t="str">
        <f t="shared" si="228"/>
        <v/>
      </c>
      <c r="I370" s="336" t="str">
        <f t="shared" si="229"/>
        <v/>
      </c>
      <c r="J370" s="337" t="str">
        <f t="shared" si="230"/>
        <v/>
      </c>
      <c r="K370" s="336" t="str">
        <f t="shared" si="231"/>
        <v/>
      </c>
      <c r="L370" s="468" t="str">
        <f t="shared" si="232"/>
        <v/>
      </c>
      <c r="M370" s="339" t="str">
        <f t="shared" si="233"/>
        <v/>
      </c>
      <c r="N370" s="338" t="str">
        <f t="shared" si="234"/>
        <v/>
      </c>
      <c r="O370" s="340" t="str">
        <f t="shared" si="235"/>
        <v/>
      </c>
      <c r="P370" s="329"/>
      <c r="Q370" s="341">
        <f t="shared" si="236"/>
        <v>0</v>
      </c>
      <c r="R370" s="400">
        <f t="shared" si="237"/>
        <v>0</v>
      </c>
      <c r="S370" s="400">
        <f>IF('E3 Production de chaleur'!AL257=0,0,'E3 Production de chaleur'!AL257)</f>
        <v>0</v>
      </c>
      <c r="T370" s="400" t="str">
        <f t="shared" si="298"/>
        <v/>
      </c>
      <c r="U370" s="329"/>
      <c r="V370" s="400" t="str">
        <f t="shared" si="266"/>
        <v/>
      </c>
      <c r="W370" s="400" t="str">
        <f t="shared" si="267"/>
        <v/>
      </c>
      <c r="X370" s="329"/>
      <c r="Y370" s="331" t="str">
        <f t="shared" si="238"/>
        <v/>
      </c>
      <c r="Z370" s="331" t="str">
        <f t="shared" si="239"/>
        <v/>
      </c>
      <c r="AA370" s="331" t="str">
        <f t="shared" si="240"/>
        <v/>
      </c>
      <c r="AB370" s="331" t="str">
        <f t="shared" si="241"/>
        <v/>
      </c>
      <c r="AC370" s="331" t="str">
        <f t="shared" si="242"/>
        <v/>
      </c>
      <c r="AD370" s="330" t="str">
        <f t="shared" si="243"/>
        <v/>
      </c>
      <c r="AE370" s="331" t="str">
        <f t="shared" si="244"/>
        <v/>
      </c>
      <c r="AF370" s="331" t="str">
        <f t="shared" si="268"/>
        <v/>
      </c>
      <c r="AG370" s="331" t="str">
        <f t="shared" si="245"/>
        <v/>
      </c>
      <c r="AH370" s="331" t="str">
        <f t="shared" si="246"/>
        <v/>
      </c>
      <c r="AI370" s="331" t="str">
        <f t="shared" si="247"/>
        <v/>
      </c>
      <c r="AJ370" s="331" t="str">
        <f>'E3 Production de chaleur'!BA257</f>
        <v/>
      </c>
      <c r="AK370" s="331" t="str">
        <f>'E3 Production de chaleur'!BB257</f>
        <v/>
      </c>
      <c r="AL370" s="330" t="s">
        <v>37</v>
      </c>
      <c r="AM370" s="346" t="str">
        <f t="shared" si="248"/>
        <v/>
      </c>
      <c r="AN370" s="346" t="str">
        <f t="shared" si="249"/>
        <v/>
      </c>
      <c r="AO370" s="346" t="str">
        <f t="shared" si="250"/>
        <v/>
      </c>
      <c r="AP370" s="346" t="str">
        <f t="shared" si="251"/>
        <v/>
      </c>
      <c r="AQ370" s="346" t="str">
        <f t="shared" si="252"/>
        <v/>
      </c>
      <c r="AR370" s="399"/>
      <c r="AS370" s="398" t="str">
        <f t="shared" si="269"/>
        <v/>
      </c>
      <c r="AT370" s="398" t="str">
        <f t="shared" si="270"/>
        <v/>
      </c>
      <c r="AU370" s="398" t="str">
        <f t="shared" si="271"/>
        <v/>
      </c>
      <c r="AV370" s="398" t="str">
        <f t="shared" si="272"/>
        <v/>
      </c>
      <c r="AW370" s="398" t="str">
        <f t="shared" si="273"/>
        <v/>
      </c>
      <c r="AX370" s="398" t="str">
        <f t="shared" si="274"/>
        <v/>
      </c>
      <c r="AY370" s="398" t="str">
        <f t="shared" si="275"/>
        <v/>
      </c>
      <c r="AZ370" s="398" t="str">
        <f t="shared" si="276"/>
        <v/>
      </c>
      <c r="BA370" s="399"/>
      <c r="BB370" s="445" t="str">
        <f t="shared" si="277"/>
        <v/>
      </c>
      <c r="BC370" s="445" t="str">
        <f t="shared" si="278"/>
        <v/>
      </c>
      <c r="BD370" s="445" t="str">
        <f t="shared" si="253"/>
        <v/>
      </c>
      <c r="BE370" s="445" t="str">
        <f t="shared" si="254"/>
        <v/>
      </c>
      <c r="BF370" s="445" t="str">
        <f t="shared" si="255"/>
        <v/>
      </c>
      <c r="BG370" s="467" t="str">
        <f>'E3 Production de chaleur'!BD257</f>
        <v/>
      </c>
      <c r="BH370" s="467" t="str">
        <f>'E3 Production de chaleur'!BE257</f>
        <v/>
      </c>
      <c r="BI370" s="399"/>
      <c r="BJ370" s="445" t="str">
        <f t="shared" si="256"/>
        <v/>
      </c>
      <c r="BK370" s="445" t="str">
        <f t="shared" si="257"/>
        <v/>
      </c>
      <c r="BL370" s="445" t="str">
        <f t="shared" si="279"/>
        <v/>
      </c>
      <c r="BM370" s="399"/>
      <c r="BN370" s="445" t="str">
        <f t="shared" si="280"/>
        <v/>
      </c>
      <c r="BO370" s="445">
        <f t="shared" si="258"/>
        <v>0</v>
      </c>
      <c r="BQ370" s="398" t="str">
        <f t="shared" si="259"/>
        <v/>
      </c>
      <c r="BR370" s="398" t="str">
        <f t="shared" si="260"/>
        <v/>
      </c>
      <c r="BS370" s="398" t="str">
        <f t="shared" si="261"/>
        <v/>
      </c>
      <c r="BT370" s="398" t="str">
        <f t="shared" si="262"/>
        <v/>
      </c>
      <c r="BU370" s="398" t="str">
        <f t="shared" si="263"/>
        <v/>
      </c>
      <c r="BV370" s="398" t="str">
        <f t="shared" si="264"/>
        <v/>
      </c>
      <c r="BW370" s="398" t="str">
        <f t="shared" si="265"/>
        <v/>
      </c>
      <c r="BX370" s="40" t="s">
        <v>37</v>
      </c>
      <c r="BY370" s="396">
        <f>'A1 Serres'!BZ28</f>
        <v>0</v>
      </c>
      <c r="BZ370" s="396">
        <f>'A1 Serres'!CA28</f>
        <v>0</v>
      </c>
      <c r="CA370" s="396">
        <f>'A1 Serres'!CB28</f>
        <v>0</v>
      </c>
      <c r="CB370" s="396">
        <f>'A1 Serres'!CC28</f>
        <v>0</v>
      </c>
      <c r="CD370" s="396">
        <f t="shared" si="281"/>
        <v>0</v>
      </c>
      <c r="CE370" s="396" t="str">
        <f t="shared" si="296"/>
        <v/>
      </c>
      <c r="CF370" s="396" t="str">
        <f t="shared" si="282"/>
        <v/>
      </c>
      <c r="CJ370" s="1731"/>
      <c r="CK370" s="398" t="str">
        <f t="shared" si="283"/>
        <v/>
      </c>
      <c r="CL370" s="1726"/>
      <c r="CM370" s="398" t="str">
        <f t="shared" si="284"/>
        <v/>
      </c>
      <c r="CN370" s="44"/>
      <c r="CO370" s="398" t="str">
        <f t="shared" si="285"/>
        <v/>
      </c>
      <c r="CP370" s="1726"/>
      <c r="CQ370" s="398" t="str">
        <f t="shared" si="286"/>
        <v/>
      </c>
      <c r="CR370" s="44"/>
      <c r="CS370" s="398" t="str">
        <f t="shared" si="287"/>
        <v/>
      </c>
      <c r="CT370" s="1726"/>
      <c r="CU370" s="398" t="str">
        <f t="shared" si="288"/>
        <v/>
      </c>
      <c r="CV370" s="44"/>
      <c r="CW370" s="398" t="str">
        <f t="shared" si="289"/>
        <v/>
      </c>
      <c r="CX370" s="1726"/>
      <c r="CY370" s="398" t="str">
        <f t="shared" si="297"/>
        <v/>
      </c>
      <c r="CZ370" s="44"/>
      <c r="DA370" s="398" t="str">
        <f t="shared" si="290"/>
        <v/>
      </c>
      <c r="DB370" s="1726"/>
      <c r="DC370" s="398" t="str">
        <f t="shared" si="291"/>
        <v/>
      </c>
      <c r="DD370" s="44"/>
      <c r="DE370" s="398" t="str">
        <f>IF(F370="","",'E3 Production de chaleur'!AN257)</f>
        <v/>
      </c>
      <c r="DF370" s="1726"/>
      <c r="DG370" s="398" t="str">
        <f t="shared" si="292"/>
        <v/>
      </c>
      <c r="DH370" s="44"/>
      <c r="DI370" s="398" t="str">
        <f>IF(F370="","",'E3 Production de chaleur'!AO257)</f>
        <v/>
      </c>
      <c r="DJ370" s="1726"/>
      <c r="DK370" s="398" t="str">
        <f t="shared" si="293"/>
        <v/>
      </c>
      <c r="DL370" s="44"/>
      <c r="DM370" s="398">
        <f t="shared" si="294"/>
        <v>0</v>
      </c>
      <c r="DN370" s="398">
        <f t="shared" si="295"/>
        <v>0</v>
      </c>
      <c r="DO370" s="1732"/>
    </row>
    <row r="371" spans="5:119" s="40" customFormat="1" hidden="1" outlineLevel="1">
      <c r="F371" s="334" t="str">
        <f t="shared" si="226"/>
        <v/>
      </c>
      <c r="G371" s="335" t="str">
        <f t="shared" si="227"/>
        <v/>
      </c>
      <c r="H371" s="336" t="str">
        <f t="shared" si="228"/>
        <v/>
      </c>
      <c r="I371" s="336" t="str">
        <f t="shared" si="229"/>
        <v/>
      </c>
      <c r="J371" s="337" t="str">
        <f t="shared" si="230"/>
        <v/>
      </c>
      <c r="K371" s="336" t="str">
        <f t="shared" si="231"/>
        <v/>
      </c>
      <c r="L371" s="468" t="str">
        <f t="shared" si="232"/>
        <v/>
      </c>
      <c r="M371" s="339" t="str">
        <f t="shared" si="233"/>
        <v/>
      </c>
      <c r="N371" s="338" t="str">
        <f t="shared" si="234"/>
        <v/>
      </c>
      <c r="O371" s="340" t="str">
        <f t="shared" si="235"/>
        <v/>
      </c>
      <c r="P371" s="329"/>
      <c r="Q371" s="341">
        <f t="shared" si="236"/>
        <v>0</v>
      </c>
      <c r="R371" s="400">
        <f t="shared" si="237"/>
        <v>0</v>
      </c>
      <c r="S371" s="400">
        <f>IF('E3 Production de chaleur'!AL258=0,0,'E3 Production de chaleur'!AL258)</f>
        <v>0</v>
      </c>
      <c r="T371" s="400" t="str">
        <f t="shared" si="298"/>
        <v/>
      </c>
      <c r="U371" s="329"/>
      <c r="V371" s="400" t="str">
        <f t="shared" si="266"/>
        <v/>
      </c>
      <c r="W371" s="400" t="str">
        <f t="shared" si="267"/>
        <v/>
      </c>
      <c r="X371" s="329"/>
      <c r="Y371" s="331" t="str">
        <f t="shared" si="238"/>
        <v/>
      </c>
      <c r="Z371" s="331" t="str">
        <f t="shared" si="239"/>
        <v/>
      </c>
      <c r="AA371" s="331" t="str">
        <f t="shared" si="240"/>
        <v/>
      </c>
      <c r="AB371" s="331" t="str">
        <f t="shared" si="241"/>
        <v/>
      </c>
      <c r="AC371" s="331" t="str">
        <f t="shared" si="242"/>
        <v/>
      </c>
      <c r="AD371" s="330" t="str">
        <f t="shared" si="243"/>
        <v/>
      </c>
      <c r="AE371" s="331" t="str">
        <f t="shared" si="244"/>
        <v/>
      </c>
      <c r="AF371" s="331" t="str">
        <f t="shared" si="268"/>
        <v/>
      </c>
      <c r="AG371" s="331" t="str">
        <f t="shared" si="245"/>
        <v/>
      </c>
      <c r="AH371" s="331" t="str">
        <f t="shared" si="246"/>
        <v/>
      </c>
      <c r="AI371" s="331" t="str">
        <f t="shared" si="247"/>
        <v/>
      </c>
      <c r="AJ371" s="331" t="str">
        <f>'E3 Production de chaleur'!BA258</f>
        <v/>
      </c>
      <c r="AK371" s="331" t="str">
        <f>'E3 Production de chaleur'!BB258</f>
        <v/>
      </c>
      <c r="AL371" s="330" t="s">
        <v>37</v>
      </c>
      <c r="AM371" s="346" t="str">
        <f t="shared" si="248"/>
        <v/>
      </c>
      <c r="AN371" s="346" t="str">
        <f t="shared" si="249"/>
        <v/>
      </c>
      <c r="AO371" s="346" t="str">
        <f t="shared" si="250"/>
        <v/>
      </c>
      <c r="AP371" s="346" t="str">
        <f t="shared" si="251"/>
        <v/>
      </c>
      <c r="AQ371" s="346" t="str">
        <f t="shared" si="252"/>
        <v/>
      </c>
      <c r="AR371" s="399"/>
      <c r="AS371" s="398" t="str">
        <f t="shared" si="269"/>
        <v/>
      </c>
      <c r="AT371" s="398" t="str">
        <f t="shared" si="270"/>
        <v/>
      </c>
      <c r="AU371" s="398" t="str">
        <f t="shared" si="271"/>
        <v/>
      </c>
      <c r="AV371" s="398" t="str">
        <f t="shared" si="272"/>
        <v/>
      </c>
      <c r="AW371" s="398" t="str">
        <f t="shared" si="273"/>
        <v/>
      </c>
      <c r="AX371" s="398" t="str">
        <f t="shared" si="274"/>
        <v/>
      </c>
      <c r="AY371" s="398" t="str">
        <f t="shared" si="275"/>
        <v/>
      </c>
      <c r="AZ371" s="398" t="str">
        <f t="shared" si="276"/>
        <v/>
      </c>
      <c r="BA371" s="399"/>
      <c r="BB371" s="445" t="str">
        <f t="shared" si="277"/>
        <v/>
      </c>
      <c r="BC371" s="445" t="str">
        <f t="shared" si="278"/>
        <v/>
      </c>
      <c r="BD371" s="445" t="str">
        <f t="shared" si="253"/>
        <v/>
      </c>
      <c r="BE371" s="445" t="str">
        <f t="shared" si="254"/>
        <v/>
      </c>
      <c r="BF371" s="445" t="str">
        <f t="shared" si="255"/>
        <v/>
      </c>
      <c r="BG371" s="467" t="str">
        <f>'E3 Production de chaleur'!BD258</f>
        <v/>
      </c>
      <c r="BH371" s="467" t="str">
        <f>'E3 Production de chaleur'!BE258</f>
        <v/>
      </c>
      <c r="BI371" s="399"/>
      <c r="BJ371" s="445" t="str">
        <f t="shared" si="256"/>
        <v/>
      </c>
      <c r="BK371" s="445" t="str">
        <f t="shared" si="257"/>
        <v/>
      </c>
      <c r="BL371" s="445" t="str">
        <f t="shared" si="279"/>
        <v/>
      </c>
      <c r="BM371" s="399"/>
      <c r="BN371" s="445" t="str">
        <f t="shared" si="280"/>
        <v/>
      </c>
      <c r="BO371" s="445">
        <f t="shared" si="258"/>
        <v>0</v>
      </c>
      <c r="BQ371" s="398" t="str">
        <f t="shared" si="259"/>
        <v/>
      </c>
      <c r="BR371" s="398" t="str">
        <f t="shared" si="260"/>
        <v/>
      </c>
      <c r="BS371" s="398" t="str">
        <f t="shared" si="261"/>
        <v/>
      </c>
      <c r="BT371" s="398" t="str">
        <f t="shared" si="262"/>
        <v/>
      </c>
      <c r="BU371" s="398" t="str">
        <f t="shared" si="263"/>
        <v/>
      </c>
      <c r="BV371" s="398" t="str">
        <f t="shared" si="264"/>
        <v/>
      </c>
      <c r="BW371" s="398" t="str">
        <f t="shared" si="265"/>
        <v/>
      </c>
      <c r="BX371" s="40" t="s">
        <v>37</v>
      </c>
      <c r="BY371" s="396">
        <f>'A1 Serres'!BZ29</f>
        <v>0</v>
      </c>
      <c r="BZ371" s="396">
        <f>'A1 Serres'!CA29</f>
        <v>0</v>
      </c>
      <c r="CA371" s="396">
        <f>'A1 Serres'!CB29</f>
        <v>0</v>
      </c>
      <c r="CB371" s="396">
        <f>'A1 Serres'!CC29</f>
        <v>0</v>
      </c>
      <c r="CD371" s="396">
        <f t="shared" si="281"/>
        <v>0</v>
      </c>
      <c r="CE371" s="396" t="str">
        <f t="shared" si="296"/>
        <v/>
      </c>
      <c r="CF371" s="396" t="str">
        <f t="shared" si="282"/>
        <v/>
      </c>
      <c r="CJ371" s="1731"/>
      <c r="CK371" s="398" t="str">
        <f t="shared" si="283"/>
        <v/>
      </c>
      <c r="CL371" s="1726"/>
      <c r="CM371" s="398" t="str">
        <f t="shared" si="284"/>
        <v/>
      </c>
      <c r="CN371" s="44"/>
      <c r="CO371" s="398" t="str">
        <f t="shared" si="285"/>
        <v/>
      </c>
      <c r="CP371" s="1726"/>
      <c r="CQ371" s="398" t="str">
        <f t="shared" si="286"/>
        <v/>
      </c>
      <c r="CR371" s="44"/>
      <c r="CS371" s="398" t="str">
        <f t="shared" si="287"/>
        <v/>
      </c>
      <c r="CT371" s="1726"/>
      <c r="CU371" s="398" t="str">
        <f t="shared" si="288"/>
        <v/>
      </c>
      <c r="CV371" s="44"/>
      <c r="CW371" s="398" t="str">
        <f t="shared" si="289"/>
        <v/>
      </c>
      <c r="CX371" s="1726"/>
      <c r="CY371" s="398" t="str">
        <f t="shared" si="297"/>
        <v/>
      </c>
      <c r="CZ371" s="44"/>
      <c r="DA371" s="398" t="str">
        <f t="shared" si="290"/>
        <v/>
      </c>
      <c r="DB371" s="1726"/>
      <c r="DC371" s="398" t="str">
        <f t="shared" si="291"/>
        <v/>
      </c>
      <c r="DD371" s="44"/>
      <c r="DE371" s="398" t="str">
        <f>IF(F371="","",'E3 Production de chaleur'!AN258)</f>
        <v/>
      </c>
      <c r="DF371" s="1726"/>
      <c r="DG371" s="398" t="str">
        <f t="shared" si="292"/>
        <v/>
      </c>
      <c r="DH371" s="44"/>
      <c r="DI371" s="398" t="str">
        <f>IF(F371="","",'E3 Production de chaleur'!AO258)</f>
        <v/>
      </c>
      <c r="DJ371" s="1726"/>
      <c r="DK371" s="398" t="str">
        <f t="shared" si="293"/>
        <v/>
      </c>
      <c r="DL371" s="44"/>
      <c r="DM371" s="398">
        <f t="shared" si="294"/>
        <v>0</v>
      </c>
      <c r="DN371" s="398">
        <f t="shared" si="295"/>
        <v>0</v>
      </c>
      <c r="DO371" s="1732"/>
    </row>
    <row r="372" spans="5:119" s="40" customFormat="1" hidden="1" outlineLevel="1">
      <c r="F372" s="334" t="str">
        <f t="shared" si="226"/>
        <v/>
      </c>
      <c r="G372" s="335" t="str">
        <f t="shared" si="227"/>
        <v/>
      </c>
      <c r="H372" s="336" t="str">
        <f t="shared" si="228"/>
        <v/>
      </c>
      <c r="I372" s="336" t="str">
        <f t="shared" si="229"/>
        <v/>
      </c>
      <c r="J372" s="337" t="str">
        <f t="shared" si="230"/>
        <v/>
      </c>
      <c r="K372" s="336" t="str">
        <f t="shared" si="231"/>
        <v/>
      </c>
      <c r="L372" s="468" t="str">
        <f t="shared" si="232"/>
        <v/>
      </c>
      <c r="M372" s="339" t="str">
        <f t="shared" si="233"/>
        <v/>
      </c>
      <c r="N372" s="338" t="str">
        <f t="shared" si="234"/>
        <v/>
      </c>
      <c r="O372" s="340" t="str">
        <f t="shared" si="235"/>
        <v/>
      </c>
      <c r="P372" s="329"/>
      <c r="Q372" s="341">
        <f t="shared" si="236"/>
        <v>0</v>
      </c>
      <c r="R372" s="400">
        <f t="shared" si="237"/>
        <v>0</v>
      </c>
      <c r="S372" s="400">
        <f>IF('E3 Production de chaleur'!AL259=0,0,'E3 Production de chaleur'!AL259)</f>
        <v>0</v>
      </c>
      <c r="T372" s="400" t="str">
        <f t="shared" si="298"/>
        <v/>
      </c>
      <c r="U372" s="329"/>
      <c r="V372" s="400" t="str">
        <f t="shared" si="266"/>
        <v/>
      </c>
      <c r="W372" s="400" t="str">
        <f t="shared" si="267"/>
        <v/>
      </c>
      <c r="X372" s="329"/>
      <c r="Y372" s="331" t="str">
        <f t="shared" si="238"/>
        <v/>
      </c>
      <c r="Z372" s="331" t="str">
        <f t="shared" si="239"/>
        <v/>
      </c>
      <c r="AA372" s="331" t="str">
        <f t="shared" si="240"/>
        <v/>
      </c>
      <c r="AB372" s="331" t="str">
        <f t="shared" si="241"/>
        <v/>
      </c>
      <c r="AC372" s="331" t="str">
        <f t="shared" si="242"/>
        <v/>
      </c>
      <c r="AD372" s="330" t="str">
        <f t="shared" si="243"/>
        <v/>
      </c>
      <c r="AE372" s="331" t="str">
        <f t="shared" si="244"/>
        <v/>
      </c>
      <c r="AF372" s="331" t="str">
        <f t="shared" si="268"/>
        <v/>
      </c>
      <c r="AG372" s="331" t="str">
        <f t="shared" si="245"/>
        <v/>
      </c>
      <c r="AH372" s="331" t="str">
        <f t="shared" si="246"/>
        <v/>
      </c>
      <c r="AI372" s="331" t="str">
        <f t="shared" si="247"/>
        <v/>
      </c>
      <c r="AJ372" s="331" t="str">
        <f>'E3 Production de chaleur'!BA259</f>
        <v/>
      </c>
      <c r="AK372" s="331" t="str">
        <f>'E3 Production de chaleur'!BB259</f>
        <v/>
      </c>
      <c r="AL372" s="330" t="s">
        <v>37</v>
      </c>
      <c r="AM372" s="346" t="str">
        <f t="shared" si="248"/>
        <v/>
      </c>
      <c r="AN372" s="346" t="str">
        <f t="shared" si="249"/>
        <v/>
      </c>
      <c r="AO372" s="346" t="str">
        <f t="shared" si="250"/>
        <v/>
      </c>
      <c r="AP372" s="346" t="str">
        <f t="shared" si="251"/>
        <v/>
      </c>
      <c r="AQ372" s="346" t="str">
        <f t="shared" si="252"/>
        <v/>
      </c>
      <c r="AR372" s="399"/>
      <c r="AS372" s="398" t="str">
        <f t="shared" si="269"/>
        <v/>
      </c>
      <c r="AT372" s="398" t="str">
        <f t="shared" si="270"/>
        <v/>
      </c>
      <c r="AU372" s="398" t="str">
        <f t="shared" si="271"/>
        <v/>
      </c>
      <c r="AV372" s="398" t="str">
        <f t="shared" si="272"/>
        <v/>
      </c>
      <c r="AW372" s="398" t="str">
        <f t="shared" si="273"/>
        <v/>
      </c>
      <c r="AX372" s="398" t="str">
        <f t="shared" si="274"/>
        <v/>
      </c>
      <c r="AY372" s="398" t="str">
        <f t="shared" si="275"/>
        <v/>
      </c>
      <c r="AZ372" s="398" t="str">
        <f t="shared" si="276"/>
        <v/>
      </c>
      <c r="BA372" s="399"/>
      <c r="BB372" s="445" t="str">
        <f t="shared" si="277"/>
        <v/>
      </c>
      <c r="BC372" s="445" t="str">
        <f t="shared" si="278"/>
        <v/>
      </c>
      <c r="BD372" s="445" t="str">
        <f t="shared" si="253"/>
        <v/>
      </c>
      <c r="BE372" s="445" t="str">
        <f t="shared" si="254"/>
        <v/>
      </c>
      <c r="BF372" s="445" t="str">
        <f t="shared" si="255"/>
        <v/>
      </c>
      <c r="BG372" s="467" t="str">
        <f>'E3 Production de chaleur'!BD259</f>
        <v/>
      </c>
      <c r="BH372" s="467" t="str">
        <f>'E3 Production de chaleur'!BE259</f>
        <v/>
      </c>
      <c r="BI372" s="399"/>
      <c r="BJ372" s="445" t="str">
        <f t="shared" si="256"/>
        <v/>
      </c>
      <c r="BK372" s="445" t="str">
        <f t="shared" si="257"/>
        <v/>
      </c>
      <c r="BL372" s="445" t="str">
        <f t="shared" si="279"/>
        <v/>
      </c>
      <c r="BM372" s="399"/>
      <c r="BN372" s="445" t="str">
        <f t="shared" si="280"/>
        <v/>
      </c>
      <c r="BO372" s="445">
        <f t="shared" si="258"/>
        <v>0</v>
      </c>
      <c r="BQ372" s="398" t="str">
        <f t="shared" si="259"/>
        <v/>
      </c>
      <c r="BR372" s="398" t="str">
        <f t="shared" si="260"/>
        <v/>
      </c>
      <c r="BS372" s="398" t="str">
        <f t="shared" si="261"/>
        <v/>
      </c>
      <c r="BT372" s="398" t="str">
        <f t="shared" si="262"/>
        <v/>
      </c>
      <c r="BU372" s="398" t="str">
        <f t="shared" si="263"/>
        <v/>
      </c>
      <c r="BV372" s="398" t="str">
        <f t="shared" si="264"/>
        <v/>
      </c>
      <c r="BW372" s="398" t="str">
        <f t="shared" si="265"/>
        <v/>
      </c>
      <c r="BX372" s="40" t="s">
        <v>37</v>
      </c>
      <c r="BY372" s="396">
        <f>'A1 Serres'!BZ30</f>
        <v>0</v>
      </c>
      <c r="BZ372" s="396">
        <f>'A1 Serres'!CA30</f>
        <v>0</v>
      </c>
      <c r="CA372" s="396">
        <f>'A1 Serres'!CB30</f>
        <v>0</v>
      </c>
      <c r="CB372" s="396">
        <f>'A1 Serres'!CC30</f>
        <v>0</v>
      </c>
      <c r="CD372" s="396">
        <f t="shared" si="281"/>
        <v>0</v>
      </c>
      <c r="CE372" s="396" t="str">
        <f t="shared" si="296"/>
        <v/>
      </c>
      <c r="CF372" s="396" t="str">
        <f t="shared" si="282"/>
        <v/>
      </c>
      <c r="CJ372" s="1731"/>
      <c r="CK372" s="398" t="str">
        <f>IF($F372="","",IF(AM372="",0,ROUND(($R372*AM372),AS$342)))</f>
        <v/>
      </c>
      <c r="CL372" s="1726"/>
      <c r="CM372" s="398" t="str">
        <f t="shared" si="284"/>
        <v/>
      </c>
      <c r="CN372" s="44"/>
      <c r="CO372" s="398" t="str">
        <f t="shared" si="285"/>
        <v/>
      </c>
      <c r="CP372" s="1726"/>
      <c r="CQ372" s="398" t="str">
        <f t="shared" si="286"/>
        <v/>
      </c>
      <c r="CR372" s="44"/>
      <c r="CS372" s="398" t="str">
        <f t="shared" si="287"/>
        <v/>
      </c>
      <c r="CT372" s="1726"/>
      <c r="CU372" s="398" t="str">
        <f t="shared" si="288"/>
        <v/>
      </c>
      <c r="CV372" s="44"/>
      <c r="CW372" s="398" t="str">
        <f t="shared" si="289"/>
        <v/>
      </c>
      <c r="CX372" s="1726"/>
      <c r="CY372" s="398" t="str">
        <f t="shared" si="297"/>
        <v/>
      </c>
      <c r="CZ372" s="44"/>
      <c r="DA372" s="398" t="str">
        <f t="shared" si="290"/>
        <v/>
      </c>
      <c r="DB372" s="1726"/>
      <c r="DC372" s="398" t="str">
        <f t="shared" si="291"/>
        <v/>
      </c>
      <c r="DD372" s="44"/>
      <c r="DE372" s="398" t="str">
        <f>IF(F372="","",'E3 Production de chaleur'!AN259)</f>
        <v/>
      </c>
      <c r="DF372" s="1726"/>
      <c r="DG372" s="398" t="str">
        <f t="shared" si="292"/>
        <v/>
      </c>
      <c r="DH372" s="44"/>
      <c r="DI372" s="398" t="str">
        <f>IF(F372="","",'E3 Production de chaleur'!AO259)</f>
        <v/>
      </c>
      <c r="DJ372" s="1726"/>
      <c r="DK372" s="398" t="str">
        <f t="shared" si="293"/>
        <v/>
      </c>
      <c r="DL372" s="44"/>
      <c r="DM372" s="398">
        <f t="shared" si="294"/>
        <v>0</v>
      </c>
      <c r="DN372" s="398">
        <f t="shared" si="295"/>
        <v>0</v>
      </c>
      <c r="DO372" s="1732"/>
    </row>
    <row r="373" spans="5:119" s="40" customFormat="1" hidden="1" outlineLevel="1">
      <c r="F373" s="334" t="str">
        <f t="shared" si="226"/>
        <v/>
      </c>
      <c r="G373" s="335" t="str">
        <f t="shared" si="227"/>
        <v/>
      </c>
      <c r="H373" s="336" t="str">
        <f t="shared" si="228"/>
        <v/>
      </c>
      <c r="I373" s="336" t="str">
        <f t="shared" si="229"/>
        <v/>
      </c>
      <c r="J373" s="337" t="str">
        <f t="shared" si="230"/>
        <v/>
      </c>
      <c r="K373" s="336" t="str">
        <f t="shared" si="231"/>
        <v/>
      </c>
      <c r="L373" s="468" t="str">
        <f t="shared" si="232"/>
        <v/>
      </c>
      <c r="M373" s="339" t="str">
        <f t="shared" si="233"/>
        <v/>
      </c>
      <c r="N373" s="338" t="str">
        <f t="shared" si="234"/>
        <v/>
      </c>
      <c r="O373" s="340" t="str">
        <f t="shared" si="235"/>
        <v/>
      </c>
      <c r="P373" s="329"/>
      <c r="Q373" s="341">
        <f t="shared" si="236"/>
        <v>0</v>
      </c>
      <c r="R373" s="400">
        <f t="shared" si="237"/>
        <v>0</v>
      </c>
      <c r="S373" s="400">
        <f>IF('E3 Production de chaleur'!AL260=0,0,'E3 Production de chaleur'!AL260)</f>
        <v>0</v>
      </c>
      <c r="T373" s="400" t="str">
        <f t="shared" si="298"/>
        <v/>
      </c>
      <c r="U373" s="329"/>
      <c r="V373" s="400" t="str">
        <f t="shared" si="266"/>
        <v/>
      </c>
      <c r="W373" s="400" t="str">
        <f t="shared" si="267"/>
        <v/>
      </c>
      <c r="X373" s="329"/>
      <c r="Y373" s="331" t="str">
        <f t="shared" si="238"/>
        <v/>
      </c>
      <c r="Z373" s="331" t="str">
        <f t="shared" si="239"/>
        <v/>
      </c>
      <c r="AA373" s="331" t="str">
        <f t="shared" si="240"/>
        <v/>
      </c>
      <c r="AB373" s="331" t="str">
        <f t="shared" si="241"/>
        <v/>
      </c>
      <c r="AC373" s="331" t="str">
        <f t="shared" si="242"/>
        <v/>
      </c>
      <c r="AD373" s="330" t="str">
        <f t="shared" si="243"/>
        <v/>
      </c>
      <c r="AE373" s="331" t="str">
        <f t="shared" si="244"/>
        <v/>
      </c>
      <c r="AF373" s="331" t="str">
        <f t="shared" si="268"/>
        <v/>
      </c>
      <c r="AG373" s="331" t="str">
        <f t="shared" si="245"/>
        <v/>
      </c>
      <c r="AH373" s="331" t="str">
        <f t="shared" si="246"/>
        <v/>
      </c>
      <c r="AI373" s="331" t="str">
        <f t="shared" si="247"/>
        <v/>
      </c>
      <c r="AJ373" s="331" t="str">
        <f>'E3 Production de chaleur'!BA260</f>
        <v/>
      </c>
      <c r="AK373" s="331" t="str">
        <f>'E3 Production de chaleur'!BB260</f>
        <v/>
      </c>
      <c r="AL373" s="330" t="s">
        <v>37</v>
      </c>
      <c r="AM373" s="346" t="str">
        <f t="shared" si="248"/>
        <v/>
      </c>
      <c r="AN373" s="346" t="str">
        <f t="shared" si="249"/>
        <v/>
      </c>
      <c r="AO373" s="346" t="str">
        <f t="shared" si="250"/>
        <v/>
      </c>
      <c r="AP373" s="346" t="str">
        <f t="shared" si="251"/>
        <v/>
      </c>
      <c r="AQ373" s="346" t="str">
        <f t="shared" si="252"/>
        <v/>
      </c>
      <c r="AR373" s="399"/>
      <c r="AS373" s="398" t="str">
        <f t="shared" si="269"/>
        <v/>
      </c>
      <c r="AT373" s="398" t="str">
        <f t="shared" si="270"/>
        <v/>
      </c>
      <c r="AU373" s="398" t="str">
        <f t="shared" si="271"/>
        <v/>
      </c>
      <c r="AV373" s="398" t="str">
        <f t="shared" si="272"/>
        <v/>
      </c>
      <c r="AW373" s="398" t="str">
        <f t="shared" si="273"/>
        <v/>
      </c>
      <c r="AX373" s="398" t="str">
        <f t="shared" si="274"/>
        <v/>
      </c>
      <c r="AY373" s="398" t="str">
        <f t="shared" si="275"/>
        <v/>
      </c>
      <c r="AZ373" s="398" t="str">
        <f t="shared" si="276"/>
        <v/>
      </c>
      <c r="BA373" s="399"/>
      <c r="BB373" s="445" t="str">
        <f t="shared" si="277"/>
        <v/>
      </c>
      <c r="BC373" s="445" t="str">
        <f t="shared" si="278"/>
        <v/>
      </c>
      <c r="BD373" s="445" t="str">
        <f t="shared" si="253"/>
        <v/>
      </c>
      <c r="BE373" s="445" t="str">
        <f t="shared" si="254"/>
        <v/>
      </c>
      <c r="BF373" s="445" t="str">
        <f t="shared" si="255"/>
        <v/>
      </c>
      <c r="BG373" s="467" t="str">
        <f>'E3 Production de chaleur'!BD260</f>
        <v/>
      </c>
      <c r="BH373" s="467" t="str">
        <f>'E3 Production de chaleur'!BE260</f>
        <v/>
      </c>
      <c r="BI373" s="399"/>
      <c r="BJ373" s="445" t="str">
        <f t="shared" si="256"/>
        <v/>
      </c>
      <c r="BK373" s="445" t="str">
        <f t="shared" si="257"/>
        <v/>
      </c>
      <c r="BL373" s="445" t="str">
        <f t="shared" si="279"/>
        <v/>
      </c>
      <c r="BM373" s="399"/>
      <c r="BN373" s="445" t="str">
        <f t="shared" si="280"/>
        <v/>
      </c>
      <c r="BO373" s="445">
        <f t="shared" si="258"/>
        <v>0</v>
      </c>
      <c r="BQ373" s="398" t="str">
        <f t="shared" si="259"/>
        <v/>
      </c>
      <c r="BR373" s="398" t="str">
        <f t="shared" si="260"/>
        <v/>
      </c>
      <c r="BS373" s="398" t="str">
        <f t="shared" si="261"/>
        <v/>
      </c>
      <c r="BT373" s="398" t="str">
        <f t="shared" si="262"/>
        <v/>
      </c>
      <c r="BU373" s="398" t="str">
        <f t="shared" si="263"/>
        <v/>
      </c>
      <c r="BV373" s="398" t="str">
        <f t="shared" si="264"/>
        <v/>
      </c>
      <c r="BW373" s="398" t="str">
        <f t="shared" si="265"/>
        <v/>
      </c>
      <c r="BX373" s="40" t="s">
        <v>37</v>
      </c>
      <c r="BY373" s="396">
        <f>'A1 Serres'!BZ31</f>
        <v>0</v>
      </c>
      <c r="BZ373" s="396">
        <f>'A1 Serres'!CA31</f>
        <v>0</v>
      </c>
      <c r="CA373" s="396">
        <f>'A1 Serres'!CB31</f>
        <v>0</v>
      </c>
      <c r="CB373" s="396">
        <f>'A1 Serres'!CC31</f>
        <v>0</v>
      </c>
      <c r="CD373" s="396">
        <f t="shared" si="281"/>
        <v>0</v>
      </c>
      <c r="CE373" s="396" t="str">
        <f t="shared" si="296"/>
        <v/>
      </c>
      <c r="CF373" s="396" t="str">
        <f t="shared" si="282"/>
        <v/>
      </c>
      <c r="CJ373" s="1731"/>
      <c r="CK373" s="398" t="str">
        <f t="shared" si="283"/>
        <v/>
      </c>
      <c r="CL373" s="1726"/>
      <c r="CM373" s="398" t="str">
        <f t="shared" si="284"/>
        <v/>
      </c>
      <c r="CN373" s="44"/>
      <c r="CO373" s="398" t="str">
        <f t="shared" si="285"/>
        <v/>
      </c>
      <c r="CP373" s="1726"/>
      <c r="CQ373" s="398" t="str">
        <f t="shared" si="286"/>
        <v/>
      </c>
      <c r="CR373" s="44"/>
      <c r="CS373" s="398" t="str">
        <f t="shared" si="287"/>
        <v/>
      </c>
      <c r="CT373" s="1726"/>
      <c r="CU373" s="398" t="str">
        <f t="shared" si="288"/>
        <v/>
      </c>
      <c r="CV373" s="44"/>
      <c r="CW373" s="398" t="str">
        <f t="shared" si="289"/>
        <v/>
      </c>
      <c r="CX373" s="1726"/>
      <c r="CY373" s="398" t="str">
        <f t="shared" si="297"/>
        <v/>
      </c>
      <c r="CZ373" s="44"/>
      <c r="DA373" s="398" t="str">
        <f t="shared" si="290"/>
        <v/>
      </c>
      <c r="DB373" s="1726"/>
      <c r="DC373" s="398" t="str">
        <f t="shared" si="291"/>
        <v/>
      </c>
      <c r="DD373" s="44"/>
      <c r="DE373" s="398" t="str">
        <f>IF(F373="","",'E3 Production de chaleur'!AN260)</f>
        <v/>
      </c>
      <c r="DF373" s="1726"/>
      <c r="DG373" s="398" t="str">
        <f t="shared" si="292"/>
        <v/>
      </c>
      <c r="DH373" s="44"/>
      <c r="DI373" s="398" t="str">
        <f>IF(F373="","",'E3 Production de chaleur'!AO260)</f>
        <v/>
      </c>
      <c r="DJ373" s="1726"/>
      <c r="DK373" s="398" t="str">
        <f t="shared" si="293"/>
        <v/>
      </c>
      <c r="DL373" s="44"/>
      <c r="DM373" s="398">
        <f t="shared" si="294"/>
        <v>0</v>
      </c>
      <c r="DN373" s="398">
        <f t="shared" si="295"/>
        <v>0</v>
      </c>
      <c r="DO373" s="1732"/>
    </row>
    <row r="374" spans="5:119" s="40" customFormat="1" hidden="1" outlineLevel="1">
      <c r="F374" s="334" t="str">
        <f t="shared" si="226"/>
        <v/>
      </c>
      <c r="G374" s="335" t="str">
        <f t="shared" si="227"/>
        <v/>
      </c>
      <c r="H374" s="336" t="str">
        <f t="shared" si="228"/>
        <v/>
      </c>
      <c r="I374" s="336" t="str">
        <f t="shared" si="229"/>
        <v/>
      </c>
      <c r="J374" s="337" t="str">
        <f t="shared" si="230"/>
        <v/>
      </c>
      <c r="K374" s="336" t="str">
        <f t="shared" si="231"/>
        <v/>
      </c>
      <c r="L374" s="468" t="str">
        <f t="shared" si="232"/>
        <v/>
      </c>
      <c r="M374" s="339" t="str">
        <f t="shared" si="233"/>
        <v/>
      </c>
      <c r="N374" s="338" t="str">
        <f t="shared" si="234"/>
        <v/>
      </c>
      <c r="O374" s="340" t="str">
        <f t="shared" si="235"/>
        <v/>
      </c>
      <c r="P374" s="329"/>
      <c r="Q374" s="341">
        <f t="shared" si="236"/>
        <v>0</v>
      </c>
      <c r="R374" s="400">
        <f t="shared" si="237"/>
        <v>0</v>
      </c>
      <c r="S374" s="400">
        <f>IF('E3 Production de chaleur'!AL261=0,0,'E3 Production de chaleur'!AL261)</f>
        <v>0</v>
      </c>
      <c r="T374" s="400" t="str">
        <f t="shared" si="298"/>
        <v/>
      </c>
      <c r="U374" s="329"/>
      <c r="V374" s="400" t="str">
        <f t="shared" si="266"/>
        <v/>
      </c>
      <c r="W374" s="400" t="str">
        <f t="shared" si="267"/>
        <v/>
      </c>
      <c r="X374" s="329"/>
      <c r="Y374" s="331" t="str">
        <f t="shared" si="238"/>
        <v/>
      </c>
      <c r="Z374" s="331" t="str">
        <f t="shared" si="239"/>
        <v/>
      </c>
      <c r="AA374" s="331" t="str">
        <f t="shared" si="240"/>
        <v/>
      </c>
      <c r="AB374" s="331" t="str">
        <f t="shared" si="241"/>
        <v/>
      </c>
      <c r="AC374" s="331" t="str">
        <f t="shared" si="242"/>
        <v/>
      </c>
      <c r="AD374" s="330" t="str">
        <f t="shared" si="243"/>
        <v/>
      </c>
      <c r="AE374" s="331" t="str">
        <f t="shared" si="244"/>
        <v/>
      </c>
      <c r="AF374" s="331" t="str">
        <f t="shared" si="268"/>
        <v/>
      </c>
      <c r="AG374" s="331" t="str">
        <f t="shared" si="245"/>
        <v/>
      </c>
      <c r="AH374" s="331" t="str">
        <f t="shared" si="246"/>
        <v/>
      </c>
      <c r="AI374" s="331" t="str">
        <f t="shared" si="247"/>
        <v/>
      </c>
      <c r="AJ374" s="331" t="str">
        <f>'E3 Production de chaleur'!BA261</f>
        <v/>
      </c>
      <c r="AK374" s="331" t="str">
        <f>'E3 Production de chaleur'!BB261</f>
        <v/>
      </c>
      <c r="AL374" s="330" t="s">
        <v>37</v>
      </c>
      <c r="AM374" s="346" t="str">
        <f t="shared" si="248"/>
        <v/>
      </c>
      <c r="AN374" s="346" t="str">
        <f t="shared" si="249"/>
        <v/>
      </c>
      <c r="AO374" s="346" t="str">
        <f t="shared" si="250"/>
        <v/>
      </c>
      <c r="AP374" s="346" t="str">
        <f t="shared" si="251"/>
        <v/>
      </c>
      <c r="AQ374" s="346" t="str">
        <f t="shared" si="252"/>
        <v/>
      </c>
      <c r="AR374" s="399"/>
      <c r="AS374" s="398" t="str">
        <f t="shared" si="269"/>
        <v/>
      </c>
      <c r="AT374" s="398" t="str">
        <f t="shared" si="270"/>
        <v/>
      </c>
      <c r="AU374" s="398" t="str">
        <f t="shared" si="271"/>
        <v/>
      </c>
      <c r="AV374" s="398" t="str">
        <f t="shared" si="272"/>
        <v/>
      </c>
      <c r="AW374" s="398" t="str">
        <f t="shared" si="273"/>
        <v/>
      </c>
      <c r="AX374" s="398" t="str">
        <f t="shared" si="274"/>
        <v/>
      </c>
      <c r="AY374" s="398" t="str">
        <f t="shared" si="275"/>
        <v/>
      </c>
      <c r="AZ374" s="398" t="str">
        <f t="shared" si="276"/>
        <v/>
      </c>
      <c r="BA374" s="399"/>
      <c r="BB374" s="445" t="str">
        <f t="shared" si="277"/>
        <v/>
      </c>
      <c r="BC374" s="445" t="str">
        <f t="shared" si="278"/>
        <v/>
      </c>
      <c r="BD374" s="445" t="str">
        <f t="shared" si="253"/>
        <v/>
      </c>
      <c r="BE374" s="445" t="str">
        <f t="shared" si="254"/>
        <v/>
      </c>
      <c r="BF374" s="445" t="str">
        <f t="shared" si="255"/>
        <v/>
      </c>
      <c r="BG374" s="467" t="str">
        <f>'E3 Production de chaleur'!BD261</f>
        <v/>
      </c>
      <c r="BH374" s="467" t="str">
        <f>'E3 Production de chaleur'!BE261</f>
        <v/>
      </c>
      <c r="BI374" s="399"/>
      <c r="BJ374" s="445" t="str">
        <f t="shared" si="256"/>
        <v/>
      </c>
      <c r="BK374" s="445" t="str">
        <f t="shared" si="257"/>
        <v/>
      </c>
      <c r="BL374" s="445" t="str">
        <f t="shared" si="279"/>
        <v/>
      </c>
      <c r="BM374" s="399"/>
      <c r="BN374" s="445" t="str">
        <f t="shared" si="280"/>
        <v/>
      </c>
      <c r="BO374" s="445">
        <f t="shared" si="258"/>
        <v>0</v>
      </c>
      <c r="BQ374" s="398" t="str">
        <f t="shared" si="259"/>
        <v/>
      </c>
      <c r="BR374" s="398" t="str">
        <f t="shared" si="260"/>
        <v/>
      </c>
      <c r="BS374" s="398" t="str">
        <f t="shared" si="261"/>
        <v/>
      </c>
      <c r="BT374" s="398" t="str">
        <f t="shared" si="262"/>
        <v/>
      </c>
      <c r="BU374" s="398" t="str">
        <f t="shared" si="263"/>
        <v/>
      </c>
      <c r="BV374" s="398" t="str">
        <f t="shared" si="264"/>
        <v/>
      </c>
      <c r="BW374" s="398" t="str">
        <f t="shared" si="265"/>
        <v/>
      </c>
      <c r="BX374" s="40" t="s">
        <v>37</v>
      </c>
      <c r="BY374" s="396">
        <f>'A1 Serres'!BZ32</f>
        <v>0</v>
      </c>
      <c r="BZ374" s="396">
        <f>'A1 Serres'!CA32</f>
        <v>0</v>
      </c>
      <c r="CA374" s="396">
        <f>'A1 Serres'!CB32</f>
        <v>0</v>
      </c>
      <c r="CB374" s="396">
        <f>'A1 Serres'!CC32</f>
        <v>0</v>
      </c>
      <c r="CD374" s="396">
        <f t="shared" si="281"/>
        <v>0</v>
      </c>
      <c r="CE374" s="396" t="str">
        <f t="shared" si="296"/>
        <v/>
      </c>
      <c r="CF374" s="396" t="str">
        <f t="shared" si="282"/>
        <v/>
      </c>
      <c r="CJ374" s="1731"/>
      <c r="CK374" s="398" t="str">
        <f t="shared" si="283"/>
        <v/>
      </c>
      <c r="CL374" s="1726"/>
      <c r="CM374" s="398" t="str">
        <f t="shared" si="284"/>
        <v/>
      </c>
      <c r="CN374" s="44"/>
      <c r="CO374" s="398" t="str">
        <f t="shared" si="285"/>
        <v/>
      </c>
      <c r="CP374" s="1726"/>
      <c r="CQ374" s="398" t="str">
        <f t="shared" si="286"/>
        <v/>
      </c>
      <c r="CR374" s="44"/>
      <c r="CS374" s="398" t="str">
        <f t="shared" si="287"/>
        <v/>
      </c>
      <c r="CT374" s="1726"/>
      <c r="CU374" s="398" t="str">
        <f t="shared" si="288"/>
        <v/>
      </c>
      <c r="CV374" s="44"/>
      <c r="CW374" s="398" t="str">
        <f t="shared" si="289"/>
        <v/>
      </c>
      <c r="CX374" s="1726"/>
      <c r="CY374" s="398" t="str">
        <f t="shared" si="297"/>
        <v/>
      </c>
      <c r="CZ374" s="44"/>
      <c r="DA374" s="398" t="str">
        <f t="shared" si="290"/>
        <v/>
      </c>
      <c r="DB374" s="1726"/>
      <c r="DC374" s="398" t="str">
        <f t="shared" si="291"/>
        <v/>
      </c>
      <c r="DD374" s="44"/>
      <c r="DE374" s="398" t="str">
        <f>IF(F374="","",'E3 Production de chaleur'!AN261)</f>
        <v/>
      </c>
      <c r="DF374" s="1726"/>
      <c r="DG374" s="398" t="str">
        <f t="shared" si="292"/>
        <v/>
      </c>
      <c r="DH374" s="44"/>
      <c r="DI374" s="398" t="str">
        <f>IF(F374="","",'E3 Production de chaleur'!AO261)</f>
        <v/>
      </c>
      <c r="DJ374" s="1726"/>
      <c r="DK374" s="398" t="str">
        <f t="shared" si="293"/>
        <v/>
      </c>
      <c r="DL374" s="44"/>
      <c r="DM374" s="398">
        <f t="shared" si="294"/>
        <v>0</v>
      </c>
      <c r="DN374" s="398">
        <f t="shared" si="295"/>
        <v>0</v>
      </c>
      <c r="DO374" s="1732"/>
    </row>
    <row r="375" spans="5:119" s="40" customFormat="1" hidden="1" outlineLevel="1">
      <c r="F375" s="334" t="str">
        <f t="shared" si="226"/>
        <v/>
      </c>
      <c r="G375" s="335" t="str">
        <f t="shared" si="227"/>
        <v/>
      </c>
      <c r="H375" s="336" t="str">
        <f t="shared" si="228"/>
        <v/>
      </c>
      <c r="I375" s="336" t="str">
        <f t="shared" si="229"/>
        <v/>
      </c>
      <c r="J375" s="337" t="str">
        <f t="shared" si="230"/>
        <v/>
      </c>
      <c r="K375" s="336" t="str">
        <f t="shared" si="231"/>
        <v/>
      </c>
      <c r="L375" s="468" t="str">
        <f t="shared" si="232"/>
        <v/>
      </c>
      <c r="M375" s="339" t="str">
        <f t="shared" si="233"/>
        <v/>
      </c>
      <c r="N375" s="338" t="str">
        <f t="shared" si="234"/>
        <v/>
      </c>
      <c r="O375" s="340" t="str">
        <f t="shared" si="235"/>
        <v/>
      </c>
      <c r="P375" s="329"/>
      <c r="Q375" s="341">
        <f t="shared" si="236"/>
        <v>0</v>
      </c>
      <c r="R375" s="400">
        <f t="shared" si="237"/>
        <v>0</v>
      </c>
      <c r="S375" s="400">
        <f>IF('E3 Production de chaleur'!AL262=0,0,'E3 Production de chaleur'!AL262)</f>
        <v>0</v>
      </c>
      <c r="T375" s="400" t="str">
        <f t="shared" si="298"/>
        <v/>
      </c>
      <c r="U375" s="329"/>
      <c r="V375" s="400" t="str">
        <f t="shared" si="266"/>
        <v/>
      </c>
      <c r="W375" s="400" t="str">
        <f t="shared" si="267"/>
        <v/>
      </c>
      <c r="X375" s="329"/>
      <c r="Y375" s="331" t="str">
        <f t="shared" si="238"/>
        <v/>
      </c>
      <c r="Z375" s="331" t="str">
        <f t="shared" si="239"/>
        <v/>
      </c>
      <c r="AA375" s="331" t="str">
        <f t="shared" si="240"/>
        <v/>
      </c>
      <c r="AB375" s="331" t="str">
        <f t="shared" si="241"/>
        <v/>
      </c>
      <c r="AC375" s="331" t="str">
        <f t="shared" si="242"/>
        <v/>
      </c>
      <c r="AD375" s="330" t="str">
        <f t="shared" si="243"/>
        <v/>
      </c>
      <c r="AE375" s="331" t="str">
        <f t="shared" si="244"/>
        <v/>
      </c>
      <c r="AF375" s="331" t="str">
        <f t="shared" si="268"/>
        <v/>
      </c>
      <c r="AG375" s="331" t="str">
        <f t="shared" si="245"/>
        <v/>
      </c>
      <c r="AH375" s="331" t="str">
        <f t="shared" si="246"/>
        <v/>
      </c>
      <c r="AI375" s="331" t="str">
        <f t="shared" si="247"/>
        <v/>
      </c>
      <c r="AJ375" s="331" t="str">
        <f>'E3 Production de chaleur'!BA262</f>
        <v/>
      </c>
      <c r="AK375" s="331" t="str">
        <f>'E3 Production de chaleur'!BB262</f>
        <v/>
      </c>
      <c r="AL375" s="330" t="s">
        <v>37</v>
      </c>
      <c r="AM375" s="346" t="str">
        <f t="shared" si="248"/>
        <v/>
      </c>
      <c r="AN375" s="346" t="str">
        <f t="shared" si="249"/>
        <v/>
      </c>
      <c r="AO375" s="346" t="str">
        <f t="shared" si="250"/>
        <v/>
      </c>
      <c r="AP375" s="346" t="str">
        <f t="shared" si="251"/>
        <v/>
      </c>
      <c r="AQ375" s="346" t="str">
        <f t="shared" si="252"/>
        <v/>
      </c>
      <c r="AR375" s="399"/>
      <c r="AS375" s="398" t="str">
        <f t="shared" si="269"/>
        <v/>
      </c>
      <c r="AT375" s="398" t="str">
        <f t="shared" si="270"/>
        <v/>
      </c>
      <c r="AU375" s="398" t="str">
        <f t="shared" si="271"/>
        <v/>
      </c>
      <c r="AV375" s="398" t="str">
        <f t="shared" si="272"/>
        <v/>
      </c>
      <c r="AW375" s="398" t="str">
        <f t="shared" si="273"/>
        <v/>
      </c>
      <c r="AX375" s="398" t="str">
        <f t="shared" si="274"/>
        <v/>
      </c>
      <c r="AY375" s="398" t="str">
        <f t="shared" si="275"/>
        <v/>
      </c>
      <c r="AZ375" s="398" t="str">
        <f t="shared" si="276"/>
        <v/>
      </c>
      <c r="BA375" s="399"/>
      <c r="BB375" s="445" t="str">
        <f t="shared" si="277"/>
        <v/>
      </c>
      <c r="BC375" s="445" t="str">
        <f t="shared" si="278"/>
        <v/>
      </c>
      <c r="BD375" s="445" t="str">
        <f t="shared" si="253"/>
        <v/>
      </c>
      <c r="BE375" s="445" t="str">
        <f t="shared" si="254"/>
        <v/>
      </c>
      <c r="BF375" s="445" t="str">
        <f t="shared" si="255"/>
        <v/>
      </c>
      <c r="BG375" s="467" t="str">
        <f>'E3 Production de chaleur'!BD262</f>
        <v/>
      </c>
      <c r="BH375" s="467" t="str">
        <f>'E3 Production de chaleur'!BE262</f>
        <v/>
      </c>
      <c r="BI375" s="399"/>
      <c r="BJ375" s="445" t="str">
        <f t="shared" si="256"/>
        <v/>
      </c>
      <c r="BK375" s="445" t="str">
        <f t="shared" si="257"/>
        <v/>
      </c>
      <c r="BL375" s="445" t="str">
        <f t="shared" si="279"/>
        <v/>
      </c>
      <c r="BM375" s="399"/>
      <c r="BN375" s="445" t="str">
        <f t="shared" si="280"/>
        <v/>
      </c>
      <c r="BO375" s="445">
        <f t="shared" si="258"/>
        <v>0</v>
      </c>
      <c r="BQ375" s="398" t="str">
        <f t="shared" si="259"/>
        <v/>
      </c>
      <c r="BR375" s="398" t="str">
        <f t="shared" si="260"/>
        <v/>
      </c>
      <c r="BS375" s="398" t="str">
        <f t="shared" si="261"/>
        <v/>
      </c>
      <c r="BT375" s="398" t="str">
        <f t="shared" si="262"/>
        <v/>
      </c>
      <c r="BU375" s="398" t="str">
        <f t="shared" si="263"/>
        <v/>
      </c>
      <c r="BV375" s="398" t="str">
        <f t="shared" si="264"/>
        <v/>
      </c>
      <c r="BW375" s="398" t="str">
        <f t="shared" si="265"/>
        <v/>
      </c>
      <c r="BX375" s="40" t="s">
        <v>37</v>
      </c>
      <c r="BY375" s="396">
        <f>'A1 Serres'!BZ33</f>
        <v>0</v>
      </c>
      <c r="BZ375" s="396">
        <f>'A1 Serres'!CA33</f>
        <v>0</v>
      </c>
      <c r="CA375" s="396">
        <f>'A1 Serres'!CB33</f>
        <v>0</v>
      </c>
      <c r="CB375" s="396">
        <f>'A1 Serres'!CC33</f>
        <v>0</v>
      </c>
      <c r="CD375" s="396">
        <f t="shared" si="281"/>
        <v>0</v>
      </c>
      <c r="CE375" s="396" t="str">
        <f t="shared" si="296"/>
        <v/>
      </c>
      <c r="CF375" s="396" t="str">
        <f t="shared" si="282"/>
        <v/>
      </c>
      <c r="CJ375" s="1731"/>
      <c r="CK375" s="398" t="str">
        <f t="shared" si="283"/>
        <v/>
      </c>
      <c r="CL375" s="1726"/>
      <c r="CM375" s="398" t="str">
        <f t="shared" si="284"/>
        <v/>
      </c>
      <c r="CN375" s="44"/>
      <c r="CO375" s="398" t="str">
        <f>IF($F375="","",IF(AN375="",0,ROUND(($R375*AN375),AT$342)))</f>
        <v/>
      </c>
      <c r="CP375" s="1726"/>
      <c r="CQ375" s="398" t="str">
        <f t="shared" si="286"/>
        <v/>
      </c>
      <c r="CR375" s="44"/>
      <c r="CS375" s="398" t="str">
        <f t="shared" si="287"/>
        <v/>
      </c>
      <c r="CT375" s="1726"/>
      <c r="CU375" s="398" t="str">
        <f t="shared" si="288"/>
        <v/>
      </c>
      <c r="CV375" s="44"/>
      <c r="CW375" s="398" t="str">
        <f t="shared" si="289"/>
        <v/>
      </c>
      <c r="CX375" s="1726"/>
      <c r="CY375" s="398" t="str">
        <f t="shared" si="297"/>
        <v/>
      </c>
      <c r="CZ375" s="44"/>
      <c r="DA375" s="398" t="str">
        <f t="shared" si="290"/>
        <v/>
      </c>
      <c r="DB375" s="1726"/>
      <c r="DC375" s="398" t="str">
        <f t="shared" si="291"/>
        <v/>
      </c>
      <c r="DD375" s="44"/>
      <c r="DE375" s="398" t="str">
        <f>IF(F375="","",'E3 Production de chaleur'!AN262)</f>
        <v/>
      </c>
      <c r="DF375" s="1726"/>
      <c r="DG375" s="398" t="str">
        <f t="shared" si="292"/>
        <v/>
      </c>
      <c r="DH375" s="44"/>
      <c r="DI375" s="398" t="str">
        <f>IF(F375="","",'E3 Production de chaleur'!AO262)</f>
        <v/>
      </c>
      <c r="DJ375" s="1726"/>
      <c r="DK375" s="398" t="str">
        <f t="shared" si="293"/>
        <v/>
      </c>
      <c r="DL375" s="44"/>
      <c r="DM375" s="398">
        <f t="shared" si="294"/>
        <v>0</v>
      </c>
      <c r="DN375" s="398">
        <f t="shared" si="295"/>
        <v>0</v>
      </c>
      <c r="DO375" s="1732"/>
    </row>
    <row r="376" spans="5:119" s="40" customFormat="1" hidden="1" outlineLevel="1">
      <c r="F376" s="334" t="str">
        <f t="shared" si="226"/>
        <v/>
      </c>
      <c r="G376" s="335" t="str">
        <f t="shared" si="227"/>
        <v/>
      </c>
      <c r="H376" s="336" t="str">
        <f t="shared" si="228"/>
        <v/>
      </c>
      <c r="I376" s="336" t="str">
        <f t="shared" si="229"/>
        <v/>
      </c>
      <c r="J376" s="337" t="str">
        <f t="shared" si="230"/>
        <v/>
      </c>
      <c r="K376" s="336" t="str">
        <f t="shared" si="231"/>
        <v/>
      </c>
      <c r="L376" s="468" t="str">
        <f t="shared" si="232"/>
        <v/>
      </c>
      <c r="M376" s="339" t="str">
        <f t="shared" si="233"/>
        <v/>
      </c>
      <c r="N376" s="338" t="str">
        <f t="shared" si="234"/>
        <v/>
      </c>
      <c r="O376" s="340" t="str">
        <f t="shared" si="235"/>
        <v/>
      </c>
      <c r="P376" s="329"/>
      <c r="Q376" s="341">
        <f t="shared" si="236"/>
        <v>0</v>
      </c>
      <c r="R376" s="400">
        <f t="shared" si="237"/>
        <v>0</v>
      </c>
      <c r="S376" s="400">
        <f>IF('E3 Production de chaleur'!AL263=0,0,'E3 Production de chaleur'!AL263)</f>
        <v>0</v>
      </c>
      <c r="T376" s="400" t="str">
        <f t="shared" si="298"/>
        <v/>
      </c>
      <c r="U376" s="329"/>
      <c r="V376" s="400" t="str">
        <f t="shared" si="266"/>
        <v/>
      </c>
      <c r="W376" s="400" t="str">
        <f t="shared" si="267"/>
        <v/>
      </c>
      <c r="X376" s="329"/>
      <c r="Y376" s="331" t="str">
        <f t="shared" si="238"/>
        <v/>
      </c>
      <c r="Z376" s="331" t="str">
        <f t="shared" si="239"/>
        <v/>
      </c>
      <c r="AA376" s="331" t="str">
        <f t="shared" si="240"/>
        <v/>
      </c>
      <c r="AB376" s="331" t="str">
        <f t="shared" si="241"/>
        <v/>
      </c>
      <c r="AC376" s="331" t="str">
        <f t="shared" si="242"/>
        <v/>
      </c>
      <c r="AD376" s="330" t="str">
        <f t="shared" si="243"/>
        <v/>
      </c>
      <c r="AE376" s="331" t="str">
        <f t="shared" si="244"/>
        <v/>
      </c>
      <c r="AF376" s="331" t="str">
        <f t="shared" si="268"/>
        <v/>
      </c>
      <c r="AG376" s="331" t="str">
        <f t="shared" si="245"/>
        <v/>
      </c>
      <c r="AH376" s="331" t="str">
        <f t="shared" si="246"/>
        <v/>
      </c>
      <c r="AI376" s="331" t="str">
        <f t="shared" si="247"/>
        <v/>
      </c>
      <c r="AJ376" s="331" t="str">
        <f>'E3 Production de chaleur'!BA263</f>
        <v/>
      </c>
      <c r="AK376" s="331" t="str">
        <f>'E3 Production de chaleur'!BB263</f>
        <v/>
      </c>
      <c r="AL376" s="330" t="s">
        <v>37</v>
      </c>
      <c r="AM376" s="346" t="str">
        <f t="shared" si="248"/>
        <v/>
      </c>
      <c r="AN376" s="346" t="str">
        <f t="shared" si="249"/>
        <v/>
      </c>
      <c r="AO376" s="346" t="str">
        <f t="shared" si="250"/>
        <v/>
      </c>
      <c r="AP376" s="346" t="str">
        <f t="shared" si="251"/>
        <v/>
      </c>
      <c r="AQ376" s="346" t="str">
        <f t="shared" si="252"/>
        <v/>
      </c>
      <c r="AR376" s="399"/>
      <c r="AS376" s="398" t="str">
        <f t="shared" si="269"/>
        <v/>
      </c>
      <c r="AT376" s="398" t="str">
        <f t="shared" si="270"/>
        <v/>
      </c>
      <c r="AU376" s="398" t="str">
        <f t="shared" si="271"/>
        <v/>
      </c>
      <c r="AV376" s="398" t="str">
        <f t="shared" si="272"/>
        <v/>
      </c>
      <c r="AW376" s="398" t="str">
        <f t="shared" si="273"/>
        <v/>
      </c>
      <c r="AX376" s="398" t="str">
        <f t="shared" si="274"/>
        <v/>
      </c>
      <c r="AY376" s="398" t="str">
        <f t="shared" si="275"/>
        <v/>
      </c>
      <c r="AZ376" s="398" t="str">
        <f t="shared" si="276"/>
        <v/>
      </c>
      <c r="BA376" s="399"/>
      <c r="BB376" s="445" t="str">
        <f t="shared" si="277"/>
        <v/>
      </c>
      <c r="BC376" s="445" t="str">
        <f t="shared" si="278"/>
        <v/>
      </c>
      <c r="BD376" s="445" t="str">
        <f t="shared" si="253"/>
        <v/>
      </c>
      <c r="BE376" s="445" t="str">
        <f t="shared" si="254"/>
        <v/>
      </c>
      <c r="BF376" s="445" t="str">
        <f t="shared" si="255"/>
        <v/>
      </c>
      <c r="BG376" s="467" t="str">
        <f>'E3 Production de chaleur'!BD263</f>
        <v/>
      </c>
      <c r="BH376" s="467" t="str">
        <f>'E3 Production de chaleur'!BE263</f>
        <v/>
      </c>
      <c r="BI376" s="399"/>
      <c r="BJ376" s="445" t="str">
        <f t="shared" si="256"/>
        <v/>
      </c>
      <c r="BK376" s="445" t="str">
        <f t="shared" si="257"/>
        <v/>
      </c>
      <c r="BL376" s="445" t="str">
        <f t="shared" si="279"/>
        <v/>
      </c>
      <c r="BM376" s="399"/>
      <c r="BN376" s="445" t="str">
        <f t="shared" si="280"/>
        <v/>
      </c>
      <c r="BO376" s="445">
        <f t="shared" si="258"/>
        <v>0</v>
      </c>
      <c r="BQ376" s="398" t="str">
        <f t="shared" si="259"/>
        <v/>
      </c>
      <c r="BR376" s="398" t="str">
        <f t="shared" si="260"/>
        <v/>
      </c>
      <c r="BS376" s="398" t="str">
        <f t="shared" si="261"/>
        <v/>
      </c>
      <c r="BT376" s="398" t="str">
        <f t="shared" si="262"/>
        <v/>
      </c>
      <c r="BU376" s="398" t="str">
        <f t="shared" si="263"/>
        <v/>
      </c>
      <c r="BV376" s="398" t="str">
        <f t="shared" si="264"/>
        <v/>
      </c>
      <c r="BW376" s="398" t="str">
        <f t="shared" si="265"/>
        <v/>
      </c>
      <c r="BX376" s="40" t="s">
        <v>37</v>
      </c>
      <c r="BY376" s="396">
        <f>'A1 Serres'!BZ34</f>
        <v>0</v>
      </c>
      <c r="BZ376" s="396">
        <f>'A1 Serres'!CA34</f>
        <v>0</v>
      </c>
      <c r="CA376" s="396">
        <f>'A1 Serres'!CB34</f>
        <v>0</v>
      </c>
      <c r="CB376" s="396">
        <f>'A1 Serres'!CC34</f>
        <v>0</v>
      </c>
      <c r="CD376" s="396">
        <f t="shared" si="281"/>
        <v>0</v>
      </c>
      <c r="CE376" s="396" t="str">
        <f t="shared" si="296"/>
        <v/>
      </c>
      <c r="CF376" s="396" t="str">
        <f t="shared" si="282"/>
        <v/>
      </c>
      <c r="CJ376" s="1731"/>
      <c r="CK376" s="398" t="str">
        <f t="shared" si="283"/>
        <v/>
      </c>
      <c r="CL376" s="1726"/>
      <c r="CM376" s="398" t="str">
        <f t="shared" si="284"/>
        <v/>
      </c>
      <c r="CN376" s="44"/>
      <c r="CO376" s="398" t="str">
        <f t="shared" si="285"/>
        <v/>
      </c>
      <c r="CP376" s="1726"/>
      <c r="CQ376" s="398" t="str">
        <f t="shared" si="286"/>
        <v/>
      </c>
      <c r="CR376" s="44"/>
      <c r="CS376" s="398" t="str">
        <f t="shared" si="287"/>
        <v/>
      </c>
      <c r="CT376" s="1726"/>
      <c r="CU376" s="398" t="str">
        <f t="shared" si="288"/>
        <v/>
      </c>
      <c r="CV376" s="44"/>
      <c r="CW376" s="398" t="str">
        <f t="shared" si="289"/>
        <v/>
      </c>
      <c r="CX376" s="1726"/>
      <c r="CY376" s="398" t="str">
        <f t="shared" si="297"/>
        <v/>
      </c>
      <c r="CZ376" s="44"/>
      <c r="DA376" s="398" t="str">
        <f t="shared" si="290"/>
        <v/>
      </c>
      <c r="DB376" s="1726"/>
      <c r="DC376" s="398" t="str">
        <f t="shared" si="291"/>
        <v/>
      </c>
      <c r="DD376" s="44"/>
      <c r="DE376" s="398" t="str">
        <f>IF(F376="","",'E3 Production de chaleur'!AN263)</f>
        <v/>
      </c>
      <c r="DF376" s="1726"/>
      <c r="DG376" s="398" t="str">
        <f t="shared" si="292"/>
        <v/>
      </c>
      <c r="DH376" s="44"/>
      <c r="DI376" s="398" t="str">
        <f>IF(F376="","",'E3 Production de chaleur'!AO263)</f>
        <v/>
      </c>
      <c r="DJ376" s="1726"/>
      <c r="DK376" s="398" t="str">
        <f t="shared" si="293"/>
        <v/>
      </c>
      <c r="DL376" s="44"/>
      <c r="DM376" s="398">
        <f t="shared" si="294"/>
        <v>0</v>
      </c>
      <c r="DN376" s="398">
        <f t="shared" si="295"/>
        <v>0</v>
      </c>
      <c r="DO376" s="1732"/>
    </row>
    <row r="377" spans="5:119" s="40" customFormat="1" hidden="1" outlineLevel="1">
      <c r="F377" s="334" t="str">
        <f t="shared" si="226"/>
        <v/>
      </c>
      <c r="G377" s="335" t="str">
        <f t="shared" si="227"/>
        <v/>
      </c>
      <c r="H377" s="336" t="str">
        <f t="shared" si="228"/>
        <v/>
      </c>
      <c r="I377" s="336" t="str">
        <f t="shared" si="229"/>
        <v/>
      </c>
      <c r="J377" s="337" t="str">
        <f t="shared" si="230"/>
        <v/>
      </c>
      <c r="K377" s="336" t="str">
        <f t="shared" si="231"/>
        <v/>
      </c>
      <c r="L377" s="468" t="str">
        <f t="shared" si="232"/>
        <v/>
      </c>
      <c r="M377" s="339" t="str">
        <f t="shared" si="233"/>
        <v/>
      </c>
      <c r="N377" s="338" t="str">
        <f t="shared" si="234"/>
        <v/>
      </c>
      <c r="O377" s="340" t="str">
        <f t="shared" si="235"/>
        <v/>
      </c>
      <c r="P377" s="329"/>
      <c r="Q377" s="341">
        <f t="shared" si="236"/>
        <v>0</v>
      </c>
      <c r="R377" s="400">
        <f t="shared" si="237"/>
        <v>0</v>
      </c>
      <c r="S377" s="400">
        <f>IF('E3 Production de chaleur'!AL264=0,0,'E3 Production de chaleur'!AL264)</f>
        <v>0</v>
      </c>
      <c r="T377" s="400" t="str">
        <f t="shared" si="298"/>
        <v/>
      </c>
      <c r="U377" s="329"/>
      <c r="V377" s="400" t="str">
        <f t="shared" si="266"/>
        <v/>
      </c>
      <c r="W377" s="400" t="str">
        <f t="shared" si="267"/>
        <v/>
      </c>
      <c r="X377" s="329"/>
      <c r="Y377" s="331" t="str">
        <f t="shared" si="238"/>
        <v/>
      </c>
      <c r="Z377" s="331" t="str">
        <f t="shared" si="239"/>
        <v/>
      </c>
      <c r="AA377" s="331" t="str">
        <f t="shared" si="240"/>
        <v/>
      </c>
      <c r="AB377" s="331" t="str">
        <f t="shared" si="241"/>
        <v/>
      </c>
      <c r="AC377" s="331" t="str">
        <f t="shared" si="242"/>
        <v/>
      </c>
      <c r="AD377" s="330" t="str">
        <f t="shared" si="243"/>
        <v/>
      </c>
      <c r="AE377" s="331" t="str">
        <f t="shared" si="244"/>
        <v/>
      </c>
      <c r="AF377" s="331" t="str">
        <f t="shared" si="268"/>
        <v/>
      </c>
      <c r="AG377" s="331" t="str">
        <f t="shared" si="245"/>
        <v/>
      </c>
      <c r="AH377" s="331" t="str">
        <f t="shared" si="246"/>
        <v/>
      </c>
      <c r="AI377" s="331" t="str">
        <f t="shared" si="247"/>
        <v/>
      </c>
      <c r="AJ377" s="331" t="str">
        <f>'E3 Production de chaleur'!BA264</f>
        <v/>
      </c>
      <c r="AK377" s="331" t="str">
        <f>'E3 Production de chaleur'!BB264</f>
        <v/>
      </c>
      <c r="AL377" s="330" t="s">
        <v>37</v>
      </c>
      <c r="AM377" s="346" t="str">
        <f t="shared" si="248"/>
        <v/>
      </c>
      <c r="AN377" s="346" t="str">
        <f t="shared" si="249"/>
        <v/>
      </c>
      <c r="AO377" s="346" t="str">
        <f t="shared" si="250"/>
        <v/>
      </c>
      <c r="AP377" s="346" t="str">
        <f t="shared" si="251"/>
        <v/>
      </c>
      <c r="AQ377" s="346" t="str">
        <f t="shared" si="252"/>
        <v/>
      </c>
      <c r="AR377" s="399"/>
      <c r="AS377" s="398" t="str">
        <f t="shared" si="269"/>
        <v/>
      </c>
      <c r="AT377" s="398" t="str">
        <f t="shared" si="270"/>
        <v/>
      </c>
      <c r="AU377" s="398" t="str">
        <f t="shared" si="271"/>
        <v/>
      </c>
      <c r="AV377" s="398" t="str">
        <f t="shared" si="272"/>
        <v/>
      </c>
      <c r="AW377" s="398" t="str">
        <f t="shared" si="273"/>
        <v/>
      </c>
      <c r="AX377" s="398" t="str">
        <f t="shared" si="274"/>
        <v/>
      </c>
      <c r="AY377" s="398" t="str">
        <f t="shared" si="275"/>
        <v/>
      </c>
      <c r="AZ377" s="398" t="str">
        <f t="shared" si="276"/>
        <v/>
      </c>
      <c r="BA377" s="399"/>
      <c r="BB377" s="445" t="str">
        <f t="shared" si="277"/>
        <v/>
      </c>
      <c r="BC377" s="445" t="str">
        <f t="shared" si="278"/>
        <v/>
      </c>
      <c r="BD377" s="445" t="str">
        <f t="shared" si="253"/>
        <v/>
      </c>
      <c r="BE377" s="445" t="str">
        <f t="shared" si="254"/>
        <v/>
      </c>
      <c r="BF377" s="445" t="str">
        <f t="shared" si="255"/>
        <v/>
      </c>
      <c r="BG377" s="467" t="str">
        <f>'E3 Production de chaleur'!BD264</f>
        <v/>
      </c>
      <c r="BH377" s="467" t="str">
        <f>'E3 Production de chaleur'!BE264</f>
        <v/>
      </c>
      <c r="BI377" s="399"/>
      <c r="BJ377" s="445" t="str">
        <f t="shared" si="256"/>
        <v/>
      </c>
      <c r="BK377" s="445" t="str">
        <f t="shared" si="257"/>
        <v/>
      </c>
      <c r="BL377" s="445" t="str">
        <f t="shared" si="279"/>
        <v/>
      </c>
      <c r="BM377" s="399"/>
      <c r="BN377" s="445" t="str">
        <f t="shared" si="280"/>
        <v/>
      </c>
      <c r="BO377" s="445">
        <f t="shared" si="258"/>
        <v>0</v>
      </c>
      <c r="BQ377" s="398" t="str">
        <f t="shared" si="259"/>
        <v/>
      </c>
      <c r="BR377" s="398" t="str">
        <f t="shared" si="260"/>
        <v/>
      </c>
      <c r="BS377" s="398" t="str">
        <f t="shared" si="261"/>
        <v/>
      </c>
      <c r="BT377" s="398" t="str">
        <f t="shared" si="262"/>
        <v/>
      </c>
      <c r="BU377" s="398" t="str">
        <f t="shared" si="263"/>
        <v/>
      </c>
      <c r="BV377" s="398" t="str">
        <f t="shared" si="264"/>
        <v/>
      </c>
      <c r="BW377" s="398" t="str">
        <f t="shared" si="265"/>
        <v/>
      </c>
      <c r="BX377" s="40" t="s">
        <v>37</v>
      </c>
      <c r="BY377" s="396">
        <f>'A1 Serres'!BZ35</f>
        <v>0</v>
      </c>
      <c r="BZ377" s="396">
        <f>'A1 Serres'!CA35</f>
        <v>0</v>
      </c>
      <c r="CA377" s="396">
        <f>'A1 Serres'!CB35</f>
        <v>0</v>
      </c>
      <c r="CB377" s="396">
        <f>'A1 Serres'!CC35</f>
        <v>0</v>
      </c>
      <c r="CD377" s="396">
        <f t="shared" si="281"/>
        <v>0</v>
      </c>
      <c r="CE377" s="396" t="str">
        <f t="shared" si="296"/>
        <v/>
      </c>
      <c r="CF377" s="396" t="str">
        <f t="shared" si="282"/>
        <v/>
      </c>
      <c r="CJ377" s="1731"/>
      <c r="CK377" s="398" t="str">
        <f t="shared" si="283"/>
        <v/>
      </c>
      <c r="CL377" s="1726"/>
      <c r="CM377" s="398" t="str">
        <f t="shared" si="284"/>
        <v/>
      </c>
      <c r="CN377" s="44"/>
      <c r="CO377" s="398" t="str">
        <f t="shared" si="285"/>
        <v/>
      </c>
      <c r="CP377" s="1726"/>
      <c r="CQ377" s="398" t="str">
        <f t="shared" si="286"/>
        <v/>
      </c>
      <c r="CR377" s="44"/>
      <c r="CS377" s="398" t="str">
        <f t="shared" si="287"/>
        <v/>
      </c>
      <c r="CT377" s="1726"/>
      <c r="CU377" s="398" t="str">
        <f t="shared" si="288"/>
        <v/>
      </c>
      <c r="CV377" s="44"/>
      <c r="CW377" s="398" t="str">
        <f t="shared" si="289"/>
        <v/>
      </c>
      <c r="CX377" s="1726"/>
      <c r="CY377" s="398" t="str">
        <f t="shared" si="297"/>
        <v/>
      </c>
      <c r="CZ377" s="44"/>
      <c r="DA377" s="398" t="str">
        <f t="shared" si="290"/>
        <v/>
      </c>
      <c r="DB377" s="1726"/>
      <c r="DC377" s="398" t="str">
        <f t="shared" si="291"/>
        <v/>
      </c>
      <c r="DD377" s="44"/>
      <c r="DE377" s="398" t="str">
        <f>IF(F377="","",'E3 Production de chaleur'!AN264)</f>
        <v/>
      </c>
      <c r="DF377" s="1726"/>
      <c r="DG377" s="398" t="str">
        <f t="shared" si="292"/>
        <v/>
      </c>
      <c r="DH377" s="44"/>
      <c r="DI377" s="398" t="str">
        <f>IF(F377="","",'E3 Production de chaleur'!AO264)</f>
        <v/>
      </c>
      <c r="DJ377" s="1726"/>
      <c r="DK377" s="398" t="str">
        <f t="shared" si="293"/>
        <v/>
      </c>
      <c r="DL377" s="44"/>
      <c r="DM377" s="398">
        <f t="shared" si="294"/>
        <v>0</v>
      </c>
      <c r="DN377" s="398">
        <f t="shared" si="295"/>
        <v>0</v>
      </c>
      <c r="DO377" s="1732"/>
    </row>
    <row r="378" spans="5:119" s="40" customFormat="1" hidden="1" outlineLevel="1">
      <c r="F378" s="334" t="str">
        <f t="shared" si="226"/>
        <v/>
      </c>
      <c r="G378" s="335" t="str">
        <f t="shared" si="227"/>
        <v/>
      </c>
      <c r="H378" s="336" t="str">
        <f t="shared" si="228"/>
        <v/>
      </c>
      <c r="I378" s="336" t="str">
        <f t="shared" si="229"/>
        <v/>
      </c>
      <c r="J378" s="337" t="str">
        <f t="shared" si="230"/>
        <v/>
      </c>
      <c r="K378" s="336" t="str">
        <f t="shared" si="231"/>
        <v/>
      </c>
      <c r="L378" s="468" t="str">
        <f t="shared" si="232"/>
        <v/>
      </c>
      <c r="M378" s="339" t="str">
        <f t="shared" si="233"/>
        <v/>
      </c>
      <c r="N378" s="338" t="str">
        <f t="shared" si="234"/>
        <v/>
      </c>
      <c r="O378" s="340" t="str">
        <f t="shared" si="235"/>
        <v/>
      </c>
      <c r="P378" s="329"/>
      <c r="Q378" s="341">
        <f t="shared" si="236"/>
        <v>0</v>
      </c>
      <c r="R378" s="400">
        <f t="shared" si="237"/>
        <v>0</v>
      </c>
      <c r="S378" s="400">
        <f>IF('E3 Production de chaleur'!AL265=0,0,'E3 Production de chaleur'!AL265)</f>
        <v>0</v>
      </c>
      <c r="T378" s="400" t="str">
        <f t="shared" si="298"/>
        <v/>
      </c>
      <c r="U378" s="329"/>
      <c r="V378" s="400" t="str">
        <f t="shared" si="266"/>
        <v/>
      </c>
      <c r="W378" s="400" t="str">
        <f t="shared" si="267"/>
        <v/>
      </c>
      <c r="X378" s="329"/>
      <c r="Y378" s="331" t="str">
        <f t="shared" si="238"/>
        <v/>
      </c>
      <c r="Z378" s="331" t="str">
        <f t="shared" si="239"/>
        <v/>
      </c>
      <c r="AA378" s="331" t="str">
        <f t="shared" si="240"/>
        <v/>
      </c>
      <c r="AB378" s="331" t="str">
        <f t="shared" si="241"/>
        <v/>
      </c>
      <c r="AC378" s="331" t="str">
        <f t="shared" si="242"/>
        <v/>
      </c>
      <c r="AD378" s="330" t="str">
        <f t="shared" si="243"/>
        <v/>
      </c>
      <c r="AE378" s="331" t="str">
        <f t="shared" si="244"/>
        <v/>
      </c>
      <c r="AF378" s="331" t="str">
        <f t="shared" si="268"/>
        <v/>
      </c>
      <c r="AG378" s="331" t="str">
        <f t="shared" si="245"/>
        <v/>
      </c>
      <c r="AH378" s="331" t="str">
        <f t="shared" si="246"/>
        <v/>
      </c>
      <c r="AI378" s="331" t="str">
        <f t="shared" si="247"/>
        <v/>
      </c>
      <c r="AJ378" s="331" t="str">
        <f>'E3 Production de chaleur'!BA265</f>
        <v/>
      </c>
      <c r="AK378" s="331" t="str">
        <f>'E3 Production de chaleur'!BB265</f>
        <v/>
      </c>
      <c r="AL378" s="330" t="s">
        <v>37</v>
      </c>
      <c r="AM378" s="346" t="str">
        <f t="shared" si="248"/>
        <v/>
      </c>
      <c r="AN378" s="346" t="str">
        <f t="shared" si="249"/>
        <v/>
      </c>
      <c r="AO378" s="346" t="str">
        <f t="shared" si="250"/>
        <v/>
      </c>
      <c r="AP378" s="346" t="str">
        <f t="shared" si="251"/>
        <v/>
      </c>
      <c r="AQ378" s="346" t="str">
        <f t="shared" si="252"/>
        <v/>
      </c>
      <c r="AR378" s="399"/>
      <c r="AS378" s="398" t="str">
        <f t="shared" si="269"/>
        <v/>
      </c>
      <c r="AT378" s="398" t="str">
        <f t="shared" si="270"/>
        <v/>
      </c>
      <c r="AU378" s="398" t="str">
        <f t="shared" si="271"/>
        <v/>
      </c>
      <c r="AV378" s="398" t="str">
        <f t="shared" si="272"/>
        <v/>
      </c>
      <c r="AW378" s="398" t="str">
        <f t="shared" si="273"/>
        <v/>
      </c>
      <c r="AX378" s="398" t="str">
        <f t="shared" si="274"/>
        <v/>
      </c>
      <c r="AY378" s="398" t="str">
        <f t="shared" si="275"/>
        <v/>
      </c>
      <c r="AZ378" s="398" t="str">
        <f t="shared" si="276"/>
        <v/>
      </c>
      <c r="BA378" s="399"/>
      <c r="BB378" s="445" t="str">
        <f t="shared" si="277"/>
        <v/>
      </c>
      <c r="BC378" s="445" t="str">
        <f t="shared" si="278"/>
        <v/>
      </c>
      <c r="BD378" s="445" t="str">
        <f t="shared" si="253"/>
        <v/>
      </c>
      <c r="BE378" s="445" t="str">
        <f t="shared" si="254"/>
        <v/>
      </c>
      <c r="BF378" s="445" t="str">
        <f t="shared" si="255"/>
        <v/>
      </c>
      <c r="BG378" s="467" t="str">
        <f>'E3 Production de chaleur'!BD265</f>
        <v/>
      </c>
      <c r="BH378" s="467" t="str">
        <f>'E3 Production de chaleur'!BE265</f>
        <v/>
      </c>
      <c r="BI378" s="399"/>
      <c r="BJ378" s="445" t="str">
        <f t="shared" si="256"/>
        <v/>
      </c>
      <c r="BK378" s="445" t="str">
        <f t="shared" si="257"/>
        <v/>
      </c>
      <c r="BL378" s="445" t="str">
        <f t="shared" si="279"/>
        <v/>
      </c>
      <c r="BM378" s="399"/>
      <c r="BN378" s="445" t="str">
        <f t="shared" si="280"/>
        <v/>
      </c>
      <c r="BO378" s="445">
        <f t="shared" si="258"/>
        <v>0</v>
      </c>
      <c r="BQ378" s="398" t="str">
        <f t="shared" si="259"/>
        <v/>
      </c>
      <c r="BR378" s="398" t="str">
        <f t="shared" si="260"/>
        <v/>
      </c>
      <c r="BS378" s="398" t="str">
        <f t="shared" si="261"/>
        <v/>
      </c>
      <c r="BT378" s="398" t="str">
        <f t="shared" si="262"/>
        <v/>
      </c>
      <c r="BU378" s="398" t="str">
        <f t="shared" si="263"/>
        <v/>
      </c>
      <c r="BV378" s="398" t="str">
        <f t="shared" si="264"/>
        <v/>
      </c>
      <c r="BW378" s="398" t="str">
        <f t="shared" si="265"/>
        <v/>
      </c>
      <c r="BX378" s="40" t="s">
        <v>37</v>
      </c>
      <c r="BY378" s="396">
        <f>'A1 Serres'!BZ36</f>
        <v>0</v>
      </c>
      <c r="BZ378" s="396">
        <f>'A1 Serres'!CA36</f>
        <v>0</v>
      </c>
      <c r="CA378" s="396">
        <f>'A1 Serres'!CB36</f>
        <v>0</v>
      </c>
      <c r="CB378" s="396">
        <f>'A1 Serres'!CC36</f>
        <v>0</v>
      </c>
      <c r="CD378" s="396">
        <f t="shared" si="281"/>
        <v>0</v>
      </c>
      <c r="CE378" s="396" t="str">
        <f t="shared" si="296"/>
        <v/>
      </c>
      <c r="CF378" s="396" t="str">
        <f t="shared" si="282"/>
        <v/>
      </c>
      <c r="CJ378" s="1731"/>
      <c r="CK378" s="398" t="str">
        <f t="shared" si="283"/>
        <v/>
      </c>
      <c r="CL378" s="1726"/>
      <c r="CM378" s="398" t="str">
        <f t="shared" si="284"/>
        <v/>
      </c>
      <c r="CN378" s="44"/>
      <c r="CO378" s="398" t="str">
        <f t="shared" si="285"/>
        <v/>
      </c>
      <c r="CP378" s="1726"/>
      <c r="CQ378" s="398" t="str">
        <f t="shared" si="286"/>
        <v/>
      </c>
      <c r="CR378" s="44"/>
      <c r="CS378" s="398" t="str">
        <f t="shared" si="287"/>
        <v/>
      </c>
      <c r="CT378" s="1726"/>
      <c r="CU378" s="398" t="str">
        <f t="shared" si="288"/>
        <v/>
      </c>
      <c r="CV378" s="44"/>
      <c r="CW378" s="398" t="str">
        <f t="shared" si="289"/>
        <v/>
      </c>
      <c r="CX378" s="1726"/>
      <c r="CY378" s="398" t="str">
        <f t="shared" si="297"/>
        <v/>
      </c>
      <c r="CZ378" s="44"/>
      <c r="DA378" s="398" t="str">
        <f t="shared" si="290"/>
        <v/>
      </c>
      <c r="DB378" s="1726"/>
      <c r="DC378" s="398" t="str">
        <f t="shared" si="291"/>
        <v/>
      </c>
      <c r="DD378" s="44"/>
      <c r="DE378" s="398" t="str">
        <f>IF(F378="","",'E3 Production de chaleur'!AN265)</f>
        <v/>
      </c>
      <c r="DF378" s="1726"/>
      <c r="DG378" s="398" t="str">
        <f t="shared" si="292"/>
        <v/>
      </c>
      <c r="DH378" s="44"/>
      <c r="DI378" s="398" t="str">
        <f>IF(F378="","",'E3 Production de chaleur'!AO265)</f>
        <v/>
      </c>
      <c r="DJ378" s="1726"/>
      <c r="DK378" s="398" t="str">
        <f t="shared" si="293"/>
        <v/>
      </c>
      <c r="DL378" s="44"/>
      <c r="DM378" s="398">
        <f t="shared" si="294"/>
        <v>0</v>
      </c>
      <c r="DN378" s="398">
        <f t="shared" si="295"/>
        <v>0</v>
      </c>
      <c r="DO378" s="1732"/>
    </row>
    <row r="379" spans="5:119" s="457" customFormat="1" ht="52" hidden="1" customHeight="1" outlineLevel="1">
      <c r="F379" s="458" t="str">
        <f>F59</f>
        <v>Total</v>
      </c>
      <c r="G379" s="458"/>
      <c r="H379" s="458">
        <f>G161</f>
        <v>0</v>
      </c>
      <c r="I379" s="458"/>
      <c r="J379" s="459">
        <f>AX59</f>
        <v>0</v>
      </c>
      <c r="K379" s="458">
        <f>BC59</f>
        <v>0</v>
      </c>
      <c r="L379" s="460">
        <f>AN340</f>
        <v>0</v>
      </c>
      <c r="M379" s="459">
        <f>AO340</f>
        <v>0</v>
      </c>
      <c r="N379" s="460">
        <f>AQ340</f>
        <v>0</v>
      </c>
      <c r="O379" s="458">
        <f>AR218</f>
        <v>0</v>
      </c>
      <c r="P379" s="461"/>
      <c r="Q379" s="462"/>
      <c r="R379" s="465">
        <f>SUM(R346:R378)</f>
        <v>0</v>
      </c>
      <c r="S379" s="465">
        <f>SUM(S346:S378)</f>
        <v>0</v>
      </c>
      <c r="T379" s="465">
        <f>SUM(T346:T378)</f>
        <v>0</v>
      </c>
      <c r="U379" s="461"/>
      <c r="V379" s="466">
        <f>ROUND(SUM(V346:V378),-3)</f>
        <v>0</v>
      </c>
      <c r="W379" s="466">
        <f>ROUND(SUM(W346:W378),-3)</f>
        <v>0</v>
      </c>
      <c r="X379" s="461"/>
      <c r="Y379" s="463"/>
      <c r="Z379" s="463"/>
      <c r="AA379" s="463"/>
      <c r="AB379" s="463"/>
      <c r="AC379" s="463"/>
      <c r="AE379" s="463"/>
      <c r="AF379" s="463"/>
      <c r="AG379" s="463"/>
      <c r="AH379" s="463"/>
      <c r="AI379" s="463"/>
      <c r="AJ379" s="463"/>
      <c r="AK379" s="463"/>
      <c r="AM379" s="463"/>
      <c r="AN379" s="463"/>
      <c r="AO379" s="463"/>
      <c r="AP379" s="463"/>
      <c r="AQ379" s="463"/>
      <c r="AS379" s="465">
        <f t="shared" ref="AS379:AY379" si="299">SUM(AS346:AS378)</f>
        <v>0</v>
      </c>
      <c r="AT379" s="465">
        <f t="shared" si="299"/>
        <v>0</v>
      </c>
      <c r="AU379" s="465">
        <f t="shared" si="299"/>
        <v>0</v>
      </c>
      <c r="AV379" s="465">
        <f t="shared" si="299"/>
        <v>0</v>
      </c>
      <c r="AW379" s="465">
        <f t="shared" si="299"/>
        <v>0</v>
      </c>
      <c r="AX379" s="465">
        <f t="shared" si="299"/>
        <v>0</v>
      </c>
      <c r="AY379" s="465">
        <f t="shared" si="299"/>
        <v>0</v>
      </c>
      <c r="AZ379" s="465">
        <f>SUM(AZ346:AZ378)</f>
        <v>0</v>
      </c>
      <c r="BB379" s="463"/>
      <c r="BC379" s="463"/>
      <c r="BD379" s="463"/>
      <c r="BE379" s="463"/>
      <c r="BF379" s="463"/>
      <c r="BG379" s="463"/>
      <c r="BH379" s="463"/>
      <c r="BJ379" s="463"/>
      <c r="BK379" s="463"/>
      <c r="BL379" s="463"/>
      <c r="BN379" s="463"/>
      <c r="BO379" s="463"/>
      <c r="BQ379" s="463"/>
      <c r="BR379" s="463"/>
      <c r="BS379" s="463"/>
      <c r="BT379" s="463"/>
      <c r="BU379" s="463"/>
      <c r="BV379" s="463"/>
      <c r="BW379" s="463"/>
      <c r="BY379" s="464">
        <f>SUM(BY346:BY378)</f>
        <v>0</v>
      </c>
      <c r="BZ379" s="464">
        <f>SUM(BZ346:BZ378)</f>
        <v>0</v>
      </c>
      <c r="CA379" s="464">
        <f>SUM(CA346:CA378)</f>
        <v>0</v>
      </c>
      <c r="CB379" s="464">
        <f>SUM(CB346:CB378)</f>
        <v>0</v>
      </c>
      <c r="CD379" s="464">
        <f>SUM(CD346:CD378)</f>
        <v>0</v>
      </c>
      <c r="CE379" s="464">
        <f>SUM(CE346:CE378)</f>
        <v>0</v>
      </c>
      <c r="CF379" s="464">
        <f>SUM(CF346:CF378)</f>
        <v>0</v>
      </c>
      <c r="CJ379" s="1735"/>
      <c r="CK379" s="465">
        <f>SUM(CK346:CK378)</f>
        <v>0</v>
      </c>
      <c r="CL379" s="465">
        <f t="shared" ref="CL379:CM379" si="300">SUM(CL346:CL378)</f>
        <v>0</v>
      </c>
      <c r="CM379" s="465">
        <f t="shared" si="300"/>
        <v>0</v>
      </c>
      <c r="CN379" s="1727"/>
      <c r="CO379" s="465">
        <f>SUM(CO346:CO378)</f>
        <v>0</v>
      </c>
      <c r="CP379" s="465">
        <f t="shared" ref="CP379" si="301">SUM(CP346:CP378)</f>
        <v>0</v>
      </c>
      <c r="CQ379" s="465">
        <f t="shared" ref="CQ379" si="302">SUM(CQ346:CQ378)</f>
        <v>0</v>
      </c>
      <c r="CR379" s="1727"/>
      <c r="CS379" s="465">
        <f>SUM(CS346:CS378)</f>
        <v>0</v>
      </c>
      <c r="CT379" s="465">
        <f t="shared" ref="CT379" si="303">SUM(CT346:CT378)</f>
        <v>0</v>
      </c>
      <c r="CU379" s="465">
        <f t="shared" ref="CU379" si="304">SUM(CU346:CU378)</f>
        <v>0</v>
      </c>
      <c r="CV379" s="1727"/>
      <c r="CW379" s="465">
        <f>SUM(CW346:CW378)</f>
        <v>0</v>
      </c>
      <c r="CX379" s="465">
        <f t="shared" ref="CX379" si="305">SUM(CX346:CX378)</f>
        <v>0</v>
      </c>
      <c r="CY379" s="465">
        <f t="shared" ref="CY379" si="306">SUM(CY346:CY378)</f>
        <v>0</v>
      </c>
      <c r="CZ379" s="1727"/>
      <c r="DA379" s="465">
        <f>SUM(DA346:DA378)</f>
        <v>0</v>
      </c>
      <c r="DB379" s="465">
        <f t="shared" ref="DB379" si="307">SUM(DB346:DB378)</f>
        <v>0</v>
      </c>
      <c r="DC379" s="465">
        <f t="shared" ref="DC379" si="308">SUM(DC346:DC378)</f>
        <v>0</v>
      </c>
      <c r="DD379" s="1727"/>
      <c r="DE379" s="465">
        <f>SUM(DE346:DE378)</f>
        <v>0</v>
      </c>
      <c r="DF379" s="465">
        <f t="shared" ref="DF379" si="309">SUM(DF346:DF378)</f>
        <v>0</v>
      </c>
      <c r="DG379" s="465">
        <f t="shared" ref="DG379" si="310">SUM(DG346:DG378)</f>
        <v>0</v>
      </c>
      <c r="DH379" s="1727"/>
      <c r="DI379" s="465">
        <f>SUM(DI346:DI378)</f>
        <v>0</v>
      </c>
      <c r="DJ379" s="465">
        <f t="shared" ref="DJ379" si="311">SUM(DJ346:DJ378)</f>
        <v>0</v>
      </c>
      <c r="DK379" s="465">
        <f t="shared" ref="DK379" si="312">SUM(DK346:DK378)</f>
        <v>0</v>
      </c>
      <c r="DL379" s="1727"/>
      <c r="DM379" s="465">
        <f>SUM(DM346:DM378)</f>
        <v>0</v>
      </c>
      <c r="DN379" s="465">
        <f>SUM(DN346:DN378)</f>
        <v>0</v>
      </c>
      <c r="DO379" s="1736"/>
    </row>
    <row r="380" spans="5:119" hidden="1" outlineLevel="1">
      <c r="P380" s="54"/>
      <c r="Q380" s="53"/>
      <c r="R380" s="53"/>
      <c r="T380" s="53"/>
      <c r="U380" s="54"/>
      <c r="V380" s="53"/>
      <c r="W380" s="50"/>
      <c r="X380" s="54"/>
      <c r="Y380" s="54"/>
      <c r="Z380" s="55"/>
      <c r="AA380" s="54"/>
      <c r="AB380" s="54"/>
      <c r="AC380" s="54"/>
      <c r="AD380" s="54"/>
      <c r="AE380" s="40"/>
      <c r="AF380" s="40"/>
      <c r="AR380" s="41"/>
      <c r="AS380" s="41"/>
      <c r="AT380" s="41"/>
      <c r="AU380" s="41"/>
      <c r="AV380" s="41"/>
      <c r="AW380" s="41"/>
      <c r="AZ380" s="41"/>
      <c r="BA380" s="41"/>
      <c r="BB380" s="41"/>
      <c r="BC380" s="41"/>
      <c r="BD380" s="41"/>
      <c r="BE380" s="41"/>
      <c r="BF380" s="41"/>
      <c r="BI380" s="41"/>
      <c r="BJ380" s="41"/>
      <c r="BK380" s="41"/>
      <c r="BL380" s="41"/>
      <c r="BM380" s="41"/>
      <c r="BN380" s="41"/>
      <c r="BO380" s="41"/>
      <c r="BP380" s="41"/>
      <c r="BQ380" s="41"/>
      <c r="BR380" s="41"/>
      <c r="BS380" s="41"/>
      <c r="BT380" s="41"/>
      <c r="BU380" s="41"/>
      <c r="BV380" s="41"/>
      <c r="BW380" s="41"/>
      <c r="BX380" s="41"/>
      <c r="BY380" s="41"/>
      <c r="CD380" s="41"/>
      <c r="CJ380" s="1737"/>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1738"/>
    </row>
    <row r="381" spans="5:119" ht="13" hidden="1" outlineLevel="1" thickBot="1">
      <c r="E381" s="452"/>
      <c r="F381" s="452"/>
      <c r="G381" s="452"/>
      <c r="H381" s="452"/>
      <c r="I381" s="452"/>
      <c r="J381" s="452"/>
      <c r="K381" s="452"/>
      <c r="L381" s="452"/>
      <c r="M381" s="452"/>
      <c r="N381" s="452"/>
      <c r="O381" s="452"/>
      <c r="P381" s="453"/>
      <c r="Q381" s="453"/>
      <c r="R381" s="453"/>
      <c r="S381" s="452"/>
      <c r="T381" s="453"/>
      <c r="U381" s="453"/>
      <c r="V381" s="453"/>
      <c r="W381" s="454"/>
      <c r="X381" s="453"/>
      <c r="Y381" s="453"/>
      <c r="Z381" s="453"/>
      <c r="AA381" s="453"/>
      <c r="AB381" s="453"/>
      <c r="AC381" s="453"/>
      <c r="AD381" s="453"/>
      <c r="AE381" s="452"/>
      <c r="AF381" s="452"/>
      <c r="AG381" s="452"/>
      <c r="AH381" s="452"/>
      <c r="AI381" s="452"/>
      <c r="AJ381" s="452"/>
      <c r="AK381" s="452"/>
      <c r="AL381" s="452"/>
      <c r="AM381" s="452"/>
      <c r="AN381" s="452"/>
      <c r="AO381" s="452"/>
      <c r="AP381" s="452"/>
      <c r="AQ381" s="452"/>
      <c r="AR381" s="447"/>
      <c r="AS381" s="452"/>
      <c r="AT381" s="452"/>
      <c r="AU381" s="452"/>
      <c r="AV381" s="452"/>
      <c r="AW381" s="452"/>
      <c r="AX381" s="452"/>
      <c r="AY381" s="452"/>
      <c r="AZ381" s="452"/>
      <c r="BA381" s="447"/>
      <c r="BB381" s="452"/>
      <c r="BC381" s="452"/>
      <c r="BD381" s="452"/>
      <c r="BE381" s="452"/>
      <c r="BF381" s="452"/>
      <c r="BG381" s="452"/>
      <c r="BH381" s="452"/>
      <c r="BI381" s="447"/>
      <c r="BJ381" s="452"/>
      <c r="BK381" s="452"/>
      <c r="BL381" s="452"/>
      <c r="BM381" s="447"/>
      <c r="BN381" s="452"/>
      <c r="BO381" s="452"/>
      <c r="BP381" s="452"/>
      <c r="BQ381" s="452"/>
      <c r="BR381" s="452"/>
      <c r="BS381" s="452"/>
      <c r="BT381" s="452"/>
      <c r="BU381" s="452"/>
      <c r="BV381" s="452"/>
      <c r="BW381" s="452"/>
      <c r="BX381" s="452"/>
      <c r="BY381" s="452"/>
      <c r="BZ381" s="452"/>
      <c r="CA381" s="452"/>
      <c r="CB381" s="452"/>
      <c r="CC381" s="452"/>
      <c r="CD381" s="452"/>
      <c r="CE381" s="452"/>
      <c r="CF381" s="452"/>
      <c r="CG381" s="452"/>
      <c r="CH381" s="452"/>
      <c r="CI381" s="452"/>
      <c r="CJ381" s="1739"/>
      <c r="CK381" s="1740"/>
      <c r="CL381" s="1740"/>
      <c r="CM381" s="1740"/>
      <c r="CN381" s="1740"/>
      <c r="CO381" s="1740"/>
      <c r="CP381" s="1740"/>
      <c r="CQ381" s="1740"/>
      <c r="CR381" s="1740"/>
      <c r="CS381" s="1740"/>
      <c r="CT381" s="1740"/>
      <c r="CU381" s="1740"/>
      <c r="CV381" s="1740"/>
      <c r="CW381" s="1740"/>
      <c r="CX381" s="1740"/>
      <c r="CY381" s="1740"/>
      <c r="CZ381" s="1740"/>
      <c r="DA381" s="1740"/>
      <c r="DB381" s="1740"/>
      <c r="DC381" s="1740"/>
      <c r="DD381" s="1740"/>
      <c r="DE381" s="1740"/>
      <c r="DF381" s="1740"/>
      <c r="DG381" s="1740"/>
      <c r="DH381" s="1740"/>
      <c r="DI381" s="1740"/>
      <c r="DJ381" s="1740"/>
      <c r="DK381" s="1740"/>
      <c r="DL381" s="1740"/>
      <c r="DM381" s="1740"/>
      <c r="DN381" s="1740"/>
      <c r="DO381" s="1741"/>
    </row>
    <row r="382" spans="5:119" hidden="1" outlineLevel="1">
      <c r="P382" s="53"/>
      <c r="Q382" s="53"/>
      <c r="R382" s="53"/>
      <c r="S382" s="50"/>
      <c r="T382" s="53"/>
      <c r="U382" s="53"/>
      <c r="V382" s="53"/>
      <c r="W382" s="53"/>
      <c r="X382" s="53"/>
      <c r="Y382" s="53"/>
      <c r="Z382" s="53"/>
      <c r="AL382" s="41"/>
    </row>
    <row r="383" spans="5:119" hidden="1" outlineLevel="1">
      <c r="F383" s="15" t="s">
        <v>399</v>
      </c>
      <c r="G383" s="382" t="s">
        <v>402</v>
      </c>
      <c r="H383" s="2031" t="s">
        <v>796</v>
      </c>
      <c r="I383" s="1898"/>
      <c r="J383" s="1898"/>
      <c r="K383" s="2031" t="s">
        <v>532</v>
      </c>
      <c r="L383" s="1898"/>
      <c r="M383" s="1898"/>
      <c r="S383" s="50"/>
    </row>
    <row r="384" spans="5:119" hidden="1" outlineLevel="1">
      <c r="F384" s="101" t="s">
        <v>656</v>
      </c>
      <c r="G384" s="666">
        <f>R379</f>
        <v>0</v>
      </c>
      <c r="H384" s="1897">
        <f>W379</f>
        <v>0</v>
      </c>
      <c r="I384" s="1898"/>
      <c r="J384" s="1898"/>
      <c r="K384" s="654"/>
      <c r="L384" s="654"/>
      <c r="M384" s="654"/>
      <c r="S384" s="50"/>
    </row>
    <row r="385" spans="6:13" collapsed="1">
      <c r="K385" s="1898"/>
      <c r="L385" s="1898"/>
      <c r="M385" s="1898"/>
    </row>
    <row r="386" spans="6:13" hidden="1" outlineLevel="1">
      <c r="F386" s="665" t="s">
        <v>81</v>
      </c>
      <c r="G386" s="666">
        <f>ROUND(G384,-3)</f>
        <v>0</v>
      </c>
      <c r="H386" s="1897">
        <f>ROUND(H384,-3)</f>
        <v>0</v>
      </c>
      <c r="I386" s="1897"/>
      <c r="J386" s="1897"/>
    </row>
    <row r="387" spans="6:13" hidden="1" outlineLevel="1"/>
    <row r="388" spans="6:13" hidden="1" outlineLevel="1"/>
    <row r="389" spans="6:13" hidden="1" outlineLevel="1"/>
    <row r="390" spans="6:13" hidden="1" outlineLevel="1"/>
    <row r="391" spans="6:13" hidden="1" outlineLevel="1"/>
    <row r="392" spans="6:13" hidden="1" outlineLevel="1"/>
    <row r="393" spans="6:13" hidden="1" outlineLevel="1"/>
    <row r="394" spans="6:13" hidden="1" outlineLevel="1"/>
    <row r="395" spans="6:13" hidden="1" outlineLevel="1"/>
    <row r="396" spans="6:13" hidden="1" outlineLevel="1"/>
    <row r="397" spans="6:13" hidden="1" outlineLevel="1"/>
    <row r="398" spans="6:13" hidden="1" outlineLevel="1"/>
    <row r="399" spans="6:13" hidden="1" outlineLevel="1"/>
    <row r="400" spans="6:13" hidden="1" outlineLevel="1"/>
    <row r="401" hidden="1" outlineLevel="1"/>
    <row r="402" hidden="1" outlineLevel="1"/>
    <row r="403" hidden="1" outlineLevel="1"/>
    <row r="404" hidden="1" outlineLevel="1"/>
    <row r="405" hidden="1" outlineLevel="1"/>
    <row r="406" hidden="1" outlineLevel="1"/>
    <row r="407" hidden="1" outlineLevel="1"/>
    <row r="408" hidden="1" outlineLevel="1"/>
    <row r="409" hidden="1" outlineLevel="1"/>
    <row r="410" hidden="1" outlineLevel="1"/>
    <row r="411" hidden="1" outlineLevel="1"/>
    <row r="412" hidden="1" outlineLevel="1"/>
    <row r="413" hidden="1" outlineLevel="1"/>
    <row r="414" hidden="1" outlineLevel="1"/>
    <row r="415" hidden="1" outlineLevel="1"/>
    <row r="416" hidden="1" outlineLevel="1"/>
    <row r="417" hidden="1" outlineLevel="1"/>
    <row r="418" hidden="1" outlineLevel="1"/>
    <row r="419" hidden="1" outlineLevel="1"/>
    <row r="420" hidden="1" outlineLevel="1"/>
    <row r="421" hidden="1" outlineLevel="1"/>
    <row r="422" hidden="1" outlineLevel="1"/>
    <row r="423" hidden="1" outlineLevel="1"/>
    <row r="424" hidden="1" outlineLevel="1"/>
    <row r="425" hidden="1" outlineLevel="1"/>
    <row r="426" hidden="1" outlineLevel="1"/>
    <row r="427" hidden="1" outlineLevel="1"/>
    <row r="428" hidden="1" outlineLevel="1"/>
    <row r="429" hidden="1" outlineLevel="1"/>
    <row r="430" hidden="1" outlineLevel="1"/>
    <row r="431" hidden="1" outlineLevel="1"/>
    <row r="432" hidden="1" outlineLevel="1"/>
    <row r="433" hidden="1" outlineLevel="1"/>
    <row r="434" hidden="1" outlineLevel="1"/>
    <row r="435" hidden="1" outlineLevel="1"/>
    <row r="436" hidden="1" outlineLevel="1"/>
    <row r="437" hidden="1" outlineLevel="1"/>
    <row r="438" hidden="1" outlineLevel="1"/>
    <row r="439" hidden="1" outlineLevel="1"/>
    <row r="440" hidden="1" outlineLevel="1"/>
    <row r="441" hidden="1" outlineLevel="1"/>
    <row r="442" hidden="1" outlineLevel="1"/>
    <row r="443" hidden="1" outlineLevel="1"/>
    <row r="444" hidden="1" outlineLevel="1"/>
    <row r="445" hidden="1" outlineLevel="1"/>
    <row r="446" hidden="1" outlineLevel="1"/>
    <row r="447" hidden="1" outlineLevel="1"/>
    <row r="448" hidden="1" outlineLevel="1"/>
    <row r="449" hidden="1" outlineLevel="1"/>
    <row r="450" hidden="1" outlineLevel="1"/>
    <row r="451" hidden="1" outlineLevel="1"/>
    <row r="452" hidden="1" outlineLevel="1"/>
    <row r="453" hidden="1" outlineLevel="1"/>
    <row r="454" hidden="1" outlineLevel="1"/>
    <row r="455" hidden="1" outlineLevel="1"/>
    <row r="456" hidden="1" outlineLevel="1"/>
    <row r="457" hidden="1" outlineLevel="1"/>
    <row r="458" hidden="1" outlineLevel="1"/>
    <row r="459" hidden="1" outlineLevel="1"/>
    <row r="460" hidden="1" outlineLevel="1"/>
    <row r="461" hidden="1" outlineLevel="1"/>
    <row r="462" hidden="1" outlineLevel="1"/>
    <row r="463" hidden="1" outlineLevel="1"/>
    <row r="464" hidden="1" outlineLevel="1"/>
    <row r="465" hidden="1" outlineLevel="1"/>
    <row r="466" hidden="1" outlineLevel="1"/>
    <row r="467" hidden="1" outlineLevel="1"/>
    <row r="468" hidden="1" outlineLevel="1"/>
    <row r="469" hidden="1" outlineLevel="1"/>
    <row r="470" hidden="1" outlineLevel="1"/>
    <row r="471" hidden="1" outlineLevel="1"/>
    <row r="472" hidden="1" outlineLevel="1"/>
    <row r="473" hidden="1" outlineLevel="1"/>
    <row r="474" hidden="1" outlineLevel="1"/>
    <row r="475" hidden="1" outlineLevel="1"/>
    <row r="476" hidden="1" outlineLevel="1"/>
    <row r="477" hidden="1" outlineLevel="1"/>
    <row r="478" hidden="1" outlineLevel="1"/>
    <row r="479" hidden="1" outlineLevel="1"/>
    <row r="480" hidden="1" outlineLevel="1"/>
    <row r="481" hidden="1" outlineLevel="1"/>
    <row r="482" hidden="1" outlineLevel="1"/>
    <row r="483" hidden="1" outlineLevel="1"/>
    <row r="484" hidden="1" outlineLevel="1"/>
    <row r="485" hidden="1" outlineLevel="1"/>
    <row r="486" hidden="1" outlineLevel="1"/>
    <row r="487" hidden="1" outlineLevel="1"/>
    <row r="488" hidden="1" outlineLevel="1"/>
    <row r="489" hidden="1" outlineLevel="1"/>
    <row r="490" hidden="1" outlineLevel="1"/>
    <row r="491" hidden="1" outlineLevel="1"/>
    <row r="492" hidden="1" outlineLevel="1"/>
    <row r="493" hidden="1" outlineLevel="1"/>
    <row r="494" hidden="1" outlineLevel="1"/>
    <row r="495" hidden="1" outlineLevel="1"/>
    <row r="496" hidden="1" outlineLevel="1"/>
    <row r="497" hidden="1" outlineLevel="1"/>
    <row r="498" hidden="1" outlineLevel="1"/>
    <row r="499" hidden="1" outlineLevel="1"/>
    <row r="500" hidden="1" outlineLevel="1"/>
    <row r="501" hidden="1" outlineLevel="1"/>
    <row r="502" hidden="1" outlineLevel="1"/>
    <row r="503" hidden="1" outlineLevel="1"/>
    <row r="504" hidden="1" outlineLevel="1"/>
    <row r="505" hidden="1" outlineLevel="1"/>
    <row r="506" hidden="1" outlineLevel="1"/>
    <row r="507" hidden="1" outlineLevel="1"/>
    <row r="508" hidden="1" outlineLevel="1"/>
    <row r="509" hidden="1" outlineLevel="1"/>
    <row r="510" hidden="1" outlineLevel="1"/>
    <row r="511" hidden="1" outlineLevel="1"/>
    <row r="512" hidden="1" outlineLevel="1"/>
    <row r="513" hidden="1" outlineLevel="1"/>
    <row r="514" hidden="1" outlineLevel="1"/>
    <row r="515" hidden="1" outlineLevel="1"/>
    <row r="516" hidden="1" outlineLevel="1"/>
    <row r="517" hidden="1" outlineLevel="1"/>
    <row r="518" hidden="1" outlineLevel="1"/>
    <row r="519" hidden="1" outlineLevel="1"/>
    <row r="520" hidden="1" outlineLevel="1"/>
    <row r="521" hidden="1" outlineLevel="1"/>
    <row r="522" hidden="1" outlineLevel="1"/>
    <row r="523" hidden="1" outlineLevel="1"/>
    <row r="524" hidden="1" outlineLevel="1"/>
    <row r="525" hidden="1" outlineLevel="1"/>
    <row r="526" hidden="1" outlineLevel="1"/>
    <row r="527" hidden="1" outlineLevel="1"/>
    <row r="528" hidden="1" outlineLevel="1"/>
    <row r="529" hidden="1" outlineLevel="1"/>
    <row r="530" hidden="1" outlineLevel="1"/>
    <row r="531" hidden="1" outlineLevel="1"/>
    <row r="532" hidden="1" outlineLevel="1"/>
    <row r="533" hidden="1" outlineLevel="1"/>
    <row r="534" hidden="1" outlineLevel="1"/>
    <row r="535" hidden="1" outlineLevel="1"/>
    <row r="536" hidden="1" outlineLevel="1"/>
    <row r="537" hidden="1" outlineLevel="1"/>
    <row r="538" hidden="1" outlineLevel="1"/>
    <row r="539" hidden="1" outlineLevel="1"/>
    <row r="540" hidden="1" outlineLevel="1"/>
    <row r="541" hidden="1" outlineLevel="1"/>
    <row r="542" hidden="1" outlineLevel="1"/>
    <row r="543" hidden="1" outlineLevel="1"/>
    <row r="544" hidden="1" outlineLevel="1"/>
    <row r="545" hidden="1" outlineLevel="1"/>
    <row r="546" hidden="1" outlineLevel="1"/>
    <row r="547" hidden="1" outlineLevel="1"/>
    <row r="548" hidden="1" outlineLevel="1"/>
    <row r="549" hidden="1" outlineLevel="1"/>
    <row r="550" hidden="1" outlineLevel="1"/>
    <row r="551" hidden="1" outlineLevel="1"/>
    <row r="552" hidden="1" outlineLevel="1"/>
    <row r="553" hidden="1" outlineLevel="1"/>
    <row r="554" hidden="1" outlineLevel="1"/>
    <row r="555" hidden="1" outlineLevel="1"/>
    <row r="556" hidden="1" outlineLevel="1"/>
    <row r="557" hidden="1" outlineLevel="1"/>
    <row r="558" hidden="1" outlineLevel="1"/>
    <row r="559" hidden="1" outlineLevel="1"/>
    <row r="560" hidden="1" outlineLevel="1"/>
    <row r="561" hidden="1" outlineLevel="1"/>
    <row r="562" hidden="1" outlineLevel="1"/>
    <row r="563" hidden="1" outlineLevel="1"/>
    <row r="564" hidden="1" outlineLevel="1"/>
    <row r="565" hidden="1" outlineLevel="1"/>
    <row r="566" hidden="1" outlineLevel="1"/>
    <row r="567" hidden="1" outlineLevel="1"/>
    <row r="568" hidden="1" outlineLevel="1"/>
    <row r="569" hidden="1" outlineLevel="1"/>
    <row r="570" hidden="1" outlineLevel="1"/>
    <row r="571" hidden="1" outlineLevel="1"/>
    <row r="572" hidden="1" outlineLevel="1"/>
    <row r="573" hidden="1" outlineLevel="1"/>
    <row r="574" hidden="1" outlineLevel="1"/>
    <row r="575" hidden="1" outlineLevel="1"/>
    <row r="576" hidden="1" outlineLevel="1"/>
    <row r="577" hidden="1" outlineLevel="1"/>
    <row r="578" hidden="1" outlineLevel="1"/>
    <row r="579" hidden="1" outlineLevel="1"/>
    <row r="580" hidden="1" outlineLevel="1"/>
    <row r="581" hidden="1" outlineLevel="1"/>
    <row r="582" hidden="1" outlineLevel="1"/>
    <row r="583" hidden="1" outlineLevel="1"/>
    <row r="584" hidden="1" outlineLevel="1"/>
    <row r="585" hidden="1" outlineLevel="1"/>
    <row r="586" hidden="1" outlineLevel="1"/>
    <row r="587" hidden="1" outlineLevel="1"/>
    <row r="588" hidden="1" outlineLevel="1"/>
    <row r="589" hidden="1" outlineLevel="1"/>
    <row r="590" hidden="1" outlineLevel="1"/>
    <row r="591" hidden="1" outlineLevel="1"/>
    <row r="592" hidden="1" outlineLevel="1"/>
    <row r="593" hidden="1" outlineLevel="1"/>
    <row r="594" hidden="1" outlineLevel="1"/>
    <row r="595" hidden="1" outlineLevel="1"/>
    <row r="596" hidden="1" outlineLevel="1"/>
    <row r="597" hidden="1" outlineLevel="1"/>
    <row r="598" hidden="1" outlineLevel="1"/>
    <row r="599" hidden="1" outlineLevel="1"/>
    <row r="600" hidden="1" outlineLevel="1"/>
    <row r="601" hidden="1" outlineLevel="1"/>
    <row r="602" hidden="1" outlineLevel="1"/>
    <row r="603" hidden="1" outlineLevel="1"/>
    <row r="604" hidden="1" outlineLevel="1"/>
    <row r="605" hidden="1" outlineLevel="1"/>
    <row r="606" hidden="1" outlineLevel="1"/>
    <row r="607" hidden="1" outlineLevel="1"/>
    <row r="608" hidden="1" outlineLevel="1"/>
    <row r="609" hidden="1" outlineLevel="1"/>
    <row r="610" hidden="1" outlineLevel="1"/>
    <row r="611" hidden="1" outlineLevel="1"/>
    <row r="612" hidden="1" outlineLevel="1"/>
    <row r="613" hidden="1" outlineLevel="1"/>
    <row r="614" hidden="1" outlineLevel="1"/>
    <row r="615" hidden="1" outlineLevel="1"/>
    <row r="616" hidden="1" outlineLevel="1"/>
    <row r="617" hidden="1" outlineLevel="1"/>
    <row r="618" hidden="1" outlineLevel="1"/>
    <row r="619" hidden="1" outlineLevel="1"/>
    <row r="620" hidden="1" outlineLevel="1"/>
    <row r="621" hidden="1" outlineLevel="1"/>
    <row r="622" hidden="1" outlineLevel="1"/>
    <row r="623" hidden="1" outlineLevel="1"/>
    <row r="624" hidden="1" outlineLevel="1"/>
    <row r="625" hidden="1" outlineLevel="1"/>
    <row r="626" hidden="1" outlineLevel="1"/>
    <row r="627" hidden="1" outlineLevel="1"/>
    <row r="628" hidden="1" outlineLevel="1"/>
    <row r="629" hidden="1" outlineLevel="1"/>
    <row r="630" hidden="1" outlineLevel="1"/>
    <row r="631" hidden="1" outlineLevel="1"/>
    <row r="632" hidden="1" outlineLevel="1"/>
    <row r="633" hidden="1" outlineLevel="1"/>
    <row r="634" hidden="1" outlineLevel="1"/>
    <row r="635" hidden="1" outlineLevel="1"/>
    <row r="636" hidden="1" outlineLevel="1"/>
    <row r="637" hidden="1" outlineLevel="1"/>
    <row r="638" hidden="1" outlineLevel="1"/>
    <row r="639" hidden="1" outlineLevel="1"/>
    <row r="640" hidden="1" outlineLevel="1"/>
    <row r="641" hidden="1" outlineLevel="1"/>
    <row r="642" hidden="1" outlineLevel="1"/>
    <row r="643" hidden="1" outlineLevel="1"/>
    <row r="644" hidden="1" outlineLevel="1"/>
    <row r="645" hidden="1" outlineLevel="1"/>
    <row r="646" hidden="1" outlineLevel="1"/>
    <row r="647" hidden="1" outlineLevel="1"/>
    <row r="648" hidden="1" outlineLevel="1"/>
    <row r="649" hidden="1" outlineLevel="1"/>
    <row r="650" hidden="1" outlineLevel="1"/>
    <row r="651" hidden="1" outlineLevel="1"/>
    <row r="652" hidden="1" outlineLevel="1"/>
    <row r="653" hidden="1" outlineLevel="1"/>
    <row r="654" hidden="1" outlineLevel="1"/>
    <row r="655" hidden="1" outlineLevel="1"/>
    <row r="656" hidden="1" outlineLevel="1"/>
    <row r="657" hidden="1" outlineLevel="1"/>
    <row r="658" hidden="1" outlineLevel="1"/>
    <row r="659" hidden="1" outlineLevel="1"/>
    <row r="660" hidden="1" outlineLevel="1"/>
    <row r="661" hidden="1" outlineLevel="1"/>
    <row r="662" hidden="1" outlineLevel="1"/>
    <row r="663" hidden="1" outlineLevel="1"/>
    <row r="664" hidden="1" outlineLevel="1"/>
    <row r="665" hidden="1" outlineLevel="1"/>
    <row r="666" hidden="1" outlineLevel="1"/>
    <row r="667" hidden="1" outlineLevel="1"/>
    <row r="668" hidden="1" outlineLevel="1"/>
    <row r="669" hidden="1" outlineLevel="1"/>
    <row r="670" hidden="1" outlineLevel="1"/>
    <row r="671" hidden="1" outlineLevel="1"/>
    <row r="672" hidden="1" outlineLevel="1"/>
    <row r="673" hidden="1" outlineLevel="1"/>
    <row r="674" hidden="1" outlineLevel="1"/>
    <row r="675" hidden="1" outlineLevel="1"/>
    <row r="676" hidden="1" outlineLevel="1"/>
    <row r="677" hidden="1" outlineLevel="1"/>
    <row r="678" hidden="1" outlineLevel="1"/>
    <row r="679" hidden="1" outlineLevel="1"/>
    <row r="680" hidden="1" outlineLevel="1"/>
    <row r="681" hidden="1" outlineLevel="1"/>
    <row r="682" hidden="1" outlineLevel="1"/>
    <row r="683" hidden="1" outlineLevel="1"/>
    <row r="684" hidden="1" outlineLevel="1"/>
    <row r="685" hidden="1" outlineLevel="1"/>
    <row r="686" hidden="1" outlineLevel="1"/>
    <row r="687" hidden="1" outlineLevel="1"/>
    <row r="688" hidden="1" outlineLevel="1"/>
    <row r="689" hidden="1" outlineLevel="1"/>
    <row r="690" hidden="1" outlineLevel="1"/>
    <row r="691" hidden="1" outlineLevel="1"/>
    <row r="692" hidden="1" outlineLevel="1"/>
    <row r="693" hidden="1" outlineLevel="1"/>
    <row r="694" hidden="1" outlineLevel="1"/>
    <row r="695" hidden="1" outlineLevel="1"/>
    <row r="696" hidden="1" outlineLevel="1"/>
    <row r="697" hidden="1" outlineLevel="1"/>
    <row r="698" hidden="1" outlineLevel="1"/>
    <row r="699" hidden="1" outlineLevel="1"/>
    <row r="700" hidden="1" outlineLevel="1"/>
    <row r="701" hidden="1" outlineLevel="1"/>
    <row r="702" hidden="1" outlineLevel="1"/>
    <row r="703" hidden="1" outlineLevel="1"/>
    <row r="704" hidden="1" outlineLevel="1"/>
    <row r="705" hidden="1" outlineLevel="1"/>
    <row r="706" hidden="1" outlineLevel="1"/>
    <row r="707" hidden="1" outlineLevel="1"/>
    <row r="708" hidden="1" outlineLevel="1"/>
    <row r="709" hidden="1" outlineLevel="1"/>
    <row r="710" hidden="1" outlineLevel="1"/>
    <row r="711" hidden="1" outlineLevel="1"/>
    <row r="712" hidden="1" outlineLevel="1"/>
    <row r="713" hidden="1" outlineLevel="1"/>
    <row r="714" hidden="1" outlineLevel="1"/>
    <row r="715" hidden="1" outlineLevel="1"/>
    <row r="716" hidden="1" outlineLevel="1"/>
    <row r="717" hidden="1" outlineLevel="1"/>
    <row r="718" hidden="1" outlineLevel="1"/>
    <row r="719" hidden="1" outlineLevel="1"/>
    <row r="720" hidden="1" outlineLevel="1"/>
    <row r="721" hidden="1" outlineLevel="1"/>
    <row r="722" hidden="1" outlineLevel="1"/>
    <row r="723" hidden="1" outlineLevel="1"/>
    <row r="724" hidden="1" outlineLevel="1"/>
    <row r="725" hidden="1" outlineLevel="1"/>
    <row r="726" hidden="1" outlineLevel="1"/>
    <row r="727" hidden="1" outlineLevel="1"/>
    <row r="728" hidden="1" outlineLevel="1"/>
    <row r="729" hidden="1" outlineLevel="1"/>
    <row r="730" hidden="1" outlineLevel="1"/>
    <row r="731" hidden="1" outlineLevel="1"/>
    <row r="732" hidden="1" outlineLevel="1"/>
    <row r="733" hidden="1" outlineLevel="1"/>
    <row r="734" hidden="1" outlineLevel="1"/>
    <row r="735" hidden="1" outlineLevel="1"/>
    <row r="736" hidden="1" outlineLevel="1"/>
    <row r="737" hidden="1" outlineLevel="1"/>
    <row r="738" hidden="1" outlineLevel="1"/>
    <row r="739" hidden="1" outlineLevel="1"/>
    <row r="740" hidden="1" outlineLevel="1"/>
    <row r="741" hidden="1" outlineLevel="1"/>
    <row r="742" hidden="1" outlineLevel="1"/>
    <row r="743" hidden="1" outlineLevel="1"/>
    <row r="744" hidden="1" outlineLevel="1"/>
    <row r="745" hidden="1" outlineLevel="1"/>
    <row r="746" hidden="1" outlineLevel="1"/>
    <row r="747" hidden="1" outlineLevel="1"/>
    <row r="748" hidden="1" outlineLevel="1"/>
    <row r="749" hidden="1" outlineLevel="1"/>
    <row r="750" hidden="1" outlineLevel="1"/>
    <row r="751" hidden="1" outlineLevel="1"/>
    <row r="752" hidden="1" outlineLevel="1"/>
    <row r="753" hidden="1" outlineLevel="1"/>
    <row r="754" hidden="1" outlineLevel="1"/>
    <row r="755" hidden="1" outlineLevel="1"/>
    <row r="756" hidden="1" outlineLevel="1"/>
    <row r="757" hidden="1" outlineLevel="1"/>
    <row r="758" hidden="1" outlineLevel="1"/>
    <row r="759" hidden="1" outlineLevel="1"/>
    <row r="760" hidden="1" outlineLevel="1"/>
    <row r="761" hidden="1" outlineLevel="1"/>
    <row r="762" hidden="1" outlineLevel="1"/>
    <row r="763" hidden="1" outlineLevel="1"/>
    <row r="764" hidden="1" outlineLevel="1"/>
    <row r="765" hidden="1" outlineLevel="1"/>
    <row r="766" hidden="1" outlineLevel="1"/>
    <row r="767" hidden="1" outlineLevel="1"/>
    <row r="768" hidden="1" outlineLevel="1"/>
    <row r="769" hidden="1" outlineLevel="1"/>
    <row r="770" hidden="1" outlineLevel="1"/>
    <row r="771" hidden="1" outlineLevel="1"/>
    <row r="772" hidden="1" outlineLevel="1"/>
    <row r="773" hidden="1" outlineLevel="1"/>
    <row r="774" hidden="1" outlineLevel="1"/>
    <row r="775" hidden="1" outlineLevel="1"/>
    <row r="776" hidden="1" outlineLevel="1"/>
    <row r="777" hidden="1" outlineLevel="1"/>
    <row r="778" hidden="1" outlineLevel="1"/>
    <row r="779" hidden="1" outlineLevel="1"/>
    <row r="780" hidden="1" outlineLevel="1"/>
    <row r="781" hidden="1" outlineLevel="1"/>
    <row r="782" hidden="1" outlineLevel="1"/>
    <row r="783" hidden="1" outlineLevel="1"/>
    <row r="784" hidden="1" outlineLevel="1"/>
    <row r="785" hidden="1" outlineLevel="1"/>
    <row r="786" hidden="1" outlineLevel="1"/>
    <row r="787" hidden="1" outlineLevel="1"/>
    <row r="788" hidden="1" outlineLevel="1"/>
    <row r="789" hidden="1" outlineLevel="1"/>
    <row r="790" hidden="1" outlineLevel="1"/>
    <row r="791" hidden="1" outlineLevel="1"/>
    <row r="792" hidden="1" outlineLevel="1"/>
    <row r="793" hidden="1" outlineLevel="1"/>
    <row r="794" hidden="1" outlineLevel="1"/>
    <row r="795" hidden="1" outlineLevel="1"/>
    <row r="796" hidden="1" outlineLevel="1"/>
    <row r="797" hidden="1" outlineLevel="1"/>
    <row r="798" hidden="1" outlineLevel="1"/>
    <row r="799" hidden="1" outlineLevel="1"/>
    <row r="800" hidden="1" outlineLevel="1"/>
    <row r="801" hidden="1" outlineLevel="1"/>
    <row r="802" hidden="1" outlineLevel="1"/>
    <row r="803" hidden="1" outlineLevel="1"/>
    <row r="804" hidden="1" outlineLevel="1"/>
    <row r="805" hidden="1" outlineLevel="1"/>
    <row r="806" hidden="1" outlineLevel="1"/>
    <row r="807" hidden="1" outlineLevel="1"/>
    <row r="808" hidden="1" outlineLevel="1"/>
    <row r="809" hidden="1" outlineLevel="1"/>
    <row r="810" hidden="1" outlineLevel="1"/>
    <row r="811" hidden="1" outlineLevel="1"/>
    <row r="812" hidden="1" outlineLevel="1"/>
    <row r="813" hidden="1" outlineLevel="1"/>
    <row r="814" hidden="1" outlineLevel="1"/>
    <row r="815" hidden="1" outlineLevel="1"/>
    <row r="816" hidden="1" outlineLevel="1"/>
    <row r="817" hidden="1" outlineLevel="1"/>
    <row r="818" hidden="1" outlineLevel="1"/>
    <row r="819" hidden="1" outlineLevel="1"/>
    <row r="820" hidden="1" outlineLevel="1"/>
    <row r="821" hidden="1" outlineLevel="1"/>
    <row r="822" hidden="1" outlineLevel="1"/>
    <row r="823" hidden="1" outlineLevel="1"/>
    <row r="824" hidden="1" outlineLevel="1"/>
    <row r="825" hidden="1" outlineLevel="1"/>
    <row r="826" hidden="1" outlineLevel="1"/>
    <row r="827" hidden="1" outlineLevel="1"/>
    <row r="828" hidden="1" outlineLevel="1"/>
    <row r="829" hidden="1" outlineLevel="1"/>
    <row r="830" hidden="1" outlineLevel="1"/>
    <row r="831" hidden="1" outlineLevel="1"/>
    <row r="832" hidden="1" outlineLevel="1"/>
    <row r="833" hidden="1" outlineLevel="1"/>
    <row r="834" hidden="1" outlineLevel="1"/>
    <row r="835" hidden="1" outlineLevel="1"/>
    <row r="836" hidden="1" outlineLevel="1"/>
    <row r="837" hidden="1" outlineLevel="1"/>
    <row r="838" hidden="1" outlineLevel="1"/>
    <row r="839" hidden="1" outlineLevel="1"/>
    <row r="840" hidden="1" outlineLevel="1"/>
    <row r="841" hidden="1" outlineLevel="1"/>
    <row r="842" hidden="1" outlineLevel="1"/>
    <row r="843" hidden="1" outlineLevel="1"/>
    <row r="844" hidden="1" outlineLevel="1"/>
    <row r="845" hidden="1" outlineLevel="1"/>
    <row r="846" hidden="1" outlineLevel="1"/>
    <row r="847" hidden="1" outlineLevel="1"/>
    <row r="848" hidden="1" outlineLevel="1"/>
    <row r="849" hidden="1" outlineLevel="1"/>
    <row r="850" hidden="1" outlineLevel="1"/>
    <row r="851" hidden="1" outlineLevel="1"/>
    <row r="852" hidden="1" outlineLevel="1"/>
    <row r="853" hidden="1" outlineLevel="1"/>
    <row r="854" hidden="1" outlineLevel="1"/>
    <row r="855" hidden="1" outlineLevel="1"/>
    <row r="856" hidden="1" outlineLevel="1"/>
    <row r="857" hidden="1" outlineLevel="1"/>
    <row r="858" hidden="1" outlineLevel="1"/>
    <row r="859" hidden="1" outlineLevel="1"/>
    <row r="860" hidden="1" outlineLevel="1"/>
    <row r="861" hidden="1" outlineLevel="1"/>
    <row r="862" hidden="1" outlineLevel="1"/>
    <row r="863" hidden="1" outlineLevel="1"/>
    <row r="864" hidden="1" outlineLevel="1"/>
    <row r="865" hidden="1" outlineLevel="1"/>
    <row r="866" hidden="1" outlineLevel="1"/>
    <row r="867" hidden="1" outlineLevel="1"/>
    <row r="868" hidden="1" outlineLevel="1"/>
    <row r="869" hidden="1" outlineLevel="1"/>
    <row r="870" hidden="1" outlineLevel="1"/>
    <row r="871" hidden="1" outlineLevel="1"/>
    <row r="872" hidden="1" outlineLevel="1"/>
    <row r="873" hidden="1" outlineLevel="1"/>
    <row r="874" hidden="1" outlineLevel="1"/>
    <row r="875" hidden="1" outlineLevel="1"/>
    <row r="876" hidden="1" outlineLevel="1"/>
    <row r="877" hidden="1" outlineLevel="1"/>
    <row r="878" hidden="1" outlineLevel="1"/>
    <row r="879" hidden="1" outlineLevel="1"/>
    <row r="880" hidden="1" outlineLevel="1"/>
    <row r="881" hidden="1" outlineLevel="1"/>
    <row r="882" hidden="1" outlineLevel="1"/>
    <row r="883" hidden="1" outlineLevel="1"/>
    <row r="884" hidden="1" outlineLevel="1"/>
    <row r="885" hidden="1" outlineLevel="1"/>
    <row r="886" hidden="1" outlineLevel="1"/>
    <row r="887" hidden="1" outlineLevel="1"/>
    <row r="888" hidden="1" outlineLevel="1"/>
    <row r="889" hidden="1" outlineLevel="1"/>
    <row r="890" hidden="1" outlineLevel="1"/>
    <row r="891" hidden="1" outlineLevel="1"/>
    <row r="892" hidden="1" outlineLevel="1"/>
    <row r="893" hidden="1" outlineLevel="1"/>
    <row r="894" hidden="1" outlineLevel="1"/>
    <row r="895" hidden="1" outlineLevel="1"/>
    <row r="896" hidden="1" outlineLevel="1"/>
    <row r="897" hidden="1" outlineLevel="1"/>
    <row r="898" hidden="1" outlineLevel="1"/>
    <row r="899" hidden="1" outlineLevel="1"/>
    <row r="900" hidden="1" outlineLevel="1"/>
    <row r="901" hidden="1" outlineLevel="1"/>
    <row r="902" hidden="1" outlineLevel="1"/>
    <row r="903" hidden="1" outlineLevel="1"/>
    <row r="904" hidden="1" outlineLevel="1"/>
    <row r="905" hidden="1" outlineLevel="1"/>
    <row r="906" hidden="1" outlineLevel="1"/>
    <row r="907" hidden="1" outlineLevel="1"/>
    <row r="908" hidden="1" outlineLevel="1"/>
    <row r="909" hidden="1" outlineLevel="1"/>
    <row r="910" hidden="1" outlineLevel="1"/>
    <row r="911" hidden="1" outlineLevel="1"/>
    <row r="912" hidden="1" outlineLevel="1"/>
    <row r="913" hidden="1" outlineLevel="1"/>
    <row r="914" hidden="1" outlineLevel="1"/>
    <row r="915" hidden="1" outlineLevel="1"/>
    <row r="916" hidden="1" outlineLevel="1"/>
    <row r="917" hidden="1" outlineLevel="1"/>
    <row r="918" hidden="1" outlineLevel="1"/>
    <row r="919" hidden="1" outlineLevel="1"/>
    <row r="920" hidden="1" outlineLevel="1"/>
    <row r="921" hidden="1" outlineLevel="1"/>
    <row r="922" hidden="1" outlineLevel="1"/>
    <row r="923" hidden="1" outlineLevel="1"/>
    <row r="924" hidden="1" outlineLevel="1"/>
    <row r="925" hidden="1" outlineLevel="1"/>
    <row r="926" hidden="1" outlineLevel="1"/>
    <row r="927" hidden="1" outlineLevel="1"/>
    <row r="928" hidden="1" outlineLevel="1"/>
    <row r="929" hidden="1" outlineLevel="1"/>
    <row r="930" hidden="1" outlineLevel="1"/>
    <row r="931" hidden="1" outlineLevel="1"/>
    <row r="932" hidden="1" outlineLevel="1"/>
    <row r="933" hidden="1" outlineLevel="1"/>
    <row r="934" hidden="1" outlineLevel="1"/>
    <row r="935" hidden="1" outlineLevel="1"/>
    <row r="936" hidden="1" outlineLevel="1"/>
    <row r="937" hidden="1" outlineLevel="1"/>
    <row r="938" hidden="1" outlineLevel="1"/>
    <row r="939" hidden="1" outlineLevel="1"/>
    <row r="940" hidden="1" outlineLevel="1"/>
    <row r="941" hidden="1" outlineLevel="1"/>
    <row r="942" hidden="1" outlineLevel="1"/>
    <row r="943" hidden="1" outlineLevel="1"/>
    <row r="944" hidden="1" outlineLevel="1"/>
    <row r="945" hidden="1" outlineLevel="1"/>
    <row r="946" hidden="1" outlineLevel="1"/>
    <row r="947" hidden="1" outlineLevel="1"/>
    <row r="948" hidden="1" outlineLevel="1"/>
    <row r="949" hidden="1" outlineLevel="1"/>
    <row r="950" hidden="1" outlineLevel="1"/>
    <row r="951" hidden="1" outlineLevel="1"/>
    <row r="952" hidden="1" outlineLevel="1"/>
    <row r="953" hidden="1" outlineLevel="1"/>
    <row r="954" hidden="1" outlineLevel="1"/>
    <row r="955" hidden="1" outlineLevel="1"/>
    <row r="956" hidden="1" outlineLevel="1"/>
    <row r="957" hidden="1" outlineLevel="1"/>
    <row r="958" hidden="1" outlineLevel="1"/>
    <row r="959" hidden="1" outlineLevel="1"/>
    <row r="960" hidden="1" outlineLevel="1"/>
    <row r="961" hidden="1" outlineLevel="1"/>
    <row r="962" hidden="1" outlineLevel="1"/>
    <row r="963" hidden="1" outlineLevel="1"/>
    <row r="964" hidden="1" outlineLevel="1"/>
    <row r="965" hidden="1" outlineLevel="1"/>
    <row r="966" hidden="1" outlineLevel="1"/>
    <row r="967" hidden="1" outlineLevel="1"/>
    <row r="968" hidden="1" outlineLevel="1"/>
    <row r="969" hidden="1" outlineLevel="1"/>
    <row r="970" hidden="1" outlineLevel="1"/>
    <row r="971" hidden="1" outlineLevel="1"/>
    <row r="972" hidden="1" outlineLevel="1"/>
    <row r="973" hidden="1" outlineLevel="1"/>
    <row r="974" hidden="1" outlineLevel="1"/>
    <row r="975" hidden="1" outlineLevel="1"/>
    <row r="976" hidden="1" outlineLevel="1"/>
    <row r="977" hidden="1" outlineLevel="1"/>
    <row r="978" hidden="1" outlineLevel="1"/>
    <row r="979" hidden="1" outlineLevel="1"/>
    <row r="980" hidden="1" outlineLevel="1"/>
    <row r="981" hidden="1" outlineLevel="1"/>
    <row r="982" hidden="1" outlineLevel="1"/>
    <row r="983" hidden="1" outlineLevel="1"/>
    <row r="984" hidden="1" outlineLevel="1"/>
    <row r="985" hidden="1" outlineLevel="1"/>
    <row r="986" hidden="1" outlineLevel="1"/>
    <row r="987" hidden="1" outlineLevel="1"/>
    <row r="988" hidden="1" outlineLevel="1"/>
    <row r="989" hidden="1" outlineLevel="1"/>
    <row r="990" hidden="1" outlineLevel="1"/>
    <row r="991" hidden="1" outlineLevel="1"/>
    <row r="992" hidden="1" outlineLevel="1"/>
    <row r="993" hidden="1" outlineLevel="1"/>
    <row r="994" hidden="1" outlineLevel="1"/>
    <row r="995" hidden="1" outlineLevel="1"/>
    <row r="996" hidden="1" outlineLevel="1"/>
    <row r="997" hidden="1" outlineLevel="1"/>
    <row r="998" hidden="1" outlineLevel="1"/>
    <row r="999" hidden="1" outlineLevel="1"/>
    <row r="1000" hidden="1" outlineLevel="1"/>
    <row r="1001" hidden="1" outlineLevel="1"/>
    <row r="1002" hidden="1" outlineLevel="1"/>
    <row r="1003" hidden="1" outlineLevel="1"/>
    <row r="1004" hidden="1" outlineLevel="1"/>
    <row r="1005" hidden="1" outlineLevel="1"/>
    <row r="1006" hidden="1" outlineLevel="1"/>
    <row r="1007" hidden="1" outlineLevel="1"/>
    <row r="1008" hidden="1" outlineLevel="1"/>
    <row r="1009" hidden="1" outlineLevel="1"/>
    <row r="1010" hidden="1" outlineLevel="1"/>
    <row r="1011" hidden="1" outlineLevel="1"/>
    <row r="1012" hidden="1" outlineLevel="1"/>
    <row r="1013" hidden="1" outlineLevel="1"/>
    <row r="1014" hidden="1" outlineLevel="1"/>
    <row r="1015" hidden="1" outlineLevel="1"/>
    <row r="1016" hidden="1" outlineLevel="1"/>
    <row r="1017" hidden="1" outlineLevel="1"/>
    <row r="1018" hidden="1" outlineLevel="1"/>
    <row r="1019" hidden="1" outlineLevel="1"/>
    <row r="1020" hidden="1" outlineLevel="1"/>
    <row r="1021" hidden="1" outlineLevel="1"/>
    <row r="1022" hidden="1" outlineLevel="1"/>
    <row r="1023" hidden="1" outlineLevel="1"/>
    <row r="1024" hidden="1" outlineLevel="1"/>
    <row r="1025" hidden="1" outlineLevel="1"/>
    <row r="1026" hidden="1" outlineLevel="1"/>
    <row r="1027" hidden="1" outlineLevel="1"/>
    <row r="1028" hidden="1" outlineLevel="1"/>
    <row r="1029" hidden="1" outlineLevel="1"/>
    <row r="1030" hidden="1" outlineLevel="1"/>
    <row r="1031" hidden="1" outlineLevel="1"/>
    <row r="1032" hidden="1" outlineLevel="1"/>
    <row r="1033" hidden="1" outlineLevel="1"/>
    <row r="1034" hidden="1" outlineLevel="1"/>
    <row r="1035" hidden="1" outlineLevel="1"/>
    <row r="1036" hidden="1" outlineLevel="1"/>
    <row r="1037" hidden="1" outlineLevel="1"/>
    <row r="1038" hidden="1" outlineLevel="1"/>
    <row r="1039" hidden="1" outlineLevel="1"/>
    <row r="1040" hidden="1" outlineLevel="1"/>
    <row r="1041" hidden="1" outlineLevel="1"/>
    <row r="1042" hidden="1" outlineLevel="1"/>
    <row r="1043" hidden="1" outlineLevel="1"/>
    <row r="1044" hidden="1" outlineLevel="1"/>
    <row r="1045" hidden="1" outlineLevel="1"/>
    <row r="1046" hidden="1" outlineLevel="1"/>
    <row r="1047" hidden="1" outlineLevel="1"/>
    <row r="1048" hidden="1" outlineLevel="1"/>
    <row r="1049" hidden="1" outlineLevel="1"/>
    <row r="1050" hidden="1" outlineLevel="1"/>
    <row r="1051" hidden="1" outlineLevel="1"/>
    <row r="1052" hidden="1" outlineLevel="1"/>
    <row r="1053" hidden="1" outlineLevel="1"/>
    <row r="1054" hidden="1" outlineLevel="1"/>
    <row r="1055" hidden="1" outlineLevel="1"/>
    <row r="1056" hidden="1" outlineLevel="1"/>
    <row r="1057" hidden="1" outlineLevel="1"/>
    <row r="1058" hidden="1" outlineLevel="1"/>
    <row r="1059" hidden="1" outlineLevel="1"/>
    <row r="1060" hidden="1" outlineLevel="1"/>
    <row r="1061" hidden="1" outlineLevel="1"/>
    <row r="1062" hidden="1" outlineLevel="1"/>
    <row r="1063" hidden="1" outlineLevel="1"/>
    <row r="1064" hidden="1" outlineLevel="1"/>
    <row r="1065" hidden="1" outlineLevel="1"/>
    <row r="1066" hidden="1" outlineLevel="1"/>
    <row r="1067" hidden="1" outlineLevel="1"/>
    <row r="1068" hidden="1" outlineLevel="1"/>
    <row r="1069" hidden="1" outlineLevel="1"/>
    <row r="1070" hidden="1" outlineLevel="1"/>
    <row r="1071" hidden="1" outlineLevel="1"/>
    <row r="1072" hidden="1" outlineLevel="1"/>
    <row r="1073" hidden="1" outlineLevel="1"/>
    <row r="1074" hidden="1" outlineLevel="1"/>
    <row r="1075" hidden="1" outlineLevel="1"/>
    <row r="1076" hidden="1" outlineLevel="1"/>
    <row r="1077" hidden="1" outlineLevel="1"/>
    <row r="1078" hidden="1" outlineLevel="1"/>
    <row r="1079" hidden="1" outlineLevel="1"/>
    <row r="1080" hidden="1" outlineLevel="1"/>
    <row r="1081" hidden="1" outlineLevel="1"/>
    <row r="1082" hidden="1" outlineLevel="1"/>
    <row r="1083" hidden="1" outlineLevel="1"/>
    <row r="1084" hidden="1" outlineLevel="1"/>
    <row r="1085" hidden="1" outlineLevel="1"/>
    <row r="1086" hidden="1" outlineLevel="1"/>
    <row r="1087" hidden="1" outlineLevel="1"/>
    <row r="1088" hidden="1" outlineLevel="1"/>
    <row r="1089" hidden="1" outlineLevel="1"/>
    <row r="1090" hidden="1" outlineLevel="1"/>
    <row r="1091" hidden="1" outlineLevel="1"/>
    <row r="1092" hidden="1" outlineLevel="1"/>
    <row r="1093" hidden="1" outlineLevel="1"/>
    <row r="1094" hidden="1" outlineLevel="1"/>
    <row r="1095" hidden="1" outlineLevel="1"/>
    <row r="1096" hidden="1" outlineLevel="1"/>
    <row r="1097" hidden="1" outlineLevel="1"/>
    <row r="1098" hidden="1" outlineLevel="1"/>
    <row r="1099" hidden="1" outlineLevel="1"/>
    <row r="1100" hidden="1" outlineLevel="1"/>
    <row r="1101" hidden="1" outlineLevel="1"/>
    <row r="1102" hidden="1" outlineLevel="1"/>
    <row r="1103" hidden="1" outlineLevel="1"/>
    <row r="1104" hidden="1" outlineLevel="1"/>
    <row r="1105" hidden="1" outlineLevel="1"/>
    <row r="1106" hidden="1" outlineLevel="1"/>
    <row r="1107" hidden="1" outlineLevel="1"/>
    <row r="1108" hidden="1" outlineLevel="1"/>
    <row r="1109" hidden="1" outlineLevel="1"/>
    <row r="1110" hidden="1" outlineLevel="1"/>
    <row r="1111" hidden="1" outlineLevel="1"/>
    <row r="1112" hidden="1" outlineLevel="1"/>
    <row r="1113" hidden="1" outlineLevel="1"/>
    <row r="1114" hidden="1" outlineLevel="1"/>
    <row r="1115" hidden="1" outlineLevel="1"/>
    <row r="1116" hidden="1" outlineLevel="1"/>
    <row r="1117" hidden="1" outlineLevel="1"/>
    <row r="1118" hidden="1" outlineLevel="1"/>
    <row r="1119" hidden="1" outlineLevel="1"/>
    <row r="1120" hidden="1" outlineLevel="1"/>
    <row r="1121" hidden="1" outlineLevel="1"/>
    <row r="1122" hidden="1" outlineLevel="1"/>
    <row r="1123" hidden="1" outlineLevel="1"/>
    <row r="1124" hidden="1" outlineLevel="1"/>
    <row r="1125" hidden="1" outlineLevel="1"/>
    <row r="1126" hidden="1" outlineLevel="1"/>
    <row r="1127" hidden="1" outlineLevel="1"/>
    <row r="1128" hidden="1" outlineLevel="1"/>
    <row r="1129" hidden="1" outlineLevel="1"/>
    <row r="1130" hidden="1" outlineLevel="1"/>
    <row r="1131" hidden="1" outlineLevel="1"/>
    <row r="1132" hidden="1" outlineLevel="1"/>
    <row r="1133" hidden="1" outlineLevel="1"/>
    <row r="1134" hidden="1" outlineLevel="1"/>
    <row r="1135" hidden="1" outlineLevel="1"/>
    <row r="1136" hidden="1" outlineLevel="1"/>
    <row r="1137" hidden="1" outlineLevel="1"/>
    <row r="1138" hidden="1" outlineLevel="1"/>
    <row r="1139" hidden="1" outlineLevel="1"/>
    <row r="1140" hidden="1" outlineLevel="1"/>
    <row r="1141" hidden="1" outlineLevel="1"/>
    <row r="1142" hidden="1" outlineLevel="1"/>
    <row r="1143" hidden="1" outlineLevel="1"/>
    <row r="1144" hidden="1" outlineLevel="1"/>
    <row r="1145" hidden="1" outlineLevel="1"/>
    <row r="1146" hidden="1" outlineLevel="1"/>
    <row r="1147" hidden="1" outlineLevel="1"/>
    <row r="1148" hidden="1" outlineLevel="1"/>
    <row r="1149" hidden="1" outlineLevel="1"/>
    <row r="1150" hidden="1" outlineLevel="1"/>
    <row r="1151" hidden="1" outlineLevel="1"/>
    <row r="1152" hidden="1" outlineLevel="1"/>
    <row r="1153" hidden="1" outlineLevel="1"/>
    <row r="1154" hidden="1" outlineLevel="1"/>
    <row r="1155" hidden="1" outlineLevel="1"/>
    <row r="1156" hidden="1" outlineLevel="1"/>
    <row r="1157" hidden="1" outlineLevel="1"/>
    <row r="1158" hidden="1" outlineLevel="1"/>
    <row r="1159" hidden="1" outlineLevel="1"/>
    <row r="1160" hidden="1" outlineLevel="1"/>
    <row r="1161" hidden="1" outlineLevel="1"/>
    <row r="1162" hidden="1" outlineLevel="1"/>
    <row r="1163" hidden="1" outlineLevel="1"/>
    <row r="1164" hidden="1" outlineLevel="1"/>
    <row r="1165" hidden="1" outlineLevel="1"/>
    <row r="1166" hidden="1" outlineLevel="1"/>
    <row r="1167" hidden="1" outlineLevel="1"/>
    <row r="1168" hidden="1" outlineLevel="1"/>
    <row r="1169" hidden="1" outlineLevel="1"/>
    <row r="1170" hidden="1" outlineLevel="1"/>
    <row r="1171" hidden="1" outlineLevel="1"/>
    <row r="1172" hidden="1" outlineLevel="1"/>
    <row r="1173" hidden="1" outlineLevel="1"/>
    <row r="1174" hidden="1" outlineLevel="1"/>
    <row r="1175" hidden="1" outlineLevel="1"/>
    <row r="1176" hidden="1" outlineLevel="1"/>
    <row r="1177" hidden="1" outlineLevel="1"/>
    <row r="1178" hidden="1" outlineLevel="1"/>
    <row r="1179" hidden="1" outlineLevel="1"/>
    <row r="1180" hidden="1" outlineLevel="1"/>
    <row r="1181" hidden="1" outlineLevel="1"/>
    <row r="1182" hidden="1" outlineLevel="1"/>
    <row r="1183" hidden="1" outlineLevel="1"/>
    <row r="1184" hidden="1" outlineLevel="1"/>
    <row r="1185" hidden="1" outlineLevel="1"/>
    <row r="1186" hidden="1" outlineLevel="1"/>
    <row r="1187" hidden="1" outlineLevel="1"/>
    <row r="1188" hidden="1" outlineLevel="1"/>
    <row r="1189" hidden="1" outlineLevel="1"/>
    <row r="1190" hidden="1" outlineLevel="1"/>
    <row r="1191" hidden="1" outlineLevel="1"/>
    <row r="1192" hidden="1" outlineLevel="1"/>
    <row r="1193" hidden="1" outlineLevel="1"/>
    <row r="1194" hidden="1" outlineLevel="1"/>
    <row r="1195" hidden="1" outlineLevel="1"/>
    <row r="1196" hidden="1" outlineLevel="1"/>
    <row r="1197" hidden="1" outlineLevel="1"/>
    <row r="1198" hidden="1" outlineLevel="1"/>
    <row r="1199" hidden="1" outlineLevel="1"/>
    <row r="1200" hidden="1" outlineLevel="1"/>
    <row r="1201" hidden="1" outlineLevel="1"/>
    <row r="1202" hidden="1" outlineLevel="1"/>
    <row r="1203" hidden="1" outlineLevel="1"/>
    <row r="1204" hidden="1" outlineLevel="1"/>
    <row r="1205" hidden="1" outlineLevel="1"/>
    <row r="1206" hidden="1" outlineLevel="1"/>
    <row r="1207" hidden="1" outlineLevel="1"/>
    <row r="1208" hidden="1" outlineLevel="1"/>
    <row r="1209" hidden="1" outlineLevel="1"/>
    <row r="1210" hidden="1" outlineLevel="1"/>
    <row r="1211" hidden="1" outlineLevel="1"/>
    <row r="1212" hidden="1" outlineLevel="1"/>
    <row r="1213" hidden="1" outlineLevel="1"/>
    <row r="1214" hidden="1" outlineLevel="1"/>
    <row r="1215" hidden="1" outlineLevel="1"/>
    <row r="1216" hidden="1" outlineLevel="1"/>
    <row r="1217" hidden="1" outlineLevel="1"/>
    <row r="1218" hidden="1" outlineLevel="1"/>
    <row r="1219" hidden="1" outlineLevel="1"/>
    <row r="1220" hidden="1" outlineLevel="1"/>
    <row r="1221" hidden="1" outlineLevel="1"/>
    <row r="1222" hidden="1" outlineLevel="1"/>
    <row r="1223" hidden="1" outlineLevel="1"/>
    <row r="1224" hidden="1" outlineLevel="1"/>
    <row r="1225" hidden="1" outlineLevel="1"/>
    <row r="1226" hidden="1" outlineLevel="1"/>
    <row r="1227" hidden="1" outlineLevel="1"/>
    <row r="1228" hidden="1" outlineLevel="1"/>
    <row r="1229" hidden="1" outlineLevel="1"/>
    <row r="1230" hidden="1" outlineLevel="1"/>
    <row r="1231" hidden="1" outlineLevel="1"/>
    <row r="1232" hidden="1" outlineLevel="1"/>
    <row r="1233" hidden="1" outlineLevel="1"/>
    <row r="1234" hidden="1" outlineLevel="1"/>
    <row r="1235" hidden="1" outlineLevel="1"/>
    <row r="1236" hidden="1" outlineLevel="1"/>
    <row r="1237" hidden="1" outlineLevel="1"/>
    <row r="1238" hidden="1" outlineLevel="1"/>
    <row r="1239" hidden="1" outlineLevel="1"/>
    <row r="1240" hidden="1" outlineLevel="1"/>
    <row r="1241" hidden="1" outlineLevel="1"/>
    <row r="1242" hidden="1" outlineLevel="1"/>
    <row r="1243" hidden="1" outlineLevel="1"/>
    <row r="1244" hidden="1" outlineLevel="1"/>
    <row r="1245" hidden="1" outlineLevel="1"/>
    <row r="1246" hidden="1" outlineLevel="1"/>
    <row r="1247" hidden="1" outlineLevel="1"/>
    <row r="1248" hidden="1" outlineLevel="1"/>
    <row r="1249" hidden="1" outlineLevel="1"/>
    <row r="1250" hidden="1" outlineLevel="1"/>
    <row r="1251" hidden="1" outlineLevel="1"/>
    <row r="1252" hidden="1" outlineLevel="1"/>
    <row r="1253" hidden="1" outlineLevel="1"/>
    <row r="1254" hidden="1" outlineLevel="1"/>
    <row r="1255" hidden="1" outlineLevel="1"/>
    <row r="1256" hidden="1" outlineLevel="1"/>
    <row r="1257" hidden="1" outlineLevel="1"/>
    <row r="1258" hidden="1" outlineLevel="1"/>
    <row r="1259" hidden="1" outlineLevel="1"/>
    <row r="1260" hidden="1" outlineLevel="1"/>
    <row r="1261" hidden="1" outlineLevel="1"/>
    <row r="1262" hidden="1" outlineLevel="1"/>
    <row r="1263" hidden="1" outlineLevel="1"/>
    <row r="1264" hidden="1" outlineLevel="1"/>
    <row r="1265" hidden="1" outlineLevel="1"/>
    <row r="1266" hidden="1" outlineLevel="1"/>
    <row r="1267" hidden="1" outlineLevel="1"/>
    <row r="1268" hidden="1" outlineLevel="1"/>
    <row r="1269" hidden="1" outlineLevel="1"/>
    <row r="1270" hidden="1" outlineLevel="1"/>
    <row r="1271" hidden="1" outlineLevel="1"/>
    <row r="1272" hidden="1" outlineLevel="1"/>
    <row r="1273" hidden="1" outlineLevel="1"/>
    <row r="1274" hidden="1" outlineLevel="1"/>
    <row r="1275" hidden="1" outlineLevel="1"/>
    <row r="1276" hidden="1" outlineLevel="1"/>
    <row r="1277" hidden="1" outlineLevel="1"/>
    <row r="1278" hidden="1" outlineLevel="1"/>
    <row r="1279" hidden="1" outlineLevel="1"/>
    <row r="1280" hidden="1" outlineLevel="1"/>
    <row r="1281" hidden="1" outlineLevel="1"/>
    <row r="1282" hidden="1" outlineLevel="1"/>
    <row r="1283" hidden="1" outlineLevel="1"/>
    <row r="1284" hidden="1" outlineLevel="1"/>
    <row r="1285" hidden="1" outlineLevel="1"/>
    <row r="1286" hidden="1" outlineLevel="1"/>
    <row r="1287" hidden="1" outlineLevel="1"/>
    <row r="1288" hidden="1" outlineLevel="1"/>
    <row r="1289" hidden="1" outlineLevel="1"/>
    <row r="1290" hidden="1" outlineLevel="1"/>
    <row r="1291" hidden="1" outlineLevel="1"/>
    <row r="1292" hidden="1" outlineLevel="1"/>
    <row r="1293" hidden="1" outlineLevel="1"/>
    <row r="1294" hidden="1" outlineLevel="1"/>
    <row r="1295" hidden="1" outlineLevel="1"/>
    <row r="1296" hidden="1" outlineLevel="1"/>
    <row r="1297" hidden="1" outlineLevel="1"/>
    <row r="1298" hidden="1" outlineLevel="1"/>
    <row r="1299" hidden="1" outlineLevel="1"/>
    <row r="1300" hidden="1" outlineLevel="1"/>
    <row r="1301" hidden="1" outlineLevel="1"/>
    <row r="1302" hidden="1" outlineLevel="1"/>
    <row r="1303" hidden="1" outlineLevel="1"/>
    <row r="1304" hidden="1" outlineLevel="1"/>
    <row r="1305" hidden="1" outlineLevel="1"/>
    <row r="1306" hidden="1" outlineLevel="1"/>
    <row r="1307" hidden="1" outlineLevel="1"/>
    <row r="1308" hidden="1" outlineLevel="1"/>
    <row r="1309" hidden="1" outlineLevel="1"/>
    <row r="1310" hidden="1" outlineLevel="1"/>
    <row r="1311" hidden="1" outlineLevel="1"/>
    <row r="1312" hidden="1" outlineLevel="1"/>
    <row r="1313" hidden="1" outlineLevel="1"/>
    <row r="1314" hidden="1" outlineLevel="1"/>
    <row r="1315" hidden="1" outlineLevel="1"/>
    <row r="1316" hidden="1" outlineLevel="1"/>
    <row r="1317" hidden="1" outlineLevel="1"/>
    <row r="1318" hidden="1" outlineLevel="1"/>
    <row r="1319" hidden="1" outlineLevel="1"/>
    <row r="1320" hidden="1" outlineLevel="1"/>
    <row r="1321" hidden="1" outlineLevel="1"/>
    <row r="1322" hidden="1" outlineLevel="1"/>
    <row r="1323" hidden="1" outlineLevel="1"/>
    <row r="1324" hidden="1" outlineLevel="1"/>
    <row r="1325" hidden="1" outlineLevel="1"/>
    <row r="1326" hidden="1" outlineLevel="1"/>
    <row r="1327" hidden="1" outlineLevel="1"/>
    <row r="1328" hidden="1" outlineLevel="1"/>
    <row r="1329" hidden="1" outlineLevel="1"/>
    <row r="1330" hidden="1" outlineLevel="1"/>
    <row r="1331" hidden="1" outlineLevel="1"/>
    <row r="1332" hidden="1" outlineLevel="1"/>
    <row r="1333" hidden="1" outlineLevel="1"/>
    <row r="1334" hidden="1" outlineLevel="1"/>
    <row r="1335" hidden="1" outlineLevel="1"/>
    <row r="1336" hidden="1" outlineLevel="1"/>
    <row r="1337" hidden="1" outlineLevel="1"/>
    <row r="1338" hidden="1" outlineLevel="1"/>
    <row r="1339" hidden="1" outlineLevel="1"/>
    <row r="1340" hidden="1" outlineLevel="1"/>
    <row r="1341" hidden="1" outlineLevel="1"/>
    <row r="1342" hidden="1" outlineLevel="1"/>
    <row r="1343" hidden="1" outlineLevel="1"/>
    <row r="1344" hidden="1" outlineLevel="1"/>
    <row r="1345" hidden="1" outlineLevel="1"/>
    <row r="1346" hidden="1" outlineLevel="1"/>
    <row r="1347" hidden="1" outlineLevel="1"/>
    <row r="1348" hidden="1" outlineLevel="1"/>
    <row r="1349" hidden="1" outlineLevel="1"/>
    <row r="1350" hidden="1" outlineLevel="1"/>
    <row r="1351" hidden="1" outlineLevel="1"/>
    <row r="1352" hidden="1" outlineLevel="1"/>
    <row r="1353" hidden="1" outlineLevel="1"/>
    <row r="1354" hidden="1" outlineLevel="1"/>
    <row r="1355" hidden="1" outlineLevel="1"/>
    <row r="1356" hidden="1" outlineLevel="1"/>
    <row r="1357" hidden="1" outlineLevel="1"/>
    <row r="1358" hidden="1" outlineLevel="1"/>
    <row r="1359" hidden="1" outlineLevel="1"/>
    <row r="1360" hidden="1" outlineLevel="1"/>
    <row r="1361" hidden="1" outlineLevel="1"/>
    <row r="1362" hidden="1" outlineLevel="1"/>
    <row r="1363" hidden="1" outlineLevel="1"/>
    <row r="1364" hidden="1" outlineLevel="1"/>
    <row r="1365" hidden="1" outlineLevel="1"/>
    <row r="1366" hidden="1" outlineLevel="1"/>
    <row r="1367" hidden="1" outlineLevel="1"/>
    <row r="1368" hidden="1" outlineLevel="1"/>
    <row r="1369" hidden="1" outlineLevel="1"/>
    <row r="1370" hidden="1" outlineLevel="1"/>
    <row r="1371" hidden="1" outlineLevel="1"/>
    <row r="1372" hidden="1" outlineLevel="1"/>
    <row r="1373" hidden="1" outlineLevel="1"/>
    <row r="1374" hidden="1" outlineLevel="1"/>
    <row r="1375" hidden="1" outlineLevel="1"/>
    <row r="1376" hidden="1" outlineLevel="1"/>
    <row r="1377" hidden="1" outlineLevel="1"/>
    <row r="1378" hidden="1" outlineLevel="1"/>
    <row r="1379" hidden="1" outlineLevel="1"/>
    <row r="1380" hidden="1" outlineLevel="1"/>
    <row r="1381" hidden="1" outlineLevel="1"/>
    <row r="1382" hidden="1" outlineLevel="1"/>
    <row r="1383" hidden="1" outlineLevel="1"/>
    <row r="1384" hidden="1" outlineLevel="1"/>
    <row r="1385" hidden="1" outlineLevel="1"/>
    <row r="1386" hidden="1" outlineLevel="1"/>
    <row r="1387" hidden="1" outlineLevel="1"/>
    <row r="1388" hidden="1" outlineLevel="1"/>
    <row r="1389" hidden="1" outlineLevel="1"/>
    <row r="1390" hidden="1" outlineLevel="1"/>
    <row r="1391" hidden="1" outlineLevel="1"/>
    <row r="1392" hidden="1" outlineLevel="1"/>
    <row r="1393" hidden="1" outlineLevel="1"/>
    <row r="1394" hidden="1" outlineLevel="1"/>
    <row r="1395" hidden="1" outlineLevel="1"/>
    <row r="1396" hidden="1" outlineLevel="1"/>
    <row r="1397" hidden="1" outlineLevel="1"/>
    <row r="1398" hidden="1" outlineLevel="1"/>
    <row r="1399" hidden="1" outlineLevel="1"/>
    <row r="1400" hidden="1" outlineLevel="1"/>
    <row r="1401" hidden="1" outlineLevel="1"/>
    <row r="1402" hidden="1" outlineLevel="1"/>
    <row r="1403" hidden="1" outlineLevel="1"/>
    <row r="1404" hidden="1" outlineLevel="1"/>
    <row r="1405" hidden="1" outlineLevel="1"/>
    <row r="1406" hidden="1" outlineLevel="1"/>
    <row r="1407" hidden="1" outlineLevel="1"/>
    <row r="1408" hidden="1" outlineLevel="1"/>
    <row r="1409" hidden="1" outlineLevel="1"/>
    <row r="1410" hidden="1" outlineLevel="1"/>
    <row r="1411" hidden="1" outlineLevel="1"/>
    <row r="1412" hidden="1" outlineLevel="1"/>
    <row r="1413" hidden="1" outlineLevel="1"/>
    <row r="1414" hidden="1" outlineLevel="1"/>
    <row r="1415" hidden="1" outlineLevel="1"/>
    <row r="1416" hidden="1" outlineLevel="1"/>
    <row r="1417" hidden="1" outlineLevel="1"/>
    <row r="1418" hidden="1" outlineLevel="1"/>
    <row r="1419" hidden="1" outlineLevel="1"/>
    <row r="1420" hidden="1" outlineLevel="1"/>
    <row r="1421" hidden="1" outlineLevel="1"/>
    <row r="1422" hidden="1" outlineLevel="1"/>
    <row r="1423" hidden="1" outlineLevel="1"/>
    <row r="1424" hidden="1" outlineLevel="1"/>
    <row r="1425" hidden="1" outlineLevel="1"/>
    <row r="1426" hidden="1" outlineLevel="1"/>
    <row r="1427" hidden="1" outlineLevel="1"/>
    <row r="1428" hidden="1" outlineLevel="1"/>
    <row r="1429" hidden="1" outlineLevel="1"/>
    <row r="1430" hidden="1" outlineLevel="1"/>
    <row r="1431" hidden="1" outlineLevel="1"/>
    <row r="1432" hidden="1" outlineLevel="1"/>
    <row r="1433" hidden="1" outlineLevel="1"/>
    <row r="1434" hidden="1" outlineLevel="1"/>
    <row r="1435" hidden="1" outlineLevel="1"/>
    <row r="1436" hidden="1" outlineLevel="1"/>
    <row r="1437" hidden="1" outlineLevel="1"/>
    <row r="1438" hidden="1" outlineLevel="1"/>
    <row r="1439" hidden="1" outlineLevel="1"/>
    <row r="1440" hidden="1" outlineLevel="1"/>
    <row r="1441" hidden="1" outlineLevel="1"/>
    <row r="1442" hidden="1" outlineLevel="1"/>
    <row r="1443" hidden="1" outlineLevel="1"/>
    <row r="1444" hidden="1" outlineLevel="1"/>
    <row r="1445" hidden="1" outlineLevel="1"/>
    <row r="1446" hidden="1" outlineLevel="1"/>
    <row r="1447" hidden="1" outlineLevel="1"/>
    <row r="1448" hidden="1" outlineLevel="1"/>
    <row r="1449" hidden="1" outlineLevel="1"/>
    <row r="1450" hidden="1" outlineLevel="1"/>
    <row r="1451" hidden="1" outlineLevel="1"/>
    <row r="1452" hidden="1" outlineLevel="1"/>
    <row r="1453" hidden="1" outlineLevel="1"/>
    <row r="1454" hidden="1" outlineLevel="1"/>
    <row r="1455" hidden="1" outlineLevel="1"/>
    <row r="1456" hidden="1" outlineLevel="1"/>
    <row r="1457" hidden="1" outlineLevel="1"/>
    <row r="1458" hidden="1" outlineLevel="1"/>
    <row r="1459" hidden="1" outlineLevel="1"/>
    <row r="1460" hidden="1" outlineLevel="1"/>
    <row r="1461" hidden="1" outlineLevel="1"/>
    <row r="1462" hidden="1" outlineLevel="1"/>
    <row r="1463" hidden="1" outlineLevel="1"/>
    <row r="1464" hidden="1" outlineLevel="1"/>
    <row r="1465" hidden="1" outlineLevel="1"/>
    <row r="1466" hidden="1" outlineLevel="1"/>
    <row r="1467" hidden="1" outlineLevel="1"/>
    <row r="1468" hidden="1" outlineLevel="1"/>
    <row r="1469" hidden="1" outlineLevel="1"/>
    <row r="1470" hidden="1" outlineLevel="1"/>
    <row r="1471" hidden="1" outlineLevel="1"/>
    <row r="1472" hidden="1" outlineLevel="1"/>
    <row r="1473" hidden="1" outlineLevel="1"/>
    <row r="1474" hidden="1" outlineLevel="1"/>
    <row r="1475" hidden="1" outlineLevel="1"/>
    <row r="1476" hidden="1" outlineLevel="1"/>
    <row r="1477" hidden="1" outlineLevel="1"/>
    <row r="1478" hidden="1" outlineLevel="1"/>
    <row r="1479" hidden="1" outlineLevel="1"/>
    <row r="1480" hidden="1" outlineLevel="1"/>
    <row r="1481" hidden="1" outlineLevel="1"/>
    <row r="1482" hidden="1" outlineLevel="1"/>
    <row r="1483" hidden="1" outlineLevel="1"/>
    <row r="1484" hidden="1" outlineLevel="1"/>
    <row r="1485" hidden="1" outlineLevel="1"/>
    <row r="1486" hidden="1" outlineLevel="1"/>
    <row r="1487" hidden="1" outlineLevel="1"/>
    <row r="1488" hidden="1" outlineLevel="1"/>
    <row r="1489" hidden="1" outlineLevel="1"/>
    <row r="1490" hidden="1" outlineLevel="1"/>
    <row r="1491" hidden="1" outlineLevel="1"/>
    <row r="1492" hidden="1" outlineLevel="1"/>
    <row r="1493" hidden="1" outlineLevel="1"/>
    <row r="1494" hidden="1" outlineLevel="1"/>
    <row r="1495" hidden="1" outlineLevel="1"/>
    <row r="1496" hidden="1" outlineLevel="1"/>
    <row r="1497" hidden="1" outlineLevel="1"/>
    <row r="1498" hidden="1" outlineLevel="1"/>
    <row r="1499" hidden="1" outlineLevel="1"/>
    <row r="1500" hidden="1" outlineLevel="1"/>
    <row r="1501" hidden="1" outlineLevel="1"/>
    <row r="1502" hidden="1" outlineLevel="1"/>
    <row r="1503" hidden="1" outlineLevel="1"/>
    <row r="1504" hidden="1" outlineLevel="1"/>
    <row r="1505" hidden="1" outlineLevel="1"/>
    <row r="1506" hidden="1" outlineLevel="1"/>
    <row r="1507" hidden="1" outlineLevel="1"/>
    <row r="1508" hidden="1" outlineLevel="1"/>
    <row r="1509" hidden="1" outlineLevel="1"/>
    <row r="1510" hidden="1" outlineLevel="1"/>
    <row r="1511" hidden="1" outlineLevel="1"/>
    <row r="1512" hidden="1" outlineLevel="1"/>
    <row r="1513" hidden="1" outlineLevel="1"/>
    <row r="1514" hidden="1" outlineLevel="1"/>
    <row r="1515" hidden="1" outlineLevel="1"/>
    <row r="1516" hidden="1" outlineLevel="1"/>
    <row r="1517" hidden="1" outlineLevel="1"/>
    <row r="1518" hidden="1" outlineLevel="1"/>
    <row r="1519" hidden="1" outlineLevel="1"/>
    <row r="1520" hidden="1" outlineLevel="1"/>
    <row r="1521" hidden="1" outlineLevel="1"/>
    <row r="1522" hidden="1" outlineLevel="1"/>
    <row r="1523" hidden="1" outlineLevel="1"/>
    <row r="1524" hidden="1" outlineLevel="1"/>
    <row r="1525" hidden="1" outlineLevel="1"/>
    <row r="1526" hidden="1" outlineLevel="1"/>
    <row r="1527" hidden="1" outlineLevel="1"/>
    <row r="1528" hidden="1" outlineLevel="1"/>
    <row r="1529" hidden="1" outlineLevel="1"/>
    <row r="1530" hidden="1" outlineLevel="1"/>
    <row r="1531" hidden="1" outlineLevel="1"/>
    <row r="1532" hidden="1" outlineLevel="1"/>
    <row r="1533" hidden="1" outlineLevel="1"/>
    <row r="1534" hidden="1" outlineLevel="1"/>
    <row r="1535" hidden="1" outlineLevel="1"/>
    <row r="1536" hidden="1" outlineLevel="1"/>
    <row r="1537" hidden="1" outlineLevel="1"/>
    <row r="1538" hidden="1" outlineLevel="1"/>
    <row r="1539" hidden="1" outlineLevel="1"/>
    <row r="1540" hidden="1" outlineLevel="1"/>
    <row r="1541" hidden="1" outlineLevel="1"/>
    <row r="1542" hidden="1" outlineLevel="1"/>
    <row r="1543" hidden="1" outlineLevel="1"/>
    <row r="1544" hidden="1" outlineLevel="1"/>
    <row r="1545" hidden="1" outlineLevel="1"/>
    <row r="1546" hidden="1" outlineLevel="1"/>
    <row r="1547" hidden="1" outlineLevel="1"/>
    <row r="1548" hidden="1" outlineLevel="1"/>
    <row r="1549" hidden="1" outlineLevel="1"/>
    <row r="1550" hidden="1" outlineLevel="1"/>
    <row r="1551" hidden="1" outlineLevel="1"/>
    <row r="1552" hidden="1" outlineLevel="1"/>
    <row r="1553" hidden="1" outlineLevel="1"/>
    <row r="1554" hidden="1" outlineLevel="1"/>
    <row r="1555" hidden="1" outlineLevel="1"/>
    <row r="1556" hidden="1" outlineLevel="1"/>
    <row r="1557" hidden="1" outlineLevel="1"/>
    <row r="1558" hidden="1" outlineLevel="1"/>
    <row r="1559" hidden="1" outlineLevel="1"/>
    <row r="1560" hidden="1" outlineLevel="1"/>
    <row r="1561" hidden="1" outlineLevel="1"/>
    <row r="1562" hidden="1" outlineLevel="1"/>
    <row r="1563" hidden="1" outlineLevel="1"/>
    <row r="1564" hidden="1" outlineLevel="1"/>
    <row r="1565" hidden="1" outlineLevel="1"/>
    <row r="1566" hidden="1" outlineLevel="1"/>
    <row r="1567" hidden="1" outlineLevel="1"/>
    <row r="1568" hidden="1" outlineLevel="1"/>
    <row r="1569" hidden="1" outlineLevel="1"/>
    <row r="1570" hidden="1" outlineLevel="1"/>
    <row r="1571" hidden="1" outlineLevel="1"/>
    <row r="1572" hidden="1" outlineLevel="1"/>
    <row r="1573" hidden="1" outlineLevel="1"/>
    <row r="1574" hidden="1" outlineLevel="1"/>
    <row r="1575" hidden="1" outlineLevel="1"/>
    <row r="1576" hidden="1" outlineLevel="1"/>
    <row r="1577" hidden="1" outlineLevel="1"/>
    <row r="1578" hidden="1" outlineLevel="1"/>
    <row r="1579" hidden="1" outlineLevel="1"/>
    <row r="1580" hidden="1" outlineLevel="1"/>
    <row r="1581" hidden="1" outlineLevel="1"/>
    <row r="1582" hidden="1" outlineLevel="1"/>
    <row r="1583" hidden="1" outlineLevel="1"/>
    <row r="1584" hidden="1" outlineLevel="1"/>
    <row r="1585" hidden="1" outlineLevel="1"/>
    <row r="1586" hidden="1" outlineLevel="1"/>
    <row r="1587" hidden="1" outlineLevel="1"/>
    <row r="1588" hidden="1" outlineLevel="1"/>
    <row r="1589" hidden="1" outlineLevel="1"/>
    <row r="1590" hidden="1" outlineLevel="1"/>
    <row r="1591" hidden="1" outlineLevel="1"/>
    <row r="1592" hidden="1" outlineLevel="1"/>
    <row r="1593" hidden="1" outlineLevel="1"/>
    <row r="1594" hidden="1" outlineLevel="1"/>
    <row r="1595" hidden="1" outlineLevel="1"/>
    <row r="1596" hidden="1" outlineLevel="1"/>
    <row r="1597" hidden="1" outlineLevel="1"/>
    <row r="1598" hidden="1" outlineLevel="1"/>
    <row r="1599" hidden="1" outlineLevel="1"/>
    <row r="1600" hidden="1" outlineLevel="1"/>
    <row r="1601" hidden="1" outlineLevel="1"/>
    <row r="1602" hidden="1" outlineLevel="1"/>
    <row r="1603" hidden="1" outlineLevel="1"/>
    <row r="1604" hidden="1" outlineLevel="1"/>
    <row r="1605" hidden="1" outlineLevel="1"/>
    <row r="1606" hidden="1" outlineLevel="1"/>
    <row r="1607" hidden="1" outlineLevel="1"/>
    <row r="1608" hidden="1" outlineLevel="1"/>
    <row r="1609" hidden="1" outlineLevel="1"/>
    <row r="1610" hidden="1" outlineLevel="1"/>
    <row r="1611" hidden="1" outlineLevel="1"/>
    <row r="1612" hidden="1" outlineLevel="1"/>
    <row r="1613" hidden="1" outlineLevel="1"/>
    <row r="1614" hidden="1" outlineLevel="1"/>
    <row r="1615" hidden="1" outlineLevel="1"/>
    <row r="1616" hidden="1" outlineLevel="1"/>
    <row r="1617" hidden="1" outlineLevel="1"/>
    <row r="1618" hidden="1" outlineLevel="1"/>
    <row r="1619" hidden="1" outlineLevel="1"/>
    <row r="1620" hidden="1" outlineLevel="1"/>
    <row r="1621" hidden="1" outlineLevel="1"/>
    <row r="1622" hidden="1" outlineLevel="1"/>
    <row r="1623" hidden="1" outlineLevel="1"/>
    <row r="1624" hidden="1" outlineLevel="1"/>
    <row r="1625" hidden="1" outlineLevel="1"/>
    <row r="1626" hidden="1" outlineLevel="1"/>
    <row r="1627" hidden="1" outlineLevel="1"/>
    <row r="1628" hidden="1" outlineLevel="1"/>
    <row r="1629" hidden="1" outlineLevel="1"/>
    <row r="1630" hidden="1" outlineLevel="1"/>
    <row r="1631" hidden="1" outlineLevel="1"/>
    <row r="1632" hidden="1" outlineLevel="1"/>
    <row r="1633" hidden="1" outlineLevel="1"/>
    <row r="1634" hidden="1" outlineLevel="1"/>
    <row r="1635" hidden="1" outlineLevel="1"/>
    <row r="1636" hidden="1" outlineLevel="1"/>
    <row r="1637" hidden="1" outlineLevel="1"/>
    <row r="1638" hidden="1" outlineLevel="1"/>
    <row r="1639" hidden="1" outlineLevel="1"/>
    <row r="1640" hidden="1" outlineLevel="1"/>
    <row r="1641" hidden="1" outlineLevel="1"/>
    <row r="1642" hidden="1" outlineLevel="1"/>
    <row r="1643" hidden="1" outlineLevel="1"/>
    <row r="1644" hidden="1" outlineLevel="1"/>
    <row r="1645" hidden="1" outlineLevel="1"/>
    <row r="1646" hidden="1" outlineLevel="1"/>
    <row r="1647" hidden="1" outlineLevel="1"/>
    <row r="1648" hidden="1" outlineLevel="1"/>
    <row r="1649" hidden="1" outlineLevel="1"/>
    <row r="1650" hidden="1" outlineLevel="1"/>
    <row r="1651" hidden="1" outlineLevel="1"/>
    <row r="1652" hidden="1" outlineLevel="1"/>
    <row r="1653" hidden="1" outlineLevel="1"/>
    <row r="1654" hidden="1" outlineLevel="1"/>
    <row r="1655" hidden="1" outlineLevel="1"/>
    <row r="1656" hidden="1" outlineLevel="1"/>
    <row r="1657" hidden="1" outlineLevel="1"/>
    <row r="1658" hidden="1" outlineLevel="1"/>
    <row r="1659" hidden="1" outlineLevel="1"/>
    <row r="1660" hidden="1" outlineLevel="1"/>
    <row r="1661" hidden="1" outlineLevel="1"/>
    <row r="1662" hidden="1" outlineLevel="1"/>
    <row r="1663" hidden="1" outlineLevel="1"/>
    <row r="1664" hidden="1" outlineLevel="1"/>
    <row r="1665" hidden="1" outlineLevel="1"/>
    <row r="1666" hidden="1" outlineLevel="1"/>
    <row r="1667" hidden="1" outlineLevel="1"/>
    <row r="1668" hidden="1" outlineLevel="1"/>
    <row r="1669" hidden="1" outlineLevel="1"/>
    <row r="1670" hidden="1" outlineLevel="1"/>
    <row r="1671" hidden="1" outlineLevel="1"/>
    <row r="1672" hidden="1" outlineLevel="1"/>
    <row r="1673" hidden="1" outlineLevel="1"/>
    <row r="1674" hidden="1" outlineLevel="1"/>
    <row r="1675" hidden="1" outlineLevel="1"/>
    <row r="1676" hidden="1" outlineLevel="1"/>
    <row r="1677" hidden="1" outlineLevel="1"/>
    <row r="1678" hidden="1" outlineLevel="1"/>
    <row r="1679" hidden="1" outlineLevel="1"/>
    <row r="1680" hidden="1" outlineLevel="1"/>
    <row r="1681" hidden="1" outlineLevel="1"/>
    <row r="1682" hidden="1" outlineLevel="1"/>
    <row r="1683" hidden="1" outlineLevel="1"/>
    <row r="1684" hidden="1" outlineLevel="1"/>
    <row r="1685" hidden="1" outlineLevel="1"/>
    <row r="1686" hidden="1" outlineLevel="1"/>
    <row r="1687" hidden="1" outlineLevel="1"/>
    <row r="1688" hidden="1" outlineLevel="1"/>
    <row r="1689" hidden="1" outlineLevel="1"/>
    <row r="1690" hidden="1" outlineLevel="1"/>
    <row r="1691" hidden="1" outlineLevel="1"/>
    <row r="1692" hidden="1" outlineLevel="1"/>
    <row r="1693" hidden="1" outlineLevel="1"/>
    <row r="1694" hidden="1" outlineLevel="1"/>
    <row r="1695" hidden="1" outlineLevel="1"/>
    <row r="1696" hidden="1" outlineLevel="1"/>
    <row r="1697" hidden="1" outlineLevel="1"/>
    <row r="1698" hidden="1" outlineLevel="1"/>
    <row r="1699" hidden="1" outlineLevel="1"/>
    <row r="1700" hidden="1" outlineLevel="1"/>
    <row r="1701" hidden="1" outlineLevel="1"/>
    <row r="1702" hidden="1" outlineLevel="1"/>
    <row r="1703" hidden="1" outlineLevel="1"/>
    <row r="1704" hidden="1" outlineLevel="1"/>
    <row r="1705" hidden="1" outlineLevel="1"/>
    <row r="1706" hidden="1" outlineLevel="1"/>
    <row r="1707" hidden="1" outlineLevel="1"/>
    <row r="1708" hidden="1" outlineLevel="1"/>
    <row r="1709" hidden="1" outlineLevel="1"/>
    <row r="1710" hidden="1" outlineLevel="1"/>
    <row r="1711" hidden="1" outlineLevel="1"/>
    <row r="1712" hidden="1" outlineLevel="1"/>
    <row r="1713" hidden="1" outlineLevel="1"/>
    <row r="1714" hidden="1" outlineLevel="1"/>
    <row r="1715" hidden="1" outlineLevel="1"/>
    <row r="1716" hidden="1" outlineLevel="1"/>
    <row r="1717" hidden="1" outlineLevel="1"/>
    <row r="1718" hidden="1" outlineLevel="1"/>
    <row r="1719" hidden="1" outlineLevel="1"/>
    <row r="1720" hidden="1" outlineLevel="1"/>
    <row r="1721" hidden="1" outlineLevel="1"/>
    <row r="1722" hidden="1" outlineLevel="1"/>
    <row r="1723" hidden="1" outlineLevel="1"/>
    <row r="1724" hidden="1" outlineLevel="1"/>
    <row r="1725" hidden="1" outlineLevel="1"/>
    <row r="1726" hidden="1" outlineLevel="1"/>
    <row r="1727" hidden="1" outlineLevel="1"/>
    <row r="1728" hidden="1" outlineLevel="1"/>
    <row r="1729" hidden="1" outlineLevel="1"/>
    <row r="1730" hidden="1" outlineLevel="1"/>
    <row r="1731" hidden="1" outlineLevel="1"/>
    <row r="1732" hidden="1" outlineLevel="1"/>
    <row r="1733" hidden="1" outlineLevel="1"/>
    <row r="1734" hidden="1" outlineLevel="1"/>
    <row r="1735" hidden="1" outlineLevel="1"/>
    <row r="1736" hidden="1" outlineLevel="1"/>
    <row r="1737" hidden="1" outlineLevel="1"/>
    <row r="1738" hidden="1" outlineLevel="1"/>
    <row r="1739" hidden="1" outlineLevel="1"/>
    <row r="1740" hidden="1" outlineLevel="1"/>
    <row r="1741" hidden="1" outlineLevel="1"/>
    <row r="1742" hidden="1" outlineLevel="1"/>
    <row r="1743" hidden="1" outlineLevel="1"/>
    <row r="1744" hidden="1" outlineLevel="1"/>
    <row r="1745" hidden="1" outlineLevel="1"/>
    <row r="1746" hidden="1" outlineLevel="1"/>
    <row r="1747" hidden="1" outlineLevel="1"/>
    <row r="1748" hidden="1" outlineLevel="1"/>
    <row r="1749" hidden="1" outlineLevel="1"/>
    <row r="1750" hidden="1" outlineLevel="1"/>
    <row r="1751" hidden="1" outlineLevel="1"/>
    <row r="1752" hidden="1" outlineLevel="1"/>
    <row r="1753" hidden="1" outlineLevel="1"/>
    <row r="1754" hidden="1" outlineLevel="1"/>
    <row r="1755" hidden="1" outlineLevel="1"/>
    <row r="1756" hidden="1" outlineLevel="1"/>
    <row r="1757" hidden="1" outlineLevel="1"/>
    <row r="1758" hidden="1" outlineLevel="1"/>
    <row r="1759" hidden="1" outlineLevel="1"/>
    <row r="1760" hidden="1" outlineLevel="1"/>
    <row r="1761" hidden="1" outlineLevel="1"/>
    <row r="1762" hidden="1" outlineLevel="1"/>
    <row r="1763" hidden="1" outlineLevel="1"/>
    <row r="1764" hidden="1" outlineLevel="1"/>
    <row r="1765" hidden="1" outlineLevel="1"/>
    <row r="1766" hidden="1" outlineLevel="1"/>
    <row r="1767" hidden="1" outlineLevel="1"/>
    <row r="1768" hidden="1" outlineLevel="1"/>
    <row r="1769" hidden="1" outlineLevel="1"/>
    <row r="1770" hidden="1" outlineLevel="1"/>
    <row r="1771" hidden="1" outlineLevel="1"/>
    <row r="1772" hidden="1" outlineLevel="1"/>
    <row r="1773" hidden="1" outlineLevel="1"/>
    <row r="1774" hidden="1" outlineLevel="1"/>
    <row r="1775" hidden="1" outlineLevel="1"/>
    <row r="1776" hidden="1" outlineLevel="1"/>
    <row r="1777" hidden="1" outlineLevel="1"/>
    <row r="1778" hidden="1" outlineLevel="1"/>
    <row r="1779" hidden="1" outlineLevel="1"/>
    <row r="1780" hidden="1" outlineLevel="1"/>
    <row r="1781" hidden="1" outlineLevel="1"/>
    <row r="1782" hidden="1" outlineLevel="1"/>
    <row r="1783" hidden="1" outlineLevel="1"/>
    <row r="1784" hidden="1" outlineLevel="1"/>
    <row r="1785" hidden="1" outlineLevel="1"/>
    <row r="1786" hidden="1" outlineLevel="1"/>
    <row r="1787" hidden="1" outlineLevel="1"/>
    <row r="1788" hidden="1" outlineLevel="1"/>
    <row r="1789" hidden="1" outlineLevel="1"/>
    <row r="1790" hidden="1" outlineLevel="1"/>
    <row r="1791" hidden="1" outlineLevel="1"/>
    <row r="1792" hidden="1" outlineLevel="1"/>
    <row r="1793" hidden="1" outlineLevel="1"/>
    <row r="1794" hidden="1" outlineLevel="1"/>
    <row r="1795" hidden="1" outlineLevel="1"/>
    <row r="1796" hidden="1" outlineLevel="1"/>
    <row r="1797" hidden="1" outlineLevel="1"/>
    <row r="1798" hidden="1" outlineLevel="1"/>
    <row r="1799" hidden="1" outlineLevel="1"/>
    <row r="1800" hidden="1" outlineLevel="1"/>
    <row r="1801" hidden="1" outlineLevel="1"/>
    <row r="1802" hidden="1" outlineLevel="1"/>
    <row r="1803" hidden="1" outlineLevel="1"/>
    <row r="1804" hidden="1" outlineLevel="1"/>
    <row r="1805" hidden="1" outlineLevel="1"/>
    <row r="1806" hidden="1" outlineLevel="1"/>
    <row r="1807" hidden="1" outlineLevel="1"/>
    <row r="1808" hidden="1" outlineLevel="1"/>
    <row r="1809" hidden="1" outlineLevel="1"/>
    <row r="1810" hidden="1" outlineLevel="1"/>
    <row r="1811" hidden="1" outlineLevel="1"/>
    <row r="1812" hidden="1" outlineLevel="1"/>
    <row r="1813" hidden="1" outlineLevel="1"/>
    <row r="1814" hidden="1" outlineLevel="1"/>
    <row r="1815" hidden="1" outlineLevel="1"/>
    <row r="1816" hidden="1" outlineLevel="1"/>
    <row r="1817" hidden="1" outlineLevel="1"/>
    <row r="1818" hidden="1" outlineLevel="1"/>
    <row r="1819" hidden="1" outlineLevel="1"/>
    <row r="1820" hidden="1" outlineLevel="1"/>
    <row r="1821" hidden="1" outlineLevel="1"/>
    <row r="1822" hidden="1" outlineLevel="1"/>
    <row r="1823" hidden="1" outlineLevel="1"/>
    <row r="1824" hidden="1" outlineLevel="1"/>
    <row r="1825" hidden="1" outlineLevel="1"/>
    <row r="1826" hidden="1" outlineLevel="1"/>
    <row r="1827" hidden="1" outlineLevel="1"/>
    <row r="1828" hidden="1" outlineLevel="1"/>
    <row r="1829" hidden="1" outlineLevel="1"/>
    <row r="1830" hidden="1" outlineLevel="1"/>
    <row r="1831" hidden="1" outlineLevel="1"/>
    <row r="1832" hidden="1" outlineLevel="1"/>
    <row r="1833" hidden="1" outlineLevel="1"/>
    <row r="1834" hidden="1" outlineLevel="1"/>
    <row r="1835" hidden="1" outlineLevel="1"/>
    <row r="1836" hidden="1" outlineLevel="1"/>
    <row r="1837" hidden="1" outlineLevel="1"/>
    <row r="1838" hidden="1" outlineLevel="1"/>
    <row r="1839" hidden="1" outlineLevel="1"/>
    <row r="1840" hidden="1" outlineLevel="1"/>
    <row r="1841" hidden="1" outlineLevel="1"/>
    <row r="1842" hidden="1" outlineLevel="1"/>
    <row r="1843" hidden="1" outlineLevel="1"/>
    <row r="1844" hidden="1" outlineLevel="1"/>
    <row r="1845" hidden="1" outlineLevel="1"/>
    <row r="1846" hidden="1" outlineLevel="1"/>
    <row r="1847" hidden="1" outlineLevel="1"/>
    <row r="1848" hidden="1" outlineLevel="1"/>
    <row r="1849" hidden="1" outlineLevel="1"/>
    <row r="1850" hidden="1" outlineLevel="1"/>
    <row r="1851" hidden="1" outlineLevel="1"/>
    <row r="1852" hidden="1" outlineLevel="1"/>
    <row r="1853" hidden="1" outlineLevel="1"/>
    <row r="1854" hidden="1" outlineLevel="1"/>
    <row r="1855" hidden="1" outlineLevel="1"/>
    <row r="1856" hidden="1" outlineLevel="1"/>
    <row r="1857" hidden="1" outlineLevel="1"/>
    <row r="1858" hidden="1" outlineLevel="1"/>
    <row r="1859" hidden="1" outlineLevel="1"/>
    <row r="1860" hidden="1" outlineLevel="1"/>
    <row r="1861" hidden="1" outlineLevel="1"/>
    <row r="1862" hidden="1" outlineLevel="1"/>
    <row r="1863" hidden="1" outlineLevel="1"/>
    <row r="1864" hidden="1" outlineLevel="1"/>
    <row r="1865" hidden="1" outlineLevel="1"/>
    <row r="1866" hidden="1" outlineLevel="1"/>
    <row r="1867" hidden="1" outlineLevel="1"/>
    <row r="1868" hidden="1" outlineLevel="1"/>
    <row r="1869" hidden="1" outlineLevel="1"/>
    <row r="1870" hidden="1" outlineLevel="1"/>
    <row r="1871" hidden="1" outlineLevel="1"/>
    <row r="1872" hidden="1" outlineLevel="1"/>
    <row r="1873" hidden="1" outlineLevel="1"/>
    <row r="1874" hidden="1" outlineLevel="1"/>
    <row r="1875" hidden="1" outlineLevel="1"/>
    <row r="1876" hidden="1" outlineLevel="1"/>
    <row r="1877" hidden="1" outlineLevel="1"/>
    <row r="1878" hidden="1" outlineLevel="1"/>
    <row r="1879" hidden="1" outlineLevel="1"/>
    <row r="1880" hidden="1" outlineLevel="1"/>
    <row r="1881" hidden="1" outlineLevel="1"/>
    <row r="1882" hidden="1" outlineLevel="1"/>
    <row r="1883" hidden="1" outlineLevel="1"/>
    <row r="1884" hidden="1" outlineLevel="1"/>
    <row r="1885" hidden="1" outlineLevel="1"/>
    <row r="1886" hidden="1" outlineLevel="1"/>
    <row r="1887" hidden="1" outlineLevel="1"/>
    <row r="1888" hidden="1" outlineLevel="1"/>
    <row r="1889" hidden="1" outlineLevel="1"/>
    <row r="1890" hidden="1" outlineLevel="1"/>
    <row r="1891" hidden="1" outlineLevel="1"/>
    <row r="1892" hidden="1" outlineLevel="1"/>
    <row r="1893" hidden="1" outlineLevel="1"/>
    <row r="1894" hidden="1" outlineLevel="1"/>
    <row r="1895" hidden="1" outlineLevel="1"/>
    <row r="1896" hidden="1" outlineLevel="1"/>
    <row r="1897" hidden="1" outlineLevel="1"/>
    <row r="1898" hidden="1" outlineLevel="1"/>
    <row r="1899" hidden="1" outlineLevel="1"/>
    <row r="1900" hidden="1" outlineLevel="1"/>
    <row r="1901" hidden="1" outlineLevel="1"/>
    <row r="1902" hidden="1" outlineLevel="1"/>
    <row r="1903" hidden="1" outlineLevel="1"/>
    <row r="1904" hidden="1" outlineLevel="1"/>
    <row r="1905" hidden="1" outlineLevel="1"/>
    <row r="1906" hidden="1" outlineLevel="1"/>
    <row r="1907" hidden="1" outlineLevel="1"/>
    <row r="1908" hidden="1" outlineLevel="1"/>
    <row r="1909" hidden="1" outlineLevel="1"/>
    <row r="1910" hidden="1" outlineLevel="1"/>
    <row r="1911" hidden="1" outlineLevel="1"/>
    <row r="1912" hidden="1" outlineLevel="1"/>
    <row r="1913" hidden="1" outlineLevel="1"/>
    <row r="1914" hidden="1" outlineLevel="1"/>
    <row r="1915" hidden="1" outlineLevel="1"/>
    <row r="1916" hidden="1" outlineLevel="1"/>
    <row r="1917" hidden="1" outlineLevel="1"/>
    <row r="1918" hidden="1" outlineLevel="1"/>
    <row r="1919" hidden="1" outlineLevel="1"/>
    <row r="1920" hidden="1" outlineLevel="1"/>
    <row r="1921" hidden="1" outlineLevel="1"/>
    <row r="1922" hidden="1" outlineLevel="1"/>
    <row r="1923" hidden="1" outlineLevel="1"/>
    <row r="1924" hidden="1" outlineLevel="1"/>
    <row r="1925" hidden="1" outlineLevel="1"/>
    <row r="1926" hidden="1" outlineLevel="1"/>
    <row r="1927" hidden="1" outlineLevel="1"/>
    <row r="1928" hidden="1" outlineLevel="1"/>
    <row r="1929" hidden="1" outlineLevel="1"/>
    <row r="1930" hidden="1" outlineLevel="1"/>
    <row r="1931" hidden="1" outlineLevel="1"/>
    <row r="1932" hidden="1" outlineLevel="1"/>
    <row r="1933" hidden="1" outlineLevel="1"/>
    <row r="1934" hidden="1" outlineLevel="1"/>
    <row r="1935" hidden="1" outlineLevel="1"/>
    <row r="1936" hidden="1" outlineLevel="1"/>
    <row r="1937" hidden="1" outlineLevel="1"/>
    <row r="1938" hidden="1" outlineLevel="1"/>
    <row r="1939" hidden="1" outlineLevel="1"/>
    <row r="1940" hidden="1" outlineLevel="1"/>
    <row r="1941" hidden="1" outlineLevel="1"/>
    <row r="1942" hidden="1" outlineLevel="1"/>
    <row r="1943" hidden="1" outlineLevel="1"/>
    <row r="1944" hidden="1" outlineLevel="1"/>
    <row r="1945" hidden="1" outlineLevel="1"/>
    <row r="1946" hidden="1" outlineLevel="1"/>
    <row r="1947" hidden="1" outlineLevel="1"/>
    <row r="1948" hidden="1" outlineLevel="1"/>
    <row r="1949" hidden="1" outlineLevel="1"/>
    <row r="1950" hidden="1" outlineLevel="1"/>
    <row r="1951" hidden="1" outlineLevel="1"/>
    <row r="1952" hidden="1" outlineLevel="1"/>
    <row r="1953" hidden="1" outlineLevel="1"/>
    <row r="1954" hidden="1" outlineLevel="1"/>
    <row r="1955" hidden="1" outlineLevel="1"/>
    <row r="1956" hidden="1" outlineLevel="1"/>
    <row r="1957" hidden="1" outlineLevel="1"/>
    <row r="1958" hidden="1" outlineLevel="1"/>
    <row r="1959" hidden="1" outlineLevel="1"/>
    <row r="1960" hidden="1" outlineLevel="1"/>
    <row r="1961" hidden="1" outlineLevel="1"/>
    <row r="1962" hidden="1" outlineLevel="1"/>
    <row r="1963" hidden="1" outlineLevel="1"/>
    <row r="1964" hidden="1" outlineLevel="1"/>
    <row r="1965" hidden="1" outlineLevel="1"/>
    <row r="1966" hidden="1" outlineLevel="1"/>
    <row r="1967" hidden="1" outlineLevel="1"/>
    <row r="1968" hidden="1" outlineLevel="1"/>
    <row r="1969" hidden="1" outlineLevel="1"/>
    <row r="1970" hidden="1" outlineLevel="1"/>
    <row r="1971" hidden="1" outlineLevel="1"/>
    <row r="1972" hidden="1" outlineLevel="1"/>
    <row r="1973" hidden="1" outlineLevel="1"/>
    <row r="1974" hidden="1" outlineLevel="1"/>
    <row r="1975" hidden="1" outlineLevel="1"/>
    <row r="1976" hidden="1" outlineLevel="1"/>
    <row r="1977" hidden="1" outlineLevel="1"/>
    <row r="1978" hidden="1" outlineLevel="1"/>
    <row r="1979" hidden="1" outlineLevel="1"/>
    <row r="1980" hidden="1" outlineLevel="1"/>
    <row r="1981" hidden="1" outlineLevel="1"/>
    <row r="1982" hidden="1" outlineLevel="1"/>
    <row r="1983" hidden="1" outlineLevel="1"/>
    <row r="1984" hidden="1" outlineLevel="1"/>
    <row r="1985" hidden="1" outlineLevel="1"/>
    <row r="1986" hidden="1" outlineLevel="1"/>
    <row r="1987" hidden="1" outlineLevel="1"/>
    <row r="1988" hidden="1" outlineLevel="1"/>
    <row r="1989" hidden="1" outlineLevel="1"/>
    <row r="1990" hidden="1" outlineLevel="1"/>
    <row r="1991" hidden="1" outlineLevel="1"/>
    <row r="1992" hidden="1" outlineLevel="1"/>
    <row r="1993" hidden="1" outlineLevel="1"/>
    <row r="1994" hidden="1" outlineLevel="1"/>
    <row r="1995" hidden="1" outlineLevel="1"/>
    <row r="1996" hidden="1" outlineLevel="1"/>
    <row r="1997" hidden="1" outlineLevel="1"/>
    <row r="1998" hidden="1" outlineLevel="1"/>
    <row r="1999" hidden="1" outlineLevel="1"/>
    <row r="2000" hidden="1" outlineLevel="1"/>
    <row r="2001" hidden="1" outlineLevel="1"/>
    <row r="2002" hidden="1" outlineLevel="1"/>
    <row r="2003" hidden="1" outlineLevel="1"/>
    <row r="2004" hidden="1" outlineLevel="1"/>
    <row r="2005" hidden="1" outlineLevel="1"/>
    <row r="2006" hidden="1" outlineLevel="1"/>
    <row r="2007" hidden="1" outlineLevel="1"/>
    <row r="2008" hidden="1" outlineLevel="1"/>
    <row r="2009" hidden="1" outlineLevel="1"/>
    <row r="2010" hidden="1" outlineLevel="1"/>
    <row r="2011" hidden="1" outlineLevel="1"/>
    <row r="2012" hidden="1" outlineLevel="1"/>
    <row r="2013" hidden="1" outlineLevel="1"/>
    <row r="2014" hidden="1" outlineLevel="1"/>
    <row r="2015" hidden="1" outlineLevel="1"/>
    <row r="2016" hidden="1" outlineLevel="1"/>
    <row r="2017" hidden="1" outlineLevel="1"/>
    <row r="2018" hidden="1" outlineLevel="1"/>
    <row r="2019" hidden="1" outlineLevel="1"/>
    <row r="2020" hidden="1" outlineLevel="1"/>
    <row r="2021" hidden="1" outlineLevel="1"/>
    <row r="2022" hidden="1" outlineLevel="1"/>
    <row r="2023" hidden="1" outlineLevel="1"/>
    <row r="2024" hidden="1" outlineLevel="1"/>
    <row r="2025" hidden="1" outlineLevel="1"/>
    <row r="2026" hidden="1" outlineLevel="1"/>
    <row r="2027" hidden="1" outlineLevel="1"/>
    <row r="2028" hidden="1" outlineLevel="1"/>
    <row r="2029" hidden="1" outlineLevel="1"/>
    <row r="2030" hidden="1" outlineLevel="1"/>
    <row r="2031" hidden="1" outlineLevel="1"/>
    <row r="2032" hidden="1" outlineLevel="1"/>
    <row r="2033" hidden="1" outlineLevel="1"/>
    <row r="2034" hidden="1" outlineLevel="1"/>
    <row r="2035" hidden="1" outlineLevel="1"/>
    <row r="2036" hidden="1" outlineLevel="1"/>
    <row r="2037" hidden="1" outlineLevel="1"/>
    <row r="2038" hidden="1" outlineLevel="1"/>
    <row r="2039" hidden="1" outlineLevel="1"/>
    <row r="2040" hidden="1" outlineLevel="1"/>
    <row r="2041" hidden="1" outlineLevel="1"/>
    <row r="2042" hidden="1" outlineLevel="1"/>
    <row r="2043" hidden="1" outlineLevel="1"/>
    <row r="2044" hidden="1" outlineLevel="1"/>
    <row r="2045" hidden="1" outlineLevel="1"/>
    <row r="2046" hidden="1" outlineLevel="1"/>
    <row r="2047" hidden="1" outlineLevel="1"/>
    <row r="2048" hidden="1" outlineLevel="1"/>
    <row r="2049" hidden="1" outlineLevel="1"/>
    <row r="2050" hidden="1" outlineLevel="1"/>
    <row r="2051" hidden="1" outlineLevel="1"/>
    <row r="2052" hidden="1" outlineLevel="1"/>
    <row r="2053" hidden="1" outlineLevel="1"/>
    <row r="2054" hidden="1" outlineLevel="1"/>
    <row r="2055" hidden="1" outlineLevel="1"/>
    <row r="2056" hidden="1" outlineLevel="1"/>
    <row r="2057" hidden="1" outlineLevel="1"/>
    <row r="2058" hidden="1" outlineLevel="1"/>
    <row r="2059" hidden="1" outlineLevel="1"/>
    <row r="2060" hidden="1" outlineLevel="1"/>
    <row r="2061" hidden="1" outlineLevel="1"/>
    <row r="2062" hidden="1" outlineLevel="1"/>
    <row r="2063" hidden="1" outlineLevel="1"/>
    <row r="2064" hidden="1" outlineLevel="1"/>
    <row r="2065" hidden="1" outlineLevel="1"/>
    <row r="2066" hidden="1" outlineLevel="1"/>
    <row r="2067" hidden="1" outlineLevel="1"/>
    <row r="2068" hidden="1" outlineLevel="1"/>
    <row r="2069" hidden="1" outlineLevel="1"/>
    <row r="2070" hidden="1" outlineLevel="1"/>
    <row r="2071" hidden="1" outlineLevel="1"/>
    <row r="2072" hidden="1" outlineLevel="1"/>
    <row r="2073" hidden="1" outlineLevel="1"/>
    <row r="2074" hidden="1" outlineLevel="1"/>
    <row r="2075" hidden="1" outlineLevel="1"/>
    <row r="2076" hidden="1" outlineLevel="1"/>
    <row r="2077" hidden="1" outlineLevel="1"/>
    <row r="2078" hidden="1" outlineLevel="1"/>
    <row r="2079" hidden="1" outlineLevel="1"/>
    <row r="2080" hidden="1" outlineLevel="1"/>
    <row r="2081" hidden="1" outlineLevel="1"/>
    <row r="2082" hidden="1" outlineLevel="1"/>
    <row r="2083" hidden="1" outlineLevel="1"/>
    <row r="2084" hidden="1" outlineLevel="1"/>
    <row r="2085" hidden="1" outlineLevel="1"/>
    <row r="2086" hidden="1" outlineLevel="1"/>
    <row r="2087" hidden="1" outlineLevel="1"/>
    <row r="2088" hidden="1" outlineLevel="1"/>
    <row r="2089" hidden="1" outlineLevel="1"/>
    <row r="2090" hidden="1" outlineLevel="1"/>
    <row r="2091" hidden="1" outlineLevel="1"/>
    <row r="2092" hidden="1" outlineLevel="1"/>
    <row r="2093" hidden="1" outlineLevel="1"/>
    <row r="2094" hidden="1" outlineLevel="1"/>
    <row r="2095" hidden="1" outlineLevel="1"/>
    <row r="2096" hidden="1" outlineLevel="1"/>
    <row r="2097" hidden="1" outlineLevel="1"/>
    <row r="2098" hidden="1" outlineLevel="1"/>
    <row r="2099" hidden="1" outlineLevel="1"/>
    <row r="2100" hidden="1" outlineLevel="1"/>
    <row r="2101" hidden="1" outlineLevel="1"/>
    <row r="2102" hidden="1" outlineLevel="1"/>
    <row r="2103" hidden="1" outlineLevel="1"/>
    <row r="2104" hidden="1" outlineLevel="1"/>
    <row r="2105" hidden="1" outlineLevel="1"/>
    <row r="2106" hidden="1" outlineLevel="1"/>
    <row r="2107" hidden="1" outlineLevel="1"/>
    <row r="2108" hidden="1" outlineLevel="1"/>
    <row r="2109" hidden="1" outlineLevel="1"/>
    <row r="2110" hidden="1" outlineLevel="1"/>
    <row r="2111" hidden="1" outlineLevel="1"/>
    <row r="2112" hidden="1" outlineLevel="1"/>
    <row r="2113" hidden="1" outlineLevel="1"/>
    <row r="2114" hidden="1" outlineLevel="1"/>
    <row r="2115" hidden="1" outlineLevel="1"/>
    <row r="2116" hidden="1" outlineLevel="1"/>
    <row r="2117" hidden="1" outlineLevel="1"/>
    <row r="2118" hidden="1" outlineLevel="1"/>
    <row r="2119" hidden="1" outlineLevel="1"/>
    <row r="2120" hidden="1" outlineLevel="1"/>
    <row r="2121" hidden="1" outlineLevel="1"/>
    <row r="2122" hidden="1" outlineLevel="1"/>
    <row r="2123" hidden="1" outlineLevel="1"/>
    <row r="2124" hidden="1" outlineLevel="1"/>
    <row r="2125" hidden="1" outlineLevel="1"/>
    <row r="2126" hidden="1" outlineLevel="1"/>
    <row r="2127" hidden="1" outlineLevel="1"/>
    <row r="2128" hidden="1" outlineLevel="1"/>
    <row r="2129" hidden="1" outlineLevel="1"/>
    <row r="2130" hidden="1" outlineLevel="1"/>
    <row r="2131" hidden="1" outlineLevel="1"/>
    <row r="2132" hidden="1" outlineLevel="1"/>
    <row r="2133" hidden="1" outlineLevel="1"/>
    <row r="2134" hidden="1" outlineLevel="1"/>
    <row r="2135" hidden="1" outlineLevel="1"/>
    <row r="2136" hidden="1" outlineLevel="1"/>
    <row r="2137" hidden="1" outlineLevel="1"/>
    <row r="2138" hidden="1" outlineLevel="1"/>
    <row r="2139" hidden="1" outlineLevel="1"/>
    <row r="2140" hidden="1" outlineLevel="1"/>
    <row r="2141" hidden="1" outlineLevel="1"/>
    <row r="2142" hidden="1" outlineLevel="1"/>
    <row r="2143" hidden="1" outlineLevel="1"/>
    <row r="2144" hidden="1" outlineLevel="1"/>
    <row r="2145" hidden="1" outlineLevel="1"/>
    <row r="2146" hidden="1" outlineLevel="1"/>
    <row r="2147" hidden="1" outlineLevel="1"/>
    <row r="2148" hidden="1" outlineLevel="1"/>
    <row r="2149" hidden="1" outlineLevel="1"/>
    <row r="2150" hidden="1" outlineLevel="1"/>
    <row r="2151" hidden="1" outlineLevel="1"/>
    <row r="2152" hidden="1" outlineLevel="1"/>
    <row r="2153" hidden="1" outlineLevel="1"/>
    <row r="2154" hidden="1" outlineLevel="1"/>
    <row r="2155" hidden="1" outlineLevel="1"/>
    <row r="2156" hidden="1" outlineLevel="1"/>
    <row r="2157" hidden="1" outlineLevel="1"/>
    <row r="2158" hidden="1" outlineLevel="1"/>
    <row r="2159" hidden="1" outlineLevel="1"/>
    <row r="2160" hidden="1" outlineLevel="1"/>
    <row r="2161" hidden="1" outlineLevel="1"/>
    <row r="2162" hidden="1" outlineLevel="1"/>
    <row r="2163" hidden="1" outlineLevel="1"/>
    <row r="2164" hidden="1" outlineLevel="1"/>
    <row r="2165" hidden="1" outlineLevel="1"/>
    <row r="2166" hidden="1" outlineLevel="1"/>
    <row r="2167" hidden="1" outlineLevel="1"/>
    <row r="2168" hidden="1" outlineLevel="1"/>
    <row r="2169" hidden="1" outlineLevel="1"/>
    <row r="2170" hidden="1" outlineLevel="1"/>
    <row r="2171" hidden="1" outlineLevel="1"/>
    <row r="2172" hidden="1" outlineLevel="1"/>
    <row r="2173" hidden="1" outlineLevel="1"/>
    <row r="2174" hidden="1" outlineLevel="1"/>
    <row r="2175" hidden="1" outlineLevel="1"/>
    <row r="2176" hidden="1" outlineLevel="1"/>
    <row r="2177" hidden="1" outlineLevel="1"/>
    <row r="2178" hidden="1" outlineLevel="1"/>
    <row r="2179" hidden="1" outlineLevel="1"/>
    <row r="2180" hidden="1" outlineLevel="1"/>
    <row r="2181" hidden="1" outlineLevel="1"/>
    <row r="2182" hidden="1" outlineLevel="1"/>
    <row r="2183" hidden="1" outlineLevel="1"/>
    <row r="2184" hidden="1" outlineLevel="1"/>
    <row r="2185" hidden="1" outlineLevel="1"/>
    <row r="2186" hidden="1" outlineLevel="1"/>
    <row r="2187" hidden="1" outlineLevel="1"/>
    <row r="2188" hidden="1" outlineLevel="1"/>
    <row r="2189" hidden="1" outlineLevel="1"/>
    <row r="2190" hidden="1" outlineLevel="1"/>
    <row r="2191" hidden="1" outlineLevel="1"/>
    <row r="2192" hidden="1" outlineLevel="1"/>
    <row r="2193" hidden="1" outlineLevel="1"/>
    <row r="2194" hidden="1" outlineLevel="1"/>
    <row r="2195" hidden="1" outlineLevel="1"/>
    <row r="2196" hidden="1" outlineLevel="1"/>
    <row r="2197" hidden="1" outlineLevel="1"/>
    <row r="2198" hidden="1" outlineLevel="1"/>
    <row r="2199" hidden="1" outlineLevel="1"/>
    <row r="2200" hidden="1" outlineLevel="1"/>
    <row r="2201" hidden="1" outlineLevel="1"/>
    <row r="2202" hidden="1" outlineLevel="1"/>
    <row r="2203" hidden="1" outlineLevel="1"/>
    <row r="2204" hidden="1" outlineLevel="1"/>
    <row r="2205" hidden="1" outlineLevel="1"/>
    <row r="2206" hidden="1" outlineLevel="1"/>
    <row r="2207" hidden="1" outlineLevel="1"/>
    <row r="2208" hidden="1" outlineLevel="1"/>
    <row r="2209" hidden="1" outlineLevel="1"/>
    <row r="2210" hidden="1" outlineLevel="1"/>
    <row r="2211" hidden="1" outlineLevel="1"/>
    <row r="2212" hidden="1" outlineLevel="1"/>
    <row r="2213" hidden="1" outlineLevel="1"/>
    <row r="2214" hidden="1" outlineLevel="1"/>
    <row r="2215" hidden="1" outlineLevel="1"/>
    <row r="2216" hidden="1" outlineLevel="1"/>
    <row r="2217" hidden="1" outlineLevel="1"/>
    <row r="2218" hidden="1" outlineLevel="1"/>
    <row r="2219" hidden="1" outlineLevel="1"/>
    <row r="2220" hidden="1" outlineLevel="1"/>
    <row r="2221" hidden="1" outlineLevel="1"/>
    <row r="2222" hidden="1" outlineLevel="1"/>
    <row r="2223" hidden="1" outlineLevel="1"/>
    <row r="2224" hidden="1" outlineLevel="1"/>
    <row r="2225" hidden="1" outlineLevel="1"/>
    <row r="2226" hidden="1" outlineLevel="1"/>
    <row r="2227" hidden="1" outlineLevel="1"/>
    <row r="2228" hidden="1" outlineLevel="1"/>
    <row r="2229" hidden="1" outlineLevel="1"/>
    <row r="2230" hidden="1" outlineLevel="1"/>
    <row r="2231" hidden="1" outlineLevel="1"/>
    <row r="2232" hidden="1" outlineLevel="1"/>
    <row r="2233" hidden="1" outlineLevel="1"/>
    <row r="2234" hidden="1" outlineLevel="1"/>
    <row r="2235" hidden="1" outlineLevel="1"/>
    <row r="2236" hidden="1" outlineLevel="1"/>
    <row r="2237" hidden="1" outlineLevel="1"/>
    <row r="2238" hidden="1" outlineLevel="1"/>
    <row r="2239" hidden="1" outlineLevel="1"/>
    <row r="2240" hidden="1" outlineLevel="1"/>
    <row r="2241" hidden="1" outlineLevel="1"/>
    <row r="2242" hidden="1" outlineLevel="1"/>
    <row r="2243" hidden="1" outlineLevel="1"/>
    <row r="2244" hidden="1" outlineLevel="1"/>
    <row r="2245" hidden="1" outlineLevel="1"/>
    <row r="2246" hidden="1" outlineLevel="1"/>
    <row r="2247" hidden="1" outlineLevel="1"/>
    <row r="2248" hidden="1" outlineLevel="1"/>
    <row r="2249" hidden="1" outlineLevel="1"/>
    <row r="2250" hidden="1" outlineLevel="1"/>
    <row r="2251" hidden="1" outlineLevel="1"/>
    <row r="2252" hidden="1" outlineLevel="1"/>
    <row r="2253" hidden="1" outlineLevel="1"/>
    <row r="2254" hidden="1" outlineLevel="1"/>
    <row r="2255" hidden="1" outlineLevel="1"/>
    <row r="2256" hidden="1" outlineLevel="1"/>
    <row r="2257" hidden="1" outlineLevel="1"/>
    <row r="2258" hidden="1" outlineLevel="1"/>
    <row r="2259" hidden="1" outlineLevel="1"/>
    <row r="2260" hidden="1" outlineLevel="1"/>
    <row r="2261" hidden="1" outlineLevel="1"/>
    <row r="2262" hidden="1" outlineLevel="1"/>
    <row r="2263" hidden="1" outlineLevel="1"/>
    <row r="2264" hidden="1" outlineLevel="1"/>
    <row r="2265" hidden="1" outlineLevel="1"/>
    <row r="2266" hidden="1" outlineLevel="1"/>
    <row r="2267" hidden="1" outlineLevel="1"/>
    <row r="2268" hidden="1" outlineLevel="1"/>
    <row r="2269" hidden="1" outlineLevel="1"/>
    <row r="2270" hidden="1" outlineLevel="1"/>
    <row r="2271" hidden="1" outlineLevel="1"/>
    <row r="2272" hidden="1" outlineLevel="1"/>
    <row r="2273" hidden="1" outlineLevel="1"/>
    <row r="2274" hidden="1" outlineLevel="1"/>
    <row r="2275" hidden="1" outlineLevel="1"/>
    <row r="2276" hidden="1" outlineLevel="1"/>
    <row r="2277" hidden="1" outlineLevel="1"/>
    <row r="2278" hidden="1" outlineLevel="1"/>
    <row r="2279" hidden="1" outlineLevel="1"/>
    <row r="2280" hidden="1" outlineLevel="1"/>
    <row r="2281" hidden="1" outlineLevel="1"/>
    <row r="2282" hidden="1" outlineLevel="1"/>
    <row r="2283" hidden="1" outlineLevel="1"/>
    <row r="2284" hidden="1" outlineLevel="1"/>
    <row r="2285" hidden="1" outlineLevel="1"/>
    <row r="2286" hidden="1" outlineLevel="1"/>
    <row r="2287" hidden="1" outlineLevel="1"/>
    <row r="2288" hidden="1" outlineLevel="1"/>
    <row r="2289" hidden="1" outlineLevel="1"/>
    <row r="2290" hidden="1" outlineLevel="1"/>
    <row r="2291" hidden="1" outlineLevel="1"/>
    <row r="2292" hidden="1" outlineLevel="1"/>
    <row r="2293" hidden="1" outlineLevel="1"/>
    <row r="2294" hidden="1" outlineLevel="1"/>
    <row r="2295" hidden="1" outlineLevel="1"/>
    <row r="2296" hidden="1" outlineLevel="1"/>
    <row r="2297" hidden="1" outlineLevel="1"/>
    <row r="2298" hidden="1" outlineLevel="1"/>
    <row r="2299" hidden="1" outlineLevel="1"/>
    <row r="2300" hidden="1" outlineLevel="1"/>
    <row r="2301" hidden="1" outlineLevel="1"/>
    <row r="2302" hidden="1" outlineLevel="1"/>
    <row r="2303" hidden="1" outlineLevel="1"/>
    <row r="2304" hidden="1" outlineLevel="1"/>
    <row r="2305" hidden="1" outlineLevel="1"/>
    <row r="2306" hidden="1" outlineLevel="1"/>
    <row r="2307" hidden="1" outlineLevel="1"/>
    <row r="2308" hidden="1" outlineLevel="1"/>
    <row r="2309" hidden="1" outlineLevel="1"/>
    <row r="2310" hidden="1" outlineLevel="1"/>
    <row r="2311" hidden="1" outlineLevel="1"/>
    <row r="2312" hidden="1" outlineLevel="1"/>
    <row r="2313" hidden="1" outlineLevel="1"/>
    <row r="2314" hidden="1" outlineLevel="1"/>
    <row r="2315" hidden="1" outlineLevel="1"/>
    <row r="2316" hidden="1" outlineLevel="1"/>
    <row r="2317" hidden="1" outlineLevel="1"/>
    <row r="2318" hidden="1" outlineLevel="1"/>
    <row r="2319" hidden="1" outlineLevel="1"/>
    <row r="2320" hidden="1" outlineLevel="1"/>
    <row r="2321" hidden="1" outlineLevel="1"/>
    <row r="2322" hidden="1" outlineLevel="1"/>
    <row r="2323" hidden="1" outlineLevel="1"/>
    <row r="2324" hidden="1" outlineLevel="1"/>
    <row r="2325" hidden="1" outlineLevel="1"/>
    <row r="2326" hidden="1" outlineLevel="1"/>
    <row r="2327" hidden="1" outlineLevel="1"/>
    <row r="2328" hidden="1" outlineLevel="1"/>
    <row r="2329" hidden="1" outlineLevel="1"/>
    <row r="2330" hidden="1" outlineLevel="1"/>
    <row r="2331" hidden="1" outlineLevel="1"/>
    <row r="2332" hidden="1" outlineLevel="1"/>
    <row r="2333" hidden="1" outlineLevel="1"/>
    <row r="2334" hidden="1" outlineLevel="1"/>
    <row r="2335" hidden="1" outlineLevel="1"/>
    <row r="2336" hidden="1" outlineLevel="1"/>
    <row r="2337" hidden="1" outlineLevel="1"/>
    <row r="2338" hidden="1" outlineLevel="1"/>
    <row r="2339" hidden="1" outlineLevel="1"/>
    <row r="2340" hidden="1" outlineLevel="1"/>
    <row r="2341" hidden="1" outlineLevel="1"/>
    <row r="2342" hidden="1" outlineLevel="1"/>
    <row r="2343" hidden="1" outlineLevel="1"/>
    <row r="2344" hidden="1" outlineLevel="1"/>
    <row r="2345" hidden="1" outlineLevel="1"/>
    <row r="2346" hidden="1" outlineLevel="1"/>
    <row r="2347" hidden="1" outlineLevel="1"/>
    <row r="2348" hidden="1" outlineLevel="1"/>
    <row r="2349" hidden="1" outlineLevel="1"/>
    <row r="2350" hidden="1" outlineLevel="1"/>
    <row r="2351" hidden="1" outlineLevel="1"/>
    <row r="2352" hidden="1" outlineLevel="1"/>
    <row r="2353" hidden="1" outlineLevel="1"/>
    <row r="2354" hidden="1" outlineLevel="1"/>
    <row r="2355" hidden="1" outlineLevel="1"/>
    <row r="2356" hidden="1" outlineLevel="1"/>
    <row r="2357" hidden="1" outlineLevel="1"/>
    <row r="2358" hidden="1" outlineLevel="1"/>
    <row r="2359" hidden="1" outlineLevel="1"/>
    <row r="2360" hidden="1" outlineLevel="1"/>
    <row r="2361" hidden="1" outlineLevel="1"/>
    <row r="2362" hidden="1" outlineLevel="1"/>
    <row r="2363" hidden="1" outlineLevel="1"/>
    <row r="2364" hidden="1" outlineLevel="1"/>
    <row r="2365" hidden="1" outlineLevel="1"/>
    <row r="2366" hidden="1" outlineLevel="1"/>
    <row r="2367" hidden="1" outlineLevel="1"/>
    <row r="2368" hidden="1" outlineLevel="1"/>
    <row r="2369" hidden="1" outlineLevel="1"/>
    <row r="2370" hidden="1" outlineLevel="1"/>
    <row r="2371" hidden="1" outlineLevel="1"/>
    <row r="2372" hidden="1" outlineLevel="1"/>
    <row r="2373" hidden="1" outlineLevel="1"/>
    <row r="2374" hidden="1" outlineLevel="1"/>
    <row r="2375" hidden="1" outlineLevel="1"/>
    <row r="2376" hidden="1" outlineLevel="1"/>
    <row r="2377" hidden="1" outlineLevel="1"/>
    <row r="2378" hidden="1" outlineLevel="1"/>
    <row r="2379" hidden="1" outlineLevel="1"/>
    <row r="2380" hidden="1" outlineLevel="1"/>
    <row r="2381" hidden="1" outlineLevel="1"/>
    <row r="2382" hidden="1" outlineLevel="1"/>
    <row r="2383" hidden="1" outlineLevel="1"/>
    <row r="2384" hidden="1" outlineLevel="1"/>
    <row r="2385" hidden="1" outlineLevel="1"/>
    <row r="2386" hidden="1" outlineLevel="1"/>
    <row r="2387" hidden="1" outlineLevel="1"/>
    <row r="2388" hidden="1" outlineLevel="1"/>
    <row r="2389" hidden="1" outlineLevel="1"/>
    <row r="2390" hidden="1" outlineLevel="1"/>
    <row r="2391" hidden="1" outlineLevel="1"/>
    <row r="2392" hidden="1" outlineLevel="1"/>
    <row r="2393" hidden="1" outlineLevel="1"/>
    <row r="2394" hidden="1" outlineLevel="1"/>
    <row r="2395" hidden="1" outlineLevel="1"/>
    <row r="2396" hidden="1" outlineLevel="1"/>
    <row r="2397" hidden="1" outlineLevel="1"/>
    <row r="2398" hidden="1" outlineLevel="1"/>
    <row r="2399" hidden="1" outlineLevel="1"/>
    <row r="2400" hidden="1" outlineLevel="1"/>
    <row r="2401" hidden="1" outlineLevel="1"/>
    <row r="2402" hidden="1" outlineLevel="1"/>
    <row r="2403" hidden="1" outlineLevel="1"/>
    <row r="2404" hidden="1" outlineLevel="1"/>
    <row r="2405" hidden="1" outlineLevel="1"/>
    <row r="2406" hidden="1" outlineLevel="1"/>
    <row r="2407" hidden="1" outlineLevel="1"/>
    <row r="2408" hidden="1" outlineLevel="1"/>
    <row r="2409" hidden="1" outlineLevel="1"/>
    <row r="2410" hidden="1" outlineLevel="1"/>
    <row r="2411" hidden="1" outlineLevel="1"/>
    <row r="2412" hidden="1" outlineLevel="1"/>
    <row r="2413" hidden="1" outlineLevel="1"/>
    <row r="2414" hidden="1" outlineLevel="1"/>
    <row r="2415" hidden="1" outlineLevel="1"/>
    <row r="2416" hidden="1" outlineLevel="1"/>
    <row r="2417" hidden="1" outlineLevel="1"/>
    <row r="2418" hidden="1" outlineLevel="1"/>
    <row r="2419" hidden="1" outlineLevel="1"/>
    <row r="2420" hidden="1" outlineLevel="1"/>
    <row r="2421" hidden="1" outlineLevel="1"/>
    <row r="2422" hidden="1" outlineLevel="1"/>
    <row r="2423" hidden="1" outlineLevel="1"/>
    <row r="2424" hidden="1" outlineLevel="1"/>
    <row r="2425" hidden="1" outlineLevel="1"/>
    <row r="2426" hidden="1" outlineLevel="1"/>
    <row r="2427" hidden="1" outlineLevel="1"/>
    <row r="2428" hidden="1" outlineLevel="1"/>
    <row r="2429" hidden="1" outlineLevel="1"/>
    <row r="2430" hidden="1" outlineLevel="1"/>
    <row r="2431" hidden="1" outlineLevel="1"/>
    <row r="2432" hidden="1" outlineLevel="1"/>
    <row r="2433" hidden="1" outlineLevel="1"/>
    <row r="2434" hidden="1" outlineLevel="1"/>
    <row r="2435" hidden="1" outlineLevel="1"/>
    <row r="2436" hidden="1" outlineLevel="1"/>
    <row r="2437" hidden="1" outlineLevel="1"/>
    <row r="2438" hidden="1" outlineLevel="1"/>
    <row r="2439" hidden="1" outlineLevel="1"/>
    <row r="2440" hidden="1" outlineLevel="1"/>
    <row r="2441" hidden="1" outlineLevel="1"/>
    <row r="2442" hidden="1" outlineLevel="1"/>
    <row r="2443" hidden="1" outlineLevel="1"/>
    <row r="2444" hidden="1" outlineLevel="1"/>
    <row r="2445" hidden="1" outlineLevel="1"/>
    <row r="2446" hidden="1" outlineLevel="1"/>
    <row r="2447" hidden="1" outlineLevel="1"/>
    <row r="2448" hidden="1" outlineLevel="1"/>
    <row r="2449" hidden="1" outlineLevel="1"/>
    <row r="2450" hidden="1" outlineLevel="1"/>
    <row r="2451" hidden="1" outlineLevel="1"/>
    <row r="2452" hidden="1" outlineLevel="1"/>
    <row r="2453" hidden="1" outlineLevel="1"/>
    <row r="2454" hidden="1" outlineLevel="1"/>
    <row r="2455" hidden="1" outlineLevel="1"/>
    <row r="2456" hidden="1" outlineLevel="1"/>
    <row r="2457" hidden="1" outlineLevel="1"/>
    <row r="2458" hidden="1" outlineLevel="1"/>
    <row r="2459" hidden="1" outlineLevel="1"/>
    <row r="2460" hidden="1" outlineLevel="1"/>
    <row r="2461" hidden="1" outlineLevel="1"/>
    <row r="2462" hidden="1" outlineLevel="1"/>
    <row r="2463" hidden="1" outlineLevel="1"/>
    <row r="2464" hidden="1" outlineLevel="1"/>
    <row r="2465" hidden="1" outlineLevel="1"/>
    <row r="2466" hidden="1" outlineLevel="1"/>
    <row r="2467" hidden="1" outlineLevel="1"/>
    <row r="2468" hidden="1" outlineLevel="1"/>
    <row r="2469" hidden="1" outlineLevel="1"/>
    <row r="2470" hidden="1" outlineLevel="1"/>
    <row r="2471" hidden="1" outlineLevel="1"/>
    <row r="2472" hidden="1" outlineLevel="1"/>
    <row r="2473" hidden="1" outlineLevel="1"/>
    <row r="2474" hidden="1" outlineLevel="1"/>
    <row r="2475" hidden="1" outlineLevel="1"/>
    <row r="2476" hidden="1" outlineLevel="1"/>
    <row r="2477" hidden="1" outlineLevel="1"/>
    <row r="2478" hidden="1" outlineLevel="1"/>
    <row r="2479" hidden="1" outlineLevel="1"/>
    <row r="2480" hidden="1" outlineLevel="1"/>
    <row r="2481" hidden="1" outlineLevel="1"/>
    <row r="2482" hidden="1" outlineLevel="1"/>
    <row r="2483" hidden="1" outlineLevel="1"/>
    <row r="2484" hidden="1" outlineLevel="1"/>
    <row r="2485" hidden="1" outlineLevel="1"/>
    <row r="2486" hidden="1" outlineLevel="1"/>
    <row r="2487" hidden="1" outlineLevel="1"/>
    <row r="2488" hidden="1" outlineLevel="1"/>
    <row r="2489" hidden="1" outlineLevel="1"/>
    <row r="2490" hidden="1" outlineLevel="1"/>
    <row r="2491" hidden="1" outlineLevel="1"/>
    <row r="2492" hidden="1" outlineLevel="1"/>
    <row r="2493" hidden="1" outlineLevel="1"/>
    <row r="2494" hidden="1" outlineLevel="1"/>
    <row r="2495" hidden="1" outlineLevel="1"/>
    <row r="2496" hidden="1" outlineLevel="1"/>
    <row r="2497" hidden="1" outlineLevel="1"/>
    <row r="2498" hidden="1" outlineLevel="1"/>
    <row r="2499" hidden="1" outlineLevel="1"/>
    <row r="2500" hidden="1" outlineLevel="1"/>
    <row r="2501" hidden="1" outlineLevel="1"/>
    <row r="2502" hidden="1" outlineLevel="1"/>
    <row r="2503" hidden="1" outlineLevel="1"/>
    <row r="2504" hidden="1" outlineLevel="1"/>
    <row r="2505" hidden="1" outlineLevel="1"/>
    <row r="2506" hidden="1" outlineLevel="1"/>
    <row r="2507" hidden="1" outlineLevel="1"/>
    <row r="2508" hidden="1" outlineLevel="1"/>
    <row r="2509" hidden="1" outlineLevel="1"/>
    <row r="2510" hidden="1" outlineLevel="1"/>
    <row r="2511" hidden="1" outlineLevel="1"/>
    <row r="2512" hidden="1" outlineLevel="1"/>
    <row r="2513" hidden="1" outlineLevel="1"/>
    <row r="2514" hidden="1" outlineLevel="1"/>
    <row r="2515" hidden="1" outlineLevel="1"/>
    <row r="2516" hidden="1" outlineLevel="1"/>
    <row r="2517" hidden="1" outlineLevel="1"/>
    <row r="2518" hidden="1" outlineLevel="1"/>
    <row r="2519" hidden="1" outlineLevel="1"/>
    <row r="2520" hidden="1" outlineLevel="1"/>
    <row r="2521" hidden="1" outlineLevel="1"/>
    <row r="2522" hidden="1" outlineLevel="1"/>
    <row r="2523" hidden="1" outlineLevel="1"/>
    <row r="2524" hidden="1" outlineLevel="1"/>
    <row r="2525" hidden="1" outlineLevel="1"/>
    <row r="2526" hidden="1" outlineLevel="1"/>
    <row r="2527" hidden="1" outlineLevel="1"/>
    <row r="2528" hidden="1" outlineLevel="1"/>
    <row r="2529" hidden="1" outlineLevel="1"/>
    <row r="2530" hidden="1" outlineLevel="1"/>
    <row r="2531" hidden="1" outlineLevel="1"/>
    <row r="2532" hidden="1" outlineLevel="1"/>
    <row r="2533" hidden="1" outlineLevel="1"/>
    <row r="2534" hidden="1" outlineLevel="1"/>
    <row r="2535" hidden="1" outlineLevel="1"/>
    <row r="2536" hidden="1" outlineLevel="1"/>
    <row r="2537" hidden="1" outlineLevel="1"/>
    <row r="2538" hidden="1" outlineLevel="1"/>
    <row r="2539" hidden="1" outlineLevel="1"/>
    <row r="2540" hidden="1" outlineLevel="1"/>
    <row r="2541" hidden="1" outlineLevel="1"/>
    <row r="2542" hidden="1" outlineLevel="1"/>
    <row r="2543" hidden="1" outlineLevel="1"/>
    <row r="2544" hidden="1" outlineLevel="1"/>
    <row r="2545" hidden="1" outlineLevel="1"/>
    <row r="2546" hidden="1" outlineLevel="1"/>
    <row r="2547" hidden="1" outlineLevel="1"/>
    <row r="2548" hidden="1" outlineLevel="1"/>
    <row r="2549" hidden="1" outlineLevel="1"/>
    <row r="2550" hidden="1" outlineLevel="1"/>
    <row r="2551" hidden="1" outlineLevel="1"/>
    <row r="2552" hidden="1" outlineLevel="1"/>
    <row r="2553" hidden="1" outlineLevel="1"/>
    <row r="2554" hidden="1" outlineLevel="1"/>
    <row r="2555" hidden="1" outlineLevel="1"/>
    <row r="2556" hidden="1" outlineLevel="1"/>
    <row r="2557" hidden="1" outlineLevel="1"/>
    <row r="2558" hidden="1" outlineLevel="1"/>
    <row r="2559" hidden="1" outlineLevel="1"/>
    <row r="2560" hidden="1" outlineLevel="1"/>
    <row r="2561" hidden="1" outlineLevel="1"/>
    <row r="2562" hidden="1" outlineLevel="1"/>
    <row r="2563" hidden="1" outlineLevel="1"/>
    <row r="2564" hidden="1" outlineLevel="1"/>
    <row r="2565" hidden="1" outlineLevel="1"/>
    <row r="2566" hidden="1" outlineLevel="1"/>
    <row r="2567" hidden="1" outlineLevel="1"/>
    <row r="2568" hidden="1" outlineLevel="1"/>
    <row r="2569" hidden="1" outlineLevel="1"/>
    <row r="2570" hidden="1" outlineLevel="1"/>
    <row r="2571" hidden="1" outlineLevel="1"/>
    <row r="2572" hidden="1" outlineLevel="1"/>
    <row r="2573" hidden="1" outlineLevel="1"/>
    <row r="2574" hidden="1" outlineLevel="1"/>
    <row r="2575" hidden="1" outlineLevel="1"/>
    <row r="2576" hidden="1" outlineLevel="1"/>
    <row r="2577" hidden="1" outlineLevel="1"/>
    <row r="2578" hidden="1" outlineLevel="1"/>
    <row r="2579" hidden="1" outlineLevel="1"/>
    <row r="2580" hidden="1" outlineLevel="1"/>
    <row r="2581" hidden="1" outlineLevel="1"/>
    <row r="2582" hidden="1" outlineLevel="1"/>
    <row r="2583" hidden="1" outlineLevel="1"/>
    <row r="2584" hidden="1" outlineLevel="1"/>
    <row r="2585" hidden="1" outlineLevel="1"/>
    <row r="2586" hidden="1" outlineLevel="1"/>
    <row r="2587" hidden="1" outlineLevel="1"/>
    <row r="2588" hidden="1" outlineLevel="1"/>
    <row r="2589" hidden="1" outlineLevel="1"/>
    <row r="2590" hidden="1" outlineLevel="1"/>
    <row r="2591" hidden="1" outlineLevel="1"/>
    <row r="2592" hidden="1" outlineLevel="1"/>
    <row r="2593" hidden="1" outlineLevel="1"/>
    <row r="2594" hidden="1" outlineLevel="1"/>
    <row r="2595" hidden="1" outlineLevel="1"/>
    <row r="2596" hidden="1" outlineLevel="1"/>
    <row r="2597" hidden="1" outlineLevel="1"/>
    <row r="2598" hidden="1" outlineLevel="1"/>
    <row r="2599" hidden="1" outlineLevel="1"/>
    <row r="2600" hidden="1" outlineLevel="1"/>
    <row r="2601" hidden="1" outlineLevel="1"/>
    <row r="2602" hidden="1" outlineLevel="1"/>
    <row r="2603" hidden="1" outlineLevel="1"/>
    <row r="2604" hidden="1" outlineLevel="1"/>
    <row r="2605" hidden="1" outlineLevel="1"/>
    <row r="2606" hidden="1" outlineLevel="1"/>
    <row r="2607" hidden="1" outlineLevel="1"/>
    <row r="2608" hidden="1" outlineLevel="1"/>
    <row r="2609" hidden="1" outlineLevel="1"/>
    <row r="2610" hidden="1" outlineLevel="1"/>
    <row r="2611" hidden="1" outlineLevel="1"/>
    <row r="2612" hidden="1" outlineLevel="1"/>
    <row r="2613" hidden="1" outlineLevel="1"/>
    <row r="2614" hidden="1" outlineLevel="1"/>
    <row r="2615" hidden="1" outlineLevel="1"/>
    <row r="2616" hidden="1" outlineLevel="1"/>
    <row r="2617" hidden="1" outlineLevel="1"/>
    <row r="2618" hidden="1" outlineLevel="1"/>
    <row r="2619" hidden="1" outlineLevel="1"/>
    <row r="2620" hidden="1" outlineLevel="1"/>
    <row r="2621" hidden="1" outlineLevel="1"/>
    <row r="2622" hidden="1" outlineLevel="1"/>
    <row r="2623" hidden="1" outlineLevel="1"/>
    <row r="2624" hidden="1" outlineLevel="1"/>
    <row r="2625" hidden="1" outlineLevel="1"/>
    <row r="2626" hidden="1" outlineLevel="1"/>
    <row r="2627" hidden="1" outlineLevel="1"/>
    <row r="2628" hidden="1" outlineLevel="1"/>
    <row r="2629" hidden="1" outlineLevel="1"/>
    <row r="2630" hidden="1" outlineLevel="1"/>
    <row r="2631" hidden="1" outlineLevel="1"/>
    <row r="2632" hidden="1" outlineLevel="1"/>
    <row r="2633" hidden="1" outlineLevel="1"/>
    <row r="2634" hidden="1" outlineLevel="1"/>
    <row r="2635" hidden="1" outlineLevel="1"/>
    <row r="2636" hidden="1" outlineLevel="1"/>
    <row r="2637" hidden="1" outlineLevel="1"/>
    <row r="2638" hidden="1" outlineLevel="1"/>
    <row r="2639" hidden="1" outlineLevel="1"/>
    <row r="2640" hidden="1" outlineLevel="1"/>
    <row r="2641" hidden="1" outlineLevel="1"/>
    <row r="2642" hidden="1" outlineLevel="1"/>
    <row r="2643" hidden="1" outlineLevel="1"/>
    <row r="2644" hidden="1" outlineLevel="1"/>
    <row r="2645" hidden="1" outlineLevel="1"/>
    <row r="2646" hidden="1" outlineLevel="1"/>
    <row r="2647" hidden="1" outlineLevel="1"/>
    <row r="2648" hidden="1" outlineLevel="1"/>
    <row r="2649" hidden="1" outlineLevel="1"/>
    <row r="2650" hidden="1" outlineLevel="1"/>
    <row r="2651" hidden="1" outlineLevel="1"/>
    <row r="2652" hidden="1" outlineLevel="1"/>
    <row r="2653" hidden="1" outlineLevel="1"/>
    <row r="2654" hidden="1" outlineLevel="1"/>
    <row r="2655" hidden="1" outlineLevel="1"/>
    <row r="2656" hidden="1" outlineLevel="1"/>
    <row r="2657" hidden="1" outlineLevel="1"/>
    <row r="2658" hidden="1" outlineLevel="1"/>
    <row r="2659" hidden="1" outlineLevel="1"/>
    <row r="2660" hidden="1" outlineLevel="1"/>
    <row r="2661" hidden="1" outlineLevel="1"/>
    <row r="2662" hidden="1" outlineLevel="1"/>
    <row r="2663" hidden="1" outlineLevel="1"/>
    <row r="2664" hidden="1" outlineLevel="1"/>
    <row r="2665" hidden="1" outlineLevel="1"/>
    <row r="2666" hidden="1" outlineLevel="1"/>
    <row r="2667" hidden="1" outlineLevel="1"/>
    <row r="2668" hidden="1" outlineLevel="1"/>
    <row r="2669" hidden="1" outlineLevel="1"/>
    <row r="2670" hidden="1" outlineLevel="1"/>
    <row r="2671" hidden="1" outlineLevel="1"/>
    <row r="2672" hidden="1" outlineLevel="1"/>
    <row r="2673" hidden="1" outlineLevel="1"/>
    <row r="2674" hidden="1" outlineLevel="1"/>
    <row r="2675" hidden="1" outlineLevel="1"/>
    <row r="2676" hidden="1" outlineLevel="1"/>
    <row r="2677" hidden="1" outlineLevel="1"/>
    <row r="2678" hidden="1" outlineLevel="1"/>
    <row r="2679" hidden="1" outlineLevel="1"/>
    <row r="2680" hidden="1" outlineLevel="1"/>
    <row r="2681" hidden="1" outlineLevel="1"/>
    <row r="2682" hidden="1" outlineLevel="1"/>
    <row r="2683" hidden="1" outlineLevel="1"/>
    <row r="2684" hidden="1" outlineLevel="1"/>
    <row r="2685" hidden="1" outlineLevel="1"/>
    <row r="2686" hidden="1" outlineLevel="1"/>
    <row r="2687" hidden="1" outlineLevel="1"/>
    <row r="2688" hidden="1" outlineLevel="1"/>
    <row r="2689" hidden="1" outlineLevel="1"/>
    <row r="2690" hidden="1" outlineLevel="1"/>
    <row r="2691" hidden="1" outlineLevel="1"/>
    <row r="2692" hidden="1" outlineLevel="1"/>
    <row r="2693" hidden="1" outlineLevel="1"/>
    <row r="2694" hidden="1" outlineLevel="1"/>
    <row r="2695" hidden="1" outlineLevel="1"/>
    <row r="2696" hidden="1" outlineLevel="1"/>
    <row r="2697" hidden="1" outlineLevel="1"/>
    <row r="2698" hidden="1" outlineLevel="1"/>
    <row r="2699" hidden="1" outlineLevel="1"/>
    <row r="2700" hidden="1" outlineLevel="1"/>
    <row r="2701" hidden="1" outlineLevel="1"/>
    <row r="2702" hidden="1" outlineLevel="1"/>
    <row r="2703" hidden="1" outlineLevel="1"/>
    <row r="2704" hidden="1" outlineLevel="1"/>
    <row r="2705" hidden="1" outlineLevel="1"/>
    <row r="2706" hidden="1" outlineLevel="1"/>
    <row r="2707" hidden="1" outlineLevel="1"/>
    <row r="2708" hidden="1" outlineLevel="1"/>
    <row r="2709" hidden="1" outlineLevel="1"/>
    <row r="2710" hidden="1" outlineLevel="1"/>
    <row r="2711" hidden="1" outlineLevel="1"/>
    <row r="2712" hidden="1" outlineLevel="1"/>
    <row r="2713" hidden="1" outlineLevel="1"/>
    <row r="2714" hidden="1" outlineLevel="1"/>
    <row r="2715" hidden="1" outlineLevel="1"/>
    <row r="2716" hidden="1" outlineLevel="1"/>
    <row r="2717" hidden="1" outlineLevel="1"/>
    <row r="2718" hidden="1" outlineLevel="1"/>
    <row r="2719" hidden="1" outlineLevel="1"/>
    <row r="2720" hidden="1" outlineLevel="1"/>
    <row r="2721" hidden="1" outlineLevel="1"/>
    <row r="2722" hidden="1" outlineLevel="1"/>
    <row r="2723" hidden="1" outlineLevel="1"/>
    <row r="2724" hidden="1" outlineLevel="1"/>
    <row r="2725" hidden="1" outlineLevel="1"/>
    <row r="2726" hidden="1" outlineLevel="1"/>
    <row r="2727" hidden="1" outlineLevel="1"/>
    <row r="2728" hidden="1" outlineLevel="1"/>
    <row r="2729" hidden="1" outlineLevel="1"/>
    <row r="2730" hidden="1" outlineLevel="1"/>
    <row r="2731" hidden="1" outlineLevel="1"/>
    <row r="2732" hidden="1" outlineLevel="1"/>
    <row r="2733" hidden="1" outlineLevel="1"/>
    <row r="2734" hidden="1" outlineLevel="1"/>
    <row r="2735" hidden="1" outlineLevel="1"/>
    <row r="2736" hidden="1" outlineLevel="1"/>
    <row r="2737" hidden="1" outlineLevel="1"/>
    <row r="2738" hidden="1" outlineLevel="1"/>
    <row r="2739" hidden="1" outlineLevel="1"/>
    <row r="2740" hidden="1" outlineLevel="1"/>
    <row r="2741" hidden="1" outlineLevel="1"/>
    <row r="2742" hidden="1" outlineLevel="1"/>
    <row r="2743" hidden="1" outlineLevel="1"/>
    <row r="2744" hidden="1" outlineLevel="1"/>
    <row r="2745" hidden="1" outlineLevel="1"/>
    <row r="2746" hidden="1" outlineLevel="1"/>
    <row r="2747" hidden="1" outlineLevel="1"/>
    <row r="2748" hidden="1" outlineLevel="1"/>
    <row r="2749" hidden="1" outlineLevel="1"/>
    <row r="2750" hidden="1" outlineLevel="1"/>
    <row r="2751" hidden="1" outlineLevel="1"/>
    <row r="2752" hidden="1" outlineLevel="1"/>
    <row r="2753" hidden="1" outlineLevel="1"/>
    <row r="2754" hidden="1" outlineLevel="1"/>
    <row r="2755" hidden="1" outlineLevel="1"/>
    <row r="2756" hidden="1" outlineLevel="1"/>
    <row r="2757" hidden="1" outlineLevel="1"/>
    <row r="2758" hidden="1" outlineLevel="1"/>
    <row r="2759" hidden="1" outlineLevel="1"/>
    <row r="2760" hidden="1" outlineLevel="1"/>
    <row r="2761" hidden="1" outlineLevel="1"/>
    <row r="2762" hidden="1" outlineLevel="1"/>
    <row r="2763" hidden="1" outlineLevel="1"/>
    <row r="2764" hidden="1" outlineLevel="1"/>
    <row r="2765" hidden="1" outlineLevel="1"/>
    <row r="2766" hidden="1" outlineLevel="1"/>
    <row r="2767" hidden="1" outlineLevel="1"/>
    <row r="2768" hidden="1" outlineLevel="1"/>
    <row r="2769" hidden="1" outlineLevel="1"/>
    <row r="2770" hidden="1" outlineLevel="1"/>
    <row r="2771" hidden="1" outlineLevel="1"/>
    <row r="2772" hidden="1" outlineLevel="1"/>
    <row r="2773" hidden="1" outlineLevel="1"/>
    <row r="2774" hidden="1" outlineLevel="1"/>
    <row r="2775" hidden="1" outlineLevel="1"/>
    <row r="2776" hidden="1" outlineLevel="1"/>
    <row r="2777" hidden="1" outlineLevel="1"/>
    <row r="2778" hidden="1" outlineLevel="1"/>
    <row r="2779" hidden="1" outlineLevel="1"/>
    <row r="2780" hidden="1" outlineLevel="1"/>
    <row r="2781" hidden="1" outlineLevel="1"/>
    <row r="2782" hidden="1" outlineLevel="1"/>
    <row r="2783" hidden="1" outlineLevel="1"/>
    <row r="2784" hidden="1" outlineLevel="1"/>
    <row r="2785" hidden="1" outlineLevel="1"/>
    <row r="2786" hidden="1" outlineLevel="1"/>
    <row r="2787" hidden="1" outlineLevel="1"/>
    <row r="2788" hidden="1" outlineLevel="1"/>
    <row r="2789" hidden="1" outlineLevel="1"/>
    <row r="2790" hidden="1" outlineLevel="1"/>
    <row r="2791" hidden="1" outlineLevel="1"/>
    <row r="2792" hidden="1" outlineLevel="1"/>
    <row r="2793" hidden="1" outlineLevel="1"/>
    <row r="2794" hidden="1" outlineLevel="1"/>
    <row r="2795" hidden="1" outlineLevel="1"/>
    <row r="2796" hidden="1" outlineLevel="1"/>
    <row r="2797" hidden="1" outlineLevel="1"/>
    <row r="2798" hidden="1" outlineLevel="1"/>
    <row r="2799" hidden="1" outlineLevel="1"/>
    <row r="2800" hidden="1" outlineLevel="1"/>
    <row r="2801" hidden="1" outlineLevel="1"/>
    <row r="2802" hidden="1" outlineLevel="1"/>
    <row r="2803" hidden="1" outlineLevel="1"/>
    <row r="2804" hidden="1" outlineLevel="1"/>
    <row r="2805" hidden="1" outlineLevel="1"/>
    <row r="2806" hidden="1" outlineLevel="1"/>
    <row r="2807" hidden="1" outlineLevel="1"/>
    <row r="2808" hidden="1" outlineLevel="1"/>
    <row r="2809" hidden="1" outlineLevel="1"/>
    <row r="2810" hidden="1" outlineLevel="1"/>
    <row r="2811" hidden="1" outlineLevel="1"/>
    <row r="2812" hidden="1" outlineLevel="1"/>
    <row r="2813" hidden="1" outlineLevel="1"/>
    <row r="2814" hidden="1" outlineLevel="1"/>
    <row r="2815" hidden="1" outlineLevel="1"/>
    <row r="2816" hidden="1" outlineLevel="1"/>
    <row r="2817" hidden="1" outlineLevel="1"/>
    <row r="2818" hidden="1" outlineLevel="1"/>
    <row r="2819" hidden="1" outlineLevel="1"/>
    <row r="2820" hidden="1" outlineLevel="1"/>
    <row r="2821" hidden="1" outlineLevel="1"/>
    <row r="2822" hidden="1" outlineLevel="1"/>
    <row r="2823" hidden="1" outlineLevel="1"/>
    <row r="2824" hidden="1" outlineLevel="1"/>
    <row r="2825" hidden="1" outlineLevel="1"/>
    <row r="2826" hidden="1" outlineLevel="1"/>
    <row r="2827" hidden="1" outlineLevel="1"/>
    <row r="2828" hidden="1" outlineLevel="1"/>
    <row r="2829" hidden="1" outlineLevel="1"/>
    <row r="2830" hidden="1" outlineLevel="1"/>
    <row r="2831" hidden="1" outlineLevel="1"/>
    <row r="2832" hidden="1" outlineLevel="1"/>
    <row r="2833" hidden="1" outlineLevel="1"/>
    <row r="2834" hidden="1" outlineLevel="1"/>
    <row r="2835" hidden="1" outlineLevel="1"/>
    <row r="2836" hidden="1" outlineLevel="1"/>
    <row r="2837" hidden="1" outlineLevel="1"/>
    <row r="2838" hidden="1" outlineLevel="1"/>
    <row r="2839" hidden="1" outlineLevel="1"/>
    <row r="2840" hidden="1" outlineLevel="1"/>
    <row r="2841" hidden="1" outlineLevel="1"/>
    <row r="2842" hidden="1" outlineLevel="1"/>
    <row r="2843" hidden="1" outlineLevel="1"/>
    <row r="2844" hidden="1" outlineLevel="1"/>
    <row r="2845" hidden="1" outlineLevel="1"/>
    <row r="2846" hidden="1" outlineLevel="1"/>
    <row r="2847" hidden="1" outlineLevel="1"/>
    <row r="2848" hidden="1" outlineLevel="1"/>
    <row r="2849" hidden="1" outlineLevel="1"/>
    <row r="2850" hidden="1" outlineLevel="1"/>
    <row r="2851" hidden="1" outlineLevel="1"/>
    <row r="2852" hidden="1" outlineLevel="1"/>
    <row r="2853" hidden="1" outlineLevel="1"/>
    <row r="2854" hidden="1" outlineLevel="1"/>
    <row r="2855" hidden="1" outlineLevel="1"/>
    <row r="2856" hidden="1" outlineLevel="1"/>
    <row r="2857" hidden="1" outlineLevel="1"/>
    <row r="2858" hidden="1" outlineLevel="1"/>
    <row r="2859" hidden="1" outlineLevel="1"/>
    <row r="2860" hidden="1" outlineLevel="1"/>
    <row r="2861" hidden="1" outlineLevel="1"/>
    <row r="2862" hidden="1" outlineLevel="1"/>
    <row r="2863" hidden="1" outlineLevel="1"/>
    <row r="2864" hidden="1" outlineLevel="1"/>
    <row r="2865" hidden="1" outlineLevel="1"/>
    <row r="2866" hidden="1" outlineLevel="1"/>
    <row r="2867" hidden="1" outlineLevel="1"/>
    <row r="2868" hidden="1" outlineLevel="1"/>
    <row r="2869" hidden="1" outlineLevel="1"/>
    <row r="2870" hidden="1" outlineLevel="1"/>
    <row r="2871" hidden="1" outlineLevel="1"/>
    <row r="2872" hidden="1" outlineLevel="1"/>
    <row r="2873" hidden="1" outlineLevel="1"/>
    <row r="2874" hidden="1" outlineLevel="1"/>
    <row r="2875" hidden="1" outlineLevel="1"/>
    <row r="2876" hidden="1" outlineLevel="1"/>
    <row r="2877" hidden="1" outlineLevel="1"/>
    <row r="2878" hidden="1" outlineLevel="1"/>
    <row r="2879" hidden="1" outlineLevel="1"/>
    <row r="2880" hidden="1" outlineLevel="1"/>
    <row r="2881" hidden="1" outlineLevel="1"/>
    <row r="2882" hidden="1" outlineLevel="1"/>
    <row r="2883" hidden="1" outlineLevel="1"/>
    <row r="2884" hidden="1" outlineLevel="1"/>
    <row r="2885" hidden="1" outlineLevel="1"/>
    <row r="2886" hidden="1" outlineLevel="1"/>
    <row r="2887" hidden="1" outlineLevel="1"/>
    <row r="2888" hidden="1" outlineLevel="1"/>
    <row r="2889" hidden="1" outlineLevel="1"/>
    <row r="2890" hidden="1" outlineLevel="1"/>
    <row r="2891" hidden="1" outlineLevel="1"/>
    <row r="2892" hidden="1" outlineLevel="1"/>
    <row r="2893" hidden="1" outlineLevel="1"/>
    <row r="2894" hidden="1" outlineLevel="1"/>
    <row r="2895" hidden="1" outlineLevel="1"/>
    <row r="2896" hidden="1" outlineLevel="1"/>
    <row r="2897" hidden="1" outlineLevel="1"/>
    <row r="2898" hidden="1" outlineLevel="1"/>
    <row r="2899" hidden="1" outlineLevel="1"/>
    <row r="2900" hidden="1" outlineLevel="1"/>
    <row r="2901" hidden="1" outlineLevel="1"/>
    <row r="2902" hidden="1" outlineLevel="1"/>
    <row r="2903" hidden="1" outlineLevel="1"/>
    <row r="2904" hidden="1" outlineLevel="1"/>
    <row r="2905" hidden="1" outlineLevel="1"/>
    <row r="2906" hidden="1" outlineLevel="1"/>
    <row r="2907" hidden="1" outlineLevel="1"/>
    <row r="2908" hidden="1" outlineLevel="1"/>
    <row r="2909" hidden="1" outlineLevel="1"/>
    <row r="2910" hidden="1" outlineLevel="1"/>
    <row r="2911" hidden="1" outlineLevel="1"/>
    <row r="2912" hidden="1" outlineLevel="1"/>
    <row r="2913" hidden="1" outlineLevel="1"/>
    <row r="2914" hidden="1" outlineLevel="1"/>
    <row r="2915" hidden="1" outlineLevel="1"/>
    <row r="2916" hidden="1" outlineLevel="1"/>
    <row r="2917" hidden="1" outlineLevel="1"/>
    <row r="2918" hidden="1" outlineLevel="1"/>
    <row r="2919" hidden="1" outlineLevel="1"/>
    <row r="2920" hidden="1" outlineLevel="1"/>
    <row r="2921" hidden="1" outlineLevel="1"/>
    <row r="2922" hidden="1" outlineLevel="1"/>
    <row r="2923" hidden="1" outlineLevel="1"/>
    <row r="2924" hidden="1" outlineLevel="1"/>
    <row r="2925" hidden="1" outlineLevel="1"/>
    <row r="2926" hidden="1" outlineLevel="1"/>
    <row r="2927" hidden="1" outlineLevel="1"/>
    <row r="2928" hidden="1" outlineLevel="1"/>
    <row r="2929" hidden="1" outlineLevel="1"/>
    <row r="2930" hidden="1" outlineLevel="1"/>
    <row r="2931" hidden="1" outlineLevel="1"/>
    <row r="2932" hidden="1" outlineLevel="1"/>
    <row r="2933" hidden="1" outlineLevel="1"/>
    <row r="2934" hidden="1" outlineLevel="1"/>
    <row r="2935" hidden="1" outlineLevel="1"/>
    <row r="2936" hidden="1" outlineLevel="1"/>
    <row r="2937" hidden="1" outlineLevel="1"/>
    <row r="2938" hidden="1" outlineLevel="1"/>
    <row r="2939" hidden="1" outlineLevel="1"/>
    <row r="2940" hidden="1" outlineLevel="1"/>
    <row r="2941" hidden="1" outlineLevel="1"/>
    <row r="2942" hidden="1" outlineLevel="1"/>
    <row r="2943" hidden="1" outlineLevel="1"/>
    <row r="2944" hidden="1" outlineLevel="1"/>
    <row r="2945" hidden="1" outlineLevel="1"/>
    <row r="2946" hidden="1" outlineLevel="1"/>
    <row r="2947" hidden="1" outlineLevel="1"/>
    <row r="2948" hidden="1" outlineLevel="1"/>
    <row r="2949" hidden="1" outlineLevel="1"/>
    <row r="2950" hidden="1" outlineLevel="1"/>
    <row r="2951" hidden="1" outlineLevel="1"/>
    <row r="2952" hidden="1" outlineLevel="1"/>
    <row r="2953" hidden="1" outlineLevel="1"/>
    <row r="2954" hidden="1" outlineLevel="1"/>
    <row r="2955" hidden="1" outlineLevel="1"/>
    <row r="2956" hidden="1" outlineLevel="1"/>
    <row r="2957" hidden="1" outlineLevel="1"/>
    <row r="2958" hidden="1" outlineLevel="1"/>
    <row r="2959" hidden="1" outlineLevel="1"/>
    <row r="2960" hidden="1" outlineLevel="1"/>
    <row r="2961" hidden="1" outlineLevel="1"/>
    <row r="2962" hidden="1" outlineLevel="1"/>
    <row r="2963" hidden="1" outlineLevel="1"/>
    <row r="2964" hidden="1" outlineLevel="1"/>
    <row r="2965" hidden="1" outlineLevel="1"/>
    <row r="2966" hidden="1" outlineLevel="1"/>
    <row r="2967" hidden="1" outlineLevel="1"/>
    <row r="2968" hidden="1" outlineLevel="1"/>
    <row r="2969" hidden="1" outlineLevel="1"/>
    <row r="2970" hidden="1" outlineLevel="1"/>
    <row r="2971" hidden="1" outlineLevel="1"/>
    <row r="2972" hidden="1" outlineLevel="1"/>
    <row r="2973" hidden="1" outlineLevel="1"/>
    <row r="2974" hidden="1" outlineLevel="1"/>
    <row r="2975" hidden="1" outlineLevel="1"/>
    <row r="2976" hidden="1" outlineLevel="1"/>
    <row r="2977" hidden="1" outlineLevel="1"/>
    <row r="2978" hidden="1" outlineLevel="1"/>
    <row r="2979" hidden="1" outlineLevel="1"/>
    <row r="2980" hidden="1" outlineLevel="1"/>
    <row r="2981" hidden="1" outlineLevel="1"/>
    <row r="2982" hidden="1" outlineLevel="1"/>
    <row r="2983" hidden="1" outlineLevel="1"/>
    <row r="2984" hidden="1" outlineLevel="1"/>
    <row r="2985" hidden="1" outlineLevel="1"/>
    <row r="2986" hidden="1" outlineLevel="1"/>
    <row r="2987" hidden="1" outlineLevel="1"/>
    <row r="2988" hidden="1" outlineLevel="1"/>
    <row r="2989" hidden="1" outlineLevel="1"/>
    <row r="2990" hidden="1" outlineLevel="1"/>
    <row r="2991" hidden="1" outlineLevel="1"/>
    <row r="2992" hidden="1" outlineLevel="1"/>
    <row r="2993" hidden="1" outlineLevel="1"/>
    <row r="2994" hidden="1" outlineLevel="1"/>
    <row r="2995" hidden="1" outlineLevel="1"/>
    <row r="2996" hidden="1" outlineLevel="1"/>
    <row r="2997" hidden="1" outlineLevel="1"/>
    <row r="2998" hidden="1" outlineLevel="1"/>
    <row r="2999" hidden="1" outlineLevel="1"/>
    <row r="3000" hidden="1" outlineLevel="1"/>
    <row r="3001" hidden="1" outlineLevel="1"/>
    <row r="3002" hidden="1" outlineLevel="1"/>
    <row r="3003" hidden="1" outlineLevel="1"/>
    <row r="3004" hidden="1" outlineLevel="1"/>
    <row r="3005" hidden="1" outlineLevel="1"/>
    <row r="3006" hidden="1" outlineLevel="1"/>
    <row r="3007" hidden="1" outlineLevel="1"/>
    <row r="3008" hidden="1" outlineLevel="1"/>
    <row r="3009" hidden="1" outlineLevel="1"/>
    <row r="3010" hidden="1" outlineLevel="1"/>
    <row r="3011" hidden="1" outlineLevel="1"/>
    <row r="3012" hidden="1" outlineLevel="1"/>
    <row r="3013" hidden="1" outlineLevel="1"/>
    <row r="3014" hidden="1" outlineLevel="1"/>
    <row r="3015" hidden="1" outlineLevel="1"/>
    <row r="3016" hidden="1" outlineLevel="1"/>
    <row r="3017" hidden="1" outlineLevel="1"/>
    <row r="3018" hidden="1" outlineLevel="1"/>
    <row r="3019" hidden="1" outlineLevel="1"/>
    <row r="3020" hidden="1" outlineLevel="1"/>
    <row r="3021" hidden="1" outlineLevel="1"/>
    <row r="3022" hidden="1" outlineLevel="1"/>
    <row r="3023" hidden="1" outlineLevel="1"/>
    <row r="3024" hidden="1" outlineLevel="1"/>
    <row r="3025" hidden="1" outlineLevel="1"/>
    <row r="3026" hidden="1" outlineLevel="1"/>
    <row r="3027" hidden="1" outlineLevel="1"/>
    <row r="3028" hidden="1" outlineLevel="1"/>
    <row r="3029" hidden="1" outlineLevel="1"/>
    <row r="3030" hidden="1" outlineLevel="1"/>
    <row r="3031" hidden="1" outlineLevel="1"/>
    <row r="3032" hidden="1" outlineLevel="1"/>
    <row r="3033" hidden="1" outlineLevel="1"/>
    <row r="3034" hidden="1" outlineLevel="1"/>
    <row r="3035" hidden="1" outlineLevel="1"/>
    <row r="3036" hidden="1" outlineLevel="1"/>
    <row r="3037" hidden="1" outlineLevel="1"/>
    <row r="3038" hidden="1" outlineLevel="1"/>
    <row r="3039" hidden="1" outlineLevel="1"/>
    <row r="3040" hidden="1" outlineLevel="1"/>
    <row r="3041" hidden="1" outlineLevel="1"/>
    <row r="3042" hidden="1" outlineLevel="1"/>
    <row r="3043" hidden="1" outlineLevel="1"/>
    <row r="3044" hidden="1" outlineLevel="1"/>
    <row r="3045" hidden="1" outlineLevel="1"/>
    <row r="3046" hidden="1" outlineLevel="1"/>
    <row r="3047" hidden="1" outlineLevel="1"/>
    <row r="3048" hidden="1" outlineLevel="1"/>
    <row r="3049" hidden="1" outlineLevel="1"/>
    <row r="3050" hidden="1" outlineLevel="1"/>
    <row r="3051" hidden="1" outlineLevel="1"/>
    <row r="3052" hidden="1" outlineLevel="1"/>
    <row r="3053" hidden="1" outlineLevel="1"/>
    <row r="3054" hidden="1" outlineLevel="1"/>
    <row r="3055" hidden="1" outlineLevel="1"/>
    <row r="3056" hidden="1" outlineLevel="1"/>
    <row r="3057" hidden="1" outlineLevel="1"/>
    <row r="3058" hidden="1" outlineLevel="1"/>
    <row r="3059" hidden="1" outlineLevel="1"/>
    <row r="3060" hidden="1" outlineLevel="1"/>
    <row r="3061" hidden="1" outlineLevel="1"/>
    <row r="3062" hidden="1" outlineLevel="1"/>
    <row r="3063" hidden="1" outlineLevel="1"/>
    <row r="3064" hidden="1" outlineLevel="1"/>
    <row r="3065" hidden="1" outlineLevel="1"/>
    <row r="3066" hidden="1" outlineLevel="1"/>
    <row r="3067" hidden="1" outlineLevel="1"/>
    <row r="3068" hidden="1" outlineLevel="1"/>
    <row r="3069" hidden="1" outlineLevel="1"/>
    <row r="3070" hidden="1" outlineLevel="1"/>
    <row r="3071" hidden="1" outlineLevel="1"/>
    <row r="3072" hidden="1" outlineLevel="1"/>
    <row r="3073" hidden="1" outlineLevel="1"/>
    <row r="3074" hidden="1" outlineLevel="1"/>
    <row r="3075" hidden="1" outlineLevel="1"/>
    <row r="3076" hidden="1" outlineLevel="1"/>
    <row r="3077" hidden="1" outlineLevel="1"/>
    <row r="3078" hidden="1" outlineLevel="1"/>
    <row r="3079" hidden="1" outlineLevel="1"/>
    <row r="3080" hidden="1" outlineLevel="1"/>
    <row r="3081" hidden="1" outlineLevel="1"/>
    <row r="3082" hidden="1" outlineLevel="1"/>
    <row r="3083" hidden="1" outlineLevel="1"/>
    <row r="3084" hidden="1" outlineLevel="1"/>
    <row r="3085" hidden="1" outlineLevel="1"/>
    <row r="3086" hidden="1" outlineLevel="1"/>
    <row r="3087" hidden="1" outlineLevel="1"/>
    <row r="3088" hidden="1" outlineLevel="1"/>
    <row r="3089" hidden="1" outlineLevel="1"/>
    <row r="3090" hidden="1" outlineLevel="1"/>
    <row r="3091" hidden="1" outlineLevel="1"/>
    <row r="3092" hidden="1" outlineLevel="1"/>
    <row r="3093" hidden="1" outlineLevel="1"/>
    <row r="3094" hidden="1" outlineLevel="1"/>
    <row r="3095" hidden="1" outlineLevel="1"/>
    <row r="3096" hidden="1" outlineLevel="1"/>
    <row r="3097" hidden="1" outlineLevel="1"/>
    <row r="3098" hidden="1" outlineLevel="1"/>
    <row r="3099" hidden="1" outlineLevel="1"/>
    <row r="3100" hidden="1" outlineLevel="1"/>
    <row r="3101" hidden="1" outlineLevel="1"/>
    <row r="3102" hidden="1" outlineLevel="1"/>
    <row r="3103" hidden="1" outlineLevel="1"/>
    <row r="3104" hidden="1" outlineLevel="1"/>
    <row r="3105" hidden="1" outlineLevel="1"/>
    <row r="3106" hidden="1" outlineLevel="1"/>
    <row r="3107" hidden="1" outlineLevel="1"/>
    <row r="3108" hidden="1" outlineLevel="1"/>
    <row r="3109" hidden="1" outlineLevel="1"/>
    <row r="3110" hidden="1" outlineLevel="1"/>
    <row r="3111" hidden="1" outlineLevel="1"/>
    <row r="3112" hidden="1" outlineLevel="1"/>
    <row r="3113" hidden="1" outlineLevel="1"/>
    <row r="3114" hidden="1" outlineLevel="1"/>
    <row r="3115" hidden="1" outlineLevel="1"/>
    <row r="3116" hidden="1" outlineLevel="1"/>
    <row r="3117" hidden="1" outlineLevel="1"/>
    <row r="3118" hidden="1" outlineLevel="1"/>
    <row r="3119" hidden="1" outlineLevel="1"/>
    <row r="3120" hidden="1" outlineLevel="1"/>
    <row r="3121" hidden="1" outlineLevel="1"/>
    <row r="3122" hidden="1" outlineLevel="1"/>
    <row r="3123" hidden="1" outlineLevel="1"/>
    <row r="3124" hidden="1" outlineLevel="1"/>
    <row r="3125" hidden="1" outlineLevel="1"/>
    <row r="3126" hidden="1" outlineLevel="1"/>
    <row r="3127" hidden="1" outlineLevel="1"/>
    <row r="3128" hidden="1" outlineLevel="1"/>
    <row r="3129" hidden="1" outlineLevel="1"/>
    <row r="3130" hidden="1" outlineLevel="1"/>
    <row r="3131" hidden="1" outlineLevel="1"/>
    <row r="3132" hidden="1" outlineLevel="1"/>
    <row r="3133" hidden="1" outlineLevel="1"/>
    <row r="3134" hidden="1" outlineLevel="1"/>
    <row r="3135" hidden="1" outlineLevel="1"/>
    <row r="3136" hidden="1" outlineLevel="1"/>
    <row r="3137" hidden="1" outlineLevel="1"/>
    <row r="3138" hidden="1" outlineLevel="1"/>
    <row r="3139" hidden="1" outlineLevel="1"/>
    <row r="3140" hidden="1" outlineLevel="1"/>
    <row r="3141" hidden="1" outlineLevel="1"/>
    <row r="3142" hidden="1" outlineLevel="1"/>
    <row r="3143" hidden="1" outlineLevel="1"/>
    <row r="3144" hidden="1" outlineLevel="1"/>
    <row r="3145" hidden="1" outlineLevel="1"/>
    <row r="3146" hidden="1" outlineLevel="1"/>
    <row r="3147" hidden="1" outlineLevel="1"/>
    <row r="3148" hidden="1" outlineLevel="1"/>
    <row r="3149" hidden="1" outlineLevel="1"/>
    <row r="3150" hidden="1" outlineLevel="1"/>
    <row r="3151" hidden="1" outlineLevel="1"/>
    <row r="3152" hidden="1" outlineLevel="1"/>
    <row r="3153" hidden="1" outlineLevel="1"/>
    <row r="3154" hidden="1" outlineLevel="1"/>
    <row r="3155" hidden="1" outlineLevel="1"/>
    <row r="3156" hidden="1" outlineLevel="1"/>
    <row r="3157" hidden="1" outlineLevel="1"/>
    <row r="3158" hidden="1" outlineLevel="1"/>
    <row r="3159" hidden="1" outlineLevel="1"/>
    <row r="3160" hidden="1" outlineLevel="1"/>
    <row r="3161" hidden="1" outlineLevel="1"/>
    <row r="3162" hidden="1" outlineLevel="1"/>
    <row r="3163" hidden="1" outlineLevel="1"/>
    <row r="3164" hidden="1" outlineLevel="1"/>
    <row r="3165" hidden="1" outlineLevel="1"/>
    <row r="3166" hidden="1" outlineLevel="1"/>
    <row r="3167" hidden="1" outlineLevel="1"/>
    <row r="3168" hidden="1" outlineLevel="1"/>
    <row r="3169" hidden="1" outlineLevel="1"/>
    <row r="3170" hidden="1" outlineLevel="1"/>
    <row r="3171" hidden="1" outlineLevel="1"/>
    <row r="3172" hidden="1" outlineLevel="1"/>
    <row r="3173" hidden="1" outlineLevel="1"/>
    <row r="3174" hidden="1" outlineLevel="1"/>
    <row r="3175" hidden="1" outlineLevel="1"/>
    <row r="3176" hidden="1" outlineLevel="1"/>
    <row r="3177" hidden="1" outlineLevel="1"/>
    <row r="3178" hidden="1" outlineLevel="1"/>
    <row r="3179" hidden="1" outlineLevel="1"/>
    <row r="3180" hidden="1" outlineLevel="1"/>
    <row r="3181" hidden="1" outlineLevel="1"/>
    <row r="3182" hidden="1" outlineLevel="1"/>
    <row r="3183" hidden="1" outlineLevel="1"/>
    <row r="3184" hidden="1" outlineLevel="1"/>
    <row r="3185" hidden="1" outlineLevel="1"/>
    <row r="3186" hidden="1" outlineLevel="1"/>
    <row r="3187" hidden="1" outlineLevel="1"/>
    <row r="3188" hidden="1" outlineLevel="1"/>
    <row r="3189" hidden="1" outlineLevel="1"/>
    <row r="3190" hidden="1" outlineLevel="1"/>
    <row r="3191" hidden="1" outlineLevel="1"/>
    <row r="3192" hidden="1" outlineLevel="1"/>
    <row r="3193" hidden="1" outlineLevel="1"/>
    <row r="3194" hidden="1" outlineLevel="1"/>
    <row r="3195" hidden="1" outlineLevel="1"/>
    <row r="3196" hidden="1" outlineLevel="1"/>
    <row r="3197" hidden="1" outlineLevel="1"/>
    <row r="3198" hidden="1" outlineLevel="1"/>
    <row r="3199" hidden="1" outlineLevel="1"/>
    <row r="3200" hidden="1" outlineLevel="1"/>
    <row r="3201" hidden="1" outlineLevel="1"/>
    <row r="3202" hidden="1" outlineLevel="1"/>
    <row r="3203" hidden="1" outlineLevel="1"/>
    <row r="3204" hidden="1" outlineLevel="1"/>
    <row r="3205" hidden="1" outlineLevel="1"/>
    <row r="3206" hidden="1" outlineLevel="1"/>
    <row r="3207" hidden="1" outlineLevel="1"/>
    <row r="3208" hidden="1" outlineLevel="1"/>
    <row r="3209" hidden="1" outlineLevel="1"/>
    <row r="3210" hidden="1" outlineLevel="1"/>
    <row r="3211" hidden="1" outlineLevel="1"/>
    <row r="3212" hidden="1" outlineLevel="1"/>
    <row r="3213" hidden="1" outlineLevel="1"/>
    <row r="3214" hidden="1" outlineLevel="1"/>
    <row r="3215" hidden="1" outlineLevel="1"/>
    <row r="3216" hidden="1" outlineLevel="1"/>
    <row r="3217" hidden="1" outlineLevel="1"/>
    <row r="3218" hidden="1" outlineLevel="1"/>
    <row r="3219" hidden="1" outlineLevel="1"/>
    <row r="3220" hidden="1" outlineLevel="1"/>
    <row r="3221" hidden="1" outlineLevel="1"/>
    <row r="3222" hidden="1" outlineLevel="1"/>
    <row r="3223" hidden="1" outlineLevel="1"/>
    <row r="3224" hidden="1" outlineLevel="1"/>
    <row r="3225" hidden="1" outlineLevel="1"/>
    <row r="3226" hidden="1" outlineLevel="1"/>
    <row r="3227" hidden="1" outlineLevel="1"/>
    <row r="3228" hidden="1" outlineLevel="1"/>
    <row r="3229" hidden="1" outlineLevel="1"/>
    <row r="3230" hidden="1" outlineLevel="1"/>
    <row r="3231" hidden="1" outlineLevel="1"/>
    <row r="3232" hidden="1" outlineLevel="1"/>
    <row r="3233" hidden="1" outlineLevel="1"/>
    <row r="3234" hidden="1" outlineLevel="1"/>
    <row r="3235" hidden="1" outlineLevel="1"/>
    <row r="3236" hidden="1" outlineLevel="1"/>
    <row r="3237" hidden="1" outlineLevel="1"/>
    <row r="3238" hidden="1" outlineLevel="1"/>
    <row r="3239" hidden="1" outlineLevel="1"/>
    <row r="3240" hidden="1" outlineLevel="1"/>
    <row r="3241" hidden="1" outlineLevel="1"/>
    <row r="3242" hidden="1" outlineLevel="1"/>
    <row r="3243" hidden="1" outlineLevel="1"/>
    <row r="3244" hidden="1" outlineLevel="1"/>
    <row r="3245" hidden="1" outlineLevel="1"/>
    <row r="3246" hidden="1" outlineLevel="1"/>
    <row r="3247" hidden="1" outlineLevel="1"/>
    <row r="3248" hidden="1" outlineLevel="1"/>
    <row r="3249" hidden="1" outlineLevel="1"/>
    <row r="3250" hidden="1" outlineLevel="1"/>
    <row r="3251" hidden="1" outlineLevel="1"/>
    <row r="3252" hidden="1" outlineLevel="1"/>
    <row r="3253" hidden="1" outlineLevel="1"/>
    <row r="3254" hidden="1" outlineLevel="1"/>
    <row r="3255" hidden="1" outlineLevel="1"/>
    <row r="3256" hidden="1" outlineLevel="1"/>
    <row r="3257" hidden="1" outlineLevel="1"/>
    <row r="3258" hidden="1" outlineLevel="1"/>
    <row r="3259" hidden="1" outlineLevel="1"/>
    <row r="3260" hidden="1" outlineLevel="1"/>
    <row r="3261" hidden="1" outlineLevel="1"/>
    <row r="3262" hidden="1" outlineLevel="1"/>
    <row r="3263" hidden="1" outlineLevel="1"/>
    <row r="3264" hidden="1" outlineLevel="1"/>
    <row r="3265" hidden="1" outlineLevel="1"/>
    <row r="3266" hidden="1" outlineLevel="1"/>
    <row r="3267" hidden="1" outlineLevel="1"/>
    <row r="3268" hidden="1" outlineLevel="1"/>
    <row r="3269" hidden="1" outlineLevel="1"/>
    <row r="3270" hidden="1" outlineLevel="1"/>
    <row r="3271" hidden="1" outlineLevel="1"/>
    <row r="3272" hidden="1" outlineLevel="1"/>
    <row r="3273" hidden="1" outlineLevel="1"/>
    <row r="3274" hidden="1" outlineLevel="1"/>
    <row r="3275" hidden="1" outlineLevel="1"/>
    <row r="3276" hidden="1" outlineLevel="1"/>
    <row r="3277" hidden="1" outlineLevel="1"/>
    <row r="3278" hidden="1" outlineLevel="1"/>
    <row r="3279" hidden="1" outlineLevel="1"/>
    <row r="3280" hidden="1" outlineLevel="1"/>
    <row r="3281" hidden="1" outlineLevel="1"/>
    <row r="3282" hidden="1" outlineLevel="1"/>
    <row r="3283" hidden="1" outlineLevel="1"/>
    <row r="3284" hidden="1" outlineLevel="1"/>
    <row r="3285" hidden="1" outlineLevel="1"/>
    <row r="3286" hidden="1" outlineLevel="1"/>
    <row r="3287" hidden="1" outlineLevel="1"/>
    <row r="3288" hidden="1" outlineLevel="1"/>
    <row r="3289" hidden="1" outlineLevel="1"/>
    <row r="3290" hidden="1" outlineLevel="1"/>
    <row r="3291" hidden="1" outlineLevel="1"/>
    <row r="3292" hidden="1" outlineLevel="1"/>
    <row r="3293" hidden="1" outlineLevel="1"/>
    <row r="3294" hidden="1" outlineLevel="1"/>
    <row r="3295" hidden="1" outlineLevel="1"/>
    <row r="3296" hidden="1" outlineLevel="1"/>
    <row r="3297" hidden="1" outlineLevel="1"/>
    <row r="3298" hidden="1" outlineLevel="1"/>
    <row r="3299" hidden="1" outlineLevel="1"/>
    <row r="3300" hidden="1" outlineLevel="1"/>
    <row r="3301" hidden="1" outlineLevel="1"/>
    <row r="3302" hidden="1" outlineLevel="1"/>
    <row r="3303" hidden="1" outlineLevel="1"/>
    <row r="3304" hidden="1" outlineLevel="1"/>
    <row r="3305" hidden="1" outlineLevel="1"/>
    <row r="3306" hidden="1" outlineLevel="1"/>
    <row r="3307" hidden="1" outlineLevel="1"/>
    <row r="3308" hidden="1" outlineLevel="1"/>
    <row r="3309" hidden="1" outlineLevel="1"/>
    <row r="3310" hidden="1" outlineLevel="1"/>
    <row r="3311" hidden="1" outlineLevel="1"/>
    <row r="3312" hidden="1" outlineLevel="1"/>
    <row r="3313" hidden="1" outlineLevel="1"/>
    <row r="3314" hidden="1" outlineLevel="1"/>
    <row r="3315" hidden="1" outlineLevel="1"/>
    <row r="3316" hidden="1" outlineLevel="1"/>
    <row r="3317" hidden="1" outlineLevel="1"/>
    <row r="3318" hidden="1" outlineLevel="1"/>
    <row r="3319" hidden="1" outlineLevel="1"/>
    <row r="3320" hidden="1" outlineLevel="1"/>
    <row r="3321" hidden="1" outlineLevel="1"/>
    <row r="3322" hidden="1" outlineLevel="1"/>
    <row r="3323" hidden="1" outlineLevel="1"/>
    <row r="3324" hidden="1" outlineLevel="1"/>
    <row r="3325" hidden="1" outlineLevel="1"/>
    <row r="3326" hidden="1" outlineLevel="1"/>
    <row r="3327" hidden="1" outlineLevel="1"/>
    <row r="3328" hidden="1" outlineLevel="1"/>
    <row r="3329" hidden="1" outlineLevel="1"/>
    <row r="3330" hidden="1" outlineLevel="1"/>
    <row r="3331" hidden="1" outlineLevel="1"/>
    <row r="3332" hidden="1" outlineLevel="1"/>
    <row r="3333" hidden="1" outlineLevel="1"/>
    <row r="3334" hidden="1" outlineLevel="1"/>
    <row r="3335" hidden="1" outlineLevel="1"/>
    <row r="3336" hidden="1" outlineLevel="1"/>
    <row r="3337" hidden="1" outlineLevel="1"/>
    <row r="3338" hidden="1" outlineLevel="1"/>
    <row r="3339" hidden="1" outlineLevel="1"/>
    <row r="3340" hidden="1" outlineLevel="1"/>
    <row r="3341" hidden="1" outlineLevel="1"/>
    <row r="3342" hidden="1" outlineLevel="1"/>
    <row r="3343" hidden="1" outlineLevel="1"/>
    <row r="3344" hidden="1" outlineLevel="1"/>
    <row r="3345" hidden="1" outlineLevel="1"/>
    <row r="3346" hidden="1" outlineLevel="1"/>
    <row r="3347" hidden="1" outlineLevel="1"/>
    <row r="3348" hidden="1" outlineLevel="1"/>
    <row r="3349" hidden="1" outlineLevel="1"/>
    <row r="3350" hidden="1" outlineLevel="1"/>
    <row r="3351" hidden="1" outlineLevel="1"/>
    <row r="3352" hidden="1" outlineLevel="1"/>
    <row r="3353" hidden="1" outlineLevel="1"/>
    <row r="3354" hidden="1" outlineLevel="1"/>
    <row r="3355" hidden="1" outlineLevel="1"/>
    <row r="3356" hidden="1" outlineLevel="1"/>
    <row r="3357" hidden="1" outlineLevel="1"/>
    <row r="3358" hidden="1" outlineLevel="1"/>
    <row r="3359" hidden="1" outlineLevel="1"/>
    <row r="3360" hidden="1" outlineLevel="1"/>
    <row r="3361" hidden="1" outlineLevel="1"/>
    <row r="3362" hidden="1" outlineLevel="1"/>
    <row r="3363" hidden="1" outlineLevel="1"/>
    <row r="3364" hidden="1" outlineLevel="1"/>
    <row r="3365" hidden="1" outlineLevel="1"/>
    <row r="3366" hidden="1" outlineLevel="1"/>
    <row r="3367" hidden="1" outlineLevel="1"/>
    <row r="3368" hidden="1" outlineLevel="1"/>
    <row r="3369" hidden="1" outlineLevel="1"/>
    <row r="3370" hidden="1" outlineLevel="1"/>
    <row r="3371" hidden="1" outlineLevel="1"/>
    <row r="3372" hidden="1" outlineLevel="1"/>
    <row r="3373" hidden="1" outlineLevel="1"/>
    <row r="3374" hidden="1" outlineLevel="1"/>
    <row r="3375" hidden="1" outlineLevel="1"/>
    <row r="3376" hidden="1" outlineLevel="1"/>
    <row r="3377" hidden="1" outlineLevel="1"/>
    <row r="3378" hidden="1" outlineLevel="1"/>
    <row r="3379" hidden="1" outlineLevel="1"/>
    <row r="3380" hidden="1" outlineLevel="1"/>
    <row r="3381" hidden="1" outlineLevel="1"/>
    <row r="3382" hidden="1" outlineLevel="1"/>
    <row r="3383" hidden="1" outlineLevel="1"/>
    <row r="3384" hidden="1" outlineLevel="1"/>
    <row r="3385" hidden="1" outlineLevel="1"/>
    <row r="3386" hidden="1" outlineLevel="1"/>
    <row r="3387" hidden="1" outlineLevel="1"/>
    <row r="3388" hidden="1" outlineLevel="1"/>
    <row r="3389" hidden="1" outlineLevel="1"/>
    <row r="3390" hidden="1" outlineLevel="1"/>
    <row r="3391" hidden="1" outlineLevel="1"/>
    <row r="3392" hidden="1" outlineLevel="1"/>
    <row r="3393" hidden="1" outlineLevel="1"/>
    <row r="3394" hidden="1" outlineLevel="1"/>
    <row r="3395" hidden="1" outlineLevel="1"/>
    <row r="3396" hidden="1" outlineLevel="1"/>
    <row r="3397" hidden="1" outlineLevel="1"/>
    <row r="3398" hidden="1" outlineLevel="1"/>
    <row r="3399" hidden="1" outlineLevel="1"/>
    <row r="3400" hidden="1" outlineLevel="1"/>
    <row r="3401" hidden="1" outlineLevel="1"/>
    <row r="3402" hidden="1" outlineLevel="1"/>
    <row r="3403" hidden="1" outlineLevel="1"/>
    <row r="3404" hidden="1" outlineLevel="1"/>
    <row r="3405" hidden="1" outlineLevel="1"/>
    <row r="3406" hidden="1" outlineLevel="1"/>
    <row r="3407" hidden="1" outlineLevel="1"/>
    <row r="3408" hidden="1" outlineLevel="1"/>
    <row r="3409" hidden="1" outlineLevel="1"/>
    <row r="3410" hidden="1" outlineLevel="1"/>
    <row r="3411" hidden="1" outlineLevel="1"/>
    <row r="3412" hidden="1" outlineLevel="1"/>
    <row r="3413" hidden="1" outlineLevel="1"/>
    <row r="3414" hidden="1" outlineLevel="1"/>
    <row r="3415" hidden="1" outlineLevel="1"/>
    <row r="3416" hidden="1" outlineLevel="1"/>
    <row r="3417" hidden="1" outlineLevel="1"/>
    <row r="3418" hidden="1" outlineLevel="1"/>
    <row r="3419" hidden="1" outlineLevel="1"/>
    <row r="3420" hidden="1" outlineLevel="1"/>
    <row r="3421" hidden="1" outlineLevel="1"/>
    <row r="3422" hidden="1" outlineLevel="1"/>
    <row r="3423" hidden="1" outlineLevel="1"/>
    <row r="3424" hidden="1" outlineLevel="1"/>
    <row r="3425" hidden="1" outlineLevel="1"/>
    <row r="3426" hidden="1" outlineLevel="1"/>
    <row r="3427" hidden="1" outlineLevel="1"/>
    <row r="3428" hidden="1" outlineLevel="1"/>
    <row r="3429" hidden="1" outlineLevel="1"/>
    <row r="3430" hidden="1" outlineLevel="1"/>
    <row r="3431" hidden="1" outlineLevel="1"/>
    <row r="3432" hidden="1" outlineLevel="1"/>
    <row r="3433" hidden="1" outlineLevel="1"/>
    <row r="3434" hidden="1" outlineLevel="1"/>
    <row r="3435" hidden="1" outlineLevel="1"/>
    <row r="3436" hidden="1" outlineLevel="1"/>
    <row r="3437" hidden="1" outlineLevel="1"/>
    <row r="3438" hidden="1" outlineLevel="1"/>
    <row r="3439" hidden="1" outlineLevel="1"/>
    <row r="3440" hidden="1" outlineLevel="1"/>
    <row r="3441" hidden="1" outlineLevel="1"/>
    <row r="3442" hidden="1" outlineLevel="1"/>
    <row r="3443" hidden="1" outlineLevel="1"/>
    <row r="3444" hidden="1" outlineLevel="1"/>
    <row r="3445" hidden="1" outlineLevel="1"/>
    <row r="3446" hidden="1" outlineLevel="1"/>
    <row r="3447" hidden="1" outlineLevel="1"/>
    <row r="3448" hidden="1" outlineLevel="1"/>
    <row r="3449" hidden="1" outlineLevel="1"/>
    <row r="3450" hidden="1" outlineLevel="1"/>
    <row r="3451" hidden="1" outlineLevel="1"/>
    <row r="3452" hidden="1" outlineLevel="1"/>
    <row r="3453" hidden="1" outlineLevel="1"/>
    <row r="3454" hidden="1" outlineLevel="1"/>
    <row r="3455" hidden="1" outlineLevel="1"/>
    <row r="3456" hidden="1" outlineLevel="1"/>
    <row r="3457" hidden="1" outlineLevel="1"/>
    <row r="3458" hidden="1" outlineLevel="1"/>
    <row r="3459" hidden="1" outlineLevel="1"/>
    <row r="3460" hidden="1" outlineLevel="1"/>
    <row r="3461" hidden="1" outlineLevel="1"/>
    <row r="3462" hidden="1" outlineLevel="1"/>
    <row r="3463" hidden="1" outlineLevel="1"/>
    <row r="3464" hidden="1" outlineLevel="1"/>
    <row r="3465" hidden="1" outlineLevel="1"/>
    <row r="3466" hidden="1" outlineLevel="1"/>
    <row r="3467" hidden="1" outlineLevel="1"/>
    <row r="3468" hidden="1" outlineLevel="1"/>
    <row r="3469" hidden="1" outlineLevel="1"/>
    <row r="3470" hidden="1" outlineLevel="1"/>
    <row r="3471" hidden="1" outlineLevel="1"/>
    <row r="3472" hidden="1" outlineLevel="1"/>
    <row r="3473" hidden="1" outlineLevel="1"/>
    <row r="3474" hidden="1" outlineLevel="1"/>
    <row r="3475" hidden="1" outlineLevel="1"/>
    <row r="3476" hidden="1" outlineLevel="1"/>
    <row r="3477" hidden="1" outlineLevel="1"/>
    <row r="3478" hidden="1" outlineLevel="1"/>
    <row r="3479" hidden="1" outlineLevel="1"/>
    <row r="3480" hidden="1" outlineLevel="1"/>
    <row r="3481" hidden="1" outlineLevel="1"/>
    <row r="3482" hidden="1" outlineLevel="1"/>
    <row r="3483" hidden="1" outlineLevel="1"/>
    <row r="3484" hidden="1" outlineLevel="1"/>
    <row r="3485" hidden="1" outlineLevel="1"/>
    <row r="3486" hidden="1" outlineLevel="1"/>
    <row r="3487" hidden="1" outlineLevel="1"/>
    <row r="3488" hidden="1" outlineLevel="1"/>
    <row r="3489" hidden="1" outlineLevel="1"/>
    <row r="3490" hidden="1" outlineLevel="1"/>
    <row r="3491" hidden="1" outlineLevel="1"/>
    <row r="3492" hidden="1" outlineLevel="1"/>
    <row r="3493" hidden="1" outlineLevel="1"/>
    <row r="3494" hidden="1" outlineLevel="1"/>
    <row r="3495" hidden="1" outlineLevel="1"/>
    <row r="3496" hidden="1" outlineLevel="1"/>
    <row r="3497" hidden="1" outlineLevel="1"/>
    <row r="3498" hidden="1" outlineLevel="1"/>
    <row r="3499" hidden="1" outlineLevel="1"/>
    <row r="3500" hidden="1" outlineLevel="1"/>
    <row r="3501" hidden="1" outlineLevel="1"/>
    <row r="3502" hidden="1" outlineLevel="1"/>
    <row r="3503" hidden="1" outlineLevel="1"/>
    <row r="3504" hidden="1" outlineLevel="1"/>
    <row r="3505" hidden="1" outlineLevel="1"/>
    <row r="3506" hidden="1" outlineLevel="1"/>
    <row r="3507" hidden="1" outlineLevel="1"/>
    <row r="3508" hidden="1" outlineLevel="1"/>
    <row r="3509" hidden="1" outlineLevel="1"/>
    <row r="3510" hidden="1" outlineLevel="1"/>
    <row r="3511" hidden="1" outlineLevel="1"/>
    <row r="3512" hidden="1" outlineLevel="1"/>
    <row r="3513" hidden="1" outlineLevel="1"/>
    <row r="3514" hidden="1" outlineLevel="1"/>
    <row r="3515" hidden="1" outlineLevel="1"/>
    <row r="3516" hidden="1" outlineLevel="1"/>
    <row r="3517" hidden="1" outlineLevel="1"/>
    <row r="3518" hidden="1" outlineLevel="1"/>
    <row r="3519" hidden="1" outlineLevel="1"/>
    <row r="3520" hidden="1" outlineLevel="1"/>
    <row r="3521" hidden="1" outlineLevel="1"/>
    <row r="3522" hidden="1" outlineLevel="1"/>
    <row r="3523" hidden="1" outlineLevel="1"/>
    <row r="3524" hidden="1" outlineLevel="1"/>
    <row r="3525" hidden="1" outlineLevel="1"/>
    <row r="3526" hidden="1" outlineLevel="1"/>
    <row r="3527" hidden="1" outlineLevel="1"/>
    <row r="3528" hidden="1" outlineLevel="1"/>
    <row r="3529" hidden="1" outlineLevel="1"/>
    <row r="3530" hidden="1" outlineLevel="1"/>
    <row r="3531" hidden="1" outlineLevel="1"/>
    <row r="3532" hidden="1" outlineLevel="1"/>
    <row r="3533" hidden="1" outlineLevel="1"/>
    <row r="3534" hidden="1" outlineLevel="1"/>
    <row r="3535" hidden="1" outlineLevel="1"/>
    <row r="3536" hidden="1" outlineLevel="1"/>
    <row r="3537" hidden="1" outlineLevel="1"/>
    <row r="3538" hidden="1" outlineLevel="1"/>
    <row r="3539" hidden="1" outlineLevel="1"/>
    <row r="3540" hidden="1" outlineLevel="1"/>
    <row r="3541" hidden="1" outlineLevel="1"/>
    <row r="3542" hidden="1" outlineLevel="1"/>
    <row r="3543" hidden="1" outlineLevel="1"/>
    <row r="3544" hidden="1" outlineLevel="1"/>
    <row r="3545" hidden="1" outlineLevel="1"/>
    <row r="3546" hidden="1" outlineLevel="1"/>
    <row r="3547" hidden="1" outlineLevel="1"/>
    <row r="3548" hidden="1" outlineLevel="1"/>
    <row r="3549" hidden="1" outlineLevel="1"/>
    <row r="3550" hidden="1" outlineLevel="1"/>
    <row r="3551" hidden="1" outlineLevel="1"/>
    <row r="3552" hidden="1" outlineLevel="1"/>
    <row r="3553" hidden="1" outlineLevel="1"/>
    <row r="3554" hidden="1" outlineLevel="1"/>
    <row r="3555" hidden="1" outlineLevel="1"/>
    <row r="3556" hidden="1" outlineLevel="1"/>
    <row r="3557" hidden="1" outlineLevel="1"/>
    <row r="3558" hidden="1" outlineLevel="1"/>
    <row r="3559" hidden="1" outlineLevel="1"/>
    <row r="3560" hidden="1" outlineLevel="1"/>
    <row r="3561" hidden="1" outlineLevel="1"/>
    <row r="3562" hidden="1" outlineLevel="1"/>
    <row r="3563" hidden="1" outlineLevel="1"/>
    <row r="3564" hidden="1" outlineLevel="1"/>
    <row r="3565" hidden="1" outlineLevel="1"/>
    <row r="3566" hidden="1" outlineLevel="1"/>
    <row r="3567" hidden="1" outlineLevel="1"/>
    <row r="3568" hidden="1" outlineLevel="1"/>
    <row r="3569" hidden="1" outlineLevel="1"/>
    <row r="3570" hidden="1" outlineLevel="1"/>
    <row r="3571" hidden="1" outlineLevel="1"/>
    <row r="3572" hidden="1" outlineLevel="1"/>
    <row r="3573" hidden="1" outlineLevel="1"/>
    <row r="3574" hidden="1" outlineLevel="1"/>
    <row r="3575" hidden="1" outlineLevel="1"/>
    <row r="3576" hidden="1" outlineLevel="1"/>
    <row r="3577" hidden="1" outlineLevel="1"/>
    <row r="3578" hidden="1" outlineLevel="1"/>
    <row r="3579" hidden="1" outlineLevel="1"/>
    <row r="3580" hidden="1" outlineLevel="1"/>
    <row r="3581" hidden="1" outlineLevel="1"/>
    <row r="3582" hidden="1" outlineLevel="1"/>
    <row r="3583" hidden="1" outlineLevel="1"/>
    <row r="3584" hidden="1" outlineLevel="1"/>
    <row r="3585" hidden="1" outlineLevel="1"/>
    <row r="3586" hidden="1" outlineLevel="1"/>
    <row r="3587" hidden="1" outlineLevel="1"/>
    <row r="3588" hidden="1" outlineLevel="1"/>
    <row r="3589" hidden="1" outlineLevel="1"/>
    <row r="3590" hidden="1" outlineLevel="1"/>
    <row r="3591" hidden="1" outlineLevel="1"/>
    <row r="3592" hidden="1" outlineLevel="1"/>
    <row r="3593" hidden="1" outlineLevel="1"/>
    <row r="3594" hidden="1" outlineLevel="1"/>
    <row r="3595" hidden="1" outlineLevel="1"/>
    <row r="3596" hidden="1" outlineLevel="1"/>
    <row r="3597" hidden="1" outlineLevel="1"/>
    <row r="3598" hidden="1" outlineLevel="1"/>
    <row r="3599" hidden="1" outlineLevel="1"/>
    <row r="3600" hidden="1" outlineLevel="1"/>
    <row r="3601" hidden="1" outlineLevel="1"/>
    <row r="3602" hidden="1" outlineLevel="1"/>
    <row r="3603" hidden="1" outlineLevel="1"/>
    <row r="3604" hidden="1" outlineLevel="1"/>
    <row r="3605" hidden="1" outlineLevel="1"/>
    <row r="3606" hidden="1" outlineLevel="1"/>
    <row r="3607" hidden="1" outlineLevel="1"/>
    <row r="3608" hidden="1" outlineLevel="1"/>
    <row r="3609" hidden="1" outlineLevel="1"/>
    <row r="3610" hidden="1" outlineLevel="1"/>
    <row r="3611" hidden="1" outlineLevel="1"/>
    <row r="3612" hidden="1" outlineLevel="1"/>
    <row r="3613" hidden="1" outlineLevel="1"/>
    <row r="3614" hidden="1" outlineLevel="1"/>
    <row r="3615" hidden="1" outlineLevel="1"/>
    <row r="3616" hidden="1" outlineLevel="1"/>
    <row r="3617" hidden="1" outlineLevel="1"/>
    <row r="3618" hidden="1" outlineLevel="1"/>
    <row r="3619" hidden="1" outlineLevel="1"/>
    <row r="3620" hidden="1" outlineLevel="1"/>
    <row r="3621" hidden="1" outlineLevel="1"/>
    <row r="3622" hidden="1" outlineLevel="1"/>
    <row r="3623" hidden="1" outlineLevel="1"/>
    <row r="3624" hidden="1" outlineLevel="1"/>
    <row r="3625" hidden="1" outlineLevel="1"/>
    <row r="3626" hidden="1" outlineLevel="1"/>
    <row r="3627" hidden="1" outlineLevel="1"/>
    <row r="3628" hidden="1" outlineLevel="1"/>
    <row r="3629" hidden="1" outlineLevel="1"/>
    <row r="3630" hidden="1" outlineLevel="1"/>
    <row r="3631" hidden="1" outlineLevel="1"/>
    <row r="3632" hidden="1" outlineLevel="1"/>
    <row r="3633" hidden="1" outlineLevel="1"/>
    <row r="3634" hidden="1" outlineLevel="1"/>
    <row r="3635" hidden="1" outlineLevel="1"/>
    <row r="3636" hidden="1" outlineLevel="1"/>
    <row r="3637" hidden="1" outlineLevel="1"/>
    <row r="3638" hidden="1" outlineLevel="1"/>
    <row r="3639" hidden="1" outlineLevel="1"/>
    <row r="3640" hidden="1" outlineLevel="1"/>
    <row r="3641" hidden="1" outlineLevel="1"/>
    <row r="3642" hidden="1" outlineLevel="1"/>
    <row r="3643" hidden="1" outlineLevel="1"/>
    <row r="3644" hidden="1" outlineLevel="1"/>
    <row r="3645" hidden="1" outlineLevel="1"/>
    <row r="3646" hidden="1" outlineLevel="1"/>
    <row r="3647" hidden="1" outlineLevel="1"/>
    <row r="3648" hidden="1" outlineLevel="1"/>
    <row r="3649" hidden="1" outlineLevel="1"/>
    <row r="3650" hidden="1" outlineLevel="1"/>
    <row r="3651" hidden="1" outlineLevel="1"/>
    <row r="3652" hidden="1" outlineLevel="1"/>
    <row r="3653" hidden="1" outlineLevel="1"/>
    <row r="3654" hidden="1" outlineLevel="1"/>
    <row r="3655" hidden="1" outlineLevel="1"/>
    <row r="3656" hidden="1" outlineLevel="1"/>
    <row r="3657" hidden="1" outlineLevel="1"/>
    <row r="3658" hidden="1" outlineLevel="1"/>
    <row r="3659" hidden="1" outlineLevel="1"/>
    <row r="3660" hidden="1" outlineLevel="1"/>
    <row r="3661" hidden="1" outlineLevel="1"/>
    <row r="3662" hidden="1" outlineLevel="1"/>
    <row r="3663" hidden="1" outlineLevel="1"/>
    <row r="3664" hidden="1" outlineLevel="1"/>
    <row r="3665" hidden="1" outlineLevel="1"/>
    <row r="3666" hidden="1" outlineLevel="1"/>
    <row r="3667" hidden="1" outlineLevel="1"/>
    <row r="3668" hidden="1" outlineLevel="1"/>
    <row r="3669" hidden="1" outlineLevel="1"/>
    <row r="3670" hidden="1" outlineLevel="1"/>
    <row r="3671" hidden="1" outlineLevel="1"/>
    <row r="3672" hidden="1" outlineLevel="1"/>
    <row r="3673" hidden="1" outlineLevel="1"/>
    <row r="3674" hidden="1" outlineLevel="1"/>
    <row r="3675" hidden="1" outlineLevel="1"/>
    <row r="3676" hidden="1" outlineLevel="1"/>
    <row r="3677" hidden="1" outlineLevel="1"/>
    <row r="3678" hidden="1" outlineLevel="1"/>
    <row r="3679" hidden="1" outlineLevel="1"/>
    <row r="3680" hidden="1" outlineLevel="1"/>
    <row r="3681" hidden="1" outlineLevel="1"/>
    <row r="3682" hidden="1" outlineLevel="1"/>
    <row r="3683" hidden="1" outlineLevel="1"/>
    <row r="3684" hidden="1" outlineLevel="1"/>
    <row r="3685" hidden="1" outlineLevel="1"/>
    <row r="3686" hidden="1" outlineLevel="1"/>
    <row r="3687" hidden="1" outlineLevel="1"/>
    <row r="3688" hidden="1" outlineLevel="1"/>
    <row r="3689" hidden="1" outlineLevel="1"/>
    <row r="3690" hidden="1" outlineLevel="1"/>
    <row r="3691" hidden="1" outlineLevel="1"/>
    <row r="3692" hidden="1" outlineLevel="1"/>
    <row r="3693" hidden="1" outlineLevel="1"/>
    <row r="3694" hidden="1" outlineLevel="1"/>
    <row r="3695" hidden="1" outlineLevel="1"/>
    <row r="3696" hidden="1" outlineLevel="1"/>
    <row r="3697" hidden="1" outlineLevel="1"/>
    <row r="3698" hidden="1" outlineLevel="1"/>
    <row r="3699" hidden="1" outlineLevel="1"/>
    <row r="3700" hidden="1" outlineLevel="1"/>
    <row r="3701" hidden="1" outlineLevel="1"/>
    <row r="3702" hidden="1" outlineLevel="1"/>
    <row r="3703" hidden="1" outlineLevel="1"/>
    <row r="3704" hidden="1" outlineLevel="1"/>
    <row r="3705" hidden="1" outlineLevel="1"/>
    <row r="3706" hidden="1" outlineLevel="1"/>
    <row r="3707" hidden="1" outlineLevel="1"/>
    <row r="3708" hidden="1" outlineLevel="1"/>
    <row r="3709" hidden="1" outlineLevel="1"/>
    <row r="3710" hidden="1" outlineLevel="1"/>
    <row r="3711" hidden="1" outlineLevel="1"/>
    <row r="3712" hidden="1" outlineLevel="1"/>
    <row r="3713" hidden="1" outlineLevel="1"/>
    <row r="3714" hidden="1" outlineLevel="1"/>
    <row r="3715" hidden="1" outlineLevel="1"/>
    <row r="3716" hidden="1" outlineLevel="1"/>
    <row r="3717" hidden="1" outlineLevel="1"/>
    <row r="3718" hidden="1" outlineLevel="1"/>
    <row r="3719" hidden="1" outlineLevel="1"/>
    <row r="3720" hidden="1" outlineLevel="1"/>
    <row r="3721" hidden="1" outlineLevel="1"/>
    <row r="3722" hidden="1" outlineLevel="1"/>
    <row r="3723" hidden="1" outlineLevel="1"/>
    <row r="3724" hidden="1" outlineLevel="1"/>
    <row r="3725" hidden="1" outlineLevel="1"/>
    <row r="3726" hidden="1" outlineLevel="1"/>
    <row r="3727" hidden="1" outlineLevel="1"/>
    <row r="3728" hidden="1" outlineLevel="1"/>
    <row r="3729" hidden="1" outlineLevel="1"/>
    <row r="3730" hidden="1" outlineLevel="1"/>
    <row r="3731" hidden="1" outlineLevel="1"/>
    <row r="3732" hidden="1" outlineLevel="1"/>
    <row r="3733" hidden="1" outlineLevel="1"/>
    <row r="3734" hidden="1" outlineLevel="1"/>
    <row r="3735" hidden="1" outlineLevel="1"/>
    <row r="3736" hidden="1" outlineLevel="1"/>
    <row r="3737" hidden="1" outlineLevel="1"/>
    <row r="3738" hidden="1" outlineLevel="1"/>
    <row r="3739" hidden="1" outlineLevel="1"/>
    <row r="3740" hidden="1" outlineLevel="1"/>
    <row r="3741" hidden="1" outlineLevel="1"/>
    <row r="3742" hidden="1" outlineLevel="1"/>
    <row r="3743" hidden="1" outlineLevel="1"/>
    <row r="3744" hidden="1" outlineLevel="1"/>
    <row r="3745" hidden="1" outlineLevel="1"/>
    <row r="3746" hidden="1" outlineLevel="1"/>
    <row r="3747" hidden="1" outlineLevel="1"/>
    <row r="3748" hidden="1" outlineLevel="1"/>
    <row r="3749" hidden="1" outlineLevel="1"/>
    <row r="3750" hidden="1" outlineLevel="1"/>
    <row r="3751" hidden="1" outlineLevel="1"/>
    <row r="3752" hidden="1" outlineLevel="1"/>
    <row r="3753" hidden="1" outlineLevel="1"/>
    <row r="3754" hidden="1" outlineLevel="1"/>
    <row r="3755" hidden="1" outlineLevel="1"/>
    <row r="3756" hidden="1" outlineLevel="1"/>
    <row r="3757" hidden="1" outlineLevel="1"/>
    <row r="3758" hidden="1" outlineLevel="1"/>
    <row r="3759" hidden="1" outlineLevel="1"/>
    <row r="3760" hidden="1" outlineLevel="1"/>
    <row r="3761" hidden="1" outlineLevel="1"/>
    <row r="3762" hidden="1" outlineLevel="1"/>
    <row r="3763" hidden="1" outlineLevel="1"/>
    <row r="3764" hidden="1" outlineLevel="1"/>
    <row r="3765" hidden="1" outlineLevel="1"/>
    <row r="3766" hidden="1" outlineLevel="1"/>
    <row r="3767" hidden="1" outlineLevel="1"/>
    <row r="3768" hidden="1" outlineLevel="1"/>
    <row r="3769" hidden="1" outlineLevel="1"/>
    <row r="3770" hidden="1" outlineLevel="1"/>
    <row r="3771" hidden="1" outlineLevel="1"/>
    <row r="3772" hidden="1" outlineLevel="1"/>
    <row r="3773" hidden="1" outlineLevel="1"/>
    <row r="3774" hidden="1" outlineLevel="1"/>
    <row r="3775" hidden="1" outlineLevel="1"/>
    <row r="3776" hidden="1" outlineLevel="1"/>
    <row r="3777" hidden="1" outlineLevel="1"/>
    <row r="3778" hidden="1" outlineLevel="1"/>
    <row r="3779" hidden="1" outlineLevel="1"/>
    <row r="3780" hidden="1" outlineLevel="1"/>
    <row r="3781" hidden="1" outlineLevel="1"/>
    <row r="3782" hidden="1" outlineLevel="1"/>
    <row r="3783" hidden="1" outlineLevel="1"/>
    <row r="3784" hidden="1" outlineLevel="1"/>
    <row r="3785" hidden="1" outlineLevel="1"/>
    <row r="3786" hidden="1" outlineLevel="1"/>
    <row r="3787" hidden="1" outlineLevel="1"/>
    <row r="3788" hidden="1" outlineLevel="1"/>
    <row r="3789" hidden="1" outlineLevel="1"/>
    <row r="3790" hidden="1" outlineLevel="1"/>
    <row r="3791" hidden="1" outlineLevel="1"/>
    <row r="3792" hidden="1" outlineLevel="1"/>
    <row r="3793" hidden="1" outlineLevel="1"/>
    <row r="3794" hidden="1" outlineLevel="1"/>
    <row r="3795" hidden="1" outlineLevel="1"/>
    <row r="3796" hidden="1" outlineLevel="1"/>
    <row r="3797" hidden="1" outlineLevel="1"/>
    <row r="3798" hidden="1" outlineLevel="1"/>
    <row r="3799" hidden="1" outlineLevel="1"/>
    <row r="3800" hidden="1" outlineLevel="1"/>
    <row r="3801" hidden="1" outlineLevel="1"/>
    <row r="3802" hidden="1" outlineLevel="1"/>
    <row r="3803" hidden="1" outlineLevel="1"/>
    <row r="3804" hidden="1" outlineLevel="1"/>
    <row r="3805" hidden="1" outlineLevel="1"/>
    <row r="3806" hidden="1" outlineLevel="1"/>
    <row r="3807" hidden="1" outlineLevel="1"/>
    <row r="3808" hidden="1" outlineLevel="1"/>
    <row r="3809" hidden="1" outlineLevel="1"/>
    <row r="3810" hidden="1" outlineLevel="1"/>
    <row r="3811" hidden="1" outlineLevel="1"/>
    <row r="3812" hidden="1" outlineLevel="1"/>
    <row r="3813" hidden="1" outlineLevel="1"/>
    <row r="3814" hidden="1" outlineLevel="1"/>
    <row r="3815" hidden="1" outlineLevel="1"/>
    <row r="3816" hidden="1" outlineLevel="1"/>
    <row r="3817" hidden="1" outlineLevel="1"/>
    <row r="3818" hidden="1" outlineLevel="1"/>
    <row r="3819" hidden="1" outlineLevel="1"/>
    <row r="3820" hidden="1" outlineLevel="1"/>
    <row r="3821" hidden="1" outlineLevel="1"/>
    <row r="3822" hidden="1" outlineLevel="1"/>
    <row r="3823" hidden="1" outlineLevel="1"/>
    <row r="3824" hidden="1" outlineLevel="1"/>
    <row r="3825" hidden="1" outlineLevel="1"/>
    <row r="3826" hidden="1" outlineLevel="1"/>
    <row r="3827" hidden="1" outlineLevel="1"/>
    <row r="3828" hidden="1" outlineLevel="1"/>
    <row r="3829" hidden="1" outlineLevel="1"/>
    <row r="3830" hidden="1" outlineLevel="1"/>
    <row r="3831" hidden="1" outlineLevel="1"/>
    <row r="3832" hidden="1" outlineLevel="1"/>
    <row r="3833" hidden="1" outlineLevel="1"/>
    <row r="3834" hidden="1" outlineLevel="1"/>
    <row r="3835" hidden="1" outlineLevel="1"/>
    <row r="3836" hidden="1" outlineLevel="1"/>
    <row r="3837" hidden="1" outlineLevel="1"/>
    <row r="3838" hidden="1" outlineLevel="1"/>
    <row r="3839" hidden="1" outlineLevel="1"/>
    <row r="3840" hidden="1" outlineLevel="1"/>
    <row r="3841" hidden="1" outlineLevel="1"/>
    <row r="3842" hidden="1" outlineLevel="1"/>
    <row r="3843" hidden="1" outlineLevel="1"/>
    <row r="3844" hidden="1" outlineLevel="1"/>
    <row r="3845" hidden="1" outlineLevel="1"/>
    <row r="3846" hidden="1" outlineLevel="1"/>
    <row r="3847" hidden="1" outlineLevel="1"/>
    <row r="3848" hidden="1" outlineLevel="1"/>
    <row r="3849" hidden="1" outlineLevel="1"/>
    <row r="3850" hidden="1" outlineLevel="1"/>
    <row r="3851" hidden="1" outlineLevel="1"/>
    <row r="3852" hidden="1" outlineLevel="1"/>
    <row r="3853" hidden="1" outlineLevel="1"/>
    <row r="3854" hidden="1" outlineLevel="1"/>
    <row r="3855" hidden="1" outlineLevel="1"/>
    <row r="3856" hidden="1" outlineLevel="1"/>
    <row r="3857" hidden="1" outlineLevel="1"/>
    <row r="3858" hidden="1" outlineLevel="1"/>
    <row r="3859" hidden="1" outlineLevel="1"/>
    <row r="3860" hidden="1" outlineLevel="1"/>
    <row r="3861" hidden="1" outlineLevel="1"/>
    <row r="3862" hidden="1" outlineLevel="1"/>
    <row r="3863" hidden="1" outlineLevel="1"/>
    <row r="3864" hidden="1" outlineLevel="1"/>
    <row r="3865" hidden="1" outlineLevel="1"/>
    <row r="3866" hidden="1" outlineLevel="1"/>
    <row r="3867" hidden="1" outlineLevel="1"/>
    <row r="3868" hidden="1" outlineLevel="1"/>
    <row r="3869" hidden="1" outlineLevel="1"/>
    <row r="3870" hidden="1" outlineLevel="1"/>
    <row r="3871" hidden="1" outlineLevel="1"/>
    <row r="3872" hidden="1" outlineLevel="1"/>
    <row r="3873" hidden="1" outlineLevel="1"/>
    <row r="3874" hidden="1" outlineLevel="1"/>
    <row r="3875" hidden="1" outlineLevel="1"/>
    <row r="3876" hidden="1" outlineLevel="1"/>
    <row r="3877" hidden="1" outlineLevel="1"/>
    <row r="3878" hidden="1" outlineLevel="1"/>
    <row r="3879" hidden="1" outlineLevel="1"/>
    <row r="3880" hidden="1" outlineLevel="1"/>
    <row r="3881" hidden="1" outlineLevel="1"/>
    <row r="3882" hidden="1" outlineLevel="1"/>
    <row r="3883" hidden="1" outlineLevel="1"/>
    <row r="3884" hidden="1" outlineLevel="1"/>
    <row r="3885" hidden="1" outlineLevel="1"/>
    <row r="3886" hidden="1" outlineLevel="1"/>
    <row r="3887" hidden="1" outlineLevel="1"/>
    <row r="3888" hidden="1" outlineLevel="1"/>
    <row r="3889" hidden="1" outlineLevel="1"/>
    <row r="3890" hidden="1" outlineLevel="1"/>
    <row r="3891" hidden="1" outlineLevel="1"/>
    <row r="3892" hidden="1" outlineLevel="1"/>
    <row r="3893" hidden="1" outlineLevel="1"/>
    <row r="3894" hidden="1" outlineLevel="1"/>
    <row r="3895" hidden="1" outlineLevel="1"/>
    <row r="3896" hidden="1" outlineLevel="1"/>
    <row r="3897" hidden="1" outlineLevel="1"/>
    <row r="3898" hidden="1" outlineLevel="1"/>
    <row r="3899" hidden="1" outlineLevel="1"/>
    <row r="3900" hidden="1" outlineLevel="1"/>
    <row r="3901" hidden="1" outlineLevel="1"/>
    <row r="3902" hidden="1" outlineLevel="1"/>
    <row r="3903" hidden="1" outlineLevel="1"/>
    <row r="3904" hidden="1" outlineLevel="1"/>
    <row r="3905" hidden="1" outlineLevel="1"/>
    <row r="3906" hidden="1" outlineLevel="1"/>
    <row r="3907" hidden="1" outlineLevel="1"/>
    <row r="3908" hidden="1" outlineLevel="1"/>
    <row r="3909" hidden="1" outlineLevel="1"/>
    <row r="3910" hidden="1" outlineLevel="1"/>
    <row r="3911" hidden="1" outlineLevel="1"/>
    <row r="3912" hidden="1" outlineLevel="1"/>
    <row r="3913" hidden="1" outlineLevel="1"/>
    <row r="3914" hidden="1" outlineLevel="1"/>
    <row r="3915" hidden="1" outlineLevel="1"/>
    <row r="3916" hidden="1" outlineLevel="1"/>
    <row r="3917" hidden="1" outlineLevel="1"/>
    <row r="3918" hidden="1" outlineLevel="1"/>
    <row r="3919" hidden="1" outlineLevel="1"/>
    <row r="3920" hidden="1" outlineLevel="1"/>
    <row r="3921" hidden="1" outlineLevel="1"/>
    <row r="3922" hidden="1" outlineLevel="1"/>
    <row r="3923" hidden="1" outlineLevel="1"/>
    <row r="3924" hidden="1" outlineLevel="1"/>
    <row r="3925" hidden="1" outlineLevel="1"/>
    <row r="3926" hidden="1" outlineLevel="1"/>
    <row r="3927" hidden="1" outlineLevel="1"/>
    <row r="3928" hidden="1" outlineLevel="1"/>
    <row r="3929" hidden="1" outlineLevel="1"/>
    <row r="3930" hidden="1" outlineLevel="1"/>
    <row r="3931" hidden="1" outlineLevel="1"/>
    <row r="3932" hidden="1" outlineLevel="1"/>
    <row r="3933" hidden="1" outlineLevel="1"/>
    <row r="3934" hidden="1" outlineLevel="1"/>
    <row r="3935" hidden="1" outlineLevel="1"/>
    <row r="3936" hidden="1" outlineLevel="1"/>
    <row r="3937" hidden="1" outlineLevel="1"/>
    <row r="3938" hidden="1" outlineLevel="1"/>
    <row r="3939" hidden="1" outlineLevel="1"/>
    <row r="3940" hidden="1" outlineLevel="1"/>
    <row r="3941" hidden="1" outlineLevel="1"/>
    <row r="3942" hidden="1" outlineLevel="1"/>
    <row r="3943" hidden="1" outlineLevel="1"/>
    <row r="3944" hidden="1" outlineLevel="1"/>
    <row r="3945" hidden="1" outlineLevel="1"/>
    <row r="3946" hidden="1" outlineLevel="1"/>
    <row r="3947" hidden="1" outlineLevel="1"/>
    <row r="3948" hidden="1" outlineLevel="1"/>
    <row r="3949" hidden="1" outlineLevel="1"/>
    <row r="3950" hidden="1" outlineLevel="1"/>
    <row r="3951" hidden="1" outlineLevel="1"/>
    <row r="3952" hidden="1" outlineLevel="1"/>
    <row r="3953" hidden="1" outlineLevel="1"/>
    <row r="3954" hidden="1" outlineLevel="1"/>
    <row r="3955" hidden="1" outlineLevel="1"/>
    <row r="3956" hidden="1" outlineLevel="1"/>
    <row r="3957" hidden="1" outlineLevel="1"/>
    <row r="3958" hidden="1" outlineLevel="1"/>
    <row r="3959" hidden="1" outlineLevel="1"/>
    <row r="3960" hidden="1" outlineLevel="1"/>
    <row r="3961" hidden="1" outlineLevel="1"/>
    <row r="3962" hidden="1" outlineLevel="1"/>
    <row r="3963" hidden="1" outlineLevel="1"/>
    <row r="3964" hidden="1" outlineLevel="1"/>
    <row r="3965" hidden="1" outlineLevel="1"/>
    <row r="3966" hidden="1" outlineLevel="1"/>
    <row r="3967" hidden="1" outlineLevel="1"/>
    <row r="3968" hidden="1" outlineLevel="1"/>
    <row r="3969" hidden="1" outlineLevel="1"/>
    <row r="3970" hidden="1" outlineLevel="1"/>
    <row r="3971" hidden="1" outlineLevel="1"/>
    <row r="3972" hidden="1" outlineLevel="1"/>
    <row r="3973" hidden="1" outlineLevel="1"/>
    <row r="3974" hidden="1" outlineLevel="1"/>
    <row r="3975" hidden="1" outlineLevel="1"/>
    <row r="3976" hidden="1" outlineLevel="1"/>
    <row r="3977" hidden="1" outlineLevel="1"/>
    <row r="3978" hidden="1" outlineLevel="1"/>
    <row r="3979" hidden="1" outlineLevel="1"/>
    <row r="3980" hidden="1" outlineLevel="1"/>
    <row r="3981" hidden="1" outlineLevel="1"/>
    <row r="3982" hidden="1" outlineLevel="1"/>
    <row r="3983" hidden="1" outlineLevel="1"/>
    <row r="3984" hidden="1" outlineLevel="1"/>
    <row r="3985" hidden="1" outlineLevel="1"/>
    <row r="3986" hidden="1" outlineLevel="1"/>
    <row r="3987" hidden="1" outlineLevel="1"/>
    <row r="3988" hidden="1" outlineLevel="1"/>
    <row r="3989" hidden="1" outlineLevel="1"/>
    <row r="3990" hidden="1" outlineLevel="1"/>
    <row r="3991" hidden="1" outlineLevel="1"/>
    <row r="3992" hidden="1" outlineLevel="1"/>
    <row r="3993" hidden="1" outlineLevel="1"/>
    <row r="3994" hidden="1" outlineLevel="1"/>
    <row r="3995" hidden="1" outlineLevel="1"/>
    <row r="3996" hidden="1" outlineLevel="1"/>
    <row r="3997" hidden="1" outlineLevel="1"/>
    <row r="3998" hidden="1" outlineLevel="1"/>
    <row r="3999" hidden="1" outlineLevel="1"/>
    <row r="4000" hidden="1" outlineLevel="1"/>
    <row r="4001" hidden="1" outlineLevel="1"/>
    <row r="4002" hidden="1" outlineLevel="1"/>
    <row r="4003" hidden="1" outlineLevel="1"/>
    <row r="4004" hidden="1" outlineLevel="1"/>
    <row r="4005" hidden="1" outlineLevel="1"/>
    <row r="4006" hidden="1" outlineLevel="1"/>
    <row r="4007" hidden="1" outlineLevel="1"/>
    <row r="4008" hidden="1" outlineLevel="1"/>
    <row r="4009" hidden="1" outlineLevel="1"/>
    <row r="4010" hidden="1" outlineLevel="1"/>
    <row r="4011" hidden="1" outlineLevel="1"/>
    <row r="4012" hidden="1" outlineLevel="1"/>
    <row r="4013" hidden="1" outlineLevel="1"/>
    <row r="4014" hidden="1" outlineLevel="1"/>
    <row r="4015" hidden="1" outlineLevel="1"/>
    <row r="4016" hidden="1" outlineLevel="1"/>
    <row r="4017" hidden="1" outlineLevel="1"/>
    <row r="4018" hidden="1" outlineLevel="1"/>
    <row r="4019" hidden="1" outlineLevel="1"/>
    <row r="4020" hidden="1" outlineLevel="1"/>
    <row r="4021" hidden="1" outlineLevel="1"/>
    <row r="4022" hidden="1" outlineLevel="1"/>
    <row r="4023" hidden="1" outlineLevel="1"/>
    <row r="4024" hidden="1" outlineLevel="1"/>
    <row r="4025" hidden="1" outlineLevel="1"/>
    <row r="4026" hidden="1" outlineLevel="1"/>
    <row r="4027" hidden="1" outlineLevel="1"/>
    <row r="4028" hidden="1" outlineLevel="1"/>
    <row r="4029" hidden="1" outlineLevel="1"/>
    <row r="4030" hidden="1" outlineLevel="1"/>
    <row r="4031" hidden="1" outlineLevel="1"/>
    <row r="4032" hidden="1" outlineLevel="1"/>
    <row r="4033" hidden="1" outlineLevel="1"/>
    <row r="4034" hidden="1" outlineLevel="1"/>
    <row r="4035" hidden="1" outlineLevel="1"/>
    <row r="4036" hidden="1" outlineLevel="1"/>
    <row r="4037" hidden="1" outlineLevel="1"/>
    <row r="4038" hidden="1" outlineLevel="1"/>
    <row r="4039" hidden="1" outlineLevel="1"/>
    <row r="4040" hidden="1" outlineLevel="1"/>
    <row r="4041" hidden="1" outlineLevel="1"/>
    <row r="4042" hidden="1" outlineLevel="1"/>
    <row r="4043" hidden="1" outlineLevel="1"/>
    <row r="4044" hidden="1" outlineLevel="1"/>
    <row r="4045" hidden="1" outlineLevel="1"/>
    <row r="4046" hidden="1" outlineLevel="1"/>
    <row r="4047" hidden="1" outlineLevel="1"/>
    <row r="4048" hidden="1" outlineLevel="1"/>
    <row r="4049" hidden="1" outlineLevel="1"/>
    <row r="4050" hidden="1" outlineLevel="1"/>
    <row r="4051" hidden="1" outlineLevel="1"/>
    <row r="4052" hidden="1" outlineLevel="1"/>
    <row r="4053" hidden="1" outlineLevel="1"/>
    <row r="4054" hidden="1" outlineLevel="1"/>
    <row r="4055" hidden="1" outlineLevel="1"/>
    <row r="4056" hidden="1" outlineLevel="1"/>
    <row r="4057" hidden="1" outlineLevel="1"/>
    <row r="4058" hidden="1" outlineLevel="1"/>
    <row r="4059" hidden="1" outlineLevel="1"/>
    <row r="4060" hidden="1" outlineLevel="1"/>
    <row r="4061" hidden="1" outlineLevel="1"/>
    <row r="4062" hidden="1" outlineLevel="1"/>
    <row r="4063" hidden="1" outlineLevel="1"/>
    <row r="4064" hidden="1" outlineLevel="1"/>
    <row r="4065" hidden="1" outlineLevel="1"/>
    <row r="4066" hidden="1" outlineLevel="1"/>
    <row r="4067" hidden="1" outlineLevel="1"/>
    <row r="4068" hidden="1" outlineLevel="1"/>
    <row r="4069" hidden="1" outlineLevel="1"/>
    <row r="4070" hidden="1" outlineLevel="1"/>
    <row r="4071" hidden="1" outlineLevel="1"/>
    <row r="4072" hidden="1" outlineLevel="1"/>
    <row r="4073" hidden="1" outlineLevel="1"/>
    <row r="4074" hidden="1" outlineLevel="1"/>
    <row r="4075" hidden="1" outlineLevel="1"/>
    <row r="4076" hidden="1" outlineLevel="1"/>
    <row r="4077" hidden="1" outlineLevel="1"/>
    <row r="4078" hidden="1" outlineLevel="1"/>
    <row r="4079" hidden="1" outlineLevel="1"/>
    <row r="4080" hidden="1" outlineLevel="1"/>
    <row r="4081" hidden="1" outlineLevel="1"/>
    <row r="4082" hidden="1" outlineLevel="1"/>
    <row r="4083" hidden="1" outlineLevel="1"/>
    <row r="4084" hidden="1" outlineLevel="1"/>
    <row r="4085" hidden="1" outlineLevel="1"/>
    <row r="4086" hidden="1" outlineLevel="1"/>
    <row r="4087" hidden="1" outlineLevel="1"/>
    <row r="4088" hidden="1" outlineLevel="1"/>
    <row r="4089" hidden="1" outlineLevel="1"/>
    <row r="4090" hidden="1" outlineLevel="1"/>
    <row r="4091" hidden="1" outlineLevel="1"/>
    <row r="4092" hidden="1" outlineLevel="1"/>
    <row r="4093" hidden="1" outlineLevel="1"/>
    <row r="4094" hidden="1" outlineLevel="1"/>
    <row r="4095" hidden="1" outlineLevel="1"/>
    <row r="4096" hidden="1" outlineLevel="1"/>
    <row r="4097" hidden="1" outlineLevel="1"/>
    <row r="4098" hidden="1" outlineLevel="1"/>
    <row r="4099" hidden="1" outlineLevel="1"/>
    <row r="4100" hidden="1" outlineLevel="1"/>
    <row r="4101" hidden="1" outlineLevel="1"/>
    <row r="4102" hidden="1" outlineLevel="1"/>
    <row r="4103" hidden="1" outlineLevel="1"/>
    <row r="4104" hidden="1" outlineLevel="1"/>
    <row r="4105" hidden="1" outlineLevel="1"/>
    <row r="4106" hidden="1" outlineLevel="1"/>
    <row r="4107" hidden="1" outlineLevel="1"/>
    <row r="4108" hidden="1" outlineLevel="1"/>
    <row r="4109" hidden="1" outlineLevel="1"/>
    <row r="4110" hidden="1" outlineLevel="1"/>
    <row r="4111" hidden="1" outlineLevel="1"/>
    <row r="4112" hidden="1" outlineLevel="1"/>
    <row r="4113" hidden="1" outlineLevel="1"/>
    <row r="4114" hidden="1" outlineLevel="1"/>
    <row r="4115" hidden="1" outlineLevel="1"/>
    <row r="4116" hidden="1" outlineLevel="1"/>
    <row r="4117" hidden="1" outlineLevel="1"/>
    <row r="4118" hidden="1" outlineLevel="1"/>
    <row r="4119" hidden="1" outlineLevel="1"/>
    <row r="4120" hidden="1" outlineLevel="1"/>
    <row r="4121" hidden="1" outlineLevel="1"/>
    <row r="4122" hidden="1" outlineLevel="1"/>
    <row r="4123" hidden="1" outlineLevel="1"/>
    <row r="4124" hidden="1" outlineLevel="1"/>
    <row r="4125" hidden="1" outlineLevel="1"/>
    <row r="4126" hidden="1" outlineLevel="1"/>
    <row r="4127" hidden="1" outlineLevel="1"/>
    <row r="4128" hidden="1" outlineLevel="1"/>
    <row r="4129" hidden="1" outlineLevel="1"/>
    <row r="4130" hidden="1" outlineLevel="1"/>
    <row r="4131" hidden="1" outlineLevel="1"/>
    <row r="4132" hidden="1" outlineLevel="1"/>
    <row r="4133" hidden="1" outlineLevel="1"/>
    <row r="4134" hidden="1" outlineLevel="1"/>
    <row r="4135" hidden="1" outlineLevel="1"/>
    <row r="4136" hidden="1" outlineLevel="1"/>
    <row r="4137" hidden="1" outlineLevel="1"/>
    <row r="4138" hidden="1" outlineLevel="1"/>
    <row r="4139" hidden="1" outlineLevel="1"/>
    <row r="4140" hidden="1" outlineLevel="1"/>
    <row r="4141" hidden="1" outlineLevel="1"/>
    <row r="4142" hidden="1" outlineLevel="1"/>
    <row r="4143" hidden="1" outlineLevel="1"/>
    <row r="4144" hidden="1" outlineLevel="1"/>
    <row r="4145" hidden="1" outlineLevel="1"/>
    <row r="4146" hidden="1" outlineLevel="1"/>
    <row r="4147" hidden="1" outlineLevel="1"/>
    <row r="4148" hidden="1" outlineLevel="1"/>
    <row r="4149" hidden="1" outlineLevel="1"/>
    <row r="4150" hidden="1" outlineLevel="1"/>
    <row r="4151" hidden="1" outlineLevel="1"/>
    <row r="4152" hidden="1" outlineLevel="1"/>
    <row r="4153" hidden="1" outlineLevel="1"/>
    <row r="4154" hidden="1" outlineLevel="1"/>
    <row r="4155" hidden="1" outlineLevel="1"/>
    <row r="4156" hidden="1" outlineLevel="1"/>
    <row r="4157" hidden="1" outlineLevel="1"/>
    <row r="4158" hidden="1" outlineLevel="1"/>
    <row r="4159" hidden="1" outlineLevel="1"/>
    <row r="4160" hidden="1" outlineLevel="1"/>
    <row r="4161" hidden="1" outlineLevel="1"/>
    <row r="4162" hidden="1" outlineLevel="1"/>
    <row r="4163" hidden="1" outlineLevel="1"/>
    <row r="4164" hidden="1" outlineLevel="1"/>
    <row r="4165" hidden="1" outlineLevel="1"/>
    <row r="4166" hidden="1" outlineLevel="1"/>
    <row r="4167" hidden="1" outlineLevel="1"/>
    <row r="4168" hidden="1" outlineLevel="1"/>
    <row r="4169" hidden="1" outlineLevel="1"/>
    <row r="4170" hidden="1" outlineLevel="1"/>
    <row r="4171" hidden="1" outlineLevel="1"/>
    <row r="4172" hidden="1" outlineLevel="1"/>
    <row r="4173" hidden="1" outlineLevel="1"/>
    <row r="4174" hidden="1" outlineLevel="1"/>
    <row r="4175" hidden="1" outlineLevel="1"/>
    <row r="4176" hidden="1" outlineLevel="1"/>
    <row r="4177" hidden="1" outlineLevel="1"/>
    <row r="4178" hidden="1" outlineLevel="1"/>
    <row r="4179" hidden="1" outlineLevel="1"/>
    <row r="4180" hidden="1" outlineLevel="1"/>
    <row r="4181" hidden="1" outlineLevel="1"/>
    <row r="4182" hidden="1" outlineLevel="1"/>
    <row r="4183" hidden="1" outlineLevel="1"/>
    <row r="4184" hidden="1" outlineLevel="1"/>
    <row r="4185" hidden="1" outlineLevel="1"/>
    <row r="4186" hidden="1" outlineLevel="1"/>
    <row r="4187" hidden="1" outlineLevel="1"/>
    <row r="4188" hidden="1" outlineLevel="1"/>
    <row r="4189" hidden="1" outlineLevel="1"/>
    <row r="4190" hidden="1" outlineLevel="1"/>
    <row r="4191" hidden="1" outlineLevel="1"/>
    <row r="4192" hidden="1" outlineLevel="1"/>
    <row r="4193" hidden="1" outlineLevel="1"/>
    <row r="4194" hidden="1" outlineLevel="1"/>
    <row r="4195" hidden="1" outlineLevel="1"/>
    <row r="4196" hidden="1" outlineLevel="1"/>
    <row r="4197" hidden="1" outlineLevel="1"/>
    <row r="4198" hidden="1" outlineLevel="1"/>
    <row r="4199" hidden="1" outlineLevel="1"/>
    <row r="4200" hidden="1" outlineLevel="1"/>
    <row r="4201" hidden="1" outlineLevel="1"/>
    <row r="4202" hidden="1" outlineLevel="1"/>
    <row r="4203" hidden="1" outlineLevel="1"/>
    <row r="4204" hidden="1" outlineLevel="1"/>
    <row r="4205" hidden="1" outlineLevel="1"/>
    <row r="4206" hidden="1" outlineLevel="1"/>
    <row r="4207" hidden="1" outlineLevel="1"/>
    <row r="4208" hidden="1" outlineLevel="1"/>
    <row r="4209" hidden="1" outlineLevel="1"/>
    <row r="4210" hidden="1" outlineLevel="1"/>
    <row r="4211" hidden="1" outlineLevel="1"/>
    <row r="4212" hidden="1" outlineLevel="1"/>
    <row r="4213" hidden="1" outlineLevel="1"/>
    <row r="4214" hidden="1" outlineLevel="1"/>
    <row r="4215" hidden="1" outlineLevel="1"/>
    <row r="4216" hidden="1" outlineLevel="1"/>
    <row r="4217" hidden="1" outlineLevel="1"/>
    <row r="4218" hidden="1" outlineLevel="1"/>
    <row r="4219" hidden="1" outlineLevel="1"/>
    <row r="4220" hidden="1" outlineLevel="1"/>
    <row r="4221" hidden="1" outlineLevel="1"/>
    <row r="4222" hidden="1" outlineLevel="1"/>
    <row r="4223" hidden="1" outlineLevel="1"/>
    <row r="4224" hidden="1" outlineLevel="1"/>
    <row r="4225" hidden="1" outlineLevel="1"/>
    <row r="4226" hidden="1" outlineLevel="1"/>
    <row r="4227" hidden="1" outlineLevel="1"/>
    <row r="4228" hidden="1" outlineLevel="1"/>
    <row r="4229" hidden="1" outlineLevel="1"/>
    <row r="4230" hidden="1" outlineLevel="1"/>
    <row r="4231" hidden="1" outlineLevel="1"/>
    <row r="4232" hidden="1" outlineLevel="1"/>
    <row r="4233" hidden="1" outlineLevel="1"/>
    <row r="4234" hidden="1" outlineLevel="1"/>
    <row r="4235" hidden="1" outlineLevel="1"/>
    <row r="4236" hidden="1" outlineLevel="1"/>
    <row r="4237" hidden="1" outlineLevel="1"/>
    <row r="4238" hidden="1" outlineLevel="1"/>
    <row r="4239" hidden="1" outlineLevel="1"/>
    <row r="4240" hidden="1" outlineLevel="1"/>
    <row r="4241" hidden="1" outlineLevel="1"/>
    <row r="4242" hidden="1" outlineLevel="1"/>
    <row r="4243" hidden="1" outlineLevel="1"/>
    <row r="4244" hidden="1" outlineLevel="1"/>
    <row r="4245" hidden="1" outlineLevel="1"/>
    <row r="4246" hidden="1" outlineLevel="1"/>
    <row r="4247" hidden="1" outlineLevel="1"/>
    <row r="4248" hidden="1" outlineLevel="1"/>
    <row r="4249" hidden="1" outlineLevel="1"/>
    <row r="4250" hidden="1" outlineLevel="1"/>
    <row r="4251" hidden="1" outlineLevel="1"/>
    <row r="4252" hidden="1" outlineLevel="1"/>
    <row r="4253" hidden="1" outlineLevel="1"/>
    <row r="4254" hidden="1" outlineLevel="1"/>
    <row r="4255" hidden="1" outlineLevel="1"/>
    <row r="4256" hidden="1" outlineLevel="1"/>
    <row r="4257" hidden="1" outlineLevel="1"/>
    <row r="4258" hidden="1" outlineLevel="1"/>
    <row r="4259" hidden="1" outlineLevel="1"/>
    <row r="4260" hidden="1" outlineLevel="1"/>
    <row r="4261" hidden="1" outlineLevel="1"/>
    <row r="4262" hidden="1" outlineLevel="1"/>
    <row r="4263" hidden="1" outlineLevel="1"/>
    <row r="4264" hidden="1" outlineLevel="1"/>
    <row r="4265" hidden="1" outlineLevel="1"/>
    <row r="4266" hidden="1" outlineLevel="1"/>
    <row r="4267" hidden="1" outlineLevel="1"/>
    <row r="4268" hidden="1" outlineLevel="1"/>
    <row r="4269" hidden="1" outlineLevel="1"/>
    <row r="4270" hidden="1" outlineLevel="1"/>
    <row r="4271" hidden="1" outlineLevel="1"/>
    <row r="4272" hidden="1" outlineLevel="1"/>
    <row r="4273" hidden="1" outlineLevel="1"/>
    <row r="4274" hidden="1" outlineLevel="1"/>
    <row r="4275" hidden="1" outlineLevel="1"/>
    <row r="4276" hidden="1" outlineLevel="1"/>
    <row r="4277" hidden="1" outlineLevel="1"/>
    <row r="4278" hidden="1" outlineLevel="1"/>
    <row r="4279" hidden="1" outlineLevel="1"/>
    <row r="4280" hidden="1" outlineLevel="1"/>
    <row r="4281" hidden="1" outlineLevel="1"/>
    <row r="4282" hidden="1" outlineLevel="1"/>
    <row r="4283" hidden="1" outlineLevel="1"/>
    <row r="4284" hidden="1" outlineLevel="1"/>
    <row r="4285" hidden="1" outlineLevel="1"/>
    <row r="4286" hidden="1" outlineLevel="1"/>
    <row r="4287" hidden="1" outlineLevel="1"/>
    <row r="4288" hidden="1" outlineLevel="1"/>
    <row r="4289" hidden="1" outlineLevel="1"/>
    <row r="4290" hidden="1" outlineLevel="1"/>
    <row r="4291" hidden="1" outlineLevel="1"/>
    <row r="4292" hidden="1" outlineLevel="1"/>
    <row r="4293" hidden="1" outlineLevel="1"/>
    <row r="4294" hidden="1" outlineLevel="1"/>
    <row r="4295" hidden="1" outlineLevel="1"/>
    <row r="4296" hidden="1" outlineLevel="1"/>
    <row r="4297" hidden="1" outlineLevel="1"/>
    <row r="4298" hidden="1" outlineLevel="1"/>
    <row r="4299" hidden="1" outlineLevel="1"/>
    <row r="4300" hidden="1" outlineLevel="1"/>
    <row r="4301" hidden="1" outlineLevel="1"/>
    <row r="4302" hidden="1" outlineLevel="1"/>
    <row r="4303" hidden="1" outlineLevel="1"/>
    <row r="4304" hidden="1" outlineLevel="1"/>
    <row r="4305" hidden="1" outlineLevel="1"/>
    <row r="4306" hidden="1" outlineLevel="1"/>
    <row r="4307" hidden="1" outlineLevel="1"/>
    <row r="4308" hidden="1" outlineLevel="1"/>
    <row r="4309" hidden="1" outlineLevel="1"/>
    <row r="4310" hidden="1" outlineLevel="1"/>
    <row r="4311" hidden="1" outlineLevel="1"/>
    <row r="4312" hidden="1" outlineLevel="1"/>
    <row r="4313" hidden="1" outlineLevel="1"/>
    <row r="4314" hidden="1" outlineLevel="1"/>
    <row r="4315" hidden="1" outlineLevel="1"/>
    <row r="4316" hidden="1" outlineLevel="1"/>
    <row r="4317" hidden="1" outlineLevel="1"/>
    <row r="4318" hidden="1" outlineLevel="1"/>
    <row r="4319" hidden="1" outlineLevel="1"/>
    <row r="4320" hidden="1" outlineLevel="1"/>
    <row r="4321" hidden="1" outlineLevel="1"/>
    <row r="4322" hidden="1" outlineLevel="1"/>
    <row r="4323" hidden="1" outlineLevel="1"/>
    <row r="4324" hidden="1" outlineLevel="1"/>
    <row r="4325" hidden="1" outlineLevel="1"/>
    <row r="4326" hidden="1" outlineLevel="1"/>
    <row r="4327" hidden="1" outlineLevel="1"/>
    <row r="4328" hidden="1" outlineLevel="1"/>
    <row r="4329" hidden="1" outlineLevel="1"/>
    <row r="4330" hidden="1" outlineLevel="1"/>
    <row r="4331" hidden="1" outlineLevel="1"/>
    <row r="4332" hidden="1" outlineLevel="1"/>
    <row r="4333" hidden="1" outlineLevel="1"/>
    <row r="4334" hidden="1" outlineLevel="1"/>
    <row r="4335" hidden="1" outlineLevel="1"/>
    <row r="4336" hidden="1" outlineLevel="1"/>
    <row r="4337" hidden="1" outlineLevel="1"/>
    <row r="4338" hidden="1" outlineLevel="1"/>
    <row r="4339" hidden="1" outlineLevel="1"/>
    <row r="4340" hidden="1" outlineLevel="1"/>
    <row r="4341" hidden="1" outlineLevel="1"/>
    <row r="4342" hidden="1" outlineLevel="1"/>
    <row r="4343" hidden="1" outlineLevel="1"/>
    <row r="4344" hidden="1" outlineLevel="1"/>
    <row r="4345" hidden="1" outlineLevel="1"/>
    <row r="4346" hidden="1" outlineLevel="1"/>
    <row r="4347" hidden="1" outlineLevel="1"/>
    <row r="4348" hidden="1" outlineLevel="1"/>
    <row r="4349" hidden="1" outlineLevel="1"/>
    <row r="4350" hidden="1" outlineLevel="1"/>
    <row r="4351" hidden="1" outlineLevel="1"/>
    <row r="4352" hidden="1" outlineLevel="1"/>
    <row r="4353" hidden="1" outlineLevel="1"/>
    <row r="4354" hidden="1" outlineLevel="1"/>
    <row r="4355" hidden="1" outlineLevel="1"/>
    <row r="4356" hidden="1" outlineLevel="1"/>
    <row r="4357" hidden="1" outlineLevel="1"/>
    <row r="4358" hidden="1" outlineLevel="1"/>
    <row r="4359" hidden="1" outlineLevel="1"/>
    <row r="4360" hidden="1" outlineLevel="1"/>
    <row r="4361" hidden="1" outlineLevel="1"/>
    <row r="4362" hidden="1" outlineLevel="1"/>
    <row r="4363" hidden="1" outlineLevel="1"/>
    <row r="4364" hidden="1" outlineLevel="1"/>
    <row r="4365" hidden="1" outlineLevel="1"/>
    <row r="4366" hidden="1" outlineLevel="1"/>
    <row r="4367" hidden="1" outlineLevel="1"/>
    <row r="4368" hidden="1" outlineLevel="1"/>
    <row r="4369" hidden="1" outlineLevel="1"/>
    <row r="4370" hidden="1" outlineLevel="1"/>
    <row r="4371" hidden="1" outlineLevel="1"/>
    <row r="4372" hidden="1" outlineLevel="1"/>
    <row r="4373" hidden="1" outlineLevel="1"/>
    <row r="4374" hidden="1" outlineLevel="1"/>
    <row r="4375" hidden="1" outlineLevel="1"/>
    <row r="4376" hidden="1" outlineLevel="1"/>
    <row r="4377" hidden="1" outlineLevel="1"/>
    <row r="4378" hidden="1" outlineLevel="1"/>
    <row r="4379" hidden="1" outlineLevel="1"/>
    <row r="4380" hidden="1" outlineLevel="1"/>
    <row r="4381" hidden="1" outlineLevel="1"/>
    <row r="4382" hidden="1" outlineLevel="1"/>
    <row r="4383" hidden="1" outlineLevel="1"/>
    <row r="4384" hidden="1" outlineLevel="1"/>
    <row r="4385" hidden="1" outlineLevel="1"/>
    <row r="4386" hidden="1" outlineLevel="1"/>
    <row r="4387" hidden="1" outlineLevel="1"/>
    <row r="4388" hidden="1" outlineLevel="1"/>
    <row r="4389" hidden="1" outlineLevel="1"/>
    <row r="4390" hidden="1" outlineLevel="1"/>
    <row r="4391" hidden="1" outlineLevel="1"/>
    <row r="4392" hidden="1" outlineLevel="1"/>
    <row r="4393" hidden="1" outlineLevel="1"/>
    <row r="4394" hidden="1" outlineLevel="1"/>
    <row r="4395" hidden="1" outlineLevel="1"/>
    <row r="4396" hidden="1" outlineLevel="1"/>
    <row r="4397" hidden="1" outlineLevel="1"/>
    <row r="4398" hidden="1" outlineLevel="1"/>
    <row r="4399" hidden="1" outlineLevel="1"/>
    <row r="4400" hidden="1" outlineLevel="1"/>
    <row r="4401" hidden="1" outlineLevel="1"/>
    <row r="4402" hidden="1" outlineLevel="1"/>
    <row r="4403" hidden="1" outlineLevel="1"/>
    <row r="4404" hidden="1" outlineLevel="1"/>
    <row r="4405" hidden="1" outlineLevel="1"/>
    <row r="4406" hidden="1" outlineLevel="1"/>
    <row r="4407" hidden="1" outlineLevel="1"/>
    <row r="4408" hidden="1" outlineLevel="1"/>
    <row r="4409" hidden="1" outlineLevel="1"/>
    <row r="4410" hidden="1" outlineLevel="1"/>
    <row r="4411" hidden="1" outlineLevel="1"/>
    <row r="4412" hidden="1" outlineLevel="1"/>
    <row r="4413" hidden="1" outlineLevel="1"/>
    <row r="4414" hidden="1" outlineLevel="1"/>
    <row r="4415" hidden="1" outlineLevel="1"/>
    <row r="4416" hidden="1" outlineLevel="1"/>
    <row r="4417" hidden="1" outlineLevel="1"/>
    <row r="4418" hidden="1" outlineLevel="1"/>
    <row r="4419" hidden="1" outlineLevel="1"/>
    <row r="4420" hidden="1" outlineLevel="1"/>
    <row r="4421" hidden="1" outlineLevel="1"/>
    <row r="4422" hidden="1" outlineLevel="1"/>
    <row r="4423" hidden="1" outlineLevel="1"/>
    <row r="4424" hidden="1" outlineLevel="1"/>
    <row r="4425" hidden="1" outlineLevel="1"/>
    <row r="4426" hidden="1" outlineLevel="1"/>
    <row r="4427" hidden="1" outlineLevel="1"/>
    <row r="4428" hidden="1" outlineLevel="1"/>
    <row r="4429" hidden="1" outlineLevel="1"/>
    <row r="4430" hidden="1" outlineLevel="1"/>
    <row r="4431" hidden="1" outlineLevel="1"/>
    <row r="4432" hidden="1" outlineLevel="1"/>
    <row r="4433" hidden="1" outlineLevel="1"/>
    <row r="4434" hidden="1" outlineLevel="1"/>
    <row r="4435" hidden="1" outlineLevel="1"/>
    <row r="4436" hidden="1" outlineLevel="1"/>
    <row r="4437" hidden="1" outlineLevel="1"/>
    <row r="4438" hidden="1" outlineLevel="1"/>
    <row r="4439" hidden="1" outlineLevel="1"/>
    <row r="4440" hidden="1" outlineLevel="1"/>
    <row r="4441" hidden="1" outlineLevel="1"/>
    <row r="4442" hidden="1" outlineLevel="1"/>
    <row r="4443" hidden="1" outlineLevel="1"/>
    <row r="4444" hidden="1" outlineLevel="1"/>
    <row r="4445" hidden="1" outlineLevel="1"/>
    <row r="4446" hidden="1" outlineLevel="1"/>
    <row r="4447" hidden="1" outlineLevel="1"/>
    <row r="4448" hidden="1" outlineLevel="1"/>
    <row r="4449" hidden="1" outlineLevel="1"/>
    <row r="4450" hidden="1" outlineLevel="1"/>
    <row r="4451" hidden="1" outlineLevel="1"/>
    <row r="4452" hidden="1" outlineLevel="1"/>
    <row r="4453" hidden="1" outlineLevel="1"/>
    <row r="4454" hidden="1" outlineLevel="1"/>
    <row r="4455" hidden="1" outlineLevel="1"/>
    <row r="4456" hidden="1" outlineLevel="1"/>
    <row r="4457" hidden="1" outlineLevel="1"/>
    <row r="4458" hidden="1" outlineLevel="1"/>
    <row r="4459" hidden="1" outlineLevel="1"/>
    <row r="4460" hidden="1" outlineLevel="1"/>
    <row r="4461" hidden="1" outlineLevel="1"/>
    <row r="4462" hidden="1" outlineLevel="1"/>
    <row r="4463" hidden="1" outlineLevel="1"/>
    <row r="4464" hidden="1" outlineLevel="1"/>
    <row r="4465" hidden="1" outlineLevel="1"/>
    <row r="4466" hidden="1" outlineLevel="1"/>
    <row r="4467" hidden="1" outlineLevel="1"/>
    <row r="4468" hidden="1" outlineLevel="1"/>
    <row r="4469" hidden="1" outlineLevel="1"/>
    <row r="4470" hidden="1" outlineLevel="1"/>
    <row r="4471" hidden="1" outlineLevel="1"/>
    <row r="4472" hidden="1" outlineLevel="1"/>
    <row r="4473" hidden="1" outlineLevel="1"/>
    <row r="4474" hidden="1" outlineLevel="1"/>
    <row r="4475" hidden="1" outlineLevel="1"/>
    <row r="4476" hidden="1" outlineLevel="1"/>
    <row r="4477" hidden="1" outlineLevel="1"/>
    <row r="4478" hidden="1" outlineLevel="1"/>
    <row r="4479" hidden="1" outlineLevel="1"/>
    <row r="4480" hidden="1" outlineLevel="1"/>
    <row r="4481" hidden="1" outlineLevel="1"/>
    <row r="4482" hidden="1" outlineLevel="1"/>
    <row r="4483" hidden="1" outlineLevel="1"/>
    <row r="4484" hidden="1" outlineLevel="1"/>
    <row r="4485" hidden="1" outlineLevel="1"/>
    <row r="4486" hidden="1" outlineLevel="1"/>
    <row r="4487" hidden="1" outlineLevel="1"/>
    <row r="4488" hidden="1" outlineLevel="1"/>
    <row r="4489" hidden="1" outlineLevel="1"/>
    <row r="4490" hidden="1" outlineLevel="1"/>
    <row r="4491" hidden="1" outlineLevel="1"/>
    <row r="4492" hidden="1" outlineLevel="1"/>
    <row r="4493" hidden="1" outlineLevel="1"/>
    <row r="4494" hidden="1" outlineLevel="1"/>
    <row r="4495" hidden="1" outlineLevel="1"/>
    <row r="4496" hidden="1" outlineLevel="1"/>
    <row r="4497" hidden="1" outlineLevel="1"/>
    <row r="4498" hidden="1" outlineLevel="1"/>
    <row r="4499" hidden="1" outlineLevel="1"/>
    <row r="4500" hidden="1" outlineLevel="1"/>
    <row r="4501" hidden="1" outlineLevel="1"/>
    <row r="4502" hidden="1" outlineLevel="1"/>
    <row r="4503" hidden="1" outlineLevel="1"/>
    <row r="4504" hidden="1" outlineLevel="1"/>
    <row r="4505" hidden="1" outlineLevel="1"/>
    <row r="4506" hidden="1" outlineLevel="1"/>
    <row r="4507" hidden="1" outlineLevel="1"/>
    <row r="4508" hidden="1" outlineLevel="1"/>
    <row r="4509" hidden="1" outlineLevel="1"/>
    <row r="4510" hidden="1" outlineLevel="1"/>
    <row r="4511" hidden="1" outlineLevel="1"/>
    <row r="4512" hidden="1" outlineLevel="1"/>
    <row r="4513" hidden="1" outlineLevel="1"/>
    <row r="4514" hidden="1" outlineLevel="1"/>
    <row r="4515" hidden="1" outlineLevel="1"/>
    <row r="4516" hidden="1" outlineLevel="1"/>
    <row r="4517" hidden="1" outlineLevel="1"/>
    <row r="4518" hidden="1" outlineLevel="1"/>
    <row r="4519" hidden="1" outlineLevel="1"/>
    <row r="4520" hidden="1" outlineLevel="1"/>
    <row r="4521" hidden="1" outlineLevel="1"/>
    <row r="4522" hidden="1" outlineLevel="1"/>
    <row r="4523" hidden="1" outlineLevel="1"/>
    <row r="4524" hidden="1" outlineLevel="1"/>
    <row r="4525" hidden="1" outlineLevel="1"/>
    <row r="4526" hidden="1" outlineLevel="1"/>
    <row r="4527" hidden="1" outlineLevel="1"/>
    <row r="4528" hidden="1" outlineLevel="1"/>
    <row r="4529" hidden="1" outlineLevel="1"/>
    <row r="4530" hidden="1" outlineLevel="1"/>
    <row r="4531" hidden="1" outlineLevel="1"/>
    <row r="4532" hidden="1" outlineLevel="1"/>
    <row r="4533" hidden="1" outlineLevel="1"/>
    <row r="4534" hidden="1" outlineLevel="1"/>
    <row r="4535" hidden="1" outlineLevel="1"/>
    <row r="4536" hidden="1" outlineLevel="1"/>
    <row r="4537" hidden="1" outlineLevel="1"/>
    <row r="4538" hidden="1" outlineLevel="1"/>
    <row r="4539" hidden="1" outlineLevel="1"/>
    <row r="4540" hidden="1" outlineLevel="1"/>
    <row r="4541" hidden="1" outlineLevel="1"/>
    <row r="4542" hidden="1" outlineLevel="1"/>
    <row r="4543" hidden="1" outlineLevel="1"/>
    <row r="4544" hidden="1" outlineLevel="1"/>
    <row r="4545" hidden="1" outlineLevel="1"/>
    <row r="4546" hidden="1" outlineLevel="1"/>
    <row r="4547" hidden="1" outlineLevel="1"/>
    <row r="4548" hidden="1" outlineLevel="1"/>
    <row r="4549" hidden="1" outlineLevel="1"/>
    <row r="4550" hidden="1" outlineLevel="1"/>
    <row r="4551" hidden="1" outlineLevel="1"/>
    <row r="4552" hidden="1" outlineLevel="1"/>
    <row r="4553" hidden="1" outlineLevel="1"/>
    <row r="4554" hidden="1" outlineLevel="1"/>
    <row r="4555" hidden="1" outlineLevel="1"/>
    <row r="4556" hidden="1" outlineLevel="1"/>
    <row r="4557" hidden="1" outlineLevel="1"/>
    <row r="4558" hidden="1" outlineLevel="1"/>
    <row r="4559" hidden="1" outlineLevel="1"/>
    <row r="4560" hidden="1" outlineLevel="1"/>
    <row r="4561" hidden="1" outlineLevel="1"/>
    <row r="4562" hidden="1" outlineLevel="1"/>
    <row r="4563" hidden="1" outlineLevel="1"/>
    <row r="4564" hidden="1" outlineLevel="1"/>
    <row r="4565" hidden="1" outlineLevel="1"/>
    <row r="4566" hidden="1" outlineLevel="1"/>
    <row r="4567" hidden="1" outlineLevel="1"/>
    <row r="4568" hidden="1" outlineLevel="1"/>
    <row r="4569" hidden="1" outlineLevel="1"/>
    <row r="4570" hidden="1" outlineLevel="1"/>
    <row r="4571" hidden="1" outlineLevel="1"/>
    <row r="4572" hidden="1" outlineLevel="1"/>
    <row r="4573" hidden="1" outlineLevel="1"/>
    <row r="4574" hidden="1" outlineLevel="1"/>
    <row r="4575" hidden="1" outlineLevel="1"/>
    <row r="4576" hidden="1" outlineLevel="1"/>
    <row r="4577" hidden="1" outlineLevel="1"/>
    <row r="4578" hidden="1" outlineLevel="1"/>
    <row r="4579" hidden="1" outlineLevel="1"/>
    <row r="4580" hidden="1" outlineLevel="1"/>
    <row r="4581" hidden="1" outlineLevel="1"/>
    <row r="4582" hidden="1" outlineLevel="1"/>
    <row r="4583" hidden="1" outlineLevel="1"/>
    <row r="4584" hidden="1" outlineLevel="1"/>
    <row r="4585" hidden="1" outlineLevel="1"/>
    <row r="4586" hidden="1" outlineLevel="1"/>
    <row r="4587" hidden="1" outlineLevel="1"/>
    <row r="4588" hidden="1" outlineLevel="1"/>
    <row r="4589" hidden="1" outlineLevel="1"/>
    <row r="4590" hidden="1" outlineLevel="1"/>
    <row r="4591" hidden="1" outlineLevel="1"/>
    <row r="4592" hidden="1" outlineLevel="1"/>
    <row r="4593" hidden="1" outlineLevel="1"/>
    <row r="4594" hidden="1" outlineLevel="1"/>
    <row r="4595" hidden="1" outlineLevel="1"/>
    <row r="4596" hidden="1" outlineLevel="1"/>
    <row r="4597" hidden="1" outlineLevel="1"/>
    <row r="4598" hidden="1" outlineLevel="1"/>
    <row r="4599" hidden="1" outlineLevel="1"/>
    <row r="4600" hidden="1" outlineLevel="1"/>
    <row r="4601" hidden="1" outlineLevel="1"/>
    <row r="4602" hidden="1" outlineLevel="1"/>
    <row r="4603" hidden="1" outlineLevel="1"/>
    <row r="4604" hidden="1" outlineLevel="1"/>
    <row r="4605" hidden="1" outlineLevel="1"/>
    <row r="4606" hidden="1" outlineLevel="1"/>
    <row r="4607" hidden="1" outlineLevel="1"/>
    <row r="4608" hidden="1" outlineLevel="1"/>
    <row r="4609" hidden="1" outlineLevel="1"/>
    <row r="4610" hidden="1" outlineLevel="1"/>
    <row r="4611" hidden="1" outlineLevel="1"/>
    <row r="4612" hidden="1" outlineLevel="1"/>
    <row r="4613" hidden="1" outlineLevel="1"/>
    <row r="4614" hidden="1" outlineLevel="1"/>
    <row r="4615" hidden="1" outlineLevel="1"/>
    <row r="4616" hidden="1" outlineLevel="1"/>
    <row r="4617" hidden="1" outlineLevel="1"/>
    <row r="4618" hidden="1" outlineLevel="1"/>
    <row r="4619" hidden="1" outlineLevel="1"/>
    <row r="4620" hidden="1" outlineLevel="1"/>
    <row r="4621" hidden="1" outlineLevel="1"/>
    <row r="4622" hidden="1" outlineLevel="1"/>
    <row r="4623" hidden="1" outlineLevel="1"/>
    <row r="4624" hidden="1" outlineLevel="1"/>
    <row r="4625" hidden="1" outlineLevel="1"/>
    <row r="4626" hidden="1" outlineLevel="1"/>
    <row r="4627" hidden="1" outlineLevel="1"/>
    <row r="4628" hidden="1" outlineLevel="1"/>
    <row r="4629" hidden="1" outlineLevel="1"/>
    <row r="4630" hidden="1" outlineLevel="1"/>
    <row r="4631" hidden="1" outlineLevel="1"/>
    <row r="4632" hidden="1" outlineLevel="1"/>
    <row r="4633" hidden="1" outlineLevel="1"/>
    <row r="4634" hidden="1" outlineLevel="1"/>
    <row r="4635" hidden="1" outlineLevel="1"/>
    <row r="4636" hidden="1" outlineLevel="1"/>
    <row r="4637" hidden="1" outlineLevel="1"/>
    <row r="4638" hidden="1" outlineLevel="1"/>
    <row r="4639" hidden="1" outlineLevel="1"/>
    <row r="4640" hidden="1" outlineLevel="1"/>
    <row r="4641" hidden="1" outlineLevel="1"/>
    <row r="4642" hidden="1" outlineLevel="1"/>
    <row r="4643" hidden="1" outlineLevel="1"/>
    <row r="4644" hidden="1" outlineLevel="1"/>
    <row r="4645" hidden="1" outlineLevel="1"/>
    <row r="4646" hidden="1" outlineLevel="1"/>
    <row r="4647" hidden="1" outlineLevel="1"/>
    <row r="4648" hidden="1" outlineLevel="1"/>
    <row r="4649" hidden="1" outlineLevel="1"/>
    <row r="4650" hidden="1" outlineLevel="1"/>
    <row r="4651" hidden="1" outlineLevel="1"/>
    <row r="4652" hidden="1" outlineLevel="1"/>
    <row r="4653" hidden="1" outlineLevel="1"/>
    <row r="4654" hidden="1" outlineLevel="1"/>
    <row r="4655" hidden="1" outlineLevel="1"/>
    <row r="4656" hidden="1" outlineLevel="1"/>
    <row r="4657" hidden="1" outlineLevel="1"/>
    <row r="4658" hidden="1" outlineLevel="1"/>
    <row r="4659" hidden="1" outlineLevel="1"/>
    <row r="4660" hidden="1" outlineLevel="1"/>
    <row r="4661" hidden="1" outlineLevel="1"/>
    <row r="4662" hidden="1" outlineLevel="1"/>
    <row r="4663" hidden="1" outlineLevel="1"/>
    <row r="4664" hidden="1" outlineLevel="1"/>
    <row r="4665" hidden="1" outlineLevel="1"/>
    <row r="4666" hidden="1" outlineLevel="1"/>
    <row r="4667" hidden="1" outlineLevel="1"/>
    <row r="4668" hidden="1" outlineLevel="1"/>
    <row r="4669" hidden="1" outlineLevel="1"/>
    <row r="4670" hidden="1" outlineLevel="1"/>
    <row r="4671" hidden="1" outlineLevel="1"/>
    <row r="4672" hidden="1" outlineLevel="1"/>
    <row r="4673" hidden="1" outlineLevel="1"/>
    <row r="4674" hidden="1" outlineLevel="1"/>
    <row r="4675" hidden="1" outlineLevel="1"/>
    <row r="4676" hidden="1" outlineLevel="1"/>
    <row r="4677" hidden="1" outlineLevel="1"/>
    <row r="4678" hidden="1" outlineLevel="1"/>
    <row r="4679" hidden="1" outlineLevel="1"/>
    <row r="4680" hidden="1" outlineLevel="1"/>
    <row r="4681" hidden="1" outlineLevel="1"/>
    <row r="4682" hidden="1" outlineLevel="1"/>
    <row r="4683" hidden="1" outlineLevel="1"/>
    <row r="4684" hidden="1" outlineLevel="1"/>
    <row r="4685" hidden="1" outlineLevel="1"/>
    <row r="4686" hidden="1" outlineLevel="1"/>
    <row r="4687" hidden="1" outlineLevel="1"/>
    <row r="4688" hidden="1" outlineLevel="1"/>
    <row r="4689" hidden="1" outlineLevel="1"/>
    <row r="4690" hidden="1" outlineLevel="1"/>
    <row r="4691" hidden="1" outlineLevel="1"/>
    <row r="4692" hidden="1" outlineLevel="1"/>
    <row r="4693" hidden="1" outlineLevel="1"/>
    <row r="4694" hidden="1" outlineLevel="1"/>
    <row r="4695" hidden="1" outlineLevel="1"/>
    <row r="4696" hidden="1" outlineLevel="1"/>
    <row r="4697" hidden="1" outlineLevel="1"/>
    <row r="4698" hidden="1" outlineLevel="1"/>
    <row r="4699" hidden="1" outlineLevel="1"/>
    <row r="4700" hidden="1" outlineLevel="1"/>
    <row r="4701" hidden="1" outlineLevel="1"/>
    <row r="4702" hidden="1" outlineLevel="1"/>
    <row r="4703" hidden="1" outlineLevel="1"/>
    <row r="4704" hidden="1" outlineLevel="1"/>
    <row r="4705" hidden="1" outlineLevel="1"/>
    <row r="4706" hidden="1" outlineLevel="1"/>
    <row r="4707" hidden="1" outlineLevel="1"/>
    <row r="4708" hidden="1" outlineLevel="1"/>
    <row r="4709" hidden="1" outlineLevel="1"/>
    <row r="4710" hidden="1" outlineLevel="1"/>
    <row r="4711" hidden="1" outlineLevel="1"/>
    <row r="4712" hidden="1" outlineLevel="1"/>
    <row r="4713" hidden="1" outlineLevel="1"/>
    <row r="4714" hidden="1" outlineLevel="1"/>
    <row r="4715" hidden="1" outlineLevel="1"/>
    <row r="4716" hidden="1" outlineLevel="1"/>
    <row r="4717" hidden="1" outlineLevel="1"/>
    <row r="4718" hidden="1" outlineLevel="1"/>
    <row r="4719" hidden="1" outlineLevel="1"/>
    <row r="4720" hidden="1" outlineLevel="1"/>
    <row r="4721" hidden="1" outlineLevel="1"/>
    <row r="4722" hidden="1" outlineLevel="1"/>
    <row r="4723" hidden="1" outlineLevel="1"/>
    <row r="4724" hidden="1" outlineLevel="1"/>
    <row r="4725" hidden="1" outlineLevel="1"/>
    <row r="4726" hidden="1" outlineLevel="1"/>
    <row r="4727" hidden="1" outlineLevel="1"/>
    <row r="4728" hidden="1" outlineLevel="1"/>
    <row r="4729" hidden="1" outlineLevel="1"/>
    <row r="4730" hidden="1" outlineLevel="1"/>
    <row r="4731" hidden="1" outlineLevel="1"/>
    <row r="4732" hidden="1" outlineLevel="1"/>
    <row r="4733" hidden="1" outlineLevel="1"/>
    <row r="4734" hidden="1" outlineLevel="1"/>
    <row r="4735" hidden="1" outlineLevel="1"/>
    <row r="4736" hidden="1" outlineLevel="1"/>
    <row r="4737" hidden="1" outlineLevel="1"/>
    <row r="4738" hidden="1" outlineLevel="1"/>
    <row r="4739" hidden="1" outlineLevel="1"/>
    <row r="4740" hidden="1" outlineLevel="1"/>
    <row r="4741" hidden="1" outlineLevel="1"/>
    <row r="4742" hidden="1" outlineLevel="1"/>
    <row r="4743" hidden="1" outlineLevel="1"/>
    <row r="4744" hidden="1" outlineLevel="1"/>
    <row r="4745" hidden="1" outlineLevel="1"/>
    <row r="4746" hidden="1" outlineLevel="1"/>
    <row r="4747" hidden="1" outlineLevel="1"/>
    <row r="4748" hidden="1" outlineLevel="1"/>
    <row r="4749" hidden="1" outlineLevel="1"/>
    <row r="4750" hidden="1" outlineLevel="1"/>
    <row r="4751" hidden="1" outlineLevel="1"/>
    <row r="4752" hidden="1" outlineLevel="1"/>
    <row r="4753" hidden="1" outlineLevel="1"/>
    <row r="4754" hidden="1" outlineLevel="1"/>
    <row r="4755" hidden="1" outlineLevel="1"/>
    <row r="4756" hidden="1" outlineLevel="1"/>
    <row r="4757" hidden="1" outlineLevel="1"/>
    <row r="4758" hidden="1" outlineLevel="1"/>
    <row r="4759" hidden="1" outlineLevel="1"/>
    <row r="4760" hidden="1" outlineLevel="1"/>
    <row r="4761" hidden="1" outlineLevel="1"/>
    <row r="4762" hidden="1" outlineLevel="1"/>
    <row r="4763" hidden="1" outlineLevel="1"/>
    <row r="4764" hidden="1" outlineLevel="1"/>
    <row r="4765" hidden="1" outlineLevel="1"/>
    <row r="4766" hidden="1" outlineLevel="1"/>
    <row r="4767" hidden="1" outlineLevel="1"/>
    <row r="4768" hidden="1" outlineLevel="1"/>
    <row r="4769" hidden="1" outlineLevel="1"/>
    <row r="4770" hidden="1" outlineLevel="1"/>
    <row r="4771" hidden="1" outlineLevel="1"/>
    <row r="4772" hidden="1" outlineLevel="1"/>
    <row r="4773" hidden="1" outlineLevel="1"/>
    <row r="4774" hidden="1" outlineLevel="1"/>
    <row r="4775" hidden="1" outlineLevel="1"/>
    <row r="4776" hidden="1" outlineLevel="1"/>
    <row r="4777" hidden="1" outlineLevel="1"/>
    <row r="4778" hidden="1" outlineLevel="1"/>
    <row r="4779" hidden="1" outlineLevel="1"/>
    <row r="4780" hidden="1" outlineLevel="1"/>
    <row r="4781" hidden="1" outlineLevel="1"/>
    <row r="4782" hidden="1" outlineLevel="1"/>
    <row r="4783" hidden="1" outlineLevel="1"/>
    <row r="4784" hidden="1" outlineLevel="1"/>
    <row r="4785" hidden="1" outlineLevel="1"/>
    <row r="4786" hidden="1" outlineLevel="1"/>
    <row r="4787" hidden="1" outlineLevel="1"/>
    <row r="4788" hidden="1" outlineLevel="1"/>
    <row r="4789" hidden="1" outlineLevel="1"/>
    <row r="4790" hidden="1" outlineLevel="1"/>
    <row r="4791" hidden="1" outlineLevel="1"/>
    <row r="4792" hidden="1" outlineLevel="1"/>
    <row r="4793" hidden="1" outlineLevel="1"/>
    <row r="4794" hidden="1" outlineLevel="1"/>
    <row r="4795" hidden="1" outlineLevel="1"/>
    <row r="4796" hidden="1" outlineLevel="1"/>
    <row r="4797" hidden="1" outlineLevel="1"/>
    <row r="4798" hidden="1" outlineLevel="1"/>
    <row r="4799" hidden="1" outlineLevel="1"/>
    <row r="4800" hidden="1" outlineLevel="1"/>
    <row r="4801" hidden="1" outlineLevel="1"/>
    <row r="4802" hidden="1" outlineLevel="1"/>
    <row r="4803" hidden="1" outlineLevel="1"/>
    <row r="4804" hidden="1" outlineLevel="1"/>
    <row r="4805" hidden="1" outlineLevel="1"/>
    <row r="4806" hidden="1" outlineLevel="1"/>
    <row r="4807" hidden="1" outlineLevel="1"/>
    <row r="4808" hidden="1" outlineLevel="1"/>
    <row r="4809" hidden="1" outlineLevel="1"/>
    <row r="4810" hidden="1" outlineLevel="1"/>
    <row r="4811" hidden="1" outlineLevel="1"/>
    <row r="4812" hidden="1" outlineLevel="1"/>
    <row r="4813" hidden="1" outlineLevel="1"/>
    <row r="4814" hidden="1" outlineLevel="1"/>
    <row r="4815" hidden="1" outlineLevel="1"/>
    <row r="4816" hidden="1" outlineLevel="1"/>
    <row r="4817" hidden="1" outlineLevel="1"/>
    <row r="4818" hidden="1" outlineLevel="1"/>
    <row r="4819" hidden="1" outlineLevel="1"/>
    <row r="4820" hidden="1" outlineLevel="1"/>
    <row r="4821" hidden="1" outlineLevel="1"/>
    <row r="4822" hidden="1" outlineLevel="1"/>
    <row r="4823" hidden="1" outlineLevel="1"/>
    <row r="4824" hidden="1" outlineLevel="1"/>
    <row r="4825" hidden="1" outlineLevel="1"/>
    <row r="4826" hidden="1" outlineLevel="1"/>
    <row r="4827" hidden="1" outlineLevel="1"/>
    <row r="4828" hidden="1" outlineLevel="1"/>
    <row r="4829" hidden="1" outlineLevel="1"/>
    <row r="4830" hidden="1" outlineLevel="1"/>
    <row r="4831" hidden="1" outlineLevel="1"/>
    <row r="4832" hidden="1" outlineLevel="1"/>
    <row r="4833" hidden="1" outlineLevel="1"/>
    <row r="4834" hidden="1" outlineLevel="1"/>
    <row r="4835" hidden="1" outlineLevel="1"/>
    <row r="4836" hidden="1" outlineLevel="1"/>
    <row r="4837" hidden="1" outlineLevel="1"/>
    <row r="4838" hidden="1" outlineLevel="1"/>
    <row r="4839" hidden="1" outlineLevel="1"/>
    <row r="4840" hidden="1" outlineLevel="1"/>
    <row r="4841" hidden="1" outlineLevel="1"/>
    <row r="4842" hidden="1" outlineLevel="1"/>
    <row r="4843" hidden="1" outlineLevel="1"/>
    <row r="4844" hidden="1" outlineLevel="1"/>
    <row r="4845" hidden="1" outlineLevel="1"/>
    <row r="4846" hidden="1" outlineLevel="1"/>
    <row r="4847" hidden="1" outlineLevel="1"/>
    <row r="4848" hidden="1" outlineLevel="1"/>
    <row r="4849" hidden="1" outlineLevel="1"/>
    <row r="4850" hidden="1" outlineLevel="1"/>
    <row r="4851" hidden="1" outlineLevel="1"/>
    <row r="4852" hidden="1" outlineLevel="1"/>
    <row r="4853" hidden="1" outlineLevel="1"/>
    <row r="4854" hidden="1" outlineLevel="1"/>
    <row r="4855" hidden="1" outlineLevel="1"/>
    <row r="4856" hidden="1" outlineLevel="1"/>
    <row r="4857" hidden="1" outlineLevel="1"/>
    <row r="4858" hidden="1" outlineLevel="1"/>
    <row r="4859" hidden="1" outlineLevel="1"/>
    <row r="4860" hidden="1" outlineLevel="1"/>
    <row r="4861" hidden="1" outlineLevel="1"/>
    <row r="4862" hidden="1" outlineLevel="1"/>
    <row r="4863" hidden="1" outlineLevel="1"/>
    <row r="4864" hidden="1" outlineLevel="1"/>
    <row r="4865" hidden="1" outlineLevel="1"/>
    <row r="4866" hidden="1" outlineLevel="1"/>
    <row r="4867" hidden="1" outlineLevel="1"/>
    <row r="4868" hidden="1" outlineLevel="1"/>
    <row r="4869" hidden="1" outlineLevel="1"/>
    <row r="4870" hidden="1" outlineLevel="1"/>
    <row r="4871" hidden="1" outlineLevel="1"/>
    <row r="4872" hidden="1" outlineLevel="1"/>
    <row r="4873" hidden="1" outlineLevel="1"/>
    <row r="4874" hidden="1" outlineLevel="1"/>
    <row r="4875" hidden="1" outlineLevel="1"/>
    <row r="4876" hidden="1" outlineLevel="1"/>
    <row r="4877" hidden="1" outlineLevel="1"/>
    <row r="4878" hidden="1" outlineLevel="1"/>
    <row r="4879" hidden="1" outlineLevel="1"/>
    <row r="4880" hidden="1" outlineLevel="1"/>
    <row r="4881" hidden="1" outlineLevel="1"/>
    <row r="4882" hidden="1" outlineLevel="1"/>
    <row r="4883" hidden="1" outlineLevel="1"/>
    <row r="4884" hidden="1" outlineLevel="1"/>
    <row r="4885" hidden="1" outlineLevel="1"/>
    <row r="4886" hidden="1" outlineLevel="1"/>
    <row r="4887" hidden="1" outlineLevel="1"/>
    <row r="4888" hidden="1" outlineLevel="1"/>
    <row r="4889" hidden="1" outlineLevel="1"/>
    <row r="4890" hidden="1" outlineLevel="1"/>
    <row r="4891" hidden="1" outlineLevel="1"/>
    <row r="4892" hidden="1" outlineLevel="1"/>
    <row r="4893" hidden="1" outlineLevel="1"/>
    <row r="4894" hidden="1" outlineLevel="1"/>
    <row r="4895" hidden="1" outlineLevel="1"/>
    <row r="4896" hidden="1" outlineLevel="1"/>
    <row r="4897" hidden="1" outlineLevel="1"/>
    <row r="4898" hidden="1" outlineLevel="1"/>
    <row r="4899" hidden="1" outlineLevel="1"/>
    <row r="4900" hidden="1" outlineLevel="1"/>
    <row r="4901" hidden="1" outlineLevel="1"/>
    <row r="4902" hidden="1" outlineLevel="1"/>
    <row r="4903" hidden="1" outlineLevel="1"/>
    <row r="4904" hidden="1" outlineLevel="1"/>
    <row r="4905" hidden="1" outlineLevel="1"/>
    <row r="4906" hidden="1" outlineLevel="1"/>
    <row r="4907" hidden="1" outlineLevel="1"/>
    <row r="4908" hidden="1" outlineLevel="1"/>
    <row r="4909" hidden="1" outlineLevel="1"/>
    <row r="4910" hidden="1" outlineLevel="1"/>
    <row r="4911" hidden="1" outlineLevel="1"/>
    <row r="4912" hidden="1" outlineLevel="1"/>
    <row r="4913" hidden="1" outlineLevel="1"/>
    <row r="4914" hidden="1" outlineLevel="1"/>
    <row r="4915" hidden="1" outlineLevel="1"/>
    <row r="4916" hidden="1" outlineLevel="1"/>
    <row r="4917" hidden="1" outlineLevel="1"/>
    <row r="4918" hidden="1" outlineLevel="1"/>
    <row r="4919" hidden="1" outlineLevel="1"/>
    <row r="4920" hidden="1" outlineLevel="1"/>
    <row r="4921" hidden="1" outlineLevel="1"/>
    <row r="4922" hidden="1" outlineLevel="1"/>
    <row r="4923" hidden="1" outlineLevel="1"/>
    <row r="4924" hidden="1" outlineLevel="1"/>
    <row r="4925" hidden="1" outlineLevel="1"/>
    <row r="4926" hidden="1" outlineLevel="1"/>
    <row r="4927" hidden="1" outlineLevel="1"/>
    <row r="4928" hidden="1" outlineLevel="1"/>
    <row r="4929" hidden="1" outlineLevel="1"/>
    <row r="4930" hidden="1" outlineLevel="1"/>
    <row r="4931" hidden="1" outlineLevel="1"/>
    <row r="4932" hidden="1" outlineLevel="1"/>
    <row r="4933" hidden="1" outlineLevel="1"/>
    <row r="4934" hidden="1" outlineLevel="1"/>
    <row r="4935" hidden="1" outlineLevel="1"/>
    <row r="4936" hidden="1" outlineLevel="1"/>
    <row r="4937" hidden="1" outlineLevel="1"/>
    <row r="4938" hidden="1" outlineLevel="1"/>
    <row r="4939" hidden="1" outlineLevel="1"/>
    <row r="4940" hidden="1" outlineLevel="1"/>
    <row r="4941" hidden="1" outlineLevel="1"/>
    <row r="4942" hidden="1" outlineLevel="1"/>
    <row r="4943" hidden="1" outlineLevel="1"/>
    <row r="4944" hidden="1" outlineLevel="1"/>
    <row r="4945" hidden="1" outlineLevel="1"/>
    <row r="4946" hidden="1" outlineLevel="1"/>
    <row r="4947" hidden="1" outlineLevel="1"/>
    <row r="4948" hidden="1" outlineLevel="1"/>
    <row r="4949" hidden="1" outlineLevel="1"/>
    <row r="4950" hidden="1" outlineLevel="1"/>
    <row r="4951" hidden="1" outlineLevel="1"/>
    <row r="4952" hidden="1" outlineLevel="1"/>
    <row r="4953" hidden="1" outlineLevel="1"/>
    <row r="4954" hidden="1" outlineLevel="1"/>
    <row r="4955" hidden="1" outlineLevel="1"/>
    <row r="4956" hidden="1" outlineLevel="1"/>
    <row r="4957" hidden="1" outlineLevel="1"/>
    <row r="4958" hidden="1" outlineLevel="1"/>
    <row r="4959" hidden="1" outlineLevel="1"/>
    <row r="4960" hidden="1" outlineLevel="1"/>
    <row r="4961" hidden="1" outlineLevel="1"/>
    <row r="4962" hidden="1" outlineLevel="1"/>
    <row r="4963" hidden="1" outlineLevel="1"/>
    <row r="4964" hidden="1" outlineLevel="1"/>
    <row r="4965" hidden="1" outlineLevel="1"/>
    <row r="4966" hidden="1" outlineLevel="1"/>
    <row r="4967" hidden="1" outlineLevel="1"/>
    <row r="4968" hidden="1" outlineLevel="1"/>
    <row r="4969" hidden="1" outlineLevel="1"/>
    <row r="4970" hidden="1" outlineLevel="1"/>
    <row r="4971" hidden="1" outlineLevel="1"/>
    <row r="4972" hidden="1" outlineLevel="1"/>
    <row r="4973" hidden="1" outlineLevel="1"/>
    <row r="4974" hidden="1" outlineLevel="1"/>
    <row r="4975" hidden="1" outlineLevel="1"/>
    <row r="4976" hidden="1" outlineLevel="1"/>
    <row r="4977" hidden="1" outlineLevel="1"/>
    <row r="4978" hidden="1" outlineLevel="1"/>
    <row r="4979" hidden="1" outlineLevel="1"/>
    <row r="4980" hidden="1" outlineLevel="1"/>
    <row r="4981" hidden="1" outlineLevel="1"/>
    <row r="4982" hidden="1" outlineLevel="1"/>
    <row r="4983" hidden="1" outlineLevel="1"/>
    <row r="4984" hidden="1" outlineLevel="1"/>
    <row r="4985" hidden="1" outlineLevel="1"/>
    <row r="4986" hidden="1" outlineLevel="1"/>
    <row r="4987" hidden="1" outlineLevel="1"/>
    <row r="4988" hidden="1" outlineLevel="1"/>
    <row r="4989" hidden="1" outlineLevel="1"/>
    <row r="4990" hidden="1" outlineLevel="1"/>
    <row r="4991" hidden="1" outlineLevel="1"/>
    <row r="4992" hidden="1" outlineLevel="1"/>
    <row r="4993" hidden="1" outlineLevel="1"/>
    <row r="4994" hidden="1" outlineLevel="1"/>
    <row r="4995" hidden="1" outlineLevel="1"/>
    <row r="4996" hidden="1" outlineLevel="1"/>
    <row r="4997" hidden="1" outlineLevel="1"/>
    <row r="4998" hidden="1" outlineLevel="1"/>
    <row r="4999" hidden="1" outlineLevel="1"/>
    <row r="5000" hidden="1" outlineLevel="1"/>
    <row r="5001" hidden="1" outlineLevel="1"/>
    <row r="5002" hidden="1" outlineLevel="1"/>
    <row r="5003" hidden="1" outlineLevel="1"/>
    <row r="5004" hidden="1" outlineLevel="1"/>
    <row r="5005" hidden="1" outlineLevel="1"/>
    <row r="5006" hidden="1" outlineLevel="1"/>
    <row r="5007" hidden="1" outlineLevel="1"/>
    <row r="5008" hidden="1" outlineLevel="1"/>
    <row r="5009" hidden="1" outlineLevel="1"/>
    <row r="5010" hidden="1" outlineLevel="1"/>
    <row r="5011" hidden="1" outlineLevel="1"/>
    <row r="5012" hidden="1" outlineLevel="1"/>
    <row r="5013" hidden="1" outlineLevel="1"/>
    <row r="5014" hidden="1" outlineLevel="1"/>
    <row r="5015" hidden="1" outlineLevel="1"/>
    <row r="5016" hidden="1" outlineLevel="1"/>
    <row r="5017" hidden="1" outlineLevel="1"/>
    <row r="5018" hidden="1" outlineLevel="1"/>
    <row r="5019" hidden="1" outlineLevel="1"/>
    <row r="5020" hidden="1" outlineLevel="1"/>
    <row r="5021" hidden="1" outlineLevel="1"/>
    <row r="5022" hidden="1" outlineLevel="1"/>
    <row r="5023" hidden="1" outlineLevel="1"/>
    <row r="5024" hidden="1" outlineLevel="1"/>
    <row r="5025" hidden="1" outlineLevel="1"/>
    <row r="5026" hidden="1" outlineLevel="1"/>
    <row r="5027" hidden="1" outlineLevel="1"/>
    <row r="5028" hidden="1" outlineLevel="1"/>
    <row r="5029" hidden="1" outlineLevel="1"/>
    <row r="5030" hidden="1" outlineLevel="1"/>
    <row r="5031" hidden="1" outlineLevel="1"/>
    <row r="5032" hidden="1" outlineLevel="1"/>
    <row r="5033" hidden="1" outlineLevel="1"/>
    <row r="5034" hidden="1" outlineLevel="1"/>
    <row r="5035" hidden="1" outlineLevel="1"/>
    <row r="5036" hidden="1" outlineLevel="1"/>
    <row r="5037" hidden="1" outlineLevel="1"/>
    <row r="5038" hidden="1" outlineLevel="1"/>
    <row r="5039" hidden="1" outlineLevel="1"/>
    <row r="5040" hidden="1" outlineLevel="1"/>
    <row r="5041" hidden="1" outlineLevel="1"/>
    <row r="5042" hidden="1" outlineLevel="1"/>
    <row r="5043" hidden="1" outlineLevel="1"/>
    <row r="5044" hidden="1" outlineLevel="1"/>
    <row r="5045" hidden="1" outlineLevel="1"/>
    <row r="5046" hidden="1" outlineLevel="1"/>
    <row r="5047" hidden="1" outlineLevel="1"/>
    <row r="5048" hidden="1" outlineLevel="1"/>
    <row r="5049" hidden="1" outlineLevel="1"/>
    <row r="5050" hidden="1" outlineLevel="1"/>
    <row r="5051" hidden="1" outlineLevel="1"/>
    <row r="5052" hidden="1" outlineLevel="1"/>
    <row r="5053" hidden="1" outlineLevel="1"/>
    <row r="5054" hidden="1" outlineLevel="1"/>
    <row r="5055" hidden="1" outlineLevel="1"/>
    <row r="5056" hidden="1" outlineLevel="1"/>
    <row r="5057" hidden="1" outlineLevel="1"/>
    <row r="5058" hidden="1" outlineLevel="1"/>
    <row r="5059" hidden="1" outlineLevel="1"/>
    <row r="5060" hidden="1" outlineLevel="1"/>
    <row r="5061" hidden="1" outlineLevel="1"/>
    <row r="5062" hidden="1" outlineLevel="1"/>
    <row r="5063" hidden="1" outlineLevel="1"/>
    <row r="5064" hidden="1" outlineLevel="1"/>
    <row r="5065" hidden="1" outlineLevel="1"/>
    <row r="5066" hidden="1" outlineLevel="1"/>
    <row r="5067" hidden="1" outlineLevel="1"/>
    <row r="5068" hidden="1" outlineLevel="1"/>
    <row r="5069" hidden="1" outlineLevel="1"/>
    <row r="5070" hidden="1" outlineLevel="1"/>
    <row r="5071" hidden="1" outlineLevel="1"/>
    <row r="5072" hidden="1" outlineLevel="1"/>
    <row r="5073" hidden="1" outlineLevel="1"/>
    <row r="5074" hidden="1" outlineLevel="1"/>
    <row r="5075" hidden="1" outlineLevel="1"/>
    <row r="5076" hidden="1" outlineLevel="1"/>
    <row r="5077" hidden="1" outlineLevel="1"/>
    <row r="5078" hidden="1" outlineLevel="1"/>
    <row r="5079" hidden="1" outlineLevel="1"/>
    <row r="5080" hidden="1" outlineLevel="1"/>
    <row r="5081" hidden="1" outlineLevel="1"/>
    <row r="5082" hidden="1" outlineLevel="1"/>
    <row r="5083" hidden="1" outlineLevel="1"/>
    <row r="5084" hidden="1" outlineLevel="1"/>
    <row r="5085" hidden="1" outlineLevel="1"/>
    <row r="5086" hidden="1" outlineLevel="1"/>
    <row r="5087" hidden="1" outlineLevel="1"/>
    <row r="5088" hidden="1" outlineLevel="1"/>
    <row r="5089" hidden="1" outlineLevel="1"/>
    <row r="5090" hidden="1" outlineLevel="1"/>
    <row r="5091" hidden="1" outlineLevel="1"/>
    <row r="5092" hidden="1" outlineLevel="1"/>
    <row r="5093" hidden="1" outlineLevel="1"/>
    <row r="5094" hidden="1" outlineLevel="1"/>
    <row r="5095" hidden="1" outlineLevel="1"/>
    <row r="5096" hidden="1" outlineLevel="1"/>
    <row r="5097" hidden="1" outlineLevel="1"/>
    <row r="5098" hidden="1" outlineLevel="1"/>
    <row r="5099" hidden="1" outlineLevel="1"/>
    <row r="5100" hidden="1" outlineLevel="1"/>
    <row r="5101" hidden="1" outlineLevel="1"/>
    <row r="5102" hidden="1" outlineLevel="1"/>
    <row r="5103" hidden="1" outlineLevel="1"/>
    <row r="5104" hidden="1" outlineLevel="1"/>
    <row r="5105" hidden="1" outlineLevel="1"/>
    <row r="5106" hidden="1" outlineLevel="1"/>
    <row r="5107" hidden="1" outlineLevel="1"/>
    <row r="5108" hidden="1" outlineLevel="1"/>
    <row r="5109" hidden="1" outlineLevel="1"/>
    <row r="5110" hidden="1" outlineLevel="1"/>
    <row r="5111" hidden="1" outlineLevel="1"/>
    <row r="5112" hidden="1" outlineLevel="1"/>
    <row r="5113" hidden="1" outlineLevel="1"/>
    <row r="5114" hidden="1" outlineLevel="1"/>
    <row r="5115" hidden="1" outlineLevel="1"/>
    <row r="5116" hidden="1" outlineLevel="1"/>
    <row r="5117" hidden="1" outlineLevel="1"/>
    <row r="5118" hidden="1" outlineLevel="1"/>
    <row r="5119" hidden="1" outlineLevel="1"/>
    <row r="5120" hidden="1" outlineLevel="1"/>
    <row r="5121" hidden="1" outlineLevel="1"/>
    <row r="5122" hidden="1" outlineLevel="1"/>
    <row r="5123" hidden="1" outlineLevel="1"/>
    <row r="5124" hidden="1" outlineLevel="1"/>
    <row r="5125" hidden="1" outlineLevel="1"/>
    <row r="5126" hidden="1" outlineLevel="1"/>
    <row r="5127" hidden="1" outlineLevel="1"/>
    <row r="5128" hidden="1" outlineLevel="1"/>
    <row r="5129" hidden="1" outlineLevel="1"/>
    <row r="5130" hidden="1" outlineLevel="1"/>
    <row r="5131" hidden="1" outlineLevel="1"/>
    <row r="5132" hidden="1" outlineLevel="1"/>
    <row r="5133" hidden="1" outlineLevel="1"/>
    <row r="5134" hidden="1" outlineLevel="1"/>
    <row r="5135" hidden="1" outlineLevel="1"/>
    <row r="5136" hidden="1" outlineLevel="1"/>
    <row r="5137" hidden="1" outlineLevel="1"/>
    <row r="5138" hidden="1" outlineLevel="1"/>
    <row r="5139" hidden="1" outlineLevel="1"/>
    <row r="5140" hidden="1" outlineLevel="1"/>
    <row r="5141" hidden="1" outlineLevel="1"/>
    <row r="5142" hidden="1" outlineLevel="1"/>
    <row r="5143" hidden="1" outlineLevel="1"/>
    <row r="5144" hidden="1" outlineLevel="1"/>
    <row r="5145" hidden="1" outlineLevel="1"/>
    <row r="5146" hidden="1" outlineLevel="1"/>
    <row r="5147" hidden="1" outlineLevel="1"/>
    <row r="5148" hidden="1" outlineLevel="1"/>
    <row r="5149" hidden="1" outlineLevel="1"/>
    <row r="5150" hidden="1" outlineLevel="1"/>
    <row r="5151" hidden="1" outlineLevel="1"/>
    <row r="5152" hidden="1" outlineLevel="1"/>
    <row r="5153" hidden="1" outlineLevel="1"/>
    <row r="5154" hidden="1" outlineLevel="1"/>
    <row r="5155" hidden="1" outlineLevel="1"/>
    <row r="5156" hidden="1" outlineLevel="1"/>
    <row r="5157" hidden="1" outlineLevel="1"/>
    <row r="5158" hidden="1" outlineLevel="1"/>
    <row r="5159" hidden="1" outlineLevel="1"/>
    <row r="5160" hidden="1" outlineLevel="1"/>
    <row r="5161" hidden="1" outlineLevel="1"/>
    <row r="5162" hidden="1" outlineLevel="1"/>
    <row r="5163" hidden="1" outlineLevel="1"/>
    <row r="5164" hidden="1" outlineLevel="1"/>
    <row r="5165" hidden="1" outlineLevel="1"/>
    <row r="5166" hidden="1" outlineLevel="1"/>
    <row r="5167" hidden="1" outlineLevel="1"/>
    <row r="5168" hidden="1" outlineLevel="1"/>
    <row r="5169" hidden="1" outlineLevel="1"/>
    <row r="5170" hidden="1" outlineLevel="1"/>
    <row r="5171" hidden="1" outlineLevel="1"/>
    <row r="5172" hidden="1" outlineLevel="1"/>
    <row r="5173" hidden="1" outlineLevel="1"/>
    <row r="5174" hidden="1" outlineLevel="1"/>
    <row r="5175" hidden="1" outlineLevel="1"/>
    <row r="5176" hidden="1" outlineLevel="1"/>
    <row r="5177" hidden="1" outlineLevel="1"/>
    <row r="5178" hidden="1" outlineLevel="1"/>
    <row r="5179" hidden="1" outlineLevel="1"/>
    <row r="5180" hidden="1" outlineLevel="1"/>
    <row r="5181" hidden="1" outlineLevel="1"/>
    <row r="5182" hidden="1" outlineLevel="1"/>
    <row r="5183" hidden="1" outlineLevel="1"/>
    <row r="5184" hidden="1" outlineLevel="1"/>
    <row r="5185" hidden="1" outlineLevel="1"/>
    <row r="5186" hidden="1" outlineLevel="1"/>
    <row r="5187" hidden="1" outlineLevel="1"/>
    <row r="5188" hidden="1" outlineLevel="1"/>
    <row r="5189" hidden="1" outlineLevel="1"/>
    <row r="5190" hidden="1" outlineLevel="1"/>
    <row r="5191" hidden="1" outlineLevel="1"/>
    <row r="5192" hidden="1" outlineLevel="1"/>
    <row r="5193" hidden="1" outlineLevel="1"/>
    <row r="5194" hidden="1" outlineLevel="1"/>
    <row r="5195" hidden="1" outlineLevel="1"/>
    <row r="5196" hidden="1" outlineLevel="1"/>
    <row r="5197" hidden="1" outlineLevel="1"/>
    <row r="5198" hidden="1" outlineLevel="1"/>
    <row r="5199" hidden="1" outlineLevel="1"/>
    <row r="5200" hidden="1" outlineLevel="1"/>
    <row r="5201" hidden="1" outlineLevel="1"/>
    <row r="5202" hidden="1" outlineLevel="1"/>
    <row r="5203" hidden="1" outlineLevel="1"/>
    <row r="5204" hidden="1" outlineLevel="1"/>
    <row r="5205" hidden="1" outlineLevel="1"/>
    <row r="5206" hidden="1" outlineLevel="1"/>
    <row r="5207" hidden="1" outlineLevel="1"/>
    <row r="5208" hidden="1" outlineLevel="1"/>
    <row r="5209" hidden="1" outlineLevel="1"/>
    <row r="5210" hidden="1" outlineLevel="1"/>
    <row r="5211" hidden="1" outlineLevel="1"/>
    <row r="5212" hidden="1" outlineLevel="1"/>
    <row r="5213" hidden="1" outlineLevel="1"/>
    <row r="5214" hidden="1" outlineLevel="1"/>
    <row r="5215" hidden="1" outlineLevel="1"/>
    <row r="5216" hidden="1" outlineLevel="1"/>
    <row r="5217" hidden="1" outlineLevel="1"/>
    <row r="5218" hidden="1" outlineLevel="1"/>
    <row r="5219" hidden="1" outlineLevel="1"/>
    <row r="5220" hidden="1" outlineLevel="1"/>
    <row r="5221" hidden="1" outlineLevel="1"/>
    <row r="5222" hidden="1" outlineLevel="1"/>
    <row r="5223" hidden="1" outlineLevel="1"/>
    <row r="5224" hidden="1" outlineLevel="1"/>
    <row r="5225" hidden="1" outlineLevel="1"/>
    <row r="5226" hidden="1" outlineLevel="1"/>
    <row r="5227" hidden="1" outlineLevel="1"/>
    <row r="5228" hidden="1" outlineLevel="1"/>
    <row r="5229" hidden="1" outlineLevel="1"/>
    <row r="5230" hidden="1" outlineLevel="1"/>
    <row r="5231" hidden="1" outlineLevel="1"/>
    <row r="5232" hidden="1" outlineLevel="1"/>
    <row r="5233" hidden="1" outlineLevel="1"/>
    <row r="5234" hidden="1" outlineLevel="1"/>
    <row r="5235" hidden="1" outlineLevel="1"/>
    <row r="5236" hidden="1" outlineLevel="1"/>
    <row r="5237" hidden="1" outlineLevel="1"/>
    <row r="5238" hidden="1" outlineLevel="1"/>
    <row r="5239" hidden="1" outlineLevel="1"/>
    <row r="5240" hidden="1" outlineLevel="1"/>
    <row r="5241" hidden="1" outlineLevel="1"/>
    <row r="5242" hidden="1" outlineLevel="1"/>
    <row r="5243" hidden="1" outlineLevel="1"/>
    <row r="5244" hidden="1" outlineLevel="1"/>
    <row r="5245" hidden="1" outlineLevel="1"/>
    <row r="5246" hidden="1" outlineLevel="1"/>
    <row r="5247" hidden="1" outlineLevel="1"/>
    <row r="5248" hidden="1" outlineLevel="1"/>
    <row r="5249" hidden="1" outlineLevel="1"/>
    <row r="5250" hidden="1" outlineLevel="1"/>
    <row r="5251" hidden="1" outlineLevel="1"/>
    <row r="5252" hidden="1" outlineLevel="1"/>
    <row r="5253" hidden="1" outlineLevel="1"/>
    <row r="5254" hidden="1" outlineLevel="1"/>
    <row r="5255" hidden="1" outlineLevel="1"/>
    <row r="5256" hidden="1" outlineLevel="1"/>
    <row r="5257" hidden="1" outlineLevel="1"/>
    <row r="5258" hidden="1" outlineLevel="1"/>
    <row r="5259" hidden="1" outlineLevel="1"/>
    <row r="5260" hidden="1" outlineLevel="1"/>
    <row r="5261" hidden="1" outlineLevel="1"/>
    <row r="5262" hidden="1" outlineLevel="1"/>
    <row r="5263" hidden="1" outlineLevel="1"/>
    <row r="5264" hidden="1" outlineLevel="1"/>
    <row r="5265" hidden="1" outlineLevel="1"/>
    <row r="5266" hidden="1" outlineLevel="1"/>
    <row r="5267" hidden="1" outlineLevel="1"/>
    <row r="5268" hidden="1" outlineLevel="1"/>
    <row r="5269" hidden="1" outlineLevel="1"/>
    <row r="5270" hidden="1" outlineLevel="1"/>
    <row r="5271" hidden="1" outlineLevel="1"/>
    <row r="5272" hidden="1" outlineLevel="1"/>
    <row r="5273" hidden="1" outlineLevel="1"/>
    <row r="5274" hidden="1" outlineLevel="1"/>
    <row r="5275" hidden="1" outlineLevel="1"/>
    <row r="5276" hidden="1" outlineLevel="1"/>
    <row r="5277" hidden="1" outlineLevel="1"/>
    <row r="5278" hidden="1" outlineLevel="1"/>
    <row r="5279" hidden="1" outlineLevel="1"/>
    <row r="5280" hidden="1" outlineLevel="1"/>
    <row r="5281" hidden="1" outlineLevel="1"/>
    <row r="5282" hidden="1" outlineLevel="1"/>
    <row r="5283" hidden="1" outlineLevel="1"/>
    <row r="5284" hidden="1" outlineLevel="1"/>
    <row r="5285" hidden="1" outlineLevel="1"/>
    <row r="5286" hidden="1" outlineLevel="1"/>
    <row r="5287" hidden="1" outlineLevel="1"/>
    <row r="5288" hidden="1" outlineLevel="1"/>
    <row r="5289" hidden="1" outlineLevel="1"/>
    <row r="5290" hidden="1" outlineLevel="1"/>
    <row r="5291" hidden="1" outlineLevel="1"/>
    <row r="5292" hidden="1" outlineLevel="1"/>
    <row r="5293" hidden="1" outlineLevel="1"/>
    <row r="5294" hidden="1" outlineLevel="1"/>
    <row r="5295" hidden="1" outlineLevel="1"/>
    <row r="5296" hidden="1" outlineLevel="1"/>
    <row r="5297" hidden="1" outlineLevel="1"/>
    <row r="5298" hidden="1" outlineLevel="1"/>
    <row r="5299" hidden="1" outlineLevel="1"/>
    <row r="5300" hidden="1" outlineLevel="1"/>
    <row r="5301" hidden="1" outlineLevel="1"/>
    <row r="5302" hidden="1" outlineLevel="1"/>
    <row r="5303" hidden="1" outlineLevel="1"/>
    <row r="5304" hidden="1" outlineLevel="1"/>
    <row r="5305" hidden="1" outlineLevel="1"/>
    <row r="5306" hidden="1" outlineLevel="1"/>
    <row r="5307" hidden="1" outlineLevel="1"/>
    <row r="5308" hidden="1" outlineLevel="1"/>
    <row r="5309" hidden="1" outlineLevel="1"/>
    <row r="5310" hidden="1" outlineLevel="1"/>
    <row r="5311" hidden="1" outlineLevel="1"/>
    <row r="5312" hidden="1" outlineLevel="1"/>
    <row r="5313" hidden="1" outlineLevel="1"/>
    <row r="5314" hidden="1" outlineLevel="1"/>
    <row r="5315" hidden="1" outlineLevel="1"/>
    <row r="5316" hidden="1" outlineLevel="1"/>
    <row r="5317" hidden="1" outlineLevel="1"/>
    <row r="5318" hidden="1" outlineLevel="1"/>
    <row r="5319" hidden="1" outlineLevel="1"/>
    <row r="5320" hidden="1" outlineLevel="1"/>
    <row r="5321" hidden="1" outlineLevel="1"/>
    <row r="5322" hidden="1" outlineLevel="1"/>
    <row r="5323" hidden="1" outlineLevel="1"/>
    <row r="5324" hidden="1" outlineLevel="1"/>
    <row r="5325" hidden="1" outlineLevel="1"/>
    <row r="5326" hidden="1" outlineLevel="1"/>
    <row r="5327" hidden="1" outlineLevel="1"/>
    <row r="5328" hidden="1" outlineLevel="1"/>
    <row r="5329" hidden="1" outlineLevel="1"/>
    <row r="5330" hidden="1" outlineLevel="1"/>
    <row r="5331" hidden="1" outlineLevel="1"/>
    <row r="5332" hidden="1" outlineLevel="1"/>
    <row r="5333" hidden="1" outlineLevel="1"/>
    <row r="5334" hidden="1" outlineLevel="1"/>
    <row r="5335" hidden="1" outlineLevel="1"/>
    <row r="5336" hidden="1" outlineLevel="1"/>
    <row r="5337" hidden="1" outlineLevel="1"/>
    <row r="5338" hidden="1" outlineLevel="1"/>
    <row r="5339" hidden="1" outlineLevel="1"/>
    <row r="5340" hidden="1" outlineLevel="1"/>
    <row r="5341" hidden="1" outlineLevel="1"/>
    <row r="5342" hidden="1" outlineLevel="1"/>
    <row r="5343" hidden="1" outlineLevel="1"/>
    <row r="5344" hidden="1" outlineLevel="1"/>
    <row r="5345" hidden="1" outlineLevel="1"/>
    <row r="5346" hidden="1" outlineLevel="1"/>
    <row r="5347" hidden="1" outlineLevel="1"/>
    <row r="5348" hidden="1" outlineLevel="1"/>
    <row r="5349" hidden="1" outlineLevel="1"/>
    <row r="5350" hidden="1" outlineLevel="1"/>
    <row r="5351" hidden="1" outlineLevel="1"/>
    <row r="5352" hidden="1" outlineLevel="1"/>
    <row r="5353" hidden="1" outlineLevel="1"/>
    <row r="5354" hidden="1" outlineLevel="1"/>
    <row r="5355" hidden="1" outlineLevel="1"/>
    <row r="5356" hidden="1" outlineLevel="1"/>
    <row r="5357" hidden="1" outlineLevel="1"/>
    <row r="5358" hidden="1" outlineLevel="1"/>
    <row r="5359" hidden="1" outlineLevel="1"/>
    <row r="5360" hidden="1" outlineLevel="1"/>
    <row r="5361" hidden="1" outlineLevel="1"/>
    <row r="5362" hidden="1" outlineLevel="1"/>
    <row r="5363" hidden="1" outlineLevel="1"/>
    <row r="5364" hidden="1" outlineLevel="1"/>
    <row r="5365" hidden="1" outlineLevel="1"/>
    <row r="5366" hidden="1" outlineLevel="1"/>
    <row r="5367" hidden="1" outlineLevel="1"/>
    <row r="5368" hidden="1" outlineLevel="1"/>
    <row r="5369" hidden="1" outlineLevel="1"/>
    <row r="5370" hidden="1" outlineLevel="1"/>
    <row r="5371" hidden="1" outlineLevel="1"/>
    <row r="5372" hidden="1" outlineLevel="1"/>
    <row r="5373" hidden="1" outlineLevel="1"/>
    <row r="5374" hidden="1" outlineLevel="1"/>
    <row r="5375" hidden="1" outlineLevel="1"/>
    <row r="5376" hidden="1" outlineLevel="1"/>
    <row r="5377" hidden="1" outlineLevel="1"/>
    <row r="5378" hidden="1" outlineLevel="1"/>
    <row r="5379" hidden="1" outlineLevel="1"/>
    <row r="5380" hidden="1" outlineLevel="1"/>
    <row r="5381" hidden="1" outlineLevel="1"/>
    <row r="5382" hidden="1" outlineLevel="1"/>
    <row r="5383" hidden="1" outlineLevel="1"/>
    <row r="5384" hidden="1" outlineLevel="1"/>
    <row r="5385" hidden="1" outlineLevel="1"/>
    <row r="5386" hidden="1" outlineLevel="1"/>
    <row r="5387" hidden="1" outlineLevel="1"/>
    <row r="5388" hidden="1" outlineLevel="1"/>
    <row r="5389" hidden="1" outlineLevel="1"/>
    <row r="5390" hidden="1" outlineLevel="1"/>
    <row r="5391" hidden="1" outlineLevel="1"/>
    <row r="5392" hidden="1" outlineLevel="1"/>
    <row r="5393" hidden="1" outlineLevel="1"/>
    <row r="5394" hidden="1" outlineLevel="1"/>
    <row r="5395" hidden="1" outlineLevel="1"/>
    <row r="5396" hidden="1" outlineLevel="1"/>
    <row r="5397" hidden="1" outlineLevel="1"/>
    <row r="5398" hidden="1" outlineLevel="1"/>
    <row r="5399" hidden="1" outlineLevel="1"/>
    <row r="5400" hidden="1" outlineLevel="1"/>
    <row r="5401" hidden="1" outlineLevel="1"/>
    <row r="5402" hidden="1" outlineLevel="1"/>
    <row r="5403" hidden="1" outlineLevel="1"/>
    <row r="5404" hidden="1" outlineLevel="1"/>
    <row r="5405" hidden="1" outlineLevel="1"/>
    <row r="5406" hidden="1" outlineLevel="1"/>
    <row r="5407" hidden="1" outlineLevel="1"/>
    <row r="5408" hidden="1" outlineLevel="1"/>
    <row r="5409" hidden="1" outlineLevel="1"/>
    <row r="5410" hidden="1" outlineLevel="1"/>
    <row r="5411" hidden="1" outlineLevel="1"/>
    <row r="5412" hidden="1" outlineLevel="1"/>
    <row r="5413" hidden="1" outlineLevel="1"/>
    <row r="5414" hidden="1" outlineLevel="1"/>
    <row r="5415" hidden="1" outlineLevel="1"/>
    <row r="5416" hidden="1" outlineLevel="1"/>
    <row r="5417" hidden="1" outlineLevel="1"/>
    <row r="5418" hidden="1" outlineLevel="1"/>
    <row r="5419" hidden="1" outlineLevel="1"/>
    <row r="5420" hidden="1" outlineLevel="1"/>
    <row r="5421" hidden="1" outlineLevel="1"/>
    <row r="5422" hidden="1" outlineLevel="1"/>
    <row r="5423" hidden="1" outlineLevel="1"/>
    <row r="5424" hidden="1" outlineLevel="1"/>
    <row r="5425" hidden="1" outlineLevel="1"/>
    <row r="5426" hidden="1" outlineLevel="1"/>
    <row r="5427" hidden="1" outlineLevel="1"/>
    <row r="5428" hidden="1" outlineLevel="1"/>
    <row r="5429" hidden="1" outlineLevel="1"/>
    <row r="5430" hidden="1" outlineLevel="1"/>
    <row r="5431" hidden="1" outlineLevel="1"/>
    <row r="5432" hidden="1" outlineLevel="1"/>
    <row r="5433" hidden="1" outlineLevel="1"/>
    <row r="5434" hidden="1" outlineLevel="1"/>
    <row r="5435" hidden="1" outlineLevel="1"/>
    <row r="5436" hidden="1" outlineLevel="1"/>
    <row r="5437" hidden="1" outlineLevel="1"/>
    <row r="5438" hidden="1" outlineLevel="1"/>
    <row r="5439" hidden="1" outlineLevel="1"/>
    <row r="5440" hidden="1" outlineLevel="1"/>
    <row r="5441" hidden="1" outlineLevel="1"/>
    <row r="5442" hidden="1" outlineLevel="1"/>
    <row r="5443" hidden="1" outlineLevel="1"/>
    <row r="5444" hidden="1" outlineLevel="1"/>
    <row r="5445" hidden="1" outlineLevel="1"/>
    <row r="5446" hidden="1" outlineLevel="1"/>
    <row r="5447" hidden="1" outlineLevel="1"/>
    <row r="5448" hidden="1" outlineLevel="1"/>
    <row r="5449" hidden="1" outlineLevel="1"/>
    <row r="5450" hidden="1" outlineLevel="1"/>
    <row r="5451" hidden="1" outlineLevel="1"/>
    <row r="5452" hidden="1" outlineLevel="1"/>
    <row r="5453" hidden="1" outlineLevel="1"/>
    <row r="5454" hidden="1" outlineLevel="1"/>
    <row r="5455" hidden="1" outlineLevel="1"/>
    <row r="5456" hidden="1" outlineLevel="1"/>
    <row r="5457" hidden="1" outlineLevel="1"/>
    <row r="5458" hidden="1" outlineLevel="1"/>
    <row r="5459" hidden="1" outlineLevel="1"/>
    <row r="5460" hidden="1" outlineLevel="1"/>
    <row r="5461" hidden="1" outlineLevel="1"/>
    <row r="5462" hidden="1" outlineLevel="1"/>
    <row r="5463" hidden="1" outlineLevel="1"/>
    <row r="5464" hidden="1" outlineLevel="1"/>
    <row r="5465" hidden="1" outlineLevel="1"/>
    <row r="5466" hidden="1" outlineLevel="1"/>
    <row r="5467" hidden="1" outlineLevel="1"/>
    <row r="5468" hidden="1" outlineLevel="1"/>
    <row r="5469" hidden="1" outlineLevel="1"/>
    <row r="5470" hidden="1" outlineLevel="1"/>
    <row r="5471" hidden="1" outlineLevel="1"/>
    <row r="5472" hidden="1" outlineLevel="1"/>
    <row r="5473" hidden="1" outlineLevel="1"/>
    <row r="5474" hidden="1" outlineLevel="1"/>
    <row r="5475" hidden="1" outlineLevel="1"/>
    <row r="5476" hidden="1" outlineLevel="1"/>
    <row r="5477" hidden="1" outlineLevel="1"/>
    <row r="5478" hidden="1" outlineLevel="1"/>
    <row r="5479" hidden="1" outlineLevel="1"/>
    <row r="5480" hidden="1" outlineLevel="1"/>
    <row r="5481" hidden="1" outlineLevel="1"/>
    <row r="5482" hidden="1" outlineLevel="1"/>
    <row r="5483" hidden="1" outlineLevel="1"/>
    <row r="5484" hidden="1" outlineLevel="1"/>
    <row r="5485" hidden="1" outlineLevel="1"/>
    <row r="5486" hidden="1" outlineLevel="1"/>
    <row r="5487" hidden="1" outlineLevel="1"/>
    <row r="5488" hidden="1" outlineLevel="1"/>
    <row r="5489" hidden="1" outlineLevel="1"/>
    <row r="5490" hidden="1" outlineLevel="1"/>
    <row r="5491" hidden="1" outlineLevel="1"/>
    <row r="5492" hidden="1" outlineLevel="1"/>
    <row r="5493" hidden="1" outlineLevel="1"/>
    <row r="5494" hidden="1" outlineLevel="1"/>
    <row r="5495" hidden="1" outlineLevel="1"/>
    <row r="5496" hidden="1" outlineLevel="1"/>
    <row r="5497" hidden="1" outlineLevel="1"/>
    <row r="5498" hidden="1" outlineLevel="1"/>
    <row r="5499" hidden="1" outlineLevel="1"/>
    <row r="5500" hidden="1" outlineLevel="1"/>
    <row r="5501" hidden="1" outlineLevel="1"/>
    <row r="5502" hidden="1" outlineLevel="1"/>
    <row r="5503" hidden="1" outlineLevel="1"/>
    <row r="5504" hidden="1" outlineLevel="1"/>
    <row r="5505" hidden="1" outlineLevel="1"/>
    <row r="5506" hidden="1" outlineLevel="1"/>
    <row r="5507" hidden="1" outlineLevel="1"/>
    <row r="5508" hidden="1" outlineLevel="1"/>
    <row r="5509" hidden="1" outlineLevel="1"/>
    <row r="5510" hidden="1" outlineLevel="1"/>
    <row r="5511" hidden="1" outlineLevel="1"/>
    <row r="5512" hidden="1" outlineLevel="1"/>
    <row r="5513" hidden="1" outlineLevel="1"/>
    <row r="5514" hidden="1" outlineLevel="1"/>
    <row r="5515" hidden="1" outlineLevel="1"/>
    <row r="5516" hidden="1" outlineLevel="1"/>
    <row r="5517" hidden="1" outlineLevel="1"/>
    <row r="5518" hidden="1" outlineLevel="1"/>
    <row r="5519" hidden="1" outlineLevel="1"/>
    <row r="5520" hidden="1" outlineLevel="1"/>
    <row r="5521" hidden="1" outlineLevel="1"/>
    <row r="5522" hidden="1" outlineLevel="1"/>
    <row r="5523" hidden="1" outlineLevel="1"/>
    <row r="5524" hidden="1" outlineLevel="1"/>
    <row r="5525" hidden="1" outlineLevel="1"/>
    <row r="5526" hidden="1" outlineLevel="1"/>
    <row r="5527" hidden="1" outlineLevel="1"/>
    <row r="5528" hidden="1" outlineLevel="1"/>
    <row r="5529" hidden="1" outlineLevel="1"/>
    <row r="5530" hidden="1" outlineLevel="1"/>
    <row r="5531" hidden="1" outlineLevel="1"/>
    <row r="5532" hidden="1" outlineLevel="1"/>
    <row r="5533" hidden="1" outlineLevel="1"/>
    <row r="5534" hidden="1" outlineLevel="1"/>
    <row r="5535" hidden="1" outlineLevel="1"/>
    <row r="5536" hidden="1" outlineLevel="1"/>
    <row r="5537" hidden="1" outlineLevel="1"/>
    <row r="5538" hidden="1" outlineLevel="1"/>
    <row r="5539" hidden="1" outlineLevel="1"/>
    <row r="5540" hidden="1" outlineLevel="1"/>
    <row r="5541" hidden="1" outlineLevel="1"/>
    <row r="5542" hidden="1" outlineLevel="1"/>
    <row r="5543" hidden="1" outlineLevel="1"/>
    <row r="5544" hidden="1" outlineLevel="1"/>
    <row r="5545" hidden="1" outlineLevel="1"/>
    <row r="5546" hidden="1" outlineLevel="1"/>
    <row r="5547" hidden="1" outlineLevel="1"/>
    <row r="5548" hidden="1" outlineLevel="1"/>
    <row r="5549" hidden="1" outlineLevel="1"/>
    <row r="5550" hidden="1" outlineLevel="1"/>
    <row r="5551" hidden="1" outlineLevel="1"/>
    <row r="5552" hidden="1" outlineLevel="1"/>
    <row r="5553" hidden="1" outlineLevel="1"/>
    <row r="5554" hidden="1" outlineLevel="1"/>
    <row r="5555" hidden="1" outlineLevel="1"/>
    <row r="5556" hidden="1" outlineLevel="1"/>
    <row r="5557" hidden="1" outlineLevel="1"/>
    <row r="5558" hidden="1" outlineLevel="1"/>
    <row r="5559" hidden="1" outlineLevel="1"/>
    <row r="5560" hidden="1" outlineLevel="1"/>
    <row r="5561" hidden="1" outlineLevel="1"/>
    <row r="5562" hidden="1" outlineLevel="1"/>
    <row r="5563" hidden="1" outlineLevel="1"/>
    <row r="5564" hidden="1" outlineLevel="1"/>
    <row r="5565" hidden="1" outlineLevel="1"/>
    <row r="5566" hidden="1" outlineLevel="1"/>
    <row r="5567" hidden="1" outlineLevel="1"/>
    <row r="5568" hidden="1" outlineLevel="1"/>
    <row r="5569" hidden="1" outlineLevel="1"/>
    <row r="5570" hidden="1" outlineLevel="1"/>
    <row r="5571" hidden="1" outlineLevel="1"/>
    <row r="5572" hidden="1" outlineLevel="1"/>
    <row r="5573" hidden="1" outlineLevel="1"/>
    <row r="5574" hidden="1" outlineLevel="1"/>
    <row r="5575" hidden="1" outlineLevel="1"/>
    <row r="5576" hidden="1" outlineLevel="1"/>
    <row r="5577" hidden="1" outlineLevel="1"/>
    <row r="5578" hidden="1" outlineLevel="1"/>
    <row r="5579" hidden="1" outlineLevel="1"/>
    <row r="5580" hidden="1" outlineLevel="1"/>
    <row r="5581" hidden="1" outlineLevel="1"/>
    <row r="5582" hidden="1" outlineLevel="1"/>
    <row r="5583" hidden="1" outlineLevel="1"/>
    <row r="5584" hidden="1" outlineLevel="1"/>
    <row r="5585" hidden="1" outlineLevel="1"/>
    <row r="5586" hidden="1" outlineLevel="1"/>
    <row r="5587" hidden="1" outlineLevel="1"/>
    <row r="5588" hidden="1" outlineLevel="1"/>
    <row r="5589" hidden="1" outlineLevel="1"/>
    <row r="5590" hidden="1" outlineLevel="1"/>
    <row r="5591" hidden="1" outlineLevel="1"/>
    <row r="5592" hidden="1" outlineLevel="1"/>
    <row r="5593" hidden="1" outlineLevel="1"/>
    <row r="5594" hidden="1" outlineLevel="1"/>
    <row r="5595" hidden="1" outlineLevel="1"/>
    <row r="5596" hidden="1" outlineLevel="1"/>
    <row r="5597" hidden="1" outlineLevel="1"/>
    <row r="5598" hidden="1" outlineLevel="1"/>
    <row r="5599" hidden="1" outlineLevel="1"/>
    <row r="5600" hidden="1" outlineLevel="1"/>
    <row r="5601" hidden="1" outlineLevel="1"/>
    <row r="5602" hidden="1" outlineLevel="1"/>
    <row r="5603" hidden="1" outlineLevel="1"/>
    <row r="5604" hidden="1" outlineLevel="1"/>
    <row r="5605" hidden="1" outlineLevel="1"/>
    <row r="5606" hidden="1" outlineLevel="1"/>
    <row r="5607" hidden="1" outlineLevel="1"/>
    <row r="5608" hidden="1" outlineLevel="1"/>
    <row r="5609" hidden="1" outlineLevel="1"/>
    <row r="5610" hidden="1" outlineLevel="1"/>
    <row r="5611" hidden="1" outlineLevel="1"/>
    <row r="5612" hidden="1" outlineLevel="1"/>
    <row r="5613" hidden="1" outlineLevel="1"/>
    <row r="5614" hidden="1" outlineLevel="1"/>
    <row r="5615" hidden="1" outlineLevel="1"/>
    <row r="5616" hidden="1" outlineLevel="1"/>
    <row r="5617" hidden="1" outlineLevel="1"/>
    <row r="5618" hidden="1" outlineLevel="1"/>
    <row r="5619" hidden="1" outlineLevel="1"/>
    <row r="5620" hidden="1" outlineLevel="1"/>
    <row r="5621" hidden="1" outlineLevel="1"/>
    <row r="5622" hidden="1" outlineLevel="1"/>
    <row r="5623" hidden="1" outlineLevel="1"/>
    <row r="5624" hidden="1" outlineLevel="1"/>
    <row r="5625" hidden="1" outlineLevel="1"/>
    <row r="5626" hidden="1" outlineLevel="1"/>
    <row r="5627" hidden="1" outlineLevel="1"/>
    <row r="5628" hidden="1" outlineLevel="1"/>
    <row r="5629" hidden="1" outlineLevel="1"/>
    <row r="5630" hidden="1" outlineLevel="1"/>
    <row r="5631" hidden="1" outlineLevel="1"/>
    <row r="5632" hidden="1" outlineLevel="1"/>
    <row r="5633" hidden="1" outlineLevel="1"/>
    <row r="5634" hidden="1" outlineLevel="1"/>
    <row r="5635" hidden="1" outlineLevel="1"/>
    <row r="5636" hidden="1" outlineLevel="1"/>
    <row r="5637" hidden="1" outlineLevel="1"/>
    <row r="5638" hidden="1" outlineLevel="1"/>
    <row r="5639" hidden="1" outlineLevel="1"/>
    <row r="5640" hidden="1" outlineLevel="1"/>
    <row r="5641" hidden="1" outlineLevel="1"/>
    <row r="5642" hidden="1" outlineLevel="1"/>
    <row r="5643" hidden="1" outlineLevel="1"/>
    <row r="5644" hidden="1" outlineLevel="1"/>
    <row r="5645" hidden="1" outlineLevel="1"/>
    <row r="5646" hidden="1" outlineLevel="1"/>
    <row r="5647" hidden="1" outlineLevel="1"/>
    <row r="5648" hidden="1" outlineLevel="1"/>
    <row r="5649" hidden="1" outlineLevel="1"/>
    <row r="5650" hidden="1" outlineLevel="1"/>
    <row r="5651" hidden="1" outlineLevel="1"/>
    <row r="5652" hidden="1" outlineLevel="1"/>
    <row r="5653" hidden="1" outlineLevel="1"/>
    <row r="5654" hidden="1" outlineLevel="1"/>
    <row r="5655" hidden="1" outlineLevel="1"/>
    <row r="5656" hidden="1" outlineLevel="1"/>
    <row r="5657" hidden="1" outlineLevel="1"/>
    <row r="5658" hidden="1" outlineLevel="1"/>
    <row r="5659" hidden="1" outlineLevel="1"/>
    <row r="5660" hidden="1" outlineLevel="1"/>
    <row r="5661" hidden="1" outlineLevel="1"/>
    <row r="5662" hidden="1" outlineLevel="1"/>
    <row r="5663" hidden="1" outlineLevel="1"/>
    <row r="5664" hidden="1" outlineLevel="1"/>
    <row r="5665" hidden="1" outlineLevel="1"/>
    <row r="5666" hidden="1" outlineLevel="1"/>
    <row r="5667" hidden="1" outlineLevel="1"/>
    <row r="5668" hidden="1" outlineLevel="1"/>
    <row r="5669" hidden="1" outlineLevel="1"/>
    <row r="5670" hidden="1" outlineLevel="1"/>
    <row r="5671" hidden="1" outlineLevel="1"/>
    <row r="5672" hidden="1" outlineLevel="1"/>
    <row r="5673" hidden="1" outlineLevel="1"/>
    <row r="5674" hidden="1" outlineLevel="1"/>
    <row r="5675" hidden="1" outlineLevel="1"/>
    <row r="5676" hidden="1" outlineLevel="1"/>
    <row r="5677" hidden="1" outlineLevel="1"/>
    <row r="5678" hidden="1" outlineLevel="1"/>
    <row r="5679" hidden="1" outlineLevel="1"/>
    <row r="5680" hidden="1" outlineLevel="1"/>
    <row r="5681" hidden="1" outlineLevel="1"/>
    <row r="5682" hidden="1" outlineLevel="1"/>
    <row r="5683" hidden="1" outlineLevel="1"/>
    <row r="5684" hidden="1" outlineLevel="1"/>
    <row r="5685" hidden="1" outlineLevel="1"/>
    <row r="5686" hidden="1" outlineLevel="1"/>
    <row r="5687" hidden="1" outlineLevel="1"/>
    <row r="5688" hidden="1" outlineLevel="1"/>
    <row r="5689" hidden="1" outlineLevel="1"/>
    <row r="5690" hidden="1" outlineLevel="1"/>
    <row r="5691" hidden="1" outlineLevel="1"/>
    <row r="5692" hidden="1" outlineLevel="1"/>
    <row r="5693" hidden="1" outlineLevel="1"/>
    <row r="5694" hidden="1" outlineLevel="1"/>
    <row r="5695" hidden="1" outlineLevel="1"/>
    <row r="5696" hidden="1" outlineLevel="1"/>
    <row r="5697" hidden="1" outlineLevel="1"/>
    <row r="5698" hidden="1" outlineLevel="1"/>
    <row r="5699" hidden="1" outlineLevel="1"/>
    <row r="5700" hidden="1" outlineLevel="1"/>
    <row r="5701" hidden="1" outlineLevel="1"/>
    <row r="5702" hidden="1" outlineLevel="1"/>
    <row r="5703" hidden="1" outlineLevel="1"/>
    <row r="5704" hidden="1" outlineLevel="1"/>
    <row r="5705" hidden="1" outlineLevel="1"/>
    <row r="5706" hidden="1" outlineLevel="1"/>
    <row r="5707" hidden="1" outlineLevel="1"/>
    <row r="5708" hidden="1" outlineLevel="1"/>
    <row r="5709" hidden="1" outlineLevel="1"/>
    <row r="5710" hidden="1" outlineLevel="1"/>
    <row r="5711" hidden="1" outlineLevel="1"/>
    <row r="5712" hidden="1" outlineLevel="1"/>
    <row r="5713" hidden="1" outlineLevel="1"/>
    <row r="5714" hidden="1" outlineLevel="1"/>
    <row r="5715" hidden="1" outlineLevel="1"/>
    <row r="5716" hidden="1" outlineLevel="1"/>
    <row r="5717" hidden="1" outlineLevel="1"/>
    <row r="5718" hidden="1" outlineLevel="1"/>
    <row r="5719" hidden="1" outlineLevel="1"/>
    <row r="5720" hidden="1" outlineLevel="1"/>
    <row r="5721" hidden="1" outlineLevel="1"/>
    <row r="5722" hidden="1" outlineLevel="1"/>
    <row r="5723" hidden="1" outlineLevel="1"/>
    <row r="5724" hidden="1" outlineLevel="1"/>
    <row r="5725" hidden="1" outlineLevel="1"/>
    <row r="5726" hidden="1" outlineLevel="1"/>
    <row r="5727" hidden="1" outlineLevel="1"/>
    <row r="5728" hidden="1" outlineLevel="1"/>
    <row r="5729" hidden="1" outlineLevel="1"/>
    <row r="5730" hidden="1" outlineLevel="1"/>
    <row r="5731" hidden="1" outlineLevel="1"/>
    <row r="5732" hidden="1" outlineLevel="1"/>
    <row r="5733" hidden="1" outlineLevel="1"/>
    <row r="5734" hidden="1" outlineLevel="1"/>
    <row r="5735" hidden="1" outlineLevel="1"/>
    <row r="5736" hidden="1" outlineLevel="1"/>
    <row r="5737" hidden="1" outlineLevel="1"/>
    <row r="5738" hidden="1" outlineLevel="1"/>
    <row r="5739" hidden="1" outlineLevel="1"/>
    <row r="5740" hidden="1" outlineLevel="1"/>
    <row r="5741" hidden="1" outlineLevel="1"/>
    <row r="5742" hidden="1" outlineLevel="1"/>
    <row r="5743" hidden="1" outlineLevel="1"/>
    <row r="5744" hidden="1" outlineLevel="1"/>
    <row r="5745" hidden="1" outlineLevel="1"/>
    <row r="5746" hidden="1" outlineLevel="1"/>
    <row r="5747" hidden="1" outlineLevel="1"/>
    <row r="5748" hidden="1" outlineLevel="1"/>
    <row r="5749" hidden="1" outlineLevel="1"/>
    <row r="5750" hidden="1" outlineLevel="1"/>
    <row r="5751" hidden="1" outlineLevel="1"/>
    <row r="5752" hidden="1" outlineLevel="1"/>
    <row r="5753" hidden="1" outlineLevel="1"/>
    <row r="5754" hidden="1" outlineLevel="1"/>
    <row r="5755" hidden="1" outlineLevel="1"/>
    <row r="5756" hidden="1" outlineLevel="1"/>
    <row r="5757" hidden="1" outlineLevel="1"/>
    <row r="5758" hidden="1" outlineLevel="1"/>
    <row r="5759" hidden="1" outlineLevel="1"/>
    <row r="5760" hidden="1" outlineLevel="1"/>
    <row r="5761" hidden="1" outlineLevel="1"/>
    <row r="5762" hidden="1" outlineLevel="1"/>
    <row r="5763" hidden="1" outlineLevel="1"/>
    <row r="5764" hidden="1" outlineLevel="1"/>
    <row r="5765" hidden="1" outlineLevel="1"/>
    <row r="5766" hidden="1" outlineLevel="1"/>
    <row r="5767" hidden="1" outlineLevel="1"/>
    <row r="5768" hidden="1" outlineLevel="1"/>
    <row r="5769" hidden="1" outlineLevel="1"/>
    <row r="5770" hidden="1" outlineLevel="1"/>
    <row r="5771" hidden="1" outlineLevel="1"/>
    <row r="5772" hidden="1" outlineLevel="1"/>
    <row r="5773" hidden="1" outlineLevel="1"/>
    <row r="5774" hidden="1" outlineLevel="1"/>
    <row r="5775" hidden="1" outlineLevel="1"/>
    <row r="5776" hidden="1" outlineLevel="1"/>
    <row r="5777" hidden="1" outlineLevel="1"/>
    <row r="5778" hidden="1" outlineLevel="1"/>
    <row r="5779" hidden="1" outlineLevel="1"/>
    <row r="5780" hidden="1" outlineLevel="1"/>
    <row r="5781" hidden="1" outlineLevel="1"/>
    <row r="5782" hidden="1" outlineLevel="1"/>
    <row r="5783" hidden="1" outlineLevel="1"/>
    <row r="5784" hidden="1" outlineLevel="1"/>
    <row r="5785" hidden="1" outlineLevel="1"/>
    <row r="5786" hidden="1" outlineLevel="1"/>
    <row r="5787" hidden="1" outlineLevel="1"/>
    <row r="5788" hidden="1" outlineLevel="1"/>
    <row r="5789" hidden="1" outlineLevel="1"/>
    <row r="5790" hidden="1" outlineLevel="1"/>
    <row r="5791" hidden="1" outlineLevel="1"/>
    <row r="5792" hidden="1" outlineLevel="1"/>
    <row r="5793" hidden="1" outlineLevel="1"/>
    <row r="5794" hidden="1" outlineLevel="1"/>
    <row r="5795" hidden="1" outlineLevel="1"/>
    <row r="5796" hidden="1" outlineLevel="1"/>
    <row r="5797" hidden="1" outlineLevel="1"/>
    <row r="5798" hidden="1" outlineLevel="1"/>
    <row r="5799" hidden="1" outlineLevel="1"/>
    <row r="5800" hidden="1" outlineLevel="1"/>
    <row r="5801" hidden="1" outlineLevel="1"/>
    <row r="5802" hidden="1" outlineLevel="1"/>
    <row r="5803" hidden="1" outlineLevel="1"/>
    <row r="5804" hidden="1" outlineLevel="1"/>
    <row r="5805" hidden="1" outlineLevel="1"/>
    <row r="5806" hidden="1" outlineLevel="1"/>
    <row r="5807" hidden="1" outlineLevel="1"/>
    <row r="5808" hidden="1" outlineLevel="1"/>
    <row r="5809" hidden="1" outlineLevel="1"/>
    <row r="5810" hidden="1" outlineLevel="1"/>
    <row r="5811" hidden="1" outlineLevel="1"/>
    <row r="5812" hidden="1" outlineLevel="1"/>
    <row r="5813" hidden="1" outlineLevel="1"/>
    <row r="5814" hidden="1" outlineLevel="1"/>
    <row r="5815" hidden="1" outlineLevel="1"/>
    <row r="5816" hidden="1" outlineLevel="1"/>
    <row r="5817" hidden="1" outlineLevel="1"/>
    <row r="5818" hidden="1" outlineLevel="1"/>
    <row r="5819" hidden="1" outlineLevel="1"/>
    <row r="5820" hidden="1" outlineLevel="1"/>
    <row r="5821" hidden="1" outlineLevel="1"/>
    <row r="5822" hidden="1" outlineLevel="1"/>
    <row r="5823" hidden="1" outlineLevel="1"/>
    <row r="5824" hidden="1" outlineLevel="1"/>
    <row r="5825" hidden="1" outlineLevel="1"/>
    <row r="5826" hidden="1" outlineLevel="1"/>
    <row r="5827" hidden="1" outlineLevel="1"/>
    <row r="5828" hidden="1" outlineLevel="1"/>
    <row r="5829" hidden="1" outlineLevel="1"/>
    <row r="5830" hidden="1" outlineLevel="1"/>
    <row r="5831" hidden="1" outlineLevel="1"/>
    <row r="5832" hidden="1" outlineLevel="1"/>
    <row r="5833" hidden="1" outlineLevel="1"/>
    <row r="5834" hidden="1" outlineLevel="1"/>
    <row r="5835" hidden="1" outlineLevel="1"/>
    <row r="5836" hidden="1" outlineLevel="1"/>
    <row r="5837" hidden="1" outlineLevel="1"/>
    <row r="5838" hidden="1" outlineLevel="1"/>
    <row r="5839" hidden="1" outlineLevel="1"/>
    <row r="5840" hidden="1" outlineLevel="1"/>
    <row r="5841" hidden="1" outlineLevel="1"/>
    <row r="5842" hidden="1" outlineLevel="1"/>
    <row r="5843" hidden="1" outlineLevel="1"/>
    <row r="5844" hidden="1" outlineLevel="1"/>
    <row r="5845" hidden="1" outlineLevel="1"/>
    <row r="5846" hidden="1" outlineLevel="1"/>
    <row r="5847" hidden="1" outlineLevel="1"/>
    <row r="5848" hidden="1" outlineLevel="1"/>
    <row r="5849" hidden="1" outlineLevel="1"/>
    <row r="5850" hidden="1" outlineLevel="1"/>
    <row r="5851" hidden="1" outlineLevel="1"/>
    <row r="5852" hidden="1" outlineLevel="1"/>
    <row r="5853" hidden="1" outlineLevel="1"/>
    <row r="5854" hidden="1" outlineLevel="1"/>
    <row r="5855" hidden="1" outlineLevel="1"/>
    <row r="5856" hidden="1" outlineLevel="1"/>
    <row r="5857" hidden="1" outlineLevel="1"/>
    <row r="5858" hidden="1" outlineLevel="1"/>
    <row r="5859" hidden="1" outlineLevel="1"/>
    <row r="5860" hidden="1" outlineLevel="1"/>
    <row r="5861" hidden="1" outlineLevel="1"/>
    <row r="5862" hidden="1" outlineLevel="1"/>
    <row r="5863" hidden="1" outlineLevel="1"/>
    <row r="5864" hidden="1" outlineLevel="1"/>
    <row r="5865" hidden="1" outlineLevel="1"/>
    <row r="5866" hidden="1" outlineLevel="1"/>
    <row r="5867" hidden="1" outlineLevel="1"/>
    <row r="5868" hidden="1" outlineLevel="1"/>
    <row r="5869" hidden="1" outlineLevel="1"/>
    <row r="5870" hidden="1" outlineLevel="1"/>
    <row r="5871" hidden="1" outlineLevel="1"/>
    <row r="5872" hidden="1" outlineLevel="1"/>
    <row r="5873" hidden="1" outlineLevel="1"/>
    <row r="5874" hidden="1" outlineLevel="1"/>
    <row r="5875" hidden="1" outlineLevel="1"/>
    <row r="5876" hidden="1" outlineLevel="1"/>
    <row r="5877" hidden="1" outlineLevel="1"/>
    <row r="5878" hidden="1" outlineLevel="1"/>
    <row r="5879" hidden="1" outlineLevel="1"/>
    <row r="5880" hidden="1" outlineLevel="1"/>
    <row r="5881" hidden="1" outlineLevel="1"/>
    <row r="5882" hidden="1" outlineLevel="1"/>
    <row r="5883" hidden="1" outlineLevel="1"/>
    <row r="5884" hidden="1" outlineLevel="1"/>
    <row r="5885" hidden="1" outlineLevel="1"/>
    <row r="5886" hidden="1" outlineLevel="1"/>
    <row r="5887" hidden="1" outlineLevel="1"/>
    <row r="5888" hidden="1" outlineLevel="1"/>
    <row r="5889" hidden="1" outlineLevel="1"/>
    <row r="5890" hidden="1" outlineLevel="1"/>
    <row r="5891" hidden="1" outlineLevel="1"/>
    <row r="5892" hidden="1" outlineLevel="1"/>
    <row r="5893" hidden="1" outlineLevel="1"/>
    <row r="5894" hidden="1" outlineLevel="1"/>
    <row r="5895" hidden="1" outlineLevel="1"/>
    <row r="5896" hidden="1" outlineLevel="1"/>
    <row r="5897" hidden="1" outlineLevel="1"/>
    <row r="5898" hidden="1" outlineLevel="1"/>
    <row r="5899" hidden="1" outlineLevel="1"/>
    <row r="5900" hidden="1" outlineLevel="1"/>
    <row r="5901" hidden="1" outlineLevel="1"/>
    <row r="5902" hidden="1" outlineLevel="1"/>
    <row r="5903" hidden="1" outlineLevel="1"/>
    <row r="5904" hidden="1" outlineLevel="1"/>
    <row r="5905" hidden="1" outlineLevel="1"/>
    <row r="5906" hidden="1" outlineLevel="1"/>
    <row r="5907" hidden="1" outlineLevel="1"/>
    <row r="5908" hidden="1" outlineLevel="1"/>
    <row r="5909" hidden="1" outlineLevel="1"/>
    <row r="5910" hidden="1" outlineLevel="1"/>
    <row r="5911" hidden="1" outlineLevel="1"/>
    <row r="5912" hidden="1" outlineLevel="1"/>
    <row r="5913" hidden="1" outlineLevel="1"/>
    <row r="5914" hidden="1" outlineLevel="1"/>
    <row r="5915" hidden="1" outlineLevel="1"/>
    <row r="5916" hidden="1" outlineLevel="1"/>
    <row r="5917" hidden="1" outlineLevel="1"/>
    <row r="5918" hidden="1" outlineLevel="1"/>
    <row r="5919" hidden="1" outlineLevel="1"/>
    <row r="5920" hidden="1" outlineLevel="1"/>
    <row r="5921" hidden="1" outlineLevel="1"/>
    <row r="5922" hidden="1" outlineLevel="1"/>
    <row r="5923" hidden="1" outlineLevel="1"/>
    <row r="5924" hidden="1" outlineLevel="1"/>
    <row r="5925" hidden="1" outlineLevel="1"/>
    <row r="5926" hidden="1" outlineLevel="1"/>
    <row r="5927" hidden="1" outlineLevel="1"/>
    <row r="5928" hidden="1" outlineLevel="1"/>
    <row r="5929" hidden="1" outlineLevel="1"/>
    <row r="5930" hidden="1" outlineLevel="1"/>
    <row r="5931" hidden="1" outlineLevel="1"/>
    <row r="5932" hidden="1" outlineLevel="1"/>
    <row r="5933" hidden="1" outlineLevel="1"/>
    <row r="5934" hidden="1" outlineLevel="1"/>
    <row r="5935" hidden="1" outlineLevel="1"/>
    <row r="5936" hidden="1" outlineLevel="1"/>
    <row r="5937" hidden="1" outlineLevel="1"/>
    <row r="5938" hidden="1" outlineLevel="1"/>
    <row r="5939" hidden="1" outlineLevel="1"/>
    <row r="5940" hidden="1" outlineLevel="1"/>
    <row r="5941" hidden="1" outlineLevel="1"/>
    <row r="5942" hidden="1" outlineLevel="1"/>
    <row r="5943" hidden="1" outlineLevel="1"/>
    <row r="5944" hidden="1" outlineLevel="1"/>
    <row r="5945" hidden="1" outlineLevel="1"/>
    <row r="5946" hidden="1" outlineLevel="1"/>
    <row r="5947" hidden="1" outlineLevel="1"/>
    <row r="5948" hidden="1" outlineLevel="1"/>
    <row r="5949" hidden="1" outlineLevel="1"/>
    <row r="5950" hidden="1" outlineLevel="1"/>
    <row r="5951" hidden="1" outlineLevel="1"/>
    <row r="5952" hidden="1" outlineLevel="1"/>
    <row r="5953" hidden="1" outlineLevel="1"/>
    <row r="5954" hidden="1" outlineLevel="1"/>
    <row r="5955" hidden="1" outlineLevel="1"/>
    <row r="5956" hidden="1" outlineLevel="1"/>
    <row r="5957" hidden="1" outlineLevel="1"/>
    <row r="5958" hidden="1" outlineLevel="1"/>
    <row r="5959" hidden="1" outlineLevel="1"/>
    <row r="5960" hidden="1" outlineLevel="1"/>
    <row r="5961" hidden="1" outlineLevel="1"/>
    <row r="5962" hidden="1" outlineLevel="1"/>
    <row r="5963" hidden="1" outlineLevel="1"/>
    <row r="5964" hidden="1" outlineLevel="1"/>
    <row r="5965" hidden="1" outlineLevel="1"/>
    <row r="5966" hidden="1" outlineLevel="1"/>
    <row r="5967" hidden="1" outlineLevel="1"/>
    <row r="5968" hidden="1" outlineLevel="1"/>
    <row r="5969" hidden="1" outlineLevel="1"/>
    <row r="5970" hidden="1" outlineLevel="1"/>
    <row r="5971" hidden="1" outlineLevel="1"/>
    <row r="5972" hidden="1" outlineLevel="1"/>
    <row r="5973" hidden="1" outlineLevel="1"/>
    <row r="5974" hidden="1" outlineLevel="1"/>
    <row r="5975" hidden="1" outlineLevel="1"/>
    <row r="5976" hidden="1" outlineLevel="1"/>
    <row r="5977" hidden="1" outlineLevel="1"/>
    <row r="5978" hidden="1" outlineLevel="1"/>
    <row r="5979" hidden="1" outlineLevel="1"/>
    <row r="5980" hidden="1" outlineLevel="1"/>
    <row r="5981" hidden="1" outlineLevel="1"/>
    <row r="5982" hidden="1" outlineLevel="1"/>
    <row r="5983" hidden="1" outlineLevel="1"/>
    <row r="5984" hidden="1" outlineLevel="1"/>
    <row r="5985" hidden="1" outlineLevel="1"/>
    <row r="5986" hidden="1" outlineLevel="1"/>
    <row r="5987" hidden="1" outlineLevel="1"/>
    <row r="5988" hidden="1" outlineLevel="1"/>
    <row r="5989" hidden="1" outlineLevel="1"/>
    <row r="5990" hidden="1" outlineLevel="1"/>
    <row r="5991" hidden="1" outlineLevel="1"/>
    <row r="5992" hidden="1" outlineLevel="1"/>
    <row r="5993" hidden="1" outlineLevel="1"/>
    <row r="5994" hidden="1" outlineLevel="1"/>
    <row r="5995" hidden="1" outlineLevel="1"/>
    <row r="5996" hidden="1" outlineLevel="1"/>
    <row r="5997" hidden="1" outlineLevel="1"/>
    <row r="5998" hidden="1" outlineLevel="1"/>
    <row r="5999" hidden="1" outlineLevel="1"/>
    <row r="6000" hidden="1" outlineLevel="1"/>
    <row r="6001" hidden="1" outlineLevel="1"/>
    <row r="6002" hidden="1" outlineLevel="1"/>
    <row r="6003" hidden="1" outlineLevel="1"/>
    <row r="6004" hidden="1" outlineLevel="1"/>
    <row r="6005" hidden="1" outlineLevel="1"/>
    <row r="6006" hidden="1" outlineLevel="1"/>
    <row r="6007" hidden="1" outlineLevel="1"/>
    <row r="6008" hidden="1" outlineLevel="1"/>
    <row r="6009" hidden="1" outlineLevel="1"/>
    <row r="6010" hidden="1" outlineLevel="1"/>
    <row r="6011" hidden="1" outlineLevel="1"/>
    <row r="6012" hidden="1" outlineLevel="1"/>
    <row r="6013" hidden="1" outlineLevel="1"/>
    <row r="6014" hidden="1" outlineLevel="1"/>
    <row r="6015" hidden="1" outlineLevel="1"/>
    <row r="6016" hidden="1" outlineLevel="1"/>
    <row r="6017" hidden="1" outlineLevel="1"/>
    <row r="6018" hidden="1" outlineLevel="1"/>
    <row r="6019" hidden="1" outlineLevel="1"/>
    <row r="6020" hidden="1" outlineLevel="1"/>
    <row r="6021" hidden="1" outlineLevel="1"/>
    <row r="6022" hidden="1" outlineLevel="1"/>
    <row r="6023" hidden="1" outlineLevel="1"/>
    <row r="6024" hidden="1" outlineLevel="1"/>
    <row r="6025" hidden="1" outlineLevel="1"/>
    <row r="6026" hidden="1" outlineLevel="1"/>
    <row r="6027" hidden="1" outlineLevel="1"/>
    <row r="6028" hidden="1" outlineLevel="1"/>
    <row r="6029" hidden="1" outlineLevel="1"/>
    <row r="6030" hidden="1" outlineLevel="1"/>
    <row r="6031" hidden="1" outlineLevel="1"/>
    <row r="6032" hidden="1" outlineLevel="1"/>
    <row r="6033" hidden="1" outlineLevel="1"/>
    <row r="6034" hidden="1" outlineLevel="1"/>
    <row r="6035" hidden="1" outlineLevel="1"/>
    <row r="6036" hidden="1" outlineLevel="1"/>
    <row r="6037" hidden="1" outlineLevel="1"/>
    <row r="6038" hidden="1" outlineLevel="1"/>
    <row r="6039" hidden="1" outlineLevel="1"/>
    <row r="6040" hidden="1" outlineLevel="1"/>
    <row r="6041" hidden="1" outlineLevel="1"/>
    <row r="6042" hidden="1" outlineLevel="1"/>
    <row r="6043" hidden="1" outlineLevel="1"/>
    <row r="6044" hidden="1" outlineLevel="1"/>
    <row r="6045" hidden="1" outlineLevel="1"/>
    <row r="6046" hidden="1" outlineLevel="1"/>
    <row r="6047" hidden="1" outlineLevel="1"/>
    <row r="6048" hidden="1" outlineLevel="1"/>
    <row r="6049" hidden="1" outlineLevel="1"/>
    <row r="6050" hidden="1" outlineLevel="1"/>
    <row r="6051" hidden="1" outlineLevel="1"/>
    <row r="6052" hidden="1" outlineLevel="1"/>
    <row r="6053" hidden="1" outlineLevel="1"/>
    <row r="6054" hidden="1" outlineLevel="1"/>
    <row r="6055" hidden="1" outlineLevel="1"/>
    <row r="6056" hidden="1" outlineLevel="1"/>
    <row r="6057" hidden="1" outlineLevel="1"/>
    <row r="6058" hidden="1" outlineLevel="1"/>
    <row r="6059" hidden="1" outlineLevel="1"/>
    <row r="6060" hidden="1" outlineLevel="1"/>
    <row r="6061" hidden="1" outlineLevel="1"/>
    <row r="6062" hidden="1" outlineLevel="1"/>
    <row r="6063" hidden="1" outlineLevel="1"/>
    <row r="6064" hidden="1" outlineLevel="1"/>
    <row r="6065" hidden="1" outlineLevel="1"/>
    <row r="6066" hidden="1" outlineLevel="1"/>
    <row r="6067" hidden="1" outlineLevel="1"/>
    <row r="6068" hidden="1" outlineLevel="1"/>
    <row r="6069" hidden="1" outlineLevel="1"/>
    <row r="6070" hidden="1" outlineLevel="1"/>
    <row r="6071" hidden="1" outlineLevel="1"/>
    <row r="6072" hidden="1" outlineLevel="1"/>
    <row r="6073" hidden="1" outlineLevel="1"/>
    <row r="6074" hidden="1" outlineLevel="1"/>
    <row r="6075" hidden="1" outlineLevel="1"/>
    <row r="6076" hidden="1" outlineLevel="1"/>
    <row r="6077" hidden="1" outlineLevel="1"/>
    <row r="6078" hidden="1" outlineLevel="1"/>
    <row r="6079" hidden="1" outlineLevel="1"/>
    <row r="6080" hidden="1" outlineLevel="1"/>
    <row r="6081" hidden="1" outlineLevel="1"/>
    <row r="6082" hidden="1" outlineLevel="1"/>
    <row r="6083" hidden="1" outlineLevel="1"/>
    <row r="6084" hidden="1" outlineLevel="1"/>
    <row r="6085" hidden="1" outlineLevel="1"/>
    <row r="6086" hidden="1" outlineLevel="1"/>
    <row r="6087" hidden="1" outlineLevel="1"/>
    <row r="6088" hidden="1" outlineLevel="1"/>
    <row r="6089" hidden="1" outlineLevel="1"/>
    <row r="6090" hidden="1" outlineLevel="1"/>
    <row r="6091" hidden="1" outlineLevel="1"/>
    <row r="6092" hidden="1" outlineLevel="1"/>
    <row r="6093" hidden="1" outlineLevel="1"/>
    <row r="6094" hidden="1" outlineLevel="1"/>
    <row r="6095" hidden="1" outlineLevel="1"/>
    <row r="6096" hidden="1" outlineLevel="1"/>
    <row r="6097" hidden="1" outlineLevel="1"/>
    <row r="6098" hidden="1" outlineLevel="1"/>
    <row r="6099" hidden="1" outlineLevel="1"/>
    <row r="6100" hidden="1" outlineLevel="1"/>
    <row r="6101" hidden="1" outlineLevel="1"/>
    <row r="6102" hidden="1" outlineLevel="1"/>
    <row r="6103" hidden="1" outlineLevel="1"/>
    <row r="6104" hidden="1" outlineLevel="1"/>
    <row r="6105" hidden="1" outlineLevel="1"/>
    <row r="6106" hidden="1" outlineLevel="1"/>
    <row r="6107" hidden="1" outlineLevel="1"/>
    <row r="6108" hidden="1" outlineLevel="1"/>
    <row r="6109" hidden="1" outlineLevel="1"/>
    <row r="6110" hidden="1" outlineLevel="1"/>
    <row r="6111" hidden="1" outlineLevel="1"/>
    <row r="6112" hidden="1" outlineLevel="1"/>
    <row r="6113" hidden="1" outlineLevel="1"/>
    <row r="6114" hidden="1" outlineLevel="1"/>
    <row r="6115" hidden="1" outlineLevel="1"/>
    <row r="6116" hidden="1" outlineLevel="1"/>
    <row r="6117" hidden="1" outlineLevel="1"/>
    <row r="6118" hidden="1" outlineLevel="1"/>
    <row r="6119" hidden="1" outlineLevel="1"/>
    <row r="6120" hidden="1" outlineLevel="1"/>
    <row r="6121" hidden="1" outlineLevel="1"/>
    <row r="6122" hidden="1" outlineLevel="1"/>
    <row r="6123" hidden="1" outlineLevel="1"/>
    <row r="6124" hidden="1" outlineLevel="1"/>
    <row r="6125" hidden="1" outlineLevel="1"/>
    <row r="6126" hidden="1" outlineLevel="1"/>
    <row r="6127" hidden="1" outlineLevel="1"/>
    <row r="6128" hidden="1" outlineLevel="1"/>
    <row r="6129" hidden="1" outlineLevel="1"/>
    <row r="6130" hidden="1" outlineLevel="1"/>
    <row r="6131" hidden="1" outlineLevel="1"/>
    <row r="6132" hidden="1" outlineLevel="1"/>
    <row r="6133" hidden="1" outlineLevel="1"/>
    <row r="6134" hidden="1" outlineLevel="1"/>
    <row r="6135" hidden="1" outlineLevel="1"/>
    <row r="6136" hidden="1" outlineLevel="1"/>
    <row r="6137" hidden="1" outlineLevel="1"/>
    <row r="6138" hidden="1" outlineLevel="1"/>
    <row r="6139" hidden="1" outlineLevel="1"/>
    <row r="6140" hidden="1" outlineLevel="1"/>
    <row r="6141" hidden="1" outlineLevel="1"/>
    <row r="6142" hidden="1" outlineLevel="1"/>
    <row r="6143" hidden="1" outlineLevel="1"/>
    <row r="6144" hidden="1" outlineLevel="1"/>
    <row r="6145" hidden="1" outlineLevel="1"/>
    <row r="6146" hidden="1" outlineLevel="1"/>
    <row r="6147" hidden="1" outlineLevel="1"/>
    <row r="6148" hidden="1" outlineLevel="1"/>
    <row r="6149" hidden="1" outlineLevel="1"/>
    <row r="6150" hidden="1" outlineLevel="1"/>
    <row r="6151" hidden="1" outlineLevel="1"/>
    <row r="6152" hidden="1" outlineLevel="1"/>
    <row r="6153" hidden="1" outlineLevel="1"/>
    <row r="6154" hidden="1" outlineLevel="1"/>
    <row r="6155" hidden="1" outlineLevel="1"/>
    <row r="6156" hidden="1" outlineLevel="1"/>
    <row r="6157" hidden="1" outlineLevel="1"/>
    <row r="6158" hidden="1" outlineLevel="1"/>
    <row r="6159" hidden="1" outlineLevel="1"/>
    <row r="6160" hidden="1" outlineLevel="1"/>
    <row r="6161" hidden="1" outlineLevel="1"/>
    <row r="6162" hidden="1" outlineLevel="1"/>
    <row r="6163" hidden="1" outlineLevel="1"/>
    <row r="6164" hidden="1" outlineLevel="1"/>
    <row r="6165" hidden="1" outlineLevel="1"/>
    <row r="6166" hidden="1" outlineLevel="1"/>
    <row r="6167" hidden="1" outlineLevel="1"/>
    <row r="6168" hidden="1" outlineLevel="1"/>
    <row r="6169" hidden="1" outlineLevel="1"/>
    <row r="6170" hidden="1" outlineLevel="1"/>
    <row r="6171" hidden="1" outlineLevel="1"/>
    <row r="6172" hidden="1" outlineLevel="1"/>
    <row r="6173" hidden="1" outlineLevel="1"/>
    <row r="6174" hidden="1" outlineLevel="1"/>
    <row r="6175" hidden="1" outlineLevel="1"/>
    <row r="6176" hidden="1" outlineLevel="1"/>
    <row r="6177" hidden="1" outlineLevel="1"/>
    <row r="6178" hidden="1" outlineLevel="1"/>
    <row r="6179" hidden="1" outlineLevel="1"/>
    <row r="6180" hidden="1" outlineLevel="1"/>
    <row r="6181" hidden="1" outlineLevel="1"/>
    <row r="6182" hidden="1" outlineLevel="1"/>
    <row r="6183" hidden="1" outlineLevel="1"/>
    <row r="6184" hidden="1" outlineLevel="1"/>
    <row r="6185" hidden="1" outlineLevel="1"/>
    <row r="6186" hidden="1" outlineLevel="1"/>
    <row r="6187" hidden="1" outlineLevel="1"/>
    <row r="6188" hidden="1" outlineLevel="1"/>
    <row r="6189" hidden="1" outlineLevel="1"/>
    <row r="6190" hidden="1" outlineLevel="1"/>
    <row r="6191" hidden="1" outlineLevel="1"/>
    <row r="6192" hidden="1" outlineLevel="1"/>
    <row r="6193" hidden="1" outlineLevel="1"/>
    <row r="6194" hidden="1" outlineLevel="1"/>
    <row r="6195" hidden="1" outlineLevel="1"/>
    <row r="6196" hidden="1" outlineLevel="1"/>
    <row r="6197" hidden="1" outlineLevel="1"/>
    <row r="6198" hidden="1" outlineLevel="1"/>
    <row r="6199" hidden="1" outlineLevel="1"/>
    <row r="6200" hidden="1" outlineLevel="1"/>
    <row r="6201" hidden="1" outlineLevel="1"/>
    <row r="6202" hidden="1" outlineLevel="1"/>
    <row r="6203" hidden="1" outlineLevel="1"/>
    <row r="6204" hidden="1" outlineLevel="1"/>
    <row r="6205" hidden="1" outlineLevel="1"/>
    <row r="6206" hidden="1" outlineLevel="1"/>
    <row r="6207" hidden="1" outlineLevel="1"/>
    <row r="6208" hidden="1" outlineLevel="1"/>
    <row r="6209" hidden="1" outlineLevel="1"/>
    <row r="6210" hidden="1" outlineLevel="1"/>
    <row r="6211" hidden="1" outlineLevel="1"/>
    <row r="6212" hidden="1" outlineLevel="1"/>
    <row r="6213" hidden="1" outlineLevel="1"/>
    <row r="6214" hidden="1" outlineLevel="1"/>
    <row r="6215" hidden="1" outlineLevel="1"/>
    <row r="6216" hidden="1" outlineLevel="1"/>
    <row r="6217" hidden="1" outlineLevel="1"/>
    <row r="6218" hidden="1" outlineLevel="1"/>
    <row r="6219" hidden="1" outlineLevel="1"/>
    <row r="6220" hidden="1" outlineLevel="1"/>
    <row r="6221" hidden="1" outlineLevel="1"/>
    <row r="6222" hidden="1" outlineLevel="1"/>
    <row r="6223" hidden="1" outlineLevel="1"/>
    <row r="6224" hidden="1" outlineLevel="1"/>
    <row r="6225" hidden="1" outlineLevel="1"/>
    <row r="6226" hidden="1" outlineLevel="1"/>
    <row r="6227" hidden="1" outlineLevel="1"/>
    <row r="6228" hidden="1" outlineLevel="1"/>
    <row r="6229" hidden="1" outlineLevel="1"/>
    <row r="6230" hidden="1" outlineLevel="1"/>
    <row r="6231" hidden="1" outlineLevel="1"/>
    <row r="6232" hidden="1" outlineLevel="1"/>
    <row r="6233" hidden="1" outlineLevel="1"/>
    <row r="6234" hidden="1" outlineLevel="1"/>
    <row r="6235" hidden="1" outlineLevel="1"/>
    <row r="6236" hidden="1" outlineLevel="1"/>
    <row r="6237" hidden="1" outlineLevel="1"/>
    <row r="6238" hidden="1" outlineLevel="1"/>
    <row r="6239" hidden="1" outlineLevel="1"/>
    <row r="6240" hidden="1" outlineLevel="1"/>
    <row r="6241" hidden="1" outlineLevel="1"/>
    <row r="6242" hidden="1" outlineLevel="1"/>
    <row r="6243" hidden="1" outlineLevel="1"/>
    <row r="6244" hidden="1" outlineLevel="1"/>
    <row r="6245" hidden="1" outlineLevel="1"/>
    <row r="6246" hidden="1" outlineLevel="1"/>
    <row r="6247" hidden="1" outlineLevel="1"/>
    <row r="6248" hidden="1" outlineLevel="1"/>
    <row r="6249" hidden="1" outlineLevel="1"/>
    <row r="6250" hidden="1" outlineLevel="1"/>
    <row r="6251" hidden="1" outlineLevel="1"/>
    <row r="6252" hidden="1" outlineLevel="1"/>
    <row r="6253" hidden="1" outlineLevel="1"/>
    <row r="6254" hidden="1" outlineLevel="1"/>
    <row r="6255" hidden="1" outlineLevel="1"/>
    <row r="6256" hidden="1" outlineLevel="1"/>
    <row r="6257" hidden="1" outlineLevel="1"/>
    <row r="6258" hidden="1" outlineLevel="1"/>
    <row r="6259" hidden="1" outlineLevel="1"/>
    <row r="6260" hidden="1" outlineLevel="1"/>
    <row r="6261" hidden="1" outlineLevel="1"/>
    <row r="6262" hidden="1" outlineLevel="1"/>
    <row r="6263" hidden="1" outlineLevel="1"/>
    <row r="6264" hidden="1" outlineLevel="1"/>
    <row r="6265" hidden="1" outlineLevel="1"/>
    <row r="6266" hidden="1" outlineLevel="1"/>
    <row r="6267" hidden="1" outlineLevel="1"/>
    <row r="6268" hidden="1" outlineLevel="1"/>
    <row r="6269" hidden="1" outlineLevel="1"/>
    <row r="6270" hidden="1" outlineLevel="1"/>
    <row r="6271" hidden="1" outlineLevel="1"/>
    <row r="6272" hidden="1" outlineLevel="1"/>
    <row r="6273" hidden="1" outlineLevel="1"/>
    <row r="6274" hidden="1" outlineLevel="1"/>
    <row r="6275" hidden="1" outlineLevel="1"/>
    <row r="6276" hidden="1" outlineLevel="1"/>
    <row r="6277" hidden="1" outlineLevel="1"/>
    <row r="6278" hidden="1" outlineLevel="1"/>
    <row r="6279" hidden="1" outlineLevel="1"/>
    <row r="6280" hidden="1" outlineLevel="1"/>
    <row r="6281" hidden="1" outlineLevel="1"/>
    <row r="6282" hidden="1" outlineLevel="1"/>
    <row r="6283" hidden="1" outlineLevel="1"/>
    <row r="6284" hidden="1" outlineLevel="1"/>
    <row r="6285" hidden="1" outlineLevel="1"/>
    <row r="6286" hidden="1" outlineLevel="1"/>
    <row r="6287" hidden="1" outlineLevel="1"/>
    <row r="6288" hidden="1" outlineLevel="1"/>
    <row r="6289" hidden="1" outlineLevel="1"/>
    <row r="6290" hidden="1" outlineLevel="1"/>
    <row r="6291" hidden="1" outlineLevel="1"/>
    <row r="6292" hidden="1" outlineLevel="1"/>
    <row r="6293" hidden="1" outlineLevel="1"/>
    <row r="6294" hidden="1" outlineLevel="1"/>
    <row r="6295" hidden="1" outlineLevel="1"/>
    <row r="6296" hidden="1" outlineLevel="1"/>
    <row r="6297" hidden="1" outlineLevel="1"/>
    <row r="6298" hidden="1" outlineLevel="1"/>
    <row r="6299" hidden="1" outlineLevel="1"/>
    <row r="6300" hidden="1" outlineLevel="1"/>
    <row r="6301" hidden="1" outlineLevel="1"/>
    <row r="6302" hidden="1" outlineLevel="1"/>
    <row r="6303" hidden="1" outlineLevel="1"/>
    <row r="6304" hidden="1" outlineLevel="1"/>
    <row r="6305" hidden="1" outlineLevel="1"/>
    <row r="6306" hidden="1" outlineLevel="1"/>
    <row r="6307" hidden="1" outlineLevel="1"/>
    <row r="6308" hidden="1" outlineLevel="1"/>
    <row r="6309" hidden="1" outlineLevel="1"/>
    <row r="6310" hidden="1" outlineLevel="1"/>
    <row r="6311" hidden="1" outlineLevel="1"/>
    <row r="6312" hidden="1" outlineLevel="1"/>
    <row r="6313" hidden="1" outlineLevel="1"/>
    <row r="6314" hidden="1" outlineLevel="1"/>
    <row r="6315" hidden="1" outlineLevel="1"/>
    <row r="6316" hidden="1" outlineLevel="1"/>
    <row r="6317" hidden="1" outlineLevel="1"/>
    <row r="6318" hidden="1" outlineLevel="1"/>
    <row r="6319" hidden="1" outlineLevel="1"/>
    <row r="6320" hidden="1" outlineLevel="1"/>
    <row r="6321" hidden="1" outlineLevel="1"/>
    <row r="6322" hidden="1" outlineLevel="1"/>
    <row r="6323" hidden="1" outlineLevel="1"/>
    <row r="6324" hidden="1" outlineLevel="1"/>
    <row r="6325" hidden="1" outlineLevel="1"/>
    <row r="6326" hidden="1" outlineLevel="1"/>
    <row r="6327" hidden="1" outlineLevel="1"/>
    <row r="6328" hidden="1" outlineLevel="1"/>
    <row r="6329" hidden="1" outlineLevel="1"/>
    <row r="6330" hidden="1" outlineLevel="1"/>
    <row r="6331" hidden="1" outlineLevel="1"/>
    <row r="6332" hidden="1" outlineLevel="1"/>
    <row r="6333" hidden="1" outlineLevel="1"/>
    <row r="6334" hidden="1" outlineLevel="1"/>
    <row r="6335" hidden="1" outlineLevel="1"/>
    <row r="6336" hidden="1" outlineLevel="1"/>
    <row r="6337" hidden="1" outlineLevel="1"/>
    <row r="6338" hidden="1" outlineLevel="1"/>
    <row r="6339" hidden="1" outlineLevel="1"/>
    <row r="6340" hidden="1" outlineLevel="1"/>
    <row r="6341" hidden="1" outlineLevel="1"/>
    <row r="6342" hidden="1" outlineLevel="1"/>
    <row r="6343" hidden="1" outlineLevel="1"/>
    <row r="6344" hidden="1" outlineLevel="1"/>
    <row r="6345" hidden="1" outlineLevel="1"/>
    <row r="6346" hidden="1" outlineLevel="1"/>
    <row r="6347" hidden="1" outlineLevel="1"/>
    <row r="6348" hidden="1" outlineLevel="1"/>
    <row r="6349" hidden="1" outlineLevel="1"/>
    <row r="6350" hidden="1" outlineLevel="1"/>
    <row r="6351" hidden="1" outlineLevel="1"/>
    <row r="6352" hidden="1" outlineLevel="1"/>
    <row r="6353" hidden="1" outlineLevel="1"/>
    <row r="6354" hidden="1" outlineLevel="1"/>
    <row r="6355" hidden="1" outlineLevel="1"/>
    <row r="6356" hidden="1" outlineLevel="1"/>
    <row r="6357" hidden="1" outlineLevel="1"/>
    <row r="6358" hidden="1" outlineLevel="1"/>
    <row r="6359" hidden="1" outlineLevel="1"/>
    <row r="6360" hidden="1" outlineLevel="1"/>
    <row r="6361" hidden="1" outlineLevel="1"/>
    <row r="6362" hidden="1" outlineLevel="1"/>
    <row r="6363" hidden="1" outlineLevel="1"/>
    <row r="6364" hidden="1" outlineLevel="1"/>
    <row r="6365" hidden="1" outlineLevel="1"/>
    <row r="6366" hidden="1" outlineLevel="1"/>
    <row r="6367" hidden="1" outlineLevel="1"/>
    <row r="6368" hidden="1" outlineLevel="1"/>
    <row r="6369" hidden="1" outlineLevel="1"/>
    <row r="6370" hidden="1" outlineLevel="1"/>
    <row r="6371" hidden="1" outlineLevel="1"/>
    <row r="6372" hidden="1" outlineLevel="1"/>
    <row r="6373" hidden="1" outlineLevel="1"/>
    <row r="6374" hidden="1" outlineLevel="1"/>
    <row r="6375" hidden="1" outlineLevel="1"/>
    <row r="6376" hidden="1" outlineLevel="1"/>
    <row r="6377" hidden="1" outlineLevel="1"/>
    <row r="6378" hidden="1" outlineLevel="1"/>
    <row r="6379" hidden="1" outlineLevel="1"/>
    <row r="6380" hidden="1" outlineLevel="1"/>
    <row r="6381" hidden="1" outlineLevel="1"/>
    <row r="6382" hidden="1" outlineLevel="1"/>
    <row r="6383" hidden="1" outlineLevel="1"/>
    <row r="6384" hidden="1" outlineLevel="1"/>
    <row r="6385" hidden="1" outlineLevel="1"/>
    <row r="6386" hidden="1" outlineLevel="1"/>
    <row r="6387" hidden="1" outlineLevel="1"/>
    <row r="6388" hidden="1" outlineLevel="1"/>
    <row r="6389" hidden="1" outlineLevel="1"/>
    <row r="6390" hidden="1" outlineLevel="1"/>
    <row r="6391" hidden="1" outlineLevel="1"/>
    <row r="6392" hidden="1" outlineLevel="1"/>
    <row r="6393" hidden="1" outlineLevel="1"/>
    <row r="6394" hidden="1" outlineLevel="1"/>
    <row r="6395" hidden="1" outlineLevel="1"/>
    <row r="6396" hidden="1" outlineLevel="1"/>
    <row r="6397" hidden="1" outlineLevel="1"/>
    <row r="6398" hidden="1" outlineLevel="1"/>
    <row r="6399" hidden="1" outlineLevel="1"/>
    <row r="6400" hidden="1" outlineLevel="1"/>
    <row r="6401" hidden="1" outlineLevel="1"/>
    <row r="6402" hidden="1" outlineLevel="1"/>
    <row r="6403" hidden="1" outlineLevel="1"/>
    <row r="6404" hidden="1" outlineLevel="1"/>
    <row r="6405" hidden="1" outlineLevel="1"/>
    <row r="6406" hidden="1" outlineLevel="1"/>
    <row r="6407" hidden="1" outlineLevel="1"/>
    <row r="6408" hidden="1" outlineLevel="1"/>
    <row r="6409" hidden="1" outlineLevel="1"/>
    <row r="6410" hidden="1" outlineLevel="1"/>
    <row r="6411" hidden="1" outlineLevel="1"/>
    <row r="6412" hidden="1" outlineLevel="1"/>
    <row r="6413" hidden="1" outlineLevel="1"/>
    <row r="6414" hidden="1" outlineLevel="1"/>
    <row r="6415" hidden="1" outlineLevel="1"/>
    <row r="6416" hidden="1" outlineLevel="1"/>
    <row r="6417" hidden="1" outlineLevel="1"/>
    <row r="6418" hidden="1" outlineLevel="1"/>
    <row r="6419" hidden="1" outlineLevel="1"/>
    <row r="6420" hidden="1" outlineLevel="1"/>
    <row r="6421" hidden="1" outlineLevel="1"/>
    <row r="6422" hidden="1" outlineLevel="1"/>
    <row r="6423" hidden="1" outlineLevel="1"/>
    <row r="6424" hidden="1" outlineLevel="1"/>
    <row r="6425" hidden="1" outlineLevel="1"/>
    <row r="6426" hidden="1" outlineLevel="1"/>
    <row r="6427" hidden="1" outlineLevel="1"/>
    <row r="6428" hidden="1" outlineLevel="1"/>
    <row r="6429" hidden="1" outlineLevel="1"/>
    <row r="6430" hidden="1" outlineLevel="1"/>
    <row r="6431" hidden="1" outlineLevel="1"/>
    <row r="6432" hidden="1" outlineLevel="1"/>
    <row r="6433" hidden="1" outlineLevel="1"/>
    <row r="6434" hidden="1" outlineLevel="1"/>
    <row r="6435" hidden="1" outlineLevel="1"/>
    <row r="6436" hidden="1" outlineLevel="1"/>
    <row r="6437" hidden="1" outlineLevel="1"/>
    <row r="6438" hidden="1" outlineLevel="1"/>
    <row r="6439" hidden="1" outlineLevel="1"/>
    <row r="6440" hidden="1" outlineLevel="1"/>
    <row r="6441" hidden="1" outlineLevel="1"/>
    <row r="6442" hidden="1" outlineLevel="1"/>
    <row r="6443" hidden="1" outlineLevel="1"/>
    <row r="6444" hidden="1" outlineLevel="1"/>
    <row r="6445" hidden="1" outlineLevel="1"/>
    <row r="6446" hidden="1" outlineLevel="1"/>
    <row r="6447" hidden="1" outlineLevel="1"/>
    <row r="6448" hidden="1" outlineLevel="1"/>
    <row r="6449" hidden="1" outlineLevel="1"/>
    <row r="6450" hidden="1" outlineLevel="1"/>
    <row r="6451" hidden="1" outlineLevel="1"/>
    <row r="6452" hidden="1" outlineLevel="1"/>
    <row r="6453" hidden="1" outlineLevel="1"/>
    <row r="6454" hidden="1" outlineLevel="1"/>
    <row r="6455" hidden="1" outlineLevel="1"/>
    <row r="6456" hidden="1" outlineLevel="1"/>
    <row r="6457" hidden="1" outlineLevel="1"/>
    <row r="6458" hidden="1" outlineLevel="1"/>
    <row r="6459" hidden="1" outlineLevel="1"/>
    <row r="6460" hidden="1" outlineLevel="1"/>
    <row r="6461" hidden="1" outlineLevel="1"/>
    <row r="6462" hidden="1" outlineLevel="1"/>
    <row r="6463" hidden="1" outlineLevel="1"/>
    <row r="6464" hidden="1" outlineLevel="1"/>
    <row r="6465" hidden="1" outlineLevel="1"/>
    <row r="6466" hidden="1" outlineLevel="1"/>
    <row r="6467" hidden="1" outlineLevel="1"/>
    <row r="6468" hidden="1" outlineLevel="1"/>
    <row r="6469" hidden="1" outlineLevel="1"/>
    <row r="6470" hidden="1" outlineLevel="1"/>
    <row r="6471" hidden="1" outlineLevel="1"/>
    <row r="6472" hidden="1" outlineLevel="1"/>
    <row r="6473" hidden="1" outlineLevel="1"/>
    <row r="6474" hidden="1" outlineLevel="1"/>
    <row r="6475" hidden="1" outlineLevel="1"/>
    <row r="6476" hidden="1" outlineLevel="1"/>
    <row r="6477" hidden="1" outlineLevel="1"/>
    <row r="6478" hidden="1" outlineLevel="1"/>
    <row r="6479" hidden="1" outlineLevel="1"/>
    <row r="6480" hidden="1" outlineLevel="1"/>
    <row r="6481" hidden="1" outlineLevel="1"/>
    <row r="6482" hidden="1" outlineLevel="1"/>
    <row r="6483" hidden="1" outlineLevel="1"/>
    <row r="6484" hidden="1" outlineLevel="1"/>
    <row r="6485" hidden="1" outlineLevel="1"/>
    <row r="6486" hidden="1" outlineLevel="1"/>
    <row r="6487" hidden="1" outlineLevel="1"/>
    <row r="6488" hidden="1" outlineLevel="1"/>
    <row r="6489" hidden="1" outlineLevel="1"/>
    <row r="6490" hidden="1" outlineLevel="1"/>
    <row r="6491" hidden="1" outlineLevel="1"/>
    <row r="6492" hidden="1" outlineLevel="1"/>
    <row r="6493" hidden="1" outlineLevel="1"/>
    <row r="6494" hidden="1" outlineLevel="1"/>
    <row r="6495" hidden="1" outlineLevel="1"/>
    <row r="6496" hidden="1" outlineLevel="1"/>
    <row r="6497" hidden="1" outlineLevel="1"/>
    <row r="6498" hidden="1" outlineLevel="1"/>
    <row r="6499" hidden="1" outlineLevel="1"/>
    <row r="6500" hidden="1" outlineLevel="1"/>
    <row r="6501" hidden="1" outlineLevel="1"/>
    <row r="6502" hidden="1" outlineLevel="1"/>
    <row r="6503" hidden="1" outlineLevel="1"/>
    <row r="6504" hidden="1" outlineLevel="1"/>
    <row r="6505" hidden="1" outlineLevel="1"/>
    <row r="6506" hidden="1" outlineLevel="1"/>
    <row r="6507" hidden="1" outlineLevel="1"/>
    <row r="6508" hidden="1" outlineLevel="1"/>
    <row r="6509" hidden="1" outlineLevel="1"/>
    <row r="6510" hidden="1" outlineLevel="1"/>
    <row r="6511" hidden="1" outlineLevel="1"/>
    <row r="6512" hidden="1" outlineLevel="1"/>
    <row r="6513" hidden="1" outlineLevel="1"/>
    <row r="6514" hidden="1" outlineLevel="1"/>
    <row r="6515" hidden="1" outlineLevel="1"/>
    <row r="6516" hidden="1" outlineLevel="1"/>
    <row r="6517" hidden="1" outlineLevel="1"/>
    <row r="6518" hidden="1" outlineLevel="1"/>
    <row r="6519" hidden="1" outlineLevel="1"/>
    <row r="6520" hidden="1" outlineLevel="1"/>
    <row r="6521" hidden="1" outlineLevel="1"/>
    <row r="6522" hidden="1" outlineLevel="1"/>
    <row r="6523" hidden="1" outlineLevel="1"/>
    <row r="6524" hidden="1" outlineLevel="1"/>
    <row r="6525" hidden="1" outlineLevel="1"/>
    <row r="6526" hidden="1" outlineLevel="1"/>
    <row r="6527" hidden="1" outlineLevel="1"/>
    <row r="6528" hidden="1" outlineLevel="1"/>
    <row r="6529" hidden="1" outlineLevel="1"/>
    <row r="6530" hidden="1" outlineLevel="1"/>
    <row r="6531" hidden="1" outlineLevel="1"/>
    <row r="6532" hidden="1" outlineLevel="1"/>
    <row r="6533" hidden="1" outlineLevel="1"/>
    <row r="6534" hidden="1" outlineLevel="1"/>
    <row r="6535" hidden="1" outlineLevel="1"/>
    <row r="6536" hidden="1" outlineLevel="1"/>
    <row r="6537" hidden="1" outlineLevel="1"/>
    <row r="6538" hidden="1" outlineLevel="1"/>
    <row r="6539" hidden="1" outlineLevel="1"/>
    <row r="6540" hidden="1" outlineLevel="1"/>
    <row r="6541" hidden="1" outlineLevel="1"/>
    <row r="6542" hidden="1" outlineLevel="1"/>
    <row r="6543" hidden="1" outlineLevel="1"/>
    <row r="6544" hidden="1" outlineLevel="1"/>
    <row r="6545" hidden="1" outlineLevel="1"/>
    <row r="6546" hidden="1" outlineLevel="1"/>
    <row r="6547" hidden="1" outlineLevel="1"/>
    <row r="6548" hidden="1" outlineLevel="1"/>
    <row r="6549" hidden="1" outlineLevel="1"/>
    <row r="6550" hidden="1" outlineLevel="1"/>
    <row r="6551" hidden="1" outlineLevel="1"/>
    <row r="6552" hidden="1" outlineLevel="1"/>
    <row r="6553" hidden="1" outlineLevel="1"/>
    <row r="6554" hidden="1" outlineLevel="1"/>
    <row r="6555" hidden="1" outlineLevel="1"/>
    <row r="6556" hidden="1" outlineLevel="1"/>
    <row r="6557" hidden="1" outlineLevel="1"/>
    <row r="6558" hidden="1" outlineLevel="1"/>
    <row r="6559" hidden="1" outlineLevel="1"/>
    <row r="6560" hidden="1" outlineLevel="1"/>
    <row r="6561" hidden="1" outlineLevel="1"/>
    <row r="6562" hidden="1" outlineLevel="1"/>
    <row r="6563" hidden="1" outlineLevel="1"/>
    <row r="6564" hidden="1" outlineLevel="1"/>
    <row r="6565" hidden="1" outlineLevel="1"/>
    <row r="6566" hidden="1" outlineLevel="1"/>
    <row r="6567" hidden="1" outlineLevel="1"/>
    <row r="6568" hidden="1" outlineLevel="1"/>
    <row r="6569" hidden="1" outlineLevel="1"/>
    <row r="6570" hidden="1" outlineLevel="1"/>
    <row r="6571" hidden="1" outlineLevel="1"/>
    <row r="6572" hidden="1" outlineLevel="1"/>
    <row r="6573" hidden="1" outlineLevel="1"/>
    <row r="6574" hidden="1" outlineLevel="1"/>
    <row r="6575" hidden="1" outlineLevel="1"/>
    <row r="6576" hidden="1" outlineLevel="1"/>
    <row r="6577" hidden="1" outlineLevel="1"/>
    <row r="6578" hidden="1" outlineLevel="1"/>
    <row r="6579" hidden="1" outlineLevel="1"/>
    <row r="6580" hidden="1" outlineLevel="1"/>
    <row r="6581" hidden="1" outlineLevel="1"/>
    <row r="6582" hidden="1" outlineLevel="1"/>
    <row r="6583" hidden="1" outlineLevel="1"/>
    <row r="6584" hidden="1" outlineLevel="1"/>
    <row r="6585" hidden="1" outlineLevel="1"/>
    <row r="6586" hidden="1" outlineLevel="1"/>
    <row r="6587" hidden="1" outlineLevel="1"/>
    <row r="6588" hidden="1" outlineLevel="1"/>
    <row r="6589" hidden="1" outlineLevel="1"/>
    <row r="6590" hidden="1" outlineLevel="1"/>
    <row r="6591" hidden="1" outlineLevel="1"/>
    <row r="6592" hidden="1" outlineLevel="1"/>
    <row r="6593" hidden="1" outlineLevel="1"/>
    <row r="6594" hidden="1" outlineLevel="1"/>
    <row r="6595" hidden="1" outlineLevel="1"/>
    <row r="6596" hidden="1" outlineLevel="1"/>
    <row r="6597" hidden="1" outlineLevel="1"/>
    <row r="6598" hidden="1" outlineLevel="1"/>
    <row r="6599" hidden="1" outlineLevel="1"/>
    <row r="6600" hidden="1" outlineLevel="1"/>
    <row r="6601" hidden="1" outlineLevel="1"/>
    <row r="6602" hidden="1" outlineLevel="1"/>
    <row r="6603" hidden="1" outlineLevel="1"/>
    <row r="6604" hidden="1" outlineLevel="1"/>
    <row r="6605" hidden="1" outlineLevel="1"/>
    <row r="6606" hidden="1" outlineLevel="1"/>
    <row r="6607" hidden="1" outlineLevel="1"/>
    <row r="6608" hidden="1" outlineLevel="1"/>
    <row r="6609" hidden="1" outlineLevel="1"/>
    <row r="6610" hidden="1" outlineLevel="1"/>
    <row r="6611" hidden="1" outlineLevel="1"/>
    <row r="6612" hidden="1" outlineLevel="1"/>
    <row r="6613" hidden="1" outlineLevel="1"/>
    <row r="6614" hidden="1" outlineLevel="1"/>
    <row r="6615" hidden="1" outlineLevel="1"/>
    <row r="6616" hidden="1" outlineLevel="1"/>
    <row r="6617" hidden="1" outlineLevel="1"/>
    <row r="6618" hidden="1" outlineLevel="1"/>
    <row r="6619" hidden="1" outlineLevel="1"/>
    <row r="6620" hidden="1" outlineLevel="1"/>
    <row r="6621" hidden="1" outlineLevel="1"/>
    <row r="6622" hidden="1" outlineLevel="1"/>
    <row r="6623" hidden="1" outlineLevel="1"/>
    <row r="6624" hidden="1" outlineLevel="1"/>
    <row r="6625" hidden="1" outlineLevel="1"/>
    <row r="6626" hidden="1" outlineLevel="1"/>
    <row r="6627" hidden="1" outlineLevel="1"/>
    <row r="6628" hidden="1" outlineLevel="1"/>
    <row r="6629" hidden="1" outlineLevel="1"/>
    <row r="6630" hidden="1" outlineLevel="1"/>
    <row r="6631" hidden="1" outlineLevel="1"/>
    <row r="6632" hidden="1" outlineLevel="1"/>
    <row r="6633" hidden="1" outlineLevel="1"/>
    <row r="6634" hidden="1" outlineLevel="1"/>
    <row r="6635" hidden="1" outlineLevel="1"/>
    <row r="6636" hidden="1" outlineLevel="1"/>
    <row r="6637" hidden="1" outlineLevel="1"/>
    <row r="6638" hidden="1" outlineLevel="1"/>
    <row r="6639" hidden="1" outlineLevel="1"/>
    <row r="6640" hidden="1" outlineLevel="1"/>
    <row r="6641" hidden="1" outlineLevel="1"/>
    <row r="6642" hidden="1" outlineLevel="1"/>
    <row r="6643" hidden="1" outlineLevel="1"/>
    <row r="6644" hidden="1" outlineLevel="1"/>
    <row r="6645" hidden="1" outlineLevel="1"/>
    <row r="6646" hidden="1" outlineLevel="1"/>
    <row r="6647" hidden="1" outlineLevel="1"/>
    <row r="6648" hidden="1" outlineLevel="1"/>
    <row r="6649" hidden="1" outlineLevel="1"/>
    <row r="6650" hidden="1" outlineLevel="1"/>
    <row r="6651" hidden="1" outlineLevel="1"/>
    <row r="6652" hidden="1" outlineLevel="1"/>
    <row r="6653" hidden="1" outlineLevel="1"/>
    <row r="6654" hidden="1" outlineLevel="1"/>
    <row r="6655" hidden="1" outlineLevel="1"/>
    <row r="6656" hidden="1" outlineLevel="1"/>
    <row r="6657" hidden="1" outlineLevel="1"/>
    <row r="6658" hidden="1" outlineLevel="1"/>
    <row r="6659" hidden="1" outlineLevel="1"/>
    <row r="6660" hidden="1" outlineLevel="1"/>
    <row r="6661" hidden="1" outlineLevel="1"/>
    <row r="6662" hidden="1" outlineLevel="1"/>
    <row r="6663" hidden="1" outlineLevel="1"/>
    <row r="6664" hidden="1" outlineLevel="1"/>
    <row r="6665" hidden="1" outlineLevel="1"/>
    <row r="6666" hidden="1" outlineLevel="1"/>
    <row r="6667" hidden="1" outlineLevel="1"/>
    <row r="6668" hidden="1" outlineLevel="1"/>
    <row r="6669" hidden="1" outlineLevel="1"/>
    <row r="6670" hidden="1" outlineLevel="1"/>
    <row r="6671" hidden="1" outlineLevel="1"/>
    <row r="6672" hidden="1" outlineLevel="1"/>
    <row r="6673" hidden="1" outlineLevel="1"/>
    <row r="6674" hidden="1" outlineLevel="1"/>
    <row r="6675" hidden="1" outlineLevel="1"/>
    <row r="6676" hidden="1" outlineLevel="1"/>
    <row r="6677" hidden="1" outlineLevel="1"/>
    <row r="6678" hidden="1" outlineLevel="1"/>
    <row r="6679" hidden="1" outlineLevel="1"/>
    <row r="6680" hidden="1" outlineLevel="1"/>
    <row r="6681" hidden="1" outlineLevel="1"/>
    <row r="6682" hidden="1" outlineLevel="1"/>
    <row r="6683" hidden="1" outlineLevel="1"/>
    <row r="6684" hidden="1" outlineLevel="1"/>
    <row r="6685" hidden="1" outlineLevel="1"/>
    <row r="6686" hidden="1" outlineLevel="1"/>
    <row r="6687" hidden="1" outlineLevel="1"/>
    <row r="6688" hidden="1" outlineLevel="1"/>
    <row r="6689" hidden="1" outlineLevel="1"/>
    <row r="6690" hidden="1" outlineLevel="1"/>
    <row r="6691" hidden="1" outlineLevel="1"/>
    <row r="6692" hidden="1" outlineLevel="1"/>
    <row r="6693" hidden="1" outlineLevel="1"/>
    <row r="6694" hidden="1" outlineLevel="1"/>
    <row r="6695" hidden="1" outlineLevel="1"/>
    <row r="6696" hidden="1" outlineLevel="1"/>
    <row r="6697" hidden="1" outlineLevel="1"/>
    <row r="6698" hidden="1" outlineLevel="1"/>
    <row r="6699" hidden="1" outlineLevel="1"/>
    <row r="6700" hidden="1" outlineLevel="1"/>
    <row r="6701" hidden="1" outlineLevel="1"/>
    <row r="6702" hidden="1" outlineLevel="1"/>
    <row r="6703" hidden="1" outlineLevel="1"/>
    <row r="6704" hidden="1" outlineLevel="1"/>
    <row r="6705" hidden="1" outlineLevel="1"/>
    <row r="6706" hidden="1" outlineLevel="1"/>
    <row r="6707" hidden="1" outlineLevel="1"/>
    <row r="6708" hidden="1" outlineLevel="1"/>
    <row r="6709" hidden="1" outlineLevel="1"/>
    <row r="6710" hidden="1" outlineLevel="1"/>
    <row r="6711" hidden="1" outlineLevel="1"/>
    <row r="6712" hidden="1" outlineLevel="1"/>
    <row r="6713" hidden="1" outlineLevel="1"/>
    <row r="6714" hidden="1" outlineLevel="1"/>
    <row r="6715" hidden="1" outlineLevel="1"/>
    <row r="6716" hidden="1" outlineLevel="1"/>
    <row r="6717" hidden="1" outlineLevel="1"/>
    <row r="6718" hidden="1" outlineLevel="1"/>
    <row r="6719" hidden="1" outlineLevel="1"/>
    <row r="6720" hidden="1" outlineLevel="1"/>
    <row r="6721" hidden="1" outlineLevel="1"/>
    <row r="6722" hidden="1" outlineLevel="1"/>
    <row r="6723" hidden="1" outlineLevel="1"/>
    <row r="6724" hidden="1" outlineLevel="1"/>
    <row r="6725" hidden="1" outlineLevel="1"/>
    <row r="6726" hidden="1" outlineLevel="1"/>
    <row r="6727" hidden="1" outlineLevel="1"/>
    <row r="6728" hidden="1" outlineLevel="1"/>
    <row r="6729" hidden="1" outlineLevel="1"/>
    <row r="6730" hidden="1" outlineLevel="1"/>
    <row r="6731" hidden="1" outlineLevel="1"/>
    <row r="6732" hidden="1" outlineLevel="1"/>
    <row r="6733" hidden="1" outlineLevel="1"/>
    <row r="6734" hidden="1" outlineLevel="1"/>
    <row r="6735" hidden="1" outlineLevel="1"/>
    <row r="6736" hidden="1" outlineLevel="1"/>
    <row r="6737" hidden="1" outlineLevel="1"/>
    <row r="6738" hidden="1" outlineLevel="1"/>
    <row r="6739" hidden="1" outlineLevel="1"/>
    <row r="6740" hidden="1" outlineLevel="1"/>
    <row r="6741" hidden="1" outlineLevel="1"/>
    <row r="6742" hidden="1" outlineLevel="1"/>
    <row r="6743" hidden="1" outlineLevel="1"/>
    <row r="6744" hidden="1" outlineLevel="1"/>
    <row r="6745" hidden="1" outlineLevel="1"/>
    <row r="6746" hidden="1" outlineLevel="1"/>
    <row r="6747" hidden="1" outlineLevel="1"/>
    <row r="6748" hidden="1" outlineLevel="1"/>
    <row r="6749" hidden="1" outlineLevel="1"/>
    <row r="6750" hidden="1" outlineLevel="1"/>
    <row r="6751" hidden="1" outlineLevel="1"/>
    <row r="6752" hidden="1" outlineLevel="1"/>
    <row r="6753" hidden="1" outlineLevel="1"/>
    <row r="6754" hidden="1" outlineLevel="1"/>
    <row r="6755" hidden="1" outlineLevel="1"/>
    <row r="6756" hidden="1" outlineLevel="1"/>
    <row r="6757" hidden="1" outlineLevel="1"/>
    <row r="6758" hidden="1" outlineLevel="1"/>
    <row r="6759" hidden="1" outlineLevel="1"/>
    <row r="6760" hidden="1" outlineLevel="1"/>
    <row r="6761" hidden="1" outlineLevel="1"/>
    <row r="6762" hidden="1" outlineLevel="1"/>
    <row r="6763" hidden="1" outlineLevel="1"/>
    <row r="6764" hidden="1" outlineLevel="1"/>
    <row r="6765" hidden="1" outlineLevel="1"/>
    <row r="6766" hidden="1" outlineLevel="1"/>
    <row r="6767" hidden="1" outlineLevel="1"/>
    <row r="6768" hidden="1" outlineLevel="1"/>
    <row r="6769" hidden="1" outlineLevel="1"/>
    <row r="6770" hidden="1" outlineLevel="1"/>
    <row r="6771" hidden="1" outlineLevel="1"/>
    <row r="6772" hidden="1" outlineLevel="1"/>
    <row r="6773" hidden="1" outlineLevel="1"/>
    <row r="6774" hidden="1" outlineLevel="1"/>
    <row r="6775" hidden="1" outlineLevel="1"/>
    <row r="6776" hidden="1" outlineLevel="1"/>
    <row r="6777" hidden="1" outlineLevel="1"/>
    <row r="6778" hidden="1" outlineLevel="1"/>
    <row r="6779" hidden="1" outlineLevel="1"/>
    <row r="6780" hidden="1" outlineLevel="1"/>
    <row r="6781" hidden="1" outlineLevel="1"/>
    <row r="6782" hidden="1" outlineLevel="1"/>
    <row r="6783" hidden="1" outlineLevel="1"/>
    <row r="6784" hidden="1" outlineLevel="1"/>
    <row r="6785" hidden="1" outlineLevel="1"/>
    <row r="6786" hidden="1" outlineLevel="1"/>
    <row r="6787" hidden="1" outlineLevel="1"/>
    <row r="6788" hidden="1" outlineLevel="1"/>
    <row r="6789" hidden="1" outlineLevel="1"/>
    <row r="6790" hidden="1" outlineLevel="1"/>
    <row r="6791" hidden="1" outlineLevel="1"/>
    <row r="6792" hidden="1" outlineLevel="1"/>
    <row r="6793" hidden="1" outlineLevel="1"/>
    <row r="6794" hidden="1" outlineLevel="1"/>
    <row r="6795" hidden="1" outlineLevel="1"/>
    <row r="6796" hidden="1" outlineLevel="1"/>
    <row r="6797" hidden="1" outlineLevel="1"/>
    <row r="6798" hidden="1" outlineLevel="1"/>
    <row r="6799" hidden="1" outlineLevel="1"/>
    <row r="6800" hidden="1" outlineLevel="1"/>
    <row r="6801" hidden="1" outlineLevel="1"/>
    <row r="6802" hidden="1" outlineLevel="1"/>
    <row r="6803" hidden="1" outlineLevel="1"/>
    <row r="6804" hidden="1" outlineLevel="1"/>
    <row r="6805" hidden="1" outlineLevel="1"/>
    <row r="6806" hidden="1" outlineLevel="1"/>
    <row r="6807" hidden="1" outlineLevel="1"/>
    <row r="6808" hidden="1" outlineLevel="1"/>
    <row r="6809" hidden="1" outlineLevel="1"/>
    <row r="6810" hidden="1" outlineLevel="1"/>
    <row r="6811" hidden="1" outlineLevel="1"/>
    <row r="6812" hidden="1" outlineLevel="1"/>
    <row r="6813" hidden="1" outlineLevel="1"/>
    <row r="6814" hidden="1" outlineLevel="1"/>
    <row r="6815" hidden="1" outlineLevel="1"/>
    <row r="6816" hidden="1" outlineLevel="1"/>
    <row r="6817" hidden="1" outlineLevel="1"/>
    <row r="6818" hidden="1" outlineLevel="1"/>
    <row r="6819" hidden="1" outlineLevel="1"/>
    <row r="6820" hidden="1" outlineLevel="1"/>
    <row r="6821" hidden="1" outlineLevel="1"/>
    <row r="6822" hidden="1" outlineLevel="1"/>
    <row r="6823" hidden="1" outlineLevel="1"/>
    <row r="6824" hidden="1" outlineLevel="1"/>
    <row r="6825" hidden="1" outlineLevel="1"/>
    <row r="6826" hidden="1" outlineLevel="1"/>
    <row r="6827" hidden="1" outlineLevel="1"/>
    <row r="6828" hidden="1" outlineLevel="1"/>
    <row r="6829" hidden="1" outlineLevel="1"/>
    <row r="6830" hidden="1" outlineLevel="1"/>
    <row r="6831" hidden="1" outlineLevel="1"/>
    <row r="6832" hidden="1" outlineLevel="1"/>
    <row r="6833" hidden="1" outlineLevel="1"/>
    <row r="6834" hidden="1" outlineLevel="1"/>
    <row r="6835" hidden="1" outlineLevel="1"/>
    <row r="6836" hidden="1" outlineLevel="1"/>
    <row r="6837" hidden="1" outlineLevel="1"/>
    <row r="6838" hidden="1" outlineLevel="1"/>
    <row r="6839" hidden="1" outlineLevel="1"/>
    <row r="6840" hidden="1" outlineLevel="1"/>
    <row r="6841" hidden="1" outlineLevel="1"/>
    <row r="6842" hidden="1" outlineLevel="1"/>
    <row r="6843" hidden="1" outlineLevel="1"/>
    <row r="6844" hidden="1" outlineLevel="1"/>
    <row r="6845" hidden="1" outlineLevel="1"/>
    <row r="6846" hidden="1" outlineLevel="1"/>
    <row r="6847" hidden="1" outlineLevel="1"/>
    <row r="6848" hidden="1" outlineLevel="1"/>
    <row r="6849" hidden="1" outlineLevel="1"/>
    <row r="6850" hidden="1" outlineLevel="1"/>
    <row r="6851" hidden="1" outlineLevel="1"/>
    <row r="6852" hidden="1" outlineLevel="1"/>
    <row r="6853" hidden="1" outlineLevel="1"/>
    <row r="6854" hidden="1" outlineLevel="1"/>
    <row r="6855" hidden="1" outlineLevel="1"/>
    <row r="6856" hidden="1" outlineLevel="1"/>
    <row r="6857" hidden="1" outlineLevel="1"/>
    <row r="6858" hidden="1" outlineLevel="1"/>
    <row r="6859" hidden="1" outlineLevel="1"/>
    <row r="6860" hidden="1" outlineLevel="1"/>
    <row r="6861" hidden="1" outlineLevel="1"/>
    <row r="6862" hidden="1" outlineLevel="1"/>
    <row r="6863" hidden="1" outlineLevel="1"/>
    <row r="6864" hidden="1" outlineLevel="1"/>
    <row r="6865" hidden="1" outlineLevel="1"/>
    <row r="6866" hidden="1" outlineLevel="1"/>
    <row r="6867" hidden="1" outlineLevel="1"/>
    <row r="6868" hidden="1" outlineLevel="1"/>
    <row r="6869" hidden="1" outlineLevel="1"/>
    <row r="6870" hidden="1" outlineLevel="1"/>
    <row r="6871" hidden="1" outlineLevel="1"/>
    <row r="6872" hidden="1" outlineLevel="1"/>
    <row r="6873" hidden="1" outlineLevel="1"/>
    <row r="6874" hidden="1" outlineLevel="1"/>
    <row r="6875" hidden="1" outlineLevel="1"/>
    <row r="6876" hidden="1" outlineLevel="1"/>
    <row r="6877" hidden="1" outlineLevel="1"/>
    <row r="6878" hidden="1" outlineLevel="1"/>
    <row r="6879" hidden="1" outlineLevel="1"/>
    <row r="6880" hidden="1" outlineLevel="1"/>
    <row r="6881" hidden="1" outlineLevel="1"/>
    <row r="6882" hidden="1" outlineLevel="1"/>
    <row r="6883" hidden="1" outlineLevel="1"/>
    <row r="6884" hidden="1" outlineLevel="1"/>
    <row r="6885" hidden="1" outlineLevel="1"/>
    <row r="6886" hidden="1" outlineLevel="1"/>
    <row r="6887" hidden="1" outlineLevel="1"/>
    <row r="6888" hidden="1" outlineLevel="1"/>
    <row r="6889" hidden="1" outlineLevel="1"/>
    <row r="6890" hidden="1" outlineLevel="1"/>
    <row r="6891" hidden="1" outlineLevel="1"/>
    <row r="6892" hidden="1" outlineLevel="1"/>
    <row r="6893" hidden="1" outlineLevel="1"/>
    <row r="6894" hidden="1" outlineLevel="1"/>
    <row r="6895" hidden="1" outlineLevel="1"/>
    <row r="6896" hidden="1" outlineLevel="1"/>
    <row r="6897" hidden="1" outlineLevel="1"/>
    <row r="6898" hidden="1" outlineLevel="1"/>
    <row r="6899" hidden="1" outlineLevel="1"/>
    <row r="6900" hidden="1" outlineLevel="1"/>
    <row r="6901" hidden="1" outlineLevel="1"/>
    <row r="6902" hidden="1" outlineLevel="1"/>
    <row r="6903" hidden="1" outlineLevel="1"/>
    <row r="6904" hidden="1" outlineLevel="1"/>
    <row r="6905" hidden="1" outlineLevel="1"/>
    <row r="6906" hidden="1" outlineLevel="1"/>
    <row r="6907" hidden="1" outlineLevel="1"/>
    <row r="6908" hidden="1" outlineLevel="1"/>
    <row r="6909" hidden="1" outlineLevel="1"/>
    <row r="6910" hidden="1" outlineLevel="1"/>
    <row r="6911" hidden="1" outlineLevel="1"/>
    <row r="6912" hidden="1" outlineLevel="1"/>
    <row r="6913" hidden="1" outlineLevel="1"/>
    <row r="6914" hidden="1" outlineLevel="1"/>
    <row r="6915" hidden="1" outlineLevel="1"/>
    <row r="6916" hidden="1" outlineLevel="1"/>
    <row r="6917" hidden="1" outlineLevel="1"/>
    <row r="6918" hidden="1" outlineLevel="1"/>
    <row r="6919" hidden="1" outlineLevel="1"/>
    <row r="6920" hidden="1" outlineLevel="1"/>
    <row r="6921" hidden="1" outlineLevel="1"/>
    <row r="6922" hidden="1" outlineLevel="1"/>
    <row r="6923" hidden="1" outlineLevel="1"/>
    <row r="6924" hidden="1" outlineLevel="1"/>
    <row r="6925" hidden="1" outlineLevel="1"/>
    <row r="6926" hidden="1" outlineLevel="1"/>
    <row r="6927" hidden="1" outlineLevel="1"/>
    <row r="6928" hidden="1" outlineLevel="1"/>
    <row r="6929" hidden="1" outlineLevel="1"/>
    <row r="6930" hidden="1" outlineLevel="1"/>
    <row r="6931" hidden="1" outlineLevel="1"/>
    <row r="6932" hidden="1" outlineLevel="1"/>
    <row r="6933" hidden="1" outlineLevel="1"/>
    <row r="6934" hidden="1" outlineLevel="1"/>
    <row r="6935" hidden="1" outlineLevel="1"/>
    <row r="6936" hidden="1" outlineLevel="1"/>
    <row r="6937" hidden="1" outlineLevel="1"/>
    <row r="6938" hidden="1" outlineLevel="1"/>
    <row r="6939" hidden="1" outlineLevel="1"/>
    <row r="6940" hidden="1" outlineLevel="1"/>
    <row r="6941" hidden="1" outlineLevel="1"/>
    <row r="6942" hidden="1" outlineLevel="1"/>
    <row r="6943" hidden="1" outlineLevel="1"/>
    <row r="6944" hidden="1" outlineLevel="1"/>
    <row r="6945" hidden="1" outlineLevel="1"/>
    <row r="6946" hidden="1" outlineLevel="1"/>
    <row r="6947" hidden="1" outlineLevel="1"/>
    <row r="6948" hidden="1" outlineLevel="1"/>
    <row r="6949" hidden="1" outlineLevel="1"/>
    <row r="6950" hidden="1" outlineLevel="1"/>
    <row r="6951" hidden="1" outlineLevel="1"/>
    <row r="6952" hidden="1" outlineLevel="1"/>
    <row r="6953" hidden="1" outlineLevel="1"/>
    <row r="6954" hidden="1" outlineLevel="1"/>
    <row r="6955" hidden="1" outlineLevel="1"/>
    <row r="6956" hidden="1" outlineLevel="1"/>
    <row r="6957" hidden="1" outlineLevel="1"/>
    <row r="6958" hidden="1" outlineLevel="1"/>
    <row r="6959" hidden="1" outlineLevel="1"/>
    <row r="6960" hidden="1" outlineLevel="1"/>
    <row r="6961" hidden="1" outlineLevel="1"/>
    <row r="6962" hidden="1" outlineLevel="1"/>
    <row r="6963" hidden="1" outlineLevel="1"/>
    <row r="6964" hidden="1" outlineLevel="1"/>
    <row r="6965" hidden="1" outlineLevel="1"/>
    <row r="6966" hidden="1" outlineLevel="1"/>
    <row r="6967" hidden="1" outlineLevel="1"/>
    <row r="6968" hidden="1" outlineLevel="1"/>
    <row r="6969" hidden="1" outlineLevel="1"/>
    <row r="6970" hidden="1" outlineLevel="1"/>
    <row r="6971" hidden="1" outlineLevel="1"/>
    <row r="6972" hidden="1" outlineLevel="1"/>
    <row r="6973" hidden="1" outlineLevel="1"/>
    <row r="6974" hidden="1" outlineLevel="1"/>
    <row r="6975" hidden="1" outlineLevel="1"/>
    <row r="6976" hidden="1" outlineLevel="1"/>
    <row r="6977" hidden="1" outlineLevel="1"/>
    <row r="6978" hidden="1" outlineLevel="1"/>
    <row r="6979" hidden="1" outlineLevel="1"/>
    <row r="6980" hidden="1" outlineLevel="1"/>
    <row r="6981" hidden="1" outlineLevel="1"/>
    <row r="6982" hidden="1" outlineLevel="1"/>
    <row r="6983" hidden="1" outlineLevel="1"/>
    <row r="6984" hidden="1" outlineLevel="1"/>
    <row r="6985" hidden="1" outlineLevel="1"/>
    <row r="6986" hidden="1" outlineLevel="1"/>
    <row r="6987" hidden="1" outlineLevel="1"/>
    <row r="6988" hidden="1" outlineLevel="1"/>
    <row r="6989" hidden="1" outlineLevel="1"/>
    <row r="6990" hidden="1" outlineLevel="1"/>
    <row r="6991" hidden="1" outlineLevel="1"/>
    <row r="6992" hidden="1" outlineLevel="1"/>
    <row r="6993" hidden="1" outlineLevel="1"/>
    <row r="6994" hidden="1" outlineLevel="1"/>
    <row r="6995" hidden="1" outlineLevel="1"/>
    <row r="6996" hidden="1" outlineLevel="1"/>
    <row r="6997" hidden="1" outlineLevel="1"/>
    <row r="6998" hidden="1" outlineLevel="1"/>
    <row r="6999" hidden="1" outlineLevel="1"/>
    <row r="7000" hidden="1" outlineLevel="1"/>
    <row r="7001" hidden="1" outlineLevel="1"/>
    <row r="7002" hidden="1" outlineLevel="1"/>
    <row r="7003" hidden="1" outlineLevel="1"/>
    <row r="7004" hidden="1" outlineLevel="1"/>
    <row r="7005" hidden="1" outlineLevel="1"/>
    <row r="7006" hidden="1" outlineLevel="1"/>
    <row r="7007" hidden="1" outlineLevel="1"/>
    <row r="7008" hidden="1" outlineLevel="1"/>
    <row r="7009" hidden="1" outlineLevel="1"/>
    <row r="7010" hidden="1" outlineLevel="1"/>
    <row r="7011" hidden="1" outlineLevel="1"/>
    <row r="7012" hidden="1" outlineLevel="1"/>
    <row r="7013" hidden="1" outlineLevel="1"/>
    <row r="7014" hidden="1" outlineLevel="1"/>
    <row r="7015" hidden="1" outlineLevel="1"/>
    <row r="7016" hidden="1" outlineLevel="1"/>
    <row r="7017" hidden="1" outlineLevel="1"/>
    <row r="7018" hidden="1" outlineLevel="1"/>
    <row r="7019" hidden="1" outlineLevel="1"/>
    <row r="7020" hidden="1" outlineLevel="1"/>
    <row r="7021" hidden="1" outlineLevel="1"/>
    <row r="7022" hidden="1" outlineLevel="1"/>
    <row r="7023" hidden="1" outlineLevel="1"/>
    <row r="7024" hidden="1" outlineLevel="1"/>
    <row r="7025" hidden="1" outlineLevel="1"/>
    <row r="7026" hidden="1" outlineLevel="1"/>
    <row r="7027" hidden="1" outlineLevel="1"/>
    <row r="7028" hidden="1" outlineLevel="1"/>
    <row r="7029" hidden="1" outlineLevel="1"/>
    <row r="7030" hidden="1" outlineLevel="1"/>
    <row r="7031" hidden="1" outlineLevel="1"/>
    <row r="7032" hidden="1" outlineLevel="1"/>
    <row r="7033" hidden="1" outlineLevel="1"/>
    <row r="7034" hidden="1" outlineLevel="1"/>
    <row r="7035" hidden="1" outlineLevel="1"/>
    <row r="7036" hidden="1" outlineLevel="1"/>
    <row r="7037" hidden="1" outlineLevel="1"/>
    <row r="7038" hidden="1" outlineLevel="1"/>
    <row r="7039" hidden="1" outlineLevel="1"/>
    <row r="7040" hidden="1" outlineLevel="1"/>
    <row r="7041" hidden="1" outlineLevel="1"/>
    <row r="7042" hidden="1" outlineLevel="1"/>
    <row r="7043" hidden="1" outlineLevel="1"/>
    <row r="7044" hidden="1" outlineLevel="1"/>
    <row r="7045" hidden="1" outlineLevel="1"/>
    <row r="7046" hidden="1" outlineLevel="1"/>
    <row r="7047" hidden="1" outlineLevel="1"/>
    <row r="7048" hidden="1" outlineLevel="1"/>
    <row r="7049" hidden="1" outlineLevel="1"/>
    <row r="7050" hidden="1" outlineLevel="1"/>
    <row r="7051" hidden="1" outlineLevel="1"/>
    <row r="7052" hidden="1" outlineLevel="1"/>
    <row r="7053" hidden="1" outlineLevel="1"/>
    <row r="7054" hidden="1" outlineLevel="1"/>
    <row r="7055" hidden="1" outlineLevel="1"/>
    <row r="7056" hidden="1" outlineLevel="1"/>
    <row r="7057" hidden="1" outlineLevel="1"/>
    <row r="7058" hidden="1" outlineLevel="1"/>
    <row r="7059" hidden="1" outlineLevel="1"/>
    <row r="7060" hidden="1" outlineLevel="1"/>
    <row r="7061" hidden="1" outlineLevel="1"/>
    <row r="7062" hidden="1" outlineLevel="1"/>
    <row r="7063" hidden="1" outlineLevel="1"/>
    <row r="7064" hidden="1" outlineLevel="1"/>
    <row r="7065" hidden="1" outlineLevel="1"/>
    <row r="7066" hidden="1" outlineLevel="1"/>
    <row r="7067" hidden="1" outlineLevel="1"/>
    <row r="7068" hidden="1" outlineLevel="1"/>
    <row r="7069" hidden="1" outlineLevel="1"/>
    <row r="7070" hidden="1" outlineLevel="1"/>
    <row r="7071" hidden="1" outlineLevel="1"/>
    <row r="7072" hidden="1" outlineLevel="1"/>
    <row r="7073" hidden="1" outlineLevel="1"/>
    <row r="7074" hidden="1" outlineLevel="1"/>
    <row r="7075" hidden="1" outlineLevel="1"/>
    <row r="7076" hidden="1" outlineLevel="1"/>
    <row r="7077" hidden="1" outlineLevel="1"/>
    <row r="7078" hidden="1" outlineLevel="1"/>
    <row r="7079" hidden="1" outlineLevel="1"/>
    <row r="7080" hidden="1" outlineLevel="1"/>
    <row r="7081" hidden="1" outlineLevel="1"/>
    <row r="7082" hidden="1" outlineLevel="1"/>
    <row r="7083" hidden="1" outlineLevel="1"/>
    <row r="7084" hidden="1" outlineLevel="1"/>
    <row r="7085" hidden="1" outlineLevel="1"/>
    <row r="7086" hidden="1" outlineLevel="1"/>
    <row r="7087" hidden="1" outlineLevel="1"/>
    <row r="7088" hidden="1" outlineLevel="1"/>
    <row r="7089" hidden="1" outlineLevel="1"/>
    <row r="7090" hidden="1" outlineLevel="1"/>
    <row r="7091" hidden="1" outlineLevel="1"/>
    <row r="7092" hidden="1" outlineLevel="1"/>
    <row r="7093" hidden="1" outlineLevel="1"/>
    <row r="7094" hidden="1" outlineLevel="1"/>
    <row r="7095" hidden="1" outlineLevel="1"/>
    <row r="7096" hidden="1" outlineLevel="1"/>
    <row r="7097" hidden="1" outlineLevel="1"/>
    <row r="7098" hidden="1" outlineLevel="1"/>
    <row r="7099" hidden="1" outlineLevel="1"/>
    <row r="7100" hidden="1" outlineLevel="1"/>
    <row r="7101" hidden="1" outlineLevel="1"/>
    <row r="7102" hidden="1" outlineLevel="1"/>
    <row r="7103" hidden="1" outlineLevel="1"/>
    <row r="7104" hidden="1" outlineLevel="1"/>
    <row r="7105" hidden="1" outlineLevel="1"/>
    <row r="7106" hidden="1" outlineLevel="1"/>
    <row r="7107" hidden="1" outlineLevel="1"/>
    <row r="7108" hidden="1" outlineLevel="1"/>
    <row r="7109" hidden="1" outlineLevel="1"/>
    <row r="7110" hidden="1" outlineLevel="1"/>
    <row r="7111" hidden="1" outlineLevel="1"/>
    <row r="7112" hidden="1" outlineLevel="1"/>
    <row r="7113" hidden="1" outlineLevel="1"/>
    <row r="7114" hidden="1" outlineLevel="1"/>
    <row r="7115" hidden="1" outlineLevel="1"/>
    <row r="7116" hidden="1" outlineLevel="1"/>
    <row r="7117" hidden="1" outlineLevel="1"/>
    <row r="7118" hidden="1" outlineLevel="1"/>
    <row r="7119" hidden="1" outlineLevel="1"/>
    <row r="7120" hidden="1" outlineLevel="1"/>
    <row r="7121" hidden="1" outlineLevel="1"/>
    <row r="7122" hidden="1" outlineLevel="1"/>
    <row r="7123" hidden="1" outlineLevel="1"/>
    <row r="7124" hidden="1" outlineLevel="1"/>
    <row r="7125" hidden="1" outlineLevel="1"/>
    <row r="7126" hidden="1" outlineLevel="1"/>
    <row r="7127" hidden="1" outlineLevel="1"/>
    <row r="7128" hidden="1" outlineLevel="1"/>
    <row r="7129" hidden="1" outlineLevel="1"/>
    <row r="7130" hidden="1" outlineLevel="1"/>
    <row r="7131" hidden="1" outlineLevel="1"/>
    <row r="7132" hidden="1" outlineLevel="1"/>
    <row r="7133" hidden="1" outlineLevel="1"/>
    <row r="7134" hidden="1" outlineLevel="1"/>
    <row r="7135" hidden="1" outlineLevel="1"/>
    <row r="7136" hidden="1" outlineLevel="1"/>
    <row r="7137" hidden="1" outlineLevel="1"/>
    <row r="7138" hidden="1" outlineLevel="1"/>
    <row r="7139" hidden="1" outlineLevel="1"/>
    <row r="7140" hidden="1" outlineLevel="1"/>
    <row r="7141" hidden="1" outlineLevel="1"/>
    <row r="7142" hidden="1" outlineLevel="1"/>
    <row r="7143" hidden="1" outlineLevel="1"/>
    <row r="7144" hidden="1" outlineLevel="1"/>
    <row r="7145" hidden="1" outlineLevel="1"/>
    <row r="7146" hidden="1" outlineLevel="1"/>
    <row r="7147" hidden="1" outlineLevel="1"/>
    <row r="7148" hidden="1" outlineLevel="1"/>
    <row r="7149" hidden="1" outlineLevel="1"/>
    <row r="7150" hidden="1" outlineLevel="1"/>
    <row r="7151" hidden="1" outlineLevel="1"/>
    <row r="7152" hidden="1" outlineLevel="1"/>
    <row r="7153" hidden="1" outlineLevel="1"/>
    <row r="7154" hidden="1" outlineLevel="1"/>
    <row r="7155" hidden="1" outlineLevel="1"/>
    <row r="7156" hidden="1" outlineLevel="1"/>
    <row r="7157" hidden="1" outlineLevel="1"/>
    <row r="7158" hidden="1" outlineLevel="1"/>
    <row r="7159" hidden="1" outlineLevel="1"/>
    <row r="7160" hidden="1" outlineLevel="1"/>
    <row r="7161" hidden="1" outlineLevel="1"/>
    <row r="7162" hidden="1" outlineLevel="1"/>
    <row r="7163" hidden="1" outlineLevel="1"/>
    <row r="7164" hidden="1" outlineLevel="1"/>
    <row r="7165" hidden="1" outlineLevel="1"/>
    <row r="7166" hidden="1" outlineLevel="1"/>
    <row r="7167" hidden="1" outlineLevel="1"/>
    <row r="7168" hidden="1" outlineLevel="1"/>
    <row r="7169" hidden="1" outlineLevel="1"/>
    <row r="7170" hidden="1" outlineLevel="1"/>
    <row r="7171" hidden="1" outlineLevel="1"/>
    <row r="7172" hidden="1" outlineLevel="1"/>
    <row r="7173" hidden="1" outlineLevel="1"/>
    <row r="7174" hidden="1" outlineLevel="1"/>
    <row r="7175" hidden="1" outlineLevel="1"/>
    <row r="7176" hidden="1" outlineLevel="1"/>
    <row r="7177" hidden="1" outlineLevel="1"/>
    <row r="7178" hidden="1" outlineLevel="1"/>
    <row r="7179" hidden="1" outlineLevel="1"/>
    <row r="7180" hidden="1" outlineLevel="1"/>
    <row r="7181" hidden="1" outlineLevel="1"/>
    <row r="7182" hidden="1" outlineLevel="1"/>
    <row r="7183" hidden="1" outlineLevel="1"/>
    <row r="7184" hidden="1" outlineLevel="1"/>
    <row r="7185" hidden="1" outlineLevel="1"/>
    <row r="7186" hidden="1" outlineLevel="1"/>
    <row r="7187" hidden="1" outlineLevel="1"/>
    <row r="7188" hidden="1" outlineLevel="1"/>
    <row r="7189" hidden="1" outlineLevel="1"/>
    <row r="7190" hidden="1" outlineLevel="1"/>
    <row r="7191" hidden="1" outlineLevel="1"/>
    <row r="7192" hidden="1" outlineLevel="1"/>
    <row r="7193" hidden="1" outlineLevel="1"/>
    <row r="7194" hidden="1" outlineLevel="1"/>
    <row r="7195" hidden="1" outlineLevel="1"/>
    <row r="7196" hidden="1" outlineLevel="1"/>
    <row r="7197" hidden="1" outlineLevel="1"/>
    <row r="7198" hidden="1" outlineLevel="1"/>
    <row r="7199" hidden="1" outlineLevel="1"/>
    <row r="7200" hidden="1" outlineLevel="1"/>
    <row r="7201" hidden="1" outlineLevel="1"/>
    <row r="7202" hidden="1" outlineLevel="1"/>
    <row r="7203" hidden="1" outlineLevel="1"/>
    <row r="7204" hidden="1" outlineLevel="1"/>
    <row r="7205" hidden="1" outlineLevel="1"/>
    <row r="7206" hidden="1" outlineLevel="1"/>
    <row r="7207" hidden="1" outlineLevel="1"/>
    <row r="7208" hidden="1" outlineLevel="1"/>
    <row r="7209" hidden="1" outlineLevel="1"/>
    <row r="7210" hidden="1" outlineLevel="1"/>
    <row r="7211" hidden="1" outlineLevel="1"/>
    <row r="7212" hidden="1" outlineLevel="1"/>
    <row r="7213" hidden="1" outlineLevel="1"/>
    <row r="7214" hidden="1" outlineLevel="1"/>
    <row r="7215" hidden="1" outlineLevel="1"/>
    <row r="7216" hidden="1" outlineLevel="1"/>
    <row r="7217" hidden="1" outlineLevel="1"/>
    <row r="7218" hidden="1" outlineLevel="1"/>
    <row r="7219" hidden="1" outlineLevel="1"/>
    <row r="7220" hidden="1" outlineLevel="1"/>
    <row r="7221" hidden="1" outlineLevel="1"/>
    <row r="7222" hidden="1" outlineLevel="1"/>
    <row r="7223" hidden="1" outlineLevel="1"/>
    <row r="7224" hidden="1" outlineLevel="1"/>
    <row r="7225" hidden="1" outlineLevel="1"/>
    <row r="7226" hidden="1" outlineLevel="1"/>
    <row r="7227" hidden="1" outlineLevel="1"/>
    <row r="7228" hidden="1" outlineLevel="1"/>
    <row r="7229" hidden="1" outlineLevel="1"/>
    <row r="7230" hidden="1" outlineLevel="1"/>
    <row r="7231" hidden="1" outlineLevel="1"/>
    <row r="7232" hidden="1" outlineLevel="1"/>
    <row r="7233" hidden="1" outlineLevel="1"/>
    <row r="7234" hidden="1" outlineLevel="1"/>
    <row r="7235" hidden="1" outlineLevel="1"/>
    <row r="7236" hidden="1" outlineLevel="1"/>
    <row r="7237" hidden="1" outlineLevel="1"/>
    <row r="7238" hidden="1" outlineLevel="1"/>
    <row r="7239" hidden="1" outlineLevel="1"/>
    <row r="7240" hidden="1" outlineLevel="1"/>
    <row r="7241" hidden="1" outlineLevel="1"/>
    <row r="7242" hidden="1" outlineLevel="1"/>
    <row r="7243" hidden="1" outlineLevel="1"/>
    <row r="7244" hidden="1" outlineLevel="1"/>
    <row r="7245" hidden="1" outlineLevel="1"/>
    <row r="7246" hidden="1" outlineLevel="1"/>
    <row r="7247" hidden="1" outlineLevel="1"/>
    <row r="7248" hidden="1" outlineLevel="1"/>
    <row r="7249" hidden="1" outlineLevel="1"/>
    <row r="7250" hidden="1" outlineLevel="1"/>
    <row r="7251" hidden="1" outlineLevel="1"/>
    <row r="7252" hidden="1" outlineLevel="1"/>
    <row r="7253" hidden="1" outlineLevel="1"/>
    <row r="7254" hidden="1" outlineLevel="1"/>
    <row r="7255" hidden="1" outlineLevel="1"/>
    <row r="7256" hidden="1" outlineLevel="1"/>
    <row r="7257" hidden="1" outlineLevel="1"/>
    <row r="7258" hidden="1" outlineLevel="1"/>
    <row r="7259" hidden="1" outlineLevel="1"/>
    <row r="7260" hidden="1" outlineLevel="1"/>
    <row r="7261" hidden="1" outlineLevel="1"/>
    <row r="7262" hidden="1" outlineLevel="1"/>
    <row r="7263" hidden="1" outlineLevel="1"/>
    <row r="7264" hidden="1" outlineLevel="1"/>
    <row r="7265" hidden="1" outlineLevel="1"/>
    <row r="7266" hidden="1" outlineLevel="1"/>
    <row r="7267" hidden="1" outlineLevel="1"/>
    <row r="7268" hidden="1" outlineLevel="1"/>
    <row r="7269" hidden="1" outlineLevel="1"/>
    <row r="7270" hidden="1" outlineLevel="1"/>
    <row r="7271" hidden="1" outlineLevel="1"/>
    <row r="7272" hidden="1" outlineLevel="1"/>
    <row r="7273" hidden="1" outlineLevel="1"/>
    <row r="7274" hidden="1" outlineLevel="1"/>
    <row r="7275" hidden="1" outlineLevel="1"/>
    <row r="7276" hidden="1" outlineLevel="1"/>
    <row r="7277" hidden="1" outlineLevel="1"/>
    <row r="7278" hidden="1" outlineLevel="1"/>
    <row r="7279" hidden="1" outlineLevel="1"/>
    <row r="7280" hidden="1" outlineLevel="1"/>
    <row r="7281" hidden="1" outlineLevel="1"/>
    <row r="7282" hidden="1" outlineLevel="1"/>
    <row r="7283" hidden="1" outlineLevel="1"/>
    <row r="7284" hidden="1" outlineLevel="1"/>
    <row r="7285" hidden="1" outlineLevel="1"/>
    <row r="7286" hidden="1" outlineLevel="1"/>
    <row r="7287" hidden="1" outlineLevel="1"/>
    <row r="7288" hidden="1" outlineLevel="1"/>
    <row r="7289" hidden="1" outlineLevel="1"/>
    <row r="7290" hidden="1" outlineLevel="1"/>
    <row r="7291" hidden="1" outlineLevel="1"/>
    <row r="7292" hidden="1" outlineLevel="1"/>
    <row r="7293" hidden="1" outlineLevel="1"/>
    <row r="7294" hidden="1" outlineLevel="1"/>
    <row r="7295" hidden="1" outlineLevel="1"/>
    <row r="7296" hidden="1" outlineLevel="1"/>
    <row r="7297" hidden="1" outlineLevel="1"/>
    <row r="7298" hidden="1" outlineLevel="1"/>
    <row r="7299" hidden="1" outlineLevel="1"/>
    <row r="7300" hidden="1" outlineLevel="1"/>
    <row r="7301" hidden="1" outlineLevel="1"/>
    <row r="7302" hidden="1" outlineLevel="1"/>
    <row r="7303" hidden="1" outlineLevel="1"/>
    <row r="7304" hidden="1" outlineLevel="1"/>
    <row r="7305" hidden="1" outlineLevel="1"/>
    <row r="7306" hidden="1" outlineLevel="1"/>
    <row r="7307" hidden="1" outlineLevel="1"/>
    <row r="7308" hidden="1" outlineLevel="1"/>
    <row r="7309" hidden="1" outlineLevel="1"/>
    <row r="7310" hidden="1" outlineLevel="1"/>
    <row r="7311" hidden="1" outlineLevel="1"/>
    <row r="7312" hidden="1" outlineLevel="1"/>
    <row r="7313" hidden="1" outlineLevel="1"/>
    <row r="7314" hidden="1" outlineLevel="1"/>
    <row r="7315" hidden="1" outlineLevel="1"/>
    <row r="7316" hidden="1" outlineLevel="1"/>
    <row r="7317" hidden="1" outlineLevel="1"/>
    <row r="7318" hidden="1" outlineLevel="1"/>
    <row r="7319" hidden="1" outlineLevel="1"/>
    <row r="7320" hidden="1" outlineLevel="1"/>
    <row r="7321" hidden="1" outlineLevel="1"/>
    <row r="7322" hidden="1" outlineLevel="1"/>
    <row r="7323" hidden="1" outlineLevel="1"/>
    <row r="7324" hidden="1" outlineLevel="1"/>
    <row r="7325" hidden="1" outlineLevel="1"/>
    <row r="7326" hidden="1" outlineLevel="1"/>
    <row r="7327" hidden="1" outlineLevel="1"/>
    <row r="7328" hidden="1" outlineLevel="1"/>
    <row r="7329" hidden="1" outlineLevel="1"/>
    <row r="7330" hidden="1" outlineLevel="1"/>
    <row r="7331" hidden="1" outlineLevel="1"/>
    <row r="7332" hidden="1" outlineLevel="1"/>
    <row r="7333" hidden="1" outlineLevel="1"/>
    <row r="7334" hidden="1" outlineLevel="1"/>
    <row r="7335" hidden="1" outlineLevel="1"/>
    <row r="7336" hidden="1" outlineLevel="1"/>
    <row r="7337" hidden="1" outlineLevel="1"/>
    <row r="7338" hidden="1" outlineLevel="1"/>
    <row r="7339" hidden="1" outlineLevel="1"/>
    <row r="7340" hidden="1" outlineLevel="1"/>
    <row r="7341" hidden="1" outlineLevel="1"/>
    <row r="7342" hidden="1" outlineLevel="1"/>
    <row r="7343" hidden="1" outlineLevel="1"/>
    <row r="7344" hidden="1" outlineLevel="1"/>
    <row r="7345" hidden="1" outlineLevel="1"/>
    <row r="7346" hidden="1" outlineLevel="1"/>
    <row r="7347" hidden="1" outlineLevel="1"/>
    <row r="7348" hidden="1" outlineLevel="1"/>
    <row r="7349" hidden="1" outlineLevel="1"/>
    <row r="7350" hidden="1" outlineLevel="1"/>
    <row r="7351" hidden="1" outlineLevel="1"/>
    <row r="7352" hidden="1" outlineLevel="1"/>
    <row r="7353" hidden="1" outlineLevel="1"/>
    <row r="7354" hidden="1" outlineLevel="1"/>
    <row r="7355" hidden="1" outlineLevel="1"/>
    <row r="7356" hidden="1" outlineLevel="1"/>
    <row r="7357" hidden="1" outlineLevel="1"/>
    <row r="7358" hidden="1" outlineLevel="1"/>
    <row r="7359" hidden="1" outlineLevel="1"/>
    <row r="7360" hidden="1" outlineLevel="1"/>
    <row r="7361" hidden="1" outlineLevel="1"/>
    <row r="7362" hidden="1" outlineLevel="1"/>
    <row r="7363" hidden="1" outlineLevel="1"/>
    <row r="7364" hidden="1" outlineLevel="1"/>
    <row r="7365" hidden="1" outlineLevel="1"/>
    <row r="7366" hidden="1" outlineLevel="1"/>
    <row r="7367" hidden="1" outlineLevel="1"/>
    <row r="7368" hidden="1" outlineLevel="1"/>
    <row r="7369" hidden="1" outlineLevel="1"/>
    <row r="7370" hidden="1" outlineLevel="1"/>
    <row r="7371" hidden="1" outlineLevel="1"/>
    <row r="7372" hidden="1" outlineLevel="1"/>
    <row r="7373" hidden="1" outlineLevel="1"/>
    <row r="7374" hidden="1" outlineLevel="1"/>
    <row r="7375" hidden="1" outlineLevel="1"/>
    <row r="7376" hidden="1" outlineLevel="1"/>
    <row r="7377" hidden="1" outlineLevel="1"/>
    <row r="7378" hidden="1" outlineLevel="1"/>
    <row r="7379" hidden="1" outlineLevel="1"/>
    <row r="7380" hidden="1" outlineLevel="1"/>
    <row r="7381" hidden="1" outlineLevel="1"/>
    <row r="7382" hidden="1" outlineLevel="1"/>
    <row r="7383" hidden="1" outlineLevel="1"/>
    <row r="7384" hidden="1" outlineLevel="1"/>
    <row r="7385" hidden="1" outlineLevel="1"/>
    <row r="7386" hidden="1" outlineLevel="1"/>
    <row r="7387" hidden="1" outlineLevel="1"/>
    <row r="7388" hidden="1" outlineLevel="1"/>
    <row r="7389" hidden="1" outlineLevel="1"/>
    <row r="7390" hidden="1" outlineLevel="1"/>
    <row r="7391" hidden="1" outlineLevel="1"/>
    <row r="7392" hidden="1" outlineLevel="1"/>
    <row r="7393" hidden="1" outlineLevel="1"/>
    <row r="7394" hidden="1" outlineLevel="1"/>
    <row r="7395" hidden="1" outlineLevel="1"/>
    <row r="7396" hidden="1" outlineLevel="1"/>
    <row r="7397" hidden="1" outlineLevel="1"/>
    <row r="7398" hidden="1" outlineLevel="1"/>
    <row r="7399" hidden="1" outlineLevel="1"/>
    <row r="7400" hidden="1" outlineLevel="1"/>
    <row r="7401" hidden="1" outlineLevel="1"/>
    <row r="7402" hidden="1" outlineLevel="1"/>
    <row r="7403" hidden="1" outlineLevel="1"/>
    <row r="7404" hidden="1" outlineLevel="1"/>
    <row r="7405" hidden="1" outlineLevel="1"/>
    <row r="7406" hidden="1" outlineLevel="1"/>
    <row r="7407" hidden="1" outlineLevel="1"/>
    <row r="7408" hidden="1" outlineLevel="1"/>
    <row r="7409" hidden="1" outlineLevel="1"/>
    <row r="7410" hidden="1" outlineLevel="1"/>
    <row r="7411" hidden="1" outlineLevel="1"/>
    <row r="7412" hidden="1" outlineLevel="1"/>
    <row r="7413" hidden="1" outlineLevel="1"/>
    <row r="7414" hidden="1" outlineLevel="1"/>
    <row r="7415" hidden="1" outlineLevel="1"/>
    <row r="7416" hidden="1" outlineLevel="1"/>
    <row r="7417" hidden="1" outlineLevel="1"/>
    <row r="7418" hidden="1" outlineLevel="1"/>
    <row r="7419" hidden="1" outlineLevel="1"/>
    <row r="7420" hidden="1" outlineLevel="1"/>
    <row r="7421" hidden="1" outlineLevel="1"/>
    <row r="7422" hidden="1" outlineLevel="1"/>
    <row r="7423" hidden="1" outlineLevel="1"/>
    <row r="7424" hidden="1" outlineLevel="1"/>
    <row r="7425" hidden="1" outlineLevel="1"/>
    <row r="7426" hidden="1" outlineLevel="1"/>
    <row r="7427" hidden="1" outlineLevel="1"/>
    <row r="7428" hidden="1" outlineLevel="1"/>
    <row r="7429" hidden="1" outlineLevel="1"/>
    <row r="7430" hidden="1" outlineLevel="1"/>
    <row r="7431" hidden="1" outlineLevel="1"/>
    <row r="7432" hidden="1" outlineLevel="1"/>
    <row r="7433" hidden="1" outlineLevel="1"/>
    <row r="7434" hidden="1" outlineLevel="1"/>
    <row r="7435" hidden="1" outlineLevel="1"/>
    <row r="7436" hidden="1" outlineLevel="1"/>
    <row r="7437" hidden="1" outlineLevel="1"/>
    <row r="7438" hidden="1" outlineLevel="1"/>
    <row r="7439" hidden="1" outlineLevel="1"/>
    <row r="7440" hidden="1" outlineLevel="1"/>
    <row r="7441" hidden="1" outlineLevel="1"/>
    <row r="7442" hidden="1" outlineLevel="1"/>
    <row r="7443" hidden="1" outlineLevel="1"/>
    <row r="7444" hidden="1" outlineLevel="1"/>
    <row r="7445" hidden="1" outlineLevel="1"/>
    <row r="7446" hidden="1" outlineLevel="1"/>
    <row r="7447" hidden="1" outlineLevel="1"/>
    <row r="7448" hidden="1" outlineLevel="1"/>
    <row r="7449" hidden="1" outlineLevel="1"/>
    <row r="7450" hidden="1" outlineLevel="1"/>
    <row r="7451" hidden="1" outlineLevel="1"/>
    <row r="7452" hidden="1" outlineLevel="1"/>
    <row r="7453" hidden="1" outlineLevel="1"/>
    <row r="7454" hidden="1" outlineLevel="1"/>
    <row r="7455" hidden="1" outlineLevel="1"/>
    <row r="7456" hidden="1" outlineLevel="1"/>
    <row r="7457" hidden="1" outlineLevel="1"/>
    <row r="7458" hidden="1" outlineLevel="1"/>
    <row r="7459" hidden="1" outlineLevel="1"/>
    <row r="7460" hidden="1" outlineLevel="1"/>
    <row r="7461" hidden="1" outlineLevel="1"/>
    <row r="7462" hidden="1" outlineLevel="1"/>
    <row r="7463" hidden="1" outlineLevel="1"/>
    <row r="7464" hidden="1" outlineLevel="1"/>
    <row r="7465" hidden="1" outlineLevel="1"/>
    <row r="7466" hidden="1" outlineLevel="1"/>
    <row r="7467" hidden="1" outlineLevel="1"/>
    <row r="7468" hidden="1" outlineLevel="1"/>
    <row r="7469" hidden="1" outlineLevel="1"/>
    <row r="7470" hidden="1" outlineLevel="1"/>
    <row r="7471" hidden="1" outlineLevel="1"/>
    <row r="7472" hidden="1" outlineLevel="1"/>
    <row r="7473" hidden="1" outlineLevel="1"/>
    <row r="7474" hidden="1" outlineLevel="1"/>
    <row r="7475" hidden="1" outlineLevel="1"/>
    <row r="7476" hidden="1" outlineLevel="1"/>
    <row r="7477" hidden="1" outlineLevel="1"/>
    <row r="7478" hidden="1" outlineLevel="1"/>
    <row r="7479" hidden="1" outlineLevel="1"/>
    <row r="7480" hidden="1" outlineLevel="1"/>
    <row r="7481" hidden="1" outlineLevel="1"/>
    <row r="7482" hidden="1" outlineLevel="1"/>
    <row r="7483" hidden="1" outlineLevel="1"/>
    <row r="7484" hidden="1" outlineLevel="1"/>
    <row r="7485" hidden="1" outlineLevel="1"/>
    <row r="7486" hidden="1" outlineLevel="1"/>
    <row r="7487" hidden="1" outlineLevel="1"/>
    <row r="7488" hidden="1" outlineLevel="1"/>
    <row r="7489" hidden="1" outlineLevel="1"/>
    <row r="7490" hidden="1" outlineLevel="1"/>
    <row r="7491" hidden="1" outlineLevel="1"/>
    <row r="7492" hidden="1" outlineLevel="1"/>
    <row r="7493" hidden="1" outlineLevel="1"/>
    <row r="7494" hidden="1" outlineLevel="1"/>
    <row r="7495" hidden="1" outlineLevel="1"/>
    <row r="7496" hidden="1" outlineLevel="1"/>
    <row r="7497" hidden="1" outlineLevel="1"/>
    <row r="7498" hidden="1" outlineLevel="1"/>
    <row r="7499" hidden="1" outlineLevel="1"/>
    <row r="7500" hidden="1" outlineLevel="1"/>
    <row r="7501" hidden="1" outlineLevel="1"/>
    <row r="7502" hidden="1" outlineLevel="1"/>
    <row r="7503" hidden="1" outlineLevel="1"/>
    <row r="7504" hidden="1" outlineLevel="1"/>
    <row r="7505" hidden="1" outlineLevel="1"/>
    <row r="7506" hidden="1" outlineLevel="1"/>
    <row r="7507" hidden="1" outlineLevel="1"/>
    <row r="7508" hidden="1" outlineLevel="1"/>
    <row r="7509" hidden="1" outlineLevel="1"/>
    <row r="7510" hidden="1" outlineLevel="1"/>
    <row r="7511" hidden="1" outlineLevel="1"/>
    <row r="7512" hidden="1" outlineLevel="1"/>
    <row r="7513" hidden="1" outlineLevel="1"/>
    <row r="7514" hidden="1" outlineLevel="1"/>
    <row r="7515" hidden="1" outlineLevel="1"/>
    <row r="7516" hidden="1" outlineLevel="1"/>
    <row r="7517" hidden="1" outlineLevel="1"/>
    <row r="7518" hidden="1" outlineLevel="1"/>
    <row r="7519" hidden="1" outlineLevel="1"/>
    <row r="7520" hidden="1" outlineLevel="1"/>
    <row r="7521" hidden="1" outlineLevel="1"/>
    <row r="7522" hidden="1" outlineLevel="1"/>
    <row r="7523" hidden="1" outlineLevel="1"/>
    <row r="7524" hidden="1" outlineLevel="1"/>
    <row r="7525" hidden="1" outlineLevel="1"/>
    <row r="7526" hidden="1" outlineLevel="1"/>
    <row r="7527" hidden="1" outlineLevel="1"/>
    <row r="7528" hidden="1" outlineLevel="1"/>
    <row r="7529" hidden="1" outlineLevel="1"/>
    <row r="7530" hidden="1" outlineLevel="1"/>
    <row r="7531" hidden="1" outlineLevel="1"/>
    <row r="7532" hidden="1" outlineLevel="1"/>
    <row r="7533" hidden="1" outlineLevel="1"/>
    <row r="7534" hidden="1" outlineLevel="1"/>
    <row r="7535" hidden="1" outlineLevel="1"/>
    <row r="7536" hidden="1" outlineLevel="1"/>
    <row r="7537" hidden="1" outlineLevel="1"/>
    <row r="7538" hidden="1" outlineLevel="1"/>
    <row r="7539" hidden="1" outlineLevel="1"/>
    <row r="7540" hidden="1" outlineLevel="1"/>
    <row r="7541" hidden="1" outlineLevel="1"/>
    <row r="7542" hidden="1" outlineLevel="1"/>
    <row r="7543" hidden="1" outlineLevel="1"/>
    <row r="7544" hidden="1" outlineLevel="1"/>
    <row r="7545" hidden="1" outlineLevel="1"/>
    <row r="7546" hidden="1" outlineLevel="1"/>
    <row r="7547" hidden="1" outlineLevel="1"/>
    <row r="7548" hidden="1" outlineLevel="1"/>
    <row r="7549" hidden="1" outlineLevel="1"/>
    <row r="7550" hidden="1" outlineLevel="1"/>
    <row r="7551" hidden="1" outlineLevel="1"/>
    <row r="7552" hidden="1" outlineLevel="1"/>
    <row r="7553" hidden="1" outlineLevel="1"/>
    <row r="7554" hidden="1" outlineLevel="1"/>
    <row r="7555" hidden="1" outlineLevel="1"/>
    <row r="7556" hidden="1" outlineLevel="1"/>
    <row r="7557" hidden="1" outlineLevel="1"/>
    <row r="7558" hidden="1" outlineLevel="1"/>
    <row r="7559" hidden="1" outlineLevel="1"/>
    <row r="7560" hidden="1" outlineLevel="1"/>
    <row r="7561" hidden="1" outlineLevel="1"/>
    <row r="7562" hidden="1" outlineLevel="1"/>
    <row r="7563" hidden="1" outlineLevel="1"/>
    <row r="7564" hidden="1" outlineLevel="1"/>
    <row r="7565" hidden="1" outlineLevel="1"/>
    <row r="7566" hidden="1" outlineLevel="1"/>
    <row r="7567" hidden="1" outlineLevel="1"/>
    <row r="7568" hidden="1" outlineLevel="1"/>
    <row r="7569" hidden="1" outlineLevel="1"/>
    <row r="7570" hidden="1" outlineLevel="1"/>
    <row r="7571" hidden="1" outlineLevel="1"/>
    <row r="7572" hidden="1" outlineLevel="1"/>
    <row r="7573" hidden="1" outlineLevel="1"/>
    <row r="7574" hidden="1" outlineLevel="1"/>
    <row r="7575" hidden="1" outlineLevel="1"/>
    <row r="7576" hidden="1" outlineLevel="1"/>
    <row r="7577" hidden="1" outlineLevel="1"/>
    <row r="7578" hidden="1" outlineLevel="1"/>
    <row r="7579" hidden="1" outlineLevel="1"/>
    <row r="7580" hidden="1" outlineLevel="1"/>
    <row r="7581" hidden="1" outlineLevel="1"/>
    <row r="7582" hidden="1" outlineLevel="1"/>
    <row r="7583" hidden="1" outlineLevel="1"/>
    <row r="7584" hidden="1" outlineLevel="1"/>
    <row r="7585" hidden="1" outlineLevel="1"/>
    <row r="7586" hidden="1" outlineLevel="1"/>
    <row r="7587" hidden="1" outlineLevel="1"/>
    <row r="7588" hidden="1" outlineLevel="1"/>
    <row r="7589" hidden="1" outlineLevel="1"/>
    <row r="7590" hidden="1" outlineLevel="1"/>
    <row r="7591" hidden="1" outlineLevel="1"/>
    <row r="7592" hidden="1" outlineLevel="1"/>
    <row r="7593" hidden="1" outlineLevel="1"/>
    <row r="7594" hidden="1" outlineLevel="1"/>
    <row r="7595" hidden="1" outlineLevel="1"/>
    <row r="7596" hidden="1" outlineLevel="1"/>
    <row r="7597" hidden="1" outlineLevel="1"/>
    <row r="7598" hidden="1" outlineLevel="1"/>
    <row r="7599" hidden="1" outlineLevel="1"/>
    <row r="7600" hidden="1" outlineLevel="1"/>
    <row r="7601" hidden="1" outlineLevel="1"/>
    <row r="7602" hidden="1" outlineLevel="1"/>
    <row r="7603" hidden="1" outlineLevel="1"/>
    <row r="7604" hidden="1" outlineLevel="1"/>
    <row r="7605" hidden="1" outlineLevel="1"/>
    <row r="7606" hidden="1" outlineLevel="1"/>
    <row r="7607" hidden="1" outlineLevel="1"/>
    <row r="7608" hidden="1" outlineLevel="1"/>
    <row r="7609" hidden="1" outlineLevel="1"/>
    <row r="7610" hidden="1" outlineLevel="1"/>
    <row r="7611" hidden="1" outlineLevel="1"/>
    <row r="7612" hidden="1" outlineLevel="1"/>
    <row r="7613" hidden="1" outlineLevel="1"/>
    <row r="7614" hidden="1" outlineLevel="1"/>
    <row r="7615" hidden="1" outlineLevel="1"/>
    <row r="7616" hidden="1" outlineLevel="1"/>
    <row r="7617" hidden="1" outlineLevel="1"/>
    <row r="7618" hidden="1" outlineLevel="1"/>
    <row r="7619" hidden="1" outlineLevel="1"/>
    <row r="7620" hidden="1" outlineLevel="1"/>
    <row r="7621" hidden="1" outlineLevel="1"/>
    <row r="7622" hidden="1" outlineLevel="1"/>
    <row r="7623" hidden="1" outlineLevel="1"/>
    <row r="7624" hidden="1" outlineLevel="1"/>
    <row r="7625" hidden="1" outlineLevel="1"/>
    <row r="7626" hidden="1" outlineLevel="1"/>
    <row r="7627" hidden="1" outlineLevel="1"/>
    <row r="7628" hidden="1" outlineLevel="1"/>
    <row r="7629" hidden="1" outlineLevel="1"/>
    <row r="7630" hidden="1" outlineLevel="1"/>
    <row r="7631" hidden="1" outlineLevel="1"/>
    <row r="7632" hidden="1" outlineLevel="1"/>
    <row r="7633" hidden="1" outlineLevel="1"/>
    <row r="7634" hidden="1" outlineLevel="1"/>
    <row r="7635" hidden="1" outlineLevel="1"/>
    <row r="7636" hidden="1" outlineLevel="1"/>
    <row r="7637" hidden="1" outlineLevel="1"/>
    <row r="7638" hidden="1" outlineLevel="1"/>
    <row r="7639" hidden="1" outlineLevel="1"/>
    <row r="7640" hidden="1" outlineLevel="1"/>
    <row r="7641" hidden="1" outlineLevel="1"/>
    <row r="7642" hidden="1" outlineLevel="1"/>
    <row r="7643" hidden="1" outlineLevel="1"/>
    <row r="7644" hidden="1" outlineLevel="1"/>
    <row r="7645" hidden="1" outlineLevel="1"/>
    <row r="7646" hidden="1" outlineLevel="1"/>
    <row r="7647" hidden="1" outlineLevel="1"/>
    <row r="7648" hidden="1" outlineLevel="1"/>
    <row r="7649" hidden="1" outlineLevel="1"/>
    <row r="7650" hidden="1" outlineLevel="1"/>
    <row r="7651" hidden="1" outlineLevel="1"/>
    <row r="7652" hidden="1" outlineLevel="1"/>
    <row r="7653" hidden="1" outlineLevel="1"/>
    <row r="7654" hidden="1" outlineLevel="1"/>
    <row r="7655" hidden="1" outlineLevel="1"/>
    <row r="7656" hidden="1" outlineLevel="1"/>
    <row r="7657" hidden="1" outlineLevel="1"/>
    <row r="7658" hidden="1" outlineLevel="1"/>
    <row r="7659" hidden="1" outlineLevel="1"/>
    <row r="7660" hidden="1" outlineLevel="1"/>
    <row r="7661" hidden="1" outlineLevel="1"/>
    <row r="7662" hidden="1" outlineLevel="1"/>
    <row r="7663" hidden="1" outlineLevel="1"/>
    <row r="7664" hidden="1" outlineLevel="1"/>
    <row r="7665" hidden="1" outlineLevel="1"/>
    <row r="7666" hidden="1" outlineLevel="1"/>
    <row r="7667" hidden="1" outlineLevel="1"/>
    <row r="7668" hidden="1" outlineLevel="1"/>
    <row r="7669" hidden="1" outlineLevel="1"/>
    <row r="7670" hidden="1" outlineLevel="1"/>
    <row r="7671" hidden="1" outlineLevel="1"/>
    <row r="7672" hidden="1" outlineLevel="1"/>
    <row r="7673" hidden="1" outlineLevel="1"/>
    <row r="7674" hidden="1" outlineLevel="1"/>
    <row r="7675" hidden="1" outlineLevel="1"/>
    <row r="7676" hidden="1" outlineLevel="1"/>
    <row r="7677" hidden="1" outlineLevel="1"/>
    <row r="7678" hidden="1" outlineLevel="1"/>
    <row r="7679" hidden="1" outlineLevel="1"/>
    <row r="7680" hidden="1" outlineLevel="1"/>
    <row r="7681" hidden="1" outlineLevel="1"/>
    <row r="7682" hidden="1" outlineLevel="1"/>
    <row r="7683" hidden="1" outlineLevel="1"/>
    <row r="7684" hidden="1" outlineLevel="1"/>
    <row r="7685" hidden="1" outlineLevel="1"/>
    <row r="7686" hidden="1" outlineLevel="1"/>
    <row r="7687" hidden="1" outlineLevel="1"/>
    <row r="7688" hidden="1" outlineLevel="1"/>
    <row r="7689" hidden="1" outlineLevel="1"/>
    <row r="7690" hidden="1" outlineLevel="1"/>
    <row r="7691" hidden="1" outlineLevel="1"/>
    <row r="7692" hidden="1" outlineLevel="1"/>
    <row r="7693" hidden="1" outlineLevel="1"/>
    <row r="7694" hidden="1" outlineLevel="1"/>
    <row r="7695" hidden="1" outlineLevel="1"/>
    <row r="7696" hidden="1" outlineLevel="1"/>
    <row r="7697" hidden="1" outlineLevel="1"/>
    <row r="7698" hidden="1" outlineLevel="1"/>
    <row r="7699" hidden="1" outlineLevel="1"/>
    <row r="7700" hidden="1" outlineLevel="1"/>
    <row r="7701" hidden="1" outlineLevel="1"/>
    <row r="7702" hidden="1" outlineLevel="1"/>
    <row r="7703" hidden="1" outlineLevel="1"/>
    <row r="7704" hidden="1" outlineLevel="1"/>
    <row r="7705" hidden="1" outlineLevel="1"/>
    <row r="7706" hidden="1" outlineLevel="1"/>
    <row r="7707" hidden="1" outlineLevel="1"/>
    <row r="7708" hidden="1" outlineLevel="1"/>
    <row r="7709" hidden="1" outlineLevel="1"/>
    <row r="7710" hidden="1" outlineLevel="1"/>
    <row r="7711" hidden="1" outlineLevel="1"/>
    <row r="7712" hidden="1" outlineLevel="1"/>
    <row r="7713" hidden="1" outlineLevel="1"/>
    <row r="7714" hidden="1" outlineLevel="1"/>
    <row r="7715" hidden="1" outlineLevel="1"/>
    <row r="7716" hidden="1" outlineLevel="1"/>
    <row r="7717" hidden="1" outlineLevel="1"/>
    <row r="7718" hidden="1" outlineLevel="1"/>
    <row r="7719" hidden="1" outlineLevel="1"/>
    <row r="7720" hidden="1" outlineLevel="1"/>
    <row r="7721" hidden="1" outlineLevel="1"/>
    <row r="7722" hidden="1" outlineLevel="1"/>
    <row r="7723" hidden="1" outlineLevel="1"/>
    <row r="7724" hidden="1" outlineLevel="1"/>
    <row r="7725" hidden="1" outlineLevel="1"/>
    <row r="7726" hidden="1" outlineLevel="1"/>
    <row r="7727" hidden="1" outlineLevel="1"/>
    <row r="7728" hidden="1" outlineLevel="1"/>
    <row r="7729" hidden="1" outlineLevel="1"/>
    <row r="7730" hidden="1" outlineLevel="1"/>
    <row r="7731" hidden="1" outlineLevel="1"/>
    <row r="7732" hidden="1" outlineLevel="1"/>
    <row r="7733" hidden="1" outlineLevel="1"/>
    <row r="7734" hidden="1" outlineLevel="1"/>
    <row r="7735" hidden="1" outlineLevel="1"/>
    <row r="7736" hidden="1" outlineLevel="1"/>
    <row r="7737" hidden="1" outlineLevel="1"/>
    <row r="7738" hidden="1" outlineLevel="1"/>
    <row r="7739" hidden="1" outlineLevel="1"/>
    <row r="7740" hidden="1" outlineLevel="1"/>
    <row r="7741" hidden="1" outlineLevel="1"/>
    <row r="7742" hidden="1" outlineLevel="1"/>
    <row r="7743" hidden="1" outlineLevel="1"/>
    <row r="7744" hidden="1" outlineLevel="1"/>
    <row r="7745" hidden="1" outlineLevel="1"/>
    <row r="7746" hidden="1" outlineLevel="1"/>
    <row r="7747" hidden="1" outlineLevel="1"/>
    <row r="7748" hidden="1" outlineLevel="1"/>
    <row r="7749" hidden="1" outlineLevel="1"/>
    <row r="7750" hidden="1" outlineLevel="1"/>
    <row r="7751" hidden="1" outlineLevel="1"/>
    <row r="7752" hidden="1" outlineLevel="1"/>
    <row r="7753" hidden="1" outlineLevel="1"/>
    <row r="7754" hidden="1" outlineLevel="1"/>
    <row r="7755" hidden="1" outlineLevel="1"/>
    <row r="7756" hidden="1" outlineLevel="1"/>
    <row r="7757" hidden="1" outlineLevel="1"/>
    <row r="7758" hidden="1" outlineLevel="1"/>
    <row r="7759" hidden="1" outlineLevel="1"/>
    <row r="7760" hidden="1" outlineLevel="1"/>
    <row r="7761" hidden="1" outlineLevel="1"/>
    <row r="7762" hidden="1" outlineLevel="1"/>
    <row r="7763" hidden="1" outlineLevel="1"/>
    <row r="7764" hidden="1" outlineLevel="1"/>
    <row r="7765" hidden="1" outlineLevel="1"/>
    <row r="7766" hidden="1" outlineLevel="1"/>
    <row r="7767" hidden="1" outlineLevel="1"/>
    <row r="7768" hidden="1" outlineLevel="1"/>
    <row r="7769" hidden="1" outlineLevel="1"/>
    <row r="7770" hidden="1" outlineLevel="1"/>
    <row r="7771" hidden="1" outlineLevel="1"/>
    <row r="7772" hidden="1" outlineLevel="1"/>
    <row r="7773" hidden="1" outlineLevel="1"/>
    <row r="7774" hidden="1" outlineLevel="1"/>
    <row r="7775" hidden="1" outlineLevel="1"/>
    <row r="7776" hidden="1" outlineLevel="1"/>
    <row r="7777" hidden="1" outlineLevel="1"/>
    <row r="7778" hidden="1" outlineLevel="1"/>
    <row r="7779" hidden="1" outlineLevel="1"/>
    <row r="7780" hidden="1" outlineLevel="1"/>
    <row r="7781" hidden="1" outlineLevel="1"/>
    <row r="7782" hidden="1" outlineLevel="1"/>
    <row r="7783" hidden="1" outlineLevel="1"/>
    <row r="7784" hidden="1" outlineLevel="1"/>
    <row r="7785" hidden="1" outlineLevel="1"/>
    <row r="7786" hidden="1" outlineLevel="1"/>
    <row r="7787" hidden="1" outlineLevel="1"/>
    <row r="7788" hidden="1" outlineLevel="1"/>
    <row r="7789" hidden="1" outlineLevel="1"/>
    <row r="7790" hidden="1" outlineLevel="1"/>
    <row r="7791" hidden="1" outlineLevel="1"/>
    <row r="7792" hidden="1" outlineLevel="1"/>
    <row r="7793" hidden="1" outlineLevel="1"/>
    <row r="7794" hidden="1" outlineLevel="1"/>
    <row r="7795" hidden="1" outlineLevel="1"/>
    <row r="7796" hidden="1" outlineLevel="1"/>
    <row r="7797" hidden="1" outlineLevel="1"/>
    <row r="7798" hidden="1" outlineLevel="1"/>
    <row r="7799" hidden="1" outlineLevel="1"/>
    <row r="7800" hidden="1" outlineLevel="1"/>
    <row r="7801" hidden="1" outlineLevel="1"/>
    <row r="7802" hidden="1" outlineLevel="1"/>
    <row r="7803" hidden="1" outlineLevel="1"/>
    <row r="7804" hidden="1" outlineLevel="1"/>
    <row r="7805" hidden="1" outlineLevel="1"/>
    <row r="7806" hidden="1" outlineLevel="1"/>
    <row r="7807" hidden="1" outlineLevel="1"/>
    <row r="7808" hidden="1" outlineLevel="1"/>
    <row r="7809" hidden="1" outlineLevel="1"/>
    <row r="7810" hidden="1" outlineLevel="1"/>
    <row r="7811" hidden="1" outlineLevel="1"/>
    <row r="7812" hidden="1" outlineLevel="1"/>
    <row r="7813" hidden="1" outlineLevel="1"/>
    <row r="7814" hidden="1" outlineLevel="1"/>
    <row r="7815" hidden="1" outlineLevel="1"/>
    <row r="7816" hidden="1" outlineLevel="1"/>
    <row r="7817" hidden="1" outlineLevel="1"/>
    <row r="7818" hidden="1" outlineLevel="1"/>
    <row r="7819" hidden="1" outlineLevel="1"/>
    <row r="7820" hidden="1" outlineLevel="1"/>
    <row r="7821" hidden="1" outlineLevel="1"/>
    <row r="7822" hidden="1" outlineLevel="1"/>
    <row r="7823" hidden="1" outlineLevel="1"/>
    <row r="7824" hidden="1" outlineLevel="1"/>
    <row r="7825" hidden="1" outlineLevel="1"/>
    <row r="7826" hidden="1" outlineLevel="1"/>
    <row r="7827" hidden="1" outlineLevel="1"/>
    <row r="7828" hidden="1" outlineLevel="1"/>
    <row r="7829" hidden="1" outlineLevel="1"/>
    <row r="7830" hidden="1" outlineLevel="1"/>
    <row r="7831" hidden="1" outlineLevel="1"/>
    <row r="7832" hidden="1" outlineLevel="1"/>
    <row r="7833" hidden="1" outlineLevel="1"/>
    <row r="7834" hidden="1" outlineLevel="1"/>
    <row r="7835" hidden="1" outlineLevel="1"/>
    <row r="7836" hidden="1" outlineLevel="1"/>
    <row r="7837" hidden="1" outlineLevel="1"/>
    <row r="7838" hidden="1" outlineLevel="1"/>
    <row r="7839" hidden="1" outlineLevel="1"/>
    <row r="7840" hidden="1" outlineLevel="1"/>
    <row r="7841" hidden="1" outlineLevel="1"/>
    <row r="7842" hidden="1" outlineLevel="1"/>
    <row r="7843" hidden="1" outlineLevel="1"/>
    <row r="7844" hidden="1" outlineLevel="1"/>
    <row r="7845" hidden="1" outlineLevel="1"/>
    <row r="7846" hidden="1" outlineLevel="1"/>
    <row r="7847" hidden="1" outlineLevel="1"/>
    <row r="7848" hidden="1" outlineLevel="1"/>
    <row r="7849" hidden="1" outlineLevel="1"/>
    <row r="7850" hidden="1" outlineLevel="1"/>
    <row r="7851" hidden="1" outlineLevel="1"/>
    <row r="7852" hidden="1" outlineLevel="1"/>
    <row r="7853" hidden="1" outlineLevel="1"/>
    <row r="7854" hidden="1" outlineLevel="1"/>
    <row r="7855" hidden="1" outlineLevel="1"/>
    <row r="7856" hidden="1" outlineLevel="1"/>
    <row r="7857" hidden="1" outlineLevel="1"/>
    <row r="7858" hidden="1" outlineLevel="1"/>
    <row r="7859" hidden="1" outlineLevel="1"/>
    <row r="7860" hidden="1" outlineLevel="1"/>
    <row r="7861" hidden="1" outlineLevel="1"/>
    <row r="7862" hidden="1" outlineLevel="1"/>
    <row r="7863" hidden="1" outlineLevel="1"/>
    <row r="7864" hidden="1" outlineLevel="1"/>
    <row r="7865" hidden="1" outlineLevel="1"/>
    <row r="7866" hidden="1" outlineLevel="1"/>
    <row r="7867" hidden="1" outlineLevel="1"/>
    <row r="7868" hidden="1" outlineLevel="1"/>
    <row r="7869" hidden="1" outlineLevel="1"/>
    <row r="7870" hidden="1" outlineLevel="1"/>
    <row r="7871" hidden="1" outlineLevel="1"/>
    <row r="7872" hidden="1" outlineLevel="1"/>
    <row r="7873" hidden="1" outlineLevel="1"/>
    <row r="7874" hidden="1" outlineLevel="1"/>
    <row r="7875" hidden="1" outlineLevel="1"/>
    <row r="7876" hidden="1" outlineLevel="1"/>
    <row r="7877" hidden="1" outlineLevel="1"/>
    <row r="7878" hidden="1" outlineLevel="1"/>
    <row r="7879" hidden="1" outlineLevel="1"/>
    <row r="7880" hidden="1" outlineLevel="1"/>
    <row r="7881" hidden="1" outlineLevel="1"/>
    <row r="7882" hidden="1" outlineLevel="1"/>
    <row r="7883" hidden="1" outlineLevel="1"/>
    <row r="7884" hidden="1" outlineLevel="1"/>
    <row r="7885" hidden="1" outlineLevel="1"/>
    <row r="7886" hidden="1" outlineLevel="1"/>
    <row r="7887" hidden="1" outlineLevel="1"/>
    <row r="7888" hidden="1" outlineLevel="1"/>
    <row r="7889" hidden="1" outlineLevel="1"/>
    <row r="7890" hidden="1" outlineLevel="1"/>
    <row r="7891" hidden="1" outlineLevel="1"/>
    <row r="7892" hidden="1" outlineLevel="1"/>
    <row r="7893" hidden="1" outlineLevel="1"/>
    <row r="7894" hidden="1" outlineLevel="1"/>
    <row r="7895" hidden="1" outlineLevel="1"/>
    <row r="7896" hidden="1" outlineLevel="1"/>
    <row r="7897" hidden="1" outlineLevel="1"/>
    <row r="7898" hidden="1" outlineLevel="1"/>
    <row r="7899" hidden="1" outlineLevel="1"/>
    <row r="7900" hidden="1" outlineLevel="1"/>
    <row r="7901" hidden="1" outlineLevel="1"/>
    <row r="7902" hidden="1" outlineLevel="1"/>
    <row r="7903" hidden="1" outlineLevel="1"/>
    <row r="7904" hidden="1" outlineLevel="1"/>
    <row r="7905" hidden="1" outlineLevel="1"/>
    <row r="7906" hidden="1" outlineLevel="1"/>
    <row r="7907" hidden="1" outlineLevel="1"/>
    <row r="7908" hidden="1" outlineLevel="1"/>
    <row r="7909" hidden="1" outlineLevel="1"/>
    <row r="7910" hidden="1" outlineLevel="1"/>
    <row r="7911" hidden="1" outlineLevel="1"/>
    <row r="7912" hidden="1" outlineLevel="1"/>
    <row r="7913" hidden="1" outlineLevel="1"/>
    <row r="7914" hidden="1" outlineLevel="1"/>
    <row r="7915" hidden="1" outlineLevel="1"/>
    <row r="7916" hidden="1" outlineLevel="1"/>
    <row r="7917" hidden="1" outlineLevel="1"/>
    <row r="7918" hidden="1" outlineLevel="1"/>
    <row r="7919" hidden="1" outlineLevel="1"/>
    <row r="7920" hidden="1" outlineLevel="1"/>
    <row r="7921" hidden="1" outlineLevel="1"/>
    <row r="7922" hidden="1" outlineLevel="1"/>
    <row r="7923" hidden="1" outlineLevel="1"/>
    <row r="7924" hidden="1" outlineLevel="1"/>
    <row r="7925" hidden="1" outlineLevel="1"/>
    <row r="7926" hidden="1" outlineLevel="1"/>
    <row r="7927" hidden="1" outlineLevel="1"/>
    <row r="7928" hidden="1" outlineLevel="1"/>
    <row r="7929" hidden="1" outlineLevel="1"/>
    <row r="7930" hidden="1" outlineLevel="1"/>
    <row r="7931" hidden="1" outlineLevel="1"/>
    <row r="7932" hidden="1" outlineLevel="1"/>
    <row r="7933" hidden="1" outlineLevel="1"/>
    <row r="7934" hidden="1" outlineLevel="1"/>
    <row r="7935" hidden="1" outlineLevel="1"/>
    <row r="7936" hidden="1" outlineLevel="1"/>
    <row r="7937" hidden="1" outlineLevel="1"/>
    <row r="7938" hidden="1" outlineLevel="1"/>
    <row r="7939" hidden="1" outlineLevel="1"/>
    <row r="7940" hidden="1" outlineLevel="1"/>
    <row r="7941" hidden="1" outlineLevel="1"/>
    <row r="7942" hidden="1" outlineLevel="1"/>
    <row r="7943" hidden="1" outlineLevel="1"/>
    <row r="7944" hidden="1" outlineLevel="1"/>
    <row r="7945" hidden="1" outlineLevel="1"/>
    <row r="7946" hidden="1" outlineLevel="1"/>
    <row r="7947" hidden="1" outlineLevel="1"/>
    <row r="7948" hidden="1" outlineLevel="1"/>
    <row r="7949" hidden="1" outlineLevel="1"/>
    <row r="7950" hidden="1" outlineLevel="1"/>
    <row r="7951" hidden="1" outlineLevel="1"/>
    <row r="7952" hidden="1" outlineLevel="1"/>
    <row r="7953" hidden="1" outlineLevel="1"/>
    <row r="7954" hidden="1" outlineLevel="1"/>
    <row r="7955" hidden="1" outlineLevel="1"/>
    <row r="7956" hidden="1" outlineLevel="1"/>
    <row r="7957" hidden="1" outlineLevel="1"/>
    <row r="7958" hidden="1" outlineLevel="1"/>
    <row r="7959" hidden="1" outlineLevel="1"/>
    <row r="7960" hidden="1" outlineLevel="1"/>
    <row r="7961" hidden="1" outlineLevel="1"/>
    <row r="7962" hidden="1" outlineLevel="1"/>
    <row r="7963" hidden="1" outlineLevel="1"/>
    <row r="7964" hidden="1" outlineLevel="1"/>
    <row r="7965" hidden="1" outlineLevel="1"/>
    <row r="7966" hidden="1" outlineLevel="1"/>
    <row r="7967" hidden="1" outlineLevel="1"/>
    <row r="7968" hidden="1" outlineLevel="1"/>
    <row r="7969" hidden="1" outlineLevel="1"/>
    <row r="7970" hidden="1" outlineLevel="1"/>
    <row r="7971" hidden="1" outlineLevel="1"/>
    <row r="7972" hidden="1" outlineLevel="1"/>
    <row r="7973" hidden="1" outlineLevel="1"/>
    <row r="7974" hidden="1" outlineLevel="1"/>
    <row r="7975" hidden="1" outlineLevel="1"/>
    <row r="7976" hidden="1" outlineLevel="1"/>
    <row r="7977" hidden="1" outlineLevel="1"/>
    <row r="7978" hidden="1" outlineLevel="1"/>
    <row r="7979" hidden="1" outlineLevel="1"/>
    <row r="7980" hidden="1" outlineLevel="1"/>
    <row r="7981" hidden="1" outlineLevel="1"/>
    <row r="7982" hidden="1" outlineLevel="1"/>
    <row r="7983" hidden="1" outlineLevel="1"/>
    <row r="7984" hidden="1" outlineLevel="1"/>
    <row r="7985" hidden="1" outlineLevel="1"/>
    <row r="7986" hidden="1" outlineLevel="1"/>
    <row r="7987" hidden="1" outlineLevel="1"/>
    <row r="7988" hidden="1" outlineLevel="1"/>
    <row r="7989" hidden="1" outlineLevel="1"/>
    <row r="7990" hidden="1" outlineLevel="1"/>
    <row r="7991" hidden="1" outlineLevel="1"/>
    <row r="7992" hidden="1" outlineLevel="1"/>
    <row r="7993" hidden="1" outlineLevel="1"/>
    <row r="7994" hidden="1" outlineLevel="1"/>
    <row r="7995" hidden="1" outlineLevel="1"/>
    <row r="7996" hidden="1" outlineLevel="1"/>
    <row r="7997" hidden="1" outlineLevel="1"/>
    <row r="7998" hidden="1" outlineLevel="1"/>
    <row r="7999" hidden="1" outlineLevel="1"/>
    <row r="8000" hidden="1" outlineLevel="1"/>
    <row r="8001" hidden="1" outlineLevel="1"/>
    <row r="8002" hidden="1" outlineLevel="1"/>
    <row r="8003" hidden="1" outlineLevel="1"/>
    <row r="8004" hidden="1" outlineLevel="1"/>
    <row r="8005" hidden="1" outlineLevel="1"/>
    <row r="8006" hidden="1" outlineLevel="1"/>
    <row r="8007" hidden="1" outlineLevel="1"/>
    <row r="8008" hidden="1" outlineLevel="1"/>
    <row r="8009" hidden="1" outlineLevel="1"/>
    <row r="8010" hidden="1" outlineLevel="1"/>
    <row r="8011" hidden="1" outlineLevel="1"/>
    <row r="8012" hidden="1" outlineLevel="1"/>
    <row r="8013" hidden="1" outlineLevel="1"/>
    <row r="8014" hidden="1" outlineLevel="1"/>
    <row r="8015" hidden="1" outlineLevel="1"/>
    <row r="8016" hidden="1" outlineLevel="1"/>
    <row r="8017" hidden="1" outlineLevel="1"/>
    <row r="8018" hidden="1" outlineLevel="1"/>
    <row r="8019" hidden="1" outlineLevel="1"/>
    <row r="8020" hidden="1" outlineLevel="1"/>
    <row r="8021" hidden="1" outlineLevel="1"/>
    <row r="8022" hidden="1" outlineLevel="1"/>
    <row r="8023" hidden="1" outlineLevel="1"/>
    <row r="8024" hidden="1" outlineLevel="1"/>
    <row r="8025" hidden="1" outlineLevel="1"/>
    <row r="8026" hidden="1" outlineLevel="1"/>
    <row r="8027" hidden="1" outlineLevel="1"/>
    <row r="8028" hidden="1" outlineLevel="1"/>
    <row r="8029" hidden="1" outlineLevel="1"/>
    <row r="8030" hidden="1" outlineLevel="1"/>
    <row r="8031" hidden="1" outlineLevel="1"/>
    <row r="8032" hidden="1" outlineLevel="1"/>
    <row r="8033" hidden="1" outlineLevel="1"/>
    <row r="8034" hidden="1" outlineLevel="1"/>
    <row r="8035" hidden="1" outlineLevel="1"/>
    <row r="8036" hidden="1" outlineLevel="1"/>
    <row r="8037" hidden="1" outlineLevel="1"/>
    <row r="8038" hidden="1" outlineLevel="1"/>
    <row r="8039" hidden="1" outlineLevel="1"/>
    <row r="8040" hidden="1" outlineLevel="1"/>
    <row r="8041" hidden="1" outlineLevel="1"/>
    <row r="8042" hidden="1" outlineLevel="1"/>
    <row r="8043" hidden="1" outlineLevel="1"/>
    <row r="8044" hidden="1" outlineLevel="1"/>
    <row r="8045" hidden="1" outlineLevel="1"/>
    <row r="8046" hidden="1" outlineLevel="1"/>
    <row r="8047" hidden="1" outlineLevel="1"/>
    <row r="8048" hidden="1" outlineLevel="1"/>
    <row r="8049" hidden="1" outlineLevel="1"/>
    <row r="8050" hidden="1" outlineLevel="1"/>
    <row r="8051" hidden="1" outlineLevel="1"/>
    <row r="8052" hidden="1" outlineLevel="1"/>
    <row r="8053" hidden="1" outlineLevel="1"/>
    <row r="8054" hidden="1" outlineLevel="1"/>
    <row r="8055" hidden="1" outlineLevel="1"/>
    <row r="8056" hidden="1" outlineLevel="1"/>
    <row r="8057" hidden="1" outlineLevel="1"/>
    <row r="8058" hidden="1" outlineLevel="1"/>
    <row r="8059" hidden="1" outlineLevel="1"/>
    <row r="8060" hidden="1" outlineLevel="1"/>
    <row r="8061" hidden="1" outlineLevel="1"/>
    <row r="8062" hidden="1" outlineLevel="1"/>
    <row r="8063" hidden="1" outlineLevel="1"/>
    <row r="8064" hidden="1" outlineLevel="1"/>
    <row r="8065" hidden="1" outlineLevel="1"/>
    <row r="8066" hidden="1" outlineLevel="1"/>
    <row r="8067" hidden="1" outlineLevel="1"/>
    <row r="8068" hidden="1" outlineLevel="1"/>
    <row r="8069" hidden="1" outlineLevel="1"/>
    <row r="8070" hidden="1" outlineLevel="1"/>
    <row r="8071" hidden="1" outlineLevel="1"/>
    <row r="8072" hidden="1" outlineLevel="1"/>
    <row r="8073" hidden="1" outlineLevel="1"/>
    <row r="8074" hidden="1" outlineLevel="1"/>
    <row r="8075" hidden="1" outlineLevel="1"/>
    <row r="8076" hidden="1" outlineLevel="1"/>
    <row r="8077" hidden="1" outlineLevel="1"/>
    <row r="8078" hidden="1" outlineLevel="1"/>
    <row r="8079" hidden="1" outlineLevel="1"/>
    <row r="8080" hidden="1" outlineLevel="1"/>
    <row r="8081" hidden="1" outlineLevel="1"/>
    <row r="8082" hidden="1" outlineLevel="1"/>
    <row r="8083" hidden="1" outlineLevel="1"/>
    <row r="8084" hidden="1" outlineLevel="1"/>
    <row r="8085" hidden="1" outlineLevel="1"/>
    <row r="8086" hidden="1" outlineLevel="1"/>
    <row r="8087" hidden="1" outlineLevel="1"/>
    <row r="8088" hidden="1" outlineLevel="1"/>
    <row r="8089" hidden="1" outlineLevel="1"/>
    <row r="8090" hidden="1" outlineLevel="1"/>
    <row r="8091" hidden="1" outlineLevel="1"/>
    <row r="8092" hidden="1" outlineLevel="1"/>
    <row r="8093" hidden="1" outlineLevel="1"/>
    <row r="8094" hidden="1" outlineLevel="1"/>
    <row r="8095" hidden="1" outlineLevel="1"/>
    <row r="8096" hidden="1" outlineLevel="1"/>
    <row r="8097" hidden="1" outlineLevel="1"/>
    <row r="8098" hidden="1" outlineLevel="1"/>
    <row r="8099" hidden="1" outlineLevel="1"/>
    <row r="8100" hidden="1" outlineLevel="1"/>
    <row r="8101" hidden="1" outlineLevel="1"/>
    <row r="8102" hidden="1" outlineLevel="1"/>
    <row r="8103" hidden="1" outlineLevel="1"/>
    <row r="8104" hidden="1" outlineLevel="1"/>
    <row r="8105" hidden="1" outlineLevel="1"/>
    <row r="8106" hidden="1" outlineLevel="1"/>
    <row r="8107" hidden="1" outlineLevel="1"/>
    <row r="8108" hidden="1" outlineLevel="1"/>
    <row r="8109" hidden="1" outlineLevel="1"/>
    <row r="8110" hidden="1" outlineLevel="1"/>
    <row r="8111" hidden="1" outlineLevel="1"/>
    <row r="8112" hidden="1" outlineLevel="1"/>
    <row r="8113" hidden="1" outlineLevel="1"/>
    <row r="8114" hidden="1" outlineLevel="1"/>
    <row r="8115" hidden="1" outlineLevel="1"/>
    <row r="8116" hidden="1" outlineLevel="1"/>
    <row r="8117" hidden="1" outlineLevel="1"/>
    <row r="8118" hidden="1" outlineLevel="1"/>
    <row r="8119" hidden="1" outlineLevel="1"/>
    <row r="8120" hidden="1" outlineLevel="1"/>
    <row r="8121" hidden="1" outlineLevel="1"/>
    <row r="8122" hidden="1" outlineLevel="1"/>
    <row r="8123" hidden="1" outlineLevel="1"/>
    <row r="8124" hidden="1" outlineLevel="1"/>
    <row r="8125" hidden="1" outlineLevel="1"/>
    <row r="8126" hidden="1" outlineLevel="1"/>
    <row r="8127" hidden="1" outlineLevel="1"/>
    <row r="8128" hidden="1" outlineLevel="1"/>
    <row r="8129" hidden="1" outlineLevel="1"/>
    <row r="8130" hidden="1" outlineLevel="1"/>
    <row r="8131" hidden="1" outlineLevel="1"/>
    <row r="8132" hidden="1" outlineLevel="1"/>
    <row r="8133" hidden="1" outlineLevel="1"/>
    <row r="8134" hidden="1" outlineLevel="1"/>
    <row r="8135" hidden="1" outlineLevel="1"/>
    <row r="8136" hidden="1" outlineLevel="1"/>
    <row r="8137" hidden="1" outlineLevel="1"/>
    <row r="8138" hidden="1" outlineLevel="1"/>
    <row r="8139" hidden="1" outlineLevel="1"/>
    <row r="8140" hidden="1" outlineLevel="1"/>
    <row r="8141" hidden="1" outlineLevel="1"/>
    <row r="8142" hidden="1" outlineLevel="1"/>
    <row r="8143" hidden="1" outlineLevel="1"/>
    <row r="8144" hidden="1" outlineLevel="1"/>
    <row r="8145" hidden="1" outlineLevel="1"/>
    <row r="8146" hidden="1" outlineLevel="1"/>
    <row r="8147" hidden="1" outlineLevel="1"/>
    <row r="8148" hidden="1" outlineLevel="1"/>
    <row r="8149" hidden="1" outlineLevel="1"/>
    <row r="8150" hidden="1" outlineLevel="1"/>
    <row r="8151" hidden="1" outlineLevel="1"/>
    <row r="8152" hidden="1" outlineLevel="1"/>
    <row r="8153" hidden="1" outlineLevel="1"/>
    <row r="8154" hidden="1" outlineLevel="1"/>
    <row r="8155" hidden="1" outlineLevel="1"/>
    <row r="8156" hidden="1" outlineLevel="1"/>
    <row r="8157" hidden="1" outlineLevel="1"/>
    <row r="8158" hidden="1" outlineLevel="1"/>
    <row r="8159" hidden="1" outlineLevel="1"/>
    <row r="8160" hidden="1" outlineLevel="1"/>
    <row r="8161" hidden="1" outlineLevel="1"/>
    <row r="8162" hidden="1" outlineLevel="1"/>
    <row r="8163" hidden="1" outlineLevel="1"/>
    <row r="8164" hidden="1" outlineLevel="1"/>
    <row r="8165" hidden="1" outlineLevel="1"/>
    <row r="8166" hidden="1" outlineLevel="1"/>
    <row r="8167" hidden="1" outlineLevel="1"/>
    <row r="8168" hidden="1" outlineLevel="1"/>
    <row r="8169" hidden="1" outlineLevel="1"/>
    <row r="8170" hidden="1" outlineLevel="1"/>
    <row r="8171" hidden="1" outlineLevel="1"/>
    <row r="8172" hidden="1" outlineLevel="1"/>
    <row r="8173" hidden="1" outlineLevel="1"/>
    <row r="8174" hidden="1" outlineLevel="1"/>
    <row r="8175" hidden="1" outlineLevel="1"/>
    <row r="8176" hidden="1" outlineLevel="1"/>
    <row r="8177" hidden="1" outlineLevel="1"/>
    <row r="8178" hidden="1" outlineLevel="1"/>
    <row r="8179" hidden="1" outlineLevel="1"/>
    <row r="8180" hidden="1" outlineLevel="1"/>
    <row r="8181" hidden="1" outlineLevel="1"/>
    <row r="8182" hidden="1" outlineLevel="1"/>
    <row r="8183" hidden="1" outlineLevel="1"/>
    <row r="8184" hidden="1" outlineLevel="1"/>
    <row r="8185" hidden="1" outlineLevel="1"/>
    <row r="8186" hidden="1" outlineLevel="1"/>
    <row r="8187" hidden="1" outlineLevel="1"/>
    <row r="8188" hidden="1" outlineLevel="1"/>
    <row r="8189" hidden="1" outlineLevel="1"/>
    <row r="8190" hidden="1" outlineLevel="1"/>
    <row r="8191" hidden="1" outlineLevel="1"/>
    <row r="8192" hidden="1" outlineLevel="1"/>
    <row r="8193" hidden="1" outlineLevel="1"/>
    <row r="8194" hidden="1" outlineLevel="1"/>
    <row r="8195" hidden="1" outlineLevel="1"/>
    <row r="8196" hidden="1" outlineLevel="1"/>
    <row r="8197" hidden="1" outlineLevel="1"/>
    <row r="8198" hidden="1" outlineLevel="1"/>
    <row r="8199" hidden="1" outlineLevel="1"/>
    <row r="8200" hidden="1" outlineLevel="1"/>
    <row r="8201" hidden="1" outlineLevel="1"/>
    <row r="8202" hidden="1" outlineLevel="1"/>
    <row r="8203" hidden="1" outlineLevel="1"/>
    <row r="8204" hidden="1" outlineLevel="1"/>
    <row r="8205" hidden="1" outlineLevel="1"/>
    <row r="8206" hidden="1" outlineLevel="1"/>
    <row r="8207" hidden="1" outlineLevel="1"/>
    <row r="8208" hidden="1" outlineLevel="1"/>
    <row r="8209" hidden="1" outlineLevel="1"/>
    <row r="8210" hidden="1" outlineLevel="1"/>
    <row r="8211" hidden="1" outlineLevel="1"/>
    <row r="8212" hidden="1" outlineLevel="1"/>
    <row r="8213" hidden="1" outlineLevel="1"/>
    <row r="8214" hidden="1" outlineLevel="1"/>
    <row r="8215" hidden="1" outlineLevel="1"/>
    <row r="8216" hidden="1" outlineLevel="1"/>
    <row r="8217" hidden="1" outlineLevel="1"/>
    <row r="8218" hidden="1" outlineLevel="1"/>
    <row r="8219" hidden="1" outlineLevel="1"/>
    <row r="8220" hidden="1" outlineLevel="1"/>
    <row r="8221" hidden="1" outlineLevel="1"/>
    <row r="8222" hidden="1" outlineLevel="1"/>
    <row r="8223" hidden="1" outlineLevel="1"/>
    <row r="8224" hidden="1" outlineLevel="1"/>
    <row r="8225" hidden="1" outlineLevel="1"/>
    <row r="8226" hidden="1" outlineLevel="1"/>
    <row r="8227" hidden="1" outlineLevel="1"/>
    <row r="8228" hidden="1" outlineLevel="1"/>
    <row r="8229" hidden="1" outlineLevel="1"/>
    <row r="8230" hidden="1" outlineLevel="1"/>
    <row r="8231" hidden="1" outlineLevel="1"/>
    <row r="8232" hidden="1" outlineLevel="1"/>
    <row r="8233" hidden="1" outlineLevel="1"/>
    <row r="8234" hidden="1" outlineLevel="1"/>
    <row r="8235" hidden="1" outlineLevel="1"/>
    <row r="8236" hidden="1" outlineLevel="1"/>
    <row r="8237" hidden="1" outlineLevel="1"/>
    <row r="8238" hidden="1" outlineLevel="1"/>
    <row r="8239" hidden="1" outlineLevel="1"/>
    <row r="8240" hidden="1" outlineLevel="1"/>
    <row r="8241" hidden="1" outlineLevel="1"/>
    <row r="8242" hidden="1" outlineLevel="1"/>
    <row r="8243" hidden="1" outlineLevel="1"/>
    <row r="8244" hidden="1" outlineLevel="1"/>
    <row r="8245" hidden="1" outlineLevel="1"/>
    <row r="8246" hidden="1" outlineLevel="1"/>
    <row r="8247" hidden="1" outlineLevel="1"/>
    <row r="8248" hidden="1" outlineLevel="1"/>
    <row r="8249" hidden="1" outlineLevel="1"/>
    <row r="8250" hidden="1" outlineLevel="1"/>
    <row r="8251" hidden="1" outlineLevel="1"/>
    <row r="8252" hidden="1" outlineLevel="1"/>
    <row r="8253" hidden="1" outlineLevel="1"/>
    <row r="8254" hidden="1" outlineLevel="1"/>
    <row r="8255" hidden="1" outlineLevel="1"/>
    <row r="8256" hidden="1" outlineLevel="1"/>
    <row r="8257" hidden="1" outlineLevel="1"/>
    <row r="8258" hidden="1" outlineLevel="1"/>
    <row r="8259" hidden="1" outlineLevel="1"/>
    <row r="8260" hidden="1" outlineLevel="1"/>
    <row r="8261" hidden="1" outlineLevel="1"/>
    <row r="8262" hidden="1" outlineLevel="1"/>
    <row r="8263" hidden="1" outlineLevel="1"/>
    <row r="8264" hidden="1" outlineLevel="1"/>
    <row r="8265" hidden="1" outlineLevel="1"/>
    <row r="8266" hidden="1" outlineLevel="1"/>
    <row r="8267" hidden="1" outlineLevel="1"/>
    <row r="8268" hidden="1" outlineLevel="1"/>
    <row r="8269" hidden="1" outlineLevel="1"/>
    <row r="8270" hidden="1" outlineLevel="1"/>
    <row r="8271" hidden="1" outlineLevel="1"/>
    <row r="8272" hidden="1" outlineLevel="1"/>
    <row r="8273" hidden="1" outlineLevel="1"/>
    <row r="8274" hidden="1" outlineLevel="1"/>
    <row r="8275" hidden="1" outlineLevel="1"/>
    <row r="8276" hidden="1" outlineLevel="1"/>
    <row r="8277" hidden="1" outlineLevel="1"/>
    <row r="8278" hidden="1" outlineLevel="1"/>
    <row r="8279" hidden="1" outlineLevel="1"/>
    <row r="8280" hidden="1" outlineLevel="1"/>
    <row r="8281" hidden="1" outlineLevel="1"/>
    <row r="8282" hidden="1" outlineLevel="1"/>
    <row r="8283" hidden="1" outlineLevel="1"/>
    <row r="8284" hidden="1" outlineLevel="1"/>
    <row r="8285" hidden="1" outlineLevel="1"/>
    <row r="8286" hidden="1" outlineLevel="1"/>
    <row r="8287" hidden="1" outlineLevel="1"/>
    <row r="8288" hidden="1" outlineLevel="1"/>
    <row r="8289" hidden="1" outlineLevel="1"/>
    <row r="8290" hidden="1" outlineLevel="1"/>
    <row r="8291" hidden="1" outlineLevel="1"/>
    <row r="8292" hidden="1" outlineLevel="1"/>
    <row r="8293" hidden="1" outlineLevel="1"/>
    <row r="8294" hidden="1" outlineLevel="1"/>
    <row r="8295" hidden="1" outlineLevel="1"/>
    <row r="8296" hidden="1" outlineLevel="1"/>
    <row r="8297" hidden="1" outlineLevel="1"/>
    <row r="8298" hidden="1" outlineLevel="1"/>
    <row r="8299" hidden="1" outlineLevel="1"/>
    <row r="8300" hidden="1" outlineLevel="1"/>
    <row r="8301" hidden="1" outlineLevel="1"/>
    <row r="8302" hidden="1" outlineLevel="1"/>
    <row r="8303" hidden="1" outlineLevel="1"/>
    <row r="8304" hidden="1" outlineLevel="1"/>
    <row r="8305" hidden="1" outlineLevel="1"/>
    <row r="8306" hidden="1" outlineLevel="1"/>
    <row r="8307" hidden="1" outlineLevel="1"/>
    <row r="8308" hidden="1" outlineLevel="1"/>
    <row r="8309" hidden="1" outlineLevel="1"/>
    <row r="8310" hidden="1" outlineLevel="1"/>
    <row r="8311" hidden="1" outlineLevel="1"/>
    <row r="8312" hidden="1" outlineLevel="1"/>
    <row r="8313" hidden="1" outlineLevel="1"/>
    <row r="8314" hidden="1" outlineLevel="1"/>
    <row r="8315" hidden="1" outlineLevel="1"/>
    <row r="8316" hidden="1" outlineLevel="1"/>
    <row r="8317" hidden="1" outlineLevel="1"/>
    <row r="8318" hidden="1" outlineLevel="1"/>
    <row r="8319" hidden="1" outlineLevel="1"/>
    <row r="8320" hidden="1" outlineLevel="1"/>
    <row r="8321" hidden="1" outlineLevel="1"/>
    <row r="8322" hidden="1" outlineLevel="1"/>
    <row r="8323" hidden="1" outlineLevel="1"/>
    <row r="8324" hidden="1" outlineLevel="1"/>
    <row r="8325" hidden="1" outlineLevel="1"/>
    <row r="8326" hidden="1" outlineLevel="1"/>
    <row r="8327" hidden="1" outlineLevel="1"/>
    <row r="8328" hidden="1" outlineLevel="1"/>
    <row r="8329" hidden="1" outlineLevel="1"/>
    <row r="8330" hidden="1" outlineLevel="1"/>
    <row r="8331" hidden="1" outlineLevel="1"/>
    <row r="8332" hidden="1" outlineLevel="1"/>
    <row r="8333" hidden="1" outlineLevel="1"/>
    <row r="8334" hidden="1" outlineLevel="1"/>
    <row r="8335" hidden="1" outlineLevel="1"/>
    <row r="8336" hidden="1" outlineLevel="1"/>
    <row r="8337" hidden="1" outlineLevel="1"/>
    <row r="8338" hidden="1" outlineLevel="1"/>
    <row r="8339" hidden="1" outlineLevel="1"/>
    <row r="8340" hidden="1" outlineLevel="1"/>
    <row r="8341" hidden="1" outlineLevel="1"/>
    <row r="8342" hidden="1" outlineLevel="1"/>
    <row r="8343" hidden="1" outlineLevel="1"/>
    <row r="8344" hidden="1" outlineLevel="1"/>
    <row r="8345" hidden="1" outlineLevel="1"/>
    <row r="8346" hidden="1" outlineLevel="1"/>
    <row r="8347" hidden="1" outlineLevel="1"/>
    <row r="8348" hidden="1" outlineLevel="1"/>
    <row r="8349" hidden="1" outlineLevel="1"/>
    <row r="8350" hidden="1" outlineLevel="1"/>
    <row r="8351" hidden="1" outlineLevel="1"/>
    <row r="8352" hidden="1" outlineLevel="1"/>
    <row r="8353" hidden="1" outlineLevel="1"/>
    <row r="8354" hidden="1" outlineLevel="1"/>
    <row r="8355" hidden="1" outlineLevel="1"/>
    <row r="8356" hidden="1" outlineLevel="1"/>
    <row r="8357" hidden="1" outlineLevel="1"/>
    <row r="8358" hidden="1" outlineLevel="1"/>
    <row r="8359" hidden="1" outlineLevel="1"/>
    <row r="8360" hidden="1" outlineLevel="1"/>
    <row r="8361" hidden="1" outlineLevel="1"/>
    <row r="8362" hidden="1" outlineLevel="1"/>
    <row r="8363" hidden="1" outlineLevel="1"/>
    <row r="8364" hidden="1" outlineLevel="1"/>
    <row r="8365" hidden="1" outlineLevel="1"/>
    <row r="8366" hidden="1" outlineLevel="1"/>
    <row r="8367" hidden="1" outlineLevel="1"/>
    <row r="8368" hidden="1" outlineLevel="1"/>
    <row r="8369" hidden="1" outlineLevel="1"/>
    <row r="8370" hidden="1" outlineLevel="1"/>
    <row r="8371" hidden="1" outlineLevel="1"/>
    <row r="8372" hidden="1" outlineLevel="1"/>
    <row r="8373" hidden="1" outlineLevel="1"/>
    <row r="8374" hidden="1" outlineLevel="1"/>
    <row r="8375" hidden="1" outlineLevel="1"/>
    <row r="8376" hidden="1" outlineLevel="1"/>
    <row r="8377" hidden="1" outlineLevel="1"/>
    <row r="8378" hidden="1" outlineLevel="1"/>
    <row r="8379" hidden="1" outlineLevel="1"/>
    <row r="8380" hidden="1" outlineLevel="1"/>
    <row r="8381" hidden="1" outlineLevel="1"/>
    <row r="8382" hidden="1" outlineLevel="1"/>
    <row r="8383" hidden="1" outlineLevel="1"/>
    <row r="8384" hidden="1" outlineLevel="1"/>
    <row r="8385" hidden="1" outlineLevel="1"/>
    <row r="8386" hidden="1" outlineLevel="1"/>
    <row r="8387" hidden="1" outlineLevel="1"/>
    <row r="8388" hidden="1" outlineLevel="1"/>
    <row r="8389" hidden="1" outlineLevel="1"/>
    <row r="8390" hidden="1" outlineLevel="1"/>
    <row r="8391" hidden="1" outlineLevel="1"/>
    <row r="8392" hidden="1" outlineLevel="1"/>
    <row r="8393" hidden="1" outlineLevel="1"/>
    <row r="8394" hidden="1" outlineLevel="1"/>
    <row r="8395" hidden="1" outlineLevel="1"/>
    <row r="8396" hidden="1" outlineLevel="1"/>
    <row r="8397" hidden="1" outlineLevel="1"/>
    <row r="8398" hidden="1" outlineLevel="1"/>
    <row r="8399" hidden="1" outlineLevel="1"/>
    <row r="8400" hidden="1" outlineLevel="1"/>
    <row r="8401" hidden="1" outlineLevel="1"/>
    <row r="8402" hidden="1" outlineLevel="1"/>
    <row r="8403" hidden="1" outlineLevel="1"/>
    <row r="8404" hidden="1" outlineLevel="1"/>
    <row r="8405" hidden="1" outlineLevel="1"/>
    <row r="8406" hidden="1" outlineLevel="1"/>
    <row r="8407" hidden="1" outlineLevel="1"/>
    <row r="8408" hidden="1" outlineLevel="1"/>
    <row r="8409" hidden="1" outlineLevel="1"/>
    <row r="8410" hidden="1" outlineLevel="1"/>
    <row r="8411" hidden="1" outlineLevel="1"/>
    <row r="8412" hidden="1" outlineLevel="1"/>
    <row r="8413" hidden="1" outlineLevel="1"/>
    <row r="8414" hidden="1" outlineLevel="1"/>
    <row r="8415" hidden="1" outlineLevel="1"/>
    <row r="8416" hidden="1" outlineLevel="1"/>
    <row r="8417" hidden="1" outlineLevel="1"/>
    <row r="8418" hidden="1" outlineLevel="1"/>
    <row r="8419" hidden="1" outlineLevel="1"/>
    <row r="8420" hidden="1" outlineLevel="1"/>
    <row r="8421" hidden="1" outlineLevel="1"/>
    <row r="8422" hidden="1" outlineLevel="1"/>
    <row r="8423" hidden="1" outlineLevel="1"/>
    <row r="8424" hidden="1" outlineLevel="1"/>
    <row r="8425" hidden="1" outlineLevel="1"/>
    <row r="8426" hidden="1" outlineLevel="1"/>
    <row r="8427" hidden="1" outlineLevel="1"/>
    <row r="8428" hidden="1" outlineLevel="1"/>
    <row r="8429" hidden="1" outlineLevel="1"/>
    <row r="8430" hidden="1" outlineLevel="1"/>
    <row r="8431" hidden="1" outlineLevel="1"/>
    <row r="8432" hidden="1" outlineLevel="1"/>
    <row r="8433" hidden="1" outlineLevel="1"/>
    <row r="8434" hidden="1" outlineLevel="1"/>
    <row r="8435" hidden="1" outlineLevel="1"/>
    <row r="8436" hidden="1" outlineLevel="1"/>
    <row r="8437" hidden="1" outlineLevel="1"/>
    <row r="8438" hidden="1" outlineLevel="1"/>
    <row r="8439" hidden="1" outlineLevel="1"/>
    <row r="8440" hidden="1" outlineLevel="1"/>
    <row r="8441" hidden="1" outlineLevel="1"/>
    <row r="8442" hidden="1" outlineLevel="1"/>
    <row r="8443" hidden="1" outlineLevel="1"/>
    <row r="8444" hidden="1" outlineLevel="1"/>
    <row r="8445" hidden="1" outlineLevel="1"/>
    <row r="8446" hidden="1" outlineLevel="1"/>
    <row r="8447" hidden="1" outlineLevel="1"/>
    <row r="8448" hidden="1" outlineLevel="1"/>
    <row r="8449" hidden="1" outlineLevel="1"/>
    <row r="8450" hidden="1" outlineLevel="1"/>
    <row r="8451" hidden="1" outlineLevel="1"/>
    <row r="8452" hidden="1" outlineLevel="1"/>
    <row r="8453" hidden="1" outlineLevel="1"/>
    <row r="8454" hidden="1" outlineLevel="1"/>
    <row r="8455" hidden="1" outlineLevel="1"/>
    <row r="8456" hidden="1" outlineLevel="1"/>
    <row r="8457" hidden="1" outlineLevel="1"/>
    <row r="8458" hidden="1" outlineLevel="1"/>
    <row r="8459" hidden="1" outlineLevel="1"/>
    <row r="8460" hidden="1" outlineLevel="1"/>
    <row r="8461" hidden="1" outlineLevel="1"/>
    <row r="8462" hidden="1" outlineLevel="1"/>
    <row r="8463" hidden="1" outlineLevel="1"/>
    <row r="8464" hidden="1" outlineLevel="1"/>
    <row r="8465" hidden="1" outlineLevel="1"/>
    <row r="8466" hidden="1" outlineLevel="1"/>
    <row r="8467" hidden="1" outlineLevel="1"/>
    <row r="8468" hidden="1" outlineLevel="1"/>
    <row r="8469" hidden="1" outlineLevel="1"/>
    <row r="8470" hidden="1" outlineLevel="1"/>
    <row r="8471" hidden="1" outlineLevel="1"/>
    <row r="8472" hidden="1" outlineLevel="1"/>
    <row r="8473" hidden="1" outlineLevel="1"/>
    <row r="8474" hidden="1" outlineLevel="1"/>
    <row r="8475" hidden="1" outlineLevel="1"/>
    <row r="8476" hidden="1" outlineLevel="1"/>
    <row r="8477" hidden="1" outlineLevel="1"/>
    <row r="8478" hidden="1" outlineLevel="1"/>
    <row r="8479" hidden="1" outlineLevel="1"/>
    <row r="8480" hidden="1" outlineLevel="1"/>
    <row r="8481" hidden="1" outlineLevel="1"/>
    <row r="8482" hidden="1" outlineLevel="1"/>
    <row r="8483" hidden="1" outlineLevel="1"/>
    <row r="8484" hidden="1" outlineLevel="1"/>
    <row r="8485" hidden="1" outlineLevel="1"/>
    <row r="8486" hidden="1" outlineLevel="1"/>
    <row r="8487" hidden="1" outlineLevel="1"/>
    <row r="8488" hidden="1" outlineLevel="1"/>
    <row r="8489" hidden="1" outlineLevel="1"/>
    <row r="8490" hidden="1" outlineLevel="1"/>
    <row r="8491" hidden="1" outlineLevel="1"/>
    <row r="8492" hidden="1" outlineLevel="1"/>
    <row r="8493" hidden="1" outlineLevel="1"/>
    <row r="8494" hidden="1" outlineLevel="1"/>
    <row r="8495" hidden="1" outlineLevel="1"/>
    <row r="8496" hidden="1" outlineLevel="1"/>
    <row r="8497" hidden="1" outlineLevel="1"/>
    <row r="8498" hidden="1" outlineLevel="1"/>
    <row r="8499" hidden="1" outlineLevel="1"/>
    <row r="8500" hidden="1" outlineLevel="1"/>
    <row r="8501" hidden="1" outlineLevel="1"/>
    <row r="8502" hidden="1" outlineLevel="1"/>
    <row r="8503" hidden="1" outlineLevel="1"/>
    <row r="8504" hidden="1" outlineLevel="1"/>
    <row r="8505" hidden="1" outlineLevel="1"/>
    <row r="8506" hidden="1" outlineLevel="1"/>
    <row r="8507" hidden="1" outlineLevel="1"/>
    <row r="8508" hidden="1" outlineLevel="1"/>
    <row r="8509" hidden="1" outlineLevel="1"/>
    <row r="8510" hidden="1" outlineLevel="1"/>
    <row r="8511" hidden="1" outlineLevel="1"/>
    <row r="8512" hidden="1" outlineLevel="1"/>
    <row r="8513" hidden="1" outlineLevel="1"/>
    <row r="8514" hidden="1" outlineLevel="1"/>
    <row r="8515" hidden="1" outlineLevel="1"/>
    <row r="8516" hidden="1" outlineLevel="1"/>
    <row r="8517" hidden="1" outlineLevel="1"/>
    <row r="8518" hidden="1" outlineLevel="1"/>
    <row r="8519" hidden="1" outlineLevel="1"/>
    <row r="8520" hidden="1" outlineLevel="1"/>
    <row r="8521" hidden="1" outlineLevel="1"/>
    <row r="8522" hidden="1" outlineLevel="1"/>
    <row r="8523" hidden="1" outlineLevel="1"/>
    <row r="8524" hidden="1" outlineLevel="1"/>
    <row r="8525" hidden="1" outlineLevel="1"/>
    <row r="8526" hidden="1" outlineLevel="1"/>
    <row r="8527" hidden="1" outlineLevel="1"/>
    <row r="8528" hidden="1" outlineLevel="1"/>
    <row r="8529" hidden="1" outlineLevel="1"/>
    <row r="8530" hidden="1" outlineLevel="1"/>
    <row r="8531" hidden="1" outlineLevel="1"/>
    <row r="8532" hidden="1" outlineLevel="1"/>
    <row r="8533" hidden="1" outlineLevel="1"/>
    <row r="8534" hidden="1" outlineLevel="1"/>
    <row r="8535" hidden="1" outlineLevel="1"/>
    <row r="8536" hidden="1" outlineLevel="1"/>
    <row r="8537" hidden="1" outlineLevel="1"/>
    <row r="8538" hidden="1" outlineLevel="1"/>
    <row r="8539" hidden="1" outlineLevel="1"/>
    <row r="8540" hidden="1" outlineLevel="1"/>
    <row r="8541" hidden="1" outlineLevel="1"/>
    <row r="8542" hidden="1" outlineLevel="1"/>
    <row r="8543" hidden="1" outlineLevel="1"/>
    <row r="8544" hidden="1" outlineLevel="1"/>
    <row r="8545" hidden="1" outlineLevel="1"/>
    <row r="8546" hidden="1" outlineLevel="1"/>
    <row r="8547" hidden="1" outlineLevel="1"/>
    <row r="8548" hidden="1" outlineLevel="1"/>
    <row r="8549" hidden="1" outlineLevel="1"/>
    <row r="8550" hidden="1" outlineLevel="1"/>
    <row r="8551" hidden="1" outlineLevel="1"/>
    <row r="8552" hidden="1" outlineLevel="1"/>
    <row r="8553" hidden="1" outlineLevel="1"/>
    <row r="8554" hidden="1" outlineLevel="1"/>
    <row r="8555" hidden="1" outlineLevel="1"/>
    <row r="8556" hidden="1" outlineLevel="1"/>
    <row r="8557" hidden="1" outlineLevel="1"/>
    <row r="8558" hidden="1" outlineLevel="1"/>
    <row r="8559" hidden="1" outlineLevel="1"/>
    <row r="8560" hidden="1" outlineLevel="1"/>
    <row r="8561" hidden="1" outlineLevel="1"/>
    <row r="8562" hidden="1" outlineLevel="1"/>
    <row r="8563" hidden="1" outlineLevel="1"/>
    <row r="8564" hidden="1" outlineLevel="1"/>
    <row r="8565" hidden="1" outlineLevel="1"/>
    <row r="8566" hidden="1" outlineLevel="1"/>
    <row r="8567" hidden="1" outlineLevel="1"/>
    <row r="8568" hidden="1" outlineLevel="1"/>
    <row r="8569" hidden="1" outlineLevel="1"/>
    <row r="8570" hidden="1" outlineLevel="1"/>
    <row r="8571" hidden="1" outlineLevel="1"/>
    <row r="8572" hidden="1" outlineLevel="1"/>
    <row r="8573" hidden="1" outlineLevel="1"/>
    <row r="8574" hidden="1" outlineLevel="1"/>
    <row r="8575" hidden="1" outlineLevel="1"/>
    <row r="8576" hidden="1" outlineLevel="1"/>
    <row r="8577" hidden="1" outlineLevel="1"/>
    <row r="8578" hidden="1" outlineLevel="1"/>
    <row r="8579" hidden="1" outlineLevel="1"/>
    <row r="8580" hidden="1" outlineLevel="1"/>
    <row r="8581" hidden="1" outlineLevel="1"/>
    <row r="8582" hidden="1" outlineLevel="1"/>
    <row r="8583" hidden="1" outlineLevel="1"/>
    <row r="8584" hidden="1" outlineLevel="1"/>
    <row r="8585" hidden="1" outlineLevel="1"/>
    <row r="8586" hidden="1" outlineLevel="1"/>
    <row r="8587" hidden="1" outlineLevel="1"/>
    <row r="8588" hidden="1" outlineLevel="1"/>
    <row r="8589" hidden="1" outlineLevel="1"/>
    <row r="8590" hidden="1" outlineLevel="1"/>
    <row r="8591" hidden="1" outlineLevel="1"/>
    <row r="8592" hidden="1" outlineLevel="1"/>
    <row r="8593" hidden="1" outlineLevel="1"/>
    <row r="8594" hidden="1" outlineLevel="1"/>
    <row r="8595" hidden="1" outlineLevel="1"/>
    <row r="8596" hidden="1" outlineLevel="1"/>
    <row r="8597" hidden="1" outlineLevel="1"/>
    <row r="8598" hidden="1" outlineLevel="1"/>
    <row r="8599" hidden="1" outlineLevel="1"/>
    <row r="8600" hidden="1" outlineLevel="1"/>
    <row r="8601" hidden="1" outlineLevel="1"/>
    <row r="8602" hidden="1" outlineLevel="1"/>
    <row r="8603" hidden="1" outlineLevel="1"/>
    <row r="8604" hidden="1" outlineLevel="1"/>
    <row r="8605" hidden="1" outlineLevel="1"/>
    <row r="8606" hidden="1" outlineLevel="1"/>
    <row r="8607" hidden="1" outlineLevel="1"/>
    <row r="8608" hidden="1" outlineLevel="1"/>
    <row r="8609" hidden="1" outlineLevel="1"/>
    <row r="8610" hidden="1" outlineLevel="1"/>
    <row r="8611" hidden="1" outlineLevel="1"/>
    <row r="8612" hidden="1" outlineLevel="1"/>
    <row r="8613" hidden="1" outlineLevel="1"/>
    <row r="8614" hidden="1" outlineLevel="1"/>
    <row r="8615" hidden="1" outlineLevel="1"/>
    <row r="8616" hidden="1" outlineLevel="1"/>
    <row r="8617" hidden="1" outlineLevel="1"/>
    <row r="8618" hidden="1" outlineLevel="1"/>
    <row r="8619" hidden="1" outlineLevel="1"/>
    <row r="8620" hidden="1" outlineLevel="1"/>
    <row r="8621" hidden="1" outlineLevel="1"/>
    <row r="8622" hidden="1" outlineLevel="1"/>
    <row r="8623" hidden="1" outlineLevel="1"/>
    <row r="8624" hidden="1" outlineLevel="1"/>
    <row r="8625" hidden="1" outlineLevel="1"/>
    <row r="8626" hidden="1" outlineLevel="1"/>
    <row r="8627" hidden="1" outlineLevel="1"/>
    <row r="8628" hidden="1" outlineLevel="1"/>
    <row r="8629" hidden="1" outlineLevel="1"/>
    <row r="8630" hidden="1" outlineLevel="1"/>
    <row r="8631" hidden="1" outlineLevel="1"/>
    <row r="8632" hidden="1" outlineLevel="1"/>
    <row r="8633" hidden="1" outlineLevel="1"/>
    <row r="8634" hidden="1" outlineLevel="1"/>
    <row r="8635" hidden="1" outlineLevel="1"/>
    <row r="8636" hidden="1" outlineLevel="1"/>
    <row r="8637" hidden="1" outlineLevel="1"/>
    <row r="8638" hidden="1" outlineLevel="1"/>
    <row r="8639" hidden="1" outlineLevel="1"/>
    <row r="8640" hidden="1" outlineLevel="1"/>
    <row r="8641" hidden="1" outlineLevel="1"/>
    <row r="8642" hidden="1" outlineLevel="1"/>
    <row r="8643" hidden="1" outlineLevel="1"/>
    <row r="8644" hidden="1" outlineLevel="1"/>
    <row r="8645" hidden="1" outlineLevel="1"/>
    <row r="8646" hidden="1" outlineLevel="1"/>
    <row r="8647" hidden="1" outlineLevel="1"/>
    <row r="8648" hidden="1" outlineLevel="1"/>
    <row r="8649" hidden="1" outlineLevel="1"/>
    <row r="8650" hidden="1" outlineLevel="1"/>
    <row r="8651" hidden="1" outlineLevel="1"/>
    <row r="8652" hidden="1" outlineLevel="1"/>
    <row r="8653" hidden="1" outlineLevel="1"/>
    <row r="8654" hidden="1" outlineLevel="1"/>
    <row r="8655" hidden="1" outlineLevel="1"/>
    <row r="8656" hidden="1" outlineLevel="1"/>
    <row r="8657" hidden="1" outlineLevel="1"/>
    <row r="8658" hidden="1" outlineLevel="1"/>
    <row r="8659" hidden="1" outlineLevel="1"/>
    <row r="8660" hidden="1" outlineLevel="1"/>
    <row r="8661" hidden="1" outlineLevel="1"/>
    <row r="8662" hidden="1" outlineLevel="1"/>
    <row r="8663" hidden="1" outlineLevel="1"/>
    <row r="8664" hidden="1" outlineLevel="1"/>
    <row r="8665" hidden="1" outlineLevel="1"/>
    <row r="8666" hidden="1" outlineLevel="1"/>
    <row r="8667" hidden="1" outlineLevel="1"/>
    <row r="8668" hidden="1" outlineLevel="1"/>
    <row r="8669" hidden="1" outlineLevel="1"/>
    <row r="8670" hidden="1" outlineLevel="1"/>
    <row r="8671" hidden="1" outlineLevel="1"/>
    <row r="8672" hidden="1" outlineLevel="1"/>
    <row r="8673" hidden="1" outlineLevel="1"/>
    <row r="8674" hidden="1" outlineLevel="1"/>
    <row r="8675" hidden="1" outlineLevel="1"/>
    <row r="8676" hidden="1" outlineLevel="1"/>
    <row r="8677" hidden="1" outlineLevel="1"/>
    <row r="8678" hidden="1" outlineLevel="1"/>
    <row r="8679" hidden="1" outlineLevel="1"/>
    <row r="8680" hidden="1" outlineLevel="1"/>
    <row r="8681" hidden="1" outlineLevel="1"/>
    <row r="8682" hidden="1" outlineLevel="1"/>
    <row r="8683" hidden="1" outlineLevel="1"/>
    <row r="8684" hidden="1" outlineLevel="1"/>
    <row r="8685" hidden="1" outlineLevel="1"/>
    <row r="8686" hidden="1" outlineLevel="1"/>
    <row r="8687" hidden="1" outlineLevel="1"/>
    <row r="8688" hidden="1" outlineLevel="1"/>
    <row r="8689" hidden="1" outlineLevel="1"/>
    <row r="8690" hidden="1" outlineLevel="1"/>
    <row r="8691" hidden="1" outlineLevel="1"/>
    <row r="8692" hidden="1" outlineLevel="1"/>
    <row r="8693" hidden="1" outlineLevel="1"/>
    <row r="8694" hidden="1" outlineLevel="1"/>
    <row r="8695" hidden="1" outlineLevel="1"/>
    <row r="8696" hidden="1" outlineLevel="1"/>
    <row r="8697" hidden="1" outlineLevel="1"/>
    <row r="8698" hidden="1" outlineLevel="1"/>
    <row r="8699" hidden="1" outlineLevel="1"/>
    <row r="8700" hidden="1" outlineLevel="1"/>
    <row r="8701" hidden="1" outlineLevel="1"/>
    <row r="8702" hidden="1" outlineLevel="1"/>
    <row r="8703" hidden="1" outlineLevel="1"/>
    <row r="8704" hidden="1" outlineLevel="1"/>
    <row r="8705" hidden="1" outlineLevel="1"/>
    <row r="8706" hidden="1" outlineLevel="1"/>
    <row r="8707" hidden="1" outlineLevel="1"/>
    <row r="8708" hidden="1" outlineLevel="1"/>
    <row r="8709" hidden="1" outlineLevel="1"/>
    <row r="8710" hidden="1" outlineLevel="1"/>
    <row r="8711" hidden="1" outlineLevel="1"/>
    <row r="8712" hidden="1" outlineLevel="1"/>
    <row r="8713" hidden="1" outlineLevel="1"/>
    <row r="8714" hidden="1" outlineLevel="1"/>
    <row r="8715" hidden="1" outlineLevel="1"/>
    <row r="8716" hidden="1" outlineLevel="1"/>
    <row r="8717" hidden="1" outlineLevel="1"/>
    <row r="8718" hidden="1" outlineLevel="1"/>
    <row r="8719" hidden="1" outlineLevel="1"/>
    <row r="8720" hidden="1" outlineLevel="1"/>
    <row r="8721" hidden="1" outlineLevel="1"/>
    <row r="8722" hidden="1" outlineLevel="1"/>
    <row r="8723" hidden="1" outlineLevel="1"/>
    <row r="8724" hidden="1" outlineLevel="1"/>
    <row r="8725" hidden="1" outlineLevel="1"/>
    <row r="8726" hidden="1" outlineLevel="1"/>
    <row r="8727" hidden="1" outlineLevel="1"/>
    <row r="8728" hidden="1" outlineLevel="1"/>
    <row r="8729" hidden="1" outlineLevel="1"/>
    <row r="8730" hidden="1" outlineLevel="1"/>
    <row r="8731" hidden="1" outlineLevel="1"/>
    <row r="8732" hidden="1" outlineLevel="1"/>
    <row r="8733" hidden="1" outlineLevel="1"/>
    <row r="8734" hidden="1" outlineLevel="1"/>
    <row r="8735" hidden="1" outlineLevel="1"/>
    <row r="8736" hidden="1" outlineLevel="1"/>
    <row r="8737" hidden="1" outlineLevel="1"/>
    <row r="8738" hidden="1" outlineLevel="1"/>
    <row r="8739" hidden="1" outlineLevel="1"/>
    <row r="8740" hidden="1" outlineLevel="1"/>
    <row r="8741" hidden="1" outlineLevel="1"/>
    <row r="8742" hidden="1" outlineLevel="1"/>
    <row r="8743" hidden="1" outlineLevel="1"/>
    <row r="8744" hidden="1" outlineLevel="1"/>
    <row r="8745" hidden="1" outlineLevel="1"/>
    <row r="8746" hidden="1" outlineLevel="1"/>
    <row r="8747" hidden="1" outlineLevel="1"/>
    <row r="8748" hidden="1" outlineLevel="1"/>
    <row r="8749" hidden="1" outlineLevel="1"/>
    <row r="8750" hidden="1" outlineLevel="1"/>
    <row r="8751" hidden="1" outlineLevel="1"/>
    <row r="8752" hidden="1" outlineLevel="1"/>
    <row r="8753" hidden="1" outlineLevel="1"/>
    <row r="8754" hidden="1" outlineLevel="1"/>
    <row r="8755" hidden="1" outlineLevel="1"/>
    <row r="8756" hidden="1" outlineLevel="1"/>
    <row r="8757" hidden="1" outlineLevel="1"/>
    <row r="8758" hidden="1" outlineLevel="1"/>
    <row r="8759" hidden="1" outlineLevel="1"/>
    <row r="8760" hidden="1" outlineLevel="1"/>
    <row r="8761" hidden="1" outlineLevel="1"/>
    <row r="8762" hidden="1" outlineLevel="1"/>
    <row r="8763" hidden="1" outlineLevel="1"/>
    <row r="8764" hidden="1" outlineLevel="1"/>
    <row r="8765" hidden="1" outlineLevel="1"/>
    <row r="8766" hidden="1" outlineLevel="1"/>
    <row r="8767" hidden="1" outlineLevel="1"/>
    <row r="8768" hidden="1" outlineLevel="1"/>
    <row r="8769" hidden="1" outlineLevel="1"/>
    <row r="8770" hidden="1" outlineLevel="1"/>
    <row r="8771" hidden="1" outlineLevel="1"/>
    <row r="8772" hidden="1" outlineLevel="1"/>
    <row r="8773" hidden="1" outlineLevel="1"/>
    <row r="8774" hidden="1" outlineLevel="1"/>
    <row r="8775" hidden="1" outlineLevel="1"/>
    <row r="8776" hidden="1" outlineLevel="1"/>
    <row r="8777" hidden="1" outlineLevel="1"/>
    <row r="8778" hidden="1" outlineLevel="1"/>
    <row r="8779" hidden="1" outlineLevel="1"/>
    <row r="8780" hidden="1" outlineLevel="1"/>
    <row r="8781" hidden="1" outlineLevel="1"/>
    <row r="8782" hidden="1" outlineLevel="1"/>
    <row r="8783" hidden="1" outlineLevel="1"/>
    <row r="8784" hidden="1" outlineLevel="1"/>
    <row r="8785" hidden="1" outlineLevel="1"/>
    <row r="8786" hidden="1" outlineLevel="1"/>
    <row r="8787" hidden="1" outlineLevel="1"/>
    <row r="8788" hidden="1" outlineLevel="1"/>
    <row r="8789" hidden="1" outlineLevel="1"/>
    <row r="8790" hidden="1" outlineLevel="1"/>
    <row r="8791" hidden="1" outlineLevel="1"/>
    <row r="8792" hidden="1" outlineLevel="1"/>
    <row r="8793" hidden="1" outlineLevel="1"/>
    <row r="8794" hidden="1" outlineLevel="1"/>
    <row r="8795" hidden="1" outlineLevel="1"/>
    <row r="8796" hidden="1" outlineLevel="1"/>
    <row r="8797" hidden="1" outlineLevel="1"/>
    <row r="8798" hidden="1" outlineLevel="1"/>
    <row r="8799" hidden="1" outlineLevel="1"/>
    <row r="8800" hidden="1" outlineLevel="1"/>
    <row r="8801" hidden="1" outlineLevel="1"/>
    <row r="8802" hidden="1" outlineLevel="1"/>
    <row r="8803" hidden="1" outlineLevel="1"/>
    <row r="8804" hidden="1" outlineLevel="1"/>
    <row r="8805" hidden="1" outlineLevel="1"/>
    <row r="8806" hidden="1" outlineLevel="1"/>
    <row r="8807" hidden="1" outlineLevel="1"/>
    <row r="8808" hidden="1" outlineLevel="1"/>
    <row r="8809" hidden="1" outlineLevel="1"/>
    <row r="8810" hidden="1" outlineLevel="1"/>
    <row r="8811" hidden="1" outlineLevel="1"/>
    <row r="8812" hidden="1" outlineLevel="1"/>
    <row r="8813" hidden="1" outlineLevel="1"/>
    <row r="8814" hidden="1" outlineLevel="1"/>
    <row r="8815" hidden="1" outlineLevel="1"/>
    <row r="8816" hidden="1" outlineLevel="1"/>
    <row r="8817" hidden="1" outlineLevel="1"/>
    <row r="8818" hidden="1" outlineLevel="1"/>
    <row r="8819" hidden="1" outlineLevel="1"/>
    <row r="8820" hidden="1" outlineLevel="1"/>
    <row r="8821" hidden="1" outlineLevel="1"/>
    <row r="8822" hidden="1" outlineLevel="1"/>
    <row r="8823" hidden="1" outlineLevel="1"/>
    <row r="8824" hidden="1" outlineLevel="1"/>
    <row r="8825" hidden="1" outlineLevel="1"/>
    <row r="8826" hidden="1" outlineLevel="1"/>
    <row r="8827" hidden="1" outlineLevel="1"/>
    <row r="8828" hidden="1" outlineLevel="1"/>
    <row r="8829" hidden="1" outlineLevel="1"/>
    <row r="8830" hidden="1" outlineLevel="1"/>
    <row r="8831" hidden="1" outlineLevel="1"/>
    <row r="8832" hidden="1" outlineLevel="1"/>
    <row r="8833" hidden="1" outlineLevel="1"/>
    <row r="8834" hidden="1" outlineLevel="1"/>
    <row r="8835" hidden="1" outlineLevel="1"/>
    <row r="8836" hidden="1" outlineLevel="1"/>
    <row r="8837" hidden="1" outlineLevel="1"/>
    <row r="8838" hidden="1" outlineLevel="1"/>
    <row r="8839" hidden="1" outlineLevel="1"/>
    <row r="8840" hidden="1" outlineLevel="1"/>
    <row r="8841" hidden="1" outlineLevel="1"/>
    <row r="8842" hidden="1" outlineLevel="1"/>
    <row r="8843" hidden="1" outlineLevel="1"/>
    <row r="8844" hidden="1" outlineLevel="1"/>
    <row r="8845" hidden="1" outlineLevel="1"/>
    <row r="8846" hidden="1" outlineLevel="1"/>
    <row r="8847" hidden="1" outlineLevel="1"/>
    <row r="8848" hidden="1" outlineLevel="1"/>
    <row r="8849" hidden="1" outlineLevel="1"/>
    <row r="8850" hidden="1" outlineLevel="1"/>
    <row r="8851" hidden="1" outlineLevel="1"/>
    <row r="8852" hidden="1" outlineLevel="1"/>
    <row r="8853" hidden="1" outlineLevel="1"/>
    <row r="8854" hidden="1" outlineLevel="1"/>
    <row r="8855" hidden="1" outlineLevel="1"/>
    <row r="8856" hidden="1" outlineLevel="1"/>
    <row r="8857" hidden="1" outlineLevel="1"/>
    <row r="8858" hidden="1" outlineLevel="1"/>
    <row r="8859" hidden="1" outlineLevel="1"/>
    <row r="8860" hidden="1" outlineLevel="1"/>
    <row r="8861" hidden="1" outlineLevel="1"/>
    <row r="8862" hidden="1" outlineLevel="1"/>
    <row r="8863" hidden="1" outlineLevel="1"/>
    <row r="8864" hidden="1" outlineLevel="1"/>
    <row r="8865" hidden="1" outlineLevel="1"/>
    <row r="8866" hidden="1" outlineLevel="1"/>
    <row r="8867" hidden="1" outlineLevel="1"/>
    <row r="8868" hidden="1" outlineLevel="1"/>
    <row r="8869" hidden="1" outlineLevel="1"/>
    <row r="8870" hidden="1" outlineLevel="1"/>
    <row r="8871" hidden="1" outlineLevel="1"/>
    <row r="8872" hidden="1" outlineLevel="1"/>
    <row r="8873" hidden="1" outlineLevel="1"/>
    <row r="8874" hidden="1" outlineLevel="1"/>
    <row r="8875" hidden="1" outlineLevel="1"/>
    <row r="8876" hidden="1" outlineLevel="1"/>
    <row r="8877" hidden="1" outlineLevel="1"/>
    <row r="8878" hidden="1" outlineLevel="1"/>
    <row r="8879" hidden="1" outlineLevel="1"/>
    <row r="8880" hidden="1" outlineLevel="1"/>
    <row r="8881" hidden="1" outlineLevel="1"/>
    <row r="8882" hidden="1" outlineLevel="1"/>
    <row r="8883" hidden="1" outlineLevel="1"/>
    <row r="8884" hidden="1" outlineLevel="1"/>
    <row r="8885" hidden="1" outlineLevel="1"/>
    <row r="8886" hidden="1" outlineLevel="1"/>
    <row r="8887" hidden="1" outlineLevel="1"/>
    <row r="8888" hidden="1" outlineLevel="1"/>
    <row r="8889" hidden="1" outlineLevel="1"/>
    <row r="8890" hidden="1" outlineLevel="1"/>
    <row r="8891" hidden="1" outlineLevel="1"/>
    <row r="8892" hidden="1" outlineLevel="1"/>
    <row r="8893" hidden="1" outlineLevel="1"/>
    <row r="8894" hidden="1" outlineLevel="1"/>
    <row r="8895" hidden="1" outlineLevel="1"/>
    <row r="8896" hidden="1" outlineLevel="1"/>
    <row r="8897" hidden="1" outlineLevel="1"/>
    <row r="8898" hidden="1" outlineLevel="1"/>
    <row r="8899" hidden="1" outlineLevel="1"/>
    <row r="8900" hidden="1" outlineLevel="1"/>
    <row r="8901" hidden="1" outlineLevel="1"/>
    <row r="8902" hidden="1" outlineLevel="1"/>
    <row r="8903" hidden="1" outlineLevel="1"/>
    <row r="8904" hidden="1" outlineLevel="1"/>
    <row r="8905" hidden="1" outlineLevel="1"/>
    <row r="8906" hidden="1" outlineLevel="1"/>
    <row r="8907" hidden="1" outlineLevel="1"/>
    <row r="8908" hidden="1" outlineLevel="1"/>
    <row r="8909" hidden="1" outlineLevel="1"/>
    <row r="8910" hidden="1" outlineLevel="1"/>
    <row r="8911" hidden="1" outlineLevel="1"/>
    <row r="8912" hidden="1" outlineLevel="1"/>
    <row r="8913" hidden="1" outlineLevel="1"/>
    <row r="8914" hidden="1" outlineLevel="1"/>
    <row r="8915" hidden="1" outlineLevel="1"/>
    <row r="8916" hidden="1" outlineLevel="1"/>
    <row r="8917" hidden="1" outlineLevel="1"/>
    <row r="8918" hidden="1" outlineLevel="1"/>
    <row r="8919" hidden="1" outlineLevel="1"/>
    <row r="8920" hidden="1" outlineLevel="1"/>
    <row r="8921" hidden="1" outlineLevel="1"/>
    <row r="8922" hidden="1" outlineLevel="1"/>
    <row r="8923" hidden="1" outlineLevel="1"/>
    <row r="8924" hidden="1" outlineLevel="1"/>
    <row r="8925" hidden="1" outlineLevel="1"/>
    <row r="8926" hidden="1" outlineLevel="1"/>
    <row r="8927" hidden="1" outlineLevel="1"/>
    <row r="8928" hidden="1" outlineLevel="1"/>
    <row r="8929" hidden="1" outlineLevel="1"/>
    <row r="8930" hidden="1" outlineLevel="1"/>
    <row r="8931" hidden="1" outlineLevel="1"/>
    <row r="8932" hidden="1" outlineLevel="1"/>
    <row r="8933" hidden="1" outlineLevel="1"/>
    <row r="8934" hidden="1" outlineLevel="1"/>
    <row r="8935" hidden="1" outlineLevel="1"/>
    <row r="8936" hidden="1" outlineLevel="1"/>
    <row r="8937" hidden="1" outlineLevel="1"/>
    <row r="8938" hidden="1" outlineLevel="1"/>
    <row r="8939" hidden="1" outlineLevel="1"/>
    <row r="8940" hidden="1" outlineLevel="1"/>
    <row r="8941" hidden="1" outlineLevel="1"/>
    <row r="8942" hidden="1" outlineLevel="1"/>
    <row r="8943" hidden="1" outlineLevel="1"/>
    <row r="8944" hidden="1" outlineLevel="1"/>
    <row r="8945" hidden="1" outlineLevel="1"/>
    <row r="8946" hidden="1" outlineLevel="1"/>
    <row r="8947" hidden="1" outlineLevel="1"/>
    <row r="8948" hidden="1" outlineLevel="1"/>
    <row r="8949" hidden="1" outlineLevel="1"/>
    <row r="8950" hidden="1" outlineLevel="1"/>
    <row r="8951" hidden="1" outlineLevel="1"/>
    <row r="8952" hidden="1" outlineLevel="1"/>
    <row r="8953" hidden="1" outlineLevel="1"/>
    <row r="8954" hidden="1" outlineLevel="1"/>
    <row r="8955" hidden="1" outlineLevel="1"/>
    <row r="8956" hidden="1" outlineLevel="1"/>
    <row r="8957" hidden="1" outlineLevel="1"/>
    <row r="8958" hidden="1" outlineLevel="1"/>
    <row r="8959" hidden="1" outlineLevel="1"/>
    <row r="8960" hidden="1" outlineLevel="1"/>
    <row r="8961" hidden="1" outlineLevel="1"/>
    <row r="8962" hidden="1" outlineLevel="1"/>
    <row r="8963" hidden="1" outlineLevel="1"/>
    <row r="8964" hidden="1" outlineLevel="1"/>
    <row r="8965" hidden="1" outlineLevel="1"/>
    <row r="8966" hidden="1" outlineLevel="1"/>
    <row r="8967" hidden="1" outlineLevel="1"/>
    <row r="8968" hidden="1" outlineLevel="1"/>
    <row r="8969" hidden="1" outlineLevel="1"/>
    <row r="8970" hidden="1" outlineLevel="1"/>
    <row r="8971" hidden="1" outlineLevel="1"/>
    <row r="8972" hidden="1" outlineLevel="1"/>
    <row r="8973" hidden="1" outlineLevel="1"/>
    <row r="8974" hidden="1" outlineLevel="1"/>
    <row r="8975" hidden="1" outlineLevel="1"/>
    <row r="8976" hidden="1" outlineLevel="1"/>
    <row r="8977" hidden="1" outlineLevel="1"/>
    <row r="8978" hidden="1" outlineLevel="1"/>
    <row r="8979" hidden="1" outlineLevel="1"/>
    <row r="8980" hidden="1" outlineLevel="1"/>
    <row r="8981" hidden="1" outlineLevel="1"/>
    <row r="8982" hidden="1" outlineLevel="1"/>
    <row r="8983" hidden="1" outlineLevel="1"/>
    <row r="8984" hidden="1" outlineLevel="1"/>
    <row r="8985" hidden="1" outlineLevel="1"/>
    <row r="8986" hidden="1" outlineLevel="1"/>
    <row r="8987" hidden="1" outlineLevel="1"/>
    <row r="8988" hidden="1" outlineLevel="1"/>
    <row r="8989" hidden="1" outlineLevel="1"/>
    <row r="8990" hidden="1" outlineLevel="1"/>
    <row r="8991" hidden="1" outlineLevel="1"/>
    <row r="8992" hidden="1" outlineLevel="1"/>
    <row r="8993" hidden="1" outlineLevel="1"/>
    <row r="8994" hidden="1" outlineLevel="1"/>
    <row r="8995" hidden="1" outlineLevel="1"/>
    <row r="8996" hidden="1" outlineLevel="1"/>
    <row r="8997" hidden="1" outlineLevel="1"/>
    <row r="8998" hidden="1" outlineLevel="1"/>
    <row r="8999" hidden="1" outlineLevel="1"/>
    <row r="9000" hidden="1" outlineLevel="1"/>
    <row r="9001" hidden="1" outlineLevel="1"/>
    <row r="9002" hidden="1" outlineLevel="1"/>
    <row r="9003" hidden="1" outlineLevel="1"/>
    <row r="9004" hidden="1" outlineLevel="1"/>
    <row r="9005" hidden="1" outlineLevel="1"/>
    <row r="9006" hidden="1" outlineLevel="1"/>
    <row r="9007" hidden="1" outlineLevel="1"/>
    <row r="9008" hidden="1" outlineLevel="1"/>
    <row r="9009" hidden="1" outlineLevel="1"/>
    <row r="9010" hidden="1" outlineLevel="1"/>
    <row r="9011" hidden="1" outlineLevel="1"/>
    <row r="9012" hidden="1" outlineLevel="1"/>
    <row r="9013" hidden="1" outlineLevel="1"/>
    <row r="9014" hidden="1" outlineLevel="1"/>
    <row r="9015" hidden="1" outlineLevel="1"/>
    <row r="9016" hidden="1" outlineLevel="1"/>
    <row r="9017" hidden="1" outlineLevel="1"/>
    <row r="9018" hidden="1" outlineLevel="1"/>
    <row r="9019" hidden="1" outlineLevel="1"/>
    <row r="9020" hidden="1" outlineLevel="1"/>
    <row r="9021" hidden="1" outlineLevel="1"/>
    <row r="9022" hidden="1" outlineLevel="1"/>
    <row r="9023" hidden="1" outlineLevel="1"/>
    <row r="9024" hidden="1" outlineLevel="1"/>
    <row r="9025" hidden="1" outlineLevel="1"/>
    <row r="9026" hidden="1" outlineLevel="1"/>
    <row r="9027" hidden="1" outlineLevel="1"/>
    <row r="9028" hidden="1" outlineLevel="1"/>
    <row r="9029" hidden="1" outlineLevel="1"/>
    <row r="9030" hidden="1" outlineLevel="1"/>
    <row r="9031" hidden="1" outlineLevel="1"/>
    <row r="9032" hidden="1" outlineLevel="1"/>
    <row r="9033" hidden="1" outlineLevel="1"/>
    <row r="9034" hidden="1" outlineLevel="1"/>
    <row r="9035" hidden="1" outlineLevel="1"/>
    <row r="9036" hidden="1" outlineLevel="1"/>
    <row r="9037" hidden="1" outlineLevel="1"/>
    <row r="9038" hidden="1" outlineLevel="1"/>
    <row r="9039" hidden="1" outlineLevel="1"/>
    <row r="9040" hidden="1" outlineLevel="1"/>
    <row r="9041" hidden="1" outlineLevel="1"/>
    <row r="9042" hidden="1" outlineLevel="1"/>
    <row r="9043" hidden="1" outlineLevel="1"/>
    <row r="9044" hidden="1" outlineLevel="1"/>
    <row r="9045" hidden="1" outlineLevel="1"/>
    <row r="9046" hidden="1" outlineLevel="1"/>
    <row r="9047" hidden="1" outlineLevel="1"/>
    <row r="9048" hidden="1" outlineLevel="1"/>
    <row r="9049" hidden="1" outlineLevel="1"/>
    <row r="9050" hidden="1" outlineLevel="1"/>
    <row r="9051" hidden="1" outlineLevel="1"/>
    <row r="9052" hidden="1" outlineLevel="1"/>
    <row r="9053" hidden="1" outlineLevel="1"/>
    <row r="9054" hidden="1" outlineLevel="1"/>
    <row r="9055" hidden="1" outlineLevel="1"/>
    <row r="9056" hidden="1" outlineLevel="1"/>
    <row r="9057" hidden="1" outlineLevel="1"/>
    <row r="9058" hidden="1" outlineLevel="1"/>
    <row r="9059" hidden="1" outlineLevel="1"/>
    <row r="9060" hidden="1" outlineLevel="1"/>
    <row r="9061" hidden="1" outlineLevel="1"/>
    <row r="9062" hidden="1" outlineLevel="1"/>
    <row r="9063" hidden="1" outlineLevel="1"/>
    <row r="9064" hidden="1" outlineLevel="1"/>
    <row r="9065" hidden="1" outlineLevel="1"/>
    <row r="9066" hidden="1" outlineLevel="1"/>
    <row r="9067" hidden="1" outlineLevel="1"/>
    <row r="9068" hidden="1" outlineLevel="1"/>
    <row r="9069" hidden="1" outlineLevel="1"/>
    <row r="9070" hidden="1" outlineLevel="1"/>
    <row r="9071" hidden="1" outlineLevel="1"/>
    <row r="9072" hidden="1" outlineLevel="1"/>
    <row r="9073" hidden="1" outlineLevel="1"/>
    <row r="9074" hidden="1" outlineLevel="1"/>
    <row r="9075" hidden="1" outlineLevel="1"/>
    <row r="9076" hidden="1" outlineLevel="1"/>
    <row r="9077" hidden="1" outlineLevel="1"/>
    <row r="9078" hidden="1" outlineLevel="1"/>
    <row r="9079" hidden="1" outlineLevel="1"/>
    <row r="9080" hidden="1" outlineLevel="1"/>
    <row r="9081" hidden="1" outlineLevel="1"/>
    <row r="9082" hidden="1" outlineLevel="1"/>
    <row r="9083" hidden="1" outlineLevel="1"/>
    <row r="9084" hidden="1" outlineLevel="1"/>
    <row r="9085" hidden="1" outlineLevel="1"/>
    <row r="9086" hidden="1" outlineLevel="1"/>
    <row r="9087" hidden="1" outlineLevel="1"/>
    <row r="9088" hidden="1" outlineLevel="1"/>
    <row r="9089" hidden="1" outlineLevel="1"/>
    <row r="9090" hidden="1" outlineLevel="1"/>
    <row r="9091" hidden="1" outlineLevel="1"/>
    <row r="9092" hidden="1" outlineLevel="1"/>
    <row r="9093" hidden="1" outlineLevel="1"/>
    <row r="9094" hidden="1" outlineLevel="1"/>
    <row r="9095" hidden="1" outlineLevel="1"/>
    <row r="9096" hidden="1" outlineLevel="1"/>
    <row r="9097" hidden="1" outlineLevel="1"/>
    <row r="9098" hidden="1" outlineLevel="1"/>
    <row r="9099" hidden="1" outlineLevel="1"/>
    <row r="9100" hidden="1" outlineLevel="1"/>
    <row r="9101" hidden="1" outlineLevel="1"/>
    <row r="9102" hidden="1" outlineLevel="1"/>
    <row r="9103" hidden="1" outlineLevel="1"/>
    <row r="9104" hidden="1" outlineLevel="1"/>
    <row r="9105" hidden="1" outlineLevel="1"/>
    <row r="9106" hidden="1" outlineLevel="1"/>
    <row r="9107" hidden="1" outlineLevel="1"/>
    <row r="9108" hidden="1" outlineLevel="1"/>
    <row r="9109" hidden="1" outlineLevel="1"/>
    <row r="9110" hidden="1" outlineLevel="1"/>
    <row r="9111" hidden="1" outlineLevel="1"/>
    <row r="9112" hidden="1" outlineLevel="1"/>
    <row r="9113" hidden="1" outlineLevel="1"/>
    <row r="9114" hidden="1" outlineLevel="1"/>
    <row r="9115" hidden="1" outlineLevel="1"/>
    <row r="9116" hidden="1" outlineLevel="1"/>
    <row r="9117" hidden="1" outlineLevel="1"/>
    <row r="9118" hidden="1" outlineLevel="1"/>
    <row r="9119" hidden="1" outlineLevel="1"/>
    <row r="9120" hidden="1" outlineLevel="1"/>
    <row r="9121" hidden="1" outlineLevel="1"/>
    <row r="9122" hidden="1" outlineLevel="1"/>
    <row r="9123" hidden="1" outlineLevel="1"/>
    <row r="9124" hidden="1" outlineLevel="1"/>
    <row r="9125" hidden="1" outlineLevel="1"/>
    <row r="9126" hidden="1" outlineLevel="1"/>
    <row r="9127" hidden="1" outlineLevel="1"/>
    <row r="9128" hidden="1" outlineLevel="1"/>
    <row r="9129" hidden="1" outlineLevel="1"/>
    <row r="9130" hidden="1" outlineLevel="1"/>
    <row r="9131" hidden="1" outlineLevel="1"/>
    <row r="9132" hidden="1" outlineLevel="1"/>
    <row r="9133" hidden="1" outlineLevel="1"/>
    <row r="9134" hidden="1" outlineLevel="1"/>
    <row r="9135" hidden="1" outlineLevel="1"/>
    <row r="9136" hidden="1" outlineLevel="1"/>
    <row r="9137" hidden="1" outlineLevel="1"/>
    <row r="9138" hidden="1" outlineLevel="1"/>
    <row r="9139" hidden="1" outlineLevel="1"/>
    <row r="9140" hidden="1" outlineLevel="1"/>
    <row r="9141" hidden="1" outlineLevel="1"/>
    <row r="9142" hidden="1" outlineLevel="1"/>
    <row r="9143" hidden="1" outlineLevel="1"/>
    <row r="9144" hidden="1" outlineLevel="1"/>
    <row r="9145" hidden="1" outlineLevel="1"/>
    <row r="9146" hidden="1" outlineLevel="1"/>
    <row r="9147" hidden="1" outlineLevel="1"/>
    <row r="9148" hidden="1" outlineLevel="1"/>
    <row r="9149" hidden="1" outlineLevel="1"/>
    <row r="9150" hidden="1" outlineLevel="1"/>
    <row r="9151" hidden="1" outlineLevel="1"/>
    <row r="9152" hidden="1" outlineLevel="1"/>
    <row r="9153" hidden="1" outlineLevel="1"/>
    <row r="9154" hidden="1" outlineLevel="1"/>
    <row r="9155" hidden="1" outlineLevel="1"/>
    <row r="9156" hidden="1" outlineLevel="1"/>
    <row r="9157" hidden="1" outlineLevel="1"/>
    <row r="9158" hidden="1" outlineLevel="1"/>
    <row r="9159" hidden="1" outlineLevel="1"/>
    <row r="9160" hidden="1" outlineLevel="1"/>
    <row r="9161" hidden="1" outlineLevel="1"/>
    <row r="9162" hidden="1" outlineLevel="1"/>
    <row r="9163" hidden="1" outlineLevel="1"/>
    <row r="9164" hidden="1" outlineLevel="1"/>
    <row r="9165" hidden="1" outlineLevel="1"/>
    <row r="9166" hidden="1" outlineLevel="1"/>
    <row r="9167" hidden="1" outlineLevel="1"/>
    <row r="9168" hidden="1" outlineLevel="1"/>
    <row r="9169" hidden="1" outlineLevel="1"/>
    <row r="9170" hidden="1" outlineLevel="1"/>
    <row r="9171" hidden="1" outlineLevel="1"/>
    <row r="9172" hidden="1" outlineLevel="1"/>
    <row r="9173" hidden="1" outlineLevel="1"/>
    <row r="9174" hidden="1" outlineLevel="1"/>
    <row r="9175" hidden="1" outlineLevel="1"/>
    <row r="9176" hidden="1" outlineLevel="1"/>
    <row r="9177" hidden="1" outlineLevel="1"/>
    <row r="9178" hidden="1" outlineLevel="1"/>
    <row r="9179" hidden="1" outlineLevel="1"/>
    <row r="9180" hidden="1" outlineLevel="1"/>
    <row r="9181" hidden="1" outlineLevel="1"/>
    <row r="9182" hidden="1" outlineLevel="1"/>
    <row r="9183" hidden="1" outlineLevel="1"/>
    <row r="9184" hidden="1" outlineLevel="1"/>
    <row r="9185" hidden="1" outlineLevel="1"/>
    <row r="9186" hidden="1" outlineLevel="1"/>
    <row r="9187" hidden="1" outlineLevel="1"/>
    <row r="9188" hidden="1" outlineLevel="1"/>
    <row r="9189" hidden="1" outlineLevel="1"/>
    <row r="9190" hidden="1" outlineLevel="1"/>
    <row r="9191" hidden="1" outlineLevel="1"/>
    <row r="9192" hidden="1" outlineLevel="1"/>
    <row r="9193" hidden="1" outlineLevel="1"/>
    <row r="9194" hidden="1" outlineLevel="1"/>
    <row r="9195" hidden="1" outlineLevel="1"/>
    <row r="9196" hidden="1" outlineLevel="1"/>
    <row r="9197" hidden="1" outlineLevel="1"/>
    <row r="9198" hidden="1" outlineLevel="1"/>
    <row r="9199" hidden="1" outlineLevel="1"/>
    <row r="9200" hidden="1" outlineLevel="1"/>
    <row r="9201" hidden="1" outlineLevel="1"/>
    <row r="9202" hidden="1" outlineLevel="1"/>
    <row r="9203" hidden="1" outlineLevel="1"/>
    <row r="9204" hidden="1" outlineLevel="1"/>
    <row r="9205" hidden="1" outlineLevel="1"/>
    <row r="9206" hidden="1" outlineLevel="1"/>
    <row r="9207" hidden="1" outlineLevel="1"/>
    <row r="9208" hidden="1" outlineLevel="1"/>
    <row r="9209" hidden="1" outlineLevel="1"/>
    <row r="9210" hidden="1" outlineLevel="1"/>
    <row r="9211" hidden="1" outlineLevel="1"/>
    <row r="9212" hidden="1" outlineLevel="1"/>
    <row r="9213" hidden="1" outlineLevel="1"/>
    <row r="9214" hidden="1" outlineLevel="1"/>
    <row r="9215" hidden="1" outlineLevel="1"/>
    <row r="9216" hidden="1" outlineLevel="1"/>
    <row r="9217" hidden="1" outlineLevel="1"/>
    <row r="9218" hidden="1" outlineLevel="1"/>
    <row r="9219" hidden="1" outlineLevel="1"/>
    <row r="9220" hidden="1" outlineLevel="1"/>
    <row r="9221" hidden="1" outlineLevel="1"/>
    <row r="9222" hidden="1" outlineLevel="1"/>
    <row r="9223" hidden="1" outlineLevel="1"/>
    <row r="9224" hidden="1" outlineLevel="1"/>
    <row r="9225" hidden="1" outlineLevel="1"/>
    <row r="9226" hidden="1" outlineLevel="1"/>
    <row r="9227" hidden="1" outlineLevel="1"/>
    <row r="9228" hidden="1" outlineLevel="1"/>
    <row r="9229" hidden="1" outlineLevel="1"/>
    <row r="9230" hidden="1" outlineLevel="1"/>
    <row r="9231" hidden="1" outlineLevel="1"/>
    <row r="9232" hidden="1" outlineLevel="1"/>
    <row r="9233" hidden="1" outlineLevel="1"/>
    <row r="9234" hidden="1" outlineLevel="1"/>
    <row r="9235" hidden="1" outlineLevel="1"/>
    <row r="9236" hidden="1" outlineLevel="1"/>
    <row r="9237" hidden="1" outlineLevel="1"/>
    <row r="9238" hidden="1" outlineLevel="1"/>
    <row r="9239" hidden="1" outlineLevel="1"/>
    <row r="9240" hidden="1" outlineLevel="1"/>
    <row r="9241" hidden="1" outlineLevel="1"/>
    <row r="9242" hidden="1" outlineLevel="1"/>
    <row r="9243" hidden="1" outlineLevel="1"/>
    <row r="9244" hidden="1" outlineLevel="1"/>
    <row r="9245" hidden="1" outlineLevel="1"/>
    <row r="9246" hidden="1" outlineLevel="1"/>
    <row r="9247" hidden="1" outlineLevel="1"/>
    <row r="9248" hidden="1" outlineLevel="1"/>
    <row r="9249" hidden="1" outlineLevel="1"/>
    <row r="9250" hidden="1" outlineLevel="1"/>
    <row r="9251" hidden="1" outlineLevel="1"/>
    <row r="9252" hidden="1" outlineLevel="1"/>
    <row r="9253" hidden="1" outlineLevel="1"/>
    <row r="9254" hidden="1" outlineLevel="1"/>
    <row r="9255" hidden="1" outlineLevel="1"/>
    <row r="9256" hidden="1" outlineLevel="1"/>
    <row r="9257" hidden="1" outlineLevel="1"/>
    <row r="9258" hidden="1" outlineLevel="1"/>
    <row r="9259" hidden="1" outlineLevel="1"/>
    <row r="9260" hidden="1" outlineLevel="1"/>
    <row r="9261" hidden="1" outlineLevel="1"/>
    <row r="9262" hidden="1" outlineLevel="1"/>
    <row r="9263" hidden="1" outlineLevel="1"/>
    <row r="9264" hidden="1" outlineLevel="1"/>
    <row r="9265" hidden="1" outlineLevel="1"/>
    <row r="9266" hidden="1" outlineLevel="1"/>
    <row r="9267" hidden="1" outlineLevel="1"/>
    <row r="9268" hidden="1" outlineLevel="1"/>
    <row r="9269" hidden="1" outlineLevel="1"/>
    <row r="9270" hidden="1" outlineLevel="1"/>
    <row r="9271" hidden="1" outlineLevel="1"/>
    <row r="9272" hidden="1" outlineLevel="1"/>
    <row r="9273" hidden="1" outlineLevel="1"/>
    <row r="9274" hidden="1" outlineLevel="1"/>
    <row r="9275" hidden="1" outlineLevel="1"/>
    <row r="9276" hidden="1" outlineLevel="1"/>
    <row r="9277" hidden="1" outlineLevel="1"/>
    <row r="9278" hidden="1" outlineLevel="1"/>
    <row r="9279" hidden="1" outlineLevel="1"/>
    <row r="9280" hidden="1" outlineLevel="1"/>
    <row r="9281" hidden="1" outlineLevel="1"/>
    <row r="9282" hidden="1" outlineLevel="1"/>
    <row r="9283" hidden="1" outlineLevel="1"/>
    <row r="9284" hidden="1" outlineLevel="1"/>
    <row r="9285" hidden="1" outlineLevel="1"/>
    <row r="9286" hidden="1" outlineLevel="1"/>
    <row r="9287" hidden="1" outlineLevel="1"/>
    <row r="9288" hidden="1" outlineLevel="1"/>
    <row r="9289" hidden="1" outlineLevel="1"/>
    <row r="9290" hidden="1" outlineLevel="1"/>
    <row r="9291" hidden="1" outlineLevel="1"/>
    <row r="9292" hidden="1" outlineLevel="1"/>
    <row r="9293" hidden="1" outlineLevel="1"/>
    <row r="9294" hidden="1" outlineLevel="1"/>
    <row r="9295" hidden="1" outlineLevel="1"/>
    <row r="9296" hidden="1" outlineLevel="1"/>
    <row r="9297" hidden="1" outlineLevel="1"/>
    <row r="9298" hidden="1" outlineLevel="1"/>
    <row r="9299" hidden="1" outlineLevel="1"/>
    <row r="9300" hidden="1" outlineLevel="1"/>
    <row r="9301" hidden="1" outlineLevel="1"/>
    <row r="9302" hidden="1" outlineLevel="1"/>
    <row r="9303" hidden="1" outlineLevel="1"/>
    <row r="9304" hidden="1" outlineLevel="1"/>
    <row r="9305" hidden="1" outlineLevel="1"/>
    <row r="9306" hidden="1" outlineLevel="1"/>
    <row r="9307" hidden="1" outlineLevel="1"/>
    <row r="9308" hidden="1" outlineLevel="1"/>
    <row r="9309" hidden="1" outlineLevel="1"/>
    <row r="9310" hidden="1" outlineLevel="1"/>
    <row r="9311" hidden="1" outlineLevel="1"/>
    <row r="9312" hidden="1" outlineLevel="1"/>
    <row r="9313" hidden="1" outlineLevel="1"/>
    <row r="9314" hidden="1" outlineLevel="1"/>
    <row r="9315" hidden="1" outlineLevel="1"/>
    <row r="9316" hidden="1" outlineLevel="1"/>
    <row r="9317" hidden="1" outlineLevel="1"/>
    <row r="9318" hidden="1" outlineLevel="1"/>
    <row r="9319" hidden="1" outlineLevel="1"/>
    <row r="9320" hidden="1" outlineLevel="1"/>
    <row r="9321" hidden="1" outlineLevel="1"/>
    <row r="9322" hidden="1" outlineLevel="1"/>
    <row r="9323" hidden="1" outlineLevel="1"/>
    <row r="9324" hidden="1" outlineLevel="1"/>
    <row r="9325" hidden="1" outlineLevel="1"/>
    <row r="9326" hidden="1" outlineLevel="1"/>
    <row r="9327" hidden="1" outlineLevel="1"/>
    <row r="9328" hidden="1" outlineLevel="1"/>
    <row r="9329" hidden="1" outlineLevel="1"/>
    <row r="9330" hidden="1" outlineLevel="1"/>
    <row r="9331" hidden="1" outlineLevel="1"/>
    <row r="9332" hidden="1" outlineLevel="1"/>
    <row r="9333" hidden="1" outlineLevel="1"/>
    <row r="9334" hidden="1" outlineLevel="1"/>
    <row r="9335" hidden="1" outlineLevel="1"/>
    <row r="9336" hidden="1" outlineLevel="1"/>
    <row r="9337" hidden="1" outlineLevel="1"/>
    <row r="9338" hidden="1" outlineLevel="1"/>
    <row r="9339" hidden="1" outlineLevel="1"/>
    <row r="9340" hidden="1" outlineLevel="1"/>
    <row r="9341" hidden="1" outlineLevel="1"/>
    <row r="9342" hidden="1" outlineLevel="1"/>
    <row r="9343" hidden="1" outlineLevel="1"/>
    <row r="9344" hidden="1" outlineLevel="1"/>
    <row r="9345" hidden="1" outlineLevel="1"/>
    <row r="9346" hidden="1" outlineLevel="1"/>
    <row r="9347" hidden="1" outlineLevel="1"/>
    <row r="9348" hidden="1" outlineLevel="1"/>
    <row r="9349" hidden="1" outlineLevel="1"/>
    <row r="9350" hidden="1" outlineLevel="1"/>
    <row r="9351" hidden="1" outlineLevel="1"/>
    <row r="9352" hidden="1" outlineLevel="1"/>
    <row r="9353" hidden="1" outlineLevel="1"/>
    <row r="9354" hidden="1" outlineLevel="1"/>
    <row r="9355" hidden="1" outlineLevel="1"/>
    <row r="9356" hidden="1" outlineLevel="1"/>
    <row r="9357" hidden="1" outlineLevel="1"/>
    <row r="9358" hidden="1" outlineLevel="1"/>
    <row r="9359" hidden="1" outlineLevel="1"/>
    <row r="9360" hidden="1" outlineLevel="1"/>
    <row r="9361" hidden="1" outlineLevel="1"/>
    <row r="9362" hidden="1" outlineLevel="1"/>
    <row r="9363" hidden="1" outlineLevel="1"/>
    <row r="9364" hidden="1" outlineLevel="1"/>
    <row r="9365" hidden="1" outlineLevel="1"/>
    <row r="9366" hidden="1" outlineLevel="1"/>
    <row r="9367" hidden="1" outlineLevel="1"/>
    <row r="9368" hidden="1" outlineLevel="1"/>
    <row r="9369" hidden="1" outlineLevel="1"/>
    <row r="9370" hidden="1" outlineLevel="1"/>
    <row r="9371" hidden="1" outlineLevel="1"/>
    <row r="9372" hidden="1" outlineLevel="1"/>
    <row r="9373" hidden="1" outlineLevel="1"/>
    <row r="9374" hidden="1" outlineLevel="1"/>
    <row r="9375" hidden="1" outlineLevel="1"/>
    <row r="9376" hidden="1" outlineLevel="1"/>
    <row r="9377" hidden="1" outlineLevel="1"/>
    <row r="9378" hidden="1" outlineLevel="1"/>
    <row r="9379" hidden="1" outlineLevel="1"/>
    <row r="9380" hidden="1" outlineLevel="1"/>
    <row r="9381" hidden="1" outlineLevel="1"/>
    <row r="9382" hidden="1" outlineLevel="1"/>
    <row r="9383" hidden="1" outlineLevel="1"/>
    <row r="9384" hidden="1" outlineLevel="1"/>
    <row r="9385" hidden="1" outlineLevel="1"/>
    <row r="9386" hidden="1" outlineLevel="1"/>
    <row r="9387" hidden="1" outlineLevel="1"/>
    <row r="9388" hidden="1" outlineLevel="1"/>
    <row r="9389" hidden="1" outlineLevel="1"/>
    <row r="9390" hidden="1" outlineLevel="1"/>
    <row r="9391" hidden="1" outlineLevel="1"/>
    <row r="9392" hidden="1" outlineLevel="1"/>
    <row r="9393" hidden="1" outlineLevel="1"/>
    <row r="9394" hidden="1" outlineLevel="1"/>
    <row r="9395" hidden="1" outlineLevel="1"/>
    <row r="9396" hidden="1" outlineLevel="1"/>
    <row r="9397" hidden="1" outlineLevel="1"/>
    <row r="9398" hidden="1" outlineLevel="1"/>
    <row r="9399" hidden="1" outlineLevel="1"/>
    <row r="9400" hidden="1" outlineLevel="1"/>
    <row r="9401" hidden="1" outlineLevel="1"/>
    <row r="9402" hidden="1" outlineLevel="1"/>
    <row r="9403" hidden="1" outlineLevel="1"/>
    <row r="9404" hidden="1" outlineLevel="1"/>
    <row r="9405" hidden="1" outlineLevel="1"/>
    <row r="9406" hidden="1" outlineLevel="1"/>
    <row r="9407" hidden="1" outlineLevel="1"/>
    <row r="9408" hidden="1" outlineLevel="1"/>
    <row r="9409" hidden="1" outlineLevel="1"/>
    <row r="9410" hidden="1" outlineLevel="1"/>
    <row r="9411" hidden="1" outlineLevel="1"/>
    <row r="9412" hidden="1" outlineLevel="1"/>
    <row r="9413" hidden="1" outlineLevel="1"/>
    <row r="9414" hidden="1" outlineLevel="1"/>
    <row r="9415" hidden="1" outlineLevel="1"/>
    <row r="9416" hidden="1" outlineLevel="1"/>
    <row r="9417" hidden="1" outlineLevel="1"/>
    <row r="9418" hidden="1" outlineLevel="1"/>
    <row r="9419" hidden="1" outlineLevel="1"/>
    <row r="9420" hidden="1" outlineLevel="1"/>
    <row r="9421" hidden="1" outlineLevel="1"/>
    <row r="9422" hidden="1" outlineLevel="1"/>
    <row r="9423" hidden="1" outlineLevel="1"/>
    <row r="9424" hidden="1" outlineLevel="1"/>
    <row r="9425" hidden="1" outlineLevel="1"/>
    <row r="9426" hidden="1" outlineLevel="1"/>
    <row r="9427" hidden="1" outlineLevel="1"/>
    <row r="9428" hidden="1" outlineLevel="1"/>
    <row r="9429" hidden="1" outlineLevel="1"/>
    <row r="9430" hidden="1" outlineLevel="1"/>
    <row r="9431" hidden="1" outlineLevel="1"/>
    <row r="9432" hidden="1" outlineLevel="1"/>
    <row r="9433" hidden="1" outlineLevel="1"/>
    <row r="9434" hidden="1" outlineLevel="1"/>
    <row r="9435" hidden="1" outlineLevel="1"/>
    <row r="9436" hidden="1" outlineLevel="1"/>
    <row r="9437" hidden="1" outlineLevel="1"/>
    <row r="9438" hidden="1" outlineLevel="1"/>
    <row r="9439" hidden="1" outlineLevel="1"/>
    <row r="9440" hidden="1" outlineLevel="1"/>
    <row r="9441" hidden="1" outlineLevel="1"/>
    <row r="9442" hidden="1" outlineLevel="1"/>
    <row r="9443" hidden="1" outlineLevel="1"/>
    <row r="9444" hidden="1" outlineLevel="1"/>
    <row r="9445" hidden="1" outlineLevel="1"/>
    <row r="9446" hidden="1" outlineLevel="1"/>
    <row r="9447" hidden="1" outlineLevel="1"/>
    <row r="9448" hidden="1" outlineLevel="1"/>
    <row r="9449" hidden="1" outlineLevel="1"/>
    <row r="9450" hidden="1" outlineLevel="1"/>
    <row r="9451" hidden="1" outlineLevel="1"/>
    <row r="9452" hidden="1" outlineLevel="1"/>
    <row r="9453" hidden="1" outlineLevel="1"/>
    <row r="9454" hidden="1" outlineLevel="1"/>
    <row r="9455" hidden="1" outlineLevel="1"/>
    <row r="9456" hidden="1" outlineLevel="1"/>
    <row r="9457" hidden="1" outlineLevel="1"/>
    <row r="9458" hidden="1" outlineLevel="1"/>
    <row r="9459" hidden="1" outlineLevel="1"/>
    <row r="9460" hidden="1" outlineLevel="1"/>
    <row r="9461" hidden="1" outlineLevel="1"/>
    <row r="9462" hidden="1" outlineLevel="1"/>
    <row r="9463" hidden="1" outlineLevel="1"/>
    <row r="9464" hidden="1" outlineLevel="1"/>
    <row r="9465" hidden="1" outlineLevel="1"/>
    <row r="9466" hidden="1" outlineLevel="1"/>
    <row r="9467" hidden="1" outlineLevel="1"/>
    <row r="9468" hidden="1" outlineLevel="1"/>
    <row r="9469" hidden="1" outlineLevel="1"/>
    <row r="9470" hidden="1" outlineLevel="1"/>
    <row r="9471" hidden="1" outlineLevel="1"/>
    <row r="9472" hidden="1" outlineLevel="1"/>
    <row r="9473" hidden="1" outlineLevel="1"/>
    <row r="9474" hidden="1" outlineLevel="1"/>
    <row r="9475" hidden="1" outlineLevel="1"/>
    <row r="9476" hidden="1" outlineLevel="1"/>
    <row r="9477" hidden="1" outlineLevel="1"/>
    <row r="9478" hidden="1" outlineLevel="1"/>
    <row r="9479" hidden="1" outlineLevel="1"/>
    <row r="9480" hidden="1" outlineLevel="1"/>
    <row r="9481" hidden="1" outlineLevel="1"/>
    <row r="9482" hidden="1" outlineLevel="1"/>
    <row r="9483" hidden="1" outlineLevel="1"/>
    <row r="9484" hidden="1" outlineLevel="1"/>
    <row r="9485" hidden="1" outlineLevel="1"/>
    <row r="9486" hidden="1" outlineLevel="1"/>
    <row r="9487" hidden="1" outlineLevel="1"/>
    <row r="9488" hidden="1" outlineLevel="1"/>
    <row r="9489" hidden="1" outlineLevel="1"/>
    <row r="9490" hidden="1" outlineLevel="1"/>
    <row r="9491" hidden="1" outlineLevel="1"/>
    <row r="9492" hidden="1" outlineLevel="1"/>
    <row r="9493" hidden="1" outlineLevel="1"/>
    <row r="9494" hidden="1" outlineLevel="1"/>
    <row r="9495" hidden="1" outlineLevel="1"/>
    <row r="9496" hidden="1" outlineLevel="1"/>
    <row r="9497" hidden="1" outlineLevel="1"/>
    <row r="9498" hidden="1" outlineLevel="1"/>
    <row r="9499" hidden="1" outlineLevel="1"/>
    <row r="9500" hidden="1" outlineLevel="1"/>
    <row r="9501" hidden="1" outlineLevel="1"/>
    <row r="9502" hidden="1" outlineLevel="1"/>
    <row r="9503" hidden="1" outlineLevel="1"/>
    <row r="9504" hidden="1" outlineLevel="1"/>
    <row r="9505" hidden="1" outlineLevel="1"/>
    <row r="9506" hidden="1" outlineLevel="1"/>
    <row r="9507" hidden="1" outlineLevel="1"/>
    <row r="9508" hidden="1" outlineLevel="1"/>
    <row r="9509" hidden="1" outlineLevel="1"/>
    <row r="9510" hidden="1" outlineLevel="1"/>
    <row r="9511" hidden="1" outlineLevel="1"/>
    <row r="9512" hidden="1" outlineLevel="1"/>
    <row r="9513" hidden="1" outlineLevel="1"/>
    <row r="9514" hidden="1" outlineLevel="1"/>
    <row r="9515" hidden="1" outlineLevel="1"/>
    <row r="9516" hidden="1" outlineLevel="1"/>
    <row r="9517" hidden="1" outlineLevel="1"/>
    <row r="9518" hidden="1" outlineLevel="1"/>
    <row r="9519" hidden="1" outlineLevel="1"/>
    <row r="9520" hidden="1" outlineLevel="1"/>
    <row r="9521" hidden="1" outlineLevel="1"/>
    <row r="9522" hidden="1" outlineLevel="1"/>
    <row r="9523" hidden="1" outlineLevel="1"/>
    <row r="9524" hidden="1" outlineLevel="1"/>
    <row r="9525" hidden="1" outlineLevel="1"/>
    <row r="9526" hidden="1" outlineLevel="1"/>
    <row r="9527" hidden="1" outlineLevel="1"/>
    <row r="9528" hidden="1" outlineLevel="1"/>
    <row r="9529" hidden="1" outlineLevel="1"/>
    <row r="9530" hidden="1" outlineLevel="1"/>
    <row r="9531" hidden="1" outlineLevel="1"/>
    <row r="9532" hidden="1" outlineLevel="1"/>
    <row r="9533" hidden="1" outlineLevel="1"/>
    <row r="9534" hidden="1" outlineLevel="1"/>
    <row r="9535" hidden="1" outlineLevel="1"/>
    <row r="9536" hidden="1" outlineLevel="1"/>
    <row r="9537" hidden="1" outlineLevel="1"/>
    <row r="9538" hidden="1" outlineLevel="1"/>
    <row r="9539" hidden="1" outlineLevel="1"/>
    <row r="9540" hidden="1" outlineLevel="1"/>
    <row r="9541" hidden="1" outlineLevel="1"/>
    <row r="9542" hidden="1" outlineLevel="1"/>
    <row r="9543" hidden="1" outlineLevel="1"/>
    <row r="9544" hidden="1" outlineLevel="1"/>
    <row r="9545" hidden="1" outlineLevel="1"/>
    <row r="9546" hidden="1" outlineLevel="1"/>
    <row r="9547" hidden="1" outlineLevel="1"/>
    <row r="9548" hidden="1" outlineLevel="1"/>
    <row r="9549" hidden="1" outlineLevel="1"/>
    <row r="9550" hidden="1" outlineLevel="1"/>
    <row r="9551" hidden="1" outlineLevel="1"/>
    <row r="9552" hidden="1" outlineLevel="1"/>
    <row r="9553" hidden="1" outlineLevel="1"/>
    <row r="9554" hidden="1" outlineLevel="1"/>
    <row r="9555" hidden="1" outlineLevel="1"/>
    <row r="9556" hidden="1" outlineLevel="1"/>
    <row r="9557" hidden="1" outlineLevel="1"/>
    <row r="9558" hidden="1" outlineLevel="1"/>
    <row r="9559" hidden="1" outlineLevel="1"/>
    <row r="9560" hidden="1" outlineLevel="1"/>
    <row r="9561" hidden="1" outlineLevel="1"/>
    <row r="9562" hidden="1" outlineLevel="1"/>
    <row r="9563" hidden="1" outlineLevel="1"/>
    <row r="9564" hidden="1" outlineLevel="1"/>
    <row r="9565" hidden="1" outlineLevel="1"/>
    <row r="9566" hidden="1" outlineLevel="1"/>
    <row r="9567" hidden="1" outlineLevel="1"/>
    <row r="9568" hidden="1" outlineLevel="1"/>
    <row r="9569" hidden="1" outlineLevel="1"/>
    <row r="9570" hidden="1" outlineLevel="1"/>
    <row r="9571" hidden="1" outlineLevel="1"/>
    <row r="9572" hidden="1" outlineLevel="1"/>
    <row r="9573" hidden="1" outlineLevel="1"/>
    <row r="9574" hidden="1" outlineLevel="1"/>
    <row r="9575" hidden="1" outlineLevel="1"/>
    <row r="9576" hidden="1" outlineLevel="1"/>
    <row r="9577" hidden="1" outlineLevel="1"/>
    <row r="9578" hidden="1" outlineLevel="1"/>
    <row r="9579" hidden="1" outlineLevel="1"/>
    <row r="9580" hidden="1" outlineLevel="1"/>
    <row r="9581" hidden="1" outlineLevel="1"/>
    <row r="9582" hidden="1" outlineLevel="1"/>
    <row r="9583" hidden="1" outlineLevel="1"/>
    <row r="9584" hidden="1" outlineLevel="1"/>
    <row r="9585" hidden="1" outlineLevel="1"/>
    <row r="9586" hidden="1" outlineLevel="1"/>
    <row r="9587" hidden="1" outlineLevel="1"/>
    <row r="9588" hidden="1" outlineLevel="1"/>
    <row r="9589" hidden="1" outlineLevel="1"/>
    <row r="9590" hidden="1" outlineLevel="1"/>
    <row r="9591" hidden="1" outlineLevel="1"/>
    <row r="9592" hidden="1" outlineLevel="1"/>
    <row r="9593" hidden="1" outlineLevel="1"/>
    <row r="9594" hidden="1" outlineLevel="1"/>
    <row r="9595" hidden="1" outlineLevel="1"/>
    <row r="9596" hidden="1" outlineLevel="1"/>
    <row r="9597" hidden="1" outlineLevel="1"/>
    <row r="9598" hidden="1" outlineLevel="1"/>
    <row r="9599" hidden="1" outlineLevel="1"/>
    <row r="9600" hidden="1" outlineLevel="1"/>
    <row r="9601" hidden="1" outlineLevel="1"/>
    <row r="9602" hidden="1" outlineLevel="1"/>
    <row r="9603" hidden="1" outlineLevel="1"/>
    <row r="9604" hidden="1" outlineLevel="1"/>
    <row r="9605" hidden="1" outlineLevel="1"/>
    <row r="9606" hidden="1" outlineLevel="1"/>
    <row r="9607" hidden="1" outlineLevel="1"/>
    <row r="9608" hidden="1" outlineLevel="1"/>
    <row r="9609" hidden="1" outlineLevel="1"/>
    <row r="9610" hidden="1" outlineLevel="1"/>
    <row r="9611" hidden="1" outlineLevel="1"/>
    <row r="9612" hidden="1" outlineLevel="1"/>
    <row r="9613" hidden="1" outlineLevel="1"/>
    <row r="9614" hidden="1" outlineLevel="1"/>
    <row r="9615" hidden="1" outlineLevel="1"/>
    <row r="9616" hidden="1" outlineLevel="1"/>
    <row r="9617" hidden="1" outlineLevel="1"/>
    <row r="9618" hidden="1" outlineLevel="1"/>
    <row r="9619" hidden="1" outlineLevel="1"/>
    <row r="9620" hidden="1" outlineLevel="1"/>
    <row r="9621" hidden="1" outlineLevel="1"/>
    <row r="9622" hidden="1" outlineLevel="1"/>
    <row r="9623" hidden="1" outlineLevel="1"/>
    <row r="9624" hidden="1" outlineLevel="1"/>
    <row r="9625" hidden="1" outlineLevel="1"/>
    <row r="9626" hidden="1" outlineLevel="1"/>
    <row r="9627" hidden="1" outlineLevel="1"/>
    <row r="9628" hidden="1" outlineLevel="1"/>
    <row r="9629" hidden="1" outlineLevel="1"/>
    <row r="9630" hidden="1" outlineLevel="1"/>
    <row r="9631" hidden="1" outlineLevel="1"/>
    <row r="9632" hidden="1" outlineLevel="1"/>
    <row r="9633" hidden="1" outlineLevel="1"/>
    <row r="9634" hidden="1" outlineLevel="1"/>
    <row r="9635" hidden="1" outlineLevel="1"/>
    <row r="9636" hidden="1" outlineLevel="1"/>
    <row r="9637" hidden="1" outlineLevel="1"/>
    <row r="9638" hidden="1" outlineLevel="1"/>
    <row r="9639" hidden="1" outlineLevel="1"/>
    <row r="9640" hidden="1" outlineLevel="1"/>
    <row r="9641" hidden="1" outlineLevel="1"/>
    <row r="9642" hidden="1" outlineLevel="1"/>
    <row r="9643" hidden="1" outlineLevel="1"/>
    <row r="9644" hidden="1" outlineLevel="1"/>
    <row r="9645" hidden="1" outlineLevel="1"/>
    <row r="9646" hidden="1" outlineLevel="1"/>
    <row r="9647" hidden="1" outlineLevel="1"/>
    <row r="9648" hidden="1" outlineLevel="1"/>
    <row r="9649" hidden="1" outlineLevel="1"/>
    <row r="9650" hidden="1" outlineLevel="1"/>
    <row r="9651" hidden="1" outlineLevel="1"/>
    <row r="9652" hidden="1" outlineLevel="1"/>
    <row r="9653" hidden="1" outlineLevel="1"/>
    <row r="9654" hidden="1" outlineLevel="1"/>
    <row r="9655" hidden="1" outlineLevel="1"/>
    <row r="9656" hidden="1" outlineLevel="1"/>
    <row r="9657" hidden="1" outlineLevel="1"/>
    <row r="9658" hidden="1" outlineLevel="1"/>
    <row r="9659" hidden="1" outlineLevel="1"/>
    <row r="9660" hidden="1" outlineLevel="1"/>
    <row r="9661" hidden="1" outlineLevel="1"/>
    <row r="9662" hidden="1" outlineLevel="1"/>
    <row r="9663" hidden="1" outlineLevel="1"/>
    <row r="9664" hidden="1" outlineLevel="1"/>
    <row r="9665" hidden="1" outlineLevel="1"/>
    <row r="9666" hidden="1" outlineLevel="1"/>
    <row r="9667" hidden="1" outlineLevel="1"/>
    <row r="9668" hidden="1" outlineLevel="1"/>
    <row r="9669" hidden="1" outlineLevel="1"/>
    <row r="9670" hidden="1" outlineLevel="1"/>
    <row r="9671" hidden="1" outlineLevel="1"/>
    <row r="9672" hidden="1" outlineLevel="1"/>
    <row r="9673" hidden="1" outlineLevel="1"/>
    <row r="9674" hidden="1" outlineLevel="1"/>
    <row r="9675" hidden="1" outlineLevel="1"/>
    <row r="9676" hidden="1" outlineLevel="1"/>
    <row r="9677" hidden="1" outlineLevel="1"/>
    <row r="9678" hidden="1" outlineLevel="1"/>
    <row r="9679" hidden="1" outlineLevel="1"/>
    <row r="9680" hidden="1" outlineLevel="1"/>
    <row r="9681" hidden="1" outlineLevel="1"/>
    <row r="9682" hidden="1" outlineLevel="1"/>
    <row r="9683" hidden="1" outlineLevel="1"/>
    <row r="9684" hidden="1" outlineLevel="1"/>
    <row r="9685" hidden="1" outlineLevel="1"/>
    <row r="9686" hidden="1" outlineLevel="1"/>
    <row r="9687" hidden="1" outlineLevel="1"/>
    <row r="9688" hidden="1" outlineLevel="1"/>
    <row r="9689" hidden="1" outlineLevel="1"/>
    <row r="9690" hidden="1" outlineLevel="1"/>
    <row r="9691" hidden="1" outlineLevel="1"/>
    <row r="9692" hidden="1" outlineLevel="1"/>
    <row r="9693" hidden="1" outlineLevel="1"/>
    <row r="9694" hidden="1" outlineLevel="1"/>
    <row r="9695" hidden="1" outlineLevel="1"/>
    <row r="9696" hidden="1" outlineLevel="1"/>
    <row r="9697" hidden="1" outlineLevel="1"/>
    <row r="9698" hidden="1" outlineLevel="1"/>
    <row r="9699" hidden="1" outlineLevel="1"/>
    <row r="9700" hidden="1" outlineLevel="1"/>
    <row r="9701" hidden="1" outlineLevel="1"/>
    <row r="9702" hidden="1" outlineLevel="1"/>
    <row r="9703" hidden="1" outlineLevel="1"/>
    <row r="9704" hidden="1" outlineLevel="1"/>
    <row r="9705" hidden="1" outlineLevel="1"/>
    <row r="9706" hidden="1" outlineLevel="1"/>
    <row r="9707" hidden="1" outlineLevel="1"/>
    <row r="9708" hidden="1" outlineLevel="1"/>
    <row r="9709" hidden="1" outlineLevel="1"/>
    <row r="9710" hidden="1" outlineLevel="1"/>
    <row r="9711" hidden="1" outlineLevel="1"/>
    <row r="9712" hidden="1" outlineLevel="1"/>
    <row r="9713" hidden="1" outlineLevel="1"/>
    <row r="9714" hidden="1" outlineLevel="1"/>
    <row r="9715" hidden="1" outlineLevel="1"/>
    <row r="9716" hidden="1" outlineLevel="1"/>
    <row r="9717" hidden="1" outlineLevel="1"/>
    <row r="9718" hidden="1" outlineLevel="1"/>
    <row r="9719" hidden="1" outlineLevel="1"/>
    <row r="9720" hidden="1" outlineLevel="1"/>
    <row r="9721" hidden="1" outlineLevel="1"/>
    <row r="9722" hidden="1" outlineLevel="1"/>
    <row r="9723" hidden="1" outlineLevel="1"/>
    <row r="9724" hidden="1" outlineLevel="1"/>
    <row r="9725" hidden="1" outlineLevel="1"/>
    <row r="9726" hidden="1" outlineLevel="1"/>
    <row r="9727" hidden="1" outlineLevel="1"/>
    <row r="9728" hidden="1" outlineLevel="1"/>
    <row r="9729" hidden="1" outlineLevel="1"/>
    <row r="9730" hidden="1" outlineLevel="1"/>
    <row r="9731" hidden="1" outlineLevel="1"/>
    <row r="9732" hidden="1" outlineLevel="1"/>
    <row r="9733" hidden="1" outlineLevel="1"/>
    <row r="9734" hidden="1" outlineLevel="1"/>
    <row r="9735" hidden="1" outlineLevel="1"/>
    <row r="9736" hidden="1" outlineLevel="1"/>
    <row r="9737" hidden="1" outlineLevel="1"/>
    <row r="9738" hidden="1" outlineLevel="1"/>
    <row r="9739" hidden="1" outlineLevel="1"/>
    <row r="9740" hidden="1" outlineLevel="1"/>
    <row r="9741" hidden="1" outlineLevel="1"/>
    <row r="9742" hidden="1" outlineLevel="1"/>
    <row r="9743" hidden="1" outlineLevel="1"/>
    <row r="9744" hidden="1" outlineLevel="1"/>
    <row r="9745" hidden="1" outlineLevel="1"/>
    <row r="9746" hidden="1" outlineLevel="1"/>
    <row r="9747" hidden="1" outlineLevel="1"/>
    <row r="9748" hidden="1" outlineLevel="1"/>
    <row r="9749" hidden="1" outlineLevel="1"/>
    <row r="9750" hidden="1" outlineLevel="1"/>
    <row r="9751" hidden="1" outlineLevel="1"/>
    <row r="9752" hidden="1" outlineLevel="1"/>
    <row r="9753" hidden="1" outlineLevel="1"/>
    <row r="9754" hidden="1" outlineLevel="1"/>
    <row r="9755" hidden="1" outlineLevel="1"/>
    <row r="9756" hidden="1" outlineLevel="1"/>
    <row r="9757" hidden="1" outlineLevel="1"/>
    <row r="9758" hidden="1" outlineLevel="1"/>
    <row r="9759" hidden="1" outlineLevel="1"/>
    <row r="9760" hidden="1" outlineLevel="1"/>
    <row r="9761" hidden="1" outlineLevel="1"/>
    <row r="9762" hidden="1" outlineLevel="1"/>
    <row r="9763" hidden="1" outlineLevel="1"/>
    <row r="9764" hidden="1" outlineLevel="1"/>
    <row r="9765" hidden="1" outlineLevel="1"/>
    <row r="9766" hidden="1" outlineLevel="1"/>
    <row r="9767" hidden="1" outlineLevel="1"/>
    <row r="9768" hidden="1" outlineLevel="1"/>
    <row r="9769" hidden="1" outlineLevel="1"/>
    <row r="9770" hidden="1" outlineLevel="1"/>
    <row r="9771" hidden="1" outlineLevel="1"/>
    <row r="9772" hidden="1" outlineLevel="1"/>
    <row r="9773" hidden="1" outlineLevel="1"/>
    <row r="9774" hidden="1" outlineLevel="1"/>
    <row r="9775" hidden="1" outlineLevel="1"/>
    <row r="9776" hidden="1" outlineLevel="1"/>
    <row r="9777" hidden="1" outlineLevel="1"/>
    <row r="9778" hidden="1" outlineLevel="1"/>
    <row r="9779" hidden="1" outlineLevel="1"/>
    <row r="9780" hidden="1" outlineLevel="1"/>
    <row r="9781" hidden="1" outlineLevel="1"/>
    <row r="9782" hidden="1" outlineLevel="1"/>
    <row r="9783" hidden="1" outlineLevel="1"/>
    <row r="9784" hidden="1" outlineLevel="1"/>
    <row r="9785" hidden="1" outlineLevel="1"/>
    <row r="9786" hidden="1" outlineLevel="1"/>
    <row r="9787" hidden="1" outlineLevel="1"/>
    <row r="9788" hidden="1" outlineLevel="1"/>
    <row r="9789" hidden="1" outlineLevel="1"/>
    <row r="9790" hidden="1" outlineLevel="1"/>
    <row r="9791" hidden="1" outlineLevel="1"/>
    <row r="9792" hidden="1" outlineLevel="1"/>
    <row r="9793" hidden="1" outlineLevel="1"/>
    <row r="9794" hidden="1" outlineLevel="1"/>
    <row r="9795" hidden="1" outlineLevel="1"/>
    <row r="9796" hidden="1" outlineLevel="1"/>
    <row r="9797" hidden="1" outlineLevel="1"/>
    <row r="9798" hidden="1" outlineLevel="1"/>
    <row r="9799" hidden="1" outlineLevel="1"/>
    <row r="9800" hidden="1" outlineLevel="1"/>
    <row r="9801" hidden="1" outlineLevel="1"/>
    <row r="9802" hidden="1" outlineLevel="1"/>
    <row r="9803" hidden="1" outlineLevel="1"/>
    <row r="9804" hidden="1" outlineLevel="1"/>
    <row r="9805" hidden="1" outlineLevel="1"/>
    <row r="9806" hidden="1" outlineLevel="1"/>
    <row r="9807" hidden="1" outlineLevel="1"/>
    <row r="9808" hidden="1" outlineLevel="1"/>
    <row r="9809" hidden="1" outlineLevel="1"/>
    <row r="9810" hidden="1" outlineLevel="1"/>
    <row r="9811" hidden="1" outlineLevel="1"/>
    <row r="9812" hidden="1" outlineLevel="1"/>
    <row r="9813" hidden="1" outlineLevel="1"/>
    <row r="9814" hidden="1" outlineLevel="1"/>
    <row r="9815" hidden="1" outlineLevel="1"/>
    <row r="9816" hidden="1" outlineLevel="1"/>
    <row r="9817" hidden="1" outlineLevel="1"/>
    <row r="9818" hidden="1" outlineLevel="1"/>
    <row r="9819" hidden="1" outlineLevel="1"/>
    <row r="9820" hidden="1" outlineLevel="1"/>
    <row r="9821" hidden="1" outlineLevel="1"/>
    <row r="9822" hidden="1" outlineLevel="1"/>
    <row r="9823" hidden="1" outlineLevel="1"/>
    <row r="9824" hidden="1" outlineLevel="1"/>
    <row r="9825" hidden="1" outlineLevel="1"/>
    <row r="9826" hidden="1" outlineLevel="1"/>
    <row r="9827" hidden="1" outlineLevel="1"/>
    <row r="9828" hidden="1" outlineLevel="1"/>
    <row r="9829" hidden="1" outlineLevel="1"/>
    <row r="9830" hidden="1" outlineLevel="1"/>
    <row r="9831" hidden="1" outlineLevel="1"/>
    <row r="9832" hidden="1" outlineLevel="1"/>
    <row r="9833" hidden="1" outlineLevel="1"/>
    <row r="9834" hidden="1" outlineLevel="1"/>
    <row r="9835" hidden="1" outlineLevel="1"/>
    <row r="9836" hidden="1" outlineLevel="1"/>
    <row r="9837" hidden="1" outlineLevel="1"/>
    <row r="9838" hidden="1" outlineLevel="1"/>
    <row r="9839" hidden="1" outlineLevel="1"/>
    <row r="9840" hidden="1" outlineLevel="1"/>
    <row r="9841" hidden="1" outlineLevel="1"/>
    <row r="9842" hidden="1" outlineLevel="1"/>
    <row r="9843" hidden="1" outlineLevel="1"/>
    <row r="9844" hidden="1" outlineLevel="1"/>
    <row r="9845" hidden="1" outlineLevel="1"/>
    <row r="9846" hidden="1" outlineLevel="1"/>
    <row r="9847" hidden="1" outlineLevel="1"/>
    <row r="9848" hidden="1" outlineLevel="1"/>
    <row r="9849" hidden="1" outlineLevel="1"/>
    <row r="9850" hidden="1" outlineLevel="1"/>
    <row r="9851" hidden="1" outlineLevel="1"/>
    <row r="9852" hidden="1" outlineLevel="1"/>
    <row r="9853" hidden="1" outlineLevel="1"/>
    <row r="9854" hidden="1" outlineLevel="1"/>
    <row r="9855" hidden="1" outlineLevel="1"/>
    <row r="9856" hidden="1" outlineLevel="1"/>
    <row r="9857" hidden="1" outlineLevel="1"/>
    <row r="9858" hidden="1" outlineLevel="1"/>
    <row r="9859" hidden="1" outlineLevel="1"/>
    <row r="9860" hidden="1" outlineLevel="1"/>
    <row r="9861" hidden="1" outlineLevel="1"/>
    <row r="9862" hidden="1" outlineLevel="1"/>
    <row r="9863" hidden="1" outlineLevel="1"/>
    <row r="9864" hidden="1" outlineLevel="1"/>
    <row r="9865" hidden="1" outlineLevel="1"/>
    <row r="9866" hidden="1" outlineLevel="1"/>
    <row r="9867" hidden="1" outlineLevel="1"/>
    <row r="9868" hidden="1" outlineLevel="1"/>
    <row r="9869" hidden="1" outlineLevel="1"/>
    <row r="9870" hidden="1" outlineLevel="1"/>
    <row r="9871" hidden="1" outlineLevel="1"/>
    <row r="9872" hidden="1" outlineLevel="1"/>
    <row r="9873" hidden="1" outlineLevel="1"/>
    <row r="9874" hidden="1" outlineLevel="1"/>
    <row r="9875" hidden="1" outlineLevel="1"/>
    <row r="9876" hidden="1" outlineLevel="1"/>
    <row r="9877" hidden="1" outlineLevel="1"/>
    <row r="9878" hidden="1" outlineLevel="1"/>
    <row r="9879" hidden="1" outlineLevel="1"/>
    <row r="9880" hidden="1" outlineLevel="1"/>
    <row r="9881" hidden="1" outlineLevel="1"/>
    <row r="9882" hidden="1" outlineLevel="1"/>
    <row r="9883" hidden="1" outlineLevel="1"/>
    <row r="9884" hidden="1" outlineLevel="1"/>
    <row r="9885" hidden="1" outlineLevel="1"/>
    <row r="9886" hidden="1" outlineLevel="1"/>
    <row r="9887" hidden="1" outlineLevel="1"/>
    <row r="9888" hidden="1" outlineLevel="1"/>
    <row r="9889" hidden="1" outlineLevel="1"/>
    <row r="9890" hidden="1" outlineLevel="1"/>
    <row r="9891" hidden="1" outlineLevel="1"/>
    <row r="9892" hidden="1" outlineLevel="1"/>
    <row r="9893" hidden="1" outlineLevel="1"/>
    <row r="9894" hidden="1" outlineLevel="1"/>
    <row r="9895" hidden="1" outlineLevel="1"/>
    <row r="9896" hidden="1" outlineLevel="1"/>
    <row r="9897" hidden="1" outlineLevel="1"/>
    <row r="9898" hidden="1" outlineLevel="1"/>
    <row r="9899" hidden="1" outlineLevel="1"/>
    <row r="9900" hidden="1" outlineLevel="1"/>
    <row r="9901" hidden="1" outlineLevel="1"/>
    <row r="9902" hidden="1" outlineLevel="1"/>
    <row r="9903" hidden="1" outlineLevel="1"/>
    <row r="9904" hidden="1" outlineLevel="1"/>
    <row r="9905" hidden="1" outlineLevel="1"/>
    <row r="9906" hidden="1" outlineLevel="1"/>
    <row r="9907" hidden="1" outlineLevel="1"/>
    <row r="9908" hidden="1" outlineLevel="1"/>
    <row r="9909" hidden="1" outlineLevel="1"/>
    <row r="9910" hidden="1" outlineLevel="1"/>
    <row r="9911" hidden="1" outlineLevel="1"/>
    <row r="9912" hidden="1" outlineLevel="1"/>
    <row r="9913" hidden="1" outlineLevel="1"/>
    <row r="9914" hidden="1" outlineLevel="1"/>
    <row r="9915" hidden="1" outlineLevel="1"/>
    <row r="9916" hidden="1" outlineLevel="1"/>
    <row r="9917" hidden="1" outlineLevel="1"/>
    <row r="9918" hidden="1" outlineLevel="1"/>
    <row r="9919" hidden="1" outlineLevel="1"/>
    <row r="9920" hidden="1" outlineLevel="1"/>
    <row r="9921" hidden="1" outlineLevel="1"/>
    <row r="9922" hidden="1" outlineLevel="1"/>
    <row r="9923" hidden="1" outlineLevel="1"/>
    <row r="9924" hidden="1" outlineLevel="1"/>
    <row r="9925" hidden="1" outlineLevel="1"/>
    <row r="9926" hidden="1" outlineLevel="1"/>
    <row r="9927" hidden="1" outlineLevel="1"/>
    <row r="9928" hidden="1" outlineLevel="1"/>
    <row r="9929" hidden="1" outlineLevel="1"/>
    <row r="9930" hidden="1" outlineLevel="1"/>
    <row r="9931" hidden="1" outlineLevel="1"/>
    <row r="9932" hidden="1" outlineLevel="1"/>
    <row r="9933" hidden="1" outlineLevel="1"/>
    <row r="9934" hidden="1" outlineLevel="1"/>
    <row r="9935" hidden="1" outlineLevel="1"/>
    <row r="9936" hidden="1" outlineLevel="1"/>
    <row r="9937" hidden="1" outlineLevel="1"/>
    <row r="9938" hidden="1" outlineLevel="1"/>
    <row r="9939" hidden="1" outlineLevel="1"/>
    <row r="9940" hidden="1" outlineLevel="1"/>
    <row r="9941" hidden="1" outlineLevel="1"/>
    <row r="9942" hidden="1" outlineLevel="1"/>
    <row r="9943" hidden="1" outlineLevel="1"/>
    <row r="9944" hidden="1" outlineLevel="1"/>
    <row r="9945" hidden="1" outlineLevel="1"/>
    <row r="9946" hidden="1" outlineLevel="1"/>
    <row r="9947" hidden="1" outlineLevel="1"/>
    <row r="9948" hidden="1" outlineLevel="1"/>
    <row r="9949" hidden="1" outlineLevel="1"/>
    <row r="9950" hidden="1" outlineLevel="1"/>
    <row r="9951" hidden="1" outlineLevel="1"/>
    <row r="9952" hidden="1" outlineLevel="1"/>
    <row r="9953" hidden="1" outlineLevel="1"/>
    <row r="9954" hidden="1" outlineLevel="1"/>
    <row r="9955" hidden="1" outlineLevel="1"/>
    <row r="9956" hidden="1" outlineLevel="1"/>
    <row r="9957" hidden="1" outlineLevel="1"/>
    <row r="9958" hidden="1" outlineLevel="1"/>
    <row r="9959" hidden="1" outlineLevel="1"/>
    <row r="9960" hidden="1" outlineLevel="1"/>
    <row r="9961" hidden="1" outlineLevel="1"/>
    <row r="9962" hidden="1" outlineLevel="1"/>
    <row r="9963" hidden="1" outlineLevel="1"/>
    <row r="9964" hidden="1" outlineLevel="1"/>
    <row r="9965" hidden="1" outlineLevel="1"/>
    <row r="9966" hidden="1" outlineLevel="1"/>
    <row r="9967" hidden="1" outlineLevel="1"/>
    <row r="9968" hidden="1" outlineLevel="1"/>
    <row r="9969" hidden="1" outlineLevel="1"/>
    <row r="9970" hidden="1" outlineLevel="1"/>
    <row r="9971" hidden="1" outlineLevel="1"/>
    <row r="9972" hidden="1" outlineLevel="1"/>
    <row r="9973" hidden="1" outlineLevel="1"/>
    <row r="9974" hidden="1" outlineLevel="1"/>
    <row r="9975" hidden="1" outlineLevel="1"/>
    <row r="9976" hidden="1" outlineLevel="1"/>
    <row r="9977" hidden="1" outlineLevel="1"/>
    <row r="9978" hidden="1" outlineLevel="1"/>
    <row r="9979" hidden="1" outlineLevel="1"/>
    <row r="9980" hidden="1" outlineLevel="1"/>
    <row r="9981" hidden="1" outlineLevel="1"/>
    <row r="9982" hidden="1" outlineLevel="1"/>
    <row r="9983" hidden="1" outlineLevel="1"/>
    <row r="9984" hidden="1" outlineLevel="1"/>
    <row r="9985" hidden="1" outlineLevel="1"/>
    <row r="9986" hidden="1" outlineLevel="1"/>
    <row r="9987" hidden="1" outlineLevel="1"/>
    <row r="9988" hidden="1" outlineLevel="1"/>
    <row r="9989" hidden="1" outlineLevel="1"/>
    <row r="9990" hidden="1" outlineLevel="1"/>
    <row r="9991" hidden="1" outlineLevel="1"/>
    <row r="9992" hidden="1" outlineLevel="1"/>
    <row r="9993" hidden="1" outlineLevel="1"/>
    <row r="9994" hidden="1" outlineLevel="1"/>
    <row r="9995" hidden="1" outlineLevel="1"/>
    <row r="9996" hidden="1" outlineLevel="1"/>
    <row r="9997" hidden="1" outlineLevel="1"/>
    <row r="9998" hidden="1" outlineLevel="1"/>
    <row r="9999" hidden="1" outlineLevel="1"/>
    <row r="10000" hidden="1" outlineLevel="1"/>
    <row r="10001" hidden="1" outlineLevel="1"/>
    <row r="10002" hidden="1" outlineLevel="1"/>
    <row r="10003" hidden="1" outlineLevel="1"/>
    <row r="10004" hidden="1" outlineLevel="1"/>
    <row r="10005" hidden="1" outlineLevel="1"/>
    <row r="10006" hidden="1" outlineLevel="1"/>
    <row r="10007" hidden="1" outlineLevel="1"/>
    <row r="10008" hidden="1" outlineLevel="1"/>
    <row r="10009" hidden="1" outlineLevel="1"/>
    <row r="10010" hidden="1" outlineLevel="1"/>
    <row r="10011" hidden="1" outlineLevel="1"/>
    <row r="10012" hidden="1" outlineLevel="1"/>
    <row r="10013" hidden="1" outlineLevel="1"/>
    <row r="10014" hidden="1" outlineLevel="1"/>
    <row r="10015" hidden="1" outlineLevel="1"/>
    <row r="10016" hidden="1" outlineLevel="1"/>
    <row r="10017" hidden="1" outlineLevel="1"/>
    <row r="10018" hidden="1" outlineLevel="1"/>
    <row r="10019" hidden="1" outlineLevel="1"/>
    <row r="10020" hidden="1" outlineLevel="1"/>
    <row r="10021" hidden="1" outlineLevel="1"/>
    <row r="10022" hidden="1" outlineLevel="1"/>
    <row r="10023" hidden="1" outlineLevel="1"/>
    <row r="10024" hidden="1" outlineLevel="1"/>
    <row r="10025" hidden="1" outlineLevel="1"/>
    <row r="10026" hidden="1" outlineLevel="1"/>
    <row r="10027" hidden="1" outlineLevel="1"/>
    <row r="10028" hidden="1" outlineLevel="1"/>
    <row r="10029" hidden="1" outlineLevel="1"/>
    <row r="10030" hidden="1" outlineLevel="1"/>
    <row r="10031" hidden="1" outlineLevel="1"/>
    <row r="10032" hidden="1" outlineLevel="1"/>
    <row r="10033" hidden="1" outlineLevel="1"/>
    <row r="10034" hidden="1" outlineLevel="1"/>
    <row r="10035" hidden="1" outlineLevel="1"/>
    <row r="10036" hidden="1" outlineLevel="1"/>
    <row r="10037" hidden="1" outlineLevel="1"/>
    <row r="10038" hidden="1" outlineLevel="1"/>
    <row r="10039" hidden="1" outlineLevel="1"/>
    <row r="10040" hidden="1" outlineLevel="1"/>
    <row r="10041" hidden="1" outlineLevel="1"/>
    <row r="10042" hidden="1" outlineLevel="1"/>
    <row r="10043" hidden="1" outlineLevel="1"/>
    <row r="10044" hidden="1" outlineLevel="1"/>
    <row r="10045" hidden="1" outlineLevel="1"/>
    <row r="10046" hidden="1" outlineLevel="1"/>
    <row r="10047" hidden="1" outlineLevel="1"/>
    <row r="10048" hidden="1" outlineLevel="1"/>
    <row r="10049" hidden="1" outlineLevel="1"/>
    <row r="10050" hidden="1" outlineLevel="1"/>
    <row r="10051" hidden="1" outlineLevel="1"/>
    <row r="10052" hidden="1" outlineLevel="1"/>
    <row r="10053" hidden="1" outlineLevel="1"/>
    <row r="10054" hidden="1" outlineLevel="1"/>
    <row r="10055" hidden="1" outlineLevel="1"/>
    <row r="10056" hidden="1" outlineLevel="1"/>
    <row r="10057" hidden="1" outlineLevel="1"/>
    <row r="10058" hidden="1" outlineLevel="1"/>
    <row r="10059" hidden="1" outlineLevel="1"/>
    <row r="10060" hidden="1" outlineLevel="1"/>
    <row r="10061" hidden="1" outlineLevel="1"/>
    <row r="10062" hidden="1" outlineLevel="1"/>
    <row r="10063" hidden="1" outlineLevel="1"/>
    <row r="10064" hidden="1" outlineLevel="1"/>
    <row r="10065" hidden="1" outlineLevel="1"/>
    <row r="10066" hidden="1" outlineLevel="1"/>
    <row r="10067" hidden="1" outlineLevel="1"/>
    <row r="10068" hidden="1" outlineLevel="1"/>
    <row r="10069" hidden="1" outlineLevel="1"/>
    <row r="10070" hidden="1" outlineLevel="1"/>
    <row r="10071" hidden="1" outlineLevel="1"/>
    <row r="10072" hidden="1" outlineLevel="1"/>
    <row r="10073" hidden="1" outlineLevel="1"/>
    <row r="10074" hidden="1" outlineLevel="1"/>
    <row r="10075" hidden="1" outlineLevel="1"/>
    <row r="10076" hidden="1" outlineLevel="1"/>
    <row r="10077" hidden="1" outlineLevel="1"/>
    <row r="10078" hidden="1" outlineLevel="1"/>
    <row r="10079" hidden="1" outlineLevel="1"/>
    <row r="10080" hidden="1" outlineLevel="1"/>
    <row r="10081" hidden="1" outlineLevel="1"/>
    <row r="10082" hidden="1" outlineLevel="1"/>
    <row r="10083" hidden="1" outlineLevel="1"/>
    <row r="10084" hidden="1" outlineLevel="1"/>
    <row r="10085" hidden="1" outlineLevel="1"/>
    <row r="10086" hidden="1" outlineLevel="1"/>
    <row r="10087" hidden="1" outlineLevel="1"/>
    <row r="10088" hidden="1" outlineLevel="1"/>
    <row r="10089" hidden="1" outlineLevel="1"/>
    <row r="10090" hidden="1" outlineLevel="1"/>
    <row r="10091" hidden="1" outlineLevel="1"/>
    <row r="10092" hidden="1" outlineLevel="1"/>
    <row r="10093" hidden="1" outlineLevel="1"/>
    <row r="10094" hidden="1" outlineLevel="1"/>
    <row r="10095" hidden="1" outlineLevel="1"/>
    <row r="10096" hidden="1" outlineLevel="1"/>
    <row r="10097" hidden="1" outlineLevel="1"/>
    <row r="10098" hidden="1" outlineLevel="1"/>
    <row r="10099" hidden="1" outlineLevel="1"/>
    <row r="10100" hidden="1" outlineLevel="1"/>
    <row r="10101" hidden="1" outlineLevel="1"/>
    <row r="10102" hidden="1" outlineLevel="1"/>
    <row r="10103" hidden="1" outlineLevel="1"/>
    <row r="10104" hidden="1" outlineLevel="1"/>
    <row r="10105" hidden="1" outlineLevel="1"/>
    <row r="10106" hidden="1" outlineLevel="1"/>
    <row r="10107" hidden="1" outlineLevel="1"/>
    <row r="10108" hidden="1" outlineLevel="1"/>
    <row r="10109" hidden="1" outlineLevel="1"/>
    <row r="10110" hidden="1" outlineLevel="1"/>
    <row r="10111" hidden="1" outlineLevel="1"/>
    <row r="10112" hidden="1" outlineLevel="1"/>
    <row r="10113" hidden="1" outlineLevel="1"/>
    <row r="10114" hidden="1" outlineLevel="1"/>
    <row r="10115" hidden="1" outlineLevel="1"/>
    <row r="10116" hidden="1" outlineLevel="1"/>
    <row r="10117" hidden="1" outlineLevel="1"/>
    <row r="10118" hidden="1" outlineLevel="1"/>
    <row r="10119" hidden="1" outlineLevel="1"/>
    <row r="10120" hidden="1" outlineLevel="1"/>
    <row r="10121" hidden="1" outlineLevel="1"/>
    <row r="10122" hidden="1" outlineLevel="1"/>
    <row r="10123" hidden="1" outlineLevel="1"/>
    <row r="10124" hidden="1" outlineLevel="1"/>
    <row r="10125" hidden="1" outlineLevel="1"/>
    <row r="10126" hidden="1" outlineLevel="1"/>
    <row r="10127" hidden="1" outlineLevel="1"/>
    <row r="10128" hidden="1" outlineLevel="1"/>
    <row r="10129" hidden="1" outlineLevel="1"/>
    <row r="10130" hidden="1" outlineLevel="1"/>
    <row r="10131" hidden="1" outlineLevel="1"/>
    <row r="10132" hidden="1" outlineLevel="1"/>
    <row r="10133" hidden="1" outlineLevel="1"/>
    <row r="10134" hidden="1" outlineLevel="1"/>
    <row r="10135" hidden="1" outlineLevel="1"/>
    <row r="10136" hidden="1" outlineLevel="1"/>
    <row r="10137" hidden="1" outlineLevel="1"/>
    <row r="10138" hidden="1" outlineLevel="1"/>
    <row r="10139" hidden="1" outlineLevel="1"/>
    <row r="10140" hidden="1" outlineLevel="1"/>
    <row r="10141" hidden="1" outlineLevel="1"/>
    <row r="10142" hidden="1" outlineLevel="1"/>
    <row r="10143" hidden="1" outlineLevel="1"/>
    <row r="10144" hidden="1" outlineLevel="1"/>
    <row r="10145" hidden="1" outlineLevel="1"/>
    <row r="10146" hidden="1" outlineLevel="1"/>
    <row r="10147" hidden="1" outlineLevel="1"/>
    <row r="10148" hidden="1" outlineLevel="1"/>
    <row r="10149" hidden="1" outlineLevel="1"/>
    <row r="10150" hidden="1" outlineLevel="1"/>
    <row r="10151" hidden="1" outlineLevel="1"/>
    <row r="10152" hidden="1" outlineLevel="1"/>
    <row r="10153" hidden="1" outlineLevel="1"/>
    <row r="10154" hidden="1" outlineLevel="1"/>
    <row r="10155" hidden="1" outlineLevel="1"/>
    <row r="10156" hidden="1" outlineLevel="1"/>
    <row r="10157" hidden="1" outlineLevel="1"/>
    <row r="10158" hidden="1" outlineLevel="1"/>
    <row r="10159" hidden="1" outlineLevel="1"/>
    <row r="10160" hidden="1" outlineLevel="1"/>
    <row r="10161" hidden="1" outlineLevel="1"/>
    <row r="10162" hidden="1" outlineLevel="1"/>
    <row r="10163" hidden="1" outlineLevel="1"/>
    <row r="10164" hidden="1" outlineLevel="1"/>
    <row r="10165" hidden="1" outlineLevel="1"/>
    <row r="10166" hidden="1" outlineLevel="1"/>
    <row r="10167" hidden="1" outlineLevel="1"/>
    <row r="10168" hidden="1" outlineLevel="1"/>
    <row r="10169" hidden="1" outlineLevel="1"/>
    <row r="10170" hidden="1" outlineLevel="1"/>
    <row r="10171" hidden="1" outlineLevel="1"/>
    <row r="10172" hidden="1" outlineLevel="1"/>
    <row r="10173" hidden="1" outlineLevel="1"/>
    <row r="10174" hidden="1" outlineLevel="1"/>
    <row r="10175" hidden="1" outlineLevel="1"/>
    <row r="10176" hidden="1" outlineLevel="1"/>
    <row r="10177" hidden="1" outlineLevel="1"/>
    <row r="10178" hidden="1" outlineLevel="1"/>
    <row r="10179" hidden="1" outlineLevel="1"/>
    <row r="10180" hidden="1" outlineLevel="1"/>
    <row r="10181" hidden="1" outlineLevel="1"/>
    <row r="10182" hidden="1" outlineLevel="1"/>
    <row r="10183" hidden="1" outlineLevel="1"/>
    <row r="10184" hidden="1" outlineLevel="1"/>
    <row r="10185" hidden="1" outlineLevel="1"/>
    <row r="10186" hidden="1" outlineLevel="1"/>
    <row r="10187" hidden="1" outlineLevel="1"/>
    <row r="10188" hidden="1" outlineLevel="1"/>
    <row r="10189" hidden="1" outlineLevel="1"/>
    <row r="10190" hidden="1" outlineLevel="1"/>
    <row r="10191" hidden="1" outlineLevel="1"/>
    <row r="10192" hidden="1" outlineLevel="1"/>
    <row r="10193" hidden="1" outlineLevel="1"/>
    <row r="10194" hidden="1" outlineLevel="1"/>
    <row r="10195" hidden="1" outlineLevel="1"/>
    <row r="10196" hidden="1" outlineLevel="1"/>
    <row r="10197" hidden="1" outlineLevel="1"/>
    <row r="10198" hidden="1" outlineLevel="1"/>
    <row r="10199" hidden="1" outlineLevel="1"/>
    <row r="10200" hidden="1" outlineLevel="1"/>
    <row r="10201" hidden="1" outlineLevel="1"/>
    <row r="10202" hidden="1" outlineLevel="1"/>
    <row r="10203" hidden="1" outlineLevel="1"/>
    <row r="10204" hidden="1" outlineLevel="1"/>
    <row r="10205" hidden="1" outlineLevel="1"/>
    <row r="10206" hidden="1" outlineLevel="1"/>
    <row r="10207" hidden="1" outlineLevel="1"/>
    <row r="10208" hidden="1" outlineLevel="1"/>
    <row r="10209" hidden="1" outlineLevel="1"/>
    <row r="10210" hidden="1" outlineLevel="1"/>
    <row r="10211" hidden="1" outlineLevel="1"/>
    <row r="10212" hidden="1" outlineLevel="1"/>
    <row r="10213" hidden="1" outlineLevel="1"/>
    <row r="10214" hidden="1" outlineLevel="1"/>
    <row r="10215" hidden="1" outlineLevel="1"/>
    <row r="10216" hidden="1" outlineLevel="1"/>
    <row r="10217" hidden="1" outlineLevel="1"/>
    <row r="10218" hidden="1" outlineLevel="1"/>
    <row r="10219" hidden="1" outlineLevel="1"/>
    <row r="10220" hidden="1" outlineLevel="1"/>
    <row r="10221" hidden="1" outlineLevel="1"/>
    <row r="10222" hidden="1" outlineLevel="1"/>
    <row r="10223" hidden="1" outlineLevel="1"/>
    <row r="10224" hidden="1" outlineLevel="1"/>
    <row r="10225" hidden="1" outlineLevel="1"/>
    <row r="10226" hidden="1" outlineLevel="1"/>
    <row r="10227" hidden="1" outlineLevel="1"/>
    <row r="10228" hidden="1" outlineLevel="1"/>
    <row r="10229" hidden="1" outlineLevel="1"/>
    <row r="10230" hidden="1" outlineLevel="1"/>
    <row r="10231" hidden="1" outlineLevel="1"/>
    <row r="10232" hidden="1" outlineLevel="1"/>
    <row r="10233" hidden="1" outlineLevel="1"/>
    <row r="10234" hidden="1" outlineLevel="1"/>
    <row r="10235" hidden="1" outlineLevel="1"/>
    <row r="10236" hidden="1" outlineLevel="1"/>
    <row r="10237" hidden="1" outlineLevel="1"/>
    <row r="10238" hidden="1" outlineLevel="1"/>
    <row r="10239" hidden="1" outlineLevel="1"/>
    <row r="10240" hidden="1" outlineLevel="1"/>
    <row r="10241" hidden="1" outlineLevel="1"/>
    <row r="10242" hidden="1" outlineLevel="1"/>
    <row r="10243" hidden="1" outlineLevel="1"/>
    <row r="10244" hidden="1" outlineLevel="1"/>
    <row r="10245" hidden="1" outlineLevel="1"/>
    <row r="10246" hidden="1" outlineLevel="1"/>
    <row r="10247" hidden="1" outlineLevel="1"/>
    <row r="10248" hidden="1" outlineLevel="1"/>
    <row r="10249" hidden="1" outlineLevel="1"/>
    <row r="10250" hidden="1" outlineLevel="1"/>
    <row r="10251" hidden="1" outlineLevel="1"/>
    <row r="10252" hidden="1" outlineLevel="1"/>
    <row r="10253" hidden="1" outlineLevel="1"/>
    <row r="10254" hidden="1" outlineLevel="1"/>
    <row r="10255" hidden="1" outlineLevel="1"/>
    <row r="10256" hidden="1" outlineLevel="1"/>
    <row r="10257" hidden="1" outlineLevel="1"/>
    <row r="10258" hidden="1" outlineLevel="1"/>
    <row r="10259" hidden="1" outlineLevel="1"/>
    <row r="10260" hidden="1" outlineLevel="1"/>
    <row r="10261" hidden="1" outlineLevel="1"/>
    <row r="10262" hidden="1" outlineLevel="1"/>
    <row r="10263" hidden="1" outlineLevel="1"/>
    <row r="10264" hidden="1" outlineLevel="1"/>
    <row r="10265" hidden="1" outlineLevel="1"/>
    <row r="10266" hidden="1" outlineLevel="1"/>
    <row r="10267" hidden="1" outlineLevel="1"/>
    <row r="10268" hidden="1" outlineLevel="1"/>
    <row r="10269" hidden="1" outlineLevel="1"/>
    <row r="10270" hidden="1" outlineLevel="1"/>
    <row r="10271" hidden="1" outlineLevel="1"/>
    <row r="10272" hidden="1" outlineLevel="1"/>
    <row r="10273" hidden="1" outlineLevel="1"/>
    <row r="10274" hidden="1" outlineLevel="1"/>
    <row r="10275" hidden="1" outlineLevel="1"/>
    <row r="10276" hidden="1" outlineLevel="1"/>
    <row r="10277" hidden="1" outlineLevel="1"/>
    <row r="10278" hidden="1" outlineLevel="1"/>
    <row r="10279" hidden="1" outlineLevel="1"/>
    <row r="10280" hidden="1" outlineLevel="1"/>
    <row r="10281" hidden="1" outlineLevel="1"/>
    <row r="10282" hidden="1" outlineLevel="1"/>
    <row r="10283" hidden="1" outlineLevel="1"/>
    <row r="10284" hidden="1" outlineLevel="1"/>
    <row r="10285" hidden="1" outlineLevel="1"/>
    <row r="10286" hidden="1" outlineLevel="1"/>
    <row r="10287" hidden="1" outlineLevel="1"/>
    <row r="10288" hidden="1" outlineLevel="1"/>
    <row r="10289" hidden="1" outlineLevel="1"/>
    <row r="10290" hidden="1" outlineLevel="1"/>
    <row r="10291" hidden="1" outlineLevel="1"/>
    <row r="10292" hidden="1" outlineLevel="1"/>
    <row r="10293" hidden="1" outlineLevel="1"/>
    <row r="10294" hidden="1" outlineLevel="1"/>
    <row r="10295" hidden="1" outlineLevel="1"/>
    <row r="10296" hidden="1" outlineLevel="1"/>
    <row r="10297" hidden="1" outlineLevel="1"/>
    <row r="10298" hidden="1" outlineLevel="1"/>
    <row r="10299" hidden="1" outlineLevel="1"/>
    <row r="10300" hidden="1" outlineLevel="1"/>
    <row r="10301" hidden="1" outlineLevel="1"/>
    <row r="10302" hidden="1" outlineLevel="1"/>
    <row r="10303" hidden="1" outlineLevel="1"/>
    <row r="10304" hidden="1" outlineLevel="1"/>
    <row r="10305" hidden="1" outlineLevel="1"/>
    <row r="10306" hidden="1" outlineLevel="1"/>
    <row r="10307" hidden="1" outlineLevel="1"/>
    <row r="10308" hidden="1" outlineLevel="1"/>
    <row r="10309" hidden="1" outlineLevel="1"/>
    <row r="10310" hidden="1" outlineLevel="1"/>
    <row r="10311" hidden="1" outlineLevel="1"/>
    <row r="10312" hidden="1" outlineLevel="1"/>
    <row r="10313" hidden="1" outlineLevel="1"/>
    <row r="10314" hidden="1" outlineLevel="1"/>
    <row r="10315" hidden="1" outlineLevel="1"/>
    <row r="10316" hidden="1" outlineLevel="1"/>
    <row r="10317" hidden="1" outlineLevel="1"/>
    <row r="10318" hidden="1" outlineLevel="1"/>
    <row r="10319" hidden="1" outlineLevel="1"/>
    <row r="10320" hidden="1" outlineLevel="1"/>
    <row r="10321" hidden="1" outlineLevel="1"/>
    <row r="10322" hidden="1" outlineLevel="1"/>
    <row r="10323" hidden="1" outlineLevel="1"/>
    <row r="10324" hidden="1" outlineLevel="1"/>
    <row r="10325" hidden="1" outlineLevel="1"/>
    <row r="10326" hidden="1" outlineLevel="1"/>
    <row r="10327" hidden="1" outlineLevel="1"/>
    <row r="10328" hidden="1" outlineLevel="1"/>
    <row r="10329" hidden="1" outlineLevel="1"/>
    <row r="10330" hidden="1" outlineLevel="1"/>
    <row r="10331" hidden="1" outlineLevel="1"/>
    <row r="10332" hidden="1" outlineLevel="1"/>
    <row r="10333" hidden="1" outlineLevel="1"/>
    <row r="10334" hidden="1" outlineLevel="1"/>
    <row r="10335" hidden="1" outlineLevel="1"/>
    <row r="10336" hidden="1" outlineLevel="1"/>
    <row r="10337" hidden="1" outlineLevel="1"/>
    <row r="10338" hidden="1" outlineLevel="1"/>
    <row r="10339" hidden="1" outlineLevel="1"/>
    <row r="10340" hidden="1" outlineLevel="1"/>
    <row r="10341" hidden="1" outlineLevel="1"/>
    <row r="10342" hidden="1" outlineLevel="1"/>
    <row r="10343" hidden="1" outlineLevel="1"/>
    <row r="10344" hidden="1" outlineLevel="1"/>
    <row r="10345" hidden="1" outlineLevel="1"/>
    <row r="10346" hidden="1" outlineLevel="1"/>
    <row r="10347" hidden="1" outlineLevel="1"/>
    <row r="10348" hidden="1" outlineLevel="1"/>
    <row r="10349" hidden="1" outlineLevel="1"/>
    <row r="10350" hidden="1" outlineLevel="1"/>
    <row r="10351" hidden="1" outlineLevel="1"/>
    <row r="10352" hidden="1" outlineLevel="1"/>
    <row r="10353" hidden="1" outlineLevel="1"/>
    <row r="10354" hidden="1" outlineLevel="1"/>
    <row r="10355" hidden="1" outlineLevel="1"/>
    <row r="10356" hidden="1" outlineLevel="1"/>
    <row r="10357" hidden="1" outlineLevel="1"/>
    <row r="10358" hidden="1" outlineLevel="1"/>
    <row r="10359" hidden="1" outlineLevel="1"/>
    <row r="10360" hidden="1" outlineLevel="1"/>
    <row r="10361" hidden="1" outlineLevel="1"/>
    <row r="10362" hidden="1" outlineLevel="1"/>
    <row r="10363" hidden="1" outlineLevel="1"/>
    <row r="10364" hidden="1" outlineLevel="1"/>
    <row r="10365" hidden="1" outlineLevel="1"/>
    <row r="10366" hidden="1" outlineLevel="1"/>
    <row r="10367" hidden="1" outlineLevel="1"/>
    <row r="10368" hidden="1" outlineLevel="1"/>
    <row r="10369" hidden="1" outlineLevel="1"/>
    <row r="10370" hidden="1" outlineLevel="1"/>
    <row r="10371" hidden="1" outlineLevel="1"/>
    <row r="10372" hidden="1" outlineLevel="1"/>
    <row r="10373" hidden="1" outlineLevel="1"/>
    <row r="10374" hidden="1" outlineLevel="1"/>
    <row r="10375" hidden="1" outlineLevel="1"/>
    <row r="10376" hidden="1" outlineLevel="1"/>
    <row r="10377" hidden="1" outlineLevel="1"/>
    <row r="10378" hidden="1" outlineLevel="1"/>
    <row r="10379" hidden="1" outlineLevel="1"/>
    <row r="10380" hidden="1" outlineLevel="1"/>
    <row r="10381" hidden="1" outlineLevel="1"/>
    <row r="10382" hidden="1" outlineLevel="1"/>
    <row r="10383" hidden="1" outlineLevel="1"/>
    <row r="10384" hidden="1" outlineLevel="1"/>
    <row r="10385" hidden="1" outlineLevel="1"/>
    <row r="10386" hidden="1" outlineLevel="1"/>
    <row r="10387" hidden="1" outlineLevel="1"/>
    <row r="10388" hidden="1" outlineLevel="1"/>
    <row r="10389" hidden="1" outlineLevel="1"/>
    <row r="10390" hidden="1" outlineLevel="1"/>
    <row r="10391" hidden="1" outlineLevel="1"/>
    <row r="10392" hidden="1" outlineLevel="1"/>
    <row r="10393" hidden="1" outlineLevel="1"/>
    <row r="10394" hidden="1" outlineLevel="1"/>
    <row r="10395" hidden="1" outlineLevel="1"/>
    <row r="10396" hidden="1" outlineLevel="1"/>
    <row r="10397" hidden="1" outlineLevel="1"/>
    <row r="10398" hidden="1" outlineLevel="1"/>
    <row r="10399" hidden="1" outlineLevel="1"/>
    <row r="10400" hidden="1" outlineLevel="1"/>
    <row r="10401" hidden="1" outlineLevel="1"/>
    <row r="10402" hidden="1" outlineLevel="1"/>
    <row r="10403" hidden="1" outlineLevel="1"/>
    <row r="10404" hidden="1" outlineLevel="1"/>
    <row r="10405" hidden="1" outlineLevel="1"/>
    <row r="10406" hidden="1" outlineLevel="1"/>
    <row r="10407" hidden="1" outlineLevel="1"/>
    <row r="10408" hidden="1" outlineLevel="1"/>
    <row r="10409" hidden="1" outlineLevel="1"/>
    <row r="10410" hidden="1" outlineLevel="1"/>
    <row r="10411" hidden="1" outlineLevel="1"/>
    <row r="10412" hidden="1" outlineLevel="1"/>
    <row r="10413" hidden="1" outlineLevel="1"/>
    <row r="10414" hidden="1" outlineLevel="1"/>
    <row r="10415" hidden="1" outlineLevel="1"/>
    <row r="10416" hidden="1" outlineLevel="1"/>
    <row r="10417" hidden="1" outlineLevel="1"/>
    <row r="10418" hidden="1" outlineLevel="1"/>
    <row r="10419" hidden="1" outlineLevel="1"/>
    <row r="10420" hidden="1" outlineLevel="1"/>
    <row r="10421" hidden="1" outlineLevel="1"/>
    <row r="10422" hidden="1" outlineLevel="1"/>
    <row r="10423" hidden="1" outlineLevel="1"/>
    <row r="10424" hidden="1" outlineLevel="1"/>
    <row r="10425" hidden="1" outlineLevel="1"/>
    <row r="10426" hidden="1" outlineLevel="1"/>
    <row r="10427" hidden="1" outlineLevel="1"/>
    <row r="10428" hidden="1" outlineLevel="1"/>
    <row r="10429" hidden="1" outlineLevel="1"/>
    <row r="10430" hidden="1" outlineLevel="1"/>
    <row r="10431" hidden="1" outlineLevel="1"/>
    <row r="10432" hidden="1" outlineLevel="1"/>
    <row r="10433" hidden="1" outlineLevel="1"/>
    <row r="10434" hidden="1" outlineLevel="1"/>
    <row r="10435" hidden="1" outlineLevel="1"/>
    <row r="10436" hidden="1" outlineLevel="1"/>
    <row r="10437" hidden="1" outlineLevel="1"/>
    <row r="10438" hidden="1" outlineLevel="1"/>
    <row r="10439" hidden="1" outlineLevel="1"/>
    <row r="10440" hidden="1" outlineLevel="1"/>
    <row r="10441" hidden="1" outlineLevel="1"/>
    <row r="10442" hidden="1" outlineLevel="1"/>
    <row r="10443" hidden="1" outlineLevel="1"/>
    <row r="10444" hidden="1" outlineLevel="1"/>
    <row r="10445" hidden="1" outlineLevel="1"/>
    <row r="10446" hidden="1" outlineLevel="1"/>
    <row r="10447" hidden="1" outlineLevel="1"/>
    <row r="10448" hidden="1" outlineLevel="1"/>
    <row r="10449" hidden="1" outlineLevel="1"/>
    <row r="10450" hidden="1" outlineLevel="1"/>
    <row r="10451" hidden="1" outlineLevel="1"/>
    <row r="10452" hidden="1" outlineLevel="1"/>
    <row r="10453" hidden="1" outlineLevel="1"/>
    <row r="10454" hidden="1" outlineLevel="1"/>
    <row r="10455" hidden="1" outlineLevel="1"/>
    <row r="10456" hidden="1" outlineLevel="1"/>
    <row r="10457" hidden="1" outlineLevel="1"/>
    <row r="10458" hidden="1" outlineLevel="1"/>
    <row r="10459" hidden="1" outlineLevel="1"/>
    <row r="10460" hidden="1" outlineLevel="1"/>
    <row r="10461" hidden="1" outlineLevel="1"/>
    <row r="10462" hidden="1" outlineLevel="1"/>
    <row r="10463" hidden="1" outlineLevel="1"/>
    <row r="10464" hidden="1" outlineLevel="1"/>
    <row r="10465" hidden="1" outlineLevel="1"/>
    <row r="10466" hidden="1" outlineLevel="1"/>
    <row r="10467" hidden="1" outlineLevel="1"/>
    <row r="10468" hidden="1" outlineLevel="1"/>
    <row r="10469" hidden="1" outlineLevel="1"/>
    <row r="10470" hidden="1" outlineLevel="1"/>
    <row r="10471" hidden="1" outlineLevel="1"/>
    <row r="10472" hidden="1" outlineLevel="1"/>
    <row r="10473" hidden="1" outlineLevel="1"/>
    <row r="10474" hidden="1" outlineLevel="1"/>
    <row r="10475" hidden="1" outlineLevel="1"/>
    <row r="10476" hidden="1" outlineLevel="1"/>
    <row r="10477" hidden="1" outlineLevel="1"/>
    <row r="10478" hidden="1" outlineLevel="1"/>
    <row r="10479" hidden="1" outlineLevel="1"/>
    <row r="10480" hidden="1" outlineLevel="1"/>
    <row r="10481" hidden="1" outlineLevel="1"/>
    <row r="10482" hidden="1" outlineLevel="1"/>
    <row r="10483" hidden="1" outlineLevel="1"/>
    <row r="10484" hidden="1" outlineLevel="1"/>
    <row r="10485" hidden="1" outlineLevel="1"/>
    <row r="10486" hidden="1" outlineLevel="1"/>
    <row r="10487" hidden="1" outlineLevel="1"/>
    <row r="10488" hidden="1" outlineLevel="1"/>
    <row r="10489" hidden="1" outlineLevel="1"/>
    <row r="10490" hidden="1" outlineLevel="1"/>
    <row r="10491" hidden="1" outlineLevel="1"/>
    <row r="10492" hidden="1" outlineLevel="1"/>
    <row r="10493" hidden="1" outlineLevel="1"/>
    <row r="10494" hidden="1" outlineLevel="1"/>
    <row r="10495" hidden="1" outlineLevel="1"/>
    <row r="10496" hidden="1" outlineLevel="1"/>
    <row r="10497" hidden="1" outlineLevel="1"/>
    <row r="10498" hidden="1" outlineLevel="1"/>
    <row r="10499" hidden="1" outlineLevel="1"/>
    <row r="10500" hidden="1" outlineLevel="1"/>
    <row r="10501" hidden="1" outlineLevel="1"/>
    <row r="10502" hidden="1" outlineLevel="1"/>
    <row r="10503" hidden="1" outlineLevel="1"/>
    <row r="10504" hidden="1" outlineLevel="1"/>
    <row r="10505" hidden="1" outlineLevel="1"/>
    <row r="10506" hidden="1" outlineLevel="1"/>
    <row r="10507" hidden="1" outlineLevel="1"/>
    <row r="10508" hidden="1" outlineLevel="1"/>
    <row r="10509" hidden="1" outlineLevel="1"/>
    <row r="10510" hidden="1" outlineLevel="1"/>
    <row r="10511" hidden="1" outlineLevel="1"/>
    <row r="10512" hidden="1" outlineLevel="1"/>
    <row r="10513" hidden="1" outlineLevel="1"/>
    <row r="10514" hidden="1" outlineLevel="1"/>
    <row r="10515" hidden="1" outlineLevel="1"/>
    <row r="10516" hidden="1" outlineLevel="1"/>
    <row r="10517" hidden="1" outlineLevel="1"/>
    <row r="10518" hidden="1" outlineLevel="1"/>
    <row r="10519" hidden="1" outlineLevel="1"/>
    <row r="10520" hidden="1" outlineLevel="1"/>
    <row r="10521" hidden="1" outlineLevel="1"/>
    <row r="10522" hidden="1" outlineLevel="1"/>
    <row r="10523" hidden="1" outlineLevel="1"/>
    <row r="10524" hidden="1" outlineLevel="1"/>
    <row r="10525" hidden="1" outlineLevel="1"/>
    <row r="10526" hidden="1" outlineLevel="1"/>
    <row r="10527" hidden="1" outlineLevel="1"/>
    <row r="10528" hidden="1" outlineLevel="1"/>
    <row r="10529" hidden="1" outlineLevel="1"/>
    <row r="10530" hidden="1" outlineLevel="1"/>
    <row r="10531" hidden="1" outlineLevel="1"/>
    <row r="10532" hidden="1" outlineLevel="1"/>
    <row r="10533" hidden="1" outlineLevel="1"/>
    <row r="10534" hidden="1" outlineLevel="1"/>
    <row r="10535" hidden="1" outlineLevel="1"/>
    <row r="10536" hidden="1" outlineLevel="1"/>
    <row r="10537" hidden="1" outlineLevel="1"/>
    <row r="10538" hidden="1" outlineLevel="1"/>
    <row r="10539" hidden="1" outlineLevel="1"/>
    <row r="10540" hidden="1" outlineLevel="1"/>
    <row r="10541" hidden="1" outlineLevel="1"/>
    <row r="10542" hidden="1" outlineLevel="1"/>
    <row r="10543" hidden="1" outlineLevel="1"/>
    <row r="10544" hidden="1" outlineLevel="1"/>
    <row r="10545" hidden="1" outlineLevel="1"/>
    <row r="10546" hidden="1" outlineLevel="1"/>
    <row r="10547" hidden="1" outlineLevel="1"/>
    <row r="10548" hidden="1" outlineLevel="1"/>
    <row r="10549" hidden="1" outlineLevel="1"/>
    <row r="10550" hidden="1" outlineLevel="1"/>
    <row r="10551" hidden="1" outlineLevel="1"/>
    <row r="10552" hidden="1" outlineLevel="1"/>
    <row r="10553" hidden="1" outlineLevel="1"/>
    <row r="10554" hidden="1" outlineLevel="1"/>
    <row r="10555" hidden="1" outlineLevel="1"/>
    <row r="10556" hidden="1" outlineLevel="1"/>
    <row r="10557" hidden="1" outlineLevel="1"/>
    <row r="10558" hidden="1" outlineLevel="1"/>
    <row r="10559" hidden="1" outlineLevel="1"/>
    <row r="10560" hidden="1" outlineLevel="1"/>
    <row r="10561" hidden="1" outlineLevel="1"/>
    <row r="10562" hidden="1" outlineLevel="1"/>
    <row r="10563" hidden="1" outlineLevel="1"/>
    <row r="10564" hidden="1" outlineLevel="1"/>
    <row r="10565" hidden="1" outlineLevel="1"/>
    <row r="10566" hidden="1" outlineLevel="1"/>
    <row r="10567" hidden="1" outlineLevel="1"/>
    <row r="10568" hidden="1" outlineLevel="1"/>
    <row r="10569" hidden="1" outlineLevel="1"/>
    <row r="10570" hidden="1" outlineLevel="1"/>
    <row r="10571" hidden="1" outlineLevel="1"/>
    <row r="10572" hidden="1" outlineLevel="1"/>
    <row r="10573" hidden="1" outlineLevel="1"/>
    <row r="10574" hidden="1" outlineLevel="1"/>
    <row r="10575" hidden="1" outlineLevel="1"/>
    <row r="10576" hidden="1" outlineLevel="1"/>
    <row r="10577" hidden="1" outlineLevel="1"/>
    <row r="10578" hidden="1" outlineLevel="1"/>
    <row r="10579" hidden="1" outlineLevel="1"/>
    <row r="10580" hidden="1" outlineLevel="1"/>
    <row r="10581" hidden="1" outlineLevel="1"/>
    <row r="10582" hidden="1" outlineLevel="1"/>
    <row r="10583" hidden="1" outlineLevel="1"/>
    <row r="10584" hidden="1" outlineLevel="1"/>
    <row r="10585" hidden="1" outlineLevel="1"/>
    <row r="10586" hidden="1" outlineLevel="1"/>
    <row r="10587" hidden="1" outlineLevel="1"/>
    <row r="10588" hidden="1" outlineLevel="1"/>
    <row r="10589" hidden="1" outlineLevel="1"/>
    <row r="10590" hidden="1" outlineLevel="1"/>
    <row r="10591" hidden="1" outlineLevel="1"/>
    <row r="10592" hidden="1" outlineLevel="1"/>
    <row r="10593" hidden="1" outlineLevel="1"/>
    <row r="10594" hidden="1" outlineLevel="1"/>
    <row r="10595" hidden="1" outlineLevel="1"/>
    <row r="10596" hidden="1" outlineLevel="1"/>
    <row r="10597" hidden="1" outlineLevel="1"/>
    <row r="10598" hidden="1" outlineLevel="1"/>
    <row r="10599" hidden="1" outlineLevel="1"/>
    <row r="10600" hidden="1" outlineLevel="1"/>
    <row r="10601" hidden="1" outlineLevel="1"/>
    <row r="10602" hidden="1" outlineLevel="1"/>
    <row r="10603" hidden="1" outlineLevel="1"/>
    <row r="10604" hidden="1" outlineLevel="1"/>
    <row r="10605" hidden="1" outlineLevel="1"/>
    <row r="10606" hidden="1" outlineLevel="1"/>
    <row r="10607" hidden="1" outlineLevel="1"/>
    <row r="10608" hidden="1" outlineLevel="1"/>
    <row r="10609" hidden="1" outlineLevel="1"/>
    <row r="10610" hidden="1" outlineLevel="1"/>
    <row r="10611" hidden="1" outlineLevel="1"/>
    <row r="10612" hidden="1" outlineLevel="1"/>
    <row r="10613" hidden="1" outlineLevel="1"/>
    <row r="10614" hidden="1" outlineLevel="1"/>
    <row r="10615" hidden="1" outlineLevel="1"/>
    <row r="10616" hidden="1" outlineLevel="1"/>
    <row r="10617" hidden="1" outlineLevel="1"/>
    <row r="10618" hidden="1" outlineLevel="1"/>
    <row r="10619" hidden="1" outlineLevel="1"/>
    <row r="10620" hidden="1" outlineLevel="1"/>
    <row r="10621" hidden="1" outlineLevel="1"/>
    <row r="10622" hidden="1" outlineLevel="1"/>
    <row r="10623" hidden="1" outlineLevel="1"/>
    <row r="10624" hidden="1" outlineLevel="1"/>
    <row r="10625" hidden="1" outlineLevel="1"/>
    <row r="10626" hidden="1" outlineLevel="1"/>
    <row r="10627" hidden="1" outlineLevel="1"/>
    <row r="10628" hidden="1" outlineLevel="1"/>
    <row r="10629" hidden="1" outlineLevel="1"/>
    <row r="10630" hidden="1" outlineLevel="1"/>
    <row r="10631" hidden="1" outlineLevel="1"/>
    <row r="10632" hidden="1" outlineLevel="1"/>
    <row r="10633" hidden="1" outlineLevel="1"/>
    <row r="10634" hidden="1" outlineLevel="1"/>
    <row r="10635" hidden="1" outlineLevel="1"/>
    <row r="10636" hidden="1" outlineLevel="1"/>
    <row r="10637" hidden="1" outlineLevel="1"/>
    <row r="10638" hidden="1" outlineLevel="1"/>
    <row r="10639" hidden="1" outlineLevel="1"/>
    <row r="10640" hidden="1" outlineLevel="1"/>
    <row r="10641" hidden="1" outlineLevel="1"/>
    <row r="10642" hidden="1" outlineLevel="1"/>
    <row r="10643" hidden="1" outlineLevel="1"/>
    <row r="10644" hidden="1" outlineLevel="1"/>
    <row r="10645" hidden="1" outlineLevel="1"/>
    <row r="10646" hidden="1" outlineLevel="1"/>
    <row r="10647" hidden="1" outlineLevel="1"/>
    <row r="10648" hidden="1" outlineLevel="1"/>
    <row r="10649" hidden="1" outlineLevel="1"/>
    <row r="10650" hidden="1" outlineLevel="1"/>
    <row r="10651" hidden="1" outlineLevel="1"/>
    <row r="10652" hidden="1" outlineLevel="1"/>
    <row r="10653" hidden="1" outlineLevel="1"/>
    <row r="10654" hidden="1" outlineLevel="1"/>
    <row r="10655" hidden="1" outlineLevel="1"/>
    <row r="10656" hidden="1" outlineLevel="1"/>
    <row r="10657" hidden="1" outlineLevel="1"/>
    <row r="10658" hidden="1" outlineLevel="1"/>
    <row r="10659" hidden="1" outlineLevel="1"/>
    <row r="10660" hidden="1" outlineLevel="1"/>
    <row r="10661" hidden="1" outlineLevel="1"/>
    <row r="10662" hidden="1" outlineLevel="1"/>
    <row r="10663" hidden="1" outlineLevel="1"/>
    <row r="10664" hidden="1" outlineLevel="1"/>
    <row r="10665" hidden="1" outlineLevel="1"/>
    <row r="10666" hidden="1" outlineLevel="1"/>
    <row r="10667" hidden="1" outlineLevel="1"/>
    <row r="10668" hidden="1" outlineLevel="1"/>
    <row r="10669" hidden="1" outlineLevel="1"/>
    <row r="10670" hidden="1" outlineLevel="1"/>
    <row r="10671" hidden="1" outlineLevel="1"/>
    <row r="10672" hidden="1" outlineLevel="1"/>
    <row r="10673" hidden="1" outlineLevel="1"/>
    <row r="10674" hidden="1" outlineLevel="1"/>
    <row r="10675" hidden="1" outlineLevel="1"/>
    <row r="10676" hidden="1" outlineLevel="1"/>
    <row r="10677" hidden="1" outlineLevel="1"/>
    <row r="10678" hidden="1" outlineLevel="1"/>
    <row r="10679" hidden="1" outlineLevel="1"/>
    <row r="10680" hidden="1" outlineLevel="1"/>
    <row r="10681" hidden="1" outlineLevel="1"/>
    <row r="10682" hidden="1" outlineLevel="1"/>
    <row r="10683" hidden="1" outlineLevel="1"/>
    <row r="10684" hidden="1" outlineLevel="1"/>
    <row r="10685" hidden="1" outlineLevel="1"/>
    <row r="10686" hidden="1" outlineLevel="1"/>
    <row r="10687" hidden="1" outlineLevel="1"/>
    <row r="10688" hidden="1" outlineLevel="1"/>
    <row r="10689" hidden="1" outlineLevel="1"/>
    <row r="10690" hidden="1" outlineLevel="1"/>
    <row r="10691" hidden="1" outlineLevel="1"/>
    <row r="10692" hidden="1" outlineLevel="1"/>
    <row r="10693" hidden="1" outlineLevel="1"/>
    <row r="10694" hidden="1" outlineLevel="1"/>
    <row r="10695" hidden="1" outlineLevel="1"/>
    <row r="10696" hidden="1" outlineLevel="1"/>
    <row r="10697" hidden="1" outlineLevel="1"/>
    <row r="10698" hidden="1" outlineLevel="1"/>
    <row r="10699" hidden="1" outlineLevel="1"/>
    <row r="10700" hidden="1" outlineLevel="1"/>
    <row r="10701" hidden="1" outlineLevel="1"/>
    <row r="10702" hidden="1" outlineLevel="1"/>
    <row r="10703" hidden="1" outlineLevel="1"/>
    <row r="10704" hidden="1" outlineLevel="1"/>
    <row r="10705" hidden="1" outlineLevel="1"/>
    <row r="10706" hidden="1" outlineLevel="1"/>
    <row r="10707" hidden="1" outlineLevel="1"/>
    <row r="10708" hidden="1" outlineLevel="1"/>
    <row r="10709" hidden="1" outlineLevel="1"/>
    <row r="10710" hidden="1" outlineLevel="1"/>
    <row r="10711" hidden="1" outlineLevel="1"/>
    <row r="10712" hidden="1" outlineLevel="1"/>
    <row r="10713" hidden="1" outlineLevel="1"/>
    <row r="10714" hidden="1" outlineLevel="1"/>
    <row r="10715" hidden="1" outlineLevel="1"/>
    <row r="10716" hidden="1" outlineLevel="1"/>
    <row r="10717" hidden="1" outlineLevel="1"/>
    <row r="10718" hidden="1" outlineLevel="1"/>
    <row r="10719" hidden="1" outlineLevel="1"/>
    <row r="10720" hidden="1" outlineLevel="1"/>
    <row r="10721" hidden="1" outlineLevel="1"/>
    <row r="10722" hidden="1" outlineLevel="1"/>
    <row r="10723" hidden="1" outlineLevel="1"/>
    <row r="10724" hidden="1" outlineLevel="1"/>
    <row r="10725" hidden="1" outlineLevel="1"/>
    <row r="10726" hidden="1" outlineLevel="1"/>
    <row r="10727" hidden="1" outlineLevel="1"/>
    <row r="10728" hidden="1" outlineLevel="1"/>
    <row r="10729" hidden="1" outlineLevel="1"/>
    <row r="10730" hidden="1" outlineLevel="1"/>
    <row r="10731" hidden="1" outlineLevel="1"/>
    <row r="10732" hidden="1" outlineLevel="1"/>
    <row r="10733" hidden="1" outlineLevel="1"/>
    <row r="10734" hidden="1" outlineLevel="1"/>
    <row r="10735" hidden="1" outlineLevel="1"/>
    <row r="10736" hidden="1" outlineLevel="1"/>
    <row r="10737" hidden="1" outlineLevel="1"/>
    <row r="10738" hidden="1" outlineLevel="1"/>
    <row r="10739" hidden="1" outlineLevel="1"/>
    <row r="10740" hidden="1" outlineLevel="1"/>
    <row r="10741" hidden="1" outlineLevel="1"/>
    <row r="10742" hidden="1" outlineLevel="1"/>
    <row r="10743" hidden="1" outlineLevel="1"/>
    <row r="10744" hidden="1" outlineLevel="1"/>
    <row r="10745" hidden="1" outlineLevel="1"/>
    <row r="10746" hidden="1" outlineLevel="1"/>
    <row r="10747" hidden="1" outlineLevel="1"/>
    <row r="10748" hidden="1" outlineLevel="1"/>
    <row r="10749" hidden="1" outlineLevel="1"/>
    <row r="10750" hidden="1" outlineLevel="1"/>
    <row r="10751" hidden="1" outlineLevel="1"/>
    <row r="10752" hidden="1" outlineLevel="1"/>
    <row r="10753" hidden="1" outlineLevel="1"/>
    <row r="10754" hidden="1" outlineLevel="1"/>
    <row r="10755" hidden="1" outlineLevel="1"/>
    <row r="10756" hidden="1" outlineLevel="1"/>
    <row r="10757" hidden="1" outlineLevel="1"/>
    <row r="10758" hidden="1" outlineLevel="1"/>
    <row r="10759" hidden="1" outlineLevel="1"/>
    <row r="10760" hidden="1" outlineLevel="1"/>
    <row r="10761" hidden="1" outlineLevel="1"/>
    <row r="10762" hidden="1" outlineLevel="1"/>
    <row r="10763" hidden="1" outlineLevel="1"/>
    <row r="10764" hidden="1" outlineLevel="1"/>
    <row r="10765" hidden="1" outlineLevel="1"/>
    <row r="10766" hidden="1" outlineLevel="1"/>
    <row r="10767" hidden="1" outlineLevel="1"/>
    <row r="10768" hidden="1" outlineLevel="1"/>
    <row r="10769" hidden="1" outlineLevel="1"/>
    <row r="10770" hidden="1" outlineLevel="1"/>
    <row r="10771" hidden="1" outlineLevel="1"/>
    <row r="10772" hidden="1" outlineLevel="1"/>
    <row r="10773" hidden="1" outlineLevel="1"/>
    <row r="10774" hidden="1" outlineLevel="1"/>
    <row r="10775" hidden="1" outlineLevel="1"/>
    <row r="10776" hidden="1" outlineLevel="1"/>
    <row r="10777" hidden="1" outlineLevel="1"/>
    <row r="10778" hidden="1" outlineLevel="1"/>
    <row r="10779" hidden="1" outlineLevel="1"/>
    <row r="10780" hidden="1" outlineLevel="1"/>
    <row r="10781" hidden="1" outlineLevel="1"/>
    <row r="10782" hidden="1" outlineLevel="1"/>
    <row r="10783" hidden="1" outlineLevel="1"/>
    <row r="10784" hidden="1" outlineLevel="1"/>
    <row r="10785" hidden="1" outlineLevel="1"/>
    <row r="10786" hidden="1" outlineLevel="1"/>
    <row r="10787" hidden="1" outlineLevel="1"/>
    <row r="10788" hidden="1" outlineLevel="1"/>
    <row r="10789" hidden="1" outlineLevel="1"/>
    <row r="10790" hidden="1" outlineLevel="1"/>
    <row r="10791" hidden="1" outlineLevel="1"/>
    <row r="10792" hidden="1" outlineLevel="1"/>
    <row r="10793" hidden="1" outlineLevel="1"/>
    <row r="10794" hidden="1" outlineLevel="1"/>
    <row r="10795" hidden="1" outlineLevel="1"/>
    <row r="10796" hidden="1" outlineLevel="1"/>
    <row r="10797" hidden="1" outlineLevel="1"/>
    <row r="10798" hidden="1" outlineLevel="1"/>
    <row r="10799" hidden="1" outlineLevel="1"/>
    <row r="10800" hidden="1" outlineLevel="1"/>
    <row r="10801" hidden="1" outlineLevel="1"/>
    <row r="10802" hidden="1" outlineLevel="1"/>
    <row r="10803" hidden="1" outlineLevel="1"/>
    <row r="10804" hidden="1" outlineLevel="1"/>
    <row r="10805" hidden="1" outlineLevel="1"/>
    <row r="10806" hidden="1" outlineLevel="1"/>
    <row r="10807" hidden="1" outlineLevel="1"/>
    <row r="10808" hidden="1" outlineLevel="1"/>
    <row r="10809" hidden="1" outlineLevel="1"/>
    <row r="10810" hidden="1" outlineLevel="1"/>
    <row r="10811" hidden="1" outlineLevel="1"/>
    <row r="10812" hidden="1" outlineLevel="1"/>
    <row r="10813" hidden="1" outlineLevel="1"/>
    <row r="10814" hidden="1" outlineLevel="1"/>
    <row r="10815" hidden="1" outlineLevel="1"/>
    <row r="10816" hidden="1" outlineLevel="1"/>
    <row r="10817" hidden="1" outlineLevel="1"/>
    <row r="10818" hidden="1" outlineLevel="1"/>
    <row r="10819" hidden="1" outlineLevel="1"/>
    <row r="10820" hidden="1" outlineLevel="1"/>
    <row r="10821" hidden="1" outlineLevel="1"/>
    <row r="10822" hidden="1" outlineLevel="1"/>
    <row r="10823" hidden="1" outlineLevel="1"/>
    <row r="10824" hidden="1" outlineLevel="1"/>
    <row r="10825" hidden="1" outlineLevel="1"/>
    <row r="10826" hidden="1" outlineLevel="1"/>
    <row r="10827" hidden="1" outlineLevel="1"/>
    <row r="10828" hidden="1" outlineLevel="1"/>
    <row r="10829" hidden="1" outlineLevel="1"/>
    <row r="10830" hidden="1" outlineLevel="1"/>
    <row r="10831" hidden="1" outlineLevel="1"/>
    <row r="10832" hidden="1" outlineLevel="1"/>
    <row r="10833" hidden="1" outlineLevel="1"/>
    <row r="10834" hidden="1" outlineLevel="1"/>
    <row r="10835" hidden="1" outlineLevel="1"/>
    <row r="10836" hidden="1" outlineLevel="1"/>
    <row r="10837" hidden="1" outlineLevel="1"/>
    <row r="10838" hidden="1" outlineLevel="1"/>
    <row r="10839" hidden="1" outlineLevel="1"/>
    <row r="10840" hidden="1" outlineLevel="1"/>
    <row r="10841" hidden="1" outlineLevel="1"/>
    <row r="10842" hidden="1" outlineLevel="1"/>
    <row r="10843" hidden="1" outlineLevel="1"/>
    <row r="10844" hidden="1" outlineLevel="1"/>
    <row r="10845" hidden="1" outlineLevel="1"/>
    <row r="10846" hidden="1" outlineLevel="1"/>
    <row r="10847" hidden="1" outlineLevel="1"/>
    <row r="10848" hidden="1" outlineLevel="1"/>
    <row r="10849" hidden="1" outlineLevel="1"/>
    <row r="10850" hidden="1" outlineLevel="1"/>
    <row r="10851" hidden="1" outlineLevel="1"/>
    <row r="10852" hidden="1" outlineLevel="1"/>
    <row r="10853" hidden="1" outlineLevel="1"/>
    <row r="10854" hidden="1" outlineLevel="1"/>
    <row r="10855" hidden="1" outlineLevel="1"/>
    <row r="10856" hidden="1" outlineLevel="1"/>
    <row r="10857" hidden="1" outlineLevel="1"/>
    <row r="10858" hidden="1" outlineLevel="1"/>
    <row r="10859" hidden="1" outlineLevel="1"/>
    <row r="10860" hidden="1" outlineLevel="1"/>
    <row r="10861" hidden="1" outlineLevel="1"/>
    <row r="10862" hidden="1" outlineLevel="1"/>
    <row r="10863" hidden="1" outlineLevel="1"/>
    <row r="10864" hidden="1" outlineLevel="1"/>
    <row r="10865" hidden="1" outlineLevel="1"/>
    <row r="10866" hidden="1" outlineLevel="1"/>
    <row r="10867" hidden="1" outlineLevel="1"/>
    <row r="10868" hidden="1" outlineLevel="1"/>
    <row r="10869" hidden="1" outlineLevel="1"/>
    <row r="10870" hidden="1" outlineLevel="1"/>
    <row r="10871" hidden="1" outlineLevel="1"/>
    <row r="10872" hidden="1" outlineLevel="1"/>
    <row r="10873" hidden="1" outlineLevel="1"/>
    <row r="10874" hidden="1" outlineLevel="1"/>
    <row r="10875" hidden="1" outlineLevel="1"/>
    <row r="10876" hidden="1" outlineLevel="1"/>
    <row r="10877" hidden="1" outlineLevel="1"/>
    <row r="10878" hidden="1" outlineLevel="1"/>
    <row r="10879" hidden="1" outlineLevel="1"/>
    <row r="10880" hidden="1" outlineLevel="1"/>
    <row r="10881" hidden="1" outlineLevel="1"/>
    <row r="10882" hidden="1" outlineLevel="1"/>
    <row r="10883" hidden="1" outlineLevel="1"/>
    <row r="10884" hidden="1" outlineLevel="1"/>
    <row r="10885" hidden="1" outlineLevel="1"/>
    <row r="10886" hidden="1" outlineLevel="1"/>
    <row r="10887" hidden="1" outlineLevel="1"/>
    <row r="10888" hidden="1" outlineLevel="1"/>
    <row r="10889" hidden="1" outlineLevel="1"/>
    <row r="10890" hidden="1" outlineLevel="1"/>
    <row r="10891" hidden="1" outlineLevel="1"/>
    <row r="10892" hidden="1" outlineLevel="1"/>
    <row r="10893" hidden="1" outlineLevel="1"/>
    <row r="10894" hidden="1" outlineLevel="1"/>
    <row r="10895" hidden="1" outlineLevel="1"/>
    <row r="10896" hidden="1" outlineLevel="1"/>
    <row r="10897" hidden="1" outlineLevel="1"/>
    <row r="10898" hidden="1" outlineLevel="1"/>
    <row r="10899" hidden="1" outlineLevel="1"/>
    <row r="10900" hidden="1" outlineLevel="1"/>
    <row r="10901" hidden="1" outlineLevel="1"/>
    <row r="10902" hidden="1" outlineLevel="1"/>
    <row r="10903" hidden="1" outlineLevel="1"/>
    <row r="10904" hidden="1" outlineLevel="1"/>
    <row r="10905" hidden="1" outlineLevel="1"/>
    <row r="10906" hidden="1" outlineLevel="1"/>
    <row r="10907" hidden="1" outlineLevel="1"/>
    <row r="10908" hidden="1" outlineLevel="1"/>
    <row r="10909" hidden="1" outlineLevel="1"/>
    <row r="10910" hidden="1" outlineLevel="1"/>
    <row r="10911" hidden="1" outlineLevel="1"/>
    <row r="10912" hidden="1" outlineLevel="1"/>
    <row r="10913" hidden="1" outlineLevel="1"/>
    <row r="10914" hidden="1" outlineLevel="1"/>
    <row r="10915" hidden="1" outlineLevel="1"/>
    <row r="10916" hidden="1" outlineLevel="1"/>
    <row r="10917" hidden="1" outlineLevel="1"/>
    <row r="10918" hidden="1" outlineLevel="1"/>
    <row r="10919" hidden="1" outlineLevel="1"/>
    <row r="10920" hidden="1" outlineLevel="1"/>
    <row r="10921" hidden="1" outlineLevel="1"/>
    <row r="10922" hidden="1" outlineLevel="1"/>
    <row r="10923" hidden="1" outlineLevel="1"/>
    <row r="10924" hidden="1" outlineLevel="1"/>
    <row r="10925" hidden="1" outlineLevel="1"/>
    <row r="10926" hidden="1" outlineLevel="1"/>
    <row r="10927" hidden="1" outlineLevel="1"/>
    <row r="10928" hidden="1" outlineLevel="1"/>
    <row r="10929" hidden="1" outlineLevel="1"/>
    <row r="10930" hidden="1" outlineLevel="1"/>
    <row r="10931" hidden="1" outlineLevel="1"/>
    <row r="10932" hidden="1" outlineLevel="1"/>
    <row r="10933" hidden="1" outlineLevel="1"/>
    <row r="10934" hidden="1" outlineLevel="1"/>
    <row r="10935" hidden="1" outlineLevel="1"/>
    <row r="10936" hidden="1" outlineLevel="1"/>
    <row r="10937" hidden="1" outlineLevel="1"/>
    <row r="10938" hidden="1" outlineLevel="1"/>
    <row r="10939" hidden="1" outlineLevel="1"/>
    <row r="10940" hidden="1" outlineLevel="1"/>
    <row r="10941" hidden="1" outlineLevel="1"/>
    <row r="10942" hidden="1" outlineLevel="1"/>
    <row r="10943" hidden="1" outlineLevel="1"/>
    <row r="10944" hidden="1" outlineLevel="1"/>
    <row r="10945" hidden="1" outlineLevel="1"/>
    <row r="10946" hidden="1" outlineLevel="1"/>
    <row r="10947" hidden="1" outlineLevel="1"/>
    <row r="10948" hidden="1" outlineLevel="1"/>
    <row r="10949" hidden="1" outlineLevel="1"/>
    <row r="10950" hidden="1" outlineLevel="1"/>
    <row r="10951" hidden="1" outlineLevel="1"/>
    <row r="10952" hidden="1" outlineLevel="1"/>
    <row r="10953" hidden="1" outlineLevel="1"/>
    <row r="10954" hidden="1" outlineLevel="1"/>
    <row r="10955" hidden="1" outlineLevel="1"/>
    <row r="10956" hidden="1" outlineLevel="1"/>
    <row r="10957" hidden="1" outlineLevel="1"/>
    <row r="10958" hidden="1" outlineLevel="1"/>
    <row r="10959" hidden="1" outlineLevel="1"/>
    <row r="10960" hidden="1" outlineLevel="1"/>
    <row r="10961" hidden="1" outlineLevel="1"/>
    <row r="10962" hidden="1" outlineLevel="1"/>
    <row r="10963" hidden="1" outlineLevel="1"/>
    <row r="10964" hidden="1" outlineLevel="1"/>
    <row r="10965" hidden="1" outlineLevel="1"/>
    <row r="10966" hidden="1" outlineLevel="1"/>
    <row r="10967" hidden="1" outlineLevel="1"/>
    <row r="10968" hidden="1" outlineLevel="1"/>
    <row r="10969" hidden="1" outlineLevel="1"/>
    <row r="10970" hidden="1" outlineLevel="1"/>
    <row r="10971" hidden="1" outlineLevel="1"/>
    <row r="10972" hidden="1" outlineLevel="1"/>
    <row r="10973" hidden="1" outlineLevel="1"/>
    <row r="10974" hidden="1" outlineLevel="1"/>
    <row r="10975" hidden="1" outlineLevel="1"/>
    <row r="10976" hidden="1" outlineLevel="1"/>
    <row r="10977" hidden="1" outlineLevel="1"/>
    <row r="10978" hidden="1" outlineLevel="1"/>
    <row r="10979" hidden="1" outlineLevel="1"/>
    <row r="10980" hidden="1" outlineLevel="1"/>
    <row r="10981" hidden="1" outlineLevel="1"/>
    <row r="10982" hidden="1" outlineLevel="1"/>
    <row r="10983" hidden="1" outlineLevel="1"/>
    <row r="10984" hidden="1" outlineLevel="1"/>
    <row r="10985" hidden="1" outlineLevel="1"/>
    <row r="10986" hidden="1" outlineLevel="1"/>
    <row r="10987" hidden="1" outlineLevel="1"/>
    <row r="10988" hidden="1" outlineLevel="1"/>
    <row r="10989" hidden="1" outlineLevel="1"/>
    <row r="10990" hidden="1" outlineLevel="1"/>
    <row r="10991" hidden="1" outlineLevel="1"/>
    <row r="10992" hidden="1" outlineLevel="1"/>
    <row r="10993" hidden="1" outlineLevel="1"/>
    <row r="10994" hidden="1" outlineLevel="1"/>
    <row r="10995" hidden="1" outlineLevel="1"/>
    <row r="10996" hidden="1" outlineLevel="1"/>
    <row r="10997" hidden="1" outlineLevel="1"/>
    <row r="10998" hidden="1" outlineLevel="1"/>
    <row r="10999" hidden="1" outlineLevel="1"/>
    <row r="11000" hidden="1" outlineLevel="1"/>
    <row r="11001" hidden="1" outlineLevel="1"/>
    <row r="11002" hidden="1" outlineLevel="1"/>
    <row r="11003" hidden="1" outlineLevel="1"/>
    <row r="11004" hidden="1" outlineLevel="1"/>
    <row r="11005" hidden="1" outlineLevel="1"/>
    <row r="11006" hidden="1" outlineLevel="1"/>
    <row r="11007" hidden="1" outlineLevel="1"/>
    <row r="11008" hidden="1" outlineLevel="1"/>
    <row r="11009" hidden="1" outlineLevel="1"/>
    <row r="11010" hidden="1" outlineLevel="1"/>
    <row r="11011" hidden="1" outlineLevel="1"/>
    <row r="11012" hidden="1" outlineLevel="1"/>
    <row r="11013" hidden="1" outlineLevel="1"/>
    <row r="11014" hidden="1" outlineLevel="1"/>
    <row r="11015" hidden="1" outlineLevel="1"/>
    <row r="11016" hidden="1" outlineLevel="1"/>
    <row r="11017" hidden="1" outlineLevel="1"/>
    <row r="11018" hidden="1" outlineLevel="1"/>
    <row r="11019" hidden="1" outlineLevel="1"/>
    <row r="11020" hidden="1" outlineLevel="1"/>
    <row r="11021" hidden="1" outlineLevel="1"/>
    <row r="11022" hidden="1" outlineLevel="1"/>
    <row r="11023" hidden="1" outlineLevel="1"/>
    <row r="11024" hidden="1" outlineLevel="1"/>
    <row r="11025" hidden="1" outlineLevel="1"/>
    <row r="11026" hidden="1" outlineLevel="1"/>
    <row r="11027" hidden="1" outlineLevel="1"/>
    <row r="11028" hidden="1" outlineLevel="1"/>
    <row r="11029" hidden="1" outlineLevel="1"/>
    <row r="11030" hidden="1" outlineLevel="1"/>
    <row r="11031" hidden="1" outlineLevel="1"/>
    <row r="11032" hidden="1" outlineLevel="1"/>
    <row r="11033" hidden="1" outlineLevel="1"/>
    <row r="11034" hidden="1" outlineLevel="1"/>
    <row r="11035" hidden="1" outlineLevel="1"/>
    <row r="11036" hidden="1" outlineLevel="1"/>
    <row r="11037" hidden="1" outlineLevel="1"/>
    <row r="11038" hidden="1" outlineLevel="1"/>
    <row r="11039" hidden="1" outlineLevel="1"/>
    <row r="11040" hidden="1" outlineLevel="1"/>
    <row r="11041" hidden="1" outlineLevel="1"/>
    <row r="11042" hidden="1" outlineLevel="1"/>
    <row r="11043" hidden="1" outlineLevel="1"/>
    <row r="11044" hidden="1" outlineLevel="1"/>
    <row r="11045" hidden="1" outlineLevel="1"/>
    <row r="11046" hidden="1" outlineLevel="1"/>
    <row r="11047" hidden="1" outlineLevel="1"/>
    <row r="11048" hidden="1" outlineLevel="1"/>
    <row r="11049" hidden="1" outlineLevel="1"/>
    <row r="11050" hidden="1" outlineLevel="1"/>
    <row r="11051" hidden="1" outlineLevel="1"/>
    <row r="11052" hidden="1" outlineLevel="1"/>
    <row r="11053" hidden="1" outlineLevel="1"/>
    <row r="11054" hidden="1" outlineLevel="1"/>
    <row r="11055" hidden="1" outlineLevel="1"/>
    <row r="11056" hidden="1" outlineLevel="1"/>
    <row r="11057" hidden="1" outlineLevel="1"/>
    <row r="11058" hidden="1" outlineLevel="1"/>
    <row r="11059" hidden="1" outlineLevel="1"/>
    <row r="11060" hidden="1" outlineLevel="1"/>
    <row r="11061" hidden="1" outlineLevel="1"/>
    <row r="11062" hidden="1" outlineLevel="1"/>
    <row r="11063" hidden="1" outlineLevel="1"/>
    <row r="11064" hidden="1" outlineLevel="1"/>
    <row r="11065" hidden="1" outlineLevel="1"/>
    <row r="11066" hidden="1" outlineLevel="1"/>
    <row r="11067" hidden="1" outlineLevel="1"/>
    <row r="11068" hidden="1" outlineLevel="1"/>
    <row r="11069" hidden="1" outlineLevel="1"/>
    <row r="11070" hidden="1" outlineLevel="1"/>
    <row r="11071" hidden="1" outlineLevel="1"/>
    <row r="11072" hidden="1" outlineLevel="1"/>
    <row r="11073" hidden="1" outlineLevel="1"/>
    <row r="11074" hidden="1" outlineLevel="1"/>
    <row r="11075" hidden="1" outlineLevel="1"/>
    <row r="11076" hidden="1" outlineLevel="1"/>
    <row r="11077" hidden="1" outlineLevel="1"/>
    <row r="11078" hidden="1" outlineLevel="1"/>
    <row r="11079" hidden="1" outlineLevel="1"/>
    <row r="11080" hidden="1" outlineLevel="1"/>
    <row r="11081" hidden="1" outlineLevel="1"/>
    <row r="11082" hidden="1" outlineLevel="1"/>
    <row r="11083" hidden="1" outlineLevel="1"/>
    <row r="11084" hidden="1" outlineLevel="1"/>
    <row r="11085" hidden="1" outlineLevel="1"/>
    <row r="11086" hidden="1" outlineLevel="1"/>
    <row r="11087" hidden="1" outlineLevel="1"/>
    <row r="11088" hidden="1" outlineLevel="1"/>
    <row r="11089" hidden="1" outlineLevel="1"/>
    <row r="11090" hidden="1" outlineLevel="1"/>
    <row r="11091" hidden="1" outlineLevel="1"/>
    <row r="11092" hidden="1" outlineLevel="1"/>
    <row r="11093" hidden="1" outlineLevel="1"/>
    <row r="11094" hidden="1" outlineLevel="1"/>
    <row r="11095" hidden="1" outlineLevel="1"/>
    <row r="11096" hidden="1" outlineLevel="1"/>
    <row r="11097" hidden="1" outlineLevel="1"/>
    <row r="11098" hidden="1" outlineLevel="1"/>
    <row r="11099" hidden="1" outlineLevel="1"/>
    <row r="11100" hidden="1" outlineLevel="1"/>
    <row r="11101" hidden="1" outlineLevel="1"/>
    <row r="11102" hidden="1" outlineLevel="1"/>
    <row r="11103" hidden="1" outlineLevel="1"/>
    <row r="11104" hidden="1" outlineLevel="1"/>
    <row r="11105" hidden="1" outlineLevel="1"/>
    <row r="11106" hidden="1" outlineLevel="1"/>
    <row r="11107" hidden="1" outlineLevel="1"/>
    <row r="11108" hidden="1" outlineLevel="1"/>
    <row r="11109" hidden="1" outlineLevel="1"/>
    <row r="11110" hidden="1" outlineLevel="1"/>
    <row r="11111" hidden="1" outlineLevel="1"/>
    <row r="11112" hidden="1" outlineLevel="1"/>
    <row r="11113" hidden="1" outlineLevel="1"/>
    <row r="11114" hidden="1" outlineLevel="1"/>
    <row r="11115" hidden="1" outlineLevel="1"/>
    <row r="11116" hidden="1" outlineLevel="1"/>
    <row r="11117" hidden="1" outlineLevel="1"/>
    <row r="11118" hidden="1" outlineLevel="1"/>
    <row r="11119" hidden="1" outlineLevel="1"/>
    <row r="11120" hidden="1" outlineLevel="1"/>
    <row r="11121" hidden="1" outlineLevel="1"/>
    <row r="11122" hidden="1" outlineLevel="1"/>
    <row r="11123" hidden="1" outlineLevel="1"/>
    <row r="11124" hidden="1" outlineLevel="1"/>
    <row r="11125" hidden="1" outlineLevel="1"/>
    <row r="11126" hidden="1" outlineLevel="1"/>
    <row r="11127" hidden="1" outlineLevel="1"/>
    <row r="11128" hidden="1" outlineLevel="1"/>
    <row r="11129" hidden="1" outlineLevel="1"/>
    <row r="11130" hidden="1" outlineLevel="1"/>
    <row r="11131" hidden="1" outlineLevel="1"/>
    <row r="11132" hidden="1" outlineLevel="1"/>
    <row r="11133" hidden="1" outlineLevel="1"/>
    <row r="11134" hidden="1" outlineLevel="1"/>
    <row r="11135" hidden="1" outlineLevel="1"/>
    <row r="11136" hidden="1" outlineLevel="1"/>
    <row r="11137" hidden="1" outlineLevel="1"/>
    <row r="11138" hidden="1" outlineLevel="1"/>
    <row r="11139" hidden="1" outlineLevel="1"/>
    <row r="11140" hidden="1" outlineLevel="1"/>
    <row r="11141" hidden="1" outlineLevel="1"/>
    <row r="11142" hidden="1" outlineLevel="1"/>
    <row r="11143" hidden="1" outlineLevel="1"/>
    <row r="11144" hidden="1" outlineLevel="1"/>
    <row r="11145" hidden="1" outlineLevel="1"/>
    <row r="11146" hidden="1" outlineLevel="1"/>
    <row r="11147" hidden="1" outlineLevel="1"/>
    <row r="11148" hidden="1" outlineLevel="1"/>
    <row r="11149" hidden="1" outlineLevel="1"/>
    <row r="11150" hidden="1" outlineLevel="1"/>
    <row r="11151" hidden="1" outlineLevel="1"/>
    <row r="11152" hidden="1" outlineLevel="1"/>
    <row r="11153" hidden="1" outlineLevel="1"/>
    <row r="11154" hidden="1" outlineLevel="1"/>
    <row r="11155" hidden="1" outlineLevel="1"/>
    <row r="11156" hidden="1" outlineLevel="1"/>
    <row r="11157" hidden="1" outlineLevel="1"/>
    <row r="11158" hidden="1" outlineLevel="1"/>
    <row r="11159" hidden="1" outlineLevel="1"/>
    <row r="11160" hidden="1" outlineLevel="1"/>
    <row r="11161" hidden="1" outlineLevel="1"/>
    <row r="11162" hidden="1" outlineLevel="1"/>
    <row r="11163" hidden="1" outlineLevel="1"/>
    <row r="11164" hidden="1" outlineLevel="1"/>
    <row r="11165" hidden="1" outlineLevel="1"/>
    <row r="11166" hidden="1" outlineLevel="1"/>
    <row r="11167" hidden="1" outlineLevel="1"/>
    <row r="11168" hidden="1" outlineLevel="1"/>
    <row r="11169" hidden="1" outlineLevel="1"/>
    <row r="11170" hidden="1" outlineLevel="1"/>
    <row r="11171" hidden="1" outlineLevel="1"/>
    <row r="11172" hidden="1" outlineLevel="1"/>
    <row r="11173" hidden="1" outlineLevel="1"/>
    <row r="11174" hidden="1" outlineLevel="1"/>
    <row r="11175" hidden="1" outlineLevel="1"/>
    <row r="11176" hidden="1" outlineLevel="1"/>
    <row r="11177" hidden="1" outlineLevel="1"/>
    <row r="11178" hidden="1" outlineLevel="1"/>
    <row r="11179" hidden="1" outlineLevel="1"/>
    <row r="11180" hidden="1" outlineLevel="1"/>
    <row r="11181" hidden="1" outlineLevel="1"/>
    <row r="11182" hidden="1" outlineLevel="1"/>
    <row r="11183" hidden="1" outlineLevel="1"/>
    <row r="11184" hidden="1" outlineLevel="1"/>
    <row r="11185" hidden="1" outlineLevel="1"/>
    <row r="11186" hidden="1" outlineLevel="1"/>
    <row r="11187" hidden="1" outlineLevel="1"/>
    <row r="11188" hidden="1" outlineLevel="1"/>
    <row r="11189" hidden="1" outlineLevel="1"/>
    <row r="11190" hidden="1" outlineLevel="1"/>
    <row r="11191" hidden="1" outlineLevel="1"/>
    <row r="11192" hidden="1" outlineLevel="1"/>
    <row r="11193" hidden="1" outlineLevel="1"/>
    <row r="11194" hidden="1" outlineLevel="1"/>
    <row r="11195" hidden="1" outlineLevel="1"/>
    <row r="11196" hidden="1" outlineLevel="1"/>
    <row r="11197" hidden="1" outlineLevel="1"/>
    <row r="11198" hidden="1" outlineLevel="1"/>
    <row r="11199" hidden="1" outlineLevel="1"/>
    <row r="11200" hidden="1" outlineLevel="1"/>
    <row r="11201" hidden="1" outlineLevel="1"/>
    <row r="11202" hidden="1" outlineLevel="1"/>
    <row r="11203" hidden="1" outlineLevel="1"/>
    <row r="11204" hidden="1" outlineLevel="1"/>
    <row r="11205" hidden="1" outlineLevel="1"/>
    <row r="11206" hidden="1" outlineLevel="1"/>
    <row r="11207" hidden="1" outlineLevel="1"/>
    <row r="11208" hidden="1" outlineLevel="1"/>
    <row r="11209" hidden="1" outlineLevel="1"/>
    <row r="11210" hidden="1" outlineLevel="1"/>
    <row r="11211" hidden="1" outlineLevel="1"/>
    <row r="11212" hidden="1" outlineLevel="1"/>
    <row r="11213" hidden="1" outlineLevel="1"/>
    <row r="11214" hidden="1" outlineLevel="1"/>
    <row r="11215" hidden="1" outlineLevel="1"/>
    <row r="11216" hidden="1" outlineLevel="1"/>
    <row r="11217" hidden="1" outlineLevel="1"/>
    <row r="11218" hidden="1" outlineLevel="1"/>
    <row r="11219" hidden="1" outlineLevel="1"/>
    <row r="11220" hidden="1" outlineLevel="1"/>
    <row r="11221" hidden="1" outlineLevel="1"/>
    <row r="11222" hidden="1" outlineLevel="1"/>
    <row r="11223" hidden="1" outlineLevel="1"/>
    <row r="11224" hidden="1" outlineLevel="1"/>
    <row r="11225" hidden="1" outlineLevel="1"/>
    <row r="11226" hidden="1" outlineLevel="1"/>
    <row r="11227" hidden="1" outlineLevel="1"/>
    <row r="11228" hidden="1" outlineLevel="1"/>
    <row r="11229" hidden="1" outlineLevel="1"/>
    <row r="11230" hidden="1" outlineLevel="1"/>
    <row r="11231" hidden="1" outlineLevel="1"/>
    <row r="11232" hidden="1" outlineLevel="1"/>
    <row r="11233" hidden="1" outlineLevel="1"/>
    <row r="11234" hidden="1" outlineLevel="1"/>
    <row r="11235" hidden="1" outlineLevel="1"/>
    <row r="11236" hidden="1" outlineLevel="1"/>
    <row r="11237" hidden="1" outlineLevel="1"/>
    <row r="11238" hidden="1" outlineLevel="1"/>
    <row r="11239" hidden="1" outlineLevel="1"/>
    <row r="11240" hidden="1" outlineLevel="1"/>
    <row r="11241" hidden="1" outlineLevel="1"/>
    <row r="11242" hidden="1" outlineLevel="1"/>
    <row r="11243" hidden="1" outlineLevel="1"/>
    <row r="11244" hidden="1" outlineLevel="1"/>
    <row r="11245" hidden="1" outlineLevel="1"/>
    <row r="11246" hidden="1" outlineLevel="1"/>
    <row r="11247" hidden="1" outlineLevel="1"/>
    <row r="11248" hidden="1" outlineLevel="1"/>
    <row r="11249" hidden="1" outlineLevel="1"/>
    <row r="11250" hidden="1" outlineLevel="1"/>
    <row r="11251" hidden="1" outlineLevel="1"/>
    <row r="11252" hidden="1" outlineLevel="1"/>
    <row r="11253" hidden="1" outlineLevel="1"/>
    <row r="11254" hidden="1" outlineLevel="1"/>
    <row r="11255" hidden="1" outlineLevel="1"/>
    <row r="11256" hidden="1" outlineLevel="1"/>
    <row r="11257" hidden="1" outlineLevel="1"/>
    <row r="11258" hidden="1" outlineLevel="1"/>
    <row r="11259" hidden="1" outlineLevel="1"/>
    <row r="11260" hidden="1" outlineLevel="1"/>
    <row r="11261" hidden="1" outlineLevel="1"/>
    <row r="11262" hidden="1" outlineLevel="1"/>
    <row r="11263" hidden="1" outlineLevel="1"/>
    <row r="11264" hidden="1" outlineLevel="1"/>
    <row r="11265" hidden="1" outlineLevel="1"/>
    <row r="11266" hidden="1" outlineLevel="1"/>
    <row r="11267" hidden="1" outlineLevel="1"/>
    <row r="11268" hidden="1" outlineLevel="1"/>
    <row r="11269" hidden="1" outlineLevel="1"/>
    <row r="11270" hidden="1" outlineLevel="1"/>
    <row r="11271" hidden="1" outlineLevel="1"/>
    <row r="11272" hidden="1" outlineLevel="1"/>
    <row r="11273" hidden="1" outlineLevel="1"/>
    <row r="11274" hidden="1" outlineLevel="1"/>
    <row r="11275" hidden="1" outlineLevel="1"/>
    <row r="11276" hidden="1" outlineLevel="1"/>
    <row r="11277" hidden="1" outlineLevel="1"/>
    <row r="11278" hidden="1" outlineLevel="1"/>
    <row r="11279" hidden="1" outlineLevel="1"/>
    <row r="11280" hidden="1" outlineLevel="1"/>
    <row r="11281" hidden="1" outlineLevel="1"/>
    <row r="11282" hidden="1" outlineLevel="1"/>
    <row r="11283" hidden="1" outlineLevel="1"/>
    <row r="11284" hidden="1" outlineLevel="1"/>
    <row r="11285" hidden="1" outlineLevel="1"/>
    <row r="11286" hidden="1" outlineLevel="1"/>
    <row r="11287" hidden="1" outlineLevel="1"/>
    <row r="11288" hidden="1" outlineLevel="1"/>
    <row r="11289" hidden="1" outlineLevel="1"/>
    <row r="11290" hidden="1" outlineLevel="1"/>
    <row r="11291" hidden="1" outlineLevel="1"/>
    <row r="11292" hidden="1" outlineLevel="1"/>
    <row r="11293" hidden="1" outlineLevel="1"/>
    <row r="11294" hidden="1" outlineLevel="1"/>
    <row r="11295" hidden="1" outlineLevel="1"/>
    <row r="11296" hidden="1" outlineLevel="1"/>
    <row r="11297" hidden="1" outlineLevel="1"/>
    <row r="11298" hidden="1" outlineLevel="1"/>
    <row r="11299" hidden="1" outlineLevel="1"/>
    <row r="11300" hidden="1" outlineLevel="1"/>
    <row r="11301" hidden="1" outlineLevel="1"/>
    <row r="11302" hidden="1" outlineLevel="1"/>
    <row r="11303" hidden="1" outlineLevel="1"/>
    <row r="11304" hidden="1" outlineLevel="1"/>
    <row r="11305" hidden="1" outlineLevel="1"/>
    <row r="11306" hidden="1" outlineLevel="1"/>
    <row r="11307" hidden="1" outlineLevel="1"/>
    <row r="11308" hidden="1" outlineLevel="1"/>
    <row r="11309" hidden="1" outlineLevel="1"/>
    <row r="11310" hidden="1" outlineLevel="1"/>
    <row r="11311" hidden="1" outlineLevel="1"/>
    <row r="11312" hidden="1" outlineLevel="1"/>
    <row r="11313" hidden="1" outlineLevel="1"/>
    <row r="11314" hidden="1" outlineLevel="1"/>
    <row r="11315" hidden="1" outlineLevel="1"/>
    <row r="11316" hidden="1" outlineLevel="1"/>
    <row r="11317" hidden="1" outlineLevel="1"/>
    <row r="11318" hidden="1" outlineLevel="1"/>
    <row r="11319" hidden="1" outlineLevel="1"/>
    <row r="11320" hidden="1" outlineLevel="1"/>
    <row r="11321" hidden="1" outlineLevel="1"/>
    <row r="11322" hidden="1" outlineLevel="1"/>
    <row r="11323" hidden="1" outlineLevel="1"/>
    <row r="11324" hidden="1" outlineLevel="1"/>
    <row r="11325" hidden="1" outlineLevel="1"/>
    <row r="11326" hidden="1" outlineLevel="1"/>
    <row r="11327" hidden="1" outlineLevel="1"/>
    <row r="11328" hidden="1" outlineLevel="1"/>
    <row r="11329" hidden="1" outlineLevel="1"/>
    <row r="11330" hidden="1" outlineLevel="1"/>
    <row r="11331" hidden="1" outlineLevel="1"/>
    <row r="11332" hidden="1" outlineLevel="1"/>
    <row r="11333" hidden="1" outlineLevel="1"/>
    <row r="11334" hidden="1" outlineLevel="1"/>
    <row r="11335" hidden="1" outlineLevel="1"/>
    <row r="11336" hidden="1" outlineLevel="1"/>
    <row r="11337" hidden="1" outlineLevel="1"/>
    <row r="11338" hidden="1" outlineLevel="1"/>
    <row r="11339" hidden="1" outlineLevel="1"/>
    <row r="11340" hidden="1" outlineLevel="1"/>
    <row r="11341" hidden="1" outlineLevel="1"/>
    <row r="11342" hidden="1" outlineLevel="1"/>
    <row r="11343" hidden="1" outlineLevel="1"/>
    <row r="11344" hidden="1" outlineLevel="1"/>
    <row r="11345" hidden="1" outlineLevel="1"/>
    <row r="11346" hidden="1" outlineLevel="1"/>
    <row r="11347" hidden="1" outlineLevel="1"/>
    <row r="11348" hidden="1" outlineLevel="1"/>
    <row r="11349" hidden="1" outlineLevel="1"/>
    <row r="11350" hidden="1" outlineLevel="1"/>
    <row r="11351" hidden="1" outlineLevel="1"/>
    <row r="11352" hidden="1" outlineLevel="1"/>
    <row r="11353" hidden="1" outlineLevel="1"/>
    <row r="11354" hidden="1" outlineLevel="1"/>
    <row r="11355" hidden="1" outlineLevel="1"/>
    <row r="11356" hidden="1" outlineLevel="1"/>
    <row r="11357" hidden="1" outlineLevel="1"/>
    <row r="11358" hidden="1" outlineLevel="1"/>
    <row r="11359" hidden="1" outlineLevel="1"/>
    <row r="11360" hidden="1" outlineLevel="1"/>
    <row r="11361" hidden="1" outlineLevel="1"/>
    <row r="11362" hidden="1" outlineLevel="1"/>
    <row r="11363" hidden="1" outlineLevel="1"/>
    <row r="11364" hidden="1" outlineLevel="1"/>
    <row r="11365" hidden="1" outlineLevel="1"/>
    <row r="11366" hidden="1" outlineLevel="1"/>
    <row r="11367" hidden="1" outlineLevel="1"/>
    <row r="11368" hidden="1" outlineLevel="1"/>
    <row r="11369" hidden="1" outlineLevel="1"/>
    <row r="11370" hidden="1" outlineLevel="1"/>
    <row r="11371" hidden="1" outlineLevel="1"/>
    <row r="11372" hidden="1" outlineLevel="1"/>
    <row r="11373" hidden="1" outlineLevel="1"/>
    <row r="11374" hidden="1" outlineLevel="1"/>
    <row r="11375" hidden="1" outlineLevel="1"/>
    <row r="11376" hidden="1" outlineLevel="1"/>
    <row r="11377" hidden="1" outlineLevel="1"/>
    <row r="11378" hidden="1" outlineLevel="1"/>
    <row r="11379" hidden="1" outlineLevel="1"/>
    <row r="11380" hidden="1" outlineLevel="1"/>
    <row r="11381" hidden="1" outlineLevel="1"/>
    <row r="11382" hidden="1" outlineLevel="1"/>
    <row r="11383" hidden="1" outlineLevel="1"/>
    <row r="11384" hidden="1" outlineLevel="1"/>
    <row r="11385" hidden="1" outlineLevel="1"/>
    <row r="11386" hidden="1" outlineLevel="1"/>
    <row r="11387" hidden="1" outlineLevel="1"/>
    <row r="11388" hidden="1" outlineLevel="1"/>
    <row r="11389" hidden="1" outlineLevel="1"/>
    <row r="11390" hidden="1" outlineLevel="1"/>
    <row r="11391" hidden="1" outlineLevel="1"/>
    <row r="11392" hidden="1" outlineLevel="1"/>
    <row r="11393" hidden="1" outlineLevel="1"/>
    <row r="11394" hidden="1" outlineLevel="1"/>
    <row r="11395" hidden="1" outlineLevel="1"/>
    <row r="11396" hidden="1" outlineLevel="1"/>
    <row r="11397" hidden="1" outlineLevel="1"/>
    <row r="11398" hidden="1" outlineLevel="1"/>
    <row r="11399" hidden="1" outlineLevel="1"/>
    <row r="11400" hidden="1" outlineLevel="1"/>
    <row r="11401" hidden="1" outlineLevel="1"/>
    <row r="11402" hidden="1" outlineLevel="1"/>
    <row r="11403" hidden="1" outlineLevel="1"/>
    <row r="11404" hidden="1" outlineLevel="1"/>
    <row r="11405" hidden="1" outlineLevel="1"/>
    <row r="11406" hidden="1" outlineLevel="1"/>
    <row r="11407" hidden="1" outlineLevel="1"/>
    <row r="11408" hidden="1" outlineLevel="1"/>
    <row r="11409" hidden="1" outlineLevel="1"/>
    <row r="11410" hidden="1" outlineLevel="1"/>
    <row r="11411" hidden="1" outlineLevel="1"/>
    <row r="11412" hidden="1" outlineLevel="1"/>
    <row r="11413" hidden="1" outlineLevel="1"/>
    <row r="11414" hidden="1" outlineLevel="1"/>
    <row r="11415" hidden="1" outlineLevel="1"/>
    <row r="11416" hidden="1" outlineLevel="1"/>
    <row r="11417" hidden="1" outlineLevel="1"/>
    <row r="11418" hidden="1" outlineLevel="1"/>
    <row r="11419" hidden="1" outlineLevel="1"/>
    <row r="11420" hidden="1" outlineLevel="1"/>
    <row r="11421" hidden="1" outlineLevel="1"/>
    <row r="11422" hidden="1" outlineLevel="1"/>
    <row r="11423" hidden="1" outlineLevel="1"/>
    <row r="11424" hidden="1" outlineLevel="1"/>
    <row r="11425" hidden="1" outlineLevel="1"/>
    <row r="11426" hidden="1" outlineLevel="1"/>
    <row r="11427" hidden="1" outlineLevel="1"/>
    <row r="11428" hidden="1" outlineLevel="1"/>
    <row r="11429" hidden="1" outlineLevel="1"/>
    <row r="11430" hidden="1" outlineLevel="1"/>
    <row r="11431" hidden="1" outlineLevel="1"/>
    <row r="11432" hidden="1" outlineLevel="1"/>
    <row r="11433" hidden="1" outlineLevel="1"/>
    <row r="11434" hidden="1" outlineLevel="1"/>
    <row r="11435" hidden="1" outlineLevel="1"/>
    <row r="11436" hidden="1" outlineLevel="1"/>
    <row r="11437" hidden="1" outlineLevel="1"/>
    <row r="11438" hidden="1" outlineLevel="1"/>
    <row r="11439" hidden="1" outlineLevel="1"/>
    <row r="11440" hidden="1" outlineLevel="1"/>
    <row r="11441" hidden="1" outlineLevel="1"/>
    <row r="11442" hidden="1" outlineLevel="1"/>
    <row r="11443" hidden="1" outlineLevel="1"/>
    <row r="11444" hidden="1" outlineLevel="1"/>
    <row r="11445" hidden="1" outlineLevel="1"/>
    <row r="11446" hidden="1" outlineLevel="1"/>
    <row r="11447" hidden="1" outlineLevel="1"/>
    <row r="11448" hidden="1" outlineLevel="1"/>
    <row r="11449" hidden="1" outlineLevel="1"/>
    <row r="11450" hidden="1" outlineLevel="1"/>
    <row r="11451" hidden="1" outlineLevel="1"/>
    <row r="11452" hidden="1" outlineLevel="1"/>
    <row r="11453" hidden="1" outlineLevel="1"/>
    <row r="11454" hidden="1" outlineLevel="1"/>
    <row r="11455" hidden="1" outlineLevel="1"/>
    <row r="11456" hidden="1" outlineLevel="1"/>
    <row r="11457" hidden="1" outlineLevel="1"/>
    <row r="11458" hidden="1" outlineLevel="1"/>
    <row r="11459" hidden="1" outlineLevel="1"/>
    <row r="11460" hidden="1" outlineLevel="1"/>
    <row r="11461" hidden="1" outlineLevel="1"/>
    <row r="11462" hidden="1" outlineLevel="1"/>
    <row r="11463" hidden="1" outlineLevel="1"/>
    <row r="11464" hidden="1" outlineLevel="1"/>
    <row r="11465" hidden="1" outlineLevel="1"/>
    <row r="11466" hidden="1" outlineLevel="1"/>
    <row r="11467" hidden="1" outlineLevel="1"/>
    <row r="11468" hidden="1" outlineLevel="1"/>
    <row r="11469" hidden="1" outlineLevel="1"/>
    <row r="11470" hidden="1" outlineLevel="1"/>
    <row r="11471" hidden="1" outlineLevel="1"/>
    <row r="11472" hidden="1" outlineLevel="1"/>
    <row r="11473" hidden="1" outlineLevel="1"/>
    <row r="11474" hidden="1" outlineLevel="1"/>
    <row r="11475" hidden="1" outlineLevel="1"/>
    <row r="11476" hidden="1" outlineLevel="1"/>
    <row r="11477" hidden="1" outlineLevel="1"/>
    <row r="11478" hidden="1" outlineLevel="1"/>
    <row r="11479" hidden="1" outlineLevel="1"/>
    <row r="11480" hidden="1" outlineLevel="1"/>
    <row r="11481" hidden="1" outlineLevel="1"/>
    <row r="11482" hidden="1" outlineLevel="1"/>
    <row r="11483" hidden="1" outlineLevel="1"/>
    <row r="11484" hidden="1" outlineLevel="1"/>
    <row r="11485" hidden="1" outlineLevel="1"/>
    <row r="11486" hidden="1" outlineLevel="1"/>
    <row r="11487" hidden="1" outlineLevel="1"/>
    <row r="11488" hidden="1" outlineLevel="1"/>
    <row r="11489" hidden="1" outlineLevel="1"/>
    <row r="11490" hidden="1" outlineLevel="1"/>
    <row r="11491" hidden="1" outlineLevel="1"/>
    <row r="11492" hidden="1" outlineLevel="1"/>
    <row r="11493" hidden="1" outlineLevel="1"/>
    <row r="11494" hidden="1" outlineLevel="1"/>
    <row r="11495" hidden="1" outlineLevel="1"/>
    <row r="11496" hidden="1" outlineLevel="1"/>
    <row r="11497" hidden="1" outlineLevel="1"/>
    <row r="11498" hidden="1" outlineLevel="1"/>
    <row r="11499" hidden="1" outlineLevel="1"/>
    <row r="11500" hidden="1" outlineLevel="1"/>
    <row r="11501" hidden="1" outlineLevel="1"/>
    <row r="11502" hidden="1" outlineLevel="1"/>
    <row r="11503" hidden="1" outlineLevel="1"/>
    <row r="11504" hidden="1" outlineLevel="1"/>
    <row r="11505" hidden="1" outlineLevel="1"/>
    <row r="11506" hidden="1" outlineLevel="1"/>
    <row r="11507" hidden="1" outlineLevel="1"/>
    <row r="11508" hidden="1" outlineLevel="1"/>
    <row r="11509" hidden="1" outlineLevel="1"/>
    <row r="11510" hidden="1" outlineLevel="1"/>
    <row r="11511" hidden="1" outlineLevel="1"/>
    <row r="11512" hidden="1" outlineLevel="1"/>
    <row r="11513" hidden="1" outlineLevel="1"/>
    <row r="11514" hidden="1" outlineLevel="1"/>
    <row r="11515" hidden="1" outlineLevel="1"/>
    <row r="11516" hidden="1" outlineLevel="1"/>
    <row r="11517" hidden="1" outlineLevel="1"/>
    <row r="11518" hidden="1" outlineLevel="1"/>
    <row r="11519" hidden="1" outlineLevel="1"/>
    <row r="11520" hidden="1" outlineLevel="1"/>
    <row r="11521" hidden="1" outlineLevel="1"/>
    <row r="11522" hidden="1" outlineLevel="1"/>
    <row r="11523" hidden="1" outlineLevel="1"/>
    <row r="11524" hidden="1" outlineLevel="1"/>
    <row r="11525" hidden="1" outlineLevel="1"/>
    <row r="11526" hidden="1" outlineLevel="1"/>
    <row r="11527" hidden="1" outlineLevel="1"/>
    <row r="11528" hidden="1" outlineLevel="1"/>
    <row r="11529" hidden="1" outlineLevel="1"/>
    <row r="11530" hidden="1" outlineLevel="1"/>
    <row r="11531" hidden="1" outlineLevel="1"/>
    <row r="11532" hidden="1" outlineLevel="1"/>
    <row r="11533" hidden="1" outlineLevel="1"/>
    <row r="11534" hidden="1" outlineLevel="1"/>
    <row r="11535" hidden="1" outlineLevel="1"/>
    <row r="11536" hidden="1" outlineLevel="1"/>
    <row r="11537" hidden="1" outlineLevel="1"/>
    <row r="11538" hidden="1" outlineLevel="1"/>
    <row r="11539" hidden="1" outlineLevel="1"/>
    <row r="11540" hidden="1" outlineLevel="1"/>
    <row r="11541" hidden="1" outlineLevel="1"/>
    <row r="11542" hidden="1" outlineLevel="1"/>
    <row r="11543" hidden="1" outlineLevel="1"/>
    <row r="11544" hidden="1" outlineLevel="1"/>
    <row r="11545" hidden="1" outlineLevel="1"/>
    <row r="11546" hidden="1" outlineLevel="1"/>
    <row r="11547" hidden="1" outlineLevel="1"/>
    <row r="11548" hidden="1" outlineLevel="1"/>
    <row r="11549" hidden="1" outlineLevel="1"/>
    <row r="11550" hidden="1" outlineLevel="1"/>
    <row r="11551" hidden="1" outlineLevel="1"/>
    <row r="11552" hidden="1" outlineLevel="1"/>
    <row r="11553" hidden="1" outlineLevel="1"/>
    <row r="11554" hidden="1" outlineLevel="1"/>
    <row r="11555" hidden="1" outlineLevel="1"/>
    <row r="11556" hidden="1" outlineLevel="1"/>
    <row r="11557" hidden="1" outlineLevel="1"/>
    <row r="11558" hidden="1" outlineLevel="1"/>
    <row r="11559" hidden="1" outlineLevel="1"/>
    <row r="11560" hidden="1" outlineLevel="1"/>
    <row r="11561" hidden="1" outlineLevel="1"/>
    <row r="11562" hidden="1" outlineLevel="1"/>
    <row r="11563" hidden="1" outlineLevel="1"/>
    <row r="11564" hidden="1" outlineLevel="1"/>
    <row r="11565" hidden="1" outlineLevel="1"/>
    <row r="11566" hidden="1" outlineLevel="1"/>
    <row r="11567" hidden="1" outlineLevel="1"/>
    <row r="11568" hidden="1" outlineLevel="1"/>
    <row r="11569" hidden="1" outlineLevel="1"/>
    <row r="11570" hidden="1" outlineLevel="1"/>
    <row r="11571" hidden="1" outlineLevel="1"/>
    <row r="11572" hidden="1" outlineLevel="1"/>
    <row r="11573" hidden="1" outlineLevel="1"/>
    <row r="11574" hidden="1" outlineLevel="1"/>
    <row r="11575" hidden="1" outlineLevel="1"/>
    <row r="11576" hidden="1" outlineLevel="1"/>
    <row r="11577" hidden="1" outlineLevel="1"/>
    <row r="11578" hidden="1" outlineLevel="1"/>
    <row r="11579" hidden="1" outlineLevel="1"/>
    <row r="11580" hidden="1" outlineLevel="1"/>
    <row r="11581" hidden="1" outlineLevel="1"/>
    <row r="11582" hidden="1" outlineLevel="1"/>
    <row r="11583" hidden="1" outlineLevel="1"/>
    <row r="11584" hidden="1" outlineLevel="1"/>
    <row r="11585" hidden="1" outlineLevel="1"/>
    <row r="11586" hidden="1" outlineLevel="1"/>
    <row r="11587" hidden="1" outlineLevel="1"/>
    <row r="11588" hidden="1" outlineLevel="1"/>
    <row r="11589" hidden="1" outlineLevel="1"/>
    <row r="11590" hidden="1" outlineLevel="1"/>
    <row r="11591" hidden="1" outlineLevel="1"/>
    <row r="11592" hidden="1" outlineLevel="1"/>
    <row r="11593" hidden="1" outlineLevel="1"/>
    <row r="11594" hidden="1" outlineLevel="1"/>
    <row r="11595" hidden="1" outlineLevel="1"/>
    <row r="11596" hidden="1" outlineLevel="1"/>
    <row r="11597" hidden="1" outlineLevel="1"/>
    <row r="11598" hidden="1" outlineLevel="1"/>
    <row r="11599" hidden="1" outlineLevel="1"/>
    <row r="11600" hidden="1" outlineLevel="1"/>
    <row r="11601" hidden="1" outlineLevel="1"/>
    <row r="11602" hidden="1" outlineLevel="1"/>
    <row r="11603" hidden="1" outlineLevel="1"/>
    <row r="11604" hidden="1" outlineLevel="1"/>
    <row r="11605" hidden="1" outlineLevel="1"/>
    <row r="11606" hidden="1" outlineLevel="1"/>
    <row r="11607" hidden="1" outlineLevel="1"/>
    <row r="11608" hidden="1" outlineLevel="1"/>
    <row r="11609" hidden="1" outlineLevel="1"/>
    <row r="11610" hidden="1" outlineLevel="1"/>
    <row r="11611" hidden="1" outlineLevel="1"/>
    <row r="11612" hidden="1" outlineLevel="1"/>
    <row r="11613" hidden="1" outlineLevel="1"/>
    <row r="11614" hidden="1" outlineLevel="1"/>
    <row r="11615" hidden="1" outlineLevel="1"/>
    <row r="11616" hidden="1" outlineLevel="1"/>
    <row r="11617" hidden="1" outlineLevel="1"/>
    <row r="11618" hidden="1" outlineLevel="1"/>
    <row r="11619" hidden="1" outlineLevel="1"/>
    <row r="11620" hidden="1" outlineLevel="1"/>
    <row r="11621" hidden="1" outlineLevel="1"/>
    <row r="11622" hidden="1" outlineLevel="1"/>
    <row r="11623" hidden="1" outlineLevel="1"/>
    <row r="11624" hidden="1" outlineLevel="1"/>
    <row r="11625" hidden="1" outlineLevel="1"/>
    <row r="11626" hidden="1" outlineLevel="1"/>
    <row r="11627" hidden="1" outlineLevel="1"/>
    <row r="11628" hidden="1" outlineLevel="1"/>
    <row r="11629" hidden="1" outlineLevel="1"/>
    <row r="11630" hidden="1" outlineLevel="1"/>
    <row r="11631" hidden="1" outlineLevel="1"/>
    <row r="11632" hidden="1" outlineLevel="1"/>
    <row r="11633" hidden="1" outlineLevel="1"/>
    <row r="11634" hidden="1" outlineLevel="1"/>
    <row r="11635" hidden="1" outlineLevel="1"/>
    <row r="11636" hidden="1" outlineLevel="1"/>
    <row r="11637" hidden="1" outlineLevel="1"/>
    <row r="11638" hidden="1" outlineLevel="1"/>
    <row r="11639" hidden="1" outlineLevel="1"/>
    <row r="11640" hidden="1" outlineLevel="1"/>
    <row r="11641" hidden="1" outlineLevel="1"/>
    <row r="11642" hidden="1" outlineLevel="1"/>
    <row r="11643" hidden="1" outlineLevel="1"/>
    <row r="11644" hidden="1" outlineLevel="1"/>
    <row r="11645" hidden="1" outlineLevel="1"/>
    <row r="11646" hidden="1" outlineLevel="1"/>
    <row r="11647" hidden="1" outlineLevel="1"/>
    <row r="11648" hidden="1" outlineLevel="1"/>
    <row r="11649" hidden="1" outlineLevel="1"/>
    <row r="11650" hidden="1" outlineLevel="1"/>
    <row r="11651" hidden="1" outlineLevel="1"/>
    <row r="11652" hidden="1" outlineLevel="1"/>
    <row r="11653" hidden="1" outlineLevel="1"/>
    <row r="11654" hidden="1" outlineLevel="1"/>
    <row r="11655" hidden="1" outlineLevel="1"/>
    <row r="11656" hidden="1" outlineLevel="1"/>
    <row r="11657" hidden="1" outlineLevel="1"/>
    <row r="11658" hidden="1" outlineLevel="1"/>
    <row r="11659" hidden="1" outlineLevel="1"/>
    <row r="11660" hidden="1" outlineLevel="1"/>
    <row r="11661" hidden="1" outlineLevel="1"/>
    <row r="11662" hidden="1" outlineLevel="1"/>
    <row r="11663" hidden="1" outlineLevel="1"/>
    <row r="11664" hidden="1" outlineLevel="1"/>
    <row r="11665" hidden="1" outlineLevel="1"/>
    <row r="11666" hidden="1" outlineLevel="1"/>
    <row r="11667" hidden="1" outlineLevel="1"/>
    <row r="11668" hidden="1" outlineLevel="1"/>
    <row r="11669" hidden="1" outlineLevel="1"/>
    <row r="11670" hidden="1" outlineLevel="1"/>
    <row r="11671" hidden="1" outlineLevel="1"/>
    <row r="11672" hidden="1" outlineLevel="1"/>
    <row r="11673" hidden="1" outlineLevel="1"/>
    <row r="11674" hidden="1" outlineLevel="1"/>
    <row r="11675" hidden="1" outlineLevel="1"/>
    <row r="11676" hidden="1" outlineLevel="1"/>
    <row r="11677" hidden="1" outlineLevel="1"/>
    <row r="11678" hidden="1" outlineLevel="1"/>
    <row r="11679" hidden="1" outlineLevel="1"/>
    <row r="11680" hidden="1" outlineLevel="1"/>
    <row r="11681" hidden="1" outlineLevel="1"/>
    <row r="11682" hidden="1" outlineLevel="1"/>
    <row r="11683" hidden="1" outlineLevel="1"/>
    <row r="11684" hidden="1" outlineLevel="1"/>
    <row r="11685" hidden="1" outlineLevel="1"/>
    <row r="11686" hidden="1" outlineLevel="1"/>
    <row r="11687" hidden="1" outlineLevel="1"/>
    <row r="11688" hidden="1" outlineLevel="1"/>
    <row r="11689" hidden="1" outlineLevel="1"/>
    <row r="11690" hidden="1" outlineLevel="1"/>
    <row r="11691" hidden="1" outlineLevel="1"/>
    <row r="11692" hidden="1" outlineLevel="1"/>
    <row r="11693" hidden="1" outlineLevel="1"/>
    <row r="11694" hidden="1" outlineLevel="1"/>
    <row r="11695" hidden="1" outlineLevel="1"/>
    <row r="11696" hidden="1" outlineLevel="1"/>
    <row r="11697" hidden="1" outlineLevel="1"/>
    <row r="11698" hidden="1" outlineLevel="1"/>
    <row r="11699" hidden="1" outlineLevel="1"/>
    <row r="11700" hidden="1" outlineLevel="1"/>
    <row r="11701" hidden="1" outlineLevel="1"/>
    <row r="11702" hidden="1" outlineLevel="1"/>
    <row r="11703" hidden="1" outlineLevel="1"/>
    <row r="11704" hidden="1" outlineLevel="1"/>
    <row r="11705" hidden="1" outlineLevel="1"/>
    <row r="11706" hidden="1" outlineLevel="1"/>
    <row r="11707" hidden="1" outlineLevel="1"/>
    <row r="11708" hidden="1" outlineLevel="1"/>
    <row r="11709" hidden="1" outlineLevel="1"/>
    <row r="11710" hidden="1" outlineLevel="1"/>
    <row r="11711" hidden="1" outlineLevel="1"/>
    <row r="11712" hidden="1" outlineLevel="1"/>
    <row r="11713" hidden="1" outlineLevel="1"/>
    <row r="11714" hidden="1" outlineLevel="1"/>
    <row r="11715" hidden="1" outlineLevel="1"/>
    <row r="11716" hidden="1" outlineLevel="1"/>
    <row r="11717" hidden="1" outlineLevel="1"/>
    <row r="11718" hidden="1" outlineLevel="1"/>
    <row r="11719" hidden="1" outlineLevel="1"/>
    <row r="11720" hidden="1" outlineLevel="1"/>
    <row r="11721" hidden="1" outlineLevel="1"/>
    <row r="11722" hidden="1" outlineLevel="1"/>
    <row r="11723" hidden="1" outlineLevel="1"/>
    <row r="11724" hidden="1" outlineLevel="1"/>
    <row r="11725" hidden="1" outlineLevel="1"/>
    <row r="11726" hidden="1" outlineLevel="1"/>
    <row r="11727" hidden="1" outlineLevel="1"/>
    <row r="11728" hidden="1" outlineLevel="1"/>
    <row r="11729" hidden="1" outlineLevel="1"/>
    <row r="11730" hidden="1" outlineLevel="1"/>
    <row r="11731" hidden="1" outlineLevel="1"/>
    <row r="11732" hidden="1" outlineLevel="1"/>
    <row r="11733" hidden="1" outlineLevel="1"/>
    <row r="11734" hidden="1" outlineLevel="1"/>
    <row r="11735" hidden="1" outlineLevel="1"/>
    <row r="11736" hidden="1" outlineLevel="1"/>
    <row r="11737" hidden="1" outlineLevel="1"/>
    <row r="11738" hidden="1" outlineLevel="1"/>
    <row r="11739" hidden="1" outlineLevel="1"/>
    <row r="11740" hidden="1" outlineLevel="1"/>
    <row r="11741" hidden="1" outlineLevel="1"/>
    <row r="11742" hidden="1" outlineLevel="1"/>
    <row r="11743" hidden="1" outlineLevel="1"/>
    <row r="11744" hidden="1" outlineLevel="1"/>
    <row r="11745" hidden="1" outlineLevel="1"/>
    <row r="11746" hidden="1" outlineLevel="1"/>
    <row r="11747" hidden="1" outlineLevel="1"/>
    <row r="11748" hidden="1" outlineLevel="1"/>
    <row r="11749" hidden="1" outlineLevel="1"/>
    <row r="11750" hidden="1" outlineLevel="1"/>
    <row r="11751" hidden="1" outlineLevel="1"/>
    <row r="11752" hidden="1" outlineLevel="1"/>
    <row r="11753" hidden="1" outlineLevel="1"/>
    <row r="11754" hidden="1" outlineLevel="1"/>
    <row r="11755" hidden="1" outlineLevel="1"/>
    <row r="11756" hidden="1" outlineLevel="1"/>
    <row r="11757" hidden="1" outlineLevel="1"/>
    <row r="11758" hidden="1" outlineLevel="1"/>
    <row r="11759" hidden="1" outlineLevel="1"/>
    <row r="11760" hidden="1" outlineLevel="1"/>
    <row r="11761" hidden="1" outlineLevel="1"/>
    <row r="11762" hidden="1" outlineLevel="1"/>
    <row r="11763" hidden="1" outlineLevel="1"/>
    <row r="11764" hidden="1" outlineLevel="1"/>
    <row r="11765" hidden="1" outlineLevel="1"/>
    <row r="11766" hidden="1" outlineLevel="1"/>
    <row r="11767" hidden="1" outlineLevel="1"/>
    <row r="11768" hidden="1" outlineLevel="1"/>
    <row r="11769" hidden="1" outlineLevel="1"/>
    <row r="11770" hidden="1" outlineLevel="1"/>
    <row r="11771" hidden="1" outlineLevel="1"/>
    <row r="11772" hidden="1" outlineLevel="1"/>
    <row r="11773" hidden="1" outlineLevel="1"/>
    <row r="11774" hidden="1" outlineLevel="1"/>
    <row r="11775" hidden="1" outlineLevel="1"/>
    <row r="11776" hidden="1" outlineLevel="1"/>
    <row r="11777" hidden="1" outlineLevel="1"/>
    <row r="11778" hidden="1" outlineLevel="1"/>
    <row r="11779" hidden="1" outlineLevel="1"/>
    <row r="11780" hidden="1" outlineLevel="1"/>
    <row r="11781" hidden="1" outlineLevel="1"/>
    <row r="11782" hidden="1" outlineLevel="1"/>
    <row r="11783" hidden="1" outlineLevel="1"/>
    <row r="11784" hidden="1" outlineLevel="1"/>
    <row r="11785" hidden="1" outlineLevel="1"/>
    <row r="11786" hidden="1" outlineLevel="1"/>
    <row r="11787" hidden="1" outlineLevel="1"/>
    <row r="11788" hidden="1" outlineLevel="1"/>
    <row r="11789" hidden="1" outlineLevel="1"/>
    <row r="11790" hidden="1" outlineLevel="1"/>
    <row r="11791" hidden="1" outlineLevel="1"/>
    <row r="11792" hidden="1" outlineLevel="1"/>
    <row r="11793" hidden="1" outlineLevel="1"/>
    <row r="11794" hidden="1" outlineLevel="1"/>
    <row r="11795" hidden="1" outlineLevel="1"/>
    <row r="11796" hidden="1" outlineLevel="1"/>
    <row r="11797" hidden="1" outlineLevel="1"/>
    <row r="11798" hidden="1" outlineLevel="1"/>
    <row r="11799" hidden="1" outlineLevel="1"/>
    <row r="11800" hidden="1" outlineLevel="1"/>
    <row r="11801" hidden="1" outlineLevel="1"/>
    <row r="11802" hidden="1" outlineLevel="1"/>
    <row r="11803" hidden="1" outlineLevel="1"/>
    <row r="11804" hidden="1" outlineLevel="1"/>
    <row r="11805" hidden="1" outlineLevel="1"/>
    <row r="11806" hidden="1" outlineLevel="1"/>
    <row r="11807" hidden="1" outlineLevel="1"/>
    <row r="11808" hidden="1" outlineLevel="1"/>
    <row r="11809" hidden="1" outlineLevel="1"/>
    <row r="11810" hidden="1" outlineLevel="1"/>
    <row r="11811" hidden="1" outlineLevel="1"/>
    <row r="11812" hidden="1" outlineLevel="1"/>
    <row r="11813" hidden="1" outlineLevel="1"/>
    <row r="11814" hidden="1" outlineLevel="1"/>
    <row r="11815" hidden="1" outlineLevel="1"/>
    <row r="11816" hidden="1" outlineLevel="1"/>
    <row r="11817" hidden="1" outlineLevel="1"/>
    <row r="11818" hidden="1" outlineLevel="1"/>
    <row r="11819" hidden="1" outlineLevel="1"/>
    <row r="11820" hidden="1" outlineLevel="1"/>
    <row r="11821" hidden="1" outlineLevel="1"/>
    <row r="11822" hidden="1" outlineLevel="1"/>
    <row r="11823" hidden="1" outlineLevel="1"/>
    <row r="11824" hidden="1" outlineLevel="1"/>
    <row r="11825" hidden="1" outlineLevel="1"/>
    <row r="11826" hidden="1" outlineLevel="1"/>
    <row r="11827" hidden="1" outlineLevel="1"/>
    <row r="11828" hidden="1" outlineLevel="1"/>
    <row r="11829" hidden="1" outlineLevel="1"/>
    <row r="11830" hidden="1" outlineLevel="1"/>
    <row r="11831" hidden="1" outlineLevel="1"/>
    <row r="11832" hidden="1" outlineLevel="1"/>
    <row r="11833" hidden="1" outlineLevel="1"/>
    <row r="11834" hidden="1" outlineLevel="1"/>
    <row r="11835" hidden="1" outlineLevel="1"/>
    <row r="11836" hidden="1" outlineLevel="1"/>
    <row r="11837" hidden="1" outlineLevel="1"/>
    <row r="11838" hidden="1" outlineLevel="1"/>
    <row r="11839" hidden="1" outlineLevel="1"/>
    <row r="11840" hidden="1" outlineLevel="1"/>
    <row r="11841" hidden="1" outlineLevel="1"/>
    <row r="11842" hidden="1" outlineLevel="1"/>
    <row r="11843" hidden="1" outlineLevel="1"/>
    <row r="11844" hidden="1" outlineLevel="1"/>
    <row r="11845" hidden="1" outlineLevel="1"/>
    <row r="11846" hidden="1" outlineLevel="1"/>
    <row r="11847" hidden="1" outlineLevel="1"/>
    <row r="11848" hidden="1" outlineLevel="1"/>
    <row r="11849" hidden="1" outlineLevel="1"/>
    <row r="11850" hidden="1" outlineLevel="1"/>
    <row r="11851" hidden="1" outlineLevel="1"/>
    <row r="11852" hidden="1" outlineLevel="1"/>
    <row r="11853" hidden="1" outlineLevel="1"/>
    <row r="11854" hidden="1" outlineLevel="1"/>
    <row r="11855" hidden="1" outlineLevel="1"/>
    <row r="11856" hidden="1" outlineLevel="1"/>
    <row r="11857" hidden="1" outlineLevel="1"/>
    <row r="11858" hidden="1" outlineLevel="1"/>
    <row r="11859" hidden="1" outlineLevel="1"/>
    <row r="11860" hidden="1" outlineLevel="1"/>
    <row r="11861" hidden="1" outlineLevel="1"/>
    <row r="11862" hidden="1" outlineLevel="1"/>
    <row r="11863" hidden="1" outlineLevel="1"/>
    <row r="11864" hidden="1" outlineLevel="1"/>
    <row r="11865" hidden="1" outlineLevel="1"/>
    <row r="11866" hidden="1" outlineLevel="1"/>
    <row r="11867" hidden="1" outlineLevel="1"/>
    <row r="11868" hidden="1" outlineLevel="1"/>
    <row r="11869" hidden="1" outlineLevel="1"/>
    <row r="11870" hidden="1" outlineLevel="1"/>
    <row r="11871" hidden="1" outlineLevel="1"/>
    <row r="11872" hidden="1" outlineLevel="1"/>
    <row r="11873" hidden="1" outlineLevel="1"/>
    <row r="11874" hidden="1" outlineLevel="1"/>
    <row r="11875" hidden="1" outlineLevel="1"/>
    <row r="11876" hidden="1" outlineLevel="1"/>
    <row r="11877" hidden="1" outlineLevel="1"/>
    <row r="11878" hidden="1" outlineLevel="1"/>
    <row r="11879" hidden="1" outlineLevel="1"/>
    <row r="11880" hidden="1" outlineLevel="1"/>
    <row r="11881" hidden="1" outlineLevel="1"/>
    <row r="11882" hidden="1" outlineLevel="1"/>
    <row r="11883" hidden="1" outlineLevel="1"/>
    <row r="11884" hidden="1" outlineLevel="1"/>
    <row r="11885" hidden="1" outlineLevel="1"/>
    <row r="11886" hidden="1" outlineLevel="1"/>
    <row r="11887" hidden="1" outlineLevel="1"/>
    <row r="11888" hidden="1" outlineLevel="1"/>
    <row r="11889" hidden="1" outlineLevel="1"/>
    <row r="11890" hidden="1" outlineLevel="1"/>
    <row r="11891" hidden="1" outlineLevel="1"/>
    <row r="11892" hidden="1" outlineLevel="1"/>
    <row r="11893" hidden="1" outlineLevel="1"/>
    <row r="11894" hidden="1" outlineLevel="1"/>
    <row r="11895" hidden="1" outlineLevel="1"/>
    <row r="11896" hidden="1" outlineLevel="1"/>
    <row r="11897" hidden="1" outlineLevel="1"/>
    <row r="11898" hidden="1" outlineLevel="1"/>
    <row r="11899" hidden="1" outlineLevel="1"/>
    <row r="11900" hidden="1" outlineLevel="1"/>
    <row r="11901" hidden="1" outlineLevel="1"/>
    <row r="11902" hidden="1" outlineLevel="1"/>
    <row r="11903" hidden="1" outlineLevel="1"/>
    <row r="11904" hidden="1" outlineLevel="1"/>
    <row r="11905" hidden="1" outlineLevel="1"/>
    <row r="11906" hidden="1" outlineLevel="1"/>
    <row r="11907" hidden="1" outlineLevel="1"/>
    <row r="11908" hidden="1" outlineLevel="1"/>
    <row r="11909" hidden="1" outlineLevel="1"/>
    <row r="11910" hidden="1" outlineLevel="1"/>
    <row r="11911" hidden="1" outlineLevel="1"/>
    <row r="11912" hidden="1" outlineLevel="1"/>
    <row r="11913" hidden="1" outlineLevel="1"/>
    <row r="11914" hidden="1" outlineLevel="1"/>
    <row r="11915" hidden="1" outlineLevel="1"/>
    <row r="11916" hidden="1" outlineLevel="1"/>
    <row r="11917" hidden="1" outlineLevel="1"/>
    <row r="11918" hidden="1" outlineLevel="1"/>
    <row r="11919" hidden="1" outlineLevel="1"/>
    <row r="11920" hidden="1" outlineLevel="1"/>
    <row r="11921" hidden="1" outlineLevel="1"/>
    <row r="11922" hidden="1" outlineLevel="1"/>
    <row r="11923" hidden="1" outlineLevel="1"/>
    <row r="11924" hidden="1" outlineLevel="1"/>
    <row r="11925" hidden="1" outlineLevel="1"/>
    <row r="11926" hidden="1" outlineLevel="1"/>
    <row r="11927" hidden="1" outlineLevel="1"/>
    <row r="11928" hidden="1" outlineLevel="1"/>
    <row r="11929" hidden="1" outlineLevel="1"/>
    <row r="11930" hidden="1" outlineLevel="1"/>
    <row r="11931" hidden="1" outlineLevel="1"/>
    <row r="11932" hidden="1" outlineLevel="1"/>
    <row r="11933" hidden="1" outlineLevel="1"/>
    <row r="11934" hidden="1" outlineLevel="1"/>
    <row r="11935" hidden="1" outlineLevel="1"/>
    <row r="11936" hidden="1" outlineLevel="1"/>
    <row r="11937" hidden="1" outlineLevel="1"/>
    <row r="11938" hidden="1" outlineLevel="1"/>
    <row r="11939" hidden="1" outlineLevel="1"/>
    <row r="11940" hidden="1" outlineLevel="1"/>
    <row r="11941" hidden="1" outlineLevel="1"/>
    <row r="11942" hidden="1" outlineLevel="1"/>
    <row r="11943" hidden="1" outlineLevel="1"/>
    <row r="11944" hidden="1" outlineLevel="1"/>
    <row r="11945" hidden="1" outlineLevel="1"/>
    <row r="11946" hidden="1" outlineLevel="1"/>
    <row r="11947" hidden="1" outlineLevel="1"/>
    <row r="11948" hidden="1" outlineLevel="1"/>
    <row r="11949" hidden="1" outlineLevel="1"/>
    <row r="11950" hidden="1" outlineLevel="1"/>
    <row r="11951" hidden="1" outlineLevel="1"/>
    <row r="11952" hidden="1" outlineLevel="1"/>
    <row r="11953" hidden="1" outlineLevel="1"/>
    <row r="11954" hidden="1" outlineLevel="1"/>
    <row r="11955" hidden="1" outlineLevel="1"/>
    <row r="11956" hidden="1" outlineLevel="1"/>
    <row r="11957" hidden="1" outlineLevel="1"/>
    <row r="11958" hidden="1" outlineLevel="1"/>
    <row r="11959" hidden="1" outlineLevel="1"/>
    <row r="11960" hidden="1" outlineLevel="1"/>
    <row r="11961" hidden="1" outlineLevel="1"/>
    <row r="11962" hidden="1" outlineLevel="1"/>
    <row r="11963" hidden="1" outlineLevel="1"/>
    <row r="11964" hidden="1" outlineLevel="1"/>
    <row r="11965" hidden="1" outlineLevel="1"/>
    <row r="11966" hidden="1" outlineLevel="1"/>
    <row r="11967" hidden="1" outlineLevel="1"/>
    <row r="11968" hidden="1" outlineLevel="1"/>
    <row r="11969" hidden="1" outlineLevel="1"/>
    <row r="11970" hidden="1" outlineLevel="1"/>
    <row r="11971" hidden="1" outlineLevel="1"/>
    <row r="11972" hidden="1" outlineLevel="1"/>
    <row r="11973" hidden="1" outlineLevel="1"/>
    <row r="11974" hidden="1" outlineLevel="1"/>
    <row r="11975" hidden="1" outlineLevel="1"/>
    <row r="11976" hidden="1" outlineLevel="1"/>
    <row r="11977" hidden="1" outlineLevel="1"/>
    <row r="11978" hidden="1" outlineLevel="1"/>
    <row r="11979" hidden="1" outlineLevel="1"/>
    <row r="11980" hidden="1" outlineLevel="1"/>
    <row r="11981" hidden="1" outlineLevel="1"/>
    <row r="11982" hidden="1" outlineLevel="1"/>
    <row r="11983" hidden="1" outlineLevel="1"/>
    <row r="11984" hidden="1" outlineLevel="1"/>
    <row r="11985" hidden="1" outlineLevel="1"/>
    <row r="11986" hidden="1" outlineLevel="1"/>
    <row r="11987" hidden="1" outlineLevel="1"/>
    <row r="11988" hidden="1" outlineLevel="1"/>
    <row r="11989" hidden="1" outlineLevel="1"/>
    <row r="11990" hidden="1" outlineLevel="1"/>
    <row r="11991" hidden="1" outlineLevel="1"/>
    <row r="11992" hidden="1" outlineLevel="1"/>
    <row r="11993" hidden="1" outlineLevel="1"/>
    <row r="11994" hidden="1" outlineLevel="1"/>
    <row r="11995" hidden="1" outlineLevel="1"/>
    <row r="11996" hidden="1" outlineLevel="1"/>
    <row r="11997" hidden="1" outlineLevel="1"/>
    <row r="11998" hidden="1" outlineLevel="1"/>
    <row r="11999" hidden="1" outlineLevel="1"/>
    <row r="12000" hidden="1" outlineLevel="1"/>
    <row r="12001" hidden="1" outlineLevel="1"/>
    <row r="12002" hidden="1" outlineLevel="1"/>
    <row r="12003" hidden="1" outlineLevel="1"/>
    <row r="12004" hidden="1" outlineLevel="1"/>
    <row r="12005" hidden="1" outlineLevel="1"/>
    <row r="12006" hidden="1" outlineLevel="1"/>
    <row r="12007" hidden="1" outlineLevel="1"/>
    <row r="12008" hidden="1" outlineLevel="1"/>
    <row r="12009" hidden="1" outlineLevel="1"/>
    <row r="12010" hidden="1" outlineLevel="1"/>
    <row r="12011" hidden="1" outlineLevel="1"/>
    <row r="12012" hidden="1" outlineLevel="1"/>
    <row r="12013" hidden="1" outlineLevel="1"/>
    <row r="12014" hidden="1" outlineLevel="1"/>
    <row r="12015" hidden="1" outlineLevel="1"/>
    <row r="12016" hidden="1" outlineLevel="1"/>
    <row r="12017" hidden="1" outlineLevel="1"/>
    <row r="12018" hidden="1" outlineLevel="1"/>
    <row r="12019" hidden="1" outlineLevel="1"/>
    <row r="12020" hidden="1" outlineLevel="1"/>
    <row r="12021" hidden="1" outlineLevel="1"/>
    <row r="12022" hidden="1" outlineLevel="1"/>
    <row r="12023" hidden="1" outlineLevel="1"/>
    <row r="12024" hidden="1" outlineLevel="1"/>
    <row r="12025" hidden="1" outlineLevel="1"/>
    <row r="12026" hidden="1" outlineLevel="1"/>
    <row r="12027" hidden="1" outlineLevel="1"/>
    <row r="12028" hidden="1" outlineLevel="1"/>
    <row r="12029" hidden="1" outlineLevel="1"/>
    <row r="12030" hidden="1" outlineLevel="1"/>
    <row r="12031" hidden="1" outlineLevel="1"/>
    <row r="12032" hidden="1" outlineLevel="1"/>
    <row r="12033" hidden="1" outlineLevel="1"/>
    <row r="12034" hidden="1" outlineLevel="1"/>
    <row r="12035" hidden="1" outlineLevel="1"/>
    <row r="12036" hidden="1" outlineLevel="1"/>
    <row r="12037" hidden="1" outlineLevel="1"/>
    <row r="12038" hidden="1" outlineLevel="1"/>
    <row r="12039" hidden="1" outlineLevel="1"/>
    <row r="12040" hidden="1" outlineLevel="1"/>
    <row r="12041" hidden="1" outlineLevel="1"/>
    <row r="12042" hidden="1" outlineLevel="1"/>
    <row r="12043" hidden="1" outlineLevel="1"/>
    <row r="12044" hidden="1" outlineLevel="1"/>
    <row r="12045" hidden="1" outlineLevel="1"/>
    <row r="12046" hidden="1" outlineLevel="1"/>
    <row r="12047" hidden="1" outlineLevel="1"/>
    <row r="12048" hidden="1" outlineLevel="1"/>
    <row r="12049" hidden="1" outlineLevel="1"/>
    <row r="12050" hidden="1" outlineLevel="1"/>
    <row r="12051" hidden="1" outlineLevel="1"/>
    <row r="12052" hidden="1" outlineLevel="1"/>
    <row r="12053" hidden="1" outlineLevel="1"/>
    <row r="12054" hidden="1" outlineLevel="1"/>
    <row r="12055" hidden="1" outlineLevel="1"/>
    <row r="12056" hidden="1" outlineLevel="1"/>
    <row r="12057" hidden="1" outlineLevel="1"/>
    <row r="12058" hidden="1" outlineLevel="1"/>
    <row r="12059" hidden="1" outlineLevel="1"/>
    <row r="12060" hidden="1" outlineLevel="1"/>
    <row r="12061" hidden="1" outlineLevel="1"/>
    <row r="12062" hidden="1" outlineLevel="1"/>
    <row r="12063" hidden="1" outlineLevel="1"/>
    <row r="12064" hidden="1" outlineLevel="1"/>
    <row r="12065" hidden="1" outlineLevel="1"/>
    <row r="12066" hidden="1" outlineLevel="1"/>
    <row r="12067" hidden="1" outlineLevel="1"/>
    <row r="12068" hidden="1" outlineLevel="1"/>
    <row r="12069" hidden="1" outlineLevel="1"/>
    <row r="12070" hidden="1" outlineLevel="1"/>
    <row r="12071" hidden="1" outlineLevel="1"/>
    <row r="12072" hidden="1" outlineLevel="1"/>
    <row r="12073" hidden="1" outlineLevel="1"/>
    <row r="12074" hidden="1" outlineLevel="1"/>
    <row r="12075" hidden="1" outlineLevel="1"/>
    <row r="12076" hidden="1" outlineLevel="1"/>
    <row r="12077" hidden="1" outlineLevel="1"/>
    <row r="12078" hidden="1" outlineLevel="1"/>
    <row r="12079" hidden="1" outlineLevel="1"/>
    <row r="12080" hidden="1" outlineLevel="1"/>
    <row r="12081" hidden="1" outlineLevel="1"/>
    <row r="12082" hidden="1" outlineLevel="1"/>
    <row r="12083" hidden="1" outlineLevel="1"/>
    <row r="12084" hidden="1" outlineLevel="1"/>
    <row r="12085" hidden="1" outlineLevel="1"/>
    <row r="12086" hidden="1" outlineLevel="1"/>
    <row r="12087" hidden="1" outlineLevel="1"/>
    <row r="12088" hidden="1" outlineLevel="1"/>
    <row r="12089" hidden="1" outlineLevel="1"/>
    <row r="12090" hidden="1" outlineLevel="1"/>
    <row r="12091" hidden="1" outlineLevel="1"/>
    <row r="12092" hidden="1" outlineLevel="1"/>
    <row r="12093" hidden="1" outlineLevel="1"/>
    <row r="12094" hidden="1" outlineLevel="1"/>
    <row r="12095" hidden="1" outlineLevel="1"/>
    <row r="12096" hidden="1" outlineLevel="1"/>
    <row r="12097" hidden="1" outlineLevel="1"/>
    <row r="12098" hidden="1" outlineLevel="1"/>
    <row r="12099" hidden="1" outlineLevel="1"/>
    <row r="12100" hidden="1" outlineLevel="1"/>
    <row r="12101" hidden="1" outlineLevel="1"/>
    <row r="12102" hidden="1" outlineLevel="1"/>
    <row r="12103" hidden="1" outlineLevel="1"/>
    <row r="12104" hidden="1" outlineLevel="1"/>
    <row r="12105" hidden="1" outlineLevel="1"/>
    <row r="12106" hidden="1" outlineLevel="1"/>
    <row r="12107" hidden="1" outlineLevel="1"/>
    <row r="12108" hidden="1" outlineLevel="1"/>
    <row r="12109" hidden="1" outlineLevel="1"/>
    <row r="12110" hidden="1" outlineLevel="1"/>
    <row r="12111" hidden="1" outlineLevel="1"/>
    <row r="12112" hidden="1" outlineLevel="1"/>
    <row r="12113" hidden="1" outlineLevel="1"/>
    <row r="12114" hidden="1" outlineLevel="1"/>
    <row r="12115" hidden="1" outlineLevel="1"/>
    <row r="12116" hidden="1" outlineLevel="1"/>
    <row r="12117" hidden="1" outlineLevel="1"/>
    <row r="12118" hidden="1" outlineLevel="1"/>
    <row r="12119" hidden="1" outlineLevel="1"/>
    <row r="12120" hidden="1" outlineLevel="1"/>
    <row r="12121" hidden="1" outlineLevel="1"/>
    <row r="12122" hidden="1" outlineLevel="1"/>
    <row r="12123" hidden="1" outlineLevel="1"/>
    <row r="12124" hidden="1" outlineLevel="1"/>
    <row r="12125" hidden="1" outlineLevel="1"/>
    <row r="12126" hidden="1" outlineLevel="1"/>
    <row r="12127" hidden="1" outlineLevel="1"/>
    <row r="12128" hidden="1" outlineLevel="1"/>
    <row r="12129" hidden="1" outlineLevel="1"/>
    <row r="12130" hidden="1" outlineLevel="1"/>
    <row r="12131" hidden="1" outlineLevel="1"/>
    <row r="12132" hidden="1" outlineLevel="1"/>
    <row r="12133" hidden="1" outlineLevel="1"/>
    <row r="12134" hidden="1" outlineLevel="1"/>
    <row r="12135" hidden="1" outlineLevel="1"/>
    <row r="12136" hidden="1" outlineLevel="1"/>
    <row r="12137" hidden="1" outlineLevel="1"/>
    <row r="12138" hidden="1" outlineLevel="1"/>
    <row r="12139" hidden="1" outlineLevel="1"/>
    <row r="12140" hidden="1" outlineLevel="1"/>
    <row r="12141" hidden="1" outlineLevel="1"/>
    <row r="12142" hidden="1" outlineLevel="1"/>
    <row r="12143" hidden="1" outlineLevel="1"/>
    <row r="12144" hidden="1" outlineLevel="1"/>
    <row r="12145" hidden="1" outlineLevel="1"/>
    <row r="12146" hidden="1" outlineLevel="1"/>
    <row r="12147" hidden="1" outlineLevel="1"/>
    <row r="12148" hidden="1" outlineLevel="1"/>
    <row r="12149" hidden="1" outlineLevel="1"/>
    <row r="12150" hidden="1" outlineLevel="1"/>
    <row r="12151" hidden="1" outlineLevel="1"/>
    <row r="12152" hidden="1" outlineLevel="1"/>
    <row r="12153" hidden="1" outlineLevel="1"/>
    <row r="12154" hidden="1" outlineLevel="1"/>
    <row r="12155" hidden="1" outlineLevel="1"/>
    <row r="12156" hidden="1" outlineLevel="1"/>
    <row r="12157" hidden="1" outlineLevel="1"/>
    <row r="12158" hidden="1" outlineLevel="1"/>
    <row r="12159" hidden="1" outlineLevel="1"/>
    <row r="12160" hidden="1" outlineLevel="1"/>
    <row r="12161" hidden="1" outlineLevel="1"/>
    <row r="12162" hidden="1" outlineLevel="1"/>
    <row r="12163" hidden="1" outlineLevel="1"/>
    <row r="12164" hidden="1" outlineLevel="1"/>
    <row r="12165" hidden="1" outlineLevel="1"/>
    <row r="12166" hidden="1" outlineLevel="1"/>
    <row r="12167" hidden="1" outlineLevel="1"/>
    <row r="12168" hidden="1" outlineLevel="1"/>
    <row r="12169" hidden="1" outlineLevel="1"/>
    <row r="12170" hidden="1" outlineLevel="1"/>
    <row r="12171" hidden="1" outlineLevel="1"/>
    <row r="12172" hidden="1" outlineLevel="1"/>
    <row r="12173" hidden="1" outlineLevel="1"/>
    <row r="12174" hidden="1" outlineLevel="1"/>
    <row r="12175" hidden="1" outlineLevel="1"/>
    <row r="12176" hidden="1" outlineLevel="1"/>
    <row r="12177" hidden="1" outlineLevel="1"/>
    <row r="12178" hidden="1" outlineLevel="1"/>
    <row r="12179" hidden="1" outlineLevel="1"/>
    <row r="12180" hidden="1" outlineLevel="1"/>
    <row r="12181" hidden="1" outlineLevel="1"/>
    <row r="12182" hidden="1" outlineLevel="1"/>
    <row r="12183" hidden="1" outlineLevel="1"/>
    <row r="12184" hidden="1" outlineLevel="1"/>
    <row r="12185" hidden="1" outlineLevel="1"/>
    <row r="12186" hidden="1" outlineLevel="1"/>
    <row r="12187" hidden="1" outlineLevel="1"/>
    <row r="12188" hidden="1" outlineLevel="1"/>
    <row r="12189" hidden="1" outlineLevel="1"/>
    <row r="12190" hidden="1" outlineLevel="1"/>
    <row r="12191" hidden="1" outlineLevel="1"/>
    <row r="12192" hidden="1" outlineLevel="1"/>
    <row r="12193" hidden="1" outlineLevel="1"/>
    <row r="12194" hidden="1" outlineLevel="1"/>
    <row r="12195" hidden="1" outlineLevel="1"/>
    <row r="12196" hidden="1" outlineLevel="1"/>
    <row r="12197" hidden="1" outlineLevel="1"/>
    <row r="12198" hidden="1" outlineLevel="1"/>
    <row r="12199" hidden="1" outlineLevel="1"/>
    <row r="12200" hidden="1" outlineLevel="1"/>
    <row r="12201" hidden="1" outlineLevel="1"/>
    <row r="12202" hidden="1" outlineLevel="1"/>
    <row r="12203" hidden="1" outlineLevel="1"/>
    <row r="12204" hidden="1" outlineLevel="1"/>
    <row r="12205" hidden="1" outlineLevel="1"/>
    <row r="12206" hidden="1" outlineLevel="1"/>
    <row r="12207" hidden="1" outlineLevel="1"/>
    <row r="12208" hidden="1" outlineLevel="1"/>
    <row r="12209" hidden="1" outlineLevel="1"/>
    <row r="12210" hidden="1" outlineLevel="1"/>
    <row r="12211" hidden="1" outlineLevel="1"/>
    <row r="12212" hidden="1" outlineLevel="1"/>
    <row r="12213" hidden="1" outlineLevel="1"/>
    <row r="12214" hidden="1" outlineLevel="1"/>
    <row r="12215" hidden="1" outlineLevel="1"/>
    <row r="12216" hidden="1" outlineLevel="1"/>
    <row r="12217" hidden="1" outlineLevel="1"/>
    <row r="12218" hidden="1" outlineLevel="1"/>
    <row r="12219" hidden="1" outlineLevel="1"/>
    <row r="12220" hidden="1" outlineLevel="1"/>
    <row r="12221" hidden="1" outlineLevel="1"/>
    <row r="12222" hidden="1" outlineLevel="1"/>
    <row r="12223" hidden="1" outlineLevel="1"/>
    <row r="12224" hidden="1" outlineLevel="1"/>
    <row r="12225" hidden="1" outlineLevel="1"/>
    <row r="12226" hidden="1" outlineLevel="1"/>
    <row r="12227" hidden="1" outlineLevel="1"/>
    <row r="12228" hidden="1" outlineLevel="1"/>
    <row r="12229" hidden="1" outlineLevel="1"/>
    <row r="12230" hidden="1" outlineLevel="1"/>
    <row r="12231" hidden="1" outlineLevel="1"/>
    <row r="12232" hidden="1" outlineLevel="1"/>
    <row r="12233" hidden="1" outlineLevel="1"/>
    <row r="12234" hidden="1" outlineLevel="1"/>
    <row r="12235" hidden="1" outlineLevel="1"/>
    <row r="12236" hidden="1" outlineLevel="1"/>
    <row r="12237" hidden="1" outlineLevel="1"/>
    <row r="12238" hidden="1" outlineLevel="1"/>
    <row r="12239" hidden="1" outlineLevel="1"/>
    <row r="12240" hidden="1" outlineLevel="1"/>
    <row r="12241" hidden="1" outlineLevel="1"/>
    <row r="12242" hidden="1" outlineLevel="1"/>
    <row r="12243" hidden="1" outlineLevel="1"/>
    <row r="12244" hidden="1" outlineLevel="1"/>
    <row r="12245" hidden="1" outlineLevel="1"/>
    <row r="12246" hidden="1" outlineLevel="1"/>
    <row r="12247" hidden="1" outlineLevel="1"/>
    <row r="12248" hidden="1" outlineLevel="1"/>
    <row r="12249" hidden="1" outlineLevel="1"/>
    <row r="12250" hidden="1" outlineLevel="1"/>
    <row r="12251" hidden="1" outlineLevel="1"/>
    <row r="12252" hidden="1" outlineLevel="1"/>
    <row r="12253" hidden="1" outlineLevel="1"/>
    <row r="12254" hidden="1" outlineLevel="1"/>
    <row r="12255" hidden="1" outlineLevel="1"/>
    <row r="12256" hidden="1" outlineLevel="1"/>
    <row r="12257" hidden="1" outlineLevel="1"/>
    <row r="12258" hidden="1" outlineLevel="1"/>
    <row r="12259" hidden="1" outlineLevel="1"/>
    <row r="12260" hidden="1" outlineLevel="1"/>
    <row r="12261" hidden="1" outlineLevel="1"/>
    <row r="12262" hidden="1" outlineLevel="1"/>
    <row r="12263" hidden="1" outlineLevel="1"/>
    <row r="12264" hidden="1" outlineLevel="1"/>
    <row r="12265" hidden="1" outlineLevel="1"/>
    <row r="12266" hidden="1" outlineLevel="1"/>
    <row r="12267" hidden="1" outlineLevel="1"/>
    <row r="12268" hidden="1" outlineLevel="1"/>
    <row r="12269" hidden="1" outlineLevel="1"/>
    <row r="12270" hidden="1" outlineLevel="1"/>
    <row r="12271" hidden="1" outlineLevel="1"/>
    <row r="12272" hidden="1" outlineLevel="1"/>
    <row r="12273" hidden="1" outlineLevel="1"/>
    <row r="12274" hidden="1" outlineLevel="1"/>
    <row r="12275" hidden="1" outlineLevel="1"/>
    <row r="12276" hidden="1" outlineLevel="1"/>
    <row r="12277" hidden="1" outlineLevel="1"/>
    <row r="12278" hidden="1" outlineLevel="1"/>
    <row r="12279" hidden="1" outlineLevel="1"/>
    <row r="12280" hidden="1" outlineLevel="1"/>
    <row r="12281" hidden="1" outlineLevel="1"/>
    <row r="12282" hidden="1" outlineLevel="1"/>
    <row r="12283" hidden="1" outlineLevel="1"/>
    <row r="12284" hidden="1" outlineLevel="1"/>
    <row r="12285" hidden="1" outlineLevel="1"/>
    <row r="12286" hidden="1" outlineLevel="1"/>
    <row r="12287" hidden="1" outlineLevel="1"/>
    <row r="12288" hidden="1" outlineLevel="1"/>
    <row r="12289" hidden="1" outlineLevel="1"/>
    <row r="12290" hidden="1" outlineLevel="1"/>
    <row r="12291" hidden="1" outlineLevel="1"/>
    <row r="12292" hidden="1" outlineLevel="1"/>
    <row r="12293" hidden="1" outlineLevel="1"/>
    <row r="12294" hidden="1" outlineLevel="1"/>
    <row r="12295" hidden="1" outlineLevel="1"/>
    <row r="12296" hidden="1" outlineLevel="1"/>
    <row r="12297" hidden="1" outlineLevel="1"/>
    <row r="12298" hidden="1" outlineLevel="1"/>
    <row r="12299" hidden="1" outlineLevel="1"/>
    <row r="12300" hidden="1" outlineLevel="1"/>
    <row r="12301" hidden="1" outlineLevel="1"/>
    <row r="12302" hidden="1" outlineLevel="1"/>
    <row r="12303" hidden="1" outlineLevel="1"/>
    <row r="12304" hidden="1" outlineLevel="1"/>
    <row r="12305" hidden="1" outlineLevel="1"/>
    <row r="12306" hidden="1" outlineLevel="1"/>
    <row r="12307" hidden="1" outlineLevel="1"/>
    <row r="12308" hidden="1" outlineLevel="1"/>
    <row r="12309" hidden="1" outlineLevel="1"/>
    <row r="12310" hidden="1" outlineLevel="1"/>
    <row r="12311" hidden="1" outlineLevel="1"/>
    <row r="12312" hidden="1" outlineLevel="1"/>
    <row r="12313" hidden="1" outlineLevel="1"/>
    <row r="12314" hidden="1" outlineLevel="1"/>
    <row r="12315" hidden="1" outlineLevel="1"/>
    <row r="12316" hidden="1" outlineLevel="1"/>
    <row r="12317" hidden="1" outlineLevel="1"/>
    <row r="12318" hidden="1" outlineLevel="1"/>
    <row r="12319" hidden="1" outlineLevel="1"/>
    <row r="12320" hidden="1" outlineLevel="1"/>
    <row r="12321" hidden="1" outlineLevel="1"/>
    <row r="12322" hidden="1" outlineLevel="1"/>
    <row r="12323" hidden="1" outlineLevel="1"/>
    <row r="12324" hidden="1" outlineLevel="1"/>
    <row r="12325" hidden="1" outlineLevel="1"/>
    <row r="12326" hidden="1" outlineLevel="1"/>
    <row r="12327" hidden="1" outlineLevel="1"/>
    <row r="12328" hidden="1" outlineLevel="1"/>
    <row r="12329" hidden="1" outlineLevel="1"/>
    <row r="12330" hidden="1" outlineLevel="1"/>
    <row r="12331" hidden="1" outlineLevel="1"/>
    <row r="12332" hidden="1" outlineLevel="1"/>
    <row r="12333" hidden="1" outlineLevel="1"/>
    <row r="12334" hidden="1" outlineLevel="1"/>
    <row r="12335" hidden="1" outlineLevel="1"/>
    <row r="12336" hidden="1" outlineLevel="1"/>
    <row r="12337" hidden="1" outlineLevel="1"/>
    <row r="12338" hidden="1" outlineLevel="1"/>
    <row r="12339" hidden="1" outlineLevel="1"/>
    <row r="12340" hidden="1" outlineLevel="1"/>
    <row r="12341" hidden="1" outlineLevel="1"/>
    <row r="12342" hidden="1" outlineLevel="1"/>
    <row r="12343" hidden="1" outlineLevel="1"/>
    <row r="12344" hidden="1" outlineLevel="1"/>
    <row r="12345" hidden="1" outlineLevel="1"/>
    <row r="12346" hidden="1" outlineLevel="1"/>
    <row r="12347" hidden="1" outlineLevel="1"/>
    <row r="12348" hidden="1" outlineLevel="1"/>
    <row r="12349" hidden="1" outlineLevel="1"/>
    <row r="12350" hidden="1" outlineLevel="1"/>
    <row r="12351" hidden="1" outlineLevel="1"/>
    <row r="12352" hidden="1" outlineLevel="1"/>
    <row r="12353" hidden="1" outlineLevel="1"/>
    <row r="12354" hidden="1" outlineLevel="1"/>
    <row r="12355" hidden="1" outlineLevel="1"/>
    <row r="12356" hidden="1" outlineLevel="1"/>
    <row r="12357" hidden="1" outlineLevel="1"/>
    <row r="12358" hidden="1" outlineLevel="1"/>
    <row r="12359" hidden="1" outlineLevel="1"/>
    <row r="12360" hidden="1" outlineLevel="1"/>
    <row r="12361" hidden="1" outlineLevel="1"/>
    <row r="12362" hidden="1" outlineLevel="1"/>
    <row r="12363" hidden="1" outlineLevel="1"/>
    <row r="12364" hidden="1" outlineLevel="1"/>
    <row r="12365" hidden="1" outlineLevel="1"/>
    <row r="12366" hidden="1" outlineLevel="1"/>
    <row r="12367" hidden="1" outlineLevel="1"/>
    <row r="12368" hidden="1" outlineLevel="1"/>
    <row r="12369" hidden="1" outlineLevel="1"/>
    <row r="12370" hidden="1" outlineLevel="1"/>
    <row r="12371" hidden="1" outlineLevel="1"/>
    <row r="12372" hidden="1" outlineLevel="1"/>
    <row r="12373" hidden="1" outlineLevel="1"/>
    <row r="12374" hidden="1" outlineLevel="1"/>
    <row r="12375" hidden="1" outlineLevel="1"/>
    <row r="12376" hidden="1" outlineLevel="1"/>
    <row r="12377" hidden="1" outlineLevel="1"/>
    <row r="12378" hidden="1" outlineLevel="1"/>
    <row r="12379" hidden="1" outlineLevel="1"/>
    <row r="12380" hidden="1" outlineLevel="1"/>
    <row r="12381" hidden="1" outlineLevel="1"/>
    <row r="12382" hidden="1" outlineLevel="1"/>
    <row r="12383" hidden="1" outlineLevel="1"/>
    <row r="12384" hidden="1" outlineLevel="1"/>
    <row r="12385" hidden="1" outlineLevel="1"/>
    <row r="12386" hidden="1" outlineLevel="1"/>
    <row r="12387" hidden="1" outlineLevel="1"/>
    <row r="12388" hidden="1" outlineLevel="1"/>
    <row r="12389" hidden="1" outlineLevel="1"/>
    <row r="12390" hidden="1" outlineLevel="1"/>
    <row r="12391" hidden="1" outlineLevel="1"/>
    <row r="12392" hidden="1" outlineLevel="1"/>
    <row r="12393" hidden="1" outlineLevel="1"/>
    <row r="12394" hidden="1" outlineLevel="1"/>
    <row r="12395" hidden="1" outlineLevel="1"/>
    <row r="12396" hidden="1" outlineLevel="1"/>
    <row r="12397" hidden="1" outlineLevel="1"/>
    <row r="12398" hidden="1" outlineLevel="1"/>
    <row r="12399" hidden="1" outlineLevel="1"/>
    <row r="12400" hidden="1" outlineLevel="1"/>
    <row r="12401" hidden="1" outlineLevel="1"/>
    <row r="12402" hidden="1" outlineLevel="1"/>
    <row r="12403" hidden="1" outlineLevel="1"/>
    <row r="12404" hidden="1" outlineLevel="1"/>
    <row r="12405" hidden="1" outlineLevel="1"/>
    <row r="12406" hidden="1" outlineLevel="1"/>
    <row r="12407" hidden="1" outlineLevel="1"/>
    <row r="12408" hidden="1" outlineLevel="1"/>
    <row r="12409" hidden="1" outlineLevel="1"/>
    <row r="12410" hidden="1" outlineLevel="1"/>
    <row r="12411" hidden="1" outlineLevel="1"/>
    <row r="12412" hidden="1" outlineLevel="1"/>
    <row r="12413" hidden="1" outlineLevel="1"/>
    <row r="12414" hidden="1" outlineLevel="1"/>
    <row r="12415" hidden="1" outlineLevel="1"/>
    <row r="12416" hidden="1" outlineLevel="1"/>
    <row r="12417" hidden="1" outlineLevel="1"/>
    <row r="12418" hidden="1" outlineLevel="1"/>
    <row r="12419" hidden="1" outlineLevel="1"/>
    <row r="12420" hidden="1" outlineLevel="1"/>
    <row r="12421" hidden="1" outlineLevel="1"/>
    <row r="12422" hidden="1" outlineLevel="1"/>
    <row r="12423" hidden="1" outlineLevel="1"/>
    <row r="12424" hidden="1" outlineLevel="1"/>
    <row r="12425" hidden="1" outlineLevel="1"/>
    <row r="12426" hidden="1" outlineLevel="1"/>
    <row r="12427" hidden="1" outlineLevel="1"/>
    <row r="12428" hidden="1" outlineLevel="1"/>
    <row r="12429" hidden="1" outlineLevel="1"/>
    <row r="12430" hidden="1" outlineLevel="1"/>
    <row r="12431" hidden="1" outlineLevel="1"/>
    <row r="12432" hidden="1" outlineLevel="1"/>
    <row r="12433" hidden="1" outlineLevel="1"/>
    <row r="12434" hidden="1" outlineLevel="1"/>
    <row r="12435" hidden="1" outlineLevel="1"/>
    <row r="12436" hidden="1" outlineLevel="1"/>
    <row r="12437" hidden="1" outlineLevel="1"/>
    <row r="12438" hidden="1" outlineLevel="1"/>
    <row r="12439" hidden="1" outlineLevel="1"/>
    <row r="12440" hidden="1" outlineLevel="1"/>
    <row r="12441" hidden="1" outlineLevel="1"/>
    <row r="12442" hidden="1" outlineLevel="1"/>
    <row r="12443" hidden="1" outlineLevel="1"/>
    <row r="12444" hidden="1" outlineLevel="1"/>
    <row r="12445" hidden="1" outlineLevel="1"/>
    <row r="12446" hidden="1" outlineLevel="1"/>
    <row r="12447" hidden="1" outlineLevel="1"/>
    <row r="12448" hidden="1" outlineLevel="1"/>
    <row r="12449" hidden="1" outlineLevel="1"/>
    <row r="12450" hidden="1" outlineLevel="1"/>
    <row r="12451" hidden="1" outlineLevel="1"/>
    <row r="12452" hidden="1" outlineLevel="1"/>
    <row r="12453" hidden="1" outlineLevel="1"/>
    <row r="12454" hidden="1" outlineLevel="1"/>
    <row r="12455" hidden="1" outlineLevel="1"/>
    <row r="12456" hidden="1" outlineLevel="1"/>
    <row r="12457" hidden="1" outlineLevel="1"/>
    <row r="12458" hidden="1" outlineLevel="1"/>
    <row r="12459" hidden="1" outlineLevel="1"/>
    <row r="12460" hidden="1" outlineLevel="1"/>
    <row r="12461" hidden="1" outlineLevel="1"/>
    <row r="12462" hidden="1" outlineLevel="1"/>
    <row r="12463" hidden="1" outlineLevel="1"/>
    <row r="12464" hidden="1" outlineLevel="1"/>
    <row r="12465" hidden="1" outlineLevel="1"/>
    <row r="12466" hidden="1" outlineLevel="1"/>
    <row r="12467" hidden="1" outlineLevel="1"/>
    <row r="12468" hidden="1" outlineLevel="1"/>
    <row r="12469" hidden="1" outlineLevel="1"/>
    <row r="12470" hidden="1" outlineLevel="1"/>
    <row r="12471" hidden="1" outlineLevel="1"/>
    <row r="12472" hidden="1" outlineLevel="1"/>
    <row r="12473" hidden="1" outlineLevel="1"/>
    <row r="12474" hidden="1" outlineLevel="1"/>
    <row r="12475" hidden="1" outlineLevel="1"/>
    <row r="12476" hidden="1" outlineLevel="1"/>
    <row r="12477" hidden="1" outlineLevel="1"/>
    <row r="12478" hidden="1" outlineLevel="1"/>
    <row r="12479" hidden="1" outlineLevel="1"/>
    <row r="12480" hidden="1" outlineLevel="1"/>
    <row r="12481" hidden="1" outlineLevel="1"/>
    <row r="12482" hidden="1" outlineLevel="1"/>
    <row r="12483" hidden="1" outlineLevel="1"/>
    <row r="12484" hidden="1" outlineLevel="1"/>
    <row r="12485" hidden="1" outlineLevel="1"/>
    <row r="12486" hidden="1" outlineLevel="1"/>
    <row r="12487" hidden="1" outlineLevel="1"/>
    <row r="12488" hidden="1" outlineLevel="1"/>
    <row r="12489" hidden="1" outlineLevel="1"/>
    <row r="12490" hidden="1" outlineLevel="1"/>
    <row r="12491" hidden="1" outlineLevel="1"/>
    <row r="12492" hidden="1" outlineLevel="1"/>
    <row r="12493" hidden="1" outlineLevel="1"/>
    <row r="12494" hidden="1" outlineLevel="1"/>
    <row r="12495" hidden="1" outlineLevel="1"/>
    <row r="12496" hidden="1" outlineLevel="1"/>
    <row r="12497" hidden="1" outlineLevel="1"/>
    <row r="12498" hidden="1" outlineLevel="1"/>
    <row r="12499" hidden="1" outlineLevel="1"/>
    <row r="12500" hidden="1" outlineLevel="1"/>
    <row r="12501" hidden="1" outlineLevel="1"/>
    <row r="12502" hidden="1" outlineLevel="1"/>
    <row r="12503" hidden="1" outlineLevel="1"/>
    <row r="12504" hidden="1" outlineLevel="1"/>
    <row r="12505" hidden="1" outlineLevel="1"/>
    <row r="12506" hidden="1" outlineLevel="1"/>
    <row r="12507" hidden="1" outlineLevel="1"/>
    <row r="12508" hidden="1" outlineLevel="1"/>
    <row r="12509" hidden="1" outlineLevel="1"/>
    <row r="12510" hidden="1" outlineLevel="1"/>
    <row r="12511" hidden="1" outlineLevel="1"/>
    <row r="12512" hidden="1" outlineLevel="1"/>
    <row r="12513" hidden="1" outlineLevel="1"/>
    <row r="12514" hidden="1" outlineLevel="1"/>
    <row r="12515" hidden="1" outlineLevel="1"/>
    <row r="12516" hidden="1" outlineLevel="1"/>
    <row r="12517" hidden="1" outlineLevel="1"/>
    <row r="12518" hidden="1" outlineLevel="1"/>
    <row r="12519" hidden="1" outlineLevel="1"/>
    <row r="12520" hidden="1" outlineLevel="1"/>
    <row r="12521" hidden="1" outlineLevel="1"/>
    <row r="12522" hidden="1" outlineLevel="1"/>
    <row r="12523" hidden="1" outlineLevel="1"/>
    <row r="12524" hidden="1" outlineLevel="1"/>
    <row r="12525" hidden="1" outlineLevel="1"/>
    <row r="12526" hidden="1" outlineLevel="1"/>
    <row r="12527" hidden="1" outlineLevel="1"/>
    <row r="12528" hidden="1" outlineLevel="1"/>
    <row r="12529" hidden="1" outlineLevel="1"/>
    <row r="12530" hidden="1" outlineLevel="1"/>
    <row r="12531" hidden="1" outlineLevel="1"/>
    <row r="12532" hidden="1" outlineLevel="1"/>
    <row r="12533" hidden="1" outlineLevel="1"/>
    <row r="12534" hidden="1" outlineLevel="1"/>
    <row r="12535" hidden="1" outlineLevel="1"/>
    <row r="12536" hidden="1" outlineLevel="1"/>
    <row r="12537" hidden="1" outlineLevel="1"/>
    <row r="12538" hidden="1" outlineLevel="1"/>
    <row r="12539" hidden="1" outlineLevel="1"/>
    <row r="12540" hidden="1" outlineLevel="1"/>
    <row r="12541" hidden="1" outlineLevel="1"/>
    <row r="12542" hidden="1" outlineLevel="1"/>
    <row r="12543" hidden="1" outlineLevel="1"/>
    <row r="12544" hidden="1" outlineLevel="1"/>
    <row r="12545" hidden="1" outlineLevel="1"/>
    <row r="12546" hidden="1" outlineLevel="1"/>
    <row r="12547" hidden="1" outlineLevel="1"/>
    <row r="12548" hidden="1" outlineLevel="1"/>
    <row r="12549" hidden="1" outlineLevel="1"/>
    <row r="12550" hidden="1" outlineLevel="1"/>
    <row r="12551" hidden="1" outlineLevel="1"/>
    <row r="12552" hidden="1" outlineLevel="1"/>
    <row r="12553" hidden="1" outlineLevel="1"/>
    <row r="12554" hidden="1" outlineLevel="1"/>
    <row r="12555" hidden="1" outlineLevel="1"/>
    <row r="12556" hidden="1" outlineLevel="1"/>
    <row r="12557" hidden="1" outlineLevel="1"/>
    <row r="12558" hidden="1" outlineLevel="1"/>
    <row r="12559" hidden="1" outlineLevel="1"/>
    <row r="12560" hidden="1" outlineLevel="1"/>
    <row r="12561" hidden="1" outlineLevel="1"/>
    <row r="12562" hidden="1" outlineLevel="1"/>
    <row r="12563" hidden="1" outlineLevel="1"/>
    <row r="12564" hidden="1" outlineLevel="1"/>
    <row r="12565" hidden="1" outlineLevel="1"/>
    <row r="12566" hidden="1" outlineLevel="1"/>
    <row r="12567" hidden="1" outlineLevel="1"/>
    <row r="12568" hidden="1" outlineLevel="1"/>
    <row r="12569" hidden="1" outlineLevel="1"/>
    <row r="12570" hidden="1" outlineLevel="1"/>
    <row r="12571" hidden="1" outlineLevel="1"/>
    <row r="12572" hidden="1" outlineLevel="1"/>
    <row r="12573" hidden="1" outlineLevel="1"/>
    <row r="12574" hidden="1" outlineLevel="1"/>
    <row r="12575" hidden="1" outlineLevel="1"/>
    <row r="12576" hidden="1" outlineLevel="1"/>
    <row r="12577" hidden="1" outlineLevel="1"/>
    <row r="12578" hidden="1" outlineLevel="1"/>
    <row r="12579" hidden="1" outlineLevel="1"/>
    <row r="12580" hidden="1" outlineLevel="1"/>
    <row r="12581" hidden="1" outlineLevel="1"/>
    <row r="12582" hidden="1" outlineLevel="1"/>
    <row r="12583" hidden="1" outlineLevel="1"/>
    <row r="12584" hidden="1" outlineLevel="1"/>
    <row r="12585" hidden="1" outlineLevel="1"/>
    <row r="12586" hidden="1" outlineLevel="1"/>
    <row r="12587" hidden="1" outlineLevel="1"/>
    <row r="12588" hidden="1" outlineLevel="1"/>
    <row r="12589" hidden="1" outlineLevel="1"/>
    <row r="12590" hidden="1" outlineLevel="1"/>
    <row r="12591" hidden="1" outlineLevel="1"/>
    <row r="12592" hidden="1" outlineLevel="1"/>
    <row r="12593" hidden="1" outlineLevel="1"/>
    <row r="12594" hidden="1" outlineLevel="1"/>
    <row r="12595" hidden="1" outlineLevel="1"/>
    <row r="12596" hidden="1" outlineLevel="1"/>
    <row r="12597" hidden="1" outlineLevel="1"/>
    <row r="12598" hidden="1" outlineLevel="1"/>
    <row r="12599" hidden="1" outlineLevel="1"/>
    <row r="12600" hidden="1" outlineLevel="1"/>
    <row r="12601" hidden="1" outlineLevel="1"/>
    <row r="12602" hidden="1" outlineLevel="1"/>
    <row r="12603" hidden="1" outlineLevel="1"/>
    <row r="12604" hidden="1" outlineLevel="1"/>
    <row r="12605" hidden="1" outlineLevel="1"/>
    <row r="12606" hidden="1" outlineLevel="1"/>
    <row r="12607" hidden="1" outlineLevel="1"/>
    <row r="12608" hidden="1" outlineLevel="1"/>
    <row r="12609" hidden="1" outlineLevel="1"/>
    <row r="12610" hidden="1" outlineLevel="1"/>
    <row r="12611" hidden="1" outlineLevel="1"/>
    <row r="12612" hidden="1" outlineLevel="1"/>
    <row r="12613" hidden="1" outlineLevel="1"/>
    <row r="12614" hidden="1" outlineLevel="1"/>
    <row r="12615" hidden="1" outlineLevel="1"/>
    <row r="12616" hidden="1" outlineLevel="1"/>
    <row r="12617" hidden="1" outlineLevel="1"/>
    <row r="12618" hidden="1" outlineLevel="1"/>
    <row r="12619" hidden="1" outlineLevel="1"/>
    <row r="12620" hidden="1" outlineLevel="1"/>
    <row r="12621" hidden="1" outlineLevel="1"/>
    <row r="12622" hidden="1" outlineLevel="1"/>
    <row r="12623" hidden="1" outlineLevel="1"/>
    <row r="12624" hidden="1" outlineLevel="1"/>
    <row r="12625" hidden="1" outlineLevel="1"/>
    <row r="12626" hidden="1" outlineLevel="1"/>
    <row r="12627" hidden="1" outlineLevel="1"/>
    <row r="12628" hidden="1" outlineLevel="1"/>
    <row r="12629" hidden="1" outlineLevel="1"/>
    <row r="12630" hidden="1" outlineLevel="1"/>
    <row r="12631" hidden="1" outlineLevel="1"/>
    <row r="12632" hidden="1" outlineLevel="1"/>
    <row r="12633" hidden="1" outlineLevel="1"/>
    <row r="12634" hidden="1" outlineLevel="1"/>
    <row r="12635" hidden="1" outlineLevel="1"/>
    <row r="12636" hidden="1" outlineLevel="1"/>
    <row r="12637" hidden="1" outlineLevel="1"/>
    <row r="12638" hidden="1" outlineLevel="1"/>
    <row r="12639" hidden="1" outlineLevel="1"/>
    <row r="12640" hidden="1" outlineLevel="1"/>
    <row r="12641" hidden="1" outlineLevel="1"/>
    <row r="12642" hidden="1" outlineLevel="1"/>
    <row r="12643" hidden="1" outlineLevel="1"/>
    <row r="12644" hidden="1" outlineLevel="1"/>
    <row r="12645" hidden="1" outlineLevel="1"/>
    <row r="12646" hidden="1" outlineLevel="1"/>
    <row r="12647" hidden="1" outlineLevel="1"/>
    <row r="12648" hidden="1" outlineLevel="1"/>
    <row r="12649" hidden="1" outlineLevel="1"/>
    <row r="12650" hidden="1" outlineLevel="1"/>
    <row r="12651" hidden="1" outlineLevel="1"/>
    <row r="12652" hidden="1" outlineLevel="1"/>
    <row r="12653" hidden="1" outlineLevel="1"/>
    <row r="12654" hidden="1" outlineLevel="1"/>
    <row r="12655" hidden="1" outlineLevel="1"/>
    <row r="12656" hidden="1" outlineLevel="1"/>
    <row r="12657" hidden="1" outlineLevel="1"/>
    <row r="12658" hidden="1" outlineLevel="1"/>
    <row r="12659" hidden="1" outlineLevel="1"/>
    <row r="12660" hidden="1" outlineLevel="1"/>
    <row r="12661" hidden="1" outlineLevel="1"/>
    <row r="12662" hidden="1" outlineLevel="1"/>
    <row r="12663" hidden="1" outlineLevel="1"/>
    <row r="12664" hidden="1" outlineLevel="1"/>
    <row r="12665" hidden="1" outlineLevel="1"/>
    <row r="12666" hidden="1" outlineLevel="1"/>
    <row r="12667" hidden="1" outlineLevel="1"/>
    <row r="12668" hidden="1" outlineLevel="1"/>
    <row r="12669" hidden="1" outlineLevel="1"/>
    <row r="12670" hidden="1" outlineLevel="1"/>
    <row r="12671" hidden="1" outlineLevel="1"/>
    <row r="12672" hidden="1" outlineLevel="1"/>
    <row r="12673" hidden="1" outlineLevel="1"/>
    <row r="12674" hidden="1" outlineLevel="1"/>
    <row r="12675" hidden="1" outlineLevel="1"/>
    <row r="12676" hidden="1" outlineLevel="1"/>
    <row r="12677" hidden="1" outlineLevel="1"/>
    <row r="12678" hidden="1" outlineLevel="1"/>
    <row r="12679" hidden="1" outlineLevel="1"/>
    <row r="12680" hidden="1" outlineLevel="1"/>
    <row r="12681" hidden="1" outlineLevel="1"/>
    <row r="12682" hidden="1" outlineLevel="1"/>
    <row r="12683" hidden="1" outlineLevel="1"/>
    <row r="12684" hidden="1" outlineLevel="1"/>
    <row r="12685" hidden="1" outlineLevel="1"/>
    <row r="12686" hidden="1" outlineLevel="1"/>
    <row r="12687" hidden="1" outlineLevel="1"/>
    <row r="12688" hidden="1" outlineLevel="1"/>
    <row r="12689" hidden="1" outlineLevel="1"/>
    <row r="12690" hidden="1" outlineLevel="1"/>
    <row r="12691" hidden="1" outlineLevel="1"/>
    <row r="12692" hidden="1" outlineLevel="1"/>
    <row r="12693" hidden="1" outlineLevel="1"/>
    <row r="12694" hidden="1" outlineLevel="1"/>
    <row r="12695" hidden="1" outlineLevel="1"/>
    <row r="12696" hidden="1" outlineLevel="1"/>
    <row r="12697" hidden="1" outlineLevel="1"/>
    <row r="12698" hidden="1" outlineLevel="1"/>
    <row r="12699" hidden="1" outlineLevel="1"/>
    <row r="12700" hidden="1" outlineLevel="1"/>
    <row r="12701" hidden="1" outlineLevel="1"/>
    <row r="12702" hidden="1" outlineLevel="1"/>
    <row r="12703" hidden="1" outlineLevel="1"/>
    <row r="12704" hidden="1" outlineLevel="1"/>
    <row r="12705" hidden="1" outlineLevel="1"/>
    <row r="12706" hidden="1" outlineLevel="1"/>
    <row r="12707" hidden="1" outlineLevel="1"/>
    <row r="12708" hidden="1" outlineLevel="1"/>
    <row r="12709" hidden="1" outlineLevel="1"/>
    <row r="12710" hidden="1" outlineLevel="1"/>
    <row r="12711" hidden="1" outlineLevel="1"/>
    <row r="12712" hidden="1" outlineLevel="1"/>
    <row r="12713" hidden="1" outlineLevel="1"/>
    <row r="12714" hidden="1" outlineLevel="1"/>
    <row r="12715" hidden="1" outlineLevel="1"/>
    <row r="12716" hidden="1" outlineLevel="1"/>
    <row r="12717" hidden="1" outlineLevel="1"/>
    <row r="12718" hidden="1" outlineLevel="1"/>
    <row r="12719" hidden="1" outlineLevel="1"/>
    <row r="12720" hidden="1" outlineLevel="1"/>
    <row r="12721" hidden="1" outlineLevel="1"/>
    <row r="12722" hidden="1" outlineLevel="1"/>
    <row r="12723" hidden="1" outlineLevel="1"/>
    <row r="12724" hidden="1" outlineLevel="1"/>
    <row r="12725" hidden="1" outlineLevel="1"/>
    <row r="12726" hidden="1" outlineLevel="1"/>
    <row r="12727" hidden="1" outlineLevel="1"/>
    <row r="12728" hidden="1" outlineLevel="1"/>
    <row r="12729" hidden="1" outlineLevel="1"/>
    <row r="12730" hidden="1" outlineLevel="1"/>
    <row r="12731" hidden="1" outlineLevel="1"/>
    <row r="12732" hidden="1" outlineLevel="1"/>
    <row r="12733" hidden="1" outlineLevel="1"/>
    <row r="12734" hidden="1" outlineLevel="1"/>
    <row r="12735" hidden="1" outlineLevel="1"/>
    <row r="12736" hidden="1" outlineLevel="1"/>
    <row r="12737" hidden="1" outlineLevel="1"/>
    <row r="12738" hidden="1" outlineLevel="1"/>
    <row r="12739" hidden="1" outlineLevel="1"/>
    <row r="12740" hidden="1" outlineLevel="1"/>
    <row r="12741" hidden="1" outlineLevel="1"/>
    <row r="12742" hidden="1" outlineLevel="1"/>
    <row r="12743" hidden="1" outlineLevel="1"/>
    <row r="12744" hidden="1" outlineLevel="1"/>
    <row r="12745" hidden="1" outlineLevel="1"/>
    <row r="12746" hidden="1" outlineLevel="1"/>
    <row r="12747" hidden="1" outlineLevel="1"/>
    <row r="12748" hidden="1" outlineLevel="1"/>
    <row r="12749" hidden="1" outlineLevel="1"/>
    <row r="12750" hidden="1" outlineLevel="1"/>
    <row r="12751" hidden="1" outlineLevel="1"/>
    <row r="12752" hidden="1" outlineLevel="1"/>
    <row r="12753" hidden="1" outlineLevel="1"/>
    <row r="12754" hidden="1" outlineLevel="1"/>
    <row r="12755" hidden="1" outlineLevel="1"/>
    <row r="12756" hidden="1" outlineLevel="1"/>
    <row r="12757" hidden="1" outlineLevel="1"/>
    <row r="12758" hidden="1" outlineLevel="1"/>
    <row r="12759" hidden="1" outlineLevel="1"/>
    <row r="12760" hidden="1" outlineLevel="1"/>
    <row r="12761" hidden="1" outlineLevel="1"/>
    <row r="12762" hidden="1" outlineLevel="1"/>
    <row r="12763" hidden="1" outlineLevel="1"/>
    <row r="12764" hidden="1" outlineLevel="1"/>
    <row r="12765" hidden="1" outlineLevel="1"/>
    <row r="12766" hidden="1" outlineLevel="1"/>
    <row r="12767" hidden="1" outlineLevel="1"/>
    <row r="12768" hidden="1" outlineLevel="1"/>
    <row r="12769" hidden="1" outlineLevel="1"/>
    <row r="12770" hidden="1" outlineLevel="1"/>
    <row r="12771" hidden="1" outlineLevel="1"/>
    <row r="12772" hidden="1" outlineLevel="1"/>
    <row r="12773" hidden="1" outlineLevel="1"/>
    <row r="12774" hidden="1" outlineLevel="1"/>
    <row r="12775" hidden="1" outlineLevel="1"/>
    <row r="12776" hidden="1" outlineLevel="1"/>
    <row r="12777" hidden="1" outlineLevel="1"/>
    <row r="12778" hidden="1" outlineLevel="1"/>
    <row r="12779" hidden="1" outlineLevel="1"/>
    <row r="12780" hidden="1" outlineLevel="1"/>
    <row r="12781" hidden="1" outlineLevel="1"/>
    <row r="12782" hidden="1" outlineLevel="1"/>
    <row r="12783" hidden="1" outlineLevel="1"/>
    <row r="12784" hidden="1" outlineLevel="1"/>
    <row r="12785" hidden="1" outlineLevel="1"/>
    <row r="12786" hidden="1" outlineLevel="1"/>
    <row r="12787" hidden="1" outlineLevel="1"/>
    <row r="12788" hidden="1" outlineLevel="1"/>
    <row r="12789" hidden="1" outlineLevel="1"/>
    <row r="12790" hidden="1" outlineLevel="1"/>
    <row r="12791" hidden="1" outlineLevel="1"/>
    <row r="12792" hidden="1" outlineLevel="1"/>
    <row r="12793" hidden="1" outlineLevel="1"/>
    <row r="12794" hidden="1" outlineLevel="1"/>
    <row r="12795" hidden="1" outlineLevel="1"/>
    <row r="12796" hidden="1" outlineLevel="1"/>
    <row r="12797" hidden="1" outlineLevel="1"/>
    <row r="12798" hidden="1" outlineLevel="1"/>
    <row r="12799" hidden="1" outlineLevel="1"/>
    <row r="12800" hidden="1" outlineLevel="1"/>
    <row r="12801" hidden="1" outlineLevel="1"/>
    <row r="12802" hidden="1" outlineLevel="1"/>
    <row r="12803" hidden="1" outlineLevel="1"/>
    <row r="12804" hidden="1" outlineLevel="1"/>
    <row r="12805" hidden="1" outlineLevel="1"/>
    <row r="12806" hidden="1" outlineLevel="1"/>
    <row r="12807" hidden="1" outlineLevel="1"/>
    <row r="12808" hidden="1" outlineLevel="1"/>
    <row r="12809" hidden="1" outlineLevel="1"/>
    <row r="12810" hidden="1" outlineLevel="1"/>
    <row r="12811" hidden="1" outlineLevel="1"/>
    <row r="12812" hidden="1" outlineLevel="1"/>
    <row r="12813" hidden="1" outlineLevel="1"/>
    <row r="12814" hidden="1" outlineLevel="1"/>
    <row r="12815" hidden="1" outlineLevel="1"/>
    <row r="12816" hidden="1" outlineLevel="1"/>
    <row r="12817" hidden="1" outlineLevel="1"/>
    <row r="12818" hidden="1" outlineLevel="1"/>
    <row r="12819" hidden="1" outlineLevel="1"/>
    <row r="12820" hidden="1" outlineLevel="1"/>
    <row r="12821" hidden="1" outlineLevel="1"/>
    <row r="12822" hidden="1" outlineLevel="1"/>
    <row r="12823" hidden="1" outlineLevel="1"/>
    <row r="12824" hidden="1" outlineLevel="1"/>
    <row r="12825" hidden="1" outlineLevel="1"/>
    <row r="12826" hidden="1" outlineLevel="1"/>
    <row r="12827" hidden="1" outlineLevel="1"/>
    <row r="12828" hidden="1" outlineLevel="1"/>
    <row r="12829" hidden="1" outlineLevel="1"/>
    <row r="12830" hidden="1" outlineLevel="1"/>
    <row r="12831" hidden="1" outlineLevel="1"/>
    <row r="12832" hidden="1" outlineLevel="1"/>
    <row r="12833" hidden="1" outlineLevel="1"/>
    <row r="12834" hidden="1" outlineLevel="1"/>
    <row r="12835" hidden="1" outlineLevel="1"/>
    <row r="12836" hidden="1" outlineLevel="1"/>
    <row r="12837" hidden="1" outlineLevel="1"/>
    <row r="12838" hidden="1" outlineLevel="1"/>
    <row r="12839" hidden="1" outlineLevel="1"/>
    <row r="12840" hidden="1" outlineLevel="1"/>
    <row r="12841" hidden="1" outlineLevel="1"/>
    <row r="12842" hidden="1" outlineLevel="1"/>
    <row r="12843" hidden="1" outlineLevel="1"/>
    <row r="12844" hidden="1" outlineLevel="1"/>
    <row r="12845" hidden="1" outlineLevel="1"/>
    <row r="12846" hidden="1" outlineLevel="1"/>
    <row r="12847" hidden="1" outlineLevel="1"/>
    <row r="12848" hidden="1" outlineLevel="1"/>
    <row r="12849" hidden="1" outlineLevel="1"/>
    <row r="12850" hidden="1" outlineLevel="1"/>
    <row r="12851" hidden="1" outlineLevel="1"/>
    <row r="12852" hidden="1" outlineLevel="1"/>
    <row r="12853" hidden="1" outlineLevel="1"/>
    <row r="12854" hidden="1" outlineLevel="1"/>
    <row r="12855" hidden="1" outlineLevel="1"/>
    <row r="12856" hidden="1" outlineLevel="1"/>
    <row r="12857" hidden="1" outlineLevel="1"/>
    <row r="12858" hidden="1" outlineLevel="1"/>
    <row r="12859" hidden="1" outlineLevel="1"/>
    <row r="12860" hidden="1" outlineLevel="1"/>
    <row r="12861" hidden="1" outlineLevel="1"/>
    <row r="12862" hidden="1" outlineLevel="1"/>
    <row r="12863" hidden="1" outlineLevel="1"/>
    <row r="12864" hidden="1" outlineLevel="1"/>
    <row r="12865" hidden="1" outlineLevel="1"/>
    <row r="12866" hidden="1" outlineLevel="1"/>
    <row r="12867" hidden="1" outlineLevel="1"/>
    <row r="12868" hidden="1" outlineLevel="1"/>
    <row r="12869" hidden="1" outlineLevel="1"/>
    <row r="12870" hidden="1" outlineLevel="1"/>
    <row r="12871" hidden="1" outlineLevel="1"/>
    <row r="12872" hidden="1" outlineLevel="1"/>
    <row r="12873" hidden="1" outlineLevel="1"/>
    <row r="12874" hidden="1" outlineLevel="1"/>
    <row r="12875" hidden="1" outlineLevel="1"/>
    <row r="12876" hidden="1" outlineLevel="1"/>
    <row r="12877" hidden="1" outlineLevel="1"/>
    <row r="12878" hidden="1" outlineLevel="1"/>
    <row r="12879" hidden="1" outlineLevel="1"/>
    <row r="12880" hidden="1" outlineLevel="1"/>
    <row r="12881" hidden="1" outlineLevel="1"/>
    <row r="12882" hidden="1" outlineLevel="1"/>
    <row r="12883" hidden="1" outlineLevel="1"/>
    <row r="12884" hidden="1" outlineLevel="1"/>
    <row r="12885" hidden="1" outlineLevel="1"/>
    <row r="12886" hidden="1" outlineLevel="1"/>
    <row r="12887" hidden="1" outlineLevel="1"/>
    <row r="12888" hidden="1" outlineLevel="1"/>
    <row r="12889" hidden="1" outlineLevel="1"/>
    <row r="12890" hidden="1" outlineLevel="1"/>
    <row r="12891" hidden="1" outlineLevel="1"/>
    <row r="12892" hidden="1" outlineLevel="1"/>
    <row r="12893" hidden="1" outlineLevel="1"/>
    <row r="12894" hidden="1" outlineLevel="1"/>
    <row r="12895" hidden="1" outlineLevel="1"/>
    <row r="12896" hidden="1" outlineLevel="1"/>
    <row r="12897" hidden="1" outlineLevel="1"/>
    <row r="12898" hidden="1" outlineLevel="1"/>
    <row r="12899" hidden="1" outlineLevel="1"/>
    <row r="12900" hidden="1" outlineLevel="1"/>
    <row r="12901" hidden="1" outlineLevel="1"/>
    <row r="12902" hidden="1" outlineLevel="1"/>
    <row r="12903" hidden="1" outlineLevel="1"/>
    <row r="12904" hidden="1" outlineLevel="1"/>
    <row r="12905" hidden="1" outlineLevel="1"/>
    <row r="12906" hidden="1" outlineLevel="1"/>
    <row r="12907" hidden="1" outlineLevel="1"/>
    <row r="12908" hidden="1" outlineLevel="1"/>
    <row r="12909" hidden="1" outlineLevel="1"/>
    <row r="12910" hidden="1" outlineLevel="1"/>
    <row r="12911" hidden="1" outlineLevel="1"/>
    <row r="12912" hidden="1" outlineLevel="1"/>
    <row r="12913" hidden="1" outlineLevel="1"/>
    <row r="12914" hidden="1" outlineLevel="1"/>
    <row r="12915" hidden="1" outlineLevel="1"/>
    <row r="12916" hidden="1" outlineLevel="1"/>
    <row r="12917" hidden="1" outlineLevel="1"/>
    <row r="12918" hidden="1" outlineLevel="1"/>
    <row r="12919" hidden="1" outlineLevel="1"/>
    <row r="12920" hidden="1" outlineLevel="1"/>
    <row r="12921" hidden="1" outlineLevel="1"/>
    <row r="12922" hidden="1" outlineLevel="1"/>
    <row r="12923" hidden="1" outlineLevel="1"/>
    <row r="12924" hidden="1" outlineLevel="1"/>
    <row r="12925" hidden="1" outlineLevel="1"/>
    <row r="12926" hidden="1" outlineLevel="1"/>
    <row r="12927" hidden="1" outlineLevel="1"/>
    <row r="12928" hidden="1" outlineLevel="1"/>
    <row r="12929" hidden="1" outlineLevel="1"/>
    <row r="12930" hidden="1" outlineLevel="1"/>
    <row r="12931" hidden="1" outlineLevel="1"/>
    <row r="12932" hidden="1" outlineLevel="1"/>
    <row r="12933" hidden="1" outlineLevel="1"/>
    <row r="12934" hidden="1" outlineLevel="1"/>
    <row r="12935" hidden="1" outlineLevel="1"/>
    <row r="12936" hidden="1" outlineLevel="1"/>
    <row r="12937" hidden="1" outlineLevel="1"/>
    <row r="12938" hidden="1" outlineLevel="1"/>
    <row r="12939" hidden="1" outlineLevel="1"/>
    <row r="12940" hidden="1" outlineLevel="1"/>
    <row r="12941" hidden="1" outlineLevel="1"/>
    <row r="12942" hidden="1" outlineLevel="1"/>
    <row r="12943" hidden="1" outlineLevel="1"/>
    <row r="12944" hidden="1" outlineLevel="1"/>
    <row r="12945" hidden="1" outlineLevel="1"/>
    <row r="12946" hidden="1" outlineLevel="1"/>
    <row r="12947" hidden="1" outlineLevel="1"/>
    <row r="12948" hidden="1" outlineLevel="1"/>
    <row r="12949" hidden="1" outlineLevel="1"/>
    <row r="12950" hidden="1" outlineLevel="1"/>
    <row r="12951" hidden="1" outlineLevel="1"/>
    <row r="12952" hidden="1" outlineLevel="1"/>
    <row r="12953" hidden="1" outlineLevel="1"/>
    <row r="12954" hidden="1" outlineLevel="1"/>
    <row r="12955" hidden="1" outlineLevel="1"/>
    <row r="12956" hidden="1" outlineLevel="1"/>
    <row r="12957" hidden="1" outlineLevel="1"/>
    <row r="12958" hidden="1" outlineLevel="1"/>
    <row r="12959" hidden="1" outlineLevel="1"/>
    <row r="12960" hidden="1" outlineLevel="1"/>
    <row r="12961" hidden="1" outlineLevel="1"/>
    <row r="12962" hidden="1" outlineLevel="1"/>
    <row r="12963" hidden="1" outlineLevel="1"/>
    <row r="12964" hidden="1" outlineLevel="1"/>
    <row r="12965" hidden="1" outlineLevel="1"/>
    <row r="12966" hidden="1" outlineLevel="1"/>
    <row r="12967" hidden="1" outlineLevel="1"/>
    <row r="12968" hidden="1" outlineLevel="1"/>
    <row r="12969" hidden="1" outlineLevel="1"/>
    <row r="12970" hidden="1" outlineLevel="1"/>
    <row r="12971" hidden="1" outlineLevel="1"/>
    <row r="12972" hidden="1" outlineLevel="1"/>
    <row r="12973" hidden="1" outlineLevel="1"/>
    <row r="12974" hidden="1" outlineLevel="1"/>
    <row r="12975" hidden="1" outlineLevel="1"/>
    <row r="12976" hidden="1" outlineLevel="1"/>
    <row r="12977" hidden="1" outlineLevel="1"/>
    <row r="12978" hidden="1" outlineLevel="1"/>
    <row r="12979" hidden="1" outlineLevel="1"/>
    <row r="12980" hidden="1" outlineLevel="1"/>
    <row r="12981" hidden="1" outlineLevel="1"/>
    <row r="12982" hidden="1" outlineLevel="1"/>
    <row r="12983" hidden="1" outlineLevel="1"/>
    <row r="12984" hidden="1" outlineLevel="1"/>
    <row r="12985" hidden="1" outlineLevel="1"/>
    <row r="12986" hidden="1" outlineLevel="1"/>
    <row r="12987" hidden="1" outlineLevel="1"/>
    <row r="12988" hidden="1" outlineLevel="1"/>
    <row r="12989" hidden="1" outlineLevel="1"/>
    <row r="12990" hidden="1" outlineLevel="1"/>
    <row r="12991" hidden="1" outlineLevel="1"/>
    <row r="12992" hidden="1" outlineLevel="1"/>
    <row r="12993" hidden="1" outlineLevel="1"/>
    <row r="12994" hidden="1" outlineLevel="1"/>
    <row r="12995" hidden="1" outlineLevel="1"/>
    <row r="12996" hidden="1" outlineLevel="1"/>
    <row r="12997" hidden="1" outlineLevel="1"/>
    <row r="12998" hidden="1" outlineLevel="1"/>
    <row r="12999" hidden="1" outlineLevel="1"/>
    <row r="13000" hidden="1" outlineLevel="1"/>
    <row r="13001" hidden="1" outlineLevel="1"/>
    <row r="13002" hidden="1" outlineLevel="1"/>
    <row r="13003" hidden="1" outlineLevel="1"/>
    <row r="13004" hidden="1" outlineLevel="1"/>
    <row r="13005" hidden="1" outlineLevel="1"/>
    <row r="13006" hidden="1" outlineLevel="1"/>
    <row r="13007" hidden="1" outlineLevel="1"/>
    <row r="13008" hidden="1" outlineLevel="1"/>
    <row r="13009" hidden="1" outlineLevel="1"/>
    <row r="13010" hidden="1" outlineLevel="1"/>
    <row r="13011" hidden="1" outlineLevel="1"/>
    <row r="13012" hidden="1" outlineLevel="1"/>
    <row r="13013" hidden="1" outlineLevel="1"/>
    <row r="13014" hidden="1" outlineLevel="1"/>
    <row r="13015" hidden="1" outlineLevel="1"/>
    <row r="13016" hidden="1" outlineLevel="1"/>
    <row r="13017" hidden="1" outlineLevel="1"/>
    <row r="13018" hidden="1" outlineLevel="1"/>
    <row r="13019" hidden="1" outlineLevel="1"/>
    <row r="13020" hidden="1" outlineLevel="1"/>
    <row r="13021" hidden="1" outlineLevel="1"/>
    <row r="13022" hidden="1" outlineLevel="1"/>
    <row r="13023" hidden="1" outlineLevel="1"/>
    <row r="13024" hidden="1" outlineLevel="1"/>
    <row r="13025" hidden="1" outlineLevel="1"/>
    <row r="13026" hidden="1" outlineLevel="1"/>
    <row r="13027" hidden="1" outlineLevel="1"/>
    <row r="13028" hidden="1" outlineLevel="1"/>
    <row r="13029" hidden="1" outlineLevel="1"/>
    <row r="13030" hidden="1" outlineLevel="1"/>
    <row r="13031" hidden="1" outlineLevel="1"/>
    <row r="13032" hidden="1" outlineLevel="1"/>
    <row r="13033" hidden="1" outlineLevel="1"/>
    <row r="13034" hidden="1" outlineLevel="1"/>
    <row r="13035" hidden="1" outlineLevel="1"/>
    <row r="13036" hidden="1" outlineLevel="1"/>
    <row r="13037" hidden="1" outlineLevel="1"/>
    <row r="13038" hidden="1" outlineLevel="1"/>
    <row r="13039" hidden="1" outlineLevel="1"/>
    <row r="13040" hidden="1" outlineLevel="1"/>
    <row r="13041" hidden="1" outlineLevel="1"/>
    <row r="13042" hidden="1" outlineLevel="1"/>
    <row r="13043" hidden="1" outlineLevel="1"/>
    <row r="13044" hidden="1" outlineLevel="1"/>
    <row r="13045" hidden="1" outlineLevel="1"/>
    <row r="13046" hidden="1" outlineLevel="1"/>
    <row r="13047" hidden="1" outlineLevel="1"/>
    <row r="13048" hidden="1" outlineLevel="1"/>
    <row r="13049" hidden="1" outlineLevel="1"/>
    <row r="13050" hidden="1" outlineLevel="1"/>
    <row r="13051" hidden="1" outlineLevel="1"/>
    <row r="13052" hidden="1" outlineLevel="1"/>
    <row r="13053" hidden="1" outlineLevel="1"/>
    <row r="13054" hidden="1" outlineLevel="1"/>
    <row r="13055" hidden="1" outlineLevel="1"/>
    <row r="13056" hidden="1" outlineLevel="1"/>
    <row r="13057" hidden="1" outlineLevel="1"/>
    <row r="13058" hidden="1" outlineLevel="1"/>
    <row r="13059" hidden="1" outlineLevel="1"/>
    <row r="13060" hidden="1" outlineLevel="1"/>
    <row r="13061" hidden="1" outlineLevel="1"/>
    <row r="13062" hidden="1" outlineLevel="1"/>
    <row r="13063" hidden="1" outlineLevel="1"/>
    <row r="13064" hidden="1" outlineLevel="1"/>
    <row r="13065" hidden="1" outlineLevel="1"/>
    <row r="13066" hidden="1" outlineLevel="1"/>
    <row r="13067" hidden="1" outlineLevel="1"/>
    <row r="13068" hidden="1" outlineLevel="1"/>
    <row r="13069" hidden="1" outlineLevel="1"/>
    <row r="13070" hidden="1" outlineLevel="1"/>
    <row r="13071" hidden="1" outlineLevel="1"/>
    <row r="13072" hidden="1" outlineLevel="1"/>
    <row r="13073" hidden="1" outlineLevel="1"/>
    <row r="13074" hidden="1" outlineLevel="1"/>
    <row r="13075" hidden="1" outlineLevel="1"/>
    <row r="13076" hidden="1" outlineLevel="1"/>
    <row r="13077" hidden="1" outlineLevel="1"/>
    <row r="13078" hidden="1" outlineLevel="1"/>
    <row r="13079" hidden="1" outlineLevel="1"/>
    <row r="13080" hidden="1" outlineLevel="1"/>
    <row r="13081" hidden="1" outlineLevel="1"/>
    <row r="13082" hidden="1" outlineLevel="1"/>
    <row r="13083" hidden="1" outlineLevel="1"/>
    <row r="13084" hidden="1" outlineLevel="1"/>
    <row r="13085" hidden="1" outlineLevel="1"/>
    <row r="13086" hidden="1" outlineLevel="1"/>
    <row r="13087" hidden="1" outlineLevel="1"/>
    <row r="13088" hidden="1" outlineLevel="1"/>
    <row r="13089" hidden="1" outlineLevel="1"/>
    <row r="13090" hidden="1" outlineLevel="1"/>
    <row r="13091" hidden="1" outlineLevel="1"/>
    <row r="13092" hidden="1" outlineLevel="1"/>
    <row r="13093" hidden="1" outlineLevel="1"/>
    <row r="13094" hidden="1" outlineLevel="1"/>
    <row r="13095" hidden="1" outlineLevel="1"/>
    <row r="13096" hidden="1" outlineLevel="1"/>
    <row r="13097" hidden="1" outlineLevel="1"/>
    <row r="13098" hidden="1" outlineLevel="1"/>
    <row r="13099" hidden="1" outlineLevel="1"/>
    <row r="13100" hidden="1" outlineLevel="1"/>
    <row r="13101" hidden="1" outlineLevel="1"/>
    <row r="13102" hidden="1" outlineLevel="1"/>
    <row r="13103" hidden="1" outlineLevel="1"/>
    <row r="13104" hidden="1" outlineLevel="1"/>
    <row r="13105" hidden="1" outlineLevel="1"/>
    <row r="13106" hidden="1" outlineLevel="1"/>
    <row r="13107" hidden="1" outlineLevel="1"/>
    <row r="13108" hidden="1" outlineLevel="1"/>
    <row r="13109" hidden="1" outlineLevel="1"/>
    <row r="13110" hidden="1" outlineLevel="1"/>
    <row r="13111" hidden="1" outlineLevel="1"/>
    <row r="13112" hidden="1" outlineLevel="1"/>
    <row r="13113" hidden="1" outlineLevel="1"/>
    <row r="13114" hidden="1" outlineLevel="1"/>
    <row r="13115" hidden="1" outlineLevel="1"/>
    <row r="13116" hidden="1" outlineLevel="1"/>
    <row r="13117" hidden="1" outlineLevel="1"/>
    <row r="13118" hidden="1" outlineLevel="1"/>
    <row r="13119" hidden="1" outlineLevel="1"/>
    <row r="13120" hidden="1" outlineLevel="1"/>
    <row r="13121" hidden="1" outlineLevel="1"/>
    <row r="13122" hidden="1" outlineLevel="1"/>
    <row r="13123" hidden="1" outlineLevel="1"/>
    <row r="13124" hidden="1" outlineLevel="1"/>
    <row r="13125" hidden="1" outlineLevel="1"/>
    <row r="13126" hidden="1" outlineLevel="1"/>
    <row r="13127" hidden="1" outlineLevel="1"/>
    <row r="13128" hidden="1" outlineLevel="1"/>
    <row r="13129" hidden="1" outlineLevel="1"/>
    <row r="13130" hidden="1" outlineLevel="1"/>
    <row r="13131" hidden="1" outlineLevel="1"/>
    <row r="13132" hidden="1" outlineLevel="1"/>
    <row r="13133" hidden="1" outlineLevel="1"/>
    <row r="13134" hidden="1" outlineLevel="1"/>
    <row r="13135" hidden="1" outlineLevel="1"/>
    <row r="13136" hidden="1" outlineLevel="1"/>
    <row r="13137" hidden="1" outlineLevel="1"/>
    <row r="13138" hidden="1" outlineLevel="1"/>
    <row r="13139" hidden="1" outlineLevel="1"/>
    <row r="13140" hidden="1" outlineLevel="1"/>
    <row r="13141" hidden="1" outlineLevel="1"/>
    <row r="13142" hidden="1" outlineLevel="1"/>
    <row r="13143" hidden="1" outlineLevel="1"/>
    <row r="13144" hidden="1" outlineLevel="1"/>
    <row r="13145" hidden="1" outlineLevel="1"/>
    <row r="13146" hidden="1" outlineLevel="1"/>
    <row r="13147" hidden="1" outlineLevel="1"/>
    <row r="13148" hidden="1" outlineLevel="1"/>
    <row r="13149" hidden="1" outlineLevel="1"/>
    <row r="13150" hidden="1" outlineLevel="1"/>
    <row r="13151" hidden="1" outlineLevel="1"/>
    <row r="13152" hidden="1" outlineLevel="1"/>
    <row r="13153" hidden="1" outlineLevel="1"/>
    <row r="13154" hidden="1" outlineLevel="1"/>
    <row r="13155" hidden="1" outlineLevel="1"/>
    <row r="13156" hidden="1" outlineLevel="1"/>
    <row r="13157" hidden="1" outlineLevel="1"/>
    <row r="13158" hidden="1" outlineLevel="1"/>
    <row r="13159" hidden="1" outlineLevel="1"/>
    <row r="13160" hidden="1" outlineLevel="1"/>
    <row r="13161" hidden="1" outlineLevel="1"/>
    <row r="13162" hidden="1" outlineLevel="1"/>
    <row r="13163" hidden="1" outlineLevel="1"/>
    <row r="13164" hidden="1" outlineLevel="1"/>
    <row r="13165" hidden="1" outlineLevel="1"/>
    <row r="13166" hidden="1" outlineLevel="1"/>
    <row r="13167" hidden="1" outlineLevel="1"/>
    <row r="13168" hidden="1" outlineLevel="1"/>
    <row r="13169" hidden="1" outlineLevel="1"/>
    <row r="13170" hidden="1" outlineLevel="1"/>
    <row r="13171" hidden="1" outlineLevel="1"/>
    <row r="13172" hidden="1" outlineLevel="1"/>
    <row r="13173" hidden="1" outlineLevel="1"/>
    <row r="13174" hidden="1" outlineLevel="1"/>
    <row r="13175" hidden="1" outlineLevel="1"/>
    <row r="13176" hidden="1" outlineLevel="1"/>
    <row r="13177" hidden="1" outlineLevel="1"/>
    <row r="13178" hidden="1" outlineLevel="1"/>
    <row r="13179" hidden="1" outlineLevel="1"/>
    <row r="13180" hidden="1" outlineLevel="1"/>
    <row r="13181" hidden="1" outlineLevel="1"/>
    <row r="13182" hidden="1" outlineLevel="1"/>
    <row r="13183" hidden="1" outlineLevel="1"/>
    <row r="13184" hidden="1" outlineLevel="1"/>
    <row r="13185" hidden="1" outlineLevel="1"/>
    <row r="13186" hidden="1" outlineLevel="1"/>
    <row r="13187" hidden="1" outlineLevel="1"/>
    <row r="13188" hidden="1" outlineLevel="1"/>
    <row r="13189" hidden="1" outlineLevel="1"/>
    <row r="13190" hidden="1" outlineLevel="1"/>
    <row r="13191" hidden="1" outlineLevel="1"/>
    <row r="13192" hidden="1" outlineLevel="1"/>
    <row r="13193" hidden="1" outlineLevel="1"/>
    <row r="13194" hidden="1" outlineLevel="1"/>
    <row r="13195" hidden="1" outlineLevel="1"/>
    <row r="13196" hidden="1" outlineLevel="1"/>
    <row r="13197" hidden="1" outlineLevel="1"/>
    <row r="13198" hidden="1" outlineLevel="1"/>
    <row r="13199" hidden="1" outlineLevel="1"/>
    <row r="13200" hidden="1" outlineLevel="1"/>
    <row r="13201" hidden="1" outlineLevel="1"/>
    <row r="13202" hidden="1" outlineLevel="1"/>
    <row r="13203" hidden="1" outlineLevel="1"/>
    <row r="13204" hidden="1" outlineLevel="1"/>
    <row r="13205" hidden="1" outlineLevel="1"/>
    <row r="13206" hidden="1" outlineLevel="1"/>
    <row r="13207" hidden="1" outlineLevel="1"/>
    <row r="13208" hidden="1" outlineLevel="1"/>
    <row r="13209" hidden="1" outlineLevel="1"/>
    <row r="13210" hidden="1" outlineLevel="1"/>
    <row r="13211" hidden="1" outlineLevel="1"/>
    <row r="13212" hidden="1" outlineLevel="1"/>
    <row r="13213" hidden="1" outlineLevel="1"/>
    <row r="13214" hidden="1" outlineLevel="1"/>
    <row r="13215" hidden="1" outlineLevel="1"/>
    <row r="13216" hidden="1" outlineLevel="1"/>
    <row r="13217" hidden="1" outlineLevel="1"/>
    <row r="13218" hidden="1" outlineLevel="1"/>
    <row r="13219" hidden="1" outlineLevel="1"/>
    <row r="13220" hidden="1" outlineLevel="1"/>
    <row r="13221" hidden="1" outlineLevel="1"/>
    <row r="13222" hidden="1" outlineLevel="1"/>
    <row r="13223" hidden="1" outlineLevel="1"/>
    <row r="13224" hidden="1" outlineLevel="1"/>
    <row r="13225" hidden="1" outlineLevel="1"/>
    <row r="13226" hidden="1" outlineLevel="1"/>
    <row r="13227" hidden="1" outlineLevel="1"/>
    <row r="13228" hidden="1" outlineLevel="1"/>
    <row r="13229" hidden="1" outlineLevel="1"/>
    <row r="13230" hidden="1" outlineLevel="1"/>
    <row r="13231" hidden="1" outlineLevel="1"/>
    <row r="13232" hidden="1" outlineLevel="1"/>
    <row r="13233" hidden="1" outlineLevel="1"/>
    <row r="13234" hidden="1" outlineLevel="1"/>
    <row r="13235" hidden="1" outlineLevel="1"/>
    <row r="13236" hidden="1" outlineLevel="1"/>
    <row r="13237" hidden="1" outlineLevel="1"/>
    <row r="13238" hidden="1" outlineLevel="1"/>
    <row r="13239" hidden="1" outlineLevel="1"/>
    <row r="13240" hidden="1" outlineLevel="1"/>
    <row r="13241" hidden="1" outlineLevel="1"/>
    <row r="13242" hidden="1" outlineLevel="1"/>
    <row r="13243" hidden="1" outlineLevel="1"/>
    <row r="13244" hidden="1" outlineLevel="1"/>
    <row r="13245" hidden="1" outlineLevel="1"/>
    <row r="13246" hidden="1" outlineLevel="1"/>
    <row r="13247" hidden="1" outlineLevel="1"/>
    <row r="13248" hidden="1" outlineLevel="1"/>
    <row r="13249" hidden="1" outlineLevel="1"/>
    <row r="13250" hidden="1" outlineLevel="1"/>
    <row r="13251" hidden="1" outlineLevel="1"/>
    <row r="13252" hidden="1" outlineLevel="1"/>
    <row r="13253" hidden="1" outlineLevel="1"/>
    <row r="13254" hidden="1" outlineLevel="1"/>
    <row r="13255" hidden="1" outlineLevel="1"/>
    <row r="13256" hidden="1" outlineLevel="1"/>
    <row r="13257" hidden="1" outlineLevel="1"/>
    <row r="13258" hidden="1" outlineLevel="1"/>
    <row r="13259" hidden="1" outlineLevel="1"/>
    <row r="13260" hidden="1" outlineLevel="1"/>
    <row r="13261" hidden="1" outlineLevel="1"/>
    <row r="13262" hidden="1" outlineLevel="1"/>
    <row r="13263" hidden="1" outlineLevel="1"/>
    <row r="13264" hidden="1" outlineLevel="1"/>
    <row r="13265" hidden="1" outlineLevel="1"/>
    <row r="13266" hidden="1" outlineLevel="1"/>
    <row r="13267" hidden="1" outlineLevel="1"/>
    <row r="13268" hidden="1" outlineLevel="1"/>
    <row r="13269" hidden="1" outlineLevel="1"/>
    <row r="13270" hidden="1" outlineLevel="1"/>
    <row r="13271" hidden="1" outlineLevel="1"/>
    <row r="13272" hidden="1" outlineLevel="1"/>
    <row r="13273" hidden="1" outlineLevel="1"/>
    <row r="13274" hidden="1" outlineLevel="1"/>
    <row r="13275" hidden="1" outlineLevel="1"/>
    <row r="13276" hidden="1" outlineLevel="1"/>
    <row r="13277" hidden="1" outlineLevel="1"/>
    <row r="13278" hidden="1" outlineLevel="1"/>
    <row r="13279" hidden="1" outlineLevel="1"/>
    <row r="13280" hidden="1" outlineLevel="1"/>
    <row r="13281" hidden="1" outlineLevel="1"/>
    <row r="13282" hidden="1" outlineLevel="1"/>
    <row r="13283" hidden="1" outlineLevel="1"/>
    <row r="13284" hidden="1" outlineLevel="1"/>
    <row r="13285" hidden="1" outlineLevel="1"/>
    <row r="13286" hidden="1" outlineLevel="1"/>
    <row r="13287" hidden="1" outlineLevel="1"/>
    <row r="13288" hidden="1" outlineLevel="1"/>
    <row r="13289" hidden="1" outlineLevel="1"/>
    <row r="13290" hidden="1" outlineLevel="1"/>
    <row r="13291" hidden="1" outlineLevel="1"/>
    <row r="13292" hidden="1" outlineLevel="1"/>
    <row r="13293" hidden="1" outlineLevel="1"/>
    <row r="13294" hidden="1" outlineLevel="1"/>
    <row r="13295" hidden="1" outlineLevel="1"/>
    <row r="13296" hidden="1" outlineLevel="1"/>
    <row r="13297" hidden="1" outlineLevel="1"/>
    <row r="13298" hidden="1" outlineLevel="1"/>
    <row r="13299" hidden="1" outlineLevel="1"/>
    <row r="13300" hidden="1" outlineLevel="1"/>
    <row r="13301" hidden="1" outlineLevel="1"/>
    <row r="13302" hidden="1" outlineLevel="1"/>
    <row r="13303" hidden="1" outlineLevel="1"/>
    <row r="13304" hidden="1" outlineLevel="1"/>
    <row r="13305" hidden="1" outlineLevel="1"/>
    <row r="13306" hidden="1" outlineLevel="1"/>
    <row r="13307" hidden="1" outlineLevel="1"/>
    <row r="13308" hidden="1" outlineLevel="1"/>
    <row r="13309" hidden="1" outlineLevel="1"/>
    <row r="13310" hidden="1" outlineLevel="1"/>
    <row r="13311" hidden="1" outlineLevel="1"/>
    <row r="13312" hidden="1" outlineLevel="1"/>
    <row r="13313" hidden="1" outlineLevel="1"/>
    <row r="13314" hidden="1" outlineLevel="1"/>
    <row r="13315" hidden="1" outlineLevel="1"/>
    <row r="13316" hidden="1" outlineLevel="1"/>
    <row r="13317" hidden="1" outlineLevel="1"/>
    <row r="13318" hidden="1" outlineLevel="1"/>
    <row r="13319" hidden="1" outlineLevel="1"/>
    <row r="13320" hidden="1" outlineLevel="1"/>
    <row r="13321" hidden="1" outlineLevel="1"/>
    <row r="13322" hidden="1" outlineLevel="1"/>
    <row r="13323" hidden="1" outlineLevel="1"/>
    <row r="13324" hidden="1" outlineLevel="1"/>
    <row r="13325" hidden="1" outlineLevel="1"/>
    <row r="13326" hidden="1" outlineLevel="1"/>
    <row r="13327" hidden="1" outlineLevel="1"/>
    <row r="13328" hidden="1" outlineLevel="1"/>
    <row r="13329" hidden="1" outlineLevel="1"/>
    <row r="13330" hidden="1" outlineLevel="1"/>
    <row r="13331" hidden="1" outlineLevel="1"/>
    <row r="13332" hidden="1" outlineLevel="1"/>
    <row r="13333" hidden="1" outlineLevel="1"/>
    <row r="13334" hidden="1" outlineLevel="1"/>
    <row r="13335" hidden="1" outlineLevel="1"/>
    <row r="13336" hidden="1" outlineLevel="1"/>
    <row r="13337" hidden="1" outlineLevel="1"/>
    <row r="13338" hidden="1" outlineLevel="1"/>
    <row r="13339" hidden="1" outlineLevel="1"/>
    <row r="13340" hidden="1" outlineLevel="1"/>
    <row r="13341" hidden="1" outlineLevel="1"/>
    <row r="13342" hidden="1" outlineLevel="1"/>
    <row r="13343" hidden="1" outlineLevel="1"/>
    <row r="13344" hidden="1" outlineLevel="1"/>
    <row r="13345" hidden="1" outlineLevel="1"/>
    <row r="13346" hidden="1" outlineLevel="1"/>
    <row r="13347" hidden="1" outlineLevel="1"/>
    <row r="13348" hidden="1" outlineLevel="1"/>
    <row r="13349" hidden="1" outlineLevel="1"/>
    <row r="13350" hidden="1" outlineLevel="1"/>
    <row r="13351" hidden="1" outlineLevel="1"/>
    <row r="13352" hidden="1" outlineLevel="1"/>
    <row r="13353" hidden="1" outlineLevel="1"/>
    <row r="13354" hidden="1" outlineLevel="1"/>
    <row r="13355" hidden="1" outlineLevel="1"/>
    <row r="13356" hidden="1" outlineLevel="1"/>
    <row r="13357" hidden="1" outlineLevel="1"/>
    <row r="13358" hidden="1" outlineLevel="1"/>
    <row r="13359" hidden="1" outlineLevel="1"/>
    <row r="13360" hidden="1" outlineLevel="1"/>
    <row r="13361" hidden="1" outlineLevel="1"/>
    <row r="13362" hidden="1" outlineLevel="1"/>
    <row r="13363" hidden="1" outlineLevel="1"/>
    <row r="13364" hidden="1" outlineLevel="1"/>
    <row r="13365" hidden="1" outlineLevel="1"/>
    <row r="13366" hidden="1" outlineLevel="1"/>
    <row r="13367" hidden="1" outlineLevel="1"/>
    <row r="13368" hidden="1" outlineLevel="1"/>
    <row r="13369" hidden="1" outlineLevel="1"/>
    <row r="13370" hidden="1" outlineLevel="1"/>
    <row r="13371" hidden="1" outlineLevel="1"/>
    <row r="13372" hidden="1" outlineLevel="1"/>
    <row r="13373" hidden="1" outlineLevel="1"/>
    <row r="13374" hidden="1" outlineLevel="1"/>
    <row r="13375" hidden="1" outlineLevel="1"/>
    <row r="13376" hidden="1" outlineLevel="1"/>
    <row r="13377" hidden="1" outlineLevel="1"/>
    <row r="13378" hidden="1" outlineLevel="1"/>
    <row r="13379" hidden="1" outlineLevel="1"/>
    <row r="13380" hidden="1" outlineLevel="1"/>
    <row r="13381" hidden="1" outlineLevel="1"/>
    <row r="13382" hidden="1" outlineLevel="1"/>
    <row r="13383" hidden="1" outlineLevel="1"/>
    <row r="13384" hidden="1" outlineLevel="1"/>
    <row r="13385" hidden="1" outlineLevel="1"/>
    <row r="13386" hidden="1" outlineLevel="1"/>
    <row r="13387" hidden="1" outlineLevel="1"/>
    <row r="13388" hidden="1" outlineLevel="1"/>
    <row r="13389" hidden="1" outlineLevel="1"/>
    <row r="13390" hidden="1" outlineLevel="1"/>
    <row r="13391" hidden="1" outlineLevel="1"/>
    <row r="13392" hidden="1" outlineLevel="1"/>
    <row r="13393" hidden="1" outlineLevel="1"/>
    <row r="13394" hidden="1" outlineLevel="1"/>
    <row r="13395" hidden="1" outlineLevel="1"/>
    <row r="13396" hidden="1" outlineLevel="1"/>
    <row r="13397" hidden="1" outlineLevel="1"/>
    <row r="13398" hidden="1" outlineLevel="1"/>
    <row r="13399" hidden="1" outlineLevel="1"/>
    <row r="13400" hidden="1" outlineLevel="1"/>
    <row r="13401" hidden="1" outlineLevel="1"/>
    <row r="13402" hidden="1" outlineLevel="1"/>
    <row r="13403" hidden="1" outlineLevel="1"/>
    <row r="13404" hidden="1" outlineLevel="1"/>
    <row r="13405" hidden="1" outlineLevel="1"/>
    <row r="13406" hidden="1" outlineLevel="1"/>
    <row r="13407" hidden="1" outlineLevel="1"/>
    <row r="13408" hidden="1" outlineLevel="1"/>
    <row r="13409" hidden="1" outlineLevel="1"/>
    <row r="13410" hidden="1" outlineLevel="1"/>
    <row r="13411" hidden="1" outlineLevel="1"/>
    <row r="13412" hidden="1" outlineLevel="1"/>
    <row r="13413" hidden="1" outlineLevel="1"/>
    <row r="13414" hidden="1" outlineLevel="1"/>
    <row r="13415" hidden="1" outlineLevel="1"/>
    <row r="13416" hidden="1" outlineLevel="1"/>
    <row r="13417" hidden="1" outlineLevel="1"/>
    <row r="13418" hidden="1" outlineLevel="1"/>
    <row r="13419" hidden="1" outlineLevel="1"/>
    <row r="13420" hidden="1" outlineLevel="1"/>
    <row r="13421" hidden="1" outlineLevel="1"/>
    <row r="13422" hidden="1" outlineLevel="1"/>
    <row r="13423" hidden="1" outlineLevel="1"/>
    <row r="13424" hidden="1" outlineLevel="1"/>
    <row r="13425" hidden="1" outlineLevel="1"/>
    <row r="13426" hidden="1" outlineLevel="1"/>
    <row r="13427" hidden="1" outlineLevel="1"/>
    <row r="13428" hidden="1" outlineLevel="1"/>
    <row r="13429" hidden="1" outlineLevel="1"/>
    <row r="13430" hidden="1" outlineLevel="1"/>
    <row r="13431" hidden="1" outlineLevel="1"/>
    <row r="13432" hidden="1" outlineLevel="1"/>
    <row r="13433" hidden="1" outlineLevel="1"/>
    <row r="13434" hidden="1" outlineLevel="1"/>
    <row r="13435" hidden="1" outlineLevel="1"/>
    <row r="13436" hidden="1" outlineLevel="1"/>
    <row r="13437" hidden="1" outlineLevel="1"/>
    <row r="13438" hidden="1" outlineLevel="1"/>
    <row r="13439" hidden="1" outlineLevel="1"/>
    <row r="13440" hidden="1" outlineLevel="1"/>
    <row r="13441" hidden="1" outlineLevel="1"/>
    <row r="13442" hidden="1" outlineLevel="1"/>
    <row r="13443" hidden="1" outlineLevel="1"/>
    <row r="13444" hidden="1" outlineLevel="1"/>
    <row r="13445" hidden="1" outlineLevel="1"/>
    <row r="13446" hidden="1" outlineLevel="1"/>
    <row r="13447" hidden="1" outlineLevel="1"/>
    <row r="13448" hidden="1" outlineLevel="1"/>
    <row r="13449" hidden="1" outlineLevel="1"/>
    <row r="13450" hidden="1" outlineLevel="1"/>
    <row r="13451" hidden="1" outlineLevel="1"/>
    <row r="13452" hidden="1" outlineLevel="1"/>
    <row r="13453" hidden="1" outlineLevel="1"/>
    <row r="13454" hidden="1" outlineLevel="1"/>
    <row r="13455" hidden="1" outlineLevel="1"/>
    <row r="13456" hidden="1" outlineLevel="1"/>
    <row r="13457" hidden="1" outlineLevel="1"/>
    <row r="13458" hidden="1" outlineLevel="1"/>
    <row r="13459" hidden="1" outlineLevel="1"/>
    <row r="13460" hidden="1" outlineLevel="1"/>
    <row r="13461" hidden="1" outlineLevel="1"/>
    <row r="13462" hidden="1" outlineLevel="1"/>
    <row r="13463" hidden="1" outlineLevel="1"/>
    <row r="13464" hidden="1" outlineLevel="1"/>
    <row r="13465" hidden="1" outlineLevel="1"/>
    <row r="13466" hidden="1" outlineLevel="1"/>
    <row r="13467" hidden="1" outlineLevel="1"/>
    <row r="13468" hidden="1" outlineLevel="1"/>
    <row r="13469" hidden="1" outlineLevel="1"/>
    <row r="13470" hidden="1" outlineLevel="1"/>
    <row r="13471" hidden="1" outlineLevel="1"/>
    <row r="13472" hidden="1" outlineLevel="1"/>
    <row r="13473" hidden="1" outlineLevel="1"/>
    <row r="13474" hidden="1" outlineLevel="1"/>
    <row r="13475" hidden="1" outlineLevel="1"/>
    <row r="13476" hidden="1" outlineLevel="1"/>
    <row r="13477" hidden="1" outlineLevel="1"/>
    <row r="13478" hidden="1" outlineLevel="1"/>
    <row r="13479" hidden="1" outlineLevel="1"/>
    <row r="13480" hidden="1" outlineLevel="1"/>
    <row r="13481" hidden="1" outlineLevel="1"/>
    <row r="13482" hidden="1" outlineLevel="1"/>
    <row r="13483" hidden="1" outlineLevel="1"/>
    <row r="13484" hidden="1" outlineLevel="1"/>
    <row r="13485" hidden="1" outlineLevel="1"/>
    <row r="13486" hidden="1" outlineLevel="1"/>
    <row r="13487" hidden="1" outlineLevel="1"/>
    <row r="13488" hidden="1" outlineLevel="1"/>
    <row r="13489" hidden="1" outlineLevel="1"/>
    <row r="13490" hidden="1" outlineLevel="1"/>
    <row r="13491" hidden="1" outlineLevel="1"/>
    <row r="13492" hidden="1" outlineLevel="1"/>
    <row r="13493" hidden="1" outlineLevel="1"/>
    <row r="13494" hidden="1" outlineLevel="1"/>
    <row r="13495" hidden="1" outlineLevel="1"/>
    <row r="13496" hidden="1" outlineLevel="1"/>
    <row r="13497" hidden="1" outlineLevel="1"/>
    <row r="13498" hidden="1" outlineLevel="1"/>
    <row r="13499" hidden="1" outlineLevel="1"/>
    <row r="13500" hidden="1" outlineLevel="1"/>
    <row r="13501" hidden="1" outlineLevel="1"/>
    <row r="13502" hidden="1" outlineLevel="1"/>
    <row r="13503" hidden="1" outlineLevel="1"/>
    <row r="13504" hidden="1" outlineLevel="1"/>
    <row r="13505" hidden="1" outlineLevel="1"/>
    <row r="13506" hidden="1" outlineLevel="1"/>
    <row r="13507" hidden="1" outlineLevel="1"/>
    <row r="13508" hidden="1" outlineLevel="1"/>
    <row r="13509" hidden="1" outlineLevel="1"/>
    <row r="13510" hidden="1" outlineLevel="1"/>
    <row r="13511" hidden="1" outlineLevel="1"/>
    <row r="13512" hidden="1" outlineLevel="1"/>
    <row r="13513" hidden="1" outlineLevel="1"/>
    <row r="13514" hidden="1" outlineLevel="1"/>
    <row r="13515" hidden="1" outlineLevel="1"/>
    <row r="13516" hidden="1" outlineLevel="1"/>
    <row r="13517" hidden="1" outlineLevel="1"/>
    <row r="13518" hidden="1" outlineLevel="1"/>
    <row r="13519" hidden="1" outlineLevel="1"/>
    <row r="13520" hidden="1" outlineLevel="1"/>
    <row r="13521" hidden="1" outlineLevel="1"/>
    <row r="13522" hidden="1" outlineLevel="1"/>
    <row r="13523" hidden="1" outlineLevel="1"/>
    <row r="13524" hidden="1" outlineLevel="1"/>
    <row r="13525" hidden="1" outlineLevel="1"/>
    <row r="13526" hidden="1" outlineLevel="1"/>
    <row r="13527" hidden="1" outlineLevel="1"/>
    <row r="13528" hidden="1" outlineLevel="1"/>
    <row r="13529" hidden="1" outlineLevel="1"/>
    <row r="13530" hidden="1" outlineLevel="1"/>
    <row r="13531" hidden="1" outlineLevel="1"/>
    <row r="13532" hidden="1" outlineLevel="1"/>
    <row r="13533" hidden="1" outlineLevel="1"/>
    <row r="13534" hidden="1" outlineLevel="1"/>
    <row r="13535" hidden="1" outlineLevel="1"/>
    <row r="13536" hidden="1" outlineLevel="1"/>
    <row r="13537" hidden="1" outlineLevel="1"/>
    <row r="13538" hidden="1" outlineLevel="1"/>
    <row r="13539" hidden="1" outlineLevel="1"/>
    <row r="13540" hidden="1" outlineLevel="1"/>
    <row r="13541" hidden="1" outlineLevel="1"/>
    <row r="13542" hidden="1" outlineLevel="1"/>
    <row r="13543" hidden="1" outlineLevel="1"/>
    <row r="13544" hidden="1" outlineLevel="1"/>
    <row r="13545" hidden="1" outlineLevel="1"/>
    <row r="13546" hidden="1" outlineLevel="1"/>
    <row r="13547" hidden="1" outlineLevel="1"/>
    <row r="13548" hidden="1" outlineLevel="1"/>
    <row r="13549" hidden="1" outlineLevel="1"/>
    <row r="13550" hidden="1" outlineLevel="1"/>
    <row r="13551" hidden="1" outlineLevel="1"/>
    <row r="13552" hidden="1" outlineLevel="1"/>
    <row r="13553" hidden="1" outlineLevel="1"/>
    <row r="13554" hidden="1" outlineLevel="1"/>
    <row r="13555" hidden="1" outlineLevel="1"/>
    <row r="13556" hidden="1" outlineLevel="1"/>
    <row r="13557" hidden="1" outlineLevel="1"/>
    <row r="13558" hidden="1" outlineLevel="1"/>
    <row r="13559" hidden="1" outlineLevel="1"/>
    <row r="13560" hidden="1" outlineLevel="1"/>
    <row r="13561" hidden="1" outlineLevel="1"/>
    <row r="13562" hidden="1" outlineLevel="1"/>
    <row r="13563" hidden="1" outlineLevel="1"/>
    <row r="13564" hidden="1" outlineLevel="1"/>
    <row r="13565" hidden="1" outlineLevel="1"/>
    <row r="13566" hidden="1" outlineLevel="1"/>
    <row r="13567" hidden="1" outlineLevel="1"/>
    <row r="13568" hidden="1" outlineLevel="1"/>
    <row r="13569" hidden="1" outlineLevel="1"/>
    <row r="13570" hidden="1" outlineLevel="1"/>
    <row r="13571" hidden="1" outlineLevel="1"/>
    <row r="13572" hidden="1" outlineLevel="1"/>
    <row r="13573" hidden="1" outlineLevel="1"/>
    <row r="13574" hidden="1" outlineLevel="1"/>
    <row r="13575" hidden="1" outlineLevel="1"/>
    <row r="13576" hidden="1" outlineLevel="1"/>
    <row r="13577" hidden="1" outlineLevel="1"/>
    <row r="13578" hidden="1" outlineLevel="1"/>
    <row r="13579" hidden="1" outlineLevel="1"/>
    <row r="13580" hidden="1" outlineLevel="1"/>
    <row r="13581" hidden="1" outlineLevel="1"/>
    <row r="13582" hidden="1" outlineLevel="1"/>
    <row r="13583" hidden="1" outlineLevel="1"/>
    <row r="13584" hidden="1" outlineLevel="1"/>
    <row r="13585" hidden="1" outlineLevel="1"/>
    <row r="13586" hidden="1" outlineLevel="1"/>
    <row r="13587" hidden="1" outlineLevel="1"/>
    <row r="13588" hidden="1" outlineLevel="1"/>
    <row r="13589" hidden="1" outlineLevel="1"/>
    <row r="13590" hidden="1" outlineLevel="1"/>
    <row r="13591" hidden="1" outlineLevel="1"/>
    <row r="13592" hidden="1" outlineLevel="1"/>
    <row r="13593" hidden="1" outlineLevel="1"/>
    <row r="13594" hidden="1" outlineLevel="1"/>
    <row r="13595" hidden="1" outlineLevel="1"/>
    <row r="13596" hidden="1" outlineLevel="1"/>
    <row r="13597" hidden="1" outlineLevel="1"/>
    <row r="13598" hidden="1" outlineLevel="1"/>
    <row r="13599" hidden="1" outlineLevel="1"/>
    <row r="13600" hidden="1" outlineLevel="1"/>
    <row r="13601" hidden="1" outlineLevel="1"/>
    <row r="13602" hidden="1" outlineLevel="1"/>
    <row r="13603" hidden="1" outlineLevel="1"/>
    <row r="13604" hidden="1" outlineLevel="1"/>
    <row r="13605" hidden="1" outlineLevel="1"/>
    <row r="13606" hidden="1" outlineLevel="1"/>
    <row r="13607" hidden="1" outlineLevel="1"/>
    <row r="13608" hidden="1" outlineLevel="1"/>
    <row r="13609" hidden="1" outlineLevel="1"/>
    <row r="13610" hidden="1" outlineLevel="1"/>
    <row r="13611" hidden="1" outlineLevel="1"/>
    <row r="13612" hidden="1" outlineLevel="1"/>
    <row r="13613" hidden="1" outlineLevel="1"/>
    <row r="13614" hidden="1" outlineLevel="1"/>
    <row r="13615" hidden="1" outlineLevel="1"/>
    <row r="13616" hidden="1" outlineLevel="1"/>
    <row r="13617" hidden="1" outlineLevel="1"/>
    <row r="13618" hidden="1" outlineLevel="1"/>
    <row r="13619" hidden="1" outlineLevel="1"/>
    <row r="13620" hidden="1" outlineLevel="1"/>
    <row r="13621" hidden="1" outlineLevel="1"/>
    <row r="13622" hidden="1" outlineLevel="1"/>
    <row r="13623" hidden="1" outlineLevel="1"/>
    <row r="13624" hidden="1" outlineLevel="1"/>
    <row r="13625" hidden="1" outlineLevel="1"/>
    <row r="13626" hidden="1" outlineLevel="1"/>
    <row r="13627" hidden="1" outlineLevel="1"/>
    <row r="13628" hidden="1" outlineLevel="1"/>
    <row r="13629" hidden="1" outlineLevel="1"/>
    <row r="13630" hidden="1" outlineLevel="1"/>
    <row r="13631" hidden="1" outlineLevel="1"/>
    <row r="13632" hidden="1" outlineLevel="1"/>
    <row r="13633" hidden="1" outlineLevel="1"/>
    <row r="13634" hidden="1" outlineLevel="1"/>
    <row r="13635" hidden="1" outlineLevel="1"/>
    <row r="13636" hidden="1" outlineLevel="1"/>
    <row r="13637" hidden="1" outlineLevel="1"/>
    <row r="13638" hidden="1" outlineLevel="1"/>
    <row r="13639" hidden="1" outlineLevel="1"/>
    <row r="13640" hidden="1" outlineLevel="1"/>
    <row r="13641" hidden="1" outlineLevel="1"/>
    <row r="13642" hidden="1" outlineLevel="1"/>
    <row r="13643" hidden="1" outlineLevel="1"/>
    <row r="13644" hidden="1" outlineLevel="1"/>
    <row r="13645" hidden="1" outlineLevel="1"/>
    <row r="13646" hidden="1" outlineLevel="1"/>
    <row r="13647" hidden="1" outlineLevel="1"/>
    <row r="13648" hidden="1" outlineLevel="1"/>
    <row r="13649" hidden="1" outlineLevel="1"/>
    <row r="13650" hidden="1" outlineLevel="1"/>
    <row r="13651" hidden="1" outlineLevel="1"/>
    <row r="13652" hidden="1" outlineLevel="1"/>
    <row r="13653" hidden="1" outlineLevel="1"/>
    <row r="13654" hidden="1" outlineLevel="1"/>
    <row r="13655" hidden="1" outlineLevel="1"/>
    <row r="13656" hidden="1" outlineLevel="1"/>
    <row r="13657" hidden="1" outlineLevel="1"/>
    <row r="13658" hidden="1" outlineLevel="1"/>
    <row r="13659" hidden="1" outlineLevel="1"/>
    <row r="13660" hidden="1" outlineLevel="1"/>
    <row r="13661" hidden="1" outlineLevel="1"/>
    <row r="13662" hidden="1" outlineLevel="1"/>
    <row r="13663" hidden="1" outlineLevel="1"/>
    <row r="13664" hidden="1" outlineLevel="1"/>
    <row r="13665" hidden="1" outlineLevel="1"/>
    <row r="13666" hidden="1" outlineLevel="1"/>
    <row r="13667" hidden="1" outlineLevel="1"/>
    <row r="13668" hidden="1" outlineLevel="1"/>
    <row r="13669" hidden="1" outlineLevel="1"/>
    <row r="13670" hidden="1" outlineLevel="1"/>
    <row r="13671" hidden="1" outlineLevel="1"/>
    <row r="13672" hidden="1" outlineLevel="1"/>
    <row r="13673" hidden="1" outlineLevel="1"/>
    <row r="13674" hidden="1" outlineLevel="1"/>
    <row r="13675" hidden="1" outlineLevel="1"/>
    <row r="13676" hidden="1" outlineLevel="1"/>
    <row r="13677" hidden="1" outlineLevel="1"/>
    <row r="13678" hidden="1" outlineLevel="1"/>
    <row r="13679" hidden="1" outlineLevel="1"/>
    <row r="13680" hidden="1" outlineLevel="1"/>
    <row r="13681" hidden="1" outlineLevel="1"/>
    <row r="13682" hidden="1" outlineLevel="1"/>
    <row r="13683" hidden="1" outlineLevel="1"/>
    <row r="13684" hidden="1" outlineLevel="1"/>
    <row r="13685" hidden="1" outlineLevel="1"/>
    <row r="13686" hidden="1" outlineLevel="1"/>
    <row r="13687" hidden="1" outlineLevel="1"/>
    <row r="13688" hidden="1" outlineLevel="1"/>
    <row r="13689" hidden="1" outlineLevel="1"/>
    <row r="13690" hidden="1" outlineLevel="1"/>
    <row r="13691" hidden="1" outlineLevel="1"/>
    <row r="13692" hidden="1" outlineLevel="1"/>
    <row r="13693" hidden="1" outlineLevel="1"/>
    <row r="13694" hidden="1" outlineLevel="1"/>
    <row r="13695" hidden="1" outlineLevel="1"/>
    <row r="13696" hidden="1" outlineLevel="1"/>
    <row r="13697" hidden="1" outlineLevel="1"/>
    <row r="13698" hidden="1" outlineLevel="1"/>
    <row r="13699" hidden="1" outlineLevel="1"/>
    <row r="13700" hidden="1" outlineLevel="1"/>
    <row r="13701" hidden="1" outlineLevel="1"/>
    <row r="13702" hidden="1" outlineLevel="1"/>
    <row r="13703" hidden="1" outlineLevel="1"/>
    <row r="13704" hidden="1" outlineLevel="1"/>
    <row r="13705" hidden="1" outlineLevel="1"/>
    <row r="13706" hidden="1" outlineLevel="1"/>
    <row r="13707" hidden="1" outlineLevel="1"/>
    <row r="13708" hidden="1" outlineLevel="1"/>
    <row r="13709" hidden="1" outlineLevel="1"/>
    <row r="13710" hidden="1" outlineLevel="1"/>
    <row r="13711" hidden="1" outlineLevel="1"/>
    <row r="13712" hidden="1" outlineLevel="1"/>
    <row r="13713" hidden="1" outlineLevel="1"/>
    <row r="13714" hidden="1" outlineLevel="1"/>
    <row r="13715" hidden="1" outlineLevel="1"/>
    <row r="13716" hidden="1" outlineLevel="1"/>
    <row r="13717" hidden="1" outlineLevel="1"/>
    <row r="13718" hidden="1" outlineLevel="1"/>
    <row r="13719" hidden="1" outlineLevel="1"/>
    <row r="13720" hidden="1" outlineLevel="1"/>
    <row r="13721" hidden="1" outlineLevel="1"/>
    <row r="13722" hidden="1" outlineLevel="1"/>
    <row r="13723" hidden="1" outlineLevel="1"/>
    <row r="13724" hidden="1" outlineLevel="1"/>
    <row r="13725" hidden="1" outlineLevel="1"/>
    <row r="13726" hidden="1" outlineLevel="1"/>
    <row r="13727" hidden="1" outlineLevel="1"/>
    <row r="13728" hidden="1" outlineLevel="1"/>
    <row r="13729" hidden="1" outlineLevel="1"/>
    <row r="13730" hidden="1" outlineLevel="1"/>
    <row r="13731" hidden="1" outlineLevel="1"/>
    <row r="13732" hidden="1" outlineLevel="1"/>
    <row r="13733" hidden="1" outlineLevel="1"/>
    <row r="13734" hidden="1" outlineLevel="1"/>
    <row r="13735" hidden="1" outlineLevel="1"/>
    <row r="13736" hidden="1" outlineLevel="1"/>
    <row r="13737" hidden="1" outlineLevel="1"/>
    <row r="13738" hidden="1" outlineLevel="1"/>
    <row r="13739" hidden="1" outlineLevel="1"/>
    <row r="13740" hidden="1" outlineLevel="1"/>
    <row r="13741" hidden="1" outlineLevel="1"/>
    <row r="13742" hidden="1" outlineLevel="1"/>
    <row r="13743" hidden="1" outlineLevel="1"/>
    <row r="13744" hidden="1" outlineLevel="1"/>
    <row r="13745" hidden="1" outlineLevel="1"/>
    <row r="13746" hidden="1" outlineLevel="1"/>
    <row r="13747" hidden="1" outlineLevel="1"/>
    <row r="13748" hidden="1" outlineLevel="1"/>
    <row r="13749" hidden="1" outlineLevel="1"/>
    <row r="13750" hidden="1" outlineLevel="1"/>
    <row r="13751" hidden="1" outlineLevel="1"/>
    <row r="13752" hidden="1" outlineLevel="1"/>
    <row r="13753" hidden="1" outlineLevel="1"/>
    <row r="13754" hidden="1" outlineLevel="1"/>
    <row r="13755" hidden="1" outlineLevel="1"/>
    <row r="13756" hidden="1" outlineLevel="1"/>
    <row r="13757" hidden="1" outlineLevel="1"/>
    <row r="13758" hidden="1" outlineLevel="1"/>
    <row r="13759" hidden="1" outlineLevel="1"/>
    <row r="13760" hidden="1" outlineLevel="1"/>
    <row r="13761" hidden="1" outlineLevel="1"/>
    <row r="13762" hidden="1" outlineLevel="1"/>
    <row r="13763" hidden="1" outlineLevel="1"/>
    <row r="13764" hidden="1" outlineLevel="1"/>
    <row r="13765" hidden="1" outlineLevel="1"/>
    <row r="13766" hidden="1" outlineLevel="1"/>
    <row r="13767" hidden="1" outlineLevel="1"/>
    <row r="13768" hidden="1" outlineLevel="1"/>
    <row r="13769" hidden="1" outlineLevel="1"/>
    <row r="13770" hidden="1" outlineLevel="1"/>
    <row r="13771" hidden="1" outlineLevel="1"/>
    <row r="13772" hidden="1" outlineLevel="1"/>
    <row r="13773" hidden="1" outlineLevel="1"/>
    <row r="13774" hidden="1" outlineLevel="1"/>
    <row r="13775" hidden="1" outlineLevel="1"/>
    <row r="13776" hidden="1" outlineLevel="1"/>
    <row r="13777" hidden="1" outlineLevel="1"/>
    <row r="13778" hidden="1" outlineLevel="1"/>
    <row r="13779" hidden="1" outlineLevel="1"/>
    <row r="13780" hidden="1" outlineLevel="1"/>
    <row r="13781" hidden="1" outlineLevel="1"/>
    <row r="13782" hidden="1" outlineLevel="1"/>
    <row r="13783" hidden="1" outlineLevel="1"/>
    <row r="13784" hidden="1" outlineLevel="1"/>
    <row r="13785" hidden="1" outlineLevel="1"/>
    <row r="13786" hidden="1" outlineLevel="1"/>
    <row r="13787" hidden="1" outlineLevel="1"/>
    <row r="13788" hidden="1" outlineLevel="1"/>
    <row r="13789" hidden="1" outlineLevel="1"/>
    <row r="13790" hidden="1" outlineLevel="1"/>
    <row r="13791" hidden="1" outlineLevel="1"/>
    <row r="13792" hidden="1" outlineLevel="1"/>
    <row r="13793" hidden="1" outlineLevel="1"/>
    <row r="13794" hidden="1" outlineLevel="1"/>
    <row r="13795" hidden="1" outlineLevel="1"/>
    <row r="13796" hidden="1" outlineLevel="1"/>
    <row r="13797" hidden="1" outlineLevel="1"/>
    <row r="13798" hidden="1" outlineLevel="1"/>
    <row r="13799" hidden="1" outlineLevel="1"/>
    <row r="13800" hidden="1" outlineLevel="1"/>
    <row r="13801" hidden="1" outlineLevel="1"/>
    <row r="13802" hidden="1" outlineLevel="1"/>
    <row r="13803" hidden="1" outlineLevel="1"/>
    <row r="13804" hidden="1" outlineLevel="1"/>
    <row r="13805" hidden="1" outlineLevel="1"/>
    <row r="13806" hidden="1" outlineLevel="1"/>
    <row r="13807" hidden="1" outlineLevel="1"/>
    <row r="13808" hidden="1" outlineLevel="1"/>
    <row r="13809" hidden="1" outlineLevel="1"/>
    <row r="13810" hidden="1" outlineLevel="1"/>
    <row r="13811" hidden="1" outlineLevel="1"/>
    <row r="13812" hidden="1" outlineLevel="1"/>
    <row r="13813" hidden="1" outlineLevel="1"/>
    <row r="13814" hidden="1" outlineLevel="1"/>
    <row r="13815" hidden="1" outlineLevel="1"/>
    <row r="13816" hidden="1" outlineLevel="1"/>
    <row r="13817" hidden="1" outlineLevel="1"/>
    <row r="13818" hidden="1" outlineLevel="1"/>
    <row r="13819" hidden="1" outlineLevel="1"/>
    <row r="13820" hidden="1" outlineLevel="1"/>
    <row r="13821" hidden="1" outlineLevel="1"/>
    <row r="13822" hidden="1" outlineLevel="1"/>
    <row r="13823" hidden="1" outlineLevel="1"/>
    <row r="13824" hidden="1" outlineLevel="1"/>
    <row r="13825" hidden="1" outlineLevel="1"/>
    <row r="13826" hidden="1" outlineLevel="1"/>
    <row r="13827" hidden="1" outlineLevel="1"/>
    <row r="13828" hidden="1" outlineLevel="1"/>
    <row r="13829" hidden="1" outlineLevel="1"/>
    <row r="13830" hidden="1" outlineLevel="1"/>
    <row r="13831" hidden="1" outlineLevel="1"/>
    <row r="13832" hidden="1" outlineLevel="1"/>
    <row r="13833" hidden="1" outlineLevel="1"/>
    <row r="13834" hidden="1" outlineLevel="1"/>
    <row r="13835" hidden="1" outlineLevel="1"/>
    <row r="13836" hidden="1" outlineLevel="1"/>
    <row r="13837" hidden="1" outlineLevel="1"/>
    <row r="13838" hidden="1" outlineLevel="1"/>
    <row r="13839" hidden="1" outlineLevel="1"/>
    <row r="13840" hidden="1" outlineLevel="1"/>
    <row r="13841" hidden="1" outlineLevel="1"/>
    <row r="13842" hidden="1" outlineLevel="1"/>
    <row r="13843" hidden="1" outlineLevel="1"/>
    <row r="13844" hidden="1" outlineLevel="1"/>
    <row r="13845" hidden="1" outlineLevel="1"/>
    <row r="13846" hidden="1" outlineLevel="1"/>
    <row r="13847" hidden="1" outlineLevel="1"/>
    <row r="13848" hidden="1" outlineLevel="1"/>
    <row r="13849" hidden="1" outlineLevel="1"/>
    <row r="13850" hidden="1" outlineLevel="1"/>
    <row r="13851" hidden="1" outlineLevel="1"/>
    <row r="13852" hidden="1" outlineLevel="1"/>
    <row r="13853" hidden="1" outlineLevel="1"/>
    <row r="13854" hidden="1" outlineLevel="1"/>
    <row r="13855" hidden="1" outlineLevel="1"/>
    <row r="13856" hidden="1" outlineLevel="1"/>
    <row r="13857" hidden="1" outlineLevel="1"/>
    <row r="13858" hidden="1" outlineLevel="1"/>
    <row r="13859" hidden="1" outlineLevel="1"/>
    <row r="13860" hidden="1" outlineLevel="1"/>
    <row r="13861" hidden="1" outlineLevel="1"/>
    <row r="13862" hidden="1" outlineLevel="1"/>
    <row r="13863" hidden="1" outlineLevel="1"/>
    <row r="13864" hidden="1" outlineLevel="1"/>
    <row r="13865" hidden="1" outlineLevel="1"/>
    <row r="13866" hidden="1" outlineLevel="1"/>
    <row r="13867" hidden="1" outlineLevel="1"/>
    <row r="13868" hidden="1" outlineLevel="1"/>
    <row r="13869" hidden="1" outlineLevel="1"/>
    <row r="13870" hidden="1" outlineLevel="1"/>
    <row r="13871" hidden="1" outlineLevel="1"/>
    <row r="13872" hidden="1" outlineLevel="1"/>
    <row r="13873" hidden="1" outlineLevel="1"/>
    <row r="13874" hidden="1" outlineLevel="1"/>
    <row r="13875" hidden="1" outlineLevel="1"/>
    <row r="13876" hidden="1" outlineLevel="1"/>
    <row r="13877" hidden="1" outlineLevel="1"/>
    <row r="13878" hidden="1" outlineLevel="1"/>
    <row r="13879" hidden="1" outlineLevel="1"/>
    <row r="13880" hidden="1" outlineLevel="1"/>
    <row r="13881" hidden="1" outlineLevel="1"/>
    <row r="13882" hidden="1" outlineLevel="1"/>
    <row r="13883" hidden="1" outlineLevel="1"/>
    <row r="13884" hidden="1" outlineLevel="1"/>
    <row r="13885" hidden="1" outlineLevel="1"/>
    <row r="13886" hidden="1" outlineLevel="1"/>
    <row r="13887" hidden="1" outlineLevel="1"/>
    <row r="13888" hidden="1" outlineLevel="1"/>
    <row r="13889" hidden="1" outlineLevel="1"/>
    <row r="13890" hidden="1" outlineLevel="1"/>
    <row r="13891" hidden="1" outlineLevel="1"/>
    <row r="13892" hidden="1" outlineLevel="1"/>
    <row r="13893" hidden="1" outlineLevel="1"/>
    <row r="13894" hidden="1" outlineLevel="1"/>
    <row r="13895" hidden="1" outlineLevel="1"/>
    <row r="13896" hidden="1" outlineLevel="1"/>
    <row r="13897" hidden="1" outlineLevel="1"/>
    <row r="13898" hidden="1" outlineLevel="1"/>
    <row r="13899" hidden="1" outlineLevel="1"/>
    <row r="13900" hidden="1" outlineLevel="1"/>
    <row r="13901" hidden="1" outlineLevel="1"/>
    <row r="13902" hidden="1" outlineLevel="1"/>
    <row r="13903" hidden="1" outlineLevel="1"/>
    <row r="13904" hidden="1" outlineLevel="1"/>
    <row r="13905" hidden="1" outlineLevel="1"/>
    <row r="13906" hidden="1" outlineLevel="1"/>
    <row r="13907" hidden="1" outlineLevel="1"/>
    <row r="13908" hidden="1" outlineLevel="1"/>
    <row r="13909" hidden="1" outlineLevel="1"/>
    <row r="13910" hidden="1" outlineLevel="1"/>
    <row r="13911" hidden="1" outlineLevel="1"/>
    <row r="13912" hidden="1" outlineLevel="1"/>
    <row r="13913" hidden="1" outlineLevel="1"/>
    <row r="13914" hidden="1" outlineLevel="1"/>
    <row r="13915" hidden="1" outlineLevel="1"/>
    <row r="13916" hidden="1" outlineLevel="1"/>
    <row r="13917" hidden="1" outlineLevel="1"/>
    <row r="13918" hidden="1" outlineLevel="1"/>
    <row r="13919" hidden="1" outlineLevel="1"/>
    <row r="13920" hidden="1" outlineLevel="1"/>
    <row r="13921" hidden="1" outlineLevel="1"/>
    <row r="13922" hidden="1" outlineLevel="1"/>
    <row r="13923" hidden="1" outlineLevel="1"/>
    <row r="13924" hidden="1" outlineLevel="1"/>
    <row r="13925" hidden="1" outlineLevel="1"/>
    <row r="13926" hidden="1" outlineLevel="1"/>
    <row r="13927" hidden="1" outlineLevel="1"/>
    <row r="13928" hidden="1" outlineLevel="1"/>
    <row r="13929" hidden="1" outlineLevel="1"/>
    <row r="13930" hidden="1" outlineLevel="1"/>
    <row r="13931" hidden="1" outlineLevel="1"/>
    <row r="13932" hidden="1" outlineLevel="1"/>
    <row r="13933" hidden="1" outlineLevel="1"/>
    <row r="13934" hidden="1" outlineLevel="1"/>
    <row r="13935" hidden="1" outlineLevel="1"/>
    <row r="13936" hidden="1" outlineLevel="1"/>
    <row r="13937" hidden="1" outlineLevel="1"/>
    <row r="13938" hidden="1" outlineLevel="1"/>
    <row r="13939" hidden="1" outlineLevel="1"/>
    <row r="13940" hidden="1" outlineLevel="1"/>
    <row r="13941" hidden="1" outlineLevel="1"/>
    <row r="13942" hidden="1" outlineLevel="1"/>
    <row r="13943" hidden="1" outlineLevel="1"/>
    <row r="13944" hidden="1" outlineLevel="1"/>
    <row r="13945" hidden="1" outlineLevel="1"/>
    <row r="13946" hidden="1" outlineLevel="1"/>
    <row r="13947" hidden="1" outlineLevel="1"/>
    <row r="13948" hidden="1" outlineLevel="1"/>
    <row r="13949" hidden="1" outlineLevel="1"/>
    <row r="13950" hidden="1" outlineLevel="1"/>
    <row r="13951" hidden="1" outlineLevel="1"/>
    <row r="13952" hidden="1" outlineLevel="1"/>
    <row r="13953" hidden="1" outlineLevel="1"/>
    <row r="13954" hidden="1" outlineLevel="1"/>
    <row r="13955" hidden="1" outlineLevel="1"/>
    <row r="13956" hidden="1" outlineLevel="1"/>
    <row r="13957" hidden="1" outlineLevel="1"/>
    <row r="13958" hidden="1" outlineLevel="1"/>
    <row r="13959" hidden="1" outlineLevel="1"/>
    <row r="13960" hidden="1" outlineLevel="1"/>
    <row r="13961" hidden="1" outlineLevel="1"/>
    <row r="13962" hidden="1" outlineLevel="1"/>
    <row r="13963" hidden="1" outlineLevel="1"/>
    <row r="13964" hidden="1" outlineLevel="1"/>
    <row r="13965" hidden="1" outlineLevel="1"/>
    <row r="13966" hidden="1" outlineLevel="1"/>
    <row r="13967" hidden="1" outlineLevel="1"/>
    <row r="13968" hidden="1" outlineLevel="1"/>
    <row r="13969" hidden="1" outlineLevel="1"/>
    <row r="13970" hidden="1" outlineLevel="1"/>
    <row r="13971" hidden="1" outlineLevel="1"/>
    <row r="13972" hidden="1" outlineLevel="1"/>
    <row r="13973" hidden="1" outlineLevel="1"/>
    <row r="13974" hidden="1" outlineLevel="1"/>
    <row r="13975" hidden="1" outlineLevel="1"/>
    <row r="13976" hidden="1" outlineLevel="1"/>
    <row r="13977" hidden="1" outlineLevel="1"/>
    <row r="13978" hidden="1" outlineLevel="1"/>
    <row r="13979" hidden="1" outlineLevel="1"/>
    <row r="13980" hidden="1" outlineLevel="1"/>
    <row r="13981" hidden="1" outlineLevel="1"/>
    <row r="13982" hidden="1" outlineLevel="1"/>
    <row r="13983" hidden="1" outlineLevel="1"/>
    <row r="13984" hidden="1" outlineLevel="1"/>
    <row r="13985" hidden="1" outlineLevel="1"/>
    <row r="13986" hidden="1" outlineLevel="1"/>
    <row r="13987" hidden="1" outlineLevel="1"/>
    <row r="13988" hidden="1" outlineLevel="1"/>
    <row r="13989" hidden="1" outlineLevel="1"/>
    <row r="13990" hidden="1" outlineLevel="1"/>
    <row r="13991" hidden="1" outlineLevel="1"/>
    <row r="13992" hidden="1" outlineLevel="1"/>
    <row r="13993" hidden="1" outlineLevel="1"/>
    <row r="13994" hidden="1" outlineLevel="1"/>
    <row r="13995" hidden="1" outlineLevel="1"/>
    <row r="13996" hidden="1" outlineLevel="1"/>
    <row r="13997" hidden="1" outlineLevel="1"/>
    <row r="13998" hidden="1" outlineLevel="1"/>
    <row r="13999" hidden="1" outlineLevel="1"/>
    <row r="14000" hidden="1" outlineLevel="1"/>
    <row r="14001" hidden="1" outlineLevel="1"/>
    <row r="14002" hidden="1" outlineLevel="1"/>
    <row r="14003" hidden="1" outlineLevel="1"/>
    <row r="14004" hidden="1" outlineLevel="1"/>
    <row r="14005" hidden="1" outlineLevel="1"/>
    <row r="14006" hidden="1" outlineLevel="1"/>
    <row r="14007" hidden="1" outlineLevel="1"/>
    <row r="14008" hidden="1" outlineLevel="1"/>
    <row r="14009" hidden="1" outlineLevel="1"/>
    <row r="14010" hidden="1" outlineLevel="1"/>
    <row r="14011" hidden="1" outlineLevel="1"/>
    <row r="14012" hidden="1" outlineLevel="1"/>
    <row r="14013" hidden="1" outlineLevel="1"/>
    <row r="14014" hidden="1" outlineLevel="1"/>
    <row r="14015" hidden="1" outlineLevel="1"/>
    <row r="14016" hidden="1" outlineLevel="1"/>
    <row r="14017" hidden="1" outlineLevel="1"/>
    <row r="14018" hidden="1" outlineLevel="1"/>
    <row r="14019" hidden="1" outlineLevel="1"/>
    <row r="14020" hidden="1" outlineLevel="1"/>
    <row r="14021" hidden="1" outlineLevel="1"/>
    <row r="14022" hidden="1" outlineLevel="1"/>
    <row r="14023" hidden="1" outlineLevel="1"/>
    <row r="14024" hidden="1" outlineLevel="1"/>
    <row r="14025" hidden="1" outlineLevel="1"/>
    <row r="14026" hidden="1" outlineLevel="1"/>
    <row r="14027" hidden="1" outlineLevel="1"/>
    <row r="14028" hidden="1" outlineLevel="1"/>
    <row r="14029" hidden="1" outlineLevel="1"/>
    <row r="14030" hidden="1" outlineLevel="1"/>
    <row r="14031" hidden="1" outlineLevel="1"/>
    <row r="14032" hidden="1" outlineLevel="1"/>
    <row r="14033" hidden="1" outlineLevel="1"/>
    <row r="14034" hidden="1" outlineLevel="1"/>
    <row r="14035" hidden="1" outlineLevel="1"/>
    <row r="14036" hidden="1" outlineLevel="1"/>
    <row r="14037" hidden="1" outlineLevel="1"/>
    <row r="14038" hidden="1" outlineLevel="1"/>
    <row r="14039" hidden="1" outlineLevel="1"/>
    <row r="14040" hidden="1" outlineLevel="1"/>
    <row r="14041" hidden="1" outlineLevel="1"/>
    <row r="14042" hidden="1" outlineLevel="1"/>
    <row r="14043" hidden="1" outlineLevel="1"/>
    <row r="14044" hidden="1" outlineLevel="1"/>
    <row r="14045" hidden="1" outlineLevel="1"/>
    <row r="14046" hidden="1" outlineLevel="1"/>
    <row r="14047" hidden="1" outlineLevel="1"/>
    <row r="14048" hidden="1" outlineLevel="1"/>
    <row r="14049" hidden="1" outlineLevel="1"/>
    <row r="14050" hidden="1" outlineLevel="1"/>
    <row r="14051" hidden="1" outlineLevel="1"/>
    <row r="14052" hidden="1" outlineLevel="1"/>
    <row r="14053" hidden="1" outlineLevel="1"/>
    <row r="14054" hidden="1" outlineLevel="1"/>
    <row r="14055" hidden="1" outlineLevel="1"/>
    <row r="14056" hidden="1" outlineLevel="1"/>
    <row r="14057" hidden="1" outlineLevel="1"/>
    <row r="14058" hidden="1" outlineLevel="1"/>
    <row r="14059" hidden="1" outlineLevel="1"/>
    <row r="14060" hidden="1" outlineLevel="1"/>
    <row r="14061" hidden="1" outlineLevel="1"/>
    <row r="14062" hidden="1" outlineLevel="1"/>
    <row r="14063" hidden="1" outlineLevel="1"/>
    <row r="14064" hidden="1" outlineLevel="1"/>
    <row r="14065" hidden="1" outlineLevel="1"/>
    <row r="14066" hidden="1" outlineLevel="1"/>
    <row r="14067" hidden="1" outlineLevel="1"/>
    <row r="14068" hidden="1" outlineLevel="1"/>
    <row r="14069" hidden="1" outlineLevel="1"/>
    <row r="14070" hidden="1" outlineLevel="1"/>
    <row r="14071" hidden="1" outlineLevel="1"/>
    <row r="14072" hidden="1" outlineLevel="1"/>
    <row r="14073" hidden="1" outlineLevel="1"/>
    <row r="14074" hidden="1" outlineLevel="1"/>
    <row r="14075" hidden="1" outlineLevel="1"/>
    <row r="14076" hidden="1" outlineLevel="1"/>
    <row r="14077" hidden="1" outlineLevel="1"/>
    <row r="14078" hidden="1" outlineLevel="1"/>
    <row r="14079" hidden="1" outlineLevel="1"/>
    <row r="14080" hidden="1" outlineLevel="1"/>
    <row r="14081" hidden="1" outlineLevel="1"/>
    <row r="14082" hidden="1" outlineLevel="1"/>
    <row r="14083" hidden="1" outlineLevel="1"/>
    <row r="14084" hidden="1" outlineLevel="1"/>
    <row r="14085" hidden="1" outlineLevel="1"/>
    <row r="14086" hidden="1" outlineLevel="1"/>
    <row r="14087" hidden="1" outlineLevel="1"/>
    <row r="14088" hidden="1" outlineLevel="1"/>
    <row r="14089" hidden="1" outlineLevel="1"/>
    <row r="14090" hidden="1" outlineLevel="1"/>
    <row r="14091" hidden="1" outlineLevel="1"/>
    <row r="14092" hidden="1" outlineLevel="1"/>
    <row r="14093" hidden="1" outlineLevel="1"/>
    <row r="14094" hidden="1" outlineLevel="1"/>
    <row r="14095" hidden="1" outlineLevel="1"/>
    <row r="14096" hidden="1" outlineLevel="1"/>
    <row r="14097" hidden="1" outlineLevel="1"/>
    <row r="14098" hidden="1" outlineLevel="1"/>
    <row r="14099" hidden="1" outlineLevel="1"/>
    <row r="14100" hidden="1" outlineLevel="1"/>
    <row r="14101" hidden="1" outlineLevel="1"/>
    <row r="14102" hidden="1" outlineLevel="1"/>
    <row r="14103" hidden="1" outlineLevel="1"/>
    <row r="14104" hidden="1" outlineLevel="1"/>
    <row r="14105" hidden="1" outlineLevel="1"/>
    <row r="14106" hidden="1" outlineLevel="1"/>
    <row r="14107" hidden="1" outlineLevel="1"/>
    <row r="14108" hidden="1" outlineLevel="1"/>
    <row r="14109" hidden="1" outlineLevel="1"/>
    <row r="14110" hidden="1" outlineLevel="1"/>
    <row r="14111" hidden="1" outlineLevel="1"/>
    <row r="14112" hidden="1" outlineLevel="1"/>
    <row r="14113" hidden="1" outlineLevel="1"/>
    <row r="14114" hidden="1" outlineLevel="1"/>
    <row r="14115" hidden="1" outlineLevel="1"/>
    <row r="14116" hidden="1" outlineLevel="1"/>
    <row r="14117" hidden="1" outlineLevel="1"/>
    <row r="14118" hidden="1" outlineLevel="1"/>
    <row r="14119" hidden="1" outlineLevel="1"/>
    <row r="14120" hidden="1" outlineLevel="1"/>
    <row r="14121" hidden="1" outlineLevel="1"/>
    <row r="14122" hidden="1" outlineLevel="1"/>
    <row r="14123" hidden="1" outlineLevel="1"/>
    <row r="14124" hidden="1" outlineLevel="1"/>
    <row r="14125" hidden="1" outlineLevel="1"/>
    <row r="14126" hidden="1" outlineLevel="1"/>
    <row r="14127" hidden="1" outlineLevel="1"/>
    <row r="14128" hidden="1" outlineLevel="1"/>
    <row r="14129" hidden="1" outlineLevel="1"/>
    <row r="14130" hidden="1" outlineLevel="1"/>
    <row r="14131" hidden="1" outlineLevel="1"/>
    <row r="14132" hidden="1" outlineLevel="1"/>
    <row r="14133" hidden="1" outlineLevel="1"/>
    <row r="14134" hidden="1" outlineLevel="1"/>
    <row r="14135" hidden="1" outlineLevel="1"/>
    <row r="14136" hidden="1" outlineLevel="1"/>
    <row r="14137" hidden="1" outlineLevel="1"/>
    <row r="14138" hidden="1" outlineLevel="1"/>
    <row r="14139" hidden="1" outlineLevel="1"/>
    <row r="14140" hidden="1" outlineLevel="1"/>
    <row r="14141" hidden="1" outlineLevel="1"/>
    <row r="14142" hidden="1" outlineLevel="1"/>
    <row r="14143" hidden="1" outlineLevel="1"/>
    <row r="14144" hidden="1" outlineLevel="1"/>
    <row r="14145" hidden="1" outlineLevel="1"/>
    <row r="14146" hidden="1" outlineLevel="1"/>
    <row r="14147" hidden="1" outlineLevel="1"/>
    <row r="14148" hidden="1" outlineLevel="1"/>
    <row r="14149" hidden="1" outlineLevel="1"/>
    <row r="14150" hidden="1" outlineLevel="1"/>
    <row r="14151" hidden="1" outlineLevel="1"/>
    <row r="14152" hidden="1" outlineLevel="1"/>
    <row r="14153" hidden="1" outlineLevel="1"/>
    <row r="14154" hidden="1" outlineLevel="1"/>
    <row r="14155" hidden="1" outlineLevel="1"/>
    <row r="14156" hidden="1" outlineLevel="1"/>
    <row r="14157" hidden="1" outlineLevel="1"/>
    <row r="14158" hidden="1" outlineLevel="1"/>
    <row r="14159" hidden="1" outlineLevel="1"/>
    <row r="14160" hidden="1" outlineLevel="1"/>
    <row r="14161" hidden="1" outlineLevel="1"/>
    <row r="14162" hidden="1" outlineLevel="1"/>
    <row r="14163" hidden="1" outlineLevel="1"/>
    <row r="14164" hidden="1" outlineLevel="1"/>
    <row r="14165" hidden="1" outlineLevel="1"/>
    <row r="14166" hidden="1" outlineLevel="1"/>
    <row r="14167" hidden="1" outlineLevel="1"/>
    <row r="14168" hidden="1" outlineLevel="1"/>
    <row r="14169" hidden="1" outlineLevel="1"/>
    <row r="14170" hidden="1" outlineLevel="1"/>
    <row r="14171" hidden="1" outlineLevel="1"/>
    <row r="14172" hidden="1" outlineLevel="1"/>
    <row r="14173" hidden="1" outlineLevel="1"/>
    <row r="14174" hidden="1" outlineLevel="1"/>
    <row r="14175" hidden="1" outlineLevel="1"/>
    <row r="14176" hidden="1" outlineLevel="1"/>
    <row r="14177" hidden="1" outlineLevel="1"/>
    <row r="14178" hidden="1" outlineLevel="1"/>
    <row r="14179" hidden="1" outlineLevel="1"/>
    <row r="14180" hidden="1" outlineLevel="1"/>
    <row r="14181" hidden="1" outlineLevel="1"/>
    <row r="14182" hidden="1" outlineLevel="1"/>
    <row r="14183" hidden="1" outlineLevel="1"/>
    <row r="14184" hidden="1" outlineLevel="1"/>
    <row r="14185" hidden="1" outlineLevel="1"/>
    <row r="14186" hidden="1" outlineLevel="1"/>
    <row r="14187" hidden="1" outlineLevel="1"/>
    <row r="14188" hidden="1" outlineLevel="1"/>
    <row r="14189" hidden="1" outlineLevel="1"/>
    <row r="14190" hidden="1" outlineLevel="1"/>
    <row r="14191" hidden="1" outlineLevel="1"/>
    <row r="14192" hidden="1" outlineLevel="1"/>
    <row r="14193" hidden="1" outlineLevel="1"/>
    <row r="14194" hidden="1" outlineLevel="1"/>
    <row r="14195" hidden="1" outlineLevel="1"/>
    <row r="14196" hidden="1" outlineLevel="1"/>
    <row r="14197" hidden="1" outlineLevel="1"/>
    <row r="14198" hidden="1" outlineLevel="1"/>
    <row r="14199" hidden="1" outlineLevel="1"/>
    <row r="14200" hidden="1" outlineLevel="1"/>
    <row r="14201" hidden="1" outlineLevel="1"/>
    <row r="14202" hidden="1" outlineLevel="1"/>
    <row r="14203" hidden="1" outlineLevel="1"/>
    <row r="14204" hidden="1" outlineLevel="1"/>
    <row r="14205" hidden="1" outlineLevel="1"/>
    <row r="14206" hidden="1" outlineLevel="1"/>
    <row r="14207" hidden="1" outlineLevel="1"/>
    <row r="14208" hidden="1" outlineLevel="1"/>
    <row r="14209" hidden="1" outlineLevel="1"/>
    <row r="14210" hidden="1" outlineLevel="1"/>
    <row r="14211" hidden="1" outlineLevel="1"/>
    <row r="14212" hidden="1" outlineLevel="1"/>
    <row r="14213" hidden="1" outlineLevel="1"/>
    <row r="14214" hidden="1" outlineLevel="1"/>
    <row r="14215" hidden="1" outlineLevel="1"/>
    <row r="14216" hidden="1" outlineLevel="1"/>
    <row r="14217" hidden="1" outlineLevel="1"/>
    <row r="14218" hidden="1" outlineLevel="1"/>
    <row r="14219" hidden="1" outlineLevel="1"/>
    <row r="14220" hidden="1" outlineLevel="1"/>
    <row r="14221" hidden="1" outlineLevel="1"/>
    <row r="14222" hidden="1" outlineLevel="1"/>
    <row r="14223" hidden="1" outlineLevel="1"/>
    <row r="14224" hidden="1" outlineLevel="1"/>
    <row r="14225" hidden="1" outlineLevel="1"/>
    <row r="14226" hidden="1" outlineLevel="1"/>
    <row r="14227" hidden="1" outlineLevel="1"/>
    <row r="14228" hidden="1" outlineLevel="1"/>
    <row r="14229" hidden="1" outlineLevel="1"/>
    <row r="14230" hidden="1" outlineLevel="1"/>
    <row r="14231" hidden="1" outlineLevel="1"/>
    <row r="14232" hidden="1" outlineLevel="1"/>
    <row r="14233" hidden="1" outlineLevel="1"/>
    <row r="14234" hidden="1" outlineLevel="1"/>
    <row r="14235" hidden="1" outlineLevel="1"/>
    <row r="14236" hidden="1" outlineLevel="1"/>
    <row r="14237" hidden="1" outlineLevel="1"/>
    <row r="14238" hidden="1" outlineLevel="1"/>
    <row r="14239" hidden="1" outlineLevel="1"/>
    <row r="14240" hidden="1" outlineLevel="1"/>
    <row r="14241" hidden="1" outlineLevel="1"/>
    <row r="14242" hidden="1" outlineLevel="1"/>
    <row r="14243" hidden="1" outlineLevel="1"/>
    <row r="14244" hidden="1" outlineLevel="1"/>
    <row r="14245" hidden="1" outlineLevel="1"/>
    <row r="14246" hidden="1" outlineLevel="1"/>
    <row r="14247" hidden="1" outlineLevel="1"/>
    <row r="14248" hidden="1" outlineLevel="1"/>
    <row r="14249" hidden="1" outlineLevel="1"/>
    <row r="14250" hidden="1" outlineLevel="1"/>
    <row r="14251" hidden="1" outlineLevel="1"/>
    <row r="14252" hidden="1" outlineLevel="1"/>
    <row r="14253" hidden="1" outlineLevel="1"/>
    <row r="14254" hidden="1" outlineLevel="1"/>
    <row r="14255" hidden="1" outlineLevel="1"/>
    <row r="14256" hidden="1" outlineLevel="1"/>
    <row r="14257" hidden="1" outlineLevel="1"/>
    <row r="14258" hidden="1" outlineLevel="1"/>
    <row r="14259" hidden="1" outlineLevel="1"/>
    <row r="14260" hidden="1" outlineLevel="1"/>
    <row r="14261" hidden="1" outlineLevel="1"/>
    <row r="14262" hidden="1" outlineLevel="1"/>
    <row r="14263" hidden="1" outlineLevel="1"/>
    <row r="14264" hidden="1" outlineLevel="1"/>
    <row r="14265" hidden="1" outlineLevel="1"/>
    <row r="14266" hidden="1" outlineLevel="1"/>
    <row r="14267" hidden="1" outlineLevel="1"/>
    <row r="14268" hidden="1" outlineLevel="1"/>
    <row r="14269" hidden="1" outlineLevel="1"/>
    <row r="14270" hidden="1" outlineLevel="1"/>
    <row r="14271" hidden="1" outlineLevel="1"/>
    <row r="14272" hidden="1" outlineLevel="1"/>
    <row r="14273" hidden="1" outlineLevel="1"/>
    <row r="14274" hidden="1" outlineLevel="1"/>
    <row r="14275" hidden="1" outlineLevel="1"/>
    <row r="14276" hidden="1" outlineLevel="1"/>
    <row r="14277" hidden="1" outlineLevel="1"/>
    <row r="14278" hidden="1" outlineLevel="1"/>
    <row r="14279" hidden="1" outlineLevel="1"/>
    <row r="14280" hidden="1" outlineLevel="1"/>
    <row r="14281" hidden="1" outlineLevel="1"/>
    <row r="14282" hidden="1" outlineLevel="1"/>
    <row r="14283" hidden="1" outlineLevel="1"/>
    <row r="14284" hidden="1" outlineLevel="1"/>
    <row r="14285" hidden="1" outlineLevel="1"/>
    <row r="14286" hidden="1" outlineLevel="1"/>
    <row r="14287" hidden="1" outlineLevel="1"/>
    <row r="14288" hidden="1" outlineLevel="1"/>
    <row r="14289" hidden="1" outlineLevel="1"/>
    <row r="14290" hidden="1" outlineLevel="1"/>
    <row r="14291" hidden="1" outlineLevel="1"/>
    <row r="14292" hidden="1" outlineLevel="1"/>
    <row r="14293" hidden="1" outlineLevel="1"/>
    <row r="14294" hidden="1" outlineLevel="1"/>
    <row r="14295" hidden="1" outlineLevel="1"/>
    <row r="14296" hidden="1" outlineLevel="1"/>
    <row r="14297" hidden="1" outlineLevel="1"/>
    <row r="14298" hidden="1" outlineLevel="1"/>
    <row r="14299" hidden="1" outlineLevel="1"/>
    <row r="14300" hidden="1" outlineLevel="1"/>
    <row r="14301" hidden="1" outlineLevel="1"/>
    <row r="14302" hidden="1" outlineLevel="1"/>
    <row r="14303" hidden="1" outlineLevel="1"/>
    <row r="14304" hidden="1" outlineLevel="1"/>
    <row r="14305" hidden="1" outlineLevel="1"/>
    <row r="14306" hidden="1" outlineLevel="1"/>
    <row r="14307" hidden="1" outlineLevel="1"/>
    <row r="14308" hidden="1" outlineLevel="1"/>
    <row r="14309" hidden="1" outlineLevel="1"/>
    <row r="14310" hidden="1" outlineLevel="1"/>
    <row r="14311" hidden="1" outlineLevel="1"/>
    <row r="14312" hidden="1" outlineLevel="1"/>
    <row r="14313" hidden="1" outlineLevel="1"/>
    <row r="14314" hidden="1" outlineLevel="1"/>
    <row r="14315" hidden="1" outlineLevel="1"/>
    <row r="14316" hidden="1" outlineLevel="1"/>
    <row r="14317" hidden="1" outlineLevel="1"/>
    <row r="14318" hidden="1" outlineLevel="1"/>
    <row r="14319" hidden="1" outlineLevel="1"/>
    <row r="14320" hidden="1" outlineLevel="1"/>
    <row r="14321" hidden="1" outlineLevel="1"/>
    <row r="14322" hidden="1" outlineLevel="1"/>
    <row r="14323" hidden="1" outlineLevel="1"/>
    <row r="14324" hidden="1" outlineLevel="1"/>
    <row r="14325" hidden="1" outlineLevel="1"/>
    <row r="14326" hidden="1" outlineLevel="1"/>
    <row r="14327" hidden="1" outlineLevel="1"/>
    <row r="14328" hidden="1" outlineLevel="1"/>
    <row r="14329" hidden="1" outlineLevel="1"/>
    <row r="14330" hidden="1" outlineLevel="1"/>
    <row r="14331" hidden="1" outlineLevel="1"/>
    <row r="14332" hidden="1" outlineLevel="1"/>
    <row r="14333" hidden="1" outlineLevel="1"/>
    <row r="14334" hidden="1" outlineLevel="1"/>
    <row r="14335" hidden="1" outlineLevel="1"/>
    <row r="14336" hidden="1" outlineLevel="1"/>
    <row r="14337" hidden="1" outlineLevel="1"/>
    <row r="14338" hidden="1" outlineLevel="1"/>
    <row r="14339" hidden="1" outlineLevel="1"/>
    <row r="14340" hidden="1" outlineLevel="1"/>
    <row r="14341" hidden="1" outlineLevel="1"/>
    <row r="14342" hidden="1" outlineLevel="1"/>
    <row r="14343" hidden="1" outlineLevel="1"/>
    <row r="14344" hidden="1" outlineLevel="1"/>
    <row r="14345" hidden="1" outlineLevel="1"/>
    <row r="14346" hidden="1" outlineLevel="1"/>
    <row r="14347" hidden="1" outlineLevel="1"/>
    <row r="14348" hidden="1" outlineLevel="1"/>
    <row r="14349" hidden="1" outlineLevel="1"/>
    <row r="14350" hidden="1" outlineLevel="1"/>
    <row r="14351" hidden="1" outlineLevel="1"/>
    <row r="14352" hidden="1" outlineLevel="1"/>
    <row r="14353" hidden="1" outlineLevel="1"/>
    <row r="14354" hidden="1" outlineLevel="1"/>
    <row r="14355" hidden="1" outlineLevel="1"/>
    <row r="14356" hidden="1" outlineLevel="1"/>
    <row r="14357" hidden="1" outlineLevel="1"/>
    <row r="14358" hidden="1" outlineLevel="1"/>
    <row r="14359" hidden="1" outlineLevel="1"/>
    <row r="14360" hidden="1" outlineLevel="1"/>
    <row r="14361" hidden="1" outlineLevel="1"/>
    <row r="14362" hidden="1" outlineLevel="1"/>
    <row r="14363" hidden="1" outlineLevel="1"/>
    <row r="14364" hidden="1" outlineLevel="1"/>
    <row r="14365" hidden="1" outlineLevel="1"/>
    <row r="14366" hidden="1" outlineLevel="1"/>
    <row r="14367" hidden="1" outlineLevel="1"/>
    <row r="14368" hidden="1" outlineLevel="1"/>
    <row r="14369" hidden="1" outlineLevel="1"/>
    <row r="14370" hidden="1" outlineLevel="1"/>
    <row r="14371" hidden="1" outlineLevel="1"/>
    <row r="14372" hidden="1" outlineLevel="1"/>
    <row r="14373" hidden="1" outlineLevel="1"/>
    <row r="14374" hidden="1" outlineLevel="1"/>
    <row r="14375" hidden="1" outlineLevel="1"/>
    <row r="14376" hidden="1" outlineLevel="1"/>
    <row r="14377" hidden="1" outlineLevel="1"/>
    <row r="14378" hidden="1" outlineLevel="1"/>
    <row r="14379" hidden="1" outlineLevel="1"/>
    <row r="14380" hidden="1" outlineLevel="1"/>
    <row r="14381" hidden="1" outlineLevel="1"/>
    <row r="14382" hidden="1" outlineLevel="1"/>
    <row r="14383" hidden="1" outlineLevel="1"/>
    <row r="14384" hidden="1" outlineLevel="1"/>
    <row r="14385" hidden="1" outlineLevel="1"/>
    <row r="14386" hidden="1" outlineLevel="1"/>
    <row r="14387" hidden="1" outlineLevel="1"/>
    <row r="14388" hidden="1" outlineLevel="1"/>
    <row r="14389" hidden="1" outlineLevel="1"/>
    <row r="14390" hidden="1" outlineLevel="1"/>
    <row r="14391" hidden="1" outlineLevel="1"/>
    <row r="14392" hidden="1" outlineLevel="1"/>
    <row r="14393" hidden="1" outlineLevel="1"/>
    <row r="14394" hidden="1" outlineLevel="1"/>
    <row r="14395" hidden="1" outlineLevel="1"/>
    <row r="14396" hidden="1" outlineLevel="1"/>
    <row r="14397" hidden="1" outlineLevel="1"/>
    <row r="14398" hidden="1" outlineLevel="1"/>
    <row r="14399" hidden="1" outlineLevel="1"/>
    <row r="14400" hidden="1" outlineLevel="1"/>
    <row r="14401" hidden="1" outlineLevel="1"/>
    <row r="14402" hidden="1" outlineLevel="1"/>
    <row r="14403" hidden="1" outlineLevel="1"/>
    <row r="14404" hidden="1" outlineLevel="1"/>
    <row r="14405" hidden="1" outlineLevel="1"/>
    <row r="14406" hidden="1" outlineLevel="1"/>
    <row r="14407" hidden="1" outlineLevel="1"/>
    <row r="14408" hidden="1" outlineLevel="1"/>
    <row r="14409" hidden="1" outlineLevel="1"/>
    <row r="14410" hidden="1" outlineLevel="1"/>
    <row r="14411" hidden="1" outlineLevel="1"/>
    <row r="14412" hidden="1" outlineLevel="1"/>
    <row r="14413" hidden="1" outlineLevel="1"/>
    <row r="14414" hidden="1" outlineLevel="1"/>
    <row r="14415" hidden="1" outlineLevel="1"/>
    <row r="14416" hidden="1" outlineLevel="1"/>
    <row r="14417" hidden="1" outlineLevel="1"/>
    <row r="14418" hidden="1" outlineLevel="1"/>
    <row r="14419" hidden="1" outlineLevel="1"/>
    <row r="14420" hidden="1" outlineLevel="1"/>
    <row r="14421" hidden="1" outlineLevel="1"/>
    <row r="14422" hidden="1" outlineLevel="1"/>
    <row r="14423" hidden="1" outlineLevel="1"/>
    <row r="14424" hidden="1" outlineLevel="1"/>
    <row r="14425" hidden="1" outlineLevel="1"/>
    <row r="14426" hidden="1" outlineLevel="1"/>
    <row r="14427" hidden="1" outlineLevel="1"/>
    <row r="14428" hidden="1" outlineLevel="1"/>
    <row r="14429" hidden="1" outlineLevel="1"/>
    <row r="14430" hidden="1" outlineLevel="1"/>
    <row r="14431" hidden="1" outlineLevel="1"/>
    <row r="14432" hidden="1" outlineLevel="1"/>
    <row r="14433" hidden="1" outlineLevel="1"/>
    <row r="14434" hidden="1" outlineLevel="1"/>
    <row r="14435" hidden="1" outlineLevel="1"/>
    <row r="14436" hidden="1" outlineLevel="1"/>
    <row r="14437" hidden="1" outlineLevel="1"/>
    <row r="14438" hidden="1" outlineLevel="1"/>
    <row r="14439" hidden="1" outlineLevel="1"/>
    <row r="14440" hidden="1" outlineLevel="1"/>
    <row r="14441" hidden="1" outlineLevel="1"/>
    <row r="14442" hidden="1" outlineLevel="1"/>
    <row r="14443" hidden="1" outlineLevel="1"/>
    <row r="14444" hidden="1" outlineLevel="1"/>
    <row r="14445" hidden="1" outlineLevel="1"/>
    <row r="14446" hidden="1" outlineLevel="1"/>
    <row r="14447" hidden="1" outlineLevel="1"/>
    <row r="14448" hidden="1" outlineLevel="1"/>
    <row r="14449" hidden="1" outlineLevel="1"/>
    <row r="14450" hidden="1" outlineLevel="1"/>
    <row r="14451" hidden="1" outlineLevel="1"/>
    <row r="14452" hidden="1" outlineLevel="1"/>
    <row r="14453" hidden="1" outlineLevel="1"/>
    <row r="14454" hidden="1" outlineLevel="1"/>
    <row r="14455" hidden="1" outlineLevel="1"/>
    <row r="14456" hidden="1" outlineLevel="1"/>
    <row r="14457" hidden="1" outlineLevel="1"/>
    <row r="14458" hidden="1" outlineLevel="1"/>
    <row r="14459" hidden="1" outlineLevel="1"/>
    <row r="14460" hidden="1" outlineLevel="1"/>
    <row r="14461" hidden="1" outlineLevel="1"/>
    <row r="14462" hidden="1" outlineLevel="1"/>
    <row r="14463" hidden="1" outlineLevel="1"/>
    <row r="14464" hidden="1" outlineLevel="1"/>
    <row r="14465" hidden="1" outlineLevel="1"/>
    <row r="14466" hidden="1" outlineLevel="1"/>
    <row r="14467" hidden="1" outlineLevel="1"/>
    <row r="14468" hidden="1" outlineLevel="1"/>
    <row r="14469" hidden="1" outlineLevel="1"/>
    <row r="14470" hidden="1" outlineLevel="1"/>
    <row r="14471" hidden="1" outlineLevel="1"/>
    <row r="14472" hidden="1" outlineLevel="1"/>
    <row r="14473" hidden="1" outlineLevel="1"/>
    <row r="14474" hidden="1" outlineLevel="1"/>
    <row r="14475" hidden="1" outlineLevel="1"/>
    <row r="14476" hidden="1" outlineLevel="1"/>
    <row r="14477" hidden="1" outlineLevel="1"/>
    <row r="14478" hidden="1" outlineLevel="1"/>
    <row r="14479" hidden="1" outlineLevel="1"/>
    <row r="14480" hidden="1" outlineLevel="1"/>
    <row r="14481" hidden="1" outlineLevel="1"/>
    <row r="14482" hidden="1" outlineLevel="1"/>
    <row r="14483" hidden="1" outlineLevel="1"/>
    <row r="14484" hidden="1" outlineLevel="1"/>
    <row r="14485" hidden="1" outlineLevel="1"/>
    <row r="14486" hidden="1" outlineLevel="1"/>
    <row r="14487" hidden="1" outlineLevel="1"/>
    <row r="14488" hidden="1" outlineLevel="1"/>
    <row r="14489" hidden="1" outlineLevel="1"/>
    <row r="14490" hidden="1" outlineLevel="1"/>
    <row r="14491" hidden="1" outlineLevel="1"/>
    <row r="14492" hidden="1" outlineLevel="1"/>
    <row r="14493" hidden="1" outlineLevel="1"/>
    <row r="14494" hidden="1" outlineLevel="1"/>
    <row r="14495" hidden="1" outlineLevel="1"/>
    <row r="14496" hidden="1" outlineLevel="1"/>
    <row r="14497" hidden="1" outlineLevel="1"/>
    <row r="14498" hidden="1" outlineLevel="1"/>
    <row r="14499" hidden="1" outlineLevel="1"/>
    <row r="14500" hidden="1" outlineLevel="1"/>
    <row r="14501" hidden="1" outlineLevel="1"/>
    <row r="14502" hidden="1" outlineLevel="1"/>
    <row r="14503" hidden="1" outlineLevel="1"/>
    <row r="14504" hidden="1" outlineLevel="1"/>
    <row r="14505" hidden="1" outlineLevel="1"/>
    <row r="14506" hidden="1" outlineLevel="1"/>
    <row r="14507" hidden="1" outlineLevel="1"/>
    <row r="14508" hidden="1" outlineLevel="1"/>
    <row r="14509" hidden="1" outlineLevel="1"/>
    <row r="14510" hidden="1" outlineLevel="1"/>
    <row r="14511" hidden="1" outlineLevel="1"/>
    <row r="14512" hidden="1" outlineLevel="1"/>
    <row r="14513" hidden="1" outlineLevel="1"/>
    <row r="14514" hidden="1" outlineLevel="1"/>
    <row r="14515" hidden="1" outlineLevel="1"/>
    <row r="14516" hidden="1" outlineLevel="1"/>
    <row r="14517" hidden="1" outlineLevel="1"/>
    <row r="14518" hidden="1" outlineLevel="1"/>
    <row r="14519" hidden="1" outlineLevel="1"/>
    <row r="14520" hidden="1" outlineLevel="1"/>
    <row r="14521" hidden="1" outlineLevel="1"/>
    <row r="14522" hidden="1" outlineLevel="1"/>
    <row r="14523" hidden="1" outlineLevel="1"/>
    <row r="14524" hidden="1" outlineLevel="1"/>
    <row r="14525" hidden="1" outlineLevel="1"/>
    <row r="14526" hidden="1" outlineLevel="1"/>
    <row r="14527" hidden="1" outlineLevel="1"/>
    <row r="14528" hidden="1" outlineLevel="1"/>
    <row r="14529" hidden="1" outlineLevel="1"/>
    <row r="14530" hidden="1" outlineLevel="1"/>
    <row r="14531" hidden="1" outlineLevel="1"/>
    <row r="14532" hidden="1" outlineLevel="1"/>
    <row r="14533" hidden="1" outlineLevel="1"/>
    <row r="14534" hidden="1" outlineLevel="1"/>
    <row r="14535" hidden="1" outlineLevel="1"/>
    <row r="14536" hidden="1" outlineLevel="1"/>
    <row r="14537" hidden="1" outlineLevel="1"/>
    <row r="14538" hidden="1" outlineLevel="1"/>
    <row r="14539" hidden="1" outlineLevel="1"/>
    <row r="14540" hidden="1" outlineLevel="1"/>
    <row r="14541" hidden="1" outlineLevel="1"/>
    <row r="14542" hidden="1" outlineLevel="1"/>
    <row r="14543" hidden="1" outlineLevel="1"/>
    <row r="14544" hidden="1" outlineLevel="1"/>
    <row r="14545" hidden="1" outlineLevel="1"/>
    <row r="14546" hidden="1" outlineLevel="1"/>
    <row r="14547" hidden="1" outlineLevel="1"/>
    <row r="14548" hidden="1" outlineLevel="1"/>
    <row r="14549" hidden="1" outlineLevel="1"/>
    <row r="14550" hidden="1" outlineLevel="1"/>
    <row r="14551" hidden="1" outlineLevel="1"/>
    <row r="14552" hidden="1" outlineLevel="1"/>
    <row r="14553" hidden="1" outlineLevel="1"/>
    <row r="14554" hidden="1" outlineLevel="1"/>
    <row r="14555" hidden="1" outlineLevel="1"/>
    <row r="14556" hidden="1" outlineLevel="1"/>
    <row r="14557" hidden="1" outlineLevel="1"/>
    <row r="14558" hidden="1" outlineLevel="1"/>
    <row r="14559" hidden="1" outlineLevel="1"/>
    <row r="14560" hidden="1" outlineLevel="1"/>
    <row r="14561" hidden="1" outlineLevel="1"/>
    <row r="14562" hidden="1" outlineLevel="1"/>
    <row r="14563" hidden="1" outlineLevel="1"/>
    <row r="14564" hidden="1" outlineLevel="1"/>
    <row r="14565" hidden="1" outlineLevel="1"/>
    <row r="14566" hidden="1" outlineLevel="1"/>
    <row r="14567" hidden="1" outlineLevel="1"/>
    <row r="14568" hidden="1" outlineLevel="1"/>
    <row r="14569" hidden="1" outlineLevel="1"/>
    <row r="14570" hidden="1" outlineLevel="1"/>
    <row r="14571" hidden="1" outlineLevel="1"/>
    <row r="14572" hidden="1" outlineLevel="1"/>
    <row r="14573" hidden="1" outlineLevel="1"/>
    <row r="14574" hidden="1" outlineLevel="1"/>
    <row r="14575" hidden="1" outlineLevel="1"/>
    <row r="14576" hidden="1" outlineLevel="1"/>
    <row r="14577" hidden="1" outlineLevel="1"/>
    <row r="14578" hidden="1" outlineLevel="1"/>
    <row r="14579" hidden="1" outlineLevel="1"/>
    <row r="14580" hidden="1" outlineLevel="1"/>
    <row r="14581" hidden="1" outlineLevel="1"/>
    <row r="14582" hidden="1" outlineLevel="1"/>
    <row r="14583" hidden="1" outlineLevel="1"/>
    <row r="14584" hidden="1" outlineLevel="1"/>
    <row r="14585" hidden="1" outlineLevel="1"/>
    <row r="14586" hidden="1" outlineLevel="1"/>
    <row r="14587" hidden="1" outlineLevel="1"/>
    <row r="14588" hidden="1" outlineLevel="1"/>
    <row r="14589" hidden="1" outlineLevel="1"/>
    <row r="14590" hidden="1" outlineLevel="1"/>
    <row r="14591" hidden="1" outlineLevel="1"/>
    <row r="14592" hidden="1" outlineLevel="1"/>
    <row r="14593" hidden="1" outlineLevel="1"/>
    <row r="14594" hidden="1" outlineLevel="1"/>
    <row r="14595" hidden="1" outlineLevel="1"/>
    <row r="14596" hidden="1" outlineLevel="1"/>
    <row r="14597" hidden="1" outlineLevel="1"/>
    <row r="14598" hidden="1" outlineLevel="1"/>
    <row r="14599" hidden="1" outlineLevel="1"/>
    <row r="14600" hidden="1" outlineLevel="1"/>
    <row r="14601" hidden="1" outlineLevel="1"/>
    <row r="14602" hidden="1" outlineLevel="1"/>
    <row r="14603" hidden="1" outlineLevel="1"/>
    <row r="14604" hidden="1" outlineLevel="1"/>
    <row r="14605" hidden="1" outlineLevel="1"/>
    <row r="14606" hidden="1" outlineLevel="1"/>
    <row r="14607" hidden="1" outlineLevel="1"/>
    <row r="14608" hidden="1" outlineLevel="1"/>
    <row r="14609" hidden="1" outlineLevel="1"/>
    <row r="14610" hidden="1" outlineLevel="1"/>
    <row r="14611" hidden="1" outlineLevel="1"/>
    <row r="14612" hidden="1" outlineLevel="1"/>
    <row r="14613" hidden="1" outlineLevel="1"/>
    <row r="14614" hidden="1" outlineLevel="1"/>
    <row r="14615" hidden="1" outlineLevel="1"/>
    <row r="14616" hidden="1" outlineLevel="1"/>
    <row r="14617" hidden="1" outlineLevel="1"/>
    <row r="14618" hidden="1" outlineLevel="1"/>
    <row r="14619" hidden="1" outlineLevel="1"/>
    <row r="14620" hidden="1" outlineLevel="1"/>
    <row r="14621" hidden="1" outlineLevel="1"/>
    <row r="14622" hidden="1" outlineLevel="1"/>
    <row r="14623" hidden="1" outlineLevel="1"/>
    <row r="14624" hidden="1" outlineLevel="1"/>
    <row r="14625" hidden="1" outlineLevel="1"/>
    <row r="14626" hidden="1" outlineLevel="1"/>
    <row r="14627" hidden="1" outlineLevel="1"/>
    <row r="14628" hidden="1" outlineLevel="1"/>
    <row r="14629" hidden="1" outlineLevel="1"/>
    <row r="14630" hidden="1" outlineLevel="1"/>
    <row r="14631" hidden="1" outlineLevel="1"/>
    <row r="14632" hidden="1" outlineLevel="1"/>
    <row r="14633" hidden="1" outlineLevel="1"/>
    <row r="14634" hidden="1" outlineLevel="1"/>
    <row r="14635" hidden="1" outlineLevel="1"/>
    <row r="14636" hidden="1" outlineLevel="1"/>
    <row r="14637" hidden="1" outlineLevel="1"/>
    <row r="14638" hidden="1" outlineLevel="1"/>
    <row r="14639" hidden="1" outlineLevel="1"/>
    <row r="14640" hidden="1" outlineLevel="1"/>
    <row r="14641" hidden="1" outlineLevel="1"/>
    <row r="14642" hidden="1" outlineLevel="1"/>
    <row r="14643" hidden="1" outlineLevel="1"/>
    <row r="14644" hidden="1" outlineLevel="1"/>
    <row r="14645" hidden="1" outlineLevel="1"/>
    <row r="14646" hidden="1" outlineLevel="1"/>
    <row r="14647" hidden="1" outlineLevel="1"/>
    <row r="14648" hidden="1" outlineLevel="1"/>
    <row r="14649" hidden="1" outlineLevel="1"/>
    <row r="14650" hidden="1" outlineLevel="1"/>
    <row r="14651" hidden="1" outlineLevel="1"/>
    <row r="14652" hidden="1" outlineLevel="1"/>
    <row r="14653" hidden="1" outlineLevel="1"/>
    <row r="14654" hidden="1" outlineLevel="1"/>
    <row r="14655" hidden="1" outlineLevel="1"/>
    <row r="14656" hidden="1" outlineLevel="1"/>
    <row r="14657" hidden="1" outlineLevel="1"/>
    <row r="14658" hidden="1" outlineLevel="1"/>
    <row r="14659" hidden="1" outlineLevel="1"/>
    <row r="14660" hidden="1" outlineLevel="1"/>
    <row r="14661" hidden="1" outlineLevel="1"/>
    <row r="14662" hidden="1" outlineLevel="1"/>
    <row r="14663" hidden="1" outlineLevel="1"/>
    <row r="14664" hidden="1" outlineLevel="1"/>
    <row r="14665" hidden="1" outlineLevel="1"/>
    <row r="14666" hidden="1" outlineLevel="1"/>
    <row r="14667" hidden="1" outlineLevel="1"/>
    <row r="14668" hidden="1" outlineLevel="1"/>
    <row r="14669" hidden="1" outlineLevel="1"/>
    <row r="14670" hidden="1" outlineLevel="1"/>
    <row r="14671" hidden="1" outlineLevel="1"/>
    <row r="14672" hidden="1" outlineLevel="1"/>
    <row r="14673" hidden="1" outlineLevel="1"/>
    <row r="14674" hidden="1" outlineLevel="1"/>
    <row r="14675" hidden="1" outlineLevel="1"/>
    <row r="14676" hidden="1" outlineLevel="1"/>
    <row r="14677" hidden="1" outlineLevel="1"/>
    <row r="14678" hidden="1" outlineLevel="1"/>
    <row r="14679" hidden="1" outlineLevel="1"/>
    <row r="14680" hidden="1" outlineLevel="1"/>
    <row r="14681" hidden="1" outlineLevel="1"/>
    <row r="14682" hidden="1" outlineLevel="1"/>
    <row r="14683" hidden="1" outlineLevel="1"/>
    <row r="14684" hidden="1" outlineLevel="1"/>
    <row r="14685" hidden="1" outlineLevel="1"/>
    <row r="14686" hidden="1" outlineLevel="1"/>
    <row r="14687" hidden="1" outlineLevel="1"/>
    <row r="14688" hidden="1" outlineLevel="1"/>
    <row r="14689" hidden="1" outlineLevel="1"/>
    <row r="14690" hidden="1" outlineLevel="1"/>
    <row r="14691" hidden="1" outlineLevel="1"/>
    <row r="14692" hidden="1" outlineLevel="1"/>
    <row r="14693" hidden="1" outlineLevel="1"/>
    <row r="14694" hidden="1" outlineLevel="1"/>
    <row r="14695" hidden="1" outlineLevel="1"/>
    <row r="14696" hidden="1" outlineLevel="1"/>
    <row r="14697" hidden="1" outlineLevel="1"/>
    <row r="14698" hidden="1" outlineLevel="1"/>
    <row r="14699" hidden="1" outlineLevel="1"/>
    <row r="14700" hidden="1" outlineLevel="1"/>
    <row r="14701" hidden="1" outlineLevel="1"/>
    <row r="14702" hidden="1" outlineLevel="1"/>
    <row r="14703" hidden="1" outlineLevel="1"/>
    <row r="14704" hidden="1" outlineLevel="1"/>
    <row r="14705" hidden="1" outlineLevel="1"/>
    <row r="14706" hidden="1" outlineLevel="1"/>
    <row r="14707" hidden="1" outlineLevel="1"/>
    <row r="14708" hidden="1" outlineLevel="1"/>
    <row r="14709" hidden="1" outlineLevel="1"/>
    <row r="14710" hidden="1" outlineLevel="1"/>
    <row r="14711" hidden="1" outlineLevel="1"/>
    <row r="14712" hidden="1" outlineLevel="1"/>
    <row r="14713" hidden="1" outlineLevel="1"/>
    <row r="14714" hidden="1" outlineLevel="1"/>
    <row r="14715" hidden="1" outlineLevel="1"/>
    <row r="14716" hidden="1" outlineLevel="1"/>
    <row r="14717" hidden="1" outlineLevel="1"/>
    <row r="14718" hidden="1" outlineLevel="1"/>
    <row r="14719" hidden="1" outlineLevel="1"/>
    <row r="14720" hidden="1" outlineLevel="1"/>
    <row r="14721" hidden="1" outlineLevel="1"/>
    <row r="14722" hidden="1" outlineLevel="1"/>
    <row r="14723" hidden="1" outlineLevel="1"/>
    <row r="14724" hidden="1" outlineLevel="1"/>
    <row r="14725" hidden="1" outlineLevel="1"/>
    <row r="14726" hidden="1" outlineLevel="1"/>
    <row r="14727" hidden="1" outlineLevel="1"/>
    <row r="14728" hidden="1" outlineLevel="1"/>
    <row r="14729" hidden="1" outlineLevel="1"/>
    <row r="14730" hidden="1" outlineLevel="1"/>
    <row r="14731" hidden="1" outlineLevel="1"/>
    <row r="14732" hidden="1" outlineLevel="1"/>
    <row r="14733" hidden="1" outlineLevel="1"/>
    <row r="14734" hidden="1" outlineLevel="1"/>
    <row r="14735" hidden="1" outlineLevel="1"/>
    <row r="14736" hidden="1" outlineLevel="1"/>
    <row r="14737" hidden="1" outlineLevel="1"/>
    <row r="14738" hidden="1" outlineLevel="1"/>
    <row r="14739" hidden="1" outlineLevel="1"/>
    <row r="14740" hidden="1" outlineLevel="1"/>
    <row r="14741" hidden="1" outlineLevel="1"/>
    <row r="14742" hidden="1" outlineLevel="1"/>
    <row r="14743" hidden="1" outlineLevel="1"/>
    <row r="14744" hidden="1" outlineLevel="1"/>
    <row r="14745" hidden="1" outlineLevel="1"/>
    <row r="14746" hidden="1" outlineLevel="1"/>
    <row r="14747" hidden="1" outlineLevel="1"/>
    <row r="14748" hidden="1" outlineLevel="1"/>
    <row r="14749" hidden="1" outlineLevel="1"/>
    <row r="14750" hidden="1" outlineLevel="1"/>
    <row r="14751" hidden="1" outlineLevel="1"/>
    <row r="14752" hidden="1" outlineLevel="1"/>
    <row r="14753" hidden="1" outlineLevel="1"/>
    <row r="14754" hidden="1" outlineLevel="1"/>
    <row r="14755" hidden="1" outlineLevel="1"/>
    <row r="14756" hidden="1" outlineLevel="1"/>
    <row r="14757" hidden="1" outlineLevel="1"/>
    <row r="14758" hidden="1" outlineLevel="1"/>
    <row r="14759" hidden="1" outlineLevel="1"/>
    <row r="14760" hidden="1" outlineLevel="1"/>
    <row r="14761" hidden="1" outlineLevel="1"/>
    <row r="14762" hidden="1" outlineLevel="1"/>
    <row r="14763" hidden="1" outlineLevel="1"/>
    <row r="14764" hidden="1" outlineLevel="1"/>
    <row r="14765" hidden="1" outlineLevel="1"/>
    <row r="14766" hidden="1" outlineLevel="1"/>
    <row r="14767" hidden="1" outlineLevel="1"/>
    <row r="14768" hidden="1" outlineLevel="1"/>
    <row r="14769" hidden="1" outlineLevel="1"/>
    <row r="14770" hidden="1" outlineLevel="1"/>
    <row r="14771" hidden="1" outlineLevel="1"/>
    <row r="14772" hidden="1" outlineLevel="1"/>
    <row r="14773" hidden="1" outlineLevel="1"/>
    <row r="14774" hidden="1" outlineLevel="1"/>
    <row r="14775" hidden="1" outlineLevel="1"/>
    <row r="14776" hidden="1" outlineLevel="1"/>
    <row r="14777" hidden="1" outlineLevel="1"/>
    <row r="14778" hidden="1" outlineLevel="1"/>
    <row r="14779" hidden="1" outlineLevel="1"/>
    <row r="14780" hidden="1" outlineLevel="1"/>
    <row r="14781" hidden="1" outlineLevel="1"/>
    <row r="14782" hidden="1" outlineLevel="1"/>
    <row r="14783" hidden="1" outlineLevel="1"/>
    <row r="14784" hidden="1" outlineLevel="1"/>
    <row r="14785" hidden="1" outlineLevel="1"/>
    <row r="14786" hidden="1" outlineLevel="1"/>
    <row r="14787" hidden="1" outlineLevel="1"/>
    <row r="14788" hidden="1" outlineLevel="1"/>
    <row r="14789" hidden="1" outlineLevel="1"/>
    <row r="14790" hidden="1" outlineLevel="1"/>
    <row r="14791" hidden="1" outlineLevel="1"/>
    <row r="14792" hidden="1" outlineLevel="1"/>
    <row r="14793" hidden="1" outlineLevel="1"/>
    <row r="14794" hidden="1" outlineLevel="1"/>
    <row r="14795" hidden="1" outlineLevel="1"/>
    <row r="14796" hidden="1" outlineLevel="1"/>
    <row r="14797" hidden="1" outlineLevel="1"/>
    <row r="14798" hidden="1" outlineLevel="1"/>
    <row r="14799" hidden="1" outlineLevel="1"/>
    <row r="14800" hidden="1" outlineLevel="1"/>
    <row r="14801" hidden="1" outlineLevel="1"/>
    <row r="14802" hidden="1" outlineLevel="1"/>
    <row r="14803" hidden="1" outlineLevel="1"/>
    <row r="14804" hidden="1" outlineLevel="1"/>
    <row r="14805" hidden="1" outlineLevel="1"/>
    <row r="14806" hidden="1" outlineLevel="1"/>
    <row r="14807" hidden="1" outlineLevel="1"/>
    <row r="14808" hidden="1" outlineLevel="1"/>
    <row r="14809" hidden="1" outlineLevel="1"/>
    <row r="14810" hidden="1" outlineLevel="1"/>
    <row r="14811" hidden="1" outlineLevel="1"/>
    <row r="14812" hidden="1" outlineLevel="1"/>
    <row r="14813" hidden="1" outlineLevel="1"/>
    <row r="14814" hidden="1" outlineLevel="1"/>
    <row r="14815" hidden="1" outlineLevel="1"/>
    <row r="14816" hidden="1" outlineLevel="1"/>
    <row r="14817" hidden="1" outlineLevel="1"/>
    <row r="14818" hidden="1" outlineLevel="1"/>
    <row r="14819" hidden="1" outlineLevel="1"/>
    <row r="14820" hidden="1" outlineLevel="1"/>
    <row r="14821" hidden="1" outlineLevel="1"/>
    <row r="14822" hidden="1" outlineLevel="1"/>
    <row r="14823" hidden="1" outlineLevel="1"/>
    <row r="14824" hidden="1" outlineLevel="1"/>
    <row r="14825" hidden="1" outlineLevel="1"/>
    <row r="14826" hidden="1" outlineLevel="1"/>
    <row r="14827" hidden="1" outlineLevel="1"/>
    <row r="14828" hidden="1" outlineLevel="1"/>
    <row r="14829" hidden="1" outlineLevel="1"/>
    <row r="14830" hidden="1" outlineLevel="1"/>
    <row r="14831" hidden="1" outlineLevel="1"/>
    <row r="14832" hidden="1" outlineLevel="1"/>
    <row r="14833" hidden="1" outlineLevel="1"/>
    <row r="14834" hidden="1" outlineLevel="1"/>
    <row r="14835" hidden="1" outlineLevel="1"/>
    <row r="14836" hidden="1" outlineLevel="1"/>
    <row r="14837" hidden="1" outlineLevel="1"/>
    <row r="14838" hidden="1" outlineLevel="1"/>
    <row r="14839" hidden="1" outlineLevel="1"/>
    <row r="14840" hidden="1" outlineLevel="1"/>
    <row r="14841" hidden="1" outlineLevel="1"/>
    <row r="14842" hidden="1" outlineLevel="1"/>
    <row r="14843" hidden="1" outlineLevel="1"/>
    <row r="14844" hidden="1" outlineLevel="1"/>
    <row r="14845" hidden="1" outlineLevel="1"/>
    <row r="14846" hidden="1" outlineLevel="1"/>
    <row r="14847" hidden="1" outlineLevel="1"/>
    <row r="14848" hidden="1" outlineLevel="1"/>
    <row r="14849" hidden="1" outlineLevel="1"/>
    <row r="14850" hidden="1" outlineLevel="1"/>
    <row r="14851" hidden="1" outlineLevel="1"/>
    <row r="14852" hidden="1" outlineLevel="1"/>
    <row r="14853" hidden="1" outlineLevel="1"/>
    <row r="14854" hidden="1" outlineLevel="1"/>
    <row r="14855" hidden="1" outlineLevel="1"/>
    <row r="14856" hidden="1" outlineLevel="1"/>
    <row r="14857" hidden="1" outlineLevel="1"/>
    <row r="14858" hidden="1" outlineLevel="1"/>
    <row r="14859" hidden="1" outlineLevel="1"/>
    <row r="14860" hidden="1" outlineLevel="1"/>
    <row r="14861" hidden="1" outlineLevel="1"/>
    <row r="14862" hidden="1" outlineLevel="1"/>
    <row r="14863" hidden="1" outlineLevel="1"/>
    <row r="14864" hidden="1" outlineLevel="1"/>
    <row r="14865" hidden="1" outlineLevel="1"/>
    <row r="14866" hidden="1" outlineLevel="1"/>
    <row r="14867" hidden="1" outlineLevel="1"/>
    <row r="14868" hidden="1" outlineLevel="1"/>
    <row r="14869" hidden="1" outlineLevel="1"/>
    <row r="14870" hidden="1" outlineLevel="1"/>
    <row r="14871" hidden="1" outlineLevel="1"/>
    <row r="14872" hidden="1" outlineLevel="1"/>
    <row r="14873" hidden="1" outlineLevel="1"/>
    <row r="14874" hidden="1" outlineLevel="1"/>
    <row r="14875" hidden="1" outlineLevel="1"/>
    <row r="14876" hidden="1" outlineLevel="1"/>
    <row r="14877" hidden="1" outlineLevel="1"/>
    <row r="14878" hidden="1" outlineLevel="1"/>
    <row r="14879" hidden="1" outlineLevel="1"/>
    <row r="14880" hidden="1" outlineLevel="1"/>
    <row r="14881" hidden="1" outlineLevel="1"/>
    <row r="14882" hidden="1" outlineLevel="1"/>
    <row r="14883" hidden="1" outlineLevel="1"/>
    <row r="14884" hidden="1" outlineLevel="1"/>
    <row r="14885" hidden="1" outlineLevel="1"/>
    <row r="14886" hidden="1" outlineLevel="1"/>
    <row r="14887" hidden="1" outlineLevel="1"/>
    <row r="14888" hidden="1" outlineLevel="1"/>
    <row r="14889" hidden="1" outlineLevel="1"/>
    <row r="14890" hidden="1" outlineLevel="1"/>
    <row r="14891" hidden="1" outlineLevel="1"/>
    <row r="14892" hidden="1" outlineLevel="1"/>
    <row r="14893" hidden="1" outlineLevel="1"/>
    <row r="14894" hidden="1" outlineLevel="1"/>
    <row r="14895" hidden="1" outlineLevel="1"/>
    <row r="14896" hidden="1" outlineLevel="1"/>
    <row r="14897" hidden="1" outlineLevel="1"/>
    <row r="14898" hidden="1" outlineLevel="1"/>
    <row r="14899" hidden="1" outlineLevel="1"/>
    <row r="14900" hidden="1" outlineLevel="1"/>
    <row r="14901" hidden="1" outlineLevel="1"/>
    <row r="14902" hidden="1" outlineLevel="1"/>
    <row r="14903" hidden="1" outlineLevel="1"/>
    <row r="14904" hidden="1" outlineLevel="1"/>
    <row r="14905" hidden="1" outlineLevel="1"/>
    <row r="14906" hidden="1" outlineLevel="1"/>
    <row r="14907" hidden="1" outlineLevel="1"/>
    <row r="14908" hidden="1" outlineLevel="1"/>
    <row r="14909" hidden="1" outlineLevel="1"/>
    <row r="14910" hidden="1" outlineLevel="1"/>
    <row r="14911" hidden="1" outlineLevel="1"/>
    <row r="14912" hidden="1" outlineLevel="1"/>
    <row r="14913" hidden="1" outlineLevel="1"/>
    <row r="14914" hidden="1" outlineLevel="1"/>
    <row r="14915" hidden="1" outlineLevel="1"/>
    <row r="14916" hidden="1" outlineLevel="1"/>
    <row r="14917" hidden="1" outlineLevel="1"/>
    <row r="14918" hidden="1" outlineLevel="1"/>
    <row r="14919" hidden="1" outlineLevel="1"/>
    <row r="14920" hidden="1" outlineLevel="1"/>
    <row r="14921" hidden="1" outlineLevel="1"/>
    <row r="14922" hidden="1" outlineLevel="1"/>
    <row r="14923" hidden="1" outlineLevel="1"/>
    <row r="14924" hidden="1" outlineLevel="1"/>
    <row r="14925" hidden="1" outlineLevel="1"/>
    <row r="14926" hidden="1" outlineLevel="1"/>
    <row r="14927" hidden="1" outlineLevel="1"/>
    <row r="14928" hidden="1" outlineLevel="1"/>
    <row r="14929" hidden="1" outlineLevel="1"/>
    <row r="14930" hidden="1" outlineLevel="1"/>
    <row r="14931" hidden="1" outlineLevel="1"/>
    <row r="14932" hidden="1" outlineLevel="1"/>
    <row r="14933" hidden="1" outlineLevel="1"/>
    <row r="14934" hidden="1" outlineLevel="1"/>
    <row r="14935" hidden="1" outlineLevel="1"/>
    <row r="14936" hidden="1" outlineLevel="1"/>
    <row r="14937" hidden="1" outlineLevel="1"/>
    <row r="14938" hidden="1" outlineLevel="1"/>
    <row r="14939" hidden="1" outlineLevel="1"/>
    <row r="14940" hidden="1" outlineLevel="1"/>
    <row r="14941" hidden="1" outlineLevel="1"/>
    <row r="14942" hidden="1" outlineLevel="1"/>
    <row r="14943" hidden="1" outlineLevel="1"/>
    <row r="14944" hidden="1" outlineLevel="1"/>
    <row r="14945" hidden="1" outlineLevel="1"/>
    <row r="14946" hidden="1" outlineLevel="1"/>
    <row r="14947" hidden="1" outlineLevel="1"/>
    <row r="14948" hidden="1" outlineLevel="1"/>
    <row r="14949" hidden="1" outlineLevel="1"/>
    <row r="14950" hidden="1" outlineLevel="1"/>
    <row r="14951" hidden="1" outlineLevel="1"/>
    <row r="14952" hidden="1" outlineLevel="1"/>
    <row r="14953" hidden="1" outlineLevel="1"/>
    <row r="14954" hidden="1" outlineLevel="1"/>
    <row r="14955" hidden="1" outlineLevel="1"/>
    <row r="14956" hidden="1" outlineLevel="1"/>
    <row r="14957" hidden="1" outlineLevel="1"/>
    <row r="14958" hidden="1" outlineLevel="1"/>
    <row r="14959" hidden="1" outlineLevel="1"/>
    <row r="14960" hidden="1" outlineLevel="1"/>
    <row r="14961" hidden="1" outlineLevel="1"/>
    <row r="14962" hidden="1" outlineLevel="1"/>
    <row r="14963" hidden="1" outlineLevel="1"/>
    <row r="14964" hidden="1" outlineLevel="1"/>
    <row r="14965" hidden="1" outlineLevel="1"/>
    <row r="14966" hidden="1" outlineLevel="1"/>
    <row r="14967" hidden="1" outlineLevel="1"/>
    <row r="14968" hidden="1" outlineLevel="1"/>
    <row r="14969" hidden="1" outlineLevel="1"/>
    <row r="14970" hidden="1" outlineLevel="1"/>
    <row r="14971" hidden="1" outlineLevel="1"/>
    <row r="14972" hidden="1" outlineLevel="1"/>
    <row r="14973" hidden="1" outlineLevel="1"/>
    <row r="14974" hidden="1" outlineLevel="1"/>
    <row r="14975" hidden="1" outlineLevel="1"/>
    <row r="14976" hidden="1" outlineLevel="1"/>
    <row r="14977" hidden="1" outlineLevel="1"/>
    <row r="14978" hidden="1" outlineLevel="1"/>
    <row r="14979" hidden="1" outlineLevel="1"/>
    <row r="14980" hidden="1" outlineLevel="1"/>
    <row r="14981" hidden="1" outlineLevel="1"/>
    <row r="14982" hidden="1" outlineLevel="1"/>
    <row r="14983" hidden="1" outlineLevel="1"/>
    <row r="14984" hidden="1" outlineLevel="1"/>
    <row r="14985" hidden="1" outlineLevel="1"/>
    <row r="14986" hidden="1" outlineLevel="1"/>
    <row r="14987" hidden="1" outlineLevel="1"/>
    <row r="14988" hidden="1" outlineLevel="1"/>
    <row r="14989" hidden="1" outlineLevel="1"/>
    <row r="14990" hidden="1" outlineLevel="1"/>
    <row r="14991" hidden="1" outlineLevel="1"/>
    <row r="14992" hidden="1" outlineLevel="1"/>
    <row r="14993" hidden="1" outlineLevel="1"/>
    <row r="14994" hidden="1" outlineLevel="1"/>
    <row r="14995" hidden="1" outlineLevel="1"/>
    <row r="14996" hidden="1" outlineLevel="1"/>
    <row r="14997" hidden="1" outlineLevel="1"/>
    <row r="14998" hidden="1" outlineLevel="1"/>
    <row r="14999" hidden="1" outlineLevel="1"/>
    <row r="15000" hidden="1" outlineLevel="1"/>
    <row r="15001" hidden="1" outlineLevel="1"/>
    <row r="15002" hidden="1" outlineLevel="1"/>
    <row r="15003" hidden="1" outlineLevel="1"/>
    <row r="15004" hidden="1" outlineLevel="1"/>
    <row r="15005" hidden="1" outlineLevel="1"/>
    <row r="15006" hidden="1" outlineLevel="1"/>
    <row r="15007" hidden="1" outlineLevel="1"/>
    <row r="15008" hidden="1" outlineLevel="1"/>
    <row r="15009" hidden="1" outlineLevel="1"/>
    <row r="15010" hidden="1" outlineLevel="1"/>
    <row r="15011" hidden="1" outlineLevel="1"/>
    <row r="15012" hidden="1" outlineLevel="1"/>
    <row r="15013" hidden="1" outlineLevel="1"/>
    <row r="15014" hidden="1" outlineLevel="1"/>
    <row r="15015" hidden="1" outlineLevel="1"/>
    <row r="15016" hidden="1" outlineLevel="1"/>
    <row r="15017" hidden="1" outlineLevel="1"/>
    <row r="15018" hidden="1" outlineLevel="1"/>
    <row r="15019" hidden="1" outlineLevel="1"/>
    <row r="15020" hidden="1" outlineLevel="1"/>
    <row r="15021" hidden="1" outlineLevel="1"/>
    <row r="15022" hidden="1" outlineLevel="1"/>
    <row r="15023" hidden="1" outlineLevel="1"/>
    <row r="15024" hidden="1" outlineLevel="1"/>
    <row r="15025" hidden="1" outlineLevel="1"/>
    <row r="15026" hidden="1" outlineLevel="1"/>
    <row r="15027" hidden="1" outlineLevel="1"/>
    <row r="15028" hidden="1" outlineLevel="1"/>
    <row r="15029" hidden="1" outlineLevel="1"/>
    <row r="15030" hidden="1" outlineLevel="1"/>
    <row r="15031" hidden="1" outlineLevel="1"/>
    <row r="15032" hidden="1" outlineLevel="1"/>
    <row r="15033" hidden="1" outlineLevel="1"/>
    <row r="15034" hidden="1" outlineLevel="1"/>
    <row r="15035" hidden="1" outlineLevel="1"/>
    <row r="15036" hidden="1" outlineLevel="1"/>
    <row r="15037" hidden="1" outlineLevel="1"/>
    <row r="15038" hidden="1" outlineLevel="1"/>
    <row r="15039" hidden="1" outlineLevel="1"/>
    <row r="15040" hidden="1" outlineLevel="1"/>
    <row r="15041" hidden="1" outlineLevel="1"/>
    <row r="15042" hidden="1" outlineLevel="1"/>
    <row r="15043" hidden="1" outlineLevel="1"/>
    <row r="15044" hidden="1" outlineLevel="1"/>
    <row r="15045" hidden="1" outlineLevel="1"/>
    <row r="15046" hidden="1" outlineLevel="1"/>
    <row r="15047" hidden="1" outlineLevel="1"/>
    <row r="15048" hidden="1" outlineLevel="1"/>
    <row r="15049" hidden="1" outlineLevel="1"/>
    <row r="15050" hidden="1" outlineLevel="1"/>
    <row r="15051" hidden="1" outlineLevel="1"/>
    <row r="15052" hidden="1" outlineLevel="1"/>
    <row r="15053" hidden="1" outlineLevel="1"/>
    <row r="15054" hidden="1" outlineLevel="1"/>
    <row r="15055" hidden="1" outlineLevel="1"/>
    <row r="15056" hidden="1" outlineLevel="1"/>
    <row r="15057" hidden="1" outlineLevel="1"/>
    <row r="15058" hidden="1" outlineLevel="1"/>
    <row r="15059" hidden="1" outlineLevel="1"/>
    <row r="15060" hidden="1" outlineLevel="1"/>
    <row r="15061" hidden="1" outlineLevel="1"/>
    <row r="15062" hidden="1" outlineLevel="1"/>
    <row r="15063" hidden="1" outlineLevel="1"/>
    <row r="15064" hidden="1" outlineLevel="1"/>
    <row r="15065" hidden="1" outlineLevel="1"/>
    <row r="15066" hidden="1" outlineLevel="1"/>
    <row r="15067" hidden="1" outlineLevel="1"/>
    <row r="15068" hidden="1" outlineLevel="1"/>
    <row r="15069" hidden="1" outlineLevel="1"/>
    <row r="15070" hidden="1" outlineLevel="1"/>
    <row r="15071" hidden="1" outlineLevel="1"/>
    <row r="15072" hidden="1" outlineLevel="1"/>
    <row r="15073" hidden="1" outlineLevel="1"/>
    <row r="15074" hidden="1" outlineLevel="1"/>
    <row r="15075" hidden="1" outlineLevel="1"/>
    <row r="15076" hidden="1" outlineLevel="1"/>
    <row r="15077" hidden="1" outlineLevel="1"/>
    <row r="15078" hidden="1" outlineLevel="1"/>
    <row r="15079" hidden="1" outlineLevel="1"/>
    <row r="15080" hidden="1" outlineLevel="1"/>
    <row r="15081" hidden="1" outlineLevel="1"/>
    <row r="15082" hidden="1" outlineLevel="1"/>
    <row r="15083" hidden="1" outlineLevel="1"/>
    <row r="15084" hidden="1" outlineLevel="1"/>
    <row r="15085" hidden="1" outlineLevel="1"/>
    <row r="15086" hidden="1" outlineLevel="1"/>
    <row r="15087" hidden="1" outlineLevel="1"/>
    <row r="15088" hidden="1" outlineLevel="1"/>
    <row r="15089" hidden="1" outlineLevel="1"/>
    <row r="15090" hidden="1" outlineLevel="1"/>
    <row r="15091" hidden="1" outlineLevel="1"/>
    <row r="15092" hidden="1" outlineLevel="1"/>
    <row r="15093" hidden="1" outlineLevel="1"/>
    <row r="15094" hidden="1" outlineLevel="1"/>
    <row r="15095" hidden="1" outlineLevel="1"/>
    <row r="15096" hidden="1" outlineLevel="1"/>
    <row r="15097" hidden="1" outlineLevel="1"/>
    <row r="15098" hidden="1" outlineLevel="1"/>
    <row r="15099" hidden="1" outlineLevel="1"/>
    <row r="15100" hidden="1" outlineLevel="1"/>
    <row r="15101" hidden="1" outlineLevel="1"/>
    <row r="15102" hidden="1" outlineLevel="1"/>
    <row r="15103" hidden="1" outlineLevel="1"/>
    <row r="15104" hidden="1" outlineLevel="1"/>
    <row r="15105" hidden="1" outlineLevel="1"/>
    <row r="15106" hidden="1" outlineLevel="1"/>
    <row r="15107" hidden="1" outlineLevel="1"/>
    <row r="15108" hidden="1" outlineLevel="1"/>
    <row r="15109" hidden="1" outlineLevel="1"/>
    <row r="15110" hidden="1" outlineLevel="1"/>
    <row r="15111" hidden="1" outlineLevel="1"/>
    <row r="15112" hidden="1" outlineLevel="1"/>
    <row r="15113" hidden="1" outlineLevel="1"/>
    <row r="15114" hidden="1" outlineLevel="1"/>
    <row r="15115" hidden="1" outlineLevel="1"/>
    <row r="15116" hidden="1" outlineLevel="1"/>
    <row r="15117" hidden="1" outlineLevel="1"/>
    <row r="15118" hidden="1" outlineLevel="1"/>
    <row r="15119" hidden="1" outlineLevel="1"/>
    <row r="15120" hidden="1" outlineLevel="1"/>
    <row r="15121" hidden="1" outlineLevel="1"/>
    <row r="15122" hidden="1" outlineLevel="1"/>
    <row r="15123" hidden="1" outlineLevel="1"/>
    <row r="15124" hidden="1" outlineLevel="1"/>
    <row r="15125" hidden="1" outlineLevel="1"/>
    <row r="15126" hidden="1" outlineLevel="1"/>
    <row r="15127" hidden="1" outlineLevel="1"/>
    <row r="15128" hidden="1" outlineLevel="1"/>
    <row r="15129" hidden="1" outlineLevel="1"/>
    <row r="15130" hidden="1" outlineLevel="1"/>
    <row r="15131" hidden="1" outlineLevel="1"/>
    <row r="15132" hidden="1" outlineLevel="1"/>
    <row r="15133" hidden="1" outlineLevel="1"/>
    <row r="15134" hidden="1" outlineLevel="1"/>
    <row r="15135" hidden="1" outlineLevel="1"/>
    <row r="15136" hidden="1" outlineLevel="1"/>
    <row r="15137" hidden="1" outlineLevel="1"/>
    <row r="15138" hidden="1" outlineLevel="1"/>
    <row r="15139" hidden="1" outlineLevel="1"/>
    <row r="15140" hidden="1" outlineLevel="1"/>
    <row r="15141" hidden="1" outlineLevel="1"/>
    <row r="15142" hidden="1" outlineLevel="1"/>
    <row r="15143" hidden="1" outlineLevel="1"/>
    <row r="15144" hidden="1" outlineLevel="1"/>
    <row r="15145" hidden="1" outlineLevel="1"/>
    <row r="15146" hidden="1" outlineLevel="1"/>
    <row r="15147" hidden="1" outlineLevel="1"/>
    <row r="15148" hidden="1" outlineLevel="1"/>
    <row r="15149" hidden="1" outlineLevel="1"/>
    <row r="15150" hidden="1" outlineLevel="1"/>
    <row r="15151" hidden="1" outlineLevel="1"/>
    <row r="15152" hidden="1" outlineLevel="1"/>
    <row r="15153" hidden="1" outlineLevel="1"/>
    <row r="15154" hidden="1" outlineLevel="1"/>
    <row r="15155" hidden="1" outlineLevel="1"/>
    <row r="15156" hidden="1" outlineLevel="1"/>
    <row r="15157" hidden="1" outlineLevel="1"/>
    <row r="15158" hidden="1" outlineLevel="1"/>
    <row r="15159" hidden="1" outlineLevel="1"/>
    <row r="15160" hidden="1" outlineLevel="1"/>
    <row r="15161" hidden="1" outlineLevel="1"/>
    <row r="15162" hidden="1" outlineLevel="1"/>
    <row r="15163" hidden="1" outlineLevel="1"/>
    <row r="15164" hidden="1" outlineLevel="1"/>
    <row r="15165" hidden="1" outlineLevel="1"/>
    <row r="15166" hidden="1" outlineLevel="1"/>
    <row r="15167" hidden="1" outlineLevel="1"/>
    <row r="15168" hidden="1" outlineLevel="1"/>
    <row r="15169" hidden="1" outlineLevel="1"/>
    <row r="15170" hidden="1" outlineLevel="1"/>
    <row r="15171" hidden="1" outlineLevel="1"/>
    <row r="15172" hidden="1" outlineLevel="1"/>
    <row r="15173" hidden="1" outlineLevel="1"/>
    <row r="15174" hidden="1" outlineLevel="1"/>
    <row r="15175" hidden="1" outlineLevel="1"/>
    <row r="15176" hidden="1" outlineLevel="1"/>
    <row r="15177" hidden="1" outlineLevel="1"/>
    <row r="15178" hidden="1" outlineLevel="1"/>
    <row r="15179" hidden="1" outlineLevel="1"/>
    <row r="15180" hidden="1" outlineLevel="1"/>
    <row r="15181" hidden="1" outlineLevel="1"/>
    <row r="15182" hidden="1" outlineLevel="1"/>
    <row r="15183" hidden="1" outlineLevel="1"/>
    <row r="15184" hidden="1" outlineLevel="1"/>
    <row r="15185" hidden="1" outlineLevel="1"/>
    <row r="15186" hidden="1" outlineLevel="1"/>
    <row r="15187" hidden="1" outlineLevel="1"/>
    <row r="15188" hidden="1" outlineLevel="1"/>
    <row r="15189" hidden="1" outlineLevel="1"/>
    <row r="15190" hidden="1" outlineLevel="1"/>
    <row r="15191" hidden="1" outlineLevel="1"/>
    <row r="15192" hidden="1" outlineLevel="1"/>
    <row r="15193" hidden="1" outlineLevel="1"/>
    <row r="15194" hidden="1" outlineLevel="1"/>
    <row r="15195" hidden="1" outlineLevel="1"/>
    <row r="15196" hidden="1" outlineLevel="1"/>
    <row r="15197" hidden="1" outlineLevel="1"/>
    <row r="15198" hidden="1" outlineLevel="1"/>
    <row r="15199" hidden="1" outlineLevel="1"/>
    <row r="15200" hidden="1" outlineLevel="1"/>
    <row r="15201" hidden="1" outlineLevel="1"/>
    <row r="15202" hidden="1" outlineLevel="1"/>
    <row r="15203" hidden="1" outlineLevel="1"/>
    <row r="15204" hidden="1" outlineLevel="1"/>
    <row r="15205" hidden="1" outlineLevel="1"/>
    <row r="15206" hidden="1" outlineLevel="1"/>
    <row r="15207" hidden="1" outlineLevel="1"/>
    <row r="15208" hidden="1" outlineLevel="1"/>
    <row r="15209" hidden="1" outlineLevel="1"/>
    <row r="15210" hidden="1" outlineLevel="1"/>
    <row r="15211" hidden="1" outlineLevel="1"/>
    <row r="15212" hidden="1" outlineLevel="1"/>
    <row r="15213" hidden="1" outlineLevel="1"/>
    <row r="15214" hidden="1" outlineLevel="1"/>
    <row r="15215" hidden="1" outlineLevel="1"/>
    <row r="15216" hidden="1" outlineLevel="1"/>
    <row r="15217" hidden="1" outlineLevel="1"/>
    <row r="15218" hidden="1" outlineLevel="1"/>
    <row r="15219" hidden="1" outlineLevel="1"/>
    <row r="15220" hidden="1" outlineLevel="1"/>
    <row r="15221" hidden="1" outlineLevel="1"/>
    <row r="15222" hidden="1" outlineLevel="1"/>
    <row r="15223" hidden="1" outlineLevel="1"/>
    <row r="15224" hidden="1" outlineLevel="1"/>
    <row r="15225" hidden="1" outlineLevel="1"/>
    <row r="15226" hidden="1" outlineLevel="1"/>
    <row r="15227" hidden="1" outlineLevel="1"/>
    <row r="15228" hidden="1" outlineLevel="1"/>
    <row r="15229" hidden="1" outlineLevel="1"/>
    <row r="15230" hidden="1" outlineLevel="1"/>
    <row r="15231" hidden="1" outlineLevel="1"/>
    <row r="15232" hidden="1" outlineLevel="1"/>
    <row r="15233" hidden="1" outlineLevel="1"/>
    <row r="15234" hidden="1" outlineLevel="1"/>
    <row r="15235" hidden="1" outlineLevel="1"/>
    <row r="15236" hidden="1" outlineLevel="1"/>
    <row r="15237" hidden="1" outlineLevel="1"/>
    <row r="15238" hidden="1" outlineLevel="1"/>
    <row r="15239" hidden="1" outlineLevel="1"/>
    <row r="15240" hidden="1" outlineLevel="1"/>
    <row r="15241" hidden="1" outlineLevel="1"/>
    <row r="15242" hidden="1" outlineLevel="1"/>
    <row r="15243" hidden="1" outlineLevel="1"/>
    <row r="15244" hidden="1" outlineLevel="1"/>
    <row r="15245" hidden="1" outlineLevel="1"/>
    <row r="15246" hidden="1" outlineLevel="1"/>
    <row r="15247" hidden="1" outlineLevel="1"/>
    <row r="15248" hidden="1" outlineLevel="1"/>
    <row r="15249" hidden="1" outlineLevel="1"/>
    <row r="15250" hidden="1" outlineLevel="1"/>
    <row r="15251" hidden="1" outlineLevel="1"/>
    <row r="15252" hidden="1" outlineLevel="1"/>
    <row r="15253" hidden="1" outlineLevel="1"/>
    <row r="15254" hidden="1" outlineLevel="1"/>
    <row r="15255" hidden="1" outlineLevel="1"/>
    <row r="15256" hidden="1" outlineLevel="1"/>
    <row r="15257" hidden="1" outlineLevel="1"/>
    <row r="15258" hidden="1" outlineLevel="1"/>
    <row r="15259" hidden="1" outlineLevel="1"/>
    <row r="15260" hidden="1" outlineLevel="1"/>
    <row r="15261" hidden="1" outlineLevel="1"/>
    <row r="15262" hidden="1" outlineLevel="1"/>
    <row r="15263" hidden="1" outlineLevel="1"/>
    <row r="15264" hidden="1" outlineLevel="1"/>
    <row r="15265" hidden="1" outlineLevel="1"/>
    <row r="15266" hidden="1" outlineLevel="1"/>
    <row r="15267" hidden="1" outlineLevel="1"/>
    <row r="15268" hidden="1" outlineLevel="1"/>
    <row r="15269" hidden="1" outlineLevel="1"/>
    <row r="15270" hidden="1" outlineLevel="1"/>
    <row r="15271" hidden="1" outlineLevel="1"/>
    <row r="15272" hidden="1" outlineLevel="1"/>
    <row r="15273" hidden="1" outlineLevel="1"/>
    <row r="15274" hidden="1" outlineLevel="1"/>
    <row r="15275" hidden="1" outlineLevel="1"/>
    <row r="15276" hidden="1" outlineLevel="1"/>
    <row r="15277" hidden="1" outlineLevel="1"/>
    <row r="15278" hidden="1" outlineLevel="1"/>
    <row r="15279" hidden="1" outlineLevel="1"/>
    <row r="15280" hidden="1" outlineLevel="1"/>
    <row r="15281" hidden="1" outlineLevel="1"/>
    <row r="15282" hidden="1" outlineLevel="1"/>
    <row r="15283" hidden="1" outlineLevel="1"/>
    <row r="15284" hidden="1" outlineLevel="1"/>
    <row r="15285" hidden="1" outlineLevel="1"/>
    <row r="15286" hidden="1" outlineLevel="1"/>
    <row r="15287" hidden="1" outlineLevel="1"/>
    <row r="15288" hidden="1" outlineLevel="1"/>
    <row r="15289" hidden="1" outlineLevel="1"/>
    <row r="15290" hidden="1" outlineLevel="1"/>
    <row r="15291" hidden="1" outlineLevel="1"/>
    <row r="15292" hidden="1" outlineLevel="1"/>
    <row r="15293" hidden="1" outlineLevel="1"/>
    <row r="15294" hidden="1" outlineLevel="1"/>
    <row r="15295" hidden="1" outlineLevel="1"/>
    <row r="15296" hidden="1" outlineLevel="1"/>
    <row r="15297" hidden="1" outlineLevel="1"/>
    <row r="15298" hidden="1" outlineLevel="1"/>
    <row r="15299" hidden="1" outlineLevel="1"/>
    <row r="15300" hidden="1" outlineLevel="1"/>
    <row r="15301" hidden="1" outlineLevel="1"/>
    <row r="15302" hidden="1" outlineLevel="1"/>
    <row r="15303" hidden="1" outlineLevel="1"/>
    <row r="15304" hidden="1" outlineLevel="1"/>
    <row r="15305" hidden="1" outlineLevel="1"/>
    <row r="15306" hidden="1" outlineLevel="1"/>
    <row r="15307" hidden="1" outlineLevel="1"/>
    <row r="15308" hidden="1" outlineLevel="1"/>
    <row r="15309" hidden="1" outlineLevel="1"/>
    <row r="15310" hidden="1" outlineLevel="1"/>
    <row r="15311" hidden="1" outlineLevel="1"/>
    <row r="15312" hidden="1" outlineLevel="1"/>
    <row r="15313" hidden="1" outlineLevel="1"/>
    <row r="15314" hidden="1" outlineLevel="1"/>
    <row r="15315" hidden="1" outlineLevel="1"/>
    <row r="15316" hidden="1" outlineLevel="1"/>
    <row r="15317" hidden="1" outlineLevel="1"/>
    <row r="15318" hidden="1" outlineLevel="1"/>
    <row r="15319" hidden="1" outlineLevel="1"/>
    <row r="15320" hidden="1" outlineLevel="1"/>
    <row r="15321" hidden="1" outlineLevel="1"/>
    <row r="15322" hidden="1" outlineLevel="1"/>
    <row r="15323" hidden="1" outlineLevel="1"/>
    <row r="15324" hidden="1" outlineLevel="1"/>
    <row r="15325" hidden="1" outlineLevel="1"/>
    <row r="15326" hidden="1" outlineLevel="1"/>
    <row r="15327" hidden="1" outlineLevel="1"/>
    <row r="15328" hidden="1" outlineLevel="1"/>
    <row r="15329" hidden="1" outlineLevel="1"/>
    <row r="15330" hidden="1" outlineLevel="1"/>
    <row r="15331" hidden="1" outlineLevel="1"/>
    <row r="15332" hidden="1" outlineLevel="1"/>
    <row r="15333" hidden="1" outlineLevel="1"/>
    <row r="15334" hidden="1" outlineLevel="1"/>
    <row r="15335" hidden="1" outlineLevel="1"/>
    <row r="15336" hidden="1" outlineLevel="1"/>
    <row r="15337" hidden="1" outlineLevel="1"/>
    <row r="15338" hidden="1" outlineLevel="1"/>
    <row r="15339" hidden="1" outlineLevel="1"/>
    <row r="15340" hidden="1" outlineLevel="1"/>
    <row r="15341" hidden="1" outlineLevel="1"/>
    <row r="15342" hidden="1" outlineLevel="1"/>
    <row r="15343" hidden="1" outlineLevel="1"/>
    <row r="15344" hidden="1" outlineLevel="1"/>
    <row r="15345" hidden="1" outlineLevel="1"/>
    <row r="15346" hidden="1" outlineLevel="1"/>
    <row r="15347" hidden="1" outlineLevel="1"/>
    <row r="15348" hidden="1" outlineLevel="1"/>
    <row r="15349" hidden="1" outlineLevel="1"/>
    <row r="15350" hidden="1" outlineLevel="1"/>
    <row r="15351" hidden="1" outlineLevel="1"/>
    <row r="15352" hidden="1" outlineLevel="1"/>
    <row r="15353" hidden="1" outlineLevel="1"/>
    <row r="15354" hidden="1" outlineLevel="1"/>
    <row r="15355" hidden="1" outlineLevel="1"/>
    <row r="15356" hidden="1" outlineLevel="1"/>
    <row r="15357" hidden="1" outlineLevel="1"/>
    <row r="15358" hidden="1" outlineLevel="1"/>
    <row r="15359" hidden="1" outlineLevel="1"/>
    <row r="15360" hidden="1" outlineLevel="1"/>
    <row r="15361" hidden="1" outlineLevel="1"/>
    <row r="15362" hidden="1" outlineLevel="1"/>
    <row r="15363" hidden="1" outlineLevel="1"/>
    <row r="15364" hidden="1" outlineLevel="1"/>
    <row r="15365" hidden="1" outlineLevel="1"/>
    <row r="15366" hidden="1" outlineLevel="1"/>
    <row r="15367" hidden="1" outlineLevel="1"/>
    <row r="15368" hidden="1" outlineLevel="1"/>
    <row r="15369" hidden="1" outlineLevel="1"/>
    <row r="15370" hidden="1" outlineLevel="1"/>
    <row r="15371" hidden="1" outlineLevel="1"/>
    <row r="15372" hidden="1" outlineLevel="1"/>
    <row r="15373" hidden="1" outlineLevel="1"/>
    <row r="15374" hidden="1" outlineLevel="1"/>
    <row r="15375" hidden="1" outlineLevel="1"/>
    <row r="15376" hidden="1" outlineLevel="1"/>
    <row r="15377" hidden="1" outlineLevel="1"/>
    <row r="15378" hidden="1" outlineLevel="1"/>
    <row r="15379" hidden="1" outlineLevel="1"/>
    <row r="15380" hidden="1" outlineLevel="1"/>
    <row r="15381" hidden="1" outlineLevel="1"/>
    <row r="15382" hidden="1" outlineLevel="1"/>
    <row r="15383" hidden="1" outlineLevel="1"/>
    <row r="15384" hidden="1" outlineLevel="1"/>
    <row r="15385" hidden="1" outlineLevel="1"/>
    <row r="15386" hidden="1" outlineLevel="1"/>
    <row r="15387" hidden="1" outlineLevel="1"/>
    <row r="15388" hidden="1" outlineLevel="1"/>
    <row r="15389" hidden="1" outlineLevel="1"/>
    <row r="15390" hidden="1" outlineLevel="1"/>
    <row r="15391" hidden="1" outlineLevel="1"/>
    <row r="15392" hidden="1" outlineLevel="1"/>
    <row r="15393" hidden="1" outlineLevel="1"/>
    <row r="15394" hidden="1" outlineLevel="1"/>
    <row r="15395" hidden="1" outlineLevel="1"/>
    <row r="15396" hidden="1" outlineLevel="1"/>
    <row r="15397" hidden="1" outlineLevel="1"/>
    <row r="15398" hidden="1" outlineLevel="1"/>
    <row r="15399" hidden="1" outlineLevel="1"/>
    <row r="15400" hidden="1" outlineLevel="1"/>
    <row r="15401" hidden="1" outlineLevel="1"/>
    <row r="15402" hidden="1" outlineLevel="1"/>
    <row r="15403" hidden="1" outlineLevel="1"/>
    <row r="15404" hidden="1" outlineLevel="1"/>
    <row r="15405" hidden="1" outlineLevel="1"/>
    <row r="15406" hidden="1" outlineLevel="1"/>
    <row r="15407" hidden="1" outlineLevel="1"/>
    <row r="15408" hidden="1" outlineLevel="1"/>
    <row r="15409" hidden="1" outlineLevel="1"/>
    <row r="15410" hidden="1" outlineLevel="1"/>
    <row r="15411" hidden="1" outlineLevel="1"/>
    <row r="15412" hidden="1" outlineLevel="1"/>
    <row r="15413" hidden="1" outlineLevel="1"/>
    <row r="15414" hidden="1" outlineLevel="1"/>
    <row r="15415" hidden="1" outlineLevel="1"/>
    <row r="15416" hidden="1" outlineLevel="1"/>
    <row r="15417" hidden="1" outlineLevel="1"/>
    <row r="15418" hidden="1" outlineLevel="1"/>
    <row r="15419" hidden="1" outlineLevel="1"/>
    <row r="15420" hidden="1" outlineLevel="1"/>
    <row r="15421" hidden="1" outlineLevel="1"/>
    <row r="15422" hidden="1" outlineLevel="1"/>
    <row r="15423" hidden="1" outlineLevel="1"/>
    <row r="15424" hidden="1" outlineLevel="1"/>
    <row r="15425" hidden="1" outlineLevel="1"/>
    <row r="15426" hidden="1" outlineLevel="1"/>
    <row r="15427" hidden="1" outlineLevel="1"/>
    <row r="15428" hidden="1" outlineLevel="1"/>
    <row r="15429" hidden="1" outlineLevel="1"/>
    <row r="15430" hidden="1" outlineLevel="1"/>
    <row r="15431" hidden="1" outlineLevel="1"/>
    <row r="15432" hidden="1" outlineLevel="1"/>
    <row r="15433" hidden="1" outlineLevel="1"/>
    <row r="15434" hidden="1" outlineLevel="1"/>
    <row r="15435" hidden="1" outlineLevel="1"/>
    <row r="15436" hidden="1" outlineLevel="1"/>
    <row r="15437" hidden="1" outlineLevel="1"/>
    <row r="15438" hidden="1" outlineLevel="1"/>
    <row r="15439" hidden="1" outlineLevel="1"/>
    <row r="15440" hidden="1" outlineLevel="1"/>
    <row r="15441" hidden="1" outlineLevel="1"/>
    <row r="15442" hidden="1" outlineLevel="1"/>
    <row r="15443" hidden="1" outlineLevel="1"/>
    <row r="15444" hidden="1" outlineLevel="1"/>
    <row r="15445" hidden="1" outlineLevel="1"/>
    <row r="15446" hidden="1" outlineLevel="1"/>
    <row r="15447" hidden="1" outlineLevel="1"/>
    <row r="15448" hidden="1" outlineLevel="1"/>
    <row r="15449" hidden="1" outlineLevel="1"/>
    <row r="15450" hidden="1" outlineLevel="1"/>
    <row r="15451" hidden="1" outlineLevel="1"/>
    <row r="15452" hidden="1" outlineLevel="1"/>
    <row r="15453" hidden="1" outlineLevel="1"/>
    <row r="15454" hidden="1" outlineLevel="1"/>
    <row r="15455" hidden="1" outlineLevel="1"/>
    <row r="15456" hidden="1" outlineLevel="1"/>
    <row r="15457" hidden="1" outlineLevel="1"/>
    <row r="15458" hidden="1" outlineLevel="1"/>
    <row r="15459" hidden="1" outlineLevel="1"/>
    <row r="15460" hidden="1" outlineLevel="1"/>
    <row r="15461" hidden="1" outlineLevel="1"/>
    <row r="15462" hidden="1" outlineLevel="1"/>
    <row r="15463" hidden="1" outlineLevel="1"/>
    <row r="15464" hidden="1" outlineLevel="1"/>
    <row r="15465" hidden="1" outlineLevel="1"/>
    <row r="15466" hidden="1" outlineLevel="1"/>
    <row r="15467" hidden="1" outlineLevel="1"/>
    <row r="15468" hidden="1" outlineLevel="1"/>
    <row r="15469" hidden="1" outlineLevel="1"/>
    <row r="15470" hidden="1" outlineLevel="1"/>
    <row r="15471" hidden="1" outlineLevel="1"/>
    <row r="15472" hidden="1" outlineLevel="1"/>
    <row r="15473" hidden="1" outlineLevel="1"/>
    <row r="15474" hidden="1" outlineLevel="1"/>
    <row r="15475" hidden="1" outlineLevel="1"/>
    <row r="15476" hidden="1" outlineLevel="1"/>
    <row r="15477" hidden="1" outlineLevel="1"/>
    <row r="15478" hidden="1" outlineLevel="1"/>
    <row r="15479" hidden="1" outlineLevel="1"/>
    <row r="15480" hidden="1" outlineLevel="1"/>
    <row r="15481" hidden="1" outlineLevel="1"/>
    <row r="15482" hidden="1" outlineLevel="1"/>
    <row r="15483" hidden="1" outlineLevel="1"/>
    <row r="15484" hidden="1" outlineLevel="1"/>
    <row r="15485" hidden="1" outlineLevel="1"/>
    <row r="15486" hidden="1" outlineLevel="1"/>
    <row r="15487" hidden="1" outlineLevel="1"/>
    <row r="15488" hidden="1" outlineLevel="1"/>
    <row r="15489" hidden="1" outlineLevel="1"/>
    <row r="15490" hidden="1" outlineLevel="1"/>
    <row r="15491" hidden="1" outlineLevel="1"/>
    <row r="15492" hidden="1" outlineLevel="1"/>
    <row r="15493" hidden="1" outlineLevel="1"/>
    <row r="15494" hidden="1" outlineLevel="1"/>
    <row r="15495" hidden="1" outlineLevel="1"/>
    <row r="15496" hidden="1" outlineLevel="1"/>
    <row r="15497" hidden="1" outlineLevel="1"/>
    <row r="15498" hidden="1" outlineLevel="1"/>
    <row r="15499" hidden="1" outlineLevel="1"/>
    <row r="15500" hidden="1" outlineLevel="1"/>
    <row r="15501" hidden="1" outlineLevel="1"/>
    <row r="15502" hidden="1" outlineLevel="1"/>
    <row r="15503" hidden="1" outlineLevel="1"/>
    <row r="15504" hidden="1" outlineLevel="1"/>
    <row r="15505" hidden="1" outlineLevel="1"/>
    <row r="15506" hidden="1" outlineLevel="1"/>
    <row r="15507" hidden="1" outlineLevel="1"/>
    <row r="15508" hidden="1" outlineLevel="1"/>
    <row r="15509" hidden="1" outlineLevel="1"/>
    <row r="15510" hidden="1" outlineLevel="1"/>
    <row r="15511" hidden="1" outlineLevel="1"/>
    <row r="15512" hidden="1" outlineLevel="1"/>
    <row r="15513" hidden="1" outlineLevel="1"/>
    <row r="15514" hidden="1" outlineLevel="1"/>
    <row r="15515" hidden="1" outlineLevel="1"/>
    <row r="15516" hidden="1" outlineLevel="1"/>
    <row r="15517" hidden="1" outlineLevel="1"/>
    <row r="15518" hidden="1" outlineLevel="1"/>
    <row r="15519" hidden="1" outlineLevel="1"/>
    <row r="15520" hidden="1" outlineLevel="1"/>
    <row r="15521" hidden="1" outlineLevel="1"/>
    <row r="15522" hidden="1" outlineLevel="1"/>
    <row r="15523" hidden="1" outlineLevel="1"/>
    <row r="15524" hidden="1" outlineLevel="1"/>
    <row r="15525" hidden="1" outlineLevel="1"/>
    <row r="15526" hidden="1" outlineLevel="1"/>
    <row r="15527" hidden="1" outlineLevel="1"/>
    <row r="15528" hidden="1" outlineLevel="1"/>
    <row r="15529" hidden="1" outlineLevel="1"/>
    <row r="15530" hidden="1" outlineLevel="1"/>
    <row r="15531" hidden="1" outlineLevel="1"/>
    <row r="15532" hidden="1" outlineLevel="1"/>
    <row r="15533" hidden="1" outlineLevel="1"/>
    <row r="15534" hidden="1" outlineLevel="1"/>
    <row r="15535" hidden="1" outlineLevel="1"/>
    <row r="15536" hidden="1" outlineLevel="1"/>
    <row r="15537" hidden="1" outlineLevel="1"/>
    <row r="15538" hidden="1" outlineLevel="1"/>
    <row r="15539" hidden="1" outlineLevel="1"/>
    <row r="15540" hidden="1" outlineLevel="1"/>
    <row r="15541" hidden="1" outlineLevel="1"/>
    <row r="15542" hidden="1" outlineLevel="1"/>
    <row r="15543" hidden="1" outlineLevel="1"/>
    <row r="15544" hidden="1" outlineLevel="1"/>
    <row r="15545" hidden="1" outlineLevel="1"/>
    <row r="15546" hidden="1" outlineLevel="1"/>
    <row r="15547" hidden="1" outlineLevel="1"/>
    <row r="15548" hidden="1" outlineLevel="1"/>
    <row r="15549" hidden="1" outlineLevel="1"/>
    <row r="15550" hidden="1" outlineLevel="1"/>
    <row r="15551" hidden="1" outlineLevel="1"/>
    <row r="15552" hidden="1" outlineLevel="1"/>
    <row r="15553" hidden="1" outlineLevel="1"/>
    <row r="15554" hidden="1" outlineLevel="1"/>
    <row r="15555" hidden="1" outlineLevel="1"/>
    <row r="15556" hidden="1" outlineLevel="1"/>
    <row r="15557" hidden="1" outlineLevel="1"/>
    <row r="15558" hidden="1" outlineLevel="1"/>
    <row r="15559" hidden="1" outlineLevel="1"/>
    <row r="15560" hidden="1" outlineLevel="1"/>
    <row r="15561" hidden="1" outlineLevel="1"/>
    <row r="15562" hidden="1" outlineLevel="1"/>
    <row r="15563" hidden="1" outlineLevel="1"/>
    <row r="15564" hidden="1" outlineLevel="1"/>
    <row r="15565" hidden="1" outlineLevel="1"/>
    <row r="15566" hidden="1" outlineLevel="1"/>
    <row r="15567" hidden="1" outlineLevel="1"/>
    <row r="15568" hidden="1" outlineLevel="1"/>
    <row r="15569" hidden="1" outlineLevel="1"/>
    <row r="15570" hidden="1" outlineLevel="1"/>
    <row r="15571" hidden="1" outlineLevel="1"/>
    <row r="15572" hidden="1" outlineLevel="1"/>
    <row r="15573" hidden="1" outlineLevel="1"/>
    <row r="15574" hidden="1" outlineLevel="1"/>
    <row r="15575" hidden="1" outlineLevel="1"/>
    <row r="15576" hidden="1" outlineLevel="1"/>
    <row r="15577" hidden="1" outlineLevel="1"/>
    <row r="15578" hidden="1" outlineLevel="1"/>
    <row r="15579" hidden="1" outlineLevel="1"/>
    <row r="15580" hidden="1" outlineLevel="1"/>
    <row r="15581" hidden="1" outlineLevel="1"/>
    <row r="15582" hidden="1" outlineLevel="1"/>
    <row r="15583" hidden="1" outlineLevel="1"/>
    <row r="15584" hidden="1" outlineLevel="1"/>
    <row r="15585" hidden="1" outlineLevel="1"/>
    <row r="15586" hidden="1" outlineLevel="1"/>
    <row r="15587" hidden="1" outlineLevel="1"/>
    <row r="15588" hidden="1" outlineLevel="1"/>
    <row r="15589" hidden="1" outlineLevel="1"/>
    <row r="15590" hidden="1" outlineLevel="1"/>
    <row r="15591" hidden="1" outlineLevel="1"/>
    <row r="15592" hidden="1" outlineLevel="1"/>
    <row r="15593" hidden="1" outlineLevel="1"/>
    <row r="15594" hidden="1" outlineLevel="1"/>
    <row r="15595" hidden="1" outlineLevel="1"/>
    <row r="15596" hidden="1" outlineLevel="1"/>
    <row r="15597" hidden="1" outlineLevel="1"/>
    <row r="15598" hidden="1" outlineLevel="1"/>
    <row r="15599" hidden="1" outlineLevel="1"/>
    <row r="15600" hidden="1" outlineLevel="1"/>
    <row r="15601" hidden="1" outlineLevel="1"/>
    <row r="15602" hidden="1" outlineLevel="1"/>
    <row r="15603" hidden="1" outlineLevel="1"/>
    <row r="15604" hidden="1" outlineLevel="1"/>
    <row r="15605" hidden="1" outlineLevel="1"/>
    <row r="15606" hidden="1" outlineLevel="1"/>
    <row r="15607" hidden="1" outlineLevel="1"/>
    <row r="15608" hidden="1" outlineLevel="1"/>
    <row r="15609" hidden="1" outlineLevel="1"/>
    <row r="15610" hidden="1" outlineLevel="1"/>
    <row r="15611" hidden="1" outlineLevel="1"/>
    <row r="15612" hidden="1" outlineLevel="1"/>
    <row r="15613" hidden="1" outlineLevel="1"/>
    <row r="15614" hidden="1" outlineLevel="1"/>
    <row r="15615" hidden="1" outlineLevel="1"/>
    <row r="15616" hidden="1" outlineLevel="1"/>
    <row r="15617" hidden="1" outlineLevel="1"/>
    <row r="15618" hidden="1" outlineLevel="1"/>
    <row r="15619" hidden="1" outlineLevel="1"/>
    <row r="15620" hidden="1" outlineLevel="1"/>
    <row r="15621" hidden="1" outlineLevel="1"/>
    <row r="15622" hidden="1" outlineLevel="1"/>
    <row r="15623" hidden="1" outlineLevel="1"/>
    <row r="15624" hidden="1" outlineLevel="1"/>
    <row r="15625" hidden="1" outlineLevel="1"/>
    <row r="15626" hidden="1" outlineLevel="1"/>
    <row r="15627" hidden="1" outlineLevel="1"/>
    <row r="15628" hidden="1" outlineLevel="1"/>
    <row r="15629" hidden="1" outlineLevel="1"/>
    <row r="15630" hidden="1" outlineLevel="1"/>
    <row r="15631" hidden="1" outlineLevel="1"/>
    <row r="15632" hidden="1" outlineLevel="1"/>
    <row r="15633" hidden="1" outlineLevel="1"/>
    <row r="15634" hidden="1" outlineLevel="1"/>
    <row r="15635" hidden="1" outlineLevel="1"/>
    <row r="15636" hidden="1" outlineLevel="1"/>
    <row r="15637" hidden="1" outlineLevel="1"/>
    <row r="15638" hidden="1" outlineLevel="1"/>
    <row r="15639" hidden="1" outlineLevel="1"/>
    <row r="15640" hidden="1" outlineLevel="1"/>
    <row r="15641" hidden="1" outlineLevel="1"/>
    <row r="15642" hidden="1" outlineLevel="1"/>
    <row r="15643" hidden="1" outlineLevel="1"/>
    <row r="15644" hidden="1" outlineLevel="1"/>
    <row r="15645" hidden="1" outlineLevel="1"/>
    <row r="15646" hidden="1" outlineLevel="1"/>
    <row r="15647" hidden="1" outlineLevel="1"/>
    <row r="15648" hidden="1" outlineLevel="1"/>
    <row r="15649" hidden="1" outlineLevel="1"/>
    <row r="15650" hidden="1" outlineLevel="1"/>
    <row r="15651" hidden="1" outlineLevel="1"/>
    <row r="15652" hidden="1" outlineLevel="1"/>
    <row r="15653" hidden="1" outlineLevel="1"/>
    <row r="15654" hidden="1" outlineLevel="1"/>
    <row r="15655" hidden="1" outlineLevel="1"/>
    <row r="15656" hidden="1" outlineLevel="1"/>
    <row r="15657" hidden="1" outlineLevel="1"/>
    <row r="15658" hidden="1" outlineLevel="1"/>
    <row r="15659" hidden="1" outlineLevel="1"/>
    <row r="15660" hidden="1" outlineLevel="1"/>
    <row r="15661" hidden="1" outlineLevel="1"/>
    <row r="15662" hidden="1" outlineLevel="1"/>
    <row r="15663" hidden="1" outlineLevel="1"/>
    <row r="15664" hidden="1" outlineLevel="1"/>
    <row r="15665" hidden="1" outlineLevel="1"/>
    <row r="15666" hidden="1" outlineLevel="1"/>
    <row r="15667" hidden="1" outlineLevel="1"/>
    <row r="15668" hidden="1" outlineLevel="1"/>
    <row r="15669" hidden="1" outlineLevel="1"/>
    <row r="15670" hidden="1" outlineLevel="1"/>
    <row r="15671" hidden="1" outlineLevel="1"/>
    <row r="15672" hidden="1" outlineLevel="1"/>
    <row r="15673" hidden="1" outlineLevel="1"/>
    <row r="15674" hidden="1" outlineLevel="1"/>
    <row r="15675" hidden="1" outlineLevel="1"/>
    <row r="15676" hidden="1" outlineLevel="1"/>
    <row r="15677" hidden="1" outlineLevel="1"/>
    <row r="15678" hidden="1" outlineLevel="1"/>
    <row r="15679" hidden="1" outlineLevel="1"/>
    <row r="15680" hidden="1" outlineLevel="1"/>
    <row r="15681" hidden="1" outlineLevel="1"/>
    <row r="15682" hidden="1" outlineLevel="1"/>
    <row r="15683" hidden="1" outlineLevel="1"/>
    <row r="15684" hidden="1" outlineLevel="1"/>
    <row r="15685" hidden="1" outlineLevel="1"/>
    <row r="15686" hidden="1" outlineLevel="1"/>
    <row r="15687" hidden="1" outlineLevel="1"/>
    <row r="15688" hidden="1" outlineLevel="1"/>
    <row r="15689" hidden="1" outlineLevel="1"/>
    <row r="15690" hidden="1" outlineLevel="1"/>
    <row r="15691" hidden="1" outlineLevel="1"/>
    <row r="15692" hidden="1" outlineLevel="1"/>
    <row r="15693" hidden="1" outlineLevel="1"/>
    <row r="15694" hidden="1" outlineLevel="1"/>
    <row r="15695" hidden="1" outlineLevel="1"/>
    <row r="15696" hidden="1" outlineLevel="1"/>
    <row r="15697" hidden="1" outlineLevel="1"/>
    <row r="15698" hidden="1" outlineLevel="1"/>
    <row r="15699" hidden="1" outlineLevel="1"/>
    <row r="15700" hidden="1" outlineLevel="1"/>
    <row r="15701" hidden="1" outlineLevel="1"/>
    <row r="15702" hidden="1" outlineLevel="1"/>
    <row r="15703" hidden="1" outlineLevel="1"/>
    <row r="15704" hidden="1" outlineLevel="1"/>
    <row r="15705" hidden="1" outlineLevel="1"/>
    <row r="15706" hidden="1" outlineLevel="1"/>
    <row r="15707" hidden="1" outlineLevel="1"/>
    <row r="15708" hidden="1" outlineLevel="1"/>
    <row r="15709" hidden="1" outlineLevel="1"/>
    <row r="15710" hidden="1" outlineLevel="1"/>
    <row r="15711" hidden="1" outlineLevel="1"/>
    <row r="15712" hidden="1" outlineLevel="1"/>
    <row r="15713" hidden="1" outlineLevel="1"/>
    <row r="15714" hidden="1" outlineLevel="1"/>
    <row r="15715" hidden="1" outlineLevel="1"/>
    <row r="15716" hidden="1" outlineLevel="1"/>
    <row r="15717" hidden="1" outlineLevel="1"/>
    <row r="15718" hidden="1" outlineLevel="1"/>
    <row r="15719" hidden="1" outlineLevel="1"/>
    <row r="15720" hidden="1" outlineLevel="1"/>
    <row r="15721" hidden="1" outlineLevel="1"/>
    <row r="15722" hidden="1" outlineLevel="1"/>
    <row r="15723" hidden="1" outlineLevel="1"/>
    <row r="15724" hidden="1" outlineLevel="1"/>
    <row r="15725" hidden="1" outlineLevel="1"/>
    <row r="15726" hidden="1" outlineLevel="1"/>
    <row r="15727" hidden="1" outlineLevel="1"/>
    <row r="15728" hidden="1" outlineLevel="1"/>
    <row r="15729" hidden="1" outlineLevel="1"/>
    <row r="15730" hidden="1" outlineLevel="1"/>
    <row r="15731" hidden="1" outlineLevel="1"/>
    <row r="15732" hidden="1" outlineLevel="1"/>
    <row r="15733" hidden="1" outlineLevel="1"/>
    <row r="15734" hidden="1" outlineLevel="1"/>
    <row r="15735" hidden="1" outlineLevel="1"/>
    <row r="15736" hidden="1" outlineLevel="1"/>
    <row r="15737" hidden="1" outlineLevel="1"/>
    <row r="15738" hidden="1" outlineLevel="1"/>
    <row r="15739" hidden="1" outlineLevel="1"/>
    <row r="15740" hidden="1" outlineLevel="1"/>
    <row r="15741" hidden="1" outlineLevel="1"/>
    <row r="15742" hidden="1" outlineLevel="1"/>
    <row r="15743" hidden="1" outlineLevel="1"/>
    <row r="15744" hidden="1" outlineLevel="1"/>
    <row r="15745" hidden="1" outlineLevel="1"/>
    <row r="15746" hidden="1" outlineLevel="1"/>
    <row r="15747" hidden="1" outlineLevel="1"/>
    <row r="15748" hidden="1" outlineLevel="1"/>
    <row r="15749" hidden="1" outlineLevel="1"/>
    <row r="15750" hidden="1" outlineLevel="1"/>
    <row r="15751" hidden="1" outlineLevel="1"/>
    <row r="15752" hidden="1" outlineLevel="1"/>
    <row r="15753" hidden="1" outlineLevel="1"/>
    <row r="15754" hidden="1" outlineLevel="1"/>
    <row r="15755" hidden="1" outlineLevel="1"/>
    <row r="15756" hidden="1" outlineLevel="1"/>
    <row r="15757" hidden="1" outlineLevel="1"/>
    <row r="15758" hidden="1" outlineLevel="1"/>
    <row r="15759" hidden="1" outlineLevel="1"/>
    <row r="15760" hidden="1" outlineLevel="1"/>
    <row r="15761" hidden="1" outlineLevel="1"/>
    <row r="15762" hidden="1" outlineLevel="1"/>
    <row r="15763" hidden="1" outlineLevel="1"/>
    <row r="15764" hidden="1" outlineLevel="1"/>
    <row r="15765" hidden="1" outlineLevel="1"/>
    <row r="15766" hidden="1" outlineLevel="1"/>
    <row r="15767" hidden="1" outlineLevel="1"/>
    <row r="15768" hidden="1" outlineLevel="1"/>
    <row r="15769" hidden="1" outlineLevel="1"/>
    <row r="15770" hidden="1" outlineLevel="1"/>
    <row r="15771" hidden="1" outlineLevel="1"/>
    <row r="15772" hidden="1" outlineLevel="1"/>
    <row r="15773" hidden="1" outlineLevel="1"/>
    <row r="15774" hidden="1" outlineLevel="1"/>
    <row r="15775" hidden="1" outlineLevel="1"/>
    <row r="15776" hidden="1" outlineLevel="1"/>
    <row r="15777" hidden="1" outlineLevel="1"/>
    <row r="15778" hidden="1" outlineLevel="1"/>
    <row r="15779" hidden="1" outlineLevel="1"/>
    <row r="15780" hidden="1" outlineLevel="1"/>
    <row r="15781" hidden="1" outlineLevel="1"/>
    <row r="15782" hidden="1" outlineLevel="1"/>
    <row r="15783" hidden="1" outlineLevel="1"/>
    <row r="15784" hidden="1" outlineLevel="1"/>
    <row r="15785" hidden="1" outlineLevel="1"/>
    <row r="15786" hidden="1" outlineLevel="1"/>
    <row r="15787" hidden="1" outlineLevel="1"/>
    <row r="15788" hidden="1" outlineLevel="1"/>
    <row r="15789" hidden="1" outlineLevel="1"/>
    <row r="15790" hidden="1" outlineLevel="1"/>
    <row r="15791" hidden="1" outlineLevel="1"/>
    <row r="15792" hidden="1" outlineLevel="1"/>
    <row r="15793" hidden="1" outlineLevel="1"/>
    <row r="15794" hidden="1" outlineLevel="1"/>
    <row r="15795" hidden="1" outlineLevel="1"/>
    <row r="15796" hidden="1" outlineLevel="1"/>
    <row r="15797" hidden="1" outlineLevel="1"/>
    <row r="15798" hidden="1" outlineLevel="1"/>
    <row r="15799" hidden="1" outlineLevel="1"/>
    <row r="15800" hidden="1" outlineLevel="1"/>
    <row r="15801" hidden="1" outlineLevel="1"/>
    <row r="15802" hidden="1" outlineLevel="1"/>
    <row r="15803" hidden="1" outlineLevel="1"/>
    <row r="15804" hidden="1" outlineLevel="1"/>
    <row r="15805" hidden="1" outlineLevel="1"/>
    <row r="15806" hidden="1" outlineLevel="1"/>
    <row r="15807" hidden="1" outlineLevel="1"/>
    <row r="15808" hidden="1" outlineLevel="1"/>
    <row r="15809" hidden="1" outlineLevel="1"/>
    <row r="15810" hidden="1" outlineLevel="1"/>
    <row r="15811" hidden="1" outlineLevel="1"/>
    <row r="15812" hidden="1" outlineLevel="1"/>
    <row r="15813" hidden="1" outlineLevel="1"/>
    <row r="15814" hidden="1" outlineLevel="1"/>
    <row r="15815" hidden="1" outlineLevel="1"/>
    <row r="15816" hidden="1" outlineLevel="1"/>
    <row r="15817" hidden="1" outlineLevel="1"/>
    <row r="15818" hidden="1" outlineLevel="1"/>
    <row r="15819" hidden="1" outlineLevel="1"/>
    <row r="15820" hidden="1" outlineLevel="1"/>
    <row r="15821" hidden="1" outlineLevel="1"/>
    <row r="15822" hidden="1" outlineLevel="1"/>
    <row r="15823" hidden="1" outlineLevel="1"/>
    <row r="15824" hidden="1" outlineLevel="1"/>
    <row r="15825" hidden="1" outlineLevel="1"/>
    <row r="15826" hidden="1" outlineLevel="1"/>
    <row r="15827" hidden="1" outlineLevel="1"/>
    <row r="15828" hidden="1" outlineLevel="1"/>
    <row r="15829" hidden="1" outlineLevel="1"/>
    <row r="15830" hidden="1" outlineLevel="1"/>
    <row r="15831" hidden="1" outlineLevel="1"/>
    <row r="15832" hidden="1" outlineLevel="1"/>
    <row r="15833" hidden="1" outlineLevel="1"/>
    <row r="15834" hidden="1" outlineLevel="1"/>
    <row r="15835" hidden="1" outlineLevel="1"/>
    <row r="15836" hidden="1" outlineLevel="1"/>
    <row r="15837" hidden="1" outlineLevel="1"/>
    <row r="15838" hidden="1" outlineLevel="1"/>
    <row r="15839" hidden="1" outlineLevel="1"/>
    <row r="15840" hidden="1" outlineLevel="1"/>
    <row r="15841" hidden="1" outlineLevel="1"/>
    <row r="15842" hidden="1" outlineLevel="1"/>
    <row r="15843" hidden="1" outlineLevel="1"/>
    <row r="15844" hidden="1" outlineLevel="1"/>
    <row r="15845" hidden="1" outlineLevel="1"/>
    <row r="15846" hidden="1" outlineLevel="1"/>
    <row r="15847" hidden="1" outlineLevel="1"/>
    <row r="15848" hidden="1" outlineLevel="1"/>
    <row r="15849" hidden="1" outlineLevel="1"/>
    <row r="15850" hidden="1" outlineLevel="1"/>
    <row r="15851" hidden="1" outlineLevel="1"/>
    <row r="15852" hidden="1" outlineLevel="1"/>
    <row r="15853" hidden="1" outlineLevel="1"/>
    <row r="15854" hidden="1" outlineLevel="1"/>
    <row r="15855" hidden="1" outlineLevel="1"/>
    <row r="15856" hidden="1" outlineLevel="1"/>
    <row r="15857" hidden="1" outlineLevel="1"/>
    <row r="15858" hidden="1" outlineLevel="1"/>
    <row r="15859" hidden="1" outlineLevel="1"/>
    <row r="15860" hidden="1" outlineLevel="1"/>
    <row r="15861" hidden="1" outlineLevel="1"/>
    <row r="15862" hidden="1" outlineLevel="1"/>
    <row r="15863" hidden="1" outlineLevel="1"/>
    <row r="15864" hidden="1" outlineLevel="1"/>
    <row r="15865" hidden="1" outlineLevel="1"/>
    <row r="15866" hidden="1" outlineLevel="1"/>
    <row r="15867" hidden="1" outlineLevel="1"/>
    <row r="15868" hidden="1" outlineLevel="1"/>
    <row r="15869" hidden="1" outlineLevel="1"/>
    <row r="15870" hidden="1" outlineLevel="1"/>
    <row r="15871" hidden="1" outlineLevel="1"/>
    <row r="15872" hidden="1" outlineLevel="1"/>
    <row r="15873" hidden="1" outlineLevel="1"/>
    <row r="15874" hidden="1" outlineLevel="1"/>
    <row r="15875" hidden="1" outlineLevel="1"/>
    <row r="15876" hidden="1" outlineLevel="1"/>
    <row r="15877" hidden="1" outlineLevel="1"/>
    <row r="15878" hidden="1" outlineLevel="1"/>
    <row r="15879" hidden="1" outlineLevel="1"/>
    <row r="15880" hidden="1" outlineLevel="1"/>
    <row r="15881" hidden="1" outlineLevel="1"/>
    <row r="15882" hidden="1" outlineLevel="1"/>
    <row r="15883" hidden="1" outlineLevel="1"/>
    <row r="15884" hidden="1" outlineLevel="1"/>
    <row r="15885" hidden="1" outlineLevel="1"/>
    <row r="15886" hidden="1" outlineLevel="1"/>
    <row r="15887" hidden="1" outlineLevel="1"/>
    <row r="15888" hidden="1" outlineLevel="1"/>
    <row r="15889" hidden="1" outlineLevel="1"/>
    <row r="15890" hidden="1" outlineLevel="1"/>
    <row r="15891" hidden="1" outlineLevel="1"/>
    <row r="15892" hidden="1" outlineLevel="1"/>
    <row r="15893" hidden="1" outlineLevel="1"/>
    <row r="15894" hidden="1" outlineLevel="1"/>
    <row r="15895" hidden="1" outlineLevel="1"/>
    <row r="15896" hidden="1" outlineLevel="1"/>
    <row r="15897" hidden="1" outlineLevel="1"/>
    <row r="15898" hidden="1" outlineLevel="1"/>
    <row r="15899" hidden="1" outlineLevel="1"/>
    <row r="15900" hidden="1" outlineLevel="1"/>
    <row r="15901" hidden="1" outlineLevel="1"/>
    <row r="15902" hidden="1" outlineLevel="1"/>
    <row r="15903" hidden="1" outlineLevel="1"/>
    <row r="15904" hidden="1" outlineLevel="1"/>
    <row r="15905" hidden="1" outlineLevel="1"/>
    <row r="15906" hidden="1" outlineLevel="1"/>
    <row r="15907" hidden="1" outlineLevel="1"/>
    <row r="15908" hidden="1" outlineLevel="1"/>
    <row r="15909" hidden="1" outlineLevel="1"/>
    <row r="15910" hidden="1" outlineLevel="1"/>
    <row r="15911" hidden="1" outlineLevel="1"/>
    <row r="15912" hidden="1" outlineLevel="1"/>
    <row r="15913" hidden="1" outlineLevel="1"/>
    <row r="15914" hidden="1" outlineLevel="1"/>
    <row r="15915" hidden="1" outlineLevel="1"/>
    <row r="15916" hidden="1" outlineLevel="1"/>
    <row r="15917" hidden="1" outlineLevel="1"/>
    <row r="15918" hidden="1" outlineLevel="1"/>
    <row r="15919" hidden="1" outlineLevel="1"/>
    <row r="15920" hidden="1" outlineLevel="1"/>
    <row r="15921" hidden="1" outlineLevel="1"/>
    <row r="15922" hidden="1" outlineLevel="1"/>
    <row r="15923" hidden="1" outlineLevel="1"/>
    <row r="15924" hidden="1" outlineLevel="1"/>
    <row r="15925" hidden="1" outlineLevel="1"/>
    <row r="15926" hidden="1" outlineLevel="1"/>
    <row r="15927" hidden="1" outlineLevel="1"/>
    <row r="15928" hidden="1" outlineLevel="1"/>
    <row r="15929" hidden="1" outlineLevel="1"/>
    <row r="15930" hidden="1" outlineLevel="1"/>
    <row r="15931" hidden="1" outlineLevel="1"/>
    <row r="15932" hidden="1" outlineLevel="1"/>
    <row r="15933" hidden="1" outlineLevel="1"/>
    <row r="15934" hidden="1" outlineLevel="1"/>
    <row r="15935" hidden="1" outlineLevel="1"/>
    <row r="15936" hidden="1" outlineLevel="1"/>
    <row r="15937" hidden="1" outlineLevel="1"/>
    <row r="15938" hidden="1" outlineLevel="1"/>
    <row r="15939" hidden="1" outlineLevel="1"/>
    <row r="15940" hidden="1" outlineLevel="1"/>
    <row r="15941" hidden="1" outlineLevel="1"/>
    <row r="15942" hidden="1" outlineLevel="1"/>
    <row r="15943" hidden="1" outlineLevel="1"/>
    <row r="15944" hidden="1" outlineLevel="1"/>
    <row r="15945" hidden="1" outlineLevel="1"/>
    <row r="15946" hidden="1" outlineLevel="1"/>
    <row r="15947" hidden="1" outlineLevel="1"/>
    <row r="15948" hidden="1" outlineLevel="1"/>
    <row r="15949" hidden="1" outlineLevel="1"/>
    <row r="15950" hidden="1" outlineLevel="1"/>
    <row r="15951" hidden="1" outlineLevel="1"/>
    <row r="15952" hidden="1" outlineLevel="1"/>
    <row r="15953" hidden="1" outlineLevel="1"/>
    <row r="15954" hidden="1" outlineLevel="1"/>
    <row r="15955" hidden="1" outlineLevel="1"/>
    <row r="15956" hidden="1" outlineLevel="1"/>
    <row r="15957" hidden="1" outlineLevel="1"/>
    <row r="15958" hidden="1" outlineLevel="1"/>
    <row r="15959" hidden="1" outlineLevel="1"/>
    <row r="15960" hidden="1" outlineLevel="1"/>
    <row r="15961" hidden="1" outlineLevel="1"/>
    <row r="15962" hidden="1" outlineLevel="1"/>
    <row r="15963" hidden="1" outlineLevel="1"/>
    <row r="15964" hidden="1" outlineLevel="1"/>
    <row r="15965" hidden="1" outlineLevel="1"/>
    <row r="15966" hidden="1" outlineLevel="1"/>
    <row r="15967" hidden="1" outlineLevel="1"/>
    <row r="15968" hidden="1" outlineLevel="1"/>
    <row r="15969" hidden="1" outlineLevel="1"/>
    <row r="15970" hidden="1" outlineLevel="1"/>
    <row r="15971" hidden="1" outlineLevel="1"/>
    <row r="15972" hidden="1" outlineLevel="1"/>
    <row r="15973" hidden="1" outlineLevel="1"/>
    <row r="15974" hidden="1" outlineLevel="1"/>
    <row r="15975" hidden="1" outlineLevel="1"/>
    <row r="15976" hidden="1" outlineLevel="1"/>
    <row r="15977" hidden="1" outlineLevel="1"/>
    <row r="15978" hidden="1" outlineLevel="1"/>
    <row r="15979" hidden="1" outlineLevel="1"/>
    <row r="15980" hidden="1" outlineLevel="1"/>
    <row r="15981" hidden="1" outlineLevel="1"/>
    <row r="15982" hidden="1" outlineLevel="1"/>
    <row r="15983" hidden="1" outlineLevel="1"/>
    <row r="15984" hidden="1" outlineLevel="1"/>
    <row r="15985" hidden="1" outlineLevel="1"/>
    <row r="15986" hidden="1" outlineLevel="1"/>
    <row r="15987" hidden="1" outlineLevel="1"/>
    <row r="15988" hidden="1" outlineLevel="1"/>
    <row r="15989" hidden="1" outlineLevel="1"/>
    <row r="15990" hidden="1" outlineLevel="1"/>
    <row r="15991" hidden="1" outlineLevel="1"/>
    <row r="15992" hidden="1" outlineLevel="1"/>
    <row r="15993" hidden="1" outlineLevel="1"/>
    <row r="15994" hidden="1" outlineLevel="1"/>
    <row r="15995" hidden="1" outlineLevel="1"/>
    <row r="15996" hidden="1" outlineLevel="1"/>
    <row r="15997" hidden="1" outlineLevel="1"/>
    <row r="15998" hidden="1" outlineLevel="1"/>
    <row r="15999" hidden="1" outlineLevel="1"/>
    <row r="16000" hidden="1" outlineLevel="1"/>
    <row r="16001" hidden="1" outlineLevel="1"/>
    <row r="16002" hidden="1" outlineLevel="1"/>
    <row r="16003" hidden="1" outlineLevel="1"/>
    <row r="16004" hidden="1" outlineLevel="1"/>
    <row r="16005" hidden="1" outlineLevel="1"/>
    <row r="16006" hidden="1" outlineLevel="1"/>
    <row r="16007" hidden="1" outlineLevel="1"/>
    <row r="16008" hidden="1" outlineLevel="1"/>
    <row r="16009" hidden="1" outlineLevel="1"/>
    <row r="16010" hidden="1" outlineLevel="1"/>
    <row r="16011" hidden="1" outlineLevel="1"/>
    <row r="16012" hidden="1" outlineLevel="1"/>
    <row r="16013" hidden="1" outlineLevel="1"/>
    <row r="16014" hidden="1" outlineLevel="1"/>
    <row r="16015" hidden="1" outlineLevel="1"/>
    <row r="16016" hidden="1" outlineLevel="1"/>
    <row r="16017" hidden="1" outlineLevel="1"/>
    <row r="16018" hidden="1" outlineLevel="1"/>
    <row r="16019" hidden="1" outlineLevel="1"/>
    <row r="16020" hidden="1" outlineLevel="1"/>
    <row r="16021" hidden="1" outlineLevel="1"/>
    <row r="16022" hidden="1" outlineLevel="1"/>
    <row r="16023" hidden="1" outlineLevel="1"/>
    <row r="16024" hidden="1" outlineLevel="1"/>
    <row r="16025" hidden="1" outlineLevel="1"/>
    <row r="16026" hidden="1" outlineLevel="1"/>
    <row r="16027" hidden="1" outlineLevel="1"/>
    <row r="16028" hidden="1" outlineLevel="1"/>
    <row r="16029" hidden="1" outlineLevel="1"/>
    <row r="16030" hidden="1" outlineLevel="1"/>
    <row r="16031" hidden="1" outlineLevel="1"/>
    <row r="16032" hidden="1" outlineLevel="1"/>
    <row r="16033" hidden="1" outlineLevel="1"/>
    <row r="16034" hidden="1" outlineLevel="1"/>
    <row r="16035" hidden="1" outlineLevel="1"/>
    <row r="16036" hidden="1" outlineLevel="1"/>
    <row r="16037" hidden="1" outlineLevel="1"/>
    <row r="16038" hidden="1" outlineLevel="1"/>
    <row r="16039" hidden="1" outlineLevel="1"/>
    <row r="16040" hidden="1" outlineLevel="1"/>
    <row r="16041" hidden="1" outlineLevel="1"/>
    <row r="16042" hidden="1" outlineLevel="1"/>
    <row r="16043" hidden="1" outlineLevel="1"/>
    <row r="16044" hidden="1" outlineLevel="1"/>
    <row r="16045" hidden="1" outlineLevel="1"/>
    <row r="16046" hidden="1" outlineLevel="1"/>
    <row r="16047" hidden="1" outlineLevel="1"/>
    <row r="16048" hidden="1" outlineLevel="1"/>
    <row r="16049" hidden="1" outlineLevel="1"/>
    <row r="16050" hidden="1" outlineLevel="1"/>
    <row r="16051" hidden="1" outlineLevel="1"/>
    <row r="16052" hidden="1" outlineLevel="1"/>
    <row r="16053" hidden="1" outlineLevel="1"/>
    <row r="16054" hidden="1" outlineLevel="1"/>
    <row r="16055" hidden="1" outlineLevel="1"/>
    <row r="16056" hidden="1" outlineLevel="1"/>
    <row r="16057" hidden="1" outlineLevel="1"/>
    <row r="16058" hidden="1" outlineLevel="1"/>
    <row r="16059" hidden="1" outlineLevel="1"/>
    <row r="16060" hidden="1" outlineLevel="1"/>
    <row r="16061" hidden="1" outlineLevel="1"/>
    <row r="16062" hidden="1" outlineLevel="1"/>
    <row r="16063" hidden="1" outlineLevel="1"/>
    <row r="16064" hidden="1" outlineLevel="1"/>
    <row r="16065" hidden="1" outlineLevel="1"/>
    <row r="16066" hidden="1" outlineLevel="1"/>
    <row r="16067" hidden="1" outlineLevel="1"/>
    <row r="16068" hidden="1" outlineLevel="1"/>
    <row r="16069" hidden="1" outlineLevel="1"/>
    <row r="16070" hidden="1" outlineLevel="1"/>
    <row r="16071" hidden="1" outlineLevel="1"/>
    <row r="16072" hidden="1" outlineLevel="1"/>
    <row r="16073" hidden="1" outlineLevel="1"/>
    <row r="16074" hidden="1" outlineLevel="1"/>
    <row r="16075" hidden="1" outlineLevel="1"/>
    <row r="16076" hidden="1" outlineLevel="1"/>
    <row r="16077" hidden="1" outlineLevel="1"/>
    <row r="16078" hidden="1" outlineLevel="1"/>
    <row r="16079" hidden="1" outlineLevel="1"/>
    <row r="16080" hidden="1" outlineLevel="1"/>
    <row r="16081" hidden="1" outlineLevel="1"/>
    <row r="16082" hidden="1" outlineLevel="1"/>
    <row r="16083" hidden="1" outlineLevel="1"/>
    <row r="16084" hidden="1" outlineLevel="1"/>
    <row r="16085" hidden="1" outlineLevel="1"/>
    <row r="16086" hidden="1" outlineLevel="1"/>
    <row r="16087" hidden="1" outlineLevel="1"/>
    <row r="16088" hidden="1" outlineLevel="1"/>
    <row r="16089" hidden="1" outlineLevel="1"/>
    <row r="16090" hidden="1" outlineLevel="1"/>
    <row r="16091" hidden="1" outlineLevel="1"/>
    <row r="16092" hidden="1" outlineLevel="1"/>
    <row r="16093" hidden="1" outlineLevel="1"/>
    <row r="16094" hidden="1" outlineLevel="1"/>
    <row r="16095" hidden="1" outlineLevel="1"/>
    <row r="16096" hidden="1" outlineLevel="1"/>
    <row r="16097" hidden="1" outlineLevel="1"/>
    <row r="16098" hidden="1" outlineLevel="1"/>
    <row r="16099" hidden="1" outlineLevel="1"/>
    <row r="16100" hidden="1" outlineLevel="1"/>
    <row r="16101" hidden="1" outlineLevel="1"/>
    <row r="16102" hidden="1" outlineLevel="1"/>
    <row r="16103" hidden="1" outlineLevel="1"/>
    <row r="16104" hidden="1" outlineLevel="1"/>
    <row r="16105" hidden="1" outlineLevel="1"/>
    <row r="16106" hidden="1" outlineLevel="1"/>
    <row r="16107" hidden="1" outlineLevel="1"/>
    <row r="16108" hidden="1" outlineLevel="1"/>
    <row r="16109" hidden="1" outlineLevel="1"/>
    <row r="16110" hidden="1" outlineLevel="1"/>
    <row r="16111" hidden="1" outlineLevel="1"/>
    <row r="16112" hidden="1" outlineLevel="1"/>
    <row r="16113" hidden="1" outlineLevel="1"/>
    <row r="16114" hidden="1" outlineLevel="1"/>
    <row r="16115" hidden="1" outlineLevel="1"/>
    <row r="16116" hidden="1" outlineLevel="1"/>
    <row r="16117" hidden="1" outlineLevel="1"/>
    <row r="16118" hidden="1" outlineLevel="1"/>
    <row r="16119" hidden="1" outlineLevel="1"/>
    <row r="16120" hidden="1" outlineLevel="1"/>
    <row r="16121" hidden="1" outlineLevel="1"/>
    <row r="16122" hidden="1" outlineLevel="1"/>
    <row r="16123" hidden="1" outlineLevel="1"/>
    <row r="16124" hidden="1" outlineLevel="1"/>
    <row r="16125" hidden="1" outlineLevel="1"/>
    <row r="16126" hidden="1" outlineLevel="1"/>
    <row r="16127" hidden="1" outlineLevel="1"/>
    <row r="16128" hidden="1" outlineLevel="1"/>
    <row r="16129" hidden="1" outlineLevel="1"/>
    <row r="16130" hidden="1" outlineLevel="1"/>
    <row r="16131" hidden="1" outlineLevel="1"/>
    <row r="16132" hidden="1" outlineLevel="1"/>
    <row r="16133" hidden="1" outlineLevel="1"/>
    <row r="16134" hidden="1" outlineLevel="1"/>
    <row r="16135" hidden="1" outlineLevel="1"/>
    <row r="16136" hidden="1" outlineLevel="1"/>
    <row r="16137" hidden="1" outlineLevel="1"/>
    <row r="16138" hidden="1" outlineLevel="1"/>
    <row r="16139" hidden="1" outlineLevel="1"/>
    <row r="16140" hidden="1" outlineLevel="1"/>
    <row r="16141" hidden="1" outlineLevel="1"/>
    <row r="16142" hidden="1" outlineLevel="1"/>
    <row r="16143" hidden="1" outlineLevel="1"/>
    <row r="16144" hidden="1" outlineLevel="1"/>
    <row r="16145" hidden="1" outlineLevel="1"/>
    <row r="16146" hidden="1" outlineLevel="1"/>
    <row r="16147" hidden="1" outlineLevel="1"/>
    <row r="16148" hidden="1" outlineLevel="1"/>
    <row r="16149" hidden="1" outlineLevel="1"/>
    <row r="16150" hidden="1" outlineLevel="1"/>
    <row r="16151" hidden="1" outlineLevel="1"/>
    <row r="16152" hidden="1" outlineLevel="1"/>
    <row r="16153" hidden="1" outlineLevel="1"/>
    <row r="16154" hidden="1" outlineLevel="1"/>
    <row r="16155" hidden="1" outlineLevel="1"/>
    <row r="16156" hidden="1" outlineLevel="1"/>
    <row r="16157" hidden="1" outlineLevel="1"/>
    <row r="16158" hidden="1" outlineLevel="1"/>
    <row r="16159" hidden="1" outlineLevel="1"/>
    <row r="16160" hidden="1" outlineLevel="1"/>
    <row r="16161" hidden="1" outlineLevel="1"/>
    <row r="16162" hidden="1" outlineLevel="1"/>
    <row r="16163" hidden="1" outlineLevel="1"/>
    <row r="16164" hidden="1" outlineLevel="1"/>
    <row r="16165" hidden="1" outlineLevel="1"/>
    <row r="16166" hidden="1" outlineLevel="1"/>
    <row r="16167" hidden="1" outlineLevel="1"/>
    <row r="16168" hidden="1" outlineLevel="1"/>
    <row r="16169" hidden="1" outlineLevel="1"/>
    <row r="16170" hidden="1" outlineLevel="1"/>
    <row r="16171" hidden="1" outlineLevel="1"/>
    <row r="16172" hidden="1" outlineLevel="1"/>
    <row r="16173" hidden="1" outlineLevel="1"/>
    <row r="16174" hidden="1" outlineLevel="1"/>
    <row r="16175" hidden="1" outlineLevel="1"/>
    <row r="16176" hidden="1" outlineLevel="1"/>
    <row r="16177" hidden="1" outlineLevel="1"/>
    <row r="16178" hidden="1" outlineLevel="1"/>
    <row r="16179" hidden="1" outlineLevel="1"/>
    <row r="16180" hidden="1" outlineLevel="1"/>
    <row r="16181" hidden="1" outlineLevel="1"/>
    <row r="16182" hidden="1" outlineLevel="1"/>
    <row r="16183" hidden="1" outlineLevel="1"/>
    <row r="16184" hidden="1" outlineLevel="1"/>
    <row r="16185" hidden="1" outlineLevel="1"/>
    <row r="16186" hidden="1" outlineLevel="1"/>
    <row r="16187" hidden="1" outlineLevel="1"/>
    <row r="16188" hidden="1" outlineLevel="1"/>
    <row r="16189" hidden="1" outlineLevel="1"/>
    <row r="16190" hidden="1" outlineLevel="1"/>
    <row r="16191" hidden="1" outlineLevel="1"/>
    <row r="16192" hidden="1" outlineLevel="1"/>
    <row r="16193" hidden="1" outlineLevel="1"/>
    <row r="16194" hidden="1" outlineLevel="1"/>
    <row r="16195" hidden="1" outlineLevel="1"/>
    <row r="16196" hidden="1" outlineLevel="1"/>
    <row r="16197" hidden="1" outlineLevel="1"/>
    <row r="16198" hidden="1" outlineLevel="1"/>
    <row r="16199" hidden="1" outlineLevel="1"/>
    <row r="16200" hidden="1" outlineLevel="1"/>
    <row r="16201" hidden="1" outlineLevel="1"/>
    <row r="16202" hidden="1" outlineLevel="1"/>
    <row r="16203" hidden="1" outlineLevel="1"/>
    <row r="16204" hidden="1" outlineLevel="1"/>
    <row r="16205" hidden="1" outlineLevel="1"/>
    <row r="16206" hidden="1" outlineLevel="1"/>
    <row r="16207" hidden="1" outlineLevel="1"/>
    <row r="16208" hidden="1" outlineLevel="1"/>
    <row r="16209" hidden="1" outlineLevel="1"/>
    <row r="16210" hidden="1" outlineLevel="1"/>
    <row r="16211" hidden="1" outlineLevel="1"/>
    <row r="16212" hidden="1" outlineLevel="1"/>
    <row r="16213" hidden="1" outlineLevel="1"/>
    <row r="16214" hidden="1" outlineLevel="1"/>
    <row r="16215" hidden="1" outlineLevel="1"/>
    <row r="16216" hidden="1" outlineLevel="1"/>
    <row r="16217" hidden="1" outlineLevel="1"/>
    <row r="16218" hidden="1" outlineLevel="1"/>
    <row r="16219" hidden="1" outlineLevel="1"/>
    <row r="16220" hidden="1" outlineLevel="1"/>
    <row r="16221" hidden="1" outlineLevel="1"/>
    <row r="16222" hidden="1" outlineLevel="1"/>
    <row r="16223" hidden="1" outlineLevel="1"/>
    <row r="16224" hidden="1" outlineLevel="1"/>
    <row r="16225" hidden="1" outlineLevel="1"/>
    <row r="16226" hidden="1" outlineLevel="1"/>
    <row r="16227" hidden="1" outlineLevel="1"/>
    <row r="16228" hidden="1" outlineLevel="1"/>
    <row r="16229" hidden="1" outlineLevel="1"/>
    <row r="16230" hidden="1" outlineLevel="1"/>
    <row r="16231" hidden="1" outlineLevel="1"/>
    <row r="16232" hidden="1" outlineLevel="1"/>
    <row r="16233" hidden="1" outlineLevel="1"/>
    <row r="16234" hidden="1" outlineLevel="1"/>
    <row r="16235" hidden="1" outlineLevel="1"/>
    <row r="16236" hidden="1" outlineLevel="1"/>
    <row r="16237" hidden="1" outlineLevel="1"/>
    <row r="16238" hidden="1" outlineLevel="1"/>
    <row r="16239" hidden="1" outlineLevel="1"/>
    <row r="16240" hidden="1" outlineLevel="1"/>
    <row r="16241" hidden="1" outlineLevel="1"/>
    <row r="16242" hidden="1" outlineLevel="1"/>
    <row r="16243" hidden="1" outlineLevel="1"/>
    <row r="16244" hidden="1" outlineLevel="1"/>
    <row r="16245" hidden="1" outlineLevel="1"/>
    <row r="16246" hidden="1" outlineLevel="1"/>
    <row r="16247" hidden="1" outlineLevel="1"/>
    <row r="16248" hidden="1" outlineLevel="1"/>
    <row r="16249" hidden="1" outlineLevel="1"/>
    <row r="16250" hidden="1" outlineLevel="1"/>
    <row r="16251" hidden="1" outlineLevel="1"/>
    <row r="16252" hidden="1" outlineLevel="1"/>
    <row r="16253" hidden="1" outlineLevel="1"/>
    <row r="16254" hidden="1" outlineLevel="1"/>
    <row r="16255" hidden="1" outlineLevel="1"/>
    <row r="16256" hidden="1" outlineLevel="1"/>
    <row r="16257" hidden="1" outlineLevel="1"/>
    <row r="16258" hidden="1" outlineLevel="1"/>
    <row r="16259" hidden="1" outlineLevel="1"/>
    <row r="16260" hidden="1" outlineLevel="1"/>
    <row r="16261" hidden="1" outlineLevel="1"/>
    <row r="16262" hidden="1" outlineLevel="1"/>
    <row r="16263" hidden="1" outlineLevel="1"/>
    <row r="16264" hidden="1" outlineLevel="1"/>
    <row r="16265" hidden="1" outlineLevel="1"/>
    <row r="16266" hidden="1" outlineLevel="1"/>
    <row r="16267" hidden="1" outlineLevel="1"/>
    <row r="16268" hidden="1" outlineLevel="1"/>
    <row r="16269" hidden="1" outlineLevel="1"/>
    <row r="16270" hidden="1" outlineLevel="1"/>
    <row r="16271" hidden="1" outlineLevel="1"/>
    <row r="16272" hidden="1" outlineLevel="1"/>
    <row r="16273" hidden="1" outlineLevel="1"/>
    <row r="16274" hidden="1" outlineLevel="1"/>
    <row r="16275" hidden="1" outlineLevel="1"/>
    <row r="16276" hidden="1" outlineLevel="1"/>
    <row r="16277" hidden="1" outlineLevel="1"/>
    <row r="16278" hidden="1" outlineLevel="1"/>
    <row r="16279" hidden="1" outlineLevel="1"/>
    <row r="16280" hidden="1" outlineLevel="1"/>
    <row r="16281" hidden="1" outlineLevel="1"/>
    <row r="16282" hidden="1" outlineLevel="1"/>
    <row r="16283" hidden="1" outlineLevel="1"/>
    <row r="16284" hidden="1" outlineLevel="1"/>
    <row r="16285" hidden="1" outlineLevel="1"/>
    <row r="16286" hidden="1" outlineLevel="1"/>
    <row r="16287" hidden="1" outlineLevel="1"/>
    <row r="16288" hidden="1" outlineLevel="1"/>
    <row r="16289" hidden="1" outlineLevel="1"/>
    <row r="16290" hidden="1" outlineLevel="1"/>
    <row r="16291" hidden="1" outlineLevel="1"/>
    <row r="16292" hidden="1" outlineLevel="1"/>
    <row r="16293" hidden="1" outlineLevel="1"/>
    <row r="16294" hidden="1" outlineLevel="1"/>
    <row r="16295" hidden="1" outlineLevel="1"/>
    <row r="16296" hidden="1" outlineLevel="1"/>
    <row r="16297" hidden="1" outlineLevel="1"/>
    <row r="16298" hidden="1" outlineLevel="1"/>
    <row r="16299" hidden="1" outlineLevel="1"/>
    <row r="16300" hidden="1" outlineLevel="1"/>
    <row r="16301" hidden="1" outlineLevel="1"/>
    <row r="16302" hidden="1" outlineLevel="1"/>
    <row r="16303" hidden="1" outlineLevel="1"/>
    <row r="16304" hidden="1" outlineLevel="1"/>
    <row r="16305" hidden="1" outlineLevel="1"/>
    <row r="16306" hidden="1" outlineLevel="1"/>
    <row r="16307" hidden="1" outlineLevel="1"/>
    <row r="16308" hidden="1" outlineLevel="1"/>
    <row r="16309" hidden="1" outlineLevel="1"/>
    <row r="16310" hidden="1" outlineLevel="1"/>
    <row r="16311" hidden="1" outlineLevel="1"/>
    <row r="16312" hidden="1" outlineLevel="1"/>
    <row r="16313" hidden="1" outlineLevel="1"/>
    <row r="16314" hidden="1" outlineLevel="1"/>
    <row r="16315" hidden="1" outlineLevel="1"/>
    <row r="16316" hidden="1" outlineLevel="1"/>
    <row r="16317" hidden="1" outlineLevel="1"/>
    <row r="16318" hidden="1" outlineLevel="1"/>
    <row r="16319" hidden="1" outlineLevel="1"/>
    <row r="16320" hidden="1" outlineLevel="1"/>
    <row r="16321" hidden="1" outlineLevel="1"/>
    <row r="16322" hidden="1" outlineLevel="1"/>
    <row r="16323" hidden="1" outlineLevel="1"/>
    <row r="16324" hidden="1" outlineLevel="1"/>
    <row r="16325" hidden="1" outlineLevel="1"/>
    <row r="16326" hidden="1" outlineLevel="1"/>
    <row r="16327" hidden="1" outlineLevel="1"/>
    <row r="16328" hidden="1" outlineLevel="1"/>
    <row r="16329" hidden="1" outlineLevel="1"/>
    <row r="16330" hidden="1" outlineLevel="1"/>
    <row r="16331" hidden="1" outlineLevel="1"/>
    <row r="16332" hidden="1" outlineLevel="1"/>
    <row r="16333" hidden="1" outlineLevel="1"/>
    <row r="16334" hidden="1" outlineLevel="1"/>
    <row r="16335" hidden="1" outlineLevel="1"/>
    <row r="16336" hidden="1" outlineLevel="1"/>
    <row r="16337" hidden="1" outlineLevel="1"/>
    <row r="16338" hidden="1" outlineLevel="1"/>
    <row r="16339" hidden="1" outlineLevel="1"/>
    <row r="16340" hidden="1" outlineLevel="1"/>
    <row r="16341" hidden="1" outlineLevel="1"/>
    <row r="16342" hidden="1" outlineLevel="1"/>
    <row r="16343" hidden="1" outlineLevel="1"/>
    <row r="16344" hidden="1" outlineLevel="1"/>
    <row r="16345" hidden="1" outlineLevel="1"/>
    <row r="16346" hidden="1" outlineLevel="1"/>
    <row r="16347" hidden="1" outlineLevel="1"/>
    <row r="16348" hidden="1" outlineLevel="1"/>
    <row r="16349" hidden="1" outlineLevel="1"/>
    <row r="16350" hidden="1" outlineLevel="1"/>
    <row r="16351" hidden="1" outlineLevel="1"/>
    <row r="16352" hidden="1" outlineLevel="1"/>
    <row r="16353" hidden="1" outlineLevel="1"/>
    <row r="16354" hidden="1" outlineLevel="1"/>
    <row r="16355" hidden="1" outlineLevel="1"/>
    <row r="16356" hidden="1" outlineLevel="1"/>
    <row r="16357" hidden="1" outlineLevel="1"/>
    <row r="16358" hidden="1" outlineLevel="1"/>
    <row r="16359" hidden="1" outlineLevel="1"/>
    <row r="16360" hidden="1" outlineLevel="1"/>
    <row r="16361" hidden="1" outlineLevel="1"/>
    <row r="16362" hidden="1" outlineLevel="1"/>
    <row r="16363" hidden="1" outlineLevel="1"/>
    <row r="16364" hidden="1" outlineLevel="1"/>
    <row r="16365" hidden="1" outlineLevel="1"/>
    <row r="16366" hidden="1" outlineLevel="1"/>
    <row r="16367" hidden="1" outlineLevel="1"/>
    <row r="16368" hidden="1" outlineLevel="1"/>
    <row r="16369" hidden="1" outlineLevel="1"/>
    <row r="16370" hidden="1" outlineLevel="1"/>
    <row r="16371" hidden="1" outlineLevel="1"/>
    <row r="16372" hidden="1" outlineLevel="1"/>
    <row r="16373" hidden="1" outlineLevel="1"/>
    <row r="16374" hidden="1" outlineLevel="1"/>
    <row r="16375" hidden="1" outlineLevel="1"/>
    <row r="16376" hidden="1" outlineLevel="1"/>
    <row r="16377" hidden="1" outlineLevel="1"/>
    <row r="16378" hidden="1" outlineLevel="1"/>
    <row r="16379" hidden="1" outlineLevel="1"/>
    <row r="16380" hidden="1" outlineLevel="1"/>
    <row r="16381" hidden="1" outlineLevel="1"/>
    <row r="16382" hidden="1" outlineLevel="1"/>
    <row r="16383" hidden="1" outlineLevel="1"/>
    <row r="16384" hidden="1" outlineLevel="1"/>
    <row r="16385" hidden="1" outlineLevel="1"/>
    <row r="16386" hidden="1" outlineLevel="1"/>
    <row r="16387" hidden="1" outlineLevel="1"/>
    <row r="16388" hidden="1" outlineLevel="1"/>
    <row r="16389" hidden="1" outlineLevel="1"/>
    <row r="16390" hidden="1" outlineLevel="1"/>
    <row r="16391" hidden="1" outlineLevel="1"/>
    <row r="16392" hidden="1" outlineLevel="1"/>
    <row r="16393" hidden="1" outlineLevel="1"/>
    <row r="16394" hidden="1" outlineLevel="1"/>
    <row r="16395" hidden="1" outlineLevel="1"/>
    <row r="16396" hidden="1" outlineLevel="1"/>
    <row r="16397" hidden="1" outlineLevel="1"/>
    <row r="16398" hidden="1" outlineLevel="1"/>
    <row r="16399" hidden="1" outlineLevel="1"/>
    <row r="16400" hidden="1" outlineLevel="1"/>
    <row r="16401" hidden="1" outlineLevel="1"/>
    <row r="16402" hidden="1" outlineLevel="1"/>
    <row r="16403" hidden="1" outlineLevel="1"/>
    <row r="16404" hidden="1" outlineLevel="1"/>
    <row r="16405" hidden="1" outlineLevel="1"/>
    <row r="16406" hidden="1" outlineLevel="1"/>
    <row r="16407" hidden="1" outlineLevel="1"/>
    <row r="16408" hidden="1" outlineLevel="1"/>
    <row r="16409" hidden="1" outlineLevel="1"/>
    <row r="16410" hidden="1" outlineLevel="1"/>
    <row r="16411" hidden="1" outlineLevel="1"/>
    <row r="16412" hidden="1" outlineLevel="1"/>
    <row r="16413" hidden="1" outlineLevel="1"/>
    <row r="16414" hidden="1" outlineLevel="1"/>
    <row r="16415" hidden="1" outlineLevel="1"/>
    <row r="16416" hidden="1" outlineLevel="1"/>
    <row r="16417" hidden="1" outlineLevel="1"/>
    <row r="16418" hidden="1" outlineLevel="1"/>
    <row r="16419" hidden="1" outlineLevel="1"/>
    <row r="16420" hidden="1" outlineLevel="1"/>
    <row r="16421" hidden="1" outlineLevel="1"/>
    <row r="16422" hidden="1" outlineLevel="1"/>
    <row r="16423" hidden="1" outlineLevel="1"/>
    <row r="16424" hidden="1" outlineLevel="1"/>
    <row r="16425" hidden="1" outlineLevel="1"/>
    <row r="16426" hidden="1" outlineLevel="1"/>
    <row r="16427" hidden="1" outlineLevel="1"/>
    <row r="16428" hidden="1" outlineLevel="1"/>
    <row r="16429" hidden="1" outlineLevel="1"/>
    <row r="16430" hidden="1" outlineLevel="1"/>
    <row r="16431" hidden="1" outlineLevel="1"/>
    <row r="16432" hidden="1" outlineLevel="1"/>
    <row r="16433" hidden="1" outlineLevel="1"/>
    <row r="16434" hidden="1" outlineLevel="1"/>
    <row r="16435" hidden="1" outlineLevel="1"/>
    <row r="16436" hidden="1" outlineLevel="1"/>
    <row r="16437" hidden="1" outlineLevel="1"/>
    <row r="16438" hidden="1" outlineLevel="1"/>
    <row r="16439" hidden="1" outlineLevel="1"/>
    <row r="16440" hidden="1" outlineLevel="1"/>
    <row r="16441" hidden="1" outlineLevel="1"/>
    <row r="16442" hidden="1" outlineLevel="1"/>
    <row r="16443" hidden="1" outlineLevel="1"/>
    <row r="16444" hidden="1" outlineLevel="1"/>
    <row r="16445" hidden="1" outlineLevel="1"/>
    <row r="16446" hidden="1" outlineLevel="1"/>
    <row r="16447" hidden="1" outlineLevel="1"/>
    <row r="16448" hidden="1" outlineLevel="1"/>
    <row r="16449" hidden="1" outlineLevel="1"/>
    <row r="16450" hidden="1" outlineLevel="1"/>
    <row r="16451" hidden="1" outlineLevel="1"/>
    <row r="16452" hidden="1" outlineLevel="1"/>
    <row r="16453" hidden="1" outlineLevel="1"/>
    <row r="16454" hidden="1" outlineLevel="1"/>
    <row r="16455" hidden="1" outlineLevel="1"/>
    <row r="16456" hidden="1" outlineLevel="1"/>
    <row r="16457" hidden="1" outlineLevel="1"/>
    <row r="16458" hidden="1" outlineLevel="1"/>
    <row r="16459" hidden="1" outlineLevel="1"/>
    <row r="16460" hidden="1" outlineLevel="1"/>
    <row r="16461" hidden="1" outlineLevel="1"/>
    <row r="16462" hidden="1" outlineLevel="1"/>
    <row r="16463" hidden="1" outlineLevel="1"/>
    <row r="16464" hidden="1" outlineLevel="1"/>
    <row r="16465" hidden="1" outlineLevel="1"/>
    <row r="16466" hidden="1" outlineLevel="1"/>
    <row r="16467" hidden="1" outlineLevel="1"/>
    <row r="16468" hidden="1" outlineLevel="1"/>
    <row r="16469" hidden="1" outlineLevel="1"/>
    <row r="16470" hidden="1" outlineLevel="1"/>
    <row r="16471" hidden="1" outlineLevel="1"/>
    <row r="16472" hidden="1" outlineLevel="1"/>
    <row r="16473" hidden="1" outlineLevel="1"/>
    <row r="16474" hidden="1" outlineLevel="1"/>
    <row r="16475" hidden="1" outlineLevel="1"/>
    <row r="16476" hidden="1" outlineLevel="1"/>
    <row r="16477" hidden="1" outlineLevel="1"/>
    <row r="16478" hidden="1" outlineLevel="1"/>
    <row r="16479" hidden="1" outlineLevel="1"/>
    <row r="16480" hidden="1" outlineLevel="1"/>
    <row r="16481" hidden="1" outlineLevel="1"/>
    <row r="16482" hidden="1" outlineLevel="1"/>
    <row r="16483" hidden="1" outlineLevel="1"/>
    <row r="16484" hidden="1" outlineLevel="1"/>
    <row r="16485" hidden="1" outlineLevel="1"/>
    <row r="16486" hidden="1" outlineLevel="1"/>
    <row r="16487" hidden="1" outlineLevel="1"/>
    <row r="16488" hidden="1" outlineLevel="1"/>
    <row r="16489" hidden="1" outlineLevel="1"/>
    <row r="16490" hidden="1" outlineLevel="1"/>
    <row r="16491" hidden="1" outlineLevel="1"/>
    <row r="16492" hidden="1" outlineLevel="1"/>
    <row r="16493" hidden="1" outlineLevel="1"/>
    <row r="16494" hidden="1" outlineLevel="1"/>
    <row r="16495" hidden="1" outlineLevel="1"/>
    <row r="16496" hidden="1" outlineLevel="1"/>
    <row r="16497" hidden="1" outlineLevel="1"/>
    <row r="16498" hidden="1" outlineLevel="1"/>
    <row r="16499" hidden="1" outlineLevel="1"/>
    <row r="16500" hidden="1" outlineLevel="1"/>
    <row r="16501" hidden="1" outlineLevel="1"/>
    <row r="16502" hidden="1" outlineLevel="1"/>
    <row r="16503" hidden="1" outlineLevel="1"/>
    <row r="16504" hidden="1" outlineLevel="1"/>
    <row r="16505" hidden="1" outlineLevel="1"/>
    <row r="16506" hidden="1" outlineLevel="1"/>
    <row r="16507" hidden="1" outlineLevel="1"/>
    <row r="16508" hidden="1" outlineLevel="1"/>
    <row r="16509" hidden="1" outlineLevel="1"/>
    <row r="16510" hidden="1" outlineLevel="1"/>
    <row r="16511" hidden="1" outlineLevel="1"/>
    <row r="16512" hidden="1" outlineLevel="1"/>
    <row r="16513" hidden="1" outlineLevel="1"/>
    <row r="16514" hidden="1" outlineLevel="1"/>
    <row r="16515" hidden="1" outlineLevel="1"/>
    <row r="16516" hidden="1" outlineLevel="1"/>
    <row r="16517" hidden="1" outlineLevel="1"/>
    <row r="16518" hidden="1" outlineLevel="1"/>
    <row r="16519" hidden="1" outlineLevel="1"/>
    <row r="16520" hidden="1" outlineLevel="1"/>
    <row r="16521" hidden="1" outlineLevel="1"/>
    <row r="16522" hidden="1" outlineLevel="1"/>
    <row r="16523" hidden="1" outlineLevel="1"/>
    <row r="16524" hidden="1" outlineLevel="1"/>
    <row r="16525" hidden="1" outlineLevel="1"/>
    <row r="16526" hidden="1" outlineLevel="1"/>
    <row r="16527" hidden="1" outlineLevel="1"/>
    <row r="16528" hidden="1" outlineLevel="1"/>
    <row r="16529" hidden="1" outlineLevel="1"/>
    <row r="16530" hidden="1" outlineLevel="1"/>
    <row r="16531" hidden="1" outlineLevel="1"/>
    <row r="16532" hidden="1" outlineLevel="1"/>
    <row r="16533" hidden="1" outlineLevel="1"/>
    <row r="16534" hidden="1" outlineLevel="1"/>
    <row r="16535" hidden="1" outlineLevel="1"/>
    <row r="16536" hidden="1" outlineLevel="1"/>
    <row r="16537" hidden="1" outlineLevel="1"/>
    <row r="16538" hidden="1" outlineLevel="1"/>
    <row r="16539" hidden="1" outlineLevel="1"/>
    <row r="16540" hidden="1" outlineLevel="1"/>
    <row r="16541" hidden="1" outlineLevel="1"/>
    <row r="16542" hidden="1" outlineLevel="1"/>
    <row r="16543" hidden="1" outlineLevel="1"/>
    <row r="16544" hidden="1" outlineLevel="1"/>
    <row r="16545" hidden="1" outlineLevel="1"/>
    <row r="16546" hidden="1" outlineLevel="1"/>
    <row r="16547" hidden="1" outlineLevel="1"/>
    <row r="16548" hidden="1" outlineLevel="1"/>
    <row r="16549" hidden="1" outlineLevel="1"/>
    <row r="16550" hidden="1" outlineLevel="1"/>
    <row r="16551" hidden="1" outlineLevel="1"/>
    <row r="16552" hidden="1" outlineLevel="1"/>
    <row r="16553" hidden="1" outlineLevel="1"/>
    <row r="16554" hidden="1" outlineLevel="1"/>
    <row r="16555" hidden="1" outlineLevel="1"/>
    <row r="16556" hidden="1" outlineLevel="1"/>
    <row r="16557" hidden="1" outlineLevel="1"/>
    <row r="16558" hidden="1" outlineLevel="1"/>
    <row r="16559" hidden="1" outlineLevel="1"/>
    <row r="16560" hidden="1" outlineLevel="1"/>
    <row r="16561" hidden="1" outlineLevel="1"/>
    <row r="16562" hidden="1" outlineLevel="1"/>
    <row r="16563" hidden="1" outlineLevel="1"/>
    <row r="16564" hidden="1" outlineLevel="1"/>
    <row r="16565" hidden="1" outlineLevel="1"/>
    <row r="16566" hidden="1" outlineLevel="1"/>
    <row r="16567" hidden="1" outlineLevel="1"/>
    <row r="16568" hidden="1" outlineLevel="1"/>
    <row r="16569" hidden="1" outlineLevel="1"/>
    <row r="16570" hidden="1" outlineLevel="1"/>
    <row r="16571" hidden="1" outlineLevel="1"/>
    <row r="16572" hidden="1" outlineLevel="1"/>
    <row r="16573" hidden="1" outlineLevel="1"/>
    <row r="16574" hidden="1" outlineLevel="1"/>
    <row r="16575" hidden="1" outlineLevel="1"/>
    <row r="16576" hidden="1" outlineLevel="1"/>
    <row r="16577" hidden="1" outlineLevel="1"/>
    <row r="16578" hidden="1" outlineLevel="1"/>
    <row r="16579" hidden="1" outlineLevel="1"/>
    <row r="16580" hidden="1" outlineLevel="1"/>
    <row r="16581" hidden="1" outlineLevel="1"/>
    <row r="16582" hidden="1" outlineLevel="1"/>
    <row r="16583" hidden="1" outlineLevel="1"/>
    <row r="16584" hidden="1" outlineLevel="1"/>
    <row r="16585" hidden="1" outlineLevel="1"/>
    <row r="16586" hidden="1" outlineLevel="1"/>
    <row r="16587" hidden="1" outlineLevel="1"/>
    <row r="16588" hidden="1" outlineLevel="1"/>
    <row r="16589" hidden="1" outlineLevel="1"/>
    <row r="16590" hidden="1" outlineLevel="1"/>
    <row r="16591" hidden="1" outlineLevel="1"/>
    <row r="16592" hidden="1" outlineLevel="1"/>
    <row r="16593" hidden="1" outlineLevel="1"/>
    <row r="16594" hidden="1" outlineLevel="1"/>
    <row r="16595" hidden="1" outlineLevel="1"/>
    <row r="16596" hidden="1" outlineLevel="1"/>
    <row r="16597" hidden="1" outlineLevel="1"/>
    <row r="16598" hidden="1" outlineLevel="1"/>
    <row r="16599" hidden="1" outlineLevel="1"/>
    <row r="16600" hidden="1" outlineLevel="1"/>
    <row r="16601" hidden="1" outlineLevel="1"/>
    <row r="16602" hidden="1" outlineLevel="1"/>
    <row r="16603" hidden="1" outlineLevel="1"/>
    <row r="16604" hidden="1" outlineLevel="1"/>
    <row r="16605" hidden="1" outlineLevel="1"/>
    <row r="16606" hidden="1" outlineLevel="1"/>
    <row r="16607" hidden="1" outlineLevel="1"/>
    <row r="16608" hidden="1" outlineLevel="1"/>
    <row r="16609" hidden="1" outlineLevel="1"/>
    <row r="16610" hidden="1" outlineLevel="1"/>
    <row r="16611" hidden="1" outlineLevel="1"/>
    <row r="16612" hidden="1" outlineLevel="1"/>
    <row r="16613" hidden="1" outlineLevel="1"/>
    <row r="16614" hidden="1" outlineLevel="1"/>
    <row r="16615" hidden="1" outlineLevel="1"/>
    <row r="16616" hidden="1" outlineLevel="1"/>
    <row r="16617" hidden="1" outlineLevel="1"/>
    <row r="16618" hidden="1" outlineLevel="1"/>
    <row r="16619" hidden="1" outlineLevel="1"/>
    <row r="16620" hidden="1" outlineLevel="1"/>
    <row r="16621" hidden="1" outlineLevel="1"/>
    <row r="16622" hidden="1" outlineLevel="1"/>
    <row r="16623" hidden="1" outlineLevel="1"/>
    <row r="16624" hidden="1" outlineLevel="1"/>
    <row r="16625" hidden="1" outlineLevel="1"/>
    <row r="16626" hidden="1" outlineLevel="1"/>
    <row r="16627" hidden="1" outlineLevel="1"/>
    <row r="16628" hidden="1" outlineLevel="1"/>
    <row r="16629" hidden="1" outlineLevel="1"/>
    <row r="16630" hidden="1" outlineLevel="1"/>
    <row r="16631" hidden="1" outlineLevel="1"/>
    <row r="16632" hidden="1" outlineLevel="1"/>
    <row r="16633" hidden="1" outlineLevel="1"/>
    <row r="16634" hidden="1" outlineLevel="1"/>
    <row r="16635" hidden="1" outlineLevel="1"/>
    <row r="16636" hidden="1" outlineLevel="1"/>
    <row r="16637" hidden="1" outlineLevel="1"/>
    <row r="16638" hidden="1" outlineLevel="1"/>
    <row r="16639" hidden="1" outlineLevel="1"/>
    <row r="16640" hidden="1" outlineLevel="1"/>
    <row r="16641" hidden="1" outlineLevel="1"/>
    <row r="16642" hidden="1" outlineLevel="1"/>
    <row r="16643" hidden="1" outlineLevel="1"/>
    <row r="16644" hidden="1" outlineLevel="1"/>
    <row r="16645" hidden="1" outlineLevel="1"/>
    <row r="16646" hidden="1" outlineLevel="1"/>
    <row r="16647" hidden="1" outlineLevel="1"/>
    <row r="16648" hidden="1" outlineLevel="1"/>
    <row r="16649" hidden="1" outlineLevel="1"/>
    <row r="16650" hidden="1" outlineLevel="1"/>
    <row r="16651" hidden="1" outlineLevel="1"/>
    <row r="16652" hidden="1" outlineLevel="1"/>
    <row r="16653" hidden="1" outlineLevel="1"/>
    <row r="16654" hidden="1" outlineLevel="1"/>
    <row r="16655" hidden="1" outlineLevel="1"/>
    <row r="16656" hidden="1" outlineLevel="1"/>
    <row r="16657" hidden="1" outlineLevel="1"/>
    <row r="16658" hidden="1" outlineLevel="1"/>
    <row r="16659" hidden="1" outlineLevel="1"/>
    <row r="16660" hidden="1" outlineLevel="1"/>
    <row r="16661" hidden="1" outlineLevel="1"/>
    <row r="16662" hidden="1" outlineLevel="1"/>
    <row r="16663" hidden="1" outlineLevel="1"/>
    <row r="16664" hidden="1" outlineLevel="1"/>
    <row r="16665" hidden="1" outlineLevel="1"/>
    <row r="16666" hidden="1" outlineLevel="1"/>
    <row r="16667" hidden="1" outlineLevel="1"/>
    <row r="16668" hidden="1" outlineLevel="1"/>
    <row r="16669" hidden="1" outlineLevel="1"/>
    <row r="16670" hidden="1" outlineLevel="1"/>
    <row r="16671" hidden="1" outlineLevel="1"/>
    <row r="16672" hidden="1" outlineLevel="1"/>
    <row r="16673" hidden="1" outlineLevel="1"/>
    <row r="16674" hidden="1" outlineLevel="1"/>
    <row r="16675" hidden="1" outlineLevel="1"/>
    <row r="16676" hidden="1" outlineLevel="1"/>
    <row r="16677" hidden="1" outlineLevel="1"/>
    <row r="16678" hidden="1" outlineLevel="1"/>
    <row r="16679" hidden="1" outlineLevel="1"/>
    <row r="16680" hidden="1" outlineLevel="1"/>
    <row r="16681" hidden="1" outlineLevel="1"/>
    <row r="16682" hidden="1" outlineLevel="1"/>
    <row r="16683" hidden="1" outlineLevel="1"/>
    <row r="16684" hidden="1" outlineLevel="1"/>
    <row r="16685" hidden="1" outlineLevel="1"/>
    <row r="16686" hidden="1" outlineLevel="1"/>
    <row r="16687" hidden="1" outlineLevel="1"/>
    <row r="16688" hidden="1" outlineLevel="1"/>
    <row r="16689" hidden="1" outlineLevel="1"/>
    <row r="16690" hidden="1" outlineLevel="1"/>
    <row r="16691" hidden="1" outlineLevel="1"/>
    <row r="16692" hidden="1" outlineLevel="1"/>
    <row r="16693" hidden="1" outlineLevel="1"/>
    <row r="16694" hidden="1" outlineLevel="1"/>
    <row r="16695" hidden="1" outlineLevel="1"/>
    <row r="16696" hidden="1" outlineLevel="1"/>
    <row r="16697" hidden="1" outlineLevel="1"/>
    <row r="16698" hidden="1" outlineLevel="1"/>
    <row r="16699" hidden="1" outlineLevel="1"/>
    <row r="16700" hidden="1" outlineLevel="1"/>
    <row r="16701" hidden="1" outlineLevel="1"/>
    <row r="16702" hidden="1" outlineLevel="1"/>
    <row r="16703" hidden="1" outlineLevel="1"/>
    <row r="16704" hidden="1" outlineLevel="1"/>
    <row r="16705" hidden="1" outlineLevel="1"/>
    <row r="16706" hidden="1" outlineLevel="1"/>
    <row r="16707" hidden="1" outlineLevel="1"/>
    <row r="16708" hidden="1" outlineLevel="1"/>
    <row r="16709" hidden="1" outlineLevel="1"/>
    <row r="16710" hidden="1" outlineLevel="1"/>
    <row r="16711" hidden="1" outlineLevel="1"/>
    <row r="16712" hidden="1" outlineLevel="1"/>
    <row r="16713" hidden="1" outlineLevel="1"/>
    <row r="16714" hidden="1" outlineLevel="1"/>
    <row r="16715" hidden="1" outlineLevel="1"/>
    <row r="16716" hidden="1" outlineLevel="1"/>
    <row r="16717" hidden="1" outlineLevel="1"/>
    <row r="16718" hidden="1" outlineLevel="1"/>
    <row r="16719" hidden="1" outlineLevel="1"/>
    <row r="16720" hidden="1" outlineLevel="1"/>
    <row r="16721" hidden="1" outlineLevel="1"/>
    <row r="16722" hidden="1" outlineLevel="1"/>
    <row r="16723" hidden="1" outlineLevel="1"/>
    <row r="16724" hidden="1" outlineLevel="1"/>
    <row r="16725" hidden="1" outlineLevel="1"/>
    <row r="16726" hidden="1" outlineLevel="1"/>
    <row r="16727" hidden="1" outlineLevel="1"/>
    <row r="16728" hidden="1" outlineLevel="1"/>
    <row r="16729" hidden="1" outlineLevel="1"/>
    <row r="16730" hidden="1" outlineLevel="1"/>
    <row r="16731" hidden="1" outlineLevel="1"/>
    <row r="16732" hidden="1" outlineLevel="1"/>
    <row r="16733" hidden="1" outlineLevel="1"/>
    <row r="16734" hidden="1" outlineLevel="1"/>
    <row r="16735" hidden="1" outlineLevel="1"/>
    <row r="16736" hidden="1" outlineLevel="1"/>
    <row r="16737" hidden="1" outlineLevel="1"/>
    <row r="16738" hidden="1" outlineLevel="1"/>
    <row r="16739" hidden="1" outlineLevel="1"/>
    <row r="16740" hidden="1" outlineLevel="1"/>
    <row r="16741" hidden="1" outlineLevel="1"/>
    <row r="16742" hidden="1" outlineLevel="1"/>
    <row r="16743" hidden="1" outlineLevel="1"/>
    <row r="16744" hidden="1" outlineLevel="1"/>
    <row r="16745" hidden="1" outlineLevel="1"/>
    <row r="16746" hidden="1" outlineLevel="1"/>
    <row r="16747" hidden="1" outlineLevel="1"/>
    <row r="16748" hidden="1" outlineLevel="1"/>
    <row r="16749" hidden="1" outlineLevel="1"/>
    <row r="16750" hidden="1" outlineLevel="1"/>
    <row r="16751" hidden="1" outlineLevel="1"/>
    <row r="16752" hidden="1" outlineLevel="1"/>
    <row r="16753" hidden="1" outlineLevel="1"/>
    <row r="16754" hidden="1" outlineLevel="1"/>
    <row r="16755" hidden="1" outlineLevel="1"/>
    <row r="16756" hidden="1" outlineLevel="1"/>
    <row r="16757" hidden="1" outlineLevel="1"/>
    <row r="16758" hidden="1" outlineLevel="1"/>
    <row r="16759" hidden="1" outlineLevel="1"/>
    <row r="16760" hidden="1" outlineLevel="1"/>
    <row r="16761" hidden="1" outlineLevel="1"/>
    <row r="16762" hidden="1" outlineLevel="1"/>
    <row r="16763" hidden="1" outlineLevel="1"/>
    <row r="16764" hidden="1" outlineLevel="1"/>
    <row r="16765" hidden="1" outlineLevel="1"/>
    <row r="16766" hidden="1" outlineLevel="1"/>
    <row r="16767" hidden="1" outlineLevel="1"/>
    <row r="16768" hidden="1" outlineLevel="1"/>
    <row r="16769" hidden="1" outlineLevel="1"/>
    <row r="16770" hidden="1" outlineLevel="1"/>
    <row r="16771" hidden="1" outlineLevel="1"/>
    <row r="16772" hidden="1" outlineLevel="1"/>
    <row r="16773" hidden="1" outlineLevel="1"/>
    <row r="16774" hidden="1" outlineLevel="1"/>
    <row r="16775" hidden="1" outlineLevel="1"/>
    <row r="16776" hidden="1" outlineLevel="1"/>
    <row r="16777" hidden="1" outlineLevel="1"/>
    <row r="16778" hidden="1" outlineLevel="1"/>
    <row r="16779" hidden="1" outlineLevel="1"/>
    <row r="16780" hidden="1" outlineLevel="1"/>
    <row r="16781" hidden="1" outlineLevel="1"/>
    <row r="16782" hidden="1" outlineLevel="1"/>
    <row r="16783" hidden="1" outlineLevel="1"/>
    <row r="16784" hidden="1" outlineLevel="1"/>
    <row r="16785" hidden="1" outlineLevel="1"/>
    <row r="16786" hidden="1" outlineLevel="1"/>
    <row r="16787" hidden="1" outlineLevel="1"/>
    <row r="16788" hidden="1" outlineLevel="1"/>
    <row r="16789" hidden="1" outlineLevel="1"/>
    <row r="16790" hidden="1" outlineLevel="1"/>
    <row r="16791" hidden="1" outlineLevel="1"/>
    <row r="16792" hidden="1" outlineLevel="1"/>
    <row r="16793" hidden="1" outlineLevel="1"/>
    <row r="16794" hidden="1" outlineLevel="1"/>
    <row r="16795" hidden="1" outlineLevel="1"/>
    <row r="16796" hidden="1" outlineLevel="1"/>
    <row r="16797" hidden="1" outlineLevel="1"/>
    <row r="16798" hidden="1" outlineLevel="1"/>
    <row r="16799" hidden="1" outlineLevel="1"/>
    <row r="16800" hidden="1" outlineLevel="1"/>
    <row r="16801" hidden="1" outlineLevel="1"/>
    <row r="16802" hidden="1" outlineLevel="1"/>
    <row r="16803" hidden="1" outlineLevel="1"/>
    <row r="16804" hidden="1" outlineLevel="1"/>
    <row r="16805" hidden="1" outlineLevel="1"/>
    <row r="16806" hidden="1" outlineLevel="1"/>
    <row r="16807" hidden="1" outlineLevel="1"/>
    <row r="16808" hidden="1" outlineLevel="1"/>
    <row r="16809" hidden="1" outlineLevel="1"/>
    <row r="16810" hidden="1" outlineLevel="1"/>
    <row r="16811" hidden="1" outlineLevel="1"/>
    <row r="16812" hidden="1" outlineLevel="1"/>
    <row r="16813" hidden="1" outlineLevel="1"/>
    <row r="16814" hidden="1" outlineLevel="1"/>
    <row r="16815" hidden="1" outlineLevel="1"/>
    <row r="16816" hidden="1" outlineLevel="1"/>
    <row r="16817" hidden="1" outlineLevel="1"/>
    <row r="16818" hidden="1" outlineLevel="1"/>
    <row r="16819" hidden="1" outlineLevel="1"/>
    <row r="16820" hidden="1" outlineLevel="1"/>
    <row r="16821" hidden="1" outlineLevel="1"/>
    <row r="16822" hidden="1" outlineLevel="1"/>
    <row r="16823" hidden="1" outlineLevel="1"/>
    <row r="16824" hidden="1" outlineLevel="1"/>
    <row r="16825" hidden="1" outlineLevel="1"/>
    <row r="16826" hidden="1" outlineLevel="1"/>
    <row r="16827" hidden="1" outlineLevel="1"/>
    <row r="16828" hidden="1" outlineLevel="1"/>
    <row r="16829" hidden="1" outlineLevel="1"/>
    <row r="16830" hidden="1" outlineLevel="1"/>
    <row r="16831" hidden="1" outlineLevel="1"/>
    <row r="16832" hidden="1" outlineLevel="1"/>
    <row r="16833" hidden="1" outlineLevel="1"/>
    <row r="16834" hidden="1" outlineLevel="1"/>
    <row r="16835" hidden="1" outlineLevel="1"/>
    <row r="16836" hidden="1" outlineLevel="1"/>
    <row r="16837" hidden="1" outlineLevel="1"/>
    <row r="16838" hidden="1" outlineLevel="1"/>
    <row r="16839" hidden="1" outlineLevel="1"/>
    <row r="16840" hidden="1" outlineLevel="1"/>
    <row r="16841" hidden="1" outlineLevel="1"/>
    <row r="16842" hidden="1" outlineLevel="1"/>
    <row r="16843" hidden="1" outlineLevel="1"/>
    <row r="16844" hidden="1" outlineLevel="1"/>
    <row r="16845" hidden="1" outlineLevel="1"/>
    <row r="16846" hidden="1" outlineLevel="1"/>
    <row r="16847" hidden="1" outlineLevel="1"/>
    <row r="16848" hidden="1" outlineLevel="1"/>
    <row r="16849" hidden="1" outlineLevel="1"/>
    <row r="16850" hidden="1" outlineLevel="1"/>
    <row r="16851" hidden="1" outlineLevel="1"/>
    <row r="16852" hidden="1" outlineLevel="1"/>
    <row r="16853" hidden="1" outlineLevel="1"/>
    <row r="16854" hidden="1" outlineLevel="1"/>
    <row r="16855" hidden="1" outlineLevel="1"/>
    <row r="16856" hidden="1" outlineLevel="1"/>
    <row r="16857" hidden="1" outlineLevel="1"/>
    <row r="16858" hidden="1" outlineLevel="1"/>
    <row r="16859" hidden="1" outlineLevel="1"/>
    <row r="16860" hidden="1" outlineLevel="1"/>
    <row r="16861" hidden="1" outlineLevel="1"/>
    <row r="16862" hidden="1" outlineLevel="1"/>
    <row r="16863" hidden="1" outlineLevel="1"/>
    <row r="16864" hidden="1" outlineLevel="1"/>
    <row r="16865" hidden="1" outlineLevel="1"/>
    <row r="16866" hidden="1" outlineLevel="1"/>
    <row r="16867" hidden="1" outlineLevel="1"/>
    <row r="16868" hidden="1" outlineLevel="1"/>
    <row r="16869" hidden="1" outlineLevel="1"/>
    <row r="16870" hidden="1" outlineLevel="1"/>
    <row r="16871" hidden="1" outlineLevel="1"/>
    <row r="16872" hidden="1" outlineLevel="1"/>
    <row r="16873" hidden="1" outlineLevel="1"/>
    <row r="16874" hidden="1" outlineLevel="1"/>
    <row r="16875" hidden="1" outlineLevel="1"/>
    <row r="16876" hidden="1" outlineLevel="1"/>
    <row r="16877" hidden="1" outlineLevel="1"/>
    <row r="16878" hidden="1" outlineLevel="1"/>
    <row r="16879" hidden="1" outlineLevel="1"/>
    <row r="16880" hidden="1" outlineLevel="1"/>
    <row r="16881" hidden="1" outlineLevel="1"/>
    <row r="16882" hidden="1" outlineLevel="1"/>
    <row r="16883" hidden="1" outlineLevel="1"/>
    <row r="16884" hidden="1" outlineLevel="1"/>
    <row r="16885" hidden="1" outlineLevel="1"/>
    <row r="16886" hidden="1" outlineLevel="1"/>
    <row r="16887" hidden="1" outlineLevel="1"/>
    <row r="16888" hidden="1" outlineLevel="1"/>
    <row r="16889" hidden="1" outlineLevel="1"/>
    <row r="16890" hidden="1" outlineLevel="1"/>
    <row r="16891" hidden="1" outlineLevel="1"/>
    <row r="16892" hidden="1" outlineLevel="1"/>
    <row r="16893" hidden="1" outlineLevel="1"/>
    <row r="16894" hidden="1" outlineLevel="1"/>
    <row r="16895" hidden="1" outlineLevel="1"/>
    <row r="16896" hidden="1" outlineLevel="1"/>
    <row r="16897" hidden="1" outlineLevel="1"/>
    <row r="16898" hidden="1" outlineLevel="1"/>
    <row r="16899" hidden="1" outlineLevel="1"/>
    <row r="16900" hidden="1" outlineLevel="1"/>
    <row r="16901" hidden="1" outlineLevel="1"/>
    <row r="16902" hidden="1" outlineLevel="1"/>
    <row r="16903" hidden="1" outlineLevel="1"/>
    <row r="16904" hidden="1" outlineLevel="1"/>
    <row r="16905" hidden="1" outlineLevel="1"/>
    <row r="16906" hidden="1" outlineLevel="1"/>
    <row r="16907" hidden="1" outlineLevel="1"/>
    <row r="16908" hidden="1" outlineLevel="1"/>
    <row r="16909" hidden="1" outlineLevel="1"/>
    <row r="16910" hidden="1" outlineLevel="1"/>
    <row r="16911" hidden="1" outlineLevel="1"/>
    <row r="16912" hidden="1" outlineLevel="1"/>
    <row r="16913" hidden="1" outlineLevel="1"/>
    <row r="16914" hidden="1" outlineLevel="1"/>
    <row r="16915" hidden="1" outlineLevel="1"/>
    <row r="16916" hidden="1" outlineLevel="1"/>
    <row r="16917" hidden="1" outlineLevel="1"/>
    <row r="16918" hidden="1" outlineLevel="1"/>
    <row r="16919" hidden="1" outlineLevel="1"/>
    <row r="16920" hidden="1" outlineLevel="1"/>
    <row r="16921" hidden="1" outlineLevel="1"/>
    <row r="16922" hidden="1" outlineLevel="1"/>
    <row r="16923" hidden="1" outlineLevel="1"/>
    <row r="16924" hidden="1" outlineLevel="1"/>
    <row r="16925" hidden="1" outlineLevel="1"/>
    <row r="16926" hidden="1" outlineLevel="1"/>
    <row r="16927" hidden="1" outlineLevel="1"/>
    <row r="16928" hidden="1" outlineLevel="1"/>
    <row r="16929" hidden="1" outlineLevel="1"/>
    <row r="16930" hidden="1" outlineLevel="1"/>
    <row r="16931" hidden="1" outlineLevel="1"/>
    <row r="16932" hidden="1" outlineLevel="1"/>
    <row r="16933" hidden="1" outlineLevel="1"/>
    <row r="16934" hidden="1" outlineLevel="1"/>
    <row r="16935" hidden="1" outlineLevel="1"/>
    <row r="16936" hidden="1" outlineLevel="1"/>
    <row r="16937" hidden="1" outlineLevel="1"/>
    <row r="16938" hidden="1" outlineLevel="1"/>
    <row r="16939" hidden="1" outlineLevel="1"/>
    <row r="16940" hidden="1" outlineLevel="1"/>
    <row r="16941" hidden="1" outlineLevel="1"/>
    <row r="16942" hidden="1" outlineLevel="1"/>
    <row r="16943" hidden="1" outlineLevel="1"/>
    <row r="16944" hidden="1" outlineLevel="1"/>
    <row r="16945" hidden="1" outlineLevel="1"/>
    <row r="16946" hidden="1" outlineLevel="1"/>
    <row r="16947" hidden="1" outlineLevel="1"/>
    <row r="16948" hidden="1" outlineLevel="1"/>
    <row r="16949" hidden="1" outlineLevel="1"/>
    <row r="16950" hidden="1" outlineLevel="1"/>
    <row r="16951" hidden="1" outlineLevel="1"/>
    <row r="16952" hidden="1" outlineLevel="1"/>
    <row r="16953" hidden="1" outlineLevel="1"/>
    <row r="16954" hidden="1" outlineLevel="1"/>
    <row r="16955" hidden="1" outlineLevel="1"/>
    <row r="16956" hidden="1" outlineLevel="1"/>
    <row r="16957" hidden="1" outlineLevel="1"/>
    <row r="16958" hidden="1" outlineLevel="1"/>
    <row r="16959" hidden="1" outlineLevel="1"/>
    <row r="16960" hidden="1" outlineLevel="1"/>
    <row r="16961" hidden="1" outlineLevel="1"/>
    <row r="16962" hidden="1" outlineLevel="1"/>
    <row r="16963" hidden="1" outlineLevel="1"/>
    <row r="16964" hidden="1" outlineLevel="1"/>
    <row r="16965" hidden="1" outlineLevel="1"/>
    <row r="16966" hidden="1" outlineLevel="1"/>
    <row r="16967" hidden="1" outlineLevel="1"/>
    <row r="16968" hidden="1" outlineLevel="1"/>
    <row r="16969" hidden="1" outlineLevel="1"/>
    <row r="16970" hidden="1" outlineLevel="1"/>
    <row r="16971" hidden="1" outlineLevel="1"/>
    <row r="16972" hidden="1" outlineLevel="1"/>
    <row r="16973" hidden="1" outlineLevel="1"/>
    <row r="16974" hidden="1" outlineLevel="1"/>
    <row r="16975" hidden="1" outlineLevel="1"/>
    <row r="16976" hidden="1" outlineLevel="1"/>
    <row r="16977" hidden="1" outlineLevel="1"/>
    <row r="16978" hidden="1" outlineLevel="1"/>
    <row r="16979" hidden="1" outlineLevel="1"/>
    <row r="16980" hidden="1" outlineLevel="1"/>
    <row r="16981" hidden="1" outlineLevel="1"/>
    <row r="16982" hidden="1" outlineLevel="1"/>
    <row r="16983" hidden="1" outlineLevel="1"/>
    <row r="16984" hidden="1" outlineLevel="1"/>
    <row r="16985" hidden="1" outlineLevel="1"/>
    <row r="16986" hidden="1" outlineLevel="1"/>
    <row r="16987" hidden="1" outlineLevel="1"/>
    <row r="16988" hidden="1" outlineLevel="1"/>
    <row r="16989" hidden="1" outlineLevel="1"/>
    <row r="16990" hidden="1" outlineLevel="1"/>
    <row r="16991" hidden="1" outlineLevel="1"/>
    <row r="16992" hidden="1" outlineLevel="1"/>
    <row r="16993" hidden="1" outlineLevel="1"/>
    <row r="16994" hidden="1" outlineLevel="1"/>
    <row r="16995" hidden="1" outlineLevel="1"/>
    <row r="16996" hidden="1" outlineLevel="1"/>
    <row r="16997" hidden="1" outlineLevel="1"/>
    <row r="16998" hidden="1" outlineLevel="1"/>
    <row r="16999" hidden="1" outlineLevel="1"/>
    <row r="17000" hidden="1" outlineLevel="1"/>
    <row r="17001" hidden="1" outlineLevel="1"/>
    <row r="17002" hidden="1" outlineLevel="1"/>
    <row r="17003" hidden="1" outlineLevel="1"/>
    <row r="17004" hidden="1" outlineLevel="1"/>
    <row r="17005" hidden="1" outlineLevel="1"/>
    <row r="17006" hidden="1" outlineLevel="1"/>
    <row r="17007" hidden="1" outlineLevel="1"/>
    <row r="17008" hidden="1" outlineLevel="1"/>
    <row r="17009" hidden="1" outlineLevel="1"/>
    <row r="17010" hidden="1" outlineLevel="1"/>
    <row r="17011" hidden="1" outlineLevel="1"/>
    <row r="17012" hidden="1" outlineLevel="1"/>
    <row r="17013" hidden="1" outlineLevel="1"/>
    <row r="17014" hidden="1" outlineLevel="1"/>
    <row r="17015" hidden="1" outlineLevel="1"/>
    <row r="17016" hidden="1" outlineLevel="1"/>
    <row r="17017" hidden="1" outlineLevel="1"/>
    <row r="17018" hidden="1" outlineLevel="1"/>
    <row r="17019" hidden="1" outlineLevel="1"/>
    <row r="17020" hidden="1" outlineLevel="1"/>
    <row r="17021" hidden="1" outlineLevel="1"/>
    <row r="17022" hidden="1" outlineLevel="1"/>
    <row r="17023" hidden="1" outlineLevel="1"/>
    <row r="17024" hidden="1" outlineLevel="1"/>
    <row r="17025" hidden="1" outlineLevel="1"/>
    <row r="17026" hidden="1" outlineLevel="1"/>
    <row r="17027" hidden="1" outlineLevel="1"/>
    <row r="17028" hidden="1" outlineLevel="1"/>
    <row r="17029" hidden="1" outlineLevel="1"/>
    <row r="17030" hidden="1" outlineLevel="1"/>
    <row r="17031" hidden="1" outlineLevel="1"/>
    <row r="17032" hidden="1" outlineLevel="1"/>
    <row r="17033" hidden="1" outlineLevel="1"/>
    <row r="17034" hidden="1" outlineLevel="1"/>
    <row r="17035" hidden="1" outlineLevel="1"/>
    <row r="17036" hidden="1" outlineLevel="1"/>
    <row r="17037" hidden="1" outlineLevel="1"/>
    <row r="17038" hidden="1" outlineLevel="1"/>
    <row r="17039" hidden="1" outlineLevel="1"/>
    <row r="17040" hidden="1" outlineLevel="1"/>
    <row r="17041" hidden="1" outlineLevel="1"/>
    <row r="17042" hidden="1" outlineLevel="1"/>
    <row r="17043" hidden="1" outlineLevel="1"/>
    <row r="17044" hidden="1" outlineLevel="1"/>
    <row r="17045" hidden="1" outlineLevel="1"/>
    <row r="17046" hidden="1" outlineLevel="1"/>
    <row r="17047" hidden="1" outlineLevel="1"/>
    <row r="17048" hidden="1" outlineLevel="1"/>
    <row r="17049" hidden="1" outlineLevel="1"/>
    <row r="17050" hidden="1" outlineLevel="1"/>
    <row r="17051" hidden="1" outlineLevel="1"/>
    <row r="17052" hidden="1" outlineLevel="1"/>
    <row r="17053" hidden="1" outlineLevel="1"/>
    <row r="17054" hidden="1" outlineLevel="1"/>
    <row r="17055" hidden="1" outlineLevel="1"/>
    <row r="17056" hidden="1" outlineLevel="1"/>
    <row r="17057" hidden="1" outlineLevel="1"/>
    <row r="17058" hidden="1" outlineLevel="1"/>
    <row r="17059" hidden="1" outlineLevel="1"/>
    <row r="17060" hidden="1" outlineLevel="1"/>
    <row r="17061" hidden="1" outlineLevel="1"/>
    <row r="17062" hidden="1" outlineLevel="1"/>
    <row r="17063" hidden="1" outlineLevel="1"/>
    <row r="17064" hidden="1" outlineLevel="1"/>
    <row r="17065" hidden="1" outlineLevel="1"/>
    <row r="17066" hidden="1" outlineLevel="1"/>
    <row r="17067" hidden="1" outlineLevel="1"/>
    <row r="17068" hidden="1" outlineLevel="1"/>
    <row r="17069" hidden="1" outlineLevel="1"/>
    <row r="17070" hidden="1" outlineLevel="1"/>
    <row r="17071" hidden="1" outlineLevel="1"/>
    <row r="17072" hidden="1" outlineLevel="1"/>
    <row r="17073" hidden="1" outlineLevel="1"/>
    <row r="17074" hidden="1" outlineLevel="1"/>
    <row r="17075" hidden="1" outlineLevel="1"/>
    <row r="17076" hidden="1" outlineLevel="1"/>
    <row r="17077" hidden="1" outlineLevel="1"/>
    <row r="17078" hidden="1" outlineLevel="1"/>
    <row r="17079" hidden="1" outlineLevel="1"/>
    <row r="17080" hidden="1" outlineLevel="1"/>
    <row r="17081" hidden="1" outlineLevel="1"/>
    <row r="17082" hidden="1" outlineLevel="1"/>
    <row r="17083" hidden="1" outlineLevel="1"/>
    <row r="17084" hidden="1" outlineLevel="1"/>
    <row r="17085" hidden="1" outlineLevel="1"/>
    <row r="17086" hidden="1" outlineLevel="1"/>
    <row r="17087" hidden="1" outlineLevel="1"/>
    <row r="17088" hidden="1" outlineLevel="1"/>
    <row r="17089" hidden="1" outlineLevel="1"/>
    <row r="17090" hidden="1" outlineLevel="1"/>
    <row r="17091" hidden="1" outlineLevel="1"/>
    <row r="17092" hidden="1" outlineLevel="1"/>
    <row r="17093" hidden="1" outlineLevel="1"/>
    <row r="17094" hidden="1" outlineLevel="1"/>
    <row r="17095" hidden="1" outlineLevel="1"/>
    <row r="17096" hidden="1" outlineLevel="1"/>
    <row r="17097" hidden="1" outlineLevel="1"/>
    <row r="17098" hidden="1" outlineLevel="1"/>
    <row r="17099" hidden="1" outlineLevel="1"/>
    <row r="17100" hidden="1" outlineLevel="1"/>
    <row r="17101" hidden="1" outlineLevel="1"/>
    <row r="17102" hidden="1" outlineLevel="1"/>
    <row r="17103" hidden="1" outlineLevel="1"/>
    <row r="17104" hidden="1" outlineLevel="1"/>
    <row r="17105" hidden="1" outlineLevel="1"/>
    <row r="17106" hidden="1" outlineLevel="1"/>
    <row r="17107" hidden="1" outlineLevel="1"/>
    <row r="17108" hidden="1" outlineLevel="1"/>
    <row r="17109" hidden="1" outlineLevel="1"/>
    <row r="17110" hidden="1" outlineLevel="1"/>
    <row r="17111" hidden="1" outlineLevel="1"/>
    <row r="17112" hidden="1" outlineLevel="1"/>
    <row r="17113" hidden="1" outlineLevel="1"/>
    <row r="17114" hidden="1" outlineLevel="1"/>
    <row r="17115" hidden="1" outlineLevel="1"/>
    <row r="17116" hidden="1" outlineLevel="1"/>
    <row r="17117" hidden="1" outlineLevel="1"/>
    <row r="17118" hidden="1" outlineLevel="1"/>
    <row r="17119" hidden="1" outlineLevel="1"/>
    <row r="17120" hidden="1" outlineLevel="1"/>
    <row r="17121" hidden="1" outlineLevel="1"/>
    <row r="17122" hidden="1" outlineLevel="1"/>
    <row r="17123" hidden="1" outlineLevel="1"/>
    <row r="17124" hidden="1" outlineLevel="1"/>
    <row r="17125" hidden="1" outlineLevel="1"/>
    <row r="17126" hidden="1" outlineLevel="1"/>
    <row r="17127" hidden="1" outlineLevel="1"/>
    <row r="17128" hidden="1" outlineLevel="1"/>
    <row r="17129" hidden="1" outlineLevel="1"/>
    <row r="17130" hidden="1" outlineLevel="1"/>
    <row r="17131" hidden="1" outlineLevel="1"/>
    <row r="17132" hidden="1" outlineLevel="1"/>
    <row r="17133" hidden="1" outlineLevel="1"/>
    <row r="17134" hidden="1" outlineLevel="1"/>
    <row r="17135" hidden="1" outlineLevel="1"/>
    <row r="17136" hidden="1" outlineLevel="1"/>
    <row r="17137" hidden="1" outlineLevel="1"/>
    <row r="17138" hidden="1" outlineLevel="1"/>
    <row r="17139" hidden="1" outlineLevel="1"/>
    <row r="17140" hidden="1" outlineLevel="1"/>
    <row r="17141" hidden="1" outlineLevel="1"/>
    <row r="17142" hidden="1" outlineLevel="1"/>
    <row r="17143" hidden="1" outlineLevel="1"/>
    <row r="17144" hidden="1" outlineLevel="1"/>
    <row r="17145" hidden="1" outlineLevel="1"/>
    <row r="17146" hidden="1" outlineLevel="1"/>
    <row r="17147" hidden="1" outlineLevel="1"/>
    <row r="17148" hidden="1" outlineLevel="1"/>
    <row r="17149" hidden="1" outlineLevel="1"/>
    <row r="17150" hidden="1" outlineLevel="1"/>
    <row r="17151" hidden="1" outlineLevel="1"/>
    <row r="17152" hidden="1" outlineLevel="1"/>
    <row r="17153" hidden="1" outlineLevel="1"/>
    <row r="17154" hidden="1" outlineLevel="1"/>
    <row r="17155" hidden="1" outlineLevel="1"/>
    <row r="17156" hidden="1" outlineLevel="1"/>
    <row r="17157" hidden="1" outlineLevel="1"/>
    <row r="17158" hidden="1" outlineLevel="1"/>
    <row r="17159" hidden="1" outlineLevel="1"/>
    <row r="17160" hidden="1" outlineLevel="1"/>
    <row r="17161" hidden="1" outlineLevel="1"/>
    <row r="17162" hidden="1" outlineLevel="1"/>
    <row r="17163" hidden="1" outlineLevel="1"/>
    <row r="17164" hidden="1" outlineLevel="1"/>
    <row r="17165" hidden="1" outlineLevel="1"/>
    <row r="17166" hidden="1" outlineLevel="1"/>
    <row r="17167" hidden="1" outlineLevel="1"/>
    <row r="17168" hidden="1" outlineLevel="1"/>
    <row r="17169" hidden="1" outlineLevel="1"/>
    <row r="17170" hidden="1" outlineLevel="1"/>
    <row r="17171" hidden="1" outlineLevel="1"/>
    <row r="17172" hidden="1" outlineLevel="1"/>
    <row r="17173" hidden="1" outlineLevel="1"/>
    <row r="17174" hidden="1" outlineLevel="1"/>
    <row r="17175" hidden="1" outlineLevel="1"/>
    <row r="17176" hidden="1" outlineLevel="1"/>
    <row r="17177" hidden="1" outlineLevel="1"/>
    <row r="17178" hidden="1" outlineLevel="1"/>
    <row r="17179" hidden="1" outlineLevel="1"/>
    <row r="17180" hidden="1" outlineLevel="1"/>
    <row r="17181" hidden="1" outlineLevel="1"/>
    <row r="17182" hidden="1" outlineLevel="1"/>
    <row r="17183" hidden="1" outlineLevel="1"/>
    <row r="17184" hidden="1" outlineLevel="1"/>
    <row r="17185" hidden="1" outlineLevel="1"/>
    <row r="17186" hidden="1" outlineLevel="1"/>
    <row r="17187" hidden="1" outlineLevel="1"/>
    <row r="17188" hidden="1" outlineLevel="1"/>
    <row r="17189" hidden="1" outlineLevel="1"/>
    <row r="17190" hidden="1" outlineLevel="1"/>
    <row r="17191" hidden="1" outlineLevel="1"/>
    <row r="17192" hidden="1" outlineLevel="1"/>
    <row r="17193" hidden="1" outlineLevel="1"/>
    <row r="17194" hidden="1" outlineLevel="1"/>
    <row r="17195" hidden="1" outlineLevel="1"/>
    <row r="17196" hidden="1" outlineLevel="1"/>
    <row r="17197" hidden="1" outlineLevel="1"/>
    <row r="17198" hidden="1" outlineLevel="1"/>
    <row r="17199" hidden="1" outlineLevel="1"/>
    <row r="17200" hidden="1" outlineLevel="1"/>
    <row r="17201" hidden="1" outlineLevel="1"/>
    <row r="17202" hidden="1" outlineLevel="1"/>
    <row r="17203" hidden="1" outlineLevel="1"/>
    <row r="17204" hidden="1" outlineLevel="1"/>
    <row r="17205" hidden="1" outlineLevel="1"/>
    <row r="17206" hidden="1" outlineLevel="1"/>
    <row r="17207" hidden="1" outlineLevel="1"/>
    <row r="17208" hidden="1" outlineLevel="1"/>
    <row r="17209" hidden="1" outlineLevel="1"/>
    <row r="17210" hidden="1" outlineLevel="1"/>
    <row r="17211" hidden="1" outlineLevel="1"/>
    <row r="17212" hidden="1" outlineLevel="1"/>
    <row r="17213" hidden="1" outlineLevel="1"/>
    <row r="17214" hidden="1" outlineLevel="1"/>
    <row r="17215" hidden="1" outlineLevel="1"/>
    <row r="17216" hidden="1" outlineLevel="1"/>
    <row r="17217" hidden="1" outlineLevel="1"/>
    <row r="17218" hidden="1" outlineLevel="1"/>
    <row r="17219" hidden="1" outlineLevel="1"/>
    <row r="17220" hidden="1" outlineLevel="1"/>
    <row r="17221" hidden="1" outlineLevel="1"/>
    <row r="17222" hidden="1" outlineLevel="1"/>
    <row r="17223" hidden="1" outlineLevel="1"/>
    <row r="17224" hidden="1" outlineLevel="1"/>
    <row r="17225" hidden="1" outlineLevel="1"/>
    <row r="17226" hidden="1" outlineLevel="1"/>
    <row r="17227" hidden="1" outlineLevel="1"/>
    <row r="17228" hidden="1" outlineLevel="1"/>
    <row r="17229" hidden="1" outlineLevel="1"/>
    <row r="17230" hidden="1" outlineLevel="1"/>
    <row r="17231" hidden="1" outlineLevel="1"/>
    <row r="17232" hidden="1" outlineLevel="1"/>
    <row r="17233" hidden="1" outlineLevel="1"/>
    <row r="17234" hidden="1" outlineLevel="1"/>
    <row r="17235" hidden="1" outlineLevel="1"/>
    <row r="17236" hidden="1" outlineLevel="1"/>
    <row r="17237" hidden="1" outlineLevel="1"/>
    <row r="17238" hidden="1" outlineLevel="1"/>
    <row r="17239" hidden="1" outlineLevel="1"/>
    <row r="17240" hidden="1" outlineLevel="1"/>
    <row r="17241" hidden="1" outlineLevel="1"/>
    <row r="17242" hidden="1" outlineLevel="1"/>
    <row r="17243" hidden="1" outlineLevel="1"/>
    <row r="17244" hidden="1" outlineLevel="1"/>
    <row r="17245" hidden="1" outlineLevel="1"/>
    <row r="17246" hidden="1" outlineLevel="1"/>
    <row r="17247" hidden="1" outlineLevel="1"/>
    <row r="17248" hidden="1" outlineLevel="1"/>
    <row r="17249" hidden="1" outlineLevel="1"/>
    <row r="17250" hidden="1" outlineLevel="1"/>
    <row r="17251" hidden="1" outlineLevel="1"/>
    <row r="17252" hidden="1" outlineLevel="1"/>
    <row r="17253" hidden="1" outlineLevel="1"/>
    <row r="17254" hidden="1" outlineLevel="1"/>
    <row r="17255" hidden="1" outlineLevel="1"/>
    <row r="17256" hidden="1" outlineLevel="1"/>
    <row r="17257" hidden="1" outlineLevel="1"/>
    <row r="17258" hidden="1" outlineLevel="1"/>
    <row r="17259" hidden="1" outlineLevel="1"/>
    <row r="17260" hidden="1" outlineLevel="1"/>
    <row r="17261" hidden="1" outlineLevel="1"/>
    <row r="17262" hidden="1" outlineLevel="1"/>
    <row r="17263" hidden="1" outlineLevel="1"/>
    <row r="17264" hidden="1" outlineLevel="1"/>
    <row r="17265" hidden="1" outlineLevel="1"/>
    <row r="17266" hidden="1" outlineLevel="1"/>
    <row r="17267" hidden="1" outlineLevel="1"/>
    <row r="17268" hidden="1" outlineLevel="1"/>
    <row r="17269" hidden="1" outlineLevel="1"/>
    <row r="17270" hidden="1" outlineLevel="1"/>
    <row r="17271" hidden="1" outlineLevel="1"/>
    <row r="17272" hidden="1" outlineLevel="1"/>
    <row r="17273" hidden="1" outlineLevel="1"/>
    <row r="17274" hidden="1" outlineLevel="1"/>
    <row r="17275" hidden="1" outlineLevel="1"/>
    <row r="17276" hidden="1" outlineLevel="1"/>
    <row r="17277" hidden="1" outlineLevel="1"/>
    <row r="17278" hidden="1" outlineLevel="1"/>
    <row r="17279" hidden="1" outlineLevel="1"/>
    <row r="17280" hidden="1" outlineLevel="1"/>
    <row r="17281" hidden="1" outlineLevel="1"/>
    <row r="17282" hidden="1" outlineLevel="1"/>
    <row r="17283" hidden="1" outlineLevel="1"/>
    <row r="17284" hidden="1" outlineLevel="1"/>
    <row r="17285" hidden="1" outlineLevel="1"/>
    <row r="17286" hidden="1" outlineLevel="1"/>
    <row r="17287" hidden="1" outlineLevel="1"/>
    <row r="17288" hidden="1" outlineLevel="1"/>
    <row r="17289" hidden="1" outlineLevel="1"/>
    <row r="17290" hidden="1" outlineLevel="1"/>
    <row r="17291" hidden="1" outlineLevel="1"/>
    <row r="17292" hidden="1" outlineLevel="1"/>
    <row r="17293" hidden="1" outlineLevel="1"/>
    <row r="17294" hidden="1" outlineLevel="1"/>
    <row r="17295" hidden="1" outlineLevel="1"/>
    <row r="17296" hidden="1" outlineLevel="1"/>
    <row r="17297" hidden="1" outlineLevel="1"/>
    <row r="17298" hidden="1" outlineLevel="1"/>
    <row r="17299" hidden="1" outlineLevel="1"/>
    <row r="17300" hidden="1" outlineLevel="1"/>
    <row r="17301" hidden="1" outlineLevel="1"/>
    <row r="17302" hidden="1" outlineLevel="1"/>
    <row r="17303" hidden="1" outlineLevel="1"/>
    <row r="17304" hidden="1" outlineLevel="1"/>
    <row r="17305" hidden="1" outlineLevel="1"/>
    <row r="17306" hidden="1" outlineLevel="1"/>
    <row r="17307" hidden="1" outlineLevel="1"/>
    <row r="17308" hidden="1" outlineLevel="1"/>
    <row r="17309" hidden="1" outlineLevel="1"/>
    <row r="17310" hidden="1" outlineLevel="1"/>
    <row r="17311" hidden="1" outlineLevel="1"/>
    <row r="17312" hidden="1" outlineLevel="1"/>
    <row r="17313" hidden="1" outlineLevel="1"/>
    <row r="17314" hidden="1" outlineLevel="1"/>
    <row r="17315" hidden="1" outlineLevel="1"/>
    <row r="17316" hidden="1" outlineLevel="1"/>
    <row r="17317" hidden="1" outlineLevel="1"/>
    <row r="17318" hidden="1" outlineLevel="1"/>
    <row r="17319" hidden="1" outlineLevel="1"/>
    <row r="17320" hidden="1" outlineLevel="1"/>
    <row r="17321" hidden="1" outlineLevel="1"/>
    <row r="17322" hidden="1" outlineLevel="1"/>
    <row r="17323" hidden="1" outlineLevel="1"/>
    <row r="17324" hidden="1" outlineLevel="1"/>
    <row r="17325" hidden="1" outlineLevel="1"/>
    <row r="17326" hidden="1" outlineLevel="1"/>
    <row r="17327" hidden="1" outlineLevel="1"/>
    <row r="17328" hidden="1" outlineLevel="1"/>
    <row r="17329" hidden="1" outlineLevel="1"/>
    <row r="17330" hidden="1" outlineLevel="1"/>
    <row r="17331" hidden="1" outlineLevel="1"/>
    <row r="17332" hidden="1" outlineLevel="1"/>
    <row r="17333" hidden="1" outlineLevel="1"/>
    <row r="17334" hidden="1" outlineLevel="1"/>
    <row r="17335" hidden="1" outlineLevel="1"/>
    <row r="17336" hidden="1" outlineLevel="1"/>
    <row r="17337" hidden="1" outlineLevel="1"/>
    <row r="17338" hidden="1" outlineLevel="1"/>
    <row r="17339" hidden="1" outlineLevel="1"/>
    <row r="17340" hidden="1" outlineLevel="1"/>
    <row r="17341" hidden="1" outlineLevel="1"/>
    <row r="17342" hidden="1" outlineLevel="1"/>
    <row r="17343" hidden="1" outlineLevel="1"/>
    <row r="17344" hidden="1" outlineLevel="1"/>
    <row r="17345" hidden="1" outlineLevel="1"/>
    <row r="17346" hidden="1" outlineLevel="1"/>
    <row r="17347" hidden="1" outlineLevel="1"/>
    <row r="17348" hidden="1" outlineLevel="1"/>
    <row r="17349" hidden="1" outlineLevel="1"/>
    <row r="17350" hidden="1" outlineLevel="1"/>
    <row r="17351" hidden="1" outlineLevel="1"/>
    <row r="17352" hidden="1" outlineLevel="1"/>
    <row r="17353" hidden="1" outlineLevel="1"/>
    <row r="17354" hidden="1" outlineLevel="1"/>
    <row r="17355" hidden="1" outlineLevel="1"/>
    <row r="17356" hidden="1" outlineLevel="1"/>
    <row r="17357" hidden="1" outlineLevel="1"/>
    <row r="17358" hidden="1" outlineLevel="1"/>
    <row r="17359" hidden="1" outlineLevel="1"/>
    <row r="17360" hidden="1" outlineLevel="1"/>
    <row r="17361" hidden="1" outlineLevel="1"/>
    <row r="17362" hidden="1" outlineLevel="1"/>
    <row r="17363" hidden="1" outlineLevel="1"/>
    <row r="17364" hidden="1" outlineLevel="1"/>
    <row r="17365" hidden="1" outlineLevel="1"/>
    <row r="17366" hidden="1" outlineLevel="1"/>
    <row r="17367" hidden="1" outlineLevel="1"/>
    <row r="17368" hidden="1" outlineLevel="1"/>
    <row r="17369" hidden="1" outlineLevel="1"/>
    <row r="17370" hidden="1" outlineLevel="1"/>
    <row r="17371" hidden="1" outlineLevel="1"/>
    <row r="17372" hidden="1" outlineLevel="1"/>
    <row r="17373" hidden="1" outlineLevel="1"/>
    <row r="17374" hidden="1" outlineLevel="1"/>
    <row r="17375" hidden="1" outlineLevel="1"/>
    <row r="17376" hidden="1" outlineLevel="1"/>
    <row r="17377" hidden="1" outlineLevel="1"/>
    <row r="17378" hidden="1" outlineLevel="1"/>
    <row r="17379" hidden="1" outlineLevel="1"/>
    <row r="17380" hidden="1" outlineLevel="1"/>
    <row r="17381" hidden="1" outlineLevel="1"/>
    <row r="17382" hidden="1" outlineLevel="1"/>
    <row r="17383" hidden="1" outlineLevel="1"/>
    <row r="17384" hidden="1" outlineLevel="1"/>
    <row r="17385" hidden="1" outlineLevel="1"/>
    <row r="17386" hidden="1" outlineLevel="1"/>
    <row r="17387" hidden="1" outlineLevel="1"/>
    <row r="17388" hidden="1" outlineLevel="1"/>
    <row r="17389" hidden="1" outlineLevel="1"/>
    <row r="17390" hidden="1" outlineLevel="1"/>
    <row r="17391" hidden="1" outlineLevel="1"/>
    <row r="17392" hidden="1" outlineLevel="1"/>
    <row r="17393" hidden="1" outlineLevel="1"/>
    <row r="17394" hidden="1" outlineLevel="1"/>
    <row r="17395" hidden="1" outlineLevel="1"/>
    <row r="17396" hidden="1" outlineLevel="1"/>
    <row r="17397" hidden="1" outlineLevel="1"/>
    <row r="17398" hidden="1" outlineLevel="1"/>
    <row r="17399" hidden="1" outlineLevel="1"/>
    <row r="17400" hidden="1" outlineLevel="1"/>
    <row r="17401" hidden="1" outlineLevel="1"/>
    <row r="17402" hidden="1" outlineLevel="1"/>
    <row r="17403" hidden="1" outlineLevel="1"/>
    <row r="17404" hidden="1" outlineLevel="1"/>
    <row r="17405" hidden="1" outlineLevel="1"/>
    <row r="17406" hidden="1" outlineLevel="1"/>
    <row r="17407" hidden="1" outlineLevel="1"/>
    <row r="17408" hidden="1" outlineLevel="1"/>
    <row r="17409" hidden="1" outlineLevel="1"/>
    <row r="17410" hidden="1" outlineLevel="1"/>
    <row r="17411" hidden="1" outlineLevel="1"/>
    <row r="17412" hidden="1" outlineLevel="1"/>
    <row r="17413" hidden="1" outlineLevel="1"/>
    <row r="17414" hidden="1" outlineLevel="1"/>
    <row r="17415" hidden="1" outlineLevel="1"/>
    <row r="17416" hidden="1" outlineLevel="1"/>
    <row r="17417" hidden="1" outlineLevel="1"/>
    <row r="17418" hidden="1" outlineLevel="1"/>
    <row r="17419" hidden="1" outlineLevel="1"/>
    <row r="17420" hidden="1" outlineLevel="1"/>
    <row r="17421" hidden="1" outlineLevel="1"/>
    <row r="17422" hidden="1" outlineLevel="1"/>
    <row r="17423" hidden="1" outlineLevel="1"/>
    <row r="17424" hidden="1" outlineLevel="1"/>
    <row r="17425" hidden="1" outlineLevel="1"/>
    <row r="17426" hidden="1" outlineLevel="1"/>
    <row r="17427" hidden="1" outlineLevel="1"/>
    <row r="17428" hidden="1" outlineLevel="1"/>
    <row r="17429" hidden="1" outlineLevel="1"/>
    <row r="17430" hidden="1" outlineLevel="1"/>
    <row r="17431" hidden="1" outlineLevel="1"/>
    <row r="17432" hidden="1" outlineLevel="1"/>
    <row r="17433" hidden="1" outlineLevel="1"/>
    <row r="17434" hidden="1" outlineLevel="1"/>
    <row r="17435" hidden="1" outlineLevel="1"/>
    <row r="17436" hidden="1" outlineLevel="1"/>
    <row r="17437" hidden="1" outlineLevel="1"/>
    <row r="17438" hidden="1" outlineLevel="1"/>
    <row r="17439" hidden="1" outlineLevel="1"/>
    <row r="17440" hidden="1" outlineLevel="1"/>
    <row r="17441" hidden="1" outlineLevel="1"/>
    <row r="17442" hidden="1" outlineLevel="1"/>
    <row r="17443" hidden="1" outlineLevel="1"/>
    <row r="17444" hidden="1" outlineLevel="1"/>
    <row r="17445" hidden="1" outlineLevel="1"/>
    <row r="17446" hidden="1" outlineLevel="1"/>
    <row r="17447" hidden="1" outlineLevel="1"/>
    <row r="17448" hidden="1" outlineLevel="1"/>
    <row r="17449" hidden="1" outlineLevel="1"/>
    <row r="17450" hidden="1" outlineLevel="1"/>
    <row r="17451" hidden="1" outlineLevel="1"/>
    <row r="17452" hidden="1" outlineLevel="1"/>
    <row r="17453" hidden="1" outlineLevel="1"/>
    <row r="17454" hidden="1" outlineLevel="1"/>
    <row r="17455" hidden="1" outlineLevel="1"/>
    <row r="17456" hidden="1" outlineLevel="1"/>
    <row r="17457" hidden="1" outlineLevel="1"/>
    <row r="17458" hidden="1" outlineLevel="1"/>
    <row r="17459" hidden="1" outlineLevel="1"/>
    <row r="17460" hidden="1" outlineLevel="1"/>
    <row r="17461" hidden="1" outlineLevel="1"/>
    <row r="17462" hidden="1" outlineLevel="1"/>
    <row r="17463" hidden="1" outlineLevel="1"/>
    <row r="17464" hidden="1" outlineLevel="1"/>
    <row r="17465" hidden="1" outlineLevel="1"/>
    <row r="17466" hidden="1" outlineLevel="1"/>
    <row r="17467" hidden="1" outlineLevel="1"/>
    <row r="17468" hidden="1" outlineLevel="1"/>
    <row r="17469" hidden="1" outlineLevel="1"/>
    <row r="17470" hidden="1" outlineLevel="1"/>
    <row r="17471" hidden="1" outlineLevel="1"/>
    <row r="17472" hidden="1" outlineLevel="1"/>
    <row r="17473" hidden="1" outlineLevel="1"/>
    <row r="17474" hidden="1" outlineLevel="1"/>
    <row r="17475" hidden="1" outlineLevel="1"/>
    <row r="17476" hidden="1" outlineLevel="1"/>
    <row r="17477" hidden="1" outlineLevel="1"/>
    <row r="17478" hidden="1" outlineLevel="1"/>
    <row r="17479" hidden="1" outlineLevel="1"/>
    <row r="17480" hidden="1" outlineLevel="1"/>
    <row r="17481" hidden="1" outlineLevel="1"/>
    <row r="17482" hidden="1" outlineLevel="1"/>
    <row r="17483" hidden="1" outlineLevel="1"/>
    <row r="17484" hidden="1" outlineLevel="1"/>
    <row r="17485" hidden="1" outlineLevel="1"/>
    <row r="17486" hidden="1" outlineLevel="1"/>
    <row r="17487" hidden="1" outlineLevel="1"/>
    <row r="17488" hidden="1" outlineLevel="1"/>
    <row r="17489" hidden="1" outlineLevel="1"/>
    <row r="17490" hidden="1" outlineLevel="1"/>
    <row r="17491" hidden="1" outlineLevel="1"/>
    <row r="17492" hidden="1" outlineLevel="1"/>
    <row r="17493" hidden="1" outlineLevel="1"/>
    <row r="17494" hidden="1" outlineLevel="1"/>
    <row r="17495" hidden="1" outlineLevel="1"/>
    <row r="17496" hidden="1" outlineLevel="1"/>
    <row r="17497" hidden="1" outlineLevel="1"/>
    <row r="17498" hidden="1" outlineLevel="1"/>
    <row r="17499" hidden="1" outlineLevel="1"/>
    <row r="17500" hidden="1" outlineLevel="1"/>
    <row r="17501" hidden="1" outlineLevel="1"/>
    <row r="17502" hidden="1" outlineLevel="1"/>
    <row r="17503" hidden="1" outlineLevel="1"/>
    <row r="17504" hidden="1" outlineLevel="1"/>
    <row r="17505" hidden="1" outlineLevel="1"/>
    <row r="17506" hidden="1" outlineLevel="1"/>
    <row r="17507" hidden="1" outlineLevel="1"/>
    <row r="17508" hidden="1" outlineLevel="1"/>
    <row r="17509" hidden="1" outlineLevel="1"/>
    <row r="17510" hidden="1" outlineLevel="1"/>
    <row r="17511" hidden="1" outlineLevel="1"/>
    <row r="17512" hidden="1" outlineLevel="1"/>
    <row r="17513" hidden="1" outlineLevel="1"/>
    <row r="17514" hidden="1" outlineLevel="1"/>
    <row r="17515" hidden="1" outlineLevel="1"/>
    <row r="17516" hidden="1" outlineLevel="1"/>
    <row r="17517" hidden="1" outlineLevel="1"/>
    <row r="17518" hidden="1" outlineLevel="1"/>
    <row r="17519" hidden="1" outlineLevel="1"/>
    <row r="17520" hidden="1" outlineLevel="1"/>
    <row r="17521" hidden="1" outlineLevel="1"/>
    <row r="17522" hidden="1" outlineLevel="1"/>
    <row r="17523" hidden="1" outlineLevel="1"/>
    <row r="17524" hidden="1" outlineLevel="1"/>
    <row r="17525" hidden="1" outlineLevel="1"/>
    <row r="17526" hidden="1" outlineLevel="1"/>
    <row r="17527" hidden="1" outlineLevel="1"/>
    <row r="17528" hidden="1" outlineLevel="1"/>
    <row r="17529" hidden="1" outlineLevel="1"/>
    <row r="17530" hidden="1" outlineLevel="1"/>
    <row r="17531" hidden="1" outlineLevel="1"/>
    <row r="17532" hidden="1" outlineLevel="1"/>
    <row r="17533" hidden="1" outlineLevel="1"/>
    <row r="17534" hidden="1" outlineLevel="1"/>
    <row r="17535" hidden="1" outlineLevel="1"/>
    <row r="17536" hidden="1" outlineLevel="1"/>
    <row r="17537" hidden="1" outlineLevel="1"/>
    <row r="17538" hidden="1" outlineLevel="1"/>
    <row r="17539" hidden="1" outlineLevel="1"/>
    <row r="17540" hidden="1" outlineLevel="1"/>
    <row r="17541" hidden="1" outlineLevel="1"/>
    <row r="17542" hidden="1" outlineLevel="1"/>
    <row r="17543" hidden="1" outlineLevel="1"/>
    <row r="17544" hidden="1" outlineLevel="1"/>
    <row r="17545" hidden="1" outlineLevel="1"/>
    <row r="17546" hidden="1" outlineLevel="1"/>
    <row r="17547" hidden="1" outlineLevel="1"/>
    <row r="17548" hidden="1" outlineLevel="1"/>
    <row r="17549" hidden="1" outlineLevel="1"/>
    <row r="17550" hidden="1" outlineLevel="1"/>
    <row r="17551" hidden="1" outlineLevel="1"/>
    <row r="17552" hidden="1" outlineLevel="1"/>
    <row r="17553" hidden="1" outlineLevel="1"/>
    <row r="17554" hidden="1" outlineLevel="1"/>
    <row r="17555" hidden="1" outlineLevel="1"/>
    <row r="17556" hidden="1" outlineLevel="1"/>
    <row r="17557" hidden="1" outlineLevel="1"/>
    <row r="17558" hidden="1" outlineLevel="1"/>
    <row r="17559" hidden="1" outlineLevel="1"/>
    <row r="17560" hidden="1" outlineLevel="1"/>
    <row r="17561" hidden="1" outlineLevel="1"/>
    <row r="17562" hidden="1" outlineLevel="1"/>
    <row r="17563" hidden="1" outlineLevel="1"/>
    <row r="17564" hidden="1" outlineLevel="1"/>
    <row r="17565" hidden="1" outlineLevel="1"/>
    <row r="17566" hidden="1" outlineLevel="1"/>
    <row r="17567" hidden="1" outlineLevel="1"/>
    <row r="17568" hidden="1" outlineLevel="1"/>
    <row r="17569" hidden="1" outlineLevel="1"/>
    <row r="17570" hidden="1" outlineLevel="1"/>
    <row r="17571" hidden="1" outlineLevel="1"/>
    <row r="17572" hidden="1" outlineLevel="1"/>
    <row r="17573" hidden="1" outlineLevel="1"/>
    <row r="17574" hidden="1" outlineLevel="1"/>
    <row r="17575" hidden="1" outlineLevel="1"/>
    <row r="17576" hidden="1" outlineLevel="1"/>
    <row r="17577" hidden="1" outlineLevel="1"/>
    <row r="17578" hidden="1" outlineLevel="1"/>
    <row r="17579" hidden="1" outlineLevel="1"/>
    <row r="17580" hidden="1" outlineLevel="1"/>
    <row r="17581" hidden="1" outlineLevel="1"/>
    <row r="17582" hidden="1" outlineLevel="1"/>
    <row r="17583" hidden="1" outlineLevel="1"/>
    <row r="17584" hidden="1" outlineLevel="1"/>
    <row r="17585" hidden="1" outlineLevel="1"/>
    <row r="17586" hidden="1" outlineLevel="1"/>
    <row r="17587" hidden="1" outlineLevel="1"/>
    <row r="17588" hidden="1" outlineLevel="1"/>
    <row r="17589" hidden="1" outlineLevel="1"/>
    <row r="17590" hidden="1" outlineLevel="1"/>
    <row r="17591" hidden="1" outlineLevel="1"/>
    <row r="17592" hidden="1" outlineLevel="1"/>
    <row r="17593" hidden="1" outlineLevel="1"/>
    <row r="17594" hidden="1" outlineLevel="1"/>
    <row r="17595" hidden="1" outlineLevel="1"/>
    <row r="17596" hidden="1" outlineLevel="1"/>
    <row r="17597" hidden="1" outlineLevel="1"/>
    <row r="17598" hidden="1" outlineLevel="1"/>
    <row r="17599" hidden="1" outlineLevel="1"/>
    <row r="17600" hidden="1" outlineLevel="1"/>
    <row r="17601" hidden="1" outlineLevel="1"/>
    <row r="17602" hidden="1" outlineLevel="1"/>
    <row r="17603" hidden="1" outlineLevel="1"/>
    <row r="17604" hidden="1" outlineLevel="1"/>
    <row r="17605" hidden="1" outlineLevel="1"/>
    <row r="17606" hidden="1" outlineLevel="1"/>
    <row r="17607" hidden="1" outlineLevel="1"/>
    <row r="17608" hidden="1" outlineLevel="1"/>
    <row r="17609" hidden="1" outlineLevel="1"/>
    <row r="17610" hidden="1" outlineLevel="1"/>
    <row r="17611" hidden="1" outlineLevel="1"/>
    <row r="17612" hidden="1" outlineLevel="1"/>
    <row r="17613" hidden="1" outlineLevel="1"/>
    <row r="17614" hidden="1" outlineLevel="1"/>
    <row r="17615" hidden="1" outlineLevel="1"/>
    <row r="17616" hidden="1" outlineLevel="1"/>
    <row r="17617" hidden="1" outlineLevel="1"/>
    <row r="17618" hidden="1" outlineLevel="1"/>
    <row r="17619" hidden="1" outlineLevel="1"/>
    <row r="17620" hidden="1" outlineLevel="1"/>
    <row r="17621" hidden="1" outlineLevel="1"/>
    <row r="17622" hidden="1" outlineLevel="1"/>
    <row r="17623" hidden="1" outlineLevel="1"/>
    <row r="17624" hidden="1" outlineLevel="1"/>
    <row r="17625" hidden="1" outlineLevel="1"/>
    <row r="17626" hidden="1" outlineLevel="1"/>
    <row r="17627" hidden="1" outlineLevel="1"/>
    <row r="17628" hidden="1" outlineLevel="1"/>
    <row r="17629" hidden="1" outlineLevel="1"/>
    <row r="17630" hidden="1" outlineLevel="1"/>
    <row r="17631" hidden="1" outlineLevel="1"/>
    <row r="17632" hidden="1" outlineLevel="1"/>
    <row r="17633" hidden="1" outlineLevel="1"/>
    <row r="17634" hidden="1" outlineLevel="1"/>
    <row r="17635" hidden="1" outlineLevel="1"/>
    <row r="17636" hidden="1" outlineLevel="1"/>
    <row r="17637" hidden="1" outlineLevel="1"/>
    <row r="17638" hidden="1" outlineLevel="1"/>
    <row r="17639" hidden="1" outlineLevel="1"/>
    <row r="17640" hidden="1" outlineLevel="1"/>
    <row r="17641" hidden="1" outlineLevel="1"/>
    <row r="17642" hidden="1" outlineLevel="1"/>
    <row r="17643" hidden="1" outlineLevel="1"/>
    <row r="17644" hidden="1" outlineLevel="1"/>
    <row r="17645" hidden="1" outlineLevel="1"/>
    <row r="17646" hidden="1" outlineLevel="1"/>
    <row r="17647" hidden="1" outlineLevel="1"/>
    <row r="17648" hidden="1" outlineLevel="1"/>
    <row r="17649" hidden="1" outlineLevel="1"/>
    <row r="17650" hidden="1" outlineLevel="1"/>
    <row r="17651" hidden="1" outlineLevel="1"/>
    <row r="17652" hidden="1" outlineLevel="1"/>
    <row r="17653" hidden="1" outlineLevel="1"/>
    <row r="17654" hidden="1" outlineLevel="1"/>
    <row r="17655" hidden="1" outlineLevel="1"/>
    <row r="17656" hidden="1" outlineLevel="1"/>
    <row r="17657" hidden="1" outlineLevel="1"/>
    <row r="17658" hidden="1" outlineLevel="1"/>
    <row r="17659" hidden="1" outlineLevel="1"/>
    <row r="17660" hidden="1" outlineLevel="1"/>
    <row r="17661" hidden="1" outlineLevel="1"/>
    <row r="17662" hidden="1" outlineLevel="1"/>
    <row r="17663" hidden="1" outlineLevel="1"/>
    <row r="17664" hidden="1" outlineLevel="1"/>
    <row r="17665" hidden="1" outlineLevel="1"/>
    <row r="17666" hidden="1" outlineLevel="1"/>
    <row r="17667" hidden="1" outlineLevel="1"/>
    <row r="17668" hidden="1" outlineLevel="1"/>
    <row r="17669" hidden="1" outlineLevel="1"/>
    <row r="17670" hidden="1" outlineLevel="1"/>
    <row r="17671" hidden="1" outlineLevel="1"/>
    <row r="17672" hidden="1" outlineLevel="1"/>
    <row r="17673" hidden="1" outlineLevel="1"/>
    <row r="17674" hidden="1" outlineLevel="1"/>
    <row r="17675" hidden="1" outlineLevel="1"/>
    <row r="17676" hidden="1" outlineLevel="1"/>
    <row r="17677" hidden="1" outlineLevel="1"/>
    <row r="17678" hidden="1" outlineLevel="1"/>
    <row r="17679" hidden="1" outlineLevel="1"/>
    <row r="17680" hidden="1" outlineLevel="1"/>
    <row r="17681" hidden="1" outlineLevel="1"/>
    <row r="17682" hidden="1" outlineLevel="1"/>
    <row r="17683" hidden="1" outlineLevel="1"/>
    <row r="17684" hidden="1" outlineLevel="1"/>
    <row r="17685" hidden="1" outlineLevel="1"/>
    <row r="17686" hidden="1" outlineLevel="1"/>
    <row r="17687" hidden="1" outlineLevel="1"/>
    <row r="17688" hidden="1" outlineLevel="1"/>
    <row r="17689" hidden="1" outlineLevel="1"/>
    <row r="17690" hidden="1" outlineLevel="1"/>
    <row r="17691" hidden="1" outlineLevel="1"/>
    <row r="17692" hidden="1" outlineLevel="1"/>
    <row r="17693" hidden="1" outlineLevel="1"/>
    <row r="17694" hidden="1" outlineLevel="1"/>
    <row r="17695" hidden="1" outlineLevel="1"/>
    <row r="17696" hidden="1" outlineLevel="1"/>
    <row r="17697" hidden="1" outlineLevel="1"/>
    <row r="17698" hidden="1" outlineLevel="1"/>
    <row r="17699" hidden="1" outlineLevel="1"/>
    <row r="17700" hidden="1" outlineLevel="1"/>
    <row r="17701" hidden="1" outlineLevel="1"/>
    <row r="17702" hidden="1" outlineLevel="1"/>
    <row r="17703" hidden="1" outlineLevel="1"/>
    <row r="17704" hidden="1" outlineLevel="1"/>
    <row r="17705" hidden="1" outlineLevel="1"/>
    <row r="17706" hidden="1" outlineLevel="1"/>
    <row r="17707" hidden="1" outlineLevel="1"/>
    <row r="17708" hidden="1" outlineLevel="1"/>
    <row r="17709" hidden="1" outlineLevel="1"/>
    <row r="17710" hidden="1" outlineLevel="1"/>
    <row r="17711" hidden="1" outlineLevel="1"/>
    <row r="17712" hidden="1" outlineLevel="1"/>
    <row r="17713" hidden="1" outlineLevel="1"/>
    <row r="17714" hidden="1" outlineLevel="1"/>
    <row r="17715" hidden="1" outlineLevel="1"/>
    <row r="17716" hidden="1" outlineLevel="1"/>
    <row r="17717" hidden="1" outlineLevel="1"/>
    <row r="17718" hidden="1" outlineLevel="1"/>
    <row r="17719" hidden="1" outlineLevel="1"/>
    <row r="17720" hidden="1" outlineLevel="1"/>
    <row r="17721" hidden="1" outlineLevel="1"/>
    <row r="17722" hidden="1" outlineLevel="1"/>
    <row r="17723" hidden="1" outlineLevel="1"/>
    <row r="17724" hidden="1" outlineLevel="1"/>
    <row r="17725" hidden="1" outlineLevel="1"/>
    <row r="17726" hidden="1" outlineLevel="1"/>
    <row r="17727" hidden="1" outlineLevel="1"/>
    <row r="17728" hidden="1" outlineLevel="1"/>
    <row r="17729" hidden="1" outlineLevel="1"/>
    <row r="17730" hidden="1" outlineLevel="1"/>
    <row r="17731" hidden="1" outlineLevel="1"/>
    <row r="17732" hidden="1" outlineLevel="1"/>
    <row r="17733" hidden="1" outlineLevel="1"/>
    <row r="17734" hidden="1" outlineLevel="1"/>
    <row r="17735" hidden="1" outlineLevel="1"/>
    <row r="17736" hidden="1" outlineLevel="1"/>
    <row r="17737" hidden="1" outlineLevel="1"/>
    <row r="17738" hidden="1" outlineLevel="1"/>
    <row r="17739" hidden="1" outlineLevel="1"/>
    <row r="17740" hidden="1" outlineLevel="1"/>
    <row r="17741" hidden="1" outlineLevel="1"/>
    <row r="17742" hidden="1" outlineLevel="1"/>
    <row r="17743" hidden="1" outlineLevel="1"/>
    <row r="17744" hidden="1" outlineLevel="1"/>
    <row r="17745" hidden="1" outlineLevel="1"/>
    <row r="17746" hidden="1" outlineLevel="1"/>
    <row r="17747" hidden="1" outlineLevel="1"/>
    <row r="17748" hidden="1" outlineLevel="1"/>
    <row r="17749" hidden="1" outlineLevel="1"/>
    <row r="17750" hidden="1" outlineLevel="1"/>
    <row r="17751" hidden="1" outlineLevel="1"/>
    <row r="17752" hidden="1" outlineLevel="1"/>
    <row r="17753" hidden="1" outlineLevel="1"/>
    <row r="17754" hidden="1" outlineLevel="1"/>
    <row r="17755" hidden="1" outlineLevel="1"/>
    <row r="17756" hidden="1" outlineLevel="1"/>
    <row r="17757" hidden="1" outlineLevel="1"/>
    <row r="17758" hidden="1" outlineLevel="1"/>
    <row r="17759" hidden="1" outlineLevel="1"/>
    <row r="17760" hidden="1" outlineLevel="1"/>
    <row r="17761" hidden="1" outlineLevel="1"/>
    <row r="17762" hidden="1" outlineLevel="1"/>
    <row r="17763" hidden="1" outlineLevel="1"/>
    <row r="17764" hidden="1" outlineLevel="1"/>
    <row r="17765" hidden="1" outlineLevel="1"/>
    <row r="17766" hidden="1" outlineLevel="1"/>
    <row r="17767" hidden="1" outlineLevel="1"/>
    <row r="17768" hidden="1" outlineLevel="1"/>
    <row r="17769" hidden="1" outlineLevel="1"/>
    <row r="17770" hidden="1" outlineLevel="1"/>
    <row r="17771" hidden="1" outlineLevel="1"/>
    <row r="17772" hidden="1" outlineLevel="1"/>
    <row r="17773" hidden="1" outlineLevel="1"/>
    <row r="17774" hidden="1" outlineLevel="1"/>
    <row r="17775" hidden="1" outlineLevel="1"/>
    <row r="17776" hidden="1" outlineLevel="1"/>
    <row r="17777" hidden="1" outlineLevel="1"/>
    <row r="17778" hidden="1" outlineLevel="1"/>
    <row r="17779" hidden="1" outlineLevel="1"/>
    <row r="17780" hidden="1" outlineLevel="1"/>
    <row r="17781" hidden="1" outlineLevel="1"/>
    <row r="17782" hidden="1" outlineLevel="1"/>
    <row r="17783" hidden="1" outlineLevel="1"/>
    <row r="17784" hidden="1" outlineLevel="1"/>
    <row r="17785" hidden="1" outlineLevel="1"/>
    <row r="17786" hidden="1" outlineLevel="1"/>
    <row r="17787" hidden="1" outlineLevel="1"/>
    <row r="17788" hidden="1" outlineLevel="1"/>
    <row r="17789" hidden="1" outlineLevel="1"/>
    <row r="17790" hidden="1" outlineLevel="1"/>
    <row r="17791" hidden="1" outlineLevel="1"/>
    <row r="17792" hidden="1" outlineLevel="1"/>
    <row r="17793" hidden="1" outlineLevel="1"/>
    <row r="17794" hidden="1" outlineLevel="1"/>
    <row r="17795" hidden="1" outlineLevel="1"/>
    <row r="17796" hidden="1" outlineLevel="1"/>
    <row r="17797" hidden="1" outlineLevel="1"/>
    <row r="17798" hidden="1" outlineLevel="1"/>
    <row r="17799" hidden="1" outlineLevel="1"/>
    <row r="17800" hidden="1" outlineLevel="1"/>
    <row r="17801" hidden="1" outlineLevel="1"/>
    <row r="17802" hidden="1" outlineLevel="1"/>
    <row r="17803" hidden="1" outlineLevel="1"/>
    <row r="17804" hidden="1" outlineLevel="1"/>
    <row r="17805" hidden="1" outlineLevel="1"/>
    <row r="17806" hidden="1" outlineLevel="1"/>
    <row r="17807" hidden="1" outlineLevel="1"/>
    <row r="17808" hidden="1" outlineLevel="1"/>
    <row r="17809" hidden="1" outlineLevel="1"/>
    <row r="17810" hidden="1" outlineLevel="1"/>
    <row r="17811" hidden="1" outlineLevel="1"/>
    <row r="17812" hidden="1" outlineLevel="1"/>
    <row r="17813" hidden="1" outlineLevel="1"/>
    <row r="17814" hidden="1" outlineLevel="1"/>
    <row r="17815" hidden="1" outlineLevel="1"/>
    <row r="17816" hidden="1" outlineLevel="1"/>
    <row r="17817" hidden="1" outlineLevel="1"/>
    <row r="17818" hidden="1" outlineLevel="1"/>
    <row r="17819" hidden="1" outlineLevel="1"/>
    <row r="17820" hidden="1" outlineLevel="1"/>
    <row r="17821" hidden="1" outlineLevel="1"/>
    <row r="17822" hidden="1" outlineLevel="1"/>
    <row r="17823" hidden="1" outlineLevel="1"/>
    <row r="17824" hidden="1" outlineLevel="1"/>
    <row r="17825" hidden="1" outlineLevel="1"/>
    <row r="17826" hidden="1" outlineLevel="1"/>
    <row r="17827" hidden="1" outlineLevel="1"/>
    <row r="17828" hidden="1" outlineLevel="1"/>
    <row r="17829" hidden="1" outlineLevel="1"/>
    <row r="17830" hidden="1" outlineLevel="1"/>
    <row r="17831" hidden="1" outlineLevel="1"/>
    <row r="17832" hidden="1" outlineLevel="1"/>
    <row r="17833" hidden="1" outlineLevel="1"/>
    <row r="17834" hidden="1" outlineLevel="1"/>
    <row r="17835" hidden="1" outlineLevel="1"/>
    <row r="17836" hidden="1" outlineLevel="1"/>
    <row r="17837" hidden="1" outlineLevel="1"/>
    <row r="17838" hidden="1" outlineLevel="1"/>
    <row r="17839" hidden="1" outlineLevel="1"/>
    <row r="17840" hidden="1" outlineLevel="1"/>
    <row r="17841" hidden="1" outlineLevel="1"/>
    <row r="17842" hidden="1" outlineLevel="1"/>
    <row r="17843" hidden="1" outlineLevel="1"/>
    <row r="17844" hidden="1" outlineLevel="1"/>
    <row r="17845" hidden="1" outlineLevel="1"/>
    <row r="17846" hidden="1" outlineLevel="1"/>
    <row r="17847" hidden="1" outlineLevel="1"/>
    <row r="17848" hidden="1" outlineLevel="1"/>
    <row r="17849" hidden="1" outlineLevel="1"/>
    <row r="17850" hidden="1" outlineLevel="1"/>
    <row r="17851" hidden="1" outlineLevel="1"/>
    <row r="17852" hidden="1" outlineLevel="1"/>
    <row r="17853" hidden="1" outlineLevel="1"/>
    <row r="17854" hidden="1" outlineLevel="1"/>
    <row r="17855" hidden="1" outlineLevel="1"/>
    <row r="17856" hidden="1" outlineLevel="1"/>
    <row r="17857" hidden="1" outlineLevel="1"/>
    <row r="17858" hidden="1" outlineLevel="1"/>
    <row r="17859" hidden="1" outlineLevel="1"/>
    <row r="17860" hidden="1" outlineLevel="1"/>
    <row r="17861" hidden="1" outlineLevel="1"/>
    <row r="17862" hidden="1" outlineLevel="1"/>
    <row r="17863" hidden="1" outlineLevel="1"/>
    <row r="17864" hidden="1" outlineLevel="1"/>
    <row r="17865" hidden="1" outlineLevel="1"/>
    <row r="17866" hidden="1" outlineLevel="1"/>
    <row r="17867" hidden="1" outlineLevel="1"/>
    <row r="17868" hidden="1" outlineLevel="1"/>
    <row r="17869" hidden="1" outlineLevel="1"/>
    <row r="17870" hidden="1" outlineLevel="1"/>
    <row r="17871" hidden="1" outlineLevel="1"/>
    <row r="17872" hidden="1" outlineLevel="1"/>
    <row r="17873" hidden="1" outlineLevel="1"/>
    <row r="17874" hidden="1" outlineLevel="1"/>
    <row r="17875" hidden="1" outlineLevel="1"/>
    <row r="17876" hidden="1" outlineLevel="1"/>
    <row r="17877" hidden="1" outlineLevel="1"/>
    <row r="17878" hidden="1" outlineLevel="1"/>
    <row r="17879" hidden="1" outlineLevel="1"/>
    <row r="17880" hidden="1" outlineLevel="1"/>
    <row r="17881" hidden="1" outlineLevel="1"/>
    <row r="17882" hidden="1" outlineLevel="1"/>
    <row r="17883" hidden="1" outlineLevel="1"/>
    <row r="17884" hidden="1" outlineLevel="1"/>
    <row r="17885" hidden="1" outlineLevel="1"/>
    <row r="17886" hidden="1" outlineLevel="1"/>
    <row r="17887" hidden="1" outlineLevel="1"/>
    <row r="17888" hidden="1" outlineLevel="1"/>
    <row r="17889" hidden="1" outlineLevel="1"/>
    <row r="17890" hidden="1" outlineLevel="1"/>
    <row r="17891" hidden="1" outlineLevel="1"/>
    <row r="17892" hidden="1" outlineLevel="1"/>
    <row r="17893" hidden="1" outlineLevel="1"/>
    <row r="17894" hidden="1" outlineLevel="1"/>
    <row r="17895" hidden="1" outlineLevel="1"/>
    <row r="17896" hidden="1" outlineLevel="1"/>
    <row r="17897" hidden="1" outlineLevel="1"/>
    <row r="17898" hidden="1" outlineLevel="1"/>
    <row r="17899" hidden="1" outlineLevel="1"/>
    <row r="17900" hidden="1" outlineLevel="1"/>
    <row r="17901" hidden="1" outlineLevel="1"/>
    <row r="17902" hidden="1" outlineLevel="1"/>
    <row r="17903" hidden="1" outlineLevel="1"/>
    <row r="17904" hidden="1" outlineLevel="1"/>
    <row r="17905" hidden="1" outlineLevel="1"/>
    <row r="17906" hidden="1" outlineLevel="1"/>
    <row r="17907" hidden="1" outlineLevel="1"/>
    <row r="17908" hidden="1" outlineLevel="1"/>
    <row r="17909" hidden="1" outlineLevel="1"/>
    <row r="17910" hidden="1" outlineLevel="1"/>
    <row r="17911" hidden="1" outlineLevel="1"/>
    <row r="17912" hidden="1" outlineLevel="1"/>
    <row r="17913" hidden="1" outlineLevel="1"/>
    <row r="17914" hidden="1" outlineLevel="1"/>
    <row r="17915" hidden="1" outlineLevel="1"/>
    <row r="17916" hidden="1" outlineLevel="1"/>
    <row r="17917" hidden="1" outlineLevel="1"/>
    <row r="17918" hidden="1" outlineLevel="1"/>
    <row r="17919" hidden="1" outlineLevel="1"/>
    <row r="17920" hidden="1" outlineLevel="1"/>
    <row r="17921" hidden="1" outlineLevel="1"/>
    <row r="17922" hidden="1" outlineLevel="1"/>
    <row r="17923" hidden="1" outlineLevel="1"/>
    <row r="17924" hidden="1" outlineLevel="1"/>
    <row r="17925" hidden="1" outlineLevel="1"/>
    <row r="17926" hidden="1" outlineLevel="1"/>
    <row r="17927" hidden="1" outlineLevel="1"/>
    <row r="17928" hidden="1" outlineLevel="1"/>
    <row r="17929" hidden="1" outlineLevel="1"/>
    <row r="17930" hidden="1" outlineLevel="1"/>
    <row r="17931" hidden="1" outlineLevel="1"/>
    <row r="17932" hidden="1" outlineLevel="1"/>
    <row r="17933" hidden="1" outlineLevel="1"/>
    <row r="17934" hidden="1" outlineLevel="1"/>
    <row r="17935" hidden="1" outlineLevel="1"/>
    <row r="17936" hidden="1" outlineLevel="1"/>
    <row r="17937" hidden="1" outlineLevel="1"/>
    <row r="17938" hidden="1" outlineLevel="1"/>
    <row r="17939" hidden="1" outlineLevel="1"/>
    <row r="17940" hidden="1" outlineLevel="1"/>
    <row r="17941" hidden="1" outlineLevel="1"/>
    <row r="17942" hidden="1" outlineLevel="1"/>
    <row r="17943" hidden="1" outlineLevel="1"/>
    <row r="17944" hidden="1" outlineLevel="1"/>
    <row r="17945" hidden="1" outlineLevel="1"/>
    <row r="17946" hidden="1" outlineLevel="1"/>
    <row r="17947" hidden="1" outlineLevel="1"/>
    <row r="17948" hidden="1" outlineLevel="1"/>
    <row r="17949" hidden="1" outlineLevel="1"/>
    <row r="17950" hidden="1" outlineLevel="1"/>
    <row r="17951" hidden="1" outlineLevel="1"/>
    <row r="17952" hidden="1" outlineLevel="1"/>
    <row r="17953" hidden="1" outlineLevel="1"/>
    <row r="17954" hidden="1" outlineLevel="1"/>
    <row r="17955" hidden="1" outlineLevel="1"/>
    <row r="17956" hidden="1" outlineLevel="1"/>
    <row r="17957" hidden="1" outlineLevel="1"/>
    <row r="17958" hidden="1" outlineLevel="1"/>
    <row r="17959" hidden="1" outlineLevel="1"/>
    <row r="17960" hidden="1" outlineLevel="1"/>
    <row r="17961" hidden="1" outlineLevel="1"/>
    <row r="17962" hidden="1" outlineLevel="1"/>
    <row r="17963" hidden="1" outlineLevel="1"/>
    <row r="17964" hidden="1" outlineLevel="1"/>
    <row r="17965" hidden="1" outlineLevel="1"/>
    <row r="17966" hidden="1" outlineLevel="1"/>
    <row r="17967" hidden="1" outlineLevel="1"/>
    <row r="17968" hidden="1" outlineLevel="1"/>
    <row r="17969" hidden="1" outlineLevel="1"/>
    <row r="17970" hidden="1" outlineLevel="1"/>
    <row r="17971" hidden="1" outlineLevel="1"/>
    <row r="17972" hidden="1" outlineLevel="1"/>
    <row r="17973" hidden="1" outlineLevel="1"/>
    <row r="17974" hidden="1" outlineLevel="1"/>
    <row r="17975" hidden="1" outlineLevel="1"/>
    <row r="17976" hidden="1" outlineLevel="1"/>
    <row r="17977" hidden="1" outlineLevel="1"/>
    <row r="17978" hidden="1" outlineLevel="1"/>
    <row r="17979" hidden="1" outlineLevel="1"/>
    <row r="17980" hidden="1" outlineLevel="1"/>
    <row r="17981" hidden="1" outlineLevel="1"/>
    <row r="17982" hidden="1" outlineLevel="1"/>
    <row r="17983" hidden="1" outlineLevel="1"/>
    <row r="17984" hidden="1" outlineLevel="1"/>
    <row r="17985" hidden="1" outlineLevel="1"/>
    <row r="17986" hidden="1" outlineLevel="1"/>
    <row r="17987" hidden="1" outlineLevel="1"/>
    <row r="17988" hidden="1" outlineLevel="1"/>
    <row r="17989" hidden="1" outlineLevel="1"/>
    <row r="17990" hidden="1" outlineLevel="1"/>
    <row r="17991" hidden="1" outlineLevel="1"/>
    <row r="17992" hidden="1" outlineLevel="1"/>
    <row r="17993" hidden="1" outlineLevel="1"/>
    <row r="17994" hidden="1" outlineLevel="1"/>
    <row r="17995" hidden="1" outlineLevel="1"/>
    <row r="17996" hidden="1" outlineLevel="1"/>
    <row r="17997" hidden="1" outlineLevel="1"/>
    <row r="17998" hidden="1" outlineLevel="1"/>
    <row r="17999" hidden="1" outlineLevel="1"/>
    <row r="18000" hidden="1" outlineLevel="1"/>
    <row r="18001" hidden="1" outlineLevel="1"/>
    <row r="18002" hidden="1" outlineLevel="1"/>
    <row r="18003" hidden="1" outlineLevel="1"/>
    <row r="18004" hidden="1" outlineLevel="1"/>
    <row r="18005" hidden="1" outlineLevel="1"/>
    <row r="18006" hidden="1" outlineLevel="1"/>
    <row r="18007" hidden="1" outlineLevel="1"/>
    <row r="18008" hidden="1" outlineLevel="1"/>
    <row r="18009" hidden="1" outlineLevel="1"/>
    <row r="18010" hidden="1" outlineLevel="1"/>
    <row r="18011" hidden="1" outlineLevel="1"/>
    <row r="18012" hidden="1" outlineLevel="1"/>
    <row r="18013" hidden="1" outlineLevel="1"/>
    <row r="18014" hidden="1" outlineLevel="1"/>
    <row r="18015" hidden="1" outlineLevel="1"/>
    <row r="18016" hidden="1" outlineLevel="1"/>
    <row r="18017" hidden="1" outlineLevel="1"/>
    <row r="18018" hidden="1" outlineLevel="1"/>
    <row r="18019" hidden="1" outlineLevel="1"/>
    <row r="18020" hidden="1" outlineLevel="1"/>
    <row r="18021" hidden="1" outlineLevel="1"/>
    <row r="18022" hidden="1" outlineLevel="1"/>
    <row r="18023" hidden="1" outlineLevel="1"/>
    <row r="18024" hidden="1" outlineLevel="1"/>
    <row r="18025" hidden="1" outlineLevel="1"/>
    <row r="18026" hidden="1" outlineLevel="1"/>
    <row r="18027" hidden="1" outlineLevel="1"/>
    <row r="18028" hidden="1" outlineLevel="1"/>
    <row r="18029" hidden="1" outlineLevel="1"/>
    <row r="18030" hidden="1" outlineLevel="1"/>
    <row r="18031" hidden="1" outlineLevel="1"/>
    <row r="18032" hidden="1" outlineLevel="1"/>
    <row r="18033" hidden="1" outlineLevel="1"/>
    <row r="18034" hidden="1" outlineLevel="1"/>
    <row r="18035" hidden="1" outlineLevel="1"/>
    <row r="18036" hidden="1" outlineLevel="1"/>
    <row r="18037" hidden="1" outlineLevel="1"/>
    <row r="18038" hidden="1" outlineLevel="1"/>
    <row r="18039" hidden="1" outlineLevel="1"/>
    <row r="18040" hidden="1" outlineLevel="1"/>
    <row r="18041" hidden="1" outlineLevel="1"/>
    <row r="18042" hidden="1" outlineLevel="1"/>
    <row r="18043" hidden="1" outlineLevel="1"/>
    <row r="18044" hidden="1" outlineLevel="1"/>
    <row r="18045" hidden="1" outlineLevel="1"/>
    <row r="18046" hidden="1" outlineLevel="1"/>
    <row r="18047" hidden="1" outlineLevel="1"/>
    <row r="18048" hidden="1" outlineLevel="1"/>
    <row r="18049" hidden="1" outlineLevel="1"/>
    <row r="18050" hidden="1" outlineLevel="1"/>
    <row r="18051" hidden="1" outlineLevel="1"/>
    <row r="18052" hidden="1" outlineLevel="1"/>
    <row r="18053" hidden="1" outlineLevel="1"/>
    <row r="18054" hidden="1" outlineLevel="1"/>
    <row r="18055" hidden="1" outlineLevel="1"/>
    <row r="18056" hidden="1" outlineLevel="1"/>
    <row r="18057" hidden="1" outlineLevel="1"/>
    <row r="18058" hidden="1" outlineLevel="1"/>
    <row r="18059" hidden="1" outlineLevel="1"/>
    <row r="18060" hidden="1" outlineLevel="1"/>
    <row r="18061" hidden="1" outlineLevel="1"/>
    <row r="18062" hidden="1" outlineLevel="1"/>
    <row r="18063" hidden="1" outlineLevel="1"/>
    <row r="18064" hidden="1" outlineLevel="1"/>
    <row r="18065" hidden="1" outlineLevel="1"/>
    <row r="18066" hidden="1" outlineLevel="1"/>
    <row r="18067" hidden="1" outlineLevel="1"/>
    <row r="18068" hidden="1" outlineLevel="1"/>
    <row r="18069" hidden="1" outlineLevel="1"/>
    <row r="18070" hidden="1" outlineLevel="1"/>
    <row r="18071" hidden="1" outlineLevel="1"/>
    <row r="18072" hidden="1" outlineLevel="1"/>
    <row r="18073" hidden="1" outlineLevel="1"/>
    <row r="18074" hidden="1" outlineLevel="1"/>
    <row r="18075" hidden="1" outlineLevel="1"/>
    <row r="18076" hidden="1" outlineLevel="1"/>
    <row r="18077" hidden="1" outlineLevel="1"/>
    <row r="18078" hidden="1" outlineLevel="1"/>
    <row r="18079" hidden="1" outlineLevel="1"/>
    <row r="18080" hidden="1" outlineLevel="1"/>
    <row r="18081" hidden="1" outlineLevel="1"/>
    <row r="18082" hidden="1" outlineLevel="1"/>
    <row r="18083" hidden="1" outlineLevel="1"/>
    <row r="18084" hidden="1" outlineLevel="1"/>
    <row r="18085" hidden="1" outlineLevel="1"/>
    <row r="18086" hidden="1" outlineLevel="1"/>
    <row r="18087" hidden="1" outlineLevel="1"/>
    <row r="18088" hidden="1" outlineLevel="1"/>
    <row r="18089" hidden="1" outlineLevel="1"/>
    <row r="18090" hidden="1" outlineLevel="1"/>
    <row r="18091" hidden="1" outlineLevel="1"/>
    <row r="18092" hidden="1" outlineLevel="1"/>
    <row r="18093" hidden="1" outlineLevel="1"/>
    <row r="18094" hidden="1" outlineLevel="1"/>
    <row r="18095" hidden="1" outlineLevel="1"/>
    <row r="18096" hidden="1" outlineLevel="1"/>
    <row r="18097" hidden="1" outlineLevel="1"/>
    <row r="18098" hidden="1" outlineLevel="1"/>
    <row r="18099" hidden="1" outlineLevel="1"/>
    <row r="18100" hidden="1" outlineLevel="1"/>
    <row r="18101" hidden="1" outlineLevel="1"/>
    <row r="18102" hidden="1" outlineLevel="1"/>
    <row r="18103" hidden="1" outlineLevel="1"/>
    <row r="18104" hidden="1" outlineLevel="1"/>
    <row r="18105" hidden="1" outlineLevel="1"/>
    <row r="18106" hidden="1" outlineLevel="1"/>
    <row r="18107" hidden="1" outlineLevel="1"/>
    <row r="18108" hidden="1" outlineLevel="1"/>
    <row r="18109" hidden="1" outlineLevel="1"/>
    <row r="18110" hidden="1" outlineLevel="1"/>
    <row r="18111" hidden="1" outlineLevel="1"/>
    <row r="18112" hidden="1" outlineLevel="1"/>
    <row r="18113" hidden="1" outlineLevel="1"/>
    <row r="18114" hidden="1" outlineLevel="1"/>
    <row r="18115" hidden="1" outlineLevel="1"/>
    <row r="18116" hidden="1" outlineLevel="1"/>
    <row r="18117" hidden="1" outlineLevel="1"/>
    <row r="18118" hidden="1" outlineLevel="1"/>
    <row r="18119" hidden="1" outlineLevel="1"/>
    <row r="18120" hidden="1" outlineLevel="1"/>
    <row r="18121" hidden="1" outlineLevel="1"/>
    <row r="18122" hidden="1" outlineLevel="1"/>
    <row r="18123" hidden="1" outlineLevel="1"/>
    <row r="18124" hidden="1" outlineLevel="1"/>
    <row r="18125" hidden="1" outlineLevel="1"/>
    <row r="18126" hidden="1" outlineLevel="1"/>
    <row r="18127" hidden="1" outlineLevel="1"/>
    <row r="18128" hidden="1" outlineLevel="1"/>
    <row r="18129" hidden="1" outlineLevel="1"/>
    <row r="18130" hidden="1" outlineLevel="1"/>
    <row r="18131" hidden="1" outlineLevel="1"/>
    <row r="18132" hidden="1" outlineLevel="1"/>
    <row r="18133" hidden="1" outlineLevel="1"/>
    <row r="18134" hidden="1" outlineLevel="1"/>
    <row r="18135" hidden="1" outlineLevel="1"/>
    <row r="18136" hidden="1" outlineLevel="1"/>
    <row r="18137" hidden="1" outlineLevel="1"/>
    <row r="18138" hidden="1" outlineLevel="1"/>
    <row r="18139" hidden="1" outlineLevel="1"/>
    <row r="18140" hidden="1" outlineLevel="1"/>
    <row r="18141" hidden="1" outlineLevel="1"/>
    <row r="18142" hidden="1" outlineLevel="1"/>
    <row r="18143" hidden="1" outlineLevel="1"/>
    <row r="18144" hidden="1" outlineLevel="1"/>
    <row r="18145" hidden="1" outlineLevel="1"/>
    <row r="18146" hidden="1" outlineLevel="1"/>
    <row r="18147" hidden="1" outlineLevel="1"/>
    <row r="18148" hidden="1" outlineLevel="1"/>
    <row r="18149" hidden="1" outlineLevel="1"/>
    <row r="18150" hidden="1" outlineLevel="1"/>
    <row r="18151" hidden="1" outlineLevel="1"/>
    <row r="18152" hidden="1" outlineLevel="1"/>
    <row r="18153" hidden="1" outlineLevel="1"/>
    <row r="18154" hidden="1" outlineLevel="1"/>
    <row r="18155" hidden="1" outlineLevel="1"/>
    <row r="18156" hidden="1" outlineLevel="1"/>
    <row r="18157" hidden="1" outlineLevel="1"/>
    <row r="18158" hidden="1" outlineLevel="1"/>
    <row r="18159" hidden="1" outlineLevel="1"/>
    <row r="18160" hidden="1" outlineLevel="1"/>
    <row r="18161" hidden="1" outlineLevel="1"/>
    <row r="18162" hidden="1" outlineLevel="1"/>
    <row r="18163" hidden="1" outlineLevel="1"/>
    <row r="18164" hidden="1" outlineLevel="1"/>
    <row r="18165" hidden="1" outlineLevel="1"/>
    <row r="18166" hidden="1" outlineLevel="1"/>
    <row r="18167" hidden="1" outlineLevel="1"/>
    <row r="18168" hidden="1" outlineLevel="1"/>
    <row r="18169" hidden="1" outlineLevel="1"/>
    <row r="18170" hidden="1" outlineLevel="1"/>
    <row r="18171" hidden="1" outlineLevel="1"/>
    <row r="18172" hidden="1" outlineLevel="1"/>
    <row r="18173" hidden="1" outlineLevel="1"/>
    <row r="18174" hidden="1" outlineLevel="1"/>
    <row r="18175" hidden="1" outlineLevel="1"/>
    <row r="18176" hidden="1" outlineLevel="1"/>
    <row r="18177" hidden="1" outlineLevel="1"/>
    <row r="18178" hidden="1" outlineLevel="1"/>
    <row r="18179" hidden="1" outlineLevel="1"/>
    <row r="18180" hidden="1" outlineLevel="1"/>
    <row r="18181" hidden="1" outlineLevel="1"/>
    <row r="18182" hidden="1" outlineLevel="1"/>
    <row r="18183" hidden="1" outlineLevel="1"/>
    <row r="18184" hidden="1" outlineLevel="1"/>
    <row r="18185" hidden="1" outlineLevel="1"/>
    <row r="18186" hidden="1" outlineLevel="1"/>
    <row r="18187" hidden="1" outlineLevel="1"/>
    <row r="18188" hidden="1" outlineLevel="1"/>
    <row r="18189" hidden="1" outlineLevel="1"/>
    <row r="18190" hidden="1" outlineLevel="1"/>
    <row r="18191" hidden="1" outlineLevel="1"/>
    <row r="18192" hidden="1" outlineLevel="1"/>
    <row r="18193" hidden="1" outlineLevel="1"/>
    <row r="18194" hidden="1" outlineLevel="1"/>
    <row r="18195" hidden="1" outlineLevel="1"/>
    <row r="18196" hidden="1" outlineLevel="1"/>
    <row r="18197" hidden="1" outlineLevel="1"/>
    <row r="18198" hidden="1" outlineLevel="1"/>
    <row r="18199" hidden="1" outlineLevel="1"/>
    <row r="18200" hidden="1" outlineLevel="1"/>
    <row r="18201" hidden="1" outlineLevel="1"/>
    <row r="18202" hidden="1" outlineLevel="1"/>
    <row r="18203" hidden="1" outlineLevel="1"/>
    <row r="18204" hidden="1" outlineLevel="1"/>
    <row r="18205" hidden="1" outlineLevel="1"/>
    <row r="18206" hidden="1" outlineLevel="1"/>
    <row r="18207" hidden="1" outlineLevel="1"/>
    <row r="18208" hidden="1" outlineLevel="1"/>
    <row r="18209" hidden="1" outlineLevel="1"/>
    <row r="18210" hidden="1" outlineLevel="1"/>
    <row r="18211" hidden="1" outlineLevel="1"/>
    <row r="18212" hidden="1" outlineLevel="1"/>
    <row r="18213" hidden="1" outlineLevel="1"/>
    <row r="18214" hidden="1" outlineLevel="1"/>
    <row r="18215" hidden="1" outlineLevel="1"/>
    <row r="18216" hidden="1" outlineLevel="1"/>
    <row r="18217" hidden="1" outlineLevel="1"/>
    <row r="18218" hidden="1" outlineLevel="1"/>
    <row r="18219" hidden="1" outlineLevel="1"/>
    <row r="18220" hidden="1" outlineLevel="1"/>
    <row r="18221" hidden="1" outlineLevel="1"/>
    <row r="18222" hidden="1" outlineLevel="1"/>
    <row r="18223" hidden="1" outlineLevel="1"/>
    <row r="18224" hidden="1" outlineLevel="1"/>
    <row r="18225" hidden="1" outlineLevel="1"/>
    <row r="18226" hidden="1" outlineLevel="1"/>
    <row r="18227" hidden="1" outlineLevel="1"/>
    <row r="18228" hidden="1" outlineLevel="1"/>
    <row r="18229" hidden="1" outlineLevel="1"/>
    <row r="18230" hidden="1" outlineLevel="1"/>
    <row r="18231" hidden="1" outlineLevel="1"/>
    <row r="18232" hidden="1" outlineLevel="1"/>
    <row r="18233" hidden="1" outlineLevel="1"/>
    <row r="18234" hidden="1" outlineLevel="1"/>
    <row r="18235" hidden="1" outlineLevel="1"/>
    <row r="18236" hidden="1" outlineLevel="1"/>
    <row r="18237" hidden="1" outlineLevel="1"/>
    <row r="18238" hidden="1" outlineLevel="1"/>
    <row r="18239" hidden="1" outlineLevel="1"/>
    <row r="18240" hidden="1" outlineLevel="1"/>
    <row r="18241" hidden="1" outlineLevel="1"/>
    <row r="18242" hidden="1" outlineLevel="1"/>
    <row r="18243" hidden="1" outlineLevel="1"/>
    <row r="18244" hidden="1" outlineLevel="1"/>
    <row r="18245" hidden="1" outlineLevel="1"/>
    <row r="18246" hidden="1" outlineLevel="1"/>
    <row r="18247" hidden="1" outlineLevel="1"/>
    <row r="18248" hidden="1" outlineLevel="1"/>
    <row r="18249" hidden="1" outlineLevel="1"/>
    <row r="18250" hidden="1" outlineLevel="1"/>
    <row r="18251" hidden="1" outlineLevel="1"/>
    <row r="18252" hidden="1" outlineLevel="1"/>
    <row r="18253" hidden="1" outlineLevel="1"/>
    <row r="18254" hidden="1" outlineLevel="1"/>
    <row r="18255" hidden="1" outlineLevel="1"/>
    <row r="18256" hidden="1" outlineLevel="1"/>
    <row r="18257" hidden="1" outlineLevel="1"/>
    <row r="18258" hidden="1" outlineLevel="1"/>
    <row r="18259" hidden="1" outlineLevel="1"/>
    <row r="18260" hidden="1" outlineLevel="1"/>
    <row r="18261" hidden="1" outlineLevel="1"/>
    <row r="18262" hidden="1" outlineLevel="1"/>
    <row r="18263" hidden="1" outlineLevel="1"/>
    <row r="18264" hidden="1" outlineLevel="1"/>
    <row r="18265" hidden="1" outlineLevel="1"/>
    <row r="18266" hidden="1" outlineLevel="1"/>
    <row r="18267" hidden="1" outlineLevel="1"/>
    <row r="18268" hidden="1" outlineLevel="1"/>
    <row r="18269" hidden="1" outlineLevel="1"/>
    <row r="18270" hidden="1" outlineLevel="1"/>
    <row r="18271" hidden="1" outlineLevel="1"/>
    <row r="18272" hidden="1" outlineLevel="1"/>
    <row r="18273" hidden="1" outlineLevel="1"/>
    <row r="18274" hidden="1" outlineLevel="1"/>
    <row r="18275" hidden="1" outlineLevel="1"/>
    <row r="18276" hidden="1" outlineLevel="1"/>
    <row r="18277" hidden="1" outlineLevel="1"/>
    <row r="18278" hidden="1" outlineLevel="1"/>
    <row r="18279" hidden="1" outlineLevel="1"/>
    <row r="18280" hidden="1" outlineLevel="1"/>
    <row r="18281" hidden="1" outlineLevel="1"/>
    <row r="18282" hidden="1" outlineLevel="1"/>
    <row r="18283" hidden="1" outlineLevel="1"/>
    <row r="18284" hidden="1" outlineLevel="1"/>
    <row r="18285" hidden="1" outlineLevel="1"/>
    <row r="18286" hidden="1" outlineLevel="1"/>
    <row r="18287" hidden="1" outlineLevel="1"/>
    <row r="18288" hidden="1" outlineLevel="1"/>
    <row r="18289" hidden="1" outlineLevel="1"/>
    <row r="18290" hidden="1" outlineLevel="1"/>
    <row r="18291" hidden="1" outlineLevel="1"/>
    <row r="18292" hidden="1" outlineLevel="1"/>
    <row r="18293" hidden="1" outlineLevel="1"/>
    <row r="18294" hidden="1" outlineLevel="1"/>
    <row r="18295" hidden="1" outlineLevel="1"/>
    <row r="18296" hidden="1" outlineLevel="1"/>
    <row r="18297" hidden="1" outlineLevel="1"/>
    <row r="18298" hidden="1" outlineLevel="1"/>
    <row r="18299" hidden="1" outlineLevel="1"/>
    <row r="18300" hidden="1" outlineLevel="1"/>
    <row r="18301" hidden="1" outlineLevel="1"/>
    <row r="18302" hidden="1" outlineLevel="1"/>
    <row r="18303" hidden="1" outlineLevel="1"/>
    <row r="18304" hidden="1" outlineLevel="1"/>
    <row r="18305" hidden="1" outlineLevel="1"/>
    <row r="18306" hidden="1" outlineLevel="1"/>
    <row r="18307" hidden="1" outlineLevel="1"/>
    <row r="18308" hidden="1" outlineLevel="1"/>
    <row r="18309" hidden="1" outlineLevel="1"/>
    <row r="18310" hidden="1" outlineLevel="1"/>
    <row r="18311" hidden="1" outlineLevel="1"/>
    <row r="18312" hidden="1" outlineLevel="1"/>
    <row r="18313" hidden="1" outlineLevel="1"/>
    <row r="18314" hidden="1" outlineLevel="1"/>
    <row r="18315" hidden="1" outlineLevel="1"/>
    <row r="18316" hidden="1" outlineLevel="1"/>
    <row r="18317" hidden="1" outlineLevel="1"/>
    <row r="18318" hidden="1" outlineLevel="1"/>
    <row r="18319" hidden="1" outlineLevel="1"/>
    <row r="18320" hidden="1" outlineLevel="1"/>
    <row r="18321" hidden="1" outlineLevel="1"/>
    <row r="18322" hidden="1" outlineLevel="1"/>
    <row r="18323" hidden="1" outlineLevel="1"/>
    <row r="18324" hidden="1" outlineLevel="1"/>
    <row r="18325" hidden="1" outlineLevel="1"/>
    <row r="18326" hidden="1" outlineLevel="1"/>
    <row r="18327" hidden="1" outlineLevel="1"/>
    <row r="18328" hidden="1" outlineLevel="1"/>
    <row r="18329" hidden="1" outlineLevel="1"/>
    <row r="18330" hidden="1" outlineLevel="1"/>
    <row r="18331" hidden="1" outlineLevel="1"/>
    <row r="18332" hidden="1" outlineLevel="1"/>
    <row r="18333" hidden="1" outlineLevel="1"/>
    <row r="18334" hidden="1" outlineLevel="1"/>
    <row r="18335" hidden="1" outlineLevel="1"/>
    <row r="18336" hidden="1" outlineLevel="1"/>
    <row r="18337" hidden="1" outlineLevel="1"/>
    <row r="18338" hidden="1" outlineLevel="1"/>
    <row r="18339" hidden="1" outlineLevel="1"/>
    <row r="18340" hidden="1" outlineLevel="1"/>
    <row r="18341" hidden="1" outlineLevel="1"/>
    <row r="18342" hidden="1" outlineLevel="1"/>
    <row r="18343" hidden="1" outlineLevel="1"/>
    <row r="18344" hidden="1" outlineLevel="1"/>
    <row r="18345" hidden="1" outlineLevel="1"/>
    <row r="18346" hidden="1" outlineLevel="1"/>
    <row r="18347" hidden="1" outlineLevel="1"/>
    <row r="18348" hidden="1" outlineLevel="1"/>
    <row r="18349" hidden="1" outlineLevel="1"/>
    <row r="18350" hidden="1" outlineLevel="1"/>
    <row r="18351" hidden="1" outlineLevel="1"/>
    <row r="18352" hidden="1" outlineLevel="1"/>
    <row r="18353" hidden="1" outlineLevel="1"/>
    <row r="18354" hidden="1" outlineLevel="1"/>
    <row r="18355" hidden="1" outlineLevel="1"/>
    <row r="18356" hidden="1" outlineLevel="1"/>
    <row r="18357" hidden="1" outlineLevel="1"/>
    <row r="18358" hidden="1" outlineLevel="1"/>
    <row r="18359" hidden="1" outlineLevel="1"/>
    <row r="18360" hidden="1" outlineLevel="1"/>
    <row r="18361" hidden="1" outlineLevel="1"/>
    <row r="18362" hidden="1" outlineLevel="1"/>
    <row r="18363" hidden="1" outlineLevel="1"/>
    <row r="18364" hidden="1" outlineLevel="1"/>
    <row r="18365" hidden="1" outlineLevel="1"/>
    <row r="18366" hidden="1" outlineLevel="1"/>
    <row r="18367" hidden="1" outlineLevel="1"/>
    <row r="18368" hidden="1" outlineLevel="1"/>
    <row r="18369" hidden="1" outlineLevel="1"/>
    <row r="18370" hidden="1" outlineLevel="1"/>
    <row r="18371" hidden="1" outlineLevel="1"/>
    <row r="18372" hidden="1" outlineLevel="1"/>
    <row r="18373" hidden="1" outlineLevel="1"/>
    <row r="18374" hidden="1" outlineLevel="1"/>
    <row r="18375" hidden="1" outlineLevel="1"/>
    <row r="18376" hidden="1" outlineLevel="1"/>
    <row r="18377" hidden="1" outlineLevel="1"/>
    <row r="18378" hidden="1" outlineLevel="1"/>
    <row r="18379" hidden="1" outlineLevel="1"/>
    <row r="18380" hidden="1" outlineLevel="1"/>
    <row r="18381" hidden="1" outlineLevel="1"/>
    <row r="18382" hidden="1" outlineLevel="1"/>
    <row r="18383" hidden="1" outlineLevel="1"/>
    <row r="18384" hidden="1" outlineLevel="1"/>
    <row r="18385" hidden="1" outlineLevel="1"/>
    <row r="18386" hidden="1" outlineLevel="1"/>
    <row r="18387" hidden="1" outlineLevel="1"/>
    <row r="18388" hidden="1" outlineLevel="1"/>
    <row r="18389" hidden="1" outlineLevel="1"/>
    <row r="18390" hidden="1" outlineLevel="1"/>
    <row r="18391" hidden="1" outlineLevel="1"/>
    <row r="18392" hidden="1" outlineLevel="1"/>
    <row r="18393" hidden="1" outlineLevel="1"/>
    <row r="18394" hidden="1" outlineLevel="1"/>
    <row r="18395" hidden="1" outlineLevel="1"/>
    <row r="18396" hidden="1" outlineLevel="1"/>
    <row r="18397" hidden="1" outlineLevel="1"/>
    <row r="18398" hidden="1" outlineLevel="1"/>
    <row r="18399" hidden="1" outlineLevel="1"/>
    <row r="18400" hidden="1" outlineLevel="1"/>
    <row r="18401" hidden="1" outlineLevel="1"/>
    <row r="18402" hidden="1" outlineLevel="1"/>
    <row r="18403" hidden="1" outlineLevel="1"/>
    <row r="18404" hidden="1" outlineLevel="1"/>
    <row r="18405" hidden="1" outlineLevel="1"/>
    <row r="18406" hidden="1" outlineLevel="1"/>
    <row r="18407" hidden="1" outlineLevel="1"/>
    <row r="18408" hidden="1" outlineLevel="1"/>
    <row r="18409" hidden="1" outlineLevel="1"/>
    <row r="18410" hidden="1" outlineLevel="1"/>
    <row r="18411" hidden="1" outlineLevel="1"/>
    <row r="18412" hidden="1" outlineLevel="1"/>
    <row r="18413" hidden="1" outlineLevel="1"/>
    <row r="18414" hidden="1" outlineLevel="1"/>
    <row r="18415" hidden="1" outlineLevel="1"/>
    <row r="18416" hidden="1" outlineLevel="1"/>
    <row r="18417" hidden="1" outlineLevel="1"/>
    <row r="18418" hidden="1" outlineLevel="1"/>
    <row r="18419" hidden="1" outlineLevel="1"/>
    <row r="18420" hidden="1" outlineLevel="1"/>
    <row r="18421" hidden="1" outlineLevel="1"/>
    <row r="18422" hidden="1" outlineLevel="1"/>
    <row r="18423" hidden="1" outlineLevel="1"/>
    <row r="18424" hidden="1" outlineLevel="1"/>
    <row r="18425" hidden="1" outlineLevel="1"/>
    <row r="18426" hidden="1" outlineLevel="1"/>
    <row r="18427" hidden="1" outlineLevel="1"/>
    <row r="18428" hidden="1" outlineLevel="1"/>
    <row r="18429" hidden="1" outlineLevel="1"/>
    <row r="18430" hidden="1" outlineLevel="1"/>
    <row r="18431" hidden="1" outlineLevel="1"/>
    <row r="18432" hidden="1" outlineLevel="1"/>
    <row r="18433" hidden="1" outlineLevel="1"/>
    <row r="18434" hidden="1" outlineLevel="1"/>
    <row r="18435" hidden="1" outlineLevel="1"/>
    <row r="18436" hidden="1" outlineLevel="1"/>
    <row r="18437" hidden="1" outlineLevel="1"/>
    <row r="18438" hidden="1" outlineLevel="1"/>
    <row r="18439" hidden="1" outlineLevel="1"/>
    <row r="18440" hidden="1" outlineLevel="1"/>
    <row r="18441" hidden="1" outlineLevel="1"/>
    <row r="18442" hidden="1" outlineLevel="1"/>
    <row r="18443" hidden="1" outlineLevel="1"/>
    <row r="18444" hidden="1" outlineLevel="1"/>
    <row r="18445" hidden="1" outlineLevel="1"/>
    <row r="18446" hidden="1" outlineLevel="1"/>
    <row r="18447" hidden="1" outlineLevel="1"/>
    <row r="18448" hidden="1" outlineLevel="1"/>
    <row r="18449" hidden="1" outlineLevel="1"/>
    <row r="18450" hidden="1" outlineLevel="1"/>
    <row r="18451" hidden="1" outlineLevel="1"/>
    <row r="18452" hidden="1" outlineLevel="1"/>
    <row r="18453" hidden="1" outlineLevel="1"/>
    <row r="18454" hidden="1" outlineLevel="1"/>
    <row r="18455" hidden="1" outlineLevel="1"/>
    <row r="18456" hidden="1" outlineLevel="1"/>
    <row r="18457" hidden="1" outlineLevel="1"/>
    <row r="18458" hidden="1" outlineLevel="1"/>
    <row r="18459" hidden="1" outlineLevel="1"/>
    <row r="18460" hidden="1" outlineLevel="1"/>
    <row r="18461" hidden="1" outlineLevel="1"/>
    <row r="18462" hidden="1" outlineLevel="1"/>
    <row r="18463" hidden="1" outlineLevel="1"/>
    <row r="18464" hidden="1" outlineLevel="1"/>
    <row r="18465" hidden="1" outlineLevel="1"/>
    <row r="18466" hidden="1" outlineLevel="1"/>
    <row r="18467" hidden="1" outlineLevel="1"/>
    <row r="18468" hidden="1" outlineLevel="1"/>
    <row r="18469" hidden="1" outlineLevel="1"/>
    <row r="18470" hidden="1" outlineLevel="1"/>
    <row r="18471" hidden="1" outlineLevel="1"/>
    <row r="18472" hidden="1" outlineLevel="1"/>
    <row r="18473" hidden="1" outlineLevel="1"/>
    <row r="18474" hidden="1" outlineLevel="1"/>
    <row r="18475" hidden="1" outlineLevel="1"/>
    <row r="18476" hidden="1" outlineLevel="1"/>
    <row r="18477" hidden="1" outlineLevel="1"/>
    <row r="18478" hidden="1" outlineLevel="1"/>
    <row r="18479" hidden="1" outlineLevel="1"/>
    <row r="18480" hidden="1" outlineLevel="1"/>
    <row r="18481" hidden="1" outlineLevel="1"/>
    <row r="18482" hidden="1" outlineLevel="1"/>
    <row r="18483" hidden="1" outlineLevel="1"/>
    <row r="18484" hidden="1" outlineLevel="1"/>
    <row r="18485" hidden="1" outlineLevel="1"/>
    <row r="18486" hidden="1" outlineLevel="1"/>
    <row r="18487" hidden="1" outlineLevel="1"/>
    <row r="18488" hidden="1" outlineLevel="1"/>
    <row r="18489" hidden="1" outlineLevel="1"/>
    <row r="18490" hidden="1" outlineLevel="1"/>
    <row r="18491" hidden="1" outlineLevel="1"/>
    <row r="18492" hidden="1" outlineLevel="1"/>
    <row r="18493" hidden="1" outlineLevel="1"/>
    <row r="18494" hidden="1" outlineLevel="1"/>
    <row r="18495" hidden="1" outlineLevel="1"/>
    <row r="18496" hidden="1" outlineLevel="1"/>
    <row r="18497" hidden="1" outlineLevel="1"/>
    <row r="18498" hidden="1" outlineLevel="1"/>
    <row r="18499" hidden="1" outlineLevel="1"/>
    <row r="18500" hidden="1" outlineLevel="1"/>
    <row r="18501" hidden="1" outlineLevel="1"/>
    <row r="18502" hidden="1" outlineLevel="1"/>
    <row r="18503" hidden="1" outlineLevel="1"/>
    <row r="18504" hidden="1" outlineLevel="1"/>
    <row r="18505" hidden="1" outlineLevel="1"/>
    <row r="18506" hidden="1" outlineLevel="1"/>
    <row r="18507" hidden="1" outlineLevel="1"/>
    <row r="18508" hidden="1" outlineLevel="1"/>
    <row r="18509" hidden="1" outlineLevel="1"/>
    <row r="18510" hidden="1" outlineLevel="1"/>
    <row r="18511" hidden="1" outlineLevel="1"/>
    <row r="18512" hidden="1" outlineLevel="1"/>
    <row r="18513" hidden="1" outlineLevel="1"/>
    <row r="18514" hidden="1" outlineLevel="1"/>
    <row r="18515" hidden="1" outlineLevel="1"/>
    <row r="18516" hidden="1" outlineLevel="1"/>
    <row r="18517" hidden="1" outlineLevel="1"/>
    <row r="18518" hidden="1" outlineLevel="1"/>
    <row r="18519" hidden="1" outlineLevel="1"/>
    <row r="18520" hidden="1" outlineLevel="1"/>
    <row r="18521" hidden="1" outlineLevel="1"/>
    <row r="18522" hidden="1" outlineLevel="1"/>
    <row r="18523" hidden="1" outlineLevel="1"/>
    <row r="18524" hidden="1" outlineLevel="1"/>
    <row r="18525" hidden="1" outlineLevel="1"/>
    <row r="18526" hidden="1" outlineLevel="1"/>
    <row r="18527" hidden="1" outlineLevel="1"/>
    <row r="18528" hidden="1" outlineLevel="1"/>
    <row r="18529" hidden="1" outlineLevel="1"/>
    <row r="18530" hidden="1" outlineLevel="1"/>
    <row r="18531" hidden="1" outlineLevel="1"/>
    <row r="18532" hidden="1" outlineLevel="1"/>
    <row r="18533" hidden="1" outlineLevel="1"/>
    <row r="18534" hidden="1" outlineLevel="1"/>
    <row r="18535" hidden="1" outlineLevel="1"/>
    <row r="18536" hidden="1" outlineLevel="1"/>
    <row r="18537" hidden="1" outlineLevel="1"/>
    <row r="18538" hidden="1" outlineLevel="1"/>
    <row r="18539" hidden="1" outlineLevel="1"/>
    <row r="18540" hidden="1" outlineLevel="1"/>
    <row r="18541" hidden="1" outlineLevel="1"/>
    <row r="18542" hidden="1" outlineLevel="1"/>
    <row r="18543" hidden="1" outlineLevel="1"/>
    <row r="18544" hidden="1" outlineLevel="1"/>
    <row r="18545" hidden="1" outlineLevel="1"/>
    <row r="18546" hidden="1" outlineLevel="1"/>
    <row r="18547" hidden="1" outlineLevel="1"/>
    <row r="18548" hidden="1" outlineLevel="1"/>
    <row r="18549" hidden="1" outlineLevel="1"/>
    <row r="18550" hidden="1" outlineLevel="1"/>
    <row r="18551" hidden="1" outlineLevel="1"/>
    <row r="18552" hidden="1" outlineLevel="1"/>
    <row r="18553" hidden="1" outlineLevel="1"/>
    <row r="18554" hidden="1" outlineLevel="1"/>
    <row r="18555" hidden="1" outlineLevel="1"/>
    <row r="18556" hidden="1" outlineLevel="1"/>
    <row r="18557" hidden="1" outlineLevel="1"/>
    <row r="18558" hidden="1" outlineLevel="1"/>
    <row r="18559" hidden="1" outlineLevel="1"/>
    <row r="18560" hidden="1" outlineLevel="1"/>
    <row r="18561" hidden="1" outlineLevel="1"/>
    <row r="18562" hidden="1" outlineLevel="1"/>
    <row r="18563" hidden="1" outlineLevel="1"/>
    <row r="18564" hidden="1" outlineLevel="1"/>
    <row r="18565" hidden="1" outlineLevel="1"/>
    <row r="18566" hidden="1" outlineLevel="1"/>
    <row r="18567" hidden="1" outlineLevel="1"/>
    <row r="18568" hidden="1" outlineLevel="1"/>
    <row r="18569" hidden="1" outlineLevel="1"/>
    <row r="18570" hidden="1" outlineLevel="1"/>
    <row r="18571" hidden="1" outlineLevel="1"/>
    <row r="18572" hidden="1" outlineLevel="1"/>
    <row r="18573" hidden="1" outlineLevel="1"/>
    <row r="18574" hidden="1" outlineLevel="1"/>
    <row r="18575" hidden="1" outlineLevel="1"/>
    <row r="18576" hidden="1" outlineLevel="1"/>
    <row r="18577" hidden="1" outlineLevel="1"/>
    <row r="18578" hidden="1" outlineLevel="1"/>
    <row r="18579" hidden="1" outlineLevel="1"/>
    <row r="18580" hidden="1" outlineLevel="1"/>
    <row r="18581" hidden="1" outlineLevel="1"/>
    <row r="18582" hidden="1" outlineLevel="1"/>
    <row r="18583" hidden="1" outlineLevel="1"/>
    <row r="18584" hidden="1" outlineLevel="1"/>
    <row r="18585" hidden="1" outlineLevel="1"/>
    <row r="18586" hidden="1" outlineLevel="1"/>
    <row r="18587" hidden="1" outlineLevel="1"/>
    <row r="18588" hidden="1" outlineLevel="1"/>
    <row r="18589" hidden="1" outlineLevel="1"/>
    <row r="18590" hidden="1" outlineLevel="1"/>
    <row r="18591" hidden="1" outlineLevel="1"/>
    <row r="18592" hidden="1" outlineLevel="1"/>
    <row r="18593" hidden="1" outlineLevel="1"/>
    <row r="18594" hidden="1" outlineLevel="1"/>
    <row r="18595" hidden="1" outlineLevel="1"/>
    <row r="18596" hidden="1" outlineLevel="1"/>
    <row r="18597" hidden="1" outlineLevel="1"/>
    <row r="18598" hidden="1" outlineLevel="1"/>
    <row r="18599" hidden="1" outlineLevel="1"/>
    <row r="18600" hidden="1" outlineLevel="1"/>
    <row r="18601" hidden="1" outlineLevel="1"/>
    <row r="18602" hidden="1" outlineLevel="1"/>
    <row r="18603" hidden="1" outlineLevel="1"/>
    <row r="18604" hidden="1" outlineLevel="1"/>
    <row r="18605" hidden="1" outlineLevel="1"/>
    <row r="18606" hidden="1" outlineLevel="1"/>
    <row r="18607" hidden="1" outlineLevel="1"/>
    <row r="18608" hidden="1" outlineLevel="1"/>
    <row r="18609" hidden="1" outlineLevel="1"/>
    <row r="18610" hidden="1" outlineLevel="1"/>
    <row r="18611" hidden="1" outlineLevel="1"/>
    <row r="18612" hidden="1" outlineLevel="1"/>
    <row r="18613" hidden="1" outlineLevel="1"/>
    <row r="18614" hidden="1" outlineLevel="1"/>
    <row r="18615" hidden="1" outlineLevel="1"/>
    <row r="18616" hidden="1" outlineLevel="1"/>
    <row r="18617" hidden="1" outlineLevel="1"/>
    <row r="18618" hidden="1" outlineLevel="1"/>
    <row r="18619" hidden="1" outlineLevel="1"/>
    <row r="18620" hidden="1" outlineLevel="1"/>
    <row r="18621" hidden="1" outlineLevel="1"/>
    <row r="18622" hidden="1" outlineLevel="1"/>
    <row r="18623" hidden="1" outlineLevel="1"/>
    <row r="18624" hidden="1" outlineLevel="1"/>
    <row r="18625" hidden="1" outlineLevel="1"/>
    <row r="18626" hidden="1" outlineLevel="1"/>
    <row r="18627" hidden="1" outlineLevel="1"/>
    <row r="18628" hidden="1" outlineLevel="1"/>
    <row r="18629" hidden="1" outlineLevel="1"/>
    <row r="18630" hidden="1" outlineLevel="1"/>
    <row r="18631" hidden="1" outlineLevel="1"/>
    <row r="18632" hidden="1" outlineLevel="1"/>
    <row r="18633" hidden="1" outlineLevel="1"/>
    <row r="18634" hidden="1" outlineLevel="1"/>
    <row r="18635" hidden="1" outlineLevel="1"/>
    <row r="18636" hidden="1" outlineLevel="1"/>
    <row r="18637" hidden="1" outlineLevel="1"/>
    <row r="18638" hidden="1" outlineLevel="1"/>
    <row r="18639" hidden="1" outlineLevel="1"/>
    <row r="18640" hidden="1" outlineLevel="1"/>
    <row r="18641" hidden="1" outlineLevel="1"/>
    <row r="18642" hidden="1" outlineLevel="1"/>
    <row r="18643" hidden="1" outlineLevel="1"/>
    <row r="18644" hidden="1" outlineLevel="1"/>
    <row r="18645" hidden="1" outlineLevel="1"/>
    <row r="18646" hidden="1" outlineLevel="1"/>
    <row r="18647" hidden="1" outlineLevel="1"/>
    <row r="18648" hidden="1" outlineLevel="1"/>
    <row r="18649" hidden="1" outlineLevel="1"/>
    <row r="18650" hidden="1" outlineLevel="1"/>
    <row r="18651" hidden="1" outlineLevel="1"/>
    <row r="18652" hidden="1" outlineLevel="1"/>
    <row r="18653" hidden="1" outlineLevel="1"/>
    <row r="18654" hidden="1" outlineLevel="1"/>
    <row r="18655" hidden="1" outlineLevel="1"/>
    <row r="18656" hidden="1" outlineLevel="1"/>
    <row r="18657" hidden="1" outlineLevel="1"/>
    <row r="18658" hidden="1" outlineLevel="1"/>
    <row r="18659" hidden="1" outlineLevel="1"/>
    <row r="18660" hidden="1" outlineLevel="1"/>
    <row r="18661" hidden="1" outlineLevel="1"/>
    <row r="18662" hidden="1" outlineLevel="1"/>
    <row r="18663" hidden="1" outlineLevel="1"/>
    <row r="18664" hidden="1" outlineLevel="1"/>
    <row r="18665" hidden="1" outlineLevel="1"/>
    <row r="18666" hidden="1" outlineLevel="1"/>
    <row r="18667" hidden="1" outlineLevel="1"/>
    <row r="18668" hidden="1" outlineLevel="1"/>
    <row r="18669" hidden="1" outlineLevel="1"/>
    <row r="18670" hidden="1" outlineLevel="1"/>
    <row r="18671" hidden="1" outlineLevel="1"/>
    <row r="18672" hidden="1" outlineLevel="1"/>
    <row r="18673" hidden="1" outlineLevel="1"/>
    <row r="18674" hidden="1" outlineLevel="1"/>
    <row r="18675" hidden="1" outlineLevel="1"/>
    <row r="18676" hidden="1" outlineLevel="1"/>
    <row r="18677" hidden="1" outlineLevel="1"/>
    <row r="18678" hidden="1" outlineLevel="1"/>
    <row r="18679" hidden="1" outlineLevel="1"/>
    <row r="18680" hidden="1" outlineLevel="1"/>
    <row r="18681" hidden="1" outlineLevel="1"/>
    <row r="18682" hidden="1" outlineLevel="1"/>
    <row r="18683" hidden="1" outlineLevel="1"/>
    <row r="18684" hidden="1" outlineLevel="1"/>
    <row r="18685" hidden="1" outlineLevel="1"/>
    <row r="18686" hidden="1" outlineLevel="1"/>
    <row r="18687" hidden="1" outlineLevel="1"/>
    <row r="18688" hidden="1" outlineLevel="1"/>
    <row r="18689" hidden="1" outlineLevel="1"/>
    <row r="18690" hidden="1" outlineLevel="1"/>
    <row r="18691" hidden="1" outlineLevel="1"/>
    <row r="18692" hidden="1" outlineLevel="1"/>
    <row r="18693" hidden="1" outlineLevel="1"/>
    <row r="18694" hidden="1" outlineLevel="1"/>
    <row r="18695" hidden="1" outlineLevel="1"/>
    <row r="18696" hidden="1" outlineLevel="1"/>
    <row r="18697" hidden="1" outlineLevel="1"/>
    <row r="18698" hidden="1" outlineLevel="1"/>
    <row r="18699" hidden="1" outlineLevel="1"/>
    <row r="18700" hidden="1" outlineLevel="1"/>
    <row r="18701" hidden="1" outlineLevel="1"/>
    <row r="18702" hidden="1" outlineLevel="1"/>
    <row r="18703" hidden="1" outlineLevel="1"/>
    <row r="18704" hidden="1" outlineLevel="1"/>
    <row r="18705" hidden="1" outlineLevel="1"/>
    <row r="18706" hidden="1" outlineLevel="1"/>
    <row r="18707" hidden="1" outlineLevel="1"/>
    <row r="18708" hidden="1" outlineLevel="1"/>
    <row r="18709" hidden="1" outlineLevel="1"/>
    <row r="18710" hidden="1" outlineLevel="1"/>
    <row r="18711" hidden="1" outlineLevel="1"/>
    <row r="18712" hidden="1" outlineLevel="1"/>
    <row r="18713" hidden="1" outlineLevel="1"/>
    <row r="18714" hidden="1" outlineLevel="1"/>
    <row r="18715" hidden="1" outlineLevel="1"/>
    <row r="18716" hidden="1" outlineLevel="1"/>
    <row r="18717" hidden="1" outlineLevel="1"/>
    <row r="18718" hidden="1" outlineLevel="1"/>
    <row r="18719" hidden="1" outlineLevel="1"/>
    <row r="18720" hidden="1" outlineLevel="1"/>
    <row r="18721" hidden="1" outlineLevel="1"/>
    <row r="18722" hidden="1" outlineLevel="1"/>
    <row r="18723" hidden="1" outlineLevel="1"/>
    <row r="18724" hidden="1" outlineLevel="1"/>
    <row r="18725" hidden="1" outlineLevel="1"/>
    <row r="18726" hidden="1" outlineLevel="1"/>
    <row r="18727" hidden="1" outlineLevel="1"/>
    <row r="18728" hidden="1" outlineLevel="1"/>
    <row r="18729" hidden="1" outlineLevel="1"/>
    <row r="18730" hidden="1" outlineLevel="1"/>
    <row r="18731" hidden="1" outlineLevel="1"/>
    <row r="18732" hidden="1" outlineLevel="1"/>
    <row r="18733" hidden="1" outlineLevel="1"/>
    <row r="18734" hidden="1" outlineLevel="1"/>
    <row r="18735" hidden="1" outlineLevel="1"/>
    <row r="18736" hidden="1" outlineLevel="1"/>
    <row r="18737" hidden="1" outlineLevel="1"/>
    <row r="18738" hidden="1" outlineLevel="1"/>
    <row r="18739" hidden="1" outlineLevel="1"/>
    <row r="18740" hidden="1" outlineLevel="1"/>
    <row r="18741" hidden="1" outlineLevel="1"/>
    <row r="18742" hidden="1" outlineLevel="1"/>
    <row r="18743" hidden="1" outlineLevel="1"/>
    <row r="18744" hidden="1" outlineLevel="1"/>
    <row r="18745" hidden="1" outlineLevel="1"/>
    <row r="18746" hidden="1" outlineLevel="1"/>
    <row r="18747" hidden="1" outlineLevel="1"/>
    <row r="18748" hidden="1" outlineLevel="1"/>
    <row r="18749" hidden="1" outlineLevel="1"/>
    <row r="18750" hidden="1" outlineLevel="1"/>
    <row r="18751" hidden="1" outlineLevel="1"/>
    <row r="18752" hidden="1" outlineLevel="1"/>
    <row r="18753" hidden="1" outlineLevel="1"/>
    <row r="18754" hidden="1" outlineLevel="1"/>
    <row r="18755" hidden="1" outlineLevel="1"/>
    <row r="18756" hidden="1" outlineLevel="1"/>
    <row r="18757" hidden="1" outlineLevel="1"/>
    <row r="18758" hidden="1" outlineLevel="1"/>
    <row r="18759" hidden="1" outlineLevel="1"/>
    <row r="18760" hidden="1" outlineLevel="1"/>
    <row r="18761" hidden="1" outlineLevel="1"/>
    <row r="18762" hidden="1" outlineLevel="1"/>
    <row r="18763" hidden="1" outlineLevel="1"/>
    <row r="18764" hidden="1" outlineLevel="1"/>
    <row r="18765" hidden="1" outlineLevel="1"/>
    <row r="18766" hidden="1" outlineLevel="1"/>
    <row r="18767" hidden="1" outlineLevel="1"/>
    <row r="18768" hidden="1" outlineLevel="1"/>
    <row r="18769" hidden="1" outlineLevel="1"/>
    <row r="18770" hidden="1" outlineLevel="1"/>
    <row r="18771" hidden="1" outlineLevel="1"/>
    <row r="18772" hidden="1" outlineLevel="1"/>
    <row r="18773" hidden="1" outlineLevel="1"/>
    <row r="18774" hidden="1" outlineLevel="1"/>
    <row r="18775" hidden="1" outlineLevel="1"/>
    <row r="18776" hidden="1" outlineLevel="1"/>
    <row r="18777" hidden="1" outlineLevel="1"/>
    <row r="18778" hidden="1" outlineLevel="1"/>
    <row r="18779" hidden="1" outlineLevel="1"/>
    <row r="18780" hidden="1" outlineLevel="1"/>
    <row r="18781" hidden="1" outlineLevel="1"/>
    <row r="18782" hidden="1" outlineLevel="1"/>
    <row r="18783" hidden="1" outlineLevel="1"/>
    <row r="18784" hidden="1" outlineLevel="1"/>
    <row r="18785" hidden="1" outlineLevel="1"/>
    <row r="18786" hidden="1" outlineLevel="1"/>
    <row r="18787" hidden="1" outlineLevel="1"/>
    <row r="18788" hidden="1" outlineLevel="1"/>
    <row r="18789" hidden="1" outlineLevel="1"/>
    <row r="18790" hidden="1" outlineLevel="1"/>
    <row r="18791" hidden="1" outlineLevel="1"/>
    <row r="18792" hidden="1" outlineLevel="1"/>
    <row r="18793" hidden="1" outlineLevel="1"/>
    <row r="18794" hidden="1" outlineLevel="1"/>
    <row r="18795" hidden="1" outlineLevel="1"/>
    <row r="18796" hidden="1" outlineLevel="1"/>
    <row r="18797" hidden="1" outlineLevel="1"/>
    <row r="18798" hidden="1" outlineLevel="1"/>
    <row r="18799" hidden="1" outlineLevel="1"/>
    <row r="18800" hidden="1" outlineLevel="1"/>
    <row r="18801" hidden="1" outlineLevel="1"/>
    <row r="18802" hidden="1" outlineLevel="1"/>
    <row r="18803" hidden="1" outlineLevel="1"/>
    <row r="18804" hidden="1" outlineLevel="1"/>
    <row r="18805" hidden="1" outlineLevel="1"/>
    <row r="18806" hidden="1" outlineLevel="1"/>
    <row r="18807" hidden="1" outlineLevel="1"/>
    <row r="18808" hidden="1" outlineLevel="1"/>
    <row r="18809" hidden="1" outlineLevel="1"/>
    <row r="18810" hidden="1" outlineLevel="1"/>
    <row r="18811" hidden="1" outlineLevel="1"/>
    <row r="18812" hidden="1" outlineLevel="1"/>
    <row r="18813" hidden="1" outlineLevel="1"/>
    <row r="18814" hidden="1" outlineLevel="1"/>
    <row r="18815" hidden="1" outlineLevel="1"/>
    <row r="18816" hidden="1" outlineLevel="1"/>
    <row r="18817" hidden="1" outlineLevel="1"/>
    <row r="18818" hidden="1" outlineLevel="1"/>
    <row r="18819" hidden="1" outlineLevel="1"/>
    <row r="18820" hidden="1" outlineLevel="1"/>
    <row r="18821" hidden="1" outlineLevel="1"/>
    <row r="18822" hidden="1" outlineLevel="1"/>
    <row r="18823" hidden="1" outlineLevel="1"/>
    <row r="18824" hidden="1" outlineLevel="1"/>
    <row r="18825" hidden="1" outlineLevel="1"/>
    <row r="18826" hidden="1" outlineLevel="1"/>
    <row r="18827" hidden="1" outlineLevel="1"/>
    <row r="18828" hidden="1" outlineLevel="1"/>
    <row r="18829" hidden="1" outlineLevel="1"/>
    <row r="18830" hidden="1" outlineLevel="1"/>
    <row r="18831" hidden="1" outlineLevel="1"/>
    <row r="18832" hidden="1" outlineLevel="1"/>
    <row r="18833" hidden="1" outlineLevel="1"/>
    <row r="18834" hidden="1" outlineLevel="1"/>
    <row r="18835" hidden="1" outlineLevel="1"/>
    <row r="18836" hidden="1" outlineLevel="1"/>
    <row r="18837" hidden="1" outlineLevel="1"/>
    <row r="18838" hidden="1" outlineLevel="1"/>
    <row r="18839" hidden="1" outlineLevel="1"/>
    <row r="18840" hidden="1" outlineLevel="1"/>
    <row r="18841" hidden="1" outlineLevel="1"/>
    <row r="18842" hidden="1" outlineLevel="1"/>
    <row r="18843" hidden="1" outlineLevel="1"/>
    <row r="18844" hidden="1" outlineLevel="1"/>
    <row r="18845" hidden="1" outlineLevel="1"/>
    <row r="18846" hidden="1" outlineLevel="1"/>
    <row r="18847" hidden="1" outlineLevel="1"/>
    <row r="18848" hidden="1" outlineLevel="1"/>
    <row r="18849" hidden="1" outlineLevel="1"/>
    <row r="18850" hidden="1" outlineLevel="1"/>
    <row r="18851" hidden="1" outlineLevel="1"/>
    <row r="18852" hidden="1" outlineLevel="1"/>
    <row r="18853" hidden="1" outlineLevel="1"/>
    <row r="18854" hidden="1" outlineLevel="1"/>
    <row r="18855" hidden="1" outlineLevel="1"/>
    <row r="18856" hidden="1" outlineLevel="1"/>
    <row r="18857" hidden="1" outlineLevel="1"/>
    <row r="18858" hidden="1" outlineLevel="1"/>
    <row r="18859" hidden="1" outlineLevel="1"/>
    <row r="18860" hidden="1" outlineLevel="1"/>
    <row r="18861" hidden="1" outlineLevel="1"/>
    <row r="18862" hidden="1" outlineLevel="1"/>
    <row r="18863" hidden="1" outlineLevel="1"/>
    <row r="18864" hidden="1" outlineLevel="1"/>
    <row r="18865" hidden="1" outlineLevel="1"/>
    <row r="18866" hidden="1" outlineLevel="1"/>
    <row r="18867" hidden="1" outlineLevel="1"/>
    <row r="18868" hidden="1" outlineLevel="1"/>
    <row r="18869" hidden="1" outlineLevel="1"/>
    <row r="18870" hidden="1" outlineLevel="1"/>
    <row r="18871" hidden="1" outlineLevel="1"/>
    <row r="18872" hidden="1" outlineLevel="1"/>
    <row r="18873" hidden="1" outlineLevel="1"/>
    <row r="18874" hidden="1" outlineLevel="1"/>
    <row r="18875" hidden="1" outlineLevel="1"/>
    <row r="18876" hidden="1" outlineLevel="1"/>
    <row r="18877" hidden="1" outlineLevel="1"/>
    <row r="18878" hidden="1" outlineLevel="1"/>
    <row r="18879" hidden="1" outlineLevel="1"/>
    <row r="18880" hidden="1" outlineLevel="1"/>
    <row r="18881" hidden="1" outlineLevel="1"/>
    <row r="18882" hidden="1" outlineLevel="1"/>
    <row r="18883" hidden="1" outlineLevel="1"/>
    <row r="18884" hidden="1" outlineLevel="1"/>
    <row r="18885" hidden="1" outlineLevel="1"/>
    <row r="18886" hidden="1" outlineLevel="1"/>
    <row r="18887" hidden="1" outlineLevel="1"/>
    <row r="18888" hidden="1" outlineLevel="1"/>
    <row r="18889" hidden="1" outlineLevel="1"/>
    <row r="18890" hidden="1" outlineLevel="1"/>
    <row r="18891" hidden="1" outlineLevel="1"/>
    <row r="18892" hidden="1" outlineLevel="1"/>
    <row r="18893" hidden="1" outlineLevel="1"/>
    <row r="18894" hidden="1" outlineLevel="1"/>
    <row r="18895" hidden="1" outlineLevel="1"/>
    <row r="18896" hidden="1" outlineLevel="1"/>
    <row r="18897" hidden="1" outlineLevel="1"/>
    <row r="18898" hidden="1" outlineLevel="1"/>
    <row r="18899" hidden="1" outlineLevel="1"/>
    <row r="18900" hidden="1" outlineLevel="1"/>
    <row r="18901" hidden="1" outlineLevel="1"/>
    <row r="18902" hidden="1" outlineLevel="1"/>
    <row r="18903" hidden="1" outlineLevel="1"/>
    <row r="18904" hidden="1" outlineLevel="1"/>
    <row r="18905" hidden="1" outlineLevel="1"/>
    <row r="18906" hidden="1" outlineLevel="1"/>
    <row r="18907" hidden="1" outlineLevel="1"/>
    <row r="18908" hidden="1" outlineLevel="1"/>
    <row r="18909" hidden="1" outlineLevel="1"/>
    <row r="18910" hidden="1" outlineLevel="1"/>
    <row r="18911" hidden="1" outlineLevel="1"/>
    <row r="18912" hidden="1" outlineLevel="1"/>
    <row r="18913" hidden="1" outlineLevel="1"/>
    <row r="18914" hidden="1" outlineLevel="1"/>
    <row r="18915" hidden="1" outlineLevel="1"/>
    <row r="18916" hidden="1" outlineLevel="1"/>
    <row r="18917" hidden="1" outlineLevel="1"/>
    <row r="18918" hidden="1" outlineLevel="1"/>
    <row r="18919" hidden="1" outlineLevel="1"/>
    <row r="18920" hidden="1" outlineLevel="1"/>
    <row r="18921" hidden="1" outlineLevel="1"/>
    <row r="18922" hidden="1" outlineLevel="1"/>
    <row r="18923" hidden="1" outlineLevel="1"/>
    <row r="18924" hidden="1" outlineLevel="1"/>
    <row r="18925" hidden="1" outlineLevel="1"/>
    <row r="18926" hidden="1" outlineLevel="1"/>
    <row r="18927" hidden="1" outlineLevel="1"/>
    <row r="18928" hidden="1" outlineLevel="1"/>
    <row r="18929" hidden="1" outlineLevel="1"/>
    <row r="18930" hidden="1" outlineLevel="1"/>
    <row r="18931" hidden="1" outlineLevel="1"/>
    <row r="18932" hidden="1" outlineLevel="1"/>
    <row r="18933" hidden="1" outlineLevel="1"/>
    <row r="18934" hidden="1" outlineLevel="1"/>
    <row r="18935" hidden="1" outlineLevel="1"/>
    <row r="18936" hidden="1" outlineLevel="1"/>
    <row r="18937" hidden="1" outlineLevel="1"/>
    <row r="18938" hidden="1" outlineLevel="1"/>
    <row r="18939" hidden="1" outlineLevel="1"/>
    <row r="18940" hidden="1" outlineLevel="1"/>
    <row r="18941" hidden="1" outlineLevel="1"/>
    <row r="18942" hidden="1" outlineLevel="1"/>
    <row r="18943" hidden="1" outlineLevel="1"/>
    <row r="18944" hidden="1" outlineLevel="1"/>
    <row r="18945" hidden="1" outlineLevel="1"/>
    <row r="18946" hidden="1" outlineLevel="1"/>
    <row r="18947" hidden="1" outlineLevel="1"/>
    <row r="18948" hidden="1" outlineLevel="1"/>
    <row r="18949" hidden="1" outlineLevel="1"/>
    <row r="18950" hidden="1" outlineLevel="1"/>
    <row r="18951" hidden="1" outlineLevel="1"/>
    <row r="18952" hidden="1" outlineLevel="1"/>
    <row r="18953" hidden="1" outlineLevel="1"/>
    <row r="18954" hidden="1" outlineLevel="1"/>
    <row r="18955" hidden="1" outlineLevel="1"/>
    <row r="18956" hidden="1" outlineLevel="1"/>
    <row r="18957" hidden="1" outlineLevel="1"/>
    <row r="18958" hidden="1" outlineLevel="1"/>
    <row r="18959" hidden="1" outlineLevel="1"/>
    <row r="18960" hidden="1" outlineLevel="1"/>
    <row r="18961" hidden="1" outlineLevel="1"/>
    <row r="18962" hidden="1" outlineLevel="1"/>
    <row r="18963" hidden="1" outlineLevel="1"/>
    <row r="18964" hidden="1" outlineLevel="1"/>
    <row r="18965" hidden="1" outlineLevel="1"/>
    <row r="18966" hidden="1" outlineLevel="1"/>
    <row r="18967" hidden="1" outlineLevel="1"/>
    <row r="18968" hidden="1" outlineLevel="1"/>
    <row r="18969" hidden="1" outlineLevel="1"/>
    <row r="18970" hidden="1" outlineLevel="1"/>
    <row r="18971" hidden="1" outlineLevel="1"/>
    <row r="18972" hidden="1" outlineLevel="1"/>
    <row r="18973" hidden="1" outlineLevel="1"/>
    <row r="18974" hidden="1" outlineLevel="1"/>
    <row r="18975" hidden="1" outlineLevel="1"/>
    <row r="18976" hidden="1" outlineLevel="1"/>
    <row r="18977" hidden="1" outlineLevel="1"/>
    <row r="18978" hidden="1" outlineLevel="1"/>
    <row r="18979" hidden="1" outlineLevel="1"/>
    <row r="18980" hidden="1" outlineLevel="1"/>
    <row r="18981" hidden="1" outlineLevel="1"/>
    <row r="18982" hidden="1" outlineLevel="1"/>
    <row r="18983" hidden="1" outlineLevel="1"/>
    <row r="18984" hidden="1" outlineLevel="1"/>
    <row r="18985" hidden="1" outlineLevel="1"/>
    <row r="18986" hidden="1" outlineLevel="1"/>
    <row r="18987" hidden="1" outlineLevel="1"/>
    <row r="18988" hidden="1" outlineLevel="1"/>
    <row r="18989" hidden="1" outlineLevel="1"/>
    <row r="18990" hidden="1" outlineLevel="1"/>
    <row r="18991" hidden="1" outlineLevel="1"/>
    <row r="18992" hidden="1" outlineLevel="1"/>
    <row r="18993" hidden="1" outlineLevel="1"/>
    <row r="18994" hidden="1" outlineLevel="1"/>
    <row r="18995" hidden="1" outlineLevel="1"/>
    <row r="18996" hidden="1" outlineLevel="1"/>
    <row r="18997" hidden="1" outlineLevel="1"/>
    <row r="18998" hidden="1" outlineLevel="1"/>
    <row r="18999" hidden="1" outlineLevel="1"/>
    <row r="19000" hidden="1" outlineLevel="1"/>
    <row r="19001" hidden="1" outlineLevel="1"/>
    <row r="19002" hidden="1" outlineLevel="1"/>
    <row r="19003" hidden="1" outlineLevel="1"/>
    <row r="19004" hidden="1" outlineLevel="1"/>
    <row r="19005" hidden="1" outlineLevel="1"/>
    <row r="19006" hidden="1" outlineLevel="1"/>
    <row r="19007" hidden="1" outlineLevel="1"/>
    <row r="19008" hidden="1" outlineLevel="1"/>
    <row r="19009" hidden="1" outlineLevel="1"/>
    <row r="19010" hidden="1" outlineLevel="1"/>
    <row r="19011" hidden="1" outlineLevel="1"/>
    <row r="19012" hidden="1" outlineLevel="1"/>
    <row r="19013" hidden="1" outlineLevel="1"/>
    <row r="19014" hidden="1" outlineLevel="1"/>
    <row r="19015" hidden="1" outlineLevel="1"/>
    <row r="19016" hidden="1" outlineLevel="1"/>
    <row r="19017" hidden="1" outlineLevel="1"/>
    <row r="19018" hidden="1" outlineLevel="1"/>
    <row r="19019" hidden="1" outlineLevel="1"/>
    <row r="19020" hidden="1" outlineLevel="1"/>
    <row r="19021" hidden="1" outlineLevel="1"/>
    <row r="19022" hidden="1" outlineLevel="1"/>
    <row r="19023" hidden="1" outlineLevel="1"/>
    <row r="19024" hidden="1" outlineLevel="1"/>
    <row r="19025" hidden="1" outlineLevel="1"/>
    <row r="19026" hidden="1" outlineLevel="1"/>
    <row r="19027" hidden="1" outlineLevel="1"/>
    <row r="19028" hidden="1" outlineLevel="1"/>
    <row r="19029" hidden="1" outlineLevel="1"/>
    <row r="19030" hidden="1" outlineLevel="1"/>
    <row r="19031" hidden="1" outlineLevel="1"/>
    <row r="19032" hidden="1" outlineLevel="1"/>
    <row r="19033" hidden="1" outlineLevel="1"/>
    <row r="19034" hidden="1" outlineLevel="1"/>
    <row r="19035" hidden="1" outlineLevel="1"/>
    <row r="19036" hidden="1" outlineLevel="1"/>
    <row r="19037" hidden="1" outlineLevel="1"/>
    <row r="19038" hidden="1" outlineLevel="1"/>
    <row r="19039" hidden="1" outlineLevel="1"/>
    <row r="19040" hidden="1" outlineLevel="1"/>
    <row r="19041" hidden="1" outlineLevel="1"/>
    <row r="19042" hidden="1" outlineLevel="1"/>
    <row r="19043" hidden="1" outlineLevel="1"/>
    <row r="19044" hidden="1" outlineLevel="1"/>
    <row r="19045" hidden="1" outlineLevel="1"/>
    <row r="19046" hidden="1" outlineLevel="1"/>
    <row r="19047" hidden="1" outlineLevel="1"/>
    <row r="19048" hidden="1" outlineLevel="1"/>
    <row r="19049" hidden="1" outlineLevel="1"/>
    <row r="19050" hidden="1" outlineLevel="1"/>
    <row r="19051" hidden="1" outlineLevel="1"/>
    <row r="19052" hidden="1" outlineLevel="1"/>
    <row r="19053" hidden="1" outlineLevel="1"/>
    <row r="19054" hidden="1" outlineLevel="1"/>
    <row r="19055" hidden="1" outlineLevel="1"/>
    <row r="19056" hidden="1" outlineLevel="1"/>
    <row r="19057" hidden="1" outlineLevel="1"/>
    <row r="19058" hidden="1" outlineLevel="1"/>
    <row r="19059" hidden="1" outlineLevel="1"/>
    <row r="19060" hidden="1" outlineLevel="1"/>
    <row r="19061" hidden="1" outlineLevel="1"/>
    <row r="19062" hidden="1" outlineLevel="1"/>
    <row r="19063" hidden="1" outlineLevel="1"/>
    <row r="19064" hidden="1" outlineLevel="1"/>
    <row r="19065" hidden="1" outlineLevel="1"/>
    <row r="19066" hidden="1" outlineLevel="1"/>
    <row r="19067" hidden="1" outlineLevel="1"/>
    <row r="19068" hidden="1" outlineLevel="1"/>
    <row r="19069" hidden="1" outlineLevel="1"/>
    <row r="19070" hidden="1" outlineLevel="1"/>
    <row r="19071" hidden="1" outlineLevel="1"/>
    <row r="19072" hidden="1" outlineLevel="1"/>
    <row r="19073" hidden="1" outlineLevel="1"/>
    <row r="19074" hidden="1" outlineLevel="1"/>
    <row r="19075" hidden="1" outlineLevel="1"/>
    <row r="19076" hidden="1" outlineLevel="1"/>
    <row r="19077" hidden="1" outlineLevel="1"/>
    <row r="19078" hidden="1" outlineLevel="1"/>
    <row r="19079" hidden="1" outlineLevel="1"/>
    <row r="19080" hidden="1" outlineLevel="1"/>
    <row r="19081" hidden="1" outlineLevel="1"/>
    <row r="19082" hidden="1" outlineLevel="1"/>
    <row r="19083" hidden="1" outlineLevel="1"/>
    <row r="19084" hidden="1" outlineLevel="1"/>
    <row r="19085" hidden="1" outlineLevel="1"/>
    <row r="19086" hidden="1" outlineLevel="1"/>
    <row r="19087" hidden="1" outlineLevel="1"/>
    <row r="19088" hidden="1" outlineLevel="1"/>
    <row r="19089" hidden="1" outlineLevel="1"/>
    <row r="19090" hidden="1" outlineLevel="1"/>
    <row r="19091" hidden="1" outlineLevel="1"/>
    <row r="19092" hidden="1" outlineLevel="1"/>
    <row r="19093" hidden="1" outlineLevel="1"/>
    <row r="19094" hidden="1" outlineLevel="1"/>
    <row r="19095" hidden="1" outlineLevel="1"/>
    <row r="19096" hidden="1" outlineLevel="1"/>
    <row r="19097" hidden="1" outlineLevel="1"/>
    <row r="19098" hidden="1" outlineLevel="1"/>
    <row r="19099" hidden="1" outlineLevel="1"/>
    <row r="19100" hidden="1" outlineLevel="1"/>
    <row r="19101" hidden="1" outlineLevel="1"/>
    <row r="19102" hidden="1" outlineLevel="1"/>
    <row r="19103" hidden="1" outlineLevel="1"/>
    <row r="19104" hidden="1" outlineLevel="1"/>
    <row r="19105" hidden="1" outlineLevel="1"/>
    <row r="19106" hidden="1" outlineLevel="1"/>
    <row r="19107" hidden="1" outlineLevel="1"/>
    <row r="19108" hidden="1" outlineLevel="1"/>
    <row r="19109" hidden="1" outlineLevel="1"/>
    <row r="19110" hidden="1" outlineLevel="1"/>
    <row r="19111" hidden="1" outlineLevel="1"/>
    <row r="19112" hidden="1" outlineLevel="1"/>
    <row r="19113" hidden="1" outlineLevel="1"/>
    <row r="19114" hidden="1" outlineLevel="1"/>
    <row r="19115" hidden="1" outlineLevel="1"/>
    <row r="19116" hidden="1" outlineLevel="1"/>
    <row r="19117" hidden="1" outlineLevel="1"/>
    <row r="19118" hidden="1" outlineLevel="1"/>
    <row r="19119" hidden="1" outlineLevel="1"/>
    <row r="19120" hidden="1" outlineLevel="1"/>
    <row r="19121" hidden="1" outlineLevel="1"/>
    <row r="19122" hidden="1" outlineLevel="1"/>
    <row r="19123" hidden="1" outlineLevel="1"/>
    <row r="19124" hidden="1" outlineLevel="1"/>
    <row r="19125" hidden="1" outlineLevel="1"/>
    <row r="19126" hidden="1" outlineLevel="1"/>
    <row r="19127" hidden="1" outlineLevel="1"/>
    <row r="19128" hidden="1" outlineLevel="1"/>
    <row r="19129" hidden="1" outlineLevel="1"/>
    <row r="19130" hidden="1" outlineLevel="1"/>
    <row r="19131" hidden="1" outlineLevel="1"/>
    <row r="19132" hidden="1" outlineLevel="1"/>
    <row r="19133" hidden="1" outlineLevel="1"/>
    <row r="19134" hidden="1" outlineLevel="1"/>
    <row r="19135" hidden="1" outlineLevel="1"/>
    <row r="19136" hidden="1" outlineLevel="1"/>
    <row r="19137" hidden="1" outlineLevel="1"/>
    <row r="19138" hidden="1" outlineLevel="1"/>
    <row r="19139" hidden="1" outlineLevel="1"/>
    <row r="19140" hidden="1" outlineLevel="1"/>
    <row r="19141" hidden="1" outlineLevel="1"/>
    <row r="19142" hidden="1" outlineLevel="1"/>
    <row r="19143" hidden="1" outlineLevel="1"/>
    <row r="19144" hidden="1" outlineLevel="1"/>
    <row r="19145" hidden="1" outlineLevel="1"/>
    <row r="19146" hidden="1" outlineLevel="1"/>
    <row r="19147" hidden="1" outlineLevel="1"/>
    <row r="19148" hidden="1" outlineLevel="1"/>
    <row r="19149" hidden="1" outlineLevel="1"/>
    <row r="19150" hidden="1" outlineLevel="1"/>
    <row r="19151" hidden="1" outlineLevel="1"/>
    <row r="19152" hidden="1" outlineLevel="1"/>
    <row r="19153" hidden="1" outlineLevel="1"/>
    <row r="19154" hidden="1" outlineLevel="1"/>
    <row r="19155" hidden="1" outlineLevel="1"/>
    <row r="19156" hidden="1" outlineLevel="1"/>
    <row r="19157" hidden="1" outlineLevel="1"/>
    <row r="19158" hidden="1" outlineLevel="1"/>
    <row r="19159" hidden="1" outlineLevel="1"/>
    <row r="19160" hidden="1" outlineLevel="1"/>
    <row r="19161" hidden="1" outlineLevel="1"/>
    <row r="19162" hidden="1" outlineLevel="1"/>
    <row r="19163" hidden="1" outlineLevel="1"/>
    <row r="19164" hidden="1" outlineLevel="1"/>
    <row r="19165" hidden="1" outlineLevel="1"/>
    <row r="19166" hidden="1" outlineLevel="1"/>
    <row r="19167" hidden="1" outlineLevel="1"/>
    <row r="19168" hidden="1" outlineLevel="1"/>
    <row r="19169" hidden="1" outlineLevel="1"/>
    <row r="19170" hidden="1" outlineLevel="1"/>
    <row r="19171" hidden="1" outlineLevel="1"/>
    <row r="19172" hidden="1" outlineLevel="1"/>
    <row r="19173" hidden="1" outlineLevel="1"/>
    <row r="19174" hidden="1" outlineLevel="1"/>
    <row r="19175" hidden="1" outlineLevel="1"/>
    <row r="19176" hidden="1" outlineLevel="1"/>
    <row r="19177" hidden="1" outlineLevel="1"/>
    <row r="19178" hidden="1" outlineLevel="1"/>
    <row r="19179" hidden="1" outlineLevel="1"/>
    <row r="19180" hidden="1" outlineLevel="1"/>
    <row r="19181" hidden="1" outlineLevel="1"/>
    <row r="19182" hidden="1" outlineLevel="1"/>
    <row r="19183" hidden="1" outlineLevel="1"/>
    <row r="19184" hidden="1" outlineLevel="1"/>
    <row r="19185" hidden="1" outlineLevel="1"/>
    <row r="19186" hidden="1" outlineLevel="1"/>
    <row r="19187" hidden="1" outlineLevel="1"/>
    <row r="19188" hidden="1" outlineLevel="1"/>
    <row r="19189" hidden="1" outlineLevel="1"/>
    <row r="19190" hidden="1" outlineLevel="1"/>
    <row r="19191" hidden="1" outlineLevel="1"/>
    <row r="19192" hidden="1" outlineLevel="1"/>
    <row r="19193" hidden="1" outlineLevel="1"/>
    <row r="19194" hidden="1" outlineLevel="1"/>
    <row r="19195" hidden="1" outlineLevel="1"/>
    <row r="19196" hidden="1" outlineLevel="1"/>
    <row r="19197" hidden="1" outlineLevel="1"/>
    <row r="19198" hidden="1" outlineLevel="1"/>
    <row r="19199" hidden="1" outlineLevel="1"/>
    <row r="19200" hidden="1" outlineLevel="1"/>
    <row r="19201" hidden="1" outlineLevel="1"/>
    <row r="19202" hidden="1" outlineLevel="1"/>
    <row r="19203" hidden="1" outlineLevel="1"/>
    <row r="19204" hidden="1" outlineLevel="1"/>
    <row r="19205" hidden="1" outlineLevel="1"/>
    <row r="19206" hidden="1" outlineLevel="1"/>
    <row r="19207" hidden="1" outlineLevel="1"/>
    <row r="19208" hidden="1" outlineLevel="1"/>
    <row r="19209" hidden="1" outlineLevel="1"/>
    <row r="19210" hidden="1" outlineLevel="1"/>
    <row r="19211" hidden="1" outlineLevel="1"/>
    <row r="19212" hidden="1" outlineLevel="1"/>
    <row r="19213" hidden="1" outlineLevel="1"/>
    <row r="19214" hidden="1" outlineLevel="1"/>
    <row r="19215" hidden="1" outlineLevel="1"/>
    <row r="19216" hidden="1" outlineLevel="1"/>
    <row r="19217" hidden="1" outlineLevel="1"/>
    <row r="19218" hidden="1" outlineLevel="1"/>
    <row r="19219" hidden="1" outlineLevel="1"/>
    <row r="19220" hidden="1" outlineLevel="1"/>
    <row r="19221" hidden="1" outlineLevel="1"/>
    <row r="19222" hidden="1" outlineLevel="1"/>
    <row r="19223" hidden="1" outlineLevel="1"/>
    <row r="19224" hidden="1" outlineLevel="1"/>
    <row r="19225" hidden="1" outlineLevel="1"/>
    <row r="19226" hidden="1" outlineLevel="1"/>
    <row r="19227" hidden="1" outlineLevel="1"/>
    <row r="19228" hidden="1" outlineLevel="1"/>
    <row r="19229" hidden="1" outlineLevel="1"/>
    <row r="19230" hidden="1" outlineLevel="1"/>
    <row r="19231" hidden="1" outlineLevel="1"/>
    <row r="19232" hidden="1" outlineLevel="1"/>
    <row r="19233" hidden="1" outlineLevel="1"/>
    <row r="19234" hidden="1" outlineLevel="1"/>
    <row r="19235" hidden="1" outlineLevel="1"/>
    <row r="19236" hidden="1" outlineLevel="1"/>
    <row r="19237" hidden="1" outlineLevel="1"/>
    <row r="19238" hidden="1" outlineLevel="1"/>
    <row r="19239" hidden="1" outlineLevel="1"/>
    <row r="19240" hidden="1" outlineLevel="1"/>
    <row r="19241" hidden="1" outlineLevel="1"/>
    <row r="19242" hidden="1" outlineLevel="1"/>
    <row r="19243" hidden="1" outlineLevel="1"/>
    <row r="19244" hidden="1" outlineLevel="1"/>
    <row r="19245" hidden="1" outlineLevel="1"/>
    <row r="19246" hidden="1" outlineLevel="1"/>
    <row r="19247" hidden="1" outlineLevel="1"/>
    <row r="19248" hidden="1" outlineLevel="1"/>
    <row r="19249" hidden="1" outlineLevel="1"/>
    <row r="19250" hidden="1" outlineLevel="1"/>
    <row r="19251" hidden="1" outlineLevel="1"/>
    <row r="19252" hidden="1" outlineLevel="1"/>
    <row r="19253" hidden="1" outlineLevel="1"/>
    <row r="19254" hidden="1" outlineLevel="1"/>
    <row r="19255" hidden="1" outlineLevel="1"/>
    <row r="19256" hidden="1" outlineLevel="1"/>
    <row r="19257" hidden="1" outlineLevel="1"/>
    <row r="19258" hidden="1" outlineLevel="1"/>
    <row r="19259" hidden="1" outlineLevel="1"/>
    <row r="19260" hidden="1" outlineLevel="1"/>
    <row r="19261" hidden="1" outlineLevel="1"/>
    <row r="19262" hidden="1" outlineLevel="1"/>
    <row r="19263" hidden="1" outlineLevel="1"/>
    <row r="19264" hidden="1" outlineLevel="1"/>
    <row r="19265" hidden="1" outlineLevel="1"/>
    <row r="19266" hidden="1" outlineLevel="1"/>
    <row r="19267" hidden="1" outlineLevel="1"/>
    <row r="19268" hidden="1" outlineLevel="1"/>
    <row r="19269" hidden="1" outlineLevel="1"/>
    <row r="19270" hidden="1" outlineLevel="1"/>
    <row r="19271" hidden="1" outlineLevel="1"/>
    <row r="19272" hidden="1" outlineLevel="1"/>
    <row r="19273" hidden="1" outlineLevel="1"/>
    <row r="19274" hidden="1" outlineLevel="1"/>
    <row r="19275" hidden="1" outlineLevel="1"/>
    <row r="19276" hidden="1" outlineLevel="1"/>
    <row r="19277" hidden="1" outlineLevel="1"/>
    <row r="19278" hidden="1" outlineLevel="1"/>
    <row r="19279" hidden="1" outlineLevel="1"/>
    <row r="19280" hidden="1" outlineLevel="1"/>
    <row r="19281" hidden="1" outlineLevel="1"/>
    <row r="19282" hidden="1" outlineLevel="1"/>
    <row r="19283" hidden="1" outlineLevel="1"/>
    <row r="19284" hidden="1" outlineLevel="1"/>
    <row r="19285" hidden="1" outlineLevel="1"/>
    <row r="19286" hidden="1" outlineLevel="1"/>
    <row r="19287" hidden="1" outlineLevel="1"/>
    <row r="19288" hidden="1" outlineLevel="1"/>
    <row r="19289" hidden="1" outlineLevel="1"/>
    <row r="19290" hidden="1" outlineLevel="1"/>
    <row r="19291" hidden="1" outlineLevel="1"/>
    <row r="19292" hidden="1" outlineLevel="1"/>
    <row r="19293" hidden="1" outlineLevel="1"/>
    <row r="19294" hidden="1" outlineLevel="1"/>
    <row r="19295" hidden="1" outlineLevel="1"/>
    <row r="19296" hidden="1" outlineLevel="1"/>
    <row r="19297" hidden="1" outlineLevel="1"/>
    <row r="19298" hidden="1" outlineLevel="1"/>
    <row r="19299" hidden="1" outlineLevel="1"/>
    <row r="19300" hidden="1" outlineLevel="1"/>
    <row r="19301" hidden="1" outlineLevel="1"/>
    <row r="19302" hidden="1" outlineLevel="1"/>
    <row r="19303" hidden="1" outlineLevel="1"/>
    <row r="19304" hidden="1" outlineLevel="1"/>
    <row r="19305" hidden="1" outlineLevel="1"/>
    <row r="19306" hidden="1" outlineLevel="1"/>
    <row r="19307" hidden="1" outlineLevel="1"/>
    <row r="19308" hidden="1" outlineLevel="1"/>
    <row r="19309" hidden="1" outlineLevel="1"/>
    <row r="19310" hidden="1" outlineLevel="1"/>
    <row r="19311" hidden="1" outlineLevel="1"/>
    <row r="19312" hidden="1" outlineLevel="1"/>
    <row r="19313" hidden="1" outlineLevel="1"/>
    <row r="19314" hidden="1" outlineLevel="1"/>
    <row r="19315" hidden="1" outlineLevel="1"/>
    <row r="19316" hidden="1" outlineLevel="1"/>
    <row r="19317" hidden="1" outlineLevel="1"/>
    <row r="19318" hidden="1" outlineLevel="1"/>
    <row r="19319" hidden="1" outlineLevel="1"/>
    <row r="19320" hidden="1" outlineLevel="1"/>
    <row r="19321" hidden="1" outlineLevel="1"/>
    <row r="19322" hidden="1" outlineLevel="1"/>
    <row r="19323" hidden="1" outlineLevel="1"/>
    <row r="19324" hidden="1" outlineLevel="1"/>
    <row r="19325" hidden="1" outlineLevel="1"/>
    <row r="19326" hidden="1" outlineLevel="1"/>
    <row r="19327" hidden="1" outlineLevel="1"/>
    <row r="19328" hidden="1" outlineLevel="1"/>
    <row r="19329" hidden="1" outlineLevel="1"/>
    <row r="19330" hidden="1" outlineLevel="1"/>
    <row r="19331" hidden="1" outlineLevel="1"/>
    <row r="19332" hidden="1" outlineLevel="1"/>
    <row r="19333" hidden="1" outlineLevel="1"/>
    <row r="19334" hidden="1" outlineLevel="1"/>
    <row r="19335" hidden="1" outlineLevel="1"/>
    <row r="19336" hidden="1" outlineLevel="1"/>
    <row r="19337" hidden="1" outlineLevel="1"/>
    <row r="19338" hidden="1" outlineLevel="1"/>
    <row r="19339" hidden="1" outlineLevel="1"/>
    <row r="19340" hidden="1" outlineLevel="1"/>
    <row r="19341" hidden="1" outlineLevel="1"/>
    <row r="19342" hidden="1" outlineLevel="1"/>
    <row r="19343" hidden="1" outlineLevel="1"/>
    <row r="19344" hidden="1" outlineLevel="1"/>
    <row r="19345" hidden="1" outlineLevel="1"/>
    <row r="19346" hidden="1" outlineLevel="1"/>
    <row r="19347" hidden="1" outlineLevel="1"/>
    <row r="19348" hidden="1" outlineLevel="1"/>
    <row r="19349" hidden="1" outlineLevel="1"/>
    <row r="19350" hidden="1" outlineLevel="1"/>
    <row r="19351" hidden="1" outlineLevel="1"/>
    <row r="19352" hidden="1" outlineLevel="1"/>
    <row r="19353" hidden="1" outlineLevel="1"/>
    <row r="19354" hidden="1" outlineLevel="1"/>
    <row r="19355" hidden="1" outlineLevel="1"/>
    <row r="19356" hidden="1" outlineLevel="1"/>
    <row r="19357" hidden="1" outlineLevel="1"/>
    <row r="19358" hidden="1" outlineLevel="1"/>
    <row r="19359" hidden="1" outlineLevel="1"/>
    <row r="19360" hidden="1" outlineLevel="1"/>
    <row r="19361" hidden="1" outlineLevel="1"/>
    <row r="19362" hidden="1" outlineLevel="1"/>
    <row r="19363" hidden="1" outlineLevel="1"/>
    <row r="19364" hidden="1" outlineLevel="1"/>
    <row r="19365" hidden="1" outlineLevel="1"/>
    <row r="19366" hidden="1" outlineLevel="1"/>
    <row r="19367" hidden="1" outlineLevel="1"/>
    <row r="19368" hidden="1" outlineLevel="1"/>
    <row r="19369" hidden="1" outlineLevel="1"/>
    <row r="19370" hidden="1" outlineLevel="1"/>
    <row r="19371" hidden="1" outlineLevel="1"/>
    <row r="19372" hidden="1" outlineLevel="1"/>
    <row r="19373" hidden="1" outlineLevel="1"/>
    <row r="19374" hidden="1" outlineLevel="1"/>
    <row r="19375" hidden="1" outlineLevel="1"/>
    <row r="19376" hidden="1" outlineLevel="1"/>
    <row r="19377" hidden="1" outlineLevel="1"/>
    <row r="19378" hidden="1" outlineLevel="1"/>
    <row r="19379" hidden="1" outlineLevel="1"/>
    <row r="19380" hidden="1" outlineLevel="1"/>
    <row r="19381" hidden="1" outlineLevel="1"/>
    <row r="19382" hidden="1" outlineLevel="1"/>
    <row r="19383" hidden="1" outlineLevel="1"/>
    <row r="19384" hidden="1" outlineLevel="1"/>
    <row r="19385" hidden="1" outlineLevel="1"/>
    <row r="19386" hidden="1" outlineLevel="1"/>
    <row r="19387" hidden="1" outlineLevel="1"/>
    <row r="19388" hidden="1" outlineLevel="1"/>
    <row r="19389" hidden="1" outlineLevel="1"/>
    <row r="19390" hidden="1" outlineLevel="1"/>
    <row r="19391" hidden="1" outlineLevel="1"/>
    <row r="19392" hidden="1" outlineLevel="1"/>
    <row r="19393" hidden="1" outlineLevel="1"/>
    <row r="19394" hidden="1" outlineLevel="1"/>
    <row r="19395" hidden="1" outlineLevel="1"/>
    <row r="19396" hidden="1" outlineLevel="1"/>
    <row r="19397" hidden="1" outlineLevel="1"/>
    <row r="19398" hidden="1" outlineLevel="1"/>
    <row r="19399" hidden="1" outlineLevel="1"/>
    <row r="19400" hidden="1" outlineLevel="1"/>
    <row r="19401" hidden="1" outlineLevel="1"/>
    <row r="19402" hidden="1" outlineLevel="1"/>
    <row r="19403" hidden="1" outlineLevel="1"/>
    <row r="19404" hidden="1" outlineLevel="1"/>
    <row r="19405" hidden="1" outlineLevel="1"/>
    <row r="19406" hidden="1" outlineLevel="1"/>
    <row r="19407" hidden="1" outlineLevel="1"/>
    <row r="19408" hidden="1" outlineLevel="1"/>
    <row r="19409" hidden="1" outlineLevel="1"/>
    <row r="19410" hidden="1" outlineLevel="1"/>
    <row r="19411" hidden="1" outlineLevel="1"/>
    <row r="19412" hidden="1" outlineLevel="1"/>
    <row r="19413" hidden="1" outlineLevel="1"/>
    <row r="19414" hidden="1" outlineLevel="1"/>
    <row r="19415" hidden="1" outlineLevel="1"/>
    <row r="19416" hidden="1" outlineLevel="1"/>
    <row r="19417" hidden="1" outlineLevel="1"/>
    <row r="19418" hidden="1" outlineLevel="1"/>
    <row r="19419" hidden="1" outlineLevel="1"/>
    <row r="19420" hidden="1" outlineLevel="1"/>
    <row r="19421" hidden="1" outlineLevel="1"/>
    <row r="19422" hidden="1" outlineLevel="1"/>
    <row r="19423" hidden="1" outlineLevel="1"/>
    <row r="19424" hidden="1" outlineLevel="1"/>
    <row r="19425" hidden="1" outlineLevel="1"/>
    <row r="19426" hidden="1" outlineLevel="1"/>
    <row r="19427" hidden="1" outlineLevel="1"/>
    <row r="19428" hidden="1" outlineLevel="1"/>
    <row r="19429" hidden="1" outlineLevel="1"/>
    <row r="19430" hidden="1" outlineLevel="1"/>
    <row r="19431" hidden="1" outlineLevel="1"/>
    <row r="19432" hidden="1" outlineLevel="1"/>
    <row r="19433" hidden="1" outlineLevel="1"/>
    <row r="19434" hidden="1" outlineLevel="1"/>
    <row r="19435" hidden="1" outlineLevel="1"/>
    <row r="19436" hidden="1" outlineLevel="1"/>
    <row r="19437" hidden="1" outlineLevel="1"/>
    <row r="19438" hidden="1" outlineLevel="1"/>
    <row r="19439" hidden="1" outlineLevel="1"/>
    <row r="19440" hidden="1" outlineLevel="1"/>
    <row r="19441" hidden="1" outlineLevel="1"/>
    <row r="19442" hidden="1" outlineLevel="1"/>
    <row r="19443" hidden="1" outlineLevel="1"/>
    <row r="19444" hidden="1" outlineLevel="1"/>
    <row r="19445" hidden="1" outlineLevel="1"/>
    <row r="19446" hidden="1" outlineLevel="1"/>
    <row r="19447" hidden="1" outlineLevel="1"/>
    <row r="19448" hidden="1" outlineLevel="1"/>
    <row r="19449" hidden="1" outlineLevel="1"/>
    <row r="19450" hidden="1" outlineLevel="1"/>
    <row r="19451" hidden="1" outlineLevel="1"/>
    <row r="19452" hidden="1" outlineLevel="1"/>
    <row r="19453" hidden="1" outlineLevel="1"/>
    <row r="19454" hidden="1" outlineLevel="1"/>
    <row r="19455" hidden="1" outlineLevel="1"/>
    <row r="19456" hidden="1" outlineLevel="1"/>
    <row r="19457" hidden="1" outlineLevel="1"/>
    <row r="19458" hidden="1" outlineLevel="1"/>
    <row r="19459" hidden="1" outlineLevel="1"/>
    <row r="19460" hidden="1" outlineLevel="1"/>
    <row r="19461" hidden="1" outlineLevel="1"/>
    <row r="19462" hidden="1" outlineLevel="1"/>
    <row r="19463" hidden="1" outlineLevel="1"/>
    <row r="19464" hidden="1" outlineLevel="1"/>
    <row r="19465" hidden="1" outlineLevel="1"/>
    <row r="19466" hidden="1" outlineLevel="1"/>
    <row r="19467" hidden="1" outlineLevel="1"/>
    <row r="19468" hidden="1" outlineLevel="1"/>
    <row r="19469" hidden="1" outlineLevel="1"/>
    <row r="19470" hidden="1" outlineLevel="1"/>
    <row r="19471" hidden="1" outlineLevel="1"/>
    <row r="19472" hidden="1" outlineLevel="1"/>
    <row r="19473" hidden="1" outlineLevel="1"/>
    <row r="19474" hidden="1" outlineLevel="1"/>
    <row r="19475" hidden="1" outlineLevel="1"/>
    <row r="19476" hidden="1" outlineLevel="1"/>
    <row r="19477" hidden="1" outlineLevel="1"/>
    <row r="19478" hidden="1" outlineLevel="1"/>
    <row r="19479" hidden="1" outlineLevel="1"/>
    <row r="19480" hidden="1" outlineLevel="1"/>
    <row r="19481" hidden="1" outlineLevel="1"/>
    <row r="19482" hidden="1" outlineLevel="1"/>
    <row r="19483" hidden="1" outlineLevel="1"/>
    <row r="19484" hidden="1" outlineLevel="1"/>
    <row r="19485" hidden="1" outlineLevel="1"/>
    <row r="19486" hidden="1" outlineLevel="1"/>
    <row r="19487" hidden="1" outlineLevel="1"/>
    <row r="19488" hidden="1" outlineLevel="1"/>
    <row r="19489" hidden="1" outlineLevel="1"/>
    <row r="19490" hidden="1" outlineLevel="1"/>
    <row r="19491" hidden="1" outlineLevel="1"/>
    <row r="19492" hidden="1" outlineLevel="1"/>
    <row r="19493" hidden="1" outlineLevel="1"/>
    <row r="19494" hidden="1" outlineLevel="1"/>
    <row r="19495" hidden="1" outlineLevel="1"/>
    <row r="19496" hidden="1" outlineLevel="1"/>
    <row r="19497" hidden="1" outlineLevel="1"/>
    <row r="19498" hidden="1" outlineLevel="1"/>
    <row r="19499" hidden="1" outlineLevel="1"/>
    <row r="19500" hidden="1" outlineLevel="1"/>
    <row r="19501" hidden="1" outlineLevel="1"/>
    <row r="19502" hidden="1" outlineLevel="1"/>
    <row r="19503" hidden="1" outlineLevel="1"/>
    <row r="19504" hidden="1" outlineLevel="1"/>
    <row r="19505" hidden="1" outlineLevel="1"/>
    <row r="19506" hidden="1" outlineLevel="1"/>
    <row r="19507" hidden="1" outlineLevel="1"/>
    <row r="19508" hidden="1" outlineLevel="1"/>
    <row r="19509" hidden="1" outlineLevel="1"/>
    <row r="19510" hidden="1" outlineLevel="1"/>
    <row r="19511" hidden="1" outlineLevel="1"/>
    <row r="19512" hidden="1" outlineLevel="1"/>
    <row r="19513" hidden="1" outlineLevel="1"/>
    <row r="19514" hidden="1" outlineLevel="1"/>
    <row r="19515" hidden="1" outlineLevel="1"/>
    <row r="19516" hidden="1" outlineLevel="1"/>
    <row r="19517" hidden="1" outlineLevel="1"/>
    <row r="19518" hidden="1" outlineLevel="1"/>
    <row r="19519" hidden="1" outlineLevel="1"/>
    <row r="19520" hidden="1" outlineLevel="1"/>
    <row r="19521" hidden="1" outlineLevel="1"/>
    <row r="19522" hidden="1" outlineLevel="1"/>
    <row r="19523" hidden="1" outlineLevel="1"/>
    <row r="19524" hidden="1" outlineLevel="1"/>
    <row r="19525" hidden="1" outlineLevel="1"/>
    <row r="19526" hidden="1" outlineLevel="1"/>
    <row r="19527" hidden="1" outlineLevel="1"/>
    <row r="19528" hidden="1" outlineLevel="1"/>
    <row r="19529" hidden="1" outlineLevel="1"/>
    <row r="19530" hidden="1" outlineLevel="1"/>
    <row r="19531" hidden="1" outlineLevel="1"/>
    <row r="19532" hidden="1" outlineLevel="1"/>
    <row r="19533" hidden="1" outlineLevel="1"/>
    <row r="19534" hidden="1" outlineLevel="1"/>
    <row r="19535" hidden="1" outlineLevel="1"/>
    <row r="19536" hidden="1" outlineLevel="1"/>
    <row r="19537" hidden="1" outlineLevel="1"/>
    <row r="19538" hidden="1" outlineLevel="1"/>
    <row r="19539" hidden="1" outlineLevel="1"/>
    <row r="19540" hidden="1" outlineLevel="1"/>
    <row r="19541" hidden="1" outlineLevel="1"/>
    <row r="19542" hidden="1" outlineLevel="1"/>
    <row r="19543" hidden="1" outlineLevel="1"/>
    <row r="19544" hidden="1" outlineLevel="1"/>
    <row r="19545" hidden="1" outlineLevel="1"/>
    <row r="19546" hidden="1" outlineLevel="1"/>
    <row r="19547" hidden="1" outlineLevel="1"/>
    <row r="19548" hidden="1" outlineLevel="1"/>
    <row r="19549" hidden="1" outlineLevel="1"/>
    <row r="19550" hidden="1" outlineLevel="1"/>
    <row r="19551" hidden="1" outlineLevel="1"/>
    <row r="19552" hidden="1" outlineLevel="1"/>
    <row r="19553" hidden="1" outlineLevel="1"/>
    <row r="19554" hidden="1" outlineLevel="1"/>
    <row r="19555" hidden="1" outlineLevel="1"/>
    <row r="19556" hidden="1" outlineLevel="1"/>
    <row r="19557" hidden="1" outlineLevel="1"/>
    <row r="19558" hidden="1" outlineLevel="1"/>
    <row r="19559" hidden="1" outlineLevel="1"/>
    <row r="19560" hidden="1" outlineLevel="1"/>
    <row r="19561" hidden="1" outlineLevel="1"/>
    <row r="19562" hidden="1" outlineLevel="1"/>
    <row r="19563" hidden="1" outlineLevel="1"/>
    <row r="19564" hidden="1" outlineLevel="1"/>
    <row r="19565" hidden="1" outlineLevel="1"/>
    <row r="19566" hidden="1" outlineLevel="1"/>
    <row r="19567" hidden="1" outlineLevel="1"/>
    <row r="19568" hidden="1" outlineLevel="1"/>
    <row r="19569" hidden="1" outlineLevel="1"/>
    <row r="19570" hidden="1" outlineLevel="1"/>
    <row r="19571" hidden="1" outlineLevel="1"/>
    <row r="19572" hidden="1" outlineLevel="1"/>
    <row r="19573" hidden="1" outlineLevel="1"/>
    <row r="19574" hidden="1" outlineLevel="1"/>
    <row r="19575" hidden="1" outlineLevel="1"/>
    <row r="19576" hidden="1" outlineLevel="1"/>
    <row r="19577" hidden="1" outlineLevel="1"/>
    <row r="19578" hidden="1" outlineLevel="1"/>
    <row r="19579" hidden="1" outlineLevel="1"/>
    <row r="19580" hidden="1" outlineLevel="1"/>
    <row r="19581" hidden="1" outlineLevel="1"/>
    <row r="19582" hidden="1" outlineLevel="1"/>
    <row r="19583" hidden="1" outlineLevel="1"/>
    <row r="19584" hidden="1" outlineLevel="1"/>
    <row r="19585" hidden="1" outlineLevel="1"/>
    <row r="19586" hidden="1" outlineLevel="1"/>
    <row r="19587" hidden="1" outlineLevel="1"/>
    <row r="19588" hidden="1" outlineLevel="1"/>
    <row r="19589" hidden="1" outlineLevel="1"/>
    <row r="19590" hidden="1" outlineLevel="1"/>
    <row r="19591" hidden="1" outlineLevel="1"/>
    <row r="19592" hidden="1" outlineLevel="1"/>
    <row r="19593" hidden="1" outlineLevel="1"/>
    <row r="19594" hidden="1" outlineLevel="1"/>
    <row r="19595" hidden="1" outlineLevel="1"/>
    <row r="19596" hidden="1" outlineLevel="1"/>
    <row r="19597" hidden="1" outlineLevel="1"/>
    <row r="19598" hidden="1" outlineLevel="1"/>
    <row r="19599" hidden="1" outlineLevel="1"/>
    <row r="19600" hidden="1" outlineLevel="1"/>
    <row r="19601" hidden="1" outlineLevel="1"/>
    <row r="19602" hidden="1" outlineLevel="1"/>
    <row r="19603" hidden="1" outlineLevel="1"/>
    <row r="19604" hidden="1" outlineLevel="1"/>
    <row r="19605" hidden="1" outlineLevel="1"/>
    <row r="19606" hidden="1" outlineLevel="1"/>
    <row r="19607" hidden="1" outlineLevel="1"/>
    <row r="19608" hidden="1" outlineLevel="1"/>
    <row r="19609" hidden="1" outlineLevel="1"/>
    <row r="19610" hidden="1" outlineLevel="1"/>
    <row r="19611" hidden="1" outlineLevel="1"/>
    <row r="19612" hidden="1" outlineLevel="1"/>
    <row r="19613" hidden="1" outlineLevel="1"/>
    <row r="19614" hidden="1" outlineLevel="1"/>
    <row r="19615" hidden="1" outlineLevel="1"/>
    <row r="19616" hidden="1" outlineLevel="1"/>
    <row r="19617" hidden="1" outlineLevel="1"/>
    <row r="19618" hidden="1" outlineLevel="1"/>
    <row r="19619" hidden="1" outlineLevel="1"/>
    <row r="19620" hidden="1" outlineLevel="1"/>
    <row r="19621" hidden="1" outlineLevel="1"/>
    <row r="19622" hidden="1" outlineLevel="1"/>
    <row r="19623" hidden="1" outlineLevel="1"/>
    <row r="19624" hidden="1" outlineLevel="1"/>
    <row r="19625" hidden="1" outlineLevel="1"/>
    <row r="19626" hidden="1" outlineLevel="1"/>
    <row r="19627" hidden="1" outlineLevel="1"/>
    <row r="19628" hidden="1" outlineLevel="1"/>
    <row r="19629" hidden="1" outlineLevel="1"/>
    <row r="19630" hidden="1" outlineLevel="1"/>
    <row r="19631" hidden="1" outlineLevel="1"/>
    <row r="19632" hidden="1" outlineLevel="1"/>
    <row r="19633" hidden="1" outlineLevel="1"/>
    <row r="19634" hidden="1" outlineLevel="1"/>
    <row r="19635" hidden="1" outlineLevel="1"/>
    <row r="19636" hidden="1" outlineLevel="1"/>
    <row r="19637" hidden="1" outlineLevel="1"/>
    <row r="19638" hidden="1" outlineLevel="1"/>
    <row r="19639" hidden="1" outlineLevel="1"/>
    <row r="19640" hidden="1" outlineLevel="1"/>
    <row r="19641" hidden="1" outlineLevel="1"/>
    <row r="19642" hidden="1" outlineLevel="1"/>
    <row r="19643" hidden="1" outlineLevel="1"/>
    <row r="19644" hidden="1" outlineLevel="1"/>
    <row r="19645" hidden="1" outlineLevel="1"/>
    <row r="19646" hidden="1" outlineLevel="1"/>
    <row r="19647" hidden="1" outlineLevel="1"/>
    <row r="19648" hidden="1" outlineLevel="1"/>
    <row r="19649" hidden="1" outlineLevel="1"/>
    <row r="19650" hidden="1" outlineLevel="1"/>
    <row r="19651" hidden="1" outlineLevel="1"/>
    <row r="19652" hidden="1" outlineLevel="1"/>
    <row r="19653" hidden="1" outlineLevel="1"/>
    <row r="19654" hidden="1" outlineLevel="1"/>
    <row r="19655" hidden="1" outlineLevel="1"/>
    <row r="19656" hidden="1" outlineLevel="1"/>
    <row r="19657" hidden="1" outlineLevel="1"/>
    <row r="19658" hidden="1" outlineLevel="1"/>
    <row r="19659" hidden="1" outlineLevel="1"/>
    <row r="19660" hidden="1" outlineLevel="1"/>
    <row r="19661" hidden="1" outlineLevel="1"/>
    <row r="19662" hidden="1" outlineLevel="1"/>
    <row r="19663" hidden="1" outlineLevel="1"/>
    <row r="19664" hidden="1" outlineLevel="1"/>
    <row r="19665" hidden="1" outlineLevel="1"/>
    <row r="19666" hidden="1" outlineLevel="1"/>
    <row r="19667" hidden="1" outlineLevel="1"/>
    <row r="19668" hidden="1" outlineLevel="1"/>
    <row r="19669" hidden="1" outlineLevel="1"/>
    <row r="19670" hidden="1" outlineLevel="1"/>
    <row r="19671" hidden="1" outlineLevel="1"/>
    <row r="19672" hidden="1" outlineLevel="1"/>
    <row r="19673" hidden="1" outlineLevel="1"/>
    <row r="19674" hidden="1" outlineLevel="1"/>
    <row r="19675" hidden="1" outlineLevel="1"/>
    <row r="19676" hidden="1" outlineLevel="1"/>
    <row r="19677" hidden="1" outlineLevel="1"/>
    <row r="19678" hidden="1" outlineLevel="1"/>
    <row r="19679" hidden="1" outlineLevel="1"/>
    <row r="19680" hidden="1" outlineLevel="1"/>
    <row r="19681" hidden="1" outlineLevel="1"/>
    <row r="19682" hidden="1" outlineLevel="1"/>
    <row r="19683" hidden="1" outlineLevel="1"/>
    <row r="19684" hidden="1" outlineLevel="1"/>
    <row r="19685" hidden="1" outlineLevel="1"/>
    <row r="19686" hidden="1" outlineLevel="1"/>
    <row r="19687" hidden="1" outlineLevel="1"/>
    <row r="19688" hidden="1" outlineLevel="1"/>
    <row r="19689" hidden="1" outlineLevel="1"/>
    <row r="19690" hidden="1" outlineLevel="1"/>
    <row r="19691" hidden="1" outlineLevel="1"/>
    <row r="19692" hidden="1" outlineLevel="1"/>
    <row r="19693" hidden="1" outlineLevel="1"/>
    <row r="19694" hidden="1" outlineLevel="1"/>
    <row r="19695" hidden="1" outlineLevel="1"/>
    <row r="19696" hidden="1" outlineLevel="1"/>
    <row r="19697" hidden="1" outlineLevel="1"/>
    <row r="19698" hidden="1" outlineLevel="1"/>
    <row r="19699" hidden="1" outlineLevel="1"/>
    <row r="19700" hidden="1" outlineLevel="1"/>
    <row r="19701" hidden="1" outlineLevel="1"/>
    <row r="19702" hidden="1" outlineLevel="1"/>
    <row r="19703" hidden="1" outlineLevel="1"/>
    <row r="19704" hidden="1" outlineLevel="1"/>
    <row r="19705" hidden="1" outlineLevel="1"/>
    <row r="19706" hidden="1" outlineLevel="1"/>
    <row r="19707" hidden="1" outlineLevel="1"/>
    <row r="19708" hidden="1" outlineLevel="1"/>
    <row r="19709" hidden="1" outlineLevel="1"/>
    <row r="19710" hidden="1" outlineLevel="1"/>
    <row r="19711" hidden="1" outlineLevel="1"/>
    <row r="19712" hidden="1" outlineLevel="1"/>
    <row r="19713" hidden="1" outlineLevel="1"/>
    <row r="19714" hidden="1" outlineLevel="1"/>
    <row r="19715" hidden="1" outlineLevel="1"/>
    <row r="19716" hidden="1" outlineLevel="1"/>
    <row r="19717" hidden="1" outlineLevel="1"/>
    <row r="19718" hidden="1" outlineLevel="1"/>
    <row r="19719" hidden="1" outlineLevel="1"/>
    <row r="19720" hidden="1" outlineLevel="1"/>
    <row r="19721" hidden="1" outlineLevel="1"/>
    <row r="19722" hidden="1" outlineLevel="1"/>
    <row r="19723" hidden="1" outlineLevel="1"/>
    <row r="19724" hidden="1" outlineLevel="1"/>
    <row r="19725" hidden="1" outlineLevel="1"/>
    <row r="19726" hidden="1" outlineLevel="1"/>
    <row r="19727" hidden="1" outlineLevel="1"/>
    <row r="19728" hidden="1" outlineLevel="1"/>
    <row r="19729" hidden="1" outlineLevel="1"/>
    <row r="19730" hidden="1" outlineLevel="1"/>
    <row r="19731" hidden="1" outlineLevel="1"/>
    <row r="19732" hidden="1" outlineLevel="1"/>
    <row r="19733" hidden="1" outlineLevel="1"/>
    <row r="19734" hidden="1" outlineLevel="1"/>
    <row r="19735" hidden="1" outlineLevel="1"/>
    <row r="19736" hidden="1" outlineLevel="1"/>
    <row r="19737" hidden="1" outlineLevel="1"/>
    <row r="19738" hidden="1" outlineLevel="1"/>
    <row r="19739" hidden="1" outlineLevel="1"/>
    <row r="19740" hidden="1" outlineLevel="1"/>
    <row r="19741" hidden="1" outlineLevel="1"/>
    <row r="19742" hidden="1" outlineLevel="1"/>
    <row r="19743" hidden="1" outlineLevel="1"/>
    <row r="19744" hidden="1" outlineLevel="1"/>
    <row r="19745" hidden="1" outlineLevel="1"/>
    <row r="19746" hidden="1" outlineLevel="1"/>
    <row r="19747" hidden="1" outlineLevel="1"/>
    <row r="19748" hidden="1" outlineLevel="1"/>
    <row r="19749" hidden="1" outlineLevel="1"/>
    <row r="19750" hidden="1" outlineLevel="1"/>
    <row r="19751" hidden="1" outlineLevel="1"/>
    <row r="19752" hidden="1" outlineLevel="1"/>
    <row r="19753" hidden="1" outlineLevel="1"/>
    <row r="19754" hidden="1" outlineLevel="1"/>
    <row r="19755" hidden="1" outlineLevel="1"/>
    <row r="19756" hidden="1" outlineLevel="1"/>
    <row r="19757" hidden="1" outlineLevel="1"/>
    <row r="19758" hidden="1" outlineLevel="1"/>
    <row r="19759" hidden="1" outlineLevel="1"/>
    <row r="19760" hidden="1" outlineLevel="1"/>
    <row r="19761" hidden="1" outlineLevel="1"/>
    <row r="19762" hidden="1" outlineLevel="1"/>
    <row r="19763" hidden="1" outlineLevel="1"/>
    <row r="19764" hidden="1" outlineLevel="1"/>
    <row r="19765" hidden="1" outlineLevel="1"/>
    <row r="19766" hidden="1" outlineLevel="1"/>
    <row r="19767" hidden="1" outlineLevel="1"/>
    <row r="19768" hidden="1" outlineLevel="1"/>
    <row r="19769" hidden="1" outlineLevel="1"/>
    <row r="19770" hidden="1" outlineLevel="1"/>
    <row r="19771" hidden="1" outlineLevel="1"/>
    <row r="19772" hidden="1" outlineLevel="1"/>
    <row r="19773" hidden="1" outlineLevel="1"/>
    <row r="19774" hidden="1" outlineLevel="1"/>
    <row r="19775" hidden="1" outlineLevel="1"/>
    <row r="19776" hidden="1" outlineLevel="1"/>
    <row r="19777" hidden="1" outlineLevel="1"/>
    <row r="19778" hidden="1" outlineLevel="1"/>
    <row r="19779" hidden="1" outlineLevel="1"/>
    <row r="19780" hidden="1" outlineLevel="1"/>
    <row r="19781" hidden="1" outlineLevel="1"/>
    <row r="19782" hidden="1" outlineLevel="1"/>
    <row r="19783" hidden="1" outlineLevel="1"/>
    <row r="19784" hidden="1" outlineLevel="1"/>
    <row r="19785" hidden="1" outlineLevel="1"/>
    <row r="19786" hidden="1" outlineLevel="1"/>
    <row r="19787" hidden="1" outlineLevel="1"/>
    <row r="19788" hidden="1" outlineLevel="1"/>
    <row r="19789" hidden="1" outlineLevel="1"/>
    <row r="19790" hidden="1" outlineLevel="1"/>
    <row r="19791" hidden="1" outlineLevel="1"/>
    <row r="19792" hidden="1" outlineLevel="1"/>
    <row r="19793" hidden="1" outlineLevel="1"/>
    <row r="19794" hidden="1" outlineLevel="1"/>
    <row r="19795" hidden="1" outlineLevel="1"/>
    <row r="19796" hidden="1" outlineLevel="1"/>
    <row r="19797" hidden="1" outlineLevel="1"/>
    <row r="19798" hidden="1" outlineLevel="1"/>
    <row r="19799" hidden="1" outlineLevel="1"/>
    <row r="19800" hidden="1" outlineLevel="1"/>
    <row r="19801" hidden="1" outlineLevel="1"/>
    <row r="19802" hidden="1" outlineLevel="1"/>
    <row r="19803" hidden="1" outlineLevel="1"/>
    <row r="19804" hidden="1" outlineLevel="1"/>
    <row r="19805" hidden="1" outlineLevel="1"/>
    <row r="19806" hidden="1" outlineLevel="1"/>
    <row r="19807" hidden="1" outlineLevel="1"/>
    <row r="19808" hidden="1" outlineLevel="1"/>
    <row r="19809" hidden="1" outlineLevel="1"/>
    <row r="19810" hidden="1" outlineLevel="1"/>
    <row r="19811" hidden="1" outlineLevel="1"/>
    <row r="19812" hidden="1" outlineLevel="1"/>
    <row r="19813" hidden="1" outlineLevel="1"/>
    <row r="19814" hidden="1" outlineLevel="1"/>
    <row r="19815" hidden="1" outlineLevel="1"/>
    <row r="19816" hidden="1" outlineLevel="1"/>
    <row r="19817" hidden="1" outlineLevel="1"/>
    <row r="19818" hidden="1" outlineLevel="1"/>
    <row r="19819" hidden="1" outlineLevel="1"/>
    <row r="19820" hidden="1" outlineLevel="1"/>
    <row r="19821" hidden="1" outlineLevel="1"/>
    <row r="19822" hidden="1" outlineLevel="1"/>
    <row r="19823" hidden="1" outlineLevel="1"/>
    <row r="19824" hidden="1" outlineLevel="1"/>
    <row r="19825" hidden="1" outlineLevel="1"/>
    <row r="19826" hidden="1" outlineLevel="1"/>
    <row r="19827" hidden="1" outlineLevel="1"/>
    <row r="19828" hidden="1" outlineLevel="1"/>
    <row r="19829" hidden="1" outlineLevel="1"/>
    <row r="19830" hidden="1" outlineLevel="1"/>
    <row r="19831" hidden="1" outlineLevel="1"/>
    <row r="19832" hidden="1" outlineLevel="1"/>
    <row r="19833" hidden="1" outlineLevel="1"/>
    <row r="19834" hidden="1" outlineLevel="1"/>
    <row r="19835" hidden="1" outlineLevel="1"/>
    <row r="19836" hidden="1" outlineLevel="1"/>
    <row r="19837" hidden="1" outlineLevel="1"/>
    <row r="19838" hidden="1" outlineLevel="1"/>
    <row r="19839" hidden="1" outlineLevel="1"/>
    <row r="19840" hidden="1" outlineLevel="1"/>
    <row r="19841" hidden="1" outlineLevel="1"/>
    <row r="19842" hidden="1" outlineLevel="1"/>
    <row r="19843" hidden="1" outlineLevel="1"/>
    <row r="19844" hidden="1" outlineLevel="1"/>
    <row r="19845" hidden="1" outlineLevel="1"/>
    <row r="19846" hidden="1" outlineLevel="1"/>
    <row r="19847" hidden="1" outlineLevel="1"/>
    <row r="19848" hidden="1" outlineLevel="1"/>
    <row r="19849" hidden="1" outlineLevel="1"/>
    <row r="19850" hidden="1" outlineLevel="1"/>
    <row r="19851" hidden="1" outlineLevel="1"/>
    <row r="19852" hidden="1" outlineLevel="1"/>
    <row r="19853" hidden="1" outlineLevel="1"/>
    <row r="19854" hidden="1" outlineLevel="1"/>
    <row r="19855" hidden="1" outlineLevel="1"/>
    <row r="19856" hidden="1" outlineLevel="1"/>
    <row r="19857" hidden="1" outlineLevel="1"/>
    <row r="19858" hidden="1" outlineLevel="1"/>
    <row r="19859" hidden="1" outlineLevel="1"/>
    <row r="19860" hidden="1" outlineLevel="1"/>
    <row r="19861" hidden="1" outlineLevel="1"/>
    <row r="19862" hidden="1" outlineLevel="1"/>
    <row r="19863" hidden="1" outlineLevel="1"/>
    <row r="19864" hidden="1" outlineLevel="1"/>
    <row r="19865" hidden="1" outlineLevel="1"/>
    <row r="19866" hidden="1" outlineLevel="1"/>
    <row r="19867" hidden="1" outlineLevel="1"/>
    <row r="19868" hidden="1" outlineLevel="1"/>
    <row r="19869" hidden="1" outlineLevel="1"/>
    <row r="19870" hidden="1" outlineLevel="1"/>
    <row r="19871" hidden="1" outlineLevel="1"/>
    <row r="19872" hidden="1" outlineLevel="1"/>
    <row r="19873" hidden="1" outlineLevel="1"/>
    <row r="19874" hidden="1" outlineLevel="1"/>
    <row r="19875" hidden="1" outlineLevel="1"/>
    <row r="19876" hidden="1" outlineLevel="1"/>
    <row r="19877" hidden="1" outlineLevel="1"/>
    <row r="19878" hidden="1" outlineLevel="1"/>
    <row r="19879" hidden="1" outlineLevel="1"/>
    <row r="19880" hidden="1" outlineLevel="1"/>
    <row r="19881" hidden="1" outlineLevel="1"/>
    <row r="19882" hidden="1" outlineLevel="1"/>
    <row r="19883" hidden="1" outlineLevel="1"/>
    <row r="19884" hidden="1" outlineLevel="1"/>
    <row r="19885" hidden="1" outlineLevel="1"/>
    <row r="19886" hidden="1" outlineLevel="1"/>
    <row r="19887" hidden="1" outlineLevel="1"/>
    <row r="19888" hidden="1" outlineLevel="1"/>
    <row r="19889" hidden="1" outlineLevel="1"/>
    <row r="19890" hidden="1" outlineLevel="1"/>
    <row r="19891" hidden="1" outlineLevel="1"/>
    <row r="19892" hidden="1" outlineLevel="1"/>
    <row r="19893" hidden="1" outlineLevel="1"/>
    <row r="19894" hidden="1" outlineLevel="1"/>
    <row r="19895" hidden="1" outlineLevel="1"/>
    <row r="19896" hidden="1" outlineLevel="1"/>
    <row r="19897" hidden="1" outlineLevel="1"/>
    <row r="19898" hidden="1" outlineLevel="1"/>
    <row r="19899" hidden="1" outlineLevel="1"/>
    <row r="19900" hidden="1" outlineLevel="1"/>
    <row r="19901" hidden="1" outlineLevel="1"/>
    <row r="19902" hidden="1" outlineLevel="1"/>
    <row r="19903" hidden="1" outlineLevel="1"/>
    <row r="19904" hidden="1" outlineLevel="1"/>
    <row r="19905" hidden="1" outlineLevel="1"/>
    <row r="19906" hidden="1" outlineLevel="1"/>
    <row r="19907" hidden="1" outlineLevel="1"/>
    <row r="19908" hidden="1" outlineLevel="1"/>
    <row r="19909" hidden="1" outlineLevel="1"/>
    <row r="19910" hidden="1" outlineLevel="1"/>
    <row r="19911" hidden="1" outlineLevel="1"/>
    <row r="19912" hidden="1" outlineLevel="1"/>
    <row r="19913" hidden="1" outlineLevel="1"/>
    <row r="19914" hidden="1" outlineLevel="1"/>
    <row r="19915" hidden="1" outlineLevel="1"/>
    <row r="19916" hidden="1" outlineLevel="1"/>
    <row r="19917" hidden="1" outlineLevel="1"/>
    <row r="19918" hidden="1" outlineLevel="1"/>
    <row r="19919" hidden="1" outlineLevel="1"/>
    <row r="19920" hidden="1" outlineLevel="1"/>
    <row r="19921" hidden="1" outlineLevel="1"/>
    <row r="19922" hidden="1" outlineLevel="1"/>
    <row r="19923" hidden="1" outlineLevel="1"/>
    <row r="19924" hidden="1" outlineLevel="1"/>
    <row r="19925" hidden="1" outlineLevel="1"/>
    <row r="19926" hidden="1" outlineLevel="1"/>
    <row r="19927" hidden="1" outlineLevel="1"/>
    <row r="19928" hidden="1" outlineLevel="1"/>
    <row r="19929" hidden="1" outlineLevel="1"/>
    <row r="19930" hidden="1" outlineLevel="1"/>
    <row r="19931" hidden="1" outlineLevel="1"/>
    <row r="19932" hidden="1" outlineLevel="1"/>
    <row r="19933" hidden="1" outlineLevel="1"/>
    <row r="19934" hidden="1" outlineLevel="1"/>
    <row r="19935" hidden="1" outlineLevel="1"/>
    <row r="19936" hidden="1" outlineLevel="1"/>
    <row r="19937" hidden="1" outlineLevel="1"/>
    <row r="19938" hidden="1" outlineLevel="1"/>
    <row r="19939" hidden="1" outlineLevel="1"/>
    <row r="19940" hidden="1" outlineLevel="1"/>
    <row r="19941" hidden="1" outlineLevel="1"/>
    <row r="19942" hidden="1" outlineLevel="1"/>
    <row r="19943" hidden="1" outlineLevel="1"/>
    <row r="19944" hidden="1" outlineLevel="1"/>
    <row r="19945" hidden="1" outlineLevel="1"/>
    <row r="19946" hidden="1" outlineLevel="1"/>
    <row r="19947" hidden="1" outlineLevel="1"/>
    <row r="19948" hidden="1" outlineLevel="1"/>
    <row r="19949" hidden="1" outlineLevel="1"/>
    <row r="19950" hidden="1" outlineLevel="1"/>
    <row r="19951" hidden="1" outlineLevel="1"/>
    <row r="19952" hidden="1" outlineLevel="1"/>
    <row r="19953" hidden="1" outlineLevel="1"/>
    <row r="19954" hidden="1" outlineLevel="1"/>
    <row r="19955" hidden="1" outlineLevel="1"/>
    <row r="19956" hidden="1" outlineLevel="1"/>
    <row r="19957" hidden="1" outlineLevel="1"/>
    <row r="19958" hidden="1" outlineLevel="1"/>
    <row r="19959" hidden="1" outlineLevel="1"/>
    <row r="19960" hidden="1" outlineLevel="1"/>
    <row r="19961" hidden="1" outlineLevel="1"/>
    <row r="19962" hidden="1" outlineLevel="1"/>
    <row r="19963" hidden="1" outlineLevel="1"/>
    <row r="19964" hidden="1" outlineLevel="1"/>
    <row r="19965" hidden="1" outlineLevel="1"/>
    <row r="19966" hidden="1" outlineLevel="1"/>
    <row r="19967" hidden="1" outlineLevel="1"/>
    <row r="19968" hidden="1" outlineLevel="1"/>
    <row r="19969" hidden="1" outlineLevel="1"/>
    <row r="19970" hidden="1" outlineLevel="1"/>
    <row r="19971" hidden="1" outlineLevel="1"/>
    <row r="19972" hidden="1" outlineLevel="1"/>
    <row r="19973" hidden="1" outlineLevel="1"/>
    <row r="19974" hidden="1" outlineLevel="1"/>
    <row r="19975" hidden="1" outlineLevel="1"/>
    <row r="19976" hidden="1" outlineLevel="1"/>
    <row r="19977" hidden="1" outlineLevel="1"/>
    <row r="19978" hidden="1" outlineLevel="1"/>
    <row r="19979" hidden="1" outlineLevel="1"/>
    <row r="19980" hidden="1" outlineLevel="1"/>
    <row r="19981" hidden="1" outlineLevel="1"/>
    <row r="19982" hidden="1" outlineLevel="1"/>
    <row r="19983" hidden="1" outlineLevel="1"/>
    <row r="19984" hidden="1" outlineLevel="1"/>
    <row r="19985" hidden="1" outlineLevel="1"/>
    <row r="19986" hidden="1" outlineLevel="1"/>
    <row r="19987" hidden="1" outlineLevel="1"/>
    <row r="19988" hidden="1" outlineLevel="1"/>
    <row r="19989" hidden="1" outlineLevel="1"/>
    <row r="19990" hidden="1" outlineLevel="1"/>
    <row r="19991" hidden="1" outlineLevel="1"/>
    <row r="19992" hidden="1" outlineLevel="1"/>
    <row r="19993" hidden="1" outlineLevel="1"/>
    <row r="19994" hidden="1" outlineLevel="1"/>
    <row r="19995" hidden="1" outlineLevel="1"/>
    <row r="19996" hidden="1" outlineLevel="1"/>
    <row r="19997" hidden="1" outlineLevel="1"/>
    <row r="19998" hidden="1" outlineLevel="1"/>
    <row r="19999" hidden="1" outlineLevel="1"/>
    <row r="20000" hidden="1" outlineLevel="1"/>
    <row r="20001" hidden="1" outlineLevel="1"/>
    <row r="20002" hidden="1" outlineLevel="1"/>
    <row r="20003" hidden="1" outlineLevel="1"/>
    <row r="20004" hidden="1" outlineLevel="1"/>
    <row r="20005" hidden="1" outlineLevel="1"/>
    <row r="20006" hidden="1" outlineLevel="1"/>
    <row r="20007" hidden="1" outlineLevel="1"/>
    <row r="20008" hidden="1" outlineLevel="1"/>
    <row r="20009" hidden="1" outlineLevel="1"/>
    <row r="20010" hidden="1" outlineLevel="1"/>
    <row r="20011" hidden="1" outlineLevel="1"/>
    <row r="20012" hidden="1" outlineLevel="1"/>
    <row r="20013" hidden="1" outlineLevel="1"/>
    <row r="20014" hidden="1" outlineLevel="1"/>
    <row r="20015" hidden="1" outlineLevel="1"/>
    <row r="20016" hidden="1" outlineLevel="1"/>
    <row r="20017" hidden="1" outlineLevel="1"/>
    <row r="20018" hidden="1" outlineLevel="1"/>
    <row r="20019" hidden="1" outlineLevel="1"/>
    <row r="20020" hidden="1" outlineLevel="1"/>
    <row r="20021" hidden="1" outlineLevel="1"/>
    <row r="20022" hidden="1" outlineLevel="1"/>
    <row r="20023" hidden="1" outlineLevel="1"/>
    <row r="20024" hidden="1" outlineLevel="1"/>
    <row r="20025" hidden="1" outlineLevel="1"/>
    <row r="20026" hidden="1" outlineLevel="1"/>
    <row r="20027" hidden="1" outlineLevel="1"/>
    <row r="20028" hidden="1" outlineLevel="1"/>
    <row r="20029" hidden="1" outlineLevel="1"/>
    <row r="20030" hidden="1" outlineLevel="1"/>
    <row r="20031" hidden="1" outlineLevel="1"/>
    <row r="20032" hidden="1" outlineLevel="1"/>
    <row r="20033" hidden="1" outlineLevel="1"/>
    <row r="20034" hidden="1" outlineLevel="1"/>
    <row r="20035" hidden="1" outlineLevel="1"/>
    <row r="20036" hidden="1" outlineLevel="1"/>
    <row r="20037" hidden="1" outlineLevel="1"/>
    <row r="20038" hidden="1" outlineLevel="1"/>
    <row r="20039" hidden="1" outlineLevel="1"/>
    <row r="20040" hidden="1" outlineLevel="1"/>
    <row r="20041" hidden="1" outlineLevel="1"/>
    <row r="20042" hidden="1" outlineLevel="1"/>
    <row r="20043" hidden="1" outlineLevel="1"/>
    <row r="20044" hidden="1" outlineLevel="1"/>
    <row r="20045" hidden="1" outlineLevel="1"/>
    <row r="20046" hidden="1" outlineLevel="1"/>
    <row r="20047" hidden="1" outlineLevel="1"/>
    <row r="20048" hidden="1" outlineLevel="1"/>
    <row r="20049" hidden="1" outlineLevel="1"/>
    <row r="20050" hidden="1" outlineLevel="1"/>
    <row r="20051" hidden="1" outlineLevel="1"/>
    <row r="20052" hidden="1" outlineLevel="1"/>
    <row r="20053" hidden="1" outlineLevel="1"/>
    <row r="20054" hidden="1" outlineLevel="1"/>
    <row r="20055" hidden="1" outlineLevel="1"/>
    <row r="20056" hidden="1" outlineLevel="1"/>
    <row r="20057" hidden="1" outlineLevel="1"/>
    <row r="20058" hidden="1" outlineLevel="1"/>
    <row r="20059" hidden="1" outlineLevel="1"/>
    <row r="20060" hidden="1" outlineLevel="1"/>
    <row r="20061" hidden="1" outlineLevel="1"/>
    <row r="20062" hidden="1" outlineLevel="1"/>
    <row r="20063" hidden="1" outlineLevel="1"/>
    <row r="20064" hidden="1" outlineLevel="1"/>
    <row r="20065" hidden="1" outlineLevel="1"/>
    <row r="20066" hidden="1" outlineLevel="1"/>
    <row r="20067" hidden="1" outlineLevel="1"/>
    <row r="20068" hidden="1" outlineLevel="1"/>
    <row r="20069" hidden="1" outlineLevel="1"/>
    <row r="20070" hidden="1" outlineLevel="1"/>
    <row r="20071" hidden="1" outlineLevel="1"/>
    <row r="20072" hidden="1" outlineLevel="1"/>
    <row r="20073" hidden="1" outlineLevel="1"/>
    <row r="20074" hidden="1" outlineLevel="1"/>
    <row r="20075" hidden="1" outlineLevel="1"/>
    <row r="20076" hidden="1" outlineLevel="1"/>
    <row r="20077" hidden="1" outlineLevel="1"/>
    <row r="20078" hidden="1" outlineLevel="1"/>
    <row r="20079" hidden="1" outlineLevel="1"/>
    <row r="20080" hidden="1" outlineLevel="1"/>
    <row r="20081" hidden="1" outlineLevel="1"/>
    <row r="20082" hidden="1" outlineLevel="1"/>
    <row r="20083" hidden="1" outlineLevel="1"/>
    <row r="20084" hidden="1" outlineLevel="1"/>
    <row r="20085" hidden="1" outlineLevel="1"/>
    <row r="20086" hidden="1" outlineLevel="1"/>
    <row r="20087" hidden="1" outlineLevel="1"/>
    <row r="20088" hidden="1" outlineLevel="1"/>
    <row r="20089" hidden="1" outlineLevel="1"/>
    <row r="20090" hidden="1" outlineLevel="1"/>
    <row r="20091" hidden="1" outlineLevel="1"/>
    <row r="20092" hidden="1" outlineLevel="1"/>
    <row r="20093" hidden="1" outlineLevel="1"/>
    <row r="20094" hidden="1" outlineLevel="1"/>
    <row r="20095" hidden="1" outlineLevel="1"/>
    <row r="20096" hidden="1" outlineLevel="1"/>
    <row r="20097" hidden="1" outlineLevel="1"/>
    <row r="20098" hidden="1" outlineLevel="1"/>
    <row r="20099" hidden="1" outlineLevel="1"/>
    <row r="20100" hidden="1" outlineLevel="1"/>
    <row r="20101" hidden="1" outlineLevel="1"/>
    <row r="20102" hidden="1" outlineLevel="1"/>
    <row r="20103" hidden="1" outlineLevel="1"/>
    <row r="20104" hidden="1" outlineLevel="1"/>
    <row r="20105" hidden="1" outlineLevel="1"/>
    <row r="20106" hidden="1" outlineLevel="1"/>
    <row r="20107" hidden="1" outlineLevel="1"/>
    <row r="20108" hidden="1" outlineLevel="1"/>
    <row r="20109" hidden="1" outlineLevel="1"/>
    <row r="20110" hidden="1" outlineLevel="1"/>
    <row r="20111" hidden="1" outlineLevel="1"/>
    <row r="20112" hidden="1" outlineLevel="1"/>
    <row r="20113" hidden="1" outlineLevel="1"/>
    <row r="20114" hidden="1" outlineLevel="1"/>
    <row r="20115" hidden="1" outlineLevel="1"/>
    <row r="20116" hidden="1" outlineLevel="1"/>
    <row r="20117" hidden="1" outlineLevel="1"/>
    <row r="20118" hidden="1" outlineLevel="1"/>
    <row r="20119" hidden="1" outlineLevel="1"/>
    <row r="20120" hidden="1" outlineLevel="1"/>
    <row r="20121" hidden="1" outlineLevel="1"/>
    <row r="20122" hidden="1" outlineLevel="1"/>
    <row r="20123" hidden="1" outlineLevel="1"/>
    <row r="20124" hidden="1" outlineLevel="1"/>
    <row r="20125" hidden="1" outlineLevel="1"/>
    <row r="20126" hidden="1" outlineLevel="1"/>
    <row r="20127" hidden="1" outlineLevel="1"/>
    <row r="20128" hidden="1" outlineLevel="1"/>
    <row r="20129" hidden="1" outlineLevel="1"/>
    <row r="20130" hidden="1" outlineLevel="1"/>
    <row r="20131" hidden="1" outlineLevel="1"/>
    <row r="20132" hidden="1" outlineLevel="1"/>
    <row r="20133" hidden="1" outlineLevel="1"/>
    <row r="20134" hidden="1" outlineLevel="1"/>
    <row r="20135" hidden="1" outlineLevel="1"/>
    <row r="20136" hidden="1" outlineLevel="1"/>
    <row r="20137" hidden="1" outlineLevel="1"/>
    <row r="20138" hidden="1" outlineLevel="1"/>
    <row r="20139" hidden="1" outlineLevel="1"/>
    <row r="20140" hidden="1" outlineLevel="1"/>
    <row r="20141" hidden="1" outlineLevel="1"/>
    <row r="20142" hidden="1" outlineLevel="1"/>
    <row r="20143" hidden="1" outlineLevel="1"/>
    <row r="20144" hidden="1" outlineLevel="1"/>
    <row r="20145" hidden="1" outlineLevel="1"/>
    <row r="20146" hidden="1" outlineLevel="1"/>
    <row r="20147" hidden="1" outlineLevel="1"/>
    <row r="20148" hidden="1" outlineLevel="1"/>
    <row r="20149" hidden="1" outlineLevel="1"/>
    <row r="20150" hidden="1" outlineLevel="1"/>
    <row r="20151" hidden="1" outlineLevel="1"/>
    <row r="20152" hidden="1" outlineLevel="1"/>
    <row r="20153" hidden="1" outlineLevel="1"/>
    <row r="20154" hidden="1" outlineLevel="1"/>
    <row r="20155" hidden="1" outlineLevel="1"/>
    <row r="20156" hidden="1" outlineLevel="1"/>
    <row r="20157" hidden="1" outlineLevel="1"/>
    <row r="20158" hidden="1" outlineLevel="1"/>
    <row r="20159" hidden="1" outlineLevel="1"/>
    <row r="20160" hidden="1" outlineLevel="1"/>
    <row r="20161" hidden="1" outlineLevel="1"/>
    <row r="20162" hidden="1" outlineLevel="1"/>
    <row r="20163" hidden="1" outlineLevel="1"/>
    <row r="20164" hidden="1" outlineLevel="1"/>
    <row r="20165" hidden="1" outlineLevel="1"/>
    <row r="20166" hidden="1" outlineLevel="1"/>
    <row r="20167" hidden="1" outlineLevel="1"/>
    <row r="20168" hidden="1" outlineLevel="1"/>
    <row r="20169" hidden="1" outlineLevel="1"/>
    <row r="20170" hidden="1" outlineLevel="1"/>
    <row r="20171" hidden="1" outlineLevel="1"/>
    <row r="20172" hidden="1" outlineLevel="1"/>
    <row r="20173" hidden="1" outlineLevel="1"/>
    <row r="20174" hidden="1" outlineLevel="1"/>
    <row r="20175" hidden="1" outlineLevel="1"/>
    <row r="20176" hidden="1" outlineLevel="1"/>
    <row r="20177" hidden="1" outlineLevel="1"/>
    <row r="20178" hidden="1" outlineLevel="1"/>
    <row r="20179" hidden="1" outlineLevel="1"/>
    <row r="20180" hidden="1" outlineLevel="1"/>
    <row r="20181" hidden="1" outlineLevel="1"/>
    <row r="20182" hidden="1" outlineLevel="1"/>
    <row r="20183" hidden="1" outlineLevel="1"/>
    <row r="20184" hidden="1" outlineLevel="1"/>
    <row r="20185" hidden="1" outlineLevel="1"/>
    <row r="20186" hidden="1" outlineLevel="1"/>
    <row r="20187" hidden="1" outlineLevel="1"/>
    <row r="20188" hidden="1" outlineLevel="1"/>
    <row r="20189" hidden="1" outlineLevel="1"/>
    <row r="20190" hidden="1" outlineLevel="1"/>
    <row r="20191" hidden="1" outlineLevel="1"/>
    <row r="20192" hidden="1" outlineLevel="1"/>
    <row r="20193" hidden="1" outlineLevel="1"/>
    <row r="20194" hidden="1" outlineLevel="1"/>
    <row r="20195" hidden="1" outlineLevel="1"/>
    <row r="20196" hidden="1" outlineLevel="1"/>
    <row r="20197" hidden="1" outlineLevel="1"/>
    <row r="20198" hidden="1" outlineLevel="1"/>
    <row r="20199" hidden="1" outlineLevel="1"/>
    <row r="20200" hidden="1" outlineLevel="1"/>
    <row r="20201" hidden="1" outlineLevel="1"/>
    <row r="20202" hidden="1" outlineLevel="1"/>
    <row r="20203" hidden="1" outlineLevel="1"/>
    <row r="20204" hidden="1" outlineLevel="1"/>
    <row r="20205" hidden="1" outlineLevel="1"/>
    <row r="20206" hidden="1" outlineLevel="1"/>
    <row r="20207" hidden="1" outlineLevel="1"/>
    <row r="20208" hidden="1" outlineLevel="1"/>
    <row r="20209" hidden="1" outlineLevel="1"/>
    <row r="20210" hidden="1" outlineLevel="1"/>
    <row r="20211" hidden="1" outlineLevel="1"/>
    <row r="20212" hidden="1" outlineLevel="1"/>
    <row r="20213" hidden="1" outlineLevel="1"/>
    <row r="20214" hidden="1" outlineLevel="1"/>
    <row r="20215" hidden="1" outlineLevel="1"/>
    <row r="20216" hidden="1" outlineLevel="1"/>
    <row r="20217" hidden="1" outlineLevel="1"/>
    <row r="20218" hidden="1" outlineLevel="1"/>
    <row r="20219" hidden="1" outlineLevel="1"/>
    <row r="20220" hidden="1" outlineLevel="1"/>
    <row r="20221" hidden="1" outlineLevel="1"/>
    <row r="20222" hidden="1" outlineLevel="1"/>
    <row r="20223" hidden="1" outlineLevel="1"/>
    <row r="20224" hidden="1" outlineLevel="1"/>
    <row r="20225" hidden="1" outlineLevel="1"/>
    <row r="20226" hidden="1" outlineLevel="1"/>
    <row r="20227" hidden="1" outlineLevel="1"/>
    <row r="20228" hidden="1" outlineLevel="1"/>
    <row r="20229" hidden="1" outlineLevel="1"/>
    <row r="20230" hidden="1" outlineLevel="1"/>
    <row r="20231" hidden="1" outlineLevel="1"/>
    <row r="20232" hidden="1" outlineLevel="1"/>
    <row r="20233" hidden="1" outlineLevel="1"/>
    <row r="20234" hidden="1" outlineLevel="1"/>
    <row r="20235" hidden="1" outlineLevel="1"/>
    <row r="20236" hidden="1" outlineLevel="1"/>
    <row r="20237" hidden="1" outlineLevel="1"/>
    <row r="20238" hidden="1" outlineLevel="1"/>
    <row r="20239" hidden="1" outlineLevel="1"/>
    <row r="20240" hidden="1" outlineLevel="1"/>
    <row r="20241" hidden="1" outlineLevel="1"/>
    <row r="20242" hidden="1" outlineLevel="1"/>
    <row r="20243" hidden="1" outlineLevel="1"/>
    <row r="20244" hidden="1" outlineLevel="1"/>
    <row r="20245" hidden="1" outlineLevel="1"/>
    <row r="20246" hidden="1" outlineLevel="1"/>
    <row r="20247" hidden="1" outlineLevel="1"/>
    <row r="20248" hidden="1" outlineLevel="1"/>
    <row r="20249" hidden="1" outlineLevel="1"/>
    <row r="20250" hidden="1" outlineLevel="1"/>
    <row r="20251" hidden="1" outlineLevel="1"/>
    <row r="20252" hidden="1" outlineLevel="1"/>
    <row r="20253" hidden="1" outlineLevel="1"/>
    <row r="20254" hidden="1" outlineLevel="1"/>
    <row r="20255" hidden="1" outlineLevel="1"/>
    <row r="20256" hidden="1" outlineLevel="1"/>
    <row r="20257" hidden="1" outlineLevel="1"/>
    <row r="20258" hidden="1" outlineLevel="1"/>
    <row r="20259" hidden="1" outlineLevel="1"/>
    <row r="20260" hidden="1" outlineLevel="1"/>
    <row r="20261" hidden="1" outlineLevel="1"/>
    <row r="20262" hidden="1" outlineLevel="1"/>
    <row r="20263" hidden="1" outlineLevel="1"/>
    <row r="20264" hidden="1" outlineLevel="1"/>
    <row r="20265" hidden="1" outlineLevel="1"/>
    <row r="20266" hidden="1" outlineLevel="1"/>
    <row r="20267" hidden="1" outlineLevel="1"/>
    <row r="20268" hidden="1" outlineLevel="1"/>
    <row r="20269" hidden="1" outlineLevel="1"/>
    <row r="20270" hidden="1" outlineLevel="1"/>
    <row r="20271" hidden="1" outlineLevel="1"/>
    <row r="20272" hidden="1" outlineLevel="1"/>
    <row r="20273" hidden="1" outlineLevel="1"/>
    <row r="20274" hidden="1" outlineLevel="1"/>
    <row r="20275" hidden="1" outlineLevel="1"/>
    <row r="20276" hidden="1" outlineLevel="1"/>
    <row r="20277" hidden="1" outlineLevel="1"/>
    <row r="20278" hidden="1" outlineLevel="1"/>
    <row r="20279" hidden="1" outlineLevel="1"/>
    <row r="20280" hidden="1" outlineLevel="1"/>
    <row r="20281" hidden="1" outlineLevel="1"/>
    <row r="20282" hidden="1" outlineLevel="1"/>
    <row r="20283" hidden="1" outlineLevel="1"/>
    <row r="20284" hidden="1" outlineLevel="1"/>
    <row r="20285" hidden="1" outlineLevel="1"/>
    <row r="20286" hidden="1" outlineLevel="1"/>
    <row r="20287" hidden="1" outlineLevel="1"/>
    <row r="20288" hidden="1" outlineLevel="1"/>
    <row r="20289" hidden="1" outlineLevel="1"/>
    <row r="20290" hidden="1" outlineLevel="1"/>
    <row r="20291" hidden="1" outlineLevel="1"/>
    <row r="20292" hidden="1" outlineLevel="1"/>
    <row r="20293" hidden="1" outlineLevel="1"/>
    <row r="20294" hidden="1" outlineLevel="1"/>
    <row r="20295" hidden="1" outlineLevel="1"/>
    <row r="20296" hidden="1" outlineLevel="1"/>
    <row r="20297" hidden="1" outlineLevel="1"/>
    <row r="20298" hidden="1" outlineLevel="1"/>
    <row r="20299" hidden="1" outlineLevel="1"/>
    <row r="20300" hidden="1" outlineLevel="1"/>
    <row r="20301" hidden="1" outlineLevel="1"/>
    <row r="20302" hidden="1" outlineLevel="1"/>
    <row r="20303" hidden="1" outlineLevel="1"/>
    <row r="20304" hidden="1" outlineLevel="1"/>
    <row r="20305" hidden="1" outlineLevel="1"/>
    <row r="20306" hidden="1" outlineLevel="1"/>
    <row r="20307" hidden="1" outlineLevel="1"/>
    <row r="20308" hidden="1" outlineLevel="1"/>
    <row r="20309" hidden="1" outlineLevel="1"/>
    <row r="20310" hidden="1" outlineLevel="1"/>
    <row r="20311" hidden="1" outlineLevel="1"/>
    <row r="20312" hidden="1" outlineLevel="1"/>
    <row r="20313" hidden="1" outlineLevel="1"/>
    <row r="20314" hidden="1" outlineLevel="1"/>
    <row r="20315" hidden="1" outlineLevel="1"/>
    <row r="20316" hidden="1" outlineLevel="1"/>
    <row r="20317" hidden="1" outlineLevel="1"/>
    <row r="20318" hidden="1" outlineLevel="1"/>
    <row r="20319" hidden="1" outlineLevel="1"/>
    <row r="20320" hidden="1" outlineLevel="1"/>
    <row r="20321" hidden="1" outlineLevel="1"/>
    <row r="20322" hidden="1" outlineLevel="1"/>
    <row r="20323" hidden="1" outlineLevel="1"/>
    <row r="20324" hidden="1" outlineLevel="1"/>
    <row r="20325" hidden="1" outlineLevel="1"/>
    <row r="20326" hidden="1" outlineLevel="1"/>
    <row r="20327" hidden="1" outlineLevel="1"/>
    <row r="20328" hidden="1" outlineLevel="1"/>
    <row r="20329" hidden="1" outlineLevel="1"/>
    <row r="20330" hidden="1" outlineLevel="1"/>
    <row r="20331" hidden="1" outlineLevel="1"/>
    <row r="20332" hidden="1" outlineLevel="1"/>
    <row r="20333" hidden="1" outlineLevel="1"/>
    <row r="20334" hidden="1" outlineLevel="1"/>
    <row r="20335" hidden="1" outlineLevel="1"/>
    <row r="20336" hidden="1" outlineLevel="1"/>
    <row r="20337" hidden="1" outlineLevel="1"/>
    <row r="20338" hidden="1" outlineLevel="1"/>
    <row r="20339" hidden="1" outlineLevel="1"/>
    <row r="20340" hidden="1" outlineLevel="1"/>
    <row r="20341" hidden="1" outlineLevel="1"/>
    <row r="20342" hidden="1" outlineLevel="1"/>
    <row r="20343" hidden="1" outlineLevel="1"/>
    <row r="20344" hidden="1" outlineLevel="1"/>
    <row r="20345" hidden="1" outlineLevel="1"/>
    <row r="20346" hidden="1" outlineLevel="1"/>
    <row r="20347" hidden="1" outlineLevel="1"/>
    <row r="20348" hidden="1" outlineLevel="1"/>
    <row r="20349" hidden="1" outlineLevel="1"/>
    <row r="20350" hidden="1" outlineLevel="1"/>
    <row r="20351" hidden="1" outlineLevel="1"/>
    <row r="20352" hidden="1" outlineLevel="1"/>
    <row r="20353" hidden="1" outlineLevel="1"/>
    <row r="20354" hidden="1" outlineLevel="1"/>
    <row r="20355" hidden="1" outlineLevel="1"/>
    <row r="20356" hidden="1" outlineLevel="1"/>
    <row r="20357" hidden="1" outlineLevel="1"/>
    <row r="20358" hidden="1" outlineLevel="1"/>
    <row r="20359" hidden="1" outlineLevel="1"/>
    <row r="20360" hidden="1" outlineLevel="1"/>
    <row r="20361" hidden="1" outlineLevel="1"/>
    <row r="20362" hidden="1" outlineLevel="1"/>
    <row r="20363" hidden="1" outlineLevel="1"/>
    <row r="20364" hidden="1" outlineLevel="1"/>
    <row r="20365" hidden="1" outlineLevel="1"/>
    <row r="20366" hidden="1" outlineLevel="1"/>
    <row r="20367" hidden="1" outlineLevel="1"/>
    <row r="20368" hidden="1" outlineLevel="1"/>
    <row r="20369" hidden="1" outlineLevel="1"/>
    <row r="20370" hidden="1" outlineLevel="1"/>
    <row r="20371" hidden="1" outlineLevel="1"/>
    <row r="20372" hidden="1" outlineLevel="1"/>
    <row r="20373" hidden="1" outlineLevel="1"/>
    <row r="20374" hidden="1" outlineLevel="1"/>
    <row r="20375" hidden="1" outlineLevel="1"/>
    <row r="20376" hidden="1" outlineLevel="1"/>
    <row r="20377" hidden="1" outlineLevel="1"/>
    <row r="20378" hidden="1" outlineLevel="1"/>
    <row r="20379" hidden="1" outlineLevel="1"/>
    <row r="20380" hidden="1" outlineLevel="1"/>
    <row r="20381" hidden="1" outlineLevel="1"/>
    <row r="20382" hidden="1" outlineLevel="1"/>
    <row r="20383" hidden="1" outlineLevel="1"/>
    <row r="20384" hidden="1" outlineLevel="1"/>
    <row r="20385" hidden="1" outlineLevel="1"/>
    <row r="20386" hidden="1" outlineLevel="1"/>
    <row r="20387" hidden="1" outlineLevel="1"/>
    <row r="20388" hidden="1" outlineLevel="1"/>
    <row r="20389" hidden="1" outlineLevel="1"/>
    <row r="20390" hidden="1" outlineLevel="1"/>
    <row r="20391" hidden="1" outlineLevel="1"/>
    <row r="20392" hidden="1" outlineLevel="1"/>
    <row r="20393" hidden="1" outlineLevel="1"/>
    <row r="20394" hidden="1" outlineLevel="1"/>
    <row r="20395" hidden="1" outlineLevel="1"/>
    <row r="20396" hidden="1" outlineLevel="1"/>
    <row r="20397" hidden="1" outlineLevel="1"/>
    <row r="20398" hidden="1" outlineLevel="1"/>
    <row r="20399" hidden="1" outlineLevel="1"/>
    <row r="20400" hidden="1" outlineLevel="1"/>
    <row r="20401" hidden="1" outlineLevel="1"/>
    <row r="20402" hidden="1" outlineLevel="1"/>
    <row r="20403" hidden="1" outlineLevel="1"/>
    <row r="20404" hidden="1" outlineLevel="1"/>
    <row r="20405" hidden="1" outlineLevel="1"/>
    <row r="20406" hidden="1" outlineLevel="1"/>
    <row r="20407" hidden="1" outlineLevel="1"/>
    <row r="20408" hidden="1" outlineLevel="1"/>
    <row r="20409" hidden="1" outlineLevel="1"/>
    <row r="20410" hidden="1" outlineLevel="1"/>
    <row r="20411" hidden="1" outlineLevel="1"/>
    <row r="20412" hidden="1" outlineLevel="1"/>
    <row r="20413" hidden="1" outlineLevel="1"/>
    <row r="20414" hidden="1" outlineLevel="1"/>
    <row r="20415" hidden="1" outlineLevel="1"/>
    <row r="20416" hidden="1" outlineLevel="1"/>
    <row r="20417" hidden="1" outlineLevel="1"/>
    <row r="20418" hidden="1" outlineLevel="1"/>
    <row r="20419" hidden="1" outlineLevel="1"/>
    <row r="20420" hidden="1" outlineLevel="1"/>
    <row r="20421" hidden="1" outlineLevel="1"/>
    <row r="20422" hidden="1" outlineLevel="1"/>
    <row r="20423" hidden="1" outlineLevel="1"/>
    <row r="20424" hidden="1" outlineLevel="1"/>
    <row r="20425" hidden="1" outlineLevel="1"/>
    <row r="20426" hidden="1" outlineLevel="1"/>
    <row r="20427" hidden="1" outlineLevel="1"/>
    <row r="20428" hidden="1" outlineLevel="1"/>
    <row r="20429" hidden="1" outlineLevel="1"/>
    <row r="20430" hidden="1" outlineLevel="1"/>
    <row r="20431" hidden="1" outlineLevel="1"/>
    <row r="20432" hidden="1" outlineLevel="1"/>
    <row r="20433" hidden="1" outlineLevel="1"/>
    <row r="20434" hidden="1" outlineLevel="1"/>
    <row r="20435" hidden="1" outlineLevel="1"/>
    <row r="20436" hidden="1" outlineLevel="1"/>
    <row r="20437" hidden="1" outlineLevel="1"/>
    <row r="20438" hidden="1" outlineLevel="1"/>
    <row r="20439" hidden="1" outlineLevel="1"/>
    <row r="20440" hidden="1" outlineLevel="1"/>
    <row r="20441" hidden="1" outlineLevel="1"/>
    <row r="20442" hidden="1" outlineLevel="1"/>
    <row r="20443" hidden="1" outlineLevel="1"/>
    <row r="20444" hidden="1" outlineLevel="1"/>
    <row r="20445" hidden="1" outlineLevel="1"/>
    <row r="20446" hidden="1" outlineLevel="1"/>
    <row r="20447" hidden="1" outlineLevel="1"/>
    <row r="20448" hidden="1" outlineLevel="1"/>
    <row r="20449" hidden="1" outlineLevel="1"/>
    <row r="20450" hidden="1" outlineLevel="1"/>
    <row r="20451" hidden="1" outlineLevel="1"/>
    <row r="20452" hidden="1" outlineLevel="1"/>
    <row r="20453" hidden="1" outlineLevel="1"/>
    <row r="20454" hidden="1" outlineLevel="1"/>
    <row r="20455" hidden="1" outlineLevel="1"/>
    <row r="20456" hidden="1" outlineLevel="1"/>
    <row r="20457" hidden="1" outlineLevel="1"/>
    <row r="20458" hidden="1" outlineLevel="1"/>
    <row r="20459" hidden="1" outlineLevel="1"/>
    <row r="20460" hidden="1" outlineLevel="1"/>
    <row r="20461" hidden="1" outlineLevel="1"/>
    <row r="20462" hidden="1" outlineLevel="1"/>
    <row r="20463" hidden="1" outlineLevel="1"/>
    <row r="20464" hidden="1" outlineLevel="1"/>
    <row r="20465" hidden="1" outlineLevel="1"/>
    <row r="20466" hidden="1" outlineLevel="1"/>
    <row r="20467" hidden="1" outlineLevel="1"/>
    <row r="20468" hidden="1" outlineLevel="1"/>
    <row r="20469" hidden="1" outlineLevel="1"/>
    <row r="20470" hidden="1" outlineLevel="1"/>
    <row r="20471" hidden="1" outlineLevel="1"/>
    <row r="20472" hidden="1" outlineLevel="1"/>
    <row r="20473" hidden="1" outlineLevel="1"/>
    <row r="20474" hidden="1" outlineLevel="1"/>
    <row r="20475" hidden="1" outlineLevel="1"/>
    <row r="20476" hidden="1" outlineLevel="1"/>
    <row r="20477" hidden="1" outlineLevel="1"/>
    <row r="20478" hidden="1" outlineLevel="1"/>
    <row r="20479" hidden="1" outlineLevel="1"/>
    <row r="20480" hidden="1" outlineLevel="1"/>
    <row r="20481" hidden="1" outlineLevel="1"/>
    <row r="20482" hidden="1" outlineLevel="1"/>
    <row r="20483" hidden="1" outlineLevel="1"/>
    <row r="20484" hidden="1" outlineLevel="1"/>
    <row r="20485" hidden="1" outlineLevel="1"/>
    <row r="20486" hidden="1" outlineLevel="1"/>
    <row r="20487" hidden="1" outlineLevel="1"/>
    <row r="20488" hidden="1" outlineLevel="1"/>
    <row r="20489" hidden="1" outlineLevel="1"/>
    <row r="20490" hidden="1" outlineLevel="1"/>
    <row r="20491" hidden="1" outlineLevel="1"/>
    <row r="20492" hidden="1" outlineLevel="1"/>
    <row r="20493" hidden="1" outlineLevel="1"/>
    <row r="20494" hidden="1" outlineLevel="1"/>
    <row r="20495" hidden="1" outlineLevel="1"/>
    <row r="20496" hidden="1" outlineLevel="1"/>
    <row r="20497" hidden="1" outlineLevel="1"/>
    <row r="20498" hidden="1" outlineLevel="1"/>
    <row r="20499" hidden="1" outlineLevel="1"/>
    <row r="20500" hidden="1" outlineLevel="1"/>
    <row r="20501" hidden="1" outlineLevel="1"/>
    <row r="20502" hidden="1" outlineLevel="1"/>
    <row r="20503" hidden="1" outlineLevel="1"/>
    <row r="20504" hidden="1" outlineLevel="1"/>
    <row r="20505" hidden="1" outlineLevel="1"/>
    <row r="20506" hidden="1" outlineLevel="1"/>
    <row r="20507" hidden="1" outlineLevel="1"/>
    <row r="20508" hidden="1" outlineLevel="1"/>
    <row r="20509" hidden="1" outlineLevel="1"/>
    <row r="20510" hidden="1" outlineLevel="1"/>
    <row r="20511" hidden="1" outlineLevel="1"/>
    <row r="20512" hidden="1" outlineLevel="1"/>
    <row r="20513" hidden="1" outlineLevel="1"/>
    <row r="20514" hidden="1" outlineLevel="1"/>
    <row r="20515" hidden="1" outlineLevel="1"/>
    <row r="20516" hidden="1" outlineLevel="1"/>
    <row r="20517" hidden="1" outlineLevel="1"/>
    <row r="20518" hidden="1" outlineLevel="1"/>
    <row r="20519" hidden="1" outlineLevel="1"/>
    <row r="20520" hidden="1" outlineLevel="1"/>
    <row r="20521" hidden="1" outlineLevel="1"/>
    <row r="20522" hidden="1" outlineLevel="1"/>
    <row r="20523" hidden="1" outlineLevel="1"/>
    <row r="20524" hidden="1" outlineLevel="1"/>
    <row r="20525" hidden="1" outlineLevel="1"/>
    <row r="20526" hidden="1" outlineLevel="1"/>
    <row r="20527" hidden="1" outlineLevel="1"/>
    <row r="20528" hidden="1" outlineLevel="1"/>
    <row r="20529" hidden="1" outlineLevel="1"/>
    <row r="20530" hidden="1" outlineLevel="1"/>
    <row r="20531" hidden="1" outlineLevel="1"/>
    <row r="20532" hidden="1" outlineLevel="1"/>
    <row r="20533" hidden="1" outlineLevel="1"/>
    <row r="20534" hidden="1" outlineLevel="1"/>
    <row r="20535" hidden="1" outlineLevel="1"/>
    <row r="20536" hidden="1" outlineLevel="1"/>
    <row r="20537" hidden="1" outlineLevel="1"/>
    <row r="20538" hidden="1" outlineLevel="1"/>
    <row r="20539" hidden="1" outlineLevel="1"/>
    <row r="20540" hidden="1" outlineLevel="1"/>
    <row r="20541" hidden="1" outlineLevel="1"/>
    <row r="20542" hidden="1" outlineLevel="1"/>
    <row r="20543" hidden="1" outlineLevel="1"/>
    <row r="20544" hidden="1" outlineLevel="1"/>
    <row r="20545" hidden="1" outlineLevel="1"/>
    <row r="20546" hidden="1" outlineLevel="1"/>
    <row r="20547" hidden="1" outlineLevel="1"/>
    <row r="20548" hidden="1" outlineLevel="1"/>
    <row r="20549" hidden="1" outlineLevel="1"/>
    <row r="20550" hidden="1" outlineLevel="1"/>
    <row r="20551" hidden="1" outlineLevel="1"/>
    <row r="20552" hidden="1" outlineLevel="1"/>
    <row r="20553" hidden="1" outlineLevel="1"/>
    <row r="20554" hidden="1" outlineLevel="1"/>
    <row r="20555" hidden="1" outlineLevel="1"/>
    <row r="20556" hidden="1" outlineLevel="1"/>
    <row r="20557" hidden="1" outlineLevel="1"/>
    <row r="20558" hidden="1" outlineLevel="1"/>
    <row r="20559" hidden="1" outlineLevel="1"/>
    <row r="20560" hidden="1" outlineLevel="1"/>
    <row r="20561" hidden="1" outlineLevel="1"/>
    <row r="20562" hidden="1" outlineLevel="1"/>
    <row r="20563" hidden="1" outlineLevel="1"/>
    <row r="20564" hidden="1" outlineLevel="1"/>
    <row r="20565" hidden="1" outlineLevel="1"/>
    <row r="20566" hidden="1" outlineLevel="1"/>
    <row r="20567" hidden="1" outlineLevel="1"/>
    <row r="20568" hidden="1" outlineLevel="1"/>
    <row r="20569" hidden="1" outlineLevel="1"/>
    <row r="20570" hidden="1" outlineLevel="1"/>
    <row r="20571" hidden="1" outlineLevel="1"/>
    <row r="20572" hidden="1" outlineLevel="1"/>
    <row r="20573" hidden="1" outlineLevel="1"/>
    <row r="20574" hidden="1" outlineLevel="1"/>
    <row r="20575" hidden="1" outlineLevel="1"/>
    <row r="20576" hidden="1" outlineLevel="1"/>
    <row r="20577" hidden="1" outlineLevel="1"/>
    <row r="20578" hidden="1" outlineLevel="1"/>
    <row r="20579" hidden="1" outlineLevel="1"/>
    <row r="20580" hidden="1" outlineLevel="1"/>
    <row r="20581" hidden="1" outlineLevel="1"/>
    <row r="20582" hidden="1" outlineLevel="1"/>
    <row r="20583" hidden="1" outlineLevel="1"/>
    <row r="20584" hidden="1" outlineLevel="1"/>
    <row r="20585" hidden="1" outlineLevel="1"/>
    <row r="20586" hidden="1" outlineLevel="1"/>
    <row r="20587" hidden="1" outlineLevel="1"/>
    <row r="20588" hidden="1" outlineLevel="1"/>
    <row r="20589" hidden="1" outlineLevel="1"/>
    <row r="20590" hidden="1" outlineLevel="1"/>
    <row r="20591" hidden="1" outlineLevel="1"/>
    <row r="20592" hidden="1" outlineLevel="1"/>
    <row r="20593" hidden="1" outlineLevel="1"/>
    <row r="20594" hidden="1" outlineLevel="1"/>
    <row r="20595" hidden="1" outlineLevel="1"/>
    <row r="20596" hidden="1" outlineLevel="1"/>
    <row r="20597" hidden="1" outlineLevel="1"/>
    <row r="20598" hidden="1" outlineLevel="1"/>
    <row r="20599" hidden="1" outlineLevel="1"/>
    <row r="20600" hidden="1" outlineLevel="1"/>
    <row r="20601" hidden="1" outlineLevel="1"/>
    <row r="20602" hidden="1" outlineLevel="1"/>
    <row r="20603" hidden="1" outlineLevel="1"/>
    <row r="20604" hidden="1" outlineLevel="1"/>
    <row r="20605" hidden="1" outlineLevel="1"/>
    <row r="20606" hidden="1" outlineLevel="1"/>
    <row r="20607" hidden="1" outlineLevel="1"/>
    <row r="20608" hidden="1" outlineLevel="1"/>
    <row r="20609" hidden="1" outlineLevel="1"/>
    <row r="20610" hidden="1" outlineLevel="1"/>
    <row r="20611" hidden="1" outlineLevel="1"/>
    <row r="20612" hidden="1" outlineLevel="1"/>
    <row r="20613" hidden="1" outlineLevel="1"/>
    <row r="20614" hidden="1" outlineLevel="1"/>
    <row r="20615" hidden="1" outlineLevel="1"/>
    <row r="20616" hidden="1" outlineLevel="1"/>
    <row r="20617" hidden="1" outlineLevel="1"/>
    <row r="20618" hidden="1" outlineLevel="1"/>
    <row r="20619" hidden="1" outlineLevel="1"/>
    <row r="20620" hidden="1" outlineLevel="1"/>
    <row r="20621" hidden="1" outlineLevel="1"/>
    <row r="20622" hidden="1" outlineLevel="1"/>
    <row r="20623" hidden="1" outlineLevel="1"/>
    <row r="20624" hidden="1" outlineLevel="1"/>
    <row r="20625" hidden="1" outlineLevel="1"/>
    <row r="20626" hidden="1" outlineLevel="1"/>
    <row r="20627" hidden="1" outlineLevel="1"/>
    <row r="20628" hidden="1" outlineLevel="1"/>
    <row r="20629" hidden="1" outlineLevel="1"/>
    <row r="20630" hidden="1" outlineLevel="1"/>
    <row r="20631" hidden="1" outlineLevel="1"/>
    <row r="20632" hidden="1" outlineLevel="1"/>
    <row r="20633" hidden="1" outlineLevel="1"/>
    <row r="20634" hidden="1" outlineLevel="1"/>
    <row r="20635" hidden="1" outlineLevel="1"/>
    <row r="20636" hidden="1" outlineLevel="1"/>
    <row r="20637" hidden="1" outlineLevel="1"/>
    <row r="20638" hidden="1" outlineLevel="1"/>
    <row r="20639" hidden="1" outlineLevel="1"/>
    <row r="20640" hidden="1" outlineLevel="1"/>
    <row r="20641" hidden="1" outlineLevel="1"/>
    <row r="20642" hidden="1" outlineLevel="1"/>
    <row r="20643" hidden="1" outlineLevel="1"/>
    <row r="20644" hidden="1" outlineLevel="1"/>
    <row r="20645" hidden="1" outlineLevel="1"/>
    <row r="20646" hidden="1" outlineLevel="1"/>
    <row r="20647" hidden="1" outlineLevel="1"/>
    <row r="20648" hidden="1" outlineLevel="1"/>
    <row r="20649" hidden="1" outlineLevel="1"/>
    <row r="20650" hidden="1" outlineLevel="1"/>
    <row r="20651" hidden="1" outlineLevel="1"/>
    <row r="20652" hidden="1" outlineLevel="1"/>
    <row r="20653" hidden="1" outlineLevel="1"/>
    <row r="20654" hidden="1" outlineLevel="1"/>
    <row r="20655" hidden="1" outlineLevel="1"/>
    <row r="20656" hidden="1" outlineLevel="1"/>
    <row r="20657" hidden="1" outlineLevel="1"/>
    <row r="20658" hidden="1" outlineLevel="1"/>
    <row r="20659" hidden="1" outlineLevel="1"/>
    <row r="20660" hidden="1" outlineLevel="1"/>
    <row r="20661" hidden="1" outlineLevel="1"/>
    <row r="20662" hidden="1" outlineLevel="1"/>
    <row r="20663" hidden="1" outlineLevel="1"/>
    <row r="20664" hidden="1" outlineLevel="1"/>
    <row r="20665" hidden="1" outlineLevel="1"/>
    <row r="20666" hidden="1" outlineLevel="1"/>
    <row r="20667" hidden="1" outlineLevel="1"/>
    <row r="20668" hidden="1" outlineLevel="1"/>
    <row r="20669" hidden="1" outlineLevel="1"/>
    <row r="20670" hidden="1" outlineLevel="1"/>
    <row r="20671" hidden="1" outlineLevel="1"/>
    <row r="20672" hidden="1" outlineLevel="1"/>
    <row r="20673" hidden="1" outlineLevel="1"/>
    <row r="20674" hidden="1" outlineLevel="1"/>
    <row r="20675" hidden="1" outlineLevel="1"/>
    <row r="20676" hidden="1" outlineLevel="1"/>
    <row r="20677" hidden="1" outlineLevel="1"/>
    <row r="20678" hidden="1" outlineLevel="1"/>
    <row r="20679" hidden="1" outlineLevel="1"/>
    <row r="20680" hidden="1" outlineLevel="1"/>
    <row r="20681" hidden="1" outlineLevel="1"/>
    <row r="20682" hidden="1" outlineLevel="1"/>
    <row r="20683" hidden="1" outlineLevel="1"/>
    <row r="20684" hidden="1" outlineLevel="1"/>
    <row r="20685" hidden="1" outlineLevel="1"/>
    <row r="20686" hidden="1" outlineLevel="1"/>
    <row r="20687" hidden="1" outlineLevel="1"/>
    <row r="20688" hidden="1" outlineLevel="1"/>
    <row r="20689" hidden="1" outlineLevel="1"/>
    <row r="20690" hidden="1" outlineLevel="1"/>
    <row r="20691" hidden="1" outlineLevel="1"/>
    <row r="20692" hidden="1" outlineLevel="1"/>
    <row r="20693" hidden="1" outlineLevel="1"/>
    <row r="20694" hidden="1" outlineLevel="1"/>
    <row r="20695" hidden="1" outlineLevel="1"/>
    <row r="20696" hidden="1" outlineLevel="1"/>
    <row r="20697" hidden="1" outlineLevel="1"/>
    <row r="20698" hidden="1" outlineLevel="1"/>
    <row r="20699" hidden="1" outlineLevel="1"/>
    <row r="20700" hidden="1" outlineLevel="1"/>
    <row r="20701" hidden="1" outlineLevel="1"/>
    <row r="20702" hidden="1" outlineLevel="1"/>
    <row r="20703" hidden="1" outlineLevel="1"/>
    <row r="20704" hidden="1" outlineLevel="1"/>
    <row r="20705" hidden="1" outlineLevel="1"/>
    <row r="20706" hidden="1" outlineLevel="1"/>
    <row r="20707" hidden="1" outlineLevel="1"/>
    <row r="20708" hidden="1" outlineLevel="1"/>
    <row r="20709" hidden="1" outlineLevel="1"/>
    <row r="20710" hidden="1" outlineLevel="1"/>
    <row r="20711" hidden="1" outlineLevel="1"/>
    <row r="20712" hidden="1" outlineLevel="1"/>
    <row r="20713" hidden="1" outlineLevel="1"/>
    <row r="20714" hidden="1" outlineLevel="1"/>
    <row r="20715" hidden="1" outlineLevel="1"/>
    <row r="20716" hidden="1" outlineLevel="1"/>
    <row r="20717" hidden="1" outlineLevel="1"/>
    <row r="20718" hidden="1" outlineLevel="1"/>
    <row r="20719" hidden="1" outlineLevel="1"/>
    <row r="20720" hidden="1" outlineLevel="1"/>
    <row r="20721" hidden="1" outlineLevel="1"/>
    <row r="20722" hidden="1" outlineLevel="1"/>
    <row r="20723" hidden="1" outlineLevel="1"/>
    <row r="20724" hidden="1" outlineLevel="1"/>
    <row r="20725" hidden="1" outlineLevel="1"/>
    <row r="20726" hidden="1" outlineLevel="1"/>
    <row r="20727" hidden="1" outlineLevel="1"/>
    <row r="20728" hidden="1" outlineLevel="1"/>
    <row r="20729" hidden="1" outlineLevel="1"/>
    <row r="20730" hidden="1" outlineLevel="1"/>
    <row r="20731" hidden="1" outlineLevel="1"/>
    <row r="20732" hidden="1" outlineLevel="1"/>
    <row r="20733" hidden="1" outlineLevel="1"/>
    <row r="20734" hidden="1" outlineLevel="1"/>
    <row r="20735" hidden="1" outlineLevel="1"/>
    <row r="20736" hidden="1" outlineLevel="1"/>
    <row r="20737" hidden="1" outlineLevel="1"/>
    <row r="20738" hidden="1" outlineLevel="1"/>
    <row r="20739" hidden="1" outlineLevel="1"/>
    <row r="20740" hidden="1" outlineLevel="1"/>
    <row r="20741" hidden="1" outlineLevel="1"/>
    <row r="20742" hidden="1" outlineLevel="1"/>
    <row r="20743" hidden="1" outlineLevel="1"/>
    <row r="20744" hidden="1" outlineLevel="1"/>
    <row r="20745" hidden="1" outlineLevel="1"/>
    <row r="20746" hidden="1" outlineLevel="1"/>
    <row r="20747" hidden="1" outlineLevel="1"/>
    <row r="20748" hidden="1" outlineLevel="1"/>
    <row r="20749" hidden="1" outlineLevel="1"/>
    <row r="20750" hidden="1" outlineLevel="1"/>
    <row r="20751" hidden="1" outlineLevel="1"/>
    <row r="20752" hidden="1" outlineLevel="1"/>
    <row r="20753" hidden="1" outlineLevel="1"/>
    <row r="20754" hidden="1" outlineLevel="1"/>
    <row r="20755" hidden="1" outlineLevel="1"/>
    <row r="20756" hidden="1" outlineLevel="1"/>
    <row r="20757" hidden="1" outlineLevel="1"/>
    <row r="20758" hidden="1" outlineLevel="1"/>
    <row r="20759" hidden="1" outlineLevel="1"/>
    <row r="20760" hidden="1" outlineLevel="1"/>
    <row r="20761" hidden="1" outlineLevel="1"/>
    <row r="20762" hidden="1" outlineLevel="1"/>
    <row r="20763" hidden="1" outlineLevel="1"/>
    <row r="20764" hidden="1" outlineLevel="1"/>
    <row r="20765" hidden="1" outlineLevel="1"/>
    <row r="20766" hidden="1" outlineLevel="1"/>
    <row r="20767" hidden="1" outlineLevel="1"/>
    <row r="20768" hidden="1" outlineLevel="1"/>
    <row r="20769" hidden="1" outlineLevel="1"/>
    <row r="20770" hidden="1" outlineLevel="1"/>
    <row r="20771" hidden="1" outlineLevel="1"/>
    <row r="20772" hidden="1" outlineLevel="1"/>
    <row r="20773" hidden="1" outlineLevel="1"/>
    <row r="20774" hidden="1" outlineLevel="1"/>
    <row r="20775" hidden="1" outlineLevel="1"/>
    <row r="20776" hidden="1" outlineLevel="1"/>
    <row r="20777" hidden="1" outlineLevel="1"/>
    <row r="20778" hidden="1" outlineLevel="1"/>
    <row r="20779" hidden="1" outlineLevel="1"/>
    <row r="20780" hidden="1" outlineLevel="1"/>
    <row r="20781" hidden="1" outlineLevel="1"/>
    <row r="20782" hidden="1" outlineLevel="1"/>
    <row r="20783" hidden="1" outlineLevel="1"/>
    <row r="20784" hidden="1" outlineLevel="1"/>
    <row r="20785" hidden="1" outlineLevel="1"/>
    <row r="20786" hidden="1" outlineLevel="1"/>
    <row r="20787" hidden="1" outlineLevel="1"/>
    <row r="20788" hidden="1" outlineLevel="1"/>
    <row r="20789" hidden="1" outlineLevel="1"/>
    <row r="20790" hidden="1" outlineLevel="1"/>
    <row r="20791" hidden="1" outlineLevel="1"/>
    <row r="20792" hidden="1" outlineLevel="1"/>
    <row r="20793" hidden="1" outlineLevel="1"/>
    <row r="20794" hidden="1" outlineLevel="1"/>
    <row r="20795" hidden="1" outlineLevel="1"/>
    <row r="20796" hidden="1" outlineLevel="1"/>
    <row r="20797" hidden="1" outlineLevel="1"/>
    <row r="20798" hidden="1" outlineLevel="1"/>
    <row r="20799" hidden="1" outlineLevel="1"/>
    <row r="20800" hidden="1" outlineLevel="1"/>
    <row r="20801" hidden="1" outlineLevel="1"/>
    <row r="20802" hidden="1" outlineLevel="1"/>
    <row r="20803" hidden="1" outlineLevel="1"/>
    <row r="20804" hidden="1" outlineLevel="1"/>
    <row r="20805" hidden="1" outlineLevel="1"/>
    <row r="20806" hidden="1" outlineLevel="1"/>
    <row r="20807" hidden="1" outlineLevel="1"/>
    <row r="20808" hidden="1" outlineLevel="1"/>
    <row r="20809" hidden="1" outlineLevel="1"/>
    <row r="20810" hidden="1" outlineLevel="1"/>
    <row r="20811" hidden="1" outlineLevel="1"/>
    <row r="20812" hidden="1" outlineLevel="1"/>
    <row r="20813" hidden="1" outlineLevel="1"/>
    <row r="20814" hidden="1" outlineLevel="1"/>
    <row r="20815" hidden="1" outlineLevel="1"/>
    <row r="20816" hidden="1" outlineLevel="1"/>
    <row r="20817" hidden="1" outlineLevel="1"/>
    <row r="20818" hidden="1" outlineLevel="1"/>
    <row r="20819" hidden="1" outlineLevel="1"/>
    <row r="20820" hidden="1" outlineLevel="1"/>
    <row r="20821" hidden="1" outlineLevel="1"/>
    <row r="20822" hidden="1" outlineLevel="1"/>
    <row r="20823" hidden="1" outlineLevel="1"/>
    <row r="20824" hidden="1" outlineLevel="1"/>
    <row r="20825" hidden="1" outlineLevel="1"/>
    <row r="20826" hidden="1" outlineLevel="1"/>
    <row r="20827" hidden="1" outlineLevel="1"/>
    <row r="20828" hidden="1" outlineLevel="1"/>
    <row r="20829" hidden="1" outlineLevel="1"/>
    <row r="20830" hidden="1" outlineLevel="1"/>
    <row r="20831" hidden="1" outlineLevel="1"/>
    <row r="20832" hidden="1" outlineLevel="1"/>
    <row r="20833" hidden="1" outlineLevel="1"/>
    <row r="20834" hidden="1" outlineLevel="1"/>
    <row r="20835" hidden="1" outlineLevel="1"/>
    <row r="20836" hidden="1" outlineLevel="1"/>
    <row r="20837" hidden="1" outlineLevel="1"/>
    <row r="20838" hidden="1" outlineLevel="1"/>
    <row r="20839" hidden="1" outlineLevel="1"/>
    <row r="20840" hidden="1" outlineLevel="1"/>
    <row r="20841" hidden="1" outlineLevel="1"/>
    <row r="20842" hidden="1" outlineLevel="1"/>
    <row r="20843" hidden="1" outlineLevel="1"/>
    <row r="20844" hidden="1" outlineLevel="1"/>
    <row r="20845" hidden="1" outlineLevel="1"/>
    <row r="20846" hidden="1" outlineLevel="1"/>
    <row r="20847" hidden="1" outlineLevel="1"/>
    <row r="20848" hidden="1" outlineLevel="1"/>
    <row r="20849" hidden="1" outlineLevel="1"/>
    <row r="20850" hidden="1" outlineLevel="1"/>
    <row r="20851" hidden="1" outlineLevel="1"/>
    <row r="20852" hidden="1" outlineLevel="1"/>
    <row r="20853" hidden="1" outlineLevel="1"/>
    <row r="20854" hidden="1" outlineLevel="1"/>
    <row r="20855" hidden="1" outlineLevel="1"/>
    <row r="20856" hidden="1" outlineLevel="1"/>
    <row r="20857" hidden="1" outlineLevel="1"/>
    <row r="20858" hidden="1" outlineLevel="1"/>
    <row r="20859" hidden="1" outlineLevel="1"/>
    <row r="20860" hidden="1" outlineLevel="1"/>
    <row r="20861" hidden="1" outlineLevel="1"/>
    <row r="20862" hidden="1" outlineLevel="1"/>
    <row r="20863" hidden="1" outlineLevel="1"/>
    <row r="20864" hidden="1" outlineLevel="1"/>
    <row r="20865" hidden="1" outlineLevel="1"/>
    <row r="20866" hidden="1" outlineLevel="1"/>
    <row r="20867" hidden="1" outlineLevel="1"/>
    <row r="20868" hidden="1" outlineLevel="1"/>
    <row r="20869" hidden="1" outlineLevel="1"/>
    <row r="20870" hidden="1" outlineLevel="1"/>
    <row r="20871" hidden="1" outlineLevel="1"/>
    <row r="20872" hidden="1" outlineLevel="1"/>
    <row r="20873" hidden="1" outlineLevel="1"/>
    <row r="20874" hidden="1" outlineLevel="1"/>
    <row r="20875" hidden="1" outlineLevel="1"/>
    <row r="20876" hidden="1" outlineLevel="1"/>
    <row r="20877" hidden="1" outlineLevel="1"/>
    <row r="20878" hidden="1" outlineLevel="1"/>
    <row r="20879" hidden="1" outlineLevel="1"/>
    <row r="20880" hidden="1" outlineLevel="1"/>
    <row r="20881" hidden="1" outlineLevel="1"/>
    <row r="20882" hidden="1" outlineLevel="1"/>
    <row r="20883" hidden="1" outlineLevel="1"/>
    <row r="20884" hidden="1" outlineLevel="1"/>
    <row r="20885" hidden="1" outlineLevel="1"/>
    <row r="20886" hidden="1" outlineLevel="1"/>
    <row r="20887" hidden="1" outlineLevel="1"/>
    <row r="20888" hidden="1" outlineLevel="1"/>
    <row r="20889" hidden="1" outlineLevel="1"/>
    <row r="20890" hidden="1" outlineLevel="1"/>
    <row r="20891" hidden="1" outlineLevel="1"/>
    <row r="20892" hidden="1" outlineLevel="1"/>
    <row r="20893" hidden="1" outlineLevel="1"/>
    <row r="20894" hidden="1" outlineLevel="1"/>
    <row r="20895" hidden="1" outlineLevel="1"/>
    <row r="20896" hidden="1" outlineLevel="1"/>
    <row r="20897" hidden="1" outlineLevel="1"/>
    <row r="20898" hidden="1" outlineLevel="1"/>
    <row r="20899" hidden="1" outlineLevel="1"/>
    <row r="20900" hidden="1" outlineLevel="1"/>
    <row r="20901" hidden="1" outlineLevel="1"/>
    <row r="20902" hidden="1" outlineLevel="1"/>
    <row r="20903" hidden="1" outlineLevel="1"/>
    <row r="20904" hidden="1" outlineLevel="1"/>
    <row r="20905" hidden="1" outlineLevel="1"/>
    <row r="20906" hidden="1" outlineLevel="1"/>
    <row r="20907" hidden="1" outlineLevel="1"/>
    <row r="20908" hidden="1" outlineLevel="1"/>
    <row r="20909" hidden="1" outlineLevel="1"/>
    <row r="20910" hidden="1" outlineLevel="1"/>
    <row r="20911" hidden="1" outlineLevel="1"/>
    <row r="20912" hidden="1" outlineLevel="1"/>
    <row r="20913" hidden="1" outlineLevel="1"/>
    <row r="20914" hidden="1" outlineLevel="1"/>
    <row r="20915" hidden="1" outlineLevel="1"/>
    <row r="20916" hidden="1" outlineLevel="1"/>
    <row r="20917" hidden="1" outlineLevel="1"/>
    <row r="20918" hidden="1" outlineLevel="1"/>
    <row r="20919" hidden="1" outlineLevel="1"/>
    <row r="20920" hidden="1" outlineLevel="1"/>
    <row r="20921" hidden="1" outlineLevel="1"/>
    <row r="20922" hidden="1" outlineLevel="1"/>
    <row r="20923" hidden="1" outlineLevel="1"/>
    <row r="20924" hidden="1" outlineLevel="1"/>
    <row r="20925" hidden="1" outlineLevel="1"/>
    <row r="20926" hidden="1" outlineLevel="1"/>
    <row r="20927" hidden="1" outlineLevel="1"/>
    <row r="20928" hidden="1" outlineLevel="1"/>
    <row r="20929" hidden="1" outlineLevel="1"/>
    <row r="20930" hidden="1" outlineLevel="1"/>
    <row r="20931" hidden="1" outlineLevel="1"/>
    <row r="20932" hidden="1" outlineLevel="1"/>
    <row r="20933" hidden="1" outlineLevel="1"/>
    <row r="20934" hidden="1" outlineLevel="1"/>
    <row r="20935" hidden="1" outlineLevel="1"/>
    <row r="20936" hidden="1" outlineLevel="1"/>
    <row r="20937" hidden="1" outlineLevel="1"/>
    <row r="20938" hidden="1" outlineLevel="1"/>
    <row r="20939" hidden="1" outlineLevel="1"/>
    <row r="20940" hidden="1" outlineLevel="1"/>
    <row r="20941" hidden="1" outlineLevel="1"/>
    <row r="20942" hidden="1" outlineLevel="1"/>
    <row r="20943" hidden="1" outlineLevel="1"/>
    <row r="20944" hidden="1" outlineLevel="1"/>
    <row r="20945" hidden="1" outlineLevel="1"/>
    <row r="20946" hidden="1" outlineLevel="1"/>
    <row r="20947" hidden="1" outlineLevel="1"/>
    <row r="20948" hidden="1" outlineLevel="1"/>
    <row r="20949" hidden="1" outlineLevel="1"/>
    <row r="20950" hidden="1" outlineLevel="1"/>
    <row r="20951" hidden="1" outlineLevel="1"/>
    <row r="20952" hidden="1" outlineLevel="1"/>
    <row r="20953" hidden="1" outlineLevel="1"/>
    <row r="20954" hidden="1" outlineLevel="1"/>
    <row r="20955" hidden="1" outlineLevel="1"/>
    <row r="20956" hidden="1" outlineLevel="1"/>
    <row r="20957" hidden="1" outlineLevel="1"/>
    <row r="20958" hidden="1" outlineLevel="1"/>
    <row r="20959" hidden="1" outlineLevel="1"/>
    <row r="20960" hidden="1" outlineLevel="1"/>
    <row r="20961" hidden="1" outlineLevel="1"/>
    <row r="20962" hidden="1" outlineLevel="1"/>
    <row r="20963" hidden="1" outlineLevel="1"/>
    <row r="20964" hidden="1" outlineLevel="1"/>
    <row r="20965" hidden="1" outlineLevel="1"/>
    <row r="20966" hidden="1" outlineLevel="1"/>
    <row r="20967" hidden="1" outlineLevel="1"/>
    <row r="20968" hidden="1" outlineLevel="1"/>
    <row r="20969" hidden="1" outlineLevel="1"/>
    <row r="20970" hidden="1" outlineLevel="1"/>
    <row r="20971" hidden="1" outlineLevel="1"/>
    <row r="20972" hidden="1" outlineLevel="1"/>
    <row r="20973" hidden="1" outlineLevel="1"/>
    <row r="20974" hidden="1" outlineLevel="1"/>
    <row r="20975" hidden="1" outlineLevel="1"/>
    <row r="20976" hidden="1" outlineLevel="1"/>
    <row r="20977" hidden="1" outlineLevel="1"/>
    <row r="20978" hidden="1" outlineLevel="1"/>
    <row r="20979" hidden="1" outlineLevel="1"/>
    <row r="20980" hidden="1" outlineLevel="1"/>
    <row r="20981" hidden="1" outlineLevel="1"/>
    <row r="20982" hidden="1" outlineLevel="1"/>
    <row r="20983" hidden="1" outlineLevel="1"/>
    <row r="20984" hidden="1" outlineLevel="1"/>
    <row r="20985" hidden="1" outlineLevel="1"/>
    <row r="20986" hidden="1" outlineLevel="1"/>
    <row r="20987" hidden="1" outlineLevel="1"/>
    <row r="20988" hidden="1" outlineLevel="1"/>
    <row r="20989" hidden="1" outlineLevel="1"/>
    <row r="20990" hidden="1" outlineLevel="1"/>
    <row r="20991" hidden="1" outlineLevel="1"/>
    <row r="20992" hidden="1" outlineLevel="1"/>
    <row r="20993" hidden="1" outlineLevel="1"/>
    <row r="20994" hidden="1" outlineLevel="1"/>
    <row r="20995" hidden="1" outlineLevel="1"/>
    <row r="20996" hidden="1" outlineLevel="1"/>
    <row r="20997" hidden="1" outlineLevel="1"/>
    <row r="20998" hidden="1" outlineLevel="1"/>
    <row r="20999" hidden="1" outlineLevel="1"/>
    <row r="21000" hidden="1" outlineLevel="1"/>
    <row r="21001" hidden="1" outlineLevel="1"/>
    <row r="21002" hidden="1" outlineLevel="1"/>
    <row r="21003" hidden="1" outlineLevel="1"/>
    <row r="21004" hidden="1" outlineLevel="1"/>
    <row r="21005" hidden="1" outlineLevel="1"/>
    <row r="21006" hidden="1" outlineLevel="1"/>
    <row r="21007" hidden="1" outlineLevel="1"/>
    <row r="21008" hidden="1" outlineLevel="1"/>
    <row r="21009" hidden="1" outlineLevel="1"/>
    <row r="21010" hidden="1" outlineLevel="1"/>
    <row r="21011" hidden="1" outlineLevel="1"/>
    <row r="21012" hidden="1" outlineLevel="1"/>
    <row r="21013" hidden="1" outlineLevel="1"/>
    <row r="21014" hidden="1" outlineLevel="1"/>
    <row r="21015" hidden="1" outlineLevel="1"/>
    <row r="21016" hidden="1" outlineLevel="1"/>
    <row r="21017" hidden="1" outlineLevel="1"/>
    <row r="21018" hidden="1" outlineLevel="1"/>
    <row r="21019" hidden="1" outlineLevel="1"/>
    <row r="21020" hidden="1" outlineLevel="1"/>
    <row r="21021" hidden="1" outlineLevel="1"/>
    <row r="21022" hidden="1" outlineLevel="1"/>
    <row r="21023" hidden="1" outlineLevel="1"/>
    <row r="21024" hidden="1" outlineLevel="1"/>
    <row r="21025" hidden="1" outlineLevel="1"/>
    <row r="21026" hidden="1" outlineLevel="1"/>
    <row r="21027" hidden="1" outlineLevel="1"/>
    <row r="21028" hidden="1" outlineLevel="1"/>
    <row r="21029" hidden="1" outlineLevel="1"/>
    <row r="21030" hidden="1" outlineLevel="1"/>
    <row r="21031" hidden="1" outlineLevel="1"/>
    <row r="21032" hidden="1" outlineLevel="1"/>
    <row r="21033" hidden="1" outlineLevel="1"/>
    <row r="21034" hidden="1" outlineLevel="1"/>
    <row r="21035" hidden="1" outlineLevel="1"/>
    <row r="21036" hidden="1" outlineLevel="1"/>
    <row r="21037" hidden="1" outlineLevel="1"/>
    <row r="21038" hidden="1" outlineLevel="1"/>
    <row r="21039" hidden="1" outlineLevel="1"/>
    <row r="21040" hidden="1" outlineLevel="1"/>
    <row r="21041" hidden="1" outlineLevel="1"/>
    <row r="21042" hidden="1" outlineLevel="1"/>
    <row r="21043" hidden="1" outlineLevel="1"/>
    <row r="21044" hidden="1" outlineLevel="1"/>
    <row r="21045" hidden="1" outlineLevel="1"/>
    <row r="21046" hidden="1" outlineLevel="1"/>
    <row r="21047" hidden="1" outlineLevel="1"/>
    <row r="21048" hidden="1" outlineLevel="1"/>
    <row r="21049" hidden="1" outlineLevel="1"/>
    <row r="21050" hidden="1" outlineLevel="1"/>
    <row r="21051" hidden="1" outlineLevel="1"/>
    <row r="21052" hidden="1" outlineLevel="1"/>
    <row r="21053" hidden="1" outlineLevel="1"/>
    <row r="21054" hidden="1" outlineLevel="1"/>
    <row r="21055" hidden="1" outlineLevel="1"/>
    <row r="21056" hidden="1" outlineLevel="1"/>
    <row r="21057" hidden="1" outlineLevel="1"/>
    <row r="21058" hidden="1" outlineLevel="1"/>
    <row r="21059" hidden="1" outlineLevel="1"/>
    <row r="21060" hidden="1" outlineLevel="1"/>
    <row r="21061" hidden="1" outlineLevel="1"/>
    <row r="21062" hidden="1" outlineLevel="1"/>
    <row r="21063" hidden="1" outlineLevel="1"/>
    <row r="21064" hidden="1" outlineLevel="1"/>
    <row r="21065" hidden="1" outlineLevel="1"/>
    <row r="21066" hidden="1" outlineLevel="1"/>
    <row r="21067" hidden="1" outlineLevel="1"/>
    <row r="21068" hidden="1" outlineLevel="1"/>
    <row r="21069" hidden="1" outlineLevel="1"/>
    <row r="21070" hidden="1" outlineLevel="1"/>
    <row r="21071" hidden="1" outlineLevel="1"/>
    <row r="21072" hidden="1" outlineLevel="1"/>
    <row r="21073" hidden="1" outlineLevel="1"/>
    <row r="21074" hidden="1" outlineLevel="1"/>
    <row r="21075" hidden="1" outlineLevel="1"/>
    <row r="21076" hidden="1" outlineLevel="1"/>
    <row r="21077" hidden="1" outlineLevel="1"/>
    <row r="21078" hidden="1" outlineLevel="1"/>
    <row r="21079" hidden="1" outlineLevel="1"/>
    <row r="21080" hidden="1" outlineLevel="1"/>
    <row r="21081" hidden="1" outlineLevel="1"/>
    <row r="21082" hidden="1" outlineLevel="1"/>
    <row r="21083" hidden="1" outlineLevel="1"/>
    <row r="21084" hidden="1" outlineLevel="1"/>
    <row r="21085" hidden="1" outlineLevel="1"/>
    <row r="21086" hidden="1" outlineLevel="1"/>
    <row r="21087" hidden="1" outlineLevel="1"/>
    <row r="21088" hidden="1" outlineLevel="1"/>
    <row r="21089" hidden="1" outlineLevel="1"/>
    <row r="21090" hidden="1" outlineLevel="1"/>
    <row r="21091" hidden="1" outlineLevel="1"/>
    <row r="21092" hidden="1" outlineLevel="1"/>
    <row r="21093" hidden="1" outlineLevel="1"/>
    <row r="21094" hidden="1" outlineLevel="1"/>
    <row r="21095" hidden="1" outlineLevel="1"/>
    <row r="21096" hidden="1" outlineLevel="1"/>
    <row r="21097" hidden="1" outlineLevel="1"/>
    <row r="21098" hidden="1" outlineLevel="1"/>
    <row r="21099" hidden="1" outlineLevel="1"/>
    <row r="21100" hidden="1" outlineLevel="1"/>
    <row r="21101" hidden="1" outlineLevel="1"/>
    <row r="21102" hidden="1" outlineLevel="1"/>
    <row r="21103" hidden="1" outlineLevel="1"/>
    <row r="21104" hidden="1" outlineLevel="1"/>
    <row r="21105" hidden="1" outlineLevel="1"/>
    <row r="21106" hidden="1" outlineLevel="1"/>
    <row r="21107" hidden="1" outlineLevel="1"/>
    <row r="21108" hidden="1" outlineLevel="1"/>
    <row r="21109" hidden="1" outlineLevel="1"/>
    <row r="21110" hidden="1" outlineLevel="1"/>
    <row r="21111" hidden="1" outlineLevel="1"/>
    <row r="21112" hidden="1" outlineLevel="1"/>
    <row r="21113" hidden="1" outlineLevel="1"/>
    <row r="21114" hidden="1" outlineLevel="1"/>
    <row r="21115" hidden="1" outlineLevel="1"/>
    <row r="21116" hidden="1" outlineLevel="1"/>
    <row r="21117" hidden="1" outlineLevel="1"/>
    <row r="21118" hidden="1" outlineLevel="1"/>
    <row r="21119" hidden="1" outlineLevel="1"/>
    <row r="21120" hidden="1" outlineLevel="1"/>
    <row r="21121" hidden="1" outlineLevel="1"/>
    <row r="21122" hidden="1" outlineLevel="1"/>
    <row r="21123" hidden="1" outlineLevel="1"/>
    <row r="21124" hidden="1" outlineLevel="1"/>
    <row r="21125" hidden="1" outlineLevel="1"/>
    <row r="21126" hidden="1" outlineLevel="1"/>
    <row r="21127" hidden="1" outlineLevel="1"/>
    <row r="21128" hidden="1" outlineLevel="1"/>
    <row r="21129" hidden="1" outlineLevel="1"/>
    <row r="21130" hidden="1" outlineLevel="1"/>
    <row r="21131" hidden="1" outlineLevel="1"/>
    <row r="21132" hidden="1" outlineLevel="1"/>
    <row r="21133" hidden="1" outlineLevel="1"/>
    <row r="21134" hidden="1" outlineLevel="1"/>
    <row r="21135" hidden="1" outlineLevel="1"/>
    <row r="21136" hidden="1" outlineLevel="1"/>
    <row r="21137" hidden="1" outlineLevel="1"/>
    <row r="21138" hidden="1" outlineLevel="1"/>
    <row r="21139" hidden="1" outlineLevel="1"/>
    <row r="21140" hidden="1" outlineLevel="1"/>
    <row r="21141" hidden="1" outlineLevel="1"/>
    <row r="21142" hidden="1" outlineLevel="1"/>
    <row r="21143" hidden="1" outlineLevel="1"/>
    <row r="21144" hidden="1" outlineLevel="1"/>
    <row r="21145" hidden="1" outlineLevel="1"/>
    <row r="21146" hidden="1" outlineLevel="1"/>
    <row r="21147" hidden="1" outlineLevel="1"/>
    <row r="21148" hidden="1" outlineLevel="1"/>
    <row r="21149" hidden="1" outlineLevel="1"/>
    <row r="21150" hidden="1" outlineLevel="1"/>
    <row r="21151" hidden="1" outlineLevel="1"/>
    <row r="21152" hidden="1" outlineLevel="1"/>
    <row r="21153" hidden="1" outlineLevel="1"/>
    <row r="21154" hidden="1" outlineLevel="1"/>
    <row r="21155" hidden="1" outlineLevel="1"/>
    <row r="21156" hidden="1" outlineLevel="1"/>
    <row r="21157" hidden="1" outlineLevel="1"/>
    <row r="21158" hidden="1" outlineLevel="1"/>
    <row r="21159" hidden="1" outlineLevel="1"/>
    <row r="21160" hidden="1" outlineLevel="1"/>
    <row r="21161" hidden="1" outlineLevel="1"/>
    <row r="21162" hidden="1" outlineLevel="1"/>
    <row r="21163" hidden="1" outlineLevel="1"/>
    <row r="21164" hidden="1" outlineLevel="1"/>
    <row r="21165" hidden="1" outlineLevel="1"/>
    <row r="21166" hidden="1" outlineLevel="1"/>
    <row r="21167" hidden="1" outlineLevel="1"/>
    <row r="21168" hidden="1" outlineLevel="1"/>
    <row r="21169" hidden="1" outlineLevel="1"/>
    <row r="21170" hidden="1" outlineLevel="1"/>
    <row r="21171" hidden="1" outlineLevel="1"/>
    <row r="21172" hidden="1" outlineLevel="1"/>
    <row r="21173" hidden="1" outlineLevel="1"/>
    <row r="21174" hidden="1" outlineLevel="1"/>
    <row r="21175" hidden="1" outlineLevel="1"/>
    <row r="21176" hidden="1" outlineLevel="1"/>
    <row r="21177" hidden="1" outlineLevel="1"/>
    <row r="21178" hidden="1" outlineLevel="1"/>
    <row r="21179" hidden="1" outlineLevel="1"/>
    <row r="21180" hidden="1" outlineLevel="1"/>
    <row r="21181" hidden="1" outlineLevel="1"/>
    <row r="21182" hidden="1" outlineLevel="1"/>
    <row r="21183" hidden="1" outlineLevel="1"/>
    <row r="21184" hidden="1" outlineLevel="1"/>
    <row r="21185" hidden="1" outlineLevel="1"/>
    <row r="21186" hidden="1" outlineLevel="1"/>
    <row r="21187" hidden="1" outlineLevel="1"/>
    <row r="21188" hidden="1" outlineLevel="1"/>
    <row r="21189" hidden="1" outlineLevel="1"/>
    <row r="21190" hidden="1" outlineLevel="1"/>
    <row r="21191" hidden="1" outlineLevel="1"/>
    <row r="21192" hidden="1" outlineLevel="1"/>
    <row r="21193" hidden="1" outlineLevel="1"/>
    <row r="21194" hidden="1" outlineLevel="1"/>
    <row r="21195" hidden="1" outlineLevel="1"/>
    <row r="21196" hidden="1" outlineLevel="1"/>
    <row r="21197" hidden="1" outlineLevel="1"/>
    <row r="21198" hidden="1" outlineLevel="1"/>
    <row r="21199" hidden="1" outlineLevel="1"/>
    <row r="21200" hidden="1" outlineLevel="1"/>
    <row r="21201" hidden="1" outlineLevel="1"/>
    <row r="21202" hidden="1" outlineLevel="1"/>
    <row r="21203" hidden="1" outlineLevel="1"/>
    <row r="21204" hidden="1" outlineLevel="1"/>
    <row r="21205" hidden="1" outlineLevel="1"/>
    <row r="21206" hidden="1" outlineLevel="1"/>
    <row r="21207" hidden="1" outlineLevel="1"/>
    <row r="21208" hidden="1" outlineLevel="1"/>
    <row r="21209" hidden="1" outlineLevel="1"/>
    <row r="21210" hidden="1" outlineLevel="1"/>
    <row r="21211" hidden="1" outlineLevel="1"/>
    <row r="21212" hidden="1" outlineLevel="1"/>
    <row r="21213" hidden="1" outlineLevel="1"/>
    <row r="21214" hidden="1" outlineLevel="1"/>
    <row r="21215" hidden="1" outlineLevel="1"/>
    <row r="21216" hidden="1" outlineLevel="1"/>
    <row r="21217" hidden="1" outlineLevel="1"/>
    <row r="21218" hidden="1" outlineLevel="1"/>
    <row r="21219" hidden="1" outlineLevel="1"/>
    <row r="21220" hidden="1" outlineLevel="1"/>
    <row r="21221" hidden="1" outlineLevel="1"/>
    <row r="21222" hidden="1" outlineLevel="1"/>
    <row r="21223" hidden="1" outlineLevel="1"/>
    <row r="21224" hidden="1" outlineLevel="1"/>
    <row r="21225" hidden="1" outlineLevel="1"/>
    <row r="21226" hidden="1" outlineLevel="1"/>
    <row r="21227" hidden="1" outlineLevel="1"/>
    <row r="21228" hidden="1" outlineLevel="1"/>
    <row r="21229" hidden="1" outlineLevel="1"/>
    <row r="21230" hidden="1" outlineLevel="1"/>
    <row r="21231" hidden="1" outlineLevel="1"/>
    <row r="21232" hidden="1" outlineLevel="1"/>
    <row r="21233" hidden="1" outlineLevel="1"/>
    <row r="21234" hidden="1" outlineLevel="1"/>
    <row r="21235" hidden="1" outlineLevel="1"/>
    <row r="21236" hidden="1" outlineLevel="1"/>
    <row r="21237" hidden="1" outlineLevel="1"/>
    <row r="21238" hidden="1" outlineLevel="1"/>
    <row r="21239" hidden="1" outlineLevel="1"/>
    <row r="21240" hidden="1" outlineLevel="1"/>
    <row r="21241" hidden="1" outlineLevel="1"/>
    <row r="21242" hidden="1" outlineLevel="1"/>
    <row r="21243" hidden="1" outlineLevel="1"/>
    <row r="21244" hidden="1" outlineLevel="1"/>
    <row r="21245" hidden="1" outlineLevel="1"/>
    <row r="21246" hidden="1" outlineLevel="1"/>
    <row r="21247" hidden="1" outlineLevel="1"/>
    <row r="21248" hidden="1" outlineLevel="1"/>
    <row r="21249" hidden="1" outlineLevel="1"/>
    <row r="21250" hidden="1" outlineLevel="1"/>
    <row r="21251" hidden="1" outlineLevel="1"/>
    <row r="21252" hidden="1" outlineLevel="1"/>
    <row r="21253" hidden="1" outlineLevel="1"/>
    <row r="21254" hidden="1" outlineLevel="1"/>
    <row r="21255" hidden="1" outlineLevel="1"/>
    <row r="21256" hidden="1" outlineLevel="1"/>
    <row r="21257" hidden="1" outlineLevel="1"/>
    <row r="21258" hidden="1" outlineLevel="1"/>
    <row r="21259" hidden="1" outlineLevel="1"/>
    <row r="21260" hidden="1" outlineLevel="1"/>
    <row r="21261" hidden="1" outlineLevel="1"/>
    <row r="21262" hidden="1" outlineLevel="1"/>
    <row r="21263" hidden="1" outlineLevel="1"/>
    <row r="21264" hidden="1" outlineLevel="1"/>
    <row r="21265" hidden="1" outlineLevel="1"/>
    <row r="21266" hidden="1" outlineLevel="1"/>
    <row r="21267" hidden="1" outlineLevel="1"/>
    <row r="21268" hidden="1" outlineLevel="1"/>
    <row r="21269" hidden="1" outlineLevel="1"/>
    <row r="21270" hidden="1" outlineLevel="1"/>
    <row r="21271" hidden="1" outlineLevel="1"/>
    <row r="21272" hidden="1" outlineLevel="1"/>
    <row r="21273" hidden="1" outlineLevel="1"/>
    <row r="21274" hidden="1" outlineLevel="1"/>
    <row r="21275" hidden="1" outlineLevel="1"/>
    <row r="21276" hidden="1" outlineLevel="1"/>
    <row r="21277" hidden="1" outlineLevel="1"/>
    <row r="21278" hidden="1" outlineLevel="1"/>
    <row r="21279" hidden="1" outlineLevel="1"/>
    <row r="21280" hidden="1" outlineLevel="1"/>
    <row r="21281" hidden="1" outlineLevel="1"/>
    <row r="21282" hidden="1" outlineLevel="1"/>
    <row r="21283" hidden="1" outlineLevel="1"/>
    <row r="21284" hidden="1" outlineLevel="1"/>
    <row r="21285" hidden="1" outlineLevel="1"/>
    <row r="21286" hidden="1" outlineLevel="1"/>
    <row r="21287" hidden="1" outlineLevel="1"/>
    <row r="21288" hidden="1" outlineLevel="1"/>
    <row r="21289" hidden="1" outlineLevel="1"/>
    <row r="21290" hidden="1" outlineLevel="1"/>
    <row r="21291" hidden="1" outlineLevel="1"/>
    <row r="21292" hidden="1" outlineLevel="1"/>
    <row r="21293" hidden="1" outlineLevel="1"/>
    <row r="21294" hidden="1" outlineLevel="1"/>
    <row r="21295" hidden="1" outlineLevel="1"/>
    <row r="21296" hidden="1" outlineLevel="1"/>
    <row r="21297" hidden="1" outlineLevel="1"/>
    <row r="21298" hidden="1" outlineLevel="1"/>
    <row r="21299" hidden="1" outlineLevel="1"/>
    <row r="21300" hidden="1" outlineLevel="1"/>
    <row r="21301" hidden="1" outlineLevel="1"/>
    <row r="21302" hidden="1" outlineLevel="1"/>
    <row r="21303" hidden="1" outlineLevel="1"/>
    <row r="21304" hidden="1" outlineLevel="1"/>
    <row r="21305" hidden="1" outlineLevel="1"/>
    <row r="21306" hidden="1" outlineLevel="1"/>
    <row r="21307" hidden="1" outlineLevel="1"/>
    <row r="21308" hidden="1" outlineLevel="1"/>
    <row r="21309" hidden="1" outlineLevel="1"/>
    <row r="21310" hidden="1" outlineLevel="1"/>
    <row r="21311" hidden="1" outlineLevel="1"/>
    <row r="21312" hidden="1" outlineLevel="1"/>
    <row r="21313" hidden="1" outlineLevel="1"/>
    <row r="21314" hidden="1" outlineLevel="1"/>
    <row r="21315" hidden="1" outlineLevel="1"/>
    <row r="21316" hidden="1" outlineLevel="1"/>
    <row r="21317" hidden="1" outlineLevel="1"/>
    <row r="21318" hidden="1" outlineLevel="1"/>
    <row r="21319" hidden="1" outlineLevel="1"/>
    <row r="21320" hidden="1" outlineLevel="1"/>
    <row r="21321" hidden="1" outlineLevel="1"/>
    <row r="21322" hidden="1" outlineLevel="1"/>
    <row r="21323" hidden="1" outlineLevel="1"/>
    <row r="21324" hidden="1" outlineLevel="1"/>
    <row r="21325" hidden="1" outlineLevel="1"/>
    <row r="21326" hidden="1" outlineLevel="1"/>
    <row r="21327" hidden="1" outlineLevel="1"/>
    <row r="21328" hidden="1" outlineLevel="1"/>
    <row r="21329" hidden="1" outlineLevel="1"/>
    <row r="21330" hidden="1" outlineLevel="1"/>
    <row r="21331" hidden="1" outlineLevel="1"/>
    <row r="21332" hidden="1" outlineLevel="1"/>
    <row r="21333" hidden="1" outlineLevel="1"/>
    <row r="21334" hidden="1" outlineLevel="1"/>
    <row r="21335" hidden="1" outlineLevel="1"/>
    <row r="21336" hidden="1" outlineLevel="1"/>
    <row r="21337" hidden="1" outlineLevel="1"/>
    <row r="21338" hidden="1" outlineLevel="1"/>
    <row r="21339" hidden="1" outlineLevel="1"/>
    <row r="21340" hidden="1" outlineLevel="1"/>
    <row r="21341" hidden="1" outlineLevel="1"/>
    <row r="21342" hidden="1" outlineLevel="1"/>
    <row r="21343" hidden="1" outlineLevel="1"/>
    <row r="21344" hidden="1" outlineLevel="1"/>
    <row r="21345" hidden="1" outlineLevel="1"/>
    <row r="21346" hidden="1" outlineLevel="1"/>
    <row r="21347" hidden="1" outlineLevel="1"/>
    <row r="21348" hidden="1" outlineLevel="1"/>
    <row r="21349" hidden="1" outlineLevel="1"/>
    <row r="21350" hidden="1" outlineLevel="1"/>
    <row r="21351" hidden="1" outlineLevel="1"/>
    <row r="21352" hidden="1" outlineLevel="1"/>
    <row r="21353" hidden="1" outlineLevel="1"/>
    <row r="21354" hidden="1" outlineLevel="1"/>
    <row r="21355" hidden="1" outlineLevel="1"/>
    <row r="21356" hidden="1" outlineLevel="1"/>
    <row r="21357" hidden="1" outlineLevel="1"/>
    <row r="21358" hidden="1" outlineLevel="1"/>
    <row r="21359" hidden="1" outlineLevel="1"/>
    <row r="21360" hidden="1" outlineLevel="1"/>
    <row r="21361" hidden="1" outlineLevel="1"/>
    <row r="21362" hidden="1" outlineLevel="1"/>
    <row r="21363" hidden="1" outlineLevel="1"/>
    <row r="21364" hidden="1" outlineLevel="1"/>
    <row r="21365" hidden="1" outlineLevel="1"/>
    <row r="21366" hidden="1" outlineLevel="1"/>
    <row r="21367" hidden="1" outlineLevel="1"/>
    <row r="21368" hidden="1" outlineLevel="1"/>
    <row r="21369" hidden="1" outlineLevel="1"/>
    <row r="21370" hidden="1" outlineLevel="1"/>
    <row r="21371" hidden="1" outlineLevel="1"/>
    <row r="21372" hidden="1" outlineLevel="1"/>
    <row r="21373" hidden="1" outlineLevel="1"/>
    <row r="21374" hidden="1" outlineLevel="1"/>
    <row r="21375" hidden="1" outlineLevel="1"/>
    <row r="21376" hidden="1" outlineLevel="1"/>
    <row r="21377" hidden="1" outlineLevel="1"/>
    <row r="21378" hidden="1" outlineLevel="1"/>
    <row r="21379" hidden="1" outlineLevel="1"/>
    <row r="21380" hidden="1" outlineLevel="1"/>
    <row r="21381" hidden="1" outlineLevel="1"/>
    <row r="21382" hidden="1" outlineLevel="1"/>
    <row r="21383" hidden="1" outlineLevel="1"/>
    <row r="21384" hidden="1" outlineLevel="1"/>
    <row r="21385" hidden="1" outlineLevel="1"/>
    <row r="21386" hidden="1" outlineLevel="1"/>
    <row r="21387" hidden="1" outlineLevel="1"/>
    <row r="21388" hidden="1" outlineLevel="1"/>
    <row r="21389" hidden="1" outlineLevel="1"/>
    <row r="21390" hidden="1" outlineLevel="1"/>
    <row r="21391" hidden="1" outlineLevel="1"/>
    <row r="21392" hidden="1" outlineLevel="1"/>
    <row r="21393" hidden="1" outlineLevel="1"/>
    <row r="21394" hidden="1" outlineLevel="1"/>
    <row r="21395" hidden="1" outlineLevel="1"/>
    <row r="21396" hidden="1" outlineLevel="1"/>
    <row r="21397" hidden="1" outlineLevel="1"/>
    <row r="21398" hidden="1" outlineLevel="1"/>
    <row r="21399" hidden="1" outlineLevel="1"/>
    <row r="21400" hidden="1" outlineLevel="1"/>
    <row r="21401" hidden="1" outlineLevel="1"/>
    <row r="21402" hidden="1" outlineLevel="1"/>
    <row r="21403" hidden="1" outlineLevel="1"/>
    <row r="21404" hidden="1" outlineLevel="1"/>
    <row r="21405" hidden="1" outlineLevel="1"/>
    <row r="21406" hidden="1" outlineLevel="1"/>
    <row r="21407" hidden="1" outlineLevel="1"/>
    <row r="21408" hidden="1" outlineLevel="1"/>
    <row r="21409" hidden="1" outlineLevel="1"/>
    <row r="21410" hidden="1" outlineLevel="1"/>
    <row r="21411" hidden="1" outlineLevel="1"/>
    <row r="21412" hidden="1" outlineLevel="1"/>
    <row r="21413" hidden="1" outlineLevel="1"/>
    <row r="21414" hidden="1" outlineLevel="1"/>
    <row r="21415" hidden="1" outlineLevel="1"/>
    <row r="21416" hidden="1" outlineLevel="1"/>
    <row r="21417" hidden="1" outlineLevel="1"/>
    <row r="21418" hidden="1" outlineLevel="1"/>
    <row r="21419" hidden="1" outlineLevel="1"/>
    <row r="21420" hidden="1" outlineLevel="1"/>
    <row r="21421" hidden="1" outlineLevel="1"/>
    <row r="21422" hidden="1" outlineLevel="1"/>
    <row r="21423" hidden="1" outlineLevel="1"/>
    <row r="21424" hidden="1" outlineLevel="1"/>
    <row r="21425" hidden="1" outlineLevel="1"/>
    <row r="21426" hidden="1" outlineLevel="1"/>
    <row r="21427" hidden="1" outlineLevel="1"/>
    <row r="21428" hidden="1" outlineLevel="1"/>
    <row r="21429" hidden="1" outlineLevel="1"/>
    <row r="21430" hidden="1" outlineLevel="1"/>
    <row r="21431" hidden="1" outlineLevel="1"/>
    <row r="21432" hidden="1" outlineLevel="1"/>
    <row r="21433" hidden="1" outlineLevel="1"/>
    <row r="21434" hidden="1" outlineLevel="1"/>
    <row r="21435" hidden="1" outlineLevel="1"/>
    <row r="21436" hidden="1" outlineLevel="1"/>
    <row r="21437" hidden="1" outlineLevel="1"/>
    <row r="21438" hidden="1" outlineLevel="1"/>
    <row r="21439" hidden="1" outlineLevel="1"/>
    <row r="21440" hidden="1" outlineLevel="1"/>
    <row r="21441" hidden="1" outlineLevel="1"/>
    <row r="21442" hidden="1" outlineLevel="1"/>
    <row r="21443" hidden="1" outlineLevel="1"/>
    <row r="21444" hidden="1" outlineLevel="1"/>
    <row r="21445" hidden="1" outlineLevel="1"/>
    <row r="21446" hidden="1" outlineLevel="1"/>
    <row r="21447" hidden="1" outlineLevel="1"/>
    <row r="21448" hidden="1" outlineLevel="1"/>
    <row r="21449" hidden="1" outlineLevel="1"/>
    <row r="21450" hidden="1" outlineLevel="1"/>
    <row r="21451" hidden="1" outlineLevel="1"/>
    <row r="21452" hidden="1" outlineLevel="1"/>
    <row r="21453" hidden="1" outlineLevel="1"/>
    <row r="21454" hidden="1" outlineLevel="1"/>
    <row r="21455" hidden="1" outlineLevel="1"/>
    <row r="21456" hidden="1" outlineLevel="1"/>
    <row r="21457" hidden="1" outlineLevel="1"/>
    <row r="21458" hidden="1" outlineLevel="1"/>
    <row r="21459" hidden="1" outlineLevel="1"/>
    <row r="21460" hidden="1" outlineLevel="1"/>
    <row r="21461" hidden="1" outlineLevel="1"/>
    <row r="21462" hidden="1" outlineLevel="1"/>
    <row r="21463" hidden="1" outlineLevel="1"/>
    <row r="21464" hidden="1" outlineLevel="1"/>
    <row r="21465" hidden="1" outlineLevel="1"/>
    <row r="21466" hidden="1" outlineLevel="1"/>
    <row r="21467" hidden="1" outlineLevel="1"/>
    <row r="21468" hidden="1" outlineLevel="1"/>
    <row r="21469" hidden="1" outlineLevel="1"/>
    <row r="21470" hidden="1" outlineLevel="1"/>
    <row r="21471" hidden="1" outlineLevel="1"/>
    <row r="21472" hidden="1" outlineLevel="1"/>
    <row r="21473" hidden="1" outlineLevel="1"/>
    <row r="21474" hidden="1" outlineLevel="1"/>
    <row r="21475" hidden="1" outlineLevel="1"/>
    <row r="21476" hidden="1" outlineLevel="1"/>
    <row r="21477" hidden="1" outlineLevel="1"/>
    <row r="21478" hidden="1" outlineLevel="1"/>
    <row r="21479" hidden="1" outlineLevel="1"/>
    <row r="21480" hidden="1" outlineLevel="1"/>
    <row r="21481" hidden="1" outlineLevel="1"/>
    <row r="21482" hidden="1" outlineLevel="1"/>
    <row r="21483" hidden="1" outlineLevel="1"/>
    <row r="21484" hidden="1" outlineLevel="1"/>
    <row r="21485" hidden="1" outlineLevel="1"/>
    <row r="21486" hidden="1" outlineLevel="1"/>
    <row r="21487" hidden="1" outlineLevel="1"/>
    <row r="21488" hidden="1" outlineLevel="1"/>
    <row r="21489" hidden="1" outlineLevel="1"/>
    <row r="21490" hidden="1" outlineLevel="1"/>
    <row r="21491" hidden="1" outlineLevel="1"/>
    <row r="21492" hidden="1" outlineLevel="1"/>
    <row r="21493" hidden="1" outlineLevel="1"/>
    <row r="21494" hidden="1" outlineLevel="1"/>
    <row r="21495" hidden="1" outlineLevel="1"/>
    <row r="21496" hidden="1" outlineLevel="1"/>
    <row r="21497" hidden="1" outlineLevel="1"/>
    <row r="21498" hidden="1" outlineLevel="1"/>
    <row r="21499" hidden="1" outlineLevel="1"/>
    <row r="21500" hidden="1" outlineLevel="1"/>
    <row r="21501" hidden="1" outlineLevel="1"/>
    <row r="21502" hidden="1" outlineLevel="1"/>
    <row r="21503" hidden="1" outlineLevel="1"/>
    <row r="21504" hidden="1" outlineLevel="1"/>
    <row r="21505" hidden="1" outlineLevel="1"/>
    <row r="21506" hidden="1" outlineLevel="1"/>
    <row r="21507" hidden="1" outlineLevel="1"/>
    <row r="21508" hidden="1" outlineLevel="1"/>
    <row r="21509" hidden="1" outlineLevel="1"/>
    <row r="21510" hidden="1" outlineLevel="1"/>
    <row r="21511" hidden="1" outlineLevel="1"/>
    <row r="21512" hidden="1" outlineLevel="1"/>
    <row r="21513" hidden="1" outlineLevel="1"/>
    <row r="21514" hidden="1" outlineLevel="1"/>
    <row r="21515" hidden="1" outlineLevel="1"/>
    <row r="21516" hidden="1" outlineLevel="1"/>
    <row r="21517" hidden="1" outlineLevel="1"/>
    <row r="21518" hidden="1" outlineLevel="1"/>
    <row r="21519" hidden="1" outlineLevel="1"/>
    <row r="21520" hidden="1" outlineLevel="1"/>
    <row r="21521" hidden="1" outlineLevel="1"/>
    <row r="21522" hidden="1" outlineLevel="1"/>
    <row r="21523" hidden="1" outlineLevel="1"/>
    <row r="21524" hidden="1" outlineLevel="1"/>
    <row r="21525" hidden="1" outlineLevel="1"/>
    <row r="21526" hidden="1" outlineLevel="1"/>
    <row r="21527" hidden="1" outlineLevel="1"/>
    <row r="21528" hidden="1" outlineLevel="1"/>
    <row r="21529" hidden="1" outlineLevel="1"/>
    <row r="21530" hidden="1" outlineLevel="1"/>
    <row r="21531" hidden="1" outlineLevel="1"/>
    <row r="21532" hidden="1" outlineLevel="1"/>
    <row r="21533" hidden="1" outlineLevel="1"/>
    <row r="21534" hidden="1" outlineLevel="1"/>
    <row r="21535" hidden="1" outlineLevel="1"/>
    <row r="21536" hidden="1" outlineLevel="1"/>
    <row r="21537" hidden="1" outlineLevel="1"/>
    <row r="21538" hidden="1" outlineLevel="1"/>
    <row r="21539" hidden="1" outlineLevel="1"/>
    <row r="21540" hidden="1" outlineLevel="1"/>
    <row r="21541" hidden="1" outlineLevel="1"/>
    <row r="21542" hidden="1" outlineLevel="1"/>
    <row r="21543" hidden="1" outlineLevel="1"/>
    <row r="21544" hidden="1" outlineLevel="1"/>
    <row r="21545" hidden="1" outlineLevel="1"/>
    <row r="21546" hidden="1" outlineLevel="1"/>
    <row r="21547" hidden="1" outlineLevel="1"/>
    <row r="21548" hidden="1" outlineLevel="1"/>
    <row r="21549" hidden="1" outlineLevel="1"/>
    <row r="21550" hidden="1" outlineLevel="1"/>
    <row r="21551" hidden="1" outlineLevel="1"/>
    <row r="21552" hidden="1" outlineLevel="1"/>
    <row r="21553" hidden="1" outlineLevel="1"/>
    <row r="21554" hidden="1" outlineLevel="1"/>
    <row r="21555" hidden="1" outlineLevel="1"/>
    <row r="21556" hidden="1" outlineLevel="1"/>
    <row r="21557" hidden="1" outlineLevel="1"/>
    <row r="21558" hidden="1" outlineLevel="1"/>
    <row r="21559" hidden="1" outlineLevel="1"/>
    <row r="21560" hidden="1" outlineLevel="1"/>
    <row r="21561" hidden="1" outlineLevel="1"/>
    <row r="21562" hidden="1" outlineLevel="1"/>
    <row r="21563" hidden="1" outlineLevel="1"/>
    <row r="21564" hidden="1" outlineLevel="1"/>
    <row r="21565" hidden="1" outlineLevel="1"/>
    <row r="21566" hidden="1" outlineLevel="1"/>
    <row r="21567" hidden="1" outlineLevel="1"/>
    <row r="21568" hidden="1" outlineLevel="1"/>
    <row r="21569" hidden="1" outlineLevel="1"/>
    <row r="21570" hidden="1" outlineLevel="1"/>
    <row r="21571" hidden="1" outlineLevel="1"/>
    <row r="21572" hidden="1" outlineLevel="1"/>
    <row r="21573" hidden="1" outlineLevel="1"/>
    <row r="21574" hidden="1" outlineLevel="1"/>
    <row r="21575" hidden="1" outlineLevel="1"/>
    <row r="21576" hidden="1" outlineLevel="1"/>
    <row r="21577" hidden="1" outlineLevel="1"/>
    <row r="21578" hidden="1" outlineLevel="1"/>
    <row r="21579" hidden="1" outlineLevel="1"/>
    <row r="21580" hidden="1" outlineLevel="1"/>
    <row r="21581" hidden="1" outlineLevel="1"/>
    <row r="21582" hidden="1" outlineLevel="1"/>
    <row r="21583" hidden="1" outlineLevel="1"/>
    <row r="21584" hidden="1" outlineLevel="1"/>
    <row r="21585" hidden="1" outlineLevel="1"/>
    <row r="21586" hidden="1" outlineLevel="1"/>
    <row r="21587" hidden="1" outlineLevel="1"/>
    <row r="21588" hidden="1" outlineLevel="1"/>
    <row r="21589" hidden="1" outlineLevel="1"/>
    <row r="21590" hidden="1" outlineLevel="1"/>
    <row r="21591" hidden="1" outlineLevel="1"/>
    <row r="21592" hidden="1" outlineLevel="1"/>
    <row r="21593" hidden="1" outlineLevel="1"/>
    <row r="21594" hidden="1" outlineLevel="1"/>
    <row r="21595" hidden="1" outlineLevel="1"/>
    <row r="21596" hidden="1" outlineLevel="1"/>
    <row r="21597" hidden="1" outlineLevel="1"/>
    <row r="21598" hidden="1" outlineLevel="1"/>
    <row r="21599" hidden="1" outlineLevel="1"/>
    <row r="21600" hidden="1" outlineLevel="1"/>
    <row r="21601" hidden="1" outlineLevel="1"/>
    <row r="21602" hidden="1" outlineLevel="1"/>
    <row r="21603" hidden="1" outlineLevel="1"/>
    <row r="21604" hidden="1" outlineLevel="1"/>
    <row r="21605" hidden="1" outlineLevel="1"/>
    <row r="21606" hidden="1" outlineLevel="1"/>
    <row r="21607" hidden="1" outlineLevel="1"/>
    <row r="21608" hidden="1" outlineLevel="1"/>
    <row r="21609" hidden="1" outlineLevel="1"/>
    <row r="21610" hidden="1" outlineLevel="1"/>
    <row r="21611" hidden="1" outlineLevel="1"/>
    <row r="21612" hidden="1" outlineLevel="1"/>
    <row r="21613" hidden="1" outlineLevel="1"/>
    <row r="21614" hidden="1" outlineLevel="1"/>
    <row r="21615" hidden="1" outlineLevel="1"/>
    <row r="21616" hidden="1" outlineLevel="1"/>
    <row r="21617" hidden="1" outlineLevel="1"/>
    <row r="21618" hidden="1" outlineLevel="1"/>
    <row r="21619" hidden="1" outlineLevel="1"/>
    <row r="21620" hidden="1" outlineLevel="1"/>
    <row r="21621" hidden="1" outlineLevel="1"/>
    <row r="21622" hidden="1" outlineLevel="1"/>
    <row r="21623" hidden="1" outlineLevel="1"/>
    <row r="21624" hidden="1" outlineLevel="1"/>
    <row r="21625" hidden="1" outlineLevel="1"/>
    <row r="21626" hidden="1" outlineLevel="1"/>
    <row r="21627" hidden="1" outlineLevel="1"/>
    <row r="21628" hidden="1" outlineLevel="1"/>
    <row r="21629" hidden="1" outlineLevel="1"/>
    <row r="21630" hidden="1" outlineLevel="1"/>
    <row r="21631" hidden="1" outlineLevel="1"/>
    <row r="21632" hidden="1" outlineLevel="1"/>
    <row r="21633" hidden="1" outlineLevel="1"/>
    <row r="21634" hidden="1" outlineLevel="1"/>
    <row r="21635" hidden="1" outlineLevel="1"/>
    <row r="21636" hidden="1" outlineLevel="1"/>
    <row r="21637" hidden="1" outlineLevel="1"/>
    <row r="21638" hidden="1" outlineLevel="1"/>
    <row r="21639" hidden="1" outlineLevel="1"/>
    <row r="21640" hidden="1" outlineLevel="1"/>
    <row r="21641" hidden="1" outlineLevel="1"/>
    <row r="21642" hidden="1" outlineLevel="1"/>
    <row r="21643" hidden="1" outlineLevel="1"/>
    <row r="21644" hidden="1" outlineLevel="1"/>
    <row r="21645" hidden="1" outlineLevel="1"/>
    <row r="21646" hidden="1" outlineLevel="1"/>
    <row r="21647" hidden="1" outlineLevel="1"/>
    <row r="21648" hidden="1" outlineLevel="1"/>
    <row r="21649" hidden="1" outlineLevel="1"/>
    <row r="21650" hidden="1" outlineLevel="1"/>
    <row r="21651" hidden="1" outlineLevel="1"/>
    <row r="21652" hidden="1" outlineLevel="1"/>
    <row r="21653" hidden="1" outlineLevel="1"/>
    <row r="21654" hidden="1" outlineLevel="1"/>
    <row r="21655" hidden="1" outlineLevel="1"/>
    <row r="21656" hidden="1" outlineLevel="1"/>
    <row r="21657" hidden="1" outlineLevel="1"/>
    <row r="21658" hidden="1" outlineLevel="1"/>
    <row r="21659" hidden="1" outlineLevel="1"/>
    <row r="21660" hidden="1" outlineLevel="1"/>
    <row r="21661" hidden="1" outlineLevel="1"/>
    <row r="21662" hidden="1" outlineLevel="1"/>
    <row r="21663" hidden="1" outlineLevel="1"/>
    <row r="21664" hidden="1" outlineLevel="1"/>
    <row r="21665" hidden="1" outlineLevel="1"/>
    <row r="21666" hidden="1" outlineLevel="1"/>
    <row r="21667" hidden="1" outlineLevel="1"/>
    <row r="21668" hidden="1" outlineLevel="1"/>
    <row r="21669" hidden="1" outlineLevel="1"/>
    <row r="21670" hidden="1" outlineLevel="1"/>
    <row r="21671" hidden="1" outlineLevel="1"/>
    <row r="21672" hidden="1" outlineLevel="1"/>
    <row r="21673" hidden="1" outlineLevel="1"/>
    <row r="21674" hidden="1" outlineLevel="1"/>
    <row r="21675" hidden="1" outlineLevel="1"/>
    <row r="21676" hidden="1" outlineLevel="1"/>
    <row r="21677" hidden="1" outlineLevel="1"/>
    <row r="21678" hidden="1" outlineLevel="1"/>
    <row r="21679" hidden="1" outlineLevel="1"/>
    <row r="21680" hidden="1" outlineLevel="1"/>
    <row r="21681" hidden="1" outlineLevel="1"/>
    <row r="21682" hidden="1" outlineLevel="1"/>
    <row r="21683" hidden="1" outlineLevel="1"/>
    <row r="21684" hidden="1" outlineLevel="1"/>
    <row r="21685" hidden="1" outlineLevel="1"/>
    <row r="21686" hidden="1" outlineLevel="1"/>
    <row r="21687" hidden="1" outlineLevel="1"/>
    <row r="21688" hidden="1" outlineLevel="1"/>
    <row r="21689" hidden="1" outlineLevel="1"/>
    <row r="21690" hidden="1" outlineLevel="1"/>
    <row r="21691" hidden="1" outlineLevel="1"/>
    <row r="21692" hidden="1" outlineLevel="1"/>
    <row r="21693" hidden="1" outlineLevel="1"/>
    <row r="21694" hidden="1" outlineLevel="1"/>
    <row r="21695" hidden="1" outlineLevel="1"/>
    <row r="21696" hidden="1" outlineLevel="1"/>
    <row r="21697" hidden="1" outlineLevel="1"/>
    <row r="21698" hidden="1" outlineLevel="1"/>
    <row r="21699" hidden="1" outlineLevel="1"/>
    <row r="21700" hidden="1" outlineLevel="1"/>
    <row r="21701" hidden="1" outlineLevel="1"/>
    <row r="21702" hidden="1" outlineLevel="1"/>
    <row r="21703" hidden="1" outlineLevel="1"/>
    <row r="21704" hidden="1" outlineLevel="1"/>
    <row r="21705" hidden="1" outlineLevel="1"/>
    <row r="21706" hidden="1" outlineLevel="1"/>
    <row r="21707" hidden="1" outlineLevel="1"/>
    <row r="21708" hidden="1" outlineLevel="1"/>
    <row r="21709" hidden="1" outlineLevel="1"/>
    <row r="21710" hidden="1" outlineLevel="1"/>
    <row r="21711" hidden="1" outlineLevel="1"/>
    <row r="21712" hidden="1" outlineLevel="1"/>
    <row r="21713" hidden="1" outlineLevel="1"/>
    <row r="21714" hidden="1" outlineLevel="1"/>
    <row r="21715" hidden="1" outlineLevel="1"/>
    <row r="21716" hidden="1" outlineLevel="1"/>
    <row r="21717" hidden="1" outlineLevel="1"/>
    <row r="21718" hidden="1" outlineLevel="1"/>
    <row r="21719" hidden="1" outlineLevel="1"/>
    <row r="21720" hidden="1" outlineLevel="1"/>
    <row r="21721" hidden="1" outlineLevel="1"/>
    <row r="21722" hidden="1" outlineLevel="1"/>
    <row r="21723" hidden="1" outlineLevel="1"/>
    <row r="21724" hidden="1" outlineLevel="1"/>
    <row r="21725" hidden="1" outlineLevel="1"/>
    <row r="21726" hidden="1" outlineLevel="1"/>
    <row r="21727" hidden="1" outlineLevel="1"/>
    <row r="21728" hidden="1" outlineLevel="1"/>
    <row r="21729" hidden="1" outlineLevel="1"/>
    <row r="21730" hidden="1" outlineLevel="1"/>
    <row r="21731" hidden="1" outlineLevel="1"/>
    <row r="21732" hidden="1" outlineLevel="1"/>
    <row r="21733" hidden="1" outlineLevel="1"/>
    <row r="21734" hidden="1" outlineLevel="1"/>
    <row r="21735" hidden="1" outlineLevel="1"/>
    <row r="21736" hidden="1" outlineLevel="1"/>
    <row r="21737" hidden="1" outlineLevel="1"/>
    <row r="21738" hidden="1" outlineLevel="1"/>
    <row r="21739" hidden="1" outlineLevel="1"/>
    <row r="21740" hidden="1" outlineLevel="1"/>
    <row r="21741" hidden="1" outlineLevel="1"/>
    <row r="21742" hidden="1" outlineLevel="1"/>
    <row r="21743" hidden="1" outlineLevel="1"/>
    <row r="21744" hidden="1" outlineLevel="1"/>
    <row r="21745" hidden="1" outlineLevel="1"/>
    <row r="21746" hidden="1" outlineLevel="1"/>
    <row r="21747" hidden="1" outlineLevel="1"/>
    <row r="21748" hidden="1" outlineLevel="1"/>
    <row r="21749" hidden="1" outlineLevel="1"/>
    <row r="21750" hidden="1" outlineLevel="1"/>
    <row r="21751" hidden="1" outlineLevel="1"/>
    <row r="21752" hidden="1" outlineLevel="1"/>
    <row r="21753" hidden="1" outlineLevel="1"/>
    <row r="21754" hidden="1" outlineLevel="1"/>
    <row r="21755" hidden="1" outlineLevel="1"/>
    <row r="21756" hidden="1" outlineLevel="1"/>
    <row r="21757" hidden="1" outlineLevel="1"/>
    <row r="21758" hidden="1" outlineLevel="1"/>
    <row r="21759" hidden="1" outlineLevel="1"/>
    <row r="21760" hidden="1" outlineLevel="1"/>
    <row r="21761" hidden="1" outlineLevel="1"/>
    <row r="21762" hidden="1" outlineLevel="1"/>
    <row r="21763" hidden="1" outlineLevel="1"/>
    <row r="21764" hidden="1" outlineLevel="1"/>
    <row r="21765" hidden="1" outlineLevel="1"/>
    <row r="21766" hidden="1" outlineLevel="1"/>
    <row r="21767" hidden="1" outlineLevel="1"/>
    <row r="21768" hidden="1" outlineLevel="1"/>
    <row r="21769" hidden="1" outlineLevel="1"/>
    <row r="21770" hidden="1" outlineLevel="1"/>
    <row r="21771" hidden="1" outlineLevel="1"/>
    <row r="21772" hidden="1" outlineLevel="1"/>
    <row r="21773" hidden="1" outlineLevel="1"/>
    <row r="21774" hidden="1" outlineLevel="1"/>
    <row r="21775" hidden="1" outlineLevel="1"/>
    <row r="21776" hidden="1" outlineLevel="1"/>
    <row r="21777" hidden="1" outlineLevel="1"/>
    <row r="21778" hidden="1" outlineLevel="1"/>
    <row r="21779" hidden="1" outlineLevel="1"/>
    <row r="21780" hidden="1" outlineLevel="1"/>
    <row r="21781" hidden="1" outlineLevel="1"/>
    <row r="21782" hidden="1" outlineLevel="1"/>
    <row r="21783" hidden="1" outlineLevel="1"/>
    <row r="21784" hidden="1" outlineLevel="1"/>
    <row r="21785" hidden="1" outlineLevel="1"/>
    <row r="21786" hidden="1" outlineLevel="1"/>
    <row r="21787" hidden="1" outlineLevel="1"/>
    <row r="21788" hidden="1" outlineLevel="1"/>
    <row r="21789" hidden="1" outlineLevel="1"/>
    <row r="21790" hidden="1" outlineLevel="1"/>
    <row r="21791" hidden="1" outlineLevel="1"/>
    <row r="21792" hidden="1" outlineLevel="1"/>
    <row r="21793" hidden="1" outlineLevel="1"/>
    <row r="21794" hidden="1" outlineLevel="1"/>
    <row r="21795" hidden="1" outlineLevel="1"/>
    <row r="21796" hidden="1" outlineLevel="1"/>
    <row r="21797" hidden="1" outlineLevel="1"/>
    <row r="21798" hidden="1" outlineLevel="1"/>
    <row r="21799" hidden="1" outlineLevel="1"/>
    <row r="21800" hidden="1" outlineLevel="1"/>
    <row r="21801" hidden="1" outlineLevel="1"/>
    <row r="21802" hidden="1" outlineLevel="1"/>
    <row r="21803" hidden="1" outlineLevel="1"/>
    <row r="21804" hidden="1" outlineLevel="1"/>
    <row r="21805" hidden="1" outlineLevel="1"/>
    <row r="21806" hidden="1" outlineLevel="1"/>
    <row r="21807" hidden="1" outlineLevel="1"/>
    <row r="21808" hidden="1" outlineLevel="1"/>
    <row r="21809" hidden="1" outlineLevel="1"/>
    <row r="21810" hidden="1" outlineLevel="1"/>
    <row r="21811" hidden="1" outlineLevel="1"/>
    <row r="21812" hidden="1" outlineLevel="1"/>
    <row r="21813" hidden="1" outlineLevel="1"/>
    <row r="21814" hidden="1" outlineLevel="1"/>
    <row r="21815" hidden="1" outlineLevel="1"/>
    <row r="21816" hidden="1" outlineLevel="1"/>
    <row r="21817" hidden="1" outlineLevel="1"/>
    <row r="21818" hidden="1" outlineLevel="1"/>
    <row r="21819" hidden="1" outlineLevel="1"/>
    <row r="21820" hidden="1" outlineLevel="1"/>
    <row r="21821" hidden="1" outlineLevel="1"/>
    <row r="21822" hidden="1" outlineLevel="1"/>
    <row r="21823" hidden="1" outlineLevel="1"/>
    <row r="21824" hidden="1" outlineLevel="1"/>
    <row r="21825" hidden="1" outlineLevel="1"/>
    <row r="21826" hidden="1" outlineLevel="1"/>
    <row r="21827" hidden="1" outlineLevel="1"/>
    <row r="21828" hidden="1" outlineLevel="1"/>
    <row r="21829" hidden="1" outlineLevel="1"/>
    <row r="21830" hidden="1" outlineLevel="1"/>
    <row r="21831" hidden="1" outlineLevel="1"/>
    <row r="21832" hidden="1" outlineLevel="1"/>
    <row r="21833" hidden="1" outlineLevel="1"/>
    <row r="21834" hidden="1" outlineLevel="1"/>
    <row r="21835" hidden="1" outlineLevel="1"/>
    <row r="21836" hidden="1" outlineLevel="1"/>
    <row r="21837" hidden="1" outlineLevel="1"/>
    <row r="21838" hidden="1" outlineLevel="1"/>
    <row r="21839" hidden="1" outlineLevel="1"/>
    <row r="21840" hidden="1" outlineLevel="1"/>
    <row r="21841" hidden="1" outlineLevel="1"/>
    <row r="21842" hidden="1" outlineLevel="1"/>
    <row r="21843" hidden="1" outlineLevel="1"/>
    <row r="21844" hidden="1" outlineLevel="1"/>
    <row r="21845" hidden="1" outlineLevel="1"/>
    <row r="21846" hidden="1" outlineLevel="1"/>
    <row r="21847" hidden="1" outlineLevel="1"/>
    <row r="21848" hidden="1" outlineLevel="1"/>
    <row r="21849" hidden="1" outlineLevel="1"/>
    <row r="21850" hidden="1" outlineLevel="1"/>
    <row r="21851" hidden="1" outlineLevel="1"/>
    <row r="21852" hidden="1" outlineLevel="1"/>
    <row r="21853" hidden="1" outlineLevel="1"/>
    <row r="21854" hidden="1" outlineLevel="1"/>
    <row r="21855" hidden="1" outlineLevel="1"/>
    <row r="21856" hidden="1" outlineLevel="1"/>
    <row r="21857" hidden="1" outlineLevel="1"/>
    <row r="21858" hidden="1" outlineLevel="1"/>
    <row r="21859" hidden="1" outlineLevel="1"/>
    <row r="21860" hidden="1" outlineLevel="1"/>
    <row r="21861" hidden="1" outlineLevel="1"/>
    <row r="21862" hidden="1" outlineLevel="1"/>
    <row r="21863" hidden="1" outlineLevel="1"/>
    <row r="21864" hidden="1" outlineLevel="1"/>
    <row r="21865" hidden="1" outlineLevel="1"/>
    <row r="21866" hidden="1" outlineLevel="1"/>
    <row r="21867" hidden="1" outlineLevel="1"/>
    <row r="21868" hidden="1" outlineLevel="1"/>
    <row r="21869" hidden="1" outlineLevel="1"/>
    <row r="21870" hidden="1" outlineLevel="1"/>
    <row r="21871" hidden="1" outlineLevel="1"/>
    <row r="21872" hidden="1" outlineLevel="1"/>
    <row r="21873" hidden="1" outlineLevel="1"/>
    <row r="21874" hidden="1" outlineLevel="1"/>
    <row r="21875" hidden="1" outlineLevel="1"/>
    <row r="21876" hidden="1" outlineLevel="1"/>
    <row r="21877" hidden="1" outlineLevel="1"/>
    <row r="21878" hidden="1" outlineLevel="1"/>
    <row r="21879" hidden="1" outlineLevel="1"/>
    <row r="21880" hidden="1" outlineLevel="1"/>
    <row r="21881" hidden="1" outlineLevel="1"/>
    <row r="21882" hidden="1" outlineLevel="1"/>
    <row r="21883" hidden="1" outlineLevel="1"/>
    <row r="21884" hidden="1" outlineLevel="1"/>
    <row r="21885" hidden="1" outlineLevel="1"/>
    <row r="21886" hidden="1" outlineLevel="1"/>
    <row r="21887" hidden="1" outlineLevel="1"/>
    <row r="21888" hidden="1" outlineLevel="1"/>
    <row r="21889" hidden="1" outlineLevel="1"/>
    <row r="21890" hidden="1" outlineLevel="1"/>
    <row r="21891" hidden="1" outlineLevel="1"/>
    <row r="21892" hidden="1" outlineLevel="1"/>
    <row r="21893" hidden="1" outlineLevel="1"/>
    <row r="21894" hidden="1" outlineLevel="1"/>
    <row r="21895" hidden="1" outlineLevel="1"/>
    <row r="21896" hidden="1" outlineLevel="1"/>
    <row r="21897" hidden="1" outlineLevel="1"/>
    <row r="21898" hidden="1" outlineLevel="1"/>
    <row r="21899" hidden="1" outlineLevel="1"/>
    <row r="21900" hidden="1" outlineLevel="1"/>
    <row r="21901" hidden="1" outlineLevel="1"/>
    <row r="21902" hidden="1" outlineLevel="1"/>
    <row r="21903" hidden="1" outlineLevel="1"/>
    <row r="21904" hidden="1" outlineLevel="1"/>
    <row r="21905" hidden="1" outlineLevel="1"/>
    <row r="21906" hidden="1" outlineLevel="1"/>
    <row r="21907" hidden="1" outlineLevel="1"/>
    <row r="21908" hidden="1" outlineLevel="1"/>
    <row r="21909" hidden="1" outlineLevel="1"/>
    <row r="21910" hidden="1" outlineLevel="1"/>
    <row r="21911" hidden="1" outlineLevel="1"/>
    <row r="21912" hidden="1" outlineLevel="1"/>
    <row r="21913" hidden="1" outlineLevel="1"/>
    <row r="21914" hidden="1" outlineLevel="1"/>
    <row r="21915" hidden="1" outlineLevel="1"/>
    <row r="21916" hidden="1" outlineLevel="1"/>
    <row r="21917" hidden="1" outlineLevel="1"/>
    <row r="21918" hidden="1" outlineLevel="1"/>
    <row r="21919" hidden="1" outlineLevel="1"/>
    <row r="21920" hidden="1" outlineLevel="1"/>
    <row r="21921" hidden="1" outlineLevel="1"/>
    <row r="21922" hidden="1" outlineLevel="1"/>
    <row r="21923" hidden="1" outlineLevel="1"/>
    <row r="21924" hidden="1" outlineLevel="1"/>
    <row r="21925" hidden="1" outlineLevel="1"/>
    <row r="21926" hidden="1" outlineLevel="1"/>
    <row r="21927" hidden="1" outlineLevel="1"/>
    <row r="21928" hidden="1" outlineLevel="1"/>
    <row r="21929" hidden="1" outlineLevel="1"/>
    <row r="21930" hidden="1" outlineLevel="1"/>
    <row r="21931" hidden="1" outlineLevel="1"/>
    <row r="21932" hidden="1" outlineLevel="1"/>
    <row r="21933" hidden="1" outlineLevel="1"/>
    <row r="21934" hidden="1" outlineLevel="1"/>
    <row r="21935" hidden="1" outlineLevel="1"/>
    <row r="21936" hidden="1" outlineLevel="1"/>
    <row r="21937" hidden="1" outlineLevel="1"/>
    <row r="21938" hidden="1" outlineLevel="1"/>
    <row r="21939" hidden="1" outlineLevel="1"/>
    <row r="21940" hidden="1" outlineLevel="1"/>
    <row r="21941" hidden="1" outlineLevel="1"/>
    <row r="21942" hidden="1" outlineLevel="1"/>
    <row r="21943" hidden="1" outlineLevel="1"/>
    <row r="21944" hidden="1" outlineLevel="1"/>
    <row r="21945" hidden="1" outlineLevel="1"/>
    <row r="21946" hidden="1" outlineLevel="1"/>
    <row r="21947" hidden="1" outlineLevel="1"/>
    <row r="21948" hidden="1" outlineLevel="1"/>
    <row r="21949" hidden="1" outlineLevel="1"/>
    <row r="21950" hidden="1" outlineLevel="1"/>
    <row r="21951" hidden="1" outlineLevel="1"/>
    <row r="21952" hidden="1" outlineLevel="1"/>
    <row r="21953" hidden="1" outlineLevel="1"/>
    <row r="21954" hidden="1" outlineLevel="1"/>
    <row r="21955" hidden="1" outlineLevel="1"/>
    <row r="21956" hidden="1" outlineLevel="1"/>
    <row r="21957" hidden="1" outlineLevel="1"/>
    <row r="21958" hidden="1" outlineLevel="1"/>
    <row r="21959" hidden="1" outlineLevel="1"/>
    <row r="21960" hidden="1" outlineLevel="1"/>
    <row r="21961" hidden="1" outlineLevel="1"/>
    <row r="21962" hidden="1" outlineLevel="1"/>
    <row r="21963" hidden="1" outlineLevel="1"/>
    <row r="21964" hidden="1" outlineLevel="1"/>
    <row r="21965" hidden="1" outlineLevel="1"/>
    <row r="21966" hidden="1" outlineLevel="1"/>
    <row r="21967" hidden="1" outlineLevel="1"/>
    <row r="21968" hidden="1" outlineLevel="1"/>
    <row r="21969" hidden="1" outlineLevel="1"/>
    <row r="21970" hidden="1" outlineLevel="1"/>
    <row r="21971" hidden="1" outlineLevel="1"/>
    <row r="21972" hidden="1" outlineLevel="1"/>
    <row r="21973" hidden="1" outlineLevel="1"/>
    <row r="21974" hidden="1" outlineLevel="1"/>
    <row r="21975" hidden="1" outlineLevel="1"/>
    <row r="21976" hidden="1" outlineLevel="1"/>
    <row r="21977" hidden="1" outlineLevel="1"/>
    <row r="21978" hidden="1" outlineLevel="1"/>
    <row r="21979" hidden="1" outlineLevel="1"/>
    <row r="21980" hidden="1" outlineLevel="1"/>
    <row r="21981" hidden="1" outlineLevel="1"/>
    <row r="21982" hidden="1" outlineLevel="1"/>
    <row r="21983" hidden="1" outlineLevel="1"/>
    <row r="21984" hidden="1" outlineLevel="1"/>
    <row r="21985" hidden="1" outlineLevel="1"/>
    <row r="21986" hidden="1" outlineLevel="1"/>
    <row r="21987" hidden="1" outlineLevel="1"/>
    <row r="21988" hidden="1" outlineLevel="1"/>
    <row r="21989" hidden="1" outlineLevel="1"/>
    <row r="21990" hidden="1" outlineLevel="1"/>
    <row r="21991" hidden="1" outlineLevel="1"/>
    <row r="21992" hidden="1" outlineLevel="1"/>
    <row r="21993" hidden="1" outlineLevel="1"/>
    <row r="21994" hidden="1" outlineLevel="1"/>
    <row r="21995" hidden="1" outlineLevel="1"/>
    <row r="21996" hidden="1" outlineLevel="1"/>
    <row r="21997" hidden="1" outlineLevel="1"/>
    <row r="21998" hidden="1" outlineLevel="1"/>
    <row r="21999" hidden="1" outlineLevel="1"/>
    <row r="22000" hidden="1" outlineLevel="1"/>
    <row r="22001" hidden="1" outlineLevel="1"/>
    <row r="22002" hidden="1" outlineLevel="1"/>
    <row r="22003" hidden="1" outlineLevel="1"/>
    <row r="22004" hidden="1" outlineLevel="1"/>
    <row r="22005" hidden="1" outlineLevel="1"/>
    <row r="22006" hidden="1" outlineLevel="1"/>
    <row r="22007" hidden="1" outlineLevel="1"/>
    <row r="22008" hidden="1" outlineLevel="1"/>
    <row r="22009" hidden="1" outlineLevel="1"/>
    <row r="22010" hidden="1" outlineLevel="1"/>
    <row r="22011" hidden="1" outlineLevel="1"/>
    <row r="22012" hidden="1" outlineLevel="1"/>
    <row r="22013" hidden="1" outlineLevel="1"/>
    <row r="22014" hidden="1" outlineLevel="1"/>
    <row r="22015" hidden="1" outlineLevel="1"/>
    <row r="22016" hidden="1" outlineLevel="1"/>
    <row r="22017" hidden="1" outlineLevel="1"/>
    <row r="22018" hidden="1" outlineLevel="1"/>
    <row r="22019" hidden="1" outlineLevel="1"/>
    <row r="22020" hidden="1" outlineLevel="1"/>
    <row r="22021" hidden="1" outlineLevel="1"/>
    <row r="22022" hidden="1" outlineLevel="1"/>
    <row r="22023" hidden="1" outlineLevel="1"/>
    <row r="22024" hidden="1" outlineLevel="1"/>
    <row r="22025" hidden="1" outlineLevel="1"/>
    <row r="22026" hidden="1" outlineLevel="1"/>
    <row r="22027" hidden="1" outlineLevel="1"/>
    <row r="22028" hidden="1" outlineLevel="1"/>
    <row r="22029" hidden="1" outlineLevel="1"/>
    <row r="22030" hidden="1" outlineLevel="1"/>
    <row r="22031" hidden="1" outlineLevel="1"/>
    <row r="22032" hidden="1" outlineLevel="1"/>
    <row r="22033" hidden="1" outlineLevel="1"/>
    <row r="22034" hidden="1" outlineLevel="1"/>
    <row r="22035" hidden="1" outlineLevel="1"/>
    <row r="22036" hidden="1" outlineLevel="1"/>
    <row r="22037" hidden="1" outlineLevel="1"/>
    <row r="22038" hidden="1" outlineLevel="1"/>
    <row r="22039" hidden="1" outlineLevel="1"/>
    <row r="22040" hidden="1" outlineLevel="1"/>
    <row r="22041" hidden="1" outlineLevel="1"/>
    <row r="22042" hidden="1" outlineLevel="1"/>
    <row r="22043" hidden="1" outlineLevel="1"/>
    <row r="22044" hidden="1" outlineLevel="1"/>
    <row r="22045" hidden="1" outlineLevel="1"/>
    <row r="22046" hidden="1" outlineLevel="1"/>
    <row r="22047" hidden="1" outlineLevel="1"/>
    <row r="22048" hidden="1" outlineLevel="1"/>
    <row r="22049" hidden="1" outlineLevel="1"/>
    <row r="22050" hidden="1" outlineLevel="1"/>
    <row r="22051" hidden="1" outlineLevel="1"/>
    <row r="22052" hidden="1" outlineLevel="1"/>
    <row r="22053" hidden="1" outlineLevel="1"/>
    <row r="22054" hidden="1" outlineLevel="1"/>
    <row r="22055" hidden="1" outlineLevel="1"/>
    <row r="22056" hidden="1" outlineLevel="1"/>
    <row r="22057" hidden="1" outlineLevel="1"/>
    <row r="22058" hidden="1" outlineLevel="1"/>
    <row r="22059" hidden="1" outlineLevel="1"/>
    <row r="22060" hidden="1" outlineLevel="1"/>
    <row r="22061" hidden="1" outlineLevel="1"/>
    <row r="22062" hidden="1" outlineLevel="1"/>
    <row r="22063" hidden="1" outlineLevel="1"/>
    <row r="22064" hidden="1" outlineLevel="1"/>
    <row r="22065" hidden="1" outlineLevel="1"/>
    <row r="22066" hidden="1" outlineLevel="1"/>
    <row r="22067" hidden="1" outlineLevel="1"/>
    <row r="22068" hidden="1" outlineLevel="1"/>
    <row r="22069" hidden="1" outlineLevel="1"/>
    <row r="22070" hidden="1" outlineLevel="1"/>
    <row r="22071" hidden="1" outlineLevel="1"/>
    <row r="22072" hidden="1" outlineLevel="1"/>
    <row r="22073" hidden="1" outlineLevel="1"/>
    <row r="22074" hidden="1" outlineLevel="1"/>
    <row r="22075" hidden="1" outlineLevel="1"/>
    <row r="22076" hidden="1" outlineLevel="1"/>
    <row r="22077" hidden="1" outlineLevel="1"/>
    <row r="22078" hidden="1" outlineLevel="1"/>
    <row r="22079" hidden="1" outlineLevel="1"/>
    <row r="22080" hidden="1" outlineLevel="1"/>
    <row r="22081" hidden="1" outlineLevel="1"/>
    <row r="22082" hidden="1" outlineLevel="1"/>
    <row r="22083" hidden="1" outlineLevel="1"/>
    <row r="22084" hidden="1" outlineLevel="1"/>
    <row r="22085" hidden="1" outlineLevel="1"/>
    <row r="22086" hidden="1" outlineLevel="1"/>
    <row r="22087" hidden="1" outlineLevel="1"/>
    <row r="22088" hidden="1" outlineLevel="1"/>
    <row r="22089" hidden="1" outlineLevel="1"/>
    <row r="22090" hidden="1" outlineLevel="1"/>
    <row r="22091" hidden="1" outlineLevel="1"/>
    <row r="22092" hidden="1" outlineLevel="1"/>
    <row r="22093" hidden="1" outlineLevel="1"/>
    <row r="22094" hidden="1" outlineLevel="1"/>
    <row r="22095" hidden="1" outlineLevel="1"/>
    <row r="22096" hidden="1" outlineLevel="1"/>
    <row r="22097" hidden="1" outlineLevel="1"/>
    <row r="22098" hidden="1" outlineLevel="1"/>
    <row r="22099" hidden="1" outlineLevel="1"/>
    <row r="22100" hidden="1" outlineLevel="1"/>
    <row r="22101" hidden="1" outlineLevel="1"/>
    <row r="22102" hidden="1" outlineLevel="1"/>
    <row r="22103" hidden="1" outlineLevel="1"/>
    <row r="22104" hidden="1" outlineLevel="1"/>
    <row r="22105" hidden="1" outlineLevel="1"/>
    <row r="22106" hidden="1" outlineLevel="1"/>
    <row r="22107" hidden="1" outlineLevel="1"/>
    <row r="22108" hidden="1" outlineLevel="1"/>
    <row r="22109" hidden="1" outlineLevel="1"/>
    <row r="22110" hidden="1" outlineLevel="1"/>
    <row r="22111" hidden="1" outlineLevel="1"/>
    <row r="22112" hidden="1" outlineLevel="1"/>
    <row r="22113" hidden="1" outlineLevel="1"/>
    <row r="22114" hidden="1" outlineLevel="1"/>
    <row r="22115" hidden="1" outlineLevel="1"/>
    <row r="22116" hidden="1" outlineLevel="1"/>
    <row r="22117" hidden="1" outlineLevel="1"/>
    <row r="22118" hidden="1" outlineLevel="1"/>
    <row r="22119" hidden="1" outlineLevel="1"/>
    <row r="22120" hidden="1" outlineLevel="1"/>
    <row r="22121" hidden="1" outlineLevel="1"/>
    <row r="22122" hidden="1" outlineLevel="1"/>
    <row r="22123" hidden="1" outlineLevel="1"/>
    <row r="22124" hidden="1" outlineLevel="1"/>
    <row r="22125" hidden="1" outlineLevel="1"/>
    <row r="22126" hidden="1" outlineLevel="1"/>
    <row r="22127" hidden="1" outlineLevel="1"/>
    <row r="22128" hidden="1" outlineLevel="1"/>
    <row r="22129" hidden="1" outlineLevel="1"/>
    <row r="22130" hidden="1" outlineLevel="1"/>
    <row r="22131" hidden="1" outlineLevel="1"/>
    <row r="22132" hidden="1" outlineLevel="1"/>
    <row r="22133" hidden="1" outlineLevel="1"/>
    <row r="22134" hidden="1" outlineLevel="1"/>
    <row r="22135" hidden="1" outlineLevel="1"/>
    <row r="22136" hidden="1" outlineLevel="1"/>
    <row r="22137" hidden="1" outlineLevel="1"/>
    <row r="22138" hidden="1" outlineLevel="1"/>
    <row r="22139" hidden="1" outlineLevel="1"/>
    <row r="22140" hidden="1" outlineLevel="1"/>
    <row r="22141" hidden="1" outlineLevel="1"/>
    <row r="22142" hidden="1" outlineLevel="1"/>
    <row r="22143" hidden="1" outlineLevel="1"/>
    <row r="22144" hidden="1" outlineLevel="1"/>
    <row r="22145" hidden="1" outlineLevel="1"/>
    <row r="22146" hidden="1" outlineLevel="1"/>
    <row r="22147" hidden="1" outlineLevel="1"/>
    <row r="22148" hidden="1" outlineLevel="1"/>
    <row r="22149" hidden="1" outlineLevel="1"/>
    <row r="22150" hidden="1" outlineLevel="1"/>
    <row r="22151" hidden="1" outlineLevel="1"/>
    <row r="22152" hidden="1" outlineLevel="1"/>
    <row r="22153" hidden="1" outlineLevel="1"/>
    <row r="22154" hidden="1" outlineLevel="1"/>
    <row r="22155" hidden="1" outlineLevel="1"/>
    <row r="22156" hidden="1" outlineLevel="1"/>
    <row r="22157" hidden="1" outlineLevel="1"/>
    <row r="22158" hidden="1" outlineLevel="1"/>
    <row r="22159" hidden="1" outlineLevel="1"/>
    <row r="22160" hidden="1" outlineLevel="1"/>
    <row r="22161" hidden="1" outlineLevel="1"/>
    <row r="22162" hidden="1" outlineLevel="1"/>
    <row r="22163" hidden="1" outlineLevel="1"/>
    <row r="22164" hidden="1" outlineLevel="1"/>
    <row r="22165" hidden="1" outlineLevel="1"/>
    <row r="22166" hidden="1" outlineLevel="1"/>
    <row r="22167" hidden="1" outlineLevel="1"/>
    <row r="22168" hidden="1" outlineLevel="1"/>
    <row r="22169" hidden="1" outlineLevel="1"/>
    <row r="22170" hidden="1" outlineLevel="1"/>
    <row r="22171" hidden="1" outlineLevel="1"/>
    <row r="22172" hidden="1" outlineLevel="1"/>
    <row r="22173" hidden="1" outlineLevel="1"/>
    <row r="22174" hidden="1" outlineLevel="1"/>
    <row r="22175" hidden="1" outlineLevel="1"/>
    <row r="22176" hidden="1" outlineLevel="1"/>
    <row r="22177" hidden="1" outlineLevel="1"/>
    <row r="22178" hidden="1" outlineLevel="1"/>
    <row r="22179" hidden="1" outlineLevel="1"/>
    <row r="22180" hidden="1" outlineLevel="1"/>
    <row r="22181" hidden="1" outlineLevel="1"/>
    <row r="22182" hidden="1" outlineLevel="1"/>
    <row r="22183" hidden="1" outlineLevel="1"/>
    <row r="22184" hidden="1" outlineLevel="1"/>
    <row r="22185" hidden="1" outlineLevel="1"/>
    <row r="22186" hidden="1" outlineLevel="1"/>
    <row r="22187" hidden="1" outlineLevel="1"/>
    <row r="22188" hidden="1" outlineLevel="1"/>
    <row r="22189" hidden="1" outlineLevel="1"/>
    <row r="22190" hidden="1" outlineLevel="1"/>
    <row r="22191" hidden="1" outlineLevel="1"/>
    <row r="22192" hidden="1" outlineLevel="1"/>
    <row r="22193" hidden="1" outlineLevel="1"/>
    <row r="22194" hidden="1" outlineLevel="1"/>
    <row r="22195" hidden="1" outlineLevel="1"/>
    <row r="22196" hidden="1" outlineLevel="1"/>
    <row r="22197" hidden="1" outlineLevel="1"/>
    <row r="22198" hidden="1" outlineLevel="1"/>
    <row r="22199" hidden="1" outlineLevel="1"/>
    <row r="22200" hidden="1" outlineLevel="1"/>
    <row r="22201" hidden="1" outlineLevel="1"/>
    <row r="22202" hidden="1" outlineLevel="1"/>
    <row r="22203" hidden="1" outlineLevel="1"/>
    <row r="22204" hidden="1" outlineLevel="1"/>
    <row r="22205" hidden="1" outlineLevel="1"/>
    <row r="22206" hidden="1" outlineLevel="1"/>
    <row r="22207" hidden="1" outlineLevel="1"/>
    <row r="22208" hidden="1" outlineLevel="1"/>
    <row r="22209" hidden="1" outlineLevel="1"/>
    <row r="22210" hidden="1" outlineLevel="1"/>
    <row r="22211" hidden="1" outlineLevel="1"/>
    <row r="22212" hidden="1" outlineLevel="1"/>
    <row r="22213" hidden="1" outlineLevel="1"/>
    <row r="22214" hidden="1" outlineLevel="1"/>
    <row r="22215" hidden="1" outlineLevel="1"/>
    <row r="22216" hidden="1" outlineLevel="1"/>
    <row r="22217" hidden="1" outlineLevel="1"/>
    <row r="22218" hidden="1" outlineLevel="1"/>
    <row r="22219" hidden="1" outlineLevel="1"/>
    <row r="22220" hidden="1" outlineLevel="1"/>
    <row r="22221" hidden="1" outlineLevel="1"/>
    <row r="22222" hidden="1" outlineLevel="1"/>
    <row r="22223" hidden="1" outlineLevel="1"/>
    <row r="22224" hidden="1" outlineLevel="1"/>
    <row r="22225" hidden="1" outlineLevel="1"/>
    <row r="22226" hidden="1" outlineLevel="1"/>
    <row r="22227" hidden="1" outlineLevel="1"/>
    <row r="22228" hidden="1" outlineLevel="1"/>
    <row r="22229" hidden="1" outlineLevel="1"/>
    <row r="22230" hidden="1" outlineLevel="1"/>
    <row r="22231" hidden="1" outlineLevel="1"/>
    <row r="22232" hidden="1" outlineLevel="1"/>
    <row r="22233" hidden="1" outlineLevel="1"/>
    <row r="22234" hidden="1" outlineLevel="1"/>
    <row r="22235" hidden="1" outlineLevel="1"/>
    <row r="22236" hidden="1" outlineLevel="1"/>
    <row r="22237" hidden="1" outlineLevel="1"/>
    <row r="22238" hidden="1" outlineLevel="1"/>
    <row r="22239" hidden="1" outlineLevel="1"/>
    <row r="22240" hidden="1" outlineLevel="1"/>
    <row r="22241" hidden="1" outlineLevel="1"/>
    <row r="22242" hidden="1" outlineLevel="1"/>
    <row r="22243" hidden="1" outlineLevel="1"/>
    <row r="22244" hidden="1" outlineLevel="1"/>
    <row r="22245" hidden="1" outlineLevel="1"/>
    <row r="22246" hidden="1" outlineLevel="1"/>
    <row r="22247" hidden="1" outlineLevel="1"/>
    <row r="22248" hidden="1" outlineLevel="1"/>
    <row r="22249" hidden="1" outlineLevel="1"/>
    <row r="22250" hidden="1" outlineLevel="1"/>
    <row r="22251" hidden="1" outlineLevel="1"/>
    <row r="22252" hidden="1" outlineLevel="1"/>
    <row r="22253" hidden="1" outlineLevel="1"/>
    <row r="22254" hidden="1" outlineLevel="1"/>
    <row r="22255" hidden="1" outlineLevel="1"/>
    <row r="22256" hidden="1" outlineLevel="1"/>
    <row r="22257" hidden="1" outlineLevel="1"/>
    <row r="22258" hidden="1" outlineLevel="1"/>
    <row r="22259" hidden="1" outlineLevel="1"/>
    <row r="22260" hidden="1" outlineLevel="1"/>
    <row r="22261" hidden="1" outlineLevel="1"/>
    <row r="22262" hidden="1" outlineLevel="1"/>
    <row r="22263" hidden="1" outlineLevel="1"/>
    <row r="22264" hidden="1" outlineLevel="1"/>
    <row r="22265" hidden="1" outlineLevel="1"/>
    <row r="22266" hidden="1" outlineLevel="1"/>
    <row r="22267" hidden="1" outlineLevel="1"/>
    <row r="22268" hidden="1" outlineLevel="1"/>
    <row r="22269" hidden="1" outlineLevel="1"/>
    <row r="22270" hidden="1" outlineLevel="1"/>
    <row r="22271" hidden="1" outlineLevel="1"/>
    <row r="22272" hidden="1" outlineLevel="1"/>
    <row r="22273" hidden="1" outlineLevel="1"/>
    <row r="22274" hidden="1" outlineLevel="1"/>
    <row r="22275" hidden="1" outlineLevel="1"/>
    <row r="22276" hidden="1" outlineLevel="1"/>
    <row r="22277" hidden="1" outlineLevel="1"/>
    <row r="22278" hidden="1" outlineLevel="1"/>
    <row r="22279" hidden="1" outlineLevel="1"/>
    <row r="22280" hidden="1" outlineLevel="1"/>
    <row r="22281" hidden="1" outlineLevel="1"/>
    <row r="22282" hidden="1" outlineLevel="1"/>
    <row r="22283" hidden="1" outlineLevel="1"/>
    <row r="22284" hidden="1" outlineLevel="1"/>
    <row r="22285" hidden="1" outlineLevel="1"/>
    <row r="22286" hidden="1" outlineLevel="1"/>
    <row r="22287" hidden="1" outlineLevel="1"/>
    <row r="22288" hidden="1" outlineLevel="1"/>
    <row r="22289" hidden="1" outlineLevel="1"/>
    <row r="22290" hidden="1" outlineLevel="1"/>
    <row r="22291" hidden="1" outlineLevel="1"/>
    <row r="22292" hidden="1" outlineLevel="1"/>
    <row r="22293" hidden="1" outlineLevel="1"/>
    <row r="22294" hidden="1" outlineLevel="1"/>
    <row r="22295" hidden="1" outlineLevel="1"/>
    <row r="22296" hidden="1" outlineLevel="1"/>
    <row r="22297" hidden="1" outlineLevel="1"/>
    <row r="22298" hidden="1" outlineLevel="1"/>
    <row r="22299" hidden="1" outlineLevel="1"/>
    <row r="22300" hidden="1" outlineLevel="1"/>
    <row r="22301" hidden="1" outlineLevel="1"/>
    <row r="22302" hidden="1" outlineLevel="1"/>
    <row r="22303" hidden="1" outlineLevel="1"/>
    <row r="22304" hidden="1" outlineLevel="1"/>
    <row r="22305" hidden="1" outlineLevel="1"/>
    <row r="22306" hidden="1" outlineLevel="1"/>
    <row r="22307" hidden="1" outlineLevel="1"/>
    <row r="22308" hidden="1" outlineLevel="1"/>
    <row r="22309" hidden="1" outlineLevel="1"/>
    <row r="22310" hidden="1" outlineLevel="1"/>
    <row r="22311" hidden="1" outlineLevel="1"/>
    <row r="22312" hidden="1" outlineLevel="1"/>
    <row r="22313" hidden="1" outlineLevel="1"/>
    <row r="22314" hidden="1" outlineLevel="1"/>
    <row r="22315" hidden="1" outlineLevel="1"/>
    <row r="22316" hidden="1" outlineLevel="1"/>
    <row r="22317" hidden="1" outlineLevel="1"/>
    <row r="22318" hidden="1" outlineLevel="1"/>
    <row r="22319" hidden="1" outlineLevel="1"/>
    <row r="22320" hidden="1" outlineLevel="1"/>
    <row r="22321" hidden="1" outlineLevel="1"/>
    <row r="22322" hidden="1" outlineLevel="1"/>
    <row r="22323" hidden="1" outlineLevel="1"/>
    <row r="22324" hidden="1" outlineLevel="1"/>
    <row r="22325" hidden="1" outlineLevel="1"/>
    <row r="22326" hidden="1" outlineLevel="1"/>
    <row r="22327" hidden="1" outlineLevel="1"/>
    <row r="22328" hidden="1" outlineLevel="1"/>
    <row r="22329" hidden="1" outlineLevel="1"/>
    <row r="22330" hidden="1" outlineLevel="1"/>
    <row r="22331" hidden="1" outlineLevel="1"/>
    <row r="22332" hidden="1" outlineLevel="1"/>
    <row r="22333" hidden="1" outlineLevel="1"/>
    <row r="22334" hidden="1" outlineLevel="1"/>
    <row r="22335" hidden="1" outlineLevel="1"/>
    <row r="22336" hidden="1" outlineLevel="1"/>
    <row r="22337" hidden="1" outlineLevel="1"/>
    <row r="22338" hidden="1" outlineLevel="1"/>
    <row r="22339" hidden="1" outlineLevel="1"/>
    <row r="22340" hidden="1" outlineLevel="1"/>
    <row r="22341" hidden="1" outlineLevel="1"/>
    <row r="22342" hidden="1" outlineLevel="1"/>
    <row r="22343" hidden="1" outlineLevel="1"/>
    <row r="22344" hidden="1" outlineLevel="1"/>
    <row r="22345" hidden="1" outlineLevel="1"/>
    <row r="22346" hidden="1" outlineLevel="1"/>
    <row r="22347" hidden="1" outlineLevel="1"/>
    <row r="22348" hidden="1" outlineLevel="1"/>
    <row r="22349" hidden="1" outlineLevel="1"/>
    <row r="22350" hidden="1" outlineLevel="1"/>
    <row r="22351" hidden="1" outlineLevel="1"/>
    <row r="22352" hidden="1" outlineLevel="1"/>
    <row r="22353" hidden="1" outlineLevel="1"/>
    <row r="22354" hidden="1" outlineLevel="1"/>
    <row r="22355" hidden="1" outlineLevel="1"/>
    <row r="22356" hidden="1" outlineLevel="1"/>
    <row r="22357" hidden="1" outlineLevel="1"/>
    <row r="22358" hidden="1" outlineLevel="1"/>
    <row r="22359" hidden="1" outlineLevel="1"/>
    <row r="22360" hidden="1" outlineLevel="1"/>
    <row r="22361" hidden="1" outlineLevel="1"/>
    <row r="22362" hidden="1" outlineLevel="1"/>
    <row r="22363" hidden="1" outlineLevel="1"/>
    <row r="22364" hidden="1" outlineLevel="1"/>
    <row r="22365" hidden="1" outlineLevel="1"/>
    <row r="22366" hidden="1" outlineLevel="1"/>
    <row r="22367" hidden="1" outlineLevel="1"/>
    <row r="22368" hidden="1" outlineLevel="1"/>
    <row r="22369" hidden="1" outlineLevel="1"/>
    <row r="22370" hidden="1" outlineLevel="1"/>
    <row r="22371" hidden="1" outlineLevel="1"/>
    <row r="22372" hidden="1" outlineLevel="1"/>
    <row r="22373" hidden="1" outlineLevel="1"/>
    <row r="22374" hidden="1" outlineLevel="1"/>
    <row r="22375" hidden="1" outlineLevel="1"/>
    <row r="22376" hidden="1" outlineLevel="1"/>
    <row r="22377" hidden="1" outlineLevel="1"/>
    <row r="22378" hidden="1" outlineLevel="1"/>
    <row r="22379" hidden="1" outlineLevel="1"/>
    <row r="22380" hidden="1" outlineLevel="1"/>
    <row r="22381" hidden="1" outlineLevel="1"/>
    <row r="22382" hidden="1" outlineLevel="1"/>
    <row r="22383" hidden="1" outlineLevel="1"/>
    <row r="22384" hidden="1" outlineLevel="1"/>
    <row r="22385" hidden="1" outlineLevel="1"/>
    <row r="22386" hidden="1" outlineLevel="1"/>
    <row r="22387" hidden="1" outlineLevel="1"/>
    <row r="22388" hidden="1" outlineLevel="1"/>
    <row r="22389" hidden="1" outlineLevel="1"/>
    <row r="22390" hidden="1" outlineLevel="1"/>
    <row r="22391" hidden="1" outlineLevel="1"/>
    <row r="22392" hidden="1" outlineLevel="1"/>
    <row r="22393" hidden="1" outlineLevel="1"/>
    <row r="22394" hidden="1" outlineLevel="1"/>
    <row r="22395" hidden="1" outlineLevel="1"/>
    <row r="22396" hidden="1" outlineLevel="1"/>
    <row r="22397" hidden="1" outlineLevel="1"/>
    <row r="22398" hidden="1" outlineLevel="1"/>
    <row r="22399" hidden="1" outlineLevel="1"/>
    <row r="22400" hidden="1" outlineLevel="1"/>
    <row r="22401" hidden="1" outlineLevel="1"/>
    <row r="22402" hidden="1" outlineLevel="1"/>
    <row r="22403" hidden="1" outlineLevel="1"/>
    <row r="22404" hidden="1" outlineLevel="1"/>
    <row r="22405" hidden="1" outlineLevel="1"/>
    <row r="22406" hidden="1" outlineLevel="1"/>
    <row r="22407" hidden="1" outlineLevel="1"/>
    <row r="22408" hidden="1" outlineLevel="1"/>
    <row r="22409" hidden="1" outlineLevel="1"/>
    <row r="22410" hidden="1" outlineLevel="1"/>
    <row r="22411" hidden="1" outlineLevel="1"/>
    <row r="22412" hidden="1" outlineLevel="1"/>
    <row r="22413" hidden="1" outlineLevel="1"/>
    <row r="22414" hidden="1" outlineLevel="1"/>
    <row r="22415" hidden="1" outlineLevel="1"/>
    <row r="22416" hidden="1" outlineLevel="1"/>
    <row r="22417" hidden="1" outlineLevel="1"/>
    <row r="22418" hidden="1" outlineLevel="1"/>
    <row r="22419" hidden="1" outlineLevel="1"/>
    <row r="22420" hidden="1" outlineLevel="1"/>
    <row r="22421" hidden="1" outlineLevel="1"/>
    <row r="22422" hidden="1" outlineLevel="1"/>
    <row r="22423" hidden="1" outlineLevel="1"/>
    <row r="22424" hidden="1" outlineLevel="1"/>
    <row r="22425" hidden="1" outlineLevel="1"/>
    <row r="22426" hidden="1" outlineLevel="1"/>
    <row r="22427" hidden="1" outlineLevel="1"/>
    <row r="22428" hidden="1" outlineLevel="1"/>
    <row r="22429" hidden="1" outlineLevel="1"/>
    <row r="22430" hidden="1" outlineLevel="1"/>
    <row r="22431" hidden="1" outlineLevel="1"/>
    <row r="22432" hidden="1" outlineLevel="1"/>
    <row r="22433" hidden="1" outlineLevel="1"/>
    <row r="22434" hidden="1" outlineLevel="1"/>
    <row r="22435" hidden="1" outlineLevel="1"/>
    <row r="22436" hidden="1" outlineLevel="1"/>
    <row r="22437" hidden="1" outlineLevel="1"/>
    <row r="22438" hidden="1" outlineLevel="1"/>
    <row r="22439" hidden="1" outlineLevel="1"/>
    <row r="22440" hidden="1" outlineLevel="1"/>
    <row r="22441" hidden="1" outlineLevel="1"/>
    <row r="22442" hidden="1" outlineLevel="1"/>
    <row r="22443" hidden="1" outlineLevel="1"/>
    <row r="22444" hidden="1" outlineLevel="1"/>
    <row r="22445" hidden="1" outlineLevel="1"/>
    <row r="22446" hidden="1" outlineLevel="1"/>
    <row r="22447" hidden="1" outlineLevel="1"/>
    <row r="22448" hidden="1" outlineLevel="1"/>
    <row r="22449" hidden="1" outlineLevel="1"/>
    <row r="22450" hidden="1" outlineLevel="1"/>
    <row r="22451" hidden="1" outlineLevel="1"/>
    <row r="22452" hidden="1" outlineLevel="1"/>
    <row r="22453" hidden="1" outlineLevel="1"/>
    <row r="22454" hidden="1" outlineLevel="1"/>
    <row r="22455" hidden="1" outlineLevel="1"/>
    <row r="22456" hidden="1" outlineLevel="1"/>
    <row r="22457" hidden="1" outlineLevel="1"/>
    <row r="22458" hidden="1" outlineLevel="1"/>
    <row r="22459" hidden="1" outlineLevel="1"/>
    <row r="22460" hidden="1" outlineLevel="1"/>
    <row r="22461" hidden="1" outlineLevel="1"/>
    <row r="22462" hidden="1" outlineLevel="1"/>
    <row r="22463" hidden="1" outlineLevel="1"/>
    <row r="22464" hidden="1" outlineLevel="1"/>
    <row r="22465" hidden="1" outlineLevel="1"/>
    <row r="22466" hidden="1" outlineLevel="1"/>
    <row r="22467" hidden="1" outlineLevel="1"/>
    <row r="22468" hidden="1" outlineLevel="1"/>
    <row r="22469" hidden="1" outlineLevel="1"/>
    <row r="22470" hidden="1" outlineLevel="1"/>
    <row r="22471" hidden="1" outlineLevel="1"/>
    <row r="22472" hidden="1" outlineLevel="1"/>
    <row r="22473" hidden="1" outlineLevel="1"/>
    <row r="22474" hidden="1" outlineLevel="1"/>
    <row r="22475" hidden="1" outlineLevel="1"/>
    <row r="22476" hidden="1" outlineLevel="1"/>
    <row r="22477" hidden="1" outlineLevel="1"/>
    <row r="22478" hidden="1" outlineLevel="1"/>
    <row r="22479" hidden="1" outlineLevel="1"/>
    <row r="22480" hidden="1" outlineLevel="1"/>
    <row r="22481" hidden="1" outlineLevel="1"/>
    <row r="22482" hidden="1" outlineLevel="1"/>
    <row r="22483" hidden="1" outlineLevel="1"/>
    <row r="22484" hidden="1" outlineLevel="1"/>
    <row r="22485" hidden="1" outlineLevel="1"/>
    <row r="22486" hidden="1" outlineLevel="1"/>
    <row r="22487" hidden="1" outlineLevel="1"/>
    <row r="22488" hidden="1" outlineLevel="1"/>
    <row r="22489" hidden="1" outlineLevel="1"/>
    <row r="22490" hidden="1" outlineLevel="1"/>
    <row r="22491" hidden="1" outlineLevel="1"/>
    <row r="22492" hidden="1" outlineLevel="1"/>
    <row r="22493" hidden="1" outlineLevel="1"/>
    <row r="22494" hidden="1" outlineLevel="1"/>
    <row r="22495" hidden="1" outlineLevel="1"/>
    <row r="22496" hidden="1" outlineLevel="1"/>
    <row r="22497" hidden="1" outlineLevel="1"/>
    <row r="22498" hidden="1" outlineLevel="1"/>
    <row r="22499" hidden="1" outlineLevel="1"/>
    <row r="22500" hidden="1" outlineLevel="1"/>
    <row r="22501" hidden="1" outlineLevel="1"/>
    <row r="22502" hidden="1" outlineLevel="1"/>
    <row r="22503" hidden="1" outlineLevel="1"/>
    <row r="22504" hidden="1" outlineLevel="1"/>
    <row r="22505" hidden="1" outlineLevel="1"/>
    <row r="22506" hidden="1" outlineLevel="1"/>
    <row r="22507" hidden="1" outlineLevel="1"/>
    <row r="22508" hidden="1" outlineLevel="1"/>
    <row r="22509" hidden="1" outlineLevel="1"/>
    <row r="22510" hidden="1" outlineLevel="1"/>
    <row r="22511" hidden="1" outlineLevel="1"/>
    <row r="22512" hidden="1" outlineLevel="1"/>
    <row r="22513" hidden="1" outlineLevel="1"/>
    <row r="22514" hidden="1" outlineLevel="1"/>
    <row r="22515" hidden="1" outlineLevel="1"/>
    <row r="22516" hidden="1" outlineLevel="1"/>
    <row r="22517" hidden="1" outlineLevel="1"/>
    <row r="22518" hidden="1" outlineLevel="1"/>
    <row r="22519" hidden="1" outlineLevel="1"/>
    <row r="22520" hidden="1" outlineLevel="1"/>
    <row r="22521" hidden="1" outlineLevel="1"/>
    <row r="22522" hidden="1" outlineLevel="1"/>
    <row r="22523" hidden="1" outlineLevel="1"/>
    <row r="22524" hidden="1" outlineLevel="1"/>
    <row r="22525" hidden="1" outlineLevel="1"/>
    <row r="22526" hidden="1" outlineLevel="1"/>
    <row r="22527" hidden="1" outlineLevel="1"/>
    <row r="22528" hidden="1" outlineLevel="1"/>
    <row r="22529" hidden="1" outlineLevel="1"/>
    <row r="22530" hidden="1" outlineLevel="1"/>
    <row r="22531" hidden="1" outlineLevel="1"/>
    <row r="22532" hidden="1" outlineLevel="1"/>
    <row r="22533" hidden="1" outlineLevel="1"/>
    <row r="22534" hidden="1" outlineLevel="1"/>
    <row r="22535" hidden="1" outlineLevel="1"/>
    <row r="22536" hidden="1" outlineLevel="1"/>
    <row r="22537" hidden="1" outlineLevel="1"/>
    <row r="22538" hidden="1" outlineLevel="1"/>
    <row r="22539" hidden="1" outlineLevel="1"/>
    <row r="22540" hidden="1" outlineLevel="1"/>
    <row r="22541" hidden="1" outlineLevel="1"/>
    <row r="22542" hidden="1" outlineLevel="1"/>
    <row r="22543" hidden="1" outlineLevel="1"/>
    <row r="22544" hidden="1" outlineLevel="1"/>
    <row r="22545" hidden="1" outlineLevel="1"/>
    <row r="22546" hidden="1" outlineLevel="1"/>
    <row r="22547" hidden="1" outlineLevel="1"/>
    <row r="22548" hidden="1" outlineLevel="1"/>
    <row r="22549" hidden="1" outlineLevel="1"/>
    <row r="22550" hidden="1" outlineLevel="1"/>
    <row r="22551" hidden="1" outlineLevel="1"/>
    <row r="22552" hidden="1" outlineLevel="1"/>
    <row r="22553" hidden="1" outlineLevel="1"/>
    <row r="22554" hidden="1" outlineLevel="1"/>
    <row r="22555" hidden="1" outlineLevel="1"/>
    <row r="22556" hidden="1" outlineLevel="1"/>
    <row r="22557" hidden="1" outlineLevel="1"/>
    <row r="22558" hidden="1" outlineLevel="1"/>
    <row r="22559" hidden="1" outlineLevel="1"/>
    <row r="22560" hidden="1" outlineLevel="1"/>
    <row r="22561" hidden="1" outlineLevel="1"/>
    <row r="22562" hidden="1" outlineLevel="1"/>
    <row r="22563" hidden="1" outlineLevel="1"/>
    <row r="22564" hidden="1" outlineLevel="1"/>
    <row r="22565" hidden="1" outlineLevel="1"/>
    <row r="22566" hidden="1" outlineLevel="1"/>
    <row r="22567" hidden="1" outlineLevel="1"/>
    <row r="22568" hidden="1" outlineLevel="1"/>
    <row r="22569" hidden="1" outlineLevel="1"/>
    <row r="22570" hidden="1" outlineLevel="1"/>
    <row r="22571" hidden="1" outlineLevel="1"/>
    <row r="22572" hidden="1" outlineLevel="1"/>
    <row r="22573" hidden="1" outlineLevel="1"/>
    <row r="22574" hidden="1" outlineLevel="1"/>
    <row r="22575" hidden="1" outlineLevel="1"/>
    <row r="22576" hidden="1" outlineLevel="1"/>
    <row r="22577" hidden="1" outlineLevel="1"/>
    <row r="22578" hidden="1" outlineLevel="1"/>
    <row r="22579" hidden="1" outlineLevel="1"/>
    <row r="22580" hidden="1" outlineLevel="1"/>
    <row r="22581" hidden="1" outlineLevel="1"/>
    <row r="22582" hidden="1" outlineLevel="1"/>
    <row r="22583" hidden="1" outlineLevel="1"/>
    <row r="22584" hidden="1" outlineLevel="1"/>
    <row r="22585" hidden="1" outlineLevel="1"/>
    <row r="22586" hidden="1" outlineLevel="1"/>
    <row r="22587" hidden="1" outlineLevel="1"/>
    <row r="22588" hidden="1" outlineLevel="1"/>
    <row r="22589" hidden="1" outlineLevel="1"/>
    <row r="22590" hidden="1" outlineLevel="1"/>
    <row r="22591" hidden="1" outlineLevel="1"/>
    <row r="22592" hidden="1" outlineLevel="1"/>
    <row r="22593" hidden="1" outlineLevel="1"/>
    <row r="22594" hidden="1" outlineLevel="1"/>
    <row r="22595" hidden="1" outlineLevel="1"/>
    <row r="22596" hidden="1" outlineLevel="1"/>
    <row r="22597" hidden="1" outlineLevel="1"/>
    <row r="22598" hidden="1" outlineLevel="1"/>
    <row r="22599" hidden="1" outlineLevel="1"/>
    <row r="22600" hidden="1" outlineLevel="1"/>
    <row r="22601" hidden="1" outlineLevel="1"/>
    <row r="22602" hidden="1" outlineLevel="1"/>
    <row r="22603" hidden="1" outlineLevel="1"/>
    <row r="22604" hidden="1" outlineLevel="1"/>
    <row r="22605" hidden="1" outlineLevel="1"/>
    <row r="22606" hidden="1" outlineLevel="1"/>
    <row r="22607" hidden="1" outlineLevel="1"/>
    <row r="22608" hidden="1" outlineLevel="1"/>
    <row r="22609" hidden="1" outlineLevel="1"/>
    <row r="22610" hidden="1" outlineLevel="1"/>
    <row r="22611" hidden="1" outlineLevel="1"/>
    <row r="22612" hidden="1" outlineLevel="1"/>
    <row r="22613" hidden="1" outlineLevel="1"/>
    <row r="22614" hidden="1" outlineLevel="1"/>
    <row r="22615" hidden="1" outlineLevel="1"/>
    <row r="22616" hidden="1" outlineLevel="1"/>
    <row r="22617" hidden="1" outlineLevel="1"/>
    <row r="22618" hidden="1" outlineLevel="1"/>
    <row r="22619" hidden="1" outlineLevel="1"/>
    <row r="22620" hidden="1" outlineLevel="1"/>
    <row r="22621" hidden="1" outlineLevel="1"/>
    <row r="22622" hidden="1" outlineLevel="1"/>
    <row r="22623" hidden="1" outlineLevel="1"/>
    <row r="22624" hidden="1" outlineLevel="1"/>
    <row r="22625" hidden="1" outlineLevel="1"/>
    <row r="22626" hidden="1" outlineLevel="1"/>
    <row r="22627" hidden="1" outlineLevel="1"/>
    <row r="22628" hidden="1" outlineLevel="1"/>
    <row r="22629" hidden="1" outlineLevel="1"/>
    <row r="22630" hidden="1" outlineLevel="1"/>
    <row r="22631" hidden="1" outlineLevel="1"/>
    <row r="22632" hidden="1" outlineLevel="1"/>
    <row r="22633" hidden="1" outlineLevel="1"/>
    <row r="22634" hidden="1" outlineLevel="1"/>
    <row r="22635" hidden="1" outlineLevel="1"/>
    <row r="22636" hidden="1" outlineLevel="1"/>
    <row r="22637" hidden="1" outlineLevel="1"/>
    <row r="22638" hidden="1" outlineLevel="1"/>
    <row r="22639" hidden="1" outlineLevel="1"/>
    <row r="22640" hidden="1" outlineLevel="1"/>
    <row r="22641" hidden="1" outlineLevel="1"/>
    <row r="22642" hidden="1" outlineLevel="1"/>
    <row r="22643" hidden="1" outlineLevel="1"/>
    <row r="22644" hidden="1" outlineLevel="1"/>
    <row r="22645" hidden="1" outlineLevel="1"/>
    <row r="22646" hidden="1" outlineLevel="1"/>
    <row r="22647" hidden="1" outlineLevel="1"/>
    <row r="22648" hidden="1" outlineLevel="1"/>
    <row r="22649" hidden="1" outlineLevel="1"/>
    <row r="22650" hidden="1" outlineLevel="1"/>
    <row r="22651" hidden="1" outlineLevel="1"/>
    <row r="22652" hidden="1" outlineLevel="1"/>
    <row r="22653" hidden="1" outlineLevel="1"/>
    <row r="22654" hidden="1" outlineLevel="1"/>
    <row r="22655" hidden="1" outlineLevel="1"/>
    <row r="22656" hidden="1" outlineLevel="1"/>
    <row r="22657" hidden="1" outlineLevel="1"/>
    <row r="22658" hidden="1" outlineLevel="1"/>
    <row r="22659" hidden="1" outlineLevel="1"/>
    <row r="22660" hidden="1" outlineLevel="1"/>
    <row r="22661" hidden="1" outlineLevel="1"/>
    <row r="22662" hidden="1" outlineLevel="1"/>
    <row r="22663" hidden="1" outlineLevel="1"/>
    <row r="22664" hidden="1" outlineLevel="1"/>
    <row r="22665" hidden="1" outlineLevel="1"/>
    <row r="22666" hidden="1" outlineLevel="1"/>
    <row r="22667" hidden="1" outlineLevel="1"/>
    <row r="22668" hidden="1" outlineLevel="1"/>
    <row r="22669" hidden="1" outlineLevel="1"/>
    <row r="22670" hidden="1" outlineLevel="1"/>
    <row r="22671" hidden="1" outlineLevel="1"/>
    <row r="22672" hidden="1" outlineLevel="1"/>
    <row r="22673" hidden="1" outlineLevel="1"/>
    <row r="22674" hidden="1" outlineLevel="1"/>
    <row r="22675" hidden="1" outlineLevel="1"/>
    <row r="22676" hidden="1" outlineLevel="1"/>
    <row r="22677" hidden="1" outlineLevel="1"/>
    <row r="22678" hidden="1" outlineLevel="1"/>
    <row r="22679" hidden="1" outlineLevel="1"/>
    <row r="22680" hidden="1" outlineLevel="1"/>
    <row r="22681" hidden="1" outlineLevel="1"/>
    <row r="22682" hidden="1" outlineLevel="1"/>
    <row r="22683" hidden="1" outlineLevel="1"/>
    <row r="22684" hidden="1" outlineLevel="1"/>
    <row r="22685" hidden="1" outlineLevel="1"/>
    <row r="22686" hidden="1" outlineLevel="1"/>
    <row r="22687" hidden="1" outlineLevel="1"/>
    <row r="22688" hidden="1" outlineLevel="1"/>
    <row r="22689" hidden="1" outlineLevel="1"/>
    <row r="22690" hidden="1" outlineLevel="1"/>
    <row r="22691" hidden="1" outlineLevel="1"/>
    <row r="22692" hidden="1" outlineLevel="1"/>
    <row r="22693" hidden="1" outlineLevel="1"/>
    <row r="22694" hidden="1" outlineLevel="1"/>
    <row r="22695" hidden="1" outlineLevel="1"/>
    <row r="22696" hidden="1" outlineLevel="1"/>
    <row r="22697" hidden="1" outlineLevel="1"/>
    <row r="22698" hidden="1" outlineLevel="1"/>
    <row r="22699" hidden="1" outlineLevel="1"/>
    <row r="22700" hidden="1" outlineLevel="1"/>
    <row r="22701" hidden="1" outlineLevel="1"/>
    <row r="22702" hidden="1" outlineLevel="1"/>
    <row r="22703" hidden="1" outlineLevel="1"/>
    <row r="22704" hidden="1" outlineLevel="1"/>
    <row r="22705" hidden="1" outlineLevel="1"/>
    <row r="22706" hidden="1" outlineLevel="1"/>
    <row r="22707" hidden="1" outlineLevel="1"/>
    <row r="22708" hidden="1" outlineLevel="1"/>
    <row r="22709" hidden="1" outlineLevel="1"/>
    <row r="22710" hidden="1" outlineLevel="1"/>
    <row r="22711" hidden="1" outlineLevel="1"/>
    <row r="22712" hidden="1" outlineLevel="1"/>
    <row r="22713" hidden="1" outlineLevel="1"/>
    <row r="22714" hidden="1" outlineLevel="1"/>
    <row r="22715" hidden="1" outlineLevel="1"/>
    <row r="22716" hidden="1" outlineLevel="1"/>
    <row r="22717" hidden="1" outlineLevel="1"/>
    <row r="22718" hidden="1" outlineLevel="1"/>
    <row r="22719" hidden="1" outlineLevel="1"/>
    <row r="22720" hidden="1" outlineLevel="1"/>
    <row r="22721" hidden="1" outlineLevel="1"/>
    <row r="22722" hidden="1" outlineLevel="1"/>
    <row r="22723" hidden="1" outlineLevel="1"/>
    <row r="22724" hidden="1" outlineLevel="1"/>
    <row r="22725" hidden="1" outlineLevel="1"/>
    <row r="22726" hidden="1" outlineLevel="1"/>
    <row r="22727" hidden="1" outlineLevel="1"/>
    <row r="22728" hidden="1" outlineLevel="1"/>
    <row r="22729" hidden="1" outlineLevel="1"/>
    <row r="22730" hidden="1" outlineLevel="1"/>
    <row r="22731" hidden="1" outlineLevel="1"/>
    <row r="22732" hidden="1" outlineLevel="1"/>
    <row r="22733" hidden="1" outlineLevel="1"/>
    <row r="22734" hidden="1" outlineLevel="1"/>
    <row r="22735" hidden="1" outlineLevel="1"/>
    <row r="22736" hidden="1" outlineLevel="1"/>
    <row r="22737" hidden="1" outlineLevel="1"/>
    <row r="22738" hidden="1" outlineLevel="1"/>
    <row r="22739" hidden="1" outlineLevel="1"/>
    <row r="22740" hidden="1" outlineLevel="1"/>
    <row r="22741" hidden="1" outlineLevel="1"/>
    <row r="22742" hidden="1" outlineLevel="1"/>
    <row r="22743" hidden="1" outlineLevel="1"/>
    <row r="22744" hidden="1" outlineLevel="1"/>
    <row r="22745" hidden="1" outlineLevel="1"/>
    <row r="22746" hidden="1" outlineLevel="1"/>
    <row r="22747" hidden="1" outlineLevel="1"/>
    <row r="22748" hidden="1" outlineLevel="1"/>
    <row r="22749" hidden="1" outlineLevel="1"/>
    <row r="22750" hidden="1" outlineLevel="1"/>
    <row r="22751" hidden="1" outlineLevel="1"/>
    <row r="22752" hidden="1" outlineLevel="1"/>
    <row r="22753" hidden="1" outlineLevel="1"/>
    <row r="22754" hidden="1" outlineLevel="1"/>
    <row r="22755" hidden="1" outlineLevel="1"/>
    <row r="22756" hidden="1" outlineLevel="1"/>
    <row r="22757" hidden="1" outlineLevel="1"/>
    <row r="22758" hidden="1" outlineLevel="1"/>
    <row r="22759" hidden="1" outlineLevel="1"/>
    <row r="22760" hidden="1" outlineLevel="1"/>
    <row r="22761" hidden="1" outlineLevel="1"/>
    <row r="22762" hidden="1" outlineLevel="1"/>
    <row r="22763" hidden="1" outlineLevel="1"/>
    <row r="22764" hidden="1" outlineLevel="1"/>
    <row r="22765" hidden="1" outlineLevel="1"/>
    <row r="22766" hidden="1" outlineLevel="1"/>
    <row r="22767" hidden="1" outlineLevel="1"/>
    <row r="22768" hidden="1" outlineLevel="1"/>
    <row r="22769" hidden="1" outlineLevel="1"/>
    <row r="22770" hidden="1" outlineLevel="1"/>
    <row r="22771" hidden="1" outlineLevel="1"/>
    <row r="22772" hidden="1" outlineLevel="1"/>
    <row r="22773" hidden="1" outlineLevel="1"/>
    <row r="22774" hidden="1" outlineLevel="1"/>
    <row r="22775" hidden="1" outlineLevel="1"/>
    <row r="22776" hidden="1" outlineLevel="1"/>
    <row r="22777" hidden="1" outlineLevel="1"/>
    <row r="22778" hidden="1" outlineLevel="1"/>
    <row r="22779" hidden="1" outlineLevel="1"/>
    <row r="22780" hidden="1" outlineLevel="1"/>
    <row r="22781" hidden="1" outlineLevel="1"/>
    <row r="22782" hidden="1" outlineLevel="1"/>
    <row r="22783" hidden="1" outlineLevel="1"/>
    <row r="22784" hidden="1" outlineLevel="1"/>
    <row r="22785" hidden="1" outlineLevel="1"/>
    <row r="22786" hidden="1" outlineLevel="1"/>
    <row r="22787" hidden="1" outlineLevel="1"/>
    <row r="22788" hidden="1" outlineLevel="1"/>
    <row r="22789" hidden="1" outlineLevel="1"/>
    <row r="22790" hidden="1" outlineLevel="1"/>
    <row r="22791" hidden="1" outlineLevel="1"/>
    <row r="22792" hidden="1" outlineLevel="1"/>
    <row r="22793" hidden="1" outlineLevel="1"/>
    <row r="22794" hidden="1" outlineLevel="1"/>
    <row r="22795" hidden="1" outlineLevel="1"/>
    <row r="22796" hidden="1" outlineLevel="1"/>
    <row r="22797" hidden="1" outlineLevel="1"/>
    <row r="22798" hidden="1" outlineLevel="1"/>
    <row r="22799" hidden="1" outlineLevel="1"/>
    <row r="22800" hidden="1" outlineLevel="1"/>
    <row r="22801" hidden="1" outlineLevel="1"/>
    <row r="22802" hidden="1" outlineLevel="1"/>
    <row r="22803" hidden="1" outlineLevel="1"/>
    <row r="22804" hidden="1" outlineLevel="1"/>
    <row r="22805" hidden="1" outlineLevel="1"/>
    <row r="22806" hidden="1" outlineLevel="1"/>
    <row r="22807" hidden="1" outlineLevel="1"/>
    <row r="22808" hidden="1" outlineLevel="1"/>
    <row r="22809" hidden="1" outlineLevel="1"/>
    <row r="22810" hidden="1" outlineLevel="1"/>
    <row r="22811" hidden="1" outlineLevel="1"/>
    <row r="22812" hidden="1" outlineLevel="1"/>
    <row r="22813" hidden="1" outlineLevel="1"/>
    <row r="22814" hidden="1" outlineLevel="1"/>
    <row r="22815" hidden="1" outlineLevel="1"/>
    <row r="22816" hidden="1" outlineLevel="1"/>
    <row r="22817" hidden="1" outlineLevel="1"/>
    <row r="22818" hidden="1" outlineLevel="1"/>
    <row r="22819" hidden="1" outlineLevel="1"/>
    <row r="22820" hidden="1" outlineLevel="1"/>
    <row r="22821" hidden="1" outlineLevel="1"/>
    <row r="22822" hidden="1" outlineLevel="1"/>
    <row r="22823" hidden="1" outlineLevel="1"/>
    <row r="22824" hidden="1" outlineLevel="1"/>
    <row r="22825" hidden="1" outlineLevel="1"/>
    <row r="22826" hidden="1" outlineLevel="1"/>
    <row r="22827" hidden="1" outlineLevel="1"/>
    <row r="22828" hidden="1" outlineLevel="1"/>
    <row r="22829" hidden="1" outlineLevel="1"/>
    <row r="22830" hidden="1" outlineLevel="1"/>
    <row r="22831" hidden="1" outlineLevel="1"/>
    <row r="22832" hidden="1" outlineLevel="1"/>
    <row r="22833" hidden="1" outlineLevel="1"/>
    <row r="22834" hidden="1" outlineLevel="1"/>
    <row r="22835" hidden="1" outlineLevel="1"/>
    <row r="22836" hidden="1" outlineLevel="1"/>
    <row r="22837" hidden="1" outlineLevel="1"/>
    <row r="22838" hidden="1" outlineLevel="1"/>
    <row r="22839" hidden="1" outlineLevel="1"/>
    <row r="22840" hidden="1" outlineLevel="1"/>
    <row r="22841" hidden="1" outlineLevel="1"/>
    <row r="22842" hidden="1" outlineLevel="1"/>
    <row r="22843" hidden="1" outlineLevel="1"/>
    <row r="22844" hidden="1" outlineLevel="1"/>
    <row r="22845" hidden="1" outlineLevel="1"/>
    <row r="22846" hidden="1" outlineLevel="1"/>
    <row r="22847" hidden="1" outlineLevel="1"/>
    <row r="22848" hidden="1" outlineLevel="1"/>
    <row r="22849" hidden="1" outlineLevel="1"/>
    <row r="22850" hidden="1" outlineLevel="1"/>
    <row r="22851" hidden="1" outlineLevel="1"/>
    <row r="22852" hidden="1" outlineLevel="1"/>
    <row r="22853" hidden="1" outlineLevel="1"/>
    <row r="22854" hidden="1" outlineLevel="1"/>
    <row r="22855" hidden="1" outlineLevel="1"/>
    <row r="22856" hidden="1" outlineLevel="1"/>
    <row r="22857" hidden="1" outlineLevel="1"/>
    <row r="22858" hidden="1" outlineLevel="1"/>
    <row r="22859" hidden="1" outlineLevel="1"/>
    <row r="22860" hidden="1" outlineLevel="1"/>
    <row r="22861" hidden="1" outlineLevel="1"/>
    <row r="22862" hidden="1" outlineLevel="1"/>
    <row r="22863" hidden="1" outlineLevel="1"/>
    <row r="22864" hidden="1" outlineLevel="1"/>
    <row r="22865" hidden="1" outlineLevel="1"/>
    <row r="22866" hidden="1" outlineLevel="1"/>
    <row r="22867" hidden="1" outlineLevel="1"/>
    <row r="22868" hidden="1" outlineLevel="1"/>
    <row r="22869" hidden="1" outlineLevel="1"/>
    <row r="22870" hidden="1" outlineLevel="1"/>
    <row r="22871" hidden="1" outlineLevel="1"/>
    <row r="22872" hidden="1" outlineLevel="1"/>
    <row r="22873" hidden="1" outlineLevel="1"/>
    <row r="22874" hidden="1" outlineLevel="1"/>
    <row r="22875" hidden="1" outlineLevel="1"/>
    <row r="22876" hidden="1" outlineLevel="1"/>
    <row r="22877" hidden="1" outlineLevel="1"/>
    <row r="22878" hidden="1" outlineLevel="1"/>
    <row r="22879" hidden="1" outlineLevel="1"/>
    <row r="22880" hidden="1" outlineLevel="1"/>
    <row r="22881" hidden="1" outlineLevel="1"/>
    <row r="22882" hidden="1" outlineLevel="1"/>
    <row r="22883" hidden="1" outlineLevel="1"/>
    <row r="22884" hidden="1" outlineLevel="1"/>
    <row r="22885" hidden="1" outlineLevel="1"/>
    <row r="22886" hidden="1" outlineLevel="1"/>
    <row r="22887" hidden="1" outlineLevel="1"/>
    <row r="22888" hidden="1" outlineLevel="1"/>
    <row r="22889" hidden="1" outlineLevel="1"/>
    <row r="22890" hidden="1" outlineLevel="1"/>
    <row r="22891" hidden="1" outlineLevel="1"/>
    <row r="22892" hidden="1" outlineLevel="1"/>
    <row r="22893" hidden="1" outlineLevel="1"/>
    <row r="22894" hidden="1" outlineLevel="1"/>
    <row r="22895" hidden="1" outlineLevel="1"/>
    <row r="22896" hidden="1" outlineLevel="1"/>
    <row r="22897" hidden="1" outlineLevel="1"/>
    <row r="22898" hidden="1" outlineLevel="1"/>
    <row r="22899" hidden="1" outlineLevel="1"/>
    <row r="22900" hidden="1" outlineLevel="1"/>
    <row r="22901" hidden="1" outlineLevel="1"/>
    <row r="22902" hidden="1" outlineLevel="1"/>
    <row r="22903" hidden="1" outlineLevel="1"/>
    <row r="22904" hidden="1" outlineLevel="1"/>
    <row r="22905" hidden="1" outlineLevel="1"/>
    <row r="22906" hidden="1" outlineLevel="1"/>
    <row r="22907" hidden="1" outlineLevel="1"/>
    <row r="22908" hidden="1" outlineLevel="1"/>
    <row r="22909" hidden="1" outlineLevel="1"/>
    <row r="22910" hidden="1" outlineLevel="1"/>
    <row r="22911" hidden="1" outlineLevel="1"/>
    <row r="22912" hidden="1" outlineLevel="1"/>
    <row r="22913" hidden="1" outlineLevel="1"/>
    <row r="22914" hidden="1" outlineLevel="1"/>
    <row r="22915" hidden="1" outlineLevel="1"/>
    <row r="22916" hidden="1" outlineLevel="1"/>
    <row r="22917" hidden="1" outlineLevel="1"/>
    <row r="22918" hidden="1" outlineLevel="1"/>
    <row r="22919" hidden="1" outlineLevel="1"/>
    <row r="22920" hidden="1" outlineLevel="1"/>
    <row r="22921" hidden="1" outlineLevel="1"/>
    <row r="22922" hidden="1" outlineLevel="1"/>
    <row r="22923" hidden="1" outlineLevel="1"/>
    <row r="22924" hidden="1" outlineLevel="1"/>
    <row r="22925" hidden="1" outlineLevel="1"/>
    <row r="22926" hidden="1" outlineLevel="1"/>
    <row r="22927" hidden="1" outlineLevel="1"/>
    <row r="22928" hidden="1" outlineLevel="1"/>
    <row r="22929" hidden="1" outlineLevel="1"/>
    <row r="22930" hidden="1" outlineLevel="1"/>
    <row r="22931" hidden="1" outlineLevel="1"/>
    <row r="22932" hidden="1" outlineLevel="1"/>
    <row r="22933" hidden="1" outlineLevel="1"/>
    <row r="22934" hidden="1" outlineLevel="1"/>
    <row r="22935" hidden="1" outlineLevel="1"/>
    <row r="22936" hidden="1" outlineLevel="1"/>
    <row r="22937" hidden="1" outlineLevel="1"/>
    <row r="22938" hidden="1" outlineLevel="1"/>
    <row r="22939" hidden="1" outlineLevel="1"/>
    <row r="22940" hidden="1" outlineLevel="1"/>
    <row r="22941" hidden="1" outlineLevel="1"/>
    <row r="22942" hidden="1" outlineLevel="1"/>
    <row r="22943" hidden="1" outlineLevel="1"/>
    <row r="22944" hidden="1" outlineLevel="1"/>
    <row r="22945" hidden="1" outlineLevel="1"/>
    <row r="22946" hidden="1" outlineLevel="1"/>
    <row r="22947" hidden="1" outlineLevel="1"/>
    <row r="22948" hidden="1" outlineLevel="1"/>
    <row r="22949" hidden="1" outlineLevel="1"/>
    <row r="22950" hidden="1" outlineLevel="1"/>
    <row r="22951" hidden="1" outlineLevel="1"/>
    <row r="22952" hidden="1" outlineLevel="1"/>
    <row r="22953" hidden="1" outlineLevel="1"/>
    <row r="22954" hidden="1" outlineLevel="1"/>
    <row r="22955" hidden="1" outlineLevel="1"/>
    <row r="22956" hidden="1" outlineLevel="1"/>
    <row r="22957" hidden="1" outlineLevel="1"/>
    <row r="22958" hidden="1" outlineLevel="1"/>
    <row r="22959" hidden="1" outlineLevel="1"/>
    <row r="22960" hidden="1" outlineLevel="1"/>
    <row r="22961" hidden="1" outlineLevel="1"/>
    <row r="22962" hidden="1" outlineLevel="1"/>
    <row r="22963" hidden="1" outlineLevel="1"/>
    <row r="22964" hidden="1" outlineLevel="1"/>
    <row r="22965" hidden="1" outlineLevel="1"/>
    <row r="22966" hidden="1" outlineLevel="1"/>
    <row r="22967" hidden="1" outlineLevel="1"/>
    <row r="22968" hidden="1" outlineLevel="1"/>
    <row r="22969" hidden="1" outlineLevel="1"/>
    <row r="22970" hidden="1" outlineLevel="1"/>
    <row r="22971" hidden="1" outlineLevel="1"/>
    <row r="22972" hidden="1" outlineLevel="1"/>
    <row r="22973" hidden="1" outlineLevel="1"/>
    <row r="22974" hidden="1" outlineLevel="1"/>
    <row r="22975" hidden="1" outlineLevel="1"/>
    <row r="22976" hidden="1" outlineLevel="1"/>
    <row r="22977" hidden="1" outlineLevel="1"/>
    <row r="22978" hidden="1" outlineLevel="1"/>
    <row r="22979" hidden="1" outlineLevel="1"/>
    <row r="22980" hidden="1" outlineLevel="1"/>
    <row r="22981" hidden="1" outlineLevel="1"/>
    <row r="22982" hidden="1" outlineLevel="1"/>
    <row r="22983" hidden="1" outlineLevel="1"/>
    <row r="22984" hidden="1" outlineLevel="1"/>
    <row r="22985" hidden="1" outlineLevel="1"/>
    <row r="22986" hidden="1" outlineLevel="1"/>
    <row r="22987" hidden="1" outlineLevel="1"/>
    <row r="22988" hidden="1" outlineLevel="1"/>
    <row r="22989" hidden="1" outlineLevel="1"/>
    <row r="22990" hidden="1" outlineLevel="1"/>
    <row r="22991" hidden="1" outlineLevel="1"/>
    <row r="22992" hidden="1" outlineLevel="1"/>
    <row r="22993" hidden="1" outlineLevel="1"/>
    <row r="22994" hidden="1" outlineLevel="1"/>
    <row r="22995" hidden="1" outlineLevel="1"/>
    <row r="22996" hidden="1" outlineLevel="1"/>
    <row r="22997" hidden="1" outlineLevel="1"/>
    <row r="22998" hidden="1" outlineLevel="1"/>
    <row r="22999" hidden="1" outlineLevel="1"/>
    <row r="23000" hidden="1" outlineLevel="1"/>
    <row r="23001" hidden="1" outlineLevel="1"/>
    <row r="23002" hidden="1" outlineLevel="1"/>
    <row r="23003" hidden="1" outlineLevel="1"/>
    <row r="23004" hidden="1" outlineLevel="1"/>
    <row r="23005" hidden="1" outlineLevel="1"/>
    <row r="23006" hidden="1" outlineLevel="1"/>
    <row r="23007" hidden="1" outlineLevel="1"/>
    <row r="23008" hidden="1" outlineLevel="1"/>
    <row r="23009" hidden="1" outlineLevel="1"/>
    <row r="23010" hidden="1" outlineLevel="1"/>
    <row r="23011" hidden="1" outlineLevel="1"/>
    <row r="23012" hidden="1" outlineLevel="1"/>
    <row r="23013" hidden="1" outlineLevel="1"/>
    <row r="23014" hidden="1" outlineLevel="1"/>
    <row r="23015" hidden="1" outlineLevel="1"/>
    <row r="23016" hidden="1" outlineLevel="1"/>
    <row r="23017" hidden="1" outlineLevel="1"/>
    <row r="23018" hidden="1" outlineLevel="1"/>
    <row r="23019" hidden="1" outlineLevel="1"/>
    <row r="23020" hidden="1" outlineLevel="1"/>
    <row r="23021" hidden="1" outlineLevel="1"/>
    <row r="23022" hidden="1" outlineLevel="1"/>
    <row r="23023" hidden="1" outlineLevel="1"/>
    <row r="23024" hidden="1" outlineLevel="1"/>
    <row r="23025" hidden="1" outlineLevel="1"/>
    <row r="23026" hidden="1" outlineLevel="1"/>
    <row r="23027" hidden="1" outlineLevel="1"/>
    <row r="23028" hidden="1" outlineLevel="1"/>
    <row r="23029" hidden="1" outlineLevel="1"/>
    <row r="23030" hidden="1" outlineLevel="1"/>
    <row r="23031" hidden="1" outlineLevel="1"/>
    <row r="23032" hidden="1" outlineLevel="1"/>
    <row r="23033" hidden="1" outlineLevel="1"/>
    <row r="23034" hidden="1" outlineLevel="1"/>
    <row r="23035" hidden="1" outlineLevel="1"/>
    <row r="23036" hidden="1" outlineLevel="1"/>
    <row r="23037" hidden="1" outlineLevel="1"/>
    <row r="23038" hidden="1" outlineLevel="1"/>
    <row r="23039" hidden="1" outlineLevel="1"/>
    <row r="23040" hidden="1" outlineLevel="1"/>
    <row r="23041" hidden="1" outlineLevel="1"/>
    <row r="23042" hidden="1" outlineLevel="1"/>
    <row r="23043" hidden="1" outlineLevel="1"/>
    <row r="23044" hidden="1" outlineLevel="1"/>
    <row r="23045" hidden="1" outlineLevel="1"/>
    <row r="23046" hidden="1" outlineLevel="1"/>
    <row r="23047" hidden="1" outlineLevel="1"/>
    <row r="23048" hidden="1" outlineLevel="1"/>
    <row r="23049" hidden="1" outlineLevel="1"/>
    <row r="23050" hidden="1" outlineLevel="1"/>
    <row r="23051" hidden="1" outlineLevel="1"/>
    <row r="23052" hidden="1" outlineLevel="1"/>
    <row r="23053" hidden="1" outlineLevel="1"/>
    <row r="23054" hidden="1" outlineLevel="1"/>
    <row r="23055" hidden="1" outlineLevel="1"/>
    <row r="23056" hidden="1" outlineLevel="1"/>
    <row r="23057" hidden="1" outlineLevel="1"/>
    <row r="23058" hidden="1" outlineLevel="1"/>
    <row r="23059" hidden="1" outlineLevel="1"/>
    <row r="23060" hidden="1" outlineLevel="1"/>
    <row r="23061" hidden="1" outlineLevel="1"/>
    <row r="23062" hidden="1" outlineLevel="1"/>
    <row r="23063" hidden="1" outlineLevel="1"/>
    <row r="23064" hidden="1" outlineLevel="1"/>
    <row r="23065" hidden="1" outlineLevel="1"/>
    <row r="23066" hidden="1" outlineLevel="1"/>
    <row r="23067" hidden="1" outlineLevel="1"/>
    <row r="23068" hidden="1" outlineLevel="1"/>
    <row r="23069" hidden="1" outlineLevel="1"/>
    <row r="23070" hidden="1" outlineLevel="1"/>
    <row r="23071" hidden="1" outlineLevel="1"/>
    <row r="23072" hidden="1" outlineLevel="1"/>
    <row r="23073" hidden="1" outlineLevel="1"/>
    <row r="23074" hidden="1" outlineLevel="1"/>
    <row r="23075" hidden="1" outlineLevel="1"/>
    <row r="23076" hidden="1" outlineLevel="1"/>
    <row r="23077" hidden="1" outlineLevel="1"/>
    <row r="23078" hidden="1" outlineLevel="1"/>
    <row r="23079" hidden="1" outlineLevel="1"/>
    <row r="23080" hidden="1" outlineLevel="1"/>
    <row r="23081" hidden="1" outlineLevel="1"/>
    <row r="23082" hidden="1" outlineLevel="1"/>
    <row r="23083" hidden="1" outlineLevel="1"/>
    <row r="23084" hidden="1" outlineLevel="1"/>
    <row r="23085" hidden="1" outlineLevel="1"/>
    <row r="23086" hidden="1" outlineLevel="1"/>
    <row r="23087" hidden="1" outlineLevel="1"/>
    <row r="23088" hidden="1" outlineLevel="1"/>
    <row r="23089" hidden="1" outlineLevel="1"/>
    <row r="23090" hidden="1" outlineLevel="1"/>
    <row r="23091" hidden="1" outlineLevel="1"/>
    <row r="23092" hidden="1" outlineLevel="1"/>
    <row r="23093" hidden="1" outlineLevel="1"/>
    <row r="23094" hidden="1" outlineLevel="1"/>
    <row r="23095" hidden="1" outlineLevel="1"/>
    <row r="23096" hidden="1" outlineLevel="1"/>
    <row r="23097" hidden="1" outlineLevel="1"/>
    <row r="23098" hidden="1" outlineLevel="1"/>
    <row r="23099" hidden="1" outlineLevel="1"/>
    <row r="23100" hidden="1" outlineLevel="1"/>
    <row r="23101" hidden="1" outlineLevel="1"/>
    <row r="23102" hidden="1" outlineLevel="1"/>
    <row r="23103" hidden="1" outlineLevel="1"/>
    <row r="23104" hidden="1" outlineLevel="1"/>
    <row r="23105" hidden="1" outlineLevel="1"/>
    <row r="23106" hidden="1" outlineLevel="1"/>
    <row r="23107" hidden="1" outlineLevel="1"/>
    <row r="23108" hidden="1" outlineLevel="1"/>
    <row r="23109" hidden="1" outlineLevel="1"/>
    <row r="23110" hidden="1" outlineLevel="1"/>
    <row r="23111" hidden="1" outlineLevel="1"/>
    <row r="23112" hidden="1" outlineLevel="1"/>
    <row r="23113" hidden="1" outlineLevel="1"/>
    <row r="23114" hidden="1" outlineLevel="1"/>
    <row r="23115" hidden="1" outlineLevel="1"/>
    <row r="23116" hidden="1" outlineLevel="1"/>
    <row r="23117" hidden="1" outlineLevel="1"/>
    <row r="23118" hidden="1" outlineLevel="1"/>
    <row r="23119" hidden="1" outlineLevel="1"/>
    <row r="23120" hidden="1" outlineLevel="1"/>
    <row r="23121" hidden="1" outlineLevel="1"/>
    <row r="23122" hidden="1" outlineLevel="1"/>
    <row r="23123" hidden="1" outlineLevel="1"/>
    <row r="23124" hidden="1" outlineLevel="1"/>
    <row r="23125" hidden="1" outlineLevel="1"/>
    <row r="23126" hidden="1" outlineLevel="1"/>
    <row r="23127" hidden="1" outlineLevel="1"/>
    <row r="23128" hidden="1" outlineLevel="1"/>
    <row r="23129" hidden="1" outlineLevel="1"/>
    <row r="23130" hidden="1" outlineLevel="1"/>
    <row r="23131" hidden="1" outlineLevel="1"/>
    <row r="23132" hidden="1" outlineLevel="1"/>
    <row r="23133" hidden="1" outlineLevel="1"/>
    <row r="23134" hidden="1" outlineLevel="1"/>
    <row r="23135" hidden="1" outlineLevel="1"/>
    <row r="23136" hidden="1" outlineLevel="1"/>
    <row r="23137" hidden="1" outlineLevel="1"/>
    <row r="23138" hidden="1" outlineLevel="1"/>
    <row r="23139" hidden="1" outlineLevel="1"/>
    <row r="23140" hidden="1" outlineLevel="1"/>
    <row r="23141" hidden="1" outlineLevel="1"/>
    <row r="23142" hidden="1" outlineLevel="1"/>
    <row r="23143" hidden="1" outlineLevel="1"/>
    <row r="23144" hidden="1" outlineLevel="1"/>
    <row r="23145" hidden="1" outlineLevel="1"/>
    <row r="23146" hidden="1" outlineLevel="1"/>
    <row r="23147" hidden="1" outlineLevel="1"/>
    <row r="23148" hidden="1" outlineLevel="1"/>
    <row r="23149" hidden="1" outlineLevel="1"/>
    <row r="23150" hidden="1" outlineLevel="1"/>
    <row r="23151" hidden="1" outlineLevel="1"/>
    <row r="23152" hidden="1" outlineLevel="1"/>
    <row r="23153" hidden="1" outlineLevel="1"/>
    <row r="23154" hidden="1" outlineLevel="1"/>
    <row r="23155" hidden="1" outlineLevel="1"/>
    <row r="23156" hidden="1" outlineLevel="1"/>
    <row r="23157" hidden="1" outlineLevel="1"/>
    <row r="23158" hidden="1" outlineLevel="1"/>
    <row r="23159" hidden="1" outlineLevel="1"/>
    <row r="23160" hidden="1" outlineLevel="1"/>
    <row r="23161" hidden="1" outlineLevel="1"/>
    <row r="23162" hidden="1" outlineLevel="1"/>
    <row r="23163" hidden="1" outlineLevel="1"/>
    <row r="23164" hidden="1" outlineLevel="1"/>
    <row r="23165" hidden="1" outlineLevel="1"/>
    <row r="23166" hidden="1" outlineLevel="1"/>
    <row r="23167" hidden="1" outlineLevel="1"/>
    <row r="23168" hidden="1" outlineLevel="1"/>
    <row r="23169" hidden="1" outlineLevel="1"/>
    <row r="23170" hidden="1" outlineLevel="1"/>
    <row r="23171" hidden="1" outlineLevel="1"/>
    <row r="23172" hidden="1" outlineLevel="1"/>
    <row r="23173" hidden="1" outlineLevel="1"/>
    <row r="23174" hidden="1" outlineLevel="1"/>
    <row r="23175" hidden="1" outlineLevel="1"/>
    <row r="23176" hidden="1" outlineLevel="1"/>
    <row r="23177" hidden="1" outlineLevel="1"/>
    <row r="23178" hidden="1" outlineLevel="1"/>
    <row r="23179" hidden="1" outlineLevel="1"/>
    <row r="23180" hidden="1" outlineLevel="1"/>
    <row r="23181" hidden="1" outlineLevel="1"/>
    <row r="23182" hidden="1" outlineLevel="1"/>
    <row r="23183" hidden="1" outlineLevel="1"/>
    <row r="23184" hidden="1" outlineLevel="1"/>
    <row r="23185" hidden="1" outlineLevel="1"/>
    <row r="23186" hidden="1" outlineLevel="1"/>
    <row r="23187" hidden="1" outlineLevel="1"/>
    <row r="23188" hidden="1" outlineLevel="1"/>
    <row r="23189" hidden="1" outlineLevel="1"/>
    <row r="23190" hidden="1" outlineLevel="1"/>
    <row r="23191" hidden="1" outlineLevel="1"/>
    <row r="23192" hidden="1" outlineLevel="1"/>
    <row r="23193" hidden="1" outlineLevel="1"/>
    <row r="23194" hidden="1" outlineLevel="1"/>
    <row r="23195" hidden="1" outlineLevel="1"/>
    <row r="23196" hidden="1" outlineLevel="1"/>
    <row r="23197" hidden="1" outlineLevel="1"/>
    <row r="23198" hidden="1" outlineLevel="1"/>
    <row r="23199" hidden="1" outlineLevel="1"/>
    <row r="23200" hidden="1" outlineLevel="1"/>
    <row r="23201" hidden="1" outlineLevel="1"/>
    <row r="23202" hidden="1" outlineLevel="1"/>
    <row r="23203" hidden="1" outlineLevel="1"/>
    <row r="23204" hidden="1" outlineLevel="1"/>
    <row r="23205" hidden="1" outlineLevel="1"/>
    <row r="23206" hidden="1" outlineLevel="1"/>
    <row r="23207" hidden="1" outlineLevel="1"/>
    <row r="23208" hidden="1" outlineLevel="1"/>
    <row r="23209" hidden="1" outlineLevel="1"/>
    <row r="23210" hidden="1" outlineLevel="1"/>
    <row r="23211" hidden="1" outlineLevel="1"/>
    <row r="23212" hidden="1" outlineLevel="1"/>
    <row r="23213" hidden="1" outlineLevel="1"/>
    <row r="23214" hidden="1" outlineLevel="1"/>
    <row r="23215" hidden="1" outlineLevel="1"/>
    <row r="23216" hidden="1" outlineLevel="1"/>
    <row r="23217" hidden="1" outlineLevel="1"/>
    <row r="23218" hidden="1" outlineLevel="1"/>
    <row r="23219" hidden="1" outlineLevel="1"/>
    <row r="23220" hidden="1" outlineLevel="1"/>
    <row r="23221" hidden="1" outlineLevel="1"/>
    <row r="23222" hidden="1" outlineLevel="1"/>
    <row r="23223" hidden="1" outlineLevel="1"/>
    <row r="23224" hidden="1" outlineLevel="1"/>
    <row r="23225" hidden="1" outlineLevel="1"/>
    <row r="23226" hidden="1" outlineLevel="1"/>
    <row r="23227" hidden="1" outlineLevel="1"/>
    <row r="23228" hidden="1" outlineLevel="1"/>
    <row r="23229" hidden="1" outlineLevel="1"/>
    <row r="23230" hidden="1" outlineLevel="1"/>
    <row r="23231" hidden="1" outlineLevel="1"/>
    <row r="23232" hidden="1" outlineLevel="1"/>
    <row r="23233" hidden="1" outlineLevel="1"/>
    <row r="23234" hidden="1" outlineLevel="1"/>
    <row r="23235" hidden="1" outlineLevel="1"/>
    <row r="23236" hidden="1" outlineLevel="1"/>
    <row r="23237" hidden="1" outlineLevel="1"/>
    <row r="23238" hidden="1" outlineLevel="1"/>
    <row r="23239" hidden="1" outlineLevel="1"/>
    <row r="23240" hidden="1" outlineLevel="1"/>
    <row r="23241" hidden="1" outlineLevel="1"/>
    <row r="23242" hidden="1" outlineLevel="1"/>
    <row r="23243" hidden="1" outlineLevel="1"/>
    <row r="23244" hidden="1" outlineLevel="1"/>
    <row r="23245" hidden="1" outlineLevel="1"/>
    <row r="23246" hidden="1" outlineLevel="1"/>
    <row r="23247" hidden="1" outlineLevel="1"/>
    <row r="23248" hidden="1" outlineLevel="1"/>
    <row r="23249" hidden="1" outlineLevel="1"/>
    <row r="23250" hidden="1" outlineLevel="1"/>
    <row r="23251" hidden="1" outlineLevel="1"/>
    <row r="23252" hidden="1" outlineLevel="1"/>
    <row r="23253" hidden="1" outlineLevel="1"/>
    <row r="23254" hidden="1" outlineLevel="1"/>
    <row r="23255" hidden="1" outlineLevel="1"/>
    <row r="23256" hidden="1" outlineLevel="1"/>
    <row r="23257" hidden="1" outlineLevel="1"/>
    <row r="23258" hidden="1" outlineLevel="1"/>
    <row r="23259" hidden="1" outlineLevel="1"/>
    <row r="23260" hidden="1" outlineLevel="1"/>
    <row r="23261" hidden="1" outlineLevel="1"/>
    <row r="23262" hidden="1" outlineLevel="1"/>
    <row r="23263" hidden="1" outlineLevel="1"/>
    <row r="23264" hidden="1" outlineLevel="1"/>
    <row r="23265" hidden="1" outlineLevel="1"/>
    <row r="23266" hidden="1" outlineLevel="1"/>
    <row r="23267" hidden="1" outlineLevel="1"/>
    <row r="23268" hidden="1" outlineLevel="1"/>
    <row r="23269" hidden="1" outlineLevel="1"/>
    <row r="23270" hidden="1" outlineLevel="1"/>
    <row r="23271" hidden="1" outlineLevel="1"/>
    <row r="23272" hidden="1" outlineLevel="1"/>
    <row r="23273" hidden="1" outlineLevel="1"/>
    <row r="23274" hidden="1" outlineLevel="1"/>
    <row r="23275" hidden="1" outlineLevel="1"/>
    <row r="23276" hidden="1" outlineLevel="1"/>
    <row r="23277" hidden="1" outlineLevel="1"/>
    <row r="23278" hidden="1" outlineLevel="1"/>
    <row r="23279" hidden="1" outlineLevel="1"/>
    <row r="23280" hidden="1" outlineLevel="1"/>
    <row r="23281" hidden="1" outlineLevel="1"/>
    <row r="23282" hidden="1" outlineLevel="1"/>
    <row r="23283" hidden="1" outlineLevel="1"/>
    <row r="23284" hidden="1" outlineLevel="1"/>
    <row r="23285" hidden="1" outlineLevel="1"/>
    <row r="23286" hidden="1" outlineLevel="1"/>
    <row r="23287" hidden="1" outlineLevel="1"/>
    <row r="23288" hidden="1" outlineLevel="1"/>
    <row r="23289" hidden="1" outlineLevel="1"/>
    <row r="23290" hidden="1" outlineLevel="1"/>
    <row r="23291" hidden="1" outlineLevel="1"/>
    <row r="23292" hidden="1" outlineLevel="1"/>
    <row r="23293" hidden="1" outlineLevel="1"/>
    <row r="23294" hidden="1" outlineLevel="1"/>
    <row r="23295" hidden="1" outlineLevel="1"/>
    <row r="23296" hidden="1" outlineLevel="1"/>
    <row r="23297" hidden="1" outlineLevel="1"/>
    <row r="23298" hidden="1" outlineLevel="1"/>
    <row r="23299" hidden="1" outlineLevel="1"/>
    <row r="23300" hidden="1" outlineLevel="1"/>
    <row r="23301" hidden="1" outlineLevel="1"/>
    <row r="23302" hidden="1" outlineLevel="1"/>
    <row r="23303" hidden="1" outlineLevel="1"/>
    <row r="23304" hidden="1" outlineLevel="1"/>
    <row r="23305" hidden="1" outlineLevel="1"/>
    <row r="23306" hidden="1" outlineLevel="1"/>
    <row r="23307" hidden="1" outlineLevel="1"/>
    <row r="23308" hidden="1" outlineLevel="1"/>
    <row r="23309" hidden="1" outlineLevel="1"/>
    <row r="23310" hidden="1" outlineLevel="1"/>
    <row r="23311" hidden="1" outlineLevel="1"/>
    <row r="23312" hidden="1" outlineLevel="1"/>
    <row r="23313" hidden="1" outlineLevel="1"/>
    <row r="23314" hidden="1" outlineLevel="1"/>
    <row r="23315" hidden="1" outlineLevel="1"/>
    <row r="23316" hidden="1" outlineLevel="1"/>
    <row r="23317" hidden="1" outlineLevel="1"/>
    <row r="23318" hidden="1" outlineLevel="1"/>
    <row r="23319" hidden="1" outlineLevel="1"/>
    <row r="23320" hidden="1" outlineLevel="1"/>
    <row r="23321" hidden="1" outlineLevel="1"/>
    <row r="23322" hidden="1" outlineLevel="1"/>
    <row r="23323" hidden="1" outlineLevel="1"/>
    <row r="23324" hidden="1" outlineLevel="1"/>
    <row r="23325" hidden="1" outlineLevel="1"/>
    <row r="23326" hidden="1" outlineLevel="1"/>
    <row r="23327" hidden="1" outlineLevel="1"/>
    <row r="23328" hidden="1" outlineLevel="1"/>
    <row r="23329" hidden="1" outlineLevel="1"/>
    <row r="23330" hidden="1" outlineLevel="1"/>
    <row r="23331" hidden="1" outlineLevel="1"/>
    <row r="23332" hidden="1" outlineLevel="1"/>
    <row r="23333" hidden="1" outlineLevel="1"/>
    <row r="23334" hidden="1" outlineLevel="1"/>
    <row r="23335" hidden="1" outlineLevel="1"/>
    <row r="23336" hidden="1" outlineLevel="1"/>
    <row r="23337" hidden="1" outlineLevel="1"/>
    <row r="23338" hidden="1" outlineLevel="1"/>
    <row r="23339" hidden="1" outlineLevel="1"/>
    <row r="23340" hidden="1" outlineLevel="1"/>
    <row r="23341" hidden="1" outlineLevel="1"/>
    <row r="23342" hidden="1" outlineLevel="1"/>
    <row r="23343" hidden="1" outlineLevel="1"/>
    <row r="23344" hidden="1" outlineLevel="1"/>
    <row r="23345" hidden="1" outlineLevel="1"/>
    <row r="23346" hidden="1" outlineLevel="1"/>
    <row r="23347" hidden="1" outlineLevel="1"/>
    <row r="23348" hidden="1" outlineLevel="1"/>
    <row r="23349" hidden="1" outlineLevel="1"/>
    <row r="23350" hidden="1" outlineLevel="1"/>
    <row r="23351" hidden="1" outlineLevel="1"/>
    <row r="23352" hidden="1" outlineLevel="1"/>
    <row r="23353" hidden="1" outlineLevel="1"/>
    <row r="23354" hidden="1" outlineLevel="1"/>
    <row r="23355" hidden="1" outlineLevel="1"/>
    <row r="23356" hidden="1" outlineLevel="1"/>
    <row r="23357" hidden="1" outlineLevel="1"/>
    <row r="23358" hidden="1" outlineLevel="1"/>
    <row r="23359" hidden="1" outlineLevel="1"/>
    <row r="23360" hidden="1" outlineLevel="1"/>
    <row r="23361" hidden="1" outlineLevel="1"/>
    <row r="23362" hidden="1" outlineLevel="1"/>
    <row r="23363" hidden="1" outlineLevel="1"/>
    <row r="23364" hidden="1" outlineLevel="1"/>
    <row r="23365" hidden="1" outlineLevel="1"/>
    <row r="23366" hidden="1" outlineLevel="1"/>
    <row r="23367" hidden="1" outlineLevel="1"/>
    <row r="23368" hidden="1" outlineLevel="1"/>
    <row r="23369" hidden="1" outlineLevel="1"/>
    <row r="23370" hidden="1" outlineLevel="1"/>
    <row r="23371" hidden="1" outlineLevel="1"/>
    <row r="23372" hidden="1" outlineLevel="1"/>
    <row r="23373" hidden="1" outlineLevel="1"/>
    <row r="23374" hidden="1" outlineLevel="1"/>
    <row r="23375" hidden="1" outlineLevel="1"/>
    <row r="23376" hidden="1" outlineLevel="1"/>
    <row r="23377" hidden="1" outlineLevel="1"/>
    <row r="23378" hidden="1" outlineLevel="1"/>
    <row r="23379" hidden="1" outlineLevel="1"/>
    <row r="23380" hidden="1" outlineLevel="1"/>
    <row r="23381" hidden="1" outlineLevel="1"/>
    <row r="23382" hidden="1" outlineLevel="1"/>
    <row r="23383" hidden="1" outlineLevel="1"/>
    <row r="23384" hidden="1" outlineLevel="1"/>
    <row r="23385" hidden="1" outlineLevel="1"/>
    <row r="23386" hidden="1" outlineLevel="1"/>
    <row r="23387" hidden="1" outlineLevel="1"/>
    <row r="23388" hidden="1" outlineLevel="1"/>
    <row r="23389" hidden="1" outlineLevel="1"/>
    <row r="23390" hidden="1" outlineLevel="1"/>
    <row r="23391" hidden="1" outlineLevel="1"/>
    <row r="23392" hidden="1" outlineLevel="1"/>
    <row r="23393" hidden="1" outlineLevel="1"/>
    <row r="23394" hidden="1" outlineLevel="1"/>
    <row r="23395" hidden="1" outlineLevel="1"/>
    <row r="23396" hidden="1" outlineLevel="1"/>
    <row r="23397" hidden="1" outlineLevel="1"/>
    <row r="23398" hidden="1" outlineLevel="1"/>
    <row r="23399" hidden="1" outlineLevel="1"/>
    <row r="23400" hidden="1" outlineLevel="1"/>
    <row r="23401" hidden="1" outlineLevel="1"/>
    <row r="23402" hidden="1" outlineLevel="1"/>
    <row r="23403" hidden="1" outlineLevel="1"/>
    <row r="23404" hidden="1" outlineLevel="1"/>
    <row r="23405" hidden="1" outlineLevel="1"/>
    <row r="23406" hidden="1" outlineLevel="1"/>
    <row r="23407" hidden="1" outlineLevel="1"/>
    <row r="23408" hidden="1" outlineLevel="1"/>
    <row r="23409" hidden="1" outlineLevel="1"/>
    <row r="23410" hidden="1" outlineLevel="1"/>
    <row r="23411" hidden="1" outlineLevel="1"/>
    <row r="23412" hidden="1" outlineLevel="1"/>
    <row r="23413" hidden="1" outlineLevel="1"/>
    <row r="23414" hidden="1" outlineLevel="1"/>
    <row r="23415" hidden="1" outlineLevel="1"/>
    <row r="23416" hidden="1" outlineLevel="1"/>
    <row r="23417" hidden="1" outlineLevel="1"/>
    <row r="23418" hidden="1" outlineLevel="1"/>
    <row r="23419" hidden="1" outlineLevel="1"/>
    <row r="23420" hidden="1" outlineLevel="1"/>
    <row r="23421" hidden="1" outlineLevel="1"/>
    <row r="23422" hidden="1" outlineLevel="1"/>
    <row r="23423" hidden="1" outlineLevel="1"/>
    <row r="23424" hidden="1" outlineLevel="1"/>
    <row r="23425" hidden="1" outlineLevel="1"/>
    <row r="23426" hidden="1" outlineLevel="1"/>
    <row r="23427" hidden="1" outlineLevel="1"/>
    <row r="23428" hidden="1" outlineLevel="1"/>
    <row r="23429" hidden="1" outlineLevel="1"/>
    <row r="23430" hidden="1" outlineLevel="1"/>
    <row r="23431" hidden="1" outlineLevel="1"/>
    <row r="23432" hidden="1" outlineLevel="1"/>
    <row r="23433" hidden="1" outlineLevel="1"/>
    <row r="23434" hidden="1" outlineLevel="1"/>
    <row r="23435" hidden="1" outlineLevel="1"/>
    <row r="23436" hidden="1" outlineLevel="1"/>
    <row r="23437" hidden="1" outlineLevel="1"/>
    <row r="23438" hidden="1" outlineLevel="1"/>
    <row r="23439" hidden="1" outlineLevel="1"/>
    <row r="23440" hidden="1" outlineLevel="1"/>
    <row r="23441" hidden="1" outlineLevel="1"/>
    <row r="23442" hidden="1" outlineLevel="1"/>
    <row r="23443" hidden="1" outlineLevel="1"/>
    <row r="23444" hidden="1" outlineLevel="1"/>
    <row r="23445" hidden="1" outlineLevel="1"/>
    <row r="23446" hidden="1" outlineLevel="1"/>
    <row r="23447" hidden="1" outlineLevel="1"/>
    <row r="23448" hidden="1" outlineLevel="1"/>
    <row r="23449" hidden="1" outlineLevel="1"/>
    <row r="23450" hidden="1" outlineLevel="1"/>
    <row r="23451" hidden="1" outlineLevel="1"/>
    <row r="23452" hidden="1" outlineLevel="1"/>
    <row r="23453" hidden="1" outlineLevel="1"/>
    <row r="23454" hidden="1" outlineLevel="1"/>
    <row r="23455" hidden="1" outlineLevel="1"/>
    <row r="23456" hidden="1" outlineLevel="1"/>
    <row r="23457" hidden="1" outlineLevel="1"/>
    <row r="23458" hidden="1" outlineLevel="1"/>
    <row r="23459" hidden="1" outlineLevel="1"/>
    <row r="23460" hidden="1" outlineLevel="1"/>
    <row r="23461" hidden="1" outlineLevel="1"/>
    <row r="23462" hidden="1" outlineLevel="1"/>
    <row r="23463" hidden="1" outlineLevel="1"/>
    <row r="23464" hidden="1" outlineLevel="1"/>
    <row r="23465" hidden="1" outlineLevel="1"/>
    <row r="23466" hidden="1" outlineLevel="1"/>
    <row r="23467" hidden="1" outlineLevel="1"/>
    <row r="23468" hidden="1" outlineLevel="1"/>
    <row r="23469" hidden="1" outlineLevel="1"/>
    <row r="23470" hidden="1" outlineLevel="1"/>
    <row r="23471" hidden="1" outlineLevel="1"/>
    <row r="23472" hidden="1" outlineLevel="1"/>
    <row r="23473" hidden="1" outlineLevel="1"/>
    <row r="23474" hidden="1" outlineLevel="1"/>
    <row r="23475" hidden="1" outlineLevel="1"/>
    <row r="23476" hidden="1" outlineLevel="1"/>
    <row r="23477" hidden="1" outlineLevel="1"/>
    <row r="23478" hidden="1" outlineLevel="1"/>
    <row r="23479" hidden="1" outlineLevel="1"/>
    <row r="23480" hidden="1" outlineLevel="1"/>
    <row r="23481" hidden="1" outlineLevel="1"/>
    <row r="23482" hidden="1" outlineLevel="1"/>
    <row r="23483" hidden="1" outlineLevel="1"/>
    <row r="23484" hidden="1" outlineLevel="1"/>
    <row r="23485" hidden="1" outlineLevel="1"/>
    <row r="23486" hidden="1" outlineLevel="1"/>
    <row r="23487" hidden="1" outlineLevel="1"/>
    <row r="23488" hidden="1" outlineLevel="1"/>
    <row r="23489" hidden="1" outlineLevel="1"/>
    <row r="23490" hidden="1" outlineLevel="1"/>
    <row r="23491" hidden="1" outlineLevel="1"/>
    <row r="23492" hidden="1" outlineLevel="1"/>
    <row r="23493" hidden="1" outlineLevel="1"/>
    <row r="23494" hidden="1" outlineLevel="1"/>
    <row r="23495" hidden="1" outlineLevel="1"/>
    <row r="23496" hidden="1" outlineLevel="1"/>
    <row r="23497" hidden="1" outlineLevel="1"/>
    <row r="23498" hidden="1" outlineLevel="1"/>
    <row r="23499" hidden="1" outlineLevel="1"/>
    <row r="23500" hidden="1" outlineLevel="1"/>
    <row r="23501" hidden="1" outlineLevel="1"/>
    <row r="23502" hidden="1" outlineLevel="1"/>
    <row r="23503" hidden="1" outlineLevel="1"/>
    <row r="23504" hidden="1" outlineLevel="1"/>
    <row r="23505" hidden="1" outlineLevel="1"/>
    <row r="23506" hidden="1" outlineLevel="1"/>
    <row r="23507" hidden="1" outlineLevel="1"/>
    <row r="23508" hidden="1" outlineLevel="1"/>
    <row r="23509" hidden="1" outlineLevel="1"/>
    <row r="23510" hidden="1" outlineLevel="1"/>
    <row r="23511" hidden="1" outlineLevel="1"/>
    <row r="23512" hidden="1" outlineLevel="1"/>
    <row r="23513" hidden="1" outlineLevel="1"/>
    <row r="23514" hidden="1" outlineLevel="1"/>
    <row r="23515" hidden="1" outlineLevel="1"/>
    <row r="23516" hidden="1" outlineLevel="1"/>
    <row r="23517" hidden="1" outlineLevel="1"/>
    <row r="23518" hidden="1" outlineLevel="1"/>
    <row r="23519" hidden="1" outlineLevel="1"/>
    <row r="23520" hidden="1" outlineLevel="1"/>
    <row r="23521" hidden="1" outlineLevel="1"/>
    <row r="23522" hidden="1" outlineLevel="1"/>
    <row r="23523" hidden="1" outlineLevel="1"/>
    <row r="23524" hidden="1" outlineLevel="1"/>
    <row r="23525" hidden="1" outlineLevel="1"/>
    <row r="23526" hidden="1" outlineLevel="1"/>
    <row r="23527" hidden="1" outlineLevel="1"/>
    <row r="23528" hidden="1" outlineLevel="1"/>
    <row r="23529" hidden="1" outlineLevel="1"/>
    <row r="23530" hidden="1" outlineLevel="1"/>
    <row r="23531" hidden="1" outlineLevel="1"/>
    <row r="23532" hidden="1" outlineLevel="1"/>
    <row r="23533" hidden="1" outlineLevel="1"/>
    <row r="23534" hidden="1" outlineLevel="1"/>
    <row r="23535" hidden="1" outlineLevel="1"/>
    <row r="23536" hidden="1" outlineLevel="1"/>
    <row r="23537" hidden="1" outlineLevel="1"/>
    <row r="23538" hidden="1" outlineLevel="1"/>
    <row r="23539" hidden="1" outlineLevel="1"/>
    <row r="23540" hidden="1" outlineLevel="1"/>
    <row r="23541" hidden="1" outlineLevel="1"/>
    <row r="23542" hidden="1" outlineLevel="1"/>
    <row r="23543" hidden="1" outlineLevel="1"/>
    <row r="23544" hidden="1" outlineLevel="1"/>
    <row r="23545" hidden="1" outlineLevel="1"/>
    <row r="23546" hidden="1" outlineLevel="1"/>
    <row r="23547" hidden="1" outlineLevel="1"/>
    <row r="23548" hidden="1" outlineLevel="1"/>
    <row r="23549" hidden="1" outlineLevel="1"/>
    <row r="23550" hidden="1" outlineLevel="1"/>
    <row r="23551" hidden="1" outlineLevel="1"/>
    <row r="23552" hidden="1" outlineLevel="1"/>
    <row r="23553" hidden="1" outlineLevel="1"/>
    <row r="23554" hidden="1" outlineLevel="1"/>
    <row r="23555" hidden="1" outlineLevel="1"/>
    <row r="23556" hidden="1" outlineLevel="1"/>
    <row r="23557" hidden="1" outlineLevel="1"/>
    <row r="23558" hidden="1" outlineLevel="1"/>
    <row r="23559" hidden="1" outlineLevel="1"/>
    <row r="23560" hidden="1" outlineLevel="1"/>
    <row r="23561" hidden="1" outlineLevel="1"/>
    <row r="23562" hidden="1" outlineLevel="1"/>
    <row r="23563" hidden="1" outlineLevel="1"/>
    <row r="23564" hidden="1" outlineLevel="1"/>
    <row r="23565" hidden="1" outlineLevel="1"/>
    <row r="23566" hidden="1" outlineLevel="1"/>
    <row r="23567" hidden="1" outlineLevel="1"/>
    <row r="23568" hidden="1" outlineLevel="1"/>
    <row r="23569" hidden="1" outlineLevel="1"/>
    <row r="23570" hidden="1" outlineLevel="1"/>
    <row r="23571" hidden="1" outlineLevel="1"/>
    <row r="23572" hidden="1" outlineLevel="1"/>
    <row r="23573" hidden="1" outlineLevel="1"/>
    <row r="23574" hidden="1" outlineLevel="1"/>
    <row r="23575" hidden="1" outlineLevel="1"/>
    <row r="23576" hidden="1" outlineLevel="1"/>
    <row r="23577" hidden="1" outlineLevel="1"/>
    <row r="23578" hidden="1" outlineLevel="1"/>
    <row r="23579" hidden="1" outlineLevel="1"/>
    <row r="23580" hidden="1" outlineLevel="1"/>
    <row r="23581" hidden="1" outlineLevel="1"/>
    <row r="23582" hidden="1" outlineLevel="1"/>
    <row r="23583" hidden="1" outlineLevel="1"/>
    <row r="23584" hidden="1" outlineLevel="1"/>
    <row r="23585" hidden="1" outlineLevel="1"/>
    <row r="23586" hidden="1" outlineLevel="1"/>
    <row r="23587" hidden="1" outlineLevel="1"/>
    <row r="23588" hidden="1" outlineLevel="1"/>
    <row r="23589" hidden="1" outlineLevel="1"/>
    <row r="23590" hidden="1" outlineLevel="1"/>
    <row r="23591" hidden="1" outlineLevel="1"/>
    <row r="23592" hidden="1" outlineLevel="1"/>
    <row r="23593" hidden="1" outlineLevel="1"/>
    <row r="23594" hidden="1" outlineLevel="1"/>
    <row r="23595" hidden="1" outlineLevel="1"/>
    <row r="23596" hidden="1" outlineLevel="1"/>
    <row r="23597" hidden="1" outlineLevel="1"/>
    <row r="23598" hidden="1" outlineLevel="1"/>
    <row r="23599" hidden="1" outlineLevel="1"/>
    <row r="23600" hidden="1" outlineLevel="1"/>
    <row r="23601" hidden="1" outlineLevel="1"/>
    <row r="23602" hidden="1" outlineLevel="1"/>
    <row r="23603" hidden="1" outlineLevel="1"/>
    <row r="23604" hidden="1" outlineLevel="1"/>
    <row r="23605" hidden="1" outlineLevel="1"/>
    <row r="23606" hidden="1" outlineLevel="1"/>
    <row r="23607" hidden="1" outlineLevel="1"/>
    <row r="23608" hidden="1" outlineLevel="1"/>
    <row r="23609" hidden="1" outlineLevel="1"/>
    <row r="23610" hidden="1" outlineLevel="1"/>
    <row r="23611" hidden="1" outlineLevel="1"/>
    <row r="23612" hidden="1" outlineLevel="1"/>
    <row r="23613" hidden="1" outlineLevel="1"/>
    <row r="23614" hidden="1" outlineLevel="1"/>
    <row r="23615" hidden="1" outlineLevel="1"/>
    <row r="23616" hidden="1" outlineLevel="1"/>
    <row r="23617" hidden="1" outlineLevel="1"/>
    <row r="23618" hidden="1" outlineLevel="1"/>
    <row r="23619" hidden="1" outlineLevel="1"/>
    <row r="23620" hidden="1" outlineLevel="1"/>
    <row r="23621" hidden="1" outlineLevel="1"/>
    <row r="23622" hidden="1" outlineLevel="1"/>
    <row r="23623" hidden="1" outlineLevel="1"/>
    <row r="23624" hidden="1" outlineLevel="1"/>
    <row r="23625" hidden="1" outlineLevel="1"/>
    <row r="23626" hidden="1" outlineLevel="1"/>
    <row r="23627" hidden="1" outlineLevel="1"/>
    <row r="23628" hidden="1" outlineLevel="1"/>
    <row r="23629" hidden="1" outlineLevel="1"/>
    <row r="23630" hidden="1" outlineLevel="1"/>
    <row r="23631" hidden="1" outlineLevel="1"/>
    <row r="23632" hidden="1" outlineLevel="1"/>
    <row r="23633" hidden="1" outlineLevel="1"/>
    <row r="23634" hidden="1" outlineLevel="1"/>
    <row r="23635" hidden="1" outlineLevel="1"/>
    <row r="23636" hidden="1" outlineLevel="1"/>
    <row r="23637" hidden="1" outlineLevel="1"/>
    <row r="23638" hidden="1" outlineLevel="1"/>
    <row r="23639" hidden="1" outlineLevel="1"/>
    <row r="23640" hidden="1" outlineLevel="1"/>
    <row r="23641" hidden="1" outlineLevel="1"/>
    <row r="23642" hidden="1" outlineLevel="1"/>
    <row r="23643" hidden="1" outlineLevel="1"/>
    <row r="23644" hidden="1" outlineLevel="1"/>
    <row r="23645" hidden="1" outlineLevel="1"/>
    <row r="23646" hidden="1" outlineLevel="1"/>
    <row r="23647" hidden="1" outlineLevel="1"/>
    <row r="23648" hidden="1" outlineLevel="1"/>
    <row r="23649" hidden="1" outlineLevel="1"/>
    <row r="23650" hidden="1" outlineLevel="1"/>
    <row r="23651" hidden="1" outlineLevel="1"/>
    <row r="23652" hidden="1" outlineLevel="1"/>
    <row r="23653" hidden="1" outlineLevel="1"/>
    <row r="23654" hidden="1" outlineLevel="1"/>
    <row r="23655" hidden="1" outlineLevel="1"/>
    <row r="23656" hidden="1" outlineLevel="1"/>
    <row r="23657" hidden="1" outlineLevel="1"/>
    <row r="23658" hidden="1" outlineLevel="1"/>
    <row r="23659" hidden="1" outlineLevel="1"/>
    <row r="23660" hidden="1" outlineLevel="1"/>
    <row r="23661" hidden="1" outlineLevel="1"/>
    <row r="23662" hidden="1" outlineLevel="1"/>
    <row r="23663" hidden="1" outlineLevel="1"/>
    <row r="23664" hidden="1" outlineLevel="1"/>
    <row r="23665" hidden="1" outlineLevel="1"/>
    <row r="23666" hidden="1" outlineLevel="1"/>
    <row r="23667" hidden="1" outlineLevel="1"/>
    <row r="23668" hidden="1" outlineLevel="1"/>
    <row r="23669" hidden="1" outlineLevel="1"/>
    <row r="23670" hidden="1" outlineLevel="1"/>
    <row r="23671" hidden="1" outlineLevel="1"/>
    <row r="23672" hidden="1" outlineLevel="1"/>
    <row r="23673" hidden="1" outlineLevel="1"/>
    <row r="23674" hidden="1" outlineLevel="1"/>
    <row r="23675" hidden="1" outlineLevel="1"/>
    <row r="23676" hidden="1" outlineLevel="1"/>
    <row r="23677" hidden="1" outlineLevel="1"/>
    <row r="23678" hidden="1" outlineLevel="1"/>
    <row r="23679" hidden="1" outlineLevel="1"/>
    <row r="23680" hidden="1" outlineLevel="1"/>
    <row r="23681" hidden="1" outlineLevel="1"/>
    <row r="23682" hidden="1" outlineLevel="1"/>
    <row r="23683" hidden="1" outlineLevel="1"/>
    <row r="23684" hidden="1" outlineLevel="1"/>
    <row r="23685" hidden="1" outlineLevel="1"/>
    <row r="23686" hidden="1" outlineLevel="1"/>
    <row r="23687" hidden="1" outlineLevel="1"/>
    <row r="23688" hidden="1" outlineLevel="1"/>
    <row r="23689" hidden="1" outlineLevel="1"/>
    <row r="23690" hidden="1" outlineLevel="1"/>
    <row r="23691" hidden="1" outlineLevel="1"/>
    <row r="23692" hidden="1" outlineLevel="1"/>
    <row r="23693" hidden="1" outlineLevel="1"/>
    <row r="23694" hidden="1" outlineLevel="1"/>
    <row r="23695" hidden="1" outlineLevel="1"/>
    <row r="23696" hidden="1" outlineLevel="1"/>
    <row r="23697" hidden="1" outlineLevel="1"/>
    <row r="23698" hidden="1" outlineLevel="1"/>
    <row r="23699" hidden="1" outlineLevel="1"/>
    <row r="23700" hidden="1" outlineLevel="1"/>
    <row r="23701" hidden="1" outlineLevel="1"/>
    <row r="23702" hidden="1" outlineLevel="1"/>
    <row r="23703" hidden="1" outlineLevel="1"/>
    <row r="23704" hidden="1" outlineLevel="1"/>
    <row r="23705" hidden="1" outlineLevel="1"/>
    <row r="23706" hidden="1" outlineLevel="1"/>
    <row r="23707" hidden="1" outlineLevel="1"/>
    <row r="23708" hidden="1" outlineLevel="1"/>
    <row r="23709" hidden="1" outlineLevel="1"/>
    <row r="23710" hidden="1" outlineLevel="1"/>
    <row r="23711" hidden="1" outlineLevel="1"/>
    <row r="23712" hidden="1" outlineLevel="1"/>
    <row r="23713" hidden="1" outlineLevel="1"/>
    <row r="23714" hidden="1" outlineLevel="1"/>
    <row r="23715" hidden="1" outlineLevel="1"/>
    <row r="23716" hidden="1" outlineLevel="1"/>
    <row r="23717" hidden="1" outlineLevel="1"/>
    <row r="23718" hidden="1" outlineLevel="1"/>
    <row r="23719" hidden="1" outlineLevel="1"/>
    <row r="23720" hidden="1" outlineLevel="1"/>
    <row r="23721" hidden="1" outlineLevel="1"/>
    <row r="23722" hidden="1" outlineLevel="1"/>
    <row r="23723" hidden="1" outlineLevel="1"/>
    <row r="23724" hidden="1" outlineLevel="1"/>
    <row r="23725" hidden="1" outlineLevel="1"/>
    <row r="23726" hidden="1" outlineLevel="1"/>
    <row r="23727" hidden="1" outlineLevel="1"/>
    <row r="23728" hidden="1" outlineLevel="1"/>
    <row r="23729" hidden="1" outlineLevel="1"/>
    <row r="23730" hidden="1" outlineLevel="1"/>
    <row r="23731" hidden="1" outlineLevel="1"/>
    <row r="23732" hidden="1" outlineLevel="1"/>
    <row r="23733" hidden="1" outlineLevel="1"/>
    <row r="23734" hidden="1" outlineLevel="1"/>
    <row r="23735" hidden="1" outlineLevel="1"/>
    <row r="23736" hidden="1" outlineLevel="1"/>
    <row r="23737" hidden="1" outlineLevel="1"/>
    <row r="23738" hidden="1" outlineLevel="1"/>
    <row r="23739" hidden="1" outlineLevel="1"/>
    <row r="23740" hidden="1" outlineLevel="1"/>
    <row r="23741" hidden="1" outlineLevel="1"/>
    <row r="23742" hidden="1" outlineLevel="1"/>
    <row r="23743" hidden="1" outlineLevel="1"/>
    <row r="23744" hidden="1" outlineLevel="1"/>
    <row r="23745" hidden="1" outlineLevel="1"/>
    <row r="23746" hidden="1" outlineLevel="1"/>
    <row r="23747" hidden="1" outlineLevel="1"/>
    <row r="23748" hidden="1" outlineLevel="1"/>
    <row r="23749" hidden="1" outlineLevel="1"/>
    <row r="23750" hidden="1" outlineLevel="1"/>
    <row r="23751" hidden="1" outlineLevel="1"/>
    <row r="23752" hidden="1" outlineLevel="1"/>
    <row r="23753" hidden="1" outlineLevel="1"/>
    <row r="23754" hidden="1" outlineLevel="1"/>
    <row r="23755" hidden="1" outlineLevel="1"/>
    <row r="23756" hidden="1" outlineLevel="1"/>
    <row r="23757" hidden="1" outlineLevel="1"/>
    <row r="23758" hidden="1" outlineLevel="1"/>
    <row r="23759" hidden="1" outlineLevel="1"/>
    <row r="23760" hidden="1" outlineLevel="1"/>
    <row r="23761" hidden="1" outlineLevel="1"/>
    <row r="23762" hidden="1" outlineLevel="1"/>
    <row r="23763" hidden="1" outlineLevel="1"/>
    <row r="23764" hidden="1" outlineLevel="1"/>
    <row r="23765" hidden="1" outlineLevel="1"/>
    <row r="23766" hidden="1" outlineLevel="1"/>
    <row r="23767" hidden="1" outlineLevel="1"/>
    <row r="23768" hidden="1" outlineLevel="1"/>
    <row r="23769" hidden="1" outlineLevel="1"/>
    <row r="23770" hidden="1" outlineLevel="1"/>
    <row r="23771" hidden="1" outlineLevel="1"/>
    <row r="23772" hidden="1" outlineLevel="1"/>
    <row r="23773" hidden="1" outlineLevel="1"/>
    <row r="23774" hidden="1" outlineLevel="1"/>
    <row r="23775" hidden="1" outlineLevel="1"/>
    <row r="23776" hidden="1" outlineLevel="1"/>
    <row r="23777" hidden="1" outlineLevel="1"/>
    <row r="23778" hidden="1" outlineLevel="1"/>
    <row r="23779" hidden="1" outlineLevel="1"/>
    <row r="23780" hidden="1" outlineLevel="1"/>
    <row r="23781" hidden="1" outlineLevel="1"/>
    <row r="23782" hidden="1" outlineLevel="1"/>
    <row r="23783" hidden="1" outlineLevel="1"/>
    <row r="23784" hidden="1" outlineLevel="1"/>
    <row r="23785" hidden="1" outlineLevel="1"/>
    <row r="23786" hidden="1" outlineLevel="1"/>
    <row r="23787" hidden="1" outlineLevel="1"/>
    <row r="23788" hidden="1" outlineLevel="1"/>
    <row r="23789" hidden="1" outlineLevel="1"/>
    <row r="23790" hidden="1" outlineLevel="1"/>
    <row r="23791" hidden="1" outlineLevel="1"/>
    <row r="23792" hidden="1" outlineLevel="1"/>
    <row r="23793" hidden="1" outlineLevel="1"/>
    <row r="23794" hidden="1" outlineLevel="1"/>
    <row r="23795" hidden="1" outlineLevel="1"/>
    <row r="23796" hidden="1" outlineLevel="1"/>
    <row r="23797" hidden="1" outlineLevel="1"/>
    <row r="23798" hidden="1" outlineLevel="1"/>
    <row r="23799" hidden="1" outlineLevel="1"/>
    <row r="23800" hidden="1" outlineLevel="1"/>
    <row r="23801" hidden="1" outlineLevel="1"/>
    <row r="23802" hidden="1" outlineLevel="1"/>
    <row r="23803" hidden="1" outlineLevel="1"/>
    <row r="23804" hidden="1" outlineLevel="1"/>
    <row r="23805" hidden="1" outlineLevel="1"/>
    <row r="23806" hidden="1" outlineLevel="1"/>
    <row r="23807" hidden="1" outlineLevel="1"/>
    <row r="23808" hidden="1" outlineLevel="1"/>
    <row r="23809" hidden="1" outlineLevel="1"/>
    <row r="23810" hidden="1" outlineLevel="1"/>
    <row r="23811" hidden="1" outlineLevel="1"/>
    <row r="23812" hidden="1" outlineLevel="1"/>
    <row r="23813" hidden="1" outlineLevel="1"/>
    <row r="23814" hidden="1" outlineLevel="1"/>
    <row r="23815" hidden="1" outlineLevel="1"/>
    <row r="23816" hidden="1" outlineLevel="1"/>
    <row r="23817" hidden="1" outlineLevel="1"/>
    <row r="23818" hidden="1" outlineLevel="1"/>
    <row r="23819" hidden="1" outlineLevel="1"/>
    <row r="23820" hidden="1" outlineLevel="1"/>
    <row r="23821" hidden="1" outlineLevel="1"/>
    <row r="23822" hidden="1" outlineLevel="1"/>
    <row r="23823" hidden="1" outlineLevel="1"/>
    <row r="23824" hidden="1" outlineLevel="1"/>
    <row r="23825" hidden="1" outlineLevel="1"/>
    <row r="23826" hidden="1" outlineLevel="1"/>
    <row r="23827" hidden="1" outlineLevel="1"/>
    <row r="23828" hidden="1" outlineLevel="1"/>
    <row r="23829" hidden="1" outlineLevel="1"/>
    <row r="23830" hidden="1" outlineLevel="1"/>
    <row r="23831" hidden="1" outlineLevel="1"/>
    <row r="23832" hidden="1" outlineLevel="1"/>
    <row r="23833" hidden="1" outlineLevel="1"/>
    <row r="23834" hidden="1" outlineLevel="1"/>
    <row r="23835" hidden="1" outlineLevel="1"/>
    <row r="23836" hidden="1" outlineLevel="1"/>
    <row r="23837" hidden="1" outlineLevel="1"/>
    <row r="23838" hidden="1" outlineLevel="1"/>
    <row r="23839" hidden="1" outlineLevel="1"/>
    <row r="23840" hidden="1" outlineLevel="1"/>
    <row r="23841" hidden="1" outlineLevel="1"/>
    <row r="23842" hidden="1" outlineLevel="1"/>
    <row r="23843" hidden="1" outlineLevel="1"/>
    <row r="23844" hidden="1" outlineLevel="1"/>
    <row r="23845" hidden="1" outlineLevel="1"/>
    <row r="23846" hidden="1" outlineLevel="1"/>
    <row r="23847" hidden="1" outlineLevel="1"/>
    <row r="23848" hidden="1" outlineLevel="1"/>
    <row r="23849" hidden="1" outlineLevel="1"/>
    <row r="23850" hidden="1" outlineLevel="1"/>
    <row r="23851" hidden="1" outlineLevel="1"/>
    <row r="23852" hidden="1" outlineLevel="1"/>
    <row r="23853" hidden="1" outlineLevel="1"/>
    <row r="23854" hidden="1" outlineLevel="1"/>
    <row r="23855" hidden="1" outlineLevel="1"/>
    <row r="23856" hidden="1" outlineLevel="1"/>
    <row r="23857" hidden="1" outlineLevel="1"/>
    <row r="23858" hidden="1" outlineLevel="1"/>
    <row r="23859" hidden="1" outlineLevel="1"/>
    <row r="23860" hidden="1" outlineLevel="1"/>
    <row r="23861" hidden="1" outlineLevel="1"/>
    <row r="23862" hidden="1" outlineLevel="1"/>
    <row r="23863" hidden="1" outlineLevel="1"/>
    <row r="23864" hidden="1" outlineLevel="1"/>
    <row r="23865" hidden="1" outlineLevel="1"/>
    <row r="23866" hidden="1" outlineLevel="1"/>
    <row r="23867" hidden="1" outlineLevel="1"/>
    <row r="23868" hidden="1" outlineLevel="1"/>
    <row r="23869" hidden="1" outlineLevel="1"/>
    <row r="23870" hidden="1" outlineLevel="1"/>
    <row r="23871" hidden="1" outlineLevel="1"/>
    <row r="23872" hidden="1" outlineLevel="1"/>
    <row r="23873" hidden="1" outlineLevel="1"/>
    <row r="23874" hidden="1" outlineLevel="1"/>
    <row r="23875" hidden="1" outlineLevel="1"/>
    <row r="23876" hidden="1" outlineLevel="1"/>
    <row r="23877" hidden="1" outlineLevel="1"/>
    <row r="23878" hidden="1" outlineLevel="1"/>
    <row r="23879" hidden="1" outlineLevel="1"/>
    <row r="23880" hidden="1" outlineLevel="1"/>
    <row r="23881" hidden="1" outlineLevel="1"/>
    <row r="23882" hidden="1" outlineLevel="1"/>
    <row r="23883" hidden="1" outlineLevel="1"/>
    <row r="23884" hidden="1" outlineLevel="1"/>
    <row r="23885" hidden="1" outlineLevel="1"/>
    <row r="23886" hidden="1" outlineLevel="1"/>
    <row r="23887" hidden="1" outlineLevel="1"/>
    <row r="23888" hidden="1" outlineLevel="1"/>
    <row r="23889" hidden="1" outlineLevel="1"/>
    <row r="23890" hidden="1" outlineLevel="1"/>
    <row r="23891" hidden="1" outlineLevel="1"/>
    <row r="23892" hidden="1" outlineLevel="1"/>
    <row r="23893" hidden="1" outlineLevel="1"/>
    <row r="23894" hidden="1" outlineLevel="1"/>
    <row r="23895" hidden="1" outlineLevel="1"/>
    <row r="23896" hidden="1" outlineLevel="1"/>
    <row r="23897" hidden="1" outlineLevel="1"/>
    <row r="23898" hidden="1" outlineLevel="1"/>
    <row r="23899" hidden="1" outlineLevel="1"/>
    <row r="23900" hidden="1" outlineLevel="1"/>
    <row r="23901" hidden="1" outlineLevel="1"/>
    <row r="23902" hidden="1" outlineLevel="1"/>
    <row r="23903" hidden="1" outlineLevel="1"/>
    <row r="23904" hidden="1" outlineLevel="1"/>
    <row r="23905" hidden="1" outlineLevel="1"/>
    <row r="23906" hidden="1" outlineLevel="1"/>
    <row r="23907" hidden="1" outlineLevel="1"/>
    <row r="23908" hidden="1" outlineLevel="1"/>
    <row r="23909" hidden="1" outlineLevel="1"/>
    <row r="23910" hidden="1" outlineLevel="1"/>
    <row r="23911" hidden="1" outlineLevel="1"/>
    <row r="23912" hidden="1" outlineLevel="1"/>
    <row r="23913" hidden="1" outlineLevel="1"/>
    <row r="23914" hidden="1" outlineLevel="1"/>
    <row r="23915" hidden="1" outlineLevel="1"/>
    <row r="23916" hidden="1" outlineLevel="1"/>
    <row r="23917" hidden="1" outlineLevel="1"/>
    <row r="23918" hidden="1" outlineLevel="1"/>
    <row r="23919" hidden="1" outlineLevel="1"/>
    <row r="23920" hidden="1" outlineLevel="1"/>
    <row r="23921" hidden="1" outlineLevel="1"/>
    <row r="23922" hidden="1" outlineLevel="1"/>
    <row r="23923" hidden="1" outlineLevel="1"/>
    <row r="23924" hidden="1" outlineLevel="1"/>
    <row r="23925" hidden="1" outlineLevel="1"/>
    <row r="23926" hidden="1" outlineLevel="1"/>
    <row r="23927" hidden="1" outlineLevel="1"/>
    <row r="23928" hidden="1" outlineLevel="1"/>
    <row r="23929" hidden="1" outlineLevel="1"/>
    <row r="23930" hidden="1" outlineLevel="1"/>
    <row r="23931" hidden="1" outlineLevel="1"/>
    <row r="23932" hidden="1" outlineLevel="1"/>
    <row r="23933" hidden="1" outlineLevel="1"/>
    <row r="23934" hidden="1" outlineLevel="1"/>
    <row r="23935" hidden="1" outlineLevel="1"/>
    <row r="23936" hidden="1" outlineLevel="1"/>
    <row r="23937" hidden="1" outlineLevel="1"/>
    <row r="23938" hidden="1" outlineLevel="1"/>
    <row r="23939" hidden="1" outlineLevel="1"/>
    <row r="23940" hidden="1" outlineLevel="1"/>
    <row r="23941" hidden="1" outlineLevel="1"/>
    <row r="23942" hidden="1" outlineLevel="1"/>
    <row r="23943" hidden="1" outlineLevel="1"/>
    <row r="23944" hidden="1" outlineLevel="1"/>
    <row r="23945" hidden="1" outlineLevel="1"/>
    <row r="23946" hidden="1" outlineLevel="1"/>
    <row r="23947" hidden="1" outlineLevel="1"/>
    <row r="23948" hidden="1" outlineLevel="1"/>
    <row r="23949" hidden="1" outlineLevel="1"/>
    <row r="23950" hidden="1" outlineLevel="1"/>
    <row r="23951" hidden="1" outlineLevel="1"/>
    <row r="23952" hidden="1" outlineLevel="1"/>
    <row r="23953" hidden="1" outlineLevel="1"/>
    <row r="23954" hidden="1" outlineLevel="1"/>
    <row r="23955" hidden="1" outlineLevel="1"/>
    <row r="23956" hidden="1" outlineLevel="1"/>
    <row r="23957" hidden="1" outlineLevel="1"/>
    <row r="23958" hidden="1" outlineLevel="1"/>
    <row r="23959" hidden="1" outlineLevel="1"/>
    <row r="23960" hidden="1" outlineLevel="1"/>
    <row r="23961" hidden="1" outlineLevel="1"/>
    <row r="23962" hidden="1" outlineLevel="1"/>
    <row r="23963" hidden="1" outlineLevel="1"/>
    <row r="23964" hidden="1" outlineLevel="1"/>
    <row r="23965" hidden="1" outlineLevel="1"/>
    <row r="23966" hidden="1" outlineLevel="1"/>
    <row r="23967" hidden="1" outlineLevel="1"/>
    <row r="23968" hidden="1" outlineLevel="1"/>
    <row r="23969" hidden="1" outlineLevel="1"/>
    <row r="23970" hidden="1" outlineLevel="1"/>
    <row r="23971" hidden="1" outlineLevel="1"/>
    <row r="23972" hidden="1" outlineLevel="1"/>
    <row r="23973" hidden="1" outlineLevel="1"/>
    <row r="23974" hidden="1" outlineLevel="1"/>
    <row r="23975" hidden="1" outlineLevel="1"/>
    <row r="23976" hidden="1" outlineLevel="1"/>
    <row r="23977" hidden="1" outlineLevel="1"/>
    <row r="23978" hidden="1" outlineLevel="1"/>
    <row r="23979" hidden="1" outlineLevel="1"/>
    <row r="23980" hidden="1" outlineLevel="1"/>
    <row r="23981" hidden="1" outlineLevel="1"/>
    <row r="23982" hidden="1" outlineLevel="1"/>
    <row r="23983" hidden="1" outlineLevel="1"/>
    <row r="23984" hidden="1" outlineLevel="1"/>
    <row r="23985" hidden="1" outlineLevel="1"/>
    <row r="23986" hidden="1" outlineLevel="1"/>
    <row r="23987" hidden="1" outlineLevel="1"/>
    <row r="23988" hidden="1" outlineLevel="1"/>
    <row r="23989" hidden="1" outlineLevel="1"/>
    <row r="23990" hidden="1" outlineLevel="1"/>
    <row r="23991" hidden="1" outlineLevel="1"/>
    <row r="23992" hidden="1" outlineLevel="1"/>
    <row r="23993" hidden="1" outlineLevel="1"/>
    <row r="23994" hidden="1" outlineLevel="1"/>
    <row r="23995" hidden="1" outlineLevel="1"/>
    <row r="23996" hidden="1" outlineLevel="1"/>
    <row r="23997" hidden="1" outlineLevel="1"/>
    <row r="23998" hidden="1" outlineLevel="1"/>
    <row r="23999" hidden="1" outlineLevel="1"/>
    <row r="24000" hidden="1" outlineLevel="1"/>
    <row r="24001" hidden="1" outlineLevel="1"/>
    <row r="24002" hidden="1" outlineLevel="1"/>
    <row r="24003" hidden="1" outlineLevel="1"/>
    <row r="24004" hidden="1" outlineLevel="1"/>
    <row r="24005" hidden="1" outlineLevel="1"/>
    <row r="24006" hidden="1" outlineLevel="1"/>
    <row r="24007" hidden="1" outlineLevel="1"/>
    <row r="24008" hidden="1" outlineLevel="1"/>
    <row r="24009" hidden="1" outlineLevel="1"/>
    <row r="24010" hidden="1" outlineLevel="1"/>
    <row r="24011" hidden="1" outlineLevel="1"/>
    <row r="24012" hidden="1" outlineLevel="1"/>
    <row r="24013" hidden="1" outlineLevel="1"/>
    <row r="24014" hidden="1" outlineLevel="1"/>
    <row r="24015" hidden="1" outlineLevel="1"/>
    <row r="24016" hidden="1" outlineLevel="1"/>
    <row r="24017" hidden="1" outlineLevel="1"/>
    <row r="24018" hidden="1" outlineLevel="1"/>
    <row r="24019" hidden="1" outlineLevel="1"/>
    <row r="24020" hidden="1" outlineLevel="1"/>
    <row r="24021" hidden="1" outlineLevel="1"/>
    <row r="24022" hidden="1" outlineLevel="1"/>
    <row r="24023" hidden="1" outlineLevel="1"/>
    <row r="24024" hidden="1" outlineLevel="1"/>
    <row r="24025" hidden="1" outlineLevel="1"/>
    <row r="24026" hidden="1" outlineLevel="1"/>
    <row r="24027" hidden="1" outlineLevel="1"/>
    <row r="24028" hidden="1" outlineLevel="1"/>
    <row r="24029" hidden="1" outlineLevel="1"/>
    <row r="24030" hidden="1" outlineLevel="1"/>
    <row r="24031" hidden="1" outlineLevel="1"/>
    <row r="24032" hidden="1" outlineLevel="1"/>
    <row r="24033" hidden="1" outlineLevel="1"/>
    <row r="24034" hidden="1" outlineLevel="1"/>
    <row r="24035" hidden="1" outlineLevel="1"/>
    <row r="24036" hidden="1" outlineLevel="1"/>
    <row r="24037" hidden="1" outlineLevel="1"/>
    <row r="24038" hidden="1" outlineLevel="1"/>
    <row r="24039" hidden="1" outlineLevel="1"/>
    <row r="24040" hidden="1" outlineLevel="1"/>
    <row r="24041" hidden="1" outlineLevel="1"/>
    <row r="24042" hidden="1" outlineLevel="1"/>
    <row r="24043" hidden="1" outlineLevel="1"/>
    <row r="24044" hidden="1" outlineLevel="1"/>
    <row r="24045" hidden="1" outlineLevel="1"/>
    <row r="24046" hidden="1" outlineLevel="1"/>
    <row r="24047" hidden="1" outlineLevel="1"/>
    <row r="24048" hidden="1" outlineLevel="1"/>
    <row r="24049" hidden="1" outlineLevel="1"/>
    <row r="24050" hidden="1" outlineLevel="1"/>
    <row r="24051" hidden="1" outlineLevel="1"/>
    <row r="24052" hidden="1" outlineLevel="1"/>
    <row r="24053" hidden="1" outlineLevel="1"/>
    <row r="24054" hidden="1" outlineLevel="1"/>
    <row r="24055" hidden="1" outlineLevel="1"/>
    <row r="24056" hidden="1" outlineLevel="1"/>
    <row r="24057" hidden="1" outlineLevel="1"/>
    <row r="24058" hidden="1" outlineLevel="1"/>
    <row r="24059" hidden="1" outlineLevel="1"/>
    <row r="24060" hidden="1" outlineLevel="1"/>
    <row r="24061" hidden="1" outlineLevel="1"/>
    <row r="24062" hidden="1" outlineLevel="1"/>
    <row r="24063" hidden="1" outlineLevel="1"/>
    <row r="24064" hidden="1" outlineLevel="1"/>
    <row r="24065" hidden="1" outlineLevel="1"/>
    <row r="24066" hidden="1" outlineLevel="1"/>
    <row r="24067" hidden="1" outlineLevel="1"/>
    <row r="24068" hidden="1" outlineLevel="1"/>
    <row r="24069" hidden="1" outlineLevel="1"/>
    <row r="24070" hidden="1" outlineLevel="1"/>
    <row r="24071" hidden="1" outlineLevel="1"/>
    <row r="24072" hidden="1" outlineLevel="1"/>
    <row r="24073" hidden="1" outlineLevel="1"/>
    <row r="24074" hidden="1" outlineLevel="1"/>
    <row r="24075" hidden="1" outlineLevel="1"/>
    <row r="24076" hidden="1" outlineLevel="1"/>
    <row r="24077" hidden="1" outlineLevel="1"/>
    <row r="24078" hidden="1" outlineLevel="1"/>
    <row r="24079" hidden="1" outlineLevel="1"/>
    <row r="24080" hidden="1" outlineLevel="1"/>
    <row r="24081" hidden="1" outlineLevel="1"/>
    <row r="24082" hidden="1" outlineLevel="1"/>
    <row r="24083" hidden="1" outlineLevel="1"/>
    <row r="24084" hidden="1" outlineLevel="1"/>
    <row r="24085" hidden="1" outlineLevel="1"/>
    <row r="24086" hidden="1" outlineLevel="1"/>
    <row r="24087" hidden="1" outlineLevel="1"/>
    <row r="24088" hidden="1" outlineLevel="1"/>
    <row r="24089" hidden="1" outlineLevel="1"/>
    <row r="24090" hidden="1" outlineLevel="1"/>
    <row r="24091" hidden="1" outlineLevel="1"/>
    <row r="24092" hidden="1" outlineLevel="1"/>
    <row r="24093" hidden="1" outlineLevel="1"/>
    <row r="24094" hidden="1" outlineLevel="1"/>
    <row r="24095" hidden="1" outlineLevel="1"/>
    <row r="24096" hidden="1" outlineLevel="1"/>
    <row r="24097" hidden="1" outlineLevel="1"/>
    <row r="24098" hidden="1" outlineLevel="1"/>
    <row r="24099" hidden="1" outlineLevel="1"/>
    <row r="24100" hidden="1" outlineLevel="1"/>
    <row r="24101" hidden="1" outlineLevel="1"/>
    <row r="24102" hidden="1" outlineLevel="1"/>
    <row r="24103" hidden="1" outlineLevel="1"/>
    <row r="24104" hidden="1" outlineLevel="1"/>
    <row r="24105" hidden="1" outlineLevel="1"/>
    <row r="24106" hidden="1" outlineLevel="1"/>
    <row r="24107" hidden="1" outlineLevel="1"/>
    <row r="24108" hidden="1" outlineLevel="1"/>
    <row r="24109" hidden="1" outlineLevel="1"/>
    <row r="24110" hidden="1" outlineLevel="1"/>
    <row r="24111" hidden="1" outlineLevel="1"/>
    <row r="24112" hidden="1" outlineLevel="1"/>
    <row r="24113" hidden="1" outlineLevel="1"/>
    <row r="24114" hidden="1" outlineLevel="1"/>
    <row r="24115" hidden="1" outlineLevel="1"/>
    <row r="24116" hidden="1" outlineLevel="1"/>
    <row r="24117" hidden="1" outlineLevel="1"/>
    <row r="24118" hidden="1" outlineLevel="1"/>
    <row r="24119" hidden="1" outlineLevel="1"/>
    <row r="24120" hidden="1" outlineLevel="1"/>
    <row r="24121" hidden="1" outlineLevel="1"/>
    <row r="24122" hidden="1" outlineLevel="1"/>
    <row r="24123" hidden="1" outlineLevel="1"/>
    <row r="24124" hidden="1" outlineLevel="1"/>
    <row r="24125" hidden="1" outlineLevel="1"/>
    <row r="24126" hidden="1" outlineLevel="1"/>
    <row r="24127" hidden="1" outlineLevel="1"/>
    <row r="24128" hidden="1" outlineLevel="1"/>
    <row r="24129" hidden="1" outlineLevel="1"/>
    <row r="24130" hidden="1" outlineLevel="1"/>
    <row r="24131" hidden="1" outlineLevel="1"/>
    <row r="24132" hidden="1" outlineLevel="1"/>
    <row r="24133" hidden="1" outlineLevel="1"/>
    <row r="24134" hidden="1" outlineLevel="1"/>
    <row r="24135" hidden="1" outlineLevel="1"/>
    <row r="24136" hidden="1" outlineLevel="1"/>
    <row r="24137" hidden="1" outlineLevel="1"/>
    <row r="24138" hidden="1" outlineLevel="1"/>
    <row r="24139" hidden="1" outlineLevel="1"/>
    <row r="24140" hidden="1" outlineLevel="1"/>
    <row r="24141" hidden="1" outlineLevel="1"/>
    <row r="24142" hidden="1" outlineLevel="1"/>
    <row r="24143" hidden="1" outlineLevel="1"/>
    <row r="24144" hidden="1" outlineLevel="1"/>
    <row r="24145" hidden="1" outlineLevel="1"/>
    <row r="24146" hidden="1" outlineLevel="1"/>
    <row r="24147" hidden="1" outlineLevel="1"/>
    <row r="24148" hidden="1" outlineLevel="1"/>
    <row r="24149" hidden="1" outlineLevel="1"/>
    <row r="24150" hidden="1" outlineLevel="1"/>
    <row r="24151" hidden="1" outlineLevel="1"/>
    <row r="24152" hidden="1" outlineLevel="1"/>
    <row r="24153" hidden="1" outlineLevel="1"/>
    <row r="24154" hidden="1" outlineLevel="1"/>
    <row r="24155" hidden="1" outlineLevel="1"/>
    <row r="24156" hidden="1" outlineLevel="1"/>
    <row r="24157" hidden="1" outlineLevel="1"/>
    <row r="24158" hidden="1" outlineLevel="1"/>
    <row r="24159" hidden="1" outlineLevel="1"/>
    <row r="24160" hidden="1" outlineLevel="1"/>
    <row r="24161" hidden="1" outlineLevel="1"/>
    <row r="24162" hidden="1" outlineLevel="1"/>
    <row r="24163" hidden="1" outlineLevel="1"/>
    <row r="24164" hidden="1" outlineLevel="1"/>
    <row r="24165" hidden="1" outlineLevel="1"/>
    <row r="24166" hidden="1" outlineLevel="1"/>
    <row r="24167" hidden="1" outlineLevel="1"/>
    <row r="24168" hidden="1" outlineLevel="1"/>
    <row r="24169" hidden="1" outlineLevel="1"/>
    <row r="24170" hidden="1" outlineLevel="1"/>
    <row r="24171" hidden="1" outlineLevel="1"/>
    <row r="24172" hidden="1" outlineLevel="1"/>
    <row r="24173" hidden="1" outlineLevel="1"/>
    <row r="24174" hidden="1" outlineLevel="1"/>
    <row r="24175" hidden="1" outlineLevel="1"/>
    <row r="24176" hidden="1" outlineLevel="1"/>
    <row r="24177" hidden="1" outlineLevel="1"/>
    <row r="24178" hidden="1" outlineLevel="1"/>
    <row r="24179" hidden="1" outlineLevel="1"/>
    <row r="24180" hidden="1" outlineLevel="1"/>
    <row r="24181" hidden="1" outlineLevel="1"/>
    <row r="24182" hidden="1" outlineLevel="1"/>
    <row r="24183" hidden="1" outlineLevel="1"/>
    <row r="24184" hidden="1" outlineLevel="1"/>
    <row r="24185" hidden="1" outlineLevel="1"/>
    <row r="24186" hidden="1" outlineLevel="1"/>
    <row r="24187" hidden="1" outlineLevel="1"/>
    <row r="24188" hidden="1" outlineLevel="1"/>
    <row r="24189" hidden="1" outlineLevel="1"/>
    <row r="24190" hidden="1" outlineLevel="1"/>
    <row r="24191" hidden="1" outlineLevel="1"/>
    <row r="24192" hidden="1" outlineLevel="1"/>
    <row r="24193" hidden="1" outlineLevel="1"/>
    <row r="24194" hidden="1" outlineLevel="1"/>
    <row r="24195" hidden="1" outlineLevel="1"/>
    <row r="24196" hidden="1" outlineLevel="1"/>
    <row r="24197" hidden="1" outlineLevel="1"/>
    <row r="24198" hidden="1" outlineLevel="1"/>
    <row r="24199" hidden="1" outlineLevel="1"/>
    <row r="24200" hidden="1" outlineLevel="1"/>
    <row r="24201" hidden="1" outlineLevel="1"/>
    <row r="24202" hidden="1" outlineLevel="1"/>
    <row r="24203" hidden="1" outlineLevel="1"/>
    <row r="24204" hidden="1" outlineLevel="1"/>
    <row r="24205" hidden="1" outlineLevel="1"/>
    <row r="24206" hidden="1" outlineLevel="1"/>
    <row r="24207" hidden="1" outlineLevel="1"/>
    <row r="24208" hidden="1" outlineLevel="1"/>
    <row r="24209" hidden="1" outlineLevel="1"/>
    <row r="24210" hidden="1" outlineLevel="1"/>
    <row r="24211" hidden="1" outlineLevel="1"/>
    <row r="24212" hidden="1" outlineLevel="1"/>
    <row r="24213" hidden="1" outlineLevel="1"/>
    <row r="24214" hidden="1" outlineLevel="1"/>
    <row r="24215" hidden="1" outlineLevel="1"/>
    <row r="24216" hidden="1" outlineLevel="1"/>
    <row r="24217" hidden="1" outlineLevel="1"/>
    <row r="24218" hidden="1" outlineLevel="1"/>
    <row r="24219" hidden="1" outlineLevel="1"/>
    <row r="24220" hidden="1" outlineLevel="1"/>
    <row r="24221" hidden="1" outlineLevel="1"/>
    <row r="24222" hidden="1" outlineLevel="1"/>
    <row r="24223" hidden="1" outlineLevel="1"/>
    <row r="24224" hidden="1" outlineLevel="1"/>
    <row r="24225" hidden="1" outlineLevel="1"/>
    <row r="24226" hidden="1" outlineLevel="1"/>
    <row r="24227" hidden="1" outlineLevel="1"/>
    <row r="24228" hidden="1" outlineLevel="1"/>
    <row r="24229" hidden="1" outlineLevel="1"/>
    <row r="24230" hidden="1" outlineLevel="1"/>
    <row r="24231" hidden="1" outlineLevel="1"/>
    <row r="24232" hidden="1" outlineLevel="1"/>
    <row r="24233" hidden="1" outlineLevel="1"/>
    <row r="24234" hidden="1" outlineLevel="1"/>
    <row r="24235" hidden="1" outlineLevel="1"/>
    <row r="24236" hidden="1" outlineLevel="1"/>
    <row r="24237" hidden="1" outlineLevel="1"/>
    <row r="24238" hidden="1" outlineLevel="1"/>
    <row r="24239" hidden="1" outlineLevel="1"/>
    <row r="24240" hidden="1" outlineLevel="1"/>
    <row r="24241" hidden="1" outlineLevel="1"/>
    <row r="24242" hidden="1" outlineLevel="1"/>
    <row r="24243" hidden="1" outlineLevel="1"/>
    <row r="24244" hidden="1" outlineLevel="1"/>
    <row r="24245" hidden="1" outlineLevel="1"/>
    <row r="24246" hidden="1" outlineLevel="1"/>
    <row r="24247" hidden="1" outlineLevel="1"/>
    <row r="24248" hidden="1" outlineLevel="1"/>
    <row r="24249" hidden="1" outlineLevel="1"/>
    <row r="24250" hidden="1" outlineLevel="1"/>
    <row r="24251" hidden="1" outlineLevel="1"/>
    <row r="24252" hidden="1" outlineLevel="1"/>
    <row r="24253" hidden="1" outlineLevel="1"/>
    <row r="24254" hidden="1" outlineLevel="1"/>
    <row r="24255" hidden="1" outlineLevel="1"/>
    <row r="24256" hidden="1" outlineLevel="1"/>
    <row r="24257" hidden="1" outlineLevel="1"/>
    <row r="24258" hidden="1" outlineLevel="1"/>
    <row r="24259" hidden="1" outlineLevel="1"/>
    <row r="24260" hidden="1" outlineLevel="1"/>
    <row r="24261" hidden="1" outlineLevel="1"/>
    <row r="24262" hidden="1" outlineLevel="1"/>
    <row r="24263" hidden="1" outlineLevel="1"/>
    <row r="24264" hidden="1" outlineLevel="1"/>
    <row r="24265" hidden="1" outlineLevel="1"/>
    <row r="24266" hidden="1" outlineLevel="1"/>
    <row r="24267" hidden="1" outlineLevel="1"/>
    <row r="24268" hidden="1" outlineLevel="1"/>
    <row r="24269" hidden="1" outlineLevel="1"/>
    <row r="24270" hidden="1" outlineLevel="1"/>
    <row r="24271" hidden="1" outlineLevel="1"/>
    <row r="24272" hidden="1" outlineLevel="1"/>
    <row r="24273" hidden="1" outlineLevel="1"/>
    <row r="24274" hidden="1" outlineLevel="1"/>
    <row r="24275" hidden="1" outlineLevel="1"/>
    <row r="24276" hidden="1" outlineLevel="1"/>
    <row r="24277" hidden="1" outlineLevel="1"/>
    <row r="24278" hidden="1" outlineLevel="1"/>
    <row r="24279" hidden="1" outlineLevel="1"/>
    <row r="24280" hidden="1" outlineLevel="1"/>
    <row r="24281" hidden="1" outlineLevel="1"/>
    <row r="24282" hidden="1" outlineLevel="1"/>
    <row r="24283" hidden="1" outlineLevel="1"/>
    <row r="24284" hidden="1" outlineLevel="1"/>
    <row r="24285" hidden="1" outlineLevel="1"/>
    <row r="24286" hidden="1" outlineLevel="1"/>
    <row r="24287" hidden="1" outlineLevel="1"/>
    <row r="24288" hidden="1" outlineLevel="1"/>
    <row r="24289" hidden="1" outlineLevel="1"/>
    <row r="24290" hidden="1" outlineLevel="1"/>
    <row r="24291" hidden="1" outlineLevel="1"/>
    <row r="24292" hidden="1" outlineLevel="1"/>
    <row r="24293" hidden="1" outlineLevel="1"/>
    <row r="24294" hidden="1" outlineLevel="1"/>
    <row r="24295" hidden="1" outlineLevel="1"/>
    <row r="24296" hidden="1" outlineLevel="1"/>
    <row r="24297" hidden="1" outlineLevel="1"/>
    <row r="24298" hidden="1" outlineLevel="1"/>
    <row r="24299" hidden="1" outlineLevel="1"/>
    <row r="24300" hidden="1" outlineLevel="1"/>
    <row r="24301" hidden="1" outlineLevel="1"/>
    <row r="24302" hidden="1" outlineLevel="1"/>
    <row r="24303" hidden="1" outlineLevel="1"/>
    <row r="24304" hidden="1" outlineLevel="1"/>
    <row r="24305" hidden="1" outlineLevel="1"/>
    <row r="24306" hidden="1" outlineLevel="1"/>
    <row r="24307" hidden="1" outlineLevel="1"/>
    <row r="24308" hidden="1" outlineLevel="1"/>
    <row r="24309" hidden="1" outlineLevel="1"/>
    <row r="24310" hidden="1" outlineLevel="1"/>
    <row r="24311" hidden="1" outlineLevel="1"/>
    <row r="24312" hidden="1" outlineLevel="1"/>
    <row r="24313" hidden="1" outlineLevel="1"/>
    <row r="24314" hidden="1" outlineLevel="1"/>
    <row r="24315" hidden="1" outlineLevel="1"/>
    <row r="24316" hidden="1" outlineLevel="1"/>
    <row r="24317" hidden="1" outlineLevel="1"/>
    <row r="24318" hidden="1" outlineLevel="1"/>
    <row r="24319" hidden="1" outlineLevel="1"/>
    <row r="24320" hidden="1" outlineLevel="1"/>
    <row r="24321" hidden="1" outlineLevel="1"/>
    <row r="24322" hidden="1" outlineLevel="1"/>
    <row r="24323" hidden="1" outlineLevel="1"/>
    <row r="24324" hidden="1" outlineLevel="1"/>
    <row r="24325" hidden="1" outlineLevel="1"/>
    <row r="24326" hidden="1" outlineLevel="1"/>
    <row r="24327" hidden="1" outlineLevel="1"/>
    <row r="24328" hidden="1" outlineLevel="1"/>
    <row r="24329" hidden="1" outlineLevel="1"/>
    <row r="24330" hidden="1" outlineLevel="1"/>
    <row r="24331" hidden="1" outlineLevel="1"/>
    <row r="24332" hidden="1" outlineLevel="1"/>
    <row r="24333" hidden="1" outlineLevel="1"/>
    <row r="24334" hidden="1" outlineLevel="1"/>
    <row r="24335" hidden="1" outlineLevel="1"/>
    <row r="24336" hidden="1" outlineLevel="1"/>
    <row r="24337" hidden="1" outlineLevel="1"/>
    <row r="24338" hidden="1" outlineLevel="1"/>
    <row r="24339" hidden="1" outlineLevel="1"/>
    <row r="24340" hidden="1" outlineLevel="1"/>
    <row r="24341" hidden="1" outlineLevel="1"/>
    <row r="24342" hidden="1" outlineLevel="1"/>
    <row r="24343" hidden="1" outlineLevel="1"/>
    <row r="24344" hidden="1" outlineLevel="1"/>
    <row r="24345" hidden="1" outlineLevel="1"/>
    <row r="24346" hidden="1" outlineLevel="1"/>
    <row r="24347" hidden="1" outlineLevel="1"/>
    <row r="24348" hidden="1" outlineLevel="1"/>
    <row r="24349" hidden="1" outlineLevel="1"/>
    <row r="24350" hidden="1" outlineLevel="1"/>
    <row r="24351" hidden="1" outlineLevel="1"/>
    <row r="24352" hidden="1" outlineLevel="1"/>
    <row r="24353" hidden="1" outlineLevel="1"/>
    <row r="24354" hidden="1" outlineLevel="1"/>
    <row r="24355" hidden="1" outlineLevel="1"/>
    <row r="24356" hidden="1" outlineLevel="1"/>
    <row r="24357" hidden="1" outlineLevel="1"/>
    <row r="24358" hidden="1" outlineLevel="1"/>
    <row r="24359" hidden="1" outlineLevel="1"/>
    <row r="24360" hidden="1" outlineLevel="1"/>
    <row r="24361" hidden="1" outlineLevel="1"/>
    <row r="24362" hidden="1" outlineLevel="1"/>
    <row r="24363" hidden="1" outlineLevel="1"/>
    <row r="24364" hidden="1" outlineLevel="1"/>
    <row r="24365" hidden="1" outlineLevel="1"/>
    <row r="24366" hidden="1" outlineLevel="1"/>
    <row r="24367" hidden="1" outlineLevel="1"/>
    <row r="24368" hidden="1" outlineLevel="1"/>
    <row r="24369" hidden="1" outlineLevel="1"/>
    <row r="24370" hidden="1" outlineLevel="1"/>
    <row r="24371" hidden="1" outlineLevel="1"/>
    <row r="24372" hidden="1" outlineLevel="1"/>
    <row r="24373" hidden="1" outlineLevel="1"/>
    <row r="24374" hidden="1" outlineLevel="1"/>
    <row r="24375" hidden="1" outlineLevel="1"/>
    <row r="24376" hidden="1" outlineLevel="1"/>
    <row r="24377" hidden="1" outlineLevel="1"/>
    <row r="24378" hidden="1" outlineLevel="1"/>
    <row r="24379" hidden="1" outlineLevel="1"/>
    <row r="24380" hidden="1" outlineLevel="1"/>
    <row r="24381" hidden="1" outlineLevel="1"/>
    <row r="24382" hidden="1" outlineLevel="1"/>
    <row r="24383" hidden="1" outlineLevel="1"/>
    <row r="24384" hidden="1" outlineLevel="1"/>
    <row r="24385" hidden="1" outlineLevel="1"/>
    <row r="24386" hidden="1" outlineLevel="1"/>
    <row r="24387" hidden="1" outlineLevel="1"/>
    <row r="24388" hidden="1" outlineLevel="1"/>
    <row r="24389" hidden="1" outlineLevel="1"/>
    <row r="24390" hidden="1" outlineLevel="1"/>
    <row r="24391" hidden="1" outlineLevel="1"/>
    <row r="24392" hidden="1" outlineLevel="1"/>
    <row r="24393" hidden="1" outlineLevel="1"/>
    <row r="24394" hidden="1" outlineLevel="1"/>
    <row r="24395" hidden="1" outlineLevel="1"/>
    <row r="24396" hidden="1" outlineLevel="1"/>
    <row r="24397" hidden="1" outlineLevel="1"/>
    <row r="24398" hidden="1" outlineLevel="1"/>
    <row r="24399" hidden="1" outlineLevel="1"/>
    <row r="24400" hidden="1" outlineLevel="1"/>
    <row r="24401" hidden="1" outlineLevel="1"/>
    <row r="24402" hidden="1" outlineLevel="1"/>
    <row r="24403" hidden="1" outlineLevel="1"/>
    <row r="24404" hidden="1" outlineLevel="1"/>
    <row r="24405" hidden="1" outlineLevel="1"/>
    <row r="24406" hidden="1" outlineLevel="1"/>
    <row r="24407" hidden="1" outlineLevel="1"/>
    <row r="24408" hidden="1" outlineLevel="1"/>
    <row r="24409" hidden="1" outlineLevel="1"/>
    <row r="24410" hidden="1" outlineLevel="1"/>
    <row r="24411" hidden="1" outlineLevel="1"/>
    <row r="24412" hidden="1" outlineLevel="1"/>
    <row r="24413" hidden="1" outlineLevel="1"/>
    <row r="24414" hidden="1" outlineLevel="1"/>
    <row r="24415" hidden="1" outlineLevel="1"/>
    <row r="24416" hidden="1" outlineLevel="1"/>
    <row r="24417" hidden="1" outlineLevel="1"/>
    <row r="24418" hidden="1" outlineLevel="1"/>
    <row r="24419" hidden="1" outlineLevel="1"/>
    <row r="24420" hidden="1" outlineLevel="1"/>
    <row r="24421" hidden="1" outlineLevel="1"/>
    <row r="24422" hidden="1" outlineLevel="1"/>
    <row r="24423" hidden="1" outlineLevel="1"/>
    <row r="24424" hidden="1" outlineLevel="1"/>
    <row r="24425" hidden="1" outlineLevel="1"/>
    <row r="24426" hidden="1" outlineLevel="1"/>
    <row r="24427" hidden="1" outlineLevel="1"/>
    <row r="24428" hidden="1" outlineLevel="1"/>
    <row r="24429" hidden="1" outlineLevel="1"/>
    <row r="24430" hidden="1" outlineLevel="1"/>
    <row r="24431" hidden="1" outlineLevel="1"/>
    <row r="24432" hidden="1" outlineLevel="1"/>
    <row r="24433" hidden="1" outlineLevel="1"/>
    <row r="24434" hidden="1" outlineLevel="1"/>
    <row r="24435" hidden="1" outlineLevel="1"/>
    <row r="24436" hidden="1" outlineLevel="1"/>
    <row r="24437" hidden="1" outlineLevel="1"/>
    <row r="24438" hidden="1" outlineLevel="1"/>
    <row r="24439" hidden="1" outlineLevel="1"/>
    <row r="24440" hidden="1" outlineLevel="1"/>
    <row r="24441" hidden="1" outlineLevel="1"/>
    <row r="24442" hidden="1" outlineLevel="1"/>
    <row r="24443" hidden="1" outlineLevel="1"/>
    <row r="24444" hidden="1" outlineLevel="1"/>
    <row r="24445" hidden="1" outlineLevel="1"/>
    <row r="24446" hidden="1" outlineLevel="1"/>
    <row r="24447" hidden="1" outlineLevel="1"/>
    <row r="24448" hidden="1" outlineLevel="1"/>
    <row r="24449" hidden="1" outlineLevel="1"/>
    <row r="24450" hidden="1" outlineLevel="1"/>
    <row r="24451" hidden="1" outlineLevel="1"/>
    <row r="24452" hidden="1" outlineLevel="1"/>
    <row r="24453" hidden="1" outlineLevel="1"/>
    <row r="24454" hidden="1" outlineLevel="1"/>
    <row r="24455" hidden="1" outlineLevel="1"/>
    <row r="24456" hidden="1" outlineLevel="1"/>
    <row r="24457" hidden="1" outlineLevel="1"/>
    <row r="24458" hidden="1" outlineLevel="1"/>
    <row r="24459" hidden="1" outlineLevel="1"/>
    <row r="24460" hidden="1" outlineLevel="1"/>
    <row r="24461" hidden="1" outlineLevel="1"/>
    <row r="24462" hidden="1" outlineLevel="1"/>
    <row r="24463" hidden="1" outlineLevel="1"/>
    <row r="24464" hidden="1" outlineLevel="1"/>
    <row r="24465" hidden="1" outlineLevel="1"/>
    <row r="24466" hidden="1" outlineLevel="1"/>
    <row r="24467" hidden="1" outlineLevel="1"/>
    <row r="24468" hidden="1" outlineLevel="1"/>
    <row r="24469" hidden="1" outlineLevel="1"/>
    <row r="24470" hidden="1" outlineLevel="1"/>
    <row r="24471" hidden="1" outlineLevel="1"/>
    <row r="24472" hidden="1" outlineLevel="1"/>
    <row r="24473" hidden="1" outlineLevel="1"/>
    <row r="24474" hidden="1" outlineLevel="1"/>
    <row r="24475" hidden="1" outlineLevel="1"/>
    <row r="24476" hidden="1" outlineLevel="1"/>
    <row r="24477" hidden="1" outlineLevel="1"/>
    <row r="24478" hidden="1" outlineLevel="1"/>
    <row r="24479" hidden="1" outlineLevel="1"/>
    <row r="24480" hidden="1" outlineLevel="1"/>
    <row r="24481" hidden="1" outlineLevel="1"/>
    <row r="24482" hidden="1" outlineLevel="1"/>
    <row r="24483" hidden="1" outlineLevel="1"/>
    <row r="24484" hidden="1" outlineLevel="1"/>
    <row r="24485" hidden="1" outlineLevel="1"/>
    <row r="24486" hidden="1" outlineLevel="1"/>
    <row r="24487" hidden="1" outlineLevel="1"/>
    <row r="24488" hidden="1" outlineLevel="1"/>
    <row r="24489" hidden="1" outlineLevel="1"/>
    <row r="24490" hidden="1" outlineLevel="1"/>
    <row r="24491" hidden="1" outlineLevel="1"/>
    <row r="24492" hidden="1" outlineLevel="1"/>
    <row r="24493" hidden="1" outlineLevel="1"/>
    <row r="24494" hidden="1" outlineLevel="1"/>
    <row r="24495" hidden="1" outlineLevel="1"/>
    <row r="24496" hidden="1" outlineLevel="1"/>
    <row r="24497" hidden="1" outlineLevel="1"/>
    <row r="24498" hidden="1" outlineLevel="1"/>
    <row r="24499" hidden="1" outlineLevel="1"/>
    <row r="24500" hidden="1" outlineLevel="1"/>
    <row r="24501" hidden="1" outlineLevel="1"/>
    <row r="24502" hidden="1" outlineLevel="1"/>
    <row r="24503" hidden="1" outlineLevel="1"/>
    <row r="24504" hidden="1" outlineLevel="1"/>
    <row r="24505" hidden="1" outlineLevel="1"/>
    <row r="24506" hidden="1" outlineLevel="1"/>
    <row r="24507" hidden="1" outlineLevel="1"/>
    <row r="24508" hidden="1" outlineLevel="1"/>
    <row r="24509" hidden="1" outlineLevel="1"/>
    <row r="24510" hidden="1" outlineLevel="1"/>
    <row r="24511" hidden="1" outlineLevel="1"/>
    <row r="24512" hidden="1" outlineLevel="1"/>
    <row r="24513" hidden="1" outlineLevel="1"/>
    <row r="24514" hidden="1" outlineLevel="1"/>
    <row r="24515" hidden="1" outlineLevel="1"/>
    <row r="24516" hidden="1" outlineLevel="1"/>
    <row r="24517" hidden="1" outlineLevel="1"/>
    <row r="24518" hidden="1" outlineLevel="1"/>
    <row r="24519" hidden="1" outlineLevel="1"/>
    <row r="24520" hidden="1" outlineLevel="1"/>
    <row r="24521" hidden="1" outlineLevel="1"/>
    <row r="24522" hidden="1" outlineLevel="1"/>
    <row r="24523" hidden="1" outlineLevel="1"/>
    <row r="24524" hidden="1" outlineLevel="1"/>
    <row r="24525" hidden="1" outlineLevel="1"/>
    <row r="24526" hidden="1" outlineLevel="1"/>
    <row r="24527" hidden="1" outlineLevel="1"/>
    <row r="24528" hidden="1" outlineLevel="1"/>
    <row r="24529" hidden="1" outlineLevel="1"/>
    <row r="24530" hidden="1" outlineLevel="1"/>
    <row r="24531" hidden="1" outlineLevel="1"/>
    <row r="24532" hidden="1" outlineLevel="1"/>
    <row r="24533" hidden="1" outlineLevel="1"/>
    <row r="24534" hidden="1" outlineLevel="1"/>
    <row r="24535" hidden="1" outlineLevel="1"/>
    <row r="24536" hidden="1" outlineLevel="1"/>
    <row r="24537" hidden="1" outlineLevel="1"/>
    <row r="24538" hidden="1" outlineLevel="1"/>
    <row r="24539" hidden="1" outlineLevel="1"/>
    <row r="24540" hidden="1" outlineLevel="1"/>
    <row r="24541" hidden="1" outlineLevel="1"/>
    <row r="24542" hidden="1" outlineLevel="1"/>
    <row r="24543" hidden="1" outlineLevel="1"/>
    <row r="24544" hidden="1" outlineLevel="1"/>
    <row r="24545" hidden="1" outlineLevel="1"/>
    <row r="24546" hidden="1" outlineLevel="1"/>
    <row r="24547" hidden="1" outlineLevel="1"/>
    <row r="24548" hidden="1" outlineLevel="1"/>
    <row r="24549" hidden="1" outlineLevel="1"/>
    <row r="24550" hidden="1" outlineLevel="1"/>
    <row r="24551" hidden="1" outlineLevel="1"/>
    <row r="24552" hidden="1" outlineLevel="1"/>
    <row r="24553" hidden="1" outlineLevel="1"/>
    <row r="24554" hidden="1" outlineLevel="1"/>
    <row r="24555" hidden="1" outlineLevel="1"/>
    <row r="24556" hidden="1" outlineLevel="1"/>
    <row r="24557" hidden="1" outlineLevel="1"/>
    <row r="24558" hidden="1" outlineLevel="1"/>
    <row r="24559" hidden="1" outlineLevel="1"/>
    <row r="24560" hidden="1" outlineLevel="1"/>
    <row r="24561" hidden="1" outlineLevel="1"/>
    <row r="24562" hidden="1" outlineLevel="1"/>
    <row r="24563" hidden="1" outlineLevel="1"/>
    <row r="24564" hidden="1" outlineLevel="1"/>
    <row r="24565" hidden="1" outlineLevel="1"/>
    <row r="24566" hidden="1" outlineLevel="1"/>
    <row r="24567" hidden="1" outlineLevel="1"/>
    <row r="24568" hidden="1" outlineLevel="1"/>
    <row r="24569" hidden="1" outlineLevel="1"/>
    <row r="24570" hidden="1" outlineLevel="1"/>
    <row r="24571" hidden="1" outlineLevel="1"/>
    <row r="24572" hidden="1" outlineLevel="1"/>
    <row r="24573" hidden="1" outlineLevel="1"/>
    <row r="24574" hidden="1" outlineLevel="1"/>
    <row r="24575" hidden="1" outlineLevel="1"/>
    <row r="24576" hidden="1" outlineLevel="1"/>
    <row r="24577" hidden="1" outlineLevel="1"/>
    <row r="24578" hidden="1" outlineLevel="1"/>
    <row r="24579" hidden="1" outlineLevel="1"/>
    <row r="24580" hidden="1" outlineLevel="1"/>
    <row r="24581" hidden="1" outlineLevel="1"/>
    <row r="24582" hidden="1" outlineLevel="1"/>
    <row r="24583" hidden="1" outlineLevel="1"/>
    <row r="24584" hidden="1" outlineLevel="1"/>
    <row r="24585" hidden="1" outlineLevel="1"/>
    <row r="24586" hidden="1" outlineLevel="1"/>
    <row r="24587" hidden="1" outlineLevel="1"/>
    <row r="24588" hidden="1" outlineLevel="1"/>
    <row r="24589" hidden="1" outlineLevel="1"/>
    <row r="24590" hidden="1" outlineLevel="1"/>
    <row r="24591" hidden="1" outlineLevel="1"/>
    <row r="24592" hidden="1" outlineLevel="1"/>
    <row r="24593" hidden="1" outlineLevel="1"/>
    <row r="24594" hidden="1" outlineLevel="1"/>
    <row r="24595" hidden="1" outlineLevel="1"/>
    <row r="24596" hidden="1" outlineLevel="1"/>
    <row r="24597" hidden="1" outlineLevel="1"/>
    <row r="24598" hidden="1" outlineLevel="1"/>
    <row r="24599" hidden="1" outlineLevel="1"/>
    <row r="24600" hidden="1" outlineLevel="1"/>
    <row r="24601" hidden="1" outlineLevel="1"/>
    <row r="24602" hidden="1" outlineLevel="1"/>
    <row r="24603" hidden="1" outlineLevel="1"/>
    <row r="24604" hidden="1" outlineLevel="1"/>
    <row r="24605" hidden="1" outlineLevel="1"/>
    <row r="24606" hidden="1" outlineLevel="1"/>
    <row r="24607" hidden="1" outlineLevel="1"/>
    <row r="24608" hidden="1" outlineLevel="1"/>
    <row r="24609" hidden="1" outlineLevel="1"/>
    <row r="24610" hidden="1" outlineLevel="1"/>
    <row r="24611" hidden="1" outlineLevel="1"/>
    <row r="24612" hidden="1" outlineLevel="1"/>
    <row r="24613" hidden="1" outlineLevel="1"/>
    <row r="24614" hidden="1" outlineLevel="1"/>
    <row r="24615" hidden="1" outlineLevel="1"/>
    <row r="24616" hidden="1" outlineLevel="1"/>
    <row r="24617" hidden="1" outlineLevel="1"/>
    <row r="24618" hidden="1" outlineLevel="1"/>
    <row r="24619" hidden="1" outlineLevel="1"/>
    <row r="24620" hidden="1" outlineLevel="1"/>
    <row r="24621" hidden="1" outlineLevel="1"/>
    <row r="24622" hidden="1" outlineLevel="1"/>
    <row r="24623" hidden="1" outlineLevel="1"/>
    <row r="24624" hidden="1" outlineLevel="1"/>
    <row r="24625" hidden="1" outlineLevel="1"/>
    <row r="24626" hidden="1" outlineLevel="1"/>
    <row r="24627" hidden="1" outlineLevel="1"/>
    <row r="24628" hidden="1" outlineLevel="1"/>
    <row r="24629" hidden="1" outlineLevel="1"/>
    <row r="24630" hidden="1" outlineLevel="1"/>
    <row r="24631" hidden="1" outlineLevel="1"/>
    <row r="24632" hidden="1" outlineLevel="1"/>
    <row r="24633" hidden="1" outlineLevel="1"/>
    <row r="24634" hidden="1" outlineLevel="1"/>
    <row r="24635" hidden="1" outlineLevel="1"/>
    <row r="24636" hidden="1" outlineLevel="1"/>
    <row r="24637" hidden="1" outlineLevel="1"/>
    <row r="24638" hidden="1" outlineLevel="1"/>
    <row r="24639" hidden="1" outlineLevel="1"/>
    <row r="24640" hidden="1" outlineLevel="1"/>
    <row r="24641" hidden="1" outlineLevel="1"/>
    <row r="24642" hidden="1" outlineLevel="1"/>
    <row r="24643" hidden="1" outlineLevel="1"/>
    <row r="24644" hidden="1" outlineLevel="1"/>
    <row r="24645" hidden="1" outlineLevel="1"/>
    <row r="24646" hidden="1" outlineLevel="1"/>
    <row r="24647" hidden="1" outlineLevel="1"/>
    <row r="24648" hidden="1" outlineLevel="1"/>
    <row r="24649" hidden="1" outlineLevel="1"/>
    <row r="24650" hidden="1" outlineLevel="1"/>
    <row r="24651" hidden="1" outlineLevel="1"/>
    <row r="24652" hidden="1" outlineLevel="1"/>
    <row r="24653" hidden="1" outlineLevel="1"/>
    <row r="24654" hidden="1" outlineLevel="1"/>
    <row r="24655" hidden="1" outlineLevel="1"/>
    <row r="24656" hidden="1" outlineLevel="1"/>
    <row r="24657" hidden="1" outlineLevel="1"/>
    <row r="24658" hidden="1" outlineLevel="1"/>
    <row r="24659" hidden="1" outlineLevel="1"/>
    <row r="24660" hidden="1" outlineLevel="1"/>
    <row r="24661" hidden="1" outlineLevel="1"/>
    <row r="24662" hidden="1" outlineLevel="1"/>
    <row r="24663" hidden="1" outlineLevel="1"/>
    <row r="24664" hidden="1" outlineLevel="1"/>
    <row r="24665" hidden="1" outlineLevel="1"/>
    <row r="24666" hidden="1" outlineLevel="1"/>
    <row r="24667" hidden="1" outlineLevel="1"/>
    <row r="24668" hidden="1" outlineLevel="1"/>
    <row r="24669" hidden="1" outlineLevel="1"/>
    <row r="24670" hidden="1" outlineLevel="1"/>
    <row r="24671" hidden="1" outlineLevel="1"/>
    <row r="24672" hidden="1" outlineLevel="1"/>
    <row r="24673" hidden="1" outlineLevel="1"/>
    <row r="24674" hidden="1" outlineLevel="1"/>
    <row r="24675" hidden="1" outlineLevel="1"/>
    <row r="24676" hidden="1" outlineLevel="1"/>
    <row r="24677" hidden="1" outlineLevel="1"/>
    <row r="24678" hidden="1" outlineLevel="1"/>
    <row r="24679" hidden="1" outlineLevel="1"/>
    <row r="24680" hidden="1" outlineLevel="1"/>
    <row r="24681" hidden="1" outlineLevel="1"/>
    <row r="24682" hidden="1" outlineLevel="1"/>
    <row r="24683" hidden="1" outlineLevel="1"/>
    <row r="24684" hidden="1" outlineLevel="1"/>
    <row r="24685" hidden="1" outlineLevel="1"/>
    <row r="24686" hidden="1" outlineLevel="1"/>
    <row r="24687" hidden="1" outlineLevel="1"/>
    <row r="24688" hidden="1" outlineLevel="1"/>
    <row r="24689" hidden="1" outlineLevel="1"/>
    <row r="24690" hidden="1" outlineLevel="1"/>
    <row r="24691" hidden="1" outlineLevel="1"/>
    <row r="24692" hidden="1" outlineLevel="1"/>
    <row r="24693" hidden="1" outlineLevel="1"/>
    <row r="24694" hidden="1" outlineLevel="1"/>
    <row r="24695" hidden="1" outlineLevel="1"/>
    <row r="24696" hidden="1" outlineLevel="1"/>
    <row r="24697" hidden="1" outlineLevel="1"/>
    <row r="24698" hidden="1" outlineLevel="1"/>
    <row r="24699" hidden="1" outlineLevel="1"/>
    <row r="24700" hidden="1" outlineLevel="1"/>
    <row r="24701" hidden="1" outlineLevel="1"/>
    <row r="24702" hidden="1" outlineLevel="1"/>
    <row r="24703" hidden="1" outlineLevel="1"/>
    <row r="24704" hidden="1" outlineLevel="1"/>
    <row r="24705" hidden="1" outlineLevel="1"/>
    <row r="24706" hidden="1" outlineLevel="1"/>
    <row r="24707" hidden="1" outlineLevel="1"/>
    <row r="24708" hidden="1" outlineLevel="1"/>
    <row r="24709" hidden="1" outlineLevel="1"/>
    <row r="24710" hidden="1" outlineLevel="1"/>
    <row r="24711" hidden="1" outlineLevel="1"/>
    <row r="24712" hidden="1" outlineLevel="1"/>
    <row r="24713" hidden="1" outlineLevel="1"/>
    <row r="24714" hidden="1" outlineLevel="1"/>
    <row r="24715" hidden="1" outlineLevel="1"/>
    <row r="24716" hidden="1" outlineLevel="1"/>
    <row r="24717" hidden="1" outlineLevel="1"/>
    <row r="24718" hidden="1" outlineLevel="1"/>
    <row r="24719" hidden="1" outlineLevel="1"/>
    <row r="24720" hidden="1" outlineLevel="1"/>
    <row r="24721" hidden="1" outlineLevel="1"/>
    <row r="24722" hidden="1" outlineLevel="1"/>
    <row r="24723" hidden="1" outlineLevel="1"/>
    <row r="24724" hidden="1" outlineLevel="1"/>
    <row r="24725" hidden="1" outlineLevel="1"/>
    <row r="24726" hidden="1" outlineLevel="1"/>
    <row r="24727" hidden="1" outlineLevel="1"/>
    <row r="24728" hidden="1" outlineLevel="1"/>
    <row r="24729" hidden="1" outlineLevel="1"/>
    <row r="24730" hidden="1" outlineLevel="1"/>
    <row r="24731" hidden="1" outlineLevel="1"/>
    <row r="24732" hidden="1" outlineLevel="1"/>
    <row r="24733" hidden="1" outlineLevel="1"/>
    <row r="24734" hidden="1" outlineLevel="1"/>
    <row r="24735" hidden="1" outlineLevel="1"/>
    <row r="24736" hidden="1" outlineLevel="1"/>
    <row r="24737" hidden="1" outlineLevel="1"/>
    <row r="24738" hidden="1" outlineLevel="1"/>
    <row r="24739" hidden="1" outlineLevel="1"/>
    <row r="24740" hidden="1" outlineLevel="1"/>
    <row r="24741" hidden="1" outlineLevel="1"/>
    <row r="24742" hidden="1" outlineLevel="1"/>
    <row r="24743" hidden="1" outlineLevel="1"/>
    <row r="24744" hidden="1" outlineLevel="1"/>
    <row r="24745" hidden="1" outlineLevel="1"/>
    <row r="24746" hidden="1" outlineLevel="1"/>
    <row r="24747" hidden="1" outlineLevel="1"/>
    <row r="24748" hidden="1" outlineLevel="1"/>
    <row r="24749" hidden="1" outlineLevel="1"/>
    <row r="24750" hidden="1" outlineLevel="1"/>
    <row r="24751" hidden="1" outlineLevel="1"/>
    <row r="24752" hidden="1" outlineLevel="1"/>
    <row r="24753" hidden="1" outlineLevel="1"/>
    <row r="24754" hidden="1" outlineLevel="1"/>
    <row r="24755" hidden="1" outlineLevel="1"/>
    <row r="24756" hidden="1" outlineLevel="1"/>
    <row r="24757" hidden="1" outlineLevel="1"/>
    <row r="24758" hidden="1" outlineLevel="1"/>
    <row r="24759" hidden="1" outlineLevel="1"/>
    <row r="24760" hidden="1" outlineLevel="1"/>
    <row r="24761" hidden="1" outlineLevel="1"/>
    <row r="24762" hidden="1" outlineLevel="1"/>
    <row r="24763" hidden="1" outlineLevel="1"/>
    <row r="24764" hidden="1" outlineLevel="1"/>
    <row r="24765" hidden="1" outlineLevel="1"/>
    <row r="24766" hidden="1" outlineLevel="1"/>
    <row r="24767" hidden="1" outlineLevel="1"/>
    <row r="24768" hidden="1" outlineLevel="1"/>
    <row r="24769" hidden="1" outlineLevel="1"/>
    <row r="24770" hidden="1" outlineLevel="1"/>
    <row r="24771" hidden="1" outlineLevel="1"/>
    <row r="24772" hidden="1" outlineLevel="1"/>
    <row r="24773" hidden="1" outlineLevel="1"/>
    <row r="24774" hidden="1" outlineLevel="1"/>
    <row r="24775" hidden="1" outlineLevel="1"/>
    <row r="24776" hidden="1" outlineLevel="1"/>
    <row r="24777" hidden="1" outlineLevel="1"/>
    <row r="24778" hidden="1" outlineLevel="1"/>
    <row r="24779" hidden="1" outlineLevel="1"/>
    <row r="24780" hidden="1" outlineLevel="1"/>
    <row r="24781" hidden="1" outlineLevel="1"/>
    <row r="24782" hidden="1" outlineLevel="1"/>
    <row r="24783" hidden="1" outlineLevel="1"/>
    <row r="24784" hidden="1" outlineLevel="1"/>
    <row r="24785" hidden="1" outlineLevel="1"/>
    <row r="24786" hidden="1" outlineLevel="1"/>
    <row r="24787" hidden="1" outlineLevel="1"/>
    <row r="24788" hidden="1" outlineLevel="1"/>
    <row r="24789" hidden="1" outlineLevel="1"/>
    <row r="24790" hidden="1" outlineLevel="1"/>
    <row r="24791" hidden="1" outlineLevel="1"/>
    <row r="24792" hidden="1" outlineLevel="1"/>
    <row r="24793" hidden="1" outlineLevel="1"/>
    <row r="24794" hidden="1" outlineLevel="1"/>
    <row r="24795" hidden="1" outlineLevel="1"/>
    <row r="24796" hidden="1" outlineLevel="1"/>
    <row r="24797" hidden="1" outlineLevel="1"/>
    <row r="24798" hidden="1" outlineLevel="1"/>
    <row r="24799" hidden="1" outlineLevel="1"/>
    <row r="24800" hidden="1" outlineLevel="1"/>
    <row r="24801" hidden="1" outlineLevel="1"/>
    <row r="24802" hidden="1" outlineLevel="1"/>
    <row r="24803" hidden="1" outlineLevel="1"/>
    <row r="24804" hidden="1" outlineLevel="1"/>
    <row r="24805" hidden="1" outlineLevel="1"/>
    <row r="24806" hidden="1" outlineLevel="1"/>
    <row r="24807" hidden="1" outlineLevel="1"/>
    <row r="24808" hidden="1" outlineLevel="1"/>
    <row r="24809" hidden="1" outlineLevel="1"/>
    <row r="24810" hidden="1" outlineLevel="1"/>
    <row r="24811" hidden="1" outlineLevel="1"/>
    <row r="24812" hidden="1" outlineLevel="1"/>
    <row r="24813" hidden="1" outlineLevel="1"/>
    <row r="24814" hidden="1" outlineLevel="1"/>
    <row r="24815" hidden="1" outlineLevel="1"/>
    <row r="24816" hidden="1" outlineLevel="1"/>
    <row r="24817" hidden="1" outlineLevel="1"/>
    <row r="24818" hidden="1" outlineLevel="1"/>
    <row r="24819" hidden="1" outlineLevel="1"/>
    <row r="24820" hidden="1" outlineLevel="1"/>
    <row r="24821" hidden="1" outlineLevel="1"/>
    <row r="24822" hidden="1" outlineLevel="1"/>
    <row r="24823" hidden="1" outlineLevel="1"/>
    <row r="24824" hidden="1" outlineLevel="1"/>
    <row r="24825" hidden="1" outlineLevel="1"/>
    <row r="24826" hidden="1" outlineLevel="1"/>
    <row r="24827" hidden="1" outlineLevel="1"/>
    <row r="24828" hidden="1" outlineLevel="1"/>
    <row r="24829" hidden="1" outlineLevel="1"/>
    <row r="24830" hidden="1" outlineLevel="1"/>
    <row r="24831" hidden="1" outlineLevel="1"/>
    <row r="24832" hidden="1" outlineLevel="1"/>
    <row r="24833" hidden="1" outlineLevel="1"/>
    <row r="24834" hidden="1" outlineLevel="1"/>
    <row r="24835" hidden="1" outlineLevel="1"/>
    <row r="24836" hidden="1" outlineLevel="1"/>
    <row r="24837" hidden="1" outlineLevel="1"/>
    <row r="24838" hidden="1" outlineLevel="1"/>
    <row r="24839" hidden="1" outlineLevel="1"/>
    <row r="24840" hidden="1" outlineLevel="1"/>
    <row r="24841" hidden="1" outlineLevel="1"/>
    <row r="24842" hidden="1" outlineLevel="1"/>
    <row r="24843" hidden="1" outlineLevel="1"/>
    <row r="24844" hidden="1" outlineLevel="1"/>
    <row r="24845" hidden="1" outlineLevel="1"/>
    <row r="24846" hidden="1" outlineLevel="1"/>
    <row r="24847" hidden="1" outlineLevel="1"/>
    <row r="24848" hidden="1" outlineLevel="1"/>
    <row r="24849" hidden="1" outlineLevel="1"/>
    <row r="24850" hidden="1" outlineLevel="1"/>
    <row r="24851" hidden="1" outlineLevel="1"/>
    <row r="24852" hidden="1" outlineLevel="1"/>
    <row r="24853" hidden="1" outlineLevel="1"/>
    <row r="24854" hidden="1" outlineLevel="1"/>
    <row r="24855" hidden="1" outlineLevel="1"/>
    <row r="24856" hidden="1" outlineLevel="1"/>
    <row r="24857" hidden="1" outlineLevel="1"/>
    <row r="24858" hidden="1" outlineLevel="1"/>
    <row r="24859" hidden="1" outlineLevel="1"/>
    <row r="24860" hidden="1" outlineLevel="1"/>
    <row r="24861" hidden="1" outlineLevel="1"/>
    <row r="24862" hidden="1" outlineLevel="1"/>
    <row r="24863" hidden="1" outlineLevel="1"/>
    <row r="24864" hidden="1" outlineLevel="1"/>
    <row r="24865" hidden="1" outlineLevel="1"/>
    <row r="24866" hidden="1" outlineLevel="1"/>
    <row r="24867" hidden="1" outlineLevel="1"/>
    <row r="24868" hidden="1" outlineLevel="1"/>
    <row r="24869" hidden="1" outlineLevel="1"/>
    <row r="24870" hidden="1" outlineLevel="1"/>
    <row r="24871" hidden="1" outlineLevel="1"/>
    <row r="24872" hidden="1" outlineLevel="1"/>
    <row r="24873" hidden="1" outlineLevel="1"/>
    <row r="24874" hidden="1" outlineLevel="1"/>
    <row r="24875" hidden="1" outlineLevel="1"/>
    <row r="24876" hidden="1" outlineLevel="1"/>
    <row r="24877" hidden="1" outlineLevel="1"/>
    <row r="24878" hidden="1" outlineLevel="1"/>
    <row r="24879" hidden="1" outlineLevel="1"/>
    <row r="24880" hidden="1" outlineLevel="1"/>
    <row r="24881" hidden="1" outlineLevel="1"/>
    <row r="24882" hidden="1" outlineLevel="1"/>
    <row r="24883" hidden="1" outlineLevel="1"/>
    <row r="24884" hidden="1" outlineLevel="1"/>
    <row r="24885" hidden="1" outlineLevel="1"/>
    <row r="24886" hidden="1" outlineLevel="1"/>
    <row r="24887" hidden="1" outlineLevel="1"/>
    <row r="24888" hidden="1" outlineLevel="1"/>
    <row r="24889" hidden="1" outlineLevel="1"/>
    <row r="24890" hidden="1" outlineLevel="1"/>
    <row r="24891" hidden="1" outlineLevel="1"/>
    <row r="24892" hidden="1" outlineLevel="1"/>
    <row r="24893" hidden="1" outlineLevel="1"/>
    <row r="24894" hidden="1" outlineLevel="1"/>
    <row r="24895" hidden="1" outlineLevel="1"/>
    <row r="24896" hidden="1" outlineLevel="1"/>
    <row r="24897" hidden="1" outlineLevel="1"/>
    <row r="24898" hidden="1" outlineLevel="1"/>
    <row r="24899" hidden="1" outlineLevel="1"/>
    <row r="24900" hidden="1" outlineLevel="1"/>
    <row r="24901" hidden="1" outlineLevel="1"/>
    <row r="24902" hidden="1" outlineLevel="1"/>
    <row r="24903" hidden="1" outlineLevel="1"/>
    <row r="24904" hidden="1" outlineLevel="1"/>
    <row r="24905" hidden="1" outlineLevel="1"/>
    <row r="24906" hidden="1" outlineLevel="1"/>
    <row r="24907" hidden="1" outlineLevel="1"/>
    <row r="24908" hidden="1" outlineLevel="1"/>
    <row r="24909" hidden="1" outlineLevel="1"/>
    <row r="24910" hidden="1" outlineLevel="1"/>
    <row r="24911" hidden="1" outlineLevel="1"/>
    <row r="24912" hidden="1" outlineLevel="1"/>
    <row r="24913" hidden="1" outlineLevel="1"/>
    <row r="24914" hidden="1" outlineLevel="1"/>
    <row r="24915" hidden="1" outlineLevel="1"/>
    <row r="24916" hidden="1" outlineLevel="1"/>
    <row r="24917" hidden="1" outlineLevel="1"/>
    <row r="24918" hidden="1" outlineLevel="1"/>
    <row r="24919" hidden="1" outlineLevel="1"/>
    <row r="24920" hidden="1" outlineLevel="1"/>
    <row r="24921" hidden="1" outlineLevel="1"/>
    <row r="24922" hidden="1" outlineLevel="1"/>
    <row r="24923" hidden="1" outlineLevel="1"/>
    <row r="24924" hidden="1" outlineLevel="1"/>
    <row r="24925" hidden="1" outlineLevel="1"/>
    <row r="24926" hidden="1" outlineLevel="1"/>
    <row r="24927" hidden="1" outlineLevel="1"/>
    <row r="24928" hidden="1" outlineLevel="1"/>
    <row r="24929" hidden="1" outlineLevel="1"/>
    <row r="24930" hidden="1" outlineLevel="1"/>
    <row r="24931" hidden="1" outlineLevel="1"/>
    <row r="24932" hidden="1" outlineLevel="1"/>
    <row r="24933" hidden="1" outlineLevel="1"/>
    <row r="24934" hidden="1" outlineLevel="1"/>
    <row r="24935" hidden="1" outlineLevel="1"/>
    <row r="24936" hidden="1" outlineLevel="1"/>
    <row r="24937" hidden="1" outlineLevel="1"/>
    <row r="24938" hidden="1" outlineLevel="1"/>
    <row r="24939" hidden="1" outlineLevel="1"/>
    <row r="24940" hidden="1" outlineLevel="1"/>
    <row r="24941" hidden="1" outlineLevel="1"/>
    <row r="24942" hidden="1" outlineLevel="1"/>
    <row r="24943" hidden="1" outlineLevel="1"/>
    <row r="24944" hidden="1" outlineLevel="1"/>
    <row r="24945" hidden="1" outlineLevel="1"/>
    <row r="24946" hidden="1" outlineLevel="1"/>
    <row r="24947" hidden="1" outlineLevel="1"/>
    <row r="24948" hidden="1" outlineLevel="1"/>
    <row r="24949" hidden="1" outlineLevel="1"/>
    <row r="24950" hidden="1" outlineLevel="1"/>
    <row r="24951" hidden="1" outlineLevel="1"/>
    <row r="24952" hidden="1" outlineLevel="1"/>
    <row r="24953" hidden="1" outlineLevel="1"/>
    <row r="24954" hidden="1" outlineLevel="1"/>
    <row r="24955" hidden="1" outlineLevel="1"/>
    <row r="24956" hidden="1" outlineLevel="1"/>
    <row r="24957" hidden="1" outlineLevel="1"/>
    <row r="24958" hidden="1" outlineLevel="1"/>
    <row r="24959" hidden="1" outlineLevel="1"/>
    <row r="24960" hidden="1" outlineLevel="1"/>
    <row r="24961" hidden="1" outlineLevel="1"/>
    <row r="24962" hidden="1" outlineLevel="1"/>
    <row r="24963" hidden="1" outlineLevel="1"/>
    <row r="24964" hidden="1" outlineLevel="1"/>
    <row r="24965" hidden="1" outlineLevel="1"/>
    <row r="24966" hidden="1" outlineLevel="1"/>
    <row r="24967" hidden="1" outlineLevel="1"/>
    <row r="24968" hidden="1" outlineLevel="1"/>
    <row r="24969" hidden="1" outlineLevel="1"/>
    <row r="24970" hidden="1" outlineLevel="1"/>
    <row r="24971" hidden="1" outlineLevel="1"/>
    <row r="24972" hidden="1" outlineLevel="1"/>
    <row r="24973" hidden="1" outlineLevel="1"/>
    <row r="24974" hidden="1" outlineLevel="1"/>
    <row r="24975" hidden="1" outlineLevel="1"/>
    <row r="24976" hidden="1" outlineLevel="1"/>
    <row r="24977" hidden="1" outlineLevel="1"/>
    <row r="24978" hidden="1" outlineLevel="1"/>
    <row r="24979" hidden="1" outlineLevel="1"/>
    <row r="24980" hidden="1" outlineLevel="1"/>
    <row r="24981" hidden="1" outlineLevel="1"/>
    <row r="24982" hidden="1" outlineLevel="1"/>
    <row r="24983" hidden="1" outlineLevel="1"/>
    <row r="24984" hidden="1" outlineLevel="1"/>
    <row r="24985" hidden="1" outlineLevel="1"/>
    <row r="24986" hidden="1" outlineLevel="1"/>
    <row r="24987" hidden="1" outlineLevel="1"/>
    <row r="24988" hidden="1" outlineLevel="1"/>
    <row r="24989" hidden="1" outlineLevel="1"/>
    <row r="24990" hidden="1" outlineLevel="1"/>
    <row r="24991" hidden="1" outlineLevel="1"/>
    <row r="24992" hidden="1" outlineLevel="1"/>
    <row r="24993" hidden="1" outlineLevel="1"/>
    <row r="24994" hidden="1" outlineLevel="1"/>
    <row r="24995" hidden="1" outlineLevel="1"/>
    <row r="24996" hidden="1" outlineLevel="1"/>
    <row r="24997" hidden="1" outlineLevel="1"/>
    <row r="24998" hidden="1" outlineLevel="1"/>
    <row r="24999" hidden="1" outlineLevel="1"/>
    <row r="25000" hidden="1" outlineLevel="1"/>
    <row r="25001" hidden="1" outlineLevel="1"/>
    <row r="25002" hidden="1" outlineLevel="1"/>
    <row r="25003" hidden="1" outlineLevel="1"/>
    <row r="25004" hidden="1" outlineLevel="1"/>
    <row r="25005" hidden="1" outlineLevel="1"/>
    <row r="25006" hidden="1" outlineLevel="1"/>
    <row r="25007" hidden="1" outlineLevel="1"/>
    <row r="25008" hidden="1" outlineLevel="1"/>
    <row r="25009" hidden="1" outlineLevel="1"/>
    <row r="25010" hidden="1" outlineLevel="1"/>
    <row r="25011" hidden="1" outlineLevel="1"/>
    <row r="25012" hidden="1" outlineLevel="1"/>
    <row r="25013" hidden="1" outlineLevel="1"/>
    <row r="25014" hidden="1" outlineLevel="1"/>
    <row r="25015" hidden="1" outlineLevel="1"/>
    <row r="25016" hidden="1" outlineLevel="1"/>
    <row r="25017" hidden="1" outlineLevel="1"/>
    <row r="25018" hidden="1" outlineLevel="1"/>
    <row r="25019" hidden="1" outlineLevel="1"/>
    <row r="25020" hidden="1" outlineLevel="1"/>
    <row r="25021" hidden="1" outlineLevel="1"/>
    <row r="25022" hidden="1" outlineLevel="1"/>
    <row r="25023" hidden="1" outlineLevel="1"/>
    <row r="25024" hidden="1" outlineLevel="1"/>
    <row r="25025" hidden="1" outlineLevel="1"/>
    <row r="25026" hidden="1" outlineLevel="1"/>
    <row r="25027" hidden="1" outlineLevel="1"/>
    <row r="25028" hidden="1" outlineLevel="1"/>
    <row r="25029" hidden="1" outlineLevel="1"/>
    <row r="25030" hidden="1" outlineLevel="1"/>
    <row r="25031" hidden="1" outlineLevel="1"/>
    <row r="25032" hidden="1" outlineLevel="1"/>
    <row r="25033" hidden="1" outlineLevel="1"/>
    <row r="25034" hidden="1" outlineLevel="1"/>
    <row r="25035" hidden="1" outlineLevel="1"/>
    <row r="25036" hidden="1" outlineLevel="1"/>
    <row r="25037" hidden="1" outlineLevel="1"/>
    <row r="25038" hidden="1" outlineLevel="1"/>
    <row r="25039" hidden="1" outlineLevel="1"/>
    <row r="25040" hidden="1" outlineLevel="1"/>
    <row r="25041" hidden="1" outlineLevel="1"/>
    <row r="25042" hidden="1" outlineLevel="1"/>
    <row r="25043" hidden="1" outlineLevel="1"/>
    <row r="25044" hidden="1" outlineLevel="1"/>
    <row r="25045" hidden="1" outlineLevel="1"/>
    <row r="25046" hidden="1" outlineLevel="1"/>
    <row r="25047" hidden="1" outlineLevel="1"/>
    <row r="25048" hidden="1" outlineLevel="1"/>
    <row r="25049" hidden="1" outlineLevel="1"/>
    <row r="25050" hidden="1" outlineLevel="1"/>
    <row r="25051" hidden="1" outlineLevel="1"/>
    <row r="25052" hidden="1" outlineLevel="1"/>
    <row r="25053" hidden="1" outlineLevel="1"/>
    <row r="25054" hidden="1" outlineLevel="1"/>
    <row r="25055" hidden="1" outlineLevel="1"/>
    <row r="25056" hidden="1" outlineLevel="1"/>
    <row r="25057" hidden="1" outlineLevel="1"/>
    <row r="25058" hidden="1" outlineLevel="1"/>
    <row r="25059" hidden="1" outlineLevel="1"/>
    <row r="25060" hidden="1" outlineLevel="1"/>
    <row r="25061" hidden="1" outlineLevel="1"/>
    <row r="25062" hidden="1" outlineLevel="1"/>
    <row r="25063" hidden="1" outlineLevel="1"/>
    <row r="25064" hidden="1" outlineLevel="1"/>
    <row r="25065" hidden="1" outlineLevel="1"/>
    <row r="25066" hidden="1" outlineLevel="1"/>
    <row r="25067" hidden="1" outlineLevel="1"/>
    <row r="25068" hidden="1" outlineLevel="1"/>
    <row r="25069" hidden="1" outlineLevel="1"/>
    <row r="25070" hidden="1" outlineLevel="1"/>
    <row r="25071" hidden="1" outlineLevel="1"/>
    <row r="25072" hidden="1" outlineLevel="1"/>
    <row r="25073" hidden="1" outlineLevel="1"/>
    <row r="25074" hidden="1" outlineLevel="1"/>
    <row r="25075" hidden="1" outlineLevel="1"/>
    <row r="25076" hidden="1" outlineLevel="1"/>
    <row r="25077" hidden="1" outlineLevel="1"/>
    <row r="25078" hidden="1" outlineLevel="1"/>
    <row r="25079" hidden="1" outlineLevel="1"/>
    <row r="25080" hidden="1" outlineLevel="1"/>
    <row r="25081" hidden="1" outlineLevel="1"/>
    <row r="25082" hidden="1" outlineLevel="1"/>
    <row r="25083" hidden="1" outlineLevel="1"/>
    <row r="25084" hidden="1" outlineLevel="1"/>
    <row r="25085" hidden="1" outlineLevel="1"/>
    <row r="25086" hidden="1" outlineLevel="1"/>
    <row r="25087" hidden="1" outlineLevel="1"/>
    <row r="25088" hidden="1" outlineLevel="1"/>
    <row r="25089" hidden="1" outlineLevel="1"/>
    <row r="25090" hidden="1" outlineLevel="1"/>
    <row r="25091" hidden="1" outlineLevel="1"/>
    <row r="25092" hidden="1" outlineLevel="1"/>
    <row r="25093" hidden="1" outlineLevel="1"/>
    <row r="25094" hidden="1" outlineLevel="1"/>
    <row r="25095" hidden="1" outlineLevel="1"/>
    <row r="25096" hidden="1" outlineLevel="1"/>
    <row r="25097" hidden="1" outlineLevel="1"/>
    <row r="25098" hidden="1" outlineLevel="1"/>
    <row r="25099" hidden="1" outlineLevel="1"/>
    <row r="25100" hidden="1" outlineLevel="1"/>
    <row r="25101" hidden="1" outlineLevel="1"/>
    <row r="25102" hidden="1" outlineLevel="1"/>
    <row r="25103" hidden="1" outlineLevel="1"/>
    <row r="25104" hidden="1" outlineLevel="1"/>
    <row r="25105" hidden="1" outlineLevel="1"/>
    <row r="25106" hidden="1" outlineLevel="1"/>
    <row r="25107" hidden="1" outlineLevel="1"/>
    <row r="25108" hidden="1" outlineLevel="1"/>
    <row r="25109" hidden="1" outlineLevel="1"/>
    <row r="25110" hidden="1" outlineLevel="1"/>
    <row r="25111" hidden="1" outlineLevel="1"/>
    <row r="25112" hidden="1" outlineLevel="1"/>
    <row r="25113" hidden="1" outlineLevel="1"/>
    <row r="25114" hidden="1" outlineLevel="1"/>
    <row r="25115" hidden="1" outlineLevel="1"/>
    <row r="25116" hidden="1" outlineLevel="1"/>
    <row r="25117" hidden="1" outlineLevel="1"/>
    <row r="25118" hidden="1" outlineLevel="1"/>
    <row r="25119" hidden="1" outlineLevel="1"/>
    <row r="25120" hidden="1" outlineLevel="1"/>
    <row r="25121" hidden="1" outlineLevel="1"/>
    <row r="25122" hidden="1" outlineLevel="1"/>
    <row r="25123" hidden="1" outlineLevel="1"/>
    <row r="25124" hidden="1" outlineLevel="1"/>
    <row r="25125" hidden="1" outlineLevel="1"/>
    <row r="25126" hidden="1" outlineLevel="1"/>
    <row r="25127" hidden="1" outlineLevel="1"/>
    <row r="25128" hidden="1" outlineLevel="1"/>
    <row r="25129" hidden="1" outlineLevel="1"/>
    <row r="25130" hidden="1" outlineLevel="1"/>
    <row r="25131" hidden="1" outlineLevel="1"/>
    <row r="25132" hidden="1" outlineLevel="1"/>
    <row r="25133" hidden="1" outlineLevel="1"/>
    <row r="25134" hidden="1" outlineLevel="1"/>
    <row r="25135" hidden="1" outlineLevel="1"/>
    <row r="25136" hidden="1" outlineLevel="1"/>
    <row r="25137" hidden="1" outlineLevel="1"/>
    <row r="25138" hidden="1" outlineLevel="1"/>
    <row r="25139" hidden="1" outlineLevel="1"/>
    <row r="25140" hidden="1" outlineLevel="1"/>
    <row r="25141" hidden="1" outlineLevel="1"/>
    <row r="25142" hidden="1" outlineLevel="1"/>
    <row r="25143" hidden="1" outlineLevel="1"/>
    <row r="25144" hidden="1" outlineLevel="1"/>
    <row r="25145" hidden="1" outlineLevel="1"/>
    <row r="25146" hidden="1" outlineLevel="1"/>
    <row r="25147" hidden="1" outlineLevel="1"/>
    <row r="25148" hidden="1" outlineLevel="1"/>
    <row r="25149" hidden="1" outlineLevel="1"/>
    <row r="25150" hidden="1" outlineLevel="1"/>
    <row r="25151" hidden="1" outlineLevel="1"/>
    <row r="25152" hidden="1" outlineLevel="1"/>
    <row r="25153" hidden="1" outlineLevel="1"/>
    <row r="25154" hidden="1" outlineLevel="1"/>
    <row r="25155" hidden="1" outlineLevel="1"/>
    <row r="25156" hidden="1" outlineLevel="1"/>
    <row r="25157" hidden="1" outlineLevel="1"/>
    <row r="25158" hidden="1" outlineLevel="1"/>
    <row r="25159" hidden="1" outlineLevel="1"/>
    <row r="25160" hidden="1" outlineLevel="1"/>
    <row r="25161" hidden="1" outlineLevel="1"/>
    <row r="25162" hidden="1" outlineLevel="1"/>
    <row r="25163" hidden="1" outlineLevel="1"/>
    <row r="25164" hidden="1" outlineLevel="1"/>
    <row r="25165" hidden="1" outlineLevel="1"/>
    <row r="25166" hidden="1" outlineLevel="1"/>
    <row r="25167" hidden="1" outlineLevel="1"/>
    <row r="25168" hidden="1" outlineLevel="1"/>
    <row r="25169" hidden="1" outlineLevel="1"/>
    <row r="25170" hidden="1" outlineLevel="1"/>
    <row r="25171" hidden="1" outlineLevel="1"/>
    <row r="25172" hidden="1" outlineLevel="1"/>
    <row r="25173" hidden="1" outlineLevel="1"/>
    <row r="25174" hidden="1" outlineLevel="1"/>
    <row r="25175" hidden="1" outlineLevel="1"/>
    <row r="25176" hidden="1" outlineLevel="1"/>
    <row r="25177" hidden="1" outlineLevel="1"/>
    <row r="25178" hidden="1" outlineLevel="1"/>
    <row r="25179" hidden="1" outlineLevel="1"/>
    <row r="25180" hidden="1" outlineLevel="1"/>
    <row r="25181" hidden="1" outlineLevel="1"/>
    <row r="25182" hidden="1" outlineLevel="1"/>
    <row r="25183" hidden="1" outlineLevel="1"/>
    <row r="25184" hidden="1" outlineLevel="1"/>
    <row r="25185" hidden="1" outlineLevel="1"/>
    <row r="25186" hidden="1" outlineLevel="1"/>
    <row r="25187" hidden="1" outlineLevel="1"/>
    <row r="25188" hidden="1" outlineLevel="1"/>
    <row r="25189" hidden="1" outlineLevel="1"/>
    <row r="25190" hidden="1" outlineLevel="1"/>
    <row r="25191" hidden="1" outlineLevel="1"/>
    <row r="25192" hidden="1" outlineLevel="1"/>
    <row r="25193" hidden="1" outlineLevel="1"/>
    <row r="25194" hidden="1" outlineLevel="1"/>
    <row r="25195" hidden="1" outlineLevel="1"/>
    <row r="25196" hidden="1" outlineLevel="1"/>
    <row r="25197" hidden="1" outlineLevel="1"/>
    <row r="25198" hidden="1" outlineLevel="1"/>
    <row r="25199" hidden="1" outlineLevel="1"/>
    <row r="25200" hidden="1" outlineLevel="1"/>
    <row r="25201" hidden="1" outlineLevel="1"/>
    <row r="25202" hidden="1" outlineLevel="1"/>
    <row r="25203" hidden="1" outlineLevel="1"/>
    <row r="25204" hidden="1" outlineLevel="1"/>
    <row r="25205" hidden="1" outlineLevel="1"/>
    <row r="25206" hidden="1" outlineLevel="1"/>
    <row r="25207" hidden="1" outlineLevel="1"/>
    <row r="25208" hidden="1" outlineLevel="1"/>
    <row r="25209" hidden="1" outlineLevel="1"/>
    <row r="25210" hidden="1" outlineLevel="1"/>
    <row r="25211" hidden="1" outlineLevel="1"/>
    <row r="25212" hidden="1" outlineLevel="1"/>
    <row r="25213" hidden="1" outlineLevel="1"/>
    <row r="25214" hidden="1" outlineLevel="1"/>
    <row r="25215" hidden="1" outlineLevel="1"/>
    <row r="25216" hidden="1" outlineLevel="1"/>
    <row r="25217" hidden="1" outlineLevel="1"/>
    <row r="25218" hidden="1" outlineLevel="1"/>
    <row r="25219" hidden="1" outlineLevel="1"/>
    <row r="25220" hidden="1" outlineLevel="1"/>
    <row r="25221" hidden="1" outlineLevel="1"/>
    <row r="25222" hidden="1" outlineLevel="1"/>
    <row r="25223" hidden="1" outlineLevel="1"/>
    <row r="25224" hidden="1" outlineLevel="1"/>
    <row r="25225" hidden="1" outlineLevel="1"/>
    <row r="25226" hidden="1" outlineLevel="1"/>
    <row r="25227" hidden="1" outlineLevel="1"/>
    <row r="25228" hidden="1" outlineLevel="1"/>
    <row r="25229" hidden="1" outlineLevel="1"/>
    <row r="25230" hidden="1" outlineLevel="1"/>
    <row r="25231" hidden="1" outlineLevel="1"/>
    <row r="25232" hidden="1" outlineLevel="1"/>
    <row r="25233" hidden="1" outlineLevel="1"/>
    <row r="25234" hidden="1" outlineLevel="1"/>
    <row r="25235" hidden="1" outlineLevel="1"/>
    <row r="25236" hidden="1" outlineLevel="1"/>
    <row r="25237" hidden="1" outlineLevel="1"/>
    <row r="25238" hidden="1" outlineLevel="1"/>
    <row r="25239" hidden="1" outlineLevel="1"/>
    <row r="25240" hidden="1" outlineLevel="1"/>
    <row r="25241" hidden="1" outlineLevel="1"/>
    <row r="25242" hidden="1" outlineLevel="1"/>
    <row r="25243" hidden="1" outlineLevel="1"/>
    <row r="25244" hidden="1" outlineLevel="1"/>
    <row r="25245" hidden="1" outlineLevel="1"/>
    <row r="25246" hidden="1" outlineLevel="1"/>
    <row r="25247" hidden="1" outlineLevel="1"/>
    <row r="25248" hidden="1" outlineLevel="1"/>
    <row r="25249" hidden="1" outlineLevel="1"/>
    <row r="25250" hidden="1" outlineLevel="1"/>
    <row r="25251" hidden="1" outlineLevel="1"/>
    <row r="25252" hidden="1" outlineLevel="1"/>
    <row r="25253" hidden="1" outlineLevel="1"/>
    <row r="25254" hidden="1" outlineLevel="1"/>
    <row r="25255" hidden="1" outlineLevel="1"/>
    <row r="25256" hidden="1" outlineLevel="1"/>
    <row r="25257" hidden="1" outlineLevel="1"/>
    <row r="25258" hidden="1" outlineLevel="1"/>
    <row r="25259" hidden="1" outlineLevel="1"/>
    <row r="25260" hidden="1" outlineLevel="1"/>
    <row r="25261" hidden="1" outlineLevel="1"/>
    <row r="25262" hidden="1" outlineLevel="1"/>
    <row r="25263" hidden="1" outlineLevel="1"/>
    <row r="25264" hidden="1" outlineLevel="1"/>
    <row r="25265" hidden="1" outlineLevel="1"/>
    <row r="25266" hidden="1" outlineLevel="1"/>
    <row r="25267" hidden="1" outlineLevel="1"/>
    <row r="25268" hidden="1" outlineLevel="1"/>
    <row r="25269" hidden="1" outlineLevel="1"/>
    <row r="25270" hidden="1" outlineLevel="1"/>
    <row r="25271" hidden="1" outlineLevel="1"/>
    <row r="25272" hidden="1" outlineLevel="1"/>
    <row r="25273" hidden="1" outlineLevel="1"/>
    <row r="25274" hidden="1" outlineLevel="1"/>
    <row r="25275" hidden="1" outlineLevel="1"/>
    <row r="25276" hidden="1" outlineLevel="1"/>
    <row r="25277" hidden="1" outlineLevel="1"/>
    <row r="25278" hidden="1" outlineLevel="1"/>
    <row r="25279" hidden="1" outlineLevel="1"/>
    <row r="25280" hidden="1" outlineLevel="1"/>
    <row r="25281" hidden="1" outlineLevel="1"/>
    <row r="25282" hidden="1" outlineLevel="1"/>
    <row r="25283" hidden="1" outlineLevel="1"/>
    <row r="25284" hidden="1" outlineLevel="1"/>
    <row r="25285" hidden="1" outlineLevel="1"/>
    <row r="25286" hidden="1" outlineLevel="1"/>
    <row r="25287" hidden="1" outlineLevel="1"/>
    <row r="25288" hidden="1" outlineLevel="1"/>
    <row r="25289" hidden="1" outlineLevel="1"/>
    <row r="25290" hidden="1" outlineLevel="1"/>
    <row r="25291" hidden="1" outlineLevel="1"/>
    <row r="25292" hidden="1" outlineLevel="1"/>
    <row r="25293" hidden="1" outlineLevel="1"/>
    <row r="25294" hidden="1" outlineLevel="1"/>
    <row r="25295" hidden="1" outlineLevel="1"/>
    <row r="25296" hidden="1" outlineLevel="1"/>
    <row r="25297" hidden="1" outlineLevel="1"/>
    <row r="25298" hidden="1" outlineLevel="1"/>
    <row r="25299" hidden="1" outlineLevel="1"/>
    <row r="25300" hidden="1" outlineLevel="1"/>
    <row r="25301" hidden="1" outlineLevel="1"/>
    <row r="25302" hidden="1" outlineLevel="1"/>
    <row r="25303" hidden="1" outlineLevel="1"/>
    <row r="25304" hidden="1" outlineLevel="1"/>
    <row r="25305" hidden="1" outlineLevel="1"/>
    <row r="25306" hidden="1" outlineLevel="1"/>
    <row r="25307" hidden="1" outlineLevel="1"/>
    <row r="25308" hidden="1" outlineLevel="1"/>
    <row r="25309" hidden="1" outlineLevel="1"/>
    <row r="25310" hidden="1" outlineLevel="1"/>
    <row r="25311" hidden="1" outlineLevel="1"/>
    <row r="25312" hidden="1" outlineLevel="1"/>
    <row r="25313" hidden="1" outlineLevel="1"/>
    <row r="25314" hidden="1" outlineLevel="1"/>
    <row r="25315" hidden="1" outlineLevel="1"/>
    <row r="25316" hidden="1" outlineLevel="1"/>
    <row r="25317" hidden="1" outlineLevel="1"/>
    <row r="25318" hidden="1" outlineLevel="1"/>
    <row r="25319" hidden="1" outlineLevel="1"/>
    <row r="25320" hidden="1" outlineLevel="1"/>
    <row r="25321" hidden="1" outlineLevel="1"/>
    <row r="25322" hidden="1" outlineLevel="1"/>
    <row r="25323" hidden="1" outlineLevel="1"/>
    <row r="25324" hidden="1" outlineLevel="1"/>
    <row r="25325" hidden="1" outlineLevel="1"/>
    <row r="25326" hidden="1" outlineLevel="1"/>
    <row r="25327" hidden="1" outlineLevel="1"/>
    <row r="25328" hidden="1" outlineLevel="1"/>
    <row r="25329" hidden="1" outlineLevel="1"/>
    <row r="25330" hidden="1" outlineLevel="1"/>
    <row r="25331" hidden="1" outlineLevel="1"/>
    <row r="25332" hidden="1" outlineLevel="1"/>
    <row r="25333" hidden="1" outlineLevel="1"/>
    <row r="25334" hidden="1" outlineLevel="1"/>
    <row r="25335" hidden="1" outlineLevel="1"/>
    <row r="25336" hidden="1" outlineLevel="1"/>
    <row r="25337" hidden="1" outlineLevel="1"/>
    <row r="25338" hidden="1" outlineLevel="1"/>
    <row r="25339" hidden="1" outlineLevel="1"/>
    <row r="25340" hidden="1" outlineLevel="1"/>
    <row r="25341" hidden="1" outlineLevel="1"/>
    <row r="25342" hidden="1" outlineLevel="1"/>
    <row r="25343" hidden="1" outlineLevel="1"/>
    <row r="25344" hidden="1" outlineLevel="1"/>
    <row r="25345" hidden="1" outlineLevel="1"/>
    <row r="25346" hidden="1" outlineLevel="1"/>
    <row r="25347" hidden="1" outlineLevel="1"/>
    <row r="25348" hidden="1" outlineLevel="1"/>
    <row r="25349" hidden="1" outlineLevel="1"/>
    <row r="25350" hidden="1" outlineLevel="1"/>
    <row r="25351" hidden="1" outlineLevel="1"/>
    <row r="25352" hidden="1" outlineLevel="1"/>
    <row r="25353" hidden="1" outlineLevel="1"/>
    <row r="25354" hidden="1" outlineLevel="1"/>
    <row r="25355" hidden="1" outlineLevel="1"/>
    <row r="25356" hidden="1" outlineLevel="1"/>
    <row r="25357" hidden="1" outlineLevel="1"/>
    <row r="25358" hidden="1" outlineLevel="1"/>
    <row r="25359" hidden="1" outlineLevel="1"/>
    <row r="25360" hidden="1" outlineLevel="1"/>
    <row r="25361" hidden="1" outlineLevel="1"/>
    <row r="25362" hidden="1" outlineLevel="1"/>
    <row r="25363" hidden="1" outlineLevel="1"/>
    <row r="25364" hidden="1" outlineLevel="1"/>
    <row r="25365" hidden="1" outlineLevel="1"/>
    <row r="25366" hidden="1" outlineLevel="1"/>
    <row r="25367" hidden="1" outlineLevel="1"/>
    <row r="25368" hidden="1" outlineLevel="1"/>
    <row r="25369" hidden="1" outlineLevel="1"/>
    <row r="25370" hidden="1" outlineLevel="1"/>
    <row r="25371" hidden="1" outlineLevel="1"/>
    <row r="25372" hidden="1" outlineLevel="1"/>
    <row r="25373" hidden="1" outlineLevel="1"/>
    <row r="25374" hidden="1" outlineLevel="1"/>
    <row r="25375" hidden="1" outlineLevel="1"/>
    <row r="25376" hidden="1" outlineLevel="1"/>
    <row r="25377" hidden="1" outlineLevel="1"/>
    <row r="25378" hidden="1" outlineLevel="1"/>
    <row r="25379" hidden="1" outlineLevel="1"/>
    <row r="25380" hidden="1" outlineLevel="1"/>
    <row r="25381" hidden="1" outlineLevel="1"/>
    <row r="25382" hidden="1" outlineLevel="1"/>
    <row r="25383" hidden="1" outlineLevel="1"/>
    <row r="25384" hidden="1" outlineLevel="1"/>
    <row r="25385" hidden="1" outlineLevel="1"/>
    <row r="25386" hidden="1" outlineLevel="1"/>
    <row r="25387" hidden="1" outlineLevel="1"/>
    <row r="25388" hidden="1" outlineLevel="1"/>
    <row r="25389" hidden="1" outlineLevel="1"/>
    <row r="25390" hidden="1" outlineLevel="1"/>
    <row r="25391" hidden="1" outlineLevel="1"/>
    <row r="25392" hidden="1" outlineLevel="1"/>
    <row r="25393" hidden="1" outlineLevel="1"/>
    <row r="25394" hidden="1" outlineLevel="1"/>
    <row r="25395" hidden="1" outlineLevel="1"/>
    <row r="25396" hidden="1" outlineLevel="1"/>
    <row r="25397" hidden="1" outlineLevel="1"/>
    <row r="25398" hidden="1" outlineLevel="1"/>
    <row r="25399" hidden="1" outlineLevel="1"/>
    <row r="25400" hidden="1" outlineLevel="1"/>
    <row r="25401" hidden="1" outlineLevel="1"/>
    <row r="25402" hidden="1" outlineLevel="1"/>
    <row r="25403" hidden="1" outlineLevel="1"/>
    <row r="25404" hidden="1" outlineLevel="1"/>
    <row r="25405" hidden="1" outlineLevel="1"/>
    <row r="25406" hidden="1" outlineLevel="1"/>
    <row r="25407" hidden="1" outlineLevel="1"/>
    <row r="25408" hidden="1" outlineLevel="1"/>
    <row r="25409" hidden="1" outlineLevel="1"/>
    <row r="25410" hidden="1" outlineLevel="1"/>
    <row r="25411" hidden="1" outlineLevel="1"/>
    <row r="25412" hidden="1" outlineLevel="1"/>
    <row r="25413" hidden="1" outlineLevel="1"/>
    <row r="25414" hidden="1" outlineLevel="1"/>
    <row r="25415" hidden="1" outlineLevel="1"/>
    <row r="25416" hidden="1" outlineLevel="1"/>
    <row r="25417" hidden="1" outlineLevel="1"/>
    <row r="25418" hidden="1" outlineLevel="1"/>
    <row r="25419" hidden="1" outlineLevel="1"/>
    <row r="25420" hidden="1" outlineLevel="1"/>
    <row r="25421" hidden="1" outlineLevel="1"/>
    <row r="25422" hidden="1" outlineLevel="1"/>
    <row r="25423" hidden="1" outlineLevel="1"/>
    <row r="25424" hidden="1" outlineLevel="1"/>
    <row r="25425" hidden="1" outlineLevel="1"/>
    <row r="25426" hidden="1" outlineLevel="1"/>
    <row r="25427" hidden="1" outlineLevel="1"/>
    <row r="25428" hidden="1" outlineLevel="1"/>
    <row r="25429" hidden="1" outlineLevel="1"/>
    <row r="25430" hidden="1" outlineLevel="1"/>
    <row r="25431" hidden="1" outlineLevel="1"/>
    <row r="25432" hidden="1" outlineLevel="1"/>
    <row r="25433" hidden="1" outlineLevel="1"/>
    <row r="25434" hidden="1" outlineLevel="1"/>
    <row r="25435" hidden="1" outlineLevel="1"/>
    <row r="25436" hidden="1" outlineLevel="1"/>
    <row r="25437" hidden="1" outlineLevel="1"/>
    <row r="25438" hidden="1" outlineLevel="1"/>
    <row r="25439" hidden="1" outlineLevel="1"/>
    <row r="25440" hidden="1" outlineLevel="1"/>
    <row r="25441" hidden="1" outlineLevel="1"/>
    <row r="25442" hidden="1" outlineLevel="1"/>
    <row r="25443" hidden="1" outlineLevel="1"/>
    <row r="25444" hidden="1" outlineLevel="1"/>
    <row r="25445" hidden="1" outlineLevel="1"/>
    <row r="25446" hidden="1" outlineLevel="1"/>
    <row r="25447" hidden="1" outlineLevel="1"/>
    <row r="25448" hidden="1" outlineLevel="1"/>
    <row r="25449" hidden="1" outlineLevel="1"/>
    <row r="25450" hidden="1" outlineLevel="1"/>
    <row r="25451" hidden="1" outlineLevel="1"/>
    <row r="25452" hidden="1" outlineLevel="1"/>
    <row r="25453" hidden="1" outlineLevel="1"/>
    <row r="25454" hidden="1" outlineLevel="1"/>
    <row r="25455" hidden="1" outlineLevel="1"/>
    <row r="25456" hidden="1" outlineLevel="1"/>
    <row r="25457" hidden="1" outlineLevel="1"/>
    <row r="25458" hidden="1" outlineLevel="1"/>
    <row r="25459" hidden="1" outlineLevel="1"/>
    <row r="25460" hidden="1" outlineLevel="1"/>
    <row r="25461" hidden="1" outlineLevel="1"/>
    <row r="25462" hidden="1" outlineLevel="1"/>
    <row r="25463" hidden="1" outlineLevel="1"/>
    <row r="25464" hidden="1" outlineLevel="1"/>
    <row r="25465" hidden="1" outlineLevel="1"/>
    <row r="25466" hidden="1" outlineLevel="1"/>
    <row r="25467" hidden="1" outlineLevel="1"/>
    <row r="25468" hidden="1" outlineLevel="1"/>
    <row r="25469" hidden="1" outlineLevel="1"/>
    <row r="25470" hidden="1" outlineLevel="1"/>
    <row r="25471" hidden="1" outlineLevel="1"/>
    <row r="25472" hidden="1" outlineLevel="1"/>
    <row r="25473" hidden="1" outlineLevel="1"/>
    <row r="25474" hidden="1" outlineLevel="1"/>
    <row r="25475" hidden="1" outlineLevel="1"/>
    <row r="25476" hidden="1" outlineLevel="1"/>
    <row r="25477" hidden="1" outlineLevel="1"/>
    <row r="25478" hidden="1" outlineLevel="1"/>
    <row r="25479" hidden="1" outlineLevel="1"/>
    <row r="25480" hidden="1" outlineLevel="1"/>
    <row r="25481" hidden="1" outlineLevel="1"/>
    <row r="25482" hidden="1" outlineLevel="1"/>
    <row r="25483" hidden="1" outlineLevel="1"/>
    <row r="25484" hidden="1" outlineLevel="1"/>
    <row r="25485" hidden="1" outlineLevel="1"/>
    <row r="25486" hidden="1" outlineLevel="1"/>
    <row r="25487" hidden="1" outlineLevel="1"/>
    <row r="25488" hidden="1" outlineLevel="1"/>
    <row r="25489" hidden="1" outlineLevel="1"/>
    <row r="25490" hidden="1" outlineLevel="1"/>
    <row r="25491" hidden="1" outlineLevel="1"/>
    <row r="25492" hidden="1" outlineLevel="1"/>
    <row r="25493" hidden="1" outlineLevel="1"/>
    <row r="25494" hidden="1" outlineLevel="1"/>
    <row r="25495" hidden="1" outlineLevel="1"/>
    <row r="25496" hidden="1" outlineLevel="1"/>
    <row r="25497" hidden="1" outlineLevel="1"/>
    <row r="25498" hidden="1" outlineLevel="1"/>
    <row r="25499" hidden="1" outlineLevel="1"/>
    <row r="25500" hidden="1" outlineLevel="1"/>
    <row r="25501" hidden="1" outlineLevel="1"/>
    <row r="25502" hidden="1" outlineLevel="1"/>
    <row r="25503" hidden="1" outlineLevel="1"/>
    <row r="25504" hidden="1" outlineLevel="1"/>
    <row r="25505" hidden="1" outlineLevel="1"/>
    <row r="25506" hidden="1" outlineLevel="1"/>
    <row r="25507" hidden="1" outlineLevel="1"/>
    <row r="25508" hidden="1" outlineLevel="1"/>
    <row r="25509" hidden="1" outlineLevel="1"/>
    <row r="25510" hidden="1" outlineLevel="1"/>
    <row r="25511" hidden="1" outlineLevel="1"/>
    <row r="25512" hidden="1" outlineLevel="1"/>
    <row r="25513" hidden="1" outlineLevel="1"/>
    <row r="25514" hidden="1" outlineLevel="1"/>
    <row r="25515" hidden="1" outlineLevel="1"/>
    <row r="25516" hidden="1" outlineLevel="1"/>
    <row r="25517" hidden="1" outlineLevel="1"/>
    <row r="25518" hidden="1" outlineLevel="1"/>
    <row r="25519" hidden="1" outlineLevel="1"/>
    <row r="25520" hidden="1" outlineLevel="1"/>
    <row r="25521" hidden="1" outlineLevel="1"/>
    <row r="25522" hidden="1" outlineLevel="1"/>
    <row r="25523" hidden="1" outlineLevel="1"/>
    <row r="25524" hidden="1" outlineLevel="1"/>
    <row r="25525" hidden="1" outlineLevel="1"/>
    <row r="25526" hidden="1" outlineLevel="1"/>
    <row r="25527" hidden="1" outlineLevel="1"/>
    <row r="25528" hidden="1" outlineLevel="1"/>
    <row r="25529" hidden="1" outlineLevel="1"/>
    <row r="25530" hidden="1" outlineLevel="1"/>
    <row r="25531" hidden="1" outlineLevel="1"/>
    <row r="25532" hidden="1" outlineLevel="1"/>
    <row r="25533" hidden="1" outlineLevel="1"/>
    <row r="25534" hidden="1" outlineLevel="1"/>
    <row r="25535" hidden="1" outlineLevel="1"/>
    <row r="25536" hidden="1" outlineLevel="1"/>
    <row r="25537" hidden="1" outlineLevel="1"/>
    <row r="25538" hidden="1" outlineLevel="1"/>
    <row r="25539" hidden="1" outlineLevel="1"/>
    <row r="25540" hidden="1" outlineLevel="1"/>
    <row r="25541" hidden="1" outlineLevel="1"/>
    <row r="25542" hidden="1" outlineLevel="1"/>
    <row r="25543" hidden="1" outlineLevel="1"/>
    <row r="25544" hidden="1" outlineLevel="1"/>
    <row r="25545" hidden="1" outlineLevel="1"/>
    <row r="25546" hidden="1" outlineLevel="1"/>
    <row r="25547" hidden="1" outlineLevel="1"/>
    <row r="25548" hidden="1" outlineLevel="1"/>
    <row r="25549" hidden="1" outlineLevel="1"/>
    <row r="25550" hidden="1" outlineLevel="1"/>
    <row r="25551" hidden="1" outlineLevel="1"/>
    <row r="25552" hidden="1" outlineLevel="1"/>
    <row r="25553" hidden="1" outlineLevel="1"/>
    <row r="25554" hidden="1" outlineLevel="1"/>
    <row r="25555" hidden="1" outlineLevel="1"/>
    <row r="25556" hidden="1" outlineLevel="1"/>
    <row r="25557" hidden="1" outlineLevel="1"/>
    <row r="25558" hidden="1" outlineLevel="1"/>
    <row r="25559" hidden="1" outlineLevel="1"/>
    <row r="25560" hidden="1" outlineLevel="1"/>
    <row r="25561" hidden="1" outlineLevel="1"/>
    <row r="25562" hidden="1" outlineLevel="1"/>
    <row r="25563" hidden="1" outlineLevel="1"/>
    <row r="25564" hidden="1" outlineLevel="1"/>
    <row r="25565" hidden="1" outlineLevel="1"/>
    <row r="25566" hidden="1" outlineLevel="1"/>
    <row r="25567" hidden="1" outlineLevel="1"/>
    <row r="25568" hidden="1" outlineLevel="1"/>
    <row r="25569" hidden="1" outlineLevel="1"/>
    <row r="25570" hidden="1" outlineLevel="1"/>
    <row r="25571" hidden="1" outlineLevel="1"/>
    <row r="25572" hidden="1" outlineLevel="1"/>
    <row r="25573" hidden="1" outlineLevel="1"/>
    <row r="25574" hidden="1" outlineLevel="1"/>
    <row r="25575" hidden="1" outlineLevel="1"/>
    <row r="25576" hidden="1" outlineLevel="1"/>
    <row r="25577" hidden="1" outlineLevel="1"/>
    <row r="25578" hidden="1" outlineLevel="1"/>
    <row r="25579" hidden="1" outlineLevel="1"/>
    <row r="25580" hidden="1" outlineLevel="1"/>
    <row r="25581" hidden="1" outlineLevel="1"/>
    <row r="25582" hidden="1" outlineLevel="1"/>
    <row r="25583" hidden="1" outlineLevel="1"/>
    <row r="25584" hidden="1" outlineLevel="1"/>
    <row r="25585" hidden="1" outlineLevel="1"/>
    <row r="25586" hidden="1" outlineLevel="1"/>
    <row r="25587" hidden="1" outlineLevel="1"/>
    <row r="25588" hidden="1" outlineLevel="1"/>
    <row r="25589" hidden="1" outlineLevel="1"/>
    <row r="25590" hidden="1" outlineLevel="1"/>
    <row r="25591" hidden="1" outlineLevel="1"/>
    <row r="25592" hidden="1" outlineLevel="1"/>
    <row r="25593" hidden="1" outlineLevel="1"/>
    <row r="25594" hidden="1" outlineLevel="1"/>
    <row r="25595" hidden="1" outlineLevel="1"/>
    <row r="25596" hidden="1" outlineLevel="1"/>
    <row r="25597" hidden="1" outlineLevel="1"/>
    <row r="25598" hidden="1" outlineLevel="1"/>
    <row r="25599" hidden="1" outlineLevel="1"/>
    <row r="25600" hidden="1" outlineLevel="1"/>
    <row r="25601" hidden="1" outlineLevel="1"/>
    <row r="25602" hidden="1" outlineLevel="1"/>
    <row r="25603" hidden="1" outlineLevel="1"/>
    <row r="25604" hidden="1" outlineLevel="1"/>
    <row r="25605" hidden="1" outlineLevel="1"/>
    <row r="25606" hidden="1" outlineLevel="1"/>
    <row r="25607" hidden="1" outlineLevel="1"/>
    <row r="25608" hidden="1" outlineLevel="1"/>
    <row r="25609" hidden="1" outlineLevel="1"/>
    <row r="25610" hidden="1" outlineLevel="1"/>
    <row r="25611" hidden="1" outlineLevel="1"/>
    <row r="25612" hidden="1" outlineLevel="1"/>
    <row r="25613" hidden="1" outlineLevel="1"/>
    <row r="25614" hidden="1" outlineLevel="1"/>
    <row r="25615" hidden="1" outlineLevel="1"/>
    <row r="25616" hidden="1" outlineLevel="1"/>
    <row r="25617" hidden="1" outlineLevel="1"/>
    <row r="25618" hidden="1" outlineLevel="1"/>
    <row r="25619" hidden="1" outlineLevel="1"/>
    <row r="25620" hidden="1" outlineLevel="1"/>
    <row r="25621" hidden="1" outlineLevel="1"/>
    <row r="25622" hidden="1" outlineLevel="1"/>
    <row r="25623" hidden="1" outlineLevel="1"/>
    <row r="25624" hidden="1" outlineLevel="1"/>
    <row r="25625" hidden="1" outlineLevel="1"/>
    <row r="25626" hidden="1" outlineLevel="1"/>
    <row r="25627" hidden="1" outlineLevel="1"/>
    <row r="25628" hidden="1" outlineLevel="1"/>
    <row r="25629" hidden="1" outlineLevel="1"/>
    <row r="25630" hidden="1" outlineLevel="1"/>
    <row r="25631" hidden="1" outlineLevel="1"/>
    <row r="25632" hidden="1" outlineLevel="1"/>
    <row r="25633" hidden="1" outlineLevel="1"/>
    <row r="25634" hidden="1" outlineLevel="1"/>
    <row r="25635" hidden="1" outlineLevel="1"/>
    <row r="25636" hidden="1" outlineLevel="1"/>
    <row r="25637" hidden="1" outlineLevel="1"/>
    <row r="25638" hidden="1" outlineLevel="1"/>
    <row r="25639" hidden="1" outlineLevel="1"/>
    <row r="25640" hidden="1" outlineLevel="1"/>
    <row r="25641" hidden="1" outlineLevel="1"/>
    <row r="25642" hidden="1" outlineLevel="1"/>
    <row r="25643" hidden="1" outlineLevel="1"/>
    <row r="25644" hidden="1" outlineLevel="1"/>
    <row r="25645" hidden="1" outlineLevel="1"/>
    <row r="25646" hidden="1" outlineLevel="1"/>
    <row r="25647" hidden="1" outlineLevel="1"/>
    <row r="25648" hidden="1" outlineLevel="1"/>
    <row r="25649" hidden="1" outlineLevel="1"/>
    <row r="25650" hidden="1" outlineLevel="1"/>
    <row r="25651" hidden="1" outlineLevel="1"/>
    <row r="25652" hidden="1" outlineLevel="1"/>
    <row r="25653" hidden="1" outlineLevel="1"/>
    <row r="25654" hidden="1" outlineLevel="1"/>
    <row r="25655" hidden="1" outlineLevel="1"/>
    <row r="25656" hidden="1" outlineLevel="1"/>
    <row r="25657" hidden="1" outlineLevel="1"/>
    <row r="25658" hidden="1" outlineLevel="1"/>
    <row r="25659" hidden="1" outlineLevel="1"/>
    <row r="25660" hidden="1" outlineLevel="1"/>
    <row r="25661" hidden="1" outlineLevel="1"/>
    <row r="25662" hidden="1" outlineLevel="1"/>
    <row r="25663" hidden="1" outlineLevel="1"/>
    <row r="25664" hidden="1" outlineLevel="1"/>
    <row r="25665" hidden="1" outlineLevel="1"/>
    <row r="25666" hidden="1" outlineLevel="1"/>
    <row r="25667" hidden="1" outlineLevel="1"/>
    <row r="25668" hidden="1" outlineLevel="1"/>
    <row r="25669" hidden="1" outlineLevel="1"/>
    <row r="25670" hidden="1" outlineLevel="1"/>
    <row r="25671" hidden="1" outlineLevel="1"/>
    <row r="25672" hidden="1" outlineLevel="1"/>
    <row r="25673" hidden="1" outlineLevel="1"/>
    <row r="25674" hidden="1" outlineLevel="1"/>
    <row r="25675" hidden="1" outlineLevel="1"/>
    <row r="25676" hidden="1" outlineLevel="1"/>
    <row r="25677" hidden="1" outlineLevel="1"/>
    <row r="25678" hidden="1" outlineLevel="1"/>
    <row r="25679" hidden="1" outlineLevel="1"/>
    <row r="25680" hidden="1" outlineLevel="1"/>
    <row r="25681" hidden="1" outlineLevel="1"/>
    <row r="25682" hidden="1" outlineLevel="1"/>
    <row r="25683" hidden="1" outlineLevel="1"/>
    <row r="25684" hidden="1" outlineLevel="1"/>
    <row r="25685" hidden="1" outlineLevel="1"/>
    <row r="25686" hidden="1" outlineLevel="1"/>
    <row r="25687" hidden="1" outlineLevel="1"/>
    <row r="25688" hidden="1" outlineLevel="1"/>
    <row r="25689" hidden="1" outlineLevel="1"/>
    <row r="25690" hidden="1" outlineLevel="1"/>
    <row r="25691" hidden="1" outlineLevel="1"/>
    <row r="25692" hidden="1" outlineLevel="1"/>
    <row r="25693" hidden="1" outlineLevel="1"/>
    <row r="25694" hidden="1" outlineLevel="1"/>
    <row r="25695" hidden="1" outlineLevel="1"/>
    <row r="25696" hidden="1" outlineLevel="1"/>
    <row r="25697" hidden="1" outlineLevel="1"/>
    <row r="25698" hidden="1" outlineLevel="1"/>
    <row r="25699" hidden="1" outlineLevel="1"/>
    <row r="25700" hidden="1" outlineLevel="1"/>
    <row r="25701" hidden="1" outlineLevel="1"/>
    <row r="25702" hidden="1" outlineLevel="1"/>
    <row r="25703" hidden="1" outlineLevel="1"/>
    <row r="25704" hidden="1" outlineLevel="1"/>
    <row r="25705" hidden="1" outlineLevel="1"/>
    <row r="25706" hidden="1" outlineLevel="1"/>
    <row r="25707" hidden="1" outlineLevel="1"/>
    <row r="25708" hidden="1" outlineLevel="1"/>
    <row r="25709" hidden="1" outlineLevel="1"/>
    <row r="25710" hidden="1" outlineLevel="1"/>
    <row r="25711" hidden="1" outlineLevel="1"/>
    <row r="25712" hidden="1" outlineLevel="1"/>
    <row r="25713" hidden="1" outlineLevel="1"/>
    <row r="25714" hidden="1" outlineLevel="1"/>
    <row r="25715" hidden="1" outlineLevel="1"/>
    <row r="25716" hidden="1" outlineLevel="1"/>
    <row r="25717" hidden="1" outlineLevel="1"/>
    <row r="25718" hidden="1" outlineLevel="1"/>
    <row r="25719" hidden="1" outlineLevel="1"/>
    <row r="25720" hidden="1" outlineLevel="1"/>
    <row r="25721" hidden="1" outlineLevel="1"/>
    <row r="25722" hidden="1" outlineLevel="1"/>
    <row r="25723" hidden="1" outlineLevel="1"/>
    <row r="25724" hidden="1" outlineLevel="1"/>
    <row r="25725" hidden="1" outlineLevel="1"/>
    <row r="25726" hidden="1" outlineLevel="1"/>
    <row r="25727" hidden="1" outlineLevel="1"/>
    <row r="25728" hidden="1" outlineLevel="1"/>
    <row r="25729" hidden="1" outlineLevel="1"/>
    <row r="25730" hidden="1" outlineLevel="1"/>
    <row r="25731" hidden="1" outlineLevel="1"/>
    <row r="25732" hidden="1" outlineLevel="1"/>
    <row r="25733" hidden="1" outlineLevel="1"/>
    <row r="25734" hidden="1" outlineLevel="1"/>
    <row r="25735" hidden="1" outlineLevel="1"/>
    <row r="25736" hidden="1" outlineLevel="1"/>
    <row r="25737" hidden="1" outlineLevel="1"/>
    <row r="25738" hidden="1" outlineLevel="1"/>
    <row r="25739" hidden="1" outlineLevel="1"/>
    <row r="25740" hidden="1" outlineLevel="1"/>
    <row r="25741" hidden="1" outlineLevel="1"/>
    <row r="25742" hidden="1" outlineLevel="1"/>
    <row r="25743" hidden="1" outlineLevel="1"/>
    <row r="25744" hidden="1" outlineLevel="1"/>
    <row r="25745" hidden="1" outlineLevel="1"/>
    <row r="25746" hidden="1" outlineLevel="1"/>
    <row r="25747" hidden="1" outlineLevel="1"/>
    <row r="25748" hidden="1" outlineLevel="1"/>
    <row r="25749" hidden="1" outlineLevel="1"/>
    <row r="25750" hidden="1" outlineLevel="1"/>
    <row r="25751" hidden="1" outlineLevel="1"/>
    <row r="25752" hidden="1" outlineLevel="1"/>
    <row r="25753" hidden="1" outlineLevel="1"/>
    <row r="25754" hidden="1" outlineLevel="1"/>
    <row r="25755" hidden="1" outlineLevel="1"/>
    <row r="25756" hidden="1" outlineLevel="1"/>
    <row r="25757" hidden="1" outlineLevel="1"/>
    <row r="25758" hidden="1" outlineLevel="1"/>
    <row r="25759" hidden="1" outlineLevel="1"/>
    <row r="25760" hidden="1" outlineLevel="1"/>
    <row r="25761" hidden="1" outlineLevel="1"/>
    <row r="25762" hidden="1" outlineLevel="1"/>
    <row r="25763" hidden="1" outlineLevel="1"/>
    <row r="25764" hidden="1" outlineLevel="1"/>
    <row r="25765" hidden="1" outlineLevel="1"/>
    <row r="25766" hidden="1" outlineLevel="1"/>
    <row r="25767" hidden="1" outlineLevel="1"/>
    <row r="25768" hidden="1" outlineLevel="1"/>
    <row r="25769" hidden="1" outlineLevel="1"/>
    <row r="25770" hidden="1" outlineLevel="1"/>
    <row r="25771" hidden="1" outlineLevel="1"/>
    <row r="25772" hidden="1" outlineLevel="1"/>
    <row r="25773" hidden="1" outlineLevel="1"/>
    <row r="25774" hidden="1" outlineLevel="1"/>
    <row r="25775" hidden="1" outlineLevel="1"/>
    <row r="25776" hidden="1" outlineLevel="1"/>
    <row r="25777" hidden="1" outlineLevel="1"/>
    <row r="25778" hidden="1" outlineLevel="1"/>
    <row r="25779" hidden="1" outlineLevel="1"/>
    <row r="25780" hidden="1" outlineLevel="1"/>
    <row r="25781" hidden="1" outlineLevel="1"/>
    <row r="25782" hidden="1" outlineLevel="1"/>
    <row r="25783" hidden="1" outlineLevel="1"/>
    <row r="25784" hidden="1" outlineLevel="1"/>
    <row r="25785" hidden="1" outlineLevel="1"/>
    <row r="25786" hidden="1" outlineLevel="1"/>
    <row r="25787" hidden="1" outlineLevel="1"/>
    <row r="25788" hidden="1" outlineLevel="1"/>
    <row r="25789" hidden="1" outlineLevel="1"/>
    <row r="25790" hidden="1" outlineLevel="1"/>
    <row r="25791" hidden="1" outlineLevel="1"/>
    <row r="25792" hidden="1" outlineLevel="1"/>
    <row r="25793" hidden="1" outlineLevel="1"/>
    <row r="25794" hidden="1" outlineLevel="1"/>
    <row r="25795" hidden="1" outlineLevel="1"/>
    <row r="25796" hidden="1" outlineLevel="1"/>
    <row r="25797" hidden="1" outlineLevel="1"/>
    <row r="25798" hidden="1" outlineLevel="1"/>
    <row r="25799" hidden="1" outlineLevel="1"/>
    <row r="25800" hidden="1" outlineLevel="1"/>
    <row r="25801" hidden="1" outlineLevel="1"/>
    <row r="25802" hidden="1" outlineLevel="1"/>
    <row r="25803" hidden="1" outlineLevel="1"/>
    <row r="25804" hidden="1" outlineLevel="1"/>
    <row r="25805" hidden="1" outlineLevel="1"/>
    <row r="25806" hidden="1" outlineLevel="1"/>
    <row r="25807" hidden="1" outlineLevel="1"/>
    <row r="25808" hidden="1" outlineLevel="1"/>
    <row r="25809" hidden="1" outlineLevel="1"/>
    <row r="25810" hidden="1" outlineLevel="1"/>
    <row r="25811" hidden="1" outlineLevel="1"/>
    <row r="25812" hidden="1" outlineLevel="1"/>
    <row r="25813" hidden="1" outlineLevel="1"/>
    <row r="25814" hidden="1" outlineLevel="1"/>
    <row r="25815" hidden="1" outlineLevel="1"/>
    <row r="25816" hidden="1" outlineLevel="1"/>
    <row r="25817" hidden="1" outlineLevel="1"/>
    <row r="25818" hidden="1" outlineLevel="1"/>
    <row r="25819" hidden="1" outlineLevel="1"/>
    <row r="25820" hidden="1" outlineLevel="1"/>
    <row r="25821" hidden="1" outlineLevel="1"/>
    <row r="25822" hidden="1" outlineLevel="1"/>
    <row r="25823" hidden="1" outlineLevel="1"/>
    <row r="25824" hidden="1" outlineLevel="1"/>
    <row r="25825" hidden="1" outlineLevel="1"/>
    <row r="25826" hidden="1" outlineLevel="1"/>
    <row r="25827" hidden="1" outlineLevel="1"/>
    <row r="25828" hidden="1" outlineLevel="1"/>
    <row r="25829" hidden="1" outlineLevel="1"/>
    <row r="25830" hidden="1" outlineLevel="1"/>
    <row r="25831" hidden="1" outlineLevel="1"/>
    <row r="25832" hidden="1" outlineLevel="1"/>
    <row r="25833" hidden="1" outlineLevel="1"/>
    <row r="25834" hidden="1" outlineLevel="1"/>
    <row r="25835" hidden="1" outlineLevel="1"/>
    <row r="25836" hidden="1" outlineLevel="1"/>
    <row r="25837" hidden="1" outlineLevel="1"/>
    <row r="25838" hidden="1" outlineLevel="1"/>
    <row r="25839" hidden="1" outlineLevel="1"/>
    <row r="25840" hidden="1" outlineLevel="1"/>
    <row r="25841" hidden="1" outlineLevel="1"/>
    <row r="25842" hidden="1" outlineLevel="1"/>
    <row r="25843" hidden="1" outlineLevel="1"/>
    <row r="25844" hidden="1" outlineLevel="1"/>
    <row r="25845" hidden="1" outlineLevel="1"/>
    <row r="25846" hidden="1" outlineLevel="1"/>
    <row r="25847" hidden="1" outlineLevel="1"/>
    <row r="25848" hidden="1" outlineLevel="1"/>
    <row r="25849" hidden="1" outlineLevel="1"/>
    <row r="25850" hidden="1" outlineLevel="1"/>
    <row r="25851" hidden="1" outlineLevel="1"/>
    <row r="25852" hidden="1" outlineLevel="1"/>
    <row r="25853" hidden="1" outlineLevel="1"/>
    <row r="25854" hidden="1" outlineLevel="1"/>
    <row r="25855" hidden="1" outlineLevel="1"/>
    <row r="25856" hidden="1" outlineLevel="1"/>
    <row r="25857" hidden="1" outlineLevel="1"/>
    <row r="25858" hidden="1" outlineLevel="1"/>
    <row r="25859" hidden="1" outlineLevel="1"/>
    <row r="25860" hidden="1" outlineLevel="1"/>
    <row r="25861" hidden="1" outlineLevel="1"/>
    <row r="25862" hidden="1" outlineLevel="1"/>
    <row r="25863" hidden="1" outlineLevel="1"/>
    <row r="25864" hidden="1" outlineLevel="1"/>
    <row r="25865" hidden="1" outlineLevel="1"/>
    <row r="25866" hidden="1" outlineLevel="1"/>
    <row r="25867" hidden="1" outlineLevel="1"/>
    <row r="25868" hidden="1" outlineLevel="1"/>
    <row r="25869" hidden="1" outlineLevel="1"/>
    <row r="25870" hidden="1" outlineLevel="1"/>
    <row r="25871" hidden="1" outlineLevel="1"/>
    <row r="25872" hidden="1" outlineLevel="1"/>
    <row r="25873" hidden="1" outlineLevel="1"/>
    <row r="25874" hidden="1" outlineLevel="1"/>
    <row r="25875" hidden="1" outlineLevel="1"/>
    <row r="25876" hidden="1" outlineLevel="1"/>
    <row r="25877" hidden="1" outlineLevel="1"/>
    <row r="25878" hidden="1" outlineLevel="1"/>
    <row r="25879" hidden="1" outlineLevel="1"/>
    <row r="25880" hidden="1" outlineLevel="1"/>
    <row r="25881" hidden="1" outlineLevel="1"/>
    <row r="25882" hidden="1" outlineLevel="1"/>
    <row r="25883" hidden="1" outlineLevel="1"/>
    <row r="25884" hidden="1" outlineLevel="1"/>
    <row r="25885" hidden="1" outlineLevel="1"/>
    <row r="25886" hidden="1" outlineLevel="1"/>
    <row r="25887" hidden="1" outlineLevel="1"/>
    <row r="25888" hidden="1" outlineLevel="1"/>
    <row r="25889" hidden="1" outlineLevel="1"/>
    <row r="25890" hidden="1" outlineLevel="1"/>
    <row r="25891" hidden="1" outlineLevel="1"/>
    <row r="25892" hidden="1" outlineLevel="1"/>
    <row r="25893" hidden="1" outlineLevel="1"/>
    <row r="25894" hidden="1" outlineLevel="1"/>
    <row r="25895" hidden="1" outlineLevel="1"/>
    <row r="25896" hidden="1" outlineLevel="1"/>
    <row r="25897" hidden="1" outlineLevel="1"/>
    <row r="25898" hidden="1" outlineLevel="1"/>
    <row r="25899" hidden="1" outlineLevel="1"/>
    <row r="25900" hidden="1" outlineLevel="1"/>
    <row r="25901" hidden="1" outlineLevel="1"/>
    <row r="25902" hidden="1" outlineLevel="1"/>
    <row r="25903" hidden="1" outlineLevel="1"/>
    <row r="25904" hidden="1" outlineLevel="1"/>
    <row r="25905" hidden="1" outlineLevel="1"/>
    <row r="25906" hidden="1" outlineLevel="1"/>
    <row r="25907" hidden="1" outlineLevel="1"/>
    <row r="25908" hidden="1" outlineLevel="1"/>
    <row r="25909" hidden="1" outlineLevel="1"/>
    <row r="25910" hidden="1" outlineLevel="1"/>
    <row r="25911" hidden="1" outlineLevel="1"/>
    <row r="25912" hidden="1" outlineLevel="1"/>
    <row r="25913" hidden="1" outlineLevel="1"/>
    <row r="25914" hidden="1" outlineLevel="1"/>
    <row r="25915" hidden="1" outlineLevel="1"/>
    <row r="25916" hidden="1" outlineLevel="1"/>
    <row r="25917" hidden="1" outlineLevel="1"/>
    <row r="25918" hidden="1" outlineLevel="1"/>
    <row r="25919" hidden="1" outlineLevel="1"/>
    <row r="25920" hidden="1" outlineLevel="1"/>
    <row r="25921" hidden="1" outlineLevel="1"/>
    <row r="25922" hidden="1" outlineLevel="1"/>
    <row r="25923" hidden="1" outlineLevel="1"/>
    <row r="25924" hidden="1" outlineLevel="1"/>
    <row r="25925" hidden="1" outlineLevel="1"/>
    <row r="25926" hidden="1" outlineLevel="1"/>
    <row r="25927" hidden="1" outlineLevel="1"/>
    <row r="25928" hidden="1" outlineLevel="1"/>
    <row r="25929" hidden="1" outlineLevel="1"/>
    <row r="25930" hidden="1" outlineLevel="1"/>
    <row r="25931" hidden="1" outlineLevel="1"/>
    <row r="25932" hidden="1" outlineLevel="1"/>
    <row r="25933" hidden="1" outlineLevel="1"/>
    <row r="25934" hidden="1" outlineLevel="1"/>
    <row r="25935" hidden="1" outlineLevel="1"/>
    <row r="25936" hidden="1" outlineLevel="1"/>
    <row r="25937" hidden="1" outlineLevel="1"/>
    <row r="25938" hidden="1" outlineLevel="1"/>
    <row r="25939" hidden="1" outlineLevel="1"/>
    <row r="25940" hidden="1" outlineLevel="1"/>
    <row r="25941" hidden="1" outlineLevel="1"/>
    <row r="25942" hidden="1" outlineLevel="1"/>
    <row r="25943" hidden="1" outlineLevel="1"/>
    <row r="25944" hidden="1" outlineLevel="1"/>
    <row r="25945" hidden="1" outlineLevel="1"/>
    <row r="25946" hidden="1" outlineLevel="1"/>
    <row r="25947" hidden="1" outlineLevel="1"/>
    <row r="25948" hidden="1" outlineLevel="1"/>
    <row r="25949" hidden="1" outlineLevel="1"/>
    <row r="25950" hidden="1" outlineLevel="1"/>
    <row r="25951" hidden="1" outlineLevel="1"/>
    <row r="25952" hidden="1" outlineLevel="1"/>
    <row r="25953" hidden="1" outlineLevel="1"/>
    <row r="25954" hidden="1" outlineLevel="1"/>
    <row r="25955" hidden="1" outlineLevel="1"/>
    <row r="25956" hidden="1" outlineLevel="1"/>
    <row r="25957" hidden="1" outlineLevel="1"/>
    <row r="25958" hidden="1" outlineLevel="1"/>
    <row r="25959" hidden="1" outlineLevel="1"/>
    <row r="25960" hidden="1" outlineLevel="1"/>
    <row r="25961" hidden="1" outlineLevel="1"/>
    <row r="25962" hidden="1" outlineLevel="1"/>
    <row r="25963" hidden="1" outlineLevel="1"/>
    <row r="25964" hidden="1" outlineLevel="1"/>
    <row r="25965" hidden="1" outlineLevel="1"/>
    <row r="25966" hidden="1" outlineLevel="1"/>
    <row r="25967" hidden="1" outlineLevel="1"/>
    <row r="25968" hidden="1" outlineLevel="1"/>
    <row r="25969" hidden="1" outlineLevel="1"/>
    <row r="25970" hidden="1" outlineLevel="1"/>
    <row r="25971" hidden="1" outlineLevel="1"/>
    <row r="25972" hidden="1" outlineLevel="1"/>
    <row r="25973" hidden="1" outlineLevel="1"/>
    <row r="25974" hidden="1" outlineLevel="1"/>
    <row r="25975" hidden="1" outlineLevel="1"/>
    <row r="25976" hidden="1" outlineLevel="1"/>
    <row r="25977" hidden="1" outlineLevel="1"/>
    <row r="25978" hidden="1" outlineLevel="1"/>
    <row r="25979" hidden="1" outlineLevel="1"/>
    <row r="25980" hidden="1" outlineLevel="1"/>
    <row r="25981" hidden="1" outlineLevel="1"/>
    <row r="25982" hidden="1" outlineLevel="1"/>
    <row r="25983" hidden="1" outlineLevel="1"/>
    <row r="25984" hidden="1" outlineLevel="1"/>
    <row r="25985" hidden="1" outlineLevel="1"/>
    <row r="25986" hidden="1" outlineLevel="1"/>
    <row r="25987" hidden="1" outlineLevel="1"/>
    <row r="25988" hidden="1" outlineLevel="1"/>
    <row r="25989" hidden="1" outlineLevel="1"/>
    <row r="25990" hidden="1" outlineLevel="1"/>
    <row r="25991" hidden="1" outlineLevel="1"/>
    <row r="25992" hidden="1" outlineLevel="1"/>
    <row r="25993" hidden="1" outlineLevel="1"/>
    <row r="25994" hidden="1" outlineLevel="1"/>
    <row r="25995" hidden="1" outlineLevel="1"/>
    <row r="25996" hidden="1" outlineLevel="1"/>
    <row r="25997" hidden="1" outlineLevel="1"/>
    <row r="25998" hidden="1" outlineLevel="1"/>
    <row r="25999" hidden="1" outlineLevel="1"/>
    <row r="26000" hidden="1" outlineLevel="1"/>
    <row r="26001" hidden="1" outlineLevel="1"/>
    <row r="26002" hidden="1" outlineLevel="1"/>
    <row r="26003" hidden="1" outlineLevel="1"/>
    <row r="26004" hidden="1" outlineLevel="1"/>
    <row r="26005" hidden="1" outlineLevel="1"/>
    <row r="26006" hidden="1" outlineLevel="1"/>
    <row r="26007" hidden="1" outlineLevel="1"/>
    <row r="26008" hidden="1" outlineLevel="1"/>
    <row r="26009" hidden="1" outlineLevel="1"/>
    <row r="26010" hidden="1" outlineLevel="1"/>
    <row r="26011" hidden="1" outlineLevel="1"/>
    <row r="26012" hidden="1" outlineLevel="1"/>
    <row r="26013" hidden="1" outlineLevel="1"/>
    <row r="26014" hidden="1" outlineLevel="1"/>
    <row r="26015" hidden="1" outlineLevel="1"/>
    <row r="26016" hidden="1" outlineLevel="1"/>
    <row r="26017" hidden="1" outlineLevel="1"/>
    <row r="26018" hidden="1" outlineLevel="1"/>
    <row r="26019" hidden="1" outlineLevel="1"/>
    <row r="26020" hidden="1" outlineLevel="1"/>
    <row r="26021" hidden="1" outlineLevel="1"/>
    <row r="26022" hidden="1" outlineLevel="1"/>
    <row r="26023" hidden="1" outlineLevel="1"/>
    <row r="26024" hidden="1" outlineLevel="1"/>
    <row r="26025" hidden="1" outlineLevel="1"/>
    <row r="26026" hidden="1" outlineLevel="1"/>
    <row r="26027" hidden="1" outlineLevel="1"/>
    <row r="26028" hidden="1" outlineLevel="1"/>
    <row r="26029" hidden="1" outlineLevel="1"/>
    <row r="26030" hidden="1" outlineLevel="1"/>
    <row r="26031" hidden="1" outlineLevel="1"/>
    <row r="26032" hidden="1" outlineLevel="1"/>
    <row r="26033" hidden="1" outlineLevel="1"/>
    <row r="26034" hidden="1" outlineLevel="1"/>
    <row r="26035" hidden="1" outlineLevel="1"/>
    <row r="26036" hidden="1" outlineLevel="1"/>
    <row r="26037" hidden="1" outlineLevel="1"/>
    <row r="26038" hidden="1" outlineLevel="1"/>
    <row r="26039" hidden="1" outlineLevel="1"/>
    <row r="26040" hidden="1" outlineLevel="1"/>
    <row r="26041" hidden="1" outlineLevel="1"/>
    <row r="26042" hidden="1" outlineLevel="1"/>
    <row r="26043" hidden="1" outlineLevel="1"/>
    <row r="26044" hidden="1" outlineLevel="1"/>
    <row r="26045" hidden="1" outlineLevel="1"/>
    <row r="26046" hidden="1" outlineLevel="1"/>
    <row r="26047" hidden="1" outlineLevel="1"/>
    <row r="26048" hidden="1" outlineLevel="1"/>
    <row r="26049" hidden="1" outlineLevel="1"/>
    <row r="26050" hidden="1" outlineLevel="1"/>
    <row r="26051" hidden="1" outlineLevel="1"/>
    <row r="26052" hidden="1" outlineLevel="1"/>
    <row r="26053" hidden="1" outlineLevel="1"/>
    <row r="26054" hidden="1" outlineLevel="1"/>
    <row r="26055" hidden="1" outlineLevel="1"/>
    <row r="26056" hidden="1" outlineLevel="1"/>
    <row r="26057" hidden="1" outlineLevel="1"/>
    <row r="26058" hidden="1" outlineLevel="1"/>
    <row r="26059" hidden="1" outlineLevel="1"/>
    <row r="26060" hidden="1" outlineLevel="1"/>
    <row r="26061" hidden="1" outlineLevel="1"/>
    <row r="26062" hidden="1" outlineLevel="1"/>
    <row r="26063" hidden="1" outlineLevel="1"/>
    <row r="26064" hidden="1" outlineLevel="1"/>
    <row r="26065" hidden="1" outlineLevel="1"/>
    <row r="26066" hidden="1" outlineLevel="1"/>
    <row r="26067" hidden="1" outlineLevel="1"/>
    <row r="26068" hidden="1" outlineLevel="1"/>
    <row r="26069" hidden="1" outlineLevel="1"/>
    <row r="26070" hidden="1" outlineLevel="1"/>
    <row r="26071" hidden="1" outlineLevel="1"/>
    <row r="26072" hidden="1" outlineLevel="1"/>
    <row r="26073" hidden="1" outlineLevel="1"/>
    <row r="26074" hidden="1" outlineLevel="1"/>
    <row r="26075" hidden="1" outlineLevel="1"/>
    <row r="26076" hidden="1" outlineLevel="1"/>
    <row r="26077" hidden="1" outlineLevel="1"/>
    <row r="26078" hidden="1" outlineLevel="1"/>
    <row r="26079" hidden="1" outlineLevel="1"/>
    <row r="26080" hidden="1" outlineLevel="1"/>
    <row r="26081" hidden="1" outlineLevel="1"/>
    <row r="26082" hidden="1" outlineLevel="1"/>
    <row r="26083" hidden="1" outlineLevel="1"/>
    <row r="26084" hidden="1" outlineLevel="1"/>
    <row r="26085" hidden="1" outlineLevel="1"/>
    <row r="26086" hidden="1" outlineLevel="1"/>
    <row r="26087" hidden="1" outlineLevel="1"/>
    <row r="26088" hidden="1" outlineLevel="1"/>
    <row r="26089" hidden="1" outlineLevel="1"/>
    <row r="26090" hidden="1" outlineLevel="1"/>
    <row r="26091" hidden="1" outlineLevel="1"/>
    <row r="26092" hidden="1" outlineLevel="1"/>
    <row r="26093" hidden="1" outlineLevel="1"/>
    <row r="26094" hidden="1" outlineLevel="1"/>
    <row r="26095" hidden="1" outlineLevel="1"/>
    <row r="26096" hidden="1" outlineLevel="1"/>
    <row r="26097" hidden="1" outlineLevel="1"/>
    <row r="26098" hidden="1" outlineLevel="1"/>
    <row r="26099" hidden="1" outlineLevel="1"/>
    <row r="26100" hidden="1" outlineLevel="1"/>
    <row r="26101" hidden="1" outlineLevel="1"/>
    <row r="26102" hidden="1" outlineLevel="1"/>
    <row r="26103" hidden="1" outlineLevel="1"/>
    <row r="26104" hidden="1" outlineLevel="1"/>
    <row r="26105" hidden="1" outlineLevel="1"/>
    <row r="26106" hidden="1" outlineLevel="1"/>
    <row r="26107" hidden="1" outlineLevel="1"/>
    <row r="26108" hidden="1" outlineLevel="1"/>
    <row r="26109" hidden="1" outlineLevel="1"/>
    <row r="26110" hidden="1" outlineLevel="1"/>
    <row r="26111" hidden="1" outlineLevel="1"/>
    <row r="26112" hidden="1" outlineLevel="1"/>
    <row r="26113" hidden="1" outlineLevel="1"/>
    <row r="26114" hidden="1" outlineLevel="1"/>
    <row r="26115" hidden="1" outlineLevel="1"/>
    <row r="26116" hidden="1" outlineLevel="1"/>
    <row r="26117" hidden="1" outlineLevel="1"/>
    <row r="26118" hidden="1" outlineLevel="1"/>
    <row r="26119" hidden="1" outlineLevel="1"/>
    <row r="26120" hidden="1" outlineLevel="1"/>
    <row r="26121" hidden="1" outlineLevel="1"/>
    <row r="26122" hidden="1" outlineLevel="1"/>
    <row r="26123" hidden="1" outlineLevel="1"/>
    <row r="26124" hidden="1" outlineLevel="1"/>
    <row r="26125" hidden="1" outlineLevel="1"/>
    <row r="26126" hidden="1" outlineLevel="1"/>
    <row r="26127" hidden="1" outlineLevel="1"/>
    <row r="26128" hidden="1" outlineLevel="1"/>
    <row r="26129" hidden="1" outlineLevel="1"/>
    <row r="26130" hidden="1" outlineLevel="1"/>
    <row r="26131" hidden="1" outlineLevel="1"/>
    <row r="26132" hidden="1" outlineLevel="1"/>
    <row r="26133" hidden="1" outlineLevel="1"/>
    <row r="26134" hidden="1" outlineLevel="1"/>
    <row r="26135" hidden="1" outlineLevel="1"/>
    <row r="26136" hidden="1" outlineLevel="1"/>
    <row r="26137" hidden="1" outlineLevel="1"/>
    <row r="26138" hidden="1" outlineLevel="1"/>
    <row r="26139" hidden="1" outlineLevel="1"/>
    <row r="26140" hidden="1" outlineLevel="1"/>
    <row r="26141" hidden="1" outlineLevel="1"/>
    <row r="26142" hidden="1" outlineLevel="1"/>
    <row r="26143" hidden="1" outlineLevel="1"/>
    <row r="26144" hidden="1" outlineLevel="1"/>
    <row r="26145" hidden="1" outlineLevel="1"/>
    <row r="26146" hidden="1" outlineLevel="1"/>
    <row r="26147" hidden="1" outlineLevel="1"/>
    <row r="26148" hidden="1" outlineLevel="1"/>
    <row r="26149" hidden="1" outlineLevel="1"/>
    <row r="26150" hidden="1" outlineLevel="1"/>
    <row r="26151" hidden="1" outlineLevel="1"/>
    <row r="26152" hidden="1" outlineLevel="1"/>
    <row r="26153" hidden="1" outlineLevel="1"/>
    <row r="26154" hidden="1" outlineLevel="1"/>
    <row r="26155" hidden="1" outlineLevel="1"/>
    <row r="26156" hidden="1" outlineLevel="1"/>
    <row r="26157" hidden="1" outlineLevel="1"/>
    <row r="26158" hidden="1" outlineLevel="1"/>
    <row r="26159" hidden="1" outlineLevel="1"/>
    <row r="26160" hidden="1" outlineLevel="1"/>
    <row r="26161" hidden="1" outlineLevel="1"/>
    <row r="26162" hidden="1" outlineLevel="1"/>
    <row r="26163" hidden="1" outlineLevel="1"/>
    <row r="26164" hidden="1" outlineLevel="1"/>
    <row r="26165" hidden="1" outlineLevel="1"/>
    <row r="26166" hidden="1" outlineLevel="1"/>
    <row r="26167" hidden="1" outlineLevel="1"/>
    <row r="26168" hidden="1" outlineLevel="1"/>
    <row r="26169" hidden="1" outlineLevel="1"/>
    <row r="26170" hidden="1" outlineLevel="1"/>
    <row r="26171" hidden="1" outlineLevel="1"/>
    <row r="26172" hidden="1" outlineLevel="1"/>
    <row r="26173" hidden="1" outlineLevel="1"/>
    <row r="26174" hidden="1" outlineLevel="1"/>
    <row r="26175" hidden="1" outlineLevel="1"/>
    <row r="26176" hidden="1" outlineLevel="1"/>
    <row r="26177" hidden="1" outlineLevel="1"/>
    <row r="26178" hidden="1" outlineLevel="1"/>
    <row r="26179" hidden="1" outlineLevel="1"/>
    <row r="26180" hidden="1" outlineLevel="1"/>
    <row r="26181" hidden="1" outlineLevel="1"/>
    <row r="26182" hidden="1" outlineLevel="1"/>
    <row r="26183" hidden="1" outlineLevel="1"/>
    <row r="26184" hidden="1" outlineLevel="1"/>
    <row r="26185" hidden="1" outlineLevel="1"/>
    <row r="26186" hidden="1" outlineLevel="1"/>
    <row r="26187" hidden="1" outlineLevel="1"/>
    <row r="26188" hidden="1" outlineLevel="1"/>
    <row r="26189" hidden="1" outlineLevel="1"/>
    <row r="26190" hidden="1" outlineLevel="1"/>
    <row r="26191" hidden="1" outlineLevel="1"/>
    <row r="26192" hidden="1" outlineLevel="1"/>
    <row r="26193" hidden="1" outlineLevel="1"/>
    <row r="26194" hidden="1" outlineLevel="1"/>
    <row r="26195" hidden="1" outlineLevel="1"/>
    <row r="26196" hidden="1" outlineLevel="1"/>
    <row r="26197" hidden="1" outlineLevel="1"/>
    <row r="26198" hidden="1" outlineLevel="1"/>
    <row r="26199" hidden="1" outlineLevel="1"/>
    <row r="26200" hidden="1" outlineLevel="1"/>
    <row r="26201" hidden="1" outlineLevel="1"/>
    <row r="26202" hidden="1" outlineLevel="1"/>
    <row r="26203" hidden="1" outlineLevel="1"/>
    <row r="26204" hidden="1" outlineLevel="1"/>
    <row r="26205" hidden="1" outlineLevel="1"/>
    <row r="26206" hidden="1" outlineLevel="1"/>
    <row r="26207" hidden="1" outlineLevel="1"/>
    <row r="26208" hidden="1" outlineLevel="1"/>
    <row r="26209" hidden="1" outlineLevel="1"/>
    <row r="26210" hidden="1" outlineLevel="1"/>
    <row r="26211" hidden="1" outlineLevel="1"/>
    <row r="26212" hidden="1" outlineLevel="1"/>
    <row r="26213" hidden="1" outlineLevel="1"/>
    <row r="26214" hidden="1" outlineLevel="1"/>
    <row r="26215" hidden="1" outlineLevel="1"/>
    <row r="26216" hidden="1" outlineLevel="1"/>
    <row r="26217" hidden="1" outlineLevel="1"/>
    <row r="26218" hidden="1" outlineLevel="1"/>
    <row r="26219" hidden="1" outlineLevel="1"/>
    <row r="26220" hidden="1" outlineLevel="1"/>
    <row r="26221" hidden="1" outlineLevel="1"/>
    <row r="26222" hidden="1" outlineLevel="1"/>
    <row r="26223" hidden="1" outlineLevel="1"/>
    <row r="26224" hidden="1" outlineLevel="1"/>
    <row r="26225" hidden="1" outlineLevel="1"/>
    <row r="26226" hidden="1" outlineLevel="1"/>
    <row r="26227" hidden="1" outlineLevel="1"/>
    <row r="26228" hidden="1" outlineLevel="1"/>
    <row r="26229" hidden="1" outlineLevel="1"/>
    <row r="26230" hidden="1" outlineLevel="1"/>
    <row r="26231" hidden="1" outlineLevel="1"/>
    <row r="26232" hidden="1" outlineLevel="1"/>
    <row r="26233" hidden="1" outlineLevel="1"/>
    <row r="26234" hidden="1" outlineLevel="1"/>
    <row r="26235" hidden="1" outlineLevel="1"/>
    <row r="26236" hidden="1" outlineLevel="1"/>
    <row r="26237" hidden="1" outlineLevel="1"/>
    <row r="26238" hidden="1" outlineLevel="1"/>
    <row r="26239" hidden="1" outlineLevel="1"/>
    <row r="26240" hidden="1" outlineLevel="1"/>
    <row r="26241" hidden="1" outlineLevel="1"/>
    <row r="26242" hidden="1" outlineLevel="1"/>
    <row r="26243" hidden="1" outlineLevel="1"/>
    <row r="26244" hidden="1" outlineLevel="1"/>
    <row r="26245" hidden="1" outlineLevel="1"/>
    <row r="26246" hidden="1" outlineLevel="1"/>
    <row r="26247" hidden="1" outlineLevel="1"/>
    <row r="26248" hidden="1" outlineLevel="1"/>
    <row r="26249" hidden="1" outlineLevel="1"/>
    <row r="26250" hidden="1" outlineLevel="1"/>
    <row r="26251" hidden="1" outlineLevel="1"/>
    <row r="26252" hidden="1" outlineLevel="1"/>
    <row r="26253" hidden="1" outlineLevel="1"/>
    <row r="26254" hidden="1" outlineLevel="1"/>
    <row r="26255" hidden="1" outlineLevel="1"/>
    <row r="26256" hidden="1" outlineLevel="1"/>
    <row r="26257" hidden="1" outlineLevel="1"/>
    <row r="26258" hidden="1" outlineLevel="1"/>
    <row r="26259" hidden="1" outlineLevel="1"/>
    <row r="26260" hidden="1" outlineLevel="1"/>
    <row r="26261" hidden="1" outlineLevel="1"/>
    <row r="26262" hidden="1" outlineLevel="1"/>
    <row r="26263" hidden="1" outlineLevel="1"/>
    <row r="26264" hidden="1" outlineLevel="1"/>
    <row r="26265" hidden="1" outlineLevel="1"/>
    <row r="26266" hidden="1" outlineLevel="1"/>
    <row r="26267" hidden="1" outlineLevel="1"/>
    <row r="26268" hidden="1" outlineLevel="1"/>
    <row r="26269" hidden="1" outlineLevel="1"/>
    <row r="26270" hidden="1" outlineLevel="1"/>
    <row r="26271" hidden="1" outlineLevel="1"/>
    <row r="26272" hidden="1" outlineLevel="1"/>
    <row r="26273" hidden="1" outlineLevel="1"/>
    <row r="26274" hidden="1" outlineLevel="1"/>
    <row r="26275" hidden="1" outlineLevel="1"/>
    <row r="26276" hidden="1" outlineLevel="1"/>
    <row r="26277" hidden="1" outlineLevel="1"/>
    <row r="26278" hidden="1" outlineLevel="1"/>
    <row r="26279" hidden="1" outlineLevel="1"/>
    <row r="26280" hidden="1" outlineLevel="1"/>
    <row r="26281" hidden="1" outlineLevel="1"/>
    <row r="26282" hidden="1" outlineLevel="1"/>
    <row r="26283" hidden="1" outlineLevel="1"/>
    <row r="26284" hidden="1" outlineLevel="1"/>
    <row r="26285" hidden="1" outlineLevel="1"/>
    <row r="26286" hidden="1" outlineLevel="1"/>
    <row r="26287" hidden="1" outlineLevel="1"/>
    <row r="26288" hidden="1" outlineLevel="1"/>
    <row r="26289" hidden="1" outlineLevel="1"/>
    <row r="26290" hidden="1" outlineLevel="1"/>
    <row r="26291" hidden="1" outlineLevel="1"/>
    <row r="26292" hidden="1" outlineLevel="1"/>
    <row r="26293" hidden="1" outlineLevel="1"/>
    <row r="26294" hidden="1" outlineLevel="1"/>
    <row r="26295" hidden="1" outlineLevel="1"/>
    <row r="26296" hidden="1" outlineLevel="1"/>
    <row r="26297" hidden="1" outlineLevel="1"/>
    <row r="26298" hidden="1" outlineLevel="1"/>
    <row r="26299" hidden="1" outlineLevel="1"/>
    <row r="26300" hidden="1" outlineLevel="1"/>
    <row r="26301" hidden="1" outlineLevel="1"/>
    <row r="26302" hidden="1" outlineLevel="1"/>
    <row r="26303" hidden="1" outlineLevel="1"/>
    <row r="26304" hidden="1" outlineLevel="1"/>
    <row r="26305" hidden="1" outlineLevel="1"/>
    <row r="26306" hidden="1" outlineLevel="1"/>
    <row r="26307" hidden="1" outlineLevel="1"/>
    <row r="26308" hidden="1" outlineLevel="1"/>
    <row r="26309" hidden="1" outlineLevel="1"/>
    <row r="26310" hidden="1" outlineLevel="1"/>
    <row r="26311" hidden="1" outlineLevel="1"/>
    <row r="26312" hidden="1" outlineLevel="1"/>
    <row r="26313" hidden="1" outlineLevel="1"/>
    <row r="26314" hidden="1" outlineLevel="1"/>
    <row r="26315" hidden="1" outlineLevel="1"/>
    <row r="26316" hidden="1" outlineLevel="1"/>
    <row r="26317" hidden="1" outlineLevel="1"/>
    <row r="26318" hidden="1" outlineLevel="1"/>
    <row r="26319" hidden="1" outlineLevel="1"/>
    <row r="26320" hidden="1" outlineLevel="1"/>
    <row r="26321" hidden="1" outlineLevel="1"/>
    <row r="26322" hidden="1" outlineLevel="1"/>
    <row r="26323" hidden="1" outlineLevel="1"/>
    <row r="26324" hidden="1" outlineLevel="1"/>
    <row r="26325" hidden="1" outlineLevel="1"/>
    <row r="26326" hidden="1" outlineLevel="1"/>
    <row r="26327" hidden="1" outlineLevel="1"/>
    <row r="26328" hidden="1" outlineLevel="1"/>
    <row r="26329" hidden="1" outlineLevel="1"/>
    <row r="26330" hidden="1" outlineLevel="1"/>
    <row r="26331" hidden="1" outlineLevel="1"/>
    <row r="26332" hidden="1" outlineLevel="1"/>
    <row r="26333" hidden="1" outlineLevel="1"/>
    <row r="26334" hidden="1" outlineLevel="1"/>
    <row r="26335" hidden="1" outlineLevel="1"/>
    <row r="26336" hidden="1" outlineLevel="1"/>
    <row r="26337" hidden="1" outlineLevel="1"/>
    <row r="26338" hidden="1" outlineLevel="1"/>
    <row r="26339" hidden="1" outlineLevel="1"/>
    <row r="26340" hidden="1" outlineLevel="1"/>
    <row r="26341" hidden="1" outlineLevel="1"/>
    <row r="26342" hidden="1" outlineLevel="1"/>
    <row r="26343" hidden="1" outlineLevel="1"/>
    <row r="26344" hidden="1" outlineLevel="1"/>
    <row r="26345" hidden="1" outlineLevel="1"/>
    <row r="26346" hidden="1" outlineLevel="1"/>
    <row r="26347" hidden="1" outlineLevel="1"/>
    <row r="26348" hidden="1" outlineLevel="1"/>
    <row r="26349" hidden="1" outlineLevel="1"/>
    <row r="26350" hidden="1" outlineLevel="1"/>
    <row r="26351" hidden="1" outlineLevel="1"/>
    <row r="26352" hidden="1" outlineLevel="1"/>
    <row r="26353" hidden="1" outlineLevel="1"/>
    <row r="26354" hidden="1" outlineLevel="1"/>
    <row r="26355" hidden="1" outlineLevel="1"/>
    <row r="26356" hidden="1" outlineLevel="1"/>
    <row r="26357" hidden="1" outlineLevel="1"/>
    <row r="26358" hidden="1" outlineLevel="1"/>
    <row r="26359" hidden="1" outlineLevel="1"/>
    <row r="26360" hidden="1" outlineLevel="1"/>
    <row r="26361" hidden="1" outlineLevel="1"/>
    <row r="26362" hidden="1" outlineLevel="1"/>
    <row r="26363" hidden="1" outlineLevel="1"/>
    <row r="26364" hidden="1" outlineLevel="1"/>
    <row r="26365" hidden="1" outlineLevel="1"/>
    <row r="26366" hidden="1" outlineLevel="1"/>
    <row r="26367" hidden="1" outlineLevel="1"/>
    <row r="26368" hidden="1" outlineLevel="1"/>
    <row r="26369" hidden="1" outlineLevel="1"/>
    <row r="26370" hidden="1" outlineLevel="1"/>
    <row r="26371" hidden="1" outlineLevel="1"/>
    <row r="26372" hidden="1" outlineLevel="1"/>
    <row r="26373" hidden="1" outlineLevel="1"/>
    <row r="26374" hidden="1" outlineLevel="1"/>
    <row r="26375" hidden="1" outlineLevel="1"/>
    <row r="26376" hidden="1" outlineLevel="1"/>
    <row r="26377" hidden="1" outlineLevel="1"/>
    <row r="26378" hidden="1" outlineLevel="1"/>
    <row r="26379" hidden="1" outlineLevel="1"/>
    <row r="26380" hidden="1" outlineLevel="1"/>
    <row r="26381" hidden="1" outlineLevel="1"/>
    <row r="26382" hidden="1" outlineLevel="1"/>
    <row r="26383" hidden="1" outlineLevel="1"/>
    <row r="26384" hidden="1" outlineLevel="1"/>
    <row r="26385" hidden="1" outlineLevel="1"/>
    <row r="26386" hidden="1" outlineLevel="1"/>
    <row r="26387" hidden="1" outlineLevel="1"/>
    <row r="26388" hidden="1" outlineLevel="1"/>
    <row r="26389" hidden="1" outlineLevel="1"/>
    <row r="26390" hidden="1" outlineLevel="1"/>
    <row r="26391" hidden="1" outlineLevel="1"/>
    <row r="26392" hidden="1" outlineLevel="1"/>
    <row r="26393" hidden="1" outlineLevel="1"/>
    <row r="26394" hidden="1" outlineLevel="1"/>
    <row r="26395" hidden="1" outlineLevel="1"/>
    <row r="26396" hidden="1" outlineLevel="1"/>
    <row r="26397" hidden="1" outlineLevel="1"/>
    <row r="26398" hidden="1" outlineLevel="1"/>
    <row r="26399" hidden="1" outlineLevel="1"/>
    <row r="26400" hidden="1" outlineLevel="1"/>
    <row r="26401" hidden="1" outlineLevel="1"/>
    <row r="26402" hidden="1" outlineLevel="1"/>
    <row r="26403" hidden="1" outlineLevel="1"/>
    <row r="26404" hidden="1" outlineLevel="1"/>
    <row r="26405" hidden="1" outlineLevel="1"/>
    <row r="26406" hidden="1" outlineLevel="1"/>
    <row r="26407" hidden="1" outlineLevel="1"/>
    <row r="26408" hidden="1" outlineLevel="1"/>
    <row r="26409" hidden="1" outlineLevel="1"/>
    <row r="26410" hidden="1" outlineLevel="1"/>
    <row r="26411" hidden="1" outlineLevel="1"/>
    <row r="26412" hidden="1" outlineLevel="1"/>
    <row r="26413" hidden="1" outlineLevel="1"/>
    <row r="26414" hidden="1" outlineLevel="1"/>
    <row r="26415" hidden="1" outlineLevel="1"/>
    <row r="26416" hidden="1" outlineLevel="1"/>
    <row r="26417" hidden="1" outlineLevel="1"/>
    <row r="26418" hidden="1" outlineLevel="1"/>
    <row r="26419" hidden="1" outlineLevel="1"/>
    <row r="26420" hidden="1" outlineLevel="1"/>
    <row r="26421" hidden="1" outlineLevel="1"/>
    <row r="26422" hidden="1" outlineLevel="1"/>
    <row r="26423" hidden="1" outlineLevel="1"/>
    <row r="26424" hidden="1" outlineLevel="1"/>
    <row r="26425" hidden="1" outlineLevel="1"/>
    <row r="26426" hidden="1" outlineLevel="1"/>
    <row r="26427" hidden="1" outlineLevel="1"/>
    <row r="26428" hidden="1" outlineLevel="1"/>
    <row r="26429" hidden="1" outlineLevel="1"/>
    <row r="26430" hidden="1" outlineLevel="1"/>
    <row r="26431" hidden="1" outlineLevel="1"/>
    <row r="26432" hidden="1" outlineLevel="1"/>
    <row r="26433" hidden="1" outlineLevel="1"/>
    <row r="26434" hidden="1" outlineLevel="1"/>
    <row r="26435" hidden="1" outlineLevel="1"/>
    <row r="26436" hidden="1" outlineLevel="1"/>
    <row r="26437" hidden="1" outlineLevel="1"/>
    <row r="26438" hidden="1" outlineLevel="1"/>
    <row r="26439" hidden="1" outlineLevel="1"/>
    <row r="26440" hidden="1" outlineLevel="1"/>
    <row r="26441" hidden="1" outlineLevel="1"/>
    <row r="26442" hidden="1" outlineLevel="1"/>
    <row r="26443" hidden="1" outlineLevel="1"/>
    <row r="26444" hidden="1" outlineLevel="1"/>
    <row r="26445" hidden="1" outlineLevel="1"/>
    <row r="26446" hidden="1" outlineLevel="1"/>
    <row r="26447" hidden="1" outlineLevel="1"/>
    <row r="26448" hidden="1" outlineLevel="1"/>
    <row r="26449" hidden="1" outlineLevel="1"/>
    <row r="26450" hidden="1" outlineLevel="1"/>
    <row r="26451" hidden="1" outlineLevel="1"/>
    <row r="26452" hidden="1" outlineLevel="1"/>
    <row r="26453" hidden="1" outlineLevel="1"/>
    <row r="26454" hidden="1" outlineLevel="1"/>
    <row r="26455" hidden="1" outlineLevel="1"/>
    <row r="26456" hidden="1" outlineLevel="1"/>
    <row r="26457" hidden="1" outlineLevel="1"/>
    <row r="26458" hidden="1" outlineLevel="1"/>
    <row r="26459" hidden="1" outlineLevel="1"/>
    <row r="26460" hidden="1" outlineLevel="1"/>
    <row r="26461" hidden="1" outlineLevel="1"/>
    <row r="26462" hidden="1" outlineLevel="1"/>
    <row r="26463" hidden="1" outlineLevel="1"/>
    <row r="26464" hidden="1" outlineLevel="1"/>
    <row r="26465" hidden="1" outlineLevel="1"/>
    <row r="26466" hidden="1" outlineLevel="1"/>
    <row r="26467" hidden="1" outlineLevel="1"/>
    <row r="26468" hidden="1" outlineLevel="1"/>
    <row r="26469" hidden="1" outlineLevel="1"/>
    <row r="26470" hidden="1" outlineLevel="1"/>
    <row r="26471" hidden="1" outlineLevel="1"/>
    <row r="26472" hidden="1" outlineLevel="1"/>
    <row r="26473" hidden="1" outlineLevel="1"/>
    <row r="26474" hidden="1" outlineLevel="1"/>
    <row r="26475" hidden="1" outlineLevel="1"/>
    <row r="26476" hidden="1" outlineLevel="1"/>
    <row r="26477" hidden="1" outlineLevel="1"/>
    <row r="26478" hidden="1" outlineLevel="1"/>
    <row r="26479" hidden="1" outlineLevel="1"/>
    <row r="26480" hidden="1" outlineLevel="1"/>
    <row r="26481" hidden="1" outlineLevel="1"/>
    <row r="26482" hidden="1" outlineLevel="1"/>
    <row r="26483" hidden="1" outlineLevel="1"/>
    <row r="26484" hidden="1" outlineLevel="1"/>
    <row r="26485" hidden="1" outlineLevel="1"/>
    <row r="26486" hidden="1" outlineLevel="1"/>
    <row r="26487" hidden="1" outlineLevel="1"/>
    <row r="26488" hidden="1" outlineLevel="1"/>
    <row r="26489" hidden="1" outlineLevel="1"/>
    <row r="26490" hidden="1" outlineLevel="1"/>
    <row r="26491" hidden="1" outlineLevel="1"/>
    <row r="26492" hidden="1" outlineLevel="1"/>
    <row r="26493" hidden="1" outlineLevel="1"/>
    <row r="26494" hidden="1" outlineLevel="1"/>
    <row r="26495" hidden="1" outlineLevel="1"/>
    <row r="26496" hidden="1" outlineLevel="1"/>
    <row r="26497" hidden="1" outlineLevel="1"/>
    <row r="26498" hidden="1" outlineLevel="1"/>
    <row r="26499" hidden="1" outlineLevel="1"/>
    <row r="26500" hidden="1" outlineLevel="1"/>
    <row r="26501" hidden="1" outlineLevel="1"/>
    <row r="26502" hidden="1" outlineLevel="1"/>
    <row r="26503" hidden="1" outlineLevel="1"/>
    <row r="26504" hidden="1" outlineLevel="1"/>
    <row r="26505" hidden="1" outlineLevel="1"/>
    <row r="26506" hidden="1" outlineLevel="1"/>
    <row r="26507" hidden="1" outlineLevel="1"/>
    <row r="26508" hidden="1" outlineLevel="1"/>
    <row r="26509" hidden="1" outlineLevel="1"/>
    <row r="26510" hidden="1" outlineLevel="1"/>
    <row r="26511" hidden="1" outlineLevel="1"/>
    <row r="26512" hidden="1" outlineLevel="1"/>
    <row r="26513" hidden="1" outlineLevel="1"/>
    <row r="26514" hidden="1" outlineLevel="1"/>
    <row r="26515" hidden="1" outlineLevel="1"/>
    <row r="26516" hidden="1" outlineLevel="1"/>
    <row r="26517" hidden="1" outlineLevel="1"/>
    <row r="26518" hidden="1" outlineLevel="1"/>
    <row r="26519" hidden="1" outlineLevel="1"/>
    <row r="26520" hidden="1" outlineLevel="1"/>
    <row r="26521" hidden="1" outlineLevel="1"/>
    <row r="26522" hidden="1" outlineLevel="1"/>
    <row r="26523" hidden="1" outlineLevel="1"/>
    <row r="26524" hidden="1" outlineLevel="1"/>
    <row r="26525" hidden="1" outlineLevel="1"/>
    <row r="26526" hidden="1" outlineLevel="1"/>
    <row r="26527" hidden="1" outlineLevel="1"/>
    <row r="26528" hidden="1" outlineLevel="1"/>
    <row r="26529" hidden="1" outlineLevel="1"/>
    <row r="26530" hidden="1" outlineLevel="1"/>
    <row r="26531" hidden="1" outlineLevel="1"/>
    <row r="26532" hidden="1" outlineLevel="1"/>
    <row r="26533" hidden="1" outlineLevel="1"/>
    <row r="26534" hidden="1" outlineLevel="1"/>
    <row r="26535" hidden="1" outlineLevel="1"/>
    <row r="26536" hidden="1" outlineLevel="1"/>
    <row r="26537" hidden="1" outlineLevel="1"/>
    <row r="26538" hidden="1" outlineLevel="1"/>
    <row r="26539" hidden="1" outlineLevel="1"/>
    <row r="26540" hidden="1" outlineLevel="1"/>
    <row r="26541" hidden="1" outlineLevel="1"/>
    <row r="26542" hidden="1" outlineLevel="1"/>
    <row r="26543" hidden="1" outlineLevel="1"/>
    <row r="26544" hidden="1" outlineLevel="1"/>
    <row r="26545" hidden="1" outlineLevel="1"/>
    <row r="26546" hidden="1" outlineLevel="1"/>
    <row r="26547" hidden="1" outlineLevel="1"/>
    <row r="26548" hidden="1" outlineLevel="1"/>
    <row r="26549" hidden="1" outlineLevel="1"/>
    <row r="26550" hidden="1" outlineLevel="1"/>
    <row r="26551" hidden="1" outlineLevel="1"/>
    <row r="26552" hidden="1" outlineLevel="1"/>
    <row r="26553" hidden="1" outlineLevel="1"/>
    <row r="26554" hidden="1" outlineLevel="1"/>
    <row r="26555" hidden="1" outlineLevel="1"/>
    <row r="26556" hidden="1" outlineLevel="1"/>
    <row r="26557" hidden="1" outlineLevel="1"/>
    <row r="26558" hidden="1" outlineLevel="1"/>
    <row r="26559" hidden="1" outlineLevel="1"/>
    <row r="26560" hidden="1" outlineLevel="1"/>
    <row r="26561" hidden="1" outlineLevel="1"/>
    <row r="26562" hidden="1" outlineLevel="1"/>
    <row r="26563" hidden="1" outlineLevel="1"/>
    <row r="26564" hidden="1" outlineLevel="1"/>
    <row r="26565" hidden="1" outlineLevel="1"/>
    <row r="26566" hidden="1" outlineLevel="1"/>
    <row r="26567" hidden="1" outlineLevel="1"/>
    <row r="26568" hidden="1" outlineLevel="1"/>
    <row r="26569" hidden="1" outlineLevel="1"/>
    <row r="26570" hidden="1" outlineLevel="1"/>
    <row r="26571" hidden="1" outlineLevel="1"/>
    <row r="26572" hidden="1" outlineLevel="1"/>
    <row r="26573" hidden="1" outlineLevel="1"/>
    <row r="26574" hidden="1" outlineLevel="1"/>
    <row r="26575" hidden="1" outlineLevel="1"/>
    <row r="26576" hidden="1" outlineLevel="1"/>
    <row r="26577" hidden="1" outlineLevel="1"/>
    <row r="26578" hidden="1" outlineLevel="1"/>
    <row r="26579" hidden="1" outlineLevel="1"/>
    <row r="26580" hidden="1" outlineLevel="1"/>
    <row r="26581" hidden="1" outlineLevel="1"/>
    <row r="26582" hidden="1" outlineLevel="1"/>
    <row r="26583" hidden="1" outlineLevel="1"/>
    <row r="26584" hidden="1" outlineLevel="1"/>
    <row r="26585" hidden="1" outlineLevel="1"/>
    <row r="26586" hidden="1" outlineLevel="1"/>
    <row r="26587" hidden="1" outlineLevel="1"/>
    <row r="26588" hidden="1" outlineLevel="1"/>
    <row r="26589" hidden="1" outlineLevel="1"/>
    <row r="26590" hidden="1" outlineLevel="1"/>
    <row r="26591" hidden="1" outlineLevel="1"/>
    <row r="26592" hidden="1" outlineLevel="1"/>
    <row r="26593" hidden="1" outlineLevel="1"/>
    <row r="26594" hidden="1" outlineLevel="1"/>
    <row r="26595" hidden="1" outlineLevel="1"/>
    <row r="26596" hidden="1" outlineLevel="1"/>
    <row r="26597" hidden="1" outlineLevel="1"/>
    <row r="26598" hidden="1" outlineLevel="1"/>
    <row r="26599" hidden="1" outlineLevel="1"/>
    <row r="26600" hidden="1" outlineLevel="1"/>
    <row r="26601" hidden="1" outlineLevel="1"/>
    <row r="26602" hidden="1" outlineLevel="1"/>
    <row r="26603" hidden="1" outlineLevel="1"/>
    <row r="26604" hidden="1" outlineLevel="1"/>
    <row r="26605" hidden="1" outlineLevel="1"/>
    <row r="26606" hidden="1" outlineLevel="1"/>
    <row r="26607" hidden="1" outlineLevel="1"/>
    <row r="26608" hidden="1" outlineLevel="1"/>
    <row r="26609" hidden="1" outlineLevel="1"/>
    <row r="26610" hidden="1" outlineLevel="1"/>
    <row r="26611" hidden="1" outlineLevel="1"/>
    <row r="26612" hidden="1" outlineLevel="1"/>
    <row r="26613" hidden="1" outlineLevel="1"/>
    <row r="26614" hidden="1" outlineLevel="1"/>
    <row r="26615" hidden="1" outlineLevel="1"/>
    <row r="26616" hidden="1" outlineLevel="1"/>
    <row r="26617" hidden="1" outlineLevel="1"/>
    <row r="26618" hidden="1" outlineLevel="1"/>
    <row r="26619" hidden="1" outlineLevel="1"/>
    <row r="26620" hidden="1" outlineLevel="1"/>
    <row r="26621" hidden="1" outlineLevel="1"/>
    <row r="26622" hidden="1" outlineLevel="1"/>
    <row r="26623" hidden="1" outlineLevel="1"/>
    <row r="26624" hidden="1" outlineLevel="1"/>
    <row r="26625" hidden="1" outlineLevel="1"/>
    <row r="26626" hidden="1" outlineLevel="1"/>
    <row r="26627" hidden="1" outlineLevel="1"/>
    <row r="26628" hidden="1" outlineLevel="1"/>
    <row r="26629" hidden="1" outlineLevel="1"/>
    <row r="26630" hidden="1" outlineLevel="1"/>
    <row r="26631" hidden="1" outlineLevel="1"/>
    <row r="26632" hidden="1" outlineLevel="1"/>
    <row r="26633" hidden="1" outlineLevel="1"/>
    <row r="26634" hidden="1" outlineLevel="1"/>
    <row r="26635" hidden="1" outlineLevel="1"/>
    <row r="26636" hidden="1" outlineLevel="1"/>
    <row r="26637" hidden="1" outlineLevel="1"/>
    <row r="26638" hidden="1" outlineLevel="1"/>
    <row r="26639" hidden="1" outlineLevel="1"/>
    <row r="26640" hidden="1" outlineLevel="1"/>
    <row r="26641" hidden="1" outlineLevel="1"/>
    <row r="26642" hidden="1" outlineLevel="1"/>
    <row r="26643" hidden="1" outlineLevel="1"/>
    <row r="26644" hidden="1" outlineLevel="1"/>
    <row r="26645" hidden="1" outlineLevel="1"/>
    <row r="26646" hidden="1" outlineLevel="1"/>
    <row r="26647" hidden="1" outlineLevel="1"/>
    <row r="26648" hidden="1" outlineLevel="1"/>
    <row r="26649" hidden="1" outlineLevel="1"/>
    <row r="26650" hidden="1" outlineLevel="1"/>
    <row r="26651" hidden="1" outlineLevel="1"/>
    <row r="26652" hidden="1" outlineLevel="1"/>
    <row r="26653" hidden="1" outlineLevel="1"/>
    <row r="26654" hidden="1" outlineLevel="1"/>
    <row r="26655" hidden="1" outlineLevel="1"/>
    <row r="26656" hidden="1" outlineLevel="1"/>
    <row r="26657" hidden="1" outlineLevel="1"/>
    <row r="26658" hidden="1" outlineLevel="1"/>
    <row r="26659" hidden="1" outlineLevel="1"/>
    <row r="26660" hidden="1" outlineLevel="1"/>
    <row r="26661" hidden="1" outlineLevel="1"/>
    <row r="26662" hidden="1" outlineLevel="1"/>
    <row r="26663" hidden="1" outlineLevel="1"/>
    <row r="26664" hidden="1" outlineLevel="1"/>
    <row r="26665" hidden="1" outlineLevel="1"/>
    <row r="26666" hidden="1" outlineLevel="1"/>
    <row r="26667" hidden="1" outlineLevel="1"/>
    <row r="26668" hidden="1" outlineLevel="1"/>
    <row r="26669" hidden="1" outlineLevel="1"/>
    <row r="26670" hidden="1" outlineLevel="1"/>
    <row r="26671" hidden="1" outlineLevel="1"/>
    <row r="26672" hidden="1" outlineLevel="1"/>
    <row r="26673" hidden="1" outlineLevel="1"/>
    <row r="26674" hidden="1" outlineLevel="1"/>
    <row r="26675" hidden="1" outlineLevel="1"/>
    <row r="26676" hidden="1" outlineLevel="1"/>
    <row r="26677" hidden="1" outlineLevel="1"/>
    <row r="26678" hidden="1" outlineLevel="1"/>
    <row r="26679" hidden="1" outlineLevel="1"/>
    <row r="26680" hidden="1" outlineLevel="1"/>
    <row r="26681" hidden="1" outlineLevel="1"/>
    <row r="26682" hidden="1" outlineLevel="1"/>
    <row r="26683" hidden="1" outlineLevel="1"/>
    <row r="26684" hidden="1" outlineLevel="1"/>
    <row r="26685" hidden="1" outlineLevel="1"/>
    <row r="26686" hidden="1" outlineLevel="1"/>
    <row r="26687" hidden="1" outlineLevel="1"/>
    <row r="26688" hidden="1" outlineLevel="1"/>
    <row r="26689" hidden="1" outlineLevel="1"/>
    <row r="26690" hidden="1" outlineLevel="1"/>
    <row r="26691" hidden="1" outlineLevel="1"/>
    <row r="26692" hidden="1" outlineLevel="1"/>
    <row r="26693" hidden="1" outlineLevel="1"/>
    <row r="26694" hidden="1" outlineLevel="1"/>
    <row r="26695" hidden="1" outlineLevel="1"/>
    <row r="26696" hidden="1" outlineLevel="1"/>
    <row r="26697" hidden="1" outlineLevel="1"/>
    <row r="26698" hidden="1" outlineLevel="1"/>
    <row r="26699" hidden="1" outlineLevel="1"/>
    <row r="26700" hidden="1" outlineLevel="1"/>
    <row r="26701" hidden="1" outlineLevel="1"/>
    <row r="26702" hidden="1" outlineLevel="1"/>
    <row r="26703" hidden="1" outlineLevel="1"/>
    <row r="26704" hidden="1" outlineLevel="1"/>
    <row r="26705" hidden="1" outlineLevel="1"/>
    <row r="26706" hidden="1" outlineLevel="1"/>
    <row r="26707" hidden="1" outlineLevel="1"/>
    <row r="26708" hidden="1" outlineLevel="1"/>
    <row r="26709" hidden="1" outlineLevel="1"/>
    <row r="26710" hidden="1" outlineLevel="1"/>
    <row r="26711" hidden="1" outlineLevel="1"/>
    <row r="26712" hidden="1" outlineLevel="1"/>
    <row r="26713" hidden="1" outlineLevel="1"/>
    <row r="26714" hidden="1" outlineLevel="1"/>
    <row r="26715" hidden="1" outlineLevel="1"/>
    <row r="26716" hidden="1" outlineLevel="1"/>
    <row r="26717" hidden="1" outlineLevel="1"/>
    <row r="26718" hidden="1" outlineLevel="1"/>
    <row r="26719" hidden="1" outlineLevel="1"/>
    <row r="26720" hidden="1" outlineLevel="1"/>
    <row r="26721" hidden="1" outlineLevel="1"/>
    <row r="26722" hidden="1" outlineLevel="1"/>
    <row r="26723" hidden="1" outlineLevel="1"/>
    <row r="26724" hidden="1" outlineLevel="1"/>
    <row r="26725" hidden="1" outlineLevel="1"/>
    <row r="26726" hidden="1" outlineLevel="1"/>
    <row r="26727" hidden="1" outlineLevel="1"/>
    <row r="26728" hidden="1" outlineLevel="1"/>
    <row r="26729" hidden="1" outlineLevel="1"/>
    <row r="26730" hidden="1" outlineLevel="1"/>
    <row r="26731" hidden="1" outlineLevel="1"/>
    <row r="26732" hidden="1" outlineLevel="1"/>
    <row r="26733" hidden="1" outlineLevel="1"/>
    <row r="26734" hidden="1" outlineLevel="1"/>
    <row r="26735" hidden="1" outlineLevel="1"/>
    <row r="26736" hidden="1" outlineLevel="1"/>
    <row r="26737" hidden="1" outlineLevel="1"/>
    <row r="26738" hidden="1" outlineLevel="1"/>
    <row r="26739" hidden="1" outlineLevel="1"/>
    <row r="26740" hidden="1" outlineLevel="1"/>
    <row r="26741" hidden="1" outlineLevel="1"/>
    <row r="26742" hidden="1" outlineLevel="1"/>
    <row r="26743" hidden="1" outlineLevel="1"/>
    <row r="26744" hidden="1" outlineLevel="1"/>
    <row r="26745" hidden="1" outlineLevel="1"/>
    <row r="26746" hidden="1" outlineLevel="1"/>
    <row r="26747" hidden="1" outlineLevel="1"/>
    <row r="26748" hidden="1" outlineLevel="1"/>
    <row r="26749" hidden="1" outlineLevel="1"/>
    <row r="26750" hidden="1" outlineLevel="1"/>
    <row r="26751" hidden="1" outlineLevel="1"/>
    <row r="26752" hidden="1" outlineLevel="1"/>
    <row r="26753" hidden="1" outlineLevel="1"/>
    <row r="26754" hidden="1" outlineLevel="1"/>
    <row r="26755" hidden="1" outlineLevel="1"/>
    <row r="26756" hidden="1" outlineLevel="1"/>
    <row r="26757" hidden="1" outlineLevel="1"/>
    <row r="26758" hidden="1" outlineLevel="1"/>
    <row r="26759" hidden="1" outlineLevel="1"/>
    <row r="26760" hidden="1" outlineLevel="1"/>
    <row r="26761" hidden="1" outlineLevel="1"/>
    <row r="26762" hidden="1" outlineLevel="1"/>
    <row r="26763" hidden="1" outlineLevel="1"/>
    <row r="26764" hidden="1" outlineLevel="1"/>
    <row r="26765" hidden="1" outlineLevel="1"/>
    <row r="26766" hidden="1" outlineLevel="1"/>
    <row r="26767" hidden="1" outlineLevel="1"/>
    <row r="26768" hidden="1" outlineLevel="1"/>
    <row r="26769" hidden="1" outlineLevel="1"/>
    <row r="26770" hidden="1" outlineLevel="1"/>
    <row r="26771" hidden="1" outlineLevel="1"/>
    <row r="26772" hidden="1" outlineLevel="1"/>
    <row r="26773" hidden="1" outlineLevel="1"/>
    <row r="26774" hidden="1" outlineLevel="1"/>
    <row r="26775" hidden="1" outlineLevel="1"/>
    <row r="26776" hidden="1" outlineLevel="1"/>
    <row r="26777" hidden="1" outlineLevel="1"/>
    <row r="26778" hidden="1" outlineLevel="1"/>
    <row r="26779" hidden="1" outlineLevel="1"/>
    <row r="26780" hidden="1" outlineLevel="1"/>
    <row r="26781" hidden="1" outlineLevel="1"/>
    <row r="26782" hidden="1" outlineLevel="1"/>
    <row r="26783" hidden="1" outlineLevel="1"/>
    <row r="26784" hidden="1" outlineLevel="1"/>
    <row r="26785" hidden="1" outlineLevel="1"/>
    <row r="26786" hidden="1" outlineLevel="1"/>
    <row r="26787" hidden="1" outlineLevel="1"/>
    <row r="26788" hidden="1" outlineLevel="1"/>
    <row r="26789" hidden="1" outlineLevel="1"/>
    <row r="26790" hidden="1" outlineLevel="1"/>
    <row r="26791" hidden="1" outlineLevel="1"/>
    <row r="26792" hidden="1" outlineLevel="1"/>
    <row r="26793" hidden="1" outlineLevel="1"/>
    <row r="26794" hidden="1" outlineLevel="1"/>
    <row r="26795" hidden="1" outlineLevel="1"/>
    <row r="26796" hidden="1" outlineLevel="1"/>
    <row r="26797" hidden="1" outlineLevel="1"/>
    <row r="26798" hidden="1" outlineLevel="1"/>
    <row r="26799" hidden="1" outlineLevel="1"/>
    <row r="26800" hidden="1" outlineLevel="1"/>
    <row r="26801" hidden="1" outlineLevel="1"/>
    <row r="26802" hidden="1" outlineLevel="1"/>
    <row r="26803" hidden="1" outlineLevel="1"/>
    <row r="26804" hidden="1" outlineLevel="1"/>
    <row r="26805" hidden="1" outlineLevel="1"/>
    <row r="26806" hidden="1" outlineLevel="1"/>
    <row r="26807" hidden="1" outlineLevel="1"/>
    <row r="26808" hidden="1" outlineLevel="1"/>
    <row r="26809" hidden="1" outlineLevel="1"/>
    <row r="26810" hidden="1" outlineLevel="1"/>
    <row r="26811" hidden="1" outlineLevel="1"/>
    <row r="26812" hidden="1" outlineLevel="1"/>
    <row r="26813" hidden="1" outlineLevel="1"/>
    <row r="26814" hidden="1" outlineLevel="1"/>
    <row r="26815" hidden="1" outlineLevel="1"/>
    <row r="26816" hidden="1" outlineLevel="1"/>
    <row r="26817" hidden="1" outlineLevel="1"/>
    <row r="26818" hidden="1" outlineLevel="1"/>
    <row r="26819" hidden="1" outlineLevel="1"/>
    <row r="26820" hidden="1" outlineLevel="1"/>
    <row r="26821" hidden="1" outlineLevel="1"/>
    <row r="26822" hidden="1" outlineLevel="1"/>
    <row r="26823" hidden="1" outlineLevel="1"/>
    <row r="26824" hidden="1" outlineLevel="1"/>
    <row r="26825" hidden="1" outlineLevel="1"/>
    <row r="26826" hidden="1" outlineLevel="1"/>
    <row r="26827" hidden="1" outlineLevel="1"/>
    <row r="26828" hidden="1" outlineLevel="1"/>
    <row r="26829" hidden="1" outlineLevel="1"/>
    <row r="26830" hidden="1" outlineLevel="1"/>
    <row r="26831" hidden="1" outlineLevel="1"/>
    <row r="26832" hidden="1" outlineLevel="1"/>
    <row r="26833" hidden="1" outlineLevel="1"/>
    <row r="26834" hidden="1" outlineLevel="1"/>
    <row r="26835" hidden="1" outlineLevel="1"/>
    <row r="26836" hidden="1" outlineLevel="1"/>
    <row r="26837" hidden="1" outlineLevel="1"/>
    <row r="26838" hidden="1" outlineLevel="1"/>
    <row r="26839" hidden="1" outlineLevel="1"/>
    <row r="26840" hidden="1" outlineLevel="1"/>
    <row r="26841" hidden="1" outlineLevel="1"/>
    <row r="26842" hidden="1" outlineLevel="1"/>
    <row r="26843" hidden="1" outlineLevel="1"/>
    <row r="26844" hidden="1" outlineLevel="1"/>
    <row r="26845" hidden="1" outlineLevel="1"/>
    <row r="26846" hidden="1" outlineLevel="1"/>
    <row r="26847" hidden="1" outlineLevel="1"/>
    <row r="26848" hidden="1" outlineLevel="1"/>
    <row r="26849" hidden="1" outlineLevel="1"/>
    <row r="26850" hidden="1" outlineLevel="1"/>
    <row r="26851" hidden="1" outlineLevel="1"/>
    <row r="26852" hidden="1" outlineLevel="1"/>
    <row r="26853" hidden="1" outlineLevel="1"/>
    <row r="26854" hidden="1" outlineLevel="1"/>
    <row r="26855" hidden="1" outlineLevel="1"/>
    <row r="26856" hidden="1" outlineLevel="1"/>
    <row r="26857" hidden="1" outlineLevel="1"/>
    <row r="26858" hidden="1" outlineLevel="1"/>
    <row r="26859" hidden="1" outlineLevel="1"/>
    <row r="26860" hidden="1" outlineLevel="1"/>
    <row r="26861" hidden="1" outlineLevel="1"/>
    <row r="26862" hidden="1" outlineLevel="1"/>
    <row r="26863" hidden="1" outlineLevel="1"/>
    <row r="26864" hidden="1" outlineLevel="1"/>
    <row r="26865" hidden="1" outlineLevel="1"/>
    <row r="26866" hidden="1" outlineLevel="1"/>
    <row r="26867" hidden="1" outlineLevel="1"/>
    <row r="26868" hidden="1" outlineLevel="1"/>
    <row r="26869" hidden="1" outlineLevel="1"/>
    <row r="26870" hidden="1" outlineLevel="1"/>
    <row r="26871" hidden="1" outlineLevel="1"/>
    <row r="26872" hidden="1" outlineLevel="1"/>
    <row r="26873" hidden="1" outlineLevel="1"/>
    <row r="26874" hidden="1" outlineLevel="1"/>
    <row r="26875" hidden="1" outlineLevel="1"/>
    <row r="26876" hidden="1" outlineLevel="1"/>
    <row r="26877" hidden="1" outlineLevel="1"/>
    <row r="26878" hidden="1" outlineLevel="1"/>
    <row r="26879" hidden="1" outlineLevel="1"/>
    <row r="26880" hidden="1" outlineLevel="1"/>
    <row r="26881" hidden="1" outlineLevel="1"/>
    <row r="26882" hidden="1" outlineLevel="1"/>
    <row r="26883" hidden="1" outlineLevel="1"/>
    <row r="26884" hidden="1" outlineLevel="1"/>
    <row r="26885" hidden="1" outlineLevel="1"/>
    <row r="26886" hidden="1" outlineLevel="1"/>
    <row r="26887" hidden="1" outlineLevel="1"/>
    <row r="26888" hidden="1" outlineLevel="1"/>
    <row r="26889" hidden="1" outlineLevel="1"/>
    <row r="26890" hidden="1" outlineLevel="1"/>
    <row r="26891" hidden="1" outlineLevel="1"/>
    <row r="26892" hidden="1" outlineLevel="1"/>
    <row r="26893" hidden="1" outlineLevel="1"/>
    <row r="26894" hidden="1" outlineLevel="1"/>
    <row r="26895" hidden="1" outlineLevel="1"/>
    <row r="26896" hidden="1" outlineLevel="1"/>
    <row r="26897" hidden="1" outlineLevel="1"/>
    <row r="26898" hidden="1" outlineLevel="1"/>
    <row r="26899" hidden="1" outlineLevel="1"/>
    <row r="26900" hidden="1" outlineLevel="1"/>
    <row r="26901" hidden="1" outlineLevel="1"/>
    <row r="26902" hidden="1" outlineLevel="1"/>
    <row r="26903" hidden="1" outlineLevel="1"/>
    <row r="26904" hidden="1" outlineLevel="1"/>
    <row r="26905" hidden="1" outlineLevel="1"/>
    <row r="26906" hidden="1" outlineLevel="1"/>
    <row r="26907" hidden="1" outlineLevel="1"/>
    <row r="26908" hidden="1" outlineLevel="1"/>
    <row r="26909" hidden="1" outlineLevel="1"/>
    <row r="26910" hidden="1" outlineLevel="1"/>
    <row r="26911" hidden="1" outlineLevel="1"/>
    <row r="26912" hidden="1" outlineLevel="1"/>
    <row r="26913" hidden="1" outlineLevel="1"/>
    <row r="26914" hidden="1" outlineLevel="1"/>
    <row r="26915" hidden="1" outlineLevel="1"/>
    <row r="26916" hidden="1" outlineLevel="1"/>
    <row r="26917" hidden="1" outlineLevel="1"/>
    <row r="26918" hidden="1" outlineLevel="1"/>
    <row r="26919" hidden="1" outlineLevel="1"/>
    <row r="26920" hidden="1" outlineLevel="1"/>
    <row r="26921" hidden="1" outlineLevel="1"/>
    <row r="26922" hidden="1" outlineLevel="1"/>
    <row r="26923" hidden="1" outlineLevel="1"/>
    <row r="26924" hidden="1" outlineLevel="1"/>
    <row r="26925" hidden="1" outlineLevel="1"/>
    <row r="26926" hidden="1" outlineLevel="1"/>
    <row r="26927" hidden="1" outlineLevel="1"/>
    <row r="26928" hidden="1" outlineLevel="1"/>
    <row r="26929" hidden="1" outlineLevel="1"/>
    <row r="26930" hidden="1" outlineLevel="1"/>
    <row r="26931" hidden="1" outlineLevel="1"/>
    <row r="26932" hidden="1" outlineLevel="1"/>
    <row r="26933" hidden="1" outlineLevel="1"/>
    <row r="26934" hidden="1" outlineLevel="1"/>
    <row r="26935" hidden="1" outlineLevel="1"/>
    <row r="26936" hidden="1" outlineLevel="1"/>
    <row r="26937" hidden="1" outlineLevel="1"/>
    <row r="26938" hidden="1" outlineLevel="1"/>
    <row r="26939" hidden="1" outlineLevel="1"/>
    <row r="26940" hidden="1" outlineLevel="1"/>
    <row r="26941" hidden="1" outlineLevel="1"/>
    <row r="26942" hidden="1" outlineLevel="1"/>
    <row r="26943" hidden="1" outlineLevel="1"/>
    <row r="26944" hidden="1" outlineLevel="1"/>
    <row r="26945" hidden="1" outlineLevel="1"/>
    <row r="26946" hidden="1" outlineLevel="1"/>
    <row r="26947" hidden="1" outlineLevel="1"/>
    <row r="26948" hidden="1" outlineLevel="1"/>
    <row r="26949" hidden="1" outlineLevel="1"/>
    <row r="26950" hidden="1" outlineLevel="1"/>
    <row r="26951" hidden="1" outlineLevel="1"/>
    <row r="26952" hidden="1" outlineLevel="1"/>
    <row r="26953" hidden="1" outlineLevel="1"/>
    <row r="26954" hidden="1" outlineLevel="1"/>
    <row r="26955" hidden="1" outlineLevel="1"/>
    <row r="26956" hidden="1" outlineLevel="1"/>
    <row r="26957" hidden="1" outlineLevel="1"/>
    <row r="26958" hidden="1" outlineLevel="1"/>
    <row r="26959" hidden="1" outlineLevel="1"/>
    <row r="26960" hidden="1" outlineLevel="1"/>
    <row r="26961" hidden="1" outlineLevel="1"/>
    <row r="26962" hidden="1" outlineLevel="1"/>
    <row r="26963" hidden="1" outlineLevel="1"/>
    <row r="26964" hidden="1" outlineLevel="1"/>
    <row r="26965" hidden="1" outlineLevel="1"/>
    <row r="26966" hidden="1" outlineLevel="1"/>
    <row r="26967" hidden="1" outlineLevel="1"/>
    <row r="26968" hidden="1" outlineLevel="1"/>
    <row r="26969" hidden="1" outlineLevel="1"/>
    <row r="26970" hidden="1" outlineLevel="1"/>
    <row r="26971" hidden="1" outlineLevel="1"/>
    <row r="26972" hidden="1" outlineLevel="1"/>
    <row r="26973" hidden="1" outlineLevel="1"/>
    <row r="26974" hidden="1" outlineLevel="1"/>
    <row r="26975" hidden="1" outlineLevel="1"/>
    <row r="26976" hidden="1" outlineLevel="1"/>
    <row r="26977" hidden="1" outlineLevel="1"/>
    <row r="26978" hidden="1" outlineLevel="1"/>
    <row r="26979" hidden="1" outlineLevel="1"/>
    <row r="26980" hidden="1" outlineLevel="1"/>
    <row r="26981" hidden="1" outlineLevel="1"/>
    <row r="26982" hidden="1" outlineLevel="1"/>
    <row r="26983" hidden="1" outlineLevel="1"/>
    <row r="26984" hidden="1" outlineLevel="1"/>
    <row r="26985" hidden="1" outlineLevel="1"/>
    <row r="26986" hidden="1" outlineLevel="1"/>
    <row r="26987" hidden="1" outlineLevel="1"/>
    <row r="26988" hidden="1" outlineLevel="1"/>
    <row r="26989" hidden="1" outlineLevel="1"/>
    <row r="26990" hidden="1" outlineLevel="1"/>
    <row r="26991" hidden="1" outlineLevel="1"/>
    <row r="26992" hidden="1" outlineLevel="1"/>
    <row r="26993" hidden="1" outlineLevel="1"/>
    <row r="26994" hidden="1" outlineLevel="1"/>
    <row r="26995" hidden="1" outlineLevel="1"/>
    <row r="26996" hidden="1" outlineLevel="1"/>
    <row r="26997" hidden="1" outlineLevel="1"/>
    <row r="26998" hidden="1" outlineLevel="1"/>
    <row r="26999" hidden="1" outlineLevel="1"/>
    <row r="27000" hidden="1" outlineLevel="1"/>
    <row r="27001" hidden="1" outlineLevel="1"/>
    <row r="27002" hidden="1" outlineLevel="1"/>
    <row r="27003" hidden="1" outlineLevel="1"/>
    <row r="27004" hidden="1" outlineLevel="1"/>
    <row r="27005" hidden="1" outlineLevel="1"/>
    <row r="27006" hidden="1" outlineLevel="1"/>
    <row r="27007" hidden="1" outlineLevel="1"/>
    <row r="27008" hidden="1" outlineLevel="1"/>
    <row r="27009" hidden="1" outlineLevel="1"/>
    <row r="27010" hidden="1" outlineLevel="1"/>
    <row r="27011" hidden="1" outlineLevel="1"/>
    <row r="27012" hidden="1" outlineLevel="1"/>
    <row r="27013" hidden="1" outlineLevel="1"/>
    <row r="27014" hidden="1" outlineLevel="1"/>
    <row r="27015" hidden="1" outlineLevel="1"/>
    <row r="27016" hidden="1" outlineLevel="1"/>
    <row r="27017" hidden="1" outlineLevel="1"/>
    <row r="27018" hidden="1" outlineLevel="1"/>
    <row r="27019" hidden="1" outlineLevel="1"/>
    <row r="27020" hidden="1" outlineLevel="1"/>
    <row r="27021" hidden="1" outlineLevel="1"/>
    <row r="27022" hidden="1" outlineLevel="1"/>
    <row r="27023" hidden="1" outlineLevel="1"/>
    <row r="27024" hidden="1" outlineLevel="1"/>
    <row r="27025" hidden="1" outlineLevel="1"/>
    <row r="27026" hidden="1" outlineLevel="1"/>
    <row r="27027" hidden="1" outlineLevel="1"/>
    <row r="27028" hidden="1" outlineLevel="1"/>
    <row r="27029" hidden="1" outlineLevel="1"/>
    <row r="27030" hidden="1" outlineLevel="1"/>
    <row r="27031" hidden="1" outlineLevel="1"/>
    <row r="27032" hidden="1" outlineLevel="1"/>
    <row r="27033" hidden="1" outlineLevel="1"/>
    <row r="27034" hidden="1" outlineLevel="1"/>
    <row r="27035" hidden="1" outlineLevel="1"/>
    <row r="27036" hidden="1" outlineLevel="1"/>
    <row r="27037" hidden="1" outlineLevel="1"/>
    <row r="27038" hidden="1" outlineLevel="1"/>
    <row r="27039" hidden="1" outlineLevel="1"/>
    <row r="27040" hidden="1" outlineLevel="1"/>
    <row r="27041" hidden="1" outlineLevel="1"/>
    <row r="27042" hidden="1" outlineLevel="1"/>
    <row r="27043" hidden="1" outlineLevel="1"/>
    <row r="27044" hidden="1" outlineLevel="1"/>
    <row r="27045" hidden="1" outlineLevel="1"/>
    <row r="27046" hidden="1" outlineLevel="1"/>
    <row r="27047" hidden="1" outlineLevel="1"/>
    <row r="27048" hidden="1" outlineLevel="1"/>
    <row r="27049" hidden="1" outlineLevel="1"/>
    <row r="27050" hidden="1" outlineLevel="1"/>
    <row r="27051" hidden="1" outlineLevel="1"/>
    <row r="27052" hidden="1" outlineLevel="1"/>
    <row r="27053" hidden="1" outlineLevel="1"/>
    <row r="27054" hidden="1" outlineLevel="1"/>
    <row r="27055" hidden="1" outlineLevel="1"/>
    <row r="27056" hidden="1" outlineLevel="1"/>
    <row r="27057" hidden="1" outlineLevel="1"/>
    <row r="27058" hidden="1" outlineLevel="1"/>
    <row r="27059" hidden="1" outlineLevel="1"/>
    <row r="27060" hidden="1" outlineLevel="1"/>
    <row r="27061" hidden="1" outlineLevel="1"/>
    <row r="27062" hidden="1" outlineLevel="1"/>
    <row r="27063" hidden="1" outlineLevel="1"/>
    <row r="27064" hidden="1" outlineLevel="1"/>
    <row r="27065" hidden="1" outlineLevel="1"/>
    <row r="27066" hidden="1" outlineLevel="1"/>
    <row r="27067" hidden="1" outlineLevel="1"/>
    <row r="27068" hidden="1" outlineLevel="1"/>
    <row r="27069" hidden="1" outlineLevel="1"/>
    <row r="27070" hidden="1" outlineLevel="1"/>
    <row r="27071" hidden="1" outlineLevel="1"/>
    <row r="27072" hidden="1" outlineLevel="1"/>
    <row r="27073" hidden="1" outlineLevel="1"/>
    <row r="27074" hidden="1" outlineLevel="1"/>
    <row r="27075" hidden="1" outlineLevel="1"/>
    <row r="27076" hidden="1" outlineLevel="1"/>
    <row r="27077" hidden="1" outlineLevel="1"/>
    <row r="27078" hidden="1" outlineLevel="1"/>
    <row r="27079" hidden="1" outlineLevel="1"/>
    <row r="27080" hidden="1" outlineLevel="1"/>
    <row r="27081" hidden="1" outlineLevel="1"/>
    <row r="27082" hidden="1" outlineLevel="1"/>
    <row r="27083" hidden="1" outlineLevel="1"/>
    <row r="27084" hidden="1" outlineLevel="1"/>
    <row r="27085" hidden="1" outlineLevel="1"/>
    <row r="27086" hidden="1" outlineLevel="1"/>
    <row r="27087" hidden="1" outlineLevel="1"/>
    <row r="27088" hidden="1" outlineLevel="1"/>
    <row r="27089" hidden="1" outlineLevel="1"/>
    <row r="27090" hidden="1" outlineLevel="1"/>
    <row r="27091" hidden="1" outlineLevel="1"/>
    <row r="27092" hidden="1" outlineLevel="1"/>
    <row r="27093" hidden="1" outlineLevel="1"/>
    <row r="27094" hidden="1" outlineLevel="1"/>
    <row r="27095" hidden="1" outlineLevel="1"/>
    <row r="27096" hidden="1" outlineLevel="1"/>
    <row r="27097" hidden="1" outlineLevel="1"/>
    <row r="27098" hidden="1" outlineLevel="1"/>
    <row r="27099" hidden="1" outlineLevel="1"/>
    <row r="27100" hidden="1" outlineLevel="1"/>
    <row r="27101" hidden="1" outlineLevel="1"/>
    <row r="27102" hidden="1" outlineLevel="1"/>
    <row r="27103" hidden="1" outlineLevel="1"/>
    <row r="27104" hidden="1" outlineLevel="1"/>
    <row r="27105" hidden="1" outlineLevel="1"/>
    <row r="27106" hidden="1" outlineLevel="1"/>
    <row r="27107" hidden="1" outlineLevel="1"/>
    <row r="27108" hidden="1" outlineLevel="1"/>
    <row r="27109" hidden="1" outlineLevel="1"/>
    <row r="27110" hidden="1" outlineLevel="1"/>
    <row r="27111" hidden="1" outlineLevel="1"/>
    <row r="27112" hidden="1" outlineLevel="1"/>
    <row r="27113" hidden="1" outlineLevel="1"/>
    <row r="27114" hidden="1" outlineLevel="1"/>
    <row r="27115" hidden="1" outlineLevel="1"/>
    <row r="27116" hidden="1" outlineLevel="1"/>
    <row r="27117" hidden="1" outlineLevel="1"/>
    <row r="27118" hidden="1" outlineLevel="1"/>
    <row r="27119" hidden="1" outlineLevel="1"/>
    <row r="27120" hidden="1" outlineLevel="1"/>
    <row r="27121" hidden="1" outlineLevel="1"/>
    <row r="27122" hidden="1" outlineLevel="1"/>
    <row r="27123" hidden="1" outlineLevel="1"/>
    <row r="27124" hidden="1" outlineLevel="1"/>
    <row r="27125" hidden="1" outlineLevel="1"/>
    <row r="27126" hidden="1" outlineLevel="1"/>
    <row r="27127" hidden="1" outlineLevel="1"/>
    <row r="27128" hidden="1" outlineLevel="1"/>
    <row r="27129" hidden="1" outlineLevel="1"/>
    <row r="27130" hidden="1" outlineLevel="1"/>
    <row r="27131" hidden="1" outlineLevel="1"/>
    <row r="27132" hidden="1" outlineLevel="1"/>
    <row r="27133" hidden="1" outlineLevel="1"/>
    <row r="27134" hidden="1" outlineLevel="1"/>
    <row r="27135" hidden="1" outlineLevel="1"/>
    <row r="27136" hidden="1" outlineLevel="1"/>
    <row r="27137" hidden="1" outlineLevel="1"/>
    <row r="27138" hidden="1" outlineLevel="1"/>
    <row r="27139" hidden="1" outlineLevel="1"/>
    <row r="27140" hidden="1" outlineLevel="1"/>
    <row r="27141" hidden="1" outlineLevel="1"/>
    <row r="27142" hidden="1" outlineLevel="1"/>
    <row r="27143" hidden="1" outlineLevel="1"/>
    <row r="27144" hidden="1" outlineLevel="1"/>
    <row r="27145" hidden="1" outlineLevel="1"/>
    <row r="27146" hidden="1" outlineLevel="1"/>
    <row r="27147" hidden="1" outlineLevel="1"/>
    <row r="27148" hidden="1" outlineLevel="1"/>
    <row r="27149" hidden="1" outlineLevel="1"/>
    <row r="27150" hidden="1" outlineLevel="1"/>
    <row r="27151" hidden="1" outlineLevel="1"/>
    <row r="27152" hidden="1" outlineLevel="1"/>
    <row r="27153" hidden="1" outlineLevel="1"/>
    <row r="27154" hidden="1" outlineLevel="1"/>
    <row r="27155" hidden="1" outlineLevel="1"/>
    <row r="27156" hidden="1" outlineLevel="1"/>
    <row r="27157" hidden="1" outlineLevel="1"/>
    <row r="27158" hidden="1" outlineLevel="1"/>
    <row r="27159" hidden="1" outlineLevel="1"/>
    <row r="27160" hidden="1" outlineLevel="1"/>
    <row r="27161" hidden="1" outlineLevel="1"/>
    <row r="27162" hidden="1" outlineLevel="1"/>
    <row r="27163" hidden="1" outlineLevel="1"/>
    <row r="27164" hidden="1" outlineLevel="1"/>
    <row r="27165" hidden="1" outlineLevel="1"/>
    <row r="27166" hidden="1" outlineLevel="1"/>
    <row r="27167" hidden="1" outlineLevel="1"/>
    <row r="27168" hidden="1" outlineLevel="1"/>
    <row r="27169" hidden="1" outlineLevel="1"/>
    <row r="27170" hidden="1" outlineLevel="1"/>
    <row r="27171" hidden="1" outlineLevel="1"/>
    <row r="27172" hidden="1" outlineLevel="1"/>
    <row r="27173" hidden="1" outlineLevel="1"/>
    <row r="27174" hidden="1" outlineLevel="1"/>
    <row r="27175" hidden="1" outlineLevel="1"/>
    <row r="27176" hidden="1" outlineLevel="1"/>
    <row r="27177" hidden="1" outlineLevel="1"/>
    <row r="27178" hidden="1" outlineLevel="1"/>
    <row r="27179" hidden="1" outlineLevel="1"/>
    <row r="27180" hidden="1" outlineLevel="1"/>
    <row r="27181" hidden="1" outlineLevel="1"/>
    <row r="27182" hidden="1" outlineLevel="1"/>
    <row r="27183" hidden="1" outlineLevel="1"/>
    <row r="27184" hidden="1" outlineLevel="1"/>
    <row r="27185" hidden="1" outlineLevel="1"/>
    <row r="27186" hidden="1" outlineLevel="1"/>
    <row r="27187" hidden="1" outlineLevel="1"/>
    <row r="27188" hidden="1" outlineLevel="1"/>
    <row r="27189" hidden="1" outlineLevel="1"/>
    <row r="27190" hidden="1" outlineLevel="1"/>
    <row r="27191" hidden="1" outlineLevel="1"/>
    <row r="27192" hidden="1" outlineLevel="1"/>
    <row r="27193" hidden="1" outlineLevel="1"/>
    <row r="27194" hidden="1" outlineLevel="1"/>
    <row r="27195" hidden="1" outlineLevel="1"/>
    <row r="27196" hidden="1" outlineLevel="1"/>
    <row r="27197" hidden="1" outlineLevel="1"/>
    <row r="27198" hidden="1" outlineLevel="1"/>
    <row r="27199" hidden="1" outlineLevel="1"/>
    <row r="27200" hidden="1" outlineLevel="1"/>
    <row r="27201" hidden="1" outlineLevel="1"/>
    <row r="27202" hidden="1" outlineLevel="1"/>
    <row r="27203" hidden="1" outlineLevel="1"/>
    <row r="27204" hidden="1" outlineLevel="1"/>
    <row r="27205" hidden="1" outlineLevel="1"/>
    <row r="27206" hidden="1" outlineLevel="1"/>
    <row r="27207" hidden="1" outlineLevel="1"/>
    <row r="27208" hidden="1" outlineLevel="1"/>
    <row r="27209" hidden="1" outlineLevel="1"/>
    <row r="27210" hidden="1" outlineLevel="1"/>
    <row r="27211" hidden="1" outlineLevel="1"/>
    <row r="27212" hidden="1" outlineLevel="1"/>
    <row r="27213" hidden="1" outlineLevel="1"/>
    <row r="27214" hidden="1" outlineLevel="1"/>
    <row r="27215" hidden="1" outlineLevel="1"/>
    <row r="27216" hidden="1" outlineLevel="1"/>
    <row r="27217" hidden="1" outlineLevel="1"/>
    <row r="27218" hidden="1" outlineLevel="1"/>
    <row r="27219" hidden="1" outlineLevel="1"/>
    <row r="27220" hidden="1" outlineLevel="1"/>
    <row r="27221" hidden="1" outlineLevel="1"/>
    <row r="27222" hidden="1" outlineLevel="1"/>
    <row r="27223" hidden="1" outlineLevel="1"/>
    <row r="27224" hidden="1" outlineLevel="1"/>
    <row r="27225" hidden="1" outlineLevel="1"/>
    <row r="27226" hidden="1" outlineLevel="1"/>
    <row r="27227" hidden="1" outlineLevel="1"/>
    <row r="27228" hidden="1" outlineLevel="1"/>
    <row r="27229" hidden="1" outlineLevel="1"/>
    <row r="27230" hidden="1" outlineLevel="1"/>
    <row r="27231" hidden="1" outlineLevel="1"/>
    <row r="27232" hidden="1" outlineLevel="1"/>
    <row r="27233" hidden="1" outlineLevel="1"/>
    <row r="27234" hidden="1" outlineLevel="1"/>
    <row r="27235" hidden="1" outlineLevel="1"/>
    <row r="27236" hidden="1" outlineLevel="1"/>
    <row r="27237" hidden="1" outlineLevel="1"/>
    <row r="27238" hidden="1" outlineLevel="1"/>
    <row r="27239" hidden="1" outlineLevel="1"/>
    <row r="27240" hidden="1" outlineLevel="1"/>
    <row r="27241" hidden="1" outlineLevel="1"/>
    <row r="27242" hidden="1" outlineLevel="1"/>
    <row r="27243" hidden="1" outlineLevel="1"/>
    <row r="27244" hidden="1" outlineLevel="1"/>
    <row r="27245" hidden="1" outlineLevel="1"/>
    <row r="27246" hidden="1" outlineLevel="1"/>
    <row r="27247" hidden="1" outlineLevel="1"/>
    <row r="27248" hidden="1" outlineLevel="1"/>
    <row r="27249" hidden="1" outlineLevel="1"/>
    <row r="27250" hidden="1" outlineLevel="1"/>
    <row r="27251" hidden="1" outlineLevel="1"/>
    <row r="27252" hidden="1" outlineLevel="1"/>
    <row r="27253" hidden="1" outlineLevel="1"/>
    <row r="27254" hidden="1" outlineLevel="1"/>
    <row r="27255" hidden="1" outlineLevel="1"/>
    <row r="27256" hidden="1" outlineLevel="1"/>
    <row r="27257" hidden="1" outlineLevel="1"/>
    <row r="27258" hidden="1" outlineLevel="1"/>
    <row r="27259" hidden="1" outlineLevel="1"/>
    <row r="27260" hidden="1" outlineLevel="1"/>
    <row r="27261" hidden="1" outlineLevel="1"/>
    <row r="27262" hidden="1" outlineLevel="1"/>
    <row r="27263" hidden="1" outlineLevel="1"/>
    <row r="27264" hidden="1" outlineLevel="1"/>
    <row r="27265" hidden="1" outlineLevel="1"/>
    <row r="27266" hidden="1" outlineLevel="1"/>
    <row r="27267" hidden="1" outlineLevel="1"/>
    <row r="27268" hidden="1" outlineLevel="1"/>
    <row r="27269" hidden="1" outlineLevel="1"/>
    <row r="27270" hidden="1" outlineLevel="1"/>
    <row r="27271" hidden="1" outlineLevel="1"/>
    <row r="27272" hidden="1" outlineLevel="1"/>
    <row r="27273" hidden="1" outlineLevel="1"/>
    <row r="27274" hidden="1" outlineLevel="1"/>
    <row r="27275" hidden="1" outlineLevel="1"/>
    <row r="27276" hidden="1" outlineLevel="1"/>
    <row r="27277" hidden="1" outlineLevel="1"/>
    <row r="27278" hidden="1" outlineLevel="1"/>
    <row r="27279" hidden="1" outlineLevel="1"/>
    <row r="27280" hidden="1" outlineLevel="1"/>
    <row r="27281" hidden="1" outlineLevel="1"/>
    <row r="27282" hidden="1" outlineLevel="1"/>
    <row r="27283" hidden="1" outlineLevel="1"/>
    <row r="27284" hidden="1" outlineLevel="1"/>
    <row r="27285" hidden="1" outlineLevel="1"/>
    <row r="27286" hidden="1" outlineLevel="1"/>
    <row r="27287" hidden="1" outlineLevel="1"/>
    <row r="27288" hidden="1" outlineLevel="1"/>
    <row r="27289" hidden="1" outlineLevel="1"/>
    <row r="27290" hidden="1" outlineLevel="1"/>
    <row r="27291" hidden="1" outlineLevel="1"/>
    <row r="27292" hidden="1" outlineLevel="1"/>
    <row r="27293" hidden="1" outlineLevel="1"/>
    <row r="27294" hidden="1" outlineLevel="1"/>
    <row r="27295" hidden="1" outlineLevel="1"/>
    <row r="27296" hidden="1" outlineLevel="1"/>
    <row r="27297" hidden="1" outlineLevel="1"/>
    <row r="27298" hidden="1" outlineLevel="1"/>
    <row r="27299" hidden="1" outlineLevel="1"/>
    <row r="27300" hidden="1" outlineLevel="1"/>
    <row r="27301" hidden="1" outlineLevel="1"/>
    <row r="27302" hidden="1" outlineLevel="1"/>
    <row r="27303" hidden="1" outlineLevel="1"/>
    <row r="27304" hidden="1" outlineLevel="1"/>
    <row r="27305" hidden="1" outlineLevel="1"/>
    <row r="27306" hidden="1" outlineLevel="1"/>
    <row r="27307" hidden="1" outlineLevel="1"/>
    <row r="27308" hidden="1" outlineLevel="1"/>
    <row r="27309" hidden="1" outlineLevel="1"/>
    <row r="27310" hidden="1" outlineLevel="1"/>
    <row r="27311" hidden="1" outlineLevel="1"/>
    <row r="27312" hidden="1" outlineLevel="1"/>
    <row r="27313" hidden="1" outlineLevel="1"/>
    <row r="27314" hidden="1" outlineLevel="1"/>
    <row r="27315" hidden="1" outlineLevel="1"/>
    <row r="27316" hidden="1" outlineLevel="1"/>
    <row r="27317" hidden="1" outlineLevel="1"/>
    <row r="27318" hidden="1" outlineLevel="1"/>
    <row r="27319" hidden="1" outlineLevel="1"/>
    <row r="27320" hidden="1" outlineLevel="1"/>
    <row r="27321" hidden="1" outlineLevel="1"/>
    <row r="27322" hidden="1" outlineLevel="1"/>
    <row r="27323" hidden="1" outlineLevel="1"/>
    <row r="27324" hidden="1" outlineLevel="1"/>
    <row r="27325" hidden="1" outlineLevel="1"/>
    <row r="27326" hidden="1" outlineLevel="1"/>
    <row r="27327" hidden="1" outlineLevel="1"/>
    <row r="27328" hidden="1" outlineLevel="1"/>
    <row r="27329" hidden="1" outlineLevel="1"/>
    <row r="27330" hidden="1" outlineLevel="1"/>
    <row r="27331" hidden="1" outlineLevel="1"/>
    <row r="27332" hidden="1" outlineLevel="1"/>
    <row r="27333" hidden="1" outlineLevel="1"/>
    <row r="27334" hidden="1" outlineLevel="1"/>
    <row r="27335" hidden="1" outlineLevel="1"/>
    <row r="27336" hidden="1" outlineLevel="1"/>
    <row r="27337" hidden="1" outlineLevel="1"/>
    <row r="27338" hidden="1" outlineLevel="1"/>
    <row r="27339" hidden="1" outlineLevel="1"/>
    <row r="27340" hidden="1" outlineLevel="1"/>
    <row r="27341" hidden="1" outlineLevel="1"/>
    <row r="27342" hidden="1" outlineLevel="1"/>
    <row r="27343" hidden="1" outlineLevel="1"/>
    <row r="27344" hidden="1" outlineLevel="1"/>
    <row r="27345" hidden="1" outlineLevel="1"/>
    <row r="27346" hidden="1" outlineLevel="1"/>
    <row r="27347" hidden="1" outlineLevel="1"/>
    <row r="27348" hidden="1" outlineLevel="1"/>
    <row r="27349" hidden="1" outlineLevel="1"/>
    <row r="27350" hidden="1" outlineLevel="1"/>
    <row r="27351" hidden="1" outlineLevel="1"/>
    <row r="27352" hidden="1" outlineLevel="1"/>
    <row r="27353" hidden="1" outlineLevel="1"/>
    <row r="27354" hidden="1" outlineLevel="1"/>
    <row r="27355" hidden="1" outlineLevel="1"/>
    <row r="27356" hidden="1" outlineLevel="1"/>
    <row r="27357" hidden="1" outlineLevel="1"/>
    <row r="27358" hidden="1" outlineLevel="1"/>
    <row r="27359" hidden="1" outlineLevel="1"/>
    <row r="27360" hidden="1" outlineLevel="1"/>
    <row r="27361" hidden="1" outlineLevel="1"/>
    <row r="27362" hidden="1" outlineLevel="1"/>
    <row r="27363" hidden="1" outlineLevel="1"/>
    <row r="27364" hidden="1" outlineLevel="1"/>
    <row r="27365" hidden="1" outlineLevel="1"/>
    <row r="27366" hidden="1" outlineLevel="1"/>
    <row r="27367" hidden="1" outlineLevel="1"/>
    <row r="27368" hidden="1" outlineLevel="1"/>
    <row r="27369" hidden="1" outlineLevel="1"/>
    <row r="27370" hidden="1" outlineLevel="1"/>
    <row r="27371" hidden="1" outlineLevel="1"/>
    <row r="27372" hidden="1" outlineLevel="1"/>
    <row r="27373" hidden="1" outlineLevel="1"/>
    <row r="27374" hidden="1" outlineLevel="1"/>
    <row r="27375" hidden="1" outlineLevel="1"/>
    <row r="27376" hidden="1" outlineLevel="1"/>
    <row r="27377" hidden="1" outlineLevel="1"/>
    <row r="27378" hidden="1" outlineLevel="1"/>
    <row r="27379" hidden="1" outlineLevel="1"/>
    <row r="27380" hidden="1" outlineLevel="1"/>
    <row r="27381" hidden="1" outlineLevel="1"/>
    <row r="27382" hidden="1" outlineLevel="1"/>
    <row r="27383" hidden="1" outlineLevel="1"/>
    <row r="27384" hidden="1" outlineLevel="1"/>
    <row r="27385" hidden="1" outlineLevel="1"/>
    <row r="27386" hidden="1" outlineLevel="1"/>
    <row r="27387" hidden="1" outlineLevel="1"/>
    <row r="27388" hidden="1" outlineLevel="1"/>
    <row r="27389" hidden="1" outlineLevel="1"/>
    <row r="27390" hidden="1" outlineLevel="1"/>
    <row r="27391" hidden="1" outlineLevel="1"/>
    <row r="27392" hidden="1" outlineLevel="1"/>
    <row r="27393" hidden="1" outlineLevel="1"/>
    <row r="27394" hidden="1" outlineLevel="1"/>
    <row r="27395" hidden="1" outlineLevel="1"/>
    <row r="27396" hidden="1" outlineLevel="1"/>
    <row r="27397" hidden="1" outlineLevel="1"/>
    <row r="27398" hidden="1" outlineLevel="1"/>
    <row r="27399" hidden="1" outlineLevel="1"/>
    <row r="27400" hidden="1" outlineLevel="1"/>
    <row r="27401" hidden="1" outlineLevel="1"/>
    <row r="27402" hidden="1" outlineLevel="1"/>
    <row r="27403" hidden="1" outlineLevel="1"/>
    <row r="27404" hidden="1" outlineLevel="1"/>
    <row r="27405" hidden="1" outlineLevel="1"/>
    <row r="27406" hidden="1" outlineLevel="1"/>
    <row r="27407" hidden="1" outlineLevel="1"/>
    <row r="27408" hidden="1" outlineLevel="1"/>
    <row r="27409" hidden="1" outlineLevel="1"/>
    <row r="27410" hidden="1" outlineLevel="1"/>
    <row r="27411" hidden="1" outlineLevel="1"/>
    <row r="27412" hidden="1" outlineLevel="1"/>
    <row r="27413" hidden="1" outlineLevel="1"/>
    <row r="27414" hidden="1" outlineLevel="1"/>
    <row r="27415" hidden="1" outlineLevel="1"/>
    <row r="27416" hidden="1" outlineLevel="1"/>
    <row r="27417" hidden="1" outlineLevel="1"/>
    <row r="27418" hidden="1" outlineLevel="1"/>
    <row r="27419" hidden="1" outlineLevel="1"/>
    <row r="27420" hidden="1" outlineLevel="1"/>
    <row r="27421" hidden="1" outlineLevel="1"/>
    <row r="27422" hidden="1" outlineLevel="1"/>
    <row r="27423" hidden="1" outlineLevel="1"/>
    <row r="27424" hidden="1" outlineLevel="1"/>
    <row r="27425" hidden="1" outlineLevel="1"/>
    <row r="27426" hidden="1" outlineLevel="1"/>
    <row r="27427" hidden="1" outlineLevel="1"/>
    <row r="27428" hidden="1" outlineLevel="1"/>
    <row r="27429" hidden="1" outlineLevel="1"/>
    <row r="27430" hidden="1" outlineLevel="1"/>
    <row r="27431" hidden="1" outlineLevel="1"/>
    <row r="27432" hidden="1" outlineLevel="1"/>
    <row r="27433" hidden="1" outlineLevel="1"/>
    <row r="27434" hidden="1" outlineLevel="1"/>
    <row r="27435" hidden="1" outlineLevel="1"/>
    <row r="27436" hidden="1" outlineLevel="1"/>
    <row r="27437" hidden="1" outlineLevel="1"/>
    <row r="27438" hidden="1" outlineLevel="1"/>
    <row r="27439" hidden="1" outlineLevel="1"/>
    <row r="27440" hidden="1" outlineLevel="1"/>
    <row r="27441" hidden="1" outlineLevel="1"/>
    <row r="27442" hidden="1" outlineLevel="1"/>
    <row r="27443" hidden="1" outlineLevel="1"/>
    <row r="27444" hidden="1" outlineLevel="1"/>
    <row r="27445" hidden="1" outlineLevel="1"/>
    <row r="27446" hidden="1" outlineLevel="1"/>
    <row r="27447" hidden="1" outlineLevel="1"/>
    <row r="27448" hidden="1" outlineLevel="1"/>
    <row r="27449" hidden="1" outlineLevel="1"/>
    <row r="27450" hidden="1" outlineLevel="1"/>
    <row r="27451" hidden="1" outlineLevel="1"/>
    <row r="27452" hidden="1" outlineLevel="1"/>
    <row r="27453" hidden="1" outlineLevel="1"/>
    <row r="27454" hidden="1" outlineLevel="1"/>
    <row r="27455" hidden="1" outlineLevel="1"/>
    <row r="27456" hidden="1" outlineLevel="1"/>
    <row r="27457" hidden="1" outlineLevel="1"/>
    <row r="27458" hidden="1" outlineLevel="1"/>
    <row r="27459" hidden="1" outlineLevel="1"/>
    <row r="27460" hidden="1" outlineLevel="1"/>
    <row r="27461" hidden="1" outlineLevel="1"/>
    <row r="27462" hidden="1" outlineLevel="1"/>
    <row r="27463" hidden="1" outlineLevel="1"/>
    <row r="27464" hidden="1" outlineLevel="1"/>
    <row r="27465" hidden="1" outlineLevel="1"/>
    <row r="27466" hidden="1" outlineLevel="1"/>
    <row r="27467" hidden="1" outlineLevel="1"/>
    <row r="27468" hidden="1" outlineLevel="1"/>
    <row r="27469" hidden="1" outlineLevel="1"/>
    <row r="27470" hidden="1" outlineLevel="1"/>
    <row r="27471" hidden="1" outlineLevel="1"/>
    <row r="27472" hidden="1" outlineLevel="1"/>
    <row r="27473" hidden="1" outlineLevel="1"/>
    <row r="27474" hidden="1" outlineLevel="1"/>
    <row r="27475" hidden="1" outlineLevel="1"/>
    <row r="27476" hidden="1" outlineLevel="1"/>
    <row r="27477" hidden="1" outlineLevel="1"/>
    <row r="27478" hidden="1" outlineLevel="1"/>
    <row r="27479" hidden="1" outlineLevel="1"/>
    <row r="27480" hidden="1" outlineLevel="1"/>
    <row r="27481" hidden="1" outlineLevel="1"/>
    <row r="27482" hidden="1" outlineLevel="1"/>
    <row r="27483" hidden="1" outlineLevel="1"/>
    <row r="27484" hidden="1" outlineLevel="1"/>
    <row r="27485" hidden="1" outlineLevel="1"/>
    <row r="27486" hidden="1" outlineLevel="1"/>
    <row r="27487" hidden="1" outlineLevel="1"/>
    <row r="27488" hidden="1" outlineLevel="1"/>
    <row r="27489" hidden="1" outlineLevel="1"/>
    <row r="27490" hidden="1" outlineLevel="1"/>
    <row r="27491" hidden="1" outlineLevel="1"/>
    <row r="27492" hidden="1" outlineLevel="1"/>
    <row r="27493" hidden="1" outlineLevel="1"/>
    <row r="27494" hidden="1" outlineLevel="1"/>
    <row r="27495" hidden="1" outlineLevel="1"/>
    <row r="27496" hidden="1" outlineLevel="1"/>
    <row r="27497" hidden="1" outlineLevel="1"/>
    <row r="27498" hidden="1" outlineLevel="1"/>
    <row r="27499" hidden="1" outlineLevel="1"/>
    <row r="27500" hidden="1" outlineLevel="1"/>
    <row r="27501" hidden="1" outlineLevel="1"/>
    <row r="27502" hidden="1" outlineLevel="1"/>
    <row r="27503" hidden="1" outlineLevel="1"/>
    <row r="27504" hidden="1" outlineLevel="1"/>
    <row r="27505" hidden="1" outlineLevel="1"/>
    <row r="27506" hidden="1" outlineLevel="1"/>
    <row r="27507" hidden="1" outlineLevel="1"/>
    <row r="27508" hidden="1" outlineLevel="1"/>
    <row r="27509" hidden="1" outlineLevel="1"/>
    <row r="27510" hidden="1" outlineLevel="1"/>
    <row r="27511" hidden="1" outlineLevel="1"/>
    <row r="27512" hidden="1" outlineLevel="1"/>
    <row r="27513" hidden="1" outlineLevel="1"/>
    <row r="27514" hidden="1" outlineLevel="1"/>
    <row r="27515" hidden="1" outlineLevel="1"/>
    <row r="27516" hidden="1" outlineLevel="1"/>
    <row r="27517" hidden="1" outlineLevel="1"/>
    <row r="27518" hidden="1" outlineLevel="1"/>
    <row r="27519" hidden="1" outlineLevel="1"/>
    <row r="27520" hidden="1" outlineLevel="1"/>
    <row r="27521" hidden="1" outlineLevel="1"/>
    <row r="27522" hidden="1" outlineLevel="1"/>
    <row r="27523" hidden="1" outlineLevel="1"/>
    <row r="27524" hidden="1" outlineLevel="1"/>
    <row r="27525" hidden="1" outlineLevel="1"/>
    <row r="27526" hidden="1" outlineLevel="1"/>
    <row r="27527" hidden="1" outlineLevel="1"/>
    <row r="27528" hidden="1" outlineLevel="1"/>
    <row r="27529" hidden="1" outlineLevel="1"/>
    <row r="27530" hidden="1" outlineLevel="1"/>
    <row r="27531" hidden="1" outlineLevel="1"/>
    <row r="27532" hidden="1" outlineLevel="1"/>
    <row r="27533" hidden="1" outlineLevel="1"/>
    <row r="27534" hidden="1" outlineLevel="1"/>
    <row r="27535" hidden="1" outlineLevel="1"/>
    <row r="27536" hidden="1" outlineLevel="1"/>
    <row r="27537" hidden="1" outlineLevel="1"/>
    <row r="27538" hidden="1" outlineLevel="1"/>
    <row r="27539" hidden="1" outlineLevel="1"/>
    <row r="27540" hidden="1" outlineLevel="1"/>
    <row r="27541" hidden="1" outlineLevel="1"/>
    <row r="27542" hidden="1" outlineLevel="1"/>
    <row r="27543" hidden="1" outlineLevel="1"/>
    <row r="27544" hidden="1" outlineLevel="1"/>
    <row r="27545" hidden="1" outlineLevel="1"/>
    <row r="27546" hidden="1" outlineLevel="1"/>
    <row r="27547" hidden="1" outlineLevel="1"/>
    <row r="27548" hidden="1" outlineLevel="1"/>
    <row r="27549" hidden="1" outlineLevel="1"/>
    <row r="27550" hidden="1" outlineLevel="1"/>
    <row r="27551" hidden="1" outlineLevel="1"/>
    <row r="27552" hidden="1" outlineLevel="1"/>
    <row r="27553" hidden="1" outlineLevel="1"/>
    <row r="27554" hidden="1" outlineLevel="1"/>
    <row r="27555" hidden="1" outlineLevel="1"/>
    <row r="27556" hidden="1" outlineLevel="1"/>
    <row r="27557" hidden="1" outlineLevel="1"/>
    <row r="27558" hidden="1" outlineLevel="1"/>
    <row r="27559" hidden="1" outlineLevel="1"/>
    <row r="27560" hidden="1" outlineLevel="1"/>
    <row r="27561" hidden="1" outlineLevel="1"/>
    <row r="27562" hidden="1" outlineLevel="1"/>
    <row r="27563" hidden="1" outlineLevel="1"/>
    <row r="27564" hidden="1" outlineLevel="1"/>
    <row r="27565" hidden="1" outlineLevel="1"/>
    <row r="27566" hidden="1" outlineLevel="1"/>
    <row r="27567" hidden="1" outlineLevel="1"/>
    <row r="27568" hidden="1" outlineLevel="1"/>
    <row r="27569" hidden="1" outlineLevel="1"/>
    <row r="27570" hidden="1" outlineLevel="1"/>
    <row r="27571" hidden="1" outlineLevel="1"/>
    <row r="27572" hidden="1" outlineLevel="1"/>
    <row r="27573" hidden="1" outlineLevel="1"/>
    <row r="27574" hidden="1" outlineLevel="1"/>
    <row r="27575" hidden="1" outlineLevel="1"/>
    <row r="27576" hidden="1" outlineLevel="1"/>
    <row r="27577" hidden="1" outlineLevel="1"/>
    <row r="27578" hidden="1" outlineLevel="1"/>
    <row r="27579" hidden="1" outlineLevel="1"/>
    <row r="27580" hidden="1" outlineLevel="1"/>
    <row r="27581" hidden="1" outlineLevel="1"/>
    <row r="27582" hidden="1" outlineLevel="1"/>
    <row r="27583" hidden="1" outlineLevel="1"/>
    <row r="27584" hidden="1" outlineLevel="1"/>
    <row r="27585" hidden="1" outlineLevel="1"/>
    <row r="27586" hidden="1" outlineLevel="1"/>
    <row r="27587" hidden="1" outlineLevel="1"/>
    <row r="27588" hidden="1" outlineLevel="1"/>
    <row r="27589" hidden="1" outlineLevel="1"/>
    <row r="27590" hidden="1" outlineLevel="1"/>
    <row r="27591" hidden="1" outlineLevel="1"/>
    <row r="27592" hidden="1" outlineLevel="1"/>
    <row r="27593" hidden="1" outlineLevel="1"/>
    <row r="27594" hidden="1" outlineLevel="1"/>
    <row r="27595" hidden="1" outlineLevel="1"/>
    <row r="27596" hidden="1" outlineLevel="1"/>
    <row r="27597" hidden="1" outlineLevel="1"/>
    <row r="27598" hidden="1" outlineLevel="1"/>
    <row r="27599" hidden="1" outlineLevel="1"/>
    <row r="27600" hidden="1" outlineLevel="1"/>
    <row r="27601" hidden="1" outlineLevel="1"/>
    <row r="27602" hidden="1" outlineLevel="1"/>
    <row r="27603" hidden="1" outlineLevel="1"/>
    <row r="27604" hidden="1" outlineLevel="1"/>
    <row r="27605" hidden="1" outlineLevel="1"/>
    <row r="27606" hidden="1" outlineLevel="1"/>
    <row r="27607" hidden="1" outlineLevel="1"/>
    <row r="27608" hidden="1" outlineLevel="1"/>
    <row r="27609" hidden="1" outlineLevel="1"/>
    <row r="27610" hidden="1" outlineLevel="1"/>
    <row r="27611" hidden="1" outlineLevel="1"/>
    <row r="27612" hidden="1" outlineLevel="1"/>
    <row r="27613" hidden="1" outlineLevel="1"/>
    <row r="27614" hidden="1" outlineLevel="1"/>
    <row r="27615" hidden="1" outlineLevel="1"/>
    <row r="27616" hidden="1" outlineLevel="1"/>
    <row r="27617" hidden="1" outlineLevel="1"/>
    <row r="27618" hidden="1" outlineLevel="1"/>
    <row r="27619" hidden="1" outlineLevel="1"/>
    <row r="27620" hidden="1" outlineLevel="1"/>
    <row r="27621" hidden="1" outlineLevel="1"/>
    <row r="27622" hidden="1" outlineLevel="1"/>
    <row r="27623" hidden="1" outlineLevel="1"/>
    <row r="27624" hidden="1" outlineLevel="1"/>
    <row r="27625" hidden="1" outlineLevel="1"/>
    <row r="27626" hidden="1" outlineLevel="1"/>
    <row r="27627" hidden="1" outlineLevel="1"/>
    <row r="27628" hidden="1" outlineLevel="1"/>
    <row r="27629" hidden="1" outlineLevel="1"/>
    <row r="27630" hidden="1" outlineLevel="1"/>
    <row r="27631" hidden="1" outlineLevel="1"/>
    <row r="27632" hidden="1" outlineLevel="1"/>
    <row r="27633" hidden="1" outlineLevel="1"/>
    <row r="27634" hidden="1" outlineLevel="1"/>
    <row r="27635" hidden="1" outlineLevel="1"/>
    <row r="27636" hidden="1" outlineLevel="1"/>
    <row r="27637" hidden="1" outlineLevel="1"/>
    <row r="27638" hidden="1" outlineLevel="1"/>
    <row r="27639" hidden="1" outlineLevel="1"/>
    <row r="27640" hidden="1" outlineLevel="1"/>
    <row r="27641" hidden="1" outlineLevel="1"/>
    <row r="27642" hidden="1" outlineLevel="1"/>
    <row r="27643" hidden="1" outlineLevel="1"/>
    <row r="27644" hidden="1" outlineLevel="1"/>
    <row r="27645" hidden="1" outlineLevel="1"/>
    <row r="27646" hidden="1" outlineLevel="1"/>
    <row r="27647" hidden="1" outlineLevel="1"/>
    <row r="27648" hidden="1" outlineLevel="1"/>
    <row r="27649" hidden="1" outlineLevel="1"/>
    <row r="27650" hidden="1" outlineLevel="1"/>
    <row r="27651" hidden="1" outlineLevel="1"/>
    <row r="27652" hidden="1" outlineLevel="1"/>
    <row r="27653" hidden="1" outlineLevel="1"/>
    <row r="27654" hidden="1" outlineLevel="1"/>
    <row r="27655" hidden="1" outlineLevel="1"/>
    <row r="27656" hidden="1" outlineLevel="1"/>
    <row r="27657" hidden="1" outlineLevel="1"/>
    <row r="27658" hidden="1" outlineLevel="1"/>
    <row r="27659" hidden="1" outlineLevel="1"/>
    <row r="27660" hidden="1" outlineLevel="1"/>
    <row r="27661" hidden="1" outlineLevel="1"/>
    <row r="27662" hidden="1" outlineLevel="1"/>
    <row r="27663" hidden="1" outlineLevel="1"/>
    <row r="27664" hidden="1" outlineLevel="1"/>
    <row r="27665" hidden="1" outlineLevel="1"/>
    <row r="27666" hidden="1" outlineLevel="1"/>
    <row r="27667" hidden="1" outlineLevel="1"/>
    <row r="27668" hidden="1" outlineLevel="1"/>
    <row r="27669" hidden="1" outlineLevel="1"/>
    <row r="27670" hidden="1" outlineLevel="1"/>
    <row r="27671" hidden="1" outlineLevel="1"/>
    <row r="27672" hidden="1" outlineLevel="1"/>
    <row r="27673" hidden="1" outlineLevel="1"/>
    <row r="27674" hidden="1" outlineLevel="1"/>
    <row r="27675" hidden="1" outlineLevel="1"/>
    <row r="27676" hidden="1" outlineLevel="1"/>
    <row r="27677" hidden="1" outlineLevel="1"/>
    <row r="27678" hidden="1" outlineLevel="1"/>
    <row r="27679" hidden="1" outlineLevel="1"/>
    <row r="27680" hidden="1" outlineLevel="1"/>
    <row r="27681" hidden="1" outlineLevel="1"/>
    <row r="27682" hidden="1" outlineLevel="1"/>
    <row r="27683" hidden="1" outlineLevel="1"/>
    <row r="27684" hidden="1" outlineLevel="1"/>
    <row r="27685" hidden="1" outlineLevel="1"/>
    <row r="27686" hidden="1" outlineLevel="1"/>
    <row r="27687" hidden="1" outlineLevel="1"/>
    <row r="27688" hidden="1" outlineLevel="1"/>
    <row r="27689" hidden="1" outlineLevel="1"/>
    <row r="27690" hidden="1" outlineLevel="1"/>
    <row r="27691" hidden="1" outlineLevel="1"/>
    <row r="27692" hidden="1" outlineLevel="1"/>
    <row r="27693" hidden="1" outlineLevel="1"/>
    <row r="27694" hidden="1" outlineLevel="1"/>
    <row r="27695" hidden="1" outlineLevel="1"/>
    <row r="27696" hidden="1" outlineLevel="1"/>
    <row r="27697" hidden="1" outlineLevel="1"/>
    <row r="27698" hidden="1" outlineLevel="1"/>
    <row r="27699" hidden="1" outlineLevel="1"/>
    <row r="27700" hidden="1" outlineLevel="1"/>
    <row r="27701" hidden="1" outlineLevel="1"/>
    <row r="27702" hidden="1" outlineLevel="1"/>
    <row r="27703" hidden="1" outlineLevel="1"/>
    <row r="27704" hidden="1" outlineLevel="1"/>
    <row r="27705" hidden="1" outlineLevel="1"/>
    <row r="27706" hidden="1" outlineLevel="1"/>
    <row r="27707" hidden="1" outlineLevel="1"/>
    <row r="27708" hidden="1" outlineLevel="1"/>
    <row r="27709" hidden="1" outlineLevel="1"/>
    <row r="27710" hidden="1" outlineLevel="1"/>
    <row r="27711" hidden="1" outlineLevel="1"/>
    <row r="27712" hidden="1" outlineLevel="1"/>
    <row r="27713" hidden="1" outlineLevel="1"/>
    <row r="27714" hidden="1" outlineLevel="1"/>
    <row r="27715" hidden="1" outlineLevel="1"/>
    <row r="27716" hidden="1" outlineLevel="1"/>
    <row r="27717" hidden="1" outlineLevel="1"/>
    <row r="27718" hidden="1" outlineLevel="1"/>
    <row r="27719" hidden="1" outlineLevel="1"/>
    <row r="27720" hidden="1" outlineLevel="1"/>
    <row r="27721" hidden="1" outlineLevel="1"/>
    <row r="27722" hidden="1" outlineLevel="1"/>
    <row r="27723" hidden="1" outlineLevel="1"/>
    <row r="27724" hidden="1" outlineLevel="1"/>
    <row r="27725" hidden="1" outlineLevel="1"/>
    <row r="27726" hidden="1" outlineLevel="1"/>
    <row r="27727" hidden="1" outlineLevel="1"/>
    <row r="27728" hidden="1" outlineLevel="1"/>
    <row r="27729" hidden="1" outlineLevel="1"/>
    <row r="27730" hidden="1" outlineLevel="1"/>
    <row r="27731" hidden="1" outlineLevel="1"/>
    <row r="27732" hidden="1" outlineLevel="1"/>
    <row r="27733" hidden="1" outlineLevel="1"/>
    <row r="27734" hidden="1" outlineLevel="1"/>
    <row r="27735" hidden="1" outlineLevel="1"/>
    <row r="27736" hidden="1" outlineLevel="1"/>
    <row r="27737" hidden="1" outlineLevel="1"/>
    <row r="27738" hidden="1" outlineLevel="1"/>
    <row r="27739" hidden="1" outlineLevel="1"/>
    <row r="27740" hidden="1" outlineLevel="1"/>
    <row r="27741" hidden="1" outlineLevel="1"/>
    <row r="27742" hidden="1" outlineLevel="1"/>
    <row r="27743" hidden="1" outlineLevel="1"/>
    <row r="27744" hidden="1" outlineLevel="1"/>
    <row r="27745" hidden="1" outlineLevel="1"/>
    <row r="27746" hidden="1" outlineLevel="1"/>
    <row r="27747" hidden="1" outlineLevel="1"/>
    <row r="27748" hidden="1" outlineLevel="1"/>
    <row r="27749" hidden="1" outlineLevel="1"/>
    <row r="27750" hidden="1" outlineLevel="1"/>
    <row r="27751" hidden="1" outlineLevel="1"/>
    <row r="27752" hidden="1" outlineLevel="1"/>
    <row r="27753" hidden="1" outlineLevel="1"/>
    <row r="27754" hidden="1" outlineLevel="1"/>
    <row r="27755" hidden="1" outlineLevel="1"/>
    <row r="27756" hidden="1" outlineLevel="1"/>
    <row r="27757" hidden="1" outlineLevel="1"/>
    <row r="27758" hidden="1" outlineLevel="1"/>
    <row r="27759" hidden="1" outlineLevel="1"/>
    <row r="27760" hidden="1" outlineLevel="1"/>
    <row r="27761" hidden="1" outlineLevel="1"/>
    <row r="27762" hidden="1" outlineLevel="1"/>
    <row r="27763" hidden="1" outlineLevel="1"/>
    <row r="27764" hidden="1" outlineLevel="1"/>
    <row r="27765" hidden="1" outlineLevel="1"/>
    <row r="27766" hidden="1" outlineLevel="1"/>
    <row r="27767" hidden="1" outlineLevel="1"/>
    <row r="27768" hidden="1" outlineLevel="1"/>
    <row r="27769" hidden="1" outlineLevel="1"/>
    <row r="27770" hidden="1" outlineLevel="1"/>
    <row r="27771" hidden="1" outlineLevel="1"/>
    <row r="27772" hidden="1" outlineLevel="1"/>
    <row r="27773" hidden="1" outlineLevel="1"/>
    <row r="27774" hidden="1" outlineLevel="1"/>
    <row r="27775" hidden="1" outlineLevel="1"/>
    <row r="27776" hidden="1" outlineLevel="1"/>
    <row r="27777" hidden="1" outlineLevel="1"/>
    <row r="27778" hidden="1" outlineLevel="1"/>
    <row r="27779" hidden="1" outlineLevel="1"/>
    <row r="27780" hidden="1" outlineLevel="1"/>
    <row r="27781" hidden="1" outlineLevel="1"/>
    <row r="27782" hidden="1" outlineLevel="1"/>
    <row r="27783" hidden="1" outlineLevel="1"/>
    <row r="27784" hidden="1" outlineLevel="1"/>
    <row r="27785" hidden="1" outlineLevel="1"/>
    <row r="27786" hidden="1" outlineLevel="1"/>
    <row r="27787" hidden="1" outlineLevel="1"/>
    <row r="27788" hidden="1" outlineLevel="1"/>
    <row r="27789" hidden="1" outlineLevel="1"/>
    <row r="27790" hidden="1" outlineLevel="1"/>
    <row r="27791" hidden="1" outlineLevel="1"/>
    <row r="27792" hidden="1" outlineLevel="1"/>
    <row r="27793" hidden="1" outlineLevel="1"/>
    <row r="27794" hidden="1" outlineLevel="1"/>
    <row r="27795" hidden="1" outlineLevel="1"/>
    <row r="27796" hidden="1" outlineLevel="1"/>
    <row r="27797" hidden="1" outlineLevel="1"/>
    <row r="27798" hidden="1" outlineLevel="1"/>
    <row r="27799" hidden="1" outlineLevel="1"/>
    <row r="27800" hidden="1" outlineLevel="1"/>
    <row r="27801" hidden="1" outlineLevel="1"/>
    <row r="27802" hidden="1" outlineLevel="1"/>
    <row r="27803" hidden="1" outlineLevel="1"/>
    <row r="27804" hidden="1" outlineLevel="1"/>
    <row r="27805" hidden="1" outlineLevel="1"/>
    <row r="27806" hidden="1" outlineLevel="1"/>
    <row r="27807" hidden="1" outlineLevel="1"/>
    <row r="27808" hidden="1" outlineLevel="1"/>
    <row r="27809" hidden="1" outlineLevel="1"/>
    <row r="27810" hidden="1" outlineLevel="1"/>
    <row r="27811" hidden="1" outlineLevel="1"/>
    <row r="27812" hidden="1" outlineLevel="1"/>
    <row r="27813" hidden="1" outlineLevel="1"/>
    <row r="27814" hidden="1" outlineLevel="1"/>
    <row r="27815" hidden="1" outlineLevel="1"/>
    <row r="27816" hidden="1" outlineLevel="1"/>
    <row r="27817" hidden="1" outlineLevel="1"/>
    <row r="27818" hidden="1" outlineLevel="1"/>
    <row r="27819" hidden="1" outlineLevel="1"/>
    <row r="27820" hidden="1" outlineLevel="1"/>
    <row r="27821" hidden="1" outlineLevel="1"/>
    <row r="27822" hidden="1" outlineLevel="1"/>
    <row r="27823" hidden="1" outlineLevel="1"/>
    <row r="27824" hidden="1" outlineLevel="1"/>
    <row r="27825" hidden="1" outlineLevel="1"/>
    <row r="27826" hidden="1" outlineLevel="1"/>
    <row r="27827" hidden="1" outlineLevel="1"/>
    <row r="27828" hidden="1" outlineLevel="1"/>
    <row r="27829" hidden="1" outlineLevel="1"/>
    <row r="27830" hidden="1" outlineLevel="1"/>
    <row r="27831" hidden="1" outlineLevel="1"/>
    <row r="27832" hidden="1" outlineLevel="1"/>
    <row r="27833" hidden="1" outlineLevel="1"/>
    <row r="27834" hidden="1" outlineLevel="1"/>
    <row r="27835" hidden="1" outlineLevel="1"/>
    <row r="27836" hidden="1" outlineLevel="1"/>
    <row r="27837" hidden="1" outlineLevel="1"/>
    <row r="27838" hidden="1" outlineLevel="1"/>
    <row r="27839" hidden="1" outlineLevel="1"/>
    <row r="27840" hidden="1" outlineLevel="1"/>
    <row r="27841" hidden="1" outlineLevel="1"/>
    <row r="27842" hidden="1" outlineLevel="1"/>
    <row r="27843" hidden="1" outlineLevel="1"/>
    <row r="27844" hidden="1" outlineLevel="1"/>
    <row r="27845" hidden="1" outlineLevel="1"/>
    <row r="27846" hidden="1" outlineLevel="1"/>
    <row r="27847" hidden="1" outlineLevel="1"/>
    <row r="27848" hidden="1" outlineLevel="1"/>
    <row r="27849" hidden="1" outlineLevel="1"/>
    <row r="27850" hidden="1" outlineLevel="1"/>
    <row r="27851" hidden="1" outlineLevel="1"/>
    <row r="27852" hidden="1" outlineLevel="1"/>
    <row r="27853" hidden="1" outlineLevel="1"/>
    <row r="27854" hidden="1" outlineLevel="1"/>
    <row r="27855" hidden="1" outlineLevel="1"/>
    <row r="27856" hidden="1" outlineLevel="1"/>
    <row r="27857" hidden="1" outlineLevel="1"/>
    <row r="27858" hidden="1" outlineLevel="1"/>
    <row r="27859" hidden="1" outlineLevel="1"/>
    <row r="27860" hidden="1" outlineLevel="1"/>
    <row r="27861" hidden="1" outlineLevel="1"/>
    <row r="27862" hidden="1" outlineLevel="1"/>
    <row r="27863" hidden="1" outlineLevel="1"/>
    <row r="27864" hidden="1" outlineLevel="1"/>
    <row r="27865" hidden="1" outlineLevel="1"/>
    <row r="27866" hidden="1" outlineLevel="1"/>
    <row r="27867" hidden="1" outlineLevel="1"/>
    <row r="27868" hidden="1" outlineLevel="1"/>
    <row r="27869" hidden="1" outlineLevel="1"/>
    <row r="27870" hidden="1" outlineLevel="1"/>
    <row r="27871" hidden="1" outlineLevel="1"/>
    <row r="27872" hidden="1" outlineLevel="1"/>
    <row r="27873" hidden="1" outlineLevel="1"/>
    <row r="27874" hidden="1" outlineLevel="1"/>
    <row r="27875" hidden="1" outlineLevel="1"/>
    <row r="27876" hidden="1" outlineLevel="1"/>
    <row r="27877" hidden="1" outlineLevel="1"/>
    <row r="27878" hidden="1" outlineLevel="1"/>
    <row r="27879" hidden="1" outlineLevel="1"/>
    <row r="27880" hidden="1" outlineLevel="1"/>
    <row r="27881" hidden="1" outlineLevel="1"/>
    <row r="27882" hidden="1" outlineLevel="1"/>
    <row r="27883" hidden="1" outlineLevel="1"/>
    <row r="27884" hidden="1" outlineLevel="1"/>
    <row r="27885" hidden="1" outlineLevel="1"/>
    <row r="27886" hidden="1" outlineLevel="1"/>
    <row r="27887" hidden="1" outlineLevel="1"/>
    <row r="27888" hidden="1" outlineLevel="1"/>
    <row r="27889" hidden="1" outlineLevel="1"/>
    <row r="27890" hidden="1" outlineLevel="1"/>
    <row r="27891" hidden="1" outlineLevel="1"/>
    <row r="27892" hidden="1" outlineLevel="1"/>
    <row r="27893" hidden="1" outlineLevel="1"/>
    <row r="27894" hidden="1" outlineLevel="1"/>
    <row r="27895" hidden="1" outlineLevel="1"/>
    <row r="27896" hidden="1" outlineLevel="1"/>
    <row r="27897" hidden="1" outlineLevel="1"/>
    <row r="27898" hidden="1" outlineLevel="1"/>
    <row r="27899" hidden="1" outlineLevel="1"/>
    <row r="27900" hidden="1" outlineLevel="1"/>
    <row r="27901" hidden="1" outlineLevel="1"/>
    <row r="27902" hidden="1" outlineLevel="1"/>
    <row r="27903" hidden="1" outlineLevel="1"/>
    <row r="27904" hidden="1" outlineLevel="1"/>
    <row r="27905" hidden="1" outlineLevel="1"/>
    <row r="27906" hidden="1" outlineLevel="1"/>
    <row r="27907" hidden="1" outlineLevel="1"/>
    <row r="27908" hidden="1" outlineLevel="1"/>
    <row r="27909" hidden="1" outlineLevel="1"/>
    <row r="27910" hidden="1" outlineLevel="1"/>
    <row r="27911" hidden="1" outlineLevel="1"/>
    <row r="27912" hidden="1" outlineLevel="1"/>
    <row r="27913" hidden="1" outlineLevel="1"/>
    <row r="27914" hidden="1" outlineLevel="1"/>
    <row r="27915" hidden="1" outlineLevel="1"/>
    <row r="27916" hidden="1" outlineLevel="1"/>
    <row r="27917" hidden="1" outlineLevel="1"/>
    <row r="27918" hidden="1" outlineLevel="1"/>
    <row r="27919" hidden="1" outlineLevel="1"/>
    <row r="27920" hidden="1" outlineLevel="1"/>
    <row r="27921" hidden="1" outlineLevel="1"/>
    <row r="27922" hidden="1" outlineLevel="1"/>
    <row r="27923" hidden="1" outlineLevel="1"/>
    <row r="27924" hidden="1" outlineLevel="1"/>
    <row r="27925" hidden="1" outlineLevel="1"/>
    <row r="27926" hidden="1" outlineLevel="1"/>
    <row r="27927" hidden="1" outlineLevel="1"/>
    <row r="27928" hidden="1" outlineLevel="1"/>
    <row r="27929" hidden="1" outlineLevel="1"/>
    <row r="27930" hidden="1" outlineLevel="1"/>
    <row r="27931" hidden="1" outlineLevel="1"/>
    <row r="27932" hidden="1" outlineLevel="1"/>
    <row r="27933" hidden="1" outlineLevel="1"/>
    <row r="27934" hidden="1" outlineLevel="1"/>
    <row r="27935" hidden="1" outlineLevel="1"/>
    <row r="27936" hidden="1" outlineLevel="1"/>
    <row r="27937" hidden="1" outlineLevel="1"/>
    <row r="27938" hidden="1" outlineLevel="1"/>
    <row r="27939" hidden="1" outlineLevel="1"/>
    <row r="27940" hidden="1" outlineLevel="1"/>
    <row r="27941" hidden="1" outlineLevel="1"/>
    <row r="27942" hidden="1" outlineLevel="1"/>
    <row r="27943" hidden="1" outlineLevel="1"/>
    <row r="27944" hidden="1" outlineLevel="1"/>
    <row r="27945" hidden="1" outlineLevel="1"/>
    <row r="27946" hidden="1" outlineLevel="1"/>
    <row r="27947" hidden="1" outlineLevel="1"/>
    <row r="27948" hidden="1" outlineLevel="1"/>
    <row r="27949" hidden="1" outlineLevel="1"/>
    <row r="27950" hidden="1" outlineLevel="1"/>
    <row r="27951" hidden="1" outlineLevel="1"/>
    <row r="27952" hidden="1" outlineLevel="1"/>
    <row r="27953" hidden="1" outlineLevel="1"/>
    <row r="27954" hidden="1" outlineLevel="1"/>
    <row r="27955" hidden="1" outlineLevel="1"/>
    <row r="27956" hidden="1" outlineLevel="1"/>
    <row r="27957" hidden="1" outlineLevel="1"/>
    <row r="27958" hidden="1" outlineLevel="1"/>
    <row r="27959" hidden="1" outlineLevel="1"/>
    <row r="27960" hidden="1" outlineLevel="1"/>
    <row r="27961" hidden="1" outlineLevel="1"/>
    <row r="27962" hidden="1" outlineLevel="1"/>
    <row r="27963" hidden="1" outlineLevel="1"/>
    <row r="27964" hidden="1" outlineLevel="1"/>
    <row r="27965" hidden="1" outlineLevel="1"/>
    <row r="27966" hidden="1" outlineLevel="1"/>
    <row r="27967" hidden="1" outlineLevel="1"/>
    <row r="27968" hidden="1" outlineLevel="1"/>
    <row r="27969" hidden="1" outlineLevel="1"/>
    <row r="27970" hidden="1" outlineLevel="1"/>
    <row r="27971" hidden="1" outlineLevel="1"/>
    <row r="27972" hidden="1" outlineLevel="1"/>
    <row r="27973" hidden="1" outlineLevel="1"/>
    <row r="27974" hidden="1" outlineLevel="1"/>
    <row r="27975" hidden="1" outlineLevel="1"/>
    <row r="27976" hidden="1" outlineLevel="1"/>
    <row r="27977" hidden="1" outlineLevel="1"/>
    <row r="27978" hidden="1" outlineLevel="1"/>
    <row r="27979" hidden="1" outlineLevel="1"/>
    <row r="27980" hidden="1" outlineLevel="1"/>
    <row r="27981" hidden="1" outlineLevel="1"/>
    <row r="27982" hidden="1" outlineLevel="1"/>
    <row r="27983" hidden="1" outlineLevel="1"/>
    <row r="27984" hidden="1" outlineLevel="1"/>
    <row r="27985" hidden="1" outlineLevel="1"/>
    <row r="27986" hidden="1" outlineLevel="1"/>
    <row r="27987" hidden="1" outlineLevel="1"/>
    <row r="27988" hidden="1" outlineLevel="1"/>
    <row r="27989" hidden="1" outlineLevel="1"/>
    <row r="27990" hidden="1" outlineLevel="1"/>
    <row r="27991" hidden="1" outlineLevel="1"/>
    <row r="27992" hidden="1" outlineLevel="1"/>
    <row r="27993" hidden="1" outlineLevel="1"/>
    <row r="27994" hidden="1" outlineLevel="1"/>
    <row r="27995" hidden="1" outlineLevel="1"/>
    <row r="27996" hidden="1" outlineLevel="1"/>
    <row r="27997" hidden="1" outlineLevel="1"/>
    <row r="27998" hidden="1" outlineLevel="1"/>
    <row r="27999" hidden="1" outlineLevel="1"/>
    <row r="28000" hidden="1" outlineLevel="1"/>
    <row r="28001" hidden="1" outlineLevel="1"/>
    <row r="28002" hidden="1" outlineLevel="1"/>
    <row r="28003" hidden="1" outlineLevel="1"/>
    <row r="28004" hidden="1" outlineLevel="1"/>
    <row r="28005" hidden="1" outlineLevel="1"/>
    <row r="28006" hidden="1" outlineLevel="1"/>
    <row r="28007" hidden="1" outlineLevel="1"/>
    <row r="28008" hidden="1" outlineLevel="1"/>
    <row r="28009" hidden="1" outlineLevel="1"/>
    <row r="28010" hidden="1" outlineLevel="1"/>
    <row r="28011" hidden="1" outlineLevel="1"/>
    <row r="28012" hidden="1" outlineLevel="1"/>
    <row r="28013" hidden="1" outlineLevel="1"/>
    <row r="28014" hidden="1" outlineLevel="1"/>
    <row r="28015" hidden="1" outlineLevel="1"/>
    <row r="28016" hidden="1" outlineLevel="1"/>
    <row r="28017" hidden="1" outlineLevel="1"/>
    <row r="28018" hidden="1" outlineLevel="1"/>
    <row r="28019" hidden="1" outlineLevel="1"/>
    <row r="28020" hidden="1" outlineLevel="1"/>
    <row r="28021" hidden="1" outlineLevel="1"/>
    <row r="28022" hidden="1" outlineLevel="1"/>
    <row r="28023" hidden="1" outlineLevel="1"/>
    <row r="28024" hidden="1" outlineLevel="1"/>
    <row r="28025" hidden="1" outlineLevel="1"/>
    <row r="28026" hidden="1" outlineLevel="1"/>
    <row r="28027" hidden="1" outlineLevel="1"/>
    <row r="28028" hidden="1" outlineLevel="1"/>
    <row r="28029" hidden="1" outlineLevel="1"/>
    <row r="28030" hidden="1" outlineLevel="1"/>
    <row r="28031" hidden="1" outlineLevel="1"/>
    <row r="28032" hidden="1" outlineLevel="1"/>
    <row r="28033" hidden="1" outlineLevel="1"/>
    <row r="28034" hidden="1" outlineLevel="1"/>
    <row r="28035" hidden="1" outlineLevel="1"/>
    <row r="28036" hidden="1" outlineLevel="1"/>
    <row r="28037" hidden="1" outlineLevel="1"/>
    <row r="28038" hidden="1" outlineLevel="1"/>
    <row r="28039" hidden="1" outlineLevel="1"/>
    <row r="28040" hidden="1" outlineLevel="1"/>
    <row r="28041" hidden="1" outlineLevel="1"/>
    <row r="28042" hidden="1" outlineLevel="1"/>
    <row r="28043" hidden="1" outlineLevel="1"/>
    <row r="28044" hidden="1" outlineLevel="1"/>
    <row r="28045" hidden="1" outlineLevel="1"/>
    <row r="28046" hidden="1" outlineLevel="1"/>
    <row r="28047" hidden="1" outlineLevel="1"/>
    <row r="28048" hidden="1" outlineLevel="1"/>
    <row r="28049" hidden="1" outlineLevel="1"/>
    <row r="28050" hidden="1" outlineLevel="1"/>
    <row r="28051" hidden="1" outlineLevel="1"/>
    <row r="28052" hidden="1" outlineLevel="1"/>
    <row r="28053" hidden="1" outlineLevel="1"/>
    <row r="28054" hidden="1" outlineLevel="1"/>
    <row r="28055" hidden="1" outlineLevel="1"/>
    <row r="28056" hidden="1" outlineLevel="1"/>
    <row r="28057" hidden="1" outlineLevel="1"/>
    <row r="28058" hidden="1" outlineLevel="1"/>
    <row r="28059" hidden="1" outlineLevel="1"/>
    <row r="28060" hidden="1" outlineLevel="1"/>
    <row r="28061" hidden="1" outlineLevel="1"/>
    <row r="28062" hidden="1" outlineLevel="1"/>
    <row r="28063" hidden="1" outlineLevel="1"/>
    <row r="28064" hidden="1" outlineLevel="1"/>
    <row r="28065" hidden="1" outlineLevel="1"/>
    <row r="28066" hidden="1" outlineLevel="1"/>
    <row r="28067" hidden="1" outlineLevel="1"/>
    <row r="28068" hidden="1" outlineLevel="1"/>
    <row r="28069" hidden="1" outlineLevel="1"/>
    <row r="28070" hidden="1" outlineLevel="1"/>
    <row r="28071" hidden="1" outlineLevel="1"/>
    <row r="28072" hidden="1" outlineLevel="1"/>
    <row r="28073" hidden="1" outlineLevel="1"/>
    <row r="28074" hidden="1" outlineLevel="1"/>
    <row r="28075" hidden="1" outlineLevel="1"/>
    <row r="28076" hidden="1" outlineLevel="1"/>
    <row r="28077" hidden="1" outlineLevel="1"/>
    <row r="28078" hidden="1" outlineLevel="1"/>
    <row r="28079" hidden="1" outlineLevel="1"/>
    <row r="28080" hidden="1" outlineLevel="1"/>
    <row r="28081" hidden="1" outlineLevel="1"/>
    <row r="28082" hidden="1" outlineLevel="1"/>
    <row r="28083" hidden="1" outlineLevel="1"/>
    <row r="28084" hidden="1" outlineLevel="1"/>
    <row r="28085" hidden="1" outlineLevel="1"/>
    <row r="28086" hidden="1" outlineLevel="1"/>
    <row r="28087" hidden="1" outlineLevel="1"/>
    <row r="28088" hidden="1" outlineLevel="1"/>
    <row r="28089" hidden="1" outlineLevel="1"/>
    <row r="28090" hidden="1" outlineLevel="1"/>
    <row r="28091" hidden="1" outlineLevel="1"/>
    <row r="28092" hidden="1" outlineLevel="1"/>
    <row r="28093" hidden="1" outlineLevel="1"/>
    <row r="28094" hidden="1" outlineLevel="1"/>
    <row r="28095" hidden="1" outlineLevel="1"/>
    <row r="28096" hidden="1" outlineLevel="1"/>
    <row r="28097" hidden="1" outlineLevel="1"/>
    <row r="28098" hidden="1" outlineLevel="1"/>
    <row r="28099" hidden="1" outlineLevel="1"/>
    <row r="28100" hidden="1" outlineLevel="1"/>
    <row r="28101" hidden="1" outlineLevel="1"/>
    <row r="28102" hidden="1" outlineLevel="1"/>
    <row r="28103" hidden="1" outlineLevel="1"/>
    <row r="28104" hidden="1" outlineLevel="1"/>
    <row r="28105" hidden="1" outlineLevel="1"/>
    <row r="28106" hidden="1" outlineLevel="1"/>
    <row r="28107" hidden="1" outlineLevel="1"/>
    <row r="28108" hidden="1" outlineLevel="1"/>
    <row r="28109" hidden="1" outlineLevel="1"/>
    <row r="28110" hidden="1" outlineLevel="1"/>
    <row r="28111" hidden="1" outlineLevel="1"/>
    <row r="28112" hidden="1" outlineLevel="1"/>
    <row r="28113" hidden="1" outlineLevel="1"/>
    <row r="28114" hidden="1" outlineLevel="1"/>
    <row r="28115" hidden="1" outlineLevel="1"/>
    <row r="28116" hidden="1" outlineLevel="1"/>
    <row r="28117" hidden="1" outlineLevel="1"/>
    <row r="28118" hidden="1" outlineLevel="1"/>
    <row r="28119" hidden="1" outlineLevel="1"/>
    <row r="28120" hidden="1" outlineLevel="1"/>
    <row r="28121" hidden="1" outlineLevel="1"/>
    <row r="28122" hidden="1" outlineLevel="1"/>
    <row r="28123" hidden="1" outlineLevel="1"/>
    <row r="28124" hidden="1" outlineLevel="1"/>
    <row r="28125" hidden="1" outlineLevel="1"/>
    <row r="28126" hidden="1" outlineLevel="1"/>
    <row r="28127" hidden="1" outlineLevel="1"/>
    <row r="28128" hidden="1" outlineLevel="1"/>
    <row r="28129" hidden="1" outlineLevel="1"/>
    <row r="28130" hidden="1" outlineLevel="1"/>
    <row r="28131" hidden="1" outlineLevel="1"/>
    <row r="28132" hidden="1" outlineLevel="1"/>
    <row r="28133" hidden="1" outlineLevel="1"/>
    <row r="28134" hidden="1" outlineLevel="1"/>
    <row r="28135" hidden="1" outlineLevel="1"/>
    <row r="28136" hidden="1" outlineLevel="1"/>
    <row r="28137" hidden="1" outlineLevel="1"/>
    <row r="28138" hidden="1" outlineLevel="1"/>
    <row r="28139" hidden="1" outlineLevel="1"/>
    <row r="28140" hidden="1" outlineLevel="1"/>
    <row r="28141" hidden="1" outlineLevel="1"/>
    <row r="28142" hidden="1" outlineLevel="1"/>
    <row r="28143" hidden="1" outlineLevel="1"/>
    <row r="28144" hidden="1" outlineLevel="1"/>
    <row r="28145" hidden="1" outlineLevel="1"/>
    <row r="28146" hidden="1" outlineLevel="1"/>
    <row r="28147" hidden="1" outlineLevel="1"/>
    <row r="28148" hidden="1" outlineLevel="1"/>
    <row r="28149" hidden="1" outlineLevel="1"/>
    <row r="28150" hidden="1" outlineLevel="1"/>
    <row r="28151" hidden="1" outlineLevel="1"/>
    <row r="28152" hidden="1" outlineLevel="1"/>
    <row r="28153" hidden="1" outlineLevel="1"/>
    <row r="28154" hidden="1" outlineLevel="1"/>
    <row r="28155" hidden="1" outlineLevel="1"/>
    <row r="28156" hidden="1" outlineLevel="1"/>
    <row r="28157" hidden="1" outlineLevel="1"/>
    <row r="28158" hidden="1" outlineLevel="1"/>
    <row r="28159" hidden="1" outlineLevel="1"/>
    <row r="28160" hidden="1" outlineLevel="1"/>
    <row r="28161" hidden="1" outlineLevel="1"/>
    <row r="28162" hidden="1" outlineLevel="1"/>
    <row r="28163" hidden="1" outlineLevel="1"/>
    <row r="28164" hidden="1" outlineLevel="1"/>
    <row r="28165" hidden="1" outlineLevel="1"/>
    <row r="28166" hidden="1" outlineLevel="1"/>
    <row r="28167" hidden="1" outlineLevel="1"/>
    <row r="28168" hidden="1" outlineLevel="1"/>
    <row r="28169" hidden="1" outlineLevel="1"/>
    <row r="28170" hidden="1" outlineLevel="1"/>
    <row r="28171" hidden="1" outlineLevel="1"/>
    <row r="28172" hidden="1" outlineLevel="1"/>
    <row r="28173" hidden="1" outlineLevel="1"/>
    <row r="28174" hidden="1" outlineLevel="1"/>
    <row r="28175" hidden="1" outlineLevel="1"/>
    <row r="28176" hidden="1" outlineLevel="1"/>
    <row r="28177" hidden="1" outlineLevel="1"/>
    <row r="28178" hidden="1" outlineLevel="1"/>
    <row r="28179" hidden="1" outlineLevel="1"/>
    <row r="28180" hidden="1" outlineLevel="1"/>
    <row r="28181" hidden="1" outlineLevel="1"/>
    <row r="28182" hidden="1" outlineLevel="1"/>
    <row r="28183" hidden="1" outlineLevel="1"/>
    <row r="28184" hidden="1" outlineLevel="1"/>
    <row r="28185" hidden="1" outlineLevel="1"/>
    <row r="28186" hidden="1" outlineLevel="1"/>
    <row r="28187" hidden="1" outlineLevel="1"/>
    <row r="28188" hidden="1" outlineLevel="1"/>
    <row r="28189" hidden="1" outlineLevel="1"/>
    <row r="28190" hidden="1" outlineLevel="1"/>
    <row r="28191" hidden="1" outlineLevel="1"/>
    <row r="28192" hidden="1" outlineLevel="1"/>
    <row r="28193" hidden="1" outlineLevel="1"/>
    <row r="28194" hidden="1" outlineLevel="1"/>
    <row r="28195" hidden="1" outlineLevel="1"/>
    <row r="28196" hidden="1" outlineLevel="1"/>
    <row r="28197" hidden="1" outlineLevel="1"/>
    <row r="28198" hidden="1" outlineLevel="1"/>
    <row r="28199" hidden="1" outlineLevel="1"/>
    <row r="28200" hidden="1" outlineLevel="1"/>
    <row r="28201" hidden="1" outlineLevel="1"/>
    <row r="28202" hidden="1" outlineLevel="1"/>
    <row r="28203" hidden="1" outlineLevel="1"/>
    <row r="28204" hidden="1" outlineLevel="1"/>
    <row r="28205" hidden="1" outlineLevel="1"/>
    <row r="28206" hidden="1" outlineLevel="1"/>
    <row r="28207" hidden="1" outlineLevel="1"/>
    <row r="28208" hidden="1" outlineLevel="1"/>
    <row r="28209" hidden="1" outlineLevel="1"/>
    <row r="28210" hidden="1" outlineLevel="1"/>
    <row r="28211" hidden="1" outlineLevel="1"/>
    <row r="28212" hidden="1" outlineLevel="1"/>
    <row r="28213" hidden="1" outlineLevel="1"/>
    <row r="28214" hidden="1" outlineLevel="1"/>
    <row r="28215" hidden="1" outlineLevel="1"/>
    <row r="28216" hidden="1" outlineLevel="1"/>
    <row r="28217" hidden="1" outlineLevel="1"/>
    <row r="28218" hidden="1" outlineLevel="1"/>
    <row r="28219" hidden="1" outlineLevel="1"/>
    <row r="28220" hidden="1" outlineLevel="1"/>
    <row r="28221" hidden="1" outlineLevel="1"/>
    <row r="28222" hidden="1" outlineLevel="1"/>
    <row r="28223" hidden="1" outlineLevel="1"/>
    <row r="28224" hidden="1" outlineLevel="1"/>
    <row r="28225" hidden="1" outlineLevel="1"/>
    <row r="28226" hidden="1" outlineLevel="1"/>
    <row r="28227" hidden="1" outlineLevel="1"/>
    <row r="28228" hidden="1" outlineLevel="1"/>
    <row r="28229" hidden="1" outlineLevel="1"/>
    <row r="28230" hidden="1" outlineLevel="1"/>
    <row r="28231" hidden="1" outlineLevel="1"/>
    <row r="28232" hidden="1" outlineLevel="1"/>
    <row r="28233" hidden="1" outlineLevel="1"/>
    <row r="28234" hidden="1" outlineLevel="1"/>
    <row r="28235" hidden="1" outlineLevel="1"/>
    <row r="28236" hidden="1" outlineLevel="1"/>
    <row r="28237" hidden="1" outlineLevel="1"/>
    <row r="28238" hidden="1" outlineLevel="1"/>
    <row r="28239" hidden="1" outlineLevel="1"/>
    <row r="28240" hidden="1" outlineLevel="1"/>
    <row r="28241" hidden="1" outlineLevel="1"/>
    <row r="28242" hidden="1" outlineLevel="1"/>
    <row r="28243" hidden="1" outlineLevel="1"/>
    <row r="28244" hidden="1" outlineLevel="1"/>
    <row r="28245" hidden="1" outlineLevel="1"/>
    <row r="28246" hidden="1" outlineLevel="1"/>
    <row r="28247" hidden="1" outlineLevel="1"/>
    <row r="28248" hidden="1" outlineLevel="1"/>
    <row r="28249" hidden="1" outlineLevel="1"/>
    <row r="28250" hidden="1" outlineLevel="1"/>
    <row r="28251" hidden="1" outlineLevel="1"/>
    <row r="28252" hidden="1" outlineLevel="1"/>
    <row r="28253" hidden="1" outlineLevel="1"/>
    <row r="28254" hidden="1" outlineLevel="1"/>
    <row r="28255" hidden="1" outlineLevel="1"/>
    <row r="28256" hidden="1" outlineLevel="1"/>
    <row r="28257" hidden="1" outlineLevel="1"/>
    <row r="28258" hidden="1" outlineLevel="1"/>
    <row r="28259" hidden="1" outlineLevel="1"/>
    <row r="28260" hidden="1" outlineLevel="1"/>
    <row r="28261" hidden="1" outlineLevel="1"/>
    <row r="28262" hidden="1" outlineLevel="1"/>
    <row r="28263" hidden="1" outlineLevel="1"/>
    <row r="28264" hidden="1" outlineLevel="1"/>
    <row r="28265" hidden="1" outlineLevel="1"/>
    <row r="28266" hidden="1" outlineLevel="1"/>
    <row r="28267" hidden="1" outlineLevel="1"/>
    <row r="28268" hidden="1" outlineLevel="1"/>
    <row r="28269" hidden="1" outlineLevel="1"/>
    <row r="28270" hidden="1" outlineLevel="1"/>
    <row r="28271" hidden="1" outlineLevel="1"/>
    <row r="28272" hidden="1" outlineLevel="1"/>
    <row r="28273" hidden="1" outlineLevel="1"/>
    <row r="28274" hidden="1" outlineLevel="1"/>
    <row r="28275" hidden="1" outlineLevel="1"/>
    <row r="28276" hidden="1" outlineLevel="1"/>
    <row r="28277" hidden="1" outlineLevel="1"/>
    <row r="28278" hidden="1" outlineLevel="1"/>
    <row r="28279" hidden="1" outlineLevel="1"/>
    <row r="28280" hidden="1" outlineLevel="1"/>
    <row r="28281" hidden="1" outlineLevel="1"/>
    <row r="28282" hidden="1" outlineLevel="1"/>
    <row r="28283" hidden="1" outlineLevel="1"/>
    <row r="28284" hidden="1" outlineLevel="1"/>
    <row r="28285" hidden="1" outlineLevel="1"/>
    <row r="28286" hidden="1" outlineLevel="1"/>
    <row r="28287" hidden="1" outlineLevel="1"/>
    <row r="28288" hidden="1" outlineLevel="1"/>
    <row r="28289" hidden="1" outlineLevel="1"/>
    <row r="28290" hidden="1" outlineLevel="1"/>
    <row r="28291" hidden="1" outlineLevel="1"/>
    <row r="28292" hidden="1" outlineLevel="1"/>
    <row r="28293" hidden="1" outlineLevel="1"/>
    <row r="28294" hidden="1" outlineLevel="1"/>
    <row r="28295" hidden="1" outlineLevel="1"/>
    <row r="28296" hidden="1" outlineLevel="1"/>
    <row r="28297" hidden="1" outlineLevel="1"/>
    <row r="28298" hidden="1" outlineLevel="1"/>
    <row r="28299" hidden="1" outlineLevel="1"/>
    <row r="28300" hidden="1" outlineLevel="1"/>
    <row r="28301" hidden="1" outlineLevel="1"/>
    <row r="28302" hidden="1" outlineLevel="1"/>
    <row r="28303" hidden="1" outlineLevel="1"/>
    <row r="28304" hidden="1" outlineLevel="1"/>
    <row r="28305" hidden="1" outlineLevel="1"/>
    <row r="28306" hidden="1" outlineLevel="1"/>
    <row r="28307" hidden="1" outlineLevel="1"/>
    <row r="28308" hidden="1" outlineLevel="1"/>
    <row r="28309" hidden="1" outlineLevel="1"/>
    <row r="28310" hidden="1" outlineLevel="1"/>
    <row r="28311" hidden="1" outlineLevel="1"/>
    <row r="28312" hidden="1" outlineLevel="1"/>
    <row r="28313" hidden="1" outlineLevel="1"/>
    <row r="28314" hidden="1" outlineLevel="1"/>
    <row r="28315" hidden="1" outlineLevel="1"/>
    <row r="28316" hidden="1" outlineLevel="1"/>
    <row r="28317" hidden="1" outlineLevel="1"/>
    <row r="28318" hidden="1" outlineLevel="1"/>
    <row r="28319" hidden="1" outlineLevel="1"/>
    <row r="28320" hidden="1" outlineLevel="1"/>
    <row r="28321" hidden="1" outlineLevel="1"/>
    <row r="28322" hidden="1" outlineLevel="1"/>
    <row r="28323" hidden="1" outlineLevel="1"/>
    <row r="28324" hidden="1" outlineLevel="1"/>
    <row r="28325" hidden="1" outlineLevel="1"/>
    <row r="28326" hidden="1" outlineLevel="1"/>
    <row r="28327" hidden="1" outlineLevel="1"/>
    <row r="28328" hidden="1" outlineLevel="1"/>
    <row r="28329" hidden="1" outlineLevel="1"/>
    <row r="28330" hidden="1" outlineLevel="1"/>
    <row r="28331" hidden="1" outlineLevel="1"/>
    <row r="28332" hidden="1" outlineLevel="1"/>
    <row r="28333" hidden="1" outlineLevel="1"/>
    <row r="28334" hidden="1" outlineLevel="1"/>
    <row r="28335" hidden="1" outlineLevel="1"/>
    <row r="28336" hidden="1" outlineLevel="1"/>
    <row r="28337" hidden="1" outlineLevel="1"/>
    <row r="28338" hidden="1" outlineLevel="1"/>
    <row r="28339" hidden="1" outlineLevel="1"/>
    <row r="28340" hidden="1" outlineLevel="1"/>
    <row r="28341" hidden="1" outlineLevel="1"/>
    <row r="28342" hidden="1" outlineLevel="1"/>
    <row r="28343" hidden="1" outlineLevel="1"/>
    <row r="28344" hidden="1" outlineLevel="1"/>
    <row r="28345" hidden="1" outlineLevel="1"/>
    <row r="28346" hidden="1" outlineLevel="1"/>
    <row r="28347" hidden="1" outlineLevel="1"/>
    <row r="28348" hidden="1" outlineLevel="1"/>
    <row r="28349" hidden="1" outlineLevel="1"/>
    <row r="28350" hidden="1" outlineLevel="1"/>
    <row r="28351" hidden="1" outlineLevel="1"/>
    <row r="28352" hidden="1" outlineLevel="1"/>
    <row r="28353" hidden="1" outlineLevel="1"/>
    <row r="28354" hidden="1" outlineLevel="1"/>
    <row r="28355" hidden="1" outlineLevel="1"/>
    <row r="28356" hidden="1" outlineLevel="1"/>
    <row r="28357" hidden="1" outlineLevel="1"/>
    <row r="28358" hidden="1" outlineLevel="1"/>
    <row r="28359" hidden="1" outlineLevel="1"/>
    <row r="28360" hidden="1" outlineLevel="1"/>
    <row r="28361" hidden="1" outlineLevel="1"/>
    <row r="28362" hidden="1" outlineLevel="1"/>
    <row r="28363" hidden="1" outlineLevel="1"/>
    <row r="28364" hidden="1" outlineLevel="1"/>
    <row r="28365" hidden="1" outlineLevel="1"/>
    <row r="28366" hidden="1" outlineLevel="1"/>
    <row r="28367" hidden="1" outlineLevel="1"/>
    <row r="28368" hidden="1" outlineLevel="1"/>
    <row r="28369" hidden="1" outlineLevel="1"/>
    <row r="28370" hidden="1" outlineLevel="1"/>
    <row r="28371" hidden="1" outlineLevel="1"/>
    <row r="28372" hidden="1" outlineLevel="1"/>
    <row r="28373" hidden="1" outlineLevel="1"/>
    <row r="28374" hidden="1" outlineLevel="1"/>
    <row r="28375" hidden="1" outlineLevel="1"/>
    <row r="28376" hidden="1" outlineLevel="1"/>
    <row r="28377" hidden="1" outlineLevel="1"/>
    <row r="28378" hidden="1" outlineLevel="1"/>
    <row r="28379" hidden="1" outlineLevel="1"/>
    <row r="28380" hidden="1" outlineLevel="1"/>
    <row r="28381" hidden="1" outlineLevel="1"/>
    <row r="28382" hidden="1" outlineLevel="1"/>
    <row r="28383" hidden="1" outlineLevel="1"/>
    <row r="28384" hidden="1" outlineLevel="1"/>
    <row r="28385" hidden="1" outlineLevel="1"/>
    <row r="28386" hidden="1" outlineLevel="1"/>
    <row r="28387" hidden="1" outlineLevel="1"/>
    <row r="28388" hidden="1" outlineLevel="1"/>
    <row r="28389" hidden="1" outlineLevel="1"/>
    <row r="28390" hidden="1" outlineLevel="1"/>
    <row r="28391" hidden="1" outlineLevel="1"/>
    <row r="28392" hidden="1" outlineLevel="1"/>
    <row r="28393" hidden="1" outlineLevel="1"/>
    <row r="28394" hidden="1" outlineLevel="1"/>
    <row r="28395" hidden="1" outlineLevel="1"/>
    <row r="28396" hidden="1" outlineLevel="1"/>
    <row r="28397" hidden="1" outlineLevel="1"/>
    <row r="28398" hidden="1" outlineLevel="1"/>
    <row r="28399" hidden="1" outlineLevel="1"/>
    <row r="28400" hidden="1" outlineLevel="1"/>
    <row r="28401" hidden="1" outlineLevel="1"/>
    <row r="28402" hidden="1" outlineLevel="1"/>
    <row r="28403" hidden="1" outlineLevel="1"/>
    <row r="28404" hidden="1" outlineLevel="1"/>
    <row r="28405" hidden="1" outlineLevel="1"/>
    <row r="28406" hidden="1" outlineLevel="1"/>
    <row r="28407" hidden="1" outlineLevel="1"/>
    <row r="28408" hidden="1" outlineLevel="1"/>
    <row r="28409" hidden="1" outlineLevel="1"/>
    <row r="28410" hidden="1" outlineLevel="1"/>
    <row r="28411" hidden="1" outlineLevel="1"/>
    <row r="28412" hidden="1" outlineLevel="1"/>
    <row r="28413" hidden="1" outlineLevel="1"/>
    <row r="28414" hidden="1" outlineLevel="1"/>
    <row r="28415" hidden="1" outlineLevel="1"/>
    <row r="28416" hidden="1" outlineLevel="1"/>
    <row r="28417" hidden="1" outlineLevel="1"/>
    <row r="28418" hidden="1" outlineLevel="1"/>
    <row r="28419" hidden="1" outlineLevel="1"/>
    <row r="28420" hidden="1" outlineLevel="1"/>
    <row r="28421" hidden="1" outlineLevel="1"/>
    <row r="28422" hidden="1" outlineLevel="1"/>
    <row r="28423" hidden="1" outlineLevel="1"/>
    <row r="28424" hidden="1" outlineLevel="1"/>
    <row r="28425" hidden="1" outlineLevel="1"/>
    <row r="28426" hidden="1" outlineLevel="1"/>
    <row r="28427" hidden="1" outlineLevel="1"/>
    <row r="28428" hidden="1" outlineLevel="1"/>
    <row r="28429" hidden="1" outlineLevel="1"/>
    <row r="28430" hidden="1" outlineLevel="1"/>
    <row r="28431" hidden="1" outlineLevel="1"/>
    <row r="28432" hidden="1" outlineLevel="1"/>
    <row r="28433" hidden="1" outlineLevel="1"/>
    <row r="28434" hidden="1" outlineLevel="1"/>
    <row r="28435" hidden="1" outlineLevel="1"/>
    <row r="28436" hidden="1" outlineLevel="1"/>
    <row r="28437" hidden="1" outlineLevel="1"/>
    <row r="28438" hidden="1" outlineLevel="1"/>
    <row r="28439" hidden="1" outlineLevel="1"/>
    <row r="28440" hidden="1" outlineLevel="1"/>
    <row r="28441" hidden="1" outlineLevel="1"/>
    <row r="28442" hidden="1" outlineLevel="1"/>
    <row r="28443" hidden="1" outlineLevel="1"/>
    <row r="28444" hidden="1" outlineLevel="1"/>
    <row r="28445" hidden="1" outlineLevel="1"/>
    <row r="28446" hidden="1" outlineLevel="1"/>
    <row r="28447" hidden="1" outlineLevel="1"/>
    <row r="28448" hidden="1" outlineLevel="1"/>
    <row r="28449" hidden="1" outlineLevel="1"/>
    <row r="28450" hidden="1" outlineLevel="1"/>
    <row r="28451" hidden="1" outlineLevel="1"/>
    <row r="28452" hidden="1" outlineLevel="1"/>
    <row r="28453" hidden="1" outlineLevel="1"/>
    <row r="28454" hidden="1" outlineLevel="1"/>
    <row r="28455" hidden="1" outlineLevel="1"/>
    <row r="28456" hidden="1" outlineLevel="1"/>
    <row r="28457" hidden="1" outlineLevel="1"/>
    <row r="28458" hidden="1" outlineLevel="1"/>
    <row r="28459" hidden="1" outlineLevel="1"/>
    <row r="28460" hidden="1" outlineLevel="1"/>
    <row r="28461" hidden="1" outlineLevel="1"/>
    <row r="28462" hidden="1" outlineLevel="1"/>
    <row r="28463" hidden="1" outlineLevel="1"/>
    <row r="28464" hidden="1" outlineLevel="1"/>
    <row r="28465" hidden="1" outlineLevel="1"/>
    <row r="28466" hidden="1" outlineLevel="1"/>
    <row r="28467" hidden="1" outlineLevel="1"/>
    <row r="28468" hidden="1" outlineLevel="1"/>
    <row r="28469" hidden="1" outlineLevel="1"/>
    <row r="28470" hidden="1" outlineLevel="1"/>
    <row r="28471" hidden="1" outlineLevel="1"/>
    <row r="28472" hidden="1" outlineLevel="1"/>
    <row r="28473" hidden="1" outlineLevel="1"/>
    <row r="28474" hidden="1" outlineLevel="1"/>
    <row r="28475" hidden="1" outlineLevel="1"/>
    <row r="28476" hidden="1" outlineLevel="1"/>
    <row r="28477" hidden="1" outlineLevel="1"/>
    <row r="28478" hidden="1" outlineLevel="1"/>
    <row r="28479" hidden="1" outlineLevel="1"/>
    <row r="28480" hidden="1" outlineLevel="1"/>
    <row r="28481" hidden="1" outlineLevel="1"/>
    <row r="28482" hidden="1" outlineLevel="1"/>
    <row r="28483" hidden="1" outlineLevel="1"/>
    <row r="28484" hidden="1" outlineLevel="1"/>
    <row r="28485" hidden="1" outlineLevel="1"/>
    <row r="28486" hidden="1" outlineLevel="1"/>
    <row r="28487" hidden="1" outlineLevel="1"/>
    <row r="28488" hidden="1" outlineLevel="1"/>
    <row r="28489" hidden="1" outlineLevel="1"/>
    <row r="28490" hidden="1" outlineLevel="1"/>
    <row r="28491" hidden="1" outlineLevel="1"/>
    <row r="28492" hidden="1" outlineLevel="1"/>
    <row r="28493" hidden="1" outlineLevel="1"/>
    <row r="28494" hidden="1" outlineLevel="1"/>
    <row r="28495" hidden="1" outlineLevel="1"/>
    <row r="28496" hidden="1" outlineLevel="1"/>
    <row r="28497" hidden="1" outlineLevel="1"/>
    <row r="28498" hidden="1" outlineLevel="1"/>
    <row r="28499" hidden="1" outlineLevel="1"/>
    <row r="28500" hidden="1" outlineLevel="1"/>
    <row r="28501" hidden="1" outlineLevel="1"/>
    <row r="28502" hidden="1" outlineLevel="1"/>
    <row r="28503" hidden="1" outlineLevel="1"/>
    <row r="28504" hidden="1" outlineLevel="1"/>
    <row r="28505" hidden="1" outlineLevel="1"/>
    <row r="28506" hidden="1" outlineLevel="1"/>
    <row r="28507" hidden="1" outlineLevel="1"/>
    <row r="28508" hidden="1" outlineLevel="1"/>
    <row r="28509" hidden="1" outlineLevel="1"/>
    <row r="28510" hidden="1" outlineLevel="1"/>
    <row r="28511" hidden="1" outlineLevel="1"/>
    <row r="28512" hidden="1" outlineLevel="1"/>
    <row r="28513" hidden="1" outlineLevel="1"/>
    <row r="28514" hidden="1" outlineLevel="1"/>
    <row r="28515" hidden="1" outlineLevel="1"/>
    <row r="28516" hidden="1" outlineLevel="1"/>
    <row r="28517" hidden="1" outlineLevel="1"/>
    <row r="28518" hidden="1" outlineLevel="1"/>
    <row r="28519" hidden="1" outlineLevel="1"/>
    <row r="28520" hidden="1" outlineLevel="1"/>
    <row r="28521" hidden="1" outlineLevel="1"/>
    <row r="28522" hidden="1" outlineLevel="1"/>
    <row r="28523" hidden="1" outlineLevel="1"/>
    <row r="28524" hidden="1" outlineLevel="1"/>
    <row r="28525" hidden="1" outlineLevel="1"/>
    <row r="28526" hidden="1" outlineLevel="1"/>
    <row r="28527" hidden="1" outlineLevel="1"/>
    <row r="28528" hidden="1" outlineLevel="1"/>
    <row r="28529" hidden="1" outlineLevel="1"/>
    <row r="28530" hidden="1" outlineLevel="1"/>
    <row r="28531" hidden="1" outlineLevel="1"/>
    <row r="28532" hidden="1" outlineLevel="1"/>
    <row r="28533" hidden="1" outlineLevel="1"/>
    <row r="28534" hidden="1" outlineLevel="1"/>
    <row r="28535" hidden="1" outlineLevel="1"/>
    <row r="28536" hidden="1" outlineLevel="1"/>
    <row r="28537" hidden="1" outlineLevel="1"/>
    <row r="28538" hidden="1" outlineLevel="1"/>
    <row r="28539" hidden="1" outlineLevel="1"/>
    <row r="28540" hidden="1" outlineLevel="1"/>
    <row r="28541" hidden="1" outlineLevel="1"/>
    <row r="28542" hidden="1" outlineLevel="1"/>
    <row r="28543" hidden="1" outlineLevel="1"/>
    <row r="28544" hidden="1" outlineLevel="1"/>
    <row r="28545" hidden="1" outlineLevel="1"/>
    <row r="28546" hidden="1" outlineLevel="1"/>
    <row r="28547" hidden="1" outlineLevel="1"/>
    <row r="28548" hidden="1" outlineLevel="1"/>
    <row r="28549" hidden="1" outlineLevel="1"/>
    <row r="28550" hidden="1" outlineLevel="1"/>
    <row r="28551" hidden="1" outlineLevel="1"/>
    <row r="28552" hidden="1" outlineLevel="1"/>
    <row r="28553" hidden="1" outlineLevel="1"/>
    <row r="28554" hidden="1" outlineLevel="1"/>
    <row r="28555" hidden="1" outlineLevel="1"/>
    <row r="28556" hidden="1" outlineLevel="1"/>
    <row r="28557" hidden="1" outlineLevel="1"/>
    <row r="28558" hidden="1" outlineLevel="1"/>
    <row r="28559" hidden="1" outlineLevel="1"/>
    <row r="28560" hidden="1" outlineLevel="1"/>
    <row r="28561" hidden="1" outlineLevel="1"/>
    <row r="28562" hidden="1" outlineLevel="1"/>
    <row r="28563" hidden="1" outlineLevel="1"/>
    <row r="28564" hidden="1" outlineLevel="1"/>
    <row r="28565" hidden="1" outlineLevel="1"/>
    <row r="28566" hidden="1" outlineLevel="1"/>
    <row r="28567" hidden="1" outlineLevel="1"/>
    <row r="28568" hidden="1" outlineLevel="1"/>
    <row r="28569" hidden="1" outlineLevel="1"/>
    <row r="28570" hidden="1" outlineLevel="1"/>
    <row r="28571" hidden="1" outlineLevel="1"/>
    <row r="28572" hidden="1" outlineLevel="1"/>
    <row r="28573" hidden="1" outlineLevel="1"/>
    <row r="28574" hidden="1" outlineLevel="1"/>
    <row r="28575" hidden="1" outlineLevel="1"/>
    <row r="28576" hidden="1" outlineLevel="1"/>
    <row r="28577" hidden="1" outlineLevel="1"/>
    <row r="28578" hidden="1" outlineLevel="1"/>
    <row r="28579" hidden="1" outlineLevel="1"/>
    <row r="28580" hidden="1" outlineLevel="1"/>
    <row r="28581" hidden="1" outlineLevel="1"/>
    <row r="28582" hidden="1" outlineLevel="1"/>
    <row r="28583" hidden="1" outlineLevel="1"/>
    <row r="28584" hidden="1" outlineLevel="1"/>
    <row r="28585" hidden="1" outlineLevel="1"/>
    <row r="28586" hidden="1" outlineLevel="1"/>
    <row r="28587" hidden="1" outlineLevel="1"/>
    <row r="28588" hidden="1" outlineLevel="1"/>
    <row r="28589" hidden="1" outlineLevel="1"/>
    <row r="28590" hidden="1" outlineLevel="1"/>
    <row r="28591" hidden="1" outlineLevel="1"/>
    <row r="28592" hidden="1" outlineLevel="1"/>
    <row r="28593" hidden="1" outlineLevel="1"/>
    <row r="28594" hidden="1" outlineLevel="1"/>
    <row r="28595" hidden="1" outlineLevel="1"/>
    <row r="28596" hidden="1" outlineLevel="1"/>
    <row r="28597" hidden="1" outlineLevel="1"/>
    <row r="28598" hidden="1" outlineLevel="1"/>
    <row r="28599" hidden="1" outlineLevel="1"/>
    <row r="28600" hidden="1" outlineLevel="1"/>
    <row r="28601" hidden="1" outlineLevel="1"/>
    <row r="28602" hidden="1" outlineLevel="1"/>
    <row r="28603" hidden="1" outlineLevel="1"/>
    <row r="28604" hidden="1" outlineLevel="1"/>
    <row r="28605" hidden="1" outlineLevel="1"/>
    <row r="28606" hidden="1" outlineLevel="1"/>
    <row r="28607" hidden="1" outlineLevel="1"/>
    <row r="28608" hidden="1" outlineLevel="1"/>
    <row r="28609" hidden="1" outlineLevel="1"/>
    <row r="28610" hidden="1" outlineLevel="1"/>
    <row r="28611" hidden="1" outlineLevel="1"/>
    <row r="28612" hidden="1" outlineLevel="1"/>
    <row r="28613" hidden="1" outlineLevel="1"/>
    <row r="28614" hidden="1" outlineLevel="1"/>
    <row r="28615" hidden="1" outlineLevel="1"/>
    <row r="28616" hidden="1" outlineLevel="1"/>
    <row r="28617" hidden="1" outlineLevel="1"/>
    <row r="28618" hidden="1" outlineLevel="1"/>
    <row r="28619" hidden="1" outlineLevel="1"/>
    <row r="28620" hidden="1" outlineLevel="1"/>
    <row r="28621" hidden="1" outlineLevel="1"/>
    <row r="28622" hidden="1" outlineLevel="1"/>
    <row r="28623" hidden="1" outlineLevel="1"/>
    <row r="28624" hidden="1" outlineLevel="1"/>
    <row r="28625" hidden="1" outlineLevel="1"/>
    <row r="28626" hidden="1" outlineLevel="1"/>
    <row r="28627" hidden="1" outlineLevel="1"/>
    <row r="28628" hidden="1" outlineLevel="1"/>
    <row r="28629" hidden="1" outlineLevel="1"/>
    <row r="28630" hidden="1" outlineLevel="1"/>
    <row r="28631" hidden="1" outlineLevel="1"/>
    <row r="28632" hidden="1" outlineLevel="1"/>
    <row r="28633" hidden="1" outlineLevel="1"/>
    <row r="28634" hidden="1" outlineLevel="1"/>
    <row r="28635" hidden="1" outlineLevel="1"/>
    <row r="28636" hidden="1" outlineLevel="1"/>
    <row r="28637" hidden="1" outlineLevel="1"/>
    <row r="28638" hidden="1" outlineLevel="1"/>
    <row r="28639" hidden="1" outlineLevel="1"/>
    <row r="28640" hidden="1" outlineLevel="1"/>
    <row r="28641" hidden="1" outlineLevel="1"/>
    <row r="28642" hidden="1" outlineLevel="1"/>
    <row r="28643" hidden="1" outlineLevel="1"/>
    <row r="28644" hidden="1" outlineLevel="1"/>
    <row r="28645" hidden="1" outlineLevel="1"/>
    <row r="28646" hidden="1" outlineLevel="1"/>
    <row r="28647" hidden="1" outlineLevel="1"/>
    <row r="28648" hidden="1" outlineLevel="1"/>
    <row r="28649" hidden="1" outlineLevel="1"/>
    <row r="28650" hidden="1" outlineLevel="1"/>
    <row r="28651" hidden="1" outlineLevel="1"/>
    <row r="28652" hidden="1" outlineLevel="1"/>
    <row r="28653" hidden="1" outlineLevel="1"/>
    <row r="28654" hidden="1" outlineLevel="1"/>
    <row r="28655" hidden="1" outlineLevel="1"/>
    <row r="28656" hidden="1" outlineLevel="1"/>
    <row r="28657" hidden="1" outlineLevel="1"/>
    <row r="28658" hidden="1" outlineLevel="1"/>
    <row r="28659" hidden="1" outlineLevel="1"/>
    <row r="28660" hidden="1" outlineLevel="1"/>
    <row r="28661" hidden="1" outlineLevel="1"/>
    <row r="28662" hidden="1" outlineLevel="1"/>
    <row r="28663" hidden="1" outlineLevel="1"/>
    <row r="28664" hidden="1" outlineLevel="1"/>
    <row r="28665" hidden="1" outlineLevel="1"/>
    <row r="28666" hidden="1" outlineLevel="1"/>
    <row r="28667" hidden="1" outlineLevel="1"/>
    <row r="28668" hidden="1" outlineLevel="1"/>
    <row r="28669" hidden="1" outlineLevel="1"/>
    <row r="28670" hidden="1" outlineLevel="1"/>
    <row r="28671" hidden="1" outlineLevel="1"/>
    <row r="28672" hidden="1" outlineLevel="1"/>
    <row r="28673" hidden="1" outlineLevel="1"/>
    <row r="28674" hidden="1" outlineLevel="1"/>
    <row r="28675" hidden="1" outlineLevel="1"/>
    <row r="28676" hidden="1" outlineLevel="1"/>
    <row r="28677" hidden="1" outlineLevel="1"/>
    <row r="28678" hidden="1" outlineLevel="1"/>
    <row r="28679" hidden="1" outlineLevel="1"/>
    <row r="28680" hidden="1" outlineLevel="1"/>
    <row r="28681" hidden="1" outlineLevel="1"/>
    <row r="28682" hidden="1" outlineLevel="1"/>
    <row r="28683" hidden="1" outlineLevel="1"/>
    <row r="28684" hidden="1" outlineLevel="1"/>
    <row r="28685" hidden="1" outlineLevel="1"/>
    <row r="28686" hidden="1" outlineLevel="1"/>
    <row r="28687" hidden="1" outlineLevel="1"/>
    <row r="28688" hidden="1" outlineLevel="1"/>
    <row r="28689" hidden="1" outlineLevel="1"/>
    <row r="28690" hidden="1" outlineLevel="1"/>
    <row r="28691" hidden="1" outlineLevel="1"/>
    <row r="28692" hidden="1" outlineLevel="1"/>
    <row r="28693" hidden="1" outlineLevel="1"/>
    <row r="28694" hidden="1" outlineLevel="1"/>
    <row r="28695" hidden="1" outlineLevel="1"/>
    <row r="28696" hidden="1" outlineLevel="1"/>
    <row r="28697" hidden="1" outlineLevel="1"/>
    <row r="28698" hidden="1" outlineLevel="1"/>
    <row r="28699" hidden="1" outlineLevel="1"/>
    <row r="28700" hidden="1" outlineLevel="1"/>
    <row r="28701" hidden="1" outlineLevel="1"/>
    <row r="28702" hidden="1" outlineLevel="1"/>
    <row r="28703" hidden="1" outlineLevel="1"/>
    <row r="28704" hidden="1" outlineLevel="1"/>
    <row r="28705" hidden="1" outlineLevel="1"/>
    <row r="28706" hidden="1" outlineLevel="1"/>
    <row r="28707" hidden="1" outlineLevel="1"/>
    <row r="28708" hidden="1" outlineLevel="1"/>
    <row r="28709" hidden="1" outlineLevel="1"/>
    <row r="28710" hidden="1" outlineLevel="1"/>
    <row r="28711" hidden="1" outlineLevel="1"/>
    <row r="28712" hidden="1" outlineLevel="1"/>
    <row r="28713" hidden="1" outlineLevel="1"/>
    <row r="28714" hidden="1" outlineLevel="1"/>
    <row r="28715" hidden="1" outlineLevel="1"/>
    <row r="28716" hidden="1" outlineLevel="1"/>
    <row r="28717" hidden="1" outlineLevel="1"/>
    <row r="28718" hidden="1" outlineLevel="1"/>
    <row r="28719" hidden="1" outlineLevel="1"/>
    <row r="28720" hidden="1" outlineLevel="1"/>
    <row r="28721" hidden="1" outlineLevel="1"/>
    <row r="28722" hidden="1" outlineLevel="1"/>
    <row r="28723" hidden="1" outlineLevel="1"/>
    <row r="28724" hidden="1" outlineLevel="1"/>
    <row r="28725" hidden="1" outlineLevel="1"/>
    <row r="28726" hidden="1" outlineLevel="1"/>
    <row r="28727" hidden="1" outlineLevel="1"/>
    <row r="28728" hidden="1" outlineLevel="1"/>
    <row r="28729" hidden="1" outlineLevel="1"/>
    <row r="28730" hidden="1" outlineLevel="1"/>
    <row r="28731" hidden="1" outlineLevel="1"/>
    <row r="28732" hidden="1" outlineLevel="1"/>
    <row r="28733" hidden="1" outlineLevel="1"/>
    <row r="28734" hidden="1" outlineLevel="1"/>
    <row r="28735" hidden="1" outlineLevel="1"/>
    <row r="28736" hidden="1" outlineLevel="1"/>
    <row r="28737" hidden="1" outlineLevel="1"/>
    <row r="28738" hidden="1" outlineLevel="1"/>
    <row r="28739" hidden="1" outlineLevel="1"/>
    <row r="28740" hidden="1" outlineLevel="1"/>
    <row r="28741" hidden="1" outlineLevel="1"/>
    <row r="28742" hidden="1" outlineLevel="1"/>
    <row r="28743" hidden="1" outlineLevel="1"/>
    <row r="28744" hidden="1" outlineLevel="1"/>
    <row r="28745" hidden="1" outlineLevel="1"/>
    <row r="28746" hidden="1" outlineLevel="1"/>
    <row r="28747" hidden="1" outlineLevel="1"/>
    <row r="28748" hidden="1" outlineLevel="1"/>
    <row r="28749" hidden="1" outlineLevel="1"/>
    <row r="28750" hidden="1" outlineLevel="1"/>
    <row r="28751" hidden="1" outlineLevel="1"/>
    <row r="28752" hidden="1" outlineLevel="1"/>
    <row r="28753" hidden="1" outlineLevel="1"/>
    <row r="28754" hidden="1" outlineLevel="1"/>
    <row r="28755" hidden="1" outlineLevel="1"/>
    <row r="28756" hidden="1" outlineLevel="1"/>
    <row r="28757" hidden="1" outlineLevel="1"/>
    <row r="28758" hidden="1" outlineLevel="1"/>
    <row r="28759" hidden="1" outlineLevel="1"/>
    <row r="28760" hidden="1" outlineLevel="1"/>
    <row r="28761" hidden="1" outlineLevel="1"/>
    <row r="28762" hidden="1" outlineLevel="1"/>
    <row r="28763" hidden="1" outlineLevel="1"/>
    <row r="28764" hidden="1" outlineLevel="1"/>
    <row r="28765" hidden="1" outlineLevel="1"/>
    <row r="28766" hidden="1" outlineLevel="1"/>
    <row r="28767" hidden="1" outlineLevel="1"/>
    <row r="28768" hidden="1" outlineLevel="1"/>
    <row r="28769" hidden="1" outlineLevel="1"/>
    <row r="28770" hidden="1" outlineLevel="1"/>
    <row r="28771" hidden="1" outlineLevel="1"/>
    <row r="28772" hidden="1" outlineLevel="1"/>
    <row r="28773" hidden="1" outlineLevel="1"/>
    <row r="28774" hidden="1" outlineLevel="1"/>
    <row r="28775" hidden="1" outlineLevel="1"/>
    <row r="28776" hidden="1" outlineLevel="1"/>
    <row r="28777" hidden="1" outlineLevel="1"/>
    <row r="28778" hidden="1" outlineLevel="1"/>
    <row r="28779" hidden="1" outlineLevel="1"/>
    <row r="28780" hidden="1" outlineLevel="1"/>
    <row r="28781" hidden="1" outlineLevel="1"/>
    <row r="28782" hidden="1" outlineLevel="1"/>
    <row r="28783" hidden="1" outlineLevel="1"/>
    <row r="28784" hidden="1" outlineLevel="1"/>
    <row r="28785" hidden="1" outlineLevel="1"/>
    <row r="28786" hidden="1" outlineLevel="1"/>
    <row r="28787" hidden="1" outlineLevel="1"/>
    <row r="28788" hidden="1" outlineLevel="1"/>
    <row r="28789" hidden="1" outlineLevel="1"/>
    <row r="28790" hidden="1" outlineLevel="1"/>
    <row r="28791" hidden="1" outlineLevel="1"/>
    <row r="28792" hidden="1" outlineLevel="1"/>
    <row r="28793" hidden="1" outlineLevel="1"/>
    <row r="28794" hidden="1" outlineLevel="1"/>
    <row r="28795" hidden="1" outlineLevel="1"/>
    <row r="28796" hidden="1" outlineLevel="1"/>
    <row r="28797" hidden="1" outlineLevel="1"/>
    <row r="28798" hidden="1" outlineLevel="1"/>
    <row r="28799" hidden="1" outlineLevel="1"/>
    <row r="28800" hidden="1" outlineLevel="1"/>
    <row r="28801" hidden="1" outlineLevel="1"/>
    <row r="28802" hidden="1" outlineLevel="1"/>
    <row r="28803" hidden="1" outlineLevel="1"/>
    <row r="28804" hidden="1" outlineLevel="1"/>
    <row r="28805" hidden="1" outlineLevel="1"/>
    <row r="28806" hidden="1" outlineLevel="1"/>
    <row r="28807" hidden="1" outlineLevel="1"/>
    <row r="28808" hidden="1" outlineLevel="1"/>
    <row r="28809" hidden="1" outlineLevel="1"/>
    <row r="28810" hidden="1" outlineLevel="1"/>
    <row r="28811" hidden="1" outlineLevel="1"/>
    <row r="28812" hidden="1" outlineLevel="1"/>
    <row r="28813" hidden="1" outlineLevel="1"/>
    <row r="28814" hidden="1" outlineLevel="1"/>
    <row r="28815" hidden="1" outlineLevel="1"/>
    <row r="28816" hidden="1" outlineLevel="1"/>
    <row r="28817" hidden="1" outlineLevel="1"/>
    <row r="28818" hidden="1" outlineLevel="1"/>
    <row r="28819" hidden="1" outlineLevel="1"/>
    <row r="28820" hidden="1" outlineLevel="1"/>
    <row r="28821" hidden="1" outlineLevel="1"/>
    <row r="28822" hidden="1" outlineLevel="1"/>
    <row r="28823" hidden="1" outlineLevel="1"/>
    <row r="28824" hidden="1" outlineLevel="1"/>
    <row r="28825" hidden="1" outlineLevel="1"/>
    <row r="28826" hidden="1" outlineLevel="1"/>
    <row r="28827" hidden="1" outlineLevel="1"/>
    <row r="28828" hidden="1" outlineLevel="1"/>
    <row r="28829" hidden="1" outlineLevel="1"/>
    <row r="28830" hidden="1" outlineLevel="1"/>
    <row r="28831" hidden="1" outlineLevel="1"/>
    <row r="28832" hidden="1" outlineLevel="1"/>
    <row r="28833" hidden="1" outlineLevel="1"/>
    <row r="28834" hidden="1" outlineLevel="1"/>
    <row r="28835" hidden="1" outlineLevel="1"/>
    <row r="28836" hidden="1" outlineLevel="1"/>
    <row r="28837" hidden="1" outlineLevel="1"/>
    <row r="28838" hidden="1" outlineLevel="1"/>
    <row r="28839" hidden="1" outlineLevel="1"/>
    <row r="28840" hidden="1" outlineLevel="1"/>
    <row r="28841" hidden="1" outlineLevel="1"/>
    <row r="28842" hidden="1" outlineLevel="1"/>
    <row r="28843" hidden="1" outlineLevel="1"/>
    <row r="28844" hidden="1" outlineLevel="1"/>
    <row r="28845" hidden="1" outlineLevel="1"/>
    <row r="28846" hidden="1" outlineLevel="1"/>
    <row r="28847" hidden="1" outlineLevel="1"/>
    <row r="28848" hidden="1" outlineLevel="1"/>
    <row r="28849" hidden="1" outlineLevel="1"/>
    <row r="28850" hidden="1" outlineLevel="1"/>
    <row r="28851" hidden="1" outlineLevel="1"/>
    <row r="28852" hidden="1" outlineLevel="1"/>
    <row r="28853" hidden="1" outlineLevel="1"/>
    <row r="28854" hidden="1" outlineLevel="1"/>
    <row r="28855" hidden="1" outlineLevel="1"/>
    <row r="28856" hidden="1" outlineLevel="1"/>
    <row r="28857" hidden="1" outlineLevel="1"/>
    <row r="28858" hidden="1" outlineLevel="1"/>
    <row r="28859" hidden="1" outlineLevel="1"/>
    <row r="28860" hidden="1" outlineLevel="1"/>
    <row r="28861" hidden="1" outlineLevel="1"/>
    <row r="28862" hidden="1" outlineLevel="1"/>
    <row r="28863" hidden="1" outlineLevel="1"/>
    <row r="28864" hidden="1" outlineLevel="1"/>
    <row r="28865" hidden="1" outlineLevel="1"/>
    <row r="28866" hidden="1" outlineLevel="1"/>
    <row r="28867" hidden="1" outlineLevel="1"/>
    <row r="28868" hidden="1" outlineLevel="1"/>
    <row r="28869" hidden="1" outlineLevel="1"/>
    <row r="28870" hidden="1" outlineLevel="1"/>
    <row r="28871" hidden="1" outlineLevel="1"/>
    <row r="28872" hidden="1" outlineLevel="1"/>
    <row r="28873" hidden="1" outlineLevel="1"/>
    <row r="28874" hidden="1" outlineLevel="1"/>
    <row r="28875" hidden="1" outlineLevel="1"/>
    <row r="28876" hidden="1" outlineLevel="1"/>
    <row r="28877" hidden="1" outlineLevel="1"/>
    <row r="28878" hidden="1" outlineLevel="1"/>
    <row r="28879" hidden="1" outlineLevel="1"/>
    <row r="28880" hidden="1" outlineLevel="1"/>
    <row r="28881" hidden="1" outlineLevel="1"/>
    <row r="28882" hidden="1" outlineLevel="1"/>
    <row r="28883" hidden="1" outlineLevel="1"/>
    <row r="28884" hidden="1" outlineLevel="1"/>
    <row r="28885" hidden="1" outlineLevel="1"/>
    <row r="28886" hidden="1" outlineLevel="1"/>
    <row r="28887" hidden="1" outlineLevel="1"/>
    <row r="28888" hidden="1" outlineLevel="1"/>
    <row r="28889" hidden="1" outlineLevel="1"/>
    <row r="28890" hidden="1" outlineLevel="1"/>
    <row r="28891" hidden="1" outlineLevel="1"/>
    <row r="28892" hidden="1" outlineLevel="1"/>
    <row r="28893" hidden="1" outlineLevel="1"/>
    <row r="28894" hidden="1" outlineLevel="1"/>
    <row r="28895" hidden="1" outlineLevel="1"/>
    <row r="28896" hidden="1" outlineLevel="1"/>
    <row r="28897" hidden="1" outlineLevel="1"/>
    <row r="28898" hidden="1" outlineLevel="1"/>
    <row r="28899" hidden="1" outlineLevel="1"/>
    <row r="28900" hidden="1" outlineLevel="1"/>
    <row r="28901" hidden="1" outlineLevel="1"/>
    <row r="28902" hidden="1" outlineLevel="1"/>
    <row r="28903" hidden="1" outlineLevel="1"/>
    <row r="28904" hidden="1" outlineLevel="1"/>
    <row r="28905" hidden="1" outlineLevel="1"/>
    <row r="28906" hidden="1" outlineLevel="1"/>
    <row r="28907" hidden="1" outlineLevel="1"/>
    <row r="28908" hidden="1" outlineLevel="1"/>
    <row r="28909" hidden="1" outlineLevel="1"/>
    <row r="28910" hidden="1" outlineLevel="1"/>
    <row r="28911" hidden="1" outlineLevel="1"/>
    <row r="28912" hidden="1" outlineLevel="1"/>
    <row r="28913" hidden="1" outlineLevel="1"/>
    <row r="28914" hidden="1" outlineLevel="1"/>
    <row r="28915" hidden="1" outlineLevel="1"/>
    <row r="28916" hidden="1" outlineLevel="1"/>
    <row r="28917" hidden="1" outlineLevel="1"/>
    <row r="28918" hidden="1" outlineLevel="1"/>
    <row r="28919" hidden="1" outlineLevel="1"/>
    <row r="28920" hidden="1" outlineLevel="1"/>
    <row r="28921" hidden="1" outlineLevel="1"/>
    <row r="28922" hidden="1" outlineLevel="1"/>
    <row r="28923" hidden="1" outlineLevel="1"/>
    <row r="28924" hidden="1" outlineLevel="1"/>
    <row r="28925" hidden="1" outlineLevel="1"/>
    <row r="28926" hidden="1" outlineLevel="1"/>
    <row r="28927" hidden="1" outlineLevel="1"/>
    <row r="28928" hidden="1" outlineLevel="1"/>
    <row r="28929" hidden="1" outlineLevel="1"/>
    <row r="28930" hidden="1" outlineLevel="1"/>
    <row r="28931" hidden="1" outlineLevel="1"/>
    <row r="28932" hidden="1" outlineLevel="1"/>
    <row r="28933" hidden="1" outlineLevel="1"/>
    <row r="28934" hidden="1" outlineLevel="1"/>
    <row r="28935" hidden="1" outlineLevel="1"/>
    <row r="28936" hidden="1" outlineLevel="1"/>
    <row r="28937" hidden="1" outlineLevel="1"/>
    <row r="28938" hidden="1" outlineLevel="1"/>
    <row r="28939" hidden="1" outlineLevel="1"/>
    <row r="28940" hidden="1" outlineLevel="1"/>
    <row r="28941" hidden="1" outlineLevel="1"/>
    <row r="28942" hidden="1" outlineLevel="1"/>
    <row r="28943" hidden="1" outlineLevel="1"/>
    <row r="28944" hidden="1" outlineLevel="1"/>
    <row r="28945" hidden="1" outlineLevel="1"/>
    <row r="28946" hidden="1" outlineLevel="1"/>
    <row r="28947" hidden="1" outlineLevel="1"/>
    <row r="28948" hidden="1" outlineLevel="1"/>
    <row r="28949" hidden="1" outlineLevel="1"/>
    <row r="28950" hidden="1" outlineLevel="1"/>
    <row r="28951" hidden="1" outlineLevel="1"/>
    <row r="28952" hidden="1" outlineLevel="1"/>
    <row r="28953" hidden="1" outlineLevel="1"/>
    <row r="28954" hidden="1" outlineLevel="1"/>
    <row r="28955" hidden="1" outlineLevel="1"/>
    <row r="28956" hidden="1" outlineLevel="1"/>
    <row r="28957" hidden="1" outlineLevel="1"/>
    <row r="28958" hidden="1" outlineLevel="1"/>
    <row r="28959" hidden="1" outlineLevel="1"/>
    <row r="28960" hidden="1" outlineLevel="1"/>
    <row r="28961" hidden="1" outlineLevel="1"/>
    <row r="28962" hidden="1" outlineLevel="1"/>
    <row r="28963" hidden="1" outlineLevel="1"/>
    <row r="28964" hidden="1" outlineLevel="1"/>
    <row r="28965" hidden="1" outlineLevel="1"/>
    <row r="28966" hidden="1" outlineLevel="1"/>
    <row r="28967" hidden="1" outlineLevel="1"/>
    <row r="28968" hidden="1" outlineLevel="1"/>
    <row r="28969" hidden="1" outlineLevel="1"/>
    <row r="28970" hidden="1" outlineLevel="1"/>
    <row r="28971" hidden="1" outlineLevel="1"/>
    <row r="28972" hidden="1" outlineLevel="1"/>
    <row r="28973" hidden="1" outlineLevel="1"/>
    <row r="28974" hidden="1" outlineLevel="1"/>
    <row r="28975" hidden="1" outlineLevel="1"/>
    <row r="28976" hidden="1" outlineLevel="1"/>
    <row r="28977" hidden="1" outlineLevel="1"/>
    <row r="28978" hidden="1" outlineLevel="1"/>
    <row r="28979" hidden="1" outlineLevel="1"/>
    <row r="28980" hidden="1" outlineLevel="1"/>
    <row r="28981" hidden="1" outlineLevel="1"/>
    <row r="28982" hidden="1" outlineLevel="1"/>
    <row r="28983" hidden="1" outlineLevel="1"/>
    <row r="28984" hidden="1" outlineLevel="1"/>
    <row r="28985" hidden="1" outlineLevel="1"/>
    <row r="28986" hidden="1" outlineLevel="1"/>
    <row r="28987" hidden="1" outlineLevel="1"/>
    <row r="28988" hidden="1" outlineLevel="1"/>
    <row r="28989" hidden="1" outlineLevel="1"/>
    <row r="28990" hidden="1" outlineLevel="1"/>
    <row r="28991" hidden="1" outlineLevel="1"/>
    <row r="28992" hidden="1" outlineLevel="1"/>
    <row r="28993" hidden="1" outlineLevel="1"/>
    <row r="28994" hidden="1" outlineLevel="1"/>
    <row r="28995" hidden="1" outlineLevel="1"/>
    <row r="28996" hidden="1" outlineLevel="1"/>
    <row r="28997" hidden="1" outlineLevel="1"/>
    <row r="28998" hidden="1" outlineLevel="1"/>
    <row r="28999" hidden="1" outlineLevel="1"/>
    <row r="29000" hidden="1" outlineLevel="1"/>
    <row r="29001" hidden="1" outlineLevel="1"/>
    <row r="29002" hidden="1" outlineLevel="1"/>
    <row r="29003" hidden="1" outlineLevel="1"/>
    <row r="29004" hidden="1" outlineLevel="1"/>
    <row r="29005" hidden="1" outlineLevel="1"/>
    <row r="29006" hidden="1" outlineLevel="1"/>
    <row r="29007" hidden="1" outlineLevel="1"/>
    <row r="29008" hidden="1" outlineLevel="1"/>
    <row r="29009" hidden="1" outlineLevel="1"/>
    <row r="29010" hidden="1" outlineLevel="1"/>
    <row r="29011" hidden="1" outlineLevel="1"/>
    <row r="29012" hidden="1" outlineLevel="1"/>
    <row r="29013" hidden="1" outlineLevel="1"/>
    <row r="29014" hidden="1" outlineLevel="1"/>
    <row r="29015" hidden="1" outlineLevel="1"/>
    <row r="29016" hidden="1" outlineLevel="1"/>
    <row r="29017" hidden="1" outlineLevel="1"/>
    <row r="29018" hidden="1" outlineLevel="1"/>
    <row r="29019" hidden="1" outlineLevel="1"/>
    <row r="29020" hidden="1" outlineLevel="1"/>
    <row r="29021" hidden="1" outlineLevel="1"/>
    <row r="29022" hidden="1" outlineLevel="1"/>
    <row r="29023" hidden="1" outlineLevel="1"/>
    <row r="29024" hidden="1" outlineLevel="1"/>
    <row r="29025" hidden="1" outlineLevel="1"/>
    <row r="29026" hidden="1" outlineLevel="1"/>
    <row r="29027" hidden="1" outlineLevel="1"/>
    <row r="29028" hidden="1" outlineLevel="1"/>
    <row r="29029" hidden="1" outlineLevel="1"/>
    <row r="29030" hidden="1" outlineLevel="1"/>
    <row r="29031" hidden="1" outlineLevel="1"/>
    <row r="29032" hidden="1" outlineLevel="1"/>
    <row r="29033" hidden="1" outlineLevel="1"/>
    <row r="29034" hidden="1" outlineLevel="1"/>
    <row r="29035" hidden="1" outlineLevel="1"/>
    <row r="29036" hidden="1" outlineLevel="1"/>
    <row r="29037" hidden="1" outlineLevel="1"/>
    <row r="29038" hidden="1" outlineLevel="1"/>
    <row r="29039" hidden="1" outlineLevel="1"/>
    <row r="29040" hidden="1" outlineLevel="1"/>
    <row r="29041" hidden="1" outlineLevel="1"/>
    <row r="29042" hidden="1" outlineLevel="1"/>
    <row r="29043" hidden="1" outlineLevel="1"/>
    <row r="29044" hidden="1" outlineLevel="1"/>
    <row r="29045" hidden="1" outlineLevel="1"/>
    <row r="29046" hidden="1" outlineLevel="1"/>
    <row r="29047" hidden="1" outlineLevel="1"/>
    <row r="29048" hidden="1" outlineLevel="1"/>
    <row r="29049" hidden="1" outlineLevel="1"/>
    <row r="29050" hidden="1" outlineLevel="1"/>
    <row r="29051" hidden="1" outlineLevel="1"/>
    <row r="29052" hidden="1" outlineLevel="1"/>
    <row r="29053" hidden="1" outlineLevel="1"/>
    <row r="29054" hidden="1" outlineLevel="1"/>
    <row r="29055" hidden="1" outlineLevel="1"/>
    <row r="29056" hidden="1" outlineLevel="1"/>
    <row r="29057" hidden="1" outlineLevel="1"/>
    <row r="29058" hidden="1" outlineLevel="1"/>
    <row r="29059" hidden="1" outlineLevel="1"/>
    <row r="29060" hidden="1" outlineLevel="1"/>
    <row r="29061" hidden="1" outlineLevel="1"/>
    <row r="29062" hidden="1" outlineLevel="1"/>
    <row r="29063" hidden="1" outlineLevel="1"/>
    <row r="29064" hidden="1" outlineLevel="1"/>
    <row r="29065" hidden="1" outlineLevel="1"/>
    <row r="29066" hidden="1" outlineLevel="1"/>
    <row r="29067" hidden="1" outlineLevel="1"/>
    <row r="29068" hidden="1" outlineLevel="1"/>
    <row r="29069" hidden="1" outlineLevel="1"/>
    <row r="29070" hidden="1" outlineLevel="1"/>
    <row r="29071" hidden="1" outlineLevel="1"/>
    <row r="29072" hidden="1" outlineLevel="1"/>
    <row r="29073" hidden="1" outlineLevel="1"/>
    <row r="29074" hidden="1" outlineLevel="1"/>
    <row r="29075" hidden="1" outlineLevel="1"/>
    <row r="29076" hidden="1" outlineLevel="1"/>
    <row r="29077" hidden="1" outlineLevel="1"/>
    <row r="29078" hidden="1" outlineLevel="1"/>
    <row r="29079" hidden="1" outlineLevel="1"/>
    <row r="29080" hidden="1" outlineLevel="1"/>
    <row r="29081" hidden="1" outlineLevel="1"/>
    <row r="29082" hidden="1" outlineLevel="1"/>
    <row r="29083" hidden="1" outlineLevel="1"/>
    <row r="29084" hidden="1" outlineLevel="1"/>
    <row r="29085" hidden="1" outlineLevel="1"/>
    <row r="29086" hidden="1" outlineLevel="1"/>
    <row r="29087" hidden="1" outlineLevel="1"/>
    <row r="29088" hidden="1" outlineLevel="1"/>
    <row r="29089" hidden="1" outlineLevel="1"/>
    <row r="29090" hidden="1" outlineLevel="1"/>
    <row r="29091" hidden="1" outlineLevel="1"/>
    <row r="29092" hidden="1" outlineLevel="1"/>
    <row r="29093" hidden="1" outlineLevel="1"/>
    <row r="29094" hidden="1" outlineLevel="1"/>
    <row r="29095" hidden="1" outlineLevel="1"/>
    <row r="29096" hidden="1" outlineLevel="1"/>
    <row r="29097" hidden="1" outlineLevel="1"/>
    <row r="29098" hidden="1" outlineLevel="1"/>
    <row r="29099" hidden="1" outlineLevel="1"/>
    <row r="29100" hidden="1" outlineLevel="1"/>
    <row r="29101" hidden="1" outlineLevel="1"/>
    <row r="29102" hidden="1" outlineLevel="1"/>
    <row r="29103" hidden="1" outlineLevel="1"/>
    <row r="29104" hidden="1" outlineLevel="1"/>
    <row r="29105" hidden="1" outlineLevel="1"/>
    <row r="29106" hidden="1" outlineLevel="1"/>
    <row r="29107" hidden="1" outlineLevel="1"/>
    <row r="29108" hidden="1" outlineLevel="1"/>
    <row r="29109" hidden="1" outlineLevel="1"/>
    <row r="29110" hidden="1" outlineLevel="1"/>
    <row r="29111" hidden="1" outlineLevel="1"/>
    <row r="29112" hidden="1" outlineLevel="1"/>
    <row r="29113" hidden="1" outlineLevel="1"/>
    <row r="29114" hidden="1" outlineLevel="1"/>
    <row r="29115" hidden="1" outlineLevel="1"/>
    <row r="29116" hidden="1" outlineLevel="1"/>
    <row r="29117" hidden="1" outlineLevel="1"/>
    <row r="29118" hidden="1" outlineLevel="1"/>
    <row r="29119" hidden="1" outlineLevel="1"/>
    <row r="29120" hidden="1" outlineLevel="1"/>
    <row r="29121" hidden="1" outlineLevel="1"/>
    <row r="29122" hidden="1" outlineLevel="1"/>
    <row r="29123" hidden="1" outlineLevel="1"/>
    <row r="29124" hidden="1" outlineLevel="1"/>
    <row r="29125" hidden="1" outlineLevel="1"/>
    <row r="29126" hidden="1" outlineLevel="1"/>
    <row r="29127" hidden="1" outlineLevel="1"/>
    <row r="29128" hidden="1" outlineLevel="1"/>
    <row r="29129" hidden="1" outlineLevel="1"/>
    <row r="29130" hidden="1" outlineLevel="1"/>
    <row r="29131" hidden="1" outlineLevel="1"/>
    <row r="29132" hidden="1" outlineLevel="1"/>
    <row r="29133" hidden="1" outlineLevel="1"/>
    <row r="29134" hidden="1" outlineLevel="1"/>
    <row r="29135" hidden="1" outlineLevel="1"/>
    <row r="29136" hidden="1" outlineLevel="1"/>
    <row r="29137" hidden="1" outlineLevel="1"/>
    <row r="29138" hidden="1" outlineLevel="1"/>
    <row r="29139" hidden="1" outlineLevel="1"/>
    <row r="29140" hidden="1" outlineLevel="1"/>
    <row r="29141" hidden="1" outlineLevel="1"/>
    <row r="29142" hidden="1" outlineLevel="1"/>
    <row r="29143" hidden="1" outlineLevel="1"/>
    <row r="29144" hidden="1" outlineLevel="1"/>
    <row r="29145" hidden="1" outlineLevel="1"/>
    <row r="29146" hidden="1" outlineLevel="1"/>
    <row r="29147" hidden="1" outlineLevel="1"/>
    <row r="29148" hidden="1" outlineLevel="1"/>
    <row r="29149" hidden="1" outlineLevel="1"/>
    <row r="29150" hidden="1" outlineLevel="1"/>
    <row r="29151" hidden="1" outlineLevel="1"/>
    <row r="29152" hidden="1" outlineLevel="1"/>
    <row r="29153" hidden="1" outlineLevel="1"/>
    <row r="29154" hidden="1" outlineLevel="1"/>
    <row r="29155" hidden="1" outlineLevel="1"/>
    <row r="29156" hidden="1" outlineLevel="1"/>
    <row r="29157" hidden="1" outlineLevel="1"/>
    <row r="29158" hidden="1" outlineLevel="1"/>
    <row r="29159" hidden="1" outlineLevel="1"/>
    <row r="29160" hidden="1" outlineLevel="1"/>
    <row r="29161" hidden="1" outlineLevel="1"/>
    <row r="29162" hidden="1" outlineLevel="1"/>
    <row r="29163" hidden="1" outlineLevel="1"/>
    <row r="29164" hidden="1" outlineLevel="1"/>
    <row r="29165" hidden="1" outlineLevel="1"/>
    <row r="29166" hidden="1" outlineLevel="1"/>
    <row r="29167" hidden="1" outlineLevel="1"/>
    <row r="29168" hidden="1" outlineLevel="1"/>
    <row r="29169" hidden="1" outlineLevel="1"/>
    <row r="29170" hidden="1" outlineLevel="1"/>
    <row r="29171" hidden="1" outlineLevel="1"/>
    <row r="29172" hidden="1" outlineLevel="1"/>
    <row r="29173" hidden="1" outlineLevel="1"/>
    <row r="29174" hidden="1" outlineLevel="1"/>
    <row r="29175" hidden="1" outlineLevel="1"/>
    <row r="29176" hidden="1" outlineLevel="1"/>
    <row r="29177" hidden="1" outlineLevel="1"/>
    <row r="29178" hidden="1" outlineLevel="1"/>
    <row r="29179" hidden="1" outlineLevel="1"/>
    <row r="29180" hidden="1" outlineLevel="1"/>
    <row r="29181" hidden="1" outlineLevel="1"/>
    <row r="29182" hidden="1" outlineLevel="1"/>
    <row r="29183" hidden="1" outlineLevel="1"/>
    <row r="29184" hidden="1" outlineLevel="1"/>
    <row r="29185" hidden="1" outlineLevel="1"/>
    <row r="29186" hidden="1" outlineLevel="1"/>
    <row r="29187" hidden="1" outlineLevel="1"/>
    <row r="29188" hidden="1" outlineLevel="1"/>
    <row r="29189" hidden="1" outlineLevel="1"/>
    <row r="29190" hidden="1" outlineLevel="1"/>
    <row r="29191" hidden="1" outlineLevel="1"/>
    <row r="29192" hidden="1" outlineLevel="1"/>
    <row r="29193" hidden="1" outlineLevel="1"/>
    <row r="29194" hidden="1" outlineLevel="1"/>
    <row r="29195" hidden="1" outlineLevel="1"/>
    <row r="29196" hidden="1" outlineLevel="1"/>
    <row r="29197" hidden="1" outlineLevel="1"/>
    <row r="29198" hidden="1" outlineLevel="1"/>
    <row r="29199" hidden="1" outlineLevel="1"/>
    <row r="29200" hidden="1" outlineLevel="1"/>
    <row r="29201" hidden="1" outlineLevel="1"/>
    <row r="29202" hidden="1" outlineLevel="1"/>
    <row r="29203" hidden="1" outlineLevel="1"/>
    <row r="29204" hidden="1" outlineLevel="1"/>
    <row r="29205" hidden="1" outlineLevel="1"/>
    <row r="29206" hidden="1" outlineLevel="1"/>
    <row r="29207" hidden="1" outlineLevel="1"/>
    <row r="29208" hidden="1" outlineLevel="1"/>
    <row r="29209" hidden="1" outlineLevel="1"/>
    <row r="29210" hidden="1" outlineLevel="1"/>
    <row r="29211" hidden="1" outlineLevel="1"/>
    <row r="29212" hidden="1" outlineLevel="1"/>
    <row r="29213" hidden="1" outlineLevel="1"/>
    <row r="29214" hidden="1" outlineLevel="1"/>
    <row r="29215" hidden="1" outlineLevel="1"/>
    <row r="29216" hidden="1" outlineLevel="1"/>
    <row r="29217" hidden="1" outlineLevel="1"/>
    <row r="29218" hidden="1" outlineLevel="1"/>
    <row r="29219" hidden="1" outlineLevel="1"/>
    <row r="29220" hidden="1" outlineLevel="1"/>
    <row r="29221" hidden="1" outlineLevel="1"/>
    <row r="29222" hidden="1" outlineLevel="1"/>
    <row r="29223" hidden="1" outlineLevel="1"/>
    <row r="29224" hidden="1" outlineLevel="1"/>
    <row r="29225" hidden="1" outlineLevel="1"/>
    <row r="29226" hidden="1" outlineLevel="1"/>
    <row r="29227" hidden="1" outlineLevel="1"/>
    <row r="29228" hidden="1" outlineLevel="1"/>
    <row r="29229" hidden="1" outlineLevel="1"/>
    <row r="29230" hidden="1" outlineLevel="1"/>
    <row r="29231" hidden="1" outlineLevel="1"/>
    <row r="29232" hidden="1" outlineLevel="1"/>
    <row r="29233" hidden="1" outlineLevel="1"/>
    <row r="29234" hidden="1" outlineLevel="1"/>
    <row r="29235" hidden="1" outlineLevel="1"/>
    <row r="29236" hidden="1" outlineLevel="1"/>
    <row r="29237" hidden="1" outlineLevel="1"/>
    <row r="29238" hidden="1" outlineLevel="1"/>
    <row r="29239" hidden="1" outlineLevel="1"/>
    <row r="29240" hidden="1" outlineLevel="1"/>
    <row r="29241" hidden="1" outlineLevel="1"/>
    <row r="29242" hidden="1" outlineLevel="1"/>
    <row r="29243" hidden="1" outlineLevel="1"/>
    <row r="29244" hidden="1" outlineLevel="1"/>
    <row r="29245" hidden="1" outlineLevel="1"/>
    <row r="29246" hidden="1" outlineLevel="1"/>
    <row r="29247" hidden="1" outlineLevel="1"/>
    <row r="29248" hidden="1" outlineLevel="1"/>
    <row r="29249" hidden="1" outlineLevel="1"/>
    <row r="29250" hidden="1" outlineLevel="1"/>
    <row r="29251" hidden="1" outlineLevel="1"/>
    <row r="29252" hidden="1" outlineLevel="1"/>
    <row r="29253" hidden="1" outlineLevel="1"/>
    <row r="29254" hidden="1" outlineLevel="1"/>
    <row r="29255" hidden="1" outlineLevel="1"/>
    <row r="29256" hidden="1" outlineLevel="1"/>
    <row r="29257" hidden="1" outlineLevel="1"/>
    <row r="29258" hidden="1" outlineLevel="1"/>
    <row r="29259" hidden="1" outlineLevel="1"/>
    <row r="29260" hidden="1" outlineLevel="1"/>
    <row r="29261" hidden="1" outlineLevel="1"/>
    <row r="29262" hidden="1" outlineLevel="1"/>
    <row r="29263" hidden="1" outlineLevel="1"/>
    <row r="29264" hidden="1" outlineLevel="1"/>
    <row r="29265" hidden="1" outlineLevel="1"/>
    <row r="29266" hidden="1" outlineLevel="1"/>
    <row r="29267" hidden="1" outlineLevel="1"/>
    <row r="29268" hidden="1" outlineLevel="1"/>
    <row r="29269" hidden="1" outlineLevel="1"/>
    <row r="29270" hidden="1" outlineLevel="1"/>
    <row r="29271" hidden="1" outlineLevel="1"/>
    <row r="29272" hidden="1" outlineLevel="1"/>
    <row r="29273" hidden="1" outlineLevel="1"/>
    <row r="29274" hidden="1" outlineLevel="1"/>
    <row r="29275" hidden="1" outlineLevel="1"/>
    <row r="29276" hidden="1" outlineLevel="1"/>
    <row r="29277" hidden="1" outlineLevel="1"/>
    <row r="29278" hidden="1" outlineLevel="1"/>
    <row r="29279" hidden="1" outlineLevel="1"/>
    <row r="29280" hidden="1" outlineLevel="1"/>
    <row r="29281" hidden="1" outlineLevel="1"/>
    <row r="29282" hidden="1" outlineLevel="1"/>
    <row r="29283" hidden="1" outlineLevel="1"/>
    <row r="29284" hidden="1" outlineLevel="1"/>
    <row r="29285" hidden="1" outlineLevel="1"/>
    <row r="29286" hidden="1" outlineLevel="1"/>
    <row r="29287" hidden="1" outlineLevel="1"/>
    <row r="29288" hidden="1" outlineLevel="1"/>
    <row r="29289" hidden="1" outlineLevel="1"/>
    <row r="29290" hidden="1" outlineLevel="1"/>
    <row r="29291" hidden="1" outlineLevel="1"/>
    <row r="29292" hidden="1" outlineLevel="1"/>
    <row r="29293" hidden="1" outlineLevel="1"/>
    <row r="29294" hidden="1" outlineLevel="1"/>
    <row r="29295" hidden="1" outlineLevel="1"/>
    <row r="29296" hidden="1" outlineLevel="1"/>
    <row r="29297" hidden="1" outlineLevel="1"/>
    <row r="29298" hidden="1" outlineLevel="1"/>
    <row r="29299" hidden="1" outlineLevel="1"/>
    <row r="29300" hidden="1" outlineLevel="1"/>
    <row r="29301" hidden="1" outlineLevel="1"/>
    <row r="29302" hidden="1" outlineLevel="1"/>
    <row r="29303" hidden="1" outlineLevel="1"/>
    <row r="29304" hidden="1" outlineLevel="1"/>
    <row r="29305" hidden="1" outlineLevel="1"/>
    <row r="29306" hidden="1" outlineLevel="1"/>
    <row r="29307" hidden="1" outlineLevel="1"/>
    <row r="29308" hidden="1" outlineLevel="1"/>
    <row r="29309" hidden="1" outlineLevel="1"/>
    <row r="29310" hidden="1" outlineLevel="1"/>
    <row r="29311" hidden="1" outlineLevel="1"/>
    <row r="29312" hidden="1" outlineLevel="1"/>
    <row r="29313" hidden="1" outlineLevel="1"/>
    <row r="29314" hidden="1" outlineLevel="1"/>
    <row r="29315" hidden="1" outlineLevel="1"/>
    <row r="29316" hidden="1" outlineLevel="1"/>
    <row r="29317" hidden="1" outlineLevel="1"/>
    <row r="29318" hidden="1" outlineLevel="1"/>
    <row r="29319" hidden="1" outlineLevel="1"/>
    <row r="29320" hidden="1" outlineLevel="1"/>
    <row r="29321" hidden="1" outlineLevel="1"/>
    <row r="29322" hidden="1" outlineLevel="1"/>
    <row r="29323" hidden="1" outlineLevel="1"/>
    <row r="29324" hidden="1" outlineLevel="1"/>
    <row r="29325" hidden="1" outlineLevel="1"/>
    <row r="29326" hidden="1" outlineLevel="1"/>
    <row r="29327" hidden="1" outlineLevel="1"/>
    <row r="29328" hidden="1" outlineLevel="1"/>
    <row r="29329" hidden="1" outlineLevel="1"/>
    <row r="29330" hidden="1" outlineLevel="1"/>
    <row r="29331" hidden="1" outlineLevel="1"/>
    <row r="29332" hidden="1" outlineLevel="1"/>
    <row r="29333" hidden="1" outlineLevel="1"/>
    <row r="29334" hidden="1" outlineLevel="1"/>
    <row r="29335" hidden="1" outlineLevel="1"/>
    <row r="29336" hidden="1" outlineLevel="1"/>
    <row r="29337" hidden="1" outlineLevel="1"/>
    <row r="29338" hidden="1" outlineLevel="1"/>
    <row r="29339" hidden="1" outlineLevel="1"/>
    <row r="29340" hidden="1" outlineLevel="1"/>
    <row r="29341" hidden="1" outlineLevel="1"/>
    <row r="29342" hidden="1" outlineLevel="1"/>
    <row r="29343" hidden="1" outlineLevel="1"/>
    <row r="29344" hidden="1" outlineLevel="1"/>
    <row r="29345" hidden="1" outlineLevel="1"/>
    <row r="29346" hidden="1" outlineLevel="1"/>
    <row r="29347" hidden="1" outlineLevel="1"/>
    <row r="29348" hidden="1" outlineLevel="1"/>
    <row r="29349" hidden="1" outlineLevel="1"/>
    <row r="29350" hidden="1" outlineLevel="1"/>
    <row r="29351" hidden="1" outlineLevel="1"/>
    <row r="29352" hidden="1" outlineLevel="1"/>
    <row r="29353" hidden="1" outlineLevel="1"/>
    <row r="29354" hidden="1" outlineLevel="1"/>
    <row r="29355" hidden="1" outlineLevel="1"/>
    <row r="29356" hidden="1" outlineLevel="1"/>
    <row r="29357" hidden="1" outlineLevel="1"/>
    <row r="29358" hidden="1" outlineLevel="1"/>
    <row r="29359" hidden="1" outlineLevel="1"/>
    <row r="29360" hidden="1" outlineLevel="1"/>
    <row r="29361" hidden="1" outlineLevel="1"/>
    <row r="29362" hidden="1" outlineLevel="1"/>
    <row r="29363" hidden="1" outlineLevel="1"/>
    <row r="29364" hidden="1" outlineLevel="1"/>
    <row r="29365" hidden="1" outlineLevel="1"/>
    <row r="29366" hidden="1" outlineLevel="1"/>
    <row r="29367" hidden="1" outlineLevel="1"/>
    <row r="29368" hidden="1" outlineLevel="1"/>
    <row r="29369" hidden="1" outlineLevel="1"/>
    <row r="29370" hidden="1" outlineLevel="1"/>
    <row r="29371" hidden="1" outlineLevel="1"/>
    <row r="29372" hidden="1" outlineLevel="1"/>
    <row r="29373" hidden="1" outlineLevel="1"/>
    <row r="29374" hidden="1" outlineLevel="1"/>
    <row r="29375" hidden="1" outlineLevel="1"/>
    <row r="29376" hidden="1" outlineLevel="1"/>
    <row r="29377" hidden="1" outlineLevel="1"/>
    <row r="29378" hidden="1" outlineLevel="1"/>
    <row r="29379" hidden="1" outlineLevel="1"/>
    <row r="29380" hidden="1" outlineLevel="1"/>
    <row r="29381" hidden="1" outlineLevel="1"/>
    <row r="29382" hidden="1" outlineLevel="1"/>
    <row r="29383" hidden="1" outlineLevel="1"/>
    <row r="29384" hidden="1" outlineLevel="1"/>
    <row r="29385" hidden="1" outlineLevel="1"/>
    <row r="29386" hidden="1" outlineLevel="1"/>
    <row r="29387" hidden="1" outlineLevel="1"/>
    <row r="29388" hidden="1" outlineLevel="1"/>
    <row r="29389" hidden="1" outlineLevel="1"/>
    <row r="29390" hidden="1" outlineLevel="1"/>
    <row r="29391" hidden="1" outlineLevel="1"/>
    <row r="29392" hidden="1" outlineLevel="1"/>
    <row r="29393" hidden="1" outlineLevel="1"/>
    <row r="29394" hidden="1" outlineLevel="1"/>
    <row r="29395" hidden="1" outlineLevel="1"/>
    <row r="29396" hidden="1" outlineLevel="1"/>
    <row r="29397" hidden="1" outlineLevel="1"/>
    <row r="29398" hidden="1" outlineLevel="1"/>
    <row r="29399" hidden="1" outlineLevel="1"/>
    <row r="29400" hidden="1" outlineLevel="1"/>
    <row r="29401" hidden="1" outlineLevel="1"/>
    <row r="29402" hidden="1" outlineLevel="1"/>
    <row r="29403" hidden="1" outlineLevel="1"/>
    <row r="29404" hidden="1" outlineLevel="1"/>
    <row r="29405" hidden="1" outlineLevel="1"/>
    <row r="29406" hidden="1" outlineLevel="1"/>
    <row r="29407" hidden="1" outlineLevel="1"/>
    <row r="29408" hidden="1" outlineLevel="1"/>
    <row r="29409" hidden="1" outlineLevel="1"/>
    <row r="29410" hidden="1" outlineLevel="1"/>
    <row r="29411" hidden="1" outlineLevel="1"/>
    <row r="29412" hidden="1" outlineLevel="1"/>
    <row r="29413" hidden="1" outlineLevel="1"/>
    <row r="29414" hidden="1" outlineLevel="1"/>
    <row r="29415" hidden="1" outlineLevel="1"/>
    <row r="29416" hidden="1" outlineLevel="1"/>
    <row r="29417" hidden="1" outlineLevel="1"/>
    <row r="29418" hidden="1" outlineLevel="1"/>
    <row r="29419" hidden="1" outlineLevel="1"/>
    <row r="29420" hidden="1" outlineLevel="1"/>
    <row r="29421" hidden="1" outlineLevel="1"/>
    <row r="29422" hidden="1" outlineLevel="1"/>
    <row r="29423" hidden="1" outlineLevel="1"/>
    <row r="29424" hidden="1" outlineLevel="1"/>
    <row r="29425" hidden="1" outlineLevel="1"/>
    <row r="29426" hidden="1" outlineLevel="1"/>
    <row r="29427" hidden="1" outlineLevel="1"/>
    <row r="29428" hidden="1" outlineLevel="1"/>
    <row r="29429" hidden="1" outlineLevel="1"/>
    <row r="29430" hidden="1" outlineLevel="1"/>
    <row r="29431" hidden="1" outlineLevel="1"/>
    <row r="29432" hidden="1" outlineLevel="1"/>
    <row r="29433" hidden="1" outlineLevel="1"/>
    <row r="29434" hidden="1" outlineLevel="1"/>
    <row r="29435" hidden="1" outlineLevel="1"/>
    <row r="29436" hidden="1" outlineLevel="1"/>
    <row r="29437" hidden="1" outlineLevel="1"/>
    <row r="29438" hidden="1" outlineLevel="1"/>
    <row r="29439" hidden="1" outlineLevel="1"/>
    <row r="29440" hidden="1" outlineLevel="1"/>
    <row r="29441" hidden="1" outlineLevel="1"/>
    <row r="29442" hidden="1" outlineLevel="1"/>
    <row r="29443" hidden="1" outlineLevel="1"/>
    <row r="29444" hidden="1" outlineLevel="1"/>
    <row r="29445" hidden="1" outlineLevel="1"/>
    <row r="29446" hidden="1" outlineLevel="1"/>
    <row r="29447" hidden="1" outlineLevel="1"/>
    <row r="29448" hidden="1" outlineLevel="1"/>
    <row r="29449" hidden="1" outlineLevel="1"/>
    <row r="29450" hidden="1" outlineLevel="1"/>
    <row r="29451" hidden="1" outlineLevel="1"/>
    <row r="29452" hidden="1" outlineLevel="1"/>
    <row r="29453" hidden="1" outlineLevel="1"/>
    <row r="29454" hidden="1" outlineLevel="1"/>
    <row r="29455" hidden="1" outlineLevel="1"/>
    <row r="29456" hidden="1" outlineLevel="1"/>
    <row r="29457" hidden="1" outlineLevel="1"/>
    <row r="29458" hidden="1" outlineLevel="1"/>
    <row r="29459" hidden="1" outlineLevel="1"/>
    <row r="29460" hidden="1" outlineLevel="1"/>
    <row r="29461" hidden="1" outlineLevel="1"/>
    <row r="29462" hidden="1" outlineLevel="1"/>
    <row r="29463" hidden="1" outlineLevel="1"/>
    <row r="29464" hidden="1" outlineLevel="1"/>
    <row r="29465" hidden="1" outlineLevel="1"/>
    <row r="29466" hidden="1" outlineLevel="1"/>
    <row r="29467" hidden="1" outlineLevel="1"/>
    <row r="29468" hidden="1" outlineLevel="1"/>
    <row r="29469" hidden="1" outlineLevel="1"/>
    <row r="29470" hidden="1" outlineLevel="1"/>
    <row r="29471" hidden="1" outlineLevel="1"/>
    <row r="29472" hidden="1" outlineLevel="1"/>
    <row r="29473" hidden="1" outlineLevel="1"/>
    <row r="29474" hidden="1" outlineLevel="1"/>
    <row r="29475" hidden="1" outlineLevel="1"/>
    <row r="29476" hidden="1" outlineLevel="1"/>
    <row r="29477" hidden="1" outlineLevel="1"/>
    <row r="29478" hidden="1" outlineLevel="1"/>
    <row r="29479" hidden="1" outlineLevel="1"/>
    <row r="29480" hidden="1" outlineLevel="1"/>
    <row r="29481" hidden="1" outlineLevel="1"/>
    <row r="29482" hidden="1" outlineLevel="1"/>
    <row r="29483" hidden="1" outlineLevel="1"/>
    <row r="29484" hidden="1" outlineLevel="1"/>
    <row r="29485" hidden="1" outlineLevel="1"/>
    <row r="29486" hidden="1" outlineLevel="1"/>
    <row r="29487" hidden="1" outlineLevel="1"/>
    <row r="29488" hidden="1" outlineLevel="1"/>
    <row r="29489" hidden="1" outlineLevel="1"/>
    <row r="29490" hidden="1" outlineLevel="1"/>
    <row r="29491" hidden="1" outlineLevel="1"/>
    <row r="29492" hidden="1" outlineLevel="1"/>
    <row r="29493" hidden="1" outlineLevel="1"/>
    <row r="29494" hidden="1" outlineLevel="1"/>
    <row r="29495" hidden="1" outlineLevel="1"/>
    <row r="29496" hidden="1" outlineLevel="1"/>
    <row r="29497" hidden="1" outlineLevel="1"/>
    <row r="29498" hidden="1" outlineLevel="1"/>
    <row r="29499" hidden="1" outlineLevel="1"/>
    <row r="29500" hidden="1" outlineLevel="1"/>
    <row r="29501" hidden="1" outlineLevel="1"/>
    <row r="29502" hidden="1" outlineLevel="1"/>
    <row r="29503" hidden="1" outlineLevel="1"/>
    <row r="29504" hidden="1" outlineLevel="1"/>
    <row r="29505" hidden="1" outlineLevel="1"/>
    <row r="29506" hidden="1" outlineLevel="1"/>
    <row r="29507" hidden="1" outlineLevel="1"/>
    <row r="29508" hidden="1" outlineLevel="1"/>
    <row r="29509" hidden="1" outlineLevel="1"/>
    <row r="29510" hidden="1" outlineLevel="1"/>
    <row r="29511" hidden="1" outlineLevel="1"/>
    <row r="29512" hidden="1" outlineLevel="1"/>
    <row r="29513" hidden="1" outlineLevel="1"/>
    <row r="29514" hidden="1" outlineLevel="1"/>
    <row r="29515" hidden="1" outlineLevel="1"/>
    <row r="29516" hidden="1" outlineLevel="1"/>
    <row r="29517" hidden="1" outlineLevel="1"/>
    <row r="29518" hidden="1" outlineLevel="1"/>
    <row r="29519" hidden="1" outlineLevel="1"/>
    <row r="29520" hidden="1" outlineLevel="1"/>
    <row r="29521" hidden="1" outlineLevel="1"/>
    <row r="29522" hidden="1" outlineLevel="1"/>
    <row r="29523" hidden="1" outlineLevel="1"/>
    <row r="29524" hidden="1" outlineLevel="1"/>
    <row r="29525" hidden="1" outlineLevel="1"/>
    <row r="29526" hidden="1" outlineLevel="1"/>
    <row r="29527" hidden="1" outlineLevel="1"/>
    <row r="29528" hidden="1" outlineLevel="1"/>
    <row r="29529" hidden="1" outlineLevel="1"/>
    <row r="29530" hidden="1" outlineLevel="1"/>
    <row r="29531" hidden="1" outlineLevel="1"/>
    <row r="29532" hidden="1" outlineLevel="1"/>
    <row r="29533" hidden="1" outlineLevel="1"/>
    <row r="29534" hidden="1" outlineLevel="1"/>
    <row r="29535" hidden="1" outlineLevel="1"/>
    <row r="29536" hidden="1" outlineLevel="1"/>
    <row r="29537" hidden="1" outlineLevel="1"/>
    <row r="29538" hidden="1" outlineLevel="1"/>
    <row r="29539" hidden="1" outlineLevel="1"/>
    <row r="29540" hidden="1" outlineLevel="1"/>
    <row r="29541" hidden="1" outlineLevel="1"/>
    <row r="29542" hidden="1" outlineLevel="1"/>
    <row r="29543" hidden="1" outlineLevel="1"/>
    <row r="29544" hidden="1" outlineLevel="1"/>
    <row r="29545" hidden="1" outlineLevel="1"/>
    <row r="29546" hidden="1" outlineLevel="1"/>
    <row r="29547" hidden="1" outlineLevel="1"/>
    <row r="29548" hidden="1" outlineLevel="1"/>
    <row r="29549" hidden="1" outlineLevel="1"/>
    <row r="29550" hidden="1" outlineLevel="1"/>
    <row r="29551" hidden="1" outlineLevel="1"/>
    <row r="29552" hidden="1" outlineLevel="1"/>
    <row r="29553" hidden="1" outlineLevel="1"/>
    <row r="29554" hidden="1" outlineLevel="1"/>
    <row r="29555" hidden="1" outlineLevel="1"/>
    <row r="29556" hidden="1" outlineLevel="1"/>
    <row r="29557" hidden="1" outlineLevel="1"/>
    <row r="29558" hidden="1" outlineLevel="1"/>
    <row r="29559" hidden="1" outlineLevel="1"/>
    <row r="29560" hidden="1" outlineLevel="1"/>
    <row r="29561" hidden="1" outlineLevel="1"/>
    <row r="29562" hidden="1" outlineLevel="1"/>
    <row r="29563" hidden="1" outlineLevel="1"/>
    <row r="29564" hidden="1" outlineLevel="1"/>
    <row r="29565" hidden="1" outlineLevel="1"/>
    <row r="29566" hidden="1" outlineLevel="1"/>
    <row r="29567" hidden="1" outlineLevel="1"/>
    <row r="29568" hidden="1" outlineLevel="1"/>
    <row r="29569" hidden="1" outlineLevel="1"/>
    <row r="29570" hidden="1" outlineLevel="1"/>
    <row r="29571" hidden="1" outlineLevel="1"/>
    <row r="29572" hidden="1" outlineLevel="1"/>
    <row r="29573" hidden="1" outlineLevel="1"/>
    <row r="29574" hidden="1" outlineLevel="1"/>
    <row r="29575" hidden="1" outlineLevel="1"/>
    <row r="29576" hidden="1" outlineLevel="1"/>
    <row r="29577" hidden="1" outlineLevel="1"/>
    <row r="29578" hidden="1" outlineLevel="1"/>
    <row r="29579" hidden="1" outlineLevel="1"/>
    <row r="29580" hidden="1" outlineLevel="1"/>
    <row r="29581" hidden="1" outlineLevel="1"/>
    <row r="29582" hidden="1" outlineLevel="1"/>
    <row r="29583" hidden="1" outlineLevel="1"/>
    <row r="29584" hidden="1" outlineLevel="1"/>
    <row r="29585" hidden="1" outlineLevel="1"/>
    <row r="29586" hidden="1" outlineLevel="1"/>
    <row r="29587" hidden="1" outlineLevel="1"/>
    <row r="29588" hidden="1" outlineLevel="1"/>
    <row r="29589" hidden="1" outlineLevel="1"/>
    <row r="29590" hidden="1" outlineLevel="1"/>
    <row r="29591" hidden="1" outlineLevel="1"/>
    <row r="29592" hidden="1" outlineLevel="1"/>
    <row r="29593" hidden="1" outlineLevel="1"/>
    <row r="29594" hidden="1" outlineLevel="1"/>
    <row r="29595" hidden="1" outlineLevel="1"/>
    <row r="29596" hidden="1" outlineLevel="1"/>
    <row r="29597" hidden="1" outlineLevel="1"/>
    <row r="29598" hidden="1" outlineLevel="1"/>
    <row r="29599" hidden="1" outlineLevel="1"/>
    <row r="29600" hidden="1" outlineLevel="1"/>
    <row r="29601" hidden="1" outlineLevel="1"/>
    <row r="29602" hidden="1" outlineLevel="1"/>
    <row r="29603" hidden="1" outlineLevel="1"/>
    <row r="29604" hidden="1" outlineLevel="1"/>
    <row r="29605" hidden="1" outlineLevel="1"/>
    <row r="29606" hidden="1" outlineLevel="1"/>
    <row r="29607" hidden="1" outlineLevel="1"/>
    <row r="29608" hidden="1" outlineLevel="1"/>
    <row r="29609" hidden="1" outlineLevel="1"/>
    <row r="29610" hidden="1" outlineLevel="1"/>
    <row r="29611" hidden="1" outlineLevel="1"/>
    <row r="29612" hidden="1" outlineLevel="1"/>
    <row r="29613" hidden="1" outlineLevel="1"/>
    <row r="29614" hidden="1" outlineLevel="1"/>
    <row r="29615" hidden="1" outlineLevel="1"/>
    <row r="29616" hidden="1" outlineLevel="1"/>
    <row r="29617" hidden="1" outlineLevel="1"/>
    <row r="29618" hidden="1" outlineLevel="1"/>
    <row r="29619" hidden="1" outlineLevel="1"/>
    <row r="29620" hidden="1" outlineLevel="1"/>
    <row r="29621" hidden="1" outlineLevel="1"/>
    <row r="29622" hidden="1" outlineLevel="1"/>
    <row r="29623" hidden="1" outlineLevel="1"/>
    <row r="29624" hidden="1" outlineLevel="1"/>
    <row r="29625" hidden="1" outlineLevel="1"/>
    <row r="29626" hidden="1" outlineLevel="1"/>
    <row r="29627" hidden="1" outlineLevel="1"/>
    <row r="29628" hidden="1" outlineLevel="1"/>
    <row r="29629" hidden="1" outlineLevel="1"/>
    <row r="29630" hidden="1" outlineLevel="1"/>
    <row r="29631" hidden="1" outlineLevel="1"/>
    <row r="29632" hidden="1" outlineLevel="1"/>
    <row r="29633" hidden="1" outlineLevel="1"/>
    <row r="29634" hidden="1" outlineLevel="1"/>
    <row r="29635" hidden="1" outlineLevel="1"/>
    <row r="29636" hidden="1" outlineLevel="1"/>
    <row r="29637" hidden="1" outlineLevel="1"/>
    <row r="29638" hidden="1" outlineLevel="1"/>
    <row r="29639" hidden="1" outlineLevel="1"/>
    <row r="29640" hidden="1" outlineLevel="1"/>
    <row r="29641" hidden="1" outlineLevel="1"/>
    <row r="29642" hidden="1" outlineLevel="1"/>
    <row r="29643" hidden="1" outlineLevel="1"/>
    <row r="29644" hidden="1" outlineLevel="1"/>
    <row r="29645" hidden="1" outlineLevel="1"/>
    <row r="29646" hidden="1" outlineLevel="1"/>
    <row r="29647" hidden="1" outlineLevel="1"/>
    <row r="29648" hidden="1" outlineLevel="1"/>
    <row r="29649" hidden="1" outlineLevel="1"/>
    <row r="29650" hidden="1" outlineLevel="1"/>
    <row r="29651" hidden="1" outlineLevel="1"/>
    <row r="29652" hidden="1" outlineLevel="1"/>
    <row r="29653" hidden="1" outlineLevel="1"/>
    <row r="29654" hidden="1" outlineLevel="1"/>
    <row r="29655" hidden="1" outlineLevel="1"/>
    <row r="29656" hidden="1" outlineLevel="1"/>
    <row r="29657" hidden="1" outlineLevel="1"/>
    <row r="29658" hidden="1" outlineLevel="1"/>
    <row r="29659" hidden="1" outlineLevel="1"/>
    <row r="29660" hidden="1" outlineLevel="1"/>
    <row r="29661" hidden="1" outlineLevel="1"/>
    <row r="29662" hidden="1" outlineLevel="1"/>
    <row r="29663" hidden="1" outlineLevel="1"/>
    <row r="29664" hidden="1" outlineLevel="1"/>
    <row r="29665" hidden="1" outlineLevel="1"/>
    <row r="29666" hidden="1" outlineLevel="1"/>
    <row r="29667" hidden="1" outlineLevel="1"/>
    <row r="29668" hidden="1" outlineLevel="1"/>
    <row r="29669" hidden="1" outlineLevel="1"/>
    <row r="29670" hidden="1" outlineLevel="1"/>
    <row r="29671" hidden="1" outlineLevel="1"/>
    <row r="29672" hidden="1" outlineLevel="1"/>
    <row r="29673" hidden="1" outlineLevel="1"/>
    <row r="29674" hidden="1" outlineLevel="1"/>
    <row r="29675" hidden="1" outlineLevel="1"/>
    <row r="29676" hidden="1" outlineLevel="1"/>
    <row r="29677" hidden="1" outlineLevel="1"/>
    <row r="29678" hidden="1" outlineLevel="1"/>
    <row r="29679" hidden="1" outlineLevel="1"/>
    <row r="29680" hidden="1" outlineLevel="1"/>
    <row r="29681" hidden="1" outlineLevel="1"/>
    <row r="29682" hidden="1" outlineLevel="1"/>
    <row r="29683" hidden="1" outlineLevel="1"/>
    <row r="29684" hidden="1" outlineLevel="1"/>
    <row r="29685" hidden="1" outlineLevel="1"/>
    <row r="29686" hidden="1" outlineLevel="1"/>
    <row r="29687" hidden="1" outlineLevel="1"/>
    <row r="29688" hidden="1" outlineLevel="1"/>
    <row r="29689" hidden="1" outlineLevel="1"/>
    <row r="29690" hidden="1" outlineLevel="1"/>
    <row r="29691" hidden="1" outlineLevel="1"/>
    <row r="29692" hidden="1" outlineLevel="1"/>
    <row r="29693" hidden="1" outlineLevel="1"/>
    <row r="29694" hidden="1" outlineLevel="1"/>
    <row r="29695" hidden="1" outlineLevel="1"/>
    <row r="29696" hidden="1" outlineLevel="1"/>
    <row r="29697" hidden="1" outlineLevel="1"/>
    <row r="29698" hidden="1" outlineLevel="1"/>
    <row r="29699" hidden="1" outlineLevel="1"/>
    <row r="29700" hidden="1" outlineLevel="1"/>
    <row r="29701" hidden="1" outlineLevel="1"/>
    <row r="29702" hidden="1" outlineLevel="1"/>
    <row r="29703" hidden="1" outlineLevel="1"/>
    <row r="29704" hidden="1" outlineLevel="1"/>
    <row r="29705" hidden="1" outlineLevel="1"/>
    <row r="29706" hidden="1" outlineLevel="1"/>
    <row r="29707" hidden="1" outlineLevel="1"/>
    <row r="29708" hidden="1" outlineLevel="1"/>
    <row r="29709" hidden="1" outlineLevel="1"/>
    <row r="29710" hidden="1" outlineLevel="1"/>
    <row r="29711" hidden="1" outlineLevel="1"/>
    <row r="29712" hidden="1" outlineLevel="1"/>
    <row r="29713" hidden="1" outlineLevel="1"/>
    <row r="29714" hidden="1" outlineLevel="1"/>
    <row r="29715" hidden="1" outlineLevel="1"/>
    <row r="29716" hidden="1" outlineLevel="1"/>
    <row r="29717" hidden="1" outlineLevel="1"/>
    <row r="29718" hidden="1" outlineLevel="1"/>
    <row r="29719" hidden="1" outlineLevel="1"/>
    <row r="29720" hidden="1" outlineLevel="1"/>
    <row r="29721" hidden="1" outlineLevel="1"/>
    <row r="29722" hidden="1" outlineLevel="1"/>
    <row r="29723" hidden="1" outlineLevel="1"/>
    <row r="29724" hidden="1" outlineLevel="1"/>
    <row r="29725" hidden="1" outlineLevel="1"/>
    <row r="29726" hidden="1" outlineLevel="1"/>
    <row r="29727" hidden="1" outlineLevel="1"/>
    <row r="29728" hidden="1" outlineLevel="1"/>
    <row r="29729" hidden="1" outlineLevel="1"/>
    <row r="29730" hidden="1" outlineLevel="1"/>
    <row r="29731" hidden="1" outlineLevel="1"/>
    <row r="29732" hidden="1" outlineLevel="1"/>
    <row r="29733" hidden="1" outlineLevel="1"/>
    <row r="29734" hidden="1" outlineLevel="1"/>
    <row r="29735" hidden="1" outlineLevel="1"/>
    <row r="29736" hidden="1" outlineLevel="1"/>
    <row r="29737" hidden="1" outlineLevel="1"/>
    <row r="29738" hidden="1" outlineLevel="1"/>
    <row r="29739" hidden="1" outlineLevel="1"/>
    <row r="29740" hidden="1" outlineLevel="1"/>
    <row r="29741" hidden="1" outlineLevel="1"/>
    <row r="29742" hidden="1" outlineLevel="1"/>
    <row r="29743" hidden="1" outlineLevel="1"/>
    <row r="29744" hidden="1" outlineLevel="1"/>
    <row r="29745" hidden="1" outlineLevel="1"/>
    <row r="29746" hidden="1" outlineLevel="1"/>
    <row r="29747" hidden="1" outlineLevel="1"/>
    <row r="29748" hidden="1" outlineLevel="1"/>
    <row r="29749" hidden="1" outlineLevel="1"/>
    <row r="29750" hidden="1" outlineLevel="1"/>
    <row r="29751" hidden="1" outlineLevel="1"/>
    <row r="29752" hidden="1" outlineLevel="1"/>
    <row r="29753" hidden="1" outlineLevel="1"/>
    <row r="29754" hidden="1" outlineLevel="1"/>
    <row r="29755" hidden="1" outlineLevel="1"/>
    <row r="29756" hidden="1" outlineLevel="1"/>
    <row r="29757" hidden="1" outlineLevel="1"/>
    <row r="29758" hidden="1" outlineLevel="1"/>
    <row r="29759" hidden="1" outlineLevel="1"/>
    <row r="29760" hidden="1" outlineLevel="1"/>
    <row r="29761" hidden="1" outlineLevel="1"/>
    <row r="29762" hidden="1" outlineLevel="1"/>
    <row r="29763" hidden="1" outlineLevel="1"/>
    <row r="29764" hidden="1" outlineLevel="1"/>
    <row r="29765" hidden="1" outlineLevel="1"/>
    <row r="29766" hidden="1" outlineLevel="1"/>
    <row r="29767" hidden="1" outlineLevel="1"/>
    <row r="29768" hidden="1" outlineLevel="1"/>
    <row r="29769" hidden="1" outlineLevel="1"/>
    <row r="29770" hidden="1" outlineLevel="1"/>
    <row r="29771" hidden="1" outlineLevel="1"/>
    <row r="29772" hidden="1" outlineLevel="1"/>
    <row r="29773" hidden="1" outlineLevel="1"/>
    <row r="29774" hidden="1" outlineLevel="1"/>
    <row r="29775" hidden="1" outlineLevel="1"/>
    <row r="29776" hidden="1" outlineLevel="1"/>
    <row r="29777" hidden="1" outlineLevel="1"/>
    <row r="29778" hidden="1" outlineLevel="1"/>
    <row r="29779" hidden="1" outlineLevel="1"/>
    <row r="29780" hidden="1" outlineLevel="1"/>
    <row r="29781" hidden="1" outlineLevel="1"/>
    <row r="29782" hidden="1" outlineLevel="1"/>
    <row r="29783" hidden="1" outlineLevel="1"/>
    <row r="29784" hidden="1" outlineLevel="1"/>
    <row r="29785" hidden="1" outlineLevel="1"/>
    <row r="29786" hidden="1" outlineLevel="1"/>
    <row r="29787" hidden="1" outlineLevel="1"/>
    <row r="29788" hidden="1" outlineLevel="1"/>
    <row r="29789" hidden="1" outlineLevel="1"/>
    <row r="29790" hidden="1" outlineLevel="1"/>
    <row r="29791" hidden="1" outlineLevel="1"/>
    <row r="29792" hidden="1" outlineLevel="1"/>
    <row r="29793" hidden="1" outlineLevel="1"/>
    <row r="29794" hidden="1" outlineLevel="1"/>
    <row r="29795" hidden="1" outlineLevel="1"/>
    <row r="29796" hidden="1" outlineLevel="1"/>
    <row r="29797" hidden="1" outlineLevel="1"/>
    <row r="29798" hidden="1" outlineLevel="1"/>
    <row r="29799" hidden="1" outlineLevel="1"/>
    <row r="29800" hidden="1" outlineLevel="1"/>
    <row r="29801" hidden="1" outlineLevel="1"/>
    <row r="29802" hidden="1" outlineLevel="1"/>
    <row r="29803" hidden="1" outlineLevel="1"/>
    <row r="29804" hidden="1" outlineLevel="1"/>
    <row r="29805" hidden="1" outlineLevel="1"/>
    <row r="29806" hidden="1" outlineLevel="1"/>
    <row r="29807" hidden="1" outlineLevel="1"/>
    <row r="29808" hidden="1" outlineLevel="1"/>
    <row r="29809" hidden="1" outlineLevel="1"/>
    <row r="29810" hidden="1" outlineLevel="1"/>
    <row r="29811" hidden="1" outlineLevel="1"/>
    <row r="29812" hidden="1" outlineLevel="1"/>
    <row r="29813" hidden="1" outlineLevel="1"/>
    <row r="29814" hidden="1" outlineLevel="1"/>
    <row r="29815" hidden="1" outlineLevel="1"/>
    <row r="29816" hidden="1" outlineLevel="1"/>
    <row r="29817" hidden="1" outlineLevel="1"/>
    <row r="29818" hidden="1" outlineLevel="1"/>
    <row r="29819" hidden="1" outlineLevel="1"/>
    <row r="29820" hidden="1" outlineLevel="1"/>
    <row r="29821" hidden="1" outlineLevel="1"/>
    <row r="29822" hidden="1" outlineLevel="1"/>
    <row r="29823" hidden="1" outlineLevel="1"/>
    <row r="29824" hidden="1" outlineLevel="1"/>
    <row r="29825" hidden="1" outlineLevel="1"/>
    <row r="29826" hidden="1" outlineLevel="1"/>
    <row r="29827" hidden="1" outlineLevel="1"/>
    <row r="29828" hidden="1" outlineLevel="1"/>
    <row r="29829" hidden="1" outlineLevel="1"/>
    <row r="29830" hidden="1" outlineLevel="1"/>
    <row r="29831" hidden="1" outlineLevel="1"/>
    <row r="29832" hidden="1" outlineLevel="1"/>
    <row r="29833" hidden="1" outlineLevel="1"/>
    <row r="29834" hidden="1" outlineLevel="1"/>
    <row r="29835" hidden="1" outlineLevel="1"/>
    <row r="29836" hidden="1" outlineLevel="1"/>
    <row r="29837" hidden="1" outlineLevel="1"/>
    <row r="29838" hidden="1" outlineLevel="1"/>
    <row r="29839" hidden="1" outlineLevel="1"/>
    <row r="29840" hidden="1" outlineLevel="1"/>
    <row r="29841" hidden="1" outlineLevel="1"/>
    <row r="29842" hidden="1" outlineLevel="1"/>
    <row r="29843" hidden="1" outlineLevel="1"/>
    <row r="29844" hidden="1" outlineLevel="1"/>
    <row r="29845" hidden="1" outlineLevel="1"/>
    <row r="29846" hidden="1" outlineLevel="1"/>
    <row r="29847" hidden="1" outlineLevel="1"/>
    <row r="29848" hidden="1" outlineLevel="1"/>
    <row r="29849" hidden="1" outlineLevel="1"/>
    <row r="29850" hidden="1" outlineLevel="1"/>
    <row r="29851" hidden="1" outlineLevel="1"/>
    <row r="29852" hidden="1" outlineLevel="1"/>
    <row r="29853" hidden="1" outlineLevel="1"/>
    <row r="29854" hidden="1" outlineLevel="1"/>
    <row r="29855" hidden="1" outlineLevel="1"/>
    <row r="29856" hidden="1" outlineLevel="1"/>
    <row r="29857" hidden="1" outlineLevel="1"/>
    <row r="29858" hidden="1" outlineLevel="1"/>
    <row r="29859" hidden="1" outlineLevel="1"/>
    <row r="29860" hidden="1" outlineLevel="1"/>
    <row r="29861" hidden="1" outlineLevel="1"/>
    <row r="29862" hidden="1" outlineLevel="1"/>
    <row r="29863" hidden="1" outlineLevel="1"/>
    <row r="29864" hidden="1" outlineLevel="1"/>
    <row r="29865" hidden="1" outlineLevel="1"/>
    <row r="29866" hidden="1" outlineLevel="1"/>
    <row r="29867" hidden="1" outlineLevel="1"/>
    <row r="29868" hidden="1" outlineLevel="1"/>
    <row r="29869" hidden="1" outlineLevel="1"/>
    <row r="29870" hidden="1" outlineLevel="1"/>
    <row r="29871" hidden="1" outlineLevel="1"/>
    <row r="29872" hidden="1" outlineLevel="1"/>
    <row r="29873" hidden="1" outlineLevel="1"/>
    <row r="29874" hidden="1" outlineLevel="1"/>
    <row r="29875" hidden="1" outlineLevel="1"/>
    <row r="29876" hidden="1" outlineLevel="1"/>
    <row r="29877" hidden="1" outlineLevel="1"/>
    <row r="29878" hidden="1" outlineLevel="1"/>
    <row r="29879" hidden="1" outlineLevel="1"/>
    <row r="29880" hidden="1" outlineLevel="1"/>
    <row r="29881" hidden="1" outlineLevel="1"/>
    <row r="29882" hidden="1" outlineLevel="1"/>
    <row r="29883" hidden="1" outlineLevel="1"/>
    <row r="29884" hidden="1" outlineLevel="1"/>
    <row r="29885" hidden="1" outlineLevel="1"/>
    <row r="29886" hidden="1" outlineLevel="1"/>
    <row r="29887" hidden="1" outlineLevel="1"/>
    <row r="29888" hidden="1" outlineLevel="1"/>
    <row r="29889" hidden="1" outlineLevel="1"/>
    <row r="29890" hidden="1" outlineLevel="1"/>
    <row r="29891" hidden="1" outlineLevel="1"/>
    <row r="29892" hidden="1" outlineLevel="1"/>
    <row r="29893" hidden="1" outlineLevel="1"/>
    <row r="29894" hidden="1" outlineLevel="1"/>
    <row r="29895" hidden="1" outlineLevel="1"/>
    <row r="29896" hidden="1" outlineLevel="1"/>
    <row r="29897" hidden="1" outlineLevel="1"/>
    <row r="29898" hidden="1" outlineLevel="1"/>
    <row r="29899" hidden="1" outlineLevel="1"/>
    <row r="29900" hidden="1" outlineLevel="1"/>
    <row r="29901" hidden="1" outlineLevel="1"/>
    <row r="29902" hidden="1" outlineLevel="1"/>
    <row r="29903" hidden="1" outlineLevel="1"/>
    <row r="29904" hidden="1" outlineLevel="1"/>
    <row r="29905" hidden="1" outlineLevel="1"/>
    <row r="29906" hidden="1" outlineLevel="1"/>
    <row r="29907" hidden="1" outlineLevel="1"/>
    <row r="29908" hidden="1" outlineLevel="1"/>
    <row r="29909" hidden="1" outlineLevel="1"/>
    <row r="29910" hidden="1" outlineLevel="1"/>
    <row r="29911" hidden="1" outlineLevel="1"/>
    <row r="29912" hidden="1" outlineLevel="1"/>
    <row r="29913" hidden="1" outlineLevel="1"/>
    <row r="29914" hidden="1" outlineLevel="1"/>
    <row r="29915" hidden="1" outlineLevel="1"/>
    <row r="29916" hidden="1" outlineLevel="1"/>
    <row r="29917" hidden="1" outlineLevel="1"/>
    <row r="29918" hidden="1" outlineLevel="1"/>
    <row r="29919" hidden="1" outlineLevel="1"/>
    <row r="29920" hidden="1" outlineLevel="1"/>
    <row r="29921" hidden="1" outlineLevel="1"/>
    <row r="29922" hidden="1" outlineLevel="1"/>
    <row r="29923" hidden="1" outlineLevel="1"/>
    <row r="29924" hidden="1" outlineLevel="1"/>
    <row r="29925" hidden="1" outlineLevel="1"/>
    <row r="29926" hidden="1" outlineLevel="1"/>
    <row r="29927" hidden="1" outlineLevel="1"/>
    <row r="29928" hidden="1" outlineLevel="1"/>
    <row r="29929" hidden="1" outlineLevel="1"/>
    <row r="29930" hidden="1" outlineLevel="1"/>
    <row r="29931" hidden="1" outlineLevel="1"/>
    <row r="29932" hidden="1" outlineLevel="1"/>
    <row r="29933" hidden="1" outlineLevel="1"/>
    <row r="29934" hidden="1" outlineLevel="1"/>
    <row r="29935" hidden="1" outlineLevel="1"/>
    <row r="29936" hidden="1" outlineLevel="1"/>
    <row r="29937" hidden="1" outlineLevel="1"/>
    <row r="29938" hidden="1" outlineLevel="1"/>
    <row r="29939" hidden="1" outlineLevel="1"/>
    <row r="29940" hidden="1" outlineLevel="1"/>
    <row r="29941" hidden="1" outlineLevel="1"/>
    <row r="29942" hidden="1" outlineLevel="1"/>
    <row r="29943" hidden="1" outlineLevel="1"/>
    <row r="29944" hidden="1" outlineLevel="1"/>
    <row r="29945" hidden="1" outlineLevel="1"/>
    <row r="29946" hidden="1" outlineLevel="1"/>
    <row r="29947" hidden="1" outlineLevel="1"/>
    <row r="29948" hidden="1" outlineLevel="1"/>
    <row r="29949" hidden="1" outlineLevel="1"/>
    <row r="29950" hidden="1" outlineLevel="1"/>
    <row r="29951" hidden="1" outlineLevel="1"/>
    <row r="29952" hidden="1" outlineLevel="1"/>
    <row r="29953" hidden="1" outlineLevel="1"/>
    <row r="29954" hidden="1" outlineLevel="1"/>
    <row r="29955" hidden="1" outlineLevel="1"/>
    <row r="29956" hidden="1" outlineLevel="1"/>
    <row r="29957" hidden="1" outlineLevel="1"/>
    <row r="29958" hidden="1" outlineLevel="1"/>
    <row r="29959" hidden="1" outlineLevel="1"/>
    <row r="29960" hidden="1" outlineLevel="1"/>
    <row r="29961" hidden="1" outlineLevel="1"/>
    <row r="29962" hidden="1" outlineLevel="1"/>
    <row r="29963" hidden="1" outlineLevel="1"/>
    <row r="29964" hidden="1" outlineLevel="1"/>
    <row r="29965" hidden="1" outlineLevel="1"/>
    <row r="29966" hidden="1" outlineLevel="1"/>
    <row r="29967" hidden="1" outlineLevel="1"/>
    <row r="29968" hidden="1" outlineLevel="1"/>
    <row r="29969" hidden="1" outlineLevel="1"/>
    <row r="29970" hidden="1" outlineLevel="1"/>
    <row r="29971" hidden="1" outlineLevel="1"/>
    <row r="29972" hidden="1" outlineLevel="1"/>
    <row r="29973" hidden="1" outlineLevel="1"/>
    <row r="29974" hidden="1" outlineLevel="1"/>
    <row r="29975" hidden="1" outlineLevel="1"/>
    <row r="29976" hidden="1" outlineLevel="1"/>
    <row r="29977" hidden="1" outlineLevel="1"/>
    <row r="29978" hidden="1" outlineLevel="1"/>
    <row r="29979" hidden="1" outlineLevel="1"/>
    <row r="29980" hidden="1" outlineLevel="1"/>
    <row r="29981" hidden="1" outlineLevel="1"/>
    <row r="29982" hidden="1" outlineLevel="1"/>
    <row r="29983" hidden="1" outlineLevel="1"/>
    <row r="29984" hidden="1" outlineLevel="1"/>
    <row r="29985" hidden="1" outlineLevel="1"/>
    <row r="29986" hidden="1" outlineLevel="1"/>
    <row r="29987" hidden="1" outlineLevel="1"/>
    <row r="29988" hidden="1" outlineLevel="1"/>
    <row r="29989" hidden="1" outlineLevel="1"/>
    <row r="29990" hidden="1" outlineLevel="1"/>
    <row r="29991" hidden="1" outlineLevel="1"/>
    <row r="29992" hidden="1" outlineLevel="1"/>
    <row r="29993" hidden="1" outlineLevel="1"/>
    <row r="29994" hidden="1" outlineLevel="1"/>
    <row r="29995" hidden="1" outlineLevel="1"/>
    <row r="29996" hidden="1" outlineLevel="1"/>
    <row r="29997" hidden="1" outlineLevel="1"/>
    <row r="29998" hidden="1" outlineLevel="1"/>
    <row r="29999" hidden="1" outlineLevel="1"/>
    <row r="30000" hidden="1" outlineLevel="1"/>
    <row r="30001" hidden="1" outlineLevel="1"/>
    <row r="30002" hidden="1" outlineLevel="1"/>
    <row r="30003" hidden="1" outlineLevel="1"/>
    <row r="30004" hidden="1" outlineLevel="1"/>
    <row r="30005" hidden="1" outlineLevel="1"/>
    <row r="30006" hidden="1" outlineLevel="1"/>
    <row r="30007" hidden="1" outlineLevel="1"/>
    <row r="30008" hidden="1" outlineLevel="1"/>
    <row r="30009" hidden="1" outlineLevel="1"/>
    <row r="30010" hidden="1" outlineLevel="1"/>
    <row r="30011" hidden="1" outlineLevel="1"/>
    <row r="30012" hidden="1" outlineLevel="1"/>
    <row r="30013" hidden="1" outlineLevel="1"/>
    <row r="30014" hidden="1" outlineLevel="1"/>
    <row r="30015" hidden="1" outlineLevel="1"/>
    <row r="30016" hidden="1" outlineLevel="1"/>
    <row r="30017" hidden="1" outlineLevel="1"/>
    <row r="30018" hidden="1" outlineLevel="1"/>
    <row r="30019" hidden="1" outlineLevel="1"/>
    <row r="30020" hidden="1" outlineLevel="1"/>
    <row r="30021" hidden="1" outlineLevel="1"/>
    <row r="30022" hidden="1" outlineLevel="1"/>
    <row r="30023" hidden="1" outlineLevel="1"/>
    <row r="30024" hidden="1" outlineLevel="1"/>
    <row r="30025" hidden="1" outlineLevel="1"/>
    <row r="30026" hidden="1" outlineLevel="1"/>
    <row r="30027" hidden="1" outlineLevel="1"/>
    <row r="30028" hidden="1" outlineLevel="1"/>
    <row r="30029" hidden="1" outlineLevel="1"/>
    <row r="30030" hidden="1" outlineLevel="1"/>
    <row r="30031" hidden="1" outlineLevel="1"/>
    <row r="30032" hidden="1" outlineLevel="1"/>
    <row r="30033" hidden="1" outlineLevel="1"/>
    <row r="30034" hidden="1" outlineLevel="1"/>
    <row r="30035" hidden="1" outlineLevel="1"/>
    <row r="30036" hidden="1" outlineLevel="1"/>
    <row r="30037" hidden="1" outlineLevel="1"/>
    <row r="30038" hidden="1" outlineLevel="1"/>
    <row r="30039" hidden="1" outlineLevel="1"/>
    <row r="30040" hidden="1" outlineLevel="1"/>
    <row r="30041" hidden="1" outlineLevel="1"/>
    <row r="30042" hidden="1" outlineLevel="1"/>
    <row r="30043" hidden="1" outlineLevel="1"/>
    <row r="30044" hidden="1" outlineLevel="1"/>
    <row r="30045" hidden="1" outlineLevel="1"/>
    <row r="30046" hidden="1" outlineLevel="1"/>
    <row r="30047" hidden="1" outlineLevel="1"/>
    <row r="30048" hidden="1" outlineLevel="1"/>
    <row r="30049" hidden="1" outlineLevel="1"/>
    <row r="30050" hidden="1" outlineLevel="1"/>
    <row r="30051" hidden="1" outlineLevel="1"/>
    <row r="30052" hidden="1" outlineLevel="1"/>
    <row r="30053" hidden="1" outlineLevel="1"/>
    <row r="30054" hidden="1" outlineLevel="1"/>
    <row r="30055" hidden="1" outlineLevel="1"/>
    <row r="30056" hidden="1" outlineLevel="1"/>
    <row r="30057" hidden="1" outlineLevel="1"/>
    <row r="30058" hidden="1" outlineLevel="1"/>
    <row r="30059" hidden="1" outlineLevel="1"/>
    <row r="30060" hidden="1" outlineLevel="1"/>
    <row r="30061" hidden="1" outlineLevel="1"/>
    <row r="30062" hidden="1" outlineLevel="1"/>
    <row r="30063" hidden="1" outlineLevel="1"/>
    <row r="30064" hidden="1" outlineLevel="1"/>
    <row r="30065" hidden="1" outlineLevel="1"/>
    <row r="30066" hidden="1" outlineLevel="1"/>
    <row r="30067" hidden="1" outlineLevel="1"/>
    <row r="30068" hidden="1" outlineLevel="1"/>
    <row r="30069" hidden="1" outlineLevel="1"/>
    <row r="30070" hidden="1" outlineLevel="1"/>
    <row r="30071" hidden="1" outlineLevel="1"/>
    <row r="30072" hidden="1" outlineLevel="1"/>
    <row r="30073" hidden="1" outlineLevel="1"/>
    <row r="30074" hidden="1" outlineLevel="1"/>
    <row r="30075" hidden="1" outlineLevel="1"/>
    <row r="30076" hidden="1" outlineLevel="1"/>
    <row r="30077" hidden="1" outlineLevel="1"/>
    <row r="30078" hidden="1" outlineLevel="1"/>
    <row r="30079" hidden="1" outlineLevel="1"/>
    <row r="30080" hidden="1" outlineLevel="1"/>
    <row r="30081" hidden="1" outlineLevel="1"/>
    <row r="30082" hidden="1" outlineLevel="1"/>
    <row r="30083" hidden="1" outlineLevel="1"/>
    <row r="30084" hidden="1" outlineLevel="1"/>
    <row r="30085" hidden="1" outlineLevel="1"/>
    <row r="30086" hidden="1" outlineLevel="1"/>
    <row r="30087" hidden="1" outlineLevel="1"/>
    <row r="30088" hidden="1" outlineLevel="1"/>
    <row r="30089" hidden="1" outlineLevel="1"/>
    <row r="30090" hidden="1" outlineLevel="1"/>
    <row r="30091" hidden="1" outlineLevel="1"/>
    <row r="30092" hidden="1" outlineLevel="1"/>
    <row r="30093" hidden="1" outlineLevel="1"/>
    <row r="30094" hidden="1" outlineLevel="1"/>
    <row r="30095" hidden="1" outlineLevel="1"/>
    <row r="30096" hidden="1" outlineLevel="1"/>
    <row r="30097" hidden="1" outlineLevel="1"/>
    <row r="30098" hidden="1" outlineLevel="1"/>
    <row r="30099" hidden="1" outlineLevel="1"/>
    <row r="30100" hidden="1" outlineLevel="1"/>
    <row r="30101" hidden="1" outlineLevel="1"/>
    <row r="30102" hidden="1" outlineLevel="1"/>
    <row r="30103" hidden="1" outlineLevel="1"/>
    <row r="30104" hidden="1" outlineLevel="1"/>
    <row r="30105" hidden="1" outlineLevel="1"/>
    <row r="30106" hidden="1" outlineLevel="1"/>
    <row r="30107" hidden="1" outlineLevel="1"/>
    <row r="30108" hidden="1" outlineLevel="1"/>
    <row r="30109" hidden="1" outlineLevel="1"/>
    <row r="30110" hidden="1" outlineLevel="1"/>
    <row r="30111" hidden="1" outlineLevel="1"/>
    <row r="30112" hidden="1" outlineLevel="1"/>
    <row r="30113" hidden="1" outlineLevel="1"/>
    <row r="30114" hidden="1" outlineLevel="1"/>
    <row r="30115" hidden="1" outlineLevel="1"/>
    <row r="30116" hidden="1" outlineLevel="1"/>
    <row r="30117" hidden="1" outlineLevel="1"/>
    <row r="30118" hidden="1" outlineLevel="1"/>
    <row r="30119" hidden="1" outlineLevel="1"/>
    <row r="30120" hidden="1" outlineLevel="1"/>
    <row r="30121" hidden="1" outlineLevel="1"/>
    <row r="30122" hidden="1" outlineLevel="1"/>
    <row r="30123" hidden="1" outlineLevel="1"/>
    <row r="30124" hidden="1" outlineLevel="1"/>
    <row r="30125" hidden="1" outlineLevel="1"/>
    <row r="30126" hidden="1" outlineLevel="1"/>
    <row r="30127" hidden="1" outlineLevel="1"/>
    <row r="30128" hidden="1" outlineLevel="1"/>
    <row r="30129" hidden="1" outlineLevel="1"/>
    <row r="30130" hidden="1" outlineLevel="1"/>
    <row r="30131" hidden="1" outlineLevel="1"/>
    <row r="30132" hidden="1" outlineLevel="1"/>
    <row r="30133" hidden="1" outlineLevel="1"/>
    <row r="30134" hidden="1" outlineLevel="1"/>
    <row r="30135" hidden="1" outlineLevel="1"/>
    <row r="30136" hidden="1" outlineLevel="1"/>
    <row r="30137" hidden="1" outlineLevel="1"/>
    <row r="30138" hidden="1" outlineLevel="1"/>
    <row r="30139" hidden="1" outlineLevel="1"/>
    <row r="30140" hidden="1" outlineLevel="1"/>
    <row r="30141" hidden="1" outlineLevel="1"/>
    <row r="30142" hidden="1" outlineLevel="1"/>
    <row r="30143" hidden="1" outlineLevel="1"/>
    <row r="30144" hidden="1" outlineLevel="1"/>
    <row r="30145" hidden="1" outlineLevel="1"/>
    <row r="30146" hidden="1" outlineLevel="1"/>
    <row r="30147" hidden="1" outlineLevel="1"/>
    <row r="30148" hidden="1" outlineLevel="1"/>
    <row r="30149" hidden="1" outlineLevel="1"/>
    <row r="30150" hidden="1" outlineLevel="1"/>
    <row r="30151" hidden="1" outlineLevel="1"/>
    <row r="30152" hidden="1" outlineLevel="1"/>
    <row r="30153" hidden="1" outlineLevel="1"/>
    <row r="30154" hidden="1" outlineLevel="1"/>
    <row r="30155" hidden="1" outlineLevel="1"/>
    <row r="30156" hidden="1" outlineLevel="1"/>
    <row r="30157" hidden="1" outlineLevel="1"/>
    <row r="30158" hidden="1" outlineLevel="1"/>
    <row r="30159" hidden="1" outlineLevel="1"/>
    <row r="30160" hidden="1" outlineLevel="1"/>
    <row r="30161" hidden="1" outlineLevel="1"/>
    <row r="30162" hidden="1" outlineLevel="1"/>
    <row r="30163" hidden="1" outlineLevel="1"/>
    <row r="30164" hidden="1" outlineLevel="1"/>
    <row r="30165" hidden="1" outlineLevel="1"/>
    <row r="30166" hidden="1" outlineLevel="1"/>
    <row r="30167" hidden="1" outlineLevel="1"/>
    <row r="30168" hidden="1" outlineLevel="1"/>
    <row r="30169" hidden="1" outlineLevel="1"/>
    <row r="30170" hidden="1" outlineLevel="1"/>
    <row r="30171" hidden="1" outlineLevel="1"/>
    <row r="30172" hidden="1" outlineLevel="1"/>
    <row r="30173" hidden="1" outlineLevel="1"/>
    <row r="30174" hidden="1" outlineLevel="1"/>
    <row r="30175" hidden="1" outlineLevel="1"/>
    <row r="30176" hidden="1" outlineLevel="1"/>
    <row r="30177" hidden="1" outlineLevel="1"/>
    <row r="30178" hidden="1" outlineLevel="1"/>
    <row r="30179" hidden="1" outlineLevel="1"/>
    <row r="30180" hidden="1" outlineLevel="1"/>
    <row r="30181" hidden="1" outlineLevel="1"/>
    <row r="30182" hidden="1" outlineLevel="1"/>
    <row r="30183" hidden="1" outlineLevel="1"/>
    <row r="30184" hidden="1" outlineLevel="1"/>
    <row r="30185" hidden="1" outlineLevel="1"/>
    <row r="30186" hidden="1" outlineLevel="1"/>
    <row r="30187" hidden="1" outlineLevel="1"/>
    <row r="30188" hidden="1" outlineLevel="1"/>
    <row r="30189" hidden="1" outlineLevel="1"/>
    <row r="30190" hidden="1" outlineLevel="1"/>
    <row r="30191" hidden="1" outlineLevel="1"/>
    <row r="30192" hidden="1" outlineLevel="1"/>
    <row r="30193" hidden="1" outlineLevel="1"/>
    <row r="30194" hidden="1" outlineLevel="1"/>
    <row r="30195" hidden="1" outlineLevel="1"/>
    <row r="30196" hidden="1" outlineLevel="1"/>
    <row r="30197" hidden="1" outlineLevel="1"/>
    <row r="30198" hidden="1" outlineLevel="1"/>
    <row r="30199" hidden="1" outlineLevel="1"/>
    <row r="30200" hidden="1" outlineLevel="1"/>
    <row r="30201" hidden="1" outlineLevel="1"/>
    <row r="30202" hidden="1" outlineLevel="1"/>
    <row r="30203" hidden="1" outlineLevel="1"/>
    <row r="30204" hidden="1" outlineLevel="1"/>
    <row r="30205" hidden="1" outlineLevel="1"/>
    <row r="30206" hidden="1" outlineLevel="1"/>
    <row r="30207" hidden="1" outlineLevel="1"/>
    <row r="30208" hidden="1" outlineLevel="1"/>
    <row r="30209" hidden="1" outlineLevel="1"/>
    <row r="30210" hidden="1" outlineLevel="1"/>
    <row r="30211" hidden="1" outlineLevel="1"/>
    <row r="30212" hidden="1" outlineLevel="1"/>
    <row r="30213" hidden="1" outlineLevel="1"/>
    <row r="30214" hidden="1" outlineLevel="1"/>
    <row r="30215" hidden="1" outlineLevel="1"/>
    <row r="30216" hidden="1" outlineLevel="1"/>
    <row r="30217" hidden="1" outlineLevel="1"/>
    <row r="30218" hidden="1" outlineLevel="1"/>
    <row r="30219" hidden="1" outlineLevel="1"/>
    <row r="30220" hidden="1" outlineLevel="1"/>
    <row r="30221" hidden="1" outlineLevel="1"/>
    <row r="30222" hidden="1" outlineLevel="1"/>
    <row r="30223" hidden="1" outlineLevel="1"/>
    <row r="30224" hidden="1" outlineLevel="1"/>
    <row r="30225" hidden="1" outlineLevel="1"/>
    <row r="30226" hidden="1" outlineLevel="1"/>
    <row r="30227" hidden="1" outlineLevel="1"/>
    <row r="30228" hidden="1" outlineLevel="1"/>
    <row r="30229" hidden="1" outlineLevel="1"/>
    <row r="30230" hidden="1" outlineLevel="1"/>
    <row r="30231" hidden="1" outlineLevel="1"/>
    <row r="30232" hidden="1" outlineLevel="1"/>
    <row r="30233" hidden="1" outlineLevel="1"/>
    <row r="30234" hidden="1" outlineLevel="1"/>
    <row r="30235" hidden="1" outlineLevel="1"/>
    <row r="30236" hidden="1" outlineLevel="1"/>
    <row r="30237" hidden="1" outlineLevel="1"/>
    <row r="30238" hidden="1" outlineLevel="1"/>
    <row r="30239" hidden="1" outlineLevel="1"/>
    <row r="30240" hidden="1" outlineLevel="1"/>
    <row r="30241" hidden="1" outlineLevel="1"/>
    <row r="30242" hidden="1" outlineLevel="1"/>
    <row r="30243" hidden="1" outlineLevel="1"/>
    <row r="30244" hidden="1" outlineLevel="1"/>
    <row r="30245" hidden="1" outlineLevel="1"/>
    <row r="30246" hidden="1" outlineLevel="1"/>
    <row r="30247" hidden="1" outlineLevel="1"/>
    <row r="30248" hidden="1" outlineLevel="1"/>
    <row r="30249" hidden="1" outlineLevel="1"/>
    <row r="30250" hidden="1" outlineLevel="1"/>
    <row r="30251" hidden="1" outlineLevel="1"/>
    <row r="30252" hidden="1" outlineLevel="1"/>
    <row r="30253" hidden="1" outlineLevel="1"/>
    <row r="30254" hidden="1" outlineLevel="1"/>
    <row r="30255" hidden="1" outlineLevel="1"/>
    <row r="30256" hidden="1" outlineLevel="1"/>
    <row r="30257" hidden="1" outlineLevel="1"/>
    <row r="30258" hidden="1" outlineLevel="1"/>
    <row r="30259" hidden="1" outlineLevel="1"/>
    <row r="30260" hidden="1" outlineLevel="1"/>
    <row r="30261" hidden="1" outlineLevel="1"/>
    <row r="30262" hidden="1" outlineLevel="1"/>
    <row r="30263" hidden="1" outlineLevel="1"/>
    <row r="30264" hidden="1" outlineLevel="1"/>
    <row r="30265" hidden="1" outlineLevel="1"/>
    <row r="30266" hidden="1" outlineLevel="1"/>
    <row r="30267" hidden="1" outlineLevel="1"/>
    <row r="30268" hidden="1" outlineLevel="1"/>
    <row r="30269" hidden="1" outlineLevel="1"/>
    <row r="30270" hidden="1" outlineLevel="1"/>
    <row r="30271" hidden="1" outlineLevel="1"/>
    <row r="30272" hidden="1" outlineLevel="1"/>
    <row r="30273" hidden="1" outlineLevel="1"/>
    <row r="30274" hidden="1" outlineLevel="1"/>
    <row r="30275" hidden="1" outlineLevel="1"/>
    <row r="30276" hidden="1" outlineLevel="1"/>
    <row r="30277" hidden="1" outlineLevel="1"/>
    <row r="30278" hidden="1" outlineLevel="1"/>
    <row r="30279" hidden="1" outlineLevel="1"/>
    <row r="30280" hidden="1" outlineLevel="1"/>
    <row r="30281" hidden="1" outlineLevel="1"/>
    <row r="30282" hidden="1" outlineLevel="1"/>
    <row r="30283" hidden="1" outlineLevel="1"/>
    <row r="30284" hidden="1" outlineLevel="1"/>
    <row r="30285" hidden="1" outlineLevel="1"/>
    <row r="30286" hidden="1" outlineLevel="1"/>
    <row r="30287" hidden="1" outlineLevel="1"/>
    <row r="30288" hidden="1" outlineLevel="1"/>
    <row r="30289" hidden="1" outlineLevel="1"/>
    <row r="30290" hidden="1" outlineLevel="1"/>
    <row r="30291" hidden="1" outlineLevel="1"/>
    <row r="30292" hidden="1" outlineLevel="1"/>
    <row r="30293" hidden="1" outlineLevel="1"/>
    <row r="30294" hidden="1" outlineLevel="1"/>
    <row r="30295" hidden="1" outlineLevel="1"/>
    <row r="30296" hidden="1" outlineLevel="1"/>
    <row r="30297" hidden="1" outlineLevel="1"/>
    <row r="30298" hidden="1" outlineLevel="1"/>
    <row r="30299" hidden="1" outlineLevel="1"/>
    <row r="30300" hidden="1" outlineLevel="1"/>
    <row r="30301" hidden="1" outlineLevel="1"/>
    <row r="30302" hidden="1" outlineLevel="1"/>
    <row r="30303" hidden="1" outlineLevel="1"/>
    <row r="30304" hidden="1" outlineLevel="1"/>
    <row r="30305" hidden="1" outlineLevel="1"/>
    <row r="30306" hidden="1" outlineLevel="1"/>
    <row r="30307" hidden="1" outlineLevel="1"/>
    <row r="30308" hidden="1" outlineLevel="1"/>
    <row r="30309" hidden="1" outlineLevel="1"/>
    <row r="30310" hidden="1" outlineLevel="1"/>
    <row r="30311" hidden="1" outlineLevel="1"/>
    <row r="30312" hidden="1" outlineLevel="1"/>
    <row r="30313" hidden="1" outlineLevel="1"/>
    <row r="30314" hidden="1" outlineLevel="1"/>
    <row r="30315" hidden="1" outlineLevel="1"/>
    <row r="30316" hidden="1" outlineLevel="1"/>
    <row r="30317" hidden="1" outlineLevel="1"/>
    <row r="30318" hidden="1" outlineLevel="1"/>
    <row r="30319" hidden="1" outlineLevel="1"/>
    <row r="30320" hidden="1" outlineLevel="1"/>
    <row r="30321" hidden="1" outlineLevel="1"/>
    <row r="30322" hidden="1" outlineLevel="1"/>
    <row r="30323" hidden="1" outlineLevel="1"/>
    <row r="30324" hidden="1" outlineLevel="1"/>
    <row r="30325" hidden="1" outlineLevel="1"/>
    <row r="30326" hidden="1" outlineLevel="1"/>
    <row r="30327" hidden="1" outlineLevel="1"/>
    <row r="30328" hidden="1" outlineLevel="1"/>
    <row r="30329" hidden="1" outlineLevel="1"/>
    <row r="30330" hidden="1" outlineLevel="1"/>
    <row r="30331" hidden="1" outlineLevel="1"/>
    <row r="30332" hidden="1" outlineLevel="1"/>
    <row r="30333" hidden="1" outlineLevel="1"/>
    <row r="30334" hidden="1" outlineLevel="1"/>
    <row r="30335" hidden="1" outlineLevel="1"/>
    <row r="30336" hidden="1" outlineLevel="1"/>
    <row r="30337" hidden="1" outlineLevel="1"/>
    <row r="30338" hidden="1" outlineLevel="1"/>
    <row r="30339" hidden="1" outlineLevel="1"/>
    <row r="30340" hidden="1" outlineLevel="1"/>
    <row r="30341" hidden="1" outlineLevel="1"/>
    <row r="30342" hidden="1" outlineLevel="1"/>
    <row r="30343" hidden="1" outlineLevel="1"/>
    <row r="30344" hidden="1" outlineLevel="1"/>
    <row r="30345" hidden="1" outlineLevel="1"/>
    <row r="30346" hidden="1" outlineLevel="1"/>
    <row r="30347" hidden="1" outlineLevel="1"/>
    <row r="30348" hidden="1" outlineLevel="1"/>
    <row r="30349" hidden="1" outlineLevel="1"/>
    <row r="30350" hidden="1" outlineLevel="1"/>
    <row r="30351" hidden="1" outlineLevel="1"/>
    <row r="30352" hidden="1" outlineLevel="1"/>
    <row r="30353" hidden="1" outlineLevel="1"/>
    <row r="30354" hidden="1" outlineLevel="1"/>
    <row r="30355" hidden="1" outlineLevel="1"/>
    <row r="30356" hidden="1" outlineLevel="1"/>
    <row r="30357" hidden="1" outlineLevel="1"/>
    <row r="30358" hidden="1" outlineLevel="1"/>
    <row r="30359" hidden="1" outlineLevel="1"/>
    <row r="30360" hidden="1" outlineLevel="1"/>
    <row r="30361" hidden="1" outlineLevel="1"/>
    <row r="30362" hidden="1" outlineLevel="1"/>
    <row r="30363" hidden="1" outlineLevel="1"/>
    <row r="30364" hidden="1" outlineLevel="1"/>
    <row r="30365" hidden="1" outlineLevel="1"/>
    <row r="30366" hidden="1" outlineLevel="1"/>
    <row r="30367" hidden="1" outlineLevel="1"/>
    <row r="30368" hidden="1" outlineLevel="1"/>
    <row r="30369" hidden="1" outlineLevel="1"/>
    <row r="30370" hidden="1" outlineLevel="1"/>
    <row r="30371" hidden="1" outlineLevel="1"/>
    <row r="30372" hidden="1" outlineLevel="1"/>
    <row r="30373" hidden="1" outlineLevel="1"/>
    <row r="30374" hidden="1" outlineLevel="1"/>
    <row r="30375" hidden="1" outlineLevel="1"/>
    <row r="30376" hidden="1" outlineLevel="1"/>
    <row r="30377" hidden="1" outlineLevel="1"/>
    <row r="30378" hidden="1" outlineLevel="1"/>
    <row r="30379" hidden="1" outlineLevel="1"/>
    <row r="30380" hidden="1" outlineLevel="1"/>
    <row r="30381" hidden="1" outlineLevel="1"/>
    <row r="30382" hidden="1" outlineLevel="1"/>
    <row r="30383" hidden="1" outlineLevel="1"/>
    <row r="30384" hidden="1" outlineLevel="1"/>
    <row r="30385" hidden="1" outlineLevel="1"/>
    <row r="30386" hidden="1" outlineLevel="1"/>
    <row r="30387" hidden="1" outlineLevel="1"/>
    <row r="30388" hidden="1" outlineLevel="1"/>
    <row r="30389" hidden="1" outlineLevel="1"/>
    <row r="30390" hidden="1" outlineLevel="1"/>
    <row r="30391" hidden="1" outlineLevel="1"/>
    <row r="30392" hidden="1" outlineLevel="1"/>
    <row r="30393" hidden="1" outlineLevel="1"/>
    <row r="30394" hidden="1" outlineLevel="1"/>
    <row r="30395" hidden="1" outlineLevel="1"/>
    <row r="30396" hidden="1" outlineLevel="1"/>
    <row r="30397" hidden="1" outlineLevel="1"/>
    <row r="30398" hidden="1" outlineLevel="1"/>
    <row r="30399" hidden="1" outlineLevel="1"/>
    <row r="30400" hidden="1" outlineLevel="1"/>
    <row r="30401" hidden="1" outlineLevel="1"/>
    <row r="30402" hidden="1" outlineLevel="1"/>
    <row r="30403" hidden="1" outlineLevel="1"/>
    <row r="30404" hidden="1" outlineLevel="1"/>
    <row r="30405" hidden="1" outlineLevel="1"/>
    <row r="30406" hidden="1" outlineLevel="1"/>
    <row r="30407" hidden="1" outlineLevel="1"/>
    <row r="30408" hidden="1" outlineLevel="1"/>
    <row r="30409" hidden="1" outlineLevel="1"/>
    <row r="30410" hidden="1" outlineLevel="1"/>
    <row r="30411" hidden="1" outlineLevel="1"/>
    <row r="30412" hidden="1" outlineLevel="1"/>
    <row r="30413" hidden="1" outlineLevel="1"/>
    <row r="30414" hidden="1" outlineLevel="1"/>
    <row r="30415" hidden="1" outlineLevel="1"/>
    <row r="30416" hidden="1" outlineLevel="1"/>
    <row r="30417" hidden="1" outlineLevel="1"/>
    <row r="30418" hidden="1" outlineLevel="1"/>
    <row r="30419" hidden="1" outlineLevel="1"/>
    <row r="30420" hidden="1" outlineLevel="1"/>
    <row r="30421" hidden="1" outlineLevel="1"/>
    <row r="30422" hidden="1" outlineLevel="1"/>
    <row r="30423" hidden="1" outlineLevel="1"/>
    <row r="30424" hidden="1" outlineLevel="1"/>
    <row r="30425" hidden="1" outlineLevel="1"/>
    <row r="30426" hidden="1" outlineLevel="1"/>
    <row r="30427" hidden="1" outlineLevel="1"/>
    <row r="30428" hidden="1" outlineLevel="1"/>
    <row r="30429" hidden="1" outlineLevel="1"/>
    <row r="30430" hidden="1" outlineLevel="1"/>
    <row r="30431" hidden="1" outlineLevel="1"/>
    <row r="30432" hidden="1" outlineLevel="1"/>
    <row r="30433" hidden="1" outlineLevel="1"/>
    <row r="30434" hidden="1" outlineLevel="1"/>
    <row r="30435" hidden="1" outlineLevel="1"/>
    <row r="30436" hidden="1" outlineLevel="1"/>
    <row r="30437" hidden="1" outlineLevel="1"/>
    <row r="30438" hidden="1" outlineLevel="1"/>
    <row r="30439" hidden="1" outlineLevel="1"/>
    <row r="30440" hidden="1" outlineLevel="1"/>
    <row r="30441" hidden="1" outlineLevel="1"/>
    <row r="30442" hidden="1" outlineLevel="1"/>
    <row r="30443" hidden="1" outlineLevel="1"/>
    <row r="30444" hidden="1" outlineLevel="1"/>
    <row r="30445" hidden="1" outlineLevel="1"/>
    <row r="30446" hidden="1" outlineLevel="1"/>
    <row r="30447" hidden="1" outlineLevel="1"/>
    <row r="30448" hidden="1" outlineLevel="1"/>
    <row r="30449" hidden="1" outlineLevel="1"/>
    <row r="30450" hidden="1" outlineLevel="1"/>
    <row r="30451" hidden="1" outlineLevel="1"/>
    <row r="30452" hidden="1" outlineLevel="1"/>
    <row r="30453" hidden="1" outlineLevel="1"/>
    <row r="30454" hidden="1" outlineLevel="1"/>
    <row r="30455" hidden="1" outlineLevel="1"/>
    <row r="30456" hidden="1" outlineLevel="1"/>
    <row r="30457" hidden="1" outlineLevel="1"/>
    <row r="30458" hidden="1" outlineLevel="1"/>
    <row r="30459" hidden="1" outlineLevel="1"/>
    <row r="30460" hidden="1" outlineLevel="1"/>
    <row r="30461" hidden="1" outlineLevel="1"/>
    <row r="30462" hidden="1" outlineLevel="1"/>
    <row r="30463" hidden="1" outlineLevel="1"/>
    <row r="30464" hidden="1" outlineLevel="1"/>
    <row r="30465" hidden="1" outlineLevel="1"/>
    <row r="30466" hidden="1" outlineLevel="1"/>
    <row r="30467" hidden="1" outlineLevel="1"/>
    <row r="30468" hidden="1" outlineLevel="1"/>
    <row r="30469" hidden="1" outlineLevel="1"/>
    <row r="30470" hidden="1" outlineLevel="1"/>
    <row r="30471" hidden="1" outlineLevel="1"/>
    <row r="30472" hidden="1" outlineLevel="1"/>
    <row r="30473" hidden="1" outlineLevel="1"/>
    <row r="30474" hidden="1" outlineLevel="1"/>
    <row r="30475" hidden="1" outlineLevel="1"/>
    <row r="30476" hidden="1" outlineLevel="1"/>
    <row r="30477" hidden="1" outlineLevel="1"/>
    <row r="30478" hidden="1" outlineLevel="1"/>
    <row r="30479" hidden="1" outlineLevel="1"/>
    <row r="30480" hidden="1" outlineLevel="1"/>
    <row r="30481" hidden="1" outlineLevel="1"/>
    <row r="30482" hidden="1" outlineLevel="1"/>
    <row r="30483" hidden="1" outlineLevel="1"/>
    <row r="30484" hidden="1" outlineLevel="1"/>
    <row r="30485" hidden="1" outlineLevel="1"/>
    <row r="30486" hidden="1" outlineLevel="1"/>
    <row r="30487" hidden="1" outlineLevel="1"/>
    <row r="30488" hidden="1" outlineLevel="1"/>
    <row r="30489" hidden="1" outlineLevel="1"/>
    <row r="30490" hidden="1" outlineLevel="1"/>
    <row r="30491" hidden="1" outlineLevel="1"/>
    <row r="30492" hidden="1" outlineLevel="1"/>
    <row r="30493" hidden="1" outlineLevel="1"/>
    <row r="30494" hidden="1" outlineLevel="1"/>
    <row r="30495" hidden="1" outlineLevel="1"/>
    <row r="30496" hidden="1" outlineLevel="1"/>
    <row r="30497" hidden="1" outlineLevel="1"/>
    <row r="30498" hidden="1" outlineLevel="1"/>
    <row r="30499" hidden="1" outlineLevel="1"/>
    <row r="30500" hidden="1" outlineLevel="1"/>
    <row r="30501" hidden="1" outlineLevel="1"/>
    <row r="30502" hidden="1" outlineLevel="1"/>
    <row r="30503" hidden="1" outlineLevel="1"/>
    <row r="30504" hidden="1" outlineLevel="1"/>
    <row r="30505" hidden="1" outlineLevel="1"/>
    <row r="30506" hidden="1" outlineLevel="1"/>
    <row r="30507" hidden="1" outlineLevel="1"/>
    <row r="30508" hidden="1" outlineLevel="1"/>
    <row r="30509" hidden="1" outlineLevel="1"/>
    <row r="30510" hidden="1" outlineLevel="1"/>
    <row r="30511" hidden="1" outlineLevel="1"/>
    <row r="30512" hidden="1" outlineLevel="1"/>
    <row r="30513" hidden="1" outlineLevel="1"/>
    <row r="30514" hidden="1" outlineLevel="1"/>
    <row r="30515" hidden="1" outlineLevel="1"/>
    <row r="30516" hidden="1" outlineLevel="1"/>
    <row r="30517" hidden="1" outlineLevel="1"/>
    <row r="30518" hidden="1" outlineLevel="1"/>
    <row r="30519" hidden="1" outlineLevel="1"/>
    <row r="30520" hidden="1" outlineLevel="1"/>
    <row r="30521" hidden="1" outlineLevel="1"/>
    <row r="30522" hidden="1" outlineLevel="1"/>
    <row r="30523" hidden="1" outlineLevel="1"/>
    <row r="30524" hidden="1" outlineLevel="1"/>
    <row r="30525" hidden="1" outlineLevel="1"/>
    <row r="30526" hidden="1" outlineLevel="1"/>
    <row r="30527" hidden="1" outlineLevel="1"/>
    <row r="30528" hidden="1" outlineLevel="1"/>
    <row r="30529" hidden="1" outlineLevel="1"/>
    <row r="30530" hidden="1" outlineLevel="1"/>
    <row r="30531" hidden="1" outlineLevel="1"/>
    <row r="30532" hidden="1" outlineLevel="1"/>
    <row r="30533" hidden="1" outlineLevel="1"/>
    <row r="30534" hidden="1" outlineLevel="1"/>
    <row r="30535" hidden="1" outlineLevel="1"/>
    <row r="30536" hidden="1" outlineLevel="1"/>
    <row r="30537" hidden="1" outlineLevel="1"/>
    <row r="30538" hidden="1" outlineLevel="1"/>
    <row r="30539" hidden="1" outlineLevel="1"/>
    <row r="30540" hidden="1" outlineLevel="1"/>
    <row r="30541" hidden="1" outlineLevel="1"/>
    <row r="30542" hidden="1" outlineLevel="1"/>
    <row r="30543" hidden="1" outlineLevel="1"/>
    <row r="30544" hidden="1" outlineLevel="1"/>
    <row r="30545" hidden="1" outlineLevel="1"/>
    <row r="30546" hidden="1" outlineLevel="1"/>
    <row r="30547" hidden="1" outlineLevel="1"/>
    <row r="30548" hidden="1" outlineLevel="1"/>
    <row r="30549" hidden="1" outlineLevel="1"/>
    <row r="30550" hidden="1" outlineLevel="1"/>
    <row r="30551" hidden="1" outlineLevel="1"/>
    <row r="30552" hidden="1" outlineLevel="1"/>
    <row r="30553" hidden="1" outlineLevel="1"/>
    <row r="30554" hidden="1" outlineLevel="1"/>
    <row r="30555" hidden="1" outlineLevel="1"/>
    <row r="30556" hidden="1" outlineLevel="1"/>
    <row r="30557" hidden="1" outlineLevel="1"/>
    <row r="30558" hidden="1" outlineLevel="1"/>
    <row r="30559" hidden="1" outlineLevel="1"/>
    <row r="30560" hidden="1" outlineLevel="1"/>
    <row r="30561" hidden="1" outlineLevel="1"/>
    <row r="30562" hidden="1" outlineLevel="1"/>
    <row r="30563" hidden="1" outlineLevel="1"/>
    <row r="30564" hidden="1" outlineLevel="1"/>
    <row r="30565" hidden="1" outlineLevel="1"/>
    <row r="30566" hidden="1" outlineLevel="1"/>
    <row r="30567" hidden="1" outlineLevel="1"/>
    <row r="30568" hidden="1" outlineLevel="1"/>
    <row r="30569" hidden="1" outlineLevel="1"/>
    <row r="30570" hidden="1" outlineLevel="1"/>
    <row r="30571" hidden="1" outlineLevel="1"/>
    <row r="30572" hidden="1" outlineLevel="1"/>
    <row r="30573" hidden="1" outlineLevel="1"/>
    <row r="30574" hidden="1" outlineLevel="1"/>
    <row r="30575" hidden="1" outlineLevel="1"/>
    <row r="30576" hidden="1" outlineLevel="1"/>
    <row r="30577" hidden="1" outlineLevel="1"/>
    <row r="30578" hidden="1" outlineLevel="1"/>
    <row r="30579" hidden="1" outlineLevel="1"/>
    <row r="30580" hidden="1" outlineLevel="1"/>
    <row r="30581" hidden="1" outlineLevel="1"/>
    <row r="30582" hidden="1" outlineLevel="1"/>
    <row r="30583" hidden="1" outlineLevel="1"/>
    <row r="30584" hidden="1" outlineLevel="1"/>
    <row r="30585" hidden="1" outlineLevel="1"/>
    <row r="30586" hidden="1" outlineLevel="1"/>
    <row r="30587" hidden="1" outlineLevel="1"/>
    <row r="30588" hidden="1" outlineLevel="1"/>
    <row r="30589" hidden="1" outlineLevel="1"/>
    <row r="30590" hidden="1" outlineLevel="1"/>
    <row r="30591" hidden="1" outlineLevel="1"/>
    <row r="30592" hidden="1" outlineLevel="1"/>
    <row r="30593" hidden="1" outlineLevel="1"/>
    <row r="30594" hidden="1" outlineLevel="1"/>
    <row r="30595" hidden="1" outlineLevel="1"/>
    <row r="30596" hidden="1" outlineLevel="1"/>
    <row r="30597" hidden="1" outlineLevel="1"/>
    <row r="30598" hidden="1" outlineLevel="1"/>
    <row r="30599" hidden="1" outlineLevel="1"/>
    <row r="30600" hidden="1" outlineLevel="1"/>
    <row r="30601" hidden="1" outlineLevel="1"/>
    <row r="30602" hidden="1" outlineLevel="1"/>
    <row r="30603" hidden="1" outlineLevel="1"/>
    <row r="30604" hidden="1" outlineLevel="1"/>
    <row r="30605" hidden="1" outlineLevel="1"/>
    <row r="30606" hidden="1" outlineLevel="1"/>
    <row r="30607" hidden="1" outlineLevel="1"/>
    <row r="30608" hidden="1" outlineLevel="1"/>
    <row r="30609" hidden="1" outlineLevel="1"/>
    <row r="30610" hidden="1" outlineLevel="1"/>
    <row r="30611" hidden="1" outlineLevel="1"/>
    <row r="30612" hidden="1" outlineLevel="1"/>
    <row r="30613" hidden="1" outlineLevel="1"/>
    <row r="30614" hidden="1" outlineLevel="1"/>
    <row r="30615" hidden="1" outlineLevel="1"/>
    <row r="30616" hidden="1" outlineLevel="1"/>
    <row r="30617" hidden="1" outlineLevel="1"/>
    <row r="30618" hidden="1" outlineLevel="1"/>
    <row r="30619" hidden="1" outlineLevel="1"/>
    <row r="30620" hidden="1" outlineLevel="1"/>
    <row r="30621" hidden="1" outlineLevel="1"/>
    <row r="30622" hidden="1" outlineLevel="1"/>
    <row r="30623" hidden="1" outlineLevel="1"/>
    <row r="30624" hidden="1" outlineLevel="1"/>
    <row r="30625" hidden="1" outlineLevel="1"/>
    <row r="30626" hidden="1" outlineLevel="1"/>
    <row r="30627" hidden="1" outlineLevel="1"/>
    <row r="30628" hidden="1" outlineLevel="1"/>
    <row r="30629" hidden="1" outlineLevel="1"/>
    <row r="30630" hidden="1" outlineLevel="1"/>
    <row r="30631" hidden="1" outlineLevel="1"/>
    <row r="30632" hidden="1" outlineLevel="1"/>
    <row r="30633" hidden="1" outlineLevel="1"/>
    <row r="30634" hidden="1" outlineLevel="1"/>
    <row r="30635" hidden="1" outlineLevel="1"/>
    <row r="30636" hidden="1" outlineLevel="1"/>
    <row r="30637" hidden="1" outlineLevel="1"/>
    <row r="30638" hidden="1" outlineLevel="1"/>
    <row r="30639" hidden="1" outlineLevel="1"/>
    <row r="30640" hidden="1" outlineLevel="1"/>
    <row r="30641" hidden="1" outlineLevel="1"/>
    <row r="30642" hidden="1" outlineLevel="1"/>
    <row r="30643" hidden="1" outlineLevel="1"/>
    <row r="30644" hidden="1" outlineLevel="1"/>
    <row r="30645" hidden="1" outlineLevel="1"/>
    <row r="30646" hidden="1" outlineLevel="1"/>
    <row r="30647" hidden="1" outlineLevel="1"/>
    <row r="30648" hidden="1" outlineLevel="1"/>
    <row r="30649" hidden="1" outlineLevel="1"/>
    <row r="30650" hidden="1" outlineLevel="1"/>
    <row r="30651" hidden="1" outlineLevel="1"/>
    <row r="30652" hidden="1" outlineLevel="1"/>
    <row r="30653" hidden="1" outlineLevel="1"/>
    <row r="30654" hidden="1" outlineLevel="1"/>
    <row r="30655" hidden="1" outlineLevel="1"/>
    <row r="30656" hidden="1" outlineLevel="1"/>
    <row r="30657" hidden="1" outlineLevel="1"/>
    <row r="30658" hidden="1" outlineLevel="1"/>
    <row r="30659" hidden="1" outlineLevel="1"/>
    <row r="30660" hidden="1" outlineLevel="1"/>
    <row r="30661" hidden="1" outlineLevel="1"/>
    <row r="30662" hidden="1" outlineLevel="1"/>
    <row r="30663" hidden="1" outlineLevel="1"/>
    <row r="30664" hidden="1" outlineLevel="1"/>
    <row r="30665" hidden="1" outlineLevel="1"/>
    <row r="30666" hidden="1" outlineLevel="1"/>
    <row r="30667" hidden="1" outlineLevel="1"/>
    <row r="30668" hidden="1" outlineLevel="1"/>
    <row r="30669" hidden="1" outlineLevel="1"/>
    <row r="30670" hidden="1" outlineLevel="1"/>
    <row r="30671" hidden="1" outlineLevel="1"/>
    <row r="30672" hidden="1" outlineLevel="1"/>
    <row r="30673" hidden="1" outlineLevel="1"/>
    <row r="30674" hidden="1" outlineLevel="1"/>
    <row r="30675" hidden="1" outlineLevel="1"/>
    <row r="30676" hidden="1" outlineLevel="1"/>
    <row r="30677" hidden="1" outlineLevel="1"/>
    <row r="30678" hidden="1" outlineLevel="1"/>
    <row r="30679" hidden="1" outlineLevel="1"/>
    <row r="30680" hidden="1" outlineLevel="1"/>
    <row r="30681" hidden="1" outlineLevel="1"/>
    <row r="30682" hidden="1" outlineLevel="1"/>
    <row r="30683" hidden="1" outlineLevel="1"/>
    <row r="30684" hidden="1" outlineLevel="1"/>
    <row r="30685" hidden="1" outlineLevel="1"/>
    <row r="30686" hidden="1" outlineLevel="1"/>
    <row r="30687" hidden="1" outlineLevel="1"/>
    <row r="30688" hidden="1" outlineLevel="1"/>
    <row r="30689" hidden="1" outlineLevel="1"/>
    <row r="30690" hidden="1" outlineLevel="1"/>
    <row r="30691" hidden="1" outlineLevel="1"/>
    <row r="30692" hidden="1" outlineLevel="1"/>
    <row r="30693" hidden="1" outlineLevel="1"/>
    <row r="30694" hidden="1" outlineLevel="1"/>
    <row r="30695" hidden="1" outlineLevel="1"/>
    <row r="30696" hidden="1" outlineLevel="1"/>
    <row r="30697" hidden="1" outlineLevel="1"/>
    <row r="30698" hidden="1" outlineLevel="1"/>
    <row r="30699" hidden="1" outlineLevel="1"/>
    <row r="30700" hidden="1" outlineLevel="1"/>
    <row r="30701" hidden="1" outlineLevel="1"/>
    <row r="30702" hidden="1" outlineLevel="1"/>
    <row r="30703" hidden="1" outlineLevel="1"/>
    <row r="30704" hidden="1" outlineLevel="1"/>
    <row r="30705" hidden="1" outlineLevel="1"/>
    <row r="30706" hidden="1" outlineLevel="1"/>
    <row r="30707" hidden="1" outlineLevel="1"/>
    <row r="30708" hidden="1" outlineLevel="1"/>
    <row r="30709" hidden="1" outlineLevel="1"/>
    <row r="30710" hidden="1" outlineLevel="1"/>
    <row r="30711" hidden="1" outlineLevel="1"/>
    <row r="30712" hidden="1" outlineLevel="1"/>
    <row r="30713" hidden="1" outlineLevel="1"/>
    <row r="30714" hidden="1" outlineLevel="1"/>
    <row r="30715" hidden="1" outlineLevel="1"/>
    <row r="30716" hidden="1" outlineLevel="1"/>
    <row r="30717" hidden="1" outlineLevel="1"/>
    <row r="30718" hidden="1" outlineLevel="1"/>
    <row r="30719" hidden="1" outlineLevel="1"/>
    <row r="30720" hidden="1" outlineLevel="1"/>
    <row r="30721" hidden="1" outlineLevel="1"/>
    <row r="30722" hidden="1" outlineLevel="1"/>
    <row r="30723" hidden="1" outlineLevel="1"/>
    <row r="30724" hidden="1" outlineLevel="1"/>
    <row r="30725" hidden="1" outlineLevel="1"/>
    <row r="30726" hidden="1" outlineLevel="1"/>
    <row r="30727" hidden="1" outlineLevel="1"/>
    <row r="30728" hidden="1" outlineLevel="1"/>
    <row r="30729" hidden="1" outlineLevel="1"/>
    <row r="30730" hidden="1" outlineLevel="1"/>
    <row r="30731" hidden="1" outlineLevel="1"/>
    <row r="30732" hidden="1" outlineLevel="1"/>
    <row r="30733" hidden="1" outlineLevel="1"/>
    <row r="30734" hidden="1" outlineLevel="1"/>
    <row r="30735" hidden="1" outlineLevel="1"/>
    <row r="30736" hidden="1" outlineLevel="1"/>
    <row r="30737" hidden="1" outlineLevel="1"/>
    <row r="30738" hidden="1" outlineLevel="1"/>
    <row r="30739" hidden="1" outlineLevel="1"/>
    <row r="30740" hidden="1" outlineLevel="1"/>
    <row r="30741" hidden="1" outlineLevel="1"/>
    <row r="30742" hidden="1" outlineLevel="1"/>
    <row r="30743" hidden="1" outlineLevel="1"/>
    <row r="30744" hidden="1" outlineLevel="1"/>
    <row r="30745" hidden="1" outlineLevel="1"/>
    <row r="30746" hidden="1" outlineLevel="1"/>
    <row r="30747" hidden="1" outlineLevel="1"/>
    <row r="30748" hidden="1" outlineLevel="1"/>
    <row r="30749" hidden="1" outlineLevel="1"/>
    <row r="30750" hidden="1" outlineLevel="1"/>
    <row r="30751" hidden="1" outlineLevel="1"/>
    <row r="30752" hidden="1" outlineLevel="1"/>
    <row r="30753" hidden="1" outlineLevel="1"/>
    <row r="30754" hidden="1" outlineLevel="1"/>
    <row r="30755" hidden="1" outlineLevel="1"/>
    <row r="30756" hidden="1" outlineLevel="1"/>
    <row r="30757" hidden="1" outlineLevel="1"/>
    <row r="30758" hidden="1" outlineLevel="1"/>
    <row r="30759" hidden="1" outlineLevel="1"/>
    <row r="30760" hidden="1" outlineLevel="1"/>
    <row r="30761" hidden="1" outlineLevel="1"/>
    <row r="30762" hidden="1" outlineLevel="1"/>
    <row r="30763" hidden="1" outlineLevel="1"/>
    <row r="30764" hidden="1" outlineLevel="1"/>
    <row r="30765" hidden="1" outlineLevel="1"/>
    <row r="30766" hidden="1" outlineLevel="1"/>
    <row r="30767" hidden="1" outlineLevel="1"/>
    <row r="30768" hidden="1" outlineLevel="1"/>
    <row r="30769" hidden="1" outlineLevel="1"/>
    <row r="30770" hidden="1" outlineLevel="1"/>
    <row r="30771" hidden="1" outlineLevel="1"/>
    <row r="30772" hidden="1" outlineLevel="1"/>
    <row r="30773" hidden="1" outlineLevel="1"/>
    <row r="30774" hidden="1" outlineLevel="1"/>
    <row r="30775" hidden="1" outlineLevel="1"/>
    <row r="30776" hidden="1" outlineLevel="1"/>
    <row r="30777" hidden="1" outlineLevel="1"/>
    <row r="30778" hidden="1" outlineLevel="1"/>
    <row r="30779" hidden="1" outlineLevel="1"/>
    <row r="30780" hidden="1" outlineLevel="1"/>
    <row r="30781" hidden="1" outlineLevel="1"/>
    <row r="30782" hidden="1" outlineLevel="1"/>
    <row r="30783" hidden="1" outlineLevel="1"/>
    <row r="30784" hidden="1" outlineLevel="1"/>
    <row r="30785" hidden="1" outlineLevel="1"/>
    <row r="30786" hidden="1" outlineLevel="1"/>
    <row r="30787" hidden="1" outlineLevel="1"/>
    <row r="30788" hidden="1" outlineLevel="1"/>
    <row r="30789" hidden="1" outlineLevel="1"/>
    <row r="30790" hidden="1" outlineLevel="1"/>
    <row r="30791" hidden="1" outlineLevel="1"/>
    <row r="30792" hidden="1" outlineLevel="1"/>
    <row r="30793" hidden="1" outlineLevel="1"/>
    <row r="30794" hidden="1" outlineLevel="1"/>
    <row r="30795" hidden="1" outlineLevel="1"/>
    <row r="30796" hidden="1" outlineLevel="1"/>
    <row r="30797" hidden="1" outlineLevel="1"/>
    <row r="30798" hidden="1" outlineLevel="1"/>
    <row r="30799" hidden="1" outlineLevel="1"/>
    <row r="30800" hidden="1" outlineLevel="1"/>
    <row r="30801" hidden="1" outlineLevel="1"/>
    <row r="30802" hidden="1" outlineLevel="1"/>
    <row r="30803" hidden="1" outlineLevel="1"/>
    <row r="30804" hidden="1" outlineLevel="1"/>
    <row r="30805" hidden="1" outlineLevel="1"/>
    <row r="30806" hidden="1" outlineLevel="1"/>
    <row r="30807" hidden="1" outlineLevel="1"/>
    <row r="30808" hidden="1" outlineLevel="1"/>
    <row r="30809" hidden="1" outlineLevel="1"/>
    <row r="30810" hidden="1" outlineLevel="1"/>
    <row r="30811" hidden="1" outlineLevel="1"/>
    <row r="30812" hidden="1" outlineLevel="1"/>
    <row r="30813" hidden="1" outlineLevel="1"/>
    <row r="30814" hidden="1" outlineLevel="1"/>
    <row r="30815" hidden="1" outlineLevel="1"/>
    <row r="30816" hidden="1" outlineLevel="1"/>
    <row r="30817" hidden="1" outlineLevel="1"/>
    <row r="30818" hidden="1" outlineLevel="1"/>
    <row r="30819" hidden="1" outlineLevel="1"/>
    <row r="30820" hidden="1" outlineLevel="1"/>
    <row r="30821" hidden="1" outlineLevel="1"/>
    <row r="30822" hidden="1" outlineLevel="1"/>
    <row r="30823" hidden="1" outlineLevel="1"/>
    <row r="30824" hidden="1" outlineLevel="1"/>
    <row r="30825" hidden="1" outlineLevel="1"/>
    <row r="30826" hidden="1" outlineLevel="1"/>
    <row r="30827" hidden="1" outlineLevel="1"/>
    <row r="30828" hidden="1" outlineLevel="1"/>
    <row r="30829" hidden="1" outlineLevel="1"/>
    <row r="30830" hidden="1" outlineLevel="1"/>
    <row r="30831" hidden="1" outlineLevel="1"/>
    <row r="30832" hidden="1" outlineLevel="1"/>
    <row r="30833" hidden="1" outlineLevel="1"/>
    <row r="30834" hidden="1" outlineLevel="1"/>
    <row r="30835" hidden="1" outlineLevel="1"/>
    <row r="30836" hidden="1" outlineLevel="1"/>
    <row r="30837" hidden="1" outlineLevel="1"/>
    <row r="30838" hidden="1" outlineLevel="1"/>
    <row r="30839" hidden="1" outlineLevel="1"/>
    <row r="30840" hidden="1" outlineLevel="1"/>
    <row r="30841" hidden="1" outlineLevel="1"/>
    <row r="30842" hidden="1" outlineLevel="1"/>
    <row r="30843" hidden="1" outlineLevel="1"/>
    <row r="30844" hidden="1" outlineLevel="1"/>
    <row r="30845" hidden="1" outlineLevel="1"/>
    <row r="30846" hidden="1" outlineLevel="1"/>
    <row r="30847" hidden="1" outlineLevel="1"/>
    <row r="30848" hidden="1" outlineLevel="1"/>
    <row r="30849" hidden="1" outlineLevel="1"/>
    <row r="30850" hidden="1" outlineLevel="1"/>
    <row r="30851" hidden="1" outlineLevel="1"/>
    <row r="30852" hidden="1" outlineLevel="1"/>
    <row r="30853" hidden="1" outlineLevel="1"/>
    <row r="30854" hidden="1" outlineLevel="1"/>
    <row r="30855" hidden="1" outlineLevel="1"/>
    <row r="30856" hidden="1" outlineLevel="1"/>
    <row r="30857" hidden="1" outlineLevel="1"/>
    <row r="30858" hidden="1" outlineLevel="1"/>
    <row r="30859" hidden="1" outlineLevel="1"/>
    <row r="30860" hidden="1" outlineLevel="1"/>
    <row r="30861" hidden="1" outlineLevel="1"/>
    <row r="30862" hidden="1" outlineLevel="1"/>
    <row r="30863" hidden="1" outlineLevel="1"/>
    <row r="30864" hidden="1" outlineLevel="1"/>
    <row r="30865" hidden="1" outlineLevel="1"/>
    <row r="30866" hidden="1" outlineLevel="1"/>
    <row r="30867" hidden="1" outlineLevel="1"/>
    <row r="30868" hidden="1" outlineLevel="1"/>
    <row r="30869" hidden="1" outlineLevel="1"/>
    <row r="30870" hidden="1" outlineLevel="1"/>
    <row r="30871" hidden="1" outlineLevel="1"/>
    <row r="30872" hidden="1" outlineLevel="1"/>
    <row r="30873" hidden="1" outlineLevel="1"/>
    <row r="30874" hidden="1" outlineLevel="1"/>
    <row r="30875" hidden="1" outlineLevel="1"/>
    <row r="30876" hidden="1" outlineLevel="1"/>
    <row r="30877" hidden="1" outlineLevel="1"/>
    <row r="30878" hidden="1" outlineLevel="1"/>
    <row r="30879" hidden="1" outlineLevel="1"/>
    <row r="30880" hidden="1" outlineLevel="1"/>
    <row r="30881" hidden="1" outlineLevel="1"/>
    <row r="30882" hidden="1" outlineLevel="1"/>
    <row r="30883" hidden="1" outlineLevel="1"/>
    <row r="30884" hidden="1" outlineLevel="1"/>
    <row r="30885" hidden="1" outlineLevel="1"/>
    <row r="30886" hidden="1" outlineLevel="1"/>
    <row r="30887" hidden="1" outlineLevel="1"/>
    <row r="30888" hidden="1" outlineLevel="1"/>
    <row r="30889" hidden="1" outlineLevel="1"/>
    <row r="30890" hidden="1" outlineLevel="1"/>
    <row r="30891" hidden="1" outlineLevel="1"/>
    <row r="30892" hidden="1" outlineLevel="1"/>
    <row r="30893" hidden="1" outlineLevel="1"/>
    <row r="30894" hidden="1" outlineLevel="1"/>
    <row r="30895" hidden="1" outlineLevel="1"/>
    <row r="30896" hidden="1" outlineLevel="1"/>
    <row r="30897" hidden="1" outlineLevel="1"/>
    <row r="30898" hidden="1" outlineLevel="1"/>
    <row r="30899" hidden="1" outlineLevel="1"/>
    <row r="30900" hidden="1" outlineLevel="1"/>
    <row r="30901" hidden="1" outlineLevel="1"/>
    <row r="30902" hidden="1" outlineLevel="1"/>
    <row r="30903" hidden="1" outlineLevel="1"/>
    <row r="30904" hidden="1" outlineLevel="1"/>
    <row r="30905" hidden="1" outlineLevel="1"/>
    <row r="30906" hidden="1" outlineLevel="1"/>
    <row r="30907" hidden="1" outlineLevel="1"/>
    <row r="30908" hidden="1" outlineLevel="1"/>
    <row r="30909" hidden="1" outlineLevel="1"/>
    <row r="30910" hidden="1" outlineLevel="1"/>
    <row r="30911" hidden="1" outlineLevel="1"/>
    <row r="30912" hidden="1" outlineLevel="1"/>
    <row r="30913" hidden="1" outlineLevel="1"/>
    <row r="30914" hidden="1" outlineLevel="1"/>
    <row r="30915" hidden="1" outlineLevel="1"/>
    <row r="30916" hidden="1" outlineLevel="1"/>
    <row r="30917" hidden="1" outlineLevel="1"/>
    <row r="30918" hidden="1" outlineLevel="1"/>
    <row r="30919" hidden="1" outlineLevel="1"/>
    <row r="30920" hidden="1" outlineLevel="1"/>
    <row r="30921" hidden="1" outlineLevel="1"/>
    <row r="30922" hidden="1" outlineLevel="1"/>
    <row r="30923" hidden="1" outlineLevel="1"/>
    <row r="30924" hidden="1" outlineLevel="1"/>
    <row r="30925" hidden="1" outlineLevel="1"/>
    <row r="30926" hidden="1" outlineLevel="1"/>
    <row r="30927" hidden="1" outlineLevel="1"/>
    <row r="30928" hidden="1" outlineLevel="1"/>
    <row r="30929" hidden="1" outlineLevel="1"/>
    <row r="30930" hidden="1" outlineLevel="1"/>
    <row r="30931" hidden="1" outlineLevel="1"/>
    <row r="30932" hidden="1" outlineLevel="1"/>
    <row r="30933" hidden="1" outlineLevel="1"/>
    <row r="30934" hidden="1" outlineLevel="1"/>
    <row r="30935" hidden="1" outlineLevel="1"/>
    <row r="30936" hidden="1" outlineLevel="1"/>
    <row r="30937" hidden="1" outlineLevel="1"/>
    <row r="30938" hidden="1" outlineLevel="1"/>
    <row r="30939" hidden="1" outlineLevel="1"/>
    <row r="30940" hidden="1" outlineLevel="1"/>
    <row r="30941" hidden="1" outlineLevel="1"/>
    <row r="30942" hidden="1" outlineLevel="1"/>
    <row r="30943" hidden="1" outlineLevel="1"/>
    <row r="30944" hidden="1" outlineLevel="1"/>
    <row r="30945" hidden="1" outlineLevel="1"/>
    <row r="30946" hidden="1" outlineLevel="1"/>
    <row r="30947" hidden="1" outlineLevel="1"/>
    <row r="30948" hidden="1" outlineLevel="1"/>
    <row r="30949" hidden="1" outlineLevel="1"/>
    <row r="30950" hidden="1" outlineLevel="1"/>
    <row r="30951" hidden="1" outlineLevel="1"/>
    <row r="30952" hidden="1" outlineLevel="1"/>
    <row r="30953" hidden="1" outlineLevel="1"/>
    <row r="30954" hidden="1" outlineLevel="1"/>
    <row r="30955" hidden="1" outlineLevel="1"/>
    <row r="30956" hidden="1" outlineLevel="1"/>
    <row r="30957" hidden="1" outlineLevel="1"/>
    <row r="30958" hidden="1" outlineLevel="1"/>
    <row r="30959" hidden="1" outlineLevel="1"/>
    <row r="30960" hidden="1" outlineLevel="1"/>
    <row r="30961" hidden="1" outlineLevel="1"/>
    <row r="30962" hidden="1" outlineLevel="1"/>
    <row r="30963" hidden="1" outlineLevel="1"/>
    <row r="30964" hidden="1" outlineLevel="1"/>
    <row r="30965" hidden="1" outlineLevel="1"/>
    <row r="30966" hidden="1" outlineLevel="1"/>
    <row r="30967" hidden="1" outlineLevel="1"/>
    <row r="30968" hidden="1" outlineLevel="1"/>
    <row r="30969" hidden="1" outlineLevel="1"/>
    <row r="30970" hidden="1" outlineLevel="1"/>
    <row r="30971" hidden="1" outlineLevel="1"/>
    <row r="30972" hidden="1" outlineLevel="1"/>
    <row r="30973" hidden="1" outlineLevel="1"/>
    <row r="30974" hidden="1" outlineLevel="1"/>
    <row r="30975" hidden="1" outlineLevel="1"/>
    <row r="30976" hidden="1" outlineLevel="1"/>
    <row r="30977" hidden="1" outlineLevel="1"/>
    <row r="30978" hidden="1" outlineLevel="1"/>
    <row r="30979" hidden="1" outlineLevel="1"/>
    <row r="30980" hidden="1" outlineLevel="1"/>
    <row r="30981" hidden="1" outlineLevel="1"/>
    <row r="30982" hidden="1" outlineLevel="1"/>
    <row r="30983" hidden="1" outlineLevel="1"/>
    <row r="30984" hidden="1" outlineLevel="1"/>
    <row r="30985" hidden="1" outlineLevel="1"/>
    <row r="30986" hidden="1" outlineLevel="1"/>
    <row r="30987" hidden="1" outlineLevel="1"/>
    <row r="30988" hidden="1" outlineLevel="1"/>
    <row r="30989" hidden="1" outlineLevel="1"/>
    <row r="30990" hidden="1" outlineLevel="1"/>
    <row r="30991" hidden="1" outlineLevel="1"/>
    <row r="30992" hidden="1" outlineLevel="1"/>
    <row r="30993" hidden="1" outlineLevel="1"/>
    <row r="30994" hidden="1" outlineLevel="1"/>
    <row r="30995" hidden="1" outlineLevel="1"/>
    <row r="30996" hidden="1" outlineLevel="1"/>
    <row r="30997" hidden="1" outlineLevel="1"/>
    <row r="30998" hidden="1" outlineLevel="1"/>
    <row r="30999" hidden="1" outlineLevel="1"/>
    <row r="31000" hidden="1" outlineLevel="1"/>
    <row r="31001" hidden="1" outlineLevel="1"/>
    <row r="31002" hidden="1" outlineLevel="1"/>
    <row r="31003" hidden="1" outlineLevel="1"/>
    <row r="31004" hidden="1" outlineLevel="1"/>
    <row r="31005" hidden="1" outlineLevel="1"/>
    <row r="31006" hidden="1" outlineLevel="1"/>
    <row r="31007" hidden="1" outlineLevel="1"/>
    <row r="31008" hidden="1" outlineLevel="1"/>
    <row r="31009" hidden="1" outlineLevel="1"/>
    <row r="31010" hidden="1" outlineLevel="1"/>
    <row r="31011" hidden="1" outlineLevel="1"/>
    <row r="31012" hidden="1" outlineLevel="1"/>
    <row r="31013" hidden="1" outlineLevel="1"/>
    <row r="31014" hidden="1" outlineLevel="1"/>
    <row r="31015" hidden="1" outlineLevel="1"/>
    <row r="31016" hidden="1" outlineLevel="1"/>
    <row r="31017" hidden="1" outlineLevel="1"/>
    <row r="31018" hidden="1" outlineLevel="1"/>
    <row r="31019" hidden="1" outlineLevel="1"/>
    <row r="31020" hidden="1" outlineLevel="1"/>
    <row r="31021" hidden="1" outlineLevel="1"/>
    <row r="31022" hidden="1" outlineLevel="1"/>
    <row r="31023" hidden="1" outlineLevel="1"/>
    <row r="31024" hidden="1" outlineLevel="1"/>
    <row r="31025" hidden="1" outlineLevel="1"/>
    <row r="31026" hidden="1" outlineLevel="1"/>
    <row r="31027" hidden="1" outlineLevel="1"/>
    <row r="31028" hidden="1" outlineLevel="1"/>
    <row r="31029" hidden="1" outlineLevel="1"/>
    <row r="31030" hidden="1" outlineLevel="1"/>
    <row r="31031" hidden="1" outlineLevel="1"/>
    <row r="31032" hidden="1" outlineLevel="1"/>
    <row r="31033" hidden="1" outlineLevel="1"/>
    <row r="31034" hidden="1" outlineLevel="1"/>
    <row r="31035" hidden="1" outlineLevel="1"/>
    <row r="31036" hidden="1" outlineLevel="1"/>
    <row r="31037" hidden="1" outlineLevel="1"/>
    <row r="31038" hidden="1" outlineLevel="1"/>
    <row r="31039" hidden="1" outlineLevel="1"/>
    <row r="31040" hidden="1" outlineLevel="1"/>
    <row r="31041" hidden="1" outlineLevel="1"/>
    <row r="31042" hidden="1" outlineLevel="1"/>
    <row r="31043" hidden="1" outlineLevel="1"/>
    <row r="31044" hidden="1" outlineLevel="1"/>
    <row r="31045" hidden="1" outlineLevel="1"/>
    <row r="31046" hidden="1" outlineLevel="1"/>
    <row r="31047" hidden="1" outlineLevel="1"/>
    <row r="31048" hidden="1" outlineLevel="1"/>
    <row r="31049" hidden="1" outlineLevel="1"/>
    <row r="31050" hidden="1" outlineLevel="1"/>
    <row r="31051" hidden="1" outlineLevel="1"/>
    <row r="31052" hidden="1" outlineLevel="1"/>
    <row r="31053" hidden="1" outlineLevel="1"/>
    <row r="31054" hidden="1" outlineLevel="1"/>
    <row r="31055" hidden="1" outlineLevel="1"/>
    <row r="31056" hidden="1" outlineLevel="1"/>
    <row r="31057" hidden="1" outlineLevel="1"/>
    <row r="31058" hidden="1" outlineLevel="1"/>
    <row r="31059" hidden="1" outlineLevel="1"/>
    <row r="31060" hidden="1" outlineLevel="1"/>
    <row r="31061" hidden="1" outlineLevel="1"/>
    <row r="31062" hidden="1" outlineLevel="1"/>
    <row r="31063" hidden="1" outlineLevel="1"/>
    <row r="31064" hidden="1" outlineLevel="1"/>
    <row r="31065" hidden="1" outlineLevel="1"/>
    <row r="31066" hidden="1" outlineLevel="1"/>
    <row r="31067" hidden="1" outlineLevel="1"/>
    <row r="31068" hidden="1" outlineLevel="1"/>
    <row r="31069" hidden="1" outlineLevel="1"/>
    <row r="31070" hidden="1" outlineLevel="1"/>
    <row r="31071" hidden="1" outlineLevel="1"/>
    <row r="31072" hidden="1" outlineLevel="1"/>
    <row r="31073" hidden="1" outlineLevel="1"/>
    <row r="31074" hidden="1" outlineLevel="1"/>
    <row r="31075" hidden="1" outlineLevel="1"/>
    <row r="31076" hidden="1" outlineLevel="1"/>
    <row r="31077" hidden="1" outlineLevel="1"/>
    <row r="31078" hidden="1" outlineLevel="1"/>
    <row r="31079" hidden="1" outlineLevel="1"/>
    <row r="31080" hidden="1" outlineLevel="1"/>
    <row r="31081" hidden="1" outlineLevel="1"/>
    <row r="31082" hidden="1" outlineLevel="1"/>
    <row r="31083" hidden="1" outlineLevel="1"/>
    <row r="31084" hidden="1" outlineLevel="1"/>
    <row r="31085" hidden="1" outlineLevel="1"/>
    <row r="31086" hidden="1" outlineLevel="1"/>
    <row r="31087" hidden="1" outlineLevel="1"/>
    <row r="31088" hidden="1" outlineLevel="1"/>
    <row r="31089" hidden="1" outlineLevel="1"/>
    <row r="31090" hidden="1" outlineLevel="1"/>
    <row r="31091" hidden="1" outlineLevel="1"/>
    <row r="31092" hidden="1" outlineLevel="1"/>
    <row r="31093" hidden="1" outlineLevel="1"/>
    <row r="31094" hidden="1" outlineLevel="1"/>
    <row r="31095" hidden="1" outlineLevel="1"/>
    <row r="31096" hidden="1" outlineLevel="1"/>
    <row r="31097" hidden="1" outlineLevel="1"/>
    <row r="31098" hidden="1" outlineLevel="1"/>
    <row r="31099" hidden="1" outlineLevel="1"/>
    <row r="31100" hidden="1" outlineLevel="1"/>
    <row r="31101" hidden="1" outlineLevel="1"/>
    <row r="31102" hidden="1" outlineLevel="1"/>
    <row r="31103" hidden="1" outlineLevel="1"/>
    <row r="31104" hidden="1" outlineLevel="1"/>
    <row r="31105" hidden="1" outlineLevel="1"/>
    <row r="31106" hidden="1" outlineLevel="1"/>
    <row r="31107" hidden="1" outlineLevel="1"/>
    <row r="31108" hidden="1" outlineLevel="1"/>
    <row r="31109" hidden="1" outlineLevel="1"/>
    <row r="31110" hidden="1" outlineLevel="1"/>
    <row r="31111" hidden="1" outlineLevel="1"/>
    <row r="31112" hidden="1" outlineLevel="1"/>
    <row r="31113" hidden="1" outlineLevel="1"/>
    <row r="31114" hidden="1" outlineLevel="1"/>
    <row r="31115" hidden="1" outlineLevel="1"/>
    <row r="31116" hidden="1" outlineLevel="1"/>
    <row r="31117" hidden="1" outlineLevel="1"/>
    <row r="31118" hidden="1" outlineLevel="1"/>
    <row r="31119" hidden="1" outlineLevel="1"/>
    <row r="31120" hidden="1" outlineLevel="1"/>
    <row r="31121" hidden="1" outlineLevel="1"/>
    <row r="31122" hidden="1" outlineLevel="1"/>
    <row r="31123" hidden="1" outlineLevel="1"/>
    <row r="31124" hidden="1" outlineLevel="1"/>
    <row r="31125" hidden="1" outlineLevel="1"/>
    <row r="31126" hidden="1" outlineLevel="1"/>
    <row r="31127" hidden="1" outlineLevel="1"/>
    <row r="31128" hidden="1" outlineLevel="1"/>
    <row r="31129" hidden="1" outlineLevel="1"/>
    <row r="31130" hidden="1" outlineLevel="1"/>
    <row r="31131" hidden="1" outlineLevel="1"/>
    <row r="31132" hidden="1" outlineLevel="1"/>
    <row r="31133" hidden="1" outlineLevel="1"/>
    <row r="31134" hidden="1" outlineLevel="1"/>
    <row r="31135" hidden="1" outlineLevel="1"/>
    <row r="31136" hidden="1" outlineLevel="1"/>
    <row r="31137" hidden="1" outlineLevel="1"/>
    <row r="31138" hidden="1" outlineLevel="1"/>
    <row r="31139" hidden="1" outlineLevel="1"/>
    <row r="31140" hidden="1" outlineLevel="1"/>
    <row r="31141" hidden="1" outlineLevel="1"/>
    <row r="31142" hidden="1" outlineLevel="1"/>
    <row r="31143" hidden="1" outlineLevel="1"/>
    <row r="31144" hidden="1" outlineLevel="1"/>
    <row r="31145" hidden="1" outlineLevel="1"/>
    <row r="31146" hidden="1" outlineLevel="1"/>
    <row r="31147" hidden="1" outlineLevel="1"/>
    <row r="31148" hidden="1" outlineLevel="1"/>
    <row r="31149" hidden="1" outlineLevel="1"/>
    <row r="31150" hidden="1" outlineLevel="1"/>
    <row r="31151" hidden="1" outlineLevel="1"/>
    <row r="31152" hidden="1" outlineLevel="1"/>
    <row r="31153" hidden="1" outlineLevel="1"/>
    <row r="31154" hidden="1" outlineLevel="1"/>
    <row r="31155" hidden="1" outlineLevel="1"/>
    <row r="31156" hidden="1" outlineLevel="1"/>
    <row r="31157" hidden="1" outlineLevel="1"/>
    <row r="31158" hidden="1" outlineLevel="1"/>
    <row r="31159" hidden="1" outlineLevel="1"/>
    <row r="31160" hidden="1" outlineLevel="1"/>
    <row r="31161" hidden="1" outlineLevel="1"/>
    <row r="31162" hidden="1" outlineLevel="1"/>
    <row r="31163" hidden="1" outlineLevel="1"/>
    <row r="31164" hidden="1" outlineLevel="1"/>
    <row r="31165" hidden="1" outlineLevel="1"/>
    <row r="31166" hidden="1" outlineLevel="1"/>
    <row r="31167" hidden="1" outlineLevel="1"/>
    <row r="31168" hidden="1" outlineLevel="1"/>
    <row r="31169" hidden="1" outlineLevel="1"/>
    <row r="31170" hidden="1" outlineLevel="1"/>
    <row r="31171" hidden="1" outlineLevel="1"/>
    <row r="31172" hidden="1" outlineLevel="1"/>
    <row r="31173" hidden="1" outlineLevel="1"/>
    <row r="31174" hidden="1" outlineLevel="1"/>
    <row r="31175" hidden="1" outlineLevel="1"/>
    <row r="31176" hidden="1" outlineLevel="1"/>
    <row r="31177" hidden="1" outlineLevel="1"/>
    <row r="31178" hidden="1" outlineLevel="1"/>
    <row r="31179" hidden="1" outlineLevel="1"/>
    <row r="31180" hidden="1" outlineLevel="1"/>
    <row r="31181" hidden="1" outlineLevel="1"/>
    <row r="31182" hidden="1" outlineLevel="1"/>
    <row r="31183" hidden="1" outlineLevel="1"/>
    <row r="31184" hidden="1" outlineLevel="1"/>
    <row r="31185" hidden="1" outlineLevel="1"/>
    <row r="31186" hidden="1" outlineLevel="1"/>
    <row r="31187" hidden="1" outlineLevel="1"/>
    <row r="31188" hidden="1" outlineLevel="1"/>
    <row r="31189" hidden="1" outlineLevel="1"/>
    <row r="31190" hidden="1" outlineLevel="1"/>
    <row r="31191" hidden="1" outlineLevel="1"/>
    <row r="31192" hidden="1" outlineLevel="1"/>
    <row r="31193" hidden="1" outlineLevel="1"/>
    <row r="31194" hidden="1" outlineLevel="1"/>
    <row r="31195" hidden="1" outlineLevel="1"/>
    <row r="31196" hidden="1" outlineLevel="1"/>
    <row r="31197" hidden="1" outlineLevel="1"/>
    <row r="31198" hidden="1" outlineLevel="1"/>
    <row r="31199" hidden="1" outlineLevel="1"/>
    <row r="31200" hidden="1" outlineLevel="1"/>
    <row r="31201" hidden="1" outlineLevel="1"/>
    <row r="31202" hidden="1" outlineLevel="1"/>
    <row r="31203" hidden="1" outlineLevel="1"/>
    <row r="31204" hidden="1" outlineLevel="1"/>
    <row r="31205" hidden="1" outlineLevel="1"/>
    <row r="31206" hidden="1" outlineLevel="1"/>
    <row r="31207" hidden="1" outlineLevel="1"/>
    <row r="31208" hidden="1" outlineLevel="1"/>
    <row r="31209" hidden="1" outlineLevel="1"/>
    <row r="31210" hidden="1" outlineLevel="1"/>
    <row r="31211" hidden="1" outlineLevel="1"/>
    <row r="31212" hidden="1" outlineLevel="1"/>
    <row r="31213" hidden="1" outlineLevel="1"/>
    <row r="31214" hidden="1" outlineLevel="1"/>
    <row r="31215" hidden="1" outlineLevel="1"/>
    <row r="31216" hidden="1" outlineLevel="1"/>
    <row r="31217" hidden="1" outlineLevel="1"/>
    <row r="31218" hidden="1" outlineLevel="1"/>
    <row r="31219" hidden="1" outlineLevel="1"/>
    <row r="31220" hidden="1" outlineLevel="1"/>
    <row r="31221" hidden="1" outlineLevel="1"/>
    <row r="31222" hidden="1" outlineLevel="1"/>
    <row r="31223" hidden="1" outlineLevel="1"/>
    <row r="31224" hidden="1" outlineLevel="1"/>
    <row r="31225" hidden="1" outlineLevel="1"/>
    <row r="31226" hidden="1" outlineLevel="1"/>
    <row r="31227" hidden="1" outlineLevel="1"/>
    <row r="31228" hidden="1" outlineLevel="1"/>
    <row r="31229" hidden="1" outlineLevel="1"/>
    <row r="31230" hidden="1" outlineLevel="1"/>
    <row r="31231" hidden="1" outlineLevel="1"/>
    <row r="31232" hidden="1" outlineLevel="1"/>
    <row r="31233" hidden="1" outlineLevel="1"/>
    <row r="31234" hidden="1" outlineLevel="1"/>
    <row r="31235" hidden="1" outlineLevel="1"/>
    <row r="31236" hidden="1" outlineLevel="1"/>
    <row r="31237" hidden="1" outlineLevel="1"/>
    <row r="31238" hidden="1" outlineLevel="1"/>
    <row r="31239" hidden="1" outlineLevel="1"/>
    <row r="31240" hidden="1" outlineLevel="1"/>
    <row r="31241" hidden="1" outlineLevel="1"/>
    <row r="31242" hidden="1" outlineLevel="1"/>
    <row r="31243" hidden="1" outlineLevel="1"/>
    <row r="31244" hidden="1" outlineLevel="1"/>
    <row r="31245" hidden="1" outlineLevel="1"/>
    <row r="31246" hidden="1" outlineLevel="1"/>
    <row r="31247" hidden="1" outlineLevel="1"/>
    <row r="31248" hidden="1" outlineLevel="1"/>
    <row r="31249" hidden="1" outlineLevel="1"/>
    <row r="31250" hidden="1" outlineLevel="1"/>
    <row r="31251" hidden="1" outlineLevel="1"/>
    <row r="31252" hidden="1" outlineLevel="1"/>
    <row r="31253" hidden="1" outlineLevel="1"/>
    <row r="31254" hidden="1" outlineLevel="1"/>
    <row r="31255" hidden="1" outlineLevel="1"/>
    <row r="31256" hidden="1" outlineLevel="1"/>
    <row r="31257" hidden="1" outlineLevel="1"/>
    <row r="31258" hidden="1" outlineLevel="1"/>
    <row r="31259" hidden="1" outlineLevel="1"/>
    <row r="31260" hidden="1" outlineLevel="1"/>
    <row r="31261" hidden="1" outlineLevel="1"/>
    <row r="31262" hidden="1" outlineLevel="1"/>
    <row r="31263" hidden="1" outlineLevel="1"/>
    <row r="31264" hidden="1" outlineLevel="1"/>
    <row r="31265" hidden="1" outlineLevel="1"/>
    <row r="31266" hidden="1" outlineLevel="1"/>
    <row r="31267" hidden="1" outlineLevel="1"/>
    <row r="31268" hidden="1" outlineLevel="1"/>
    <row r="31269" hidden="1" outlineLevel="1"/>
    <row r="31270" hidden="1" outlineLevel="1"/>
    <row r="31271" hidden="1" outlineLevel="1"/>
    <row r="31272" hidden="1" outlineLevel="1"/>
    <row r="31273" hidden="1" outlineLevel="1"/>
    <row r="31274" hidden="1" outlineLevel="1"/>
    <row r="31275" hidden="1" outlineLevel="1"/>
    <row r="31276" hidden="1" outlineLevel="1"/>
    <row r="31277" hidden="1" outlineLevel="1"/>
    <row r="31278" hidden="1" outlineLevel="1"/>
    <row r="31279" hidden="1" outlineLevel="1"/>
    <row r="31280" hidden="1" outlineLevel="1"/>
    <row r="31281" hidden="1" outlineLevel="1"/>
    <row r="31282" hidden="1" outlineLevel="1"/>
    <row r="31283" hidden="1" outlineLevel="1"/>
    <row r="31284" hidden="1" outlineLevel="1"/>
    <row r="31285" hidden="1" outlineLevel="1"/>
    <row r="31286" hidden="1" outlineLevel="1"/>
    <row r="31287" hidden="1" outlineLevel="1"/>
    <row r="31288" hidden="1" outlineLevel="1"/>
    <row r="31289" hidden="1" outlineLevel="1"/>
    <row r="31290" hidden="1" outlineLevel="1"/>
    <row r="31291" hidden="1" outlineLevel="1"/>
    <row r="31292" hidden="1" outlineLevel="1"/>
    <row r="31293" hidden="1" outlineLevel="1"/>
    <row r="31294" hidden="1" outlineLevel="1"/>
    <row r="31295" hidden="1" outlineLevel="1"/>
    <row r="31296" hidden="1" outlineLevel="1"/>
    <row r="31297" hidden="1" outlineLevel="1"/>
    <row r="31298" hidden="1" outlineLevel="1"/>
    <row r="31299" hidden="1" outlineLevel="1"/>
    <row r="31300" hidden="1" outlineLevel="1"/>
    <row r="31301" hidden="1" outlineLevel="1"/>
    <row r="31302" hidden="1" outlineLevel="1"/>
    <row r="31303" hidden="1" outlineLevel="1"/>
    <row r="31304" hidden="1" outlineLevel="1"/>
    <row r="31305" hidden="1" outlineLevel="1"/>
    <row r="31306" hidden="1" outlineLevel="1"/>
    <row r="31307" hidden="1" outlineLevel="1"/>
    <row r="31308" hidden="1" outlineLevel="1"/>
    <row r="31309" hidden="1" outlineLevel="1"/>
    <row r="31310" hidden="1" outlineLevel="1"/>
    <row r="31311" hidden="1" outlineLevel="1"/>
    <row r="31312" hidden="1" outlineLevel="1"/>
    <row r="31313" hidden="1" outlineLevel="1"/>
    <row r="31314" hidden="1" outlineLevel="1"/>
    <row r="31315" hidden="1" outlineLevel="1"/>
    <row r="31316" hidden="1" outlineLevel="1"/>
    <row r="31317" hidden="1" outlineLevel="1"/>
    <row r="31318" hidden="1" outlineLevel="1"/>
    <row r="31319" hidden="1" outlineLevel="1"/>
    <row r="31320" hidden="1" outlineLevel="1"/>
    <row r="31321" hidden="1" outlineLevel="1"/>
    <row r="31322" hidden="1" outlineLevel="1"/>
    <row r="31323" hidden="1" outlineLevel="1"/>
    <row r="31324" hidden="1" outlineLevel="1"/>
    <row r="31325" hidden="1" outlineLevel="1"/>
    <row r="31326" hidden="1" outlineLevel="1"/>
    <row r="31327" hidden="1" outlineLevel="1"/>
    <row r="31328" hidden="1" outlineLevel="1"/>
    <row r="31329" hidden="1" outlineLevel="1"/>
    <row r="31330" hidden="1" outlineLevel="1"/>
    <row r="31331" hidden="1" outlineLevel="1"/>
    <row r="31332" hidden="1" outlineLevel="1"/>
    <row r="31333" hidden="1" outlineLevel="1"/>
    <row r="31334" hidden="1" outlineLevel="1"/>
    <row r="31335" hidden="1" outlineLevel="1"/>
    <row r="31336" hidden="1" outlineLevel="1"/>
    <row r="31337" hidden="1" outlineLevel="1"/>
    <row r="31338" hidden="1" outlineLevel="1"/>
    <row r="31339" hidden="1" outlineLevel="1"/>
    <row r="31340" hidden="1" outlineLevel="1"/>
    <row r="31341" hidden="1" outlineLevel="1"/>
    <row r="31342" hidden="1" outlineLevel="1"/>
    <row r="31343" hidden="1" outlineLevel="1"/>
    <row r="31344" hidden="1" outlineLevel="1"/>
    <row r="31345" hidden="1" outlineLevel="1"/>
    <row r="31346" hidden="1" outlineLevel="1"/>
    <row r="31347" hidden="1" outlineLevel="1"/>
    <row r="31348" hidden="1" outlineLevel="1"/>
    <row r="31349" hidden="1" outlineLevel="1"/>
    <row r="31350" hidden="1" outlineLevel="1"/>
    <row r="31351" hidden="1" outlineLevel="1"/>
    <row r="31352" hidden="1" outlineLevel="1"/>
    <row r="31353" hidden="1" outlineLevel="1"/>
    <row r="31354" hidden="1" outlineLevel="1"/>
    <row r="31355" hidden="1" outlineLevel="1"/>
    <row r="31356" hidden="1" outlineLevel="1"/>
    <row r="31357" hidden="1" outlineLevel="1"/>
    <row r="31358" hidden="1" outlineLevel="1"/>
    <row r="31359" hidden="1" outlineLevel="1"/>
    <row r="31360" hidden="1" outlineLevel="1"/>
    <row r="31361" hidden="1" outlineLevel="1"/>
    <row r="31362" hidden="1" outlineLevel="1"/>
    <row r="31363" hidden="1" outlineLevel="1"/>
    <row r="31364" hidden="1" outlineLevel="1"/>
    <row r="31365" hidden="1" outlineLevel="1"/>
    <row r="31366" hidden="1" outlineLevel="1"/>
    <row r="31367" hidden="1" outlineLevel="1"/>
    <row r="31368" hidden="1" outlineLevel="1"/>
    <row r="31369" hidden="1" outlineLevel="1"/>
    <row r="31370" hidden="1" outlineLevel="1"/>
    <row r="31371" hidden="1" outlineLevel="1"/>
    <row r="31372" hidden="1" outlineLevel="1"/>
    <row r="31373" hidden="1" outlineLevel="1"/>
    <row r="31374" hidden="1" outlineLevel="1"/>
    <row r="31375" hidden="1" outlineLevel="1"/>
    <row r="31376" hidden="1" outlineLevel="1"/>
    <row r="31377" hidden="1" outlineLevel="1"/>
    <row r="31378" hidden="1" outlineLevel="1"/>
    <row r="31379" hidden="1" outlineLevel="1"/>
    <row r="31380" hidden="1" outlineLevel="1"/>
    <row r="31381" hidden="1" outlineLevel="1"/>
    <row r="31382" hidden="1" outlineLevel="1"/>
    <row r="31383" hidden="1" outlineLevel="1"/>
    <row r="31384" hidden="1" outlineLevel="1"/>
    <row r="31385" hidden="1" outlineLevel="1"/>
    <row r="31386" hidden="1" outlineLevel="1"/>
    <row r="31387" hidden="1" outlineLevel="1"/>
    <row r="31388" hidden="1" outlineLevel="1"/>
    <row r="31389" hidden="1" outlineLevel="1"/>
    <row r="31390" hidden="1" outlineLevel="1"/>
    <row r="31391" hidden="1" outlineLevel="1"/>
    <row r="31392" hidden="1" outlineLevel="1"/>
    <row r="31393" hidden="1" outlineLevel="1"/>
    <row r="31394" hidden="1" outlineLevel="1"/>
    <row r="31395" hidden="1" outlineLevel="1"/>
    <row r="31396" hidden="1" outlineLevel="1"/>
    <row r="31397" hidden="1" outlineLevel="1"/>
    <row r="31398" hidden="1" outlineLevel="1"/>
    <row r="31399" hidden="1" outlineLevel="1"/>
    <row r="31400" hidden="1" outlineLevel="1"/>
    <row r="31401" hidden="1" outlineLevel="1"/>
    <row r="31402" hidden="1" outlineLevel="1"/>
    <row r="31403" hidden="1" outlineLevel="1"/>
    <row r="31404" hidden="1" outlineLevel="1"/>
    <row r="31405" hidden="1" outlineLevel="1"/>
    <row r="31406" hidden="1" outlineLevel="1"/>
    <row r="31407" hidden="1" outlineLevel="1"/>
    <row r="31408" hidden="1" outlineLevel="1"/>
    <row r="31409" hidden="1" outlineLevel="1"/>
    <row r="31410" hidden="1" outlineLevel="1"/>
    <row r="31411" hidden="1" outlineLevel="1"/>
    <row r="31412" hidden="1" outlineLevel="1"/>
    <row r="31413" hidden="1" outlineLevel="1"/>
    <row r="31414" hidden="1" outlineLevel="1"/>
    <row r="31415" hidden="1" outlineLevel="1"/>
    <row r="31416" hidden="1" outlineLevel="1"/>
    <row r="31417" hidden="1" outlineLevel="1"/>
    <row r="31418" hidden="1" outlineLevel="1"/>
    <row r="31419" hidden="1" outlineLevel="1"/>
    <row r="31420" hidden="1" outlineLevel="1"/>
    <row r="31421" hidden="1" outlineLevel="1"/>
    <row r="31422" hidden="1" outlineLevel="1"/>
    <row r="31423" hidden="1" outlineLevel="1"/>
    <row r="31424" hidden="1" outlineLevel="1"/>
    <row r="31425" hidden="1" outlineLevel="1"/>
    <row r="31426" hidden="1" outlineLevel="1"/>
    <row r="31427" hidden="1" outlineLevel="1"/>
    <row r="31428" hidden="1" outlineLevel="1"/>
    <row r="31429" hidden="1" outlineLevel="1"/>
    <row r="31430" hidden="1" outlineLevel="1"/>
    <row r="31431" hidden="1" outlineLevel="1"/>
    <row r="31432" hidden="1" outlineLevel="1"/>
    <row r="31433" hidden="1" outlineLevel="1"/>
    <row r="31434" hidden="1" outlineLevel="1"/>
    <row r="31435" hidden="1" outlineLevel="1"/>
    <row r="31436" hidden="1" outlineLevel="1"/>
    <row r="31437" hidden="1" outlineLevel="1"/>
    <row r="31438" hidden="1" outlineLevel="1"/>
    <row r="31439" hidden="1" outlineLevel="1"/>
    <row r="31440" hidden="1" outlineLevel="1"/>
    <row r="31441" hidden="1" outlineLevel="1"/>
    <row r="31442" hidden="1" outlineLevel="1"/>
    <row r="31443" hidden="1" outlineLevel="1"/>
    <row r="31444" hidden="1" outlineLevel="1"/>
    <row r="31445" hidden="1" outlineLevel="1"/>
    <row r="31446" hidden="1" outlineLevel="1"/>
    <row r="31447" hidden="1" outlineLevel="1"/>
    <row r="31448" hidden="1" outlineLevel="1"/>
    <row r="31449" hidden="1" outlineLevel="1"/>
    <row r="31450" hidden="1" outlineLevel="1"/>
    <row r="31451" hidden="1" outlineLevel="1"/>
    <row r="31452" hidden="1" outlineLevel="1"/>
    <row r="31453" hidden="1" outlineLevel="1"/>
    <row r="31454" hidden="1" outlineLevel="1"/>
    <row r="31455" hidden="1" outlineLevel="1"/>
    <row r="31456" hidden="1" outlineLevel="1"/>
    <row r="31457" hidden="1" outlineLevel="1"/>
    <row r="31458" hidden="1" outlineLevel="1"/>
    <row r="31459" hidden="1" outlineLevel="1"/>
    <row r="31460" hidden="1" outlineLevel="1"/>
    <row r="31461" hidden="1" outlineLevel="1"/>
    <row r="31462" hidden="1" outlineLevel="1"/>
    <row r="31463" hidden="1" outlineLevel="1"/>
    <row r="31464" hidden="1" outlineLevel="1"/>
    <row r="31465" hidden="1" outlineLevel="1"/>
    <row r="31466" hidden="1" outlineLevel="1"/>
    <row r="31467" hidden="1" outlineLevel="1"/>
    <row r="31468" hidden="1" outlineLevel="1"/>
    <row r="31469" hidden="1" outlineLevel="1"/>
    <row r="31470" hidden="1" outlineLevel="1"/>
    <row r="31471" hidden="1" outlineLevel="1"/>
    <row r="31472" hidden="1" outlineLevel="1"/>
    <row r="31473" hidden="1" outlineLevel="1"/>
    <row r="31474" hidden="1" outlineLevel="1"/>
    <row r="31475" hidden="1" outlineLevel="1"/>
    <row r="31476" hidden="1" outlineLevel="1"/>
    <row r="31477" hidden="1" outlineLevel="1"/>
    <row r="31478" hidden="1" outlineLevel="1"/>
    <row r="31479" hidden="1" outlineLevel="1"/>
    <row r="31480" hidden="1" outlineLevel="1"/>
    <row r="31481" hidden="1" outlineLevel="1"/>
    <row r="31482" hidden="1" outlineLevel="1"/>
    <row r="31483" hidden="1" outlineLevel="1"/>
    <row r="31484" hidden="1" outlineLevel="1"/>
    <row r="31485" hidden="1" outlineLevel="1"/>
    <row r="31486" hidden="1" outlineLevel="1"/>
    <row r="31487" hidden="1" outlineLevel="1"/>
    <row r="31488" hidden="1" outlineLevel="1"/>
    <row r="31489" hidden="1" outlineLevel="1"/>
    <row r="31490" hidden="1" outlineLevel="1"/>
    <row r="31491" hidden="1" outlineLevel="1"/>
    <row r="31492" hidden="1" outlineLevel="1"/>
    <row r="31493" hidden="1" outlineLevel="1"/>
    <row r="31494" hidden="1" outlineLevel="1"/>
    <row r="31495" hidden="1" outlineLevel="1"/>
    <row r="31496" hidden="1" outlineLevel="1"/>
    <row r="31497" hidden="1" outlineLevel="1"/>
    <row r="31498" hidden="1" outlineLevel="1"/>
    <row r="31499" hidden="1" outlineLevel="1"/>
    <row r="31500" hidden="1" outlineLevel="1"/>
    <row r="31501" hidden="1" outlineLevel="1"/>
    <row r="31502" hidden="1" outlineLevel="1"/>
    <row r="31503" hidden="1" outlineLevel="1"/>
    <row r="31504" hidden="1" outlineLevel="1"/>
    <row r="31505" hidden="1" outlineLevel="1"/>
    <row r="31506" hidden="1" outlineLevel="1"/>
    <row r="31507" hidden="1" outlineLevel="1"/>
    <row r="31508" hidden="1" outlineLevel="1"/>
    <row r="31509" hidden="1" outlineLevel="1"/>
    <row r="31510" hidden="1" outlineLevel="1"/>
    <row r="31511" hidden="1" outlineLevel="1"/>
    <row r="31512" hidden="1" outlineLevel="1"/>
    <row r="31513" hidden="1" outlineLevel="1"/>
    <row r="31514" hidden="1" outlineLevel="1"/>
    <row r="31515" hidden="1" outlineLevel="1"/>
    <row r="31516" hidden="1" outlineLevel="1"/>
    <row r="31517" hidden="1" outlineLevel="1"/>
    <row r="31518" hidden="1" outlineLevel="1"/>
    <row r="31519" hidden="1" outlineLevel="1"/>
    <row r="31520" hidden="1" outlineLevel="1"/>
    <row r="31521" hidden="1" outlineLevel="1"/>
    <row r="31522" hidden="1" outlineLevel="1"/>
    <row r="31523" hidden="1" outlineLevel="1"/>
    <row r="31524" hidden="1" outlineLevel="1"/>
    <row r="31525" hidden="1" outlineLevel="1"/>
    <row r="31526" hidden="1" outlineLevel="1"/>
    <row r="31527" hidden="1" outlineLevel="1"/>
    <row r="31528" hidden="1" outlineLevel="1"/>
    <row r="31529" hidden="1" outlineLevel="1"/>
    <row r="31530" hidden="1" outlineLevel="1"/>
    <row r="31531" hidden="1" outlineLevel="1"/>
    <row r="31532" hidden="1" outlineLevel="1"/>
    <row r="31533" hidden="1" outlineLevel="1"/>
    <row r="31534" hidden="1" outlineLevel="1"/>
    <row r="31535" hidden="1" outlineLevel="1"/>
    <row r="31536" hidden="1" outlineLevel="1"/>
    <row r="31537" hidden="1" outlineLevel="1"/>
    <row r="31538" hidden="1" outlineLevel="1"/>
    <row r="31539" hidden="1" outlineLevel="1"/>
    <row r="31540" hidden="1" outlineLevel="1"/>
    <row r="31541" hidden="1" outlineLevel="1"/>
    <row r="31542" hidden="1" outlineLevel="1"/>
    <row r="31543" hidden="1" outlineLevel="1"/>
    <row r="31544" hidden="1" outlineLevel="1"/>
    <row r="31545" hidden="1" outlineLevel="1"/>
    <row r="31546" hidden="1" outlineLevel="1"/>
    <row r="31547" hidden="1" outlineLevel="1"/>
    <row r="31548" hidden="1" outlineLevel="1"/>
    <row r="31549" hidden="1" outlineLevel="1"/>
    <row r="31550" hidden="1" outlineLevel="1"/>
    <row r="31551" hidden="1" outlineLevel="1"/>
    <row r="31552" hidden="1" outlineLevel="1"/>
    <row r="31553" hidden="1" outlineLevel="1"/>
    <row r="31554" hidden="1" outlineLevel="1"/>
    <row r="31555" hidden="1" outlineLevel="1"/>
    <row r="31556" hidden="1" outlineLevel="1"/>
    <row r="31557" hidden="1" outlineLevel="1"/>
    <row r="31558" hidden="1" outlineLevel="1"/>
    <row r="31559" hidden="1" outlineLevel="1"/>
    <row r="31560" hidden="1" outlineLevel="1"/>
    <row r="31561" hidden="1" outlineLevel="1"/>
    <row r="31562" hidden="1" outlineLevel="1"/>
    <row r="31563" hidden="1" outlineLevel="1"/>
    <row r="31564" hidden="1" outlineLevel="1"/>
    <row r="31565" hidden="1" outlineLevel="1"/>
    <row r="31566" hidden="1" outlineLevel="1"/>
    <row r="31567" hidden="1" outlineLevel="1"/>
    <row r="31568" hidden="1" outlineLevel="1"/>
    <row r="31569" hidden="1" outlineLevel="1"/>
    <row r="31570" hidden="1" outlineLevel="1"/>
    <row r="31571" hidden="1" outlineLevel="1"/>
    <row r="31572" hidden="1" outlineLevel="1"/>
    <row r="31573" hidden="1" outlineLevel="1"/>
    <row r="31574" hidden="1" outlineLevel="1"/>
    <row r="31575" hidden="1" outlineLevel="1"/>
    <row r="31576" hidden="1" outlineLevel="1"/>
    <row r="31577" hidden="1" outlineLevel="1"/>
    <row r="31578" hidden="1" outlineLevel="1"/>
    <row r="31579" hidden="1" outlineLevel="1"/>
    <row r="31580" hidden="1" outlineLevel="1"/>
    <row r="31581" hidden="1" outlineLevel="1"/>
    <row r="31582" hidden="1" outlineLevel="1"/>
    <row r="31583" hidden="1" outlineLevel="1"/>
    <row r="31584" hidden="1" outlineLevel="1"/>
    <row r="31585" hidden="1" outlineLevel="1"/>
    <row r="31586" hidden="1" outlineLevel="1"/>
    <row r="31587" hidden="1" outlineLevel="1"/>
    <row r="31588" hidden="1" outlineLevel="1"/>
    <row r="31589" hidden="1" outlineLevel="1"/>
    <row r="31590" hidden="1" outlineLevel="1"/>
    <row r="31591" hidden="1" outlineLevel="1"/>
    <row r="31592" hidden="1" outlineLevel="1"/>
    <row r="31593" hidden="1" outlineLevel="1"/>
    <row r="31594" hidden="1" outlineLevel="1"/>
    <row r="31595" hidden="1" outlineLevel="1"/>
    <row r="31596" hidden="1" outlineLevel="1"/>
    <row r="31597" hidden="1" outlineLevel="1"/>
    <row r="31598" hidden="1" outlineLevel="1"/>
    <row r="31599" hidden="1" outlineLevel="1"/>
    <row r="31600" hidden="1" outlineLevel="1"/>
    <row r="31601" hidden="1" outlineLevel="1"/>
    <row r="31602" hidden="1" outlineLevel="1"/>
    <row r="31603" hidden="1" outlineLevel="1"/>
    <row r="31604" hidden="1" outlineLevel="1"/>
    <row r="31605" hidden="1" outlineLevel="1"/>
    <row r="31606" hidden="1" outlineLevel="1"/>
    <row r="31607" hidden="1" outlineLevel="1"/>
    <row r="31608" hidden="1" outlineLevel="1"/>
    <row r="31609" hidden="1" outlineLevel="1"/>
    <row r="31610" hidden="1" outlineLevel="1"/>
    <row r="31611" hidden="1" outlineLevel="1"/>
    <row r="31612" hidden="1" outlineLevel="1"/>
    <row r="31613" hidden="1" outlineLevel="1"/>
    <row r="31614" hidden="1" outlineLevel="1"/>
    <row r="31615" hidden="1" outlineLevel="1"/>
    <row r="31616" hidden="1" outlineLevel="1"/>
    <row r="31617" hidden="1" outlineLevel="1"/>
    <row r="31618" hidden="1" outlineLevel="1"/>
    <row r="31619" hidden="1" outlineLevel="1"/>
    <row r="31620" hidden="1" outlineLevel="1"/>
    <row r="31621" hidden="1" outlineLevel="1"/>
    <row r="31622" hidden="1" outlineLevel="1"/>
    <row r="31623" hidden="1" outlineLevel="1"/>
    <row r="31624" hidden="1" outlineLevel="1"/>
    <row r="31625" hidden="1" outlineLevel="1"/>
    <row r="31626" hidden="1" outlineLevel="1"/>
    <row r="31627" hidden="1" outlineLevel="1"/>
    <row r="31628" hidden="1" outlineLevel="1"/>
    <row r="31629" hidden="1" outlineLevel="1"/>
    <row r="31630" hidden="1" outlineLevel="1"/>
    <row r="31631" hidden="1" outlineLevel="1"/>
    <row r="31632" hidden="1" outlineLevel="1"/>
    <row r="31633" hidden="1" outlineLevel="1"/>
    <row r="31634" hidden="1" outlineLevel="1"/>
    <row r="31635" hidden="1" outlineLevel="1"/>
    <row r="31636" hidden="1" outlineLevel="1"/>
    <row r="31637" hidden="1" outlineLevel="1"/>
    <row r="31638" hidden="1" outlineLevel="1"/>
    <row r="31639" hidden="1" outlineLevel="1"/>
    <row r="31640" hidden="1" outlineLevel="1"/>
    <row r="31641" hidden="1" outlineLevel="1"/>
    <row r="31642" hidden="1" outlineLevel="1"/>
    <row r="31643" hidden="1" outlineLevel="1"/>
    <row r="31644" hidden="1" outlineLevel="1"/>
    <row r="31645" hidden="1" outlineLevel="1"/>
    <row r="31646" hidden="1" outlineLevel="1"/>
    <row r="31647" hidden="1" outlineLevel="1"/>
    <row r="31648" hidden="1" outlineLevel="1"/>
    <row r="31649" hidden="1" outlineLevel="1"/>
    <row r="31650" hidden="1" outlineLevel="1"/>
    <row r="31651" hidden="1" outlineLevel="1"/>
    <row r="31652" hidden="1" outlineLevel="1"/>
    <row r="31653" hidden="1" outlineLevel="1"/>
    <row r="31654" hidden="1" outlineLevel="1"/>
    <row r="31655" hidden="1" outlineLevel="1"/>
    <row r="31656" hidden="1" outlineLevel="1"/>
    <row r="31657" hidden="1" outlineLevel="1"/>
    <row r="31658" hidden="1" outlineLevel="1"/>
    <row r="31659" hidden="1" outlineLevel="1"/>
    <row r="31660" hidden="1" outlineLevel="1"/>
    <row r="31661" hidden="1" outlineLevel="1"/>
    <row r="31662" hidden="1" outlineLevel="1"/>
    <row r="31663" hidden="1" outlineLevel="1"/>
    <row r="31664" hidden="1" outlineLevel="1"/>
    <row r="31665" hidden="1" outlineLevel="1"/>
    <row r="31666" hidden="1" outlineLevel="1"/>
    <row r="31667" hidden="1" outlineLevel="1"/>
    <row r="31668" hidden="1" outlineLevel="1"/>
    <row r="31669" hidden="1" outlineLevel="1"/>
    <row r="31670" hidden="1" outlineLevel="1"/>
    <row r="31671" hidden="1" outlineLevel="1"/>
    <row r="31672" hidden="1" outlineLevel="1"/>
    <row r="31673" hidden="1" outlineLevel="1"/>
    <row r="31674" hidden="1" outlineLevel="1"/>
    <row r="31675" hidden="1" outlineLevel="1"/>
    <row r="31676" hidden="1" outlineLevel="1"/>
    <row r="31677" hidden="1" outlineLevel="1"/>
    <row r="31678" hidden="1" outlineLevel="1"/>
    <row r="31679" hidden="1" outlineLevel="1"/>
    <row r="31680" hidden="1" outlineLevel="1"/>
    <row r="31681" hidden="1" outlineLevel="1"/>
    <row r="31682" hidden="1" outlineLevel="1"/>
    <row r="31683" hidden="1" outlineLevel="1"/>
    <row r="31684" hidden="1" outlineLevel="1"/>
    <row r="31685" hidden="1" outlineLevel="1"/>
    <row r="31686" hidden="1" outlineLevel="1"/>
    <row r="31687" hidden="1" outlineLevel="1"/>
    <row r="31688" hidden="1" outlineLevel="1"/>
    <row r="31689" hidden="1" outlineLevel="1"/>
    <row r="31690" hidden="1" outlineLevel="1"/>
    <row r="31691" hidden="1" outlineLevel="1"/>
    <row r="31692" hidden="1" outlineLevel="1"/>
    <row r="31693" hidden="1" outlineLevel="1"/>
    <row r="31694" hidden="1" outlineLevel="1"/>
    <row r="31695" hidden="1" outlineLevel="1"/>
    <row r="31696" hidden="1" outlineLevel="1"/>
    <row r="31697" hidden="1" outlineLevel="1"/>
    <row r="31698" hidden="1" outlineLevel="1"/>
    <row r="31699" hidden="1" outlineLevel="1"/>
    <row r="31700" hidden="1" outlineLevel="1"/>
    <row r="31701" hidden="1" outlineLevel="1"/>
    <row r="31702" hidden="1" outlineLevel="1"/>
    <row r="31703" hidden="1" outlineLevel="1"/>
    <row r="31704" hidden="1" outlineLevel="1"/>
    <row r="31705" hidden="1" outlineLevel="1"/>
    <row r="31706" hidden="1" outlineLevel="1"/>
    <row r="31707" hidden="1" outlineLevel="1"/>
    <row r="31708" hidden="1" outlineLevel="1"/>
    <row r="31709" hidden="1" outlineLevel="1"/>
    <row r="31710" hidden="1" outlineLevel="1"/>
    <row r="31711" hidden="1" outlineLevel="1"/>
    <row r="31712" hidden="1" outlineLevel="1"/>
    <row r="31713" hidden="1" outlineLevel="1"/>
    <row r="31714" hidden="1" outlineLevel="1"/>
    <row r="31715" hidden="1" outlineLevel="1"/>
    <row r="31716" hidden="1" outlineLevel="1"/>
    <row r="31717" hidden="1" outlineLevel="1"/>
    <row r="31718" hidden="1" outlineLevel="1"/>
    <row r="31719" hidden="1" outlineLevel="1"/>
    <row r="31720" hidden="1" outlineLevel="1"/>
    <row r="31721" hidden="1" outlineLevel="1"/>
    <row r="31722" hidden="1" outlineLevel="1"/>
    <row r="31723" hidden="1" outlineLevel="1"/>
    <row r="31724" hidden="1" outlineLevel="1"/>
    <row r="31725" hidden="1" outlineLevel="1"/>
    <row r="31726" hidden="1" outlineLevel="1"/>
    <row r="31727" hidden="1" outlineLevel="1"/>
    <row r="31728" hidden="1" outlineLevel="1"/>
    <row r="31729" hidden="1" outlineLevel="1"/>
    <row r="31730" hidden="1" outlineLevel="1"/>
    <row r="31731" hidden="1" outlineLevel="1"/>
    <row r="31732" hidden="1" outlineLevel="1"/>
    <row r="31733" hidden="1" outlineLevel="1"/>
    <row r="31734" hidden="1" outlineLevel="1"/>
    <row r="31735" hidden="1" outlineLevel="1"/>
    <row r="31736" hidden="1" outlineLevel="1"/>
    <row r="31737" hidden="1" outlineLevel="1"/>
    <row r="31738" hidden="1" outlineLevel="1"/>
    <row r="31739" hidden="1" outlineLevel="1"/>
    <row r="31740" hidden="1" outlineLevel="1"/>
    <row r="31741" hidden="1" outlineLevel="1"/>
    <row r="31742" hidden="1" outlineLevel="1"/>
    <row r="31743" hidden="1" outlineLevel="1"/>
    <row r="31744" hidden="1" outlineLevel="1"/>
    <row r="31745" hidden="1" outlineLevel="1"/>
    <row r="31746" hidden="1" outlineLevel="1"/>
    <row r="31747" hidden="1" outlineLevel="1"/>
    <row r="31748" hidden="1" outlineLevel="1"/>
    <row r="31749" hidden="1" outlineLevel="1"/>
    <row r="31750" hidden="1" outlineLevel="1"/>
    <row r="31751" hidden="1" outlineLevel="1"/>
    <row r="31752" hidden="1" outlineLevel="1"/>
    <row r="31753" hidden="1" outlineLevel="1"/>
    <row r="31754" hidden="1" outlineLevel="1"/>
    <row r="31755" hidden="1" outlineLevel="1"/>
    <row r="31756" hidden="1" outlineLevel="1"/>
    <row r="31757" hidden="1" outlineLevel="1"/>
    <row r="31758" hidden="1" outlineLevel="1"/>
    <row r="31759" hidden="1" outlineLevel="1"/>
    <row r="31760" hidden="1" outlineLevel="1"/>
    <row r="31761" hidden="1" outlineLevel="1"/>
    <row r="31762" hidden="1" outlineLevel="1"/>
    <row r="31763" hidden="1" outlineLevel="1"/>
    <row r="31764" hidden="1" outlineLevel="1"/>
    <row r="31765" hidden="1" outlineLevel="1"/>
    <row r="31766" hidden="1" outlineLevel="1"/>
    <row r="31767" hidden="1" outlineLevel="1"/>
    <row r="31768" hidden="1" outlineLevel="1"/>
    <row r="31769" hidden="1" outlineLevel="1"/>
    <row r="31770" hidden="1" outlineLevel="1"/>
    <row r="31771" hidden="1" outlineLevel="1"/>
    <row r="31772" hidden="1" outlineLevel="1"/>
    <row r="31773" hidden="1" outlineLevel="1"/>
    <row r="31774" hidden="1" outlineLevel="1"/>
    <row r="31775" hidden="1" outlineLevel="1"/>
    <row r="31776" hidden="1" outlineLevel="1"/>
    <row r="31777" hidden="1" outlineLevel="1"/>
    <row r="31778" hidden="1" outlineLevel="1"/>
    <row r="31779" hidden="1" outlineLevel="1"/>
    <row r="31780" hidden="1" outlineLevel="1"/>
    <row r="31781" hidden="1" outlineLevel="1"/>
    <row r="31782" hidden="1" outlineLevel="1"/>
    <row r="31783" hidden="1" outlineLevel="1"/>
    <row r="31784" hidden="1" outlineLevel="1"/>
    <row r="31785" hidden="1" outlineLevel="1"/>
    <row r="31786" hidden="1" outlineLevel="1"/>
    <row r="31787" hidden="1" outlineLevel="1"/>
    <row r="31788" hidden="1" outlineLevel="1"/>
    <row r="31789" hidden="1" outlineLevel="1"/>
    <row r="31790" hidden="1" outlineLevel="1"/>
    <row r="31791" hidden="1" outlineLevel="1"/>
    <row r="31792" hidden="1" outlineLevel="1"/>
    <row r="31793" hidden="1" outlineLevel="1"/>
    <row r="31794" hidden="1" outlineLevel="1"/>
    <row r="31795" hidden="1" outlineLevel="1"/>
    <row r="31796" hidden="1" outlineLevel="1"/>
    <row r="31797" hidden="1" outlineLevel="1"/>
    <row r="31798" hidden="1" outlineLevel="1"/>
    <row r="31799" hidden="1" outlineLevel="1"/>
    <row r="31800" hidden="1" outlineLevel="1"/>
    <row r="31801" hidden="1" outlineLevel="1"/>
    <row r="31802" hidden="1" outlineLevel="1"/>
    <row r="31803" hidden="1" outlineLevel="1"/>
    <row r="31804" hidden="1" outlineLevel="1"/>
    <row r="31805" hidden="1" outlineLevel="1"/>
    <row r="31806" hidden="1" outlineLevel="1"/>
    <row r="31807" hidden="1" outlineLevel="1"/>
    <row r="31808" hidden="1" outlineLevel="1"/>
    <row r="31809" hidden="1" outlineLevel="1"/>
    <row r="31810" hidden="1" outlineLevel="1"/>
    <row r="31811" hidden="1" outlineLevel="1"/>
    <row r="31812" hidden="1" outlineLevel="1"/>
    <row r="31813" hidden="1" outlineLevel="1"/>
    <row r="31814" hidden="1" outlineLevel="1"/>
    <row r="31815" hidden="1" outlineLevel="1"/>
    <row r="31816" hidden="1" outlineLevel="1"/>
    <row r="31817" hidden="1" outlineLevel="1"/>
    <row r="31818" hidden="1" outlineLevel="1"/>
    <row r="31819" hidden="1" outlineLevel="1"/>
    <row r="31820" hidden="1" outlineLevel="1"/>
    <row r="31821" hidden="1" outlineLevel="1"/>
    <row r="31822" hidden="1" outlineLevel="1"/>
    <row r="31823" hidden="1" outlineLevel="1"/>
    <row r="31824" hidden="1" outlineLevel="1"/>
    <row r="31825" hidden="1" outlineLevel="1"/>
    <row r="31826" hidden="1" outlineLevel="1"/>
    <row r="31827" hidden="1" outlineLevel="1"/>
    <row r="31828" hidden="1" outlineLevel="1"/>
    <row r="31829" hidden="1" outlineLevel="1"/>
    <row r="31830" hidden="1" outlineLevel="1"/>
    <row r="31831" hidden="1" outlineLevel="1"/>
    <row r="31832" hidden="1" outlineLevel="1"/>
    <row r="31833" hidden="1" outlineLevel="1"/>
    <row r="31834" hidden="1" outlineLevel="1"/>
    <row r="31835" hidden="1" outlineLevel="1"/>
    <row r="31836" hidden="1" outlineLevel="1"/>
    <row r="31837" hidden="1" outlineLevel="1"/>
    <row r="31838" hidden="1" outlineLevel="1"/>
    <row r="31839" hidden="1" outlineLevel="1"/>
    <row r="31840" hidden="1" outlineLevel="1"/>
    <row r="31841" hidden="1" outlineLevel="1"/>
    <row r="31842" hidden="1" outlineLevel="1"/>
    <row r="31843" hidden="1" outlineLevel="1"/>
    <row r="31844" hidden="1" outlineLevel="1"/>
    <row r="31845" hidden="1" outlineLevel="1"/>
    <row r="31846" hidden="1" outlineLevel="1"/>
    <row r="31847" hidden="1" outlineLevel="1"/>
    <row r="31848" hidden="1" outlineLevel="1"/>
    <row r="31849" hidden="1" outlineLevel="1"/>
    <row r="31850" hidden="1" outlineLevel="1"/>
    <row r="31851" hidden="1" outlineLevel="1"/>
    <row r="31852" hidden="1" outlineLevel="1"/>
    <row r="31853" hidden="1" outlineLevel="1"/>
    <row r="31854" hidden="1" outlineLevel="1"/>
    <row r="31855" hidden="1" outlineLevel="1"/>
    <row r="31856" hidden="1" outlineLevel="1"/>
    <row r="31857" hidden="1" outlineLevel="1"/>
    <row r="31858" hidden="1" outlineLevel="1"/>
    <row r="31859" hidden="1" outlineLevel="1"/>
    <row r="31860" hidden="1" outlineLevel="1"/>
    <row r="31861" hidden="1" outlineLevel="1"/>
    <row r="31862" hidden="1" outlineLevel="1"/>
    <row r="31863" hidden="1" outlineLevel="1"/>
    <row r="31864" hidden="1" outlineLevel="1"/>
    <row r="31865" hidden="1" outlineLevel="1"/>
    <row r="31866" hidden="1" outlineLevel="1"/>
    <row r="31867" hidden="1" outlineLevel="1"/>
    <row r="31868" hidden="1" outlineLevel="1"/>
    <row r="31869" hidden="1" outlineLevel="1"/>
    <row r="31870" hidden="1" outlineLevel="1"/>
    <row r="31871" hidden="1" outlineLevel="1"/>
    <row r="31872" hidden="1" outlineLevel="1"/>
    <row r="31873" hidden="1" outlineLevel="1"/>
    <row r="31874" hidden="1" outlineLevel="1"/>
    <row r="31875" hidden="1" outlineLevel="1"/>
    <row r="31876" hidden="1" outlineLevel="1"/>
    <row r="31877" hidden="1" outlineLevel="1"/>
    <row r="31878" hidden="1" outlineLevel="1"/>
    <row r="31879" hidden="1" outlineLevel="1"/>
    <row r="31880" hidden="1" outlineLevel="1"/>
    <row r="31881" hidden="1" outlineLevel="1"/>
    <row r="31882" hidden="1" outlineLevel="1"/>
    <row r="31883" hidden="1" outlineLevel="1"/>
    <row r="31884" hidden="1" outlineLevel="1"/>
    <row r="31885" hidden="1" outlineLevel="1"/>
    <row r="31886" hidden="1" outlineLevel="1"/>
    <row r="31887" hidden="1" outlineLevel="1"/>
    <row r="31888" hidden="1" outlineLevel="1"/>
    <row r="31889" hidden="1" outlineLevel="1"/>
    <row r="31890" hidden="1" outlineLevel="1"/>
    <row r="31891" hidden="1" outlineLevel="1"/>
    <row r="31892" hidden="1" outlineLevel="1"/>
    <row r="31893" hidden="1" outlineLevel="1"/>
    <row r="31894" hidden="1" outlineLevel="1"/>
    <row r="31895" hidden="1" outlineLevel="1"/>
    <row r="31896" hidden="1" outlineLevel="1"/>
    <row r="31897" hidden="1" outlineLevel="1"/>
    <row r="31898" hidden="1" outlineLevel="1"/>
    <row r="31899" hidden="1" outlineLevel="1"/>
    <row r="31900" hidden="1" outlineLevel="1"/>
    <row r="31901" hidden="1" outlineLevel="1"/>
    <row r="31902" hidden="1" outlineLevel="1"/>
    <row r="31903" hidden="1" outlineLevel="1"/>
    <row r="31904" hidden="1" outlineLevel="1"/>
    <row r="31905" hidden="1" outlineLevel="1"/>
    <row r="31906" hidden="1" outlineLevel="1"/>
    <row r="31907" hidden="1" outlineLevel="1"/>
    <row r="31908" hidden="1" outlineLevel="1"/>
    <row r="31909" hidden="1" outlineLevel="1"/>
    <row r="31910" hidden="1" outlineLevel="1"/>
    <row r="31911" hidden="1" outlineLevel="1"/>
    <row r="31912" hidden="1" outlineLevel="1"/>
    <row r="31913" hidden="1" outlineLevel="1"/>
    <row r="31914" hidden="1" outlineLevel="1"/>
    <row r="31915" hidden="1" outlineLevel="1"/>
    <row r="31916" hidden="1" outlineLevel="1"/>
    <row r="31917" hidden="1" outlineLevel="1"/>
    <row r="31918" hidden="1" outlineLevel="1"/>
    <row r="31919" hidden="1" outlineLevel="1"/>
    <row r="31920" hidden="1" outlineLevel="1"/>
    <row r="31921" hidden="1" outlineLevel="1"/>
    <row r="31922" hidden="1" outlineLevel="1"/>
    <row r="31923" hidden="1" outlineLevel="1"/>
    <row r="31924" hidden="1" outlineLevel="1"/>
    <row r="31925" hidden="1" outlineLevel="1"/>
    <row r="31926" hidden="1" outlineLevel="1"/>
    <row r="31927" hidden="1" outlineLevel="1"/>
    <row r="31928" hidden="1" outlineLevel="1"/>
    <row r="31929" hidden="1" outlineLevel="1"/>
    <row r="31930" hidden="1" outlineLevel="1"/>
    <row r="31931" hidden="1" outlineLevel="1"/>
    <row r="31932" hidden="1" outlineLevel="1"/>
    <row r="31933" hidden="1" outlineLevel="1"/>
    <row r="31934" hidden="1" outlineLevel="1"/>
    <row r="31935" hidden="1" outlineLevel="1"/>
    <row r="31936" hidden="1" outlineLevel="1"/>
    <row r="31937" hidden="1" outlineLevel="1"/>
    <row r="31938" hidden="1" outlineLevel="1"/>
    <row r="31939" hidden="1" outlineLevel="1"/>
    <row r="31940" hidden="1" outlineLevel="1"/>
    <row r="31941" hidden="1" outlineLevel="1"/>
    <row r="31942" hidden="1" outlineLevel="1"/>
    <row r="31943" hidden="1" outlineLevel="1"/>
    <row r="31944" hidden="1" outlineLevel="1"/>
    <row r="31945" hidden="1" outlineLevel="1"/>
    <row r="31946" hidden="1" outlineLevel="1"/>
    <row r="31947" hidden="1" outlineLevel="1"/>
    <row r="31948" hidden="1" outlineLevel="1"/>
    <row r="31949" hidden="1" outlineLevel="1"/>
    <row r="31950" hidden="1" outlineLevel="1"/>
    <row r="31951" hidden="1" outlineLevel="1"/>
    <row r="31952" hidden="1" outlineLevel="1"/>
    <row r="31953" hidden="1" outlineLevel="1"/>
    <row r="31954" hidden="1" outlineLevel="1"/>
    <row r="31955" hidden="1" outlineLevel="1"/>
    <row r="31956" hidden="1" outlineLevel="1"/>
    <row r="31957" hidden="1" outlineLevel="1"/>
    <row r="31958" hidden="1" outlineLevel="1"/>
    <row r="31959" hidden="1" outlineLevel="1"/>
    <row r="31960" hidden="1" outlineLevel="1"/>
    <row r="31961" hidden="1" outlineLevel="1"/>
    <row r="31962" hidden="1" outlineLevel="1"/>
    <row r="31963" hidden="1" outlineLevel="1"/>
    <row r="31964" hidden="1" outlineLevel="1"/>
    <row r="31965" hidden="1" outlineLevel="1"/>
    <row r="31966" hidden="1" outlineLevel="1"/>
    <row r="31967" hidden="1" outlineLevel="1"/>
    <row r="31968" hidden="1" outlineLevel="1"/>
    <row r="31969" hidden="1" outlineLevel="1"/>
    <row r="31970" hidden="1" outlineLevel="1"/>
    <row r="31971" hidden="1" outlineLevel="1"/>
    <row r="31972" hidden="1" outlineLevel="1"/>
    <row r="31973" hidden="1" outlineLevel="1"/>
    <row r="31974" hidden="1" outlineLevel="1"/>
    <row r="31975" hidden="1" outlineLevel="1"/>
    <row r="31976" hidden="1" outlineLevel="1"/>
    <row r="31977" hidden="1" outlineLevel="1"/>
    <row r="31978" hidden="1" outlineLevel="1"/>
    <row r="31979" hidden="1" outlineLevel="1"/>
    <row r="31980" hidden="1" outlineLevel="1"/>
    <row r="31981" hidden="1" outlineLevel="1"/>
    <row r="31982" hidden="1" outlineLevel="1"/>
    <row r="31983" hidden="1" outlineLevel="1"/>
    <row r="31984" hidden="1" outlineLevel="1"/>
    <row r="31985" hidden="1" outlineLevel="1"/>
    <row r="31986" hidden="1" outlineLevel="1"/>
    <row r="31987" hidden="1" outlineLevel="1"/>
    <row r="31988" hidden="1" outlineLevel="1"/>
    <row r="31989" hidden="1" outlineLevel="1"/>
    <row r="31990" hidden="1" outlineLevel="1"/>
    <row r="31991" hidden="1" outlineLevel="1"/>
    <row r="31992" hidden="1" outlineLevel="1"/>
    <row r="31993" hidden="1" outlineLevel="1"/>
    <row r="31994" hidden="1" outlineLevel="1"/>
    <row r="31995" hidden="1" outlineLevel="1"/>
    <row r="31996" hidden="1" outlineLevel="1"/>
    <row r="31997" hidden="1" outlineLevel="1"/>
    <row r="31998" hidden="1" outlineLevel="1"/>
    <row r="31999" hidden="1" outlineLevel="1"/>
    <row r="32000" hidden="1" outlineLevel="1"/>
    <row r="32001" hidden="1" outlineLevel="1"/>
    <row r="32002" hidden="1" outlineLevel="1"/>
    <row r="32003" hidden="1" outlineLevel="1"/>
    <row r="32004" hidden="1" outlineLevel="1"/>
    <row r="32005" hidden="1" outlineLevel="1"/>
    <row r="32006" hidden="1" outlineLevel="1"/>
    <row r="32007" hidden="1" outlineLevel="1"/>
    <row r="32008" hidden="1" outlineLevel="1"/>
    <row r="32009" hidden="1" outlineLevel="1"/>
    <row r="32010" hidden="1" outlineLevel="1"/>
    <row r="32011" hidden="1" outlineLevel="1"/>
    <row r="32012" hidden="1" outlineLevel="1"/>
    <row r="32013" hidden="1" outlineLevel="1"/>
    <row r="32014" hidden="1" outlineLevel="1"/>
    <row r="32015" hidden="1" outlineLevel="1"/>
    <row r="32016" hidden="1" outlineLevel="1"/>
    <row r="32017" hidden="1" outlineLevel="1"/>
    <row r="32018" hidden="1" outlineLevel="1"/>
    <row r="32019" hidden="1" outlineLevel="1"/>
    <row r="32020" hidden="1" outlineLevel="1"/>
    <row r="32021" hidden="1" outlineLevel="1"/>
    <row r="32022" hidden="1" outlineLevel="1"/>
    <row r="32023" hidden="1" outlineLevel="1"/>
    <row r="32024" hidden="1" outlineLevel="1"/>
    <row r="32025" hidden="1" outlineLevel="1"/>
    <row r="32026" hidden="1" outlineLevel="1"/>
    <row r="32027" hidden="1" outlineLevel="1"/>
    <row r="32028" hidden="1" outlineLevel="1"/>
    <row r="32029" hidden="1" outlineLevel="1"/>
    <row r="32030" hidden="1" outlineLevel="1"/>
    <row r="32031" hidden="1" outlineLevel="1"/>
    <row r="32032" hidden="1" outlineLevel="1"/>
    <row r="32033" hidden="1" outlineLevel="1"/>
    <row r="32034" hidden="1" outlineLevel="1"/>
    <row r="32035" hidden="1" outlineLevel="1"/>
    <row r="32036" hidden="1" outlineLevel="1"/>
    <row r="32037" hidden="1" outlineLevel="1"/>
    <row r="32038" hidden="1" outlineLevel="1"/>
    <row r="32039" hidden="1" outlineLevel="1"/>
    <row r="32040" hidden="1" outlineLevel="1"/>
    <row r="32041" hidden="1" outlineLevel="1"/>
    <row r="32042" hidden="1" outlineLevel="1"/>
    <row r="32043" hidden="1" outlineLevel="1"/>
    <row r="32044" hidden="1" outlineLevel="1"/>
    <row r="32045" hidden="1" outlineLevel="1"/>
    <row r="32046" hidden="1" outlineLevel="1"/>
    <row r="32047" hidden="1" outlineLevel="1"/>
    <row r="32048" hidden="1" outlineLevel="1"/>
    <row r="32049" hidden="1" outlineLevel="1"/>
    <row r="32050" hidden="1" outlineLevel="1"/>
    <row r="32051" hidden="1" outlineLevel="1"/>
    <row r="32052" hidden="1" outlineLevel="1"/>
    <row r="32053" hidden="1" outlineLevel="1"/>
    <row r="32054" hidden="1" outlineLevel="1"/>
    <row r="32055" hidden="1" outlineLevel="1"/>
    <row r="32056" hidden="1" outlineLevel="1"/>
    <row r="32057" hidden="1" outlineLevel="1"/>
    <row r="32058" hidden="1" outlineLevel="1"/>
    <row r="32059" hidden="1" outlineLevel="1"/>
    <row r="32060" hidden="1" outlineLevel="1"/>
    <row r="32061" hidden="1" outlineLevel="1"/>
    <row r="32062" hidden="1" outlineLevel="1"/>
    <row r="32063" hidden="1" outlineLevel="1"/>
    <row r="32064" hidden="1" outlineLevel="1"/>
    <row r="32065" hidden="1" outlineLevel="1"/>
    <row r="32066" hidden="1" outlineLevel="1"/>
    <row r="32067" hidden="1" outlineLevel="1"/>
    <row r="32068" hidden="1" outlineLevel="1"/>
    <row r="32069" hidden="1" outlineLevel="1"/>
    <row r="32070" hidden="1" outlineLevel="1"/>
    <row r="32071" hidden="1" outlineLevel="1"/>
    <row r="32072" hidden="1" outlineLevel="1"/>
    <row r="32073" hidden="1" outlineLevel="1"/>
    <row r="32074" hidden="1" outlineLevel="1"/>
    <row r="32075" hidden="1" outlineLevel="1"/>
    <row r="32076" hidden="1" outlineLevel="1"/>
    <row r="32077" hidden="1" outlineLevel="1"/>
    <row r="32078" hidden="1" outlineLevel="1"/>
    <row r="32079" hidden="1" outlineLevel="1"/>
    <row r="32080" hidden="1" outlineLevel="1"/>
    <row r="32081" hidden="1" outlineLevel="1"/>
    <row r="32082" hidden="1" outlineLevel="1"/>
    <row r="32083" hidden="1" outlineLevel="1"/>
    <row r="32084" hidden="1" outlineLevel="1"/>
    <row r="32085" hidden="1" outlineLevel="1"/>
    <row r="32086" hidden="1" outlineLevel="1"/>
    <row r="32087" hidden="1" outlineLevel="1"/>
    <row r="32088" hidden="1" outlineLevel="1"/>
    <row r="32089" hidden="1" outlineLevel="1"/>
    <row r="32090" hidden="1" outlineLevel="1"/>
    <row r="32091" hidden="1" outlineLevel="1"/>
    <row r="32092" hidden="1" outlineLevel="1"/>
    <row r="32093" hidden="1" outlineLevel="1"/>
    <row r="32094" hidden="1" outlineLevel="1"/>
    <row r="32095" hidden="1" outlineLevel="1"/>
    <row r="32096" hidden="1" outlineLevel="1"/>
    <row r="32097" hidden="1" outlineLevel="1"/>
    <row r="32098" hidden="1" outlineLevel="1"/>
    <row r="32099" hidden="1" outlineLevel="1"/>
    <row r="32100" hidden="1" outlineLevel="1"/>
    <row r="32101" hidden="1" outlineLevel="1"/>
    <row r="32102" hidden="1" outlineLevel="1"/>
    <row r="32103" hidden="1" outlineLevel="1"/>
    <row r="32104" hidden="1" outlineLevel="1"/>
    <row r="32105" hidden="1" outlineLevel="1"/>
    <row r="32106" hidden="1" outlineLevel="1"/>
    <row r="32107" hidden="1" outlineLevel="1"/>
    <row r="32108" hidden="1" outlineLevel="1"/>
    <row r="32109" hidden="1" outlineLevel="1"/>
    <row r="32110" hidden="1" outlineLevel="1"/>
    <row r="32111" hidden="1" outlineLevel="1"/>
    <row r="32112" hidden="1" outlineLevel="1"/>
    <row r="32113" hidden="1" outlineLevel="1"/>
    <row r="32114" hidden="1" outlineLevel="1"/>
    <row r="32115" hidden="1" outlineLevel="1"/>
    <row r="32116" hidden="1" outlineLevel="1"/>
    <row r="32117" hidden="1" outlineLevel="1"/>
    <row r="32118" hidden="1" outlineLevel="1"/>
    <row r="32119" hidden="1" outlineLevel="1"/>
    <row r="32120" hidden="1" outlineLevel="1"/>
    <row r="32121" hidden="1" outlineLevel="1"/>
    <row r="32122" hidden="1" outlineLevel="1"/>
    <row r="32123" hidden="1" outlineLevel="1"/>
    <row r="32124" hidden="1" outlineLevel="1"/>
    <row r="32125" hidden="1" outlineLevel="1"/>
    <row r="32126" hidden="1" outlineLevel="1"/>
    <row r="32127" hidden="1" outlineLevel="1"/>
    <row r="32128" hidden="1" outlineLevel="1"/>
    <row r="32129" hidden="1" outlineLevel="1"/>
    <row r="32130" hidden="1" outlineLevel="1"/>
    <row r="32131" hidden="1" outlineLevel="1"/>
    <row r="32132" hidden="1" outlineLevel="1"/>
    <row r="32133" hidden="1" outlineLevel="1"/>
    <row r="32134" hidden="1" outlineLevel="1"/>
    <row r="32135" hidden="1" outlineLevel="1"/>
    <row r="32136" hidden="1" outlineLevel="1"/>
    <row r="32137" hidden="1" outlineLevel="1"/>
    <row r="32138" hidden="1" outlineLevel="1"/>
    <row r="32139" hidden="1" outlineLevel="1"/>
    <row r="32140" hidden="1" outlineLevel="1"/>
    <row r="32141" hidden="1" outlineLevel="1"/>
    <row r="32142" hidden="1" outlineLevel="1"/>
    <row r="32143" hidden="1" outlineLevel="1"/>
    <row r="32144" hidden="1" outlineLevel="1"/>
    <row r="32145" hidden="1" outlineLevel="1"/>
    <row r="32146" hidden="1" outlineLevel="1"/>
    <row r="32147" hidden="1" outlineLevel="1"/>
    <row r="32148" hidden="1" outlineLevel="1"/>
    <row r="32149" hidden="1" outlineLevel="1"/>
    <row r="32150" hidden="1" outlineLevel="1"/>
    <row r="32151" hidden="1" outlineLevel="1"/>
    <row r="32152" hidden="1" outlineLevel="1"/>
    <row r="32153" hidden="1" outlineLevel="1"/>
    <row r="32154" hidden="1" outlineLevel="1"/>
    <row r="32155" hidden="1" outlineLevel="1"/>
    <row r="32156" hidden="1" outlineLevel="1"/>
    <row r="32157" hidden="1" outlineLevel="1"/>
    <row r="32158" hidden="1" outlineLevel="1"/>
    <row r="32159" hidden="1" outlineLevel="1"/>
    <row r="32160" hidden="1" outlineLevel="1"/>
    <row r="32161" hidden="1" outlineLevel="1"/>
    <row r="32162" hidden="1" outlineLevel="1"/>
    <row r="32163" hidden="1" outlineLevel="1"/>
    <row r="32164" hidden="1" outlineLevel="1"/>
    <row r="32165" hidden="1" outlineLevel="1"/>
    <row r="32166" hidden="1" outlineLevel="1"/>
    <row r="32167" hidden="1" outlineLevel="1"/>
    <row r="32168" hidden="1" outlineLevel="1"/>
    <row r="32169" hidden="1" outlineLevel="1"/>
    <row r="32170" hidden="1" outlineLevel="1"/>
    <row r="32171" hidden="1" outlineLevel="1"/>
    <row r="32172" hidden="1" outlineLevel="1"/>
    <row r="32173" hidden="1" outlineLevel="1"/>
    <row r="32174" hidden="1" outlineLevel="1"/>
    <row r="32175" hidden="1" outlineLevel="1"/>
    <row r="32176" hidden="1" outlineLevel="1"/>
    <row r="32177" hidden="1" outlineLevel="1"/>
    <row r="32178" hidden="1" outlineLevel="1"/>
    <row r="32179" hidden="1" outlineLevel="1"/>
    <row r="32180" hidden="1" outlineLevel="1"/>
    <row r="32181" hidden="1" outlineLevel="1"/>
    <row r="32182" hidden="1" outlineLevel="1"/>
    <row r="32183" hidden="1" outlineLevel="1"/>
    <row r="32184" hidden="1" outlineLevel="1"/>
    <row r="32185" hidden="1" outlineLevel="1"/>
    <row r="32186" hidden="1" outlineLevel="1"/>
    <row r="32187" hidden="1" outlineLevel="1"/>
    <row r="32188" hidden="1" outlineLevel="1"/>
    <row r="32189" hidden="1" outlineLevel="1"/>
    <row r="32190" hidden="1" outlineLevel="1"/>
    <row r="32191" hidden="1" outlineLevel="1"/>
    <row r="32192" hidden="1" outlineLevel="1"/>
    <row r="32193" hidden="1" outlineLevel="1"/>
    <row r="32194" hidden="1" outlineLevel="1"/>
    <row r="32195" hidden="1" outlineLevel="1"/>
    <row r="32196" hidden="1" outlineLevel="1"/>
    <row r="32197" hidden="1" outlineLevel="1"/>
    <row r="32198" hidden="1" outlineLevel="1"/>
    <row r="32199" hidden="1" outlineLevel="1"/>
    <row r="32200" hidden="1" outlineLevel="1"/>
    <row r="32201" hidden="1" outlineLevel="1"/>
    <row r="32202" hidden="1" outlineLevel="1"/>
    <row r="32203" hidden="1" outlineLevel="1"/>
    <row r="32204" hidden="1" outlineLevel="1"/>
    <row r="32205" hidden="1" outlineLevel="1"/>
    <row r="32206" hidden="1" outlineLevel="1"/>
    <row r="32207" hidden="1" outlineLevel="1"/>
    <row r="32208" hidden="1" outlineLevel="1"/>
    <row r="32209" hidden="1" outlineLevel="1"/>
    <row r="32210" hidden="1" outlineLevel="1"/>
    <row r="32211" hidden="1" outlineLevel="1"/>
    <row r="32212" hidden="1" outlineLevel="1"/>
    <row r="32213" hidden="1" outlineLevel="1"/>
    <row r="32214" hidden="1" outlineLevel="1"/>
    <row r="32215" hidden="1" outlineLevel="1"/>
    <row r="32216" hidden="1" outlineLevel="1"/>
    <row r="32217" hidden="1" outlineLevel="1"/>
    <row r="32218" hidden="1" outlineLevel="1"/>
    <row r="32219" hidden="1" outlineLevel="1"/>
    <row r="32220" hidden="1" outlineLevel="1"/>
    <row r="32221" hidden="1" outlineLevel="1"/>
    <row r="32222" hidden="1" outlineLevel="1"/>
    <row r="32223" hidden="1" outlineLevel="1"/>
    <row r="32224" hidden="1" outlineLevel="1"/>
    <row r="32225" hidden="1" outlineLevel="1"/>
    <row r="32226" hidden="1" outlineLevel="1"/>
    <row r="32227" hidden="1" outlineLevel="1"/>
    <row r="32228" hidden="1" outlineLevel="1"/>
    <row r="32229" hidden="1" outlineLevel="1"/>
    <row r="32230" hidden="1" outlineLevel="1"/>
    <row r="32231" hidden="1" outlineLevel="1"/>
    <row r="32232" hidden="1" outlineLevel="1"/>
    <row r="32233" hidden="1" outlineLevel="1"/>
    <row r="32234" hidden="1" outlineLevel="1"/>
    <row r="32235" hidden="1" outlineLevel="1"/>
    <row r="32236" hidden="1" outlineLevel="1"/>
    <row r="32237" hidden="1" outlineLevel="1"/>
    <row r="32238" hidden="1" outlineLevel="1"/>
    <row r="32239" hidden="1" outlineLevel="1"/>
    <row r="32240" hidden="1" outlineLevel="1"/>
    <row r="32241" hidden="1" outlineLevel="1"/>
    <row r="32242" hidden="1" outlineLevel="1"/>
    <row r="32243" hidden="1" outlineLevel="1"/>
    <row r="32244" hidden="1" outlineLevel="1"/>
    <row r="32245" hidden="1" outlineLevel="1"/>
    <row r="32246" hidden="1" outlineLevel="1"/>
    <row r="32247" hidden="1" outlineLevel="1"/>
    <row r="32248" hidden="1" outlineLevel="1"/>
    <row r="32249" hidden="1" outlineLevel="1"/>
    <row r="32250" hidden="1" outlineLevel="1"/>
    <row r="32251" hidden="1" outlineLevel="1"/>
    <row r="32252" hidden="1" outlineLevel="1"/>
    <row r="32253" hidden="1" outlineLevel="1"/>
    <row r="32254" hidden="1" outlineLevel="1"/>
    <row r="32255" hidden="1" outlineLevel="1"/>
    <row r="32256" hidden="1" outlineLevel="1"/>
    <row r="32257" hidden="1" outlineLevel="1"/>
    <row r="32258" hidden="1" outlineLevel="1"/>
    <row r="32259" hidden="1" outlineLevel="1"/>
    <row r="32260" hidden="1" outlineLevel="1"/>
    <row r="32261" hidden="1" outlineLevel="1"/>
    <row r="32262" hidden="1" outlineLevel="1"/>
    <row r="32263" hidden="1" outlineLevel="1"/>
    <row r="32264" hidden="1" outlineLevel="1"/>
    <row r="32265" hidden="1" outlineLevel="1"/>
    <row r="32266" hidden="1" outlineLevel="1"/>
    <row r="32267" hidden="1" outlineLevel="1"/>
    <row r="32268" hidden="1" outlineLevel="1"/>
    <row r="32269" hidden="1" outlineLevel="1"/>
    <row r="32270" hidden="1" outlineLevel="1"/>
    <row r="32271" hidden="1" outlineLevel="1"/>
    <row r="32272" hidden="1" outlineLevel="1"/>
    <row r="32273" hidden="1" outlineLevel="1"/>
    <row r="32274" hidden="1" outlineLevel="1"/>
    <row r="32275" hidden="1" outlineLevel="1"/>
    <row r="32276" hidden="1" outlineLevel="1"/>
    <row r="32277" hidden="1" outlineLevel="1"/>
    <row r="32278" hidden="1" outlineLevel="1"/>
    <row r="32279" hidden="1" outlineLevel="1"/>
    <row r="32280" hidden="1" outlineLevel="1"/>
    <row r="32281" hidden="1" outlineLevel="1"/>
    <row r="32282" hidden="1" outlineLevel="1"/>
    <row r="32283" hidden="1" outlineLevel="1"/>
    <row r="32284" hidden="1" outlineLevel="1"/>
    <row r="32285" hidden="1" outlineLevel="1"/>
    <row r="32286" hidden="1" outlineLevel="1"/>
    <row r="32287" hidden="1" outlineLevel="1"/>
    <row r="32288" hidden="1" outlineLevel="1"/>
    <row r="32289" hidden="1" outlineLevel="1"/>
    <row r="32290" hidden="1" outlineLevel="1"/>
    <row r="32291" hidden="1" outlineLevel="1"/>
    <row r="32292" hidden="1" outlineLevel="1"/>
    <row r="32293" hidden="1" outlineLevel="1"/>
    <row r="32294" hidden="1" outlineLevel="1"/>
    <row r="32295" hidden="1" outlineLevel="1"/>
    <row r="32296" hidden="1" outlineLevel="1"/>
    <row r="32297" hidden="1" outlineLevel="1"/>
    <row r="32298" hidden="1" outlineLevel="1"/>
    <row r="32299" hidden="1" outlineLevel="1"/>
    <row r="32300" hidden="1" outlineLevel="1"/>
    <row r="32301" hidden="1" outlineLevel="1"/>
    <row r="32302" hidden="1" outlineLevel="1"/>
    <row r="32303" hidden="1" outlineLevel="1"/>
    <row r="32304" hidden="1" outlineLevel="1"/>
    <row r="32305" hidden="1" outlineLevel="1"/>
    <row r="32306" hidden="1" outlineLevel="1"/>
    <row r="32307" hidden="1" outlineLevel="1"/>
    <row r="32308" hidden="1" outlineLevel="1"/>
    <row r="32309" hidden="1" outlineLevel="1"/>
    <row r="32310" hidden="1" outlineLevel="1"/>
    <row r="32311" hidden="1" outlineLevel="1"/>
    <row r="32312" hidden="1" outlineLevel="1"/>
    <row r="32313" hidden="1" outlineLevel="1"/>
    <row r="32314" hidden="1" outlineLevel="1"/>
    <row r="32315" hidden="1" outlineLevel="1"/>
    <row r="32316" hidden="1" outlineLevel="1"/>
    <row r="32317" hidden="1" outlineLevel="1"/>
    <row r="32318" hidden="1" outlineLevel="1"/>
    <row r="32319" hidden="1" outlineLevel="1"/>
    <row r="32320" hidden="1" outlineLevel="1"/>
    <row r="32321" hidden="1" outlineLevel="1"/>
    <row r="32322" hidden="1" outlineLevel="1"/>
    <row r="32323" hidden="1" outlineLevel="1"/>
    <row r="32324" hidden="1" outlineLevel="1"/>
    <row r="32325" hidden="1" outlineLevel="1"/>
    <row r="32326" hidden="1" outlineLevel="1"/>
    <row r="32327" hidden="1" outlineLevel="1"/>
    <row r="32328" hidden="1" outlineLevel="1"/>
    <row r="32329" hidden="1" outlineLevel="1"/>
    <row r="32330" hidden="1" outlineLevel="1"/>
    <row r="32331" hidden="1" outlineLevel="1"/>
    <row r="32332" hidden="1" outlineLevel="1"/>
    <row r="32333" hidden="1" outlineLevel="1"/>
    <row r="32334" hidden="1" outlineLevel="1"/>
    <row r="32335" hidden="1" outlineLevel="1"/>
    <row r="32336" hidden="1" outlineLevel="1"/>
    <row r="32337" hidden="1" outlineLevel="1"/>
    <row r="32338" hidden="1" outlineLevel="1"/>
    <row r="32339" hidden="1" outlineLevel="1"/>
    <row r="32340" hidden="1" outlineLevel="1"/>
    <row r="32341" hidden="1" outlineLevel="1"/>
    <row r="32342" hidden="1" outlineLevel="1"/>
    <row r="32343" hidden="1" outlineLevel="1"/>
    <row r="32344" hidden="1" outlineLevel="1"/>
    <row r="32345" hidden="1" outlineLevel="1"/>
    <row r="32346" hidden="1" outlineLevel="1"/>
    <row r="32347" hidden="1" outlineLevel="1"/>
    <row r="32348" hidden="1" outlineLevel="1"/>
    <row r="32349" hidden="1" outlineLevel="1"/>
    <row r="32350" hidden="1" outlineLevel="1"/>
    <row r="32351" hidden="1" outlineLevel="1"/>
    <row r="32352" hidden="1" outlineLevel="1"/>
    <row r="32353" hidden="1" outlineLevel="1"/>
    <row r="32354" hidden="1" outlineLevel="1"/>
    <row r="32355" hidden="1" outlineLevel="1"/>
    <row r="32356" hidden="1" outlineLevel="1"/>
    <row r="32357" hidden="1" outlineLevel="1"/>
    <row r="32358" hidden="1" outlineLevel="1"/>
    <row r="32359" hidden="1" outlineLevel="1"/>
    <row r="32360" hidden="1" outlineLevel="1"/>
    <row r="32361" hidden="1" outlineLevel="1"/>
    <row r="32362" hidden="1" outlineLevel="1"/>
    <row r="32363" hidden="1" outlineLevel="1"/>
    <row r="32364" hidden="1" outlineLevel="1"/>
    <row r="32365" hidden="1" outlineLevel="1"/>
    <row r="32366" hidden="1" outlineLevel="1"/>
    <row r="32367" hidden="1" outlineLevel="1"/>
    <row r="32368" hidden="1" outlineLevel="1"/>
    <row r="32369" hidden="1" outlineLevel="1"/>
    <row r="32370" hidden="1" outlineLevel="1"/>
    <row r="32371" hidden="1" outlineLevel="1"/>
    <row r="32372" hidden="1" outlineLevel="1"/>
    <row r="32373" hidden="1" outlineLevel="1"/>
    <row r="32374" hidden="1" outlineLevel="1"/>
    <row r="32375" hidden="1" outlineLevel="1"/>
    <row r="32376" hidden="1" outlineLevel="1"/>
    <row r="32377" hidden="1" outlineLevel="1"/>
    <row r="32378" hidden="1" outlineLevel="1"/>
    <row r="32379" hidden="1" outlineLevel="1"/>
    <row r="32380" hidden="1" outlineLevel="1"/>
    <row r="32381" hidden="1" outlineLevel="1"/>
    <row r="32382" hidden="1" outlineLevel="1"/>
    <row r="32383" hidden="1" outlineLevel="1"/>
    <row r="32384" hidden="1" outlineLevel="1"/>
    <row r="32385" hidden="1" outlineLevel="1"/>
    <row r="32386" hidden="1" outlineLevel="1"/>
    <row r="32387" hidden="1" outlineLevel="1"/>
    <row r="32388" hidden="1" outlineLevel="1"/>
    <row r="32389" hidden="1" outlineLevel="1"/>
    <row r="32390" hidden="1" outlineLevel="1"/>
    <row r="32391" hidden="1" outlineLevel="1"/>
    <row r="32392" hidden="1" outlineLevel="1"/>
    <row r="32393" hidden="1" outlineLevel="1"/>
    <row r="32394" hidden="1" outlineLevel="1"/>
    <row r="32395" hidden="1" outlineLevel="1"/>
    <row r="32396" hidden="1" outlineLevel="1"/>
    <row r="32397" hidden="1" outlineLevel="1"/>
    <row r="32398" hidden="1" outlineLevel="1"/>
    <row r="32399" hidden="1" outlineLevel="1"/>
    <row r="32400" hidden="1" outlineLevel="1"/>
    <row r="32401" hidden="1" outlineLevel="1"/>
    <row r="32402" hidden="1" outlineLevel="1"/>
    <row r="32403" hidden="1" outlineLevel="1"/>
    <row r="32404" hidden="1" outlineLevel="1"/>
    <row r="32405" hidden="1" outlineLevel="1"/>
    <row r="32406" hidden="1" outlineLevel="1"/>
    <row r="32407" hidden="1" outlineLevel="1"/>
    <row r="32408" hidden="1" outlineLevel="1"/>
    <row r="32409" hidden="1" outlineLevel="1"/>
    <row r="32410" hidden="1" outlineLevel="1"/>
    <row r="32411" hidden="1" outlineLevel="1"/>
    <row r="32412" hidden="1" outlineLevel="1"/>
    <row r="32413" hidden="1" outlineLevel="1"/>
    <row r="32414" hidden="1" outlineLevel="1"/>
    <row r="32415" hidden="1" outlineLevel="1"/>
    <row r="32416" hidden="1" outlineLevel="1"/>
    <row r="32417" hidden="1" outlineLevel="1"/>
    <row r="32418" hidden="1" outlineLevel="1"/>
    <row r="32419" hidden="1" outlineLevel="1"/>
    <row r="32420" hidden="1" outlineLevel="1"/>
    <row r="32421" hidden="1" outlineLevel="1"/>
    <row r="32422" hidden="1" outlineLevel="1"/>
    <row r="32423" hidden="1" outlineLevel="1"/>
    <row r="32424" hidden="1" outlineLevel="1"/>
    <row r="32425" hidden="1" outlineLevel="1"/>
    <row r="32426" hidden="1" outlineLevel="1"/>
    <row r="32427" hidden="1" outlineLevel="1"/>
    <row r="32428" hidden="1" outlineLevel="1"/>
    <row r="32429" hidden="1" outlineLevel="1"/>
    <row r="32430" hidden="1" outlineLevel="1"/>
    <row r="32431" hidden="1" outlineLevel="1"/>
    <row r="32432" hidden="1" outlineLevel="1"/>
    <row r="32433" hidden="1" outlineLevel="1"/>
    <row r="32434" hidden="1" outlineLevel="1"/>
    <row r="32435" hidden="1" outlineLevel="1"/>
    <row r="32436" hidden="1" outlineLevel="1"/>
    <row r="32437" hidden="1" outlineLevel="1"/>
    <row r="32438" hidden="1" outlineLevel="1"/>
    <row r="32439" hidden="1" outlineLevel="1"/>
    <row r="32440" hidden="1" outlineLevel="1"/>
    <row r="32441" hidden="1" outlineLevel="1"/>
    <row r="32442" hidden="1" outlineLevel="1"/>
    <row r="32443" hidden="1" outlineLevel="1"/>
    <row r="32444" hidden="1" outlineLevel="1"/>
    <row r="32445" hidden="1" outlineLevel="1"/>
    <row r="32446" hidden="1" outlineLevel="1"/>
    <row r="32447" hidden="1" outlineLevel="1"/>
    <row r="32448" hidden="1" outlineLevel="1"/>
    <row r="32449" hidden="1" outlineLevel="1"/>
    <row r="32450" hidden="1" outlineLevel="1"/>
    <row r="32451" hidden="1" outlineLevel="1"/>
    <row r="32452" hidden="1" outlineLevel="1"/>
    <row r="32453" hidden="1" outlineLevel="1"/>
    <row r="32454" hidden="1" outlineLevel="1"/>
    <row r="32455" hidden="1" outlineLevel="1"/>
    <row r="32456" hidden="1" outlineLevel="1"/>
    <row r="32457" hidden="1" outlineLevel="1"/>
    <row r="32458" hidden="1" outlineLevel="1"/>
    <row r="32459" hidden="1" outlineLevel="1"/>
    <row r="32460" hidden="1" outlineLevel="1"/>
    <row r="32461" hidden="1" outlineLevel="1"/>
    <row r="32462" hidden="1" outlineLevel="1"/>
    <row r="32463" hidden="1" outlineLevel="1"/>
    <row r="32464" hidden="1" outlineLevel="1"/>
    <row r="32465" hidden="1" outlineLevel="1"/>
    <row r="32466" hidden="1" outlineLevel="1"/>
    <row r="32467" hidden="1" outlineLevel="1"/>
    <row r="32468" hidden="1" outlineLevel="1"/>
    <row r="32469" hidden="1" outlineLevel="1"/>
    <row r="32470" hidden="1" outlineLevel="1"/>
    <row r="32471" hidden="1" outlineLevel="1"/>
    <row r="32472" hidden="1" outlineLevel="1"/>
    <row r="32473" hidden="1" outlineLevel="1"/>
    <row r="32474" hidden="1" outlineLevel="1"/>
    <row r="32475" hidden="1" outlineLevel="1"/>
    <row r="32476" hidden="1" outlineLevel="1"/>
    <row r="32477" hidden="1" outlineLevel="1"/>
    <row r="32478" hidden="1" outlineLevel="1"/>
    <row r="32479" hidden="1" outlineLevel="1"/>
    <row r="32480" hidden="1" outlineLevel="1"/>
    <row r="32481" hidden="1" outlineLevel="1"/>
    <row r="32482" hidden="1" outlineLevel="1"/>
    <row r="32483" hidden="1" outlineLevel="1"/>
    <row r="32484" hidden="1" outlineLevel="1"/>
    <row r="32485" hidden="1" outlineLevel="1"/>
    <row r="32486" hidden="1" outlineLevel="1"/>
    <row r="32487" hidden="1" outlineLevel="1"/>
    <row r="32488" hidden="1" outlineLevel="1"/>
    <row r="32489" hidden="1" outlineLevel="1"/>
    <row r="32490" hidden="1" outlineLevel="1"/>
    <row r="32491" hidden="1" outlineLevel="1"/>
    <row r="32492" hidden="1" outlineLevel="1"/>
    <row r="32493" hidden="1" outlineLevel="1"/>
    <row r="32494" hidden="1" outlineLevel="1"/>
    <row r="32495" hidden="1" outlineLevel="1"/>
    <row r="32496" hidden="1" outlineLevel="1"/>
    <row r="32497" hidden="1" outlineLevel="1"/>
    <row r="32498" hidden="1" outlineLevel="1"/>
    <row r="32499" hidden="1" outlineLevel="1"/>
    <row r="32500" hidden="1" outlineLevel="1"/>
    <row r="32501" hidden="1" outlineLevel="1"/>
    <row r="32502" hidden="1" outlineLevel="1"/>
    <row r="32503" hidden="1" outlineLevel="1"/>
    <row r="32504" hidden="1" outlineLevel="1"/>
    <row r="32505" hidden="1" outlineLevel="1"/>
    <row r="32506" hidden="1" outlineLevel="1"/>
    <row r="32507" hidden="1" outlineLevel="1"/>
    <row r="32508" hidden="1" outlineLevel="1"/>
    <row r="32509" hidden="1" outlineLevel="1"/>
    <row r="32510" hidden="1" outlineLevel="1"/>
    <row r="32511" hidden="1" outlineLevel="1"/>
    <row r="32512" hidden="1" outlineLevel="1"/>
    <row r="32513" hidden="1" outlineLevel="1"/>
    <row r="32514" hidden="1" outlineLevel="1"/>
    <row r="32515" hidden="1" outlineLevel="1"/>
    <row r="32516" hidden="1" outlineLevel="1"/>
    <row r="32517" hidden="1" outlineLevel="1"/>
    <row r="32518" hidden="1" outlineLevel="1"/>
    <row r="32519" hidden="1" outlineLevel="1"/>
    <row r="32520" hidden="1" outlineLevel="1"/>
    <row r="32521" hidden="1" outlineLevel="1"/>
    <row r="32522" hidden="1" outlineLevel="1"/>
    <row r="32523" hidden="1" outlineLevel="1"/>
    <row r="32524" hidden="1" outlineLevel="1"/>
    <row r="32525" hidden="1" outlineLevel="1"/>
    <row r="32526" hidden="1" outlineLevel="1"/>
    <row r="32527" hidden="1" outlineLevel="1"/>
    <row r="32528" hidden="1" outlineLevel="1"/>
    <row r="32529" hidden="1" outlineLevel="1"/>
    <row r="32530" hidden="1" outlineLevel="1"/>
    <row r="32531" hidden="1" outlineLevel="1"/>
    <row r="32532" hidden="1" outlineLevel="1"/>
    <row r="32533" hidden="1" outlineLevel="1"/>
    <row r="32534" hidden="1" outlineLevel="1"/>
    <row r="32535" hidden="1" outlineLevel="1"/>
    <row r="32536" hidden="1" outlineLevel="1"/>
    <row r="32537" hidden="1" outlineLevel="1"/>
    <row r="32538" hidden="1" outlineLevel="1"/>
    <row r="32539" hidden="1" outlineLevel="1"/>
    <row r="32540" hidden="1" outlineLevel="1"/>
    <row r="32541" hidden="1" outlineLevel="1"/>
    <row r="32542" hidden="1" outlineLevel="1"/>
    <row r="32543" hidden="1" outlineLevel="1"/>
    <row r="32544" hidden="1" outlineLevel="1"/>
    <row r="32545" hidden="1" outlineLevel="1"/>
    <row r="32546" hidden="1" outlineLevel="1"/>
    <row r="32547" hidden="1" outlineLevel="1"/>
    <row r="32548" hidden="1" outlineLevel="1"/>
    <row r="32549" hidden="1" outlineLevel="1"/>
    <row r="32550" hidden="1" outlineLevel="1"/>
    <row r="32551" hidden="1" outlineLevel="1"/>
    <row r="32552" hidden="1" outlineLevel="1"/>
    <row r="32553" hidden="1" outlineLevel="1"/>
    <row r="32554" hidden="1" outlineLevel="1"/>
    <row r="32555" hidden="1" outlineLevel="1"/>
    <row r="32556" hidden="1" outlineLevel="1"/>
    <row r="32557" hidden="1" outlineLevel="1"/>
    <row r="32558" hidden="1" outlineLevel="1"/>
    <row r="32559" hidden="1" outlineLevel="1"/>
    <row r="32560" hidden="1" outlineLevel="1"/>
    <row r="32561" hidden="1" outlineLevel="1"/>
    <row r="32562" hidden="1" outlineLevel="1"/>
    <row r="32563" hidden="1" outlineLevel="1"/>
    <row r="32564" hidden="1" outlineLevel="1"/>
    <row r="32565" hidden="1" outlineLevel="1"/>
    <row r="32566" hidden="1" outlineLevel="1"/>
    <row r="32567" hidden="1" outlineLevel="1"/>
    <row r="32568" hidden="1" outlineLevel="1"/>
    <row r="32569" hidden="1" outlineLevel="1"/>
    <row r="32570" hidden="1" outlineLevel="1"/>
    <row r="32571" hidden="1" outlineLevel="1"/>
    <row r="32572" hidden="1" outlineLevel="1"/>
    <row r="32573" hidden="1" outlineLevel="1"/>
    <row r="32574" hidden="1" outlineLevel="1"/>
    <row r="32575" hidden="1" outlineLevel="1"/>
    <row r="32576" hidden="1" outlineLevel="1"/>
    <row r="32577" hidden="1" outlineLevel="1"/>
    <row r="32578" hidden="1" outlineLevel="1"/>
    <row r="32579" hidden="1" outlineLevel="1"/>
    <row r="32580" hidden="1" outlineLevel="1"/>
    <row r="32581" hidden="1" outlineLevel="1"/>
    <row r="32582" hidden="1" outlineLevel="1"/>
    <row r="32583" hidden="1" outlineLevel="1"/>
    <row r="32584" hidden="1" outlineLevel="1"/>
    <row r="32585" hidden="1" outlineLevel="1"/>
    <row r="32586" hidden="1" outlineLevel="1"/>
    <row r="32587" hidden="1" outlineLevel="1"/>
    <row r="32588" hidden="1" outlineLevel="1"/>
    <row r="32589" hidden="1" outlineLevel="1"/>
    <row r="32590" hidden="1" outlineLevel="1"/>
    <row r="32591" hidden="1" outlineLevel="1"/>
    <row r="32592" hidden="1" outlineLevel="1"/>
    <row r="32593" hidden="1" outlineLevel="1"/>
    <row r="32594" hidden="1" outlineLevel="1"/>
    <row r="32595" hidden="1" outlineLevel="1"/>
    <row r="32596" hidden="1" outlineLevel="1"/>
    <row r="32597" hidden="1" outlineLevel="1"/>
    <row r="32598" hidden="1" outlineLevel="1"/>
    <row r="32599" hidden="1" outlineLevel="1"/>
    <row r="32600" hidden="1" outlineLevel="1"/>
    <row r="32601" hidden="1" outlineLevel="1"/>
    <row r="32602" hidden="1" outlineLevel="1"/>
    <row r="32603" hidden="1" outlineLevel="1"/>
    <row r="32604" hidden="1" outlineLevel="1"/>
    <row r="32605" hidden="1" outlineLevel="1"/>
    <row r="32606" hidden="1" outlineLevel="1"/>
    <row r="32607" hidden="1" outlineLevel="1"/>
    <row r="32608" hidden="1" outlineLevel="1"/>
    <row r="32609" hidden="1" outlineLevel="1"/>
    <row r="32610" hidden="1" outlineLevel="1"/>
    <row r="32611" hidden="1" outlineLevel="1"/>
    <row r="32612" hidden="1" outlineLevel="1"/>
    <row r="32613" hidden="1" outlineLevel="1"/>
    <row r="32614" hidden="1" outlineLevel="1"/>
    <row r="32615" hidden="1" outlineLevel="1"/>
    <row r="32616" hidden="1" outlineLevel="1"/>
    <row r="32617" hidden="1" outlineLevel="1"/>
    <row r="32618" hidden="1" outlineLevel="1"/>
    <row r="32619" hidden="1" outlineLevel="1"/>
    <row r="32620" hidden="1" outlineLevel="1"/>
    <row r="32621" hidden="1" outlineLevel="1"/>
    <row r="32622" hidden="1" outlineLevel="1"/>
    <row r="32623" hidden="1" outlineLevel="1"/>
    <row r="32624" hidden="1" outlineLevel="1"/>
    <row r="32625" hidden="1" outlineLevel="1"/>
    <row r="32626" hidden="1" outlineLevel="1"/>
    <row r="32627" hidden="1" outlineLevel="1"/>
    <row r="32628" hidden="1" outlineLevel="1"/>
    <row r="32629" hidden="1" outlineLevel="1"/>
    <row r="32630" hidden="1" outlineLevel="1"/>
    <row r="32631" hidden="1" outlineLevel="1"/>
    <row r="32632" hidden="1" outlineLevel="1"/>
    <row r="32633" hidden="1" outlineLevel="1"/>
    <row r="32634" hidden="1" outlineLevel="1"/>
    <row r="32635" hidden="1" outlineLevel="1"/>
    <row r="32636" hidden="1" outlineLevel="1"/>
    <row r="32637" hidden="1" outlineLevel="1"/>
    <row r="32638" hidden="1" outlineLevel="1"/>
    <row r="32639" hidden="1" outlineLevel="1"/>
    <row r="32640" hidden="1" outlineLevel="1"/>
    <row r="32641" hidden="1" outlineLevel="1"/>
    <row r="32642" hidden="1" outlineLevel="1"/>
    <row r="32643" hidden="1" outlineLevel="1"/>
    <row r="32644" hidden="1" outlineLevel="1"/>
    <row r="32645" hidden="1" outlineLevel="1"/>
    <row r="32646" hidden="1" outlineLevel="1"/>
    <row r="32647" hidden="1" outlineLevel="1"/>
    <row r="32648" hidden="1" outlineLevel="1"/>
    <row r="32649" hidden="1" outlineLevel="1"/>
    <row r="32650" hidden="1" outlineLevel="1"/>
    <row r="32651" hidden="1" outlineLevel="1"/>
    <row r="32652" hidden="1" outlineLevel="1"/>
    <row r="32653" hidden="1" outlineLevel="1"/>
    <row r="32654" hidden="1" outlineLevel="1"/>
    <row r="32655" hidden="1" outlineLevel="1"/>
    <row r="32656" hidden="1" outlineLevel="1"/>
    <row r="32657" hidden="1" outlineLevel="1"/>
    <row r="32658" hidden="1" outlineLevel="1"/>
    <row r="32659" hidden="1" outlineLevel="1"/>
    <row r="32660" hidden="1" outlineLevel="1"/>
    <row r="32661" hidden="1" outlineLevel="1"/>
    <row r="32662" hidden="1" outlineLevel="1"/>
    <row r="32663" hidden="1" outlineLevel="1"/>
    <row r="32664" hidden="1" outlineLevel="1"/>
    <row r="32665" hidden="1" outlineLevel="1"/>
    <row r="32666" hidden="1" outlineLevel="1"/>
    <row r="32667" hidden="1" outlineLevel="1"/>
    <row r="32668" hidden="1" outlineLevel="1"/>
    <row r="32669" hidden="1" outlineLevel="1"/>
    <row r="32670" hidden="1" outlineLevel="1"/>
    <row r="32671" hidden="1" outlineLevel="1"/>
    <row r="32672" hidden="1" outlineLevel="1"/>
    <row r="32673" hidden="1" outlineLevel="1"/>
    <row r="32674" hidden="1" outlineLevel="1"/>
    <row r="32675" hidden="1" outlineLevel="1"/>
    <row r="32676" hidden="1" outlineLevel="1"/>
    <row r="32677" hidden="1" outlineLevel="1"/>
    <row r="32678" hidden="1" outlineLevel="1"/>
    <row r="32679" hidden="1" outlineLevel="1"/>
    <row r="32680" hidden="1" outlineLevel="1"/>
    <row r="32681" hidden="1" outlineLevel="1"/>
    <row r="32682" hidden="1" outlineLevel="1"/>
    <row r="32683" hidden="1" outlineLevel="1"/>
    <row r="32684" hidden="1" outlineLevel="1"/>
    <row r="32685" hidden="1" outlineLevel="1"/>
    <row r="32686" hidden="1" outlineLevel="1"/>
    <row r="32687" hidden="1" outlineLevel="1"/>
    <row r="32688" hidden="1" outlineLevel="1"/>
    <row r="32689" hidden="1" outlineLevel="1"/>
    <row r="32690" hidden="1" outlineLevel="1"/>
    <row r="32691" hidden="1" outlineLevel="1"/>
    <row r="32692" hidden="1" outlineLevel="1"/>
    <row r="32693" hidden="1" outlineLevel="1"/>
    <row r="32694" hidden="1" outlineLevel="1"/>
    <row r="32695" hidden="1" outlineLevel="1"/>
    <row r="32696" hidden="1" outlineLevel="1"/>
    <row r="32697" hidden="1" outlineLevel="1"/>
    <row r="32698" hidden="1" outlineLevel="1"/>
    <row r="32699" hidden="1" outlineLevel="1"/>
    <row r="32700" hidden="1" outlineLevel="1"/>
    <row r="32701" hidden="1" outlineLevel="1"/>
    <row r="32702" hidden="1" outlineLevel="1"/>
    <row r="32703" hidden="1" outlineLevel="1"/>
    <row r="32704" hidden="1" outlineLevel="1"/>
    <row r="32705" hidden="1" outlineLevel="1"/>
    <row r="32706" hidden="1" outlineLevel="1"/>
    <row r="32707" hidden="1" outlineLevel="1"/>
    <row r="32708" hidden="1" outlineLevel="1"/>
    <row r="32709" hidden="1" outlineLevel="1"/>
    <row r="32710" hidden="1" outlineLevel="1"/>
    <row r="32711" hidden="1" outlineLevel="1"/>
    <row r="32712" hidden="1" outlineLevel="1"/>
    <row r="32713" hidden="1" outlineLevel="1"/>
    <row r="32714" hidden="1" outlineLevel="1"/>
    <row r="32715" hidden="1" outlineLevel="1"/>
    <row r="32716" hidden="1" outlineLevel="1"/>
    <row r="32717" hidden="1" outlineLevel="1"/>
    <row r="32718" hidden="1" outlineLevel="1"/>
    <row r="32719" hidden="1" outlineLevel="1"/>
    <row r="32720" hidden="1" outlineLevel="1"/>
    <row r="32721" hidden="1" outlineLevel="1"/>
    <row r="32722" hidden="1" outlineLevel="1"/>
    <row r="32723" hidden="1" outlineLevel="1"/>
    <row r="32724" hidden="1" outlineLevel="1"/>
    <row r="32725" hidden="1" outlineLevel="1"/>
    <row r="32726" hidden="1" outlineLevel="1"/>
    <row r="32727" hidden="1" outlineLevel="1"/>
    <row r="32728" hidden="1" outlineLevel="1"/>
    <row r="32729" hidden="1" outlineLevel="1"/>
    <row r="32730" hidden="1" outlineLevel="1"/>
    <row r="32731" hidden="1" outlineLevel="1"/>
    <row r="32732" hidden="1" outlineLevel="1"/>
    <row r="32733" hidden="1" outlineLevel="1"/>
    <row r="32734" hidden="1" outlineLevel="1"/>
    <row r="32735" hidden="1" outlineLevel="1"/>
    <row r="32736" hidden="1" outlineLevel="1"/>
    <row r="32737" hidden="1" outlineLevel="1"/>
    <row r="32738" hidden="1" outlineLevel="1"/>
    <row r="32739" hidden="1" outlineLevel="1"/>
    <row r="32740" hidden="1" outlineLevel="1"/>
    <row r="32741" hidden="1" outlineLevel="1"/>
    <row r="32742" hidden="1" outlineLevel="1"/>
    <row r="32743" hidden="1" outlineLevel="1"/>
    <row r="32744" hidden="1" outlineLevel="1"/>
    <row r="32745" hidden="1" outlineLevel="1"/>
    <row r="32746" hidden="1" outlineLevel="1"/>
    <row r="32747" hidden="1" outlineLevel="1"/>
    <row r="32748" hidden="1" outlineLevel="1"/>
    <row r="32749" hidden="1" outlineLevel="1"/>
    <row r="32750" hidden="1" outlineLevel="1"/>
    <row r="32751" hidden="1" outlineLevel="1"/>
    <row r="32752" hidden="1" outlineLevel="1"/>
    <row r="32753" hidden="1" outlineLevel="1"/>
    <row r="32754" hidden="1" outlineLevel="1"/>
    <row r="32755" hidden="1" outlineLevel="1"/>
    <row r="32756" hidden="1" outlineLevel="1"/>
    <row r="32757" hidden="1" outlineLevel="1"/>
    <row r="32758" hidden="1" outlineLevel="1"/>
    <row r="32759" hidden="1" outlineLevel="1"/>
    <row r="32760" hidden="1" outlineLevel="1"/>
    <row r="32761" hidden="1" outlineLevel="1"/>
    <row r="32762" hidden="1" outlineLevel="1"/>
    <row r="32763" hidden="1" outlineLevel="1"/>
    <row r="32764" hidden="1" outlineLevel="1"/>
    <row r="32765" hidden="1" outlineLevel="1"/>
    <row r="32766" hidden="1" outlineLevel="1"/>
    <row r="32767" hidden="1" outlineLevel="1"/>
    <row r="32768" hidden="1" outlineLevel="1"/>
    <row r="32769" hidden="1" outlineLevel="1"/>
    <row r="32770" hidden="1" outlineLevel="1"/>
    <row r="32771" hidden="1" outlineLevel="1"/>
    <row r="32772" hidden="1" outlineLevel="1"/>
    <row r="32773" hidden="1" outlineLevel="1"/>
    <row r="32774" hidden="1" outlineLevel="1"/>
    <row r="32775" hidden="1" outlineLevel="1"/>
    <row r="32776" hidden="1" outlineLevel="1"/>
    <row r="32777" hidden="1" outlineLevel="1"/>
    <row r="32778" hidden="1" outlineLevel="1"/>
    <row r="32779" hidden="1" outlineLevel="1"/>
    <row r="32780" hidden="1" outlineLevel="1"/>
    <row r="32781" hidden="1" outlineLevel="1"/>
    <row r="32782" hidden="1" outlineLevel="1"/>
    <row r="32783" hidden="1" outlineLevel="1"/>
    <row r="32784" hidden="1" outlineLevel="1"/>
    <row r="32785" hidden="1" outlineLevel="1"/>
    <row r="32786" hidden="1" outlineLevel="1"/>
    <row r="32787" hidden="1" outlineLevel="1"/>
    <row r="32788" hidden="1" outlineLevel="1"/>
    <row r="32789" hidden="1" outlineLevel="1"/>
    <row r="32790" hidden="1" outlineLevel="1"/>
    <row r="32791" hidden="1" outlineLevel="1"/>
    <row r="32792" hidden="1" outlineLevel="1"/>
    <row r="32793" hidden="1" outlineLevel="1"/>
    <row r="32794" hidden="1" outlineLevel="1"/>
    <row r="32795" hidden="1" outlineLevel="1"/>
    <row r="32796" hidden="1" outlineLevel="1"/>
    <row r="32797" hidden="1" outlineLevel="1"/>
    <row r="32798" hidden="1" outlineLevel="1"/>
    <row r="32799" hidden="1" outlineLevel="1"/>
    <row r="32800" hidden="1" outlineLevel="1"/>
    <row r="32801" hidden="1" outlineLevel="1"/>
    <row r="32802" hidden="1" outlineLevel="1"/>
    <row r="32803" hidden="1" outlineLevel="1"/>
    <row r="32804" hidden="1" outlineLevel="1"/>
    <row r="32805" hidden="1" outlineLevel="1"/>
    <row r="32806" hidden="1" outlineLevel="1"/>
    <row r="32807" hidden="1" outlineLevel="1"/>
    <row r="32808" hidden="1" outlineLevel="1"/>
    <row r="32809" hidden="1" outlineLevel="1"/>
    <row r="32810" hidden="1" outlineLevel="1"/>
    <row r="32811" hidden="1" outlineLevel="1"/>
    <row r="32812" hidden="1" outlineLevel="1"/>
    <row r="32813" hidden="1" outlineLevel="1"/>
    <row r="32814" hidden="1" outlineLevel="1"/>
    <row r="32815" hidden="1" outlineLevel="1"/>
    <row r="32816" hidden="1" outlineLevel="1"/>
    <row r="32817" hidden="1" outlineLevel="1"/>
    <row r="32818" hidden="1" outlineLevel="1"/>
    <row r="32819" hidden="1" outlineLevel="1"/>
    <row r="32820" hidden="1" outlineLevel="1"/>
    <row r="32821" hidden="1" outlineLevel="1"/>
    <row r="32822" hidden="1" outlineLevel="1"/>
    <row r="32823" hidden="1" outlineLevel="1"/>
    <row r="32824" hidden="1" outlineLevel="1"/>
    <row r="32825" hidden="1" outlineLevel="1"/>
    <row r="32826" hidden="1" outlineLevel="1"/>
    <row r="32827" hidden="1" outlineLevel="1"/>
    <row r="32828" hidden="1" outlineLevel="1"/>
    <row r="32829" hidden="1" outlineLevel="1"/>
    <row r="32830" hidden="1" outlineLevel="1"/>
    <row r="32831" hidden="1" outlineLevel="1"/>
    <row r="32832" hidden="1" outlineLevel="1"/>
    <row r="32833" hidden="1" outlineLevel="1"/>
    <row r="32834" hidden="1" outlineLevel="1"/>
    <row r="32835" hidden="1" outlineLevel="1"/>
    <row r="32836" hidden="1" outlineLevel="1"/>
    <row r="32837" hidden="1" outlineLevel="1"/>
    <row r="32838" hidden="1" outlineLevel="1"/>
    <row r="32839" hidden="1" outlineLevel="1"/>
    <row r="32840" hidden="1" outlineLevel="1"/>
    <row r="32841" hidden="1" outlineLevel="1"/>
    <row r="32842" hidden="1" outlineLevel="1"/>
    <row r="32843" hidden="1" outlineLevel="1"/>
    <row r="32844" hidden="1" outlineLevel="1"/>
    <row r="32845" hidden="1" outlineLevel="1"/>
    <row r="32846" hidden="1" outlineLevel="1"/>
    <row r="32847" hidden="1" outlineLevel="1"/>
    <row r="32848" hidden="1" outlineLevel="1"/>
    <row r="32849" hidden="1" outlineLevel="1"/>
    <row r="32850" hidden="1" outlineLevel="1"/>
    <row r="32851" hidden="1" outlineLevel="1"/>
    <row r="32852" hidden="1" outlineLevel="1"/>
    <row r="32853" hidden="1" outlineLevel="1"/>
    <row r="32854" hidden="1" outlineLevel="1"/>
    <row r="32855" hidden="1" outlineLevel="1"/>
    <row r="32856" hidden="1" outlineLevel="1"/>
    <row r="32857" hidden="1" outlineLevel="1"/>
    <row r="32858" hidden="1" outlineLevel="1"/>
    <row r="32859" hidden="1" outlineLevel="1"/>
    <row r="32860" hidden="1" outlineLevel="1"/>
    <row r="32861" hidden="1" outlineLevel="1"/>
    <row r="32862" hidden="1" outlineLevel="1"/>
    <row r="32863" hidden="1" outlineLevel="1"/>
    <row r="32864" hidden="1" outlineLevel="1"/>
    <row r="32865" hidden="1" outlineLevel="1"/>
    <row r="32866" hidden="1" outlineLevel="1"/>
    <row r="32867" hidden="1" outlineLevel="1"/>
    <row r="32868" hidden="1" outlineLevel="1"/>
    <row r="32869" hidden="1" outlineLevel="1"/>
    <row r="32870" hidden="1" outlineLevel="1"/>
    <row r="32871" hidden="1" outlineLevel="1"/>
    <row r="32872" hidden="1" outlineLevel="1"/>
    <row r="32873" hidden="1" outlineLevel="1"/>
    <row r="32874" hidden="1" outlineLevel="1"/>
    <row r="32875" hidden="1" outlineLevel="1"/>
    <row r="32876" hidden="1" outlineLevel="1"/>
    <row r="32877" hidden="1" outlineLevel="1"/>
    <row r="32878" hidden="1" outlineLevel="1"/>
    <row r="32879" hidden="1" outlineLevel="1"/>
    <row r="32880" hidden="1" outlineLevel="1"/>
    <row r="32881" hidden="1" outlineLevel="1"/>
    <row r="32882" hidden="1" outlineLevel="1"/>
    <row r="32883" hidden="1" outlineLevel="1"/>
    <row r="32884" hidden="1" outlineLevel="1"/>
    <row r="32885" hidden="1" outlineLevel="1"/>
    <row r="32886" hidden="1" outlineLevel="1"/>
    <row r="32887" hidden="1" outlineLevel="1"/>
    <row r="32888" hidden="1" outlineLevel="1"/>
    <row r="32889" hidden="1" outlineLevel="1"/>
    <row r="32890" hidden="1" outlineLevel="1"/>
    <row r="32891" hidden="1" outlineLevel="1"/>
    <row r="32892" hidden="1" outlineLevel="1"/>
    <row r="32893" hidden="1" outlineLevel="1"/>
    <row r="32894" hidden="1" outlineLevel="1"/>
    <row r="32895" hidden="1" outlineLevel="1"/>
    <row r="32896" hidden="1" outlineLevel="1"/>
    <row r="32897" hidden="1" outlineLevel="1"/>
    <row r="32898" hidden="1" outlineLevel="1"/>
    <row r="32899" hidden="1" outlineLevel="1"/>
    <row r="32900" hidden="1" outlineLevel="1"/>
    <row r="32901" hidden="1" outlineLevel="1"/>
    <row r="32902" hidden="1" outlineLevel="1"/>
    <row r="32903" hidden="1" outlineLevel="1"/>
    <row r="32904" hidden="1" outlineLevel="1"/>
    <row r="32905" hidden="1" outlineLevel="1"/>
    <row r="32906" hidden="1" outlineLevel="1"/>
    <row r="32907" hidden="1" outlineLevel="1"/>
    <row r="32908" hidden="1" outlineLevel="1"/>
    <row r="32909" hidden="1" outlineLevel="1"/>
    <row r="32910" hidden="1" outlineLevel="1"/>
    <row r="32911" hidden="1" outlineLevel="1"/>
    <row r="32912" hidden="1" outlineLevel="1"/>
    <row r="32913" hidden="1" outlineLevel="1"/>
    <row r="32914" hidden="1" outlineLevel="1"/>
    <row r="32915" hidden="1" outlineLevel="1"/>
    <row r="32916" hidden="1" outlineLevel="1"/>
    <row r="32917" hidden="1" outlineLevel="1"/>
    <row r="32918" hidden="1" outlineLevel="1"/>
    <row r="32919" hidden="1" outlineLevel="1"/>
    <row r="32920" hidden="1" outlineLevel="1"/>
    <row r="32921" hidden="1" outlineLevel="1"/>
    <row r="32922" hidden="1" outlineLevel="1"/>
    <row r="32923" hidden="1" outlineLevel="1"/>
    <row r="32924" hidden="1" outlineLevel="1"/>
    <row r="32925" hidden="1" outlineLevel="1"/>
    <row r="32926" hidden="1" outlineLevel="1"/>
    <row r="32927" hidden="1" outlineLevel="1"/>
    <row r="32928" hidden="1" outlineLevel="1"/>
    <row r="32929" hidden="1" outlineLevel="1"/>
    <row r="32930" hidden="1" outlineLevel="1"/>
    <row r="32931" hidden="1" outlineLevel="1"/>
    <row r="32932" hidden="1" outlineLevel="1"/>
    <row r="32933" hidden="1" outlineLevel="1"/>
    <row r="32934" hidden="1" outlineLevel="1"/>
    <row r="32935" hidden="1" outlineLevel="1"/>
    <row r="32936" hidden="1" outlineLevel="1"/>
    <row r="32937" hidden="1" outlineLevel="1"/>
    <row r="32938" hidden="1" outlineLevel="1"/>
    <row r="32939" hidden="1" outlineLevel="1"/>
    <row r="32940" hidden="1" outlineLevel="1"/>
    <row r="32941" hidden="1" outlineLevel="1"/>
    <row r="32942" hidden="1" outlineLevel="1"/>
    <row r="32943" hidden="1" outlineLevel="1"/>
    <row r="32944" hidden="1" outlineLevel="1"/>
    <row r="32945" hidden="1" outlineLevel="1"/>
    <row r="32946" hidden="1" outlineLevel="1"/>
    <row r="32947" hidden="1" outlineLevel="1"/>
    <row r="32948" hidden="1" outlineLevel="1"/>
    <row r="32949" hidden="1" outlineLevel="1"/>
    <row r="32950" hidden="1" outlineLevel="1"/>
    <row r="32951" hidden="1" outlineLevel="1"/>
    <row r="32952" hidden="1" outlineLevel="1"/>
    <row r="32953" hidden="1" outlineLevel="1"/>
    <row r="32954" hidden="1" outlineLevel="1"/>
    <row r="32955" hidden="1" outlineLevel="1"/>
    <row r="32956" hidden="1" outlineLevel="1"/>
    <row r="32957" hidden="1" outlineLevel="1"/>
    <row r="32958" hidden="1" outlineLevel="1"/>
    <row r="32959" hidden="1" outlineLevel="1"/>
    <row r="32960" hidden="1" outlineLevel="1"/>
    <row r="32961" hidden="1" outlineLevel="1"/>
    <row r="32962" hidden="1" outlineLevel="1"/>
    <row r="32963" hidden="1" outlineLevel="1"/>
    <row r="32964" hidden="1" outlineLevel="1"/>
    <row r="32965" hidden="1" outlineLevel="1"/>
    <row r="32966" hidden="1" outlineLevel="1"/>
    <row r="32967" hidden="1" outlineLevel="1"/>
    <row r="32968" hidden="1" outlineLevel="1"/>
    <row r="32969" hidden="1" outlineLevel="1"/>
    <row r="32970" hidden="1" outlineLevel="1"/>
    <row r="32971" hidden="1" outlineLevel="1"/>
    <row r="32972" hidden="1" outlineLevel="1"/>
    <row r="32973" hidden="1" outlineLevel="1"/>
    <row r="32974" hidden="1" outlineLevel="1"/>
    <row r="32975" hidden="1" outlineLevel="1"/>
    <row r="32976" hidden="1" outlineLevel="1"/>
    <row r="32977" hidden="1" outlineLevel="1"/>
    <row r="32978" hidden="1" outlineLevel="1"/>
    <row r="32979" hidden="1" outlineLevel="1"/>
    <row r="32980" hidden="1" outlineLevel="1"/>
    <row r="32981" hidden="1" outlineLevel="1"/>
    <row r="32982" hidden="1" outlineLevel="1"/>
    <row r="32983" hidden="1" outlineLevel="1"/>
    <row r="32984" hidden="1" outlineLevel="1"/>
    <row r="32985" hidden="1" outlineLevel="1"/>
    <row r="32986" hidden="1" outlineLevel="1"/>
    <row r="32987" hidden="1" outlineLevel="1"/>
    <row r="32988" hidden="1" outlineLevel="1"/>
    <row r="32989" hidden="1" outlineLevel="1"/>
    <row r="32990" hidden="1" outlineLevel="1"/>
    <row r="32991" hidden="1" outlineLevel="1"/>
    <row r="32992" hidden="1" outlineLevel="1"/>
    <row r="32993" hidden="1" outlineLevel="1"/>
    <row r="32994" hidden="1" outlineLevel="1"/>
    <row r="32995" hidden="1" outlineLevel="1"/>
    <row r="32996" hidden="1" outlineLevel="1"/>
    <row r="32997" hidden="1" outlineLevel="1"/>
    <row r="32998" hidden="1" outlineLevel="1"/>
    <row r="32999" hidden="1" outlineLevel="1"/>
    <row r="33000" hidden="1" outlineLevel="1"/>
    <row r="33001" hidden="1" outlineLevel="1"/>
    <row r="33002" hidden="1" outlineLevel="1"/>
    <row r="33003" hidden="1" outlineLevel="1"/>
    <row r="33004" hidden="1" outlineLevel="1"/>
    <row r="33005" hidden="1" outlineLevel="1"/>
    <row r="33006" hidden="1" outlineLevel="1"/>
    <row r="33007" hidden="1" outlineLevel="1"/>
    <row r="33008" hidden="1" outlineLevel="1"/>
    <row r="33009" hidden="1" outlineLevel="1"/>
    <row r="33010" hidden="1" outlineLevel="1"/>
    <row r="33011" hidden="1" outlineLevel="1"/>
    <row r="33012" hidden="1" outlineLevel="1"/>
    <row r="33013" hidden="1" outlineLevel="1"/>
    <row r="33014" hidden="1" outlineLevel="1"/>
    <row r="33015" hidden="1" outlineLevel="1"/>
    <row r="33016" hidden="1" outlineLevel="1"/>
    <row r="33017" hidden="1" outlineLevel="1"/>
    <row r="33018" hidden="1" outlineLevel="1"/>
    <row r="33019" hidden="1" outlineLevel="1"/>
    <row r="33020" hidden="1" outlineLevel="1"/>
    <row r="33021" hidden="1" outlineLevel="1"/>
    <row r="33022" hidden="1" outlineLevel="1"/>
    <row r="33023" hidden="1" outlineLevel="1"/>
    <row r="33024" hidden="1" outlineLevel="1"/>
    <row r="33025" hidden="1" outlineLevel="1"/>
    <row r="33026" hidden="1" outlineLevel="1"/>
    <row r="33027" hidden="1" outlineLevel="1"/>
    <row r="33028" hidden="1" outlineLevel="1"/>
    <row r="33029" hidden="1" outlineLevel="1"/>
    <row r="33030" hidden="1" outlineLevel="1"/>
    <row r="33031" hidden="1" outlineLevel="1"/>
    <row r="33032" hidden="1" outlineLevel="1"/>
    <row r="33033" hidden="1" outlineLevel="1"/>
    <row r="33034" hidden="1" outlineLevel="1"/>
    <row r="33035" hidden="1" outlineLevel="1"/>
    <row r="33036" hidden="1" outlineLevel="1"/>
    <row r="33037" hidden="1" outlineLevel="1"/>
    <row r="33038" hidden="1" outlineLevel="1"/>
    <row r="33039" hidden="1" outlineLevel="1"/>
    <row r="33040" hidden="1" outlineLevel="1"/>
    <row r="33041" hidden="1" outlineLevel="1"/>
    <row r="33042" hidden="1" outlineLevel="1"/>
    <row r="33043" hidden="1" outlineLevel="1"/>
    <row r="33044" hidden="1" outlineLevel="1"/>
    <row r="33045" hidden="1" outlineLevel="1"/>
    <row r="33046" hidden="1" outlineLevel="1"/>
    <row r="33047" hidden="1" outlineLevel="1"/>
    <row r="33048" hidden="1" outlineLevel="1"/>
    <row r="33049" hidden="1" outlineLevel="1"/>
    <row r="33050" hidden="1" outlineLevel="1"/>
    <row r="33051" hidden="1" outlineLevel="1"/>
    <row r="33052" hidden="1" outlineLevel="1"/>
    <row r="33053" hidden="1" outlineLevel="1"/>
    <row r="33054" hidden="1" outlineLevel="1"/>
    <row r="33055" hidden="1" outlineLevel="1"/>
    <row r="33056" hidden="1" outlineLevel="1"/>
    <row r="33057" hidden="1" outlineLevel="1"/>
    <row r="33058" hidden="1" outlineLevel="1"/>
    <row r="33059" hidden="1" outlineLevel="1"/>
    <row r="33060" hidden="1" outlineLevel="1"/>
    <row r="33061" hidden="1" outlineLevel="1"/>
    <row r="33062" hidden="1" outlineLevel="1"/>
    <row r="33063" hidden="1" outlineLevel="1"/>
    <row r="33064" hidden="1" outlineLevel="1"/>
    <row r="33065" hidden="1" outlineLevel="1"/>
    <row r="33066" hidden="1" outlineLevel="1"/>
    <row r="33067" hidden="1" outlineLevel="1"/>
    <row r="33068" hidden="1" outlineLevel="1"/>
    <row r="33069" hidden="1" outlineLevel="1"/>
    <row r="33070" hidden="1" outlineLevel="1"/>
    <row r="33071" hidden="1" outlineLevel="1"/>
    <row r="33072" hidden="1" outlineLevel="1"/>
    <row r="33073" hidden="1" outlineLevel="1"/>
    <row r="33074" hidden="1" outlineLevel="1"/>
    <row r="33075" hidden="1" outlineLevel="1"/>
    <row r="33076" hidden="1" outlineLevel="1"/>
    <row r="33077" hidden="1" outlineLevel="1"/>
    <row r="33078" hidden="1" outlineLevel="1"/>
    <row r="33079" hidden="1" outlineLevel="1"/>
    <row r="33080" hidden="1" outlineLevel="1"/>
    <row r="33081" hidden="1" outlineLevel="1"/>
    <row r="33082" hidden="1" outlineLevel="1"/>
    <row r="33083" hidden="1" outlineLevel="1"/>
    <row r="33084" hidden="1" outlineLevel="1"/>
    <row r="33085" hidden="1" outlineLevel="1"/>
    <row r="33086" hidden="1" outlineLevel="1"/>
    <row r="33087" hidden="1" outlineLevel="1"/>
    <row r="33088" hidden="1" outlineLevel="1"/>
    <row r="33089" hidden="1" outlineLevel="1"/>
    <row r="33090" hidden="1" outlineLevel="1"/>
    <row r="33091" hidden="1" outlineLevel="1"/>
    <row r="33092" hidden="1" outlineLevel="1"/>
    <row r="33093" hidden="1" outlineLevel="1"/>
    <row r="33094" hidden="1" outlineLevel="1"/>
    <row r="33095" hidden="1" outlineLevel="1"/>
    <row r="33096" hidden="1" outlineLevel="1"/>
    <row r="33097" hidden="1" outlineLevel="1"/>
    <row r="33098" hidden="1" outlineLevel="1"/>
    <row r="33099" hidden="1" outlineLevel="1"/>
    <row r="33100" hidden="1" outlineLevel="1"/>
    <row r="33101" hidden="1" outlineLevel="1"/>
    <row r="33102" hidden="1" outlineLevel="1"/>
    <row r="33103" hidden="1" outlineLevel="1"/>
    <row r="33104" hidden="1" outlineLevel="1"/>
    <row r="33105" hidden="1" outlineLevel="1"/>
    <row r="33106" hidden="1" outlineLevel="1"/>
    <row r="33107" hidden="1" outlineLevel="1"/>
    <row r="33108" hidden="1" outlineLevel="1"/>
    <row r="33109" hidden="1" outlineLevel="1"/>
    <row r="33110" hidden="1" outlineLevel="1"/>
    <row r="33111" hidden="1" outlineLevel="1"/>
    <row r="33112" hidden="1" outlineLevel="1"/>
    <row r="33113" hidden="1" outlineLevel="1"/>
    <row r="33114" hidden="1" outlineLevel="1"/>
    <row r="33115" hidden="1" outlineLevel="1"/>
    <row r="33116" hidden="1" outlineLevel="1"/>
    <row r="33117" hidden="1" outlineLevel="1"/>
    <row r="33118" hidden="1" outlineLevel="1"/>
    <row r="33119" hidden="1" outlineLevel="1"/>
    <row r="33120" hidden="1" outlineLevel="1"/>
    <row r="33121" hidden="1" outlineLevel="1"/>
    <row r="33122" hidden="1" outlineLevel="1"/>
    <row r="33123" hidden="1" outlineLevel="1"/>
    <row r="33124" hidden="1" outlineLevel="1"/>
    <row r="33125" hidden="1" outlineLevel="1"/>
    <row r="33126" hidden="1" outlineLevel="1"/>
    <row r="33127" hidden="1" outlineLevel="1"/>
    <row r="33128" hidden="1" outlineLevel="1"/>
    <row r="33129" hidden="1" outlineLevel="1"/>
    <row r="33130" hidden="1" outlineLevel="1"/>
    <row r="33131" hidden="1" outlineLevel="1"/>
    <row r="33132" hidden="1" outlineLevel="1"/>
    <row r="33133" hidden="1" outlineLevel="1"/>
    <row r="33134" hidden="1" outlineLevel="1"/>
    <row r="33135" hidden="1" outlineLevel="1"/>
    <row r="33136" hidden="1" outlineLevel="1"/>
    <row r="33137" hidden="1" outlineLevel="1"/>
    <row r="33138" hidden="1" outlineLevel="1"/>
    <row r="33139" hidden="1" outlineLevel="1"/>
    <row r="33140" hidden="1" outlineLevel="1"/>
    <row r="33141" hidden="1" outlineLevel="1"/>
    <row r="33142" hidden="1" outlineLevel="1"/>
    <row r="33143" hidden="1" outlineLevel="1"/>
    <row r="33144" hidden="1" outlineLevel="1"/>
    <row r="33145" hidden="1" outlineLevel="1"/>
    <row r="33146" hidden="1" outlineLevel="1"/>
    <row r="33147" hidden="1" outlineLevel="1"/>
    <row r="33148" hidden="1" outlineLevel="1"/>
    <row r="33149" hidden="1" outlineLevel="1"/>
    <row r="33150" hidden="1" outlineLevel="1"/>
    <row r="33151" hidden="1" outlineLevel="1"/>
    <row r="33152" hidden="1" outlineLevel="1"/>
    <row r="33153" hidden="1" outlineLevel="1"/>
    <row r="33154" hidden="1" outlineLevel="1"/>
    <row r="33155" hidden="1" outlineLevel="1"/>
    <row r="33156" hidden="1" outlineLevel="1"/>
    <row r="33157" hidden="1" outlineLevel="1"/>
    <row r="33158" hidden="1" outlineLevel="1"/>
    <row r="33159" hidden="1" outlineLevel="1"/>
    <row r="33160" hidden="1" outlineLevel="1"/>
    <row r="33161" hidden="1" outlineLevel="1"/>
    <row r="33162" hidden="1" outlineLevel="1"/>
    <row r="33163" hidden="1" outlineLevel="1"/>
    <row r="33164" hidden="1" outlineLevel="1"/>
    <row r="33165" hidden="1" outlineLevel="1"/>
    <row r="33166" hidden="1" outlineLevel="1"/>
    <row r="33167" hidden="1" outlineLevel="1"/>
    <row r="33168" hidden="1" outlineLevel="1"/>
    <row r="33169" hidden="1" outlineLevel="1"/>
    <row r="33170" hidden="1" outlineLevel="1"/>
    <row r="33171" hidden="1" outlineLevel="1"/>
    <row r="33172" hidden="1" outlineLevel="1"/>
    <row r="33173" hidden="1" outlineLevel="1"/>
    <row r="33174" hidden="1" outlineLevel="1"/>
    <row r="33175" hidden="1" outlineLevel="1"/>
    <row r="33176" hidden="1" outlineLevel="1"/>
    <row r="33177" hidden="1" outlineLevel="1"/>
    <row r="33178" hidden="1" outlineLevel="1"/>
    <row r="33179" hidden="1" outlineLevel="1"/>
    <row r="33180" hidden="1" outlineLevel="1"/>
    <row r="33181" hidden="1" outlineLevel="1"/>
    <row r="33182" hidden="1" outlineLevel="1"/>
    <row r="33183" hidden="1" outlineLevel="1"/>
    <row r="33184" hidden="1" outlineLevel="1"/>
    <row r="33185" hidden="1" outlineLevel="1"/>
    <row r="33186" hidden="1" outlineLevel="1"/>
    <row r="33187" hidden="1" outlineLevel="1"/>
    <row r="33188" hidden="1" outlineLevel="1"/>
    <row r="33189" hidden="1" outlineLevel="1"/>
    <row r="33190" hidden="1" outlineLevel="1"/>
    <row r="33191" hidden="1" outlineLevel="1"/>
    <row r="33192" hidden="1" outlineLevel="1"/>
    <row r="33193" hidden="1" outlineLevel="1"/>
    <row r="33194" hidden="1" outlineLevel="1"/>
    <row r="33195" hidden="1" outlineLevel="1"/>
    <row r="33196" hidden="1" outlineLevel="1"/>
    <row r="33197" hidden="1" outlineLevel="1"/>
    <row r="33198" hidden="1" outlineLevel="1"/>
    <row r="33199" hidden="1" outlineLevel="1"/>
    <row r="33200" hidden="1" outlineLevel="1"/>
    <row r="33201" hidden="1" outlineLevel="1"/>
    <row r="33202" hidden="1" outlineLevel="1"/>
    <row r="33203" hidden="1" outlineLevel="1"/>
    <row r="33204" hidden="1" outlineLevel="1"/>
    <row r="33205" hidden="1" outlineLevel="1"/>
    <row r="33206" hidden="1" outlineLevel="1"/>
    <row r="33207" hidden="1" outlineLevel="1"/>
    <row r="33208" hidden="1" outlineLevel="1"/>
    <row r="33209" hidden="1" outlineLevel="1"/>
    <row r="33210" hidden="1" outlineLevel="1"/>
    <row r="33211" hidden="1" outlineLevel="1"/>
    <row r="33212" hidden="1" outlineLevel="1"/>
    <row r="33213" hidden="1" outlineLevel="1"/>
    <row r="33214" hidden="1" outlineLevel="1"/>
    <row r="33215" hidden="1" outlineLevel="1"/>
    <row r="33216" hidden="1" outlineLevel="1"/>
    <row r="33217" hidden="1" outlineLevel="1"/>
    <row r="33218" hidden="1" outlineLevel="1"/>
    <row r="33219" hidden="1" outlineLevel="1"/>
    <row r="33220" hidden="1" outlineLevel="1"/>
    <row r="33221" hidden="1" outlineLevel="1"/>
    <row r="33222" hidden="1" outlineLevel="1"/>
    <row r="33223" hidden="1" outlineLevel="1"/>
    <row r="33224" hidden="1" outlineLevel="1"/>
    <row r="33225" hidden="1" outlineLevel="1"/>
    <row r="33226" hidden="1" outlineLevel="1"/>
    <row r="33227" hidden="1" outlineLevel="1"/>
    <row r="33228" hidden="1" outlineLevel="1"/>
    <row r="33229" hidden="1" outlineLevel="1"/>
    <row r="33230" hidden="1" outlineLevel="1"/>
    <row r="33231" hidden="1" outlineLevel="1"/>
    <row r="33232" hidden="1" outlineLevel="1"/>
    <row r="33233" hidden="1" outlineLevel="1"/>
    <row r="33234" hidden="1" outlineLevel="1"/>
    <row r="33235" hidden="1" outlineLevel="1"/>
    <row r="33236" hidden="1" outlineLevel="1"/>
    <row r="33237" hidden="1" outlineLevel="1"/>
    <row r="33238" hidden="1" outlineLevel="1"/>
    <row r="33239" hidden="1" outlineLevel="1"/>
    <row r="33240" hidden="1" outlineLevel="1"/>
    <row r="33241" hidden="1" outlineLevel="1"/>
    <row r="33242" hidden="1" outlineLevel="1"/>
    <row r="33243" hidden="1" outlineLevel="1"/>
    <row r="33244" hidden="1" outlineLevel="1"/>
    <row r="33245" hidden="1" outlineLevel="1"/>
    <row r="33246" hidden="1" outlineLevel="1"/>
    <row r="33247" hidden="1" outlineLevel="1"/>
    <row r="33248" hidden="1" outlineLevel="1"/>
    <row r="33249" hidden="1" outlineLevel="1"/>
    <row r="33250" hidden="1" outlineLevel="1"/>
    <row r="33251" hidden="1" outlineLevel="1"/>
    <row r="33252" hidden="1" outlineLevel="1"/>
    <row r="33253" hidden="1" outlineLevel="1"/>
    <row r="33254" hidden="1" outlineLevel="1"/>
    <row r="33255" hidden="1" outlineLevel="1"/>
    <row r="33256" hidden="1" outlineLevel="1"/>
    <row r="33257" hidden="1" outlineLevel="1"/>
    <row r="33258" hidden="1" outlineLevel="1"/>
    <row r="33259" hidden="1" outlineLevel="1"/>
    <row r="33260" hidden="1" outlineLevel="1"/>
    <row r="33261" hidden="1" outlineLevel="1"/>
    <row r="33262" hidden="1" outlineLevel="1"/>
    <row r="33263" hidden="1" outlineLevel="1"/>
    <row r="33264" hidden="1" outlineLevel="1"/>
    <row r="33265" hidden="1" outlineLevel="1"/>
    <row r="33266" hidden="1" outlineLevel="1"/>
    <row r="33267" hidden="1" outlineLevel="1"/>
    <row r="33268" hidden="1" outlineLevel="1"/>
    <row r="33269" hidden="1" outlineLevel="1"/>
    <row r="33270" hidden="1" outlineLevel="1"/>
    <row r="33271" hidden="1" outlineLevel="1"/>
    <row r="33272" hidden="1" outlineLevel="1"/>
    <row r="33273" hidden="1" outlineLevel="1"/>
    <row r="33274" hidden="1" outlineLevel="1"/>
    <row r="33275" hidden="1" outlineLevel="1"/>
    <row r="33276" hidden="1" outlineLevel="1"/>
    <row r="33277" hidden="1" outlineLevel="1"/>
    <row r="33278" hidden="1" outlineLevel="1"/>
    <row r="33279" hidden="1" outlineLevel="1"/>
    <row r="33280" hidden="1" outlineLevel="1"/>
    <row r="33281" hidden="1" outlineLevel="1"/>
    <row r="33282" hidden="1" outlineLevel="1"/>
    <row r="33283" hidden="1" outlineLevel="1"/>
    <row r="33284" hidden="1" outlineLevel="1"/>
    <row r="33285" hidden="1" outlineLevel="1"/>
    <row r="33286" hidden="1" outlineLevel="1"/>
    <row r="33287" hidden="1" outlineLevel="1"/>
    <row r="33288" hidden="1" outlineLevel="1"/>
    <row r="33289" hidden="1" outlineLevel="1"/>
    <row r="33290" hidden="1" outlineLevel="1"/>
    <row r="33291" hidden="1" outlineLevel="1"/>
    <row r="33292" hidden="1" outlineLevel="1"/>
    <row r="33293" hidden="1" outlineLevel="1"/>
    <row r="33294" hidden="1" outlineLevel="1"/>
    <row r="33295" hidden="1" outlineLevel="1"/>
    <row r="33296" hidden="1" outlineLevel="1"/>
    <row r="33297" hidden="1" outlineLevel="1"/>
    <row r="33298" hidden="1" outlineLevel="1"/>
    <row r="33299" hidden="1" outlineLevel="1"/>
    <row r="33300" hidden="1" outlineLevel="1"/>
    <row r="33301" hidden="1" outlineLevel="1"/>
    <row r="33302" hidden="1" outlineLevel="1"/>
    <row r="33303" hidden="1" outlineLevel="1"/>
    <row r="33304" hidden="1" outlineLevel="1"/>
    <row r="33305" hidden="1" outlineLevel="1"/>
    <row r="33306" hidden="1" outlineLevel="1"/>
    <row r="33307" hidden="1" outlineLevel="1"/>
    <row r="33308" hidden="1" outlineLevel="1"/>
    <row r="33309" hidden="1" outlineLevel="1"/>
    <row r="33310" hidden="1" outlineLevel="1"/>
    <row r="33311" hidden="1" outlineLevel="1"/>
    <row r="33312" hidden="1" outlineLevel="1"/>
    <row r="33313" hidden="1" outlineLevel="1"/>
    <row r="33314" hidden="1" outlineLevel="1"/>
    <row r="33315" hidden="1" outlineLevel="1"/>
    <row r="33316" hidden="1" outlineLevel="1"/>
    <row r="33317" hidden="1" outlineLevel="1"/>
    <row r="33318" hidden="1" outlineLevel="1"/>
    <row r="33319" hidden="1" outlineLevel="1"/>
    <row r="33320" hidden="1" outlineLevel="1"/>
    <row r="33321" hidden="1" outlineLevel="1"/>
    <row r="33322" hidden="1" outlineLevel="1"/>
    <row r="33323" hidden="1" outlineLevel="1"/>
    <row r="33324" hidden="1" outlineLevel="1"/>
    <row r="33325" hidden="1" outlineLevel="1"/>
    <row r="33326" hidden="1" outlineLevel="1"/>
    <row r="33327" hidden="1" outlineLevel="1"/>
    <row r="33328" hidden="1" outlineLevel="1"/>
    <row r="33329" hidden="1" outlineLevel="1"/>
    <row r="33330" hidden="1" outlineLevel="1"/>
    <row r="33331" hidden="1" outlineLevel="1"/>
    <row r="33332" hidden="1" outlineLevel="1"/>
    <row r="33333" hidden="1" outlineLevel="1"/>
    <row r="33334" hidden="1" outlineLevel="1"/>
    <row r="33335" hidden="1" outlineLevel="1"/>
    <row r="33336" hidden="1" outlineLevel="1"/>
    <row r="33337" hidden="1" outlineLevel="1"/>
    <row r="33338" hidden="1" outlineLevel="1"/>
    <row r="33339" hidden="1" outlineLevel="1"/>
    <row r="33340" hidden="1" outlineLevel="1"/>
    <row r="33341" hidden="1" outlineLevel="1"/>
    <row r="33342" hidden="1" outlineLevel="1"/>
    <row r="33343" hidden="1" outlineLevel="1"/>
    <row r="33344" hidden="1" outlineLevel="1"/>
    <row r="33345" hidden="1" outlineLevel="1"/>
    <row r="33346" hidden="1" outlineLevel="1"/>
    <row r="33347" hidden="1" outlineLevel="1"/>
    <row r="33348" hidden="1" outlineLevel="1"/>
    <row r="33349" hidden="1" outlineLevel="1"/>
    <row r="33350" hidden="1" outlineLevel="1"/>
    <row r="33351" hidden="1" outlineLevel="1"/>
    <row r="33352" hidden="1" outlineLevel="1"/>
    <row r="33353" hidden="1" outlineLevel="1"/>
    <row r="33354" hidden="1" outlineLevel="1"/>
    <row r="33355" hidden="1" outlineLevel="1"/>
    <row r="33356" hidden="1" outlineLevel="1"/>
    <row r="33357" hidden="1" outlineLevel="1"/>
    <row r="33358" hidden="1" outlineLevel="1"/>
    <row r="33359" hidden="1" outlineLevel="1"/>
    <row r="33360" hidden="1" outlineLevel="1"/>
    <row r="33361" hidden="1" outlineLevel="1"/>
    <row r="33362" hidden="1" outlineLevel="1"/>
    <row r="33363" hidden="1" outlineLevel="1"/>
    <row r="33364" hidden="1" outlineLevel="1"/>
    <row r="33365" hidden="1" outlineLevel="1"/>
    <row r="33366" hidden="1" outlineLevel="1"/>
    <row r="33367" hidden="1" outlineLevel="1"/>
    <row r="33368" hidden="1" outlineLevel="1"/>
    <row r="33369" hidden="1" outlineLevel="1"/>
    <row r="33370" hidden="1" outlineLevel="1"/>
    <row r="33371" hidden="1" outlineLevel="1"/>
    <row r="33372" hidden="1" outlineLevel="1"/>
    <row r="33373" hidden="1" outlineLevel="1"/>
    <row r="33374" hidden="1" outlineLevel="1"/>
    <row r="33375" hidden="1" outlineLevel="1"/>
    <row r="33376" hidden="1" outlineLevel="1"/>
    <row r="33377" hidden="1" outlineLevel="1"/>
    <row r="33378" hidden="1" outlineLevel="1"/>
    <row r="33379" hidden="1" outlineLevel="1"/>
    <row r="33380" hidden="1" outlineLevel="1"/>
    <row r="33381" hidden="1" outlineLevel="1"/>
    <row r="33382" hidden="1" outlineLevel="1"/>
    <row r="33383" hidden="1" outlineLevel="1"/>
    <row r="33384" hidden="1" outlineLevel="1"/>
    <row r="33385" hidden="1" outlineLevel="1"/>
    <row r="33386" hidden="1" outlineLevel="1"/>
    <row r="33387" hidden="1" outlineLevel="1"/>
    <row r="33388" hidden="1" outlineLevel="1"/>
    <row r="33389" hidden="1" outlineLevel="1"/>
    <row r="33390" hidden="1" outlineLevel="1"/>
    <row r="33391" hidden="1" outlineLevel="1"/>
    <row r="33392" hidden="1" outlineLevel="1"/>
    <row r="33393" hidden="1" outlineLevel="1"/>
    <row r="33394" hidden="1" outlineLevel="1"/>
    <row r="33395" hidden="1" outlineLevel="1"/>
    <row r="33396" hidden="1" outlineLevel="1"/>
    <row r="33397" hidden="1" outlineLevel="1"/>
    <row r="33398" hidden="1" outlineLevel="1"/>
    <row r="33399" hidden="1" outlineLevel="1"/>
    <row r="33400" hidden="1" outlineLevel="1"/>
    <row r="33401" hidden="1" outlineLevel="1"/>
    <row r="33402" hidden="1" outlineLevel="1"/>
    <row r="33403" hidden="1" outlineLevel="1"/>
    <row r="33404" hidden="1" outlineLevel="1"/>
    <row r="33405" hidden="1" outlineLevel="1"/>
    <row r="33406" hidden="1" outlineLevel="1"/>
    <row r="33407" hidden="1" outlineLevel="1"/>
    <row r="33408" hidden="1" outlineLevel="1"/>
    <row r="33409" hidden="1" outlineLevel="1"/>
    <row r="33410" hidden="1" outlineLevel="1"/>
    <row r="33411" hidden="1" outlineLevel="1"/>
    <row r="33412" hidden="1" outlineLevel="1"/>
    <row r="33413" hidden="1" outlineLevel="1"/>
    <row r="33414" hidden="1" outlineLevel="1"/>
    <row r="33415" hidden="1" outlineLevel="1"/>
    <row r="33416" hidden="1" outlineLevel="1"/>
    <row r="33417" hidden="1" outlineLevel="1"/>
    <row r="33418" hidden="1" outlineLevel="1"/>
    <row r="33419" hidden="1" outlineLevel="1"/>
    <row r="33420" hidden="1" outlineLevel="1"/>
    <row r="33421" hidden="1" outlineLevel="1"/>
    <row r="33422" hidden="1" outlineLevel="1"/>
    <row r="33423" hidden="1" outlineLevel="1"/>
    <row r="33424" hidden="1" outlineLevel="1"/>
    <row r="33425" hidden="1" outlineLevel="1"/>
    <row r="33426" hidden="1" outlineLevel="1"/>
    <row r="33427" hidden="1" outlineLevel="1"/>
    <row r="33428" hidden="1" outlineLevel="1"/>
    <row r="33429" hidden="1" outlineLevel="1"/>
    <row r="33430" hidden="1" outlineLevel="1"/>
    <row r="33431" hidden="1" outlineLevel="1"/>
    <row r="33432" hidden="1" outlineLevel="1"/>
    <row r="33433" hidden="1" outlineLevel="1"/>
    <row r="33434" hidden="1" outlineLevel="1"/>
    <row r="33435" hidden="1" outlineLevel="1"/>
    <row r="33436" hidden="1" outlineLevel="1"/>
    <row r="33437" hidden="1" outlineLevel="1"/>
    <row r="33438" hidden="1" outlineLevel="1"/>
    <row r="33439" hidden="1" outlineLevel="1"/>
    <row r="33440" hidden="1" outlineLevel="1"/>
    <row r="33441" hidden="1" outlineLevel="1"/>
    <row r="33442" hidden="1" outlineLevel="1"/>
    <row r="33443" hidden="1" outlineLevel="1"/>
    <row r="33444" hidden="1" outlineLevel="1"/>
    <row r="33445" hidden="1" outlineLevel="1"/>
    <row r="33446" hidden="1" outlineLevel="1"/>
    <row r="33447" hidden="1" outlineLevel="1"/>
    <row r="33448" hidden="1" outlineLevel="1"/>
    <row r="33449" hidden="1" outlineLevel="1"/>
    <row r="33450" hidden="1" outlineLevel="1"/>
    <row r="33451" hidden="1" outlineLevel="1"/>
    <row r="33452" hidden="1" outlineLevel="1"/>
    <row r="33453" hidden="1" outlineLevel="1"/>
    <row r="33454" hidden="1" outlineLevel="1"/>
    <row r="33455" hidden="1" outlineLevel="1"/>
    <row r="33456" hidden="1" outlineLevel="1"/>
    <row r="33457" hidden="1" outlineLevel="1"/>
    <row r="33458" hidden="1" outlineLevel="1"/>
    <row r="33459" hidden="1" outlineLevel="1"/>
    <row r="33460" hidden="1" outlineLevel="1"/>
    <row r="33461" hidden="1" outlineLevel="1"/>
    <row r="33462" hidden="1" outlineLevel="1"/>
    <row r="33463" hidden="1" outlineLevel="1"/>
    <row r="33464" hidden="1" outlineLevel="1"/>
    <row r="33465" hidden="1" outlineLevel="1"/>
    <row r="33466" hidden="1" outlineLevel="1"/>
    <row r="33467" hidden="1" outlineLevel="1"/>
    <row r="33468" hidden="1" outlineLevel="1"/>
    <row r="33469" hidden="1" outlineLevel="1"/>
    <row r="33470" hidden="1" outlineLevel="1"/>
    <row r="33471" hidden="1" outlineLevel="1"/>
    <row r="33472" hidden="1" outlineLevel="1"/>
    <row r="33473" hidden="1" outlineLevel="1"/>
    <row r="33474" hidden="1" outlineLevel="1"/>
    <row r="33475" hidden="1" outlineLevel="1"/>
    <row r="33476" hidden="1" outlineLevel="1"/>
    <row r="33477" hidden="1" outlineLevel="1"/>
    <row r="33478" hidden="1" outlineLevel="1"/>
    <row r="33479" hidden="1" outlineLevel="1"/>
    <row r="33480" hidden="1" outlineLevel="1"/>
    <row r="33481" hidden="1" outlineLevel="1"/>
    <row r="33482" hidden="1" outlineLevel="1"/>
    <row r="33483" hidden="1" outlineLevel="1"/>
    <row r="33484" hidden="1" outlineLevel="1"/>
    <row r="33485" hidden="1" outlineLevel="1"/>
    <row r="33486" hidden="1" outlineLevel="1"/>
    <row r="33487" hidden="1" outlineLevel="1"/>
    <row r="33488" hidden="1" outlineLevel="1"/>
    <row r="33489" hidden="1" outlineLevel="1"/>
    <row r="33490" hidden="1" outlineLevel="1"/>
    <row r="33491" hidden="1" outlineLevel="1"/>
    <row r="33492" hidden="1" outlineLevel="1"/>
    <row r="33493" hidden="1" outlineLevel="1"/>
    <row r="33494" hidden="1" outlineLevel="1"/>
    <row r="33495" hidden="1" outlineLevel="1"/>
    <row r="33496" hidden="1" outlineLevel="1"/>
    <row r="33497" hidden="1" outlineLevel="1"/>
    <row r="33498" hidden="1" outlineLevel="1"/>
    <row r="33499" hidden="1" outlineLevel="1"/>
    <row r="33500" hidden="1" outlineLevel="1"/>
    <row r="33501" hidden="1" outlineLevel="1"/>
    <row r="33502" hidden="1" outlineLevel="1"/>
    <row r="33503" hidden="1" outlineLevel="1"/>
    <row r="33504" hidden="1" outlineLevel="1"/>
    <row r="33505" hidden="1" outlineLevel="1"/>
    <row r="33506" hidden="1" outlineLevel="1"/>
    <row r="33507" hidden="1" outlineLevel="1"/>
    <row r="33508" hidden="1" outlineLevel="1"/>
    <row r="33509" hidden="1" outlineLevel="1"/>
    <row r="33510" hidden="1" outlineLevel="1"/>
    <row r="33511" hidden="1" outlineLevel="1"/>
    <row r="33512" hidden="1" outlineLevel="1"/>
    <row r="33513" hidden="1" outlineLevel="1"/>
    <row r="33514" hidden="1" outlineLevel="1"/>
    <row r="33515" hidden="1" outlineLevel="1"/>
    <row r="33516" hidden="1" outlineLevel="1"/>
    <row r="33517" hidden="1" outlineLevel="1"/>
    <row r="33518" hidden="1" outlineLevel="1"/>
    <row r="33519" hidden="1" outlineLevel="1"/>
    <row r="33520" hidden="1" outlineLevel="1"/>
    <row r="33521" hidden="1" outlineLevel="1"/>
    <row r="33522" hidden="1" outlineLevel="1"/>
    <row r="33523" hidden="1" outlineLevel="1"/>
    <row r="33524" hidden="1" outlineLevel="1"/>
    <row r="33525" hidden="1" outlineLevel="1"/>
    <row r="33526" hidden="1" outlineLevel="1"/>
    <row r="33527" hidden="1" outlineLevel="1"/>
    <row r="33528" hidden="1" outlineLevel="1"/>
    <row r="33529" hidden="1" outlineLevel="1"/>
    <row r="33530" hidden="1" outlineLevel="1"/>
    <row r="33531" hidden="1" outlineLevel="1"/>
    <row r="33532" hidden="1" outlineLevel="1"/>
    <row r="33533" hidden="1" outlineLevel="1"/>
    <row r="33534" hidden="1" outlineLevel="1"/>
    <row r="33535" hidden="1" outlineLevel="1"/>
    <row r="33536" hidden="1" outlineLevel="1"/>
    <row r="33537" hidden="1" outlineLevel="1"/>
    <row r="33538" hidden="1" outlineLevel="1"/>
    <row r="33539" hidden="1" outlineLevel="1"/>
    <row r="33540" hidden="1" outlineLevel="1"/>
    <row r="33541" hidden="1" outlineLevel="1"/>
    <row r="33542" hidden="1" outlineLevel="1"/>
    <row r="33543" hidden="1" outlineLevel="1"/>
    <row r="33544" hidden="1" outlineLevel="1"/>
    <row r="33545" hidden="1" outlineLevel="1"/>
    <row r="33546" hidden="1" outlineLevel="1"/>
    <row r="33547" hidden="1" outlineLevel="1"/>
    <row r="33548" hidden="1" outlineLevel="1"/>
    <row r="33549" hidden="1" outlineLevel="1"/>
    <row r="33550" hidden="1" outlineLevel="1"/>
    <row r="33551" hidden="1" outlineLevel="1"/>
    <row r="33552" hidden="1" outlineLevel="1"/>
    <row r="33553" hidden="1" outlineLevel="1"/>
    <row r="33554" hidden="1" outlineLevel="1"/>
    <row r="33555" hidden="1" outlineLevel="1"/>
    <row r="33556" hidden="1" outlineLevel="1"/>
    <row r="33557" hidden="1" outlineLevel="1"/>
    <row r="33558" hidden="1" outlineLevel="1"/>
    <row r="33559" hidden="1" outlineLevel="1"/>
    <row r="33560" hidden="1" outlineLevel="1"/>
    <row r="33561" hidden="1" outlineLevel="1"/>
    <row r="33562" hidden="1" outlineLevel="1"/>
    <row r="33563" hidden="1" outlineLevel="1"/>
    <row r="33564" hidden="1" outlineLevel="1"/>
    <row r="33565" hidden="1" outlineLevel="1"/>
    <row r="33566" hidden="1" outlineLevel="1"/>
    <row r="33567" hidden="1" outlineLevel="1"/>
    <row r="33568" hidden="1" outlineLevel="1"/>
    <row r="33569" hidden="1" outlineLevel="1"/>
    <row r="33570" hidden="1" outlineLevel="1"/>
    <row r="33571" hidden="1" outlineLevel="1"/>
    <row r="33572" hidden="1" outlineLevel="1"/>
    <row r="33573" hidden="1" outlineLevel="1"/>
    <row r="33574" hidden="1" outlineLevel="1"/>
    <row r="33575" hidden="1" outlineLevel="1"/>
    <row r="33576" hidden="1" outlineLevel="1"/>
    <row r="33577" hidden="1" outlineLevel="1"/>
    <row r="33578" hidden="1" outlineLevel="1"/>
    <row r="33579" hidden="1" outlineLevel="1"/>
    <row r="33580" hidden="1" outlineLevel="1"/>
    <row r="33581" hidden="1" outlineLevel="1"/>
    <row r="33582" hidden="1" outlineLevel="1"/>
    <row r="33583" hidden="1" outlineLevel="1"/>
    <row r="33584" hidden="1" outlineLevel="1"/>
    <row r="33585" hidden="1" outlineLevel="1"/>
    <row r="33586" hidden="1" outlineLevel="1"/>
    <row r="33587" hidden="1" outlineLevel="1"/>
    <row r="33588" hidden="1" outlineLevel="1"/>
    <row r="33589" hidden="1" outlineLevel="1"/>
    <row r="33590" hidden="1" outlineLevel="1"/>
    <row r="33591" hidden="1" outlineLevel="1"/>
    <row r="33592" hidden="1" outlineLevel="1"/>
    <row r="33593" hidden="1" outlineLevel="1"/>
    <row r="33594" hidden="1" outlineLevel="1"/>
    <row r="33595" hidden="1" outlineLevel="1"/>
    <row r="33596" hidden="1" outlineLevel="1"/>
    <row r="33597" hidden="1" outlineLevel="1"/>
    <row r="33598" hidden="1" outlineLevel="1"/>
    <row r="33599" hidden="1" outlineLevel="1"/>
    <row r="33600" hidden="1" outlineLevel="1"/>
    <row r="33601" hidden="1" outlineLevel="1"/>
    <row r="33602" hidden="1" outlineLevel="1"/>
    <row r="33603" hidden="1" outlineLevel="1"/>
    <row r="33604" hidden="1" outlineLevel="1"/>
    <row r="33605" hidden="1" outlineLevel="1"/>
    <row r="33606" hidden="1" outlineLevel="1"/>
    <row r="33607" hidden="1" outlineLevel="1"/>
    <row r="33608" hidden="1" outlineLevel="1"/>
    <row r="33609" hidden="1" outlineLevel="1"/>
    <row r="33610" hidden="1" outlineLevel="1"/>
    <row r="33611" hidden="1" outlineLevel="1"/>
    <row r="33612" hidden="1" outlineLevel="1"/>
    <row r="33613" hidden="1" outlineLevel="1"/>
    <row r="33614" hidden="1" outlineLevel="1"/>
    <row r="33615" hidden="1" outlineLevel="1"/>
    <row r="33616" hidden="1" outlineLevel="1"/>
    <row r="33617" hidden="1" outlineLevel="1"/>
    <row r="33618" hidden="1" outlineLevel="1"/>
    <row r="33619" hidden="1" outlineLevel="1"/>
    <row r="33620" hidden="1" outlineLevel="1"/>
    <row r="33621" hidden="1" outlineLevel="1"/>
    <row r="33622" hidden="1" outlineLevel="1"/>
    <row r="33623" hidden="1" outlineLevel="1"/>
    <row r="33624" hidden="1" outlineLevel="1"/>
    <row r="33625" hidden="1" outlineLevel="1"/>
    <row r="33626" hidden="1" outlineLevel="1"/>
    <row r="33627" hidden="1" outlineLevel="1"/>
    <row r="33628" hidden="1" outlineLevel="1"/>
    <row r="33629" hidden="1" outlineLevel="1"/>
    <row r="33630" hidden="1" outlineLevel="1"/>
    <row r="33631" hidden="1" outlineLevel="1"/>
    <row r="33632" hidden="1" outlineLevel="1"/>
    <row r="33633" hidden="1" outlineLevel="1"/>
    <row r="33634" hidden="1" outlineLevel="1"/>
    <row r="33635" hidden="1" outlineLevel="1"/>
    <row r="33636" hidden="1" outlineLevel="1"/>
    <row r="33637" hidden="1" outlineLevel="1"/>
    <row r="33638" hidden="1" outlineLevel="1"/>
    <row r="33639" hidden="1" outlineLevel="1"/>
    <row r="33640" hidden="1" outlineLevel="1"/>
    <row r="33641" hidden="1" outlineLevel="1"/>
    <row r="33642" hidden="1" outlineLevel="1"/>
    <row r="33643" hidden="1" outlineLevel="1"/>
    <row r="33644" hidden="1" outlineLevel="1"/>
    <row r="33645" hidden="1" outlineLevel="1"/>
    <row r="33646" hidden="1" outlineLevel="1"/>
    <row r="33647" hidden="1" outlineLevel="1"/>
    <row r="33648" hidden="1" outlineLevel="1"/>
    <row r="33649" hidden="1" outlineLevel="1"/>
    <row r="33650" hidden="1" outlineLevel="1"/>
    <row r="33651" hidden="1" outlineLevel="1"/>
    <row r="33652" hidden="1" outlineLevel="1"/>
    <row r="33653" hidden="1" outlineLevel="1"/>
    <row r="33654" hidden="1" outlineLevel="1"/>
    <row r="33655" hidden="1" outlineLevel="1"/>
    <row r="33656" hidden="1" outlineLevel="1"/>
    <row r="33657" hidden="1" outlineLevel="1"/>
    <row r="33658" hidden="1" outlineLevel="1"/>
    <row r="33659" hidden="1" outlineLevel="1"/>
    <row r="33660" hidden="1" outlineLevel="1"/>
    <row r="33661" hidden="1" outlineLevel="1"/>
    <row r="33662" hidden="1" outlineLevel="1"/>
    <row r="33663" hidden="1" outlineLevel="1"/>
    <row r="33664" hidden="1" outlineLevel="1"/>
    <row r="33665" hidden="1" outlineLevel="1"/>
    <row r="33666" hidden="1" outlineLevel="1"/>
    <row r="33667" hidden="1" outlineLevel="1"/>
    <row r="33668" hidden="1" outlineLevel="1"/>
    <row r="33669" hidden="1" outlineLevel="1"/>
    <row r="33670" hidden="1" outlineLevel="1"/>
    <row r="33671" hidden="1" outlineLevel="1"/>
    <row r="33672" hidden="1" outlineLevel="1"/>
    <row r="33673" hidden="1" outlineLevel="1"/>
    <row r="33674" hidden="1" outlineLevel="1"/>
    <row r="33675" hidden="1" outlineLevel="1"/>
    <row r="33676" hidden="1" outlineLevel="1"/>
    <row r="33677" hidden="1" outlineLevel="1"/>
    <row r="33678" hidden="1" outlineLevel="1"/>
    <row r="33679" hidden="1" outlineLevel="1"/>
    <row r="33680" hidden="1" outlineLevel="1"/>
    <row r="33681" hidden="1" outlineLevel="1"/>
    <row r="33682" hidden="1" outlineLevel="1"/>
    <row r="33683" hidden="1" outlineLevel="1"/>
    <row r="33684" hidden="1" outlineLevel="1"/>
    <row r="33685" hidden="1" outlineLevel="1"/>
    <row r="33686" hidden="1" outlineLevel="1"/>
    <row r="33687" hidden="1" outlineLevel="1"/>
    <row r="33688" hidden="1" outlineLevel="1"/>
    <row r="33689" hidden="1" outlineLevel="1"/>
    <row r="33690" hidden="1" outlineLevel="1"/>
    <row r="33691" hidden="1" outlineLevel="1"/>
    <row r="33692" hidden="1" outlineLevel="1"/>
    <row r="33693" hidden="1" outlineLevel="1"/>
    <row r="33694" hidden="1" outlineLevel="1"/>
    <row r="33695" hidden="1" outlineLevel="1"/>
    <row r="33696" hidden="1" outlineLevel="1"/>
    <row r="33697" hidden="1" outlineLevel="1"/>
    <row r="33698" hidden="1" outlineLevel="1"/>
    <row r="33699" hidden="1" outlineLevel="1"/>
    <row r="33700" hidden="1" outlineLevel="1"/>
    <row r="33701" hidden="1" outlineLevel="1"/>
    <row r="33702" hidden="1" outlineLevel="1"/>
    <row r="33703" hidden="1" outlineLevel="1"/>
    <row r="33704" hidden="1" outlineLevel="1"/>
    <row r="33705" hidden="1" outlineLevel="1"/>
    <row r="33706" hidden="1" outlineLevel="1"/>
    <row r="33707" hidden="1" outlineLevel="1"/>
    <row r="33708" hidden="1" outlineLevel="1"/>
    <row r="33709" hidden="1" outlineLevel="1"/>
    <row r="33710" hidden="1" outlineLevel="1"/>
    <row r="33711" hidden="1" outlineLevel="1"/>
    <row r="33712" hidden="1" outlineLevel="1"/>
    <row r="33713" hidden="1" outlineLevel="1"/>
    <row r="33714" hidden="1" outlineLevel="1"/>
    <row r="33715" hidden="1" outlineLevel="1"/>
    <row r="33716" hidden="1" outlineLevel="1"/>
    <row r="33717" hidden="1" outlineLevel="1"/>
    <row r="33718" hidden="1" outlineLevel="1"/>
    <row r="33719" hidden="1" outlineLevel="1"/>
    <row r="33720" hidden="1" outlineLevel="1"/>
    <row r="33721" hidden="1" outlineLevel="1"/>
    <row r="33722" hidden="1" outlineLevel="1"/>
    <row r="33723" hidden="1" outlineLevel="1"/>
    <row r="33724" hidden="1" outlineLevel="1"/>
    <row r="33725" hidden="1" outlineLevel="1"/>
    <row r="33726" hidden="1" outlineLevel="1"/>
    <row r="33727" hidden="1" outlineLevel="1"/>
    <row r="33728" hidden="1" outlineLevel="1"/>
    <row r="33729" hidden="1" outlineLevel="1"/>
    <row r="33730" hidden="1" outlineLevel="1"/>
    <row r="33731" hidden="1" outlineLevel="1"/>
    <row r="33732" hidden="1" outlineLevel="1"/>
    <row r="33733" hidden="1" outlineLevel="1"/>
    <row r="33734" hidden="1" outlineLevel="1"/>
    <row r="33735" hidden="1" outlineLevel="1"/>
    <row r="33736" hidden="1" outlineLevel="1"/>
    <row r="33737" hidden="1" outlineLevel="1"/>
    <row r="33738" hidden="1" outlineLevel="1"/>
    <row r="33739" hidden="1" outlineLevel="1"/>
    <row r="33740" hidden="1" outlineLevel="1"/>
    <row r="33741" hidden="1" outlineLevel="1"/>
    <row r="33742" hidden="1" outlineLevel="1"/>
    <row r="33743" hidden="1" outlineLevel="1"/>
    <row r="33744" hidden="1" outlineLevel="1"/>
    <row r="33745" hidden="1" outlineLevel="1"/>
    <row r="33746" hidden="1" outlineLevel="1"/>
    <row r="33747" hidden="1" outlineLevel="1"/>
    <row r="33748" hidden="1" outlineLevel="1"/>
    <row r="33749" hidden="1" outlineLevel="1"/>
    <row r="33750" hidden="1" outlineLevel="1"/>
    <row r="33751" hidden="1" outlineLevel="1"/>
    <row r="33752" hidden="1" outlineLevel="1"/>
    <row r="33753" hidden="1" outlineLevel="1"/>
    <row r="33754" hidden="1" outlineLevel="1"/>
    <row r="33755" hidden="1" outlineLevel="1"/>
    <row r="33756" hidden="1" outlineLevel="1"/>
    <row r="33757" hidden="1" outlineLevel="1"/>
    <row r="33758" hidden="1" outlineLevel="1"/>
    <row r="33759" hidden="1" outlineLevel="1"/>
    <row r="33760" hidden="1" outlineLevel="1"/>
    <row r="33761" hidden="1" outlineLevel="1"/>
    <row r="33762" hidden="1" outlineLevel="1"/>
    <row r="33763" hidden="1" outlineLevel="1"/>
    <row r="33764" hidden="1" outlineLevel="1"/>
    <row r="33765" hidden="1" outlineLevel="1"/>
    <row r="33766" hidden="1" outlineLevel="1"/>
    <row r="33767" hidden="1" outlineLevel="1"/>
    <row r="33768" hidden="1" outlineLevel="1"/>
    <row r="33769" hidden="1" outlineLevel="1"/>
    <row r="33770" hidden="1" outlineLevel="1"/>
    <row r="33771" hidden="1" outlineLevel="1"/>
    <row r="33772" hidden="1" outlineLevel="1"/>
    <row r="33773" hidden="1" outlineLevel="1"/>
    <row r="33774" hidden="1" outlineLevel="1"/>
    <row r="33775" hidden="1" outlineLevel="1"/>
    <row r="33776" hidden="1" outlineLevel="1"/>
    <row r="33777" hidden="1" outlineLevel="1"/>
    <row r="33778" hidden="1" outlineLevel="1"/>
    <row r="33779" hidden="1" outlineLevel="1"/>
    <row r="33780" hidden="1" outlineLevel="1"/>
    <row r="33781" hidden="1" outlineLevel="1"/>
    <row r="33782" hidden="1" outlineLevel="1"/>
    <row r="33783" hidden="1" outlineLevel="1"/>
    <row r="33784" hidden="1" outlineLevel="1"/>
    <row r="33785" hidden="1" outlineLevel="1"/>
    <row r="33786" hidden="1" outlineLevel="1"/>
    <row r="33787" hidden="1" outlineLevel="1"/>
    <row r="33788" hidden="1" outlineLevel="1"/>
    <row r="33789" hidden="1" outlineLevel="1"/>
    <row r="33790" hidden="1" outlineLevel="1"/>
    <row r="33791" hidden="1" outlineLevel="1"/>
    <row r="33792" hidden="1" outlineLevel="1"/>
    <row r="33793" hidden="1" outlineLevel="1"/>
    <row r="33794" hidden="1" outlineLevel="1"/>
    <row r="33795" hidden="1" outlineLevel="1"/>
    <row r="33796" hidden="1" outlineLevel="1"/>
    <row r="33797" hidden="1" outlineLevel="1"/>
    <row r="33798" hidden="1" outlineLevel="1"/>
    <row r="33799" hidden="1" outlineLevel="1"/>
    <row r="33800" hidden="1" outlineLevel="1"/>
    <row r="33801" hidden="1" outlineLevel="1"/>
    <row r="33802" hidden="1" outlineLevel="1"/>
    <row r="33803" hidden="1" outlineLevel="1"/>
    <row r="33804" hidden="1" outlineLevel="1"/>
    <row r="33805" hidden="1" outlineLevel="1"/>
    <row r="33806" hidden="1" outlineLevel="1"/>
    <row r="33807" hidden="1" outlineLevel="1"/>
    <row r="33808" hidden="1" outlineLevel="1"/>
    <row r="33809" hidden="1" outlineLevel="1"/>
    <row r="33810" hidden="1" outlineLevel="1"/>
    <row r="33811" hidden="1" outlineLevel="1"/>
    <row r="33812" hidden="1" outlineLevel="1"/>
    <row r="33813" hidden="1" outlineLevel="1"/>
    <row r="33814" hidden="1" outlineLevel="1"/>
    <row r="33815" hidden="1" outlineLevel="1"/>
    <row r="33816" hidden="1" outlineLevel="1"/>
    <row r="33817" hidden="1" outlineLevel="1"/>
    <row r="33818" hidden="1" outlineLevel="1"/>
    <row r="33819" hidden="1" outlineLevel="1"/>
    <row r="33820" hidden="1" outlineLevel="1"/>
    <row r="33821" hidden="1" outlineLevel="1"/>
    <row r="33822" hidden="1" outlineLevel="1"/>
    <row r="33823" hidden="1" outlineLevel="1"/>
    <row r="33824" hidden="1" outlineLevel="1"/>
    <row r="33825" hidden="1" outlineLevel="1"/>
    <row r="33826" hidden="1" outlineLevel="1"/>
    <row r="33827" hidden="1" outlineLevel="1"/>
    <row r="33828" hidden="1" outlineLevel="1"/>
    <row r="33829" hidden="1" outlineLevel="1"/>
    <row r="33830" hidden="1" outlineLevel="1"/>
    <row r="33831" hidden="1" outlineLevel="1"/>
    <row r="33832" hidden="1" outlineLevel="1"/>
    <row r="33833" hidden="1" outlineLevel="1"/>
    <row r="33834" hidden="1" outlineLevel="1"/>
    <row r="33835" hidden="1" outlineLevel="1"/>
    <row r="33836" hidden="1" outlineLevel="1"/>
    <row r="33837" hidden="1" outlineLevel="1"/>
    <row r="33838" hidden="1" outlineLevel="1"/>
    <row r="33839" hidden="1" outlineLevel="1"/>
    <row r="33840" hidden="1" outlineLevel="1"/>
    <row r="33841" hidden="1" outlineLevel="1"/>
    <row r="33842" hidden="1" outlineLevel="1"/>
    <row r="33843" hidden="1" outlineLevel="1"/>
    <row r="33844" hidden="1" outlineLevel="1"/>
    <row r="33845" hidden="1" outlineLevel="1"/>
    <row r="33846" hidden="1" outlineLevel="1"/>
    <row r="33847" hidden="1" outlineLevel="1"/>
    <row r="33848" hidden="1" outlineLevel="1"/>
    <row r="33849" hidden="1" outlineLevel="1"/>
    <row r="33850" hidden="1" outlineLevel="1"/>
    <row r="33851" hidden="1" outlineLevel="1"/>
    <row r="33852" hidden="1" outlineLevel="1"/>
    <row r="33853" hidden="1" outlineLevel="1"/>
    <row r="33854" hidden="1" outlineLevel="1"/>
    <row r="33855" hidden="1" outlineLevel="1"/>
    <row r="33856" hidden="1" outlineLevel="1"/>
    <row r="33857" hidden="1" outlineLevel="1"/>
    <row r="33858" hidden="1" outlineLevel="1"/>
    <row r="33859" hidden="1" outlineLevel="1"/>
    <row r="33860" hidden="1" outlineLevel="1"/>
    <row r="33861" hidden="1" outlineLevel="1"/>
    <row r="33862" hidden="1" outlineLevel="1"/>
    <row r="33863" hidden="1" outlineLevel="1"/>
    <row r="33864" hidden="1" outlineLevel="1"/>
    <row r="33865" hidden="1" outlineLevel="1"/>
    <row r="33866" hidden="1" outlineLevel="1"/>
    <row r="33867" hidden="1" outlineLevel="1"/>
    <row r="33868" hidden="1" outlineLevel="1"/>
    <row r="33869" hidden="1" outlineLevel="1"/>
    <row r="33870" hidden="1" outlineLevel="1"/>
    <row r="33871" hidden="1" outlineLevel="1"/>
    <row r="33872" hidden="1" outlineLevel="1"/>
    <row r="33873" hidden="1" outlineLevel="1"/>
    <row r="33874" hidden="1" outlineLevel="1"/>
    <row r="33875" hidden="1" outlineLevel="1"/>
    <row r="33876" hidden="1" outlineLevel="1"/>
    <row r="33877" hidden="1" outlineLevel="1"/>
    <row r="33878" hidden="1" outlineLevel="1"/>
    <row r="33879" hidden="1" outlineLevel="1"/>
    <row r="33880" hidden="1" outlineLevel="1"/>
    <row r="33881" hidden="1" outlineLevel="1"/>
    <row r="33882" hidden="1" outlineLevel="1"/>
    <row r="33883" hidden="1" outlineLevel="1"/>
    <row r="33884" hidden="1" outlineLevel="1"/>
    <row r="33885" hidden="1" outlineLevel="1"/>
    <row r="33886" hidden="1" outlineLevel="1"/>
    <row r="33887" hidden="1" outlineLevel="1"/>
    <row r="33888" hidden="1" outlineLevel="1"/>
    <row r="33889" hidden="1" outlineLevel="1"/>
    <row r="33890" hidden="1" outlineLevel="1"/>
    <row r="33891" hidden="1" outlineLevel="1"/>
    <row r="33892" hidden="1" outlineLevel="1"/>
    <row r="33893" hidden="1" outlineLevel="1"/>
    <row r="33894" hidden="1" outlineLevel="1"/>
    <row r="33895" hidden="1" outlineLevel="1"/>
    <row r="33896" hidden="1" outlineLevel="1"/>
    <row r="33897" hidden="1" outlineLevel="1"/>
    <row r="33898" hidden="1" outlineLevel="1"/>
    <row r="33899" hidden="1" outlineLevel="1"/>
    <row r="33900" hidden="1" outlineLevel="1"/>
    <row r="33901" hidden="1" outlineLevel="1"/>
    <row r="33902" hidden="1" outlineLevel="1"/>
    <row r="33903" hidden="1" outlineLevel="1"/>
    <row r="33904" hidden="1" outlineLevel="1"/>
    <row r="33905" hidden="1" outlineLevel="1"/>
    <row r="33906" hidden="1" outlineLevel="1"/>
    <row r="33907" hidden="1" outlineLevel="1"/>
    <row r="33908" hidden="1" outlineLevel="1"/>
    <row r="33909" hidden="1" outlineLevel="1"/>
    <row r="33910" hidden="1" outlineLevel="1"/>
    <row r="33911" hidden="1" outlineLevel="1"/>
    <row r="33912" hidden="1" outlineLevel="1"/>
    <row r="33913" hidden="1" outlineLevel="1"/>
    <row r="33914" hidden="1" outlineLevel="1"/>
    <row r="33915" hidden="1" outlineLevel="1"/>
    <row r="33916" hidden="1" outlineLevel="1"/>
    <row r="33917" hidden="1" outlineLevel="1"/>
    <row r="33918" hidden="1" outlineLevel="1"/>
    <row r="33919" hidden="1" outlineLevel="1"/>
    <row r="33920" hidden="1" outlineLevel="1"/>
    <row r="33921" hidden="1" outlineLevel="1"/>
    <row r="33922" hidden="1" outlineLevel="1"/>
    <row r="33923" hidden="1" outlineLevel="1"/>
    <row r="33924" hidden="1" outlineLevel="1"/>
    <row r="33925" hidden="1" outlineLevel="1"/>
    <row r="33926" hidden="1" outlineLevel="1"/>
    <row r="33927" hidden="1" outlineLevel="1"/>
    <row r="33928" hidden="1" outlineLevel="1"/>
    <row r="33929" hidden="1" outlineLevel="1"/>
    <row r="33930" hidden="1" outlineLevel="1"/>
    <row r="33931" hidden="1" outlineLevel="1"/>
    <row r="33932" hidden="1" outlineLevel="1"/>
    <row r="33933" hidden="1" outlineLevel="1"/>
    <row r="33934" hidden="1" outlineLevel="1"/>
    <row r="33935" hidden="1" outlineLevel="1"/>
    <row r="33936" hidden="1" outlineLevel="1"/>
    <row r="33937" hidden="1" outlineLevel="1"/>
    <row r="33938" hidden="1" outlineLevel="1"/>
    <row r="33939" hidden="1" outlineLevel="1"/>
    <row r="33940" hidden="1" outlineLevel="1"/>
    <row r="33941" hidden="1" outlineLevel="1"/>
    <row r="33942" hidden="1" outlineLevel="1"/>
    <row r="33943" hidden="1" outlineLevel="1"/>
    <row r="33944" hidden="1" outlineLevel="1"/>
    <row r="33945" hidden="1" outlineLevel="1"/>
    <row r="33946" hidden="1" outlineLevel="1"/>
    <row r="33947" hidden="1" outlineLevel="1"/>
    <row r="33948" hidden="1" outlineLevel="1"/>
    <row r="33949" hidden="1" outlineLevel="1"/>
    <row r="33950" hidden="1" outlineLevel="1"/>
    <row r="33951" hidden="1" outlineLevel="1"/>
    <row r="33952" hidden="1" outlineLevel="1"/>
    <row r="33953" hidden="1" outlineLevel="1"/>
    <row r="33954" hidden="1" outlineLevel="1"/>
    <row r="33955" hidden="1" outlineLevel="1"/>
    <row r="33956" hidden="1" outlineLevel="1"/>
    <row r="33957" hidden="1" outlineLevel="1"/>
    <row r="33958" hidden="1" outlineLevel="1"/>
    <row r="33959" hidden="1" outlineLevel="1"/>
    <row r="33960" hidden="1" outlineLevel="1"/>
    <row r="33961" hidden="1" outlineLevel="1"/>
    <row r="33962" hidden="1" outlineLevel="1"/>
    <row r="33963" hidden="1" outlineLevel="1"/>
    <row r="33964" hidden="1" outlineLevel="1"/>
    <row r="33965" hidden="1" outlineLevel="1"/>
    <row r="33966" hidden="1" outlineLevel="1"/>
    <row r="33967" hidden="1" outlineLevel="1"/>
    <row r="33968" hidden="1" outlineLevel="1"/>
    <row r="33969" hidden="1" outlineLevel="1"/>
    <row r="33970" hidden="1" outlineLevel="1"/>
    <row r="33971" hidden="1" outlineLevel="1"/>
    <row r="33972" hidden="1" outlineLevel="1"/>
    <row r="33973" hidden="1" outlineLevel="1"/>
    <row r="33974" hidden="1" outlineLevel="1"/>
    <row r="33975" hidden="1" outlineLevel="1"/>
    <row r="33976" hidden="1" outlineLevel="1"/>
    <row r="33977" hidden="1" outlineLevel="1"/>
    <row r="33978" hidden="1" outlineLevel="1"/>
    <row r="33979" hidden="1" outlineLevel="1"/>
    <row r="33980" hidden="1" outlineLevel="1"/>
    <row r="33981" hidden="1" outlineLevel="1"/>
    <row r="33982" hidden="1" outlineLevel="1"/>
    <row r="33983" hidden="1" outlineLevel="1"/>
    <row r="33984" hidden="1" outlineLevel="1"/>
    <row r="33985" hidden="1" outlineLevel="1"/>
    <row r="33986" hidden="1" outlineLevel="1"/>
    <row r="33987" hidden="1" outlineLevel="1"/>
    <row r="33988" hidden="1" outlineLevel="1"/>
    <row r="33989" hidden="1" outlineLevel="1"/>
    <row r="33990" hidden="1" outlineLevel="1"/>
    <row r="33991" hidden="1" outlineLevel="1"/>
    <row r="33992" hidden="1" outlineLevel="1"/>
    <row r="33993" hidden="1" outlineLevel="1"/>
    <row r="33994" hidden="1" outlineLevel="1"/>
    <row r="33995" hidden="1" outlineLevel="1"/>
    <row r="33996" hidden="1" outlineLevel="1"/>
    <row r="33997" hidden="1" outlineLevel="1"/>
    <row r="33998" hidden="1" outlineLevel="1"/>
    <row r="33999" hidden="1" outlineLevel="1"/>
    <row r="34000" hidden="1" outlineLevel="1"/>
    <row r="34001" hidden="1" outlineLevel="1"/>
    <row r="34002" hidden="1" outlineLevel="1"/>
    <row r="34003" hidden="1" outlineLevel="1"/>
    <row r="34004" hidden="1" outlineLevel="1"/>
    <row r="34005" hidden="1" outlineLevel="1"/>
    <row r="34006" hidden="1" outlineLevel="1"/>
    <row r="34007" hidden="1" outlineLevel="1"/>
    <row r="34008" hidden="1" outlineLevel="1"/>
    <row r="34009" hidden="1" outlineLevel="1"/>
    <row r="34010" hidden="1" outlineLevel="1"/>
    <row r="34011" hidden="1" outlineLevel="1"/>
    <row r="34012" hidden="1" outlineLevel="1"/>
    <row r="34013" hidden="1" outlineLevel="1"/>
    <row r="34014" hidden="1" outlineLevel="1"/>
    <row r="34015" hidden="1" outlineLevel="1"/>
    <row r="34016" hidden="1" outlineLevel="1"/>
    <row r="34017" hidden="1" outlineLevel="1"/>
    <row r="34018" hidden="1" outlineLevel="1"/>
    <row r="34019" hidden="1" outlineLevel="1"/>
    <row r="34020" hidden="1" outlineLevel="1"/>
    <row r="34021" hidden="1" outlineLevel="1"/>
    <row r="34022" hidden="1" outlineLevel="1"/>
    <row r="34023" hidden="1" outlineLevel="1"/>
    <row r="34024" hidden="1" outlineLevel="1"/>
    <row r="34025" hidden="1" outlineLevel="1"/>
    <row r="34026" hidden="1" outlineLevel="1"/>
    <row r="34027" hidden="1" outlineLevel="1"/>
    <row r="34028" hidden="1" outlineLevel="1"/>
    <row r="34029" hidden="1" outlineLevel="1"/>
    <row r="34030" hidden="1" outlineLevel="1"/>
    <row r="34031" hidden="1" outlineLevel="1"/>
    <row r="34032" hidden="1" outlineLevel="1"/>
    <row r="34033" hidden="1" outlineLevel="1"/>
    <row r="34034" hidden="1" outlineLevel="1"/>
    <row r="34035" hidden="1" outlineLevel="1"/>
    <row r="34036" hidden="1" outlineLevel="1"/>
    <row r="34037" hidden="1" outlineLevel="1"/>
    <row r="34038" hidden="1" outlineLevel="1"/>
    <row r="34039" hidden="1" outlineLevel="1"/>
    <row r="34040" hidden="1" outlineLevel="1"/>
    <row r="34041" hidden="1" outlineLevel="1"/>
    <row r="34042" hidden="1" outlineLevel="1"/>
    <row r="34043" hidden="1" outlineLevel="1"/>
    <row r="34044" hidden="1" outlineLevel="1"/>
    <row r="34045" hidden="1" outlineLevel="1"/>
    <row r="34046" hidden="1" outlineLevel="1"/>
    <row r="34047" hidden="1" outlineLevel="1"/>
    <row r="34048" hidden="1" outlineLevel="1"/>
    <row r="34049" hidden="1" outlineLevel="1"/>
    <row r="34050" hidden="1" outlineLevel="1"/>
    <row r="34051" hidden="1" outlineLevel="1"/>
    <row r="34052" hidden="1" outlineLevel="1"/>
    <row r="34053" hidden="1" outlineLevel="1"/>
    <row r="34054" hidden="1" outlineLevel="1"/>
    <row r="34055" hidden="1" outlineLevel="1"/>
    <row r="34056" hidden="1" outlineLevel="1"/>
    <row r="34057" hidden="1" outlineLevel="1"/>
    <row r="34058" hidden="1" outlineLevel="1"/>
    <row r="34059" hidden="1" outlineLevel="1"/>
    <row r="34060" hidden="1" outlineLevel="1"/>
    <row r="34061" hidden="1" outlineLevel="1"/>
    <row r="34062" hidden="1" outlineLevel="1"/>
    <row r="34063" hidden="1" outlineLevel="1"/>
    <row r="34064" hidden="1" outlineLevel="1"/>
    <row r="34065" hidden="1" outlineLevel="1"/>
    <row r="34066" hidden="1" outlineLevel="1"/>
    <row r="34067" hidden="1" outlineLevel="1"/>
    <row r="34068" hidden="1" outlineLevel="1"/>
    <row r="34069" hidden="1" outlineLevel="1"/>
    <row r="34070" hidden="1" outlineLevel="1"/>
    <row r="34071" hidden="1" outlineLevel="1"/>
    <row r="34072" hidden="1" outlineLevel="1"/>
    <row r="34073" hidden="1" outlineLevel="1"/>
    <row r="34074" hidden="1" outlineLevel="1"/>
    <row r="34075" hidden="1" outlineLevel="1"/>
    <row r="34076" hidden="1" outlineLevel="1"/>
    <row r="34077" hidden="1" outlineLevel="1"/>
    <row r="34078" hidden="1" outlineLevel="1"/>
    <row r="34079" hidden="1" outlineLevel="1"/>
    <row r="34080" hidden="1" outlineLevel="1"/>
    <row r="34081" hidden="1" outlineLevel="1"/>
    <row r="34082" hidden="1" outlineLevel="1"/>
    <row r="34083" hidden="1" outlineLevel="1"/>
    <row r="34084" hidden="1" outlineLevel="1"/>
    <row r="34085" hidden="1" outlineLevel="1"/>
    <row r="34086" hidden="1" outlineLevel="1"/>
    <row r="34087" hidden="1" outlineLevel="1"/>
    <row r="34088" hidden="1" outlineLevel="1"/>
    <row r="34089" hidden="1" outlineLevel="1"/>
    <row r="34090" hidden="1" outlineLevel="1"/>
    <row r="34091" hidden="1" outlineLevel="1"/>
    <row r="34092" hidden="1" outlineLevel="1"/>
    <row r="34093" hidden="1" outlineLevel="1"/>
    <row r="34094" hidden="1" outlineLevel="1"/>
    <row r="34095" hidden="1" outlineLevel="1"/>
    <row r="34096" hidden="1" outlineLevel="1"/>
    <row r="34097" hidden="1" outlineLevel="1"/>
    <row r="34098" hidden="1" outlineLevel="1"/>
    <row r="34099" hidden="1" outlineLevel="1"/>
    <row r="34100" hidden="1" outlineLevel="1"/>
    <row r="34101" hidden="1" outlineLevel="1"/>
    <row r="34102" hidden="1" outlineLevel="1"/>
    <row r="34103" hidden="1" outlineLevel="1"/>
    <row r="34104" hidden="1" outlineLevel="1"/>
    <row r="34105" hidden="1" outlineLevel="1"/>
    <row r="34106" hidden="1" outlineLevel="1"/>
    <row r="34107" hidden="1" outlineLevel="1"/>
    <row r="34108" hidden="1" outlineLevel="1"/>
    <row r="34109" hidden="1" outlineLevel="1"/>
    <row r="34110" hidden="1" outlineLevel="1"/>
    <row r="34111" hidden="1" outlineLevel="1"/>
    <row r="34112" hidden="1" outlineLevel="1"/>
    <row r="34113" hidden="1" outlineLevel="1"/>
    <row r="34114" hidden="1" outlineLevel="1"/>
    <row r="34115" hidden="1" outlineLevel="1"/>
    <row r="34116" hidden="1" outlineLevel="1"/>
    <row r="34117" hidden="1" outlineLevel="1"/>
    <row r="34118" hidden="1" outlineLevel="1"/>
    <row r="34119" hidden="1" outlineLevel="1"/>
    <row r="34120" hidden="1" outlineLevel="1"/>
    <row r="34121" hidden="1" outlineLevel="1"/>
    <row r="34122" hidden="1" outlineLevel="1"/>
    <row r="34123" hidden="1" outlineLevel="1"/>
    <row r="34124" hidden="1" outlineLevel="1"/>
    <row r="34125" hidden="1" outlineLevel="1"/>
    <row r="34126" hidden="1" outlineLevel="1"/>
    <row r="34127" hidden="1" outlineLevel="1"/>
    <row r="34128" hidden="1" outlineLevel="1"/>
    <row r="34129" hidden="1" outlineLevel="1"/>
    <row r="34130" hidden="1" outlineLevel="1"/>
    <row r="34131" hidden="1" outlineLevel="1"/>
    <row r="34132" hidden="1" outlineLevel="1"/>
    <row r="34133" hidden="1" outlineLevel="1"/>
    <row r="34134" hidden="1" outlineLevel="1"/>
    <row r="34135" hidden="1" outlineLevel="1"/>
    <row r="34136" hidden="1" outlineLevel="1"/>
    <row r="34137" hidden="1" outlineLevel="1"/>
    <row r="34138" hidden="1" outlineLevel="1"/>
    <row r="34139" hidden="1" outlineLevel="1"/>
    <row r="34140" hidden="1" outlineLevel="1"/>
    <row r="34141" hidden="1" outlineLevel="1"/>
    <row r="34142" hidden="1" outlineLevel="1"/>
    <row r="34143" hidden="1" outlineLevel="1"/>
    <row r="34144" hidden="1" outlineLevel="1"/>
    <row r="34145" hidden="1" outlineLevel="1"/>
    <row r="34146" hidden="1" outlineLevel="1"/>
    <row r="34147" hidden="1" outlineLevel="1"/>
    <row r="34148" hidden="1" outlineLevel="1"/>
    <row r="34149" hidden="1" outlineLevel="1"/>
    <row r="34150" hidden="1" outlineLevel="1"/>
    <row r="34151" hidden="1" outlineLevel="1"/>
    <row r="34152" hidden="1" outlineLevel="1"/>
    <row r="34153" hidden="1" outlineLevel="1"/>
    <row r="34154" hidden="1" outlineLevel="1"/>
    <row r="34155" hidden="1" outlineLevel="1"/>
    <row r="34156" hidden="1" outlineLevel="1"/>
    <row r="34157" hidden="1" outlineLevel="1"/>
    <row r="34158" hidden="1" outlineLevel="1"/>
    <row r="34159" hidden="1" outlineLevel="1"/>
    <row r="34160" hidden="1" outlineLevel="1"/>
    <row r="34161" hidden="1" outlineLevel="1"/>
    <row r="34162" hidden="1" outlineLevel="1"/>
    <row r="34163" hidden="1" outlineLevel="1"/>
    <row r="34164" hidden="1" outlineLevel="1"/>
    <row r="34165" hidden="1" outlineLevel="1"/>
    <row r="34166" hidden="1" outlineLevel="1"/>
    <row r="34167" hidden="1" outlineLevel="1"/>
    <row r="34168" hidden="1" outlineLevel="1"/>
    <row r="34169" hidden="1" outlineLevel="1"/>
    <row r="34170" hidden="1" outlineLevel="1"/>
    <row r="34171" hidden="1" outlineLevel="1"/>
    <row r="34172" hidden="1" outlineLevel="1"/>
    <row r="34173" hidden="1" outlineLevel="1"/>
    <row r="34174" hidden="1" outlineLevel="1"/>
    <row r="34175" hidden="1" outlineLevel="1"/>
    <row r="34176" hidden="1" outlineLevel="1"/>
    <row r="34177" hidden="1" outlineLevel="1"/>
    <row r="34178" hidden="1" outlineLevel="1"/>
    <row r="34179" hidden="1" outlineLevel="1"/>
    <row r="34180" hidden="1" outlineLevel="1"/>
    <row r="34181" hidden="1" outlineLevel="1"/>
    <row r="34182" hidden="1" outlineLevel="1"/>
    <row r="34183" hidden="1" outlineLevel="1"/>
    <row r="34184" hidden="1" outlineLevel="1"/>
    <row r="34185" hidden="1" outlineLevel="1"/>
    <row r="34186" hidden="1" outlineLevel="1"/>
    <row r="34187" hidden="1" outlineLevel="1"/>
    <row r="34188" hidden="1" outlineLevel="1"/>
    <row r="34189" hidden="1" outlineLevel="1"/>
    <row r="34190" hidden="1" outlineLevel="1"/>
    <row r="34191" hidden="1" outlineLevel="1"/>
    <row r="34192" hidden="1" outlineLevel="1"/>
    <row r="34193" hidden="1" outlineLevel="1"/>
    <row r="34194" hidden="1" outlineLevel="1"/>
    <row r="34195" hidden="1" outlineLevel="1"/>
    <row r="34196" hidden="1" outlineLevel="1"/>
    <row r="34197" hidden="1" outlineLevel="1"/>
    <row r="34198" hidden="1" outlineLevel="1"/>
    <row r="34199" hidden="1" outlineLevel="1"/>
    <row r="34200" hidden="1" outlineLevel="1"/>
    <row r="34201" hidden="1" outlineLevel="1"/>
    <row r="34202" hidden="1" outlineLevel="1"/>
    <row r="34203" hidden="1" outlineLevel="1"/>
    <row r="34204" hidden="1" outlineLevel="1"/>
    <row r="34205" hidden="1" outlineLevel="1"/>
    <row r="34206" hidden="1" outlineLevel="1"/>
    <row r="34207" hidden="1" outlineLevel="1"/>
    <row r="34208" hidden="1" outlineLevel="1"/>
    <row r="34209" hidden="1" outlineLevel="1"/>
    <row r="34210" hidden="1" outlineLevel="1"/>
    <row r="34211" hidden="1" outlineLevel="1"/>
    <row r="34212" hidden="1" outlineLevel="1"/>
    <row r="34213" hidden="1" outlineLevel="1"/>
    <row r="34214" hidden="1" outlineLevel="1"/>
    <row r="34215" hidden="1" outlineLevel="1"/>
    <row r="34216" hidden="1" outlineLevel="1"/>
    <row r="34217" hidden="1" outlineLevel="1"/>
    <row r="34218" hidden="1" outlineLevel="1"/>
    <row r="34219" hidden="1" outlineLevel="1"/>
    <row r="34220" hidden="1" outlineLevel="1"/>
    <row r="34221" hidden="1" outlineLevel="1"/>
    <row r="34222" hidden="1" outlineLevel="1"/>
    <row r="34223" hidden="1" outlineLevel="1"/>
    <row r="34224" hidden="1" outlineLevel="1"/>
    <row r="34225" hidden="1" outlineLevel="1"/>
    <row r="34226" hidden="1" outlineLevel="1"/>
    <row r="34227" hidden="1" outlineLevel="1"/>
    <row r="34228" hidden="1" outlineLevel="1"/>
    <row r="34229" hidden="1" outlineLevel="1"/>
    <row r="34230" hidden="1" outlineLevel="1"/>
    <row r="34231" hidden="1" outlineLevel="1"/>
    <row r="34232" hidden="1" outlineLevel="1"/>
    <row r="34233" hidden="1" outlineLevel="1"/>
    <row r="34234" hidden="1" outlineLevel="1"/>
    <row r="34235" hidden="1" outlineLevel="1"/>
    <row r="34236" hidden="1" outlineLevel="1"/>
    <row r="34237" hidden="1" outlineLevel="1"/>
    <row r="34238" hidden="1" outlineLevel="1"/>
    <row r="34239" hidden="1" outlineLevel="1"/>
    <row r="34240" hidden="1" outlineLevel="1"/>
    <row r="34241" hidden="1" outlineLevel="1"/>
    <row r="34242" hidden="1" outlineLevel="1"/>
    <row r="34243" hidden="1" outlineLevel="1"/>
    <row r="34244" hidden="1" outlineLevel="1"/>
    <row r="34245" hidden="1" outlineLevel="1"/>
    <row r="34246" hidden="1" outlineLevel="1"/>
    <row r="34247" hidden="1" outlineLevel="1"/>
    <row r="34248" hidden="1" outlineLevel="1"/>
    <row r="34249" hidden="1" outlineLevel="1"/>
    <row r="34250" hidden="1" outlineLevel="1"/>
    <row r="34251" hidden="1" outlineLevel="1"/>
    <row r="34252" hidden="1" outlineLevel="1"/>
    <row r="34253" hidden="1" outlineLevel="1"/>
    <row r="34254" hidden="1" outlineLevel="1"/>
    <row r="34255" hidden="1" outlineLevel="1"/>
    <row r="34256" hidden="1" outlineLevel="1"/>
    <row r="34257" hidden="1" outlineLevel="1"/>
    <row r="34258" hidden="1" outlineLevel="1"/>
    <row r="34259" hidden="1" outlineLevel="1"/>
    <row r="34260" hidden="1" outlineLevel="1"/>
    <row r="34261" hidden="1" outlineLevel="1"/>
    <row r="34262" hidden="1" outlineLevel="1"/>
    <row r="34263" hidden="1" outlineLevel="1"/>
    <row r="34264" hidden="1" outlineLevel="1"/>
    <row r="34265" hidden="1" outlineLevel="1"/>
    <row r="34266" hidden="1" outlineLevel="1"/>
    <row r="34267" hidden="1" outlineLevel="1"/>
    <row r="34268" hidden="1" outlineLevel="1"/>
    <row r="34269" hidden="1" outlineLevel="1"/>
    <row r="34270" hidden="1" outlineLevel="1"/>
    <row r="34271" hidden="1" outlineLevel="1"/>
    <row r="34272" hidden="1" outlineLevel="1"/>
    <row r="34273" hidden="1" outlineLevel="1"/>
    <row r="34274" hidden="1" outlineLevel="1"/>
    <row r="34275" hidden="1" outlineLevel="1"/>
    <row r="34276" hidden="1" outlineLevel="1"/>
    <row r="34277" hidden="1" outlineLevel="1"/>
    <row r="34278" hidden="1" outlineLevel="1"/>
    <row r="34279" hidden="1" outlineLevel="1"/>
    <row r="34280" hidden="1" outlineLevel="1"/>
    <row r="34281" hidden="1" outlineLevel="1"/>
    <row r="34282" hidden="1" outlineLevel="1"/>
    <row r="34283" hidden="1" outlineLevel="1"/>
    <row r="34284" hidden="1" outlineLevel="1"/>
    <row r="34285" hidden="1" outlineLevel="1"/>
    <row r="34286" hidden="1" outlineLevel="1"/>
    <row r="34287" hidden="1" outlineLevel="1"/>
    <row r="34288" hidden="1" outlineLevel="1"/>
    <row r="34289" hidden="1" outlineLevel="1"/>
    <row r="34290" hidden="1" outlineLevel="1"/>
    <row r="34291" hidden="1" outlineLevel="1"/>
    <row r="34292" hidden="1" outlineLevel="1"/>
    <row r="34293" hidden="1" outlineLevel="1"/>
    <row r="34294" hidden="1" outlineLevel="1"/>
    <row r="34295" hidden="1" outlineLevel="1"/>
    <row r="34296" hidden="1" outlineLevel="1"/>
    <row r="34297" hidden="1" outlineLevel="1"/>
    <row r="34298" hidden="1" outlineLevel="1"/>
    <row r="34299" hidden="1" outlineLevel="1"/>
    <row r="34300" hidden="1" outlineLevel="1"/>
    <row r="34301" hidden="1" outlineLevel="1"/>
    <row r="34302" hidden="1" outlineLevel="1"/>
    <row r="34303" hidden="1" outlineLevel="1"/>
    <row r="34304" hidden="1" outlineLevel="1"/>
    <row r="34305" hidden="1" outlineLevel="1"/>
    <row r="34306" hidden="1" outlineLevel="1"/>
    <row r="34307" hidden="1" outlineLevel="1"/>
    <row r="34308" hidden="1" outlineLevel="1"/>
    <row r="34309" hidden="1" outlineLevel="1"/>
    <row r="34310" hidden="1" outlineLevel="1"/>
    <row r="34311" hidden="1" outlineLevel="1"/>
    <row r="34312" hidden="1" outlineLevel="1"/>
    <row r="34313" hidden="1" outlineLevel="1"/>
    <row r="34314" hidden="1" outlineLevel="1"/>
    <row r="34315" hidden="1" outlineLevel="1"/>
    <row r="34316" hidden="1" outlineLevel="1"/>
    <row r="34317" hidden="1" outlineLevel="1"/>
    <row r="34318" hidden="1" outlineLevel="1"/>
    <row r="34319" hidden="1" outlineLevel="1"/>
    <row r="34320" hidden="1" outlineLevel="1"/>
    <row r="34321" hidden="1" outlineLevel="1"/>
    <row r="34322" hidden="1" outlineLevel="1"/>
    <row r="34323" hidden="1" outlineLevel="1"/>
    <row r="34324" hidden="1" outlineLevel="1"/>
    <row r="34325" hidden="1" outlineLevel="1"/>
    <row r="34326" hidden="1" outlineLevel="1"/>
    <row r="34327" hidden="1" outlineLevel="1"/>
    <row r="34328" hidden="1" outlineLevel="1"/>
    <row r="34329" hidden="1" outlineLevel="1"/>
    <row r="34330" hidden="1" outlineLevel="1"/>
    <row r="34331" hidden="1" outlineLevel="1"/>
    <row r="34332" hidden="1" outlineLevel="1"/>
    <row r="34333" hidden="1" outlineLevel="1"/>
    <row r="34334" hidden="1" outlineLevel="1"/>
    <row r="34335" hidden="1" outlineLevel="1"/>
    <row r="34336" hidden="1" outlineLevel="1"/>
    <row r="34337" hidden="1" outlineLevel="1"/>
    <row r="34338" hidden="1" outlineLevel="1"/>
    <row r="34339" hidden="1" outlineLevel="1"/>
    <row r="34340" hidden="1" outlineLevel="1"/>
    <row r="34341" hidden="1" outlineLevel="1"/>
    <row r="34342" hidden="1" outlineLevel="1"/>
    <row r="34343" hidden="1" outlineLevel="1"/>
    <row r="34344" hidden="1" outlineLevel="1"/>
    <row r="34345" hidden="1" outlineLevel="1"/>
    <row r="34346" hidden="1" outlineLevel="1"/>
    <row r="34347" hidden="1" outlineLevel="1"/>
    <row r="34348" hidden="1" outlineLevel="1"/>
    <row r="34349" hidden="1" outlineLevel="1"/>
    <row r="34350" hidden="1" outlineLevel="1"/>
    <row r="34351" hidden="1" outlineLevel="1"/>
    <row r="34352" hidden="1" outlineLevel="1"/>
    <row r="34353" hidden="1" outlineLevel="1"/>
    <row r="34354" hidden="1" outlineLevel="1"/>
    <row r="34355" hidden="1" outlineLevel="1"/>
    <row r="34356" hidden="1" outlineLevel="1"/>
    <row r="34357" hidden="1" outlineLevel="1"/>
    <row r="34358" hidden="1" outlineLevel="1"/>
    <row r="34359" hidden="1" outlineLevel="1"/>
    <row r="34360" hidden="1" outlineLevel="1"/>
    <row r="34361" hidden="1" outlineLevel="1"/>
    <row r="34362" hidden="1" outlineLevel="1"/>
    <row r="34363" hidden="1" outlineLevel="1"/>
    <row r="34364" hidden="1" outlineLevel="1"/>
    <row r="34365" hidden="1" outlineLevel="1"/>
    <row r="34366" hidden="1" outlineLevel="1"/>
    <row r="34367" hidden="1" outlineLevel="1"/>
    <row r="34368" hidden="1" outlineLevel="1"/>
    <row r="34369" hidden="1" outlineLevel="1"/>
    <row r="34370" hidden="1" outlineLevel="1"/>
    <row r="34371" hidden="1" outlineLevel="1"/>
    <row r="34372" hidden="1" outlineLevel="1"/>
    <row r="34373" hidden="1" outlineLevel="1"/>
    <row r="34374" hidden="1" outlineLevel="1"/>
    <row r="34375" hidden="1" outlineLevel="1"/>
    <row r="34376" hidden="1" outlineLevel="1"/>
    <row r="34377" hidden="1" outlineLevel="1"/>
    <row r="34378" hidden="1" outlineLevel="1"/>
    <row r="34379" hidden="1" outlineLevel="1"/>
    <row r="34380" hidden="1" outlineLevel="1"/>
    <row r="34381" hidden="1" outlineLevel="1"/>
    <row r="34382" hidden="1" outlineLevel="1"/>
    <row r="34383" hidden="1" outlineLevel="1"/>
    <row r="34384" hidden="1" outlineLevel="1"/>
    <row r="34385" hidden="1" outlineLevel="1"/>
    <row r="34386" hidden="1" outlineLevel="1"/>
    <row r="34387" hidden="1" outlineLevel="1"/>
    <row r="34388" hidden="1" outlineLevel="1"/>
    <row r="34389" hidden="1" outlineLevel="1"/>
    <row r="34390" hidden="1" outlineLevel="1"/>
    <row r="34391" hidden="1" outlineLevel="1"/>
    <row r="34392" hidden="1" outlineLevel="1"/>
    <row r="34393" hidden="1" outlineLevel="1"/>
    <row r="34394" hidden="1" outlineLevel="1"/>
    <row r="34395" hidden="1" outlineLevel="1"/>
    <row r="34396" hidden="1" outlineLevel="1"/>
    <row r="34397" hidden="1" outlineLevel="1"/>
    <row r="34398" hidden="1" outlineLevel="1"/>
    <row r="34399" hidden="1" outlineLevel="1"/>
    <row r="34400" hidden="1" outlineLevel="1"/>
    <row r="34401" hidden="1" outlineLevel="1"/>
    <row r="34402" hidden="1" outlineLevel="1"/>
    <row r="34403" hidden="1" outlineLevel="1"/>
    <row r="34404" hidden="1" outlineLevel="1"/>
    <row r="34405" hidden="1" outlineLevel="1"/>
    <row r="34406" hidden="1" outlineLevel="1"/>
    <row r="34407" hidden="1" outlineLevel="1"/>
    <row r="34408" hidden="1" outlineLevel="1"/>
    <row r="34409" hidden="1" outlineLevel="1"/>
    <row r="34410" hidden="1" outlineLevel="1"/>
    <row r="34411" hidden="1" outlineLevel="1"/>
    <row r="34412" hidden="1" outlineLevel="1"/>
    <row r="34413" hidden="1" outlineLevel="1"/>
    <row r="34414" hidden="1" outlineLevel="1"/>
    <row r="34415" hidden="1" outlineLevel="1"/>
    <row r="34416" hidden="1" outlineLevel="1"/>
    <row r="34417" hidden="1" outlineLevel="1"/>
    <row r="34418" hidden="1" outlineLevel="1"/>
    <row r="34419" hidden="1" outlineLevel="1"/>
    <row r="34420" hidden="1" outlineLevel="1"/>
    <row r="34421" hidden="1" outlineLevel="1"/>
    <row r="34422" hidden="1" outlineLevel="1"/>
    <row r="34423" hidden="1" outlineLevel="1"/>
    <row r="34424" hidden="1" outlineLevel="1"/>
    <row r="34425" hidden="1" outlineLevel="1"/>
    <row r="34426" hidden="1" outlineLevel="1"/>
    <row r="34427" hidden="1" outlineLevel="1"/>
    <row r="34428" hidden="1" outlineLevel="1"/>
    <row r="34429" hidden="1" outlineLevel="1"/>
    <row r="34430" hidden="1" outlineLevel="1"/>
    <row r="34431" hidden="1" outlineLevel="1"/>
    <row r="34432" hidden="1" outlineLevel="1"/>
    <row r="34433" hidden="1" outlineLevel="1"/>
    <row r="34434" hidden="1" outlineLevel="1"/>
    <row r="34435" hidden="1" outlineLevel="1"/>
    <row r="34436" hidden="1" outlineLevel="1"/>
    <row r="34437" hidden="1" outlineLevel="1"/>
    <row r="34438" hidden="1" outlineLevel="1"/>
    <row r="34439" hidden="1" outlineLevel="1"/>
    <row r="34440" hidden="1" outlineLevel="1"/>
    <row r="34441" hidden="1" outlineLevel="1"/>
    <row r="34442" hidden="1" outlineLevel="1"/>
    <row r="34443" hidden="1" outlineLevel="1"/>
    <row r="34444" hidden="1" outlineLevel="1"/>
    <row r="34445" hidden="1" outlineLevel="1"/>
    <row r="34446" hidden="1" outlineLevel="1"/>
    <row r="34447" hidden="1" outlineLevel="1"/>
    <row r="34448" hidden="1" outlineLevel="1"/>
    <row r="34449" hidden="1" outlineLevel="1"/>
    <row r="34450" hidden="1" outlineLevel="1"/>
    <row r="34451" hidden="1" outlineLevel="1"/>
    <row r="34452" hidden="1" outlineLevel="1"/>
    <row r="34453" hidden="1" outlineLevel="1"/>
    <row r="34454" hidden="1" outlineLevel="1"/>
    <row r="34455" hidden="1" outlineLevel="1"/>
    <row r="34456" hidden="1" outlineLevel="1"/>
    <row r="34457" hidden="1" outlineLevel="1"/>
    <row r="34458" hidden="1" outlineLevel="1"/>
    <row r="34459" hidden="1" outlineLevel="1"/>
    <row r="34460" hidden="1" outlineLevel="1"/>
    <row r="34461" hidden="1" outlineLevel="1"/>
    <row r="34462" hidden="1" outlineLevel="1"/>
    <row r="34463" hidden="1" outlineLevel="1"/>
    <row r="34464" hidden="1" outlineLevel="1"/>
    <row r="34465" hidden="1" outlineLevel="1"/>
    <row r="34466" hidden="1" outlineLevel="1"/>
    <row r="34467" hidden="1" outlineLevel="1"/>
    <row r="34468" hidden="1" outlineLevel="1"/>
    <row r="34469" hidden="1" outlineLevel="1"/>
    <row r="34470" hidden="1" outlineLevel="1"/>
    <row r="34471" hidden="1" outlineLevel="1"/>
    <row r="34472" hidden="1" outlineLevel="1"/>
    <row r="34473" hidden="1" outlineLevel="1"/>
    <row r="34474" hidden="1" outlineLevel="1"/>
    <row r="34475" hidden="1" outlineLevel="1"/>
    <row r="34476" hidden="1" outlineLevel="1"/>
    <row r="34477" hidden="1" outlineLevel="1"/>
    <row r="34478" hidden="1" outlineLevel="1"/>
    <row r="34479" hidden="1" outlineLevel="1"/>
    <row r="34480" hidden="1" outlineLevel="1"/>
    <row r="34481" hidden="1" outlineLevel="1"/>
    <row r="34482" hidden="1" outlineLevel="1"/>
    <row r="34483" hidden="1" outlineLevel="1"/>
    <row r="34484" hidden="1" outlineLevel="1"/>
    <row r="34485" hidden="1" outlineLevel="1"/>
    <row r="34486" hidden="1" outlineLevel="1"/>
    <row r="34487" hidden="1" outlineLevel="1"/>
    <row r="34488" hidden="1" outlineLevel="1"/>
    <row r="34489" hidden="1" outlineLevel="1"/>
    <row r="34490" hidden="1" outlineLevel="1"/>
    <row r="34491" hidden="1" outlineLevel="1"/>
    <row r="34492" hidden="1" outlineLevel="1"/>
    <row r="34493" hidden="1" outlineLevel="1"/>
    <row r="34494" hidden="1" outlineLevel="1"/>
    <row r="34495" hidden="1" outlineLevel="1"/>
    <row r="34496" hidden="1" outlineLevel="1"/>
    <row r="34497" hidden="1" outlineLevel="1"/>
    <row r="34498" hidden="1" outlineLevel="1"/>
    <row r="34499" hidden="1" outlineLevel="1"/>
    <row r="34500" hidden="1" outlineLevel="1"/>
    <row r="34501" hidden="1" outlineLevel="1"/>
    <row r="34502" hidden="1" outlineLevel="1"/>
    <row r="34503" hidden="1" outlineLevel="1"/>
    <row r="34504" hidden="1" outlineLevel="1"/>
    <row r="34505" hidden="1" outlineLevel="1"/>
    <row r="34506" hidden="1" outlineLevel="1"/>
    <row r="34507" hidden="1" outlineLevel="1"/>
    <row r="34508" hidden="1" outlineLevel="1"/>
    <row r="34509" hidden="1" outlineLevel="1"/>
    <row r="34510" hidden="1" outlineLevel="1"/>
    <row r="34511" hidden="1" outlineLevel="1"/>
    <row r="34512" hidden="1" outlineLevel="1"/>
    <row r="34513" hidden="1" outlineLevel="1"/>
    <row r="34514" hidden="1" outlineLevel="1"/>
    <row r="34515" hidden="1" outlineLevel="1"/>
    <row r="34516" hidden="1" outlineLevel="1"/>
    <row r="34517" hidden="1" outlineLevel="1"/>
    <row r="34518" hidden="1" outlineLevel="1"/>
    <row r="34519" hidden="1" outlineLevel="1"/>
    <row r="34520" hidden="1" outlineLevel="1"/>
    <row r="34521" hidden="1" outlineLevel="1"/>
    <row r="34522" hidden="1" outlineLevel="1"/>
    <row r="34523" hidden="1" outlineLevel="1"/>
    <row r="34524" hidden="1" outlineLevel="1"/>
    <row r="34525" hidden="1" outlineLevel="1"/>
    <row r="34526" hidden="1" outlineLevel="1"/>
    <row r="34527" hidden="1" outlineLevel="1"/>
    <row r="34528" hidden="1" outlineLevel="1"/>
    <row r="34529" hidden="1" outlineLevel="1"/>
    <row r="34530" hidden="1" outlineLevel="1"/>
    <row r="34531" hidden="1" outlineLevel="1"/>
    <row r="34532" hidden="1" outlineLevel="1"/>
    <row r="34533" hidden="1" outlineLevel="1"/>
    <row r="34534" hidden="1" outlineLevel="1"/>
    <row r="34535" hidden="1" outlineLevel="1"/>
    <row r="34536" hidden="1" outlineLevel="1"/>
    <row r="34537" hidden="1" outlineLevel="1"/>
    <row r="34538" hidden="1" outlineLevel="1"/>
    <row r="34539" hidden="1" outlineLevel="1"/>
    <row r="34540" hidden="1" outlineLevel="1"/>
    <row r="34541" hidden="1" outlineLevel="1"/>
    <row r="34542" hidden="1" outlineLevel="1"/>
    <row r="34543" hidden="1" outlineLevel="1"/>
    <row r="34544" hidden="1" outlineLevel="1"/>
    <row r="34545" hidden="1" outlineLevel="1"/>
    <row r="34546" hidden="1" outlineLevel="1"/>
    <row r="34547" hidden="1" outlineLevel="1"/>
    <row r="34548" hidden="1" outlineLevel="1"/>
    <row r="34549" hidden="1" outlineLevel="1"/>
    <row r="34550" hidden="1" outlineLevel="1"/>
    <row r="34551" hidden="1" outlineLevel="1"/>
    <row r="34552" hidden="1" outlineLevel="1"/>
    <row r="34553" hidden="1" outlineLevel="1"/>
    <row r="34554" hidden="1" outlineLevel="1"/>
    <row r="34555" hidden="1" outlineLevel="1"/>
    <row r="34556" hidden="1" outlineLevel="1"/>
    <row r="34557" hidden="1" outlineLevel="1"/>
    <row r="34558" hidden="1" outlineLevel="1"/>
    <row r="34559" hidden="1" outlineLevel="1"/>
    <row r="34560" hidden="1" outlineLevel="1"/>
    <row r="34561" hidden="1" outlineLevel="1"/>
    <row r="34562" hidden="1" outlineLevel="1"/>
    <row r="34563" hidden="1" outlineLevel="1"/>
    <row r="34564" hidden="1" outlineLevel="1"/>
    <row r="34565" hidden="1" outlineLevel="1"/>
    <row r="34566" hidden="1" outlineLevel="1"/>
    <row r="34567" hidden="1" outlineLevel="1"/>
    <row r="34568" hidden="1" outlineLevel="1"/>
    <row r="34569" hidden="1" outlineLevel="1"/>
    <row r="34570" hidden="1" outlineLevel="1"/>
    <row r="34571" hidden="1" outlineLevel="1"/>
    <row r="34572" hidden="1" outlineLevel="1"/>
    <row r="34573" hidden="1" outlineLevel="1"/>
    <row r="34574" hidden="1" outlineLevel="1"/>
    <row r="34575" hidden="1" outlineLevel="1"/>
    <row r="34576" hidden="1" outlineLevel="1"/>
    <row r="34577" hidden="1" outlineLevel="1"/>
    <row r="34578" hidden="1" outlineLevel="1"/>
    <row r="34579" hidden="1" outlineLevel="1"/>
    <row r="34580" hidden="1" outlineLevel="1"/>
    <row r="34581" hidden="1" outlineLevel="1"/>
    <row r="34582" hidden="1" outlineLevel="1"/>
    <row r="34583" hidden="1" outlineLevel="1"/>
    <row r="34584" hidden="1" outlineLevel="1"/>
    <row r="34585" hidden="1" outlineLevel="1"/>
    <row r="34586" hidden="1" outlineLevel="1"/>
    <row r="34587" hidden="1" outlineLevel="1"/>
    <row r="34588" hidden="1" outlineLevel="1"/>
    <row r="34589" hidden="1" outlineLevel="1"/>
    <row r="34590" hidden="1" outlineLevel="1"/>
    <row r="34591" hidden="1" outlineLevel="1"/>
    <row r="34592" hidden="1" outlineLevel="1"/>
    <row r="34593" hidden="1" outlineLevel="1"/>
    <row r="34594" hidden="1" outlineLevel="1"/>
    <row r="34595" hidden="1" outlineLevel="1"/>
    <row r="34596" hidden="1" outlineLevel="1"/>
    <row r="34597" hidden="1" outlineLevel="1"/>
    <row r="34598" hidden="1" outlineLevel="1"/>
    <row r="34599" hidden="1" outlineLevel="1"/>
    <row r="34600" hidden="1" outlineLevel="1"/>
    <row r="34601" hidden="1" outlineLevel="1"/>
    <row r="34602" hidden="1" outlineLevel="1"/>
    <row r="34603" hidden="1" outlineLevel="1"/>
    <row r="34604" hidden="1" outlineLevel="1"/>
    <row r="34605" hidden="1" outlineLevel="1"/>
    <row r="34606" hidden="1" outlineLevel="1"/>
    <row r="34607" hidden="1" outlineLevel="1"/>
    <row r="34608" hidden="1" outlineLevel="1"/>
    <row r="34609" hidden="1" outlineLevel="1"/>
    <row r="34610" hidden="1" outlineLevel="1"/>
    <row r="34611" hidden="1" outlineLevel="1"/>
    <row r="34612" hidden="1" outlineLevel="1"/>
    <row r="34613" hidden="1" outlineLevel="1"/>
    <row r="34614" hidden="1" outlineLevel="1"/>
    <row r="34615" hidden="1" outlineLevel="1"/>
    <row r="34616" hidden="1" outlineLevel="1"/>
    <row r="34617" hidden="1" outlineLevel="1"/>
    <row r="34618" hidden="1" outlineLevel="1"/>
    <row r="34619" hidden="1" outlineLevel="1"/>
    <row r="34620" hidden="1" outlineLevel="1"/>
    <row r="34621" hidden="1" outlineLevel="1"/>
    <row r="34622" hidden="1" outlineLevel="1"/>
    <row r="34623" hidden="1" outlineLevel="1"/>
    <row r="34624" hidden="1" outlineLevel="1"/>
    <row r="34625" hidden="1" outlineLevel="1"/>
    <row r="34626" hidden="1" outlineLevel="1"/>
    <row r="34627" hidden="1" outlineLevel="1"/>
    <row r="34628" hidden="1" outlineLevel="1"/>
    <row r="34629" hidden="1" outlineLevel="1"/>
    <row r="34630" hidden="1" outlineLevel="1"/>
    <row r="34631" hidden="1" outlineLevel="1"/>
    <row r="34632" hidden="1" outlineLevel="1"/>
    <row r="34633" hidden="1" outlineLevel="1"/>
    <row r="34634" hidden="1" outlineLevel="1"/>
    <row r="34635" hidden="1" outlineLevel="1"/>
    <row r="34636" hidden="1" outlineLevel="1"/>
    <row r="34637" hidden="1" outlineLevel="1"/>
    <row r="34638" hidden="1" outlineLevel="1"/>
    <row r="34639" hidden="1" outlineLevel="1"/>
    <row r="34640" hidden="1" outlineLevel="1"/>
    <row r="34641" hidden="1" outlineLevel="1"/>
    <row r="34642" hidden="1" outlineLevel="1"/>
    <row r="34643" hidden="1" outlineLevel="1"/>
    <row r="34644" hidden="1" outlineLevel="1"/>
    <row r="34645" hidden="1" outlineLevel="1"/>
    <row r="34646" hidden="1" outlineLevel="1"/>
    <row r="34647" hidden="1" outlineLevel="1"/>
    <row r="34648" hidden="1" outlineLevel="1"/>
    <row r="34649" hidden="1" outlineLevel="1"/>
    <row r="34650" hidden="1" outlineLevel="1"/>
    <row r="34651" hidden="1" outlineLevel="1"/>
    <row r="34652" hidden="1" outlineLevel="1"/>
    <row r="34653" hidden="1" outlineLevel="1"/>
    <row r="34654" hidden="1" outlineLevel="1"/>
    <row r="34655" hidden="1" outlineLevel="1"/>
    <row r="34656" hidden="1" outlineLevel="1"/>
    <row r="34657" hidden="1" outlineLevel="1"/>
    <row r="34658" hidden="1" outlineLevel="1"/>
    <row r="34659" hidden="1" outlineLevel="1"/>
    <row r="34660" hidden="1" outlineLevel="1"/>
    <row r="34661" hidden="1" outlineLevel="1"/>
    <row r="34662" hidden="1" outlineLevel="1"/>
    <row r="34663" hidden="1" outlineLevel="1"/>
    <row r="34664" hidden="1" outlineLevel="1"/>
    <row r="34665" hidden="1" outlineLevel="1"/>
    <row r="34666" hidden="1" outlineLevel="1"/>
    <row r="34667" hidden="1" outlineLevel="1"/>
    <row r="34668" hidden="1" outlineLevel="1"/>
    <row r="34669" hidden="1" outlineLevel="1"/>
    <row r="34670" hidden="1" outlineLevel="1"/>
    <row r="34671" hidden="1" outlineLevel="1"/>
    <row r="34672" hidden="1" outlineLevel="1"/>
    <row r="34673" hidden="1" outlineLevel="1"/>
    <row r="34674" hidden="1" outlineLevel="1"/>
    <row r="34675" hidden="1" outlineLevel="1"/>
    <row r="34676" hidden="1" outlineLevel="1"/>
    <row r="34677" hidden="1" outlineLevel="1"/>
    <row r="34678" hidden="1" outlineLevel="1"/>
    <row r="34679" hidden="1" outlineLevel="1"/>
    <row r="34680" hidden="1" outlineLevel="1"/>
    <row r="34681" hidden="1" outlineLevel="1"/>
    <row r="34682" hidden="1" outlineLevel="1"/>
    <row r="34683" hidden="1" outlineLevel="1"/>
    <row r="34684" hidden="1" outlineLevel="1"/>
    <row r="34685" hidden="1" outlineLevel="1"/>
    <row r="34686" hidden="1" outlineLevel="1"/>
    <row r="34687" hidden="1" outlineLevel="1"/>
    <row r="34688" hidden="1" outlineLevel="1"/>
    <row r="34689" hidden="1" outlineLevel="1"/>
    <row r="34690" hidden="1" outlineLevel="1"/>
    <row r="34691" hidden="1" outlineLevel="1"/>
    <row r="34692" hidden="1" outlineLevel="1"/>
    <row r="34693" hidden="1" outlineLevel="1"/>
    <row r="34694" hidden="1" outlineLevel="1"/>
    <row r="34695" hidden="1" outlineLevel="1"/>
    <row r="34696" hidden="1" outlineLevel="1"/>
    <row r="34697" hidden="1" outlineLevel="1"/>
    <row r="34698" hidden="1" outlineLevel="1"/>
    <row r="34699" hidden="1" outlineLevel="1"/>
    <row r="34700" hidden="1" outlineLevel="1"/>
    <row r="34701" hidden="1" outlineLevel="1"/>
    <row r="34702" hidden="1" outlineLevel="1"/>
    <row r="34703" hidden="1" outlineLevel="1"/>
    <row r="34704" hidden="1" outlineLevel="1"/>
    <row r="34705" hidden="1" outlineLevel="1"/>
    <row r="34706" hidden="1" outlineLevel="1"/>
    <row r="34707" hidden="1" outlineLevel="1"/>
    <row r="34708" hidden="1" outlineLevel="1"/>
    <row r="34709" hidden="1" outlineLevel="1"/>
    <row r="34710" hidden="1" outlineLevel="1"/>
    <row r="34711" hidden="1" outlineLevel="1"/>
    <row r="34712" hidden="1" outlineLevel="1"/>
    <row r="34713" hidden="1" outlineLevel="1"/>
    <row r="34714" hidden="1" outlineLevel="1"/>
    <row r="34715" hidden="1" outlineLevel="1"/>
    <row r="34716" hidden="1" outlineLevel="1"/>
    <row r="34717" hidden="1" outlineLevel="1"/>
    <row r="34718" hidden="1" outlineLevel="1"/>
    <row r="34719" hidden="1" outlineLevel="1"/>
    <row r="34720" hidden="1" outlineLevel="1"/>
    <row r="34721" hidden="1" outlineLevel="1"/>
    <row r="34722" hidden="1" outlineLevel="1"/>
    <row r="34723" hidden="1" outlineLevel="1"/>
    <row r="34724" hidden="1" outlineLevel="1"/>
    <row r="34725" hidden="1" outlineLevel="1"/>
    <row r="34726" hidden="1" outlineLevel="1"/>
    <row r="34727" hidden="1" outlineLevel="1"/>
    <row r="34728" hidden="1" outlineLevel="1"/>
    <row r="34729" hidden="1" outlineLevel="1"/>
    <row r="34730" hidden="1" outlineLevel="1"/>
    <row r="34731" hidden="1" outlineLevel="1"/>
    <row r="34732" hidden="1" outlineLevel="1"/>
    <row r="34733" hidden="1" outlineLevel="1"/>
    <row r="34734" hidden="1" outlineLevel="1"/>
    <row r="34735" hidden="1" outlineLevel="1"/>
    <row r="34736" hidden="1" outlineLevel="1"/>
    <row r="34737" hidden="1" outlineLevel="1"/>
    <row r="34738" hidden="1" outlineLevel="1"/>
    <row r="34739" hidden="1" outlineLevel="1"/>
    <row r="34740" hidden="1" outlineLevel="1"/>
    <row r="34741" hidden="1" outlineLevel="1"/>
    <row r="34742" hidden="1" outlineLevel="1"/>
    <row r="34743" hidden="1" outlineLevel="1"/>
    <row r="34744" hidden="1" outlineLevel="1"/>
    <row r="34745" hidden="1" outlineLevel="1"/>
    <row r="34746" hidden="1" outlineLevel="1"/>
    <row r="34747" hidden="1" outlineLevel="1"/>
    <row r="34748" hidden="1" outlineLevel="1"/>
    <row r="34749" hidden="1" outlineLevel="1"/>
    <row r="34750" hidden="1" outlineLevel="1"/>
    <row r="34751" hidden="1" outlineLevel="1"/>
    <row r="34752" hidden="1" outlineLevel="1"/>
    <row r="34753" hidden="1" outlineLevel="1"/>
    <row r="34754" hidden="1" outlineLevel="1"/>
    <row r="34755" hidden="1" outlineLevel="1"/>
    <row r="34756" hidden="1" outlineLevel="1"/>
    <row r="34757" hidden="1" outlineLevel="1"/>
    <row r="34758" hidden="1" outlineLevel="1"/>
    <row r="34759" hidden="1" outlineLevel="1"/>
    <row r="34760" hidden="1" outlineLevel="1"/>
    <row r="34761" hidden="1" outlineLevel="1"/>
    <row r="34762" hidden="1" outlineLevel="1"/>
    <row r="34763" hidden="1" outlineLevel="1"/>
    <row r="34764" hidden="1" outlineLevel="1"/>
    <row r="34765" hidden="1" outlineLevel="1"/>
    <row r="34766" hidden="1" outlineLevel="1"/>
    <row r="34767" hidden="1" outlineLevel="1"/>
    <row r="34768" hidden="1" outlineLevel="1"/>
    <row r="34769" hidden="1" outlineLevel="1"/>
    <row r="34770" hidden="1" outlineLevel="1"/>
    <row r="34771" hidden="1" outlineLevel="1"/>
    <row r="34772" hidden="1" outlineLevel="1"/>
    <row r="34773" hidden="1" outlineLevel="1"/>
    <row r="34774" hidden="1" outlineLevel="1"/>
    <row r="34775" hidden="1" outlineLevel="1"/>
    <row r="34776" hidden="1" outlineLevel="1"/>
    <row r="34777" hidden="1" outlineLevel="1"/>
    <row r="34778" hidden="1" outlineLevel="1"/>
    <row r="34779" hidden="1" outlineLevel="1"/>
    <row r="34780" hidden="1" outlineLevel="1"/>
    <row r="34781" hidden="1" outlineLevel="1"/>
    <row r="34782" hidden="1" outlineLevel="1"/>
    <row r="34783" hidden="1" outlineLevel="1"/>
    <row r="34784" hidden="1" outlineLevel="1"/>
    <row r="34785" hidden="1" outlineLevel="1"/>
    <row r="34786" hidden="1" outlineLevel="1"/>
    <row r="34787" hidden="1" outlineLevel="1"/>
    <row r="34788" hidden="1" outlineLevel="1"/>
    <row r="34789" hidden="1" outlineLevel="1"/>
    <row r="34790" hidden="1" outlineLevel="1"/>
    <row r="34791" hidden="1" outlineLevel="1"/>
    <row r="34792" hidden="1" outlineLevel="1"/>
    <row r="34793" hidden="1" outlineLevel="1"/>
    <row r="34794" hidden="1" outlineLevel="1"/>
    <row r="34795" hidden="1" outlineLevel="1"/>
    <row r="34796" hidden="1" outlineLevel="1"/>
    <row r="34797" hidden="1" outlineLevel="1"/>
    <row r="34798" hidden="1" outlineLevel="1"/>
    <row r="34799" hidden="1" outlineLevel="1"/>
    <row r="34800" hidden="1" outlineLevel="1"/>
    <row r="34801" hidden="1" outlineLevel="1"/>
    <row r="34802" hidden="1" outlineLevel="1"/>
    <row r="34803" hidden="1" outlineLevel="1"/>
    <row r="34804" hidden="1" outlineLevel="1"/>
    <row r="34805" hidden="1" outlineLevel="1"/>
    <row r="34806" hidden="1" outlineLevel="1"/>
    <row r="34807" hidden="1" outlineLevel="1"/>
    <row r="34808" hidden="1" outlineLevel="1"/>
    <row r="34809" hidden="1" outlineLevel="1"/>
    <row r="34810" hidden="1" outlineLevel="1"/>
    <row r="34811" hidden="1" outlineLevel="1"/>
    <row r="34812" hidden="1" outlineLevel="1"/>
    <row r="34813" hidden="1" outlineLevel="1"/>
    <row r="34814" hidden="1" outlineLevel="1"/>
    <row r="34815" hidden="1" outlineLevel="1"/>
    <row r="34816" hidden="1" outlineLevel="1"/>
    <row r="34817" hidden="1" outlineLevel="1"/>
    <row r="34818" hidden="1" outlineLevel="1"/>
    <row r="34819" hidden="1" outlineLevel="1"/>
    <row r="34820" hidden="1" outlineLevel="1"/>
    <row r="34821" hidden="1" outlineLevel="1"/>
    <row r="34822" hidden="1" outlineLevel="1"/>
    <row r="34823" hidden="1" outlineLevel="1"/>
    <row r="34824" hidden="1" outlineLevel="1"/>
    <row r="34825" hidden="1" outlineLevel="1"/>
    <row r="34826" hidden="1" outlineLevel="1"/>
    <row r="34827" hidden="1" outlineLevel="1"/>
    <row r="34828" hidden="1" outlineLevel="1"/>
    <row r="34829" hidden="1" outlineLevel="1"/>
    <row r="34830" hidden="1" outlineLevel="1"/>
    <row r="34831" hidden="1" outlineLevel="1"/>
    <row r="34832" hidden="1" outlineLevel="1"/>
    <row r="34833" hidden="1" outlineLevel="1"/>
    <row r="34834" hidden="1" outlineLevel="1"/>
    <row r="34835" hidden="1" outlineLevel="1"/>
    <row r="34836" hidden="1" outlineLevel="1"/>
    <row r="34837" hidden="1" outlineLevel="1"/>
    <row r="34838" hidden="1" outlineLevel="1"/>
    <row r="34839" hidden="1" outlineLevel="1"/>
    <row r="34840" hidden="1" outlineLevel="1"/>
    <row r="34841" hidden="1" outlineLevel="1"/>
    <row r="34842" hidden="1" outlineLevel="1"/>
    <row r="34843" hidden="1" outlineLevel="1"/>
    <row r="34844" hidden="1" outlineLevel="1"/>
    <row r="34845" hidden="1" outlineLevel="1"/>
    <row r="34846" hidden="1" outlineLevel="1"/>
    <row r="34847" hidden="1" outlineLevel="1"/>
    <row r="34848" hidden="1" outlineLevel="1"/>
    <row r="34849" hidden="1" outlineLevel="1"/>
    <row r="34850" hidden="1" outlineLevel="1"/>
    <row r="34851" hidden="1" outlineLevel="1"/>
    <row r="34852" hidden="1" outlineLevel="1"/>
    <row r="34853" hidden="1" outlineLevel="1"/>
    <row r="34854" hidden="1" outlineLevel="1"/>
    <row r="34855" hidden="1" outlineLevel="1"/>
    <row r="34856" hidden="1" outlineLevel="1"/>
    <row r="34857" hidden="1" outlineLevel="1"/>
    <row r="34858" hidden="1" outlineLevel="1"/>
    <row r="34859" hidden="1" outlineLevel="1"/>
    <row r="34860" hidden="1" outlineLevel="1"/>
    <row r="34861" hidden="1" outlineLevel="1"/>
    <row r="34862" hidden="1" outlineLevel="1"/>
    <row r="34863" hidden="1" outlineLevel="1"/>
    <row r="34864" hidden="1" outlineLevel="1"/>
    <row r="34865" hidden="1" outlineLevel="1"/>
    <row r="34866" hidden="1" outlineLevel="1"/>
    <row r="34867" hidden="1" outlineLevel="1"/>
    <row r="34868" hidden="1" outlineLevel="1"/>
    <row r="34869" hidden="1" outlineLevel="1"/>
    <row r="34870" hidden="1" outlineLevel="1"/>
    <row r="34871" hidden="1" outlineLevel="1"/>
    <row r="34872" hidden="1" outlineLevel="1"/>
    <row r="34873" hidden="1" outlineLevel="1"/>
    <row r="34874" hidden="1" outlineLevel="1"/>
    <row r="34875" hidden="1" outlineLevel="1"/>
    <row r="34876" hidden="1" outlineLevel="1"/>
    <row r="34877" hidden="1" outlineLevel="1"/>
    <row r="34878" hidden="1" outlineLevel="1"/>
    <row r="34879" hidden="1" outlineLevel="1"/>
    <row r="34880" hidden="1" outlineLevel="1"/>
    <row r="34881" hidden="1" outlineLevel="1"/>
    <row r="34882" hidden="1" outlineLevel="1"/>
    <row r="34883" hidden="1" outlineLevel="1"/>
    <row r="34884" hidden="1" outlineLevel="1"/>
    <row r="34885" hidden="1" outlineLevel="1"/>
    <row r="34886" hidden="1" outlineLevel="1"/>
    <row r="34887" hidden="1" outlineLevel="1"/>
    <row r="34888" hidden="1" outlineLevel="1"/>
    <row r="34889" hidden="1" outlineLevel="1"/>
    <row r="34890" hidden="1" outlineLevel="1"/>
    <row r="34891" hidden="1" outlineLevel="1"/>
    <row r="34892" hidden="1" outlineLevel="1"/>
    <row r="34893" hidden="1" outlineLevel="1"/>
    <row r="34894" hidden="1" outlineLevel="1"/>
    <row r="34895" hidden="1" outlineLevel="1"/>
    <row r="34896" hidden="1" outlineLevel="1"/>
    <row r="34897" hidden="1" outlineLevel="1"/>
    <row r="34898" hidden="1" outlineLevel="1"/>
    <row r="34899" hidden="1" outlineLevel="1"/>
    <row r="34900" hidden="1" outlineLevel="1"/>
    <row r="34901" hidden="1" outlineLevel="1"/>
    <row r="34902" hidden="1" outlineLevel="1"/>
    <row r="34903" hidden="1" outlineLevel="1"/>
    <row r="34904" hidden="1" outlineLevel="1"/>
    <row r="34905" hidden="1" outlineLevel="1"/>
    <row r="34906" hidden="1" outlineLevel="1"/>
    <row r="34907" hidden="1" outlineLevel="1"/>
    <row r="34908" hidden="1" outlineLevel="1"/>
    <row r="34909" hidden="1" outlineLevel="1"/>
    <row r="34910" hidden="1" outlineLevel="1"/>
    <row r="34911" hidden="1" outlineLevel="1"/>
    <row r="34912" hidden="1" outlineLevel="1"/>
    <row r="34913" hidden="1" outlineLevel="1"/>
    <row r="34914" hidden="1" outlineLevel="1"/>
    <row r="34915" hidden="1" outlineLevel="1"/>
    <row r="34916" hidden="1" outlineLevel="1"/>
    <row r="34917" hidden="1" outlineLevel="1"/>
    <row r="34918" hidden="1" outlineLevel="1"/>
    <row r="34919" hidden="1" outlineLevel="1"/>
    <row r="34920" hidden="1" outlineLevel="1"/>
    <row r="34921" hidden="1" outlineLevel="1"/>
    <row r="34922" hidden="1" outlineLevel="1"/>
    <row r="34923" hidden="1" outlineLevel="1"/>
    <row r="34924" hidden="1" outlineLevel="1"/>
    <row r="34925" hidden="1" outlineLevel="1"/>
    <row r="34926" hidden="1" outlineLevel="1"/>
    <row r="34927" hidden="1" outlineLevel="1"/>
    <row r="34928" hidden="1" outlineLevel="1"/>
    <row r="34929" hidden="1" outlineLevel="1"/>
    <row r="34930" hidden="1" outlineLevel="1"/>
    <row r="34931" hidden="1" outlineLevel="1"/>
    <row r="34932" hidden="1" outlineLevel="1"/>
    <row r="34933" hidden="1" outlineLevel="1"/>
    <row r="34934" hidden="1" outlineLevel="1"/>
    <row r="34935" hidden="1" outlineLevel="1"/>
    <row r="34936" hidden="1" outlineLevel="1"/>
    <row r="34937" hidden="1" outlineLevel="1"/>
    <row r="34938" hidden="1" outlineLevel="1"/>
    <row r="34939" hidden="1" outlineLevel="1"/>
    <row r="34940" hidden="1" outlineLevel="1"/>
    <row r="34941" hidden="1" outlineLevel="1"/>
    <row r="34942" hidden="1" outlineLevel="1"/>
    <row r="34943" hidden="1" outlineLevel="1"/>
    <row r="34944" hidden="1" outlineLevel="1"/>
    <row r="34945" hidden="1" outlineLevel="1"/>
    <row r="34946" hidden="1" outlineLevel="1"/>
    <row r="34947" hidden="1" outlineLevel="1"/>
    <row r="34948" hidden="1" outlineLevel="1"/>
    <row r="34949" hidden="1" outlineLevel="1"/>
    <row r="34950" hidden="1" outlineLevel="1"/>
    <row r="34951" hidden="1" outlineLevel="1"/>
    <row r="34952" hidden="1" outlineLevel="1"/>
    <row r="34953" hidden="1" outlineLevel="1"/>
    <row r="34954" hidden="1" outlineLevel="1"/>
    <row r="34955" hidden="1" outlineLevel="1"/>
    <row r="34956" hidden="1" outlineLevel="1"/>
    <row r="34957" hidden="1" outlineLevel="1"/>
    <row r="34958" hidden="1" outlineLevel="1"/>
    <row r="34959" hidden="1" outlineLevel="1"/>
    <row r="34960" hidden="1" outlineLevel="1"/>
    <row r="34961" hidden="1" outlineLevel="1"/>
    <row r="34962" hidden="1" outlineLevel="1"/>
    <row r="34963" hidden="1" outlineLevel="1"/>
    <row r="34964" hidden="1" outlineLevel="1"/>
    <row r="34965" hidden="1" outlineLevel="1"/>
    <row r="34966" hidden="1" outlineLevel="1"/>
    <row r="34967" hidden="1" outlineLevel="1"/>
    <row r="34968" hidden="1" outlineLevel="1"/>
    <row r="34969" hidden="1" outlineLevel="1"/>
    <row r="34970" hidden="1" outlineLevel="1"/>
    <row r="34971" hidden="1" outlineLevel="1"/>
    <row r="34972" hidden="1" outlineLevel="1"/>
    <row r="34973" hidden="1" outlineLevel="1"/>
    <row r="34974" hidden="1" outlineLevel="1"/>
    <row r="34975" hidden="1" outlineLevel="1"/>
    <row r="34976" hidden="1" outlineLevel="1"/>
    <row r="34977" hidden="1" outlineLevel="1"/>
    <row r="34978" hidden="1" outlineLevel="1"/>
    <row r="34979" hidden="1" outlineLevel="1"/>
    <row r="34980" hidden="1" outlineLevel="1"/>
    <row r="34981" hidden="1" outlineLevel="1"/>
    <row r="34982" hidden="1" outlineLevel="1"/>
    <row r="34983" hidden="1" outlineLevel="1"/>
    <row r="34984" hidden="1" outlineLevel="1"/>
    <row r="34985" hidden="1" outlineLevel="1"/>
    <row r="34986" hidden="1" outlineLevel="1"/>
    <row r="34987" hidden="1" outlineLevel="1"/>
    <row r="34988" hidden="1" outlineLevel="1"/>
    <row r="34989" hidden="1" outlineLevel="1"/>
    <row r="34990" hidden="1" outlineLevel="1"/>
    <row r="34991" hidden="1" outlineLevel="1"/>
    <row r="34992" hidden="1" outlineLevel="1"/>
    <row r="34993" hidden="1" outlineLevel="1"/>
    <row r="34994" hidden="1" outlineLevel="1"/>
    <row r="34995" hidden="1" outlineLevel="1"/>
    <row r="34996" hidden="1" outlineLevel="1"/>
    <row r="34997" hidden="1" outlineLevel="1"/>
    <row r="34998" hidden="1" outlineLevel="1"/>
    <row r="34999" hidden="1" outlineLevel="1"/>
    <row r="35000" hidden="1" outlineLevel="1"/>
    <row r="35001" hidden="1" outlineLevel="1"/>
    <row r="35002" hidden="1" outlineLevel="1"/>
    <row r="35003" hidden="1" outlineLevel="1"/>
    <row r="35004" hidden="1" outlineLevel="1"/>
    <row r="35005" hidden="1" outlineLevel="1"/>
    <row r="35006" hidden="1" outlineLevel="1"/>
    <row r="35007" hidden="1" outlineLevel="1"/>
    <row r="35008" hidden="1" outlineLevel="1"/>
    <row r="35009" hidden="1" outlineLevel="1"/>
    <row r="35010" hidden="1" outlineLevel="1"/>
    <row r="35011" hidden="1" outlineLevel="1"/>
    <row r="35012" hidden="1" outlineLevel="1"/>
    <row r="35013" hidden="1" outlineLevel="1"/>
    <row r="35014" hidden="1" outlineLevel="1"/>
    <row r="35015" hidden="1" outlineLevel="1"/>
    <row r="35016" hidden="1" outlineLevel="1"/>
    <row r="35017" hidden="1" outlineLevel="1"/>
    <row r="35018" hidden="1" outlineLevel="1"/>
    <row r="35019" hidden="1" outlineLevel="1"/>
    <row r="35020" hidden="1" outlineLevel="1"/>
    <row r="35021" hidden="1" outlineLevel="1"/>
    <row r="35022" hidden="1" outlineLevel="1"/>
    <row r="35023" hidden="1" outlineLevel="1"/>
    <row r="35024" hidden="1" outlineLevel="1"/>
    <row r="35025" hidden="1" outlineLevel="1"/>
    <row r="35026" hidden="1" outlineLevel="1"/>
    <row r="35027" hidden="1" outlineLevel="1"/>
    <row r="35028" hidden="1" outlineLevel="1"/>
    <row r="35029" hidden="1" outlineLevel="1"/>
    <row r="35030" hidden="1" outlineLevel="1"/>
    <row r="35031" hidden="1" outlineLevel="1"/>
    <row r="35032" hidden="1" outlineLevel="1"/>
    <row r="35033" hidden="1" outlineLevel="1"/>
    <row r="35034" hidden="1" outlineLevel="1"/>
    <row r="35035" hidden="1" outlineLevel="1"/>
    <row r="35036" hidden="1" outlineLevel="1"/>
    <row r="35037" hidden="1" outlineLevel="1"/>
    <row r="35038" hidden="1" outlineLevel="1"/>
    <row r="35039" hidden="1" outlineLevel="1"/>
    <row r="35040" hidden="1" outlineLevel="1"/>
    <row r="35041" hidden="1" outlineLevel="1"/>
    <row r="35042" hidden="1" outlineLevel="1"/>
    <row r="35043" hidden="1" outlineLevel="1"/>
    <row r="35044" hidden="1" outlineLevel="1"/>
    <row r="35045" hidden="1" outlineLevel="1"/>
    <row r="35046" hidden="1" outlineLevel="1"/>
    <row r="35047" hidden="1" outlineLevel="1"/>
    <row r="35048" hidden="1" outlineLevel="1"/>
    <row r="35049" hidden="1" outlineLevel="1"/>
    <row r="35050" hidden="1" outlineLevel="1"/>
    <row r="35051" hidden="1" outlineLevel="1"/>
    <row r="35052" hidden="1" outlineLevel="1"/>
    <row r="35053" hidden="1" outlineLevel="1"/>
    <row r="35054" hidden="1" outlineLevel="1"/>
    <row r="35055" hidden="1" outlineLevel="1"/>
    <row r="35056" hidden="1" outlineLevel="1"/>
    <row r="35057" hidden="1" outlineLevel="1"/>
    <row r="35058" hidden="1" outlineLevel="1"/>
    <row r="35059" hidden="1" outlineLevel="1"/>
    <row r="35060" hidden="1" outlineLevel="1"/>
    <row r="35061" hidden="1" outlineLevel="1"/>
    <row r="35062" hidden="1" outlineLevel="1"/>
    <row r="35063" hidden="1" outlineLevel="1"/>
    <row r="35064" hidden="1" outlineLevel="1"/>
    <row r="35065" hidden="1" outlineLevel="1"/>
    <row r="35066" hidden="1" outlineLevel="1"/>
    <row r="35067" hidden="1" outlineLevel="1"/>
    <row r="35068" hidden="1" outlineLevel="1"/>
    <row r="35069" hidden="1" outlineLevel="1"/>
    <row r="35070" hidden="1" outlineLevel="1"/>
    <row r="35071" hidden="1" outlineLevel="1"/>
    <row r="35072" hidden="1" outlineLevel="1"/>
    <row r="35073" hidden="1" outlineLevel="1"/>
    <row r="35074" hidden="1" outlineLevel="1"/>
    <row r="35075" hidden="1" outlineLevel="1"/>
    <row r="35076" hidden="1" outlineLevel="1"/>
    <row r="35077" hidden="1" outlineLevel="1"/>
    <row r="35078" hidden="1" outlineLevel="1"/>
    <row r="35079" hidden="1" outlineLevel="1"/>
    <row r="35080" hidden="1" outlineLevel="1"/>
    <row r="35081" hidden="1" outlineLevel="1"/>
    <row r="35082" hidden="1" outlineLevel="1"/>
    <row r="35083" hidden="1" outlineLevel="1"/>
    <row r="35084" hidden="1" outlineLevel="1"/>
    <row r="35085" hidden="1" outlineLevel="1"/>
    <row r="35086" hidden="1" outlineLevel="1"/>
    <row r="35087" hidden="1" outlineLevel="1"/>
    <row r="35088" hidden="1" outlineLevel="1"/>
    <row r="35089" hidden="1" outlineLevel="1"/>
    <row r="35090" hidden="1" outlineLevel="1"/>
    <row r="35091" hidden="1" outlineLevel="1"/>
    <row r="35092" hidden="1" outlineLevel="1"/>
    <row r="35093" hidden="1" outlineLevel="1"/>
    <row r="35094" hidden="1" outlineLevel="1"/>
    <row r="35095" hidden="1" outlineLevel="1"/>
    <row r="35096" hidden="1" outlineLevel="1"/>
    <row r="35097" hidden="1" outlineLevel="1"/>
    <row r="35098" hidden="1" outlineLevel="1"/>
    <row r="35099" hidden="1" outlineLevel="1"/>
    <row r="35100" hidden="1" outlineLevel="1"/>
    <row r="35101" hidden="1" outlineLevel="1"/>
    <row r="35102" hidden="1" outlineLevel="1"/>
    <row r="35103" hidden="1" outlineLevel="1"/>
    <row r="35104" hidden="1" outlineLevel="1"/>
    <row r="35105" hidden="1" outlineLevel="1"/>
    <row r="35106" hidden="1" outlineLevel="1"/>
    <row r="35107" hidden="1" outlineLevel="1"/>
    <row r="35108" hidden="1" outlineLevel="1"/>
    <row r="35109" hidden="1" outlineLevel="1"/>
    <row r="35110" hidden="1" outlineLevel="1"/>
    <row r="35111" hidden="1" outlineLevel="1"/>
    <row r="35112" hidden="1" outlineLevel="1"/>
    <row r="35113" hidden="1" outlineLevel="1"/>
    <row r="35114" hidden="1" outlineLevel="1"/>
    <row r="35115" hidden="1" outlineLevel="1"/>
    <row r="35116" hidden="1" outlineLevel="1"/>
    <row r="35117" hidden="1" outlineLevel="1"/>
    <row r="35118" hidden="1" outlineLevel="1"/>
    <row r="35119" hidden="1" outlineLevel="1"/>
    <row r="35120" hidden="1" outlineLevel="1"/>
    <row r="35121" hidden="1" outlineLevel="1"/>
    <row r="35122" hidden="1" outlineLevel="1"/>
    <row r="35123" hidden="1" outlineLevel="1"/>
    <row r="35124" hidden="1" outlineLevel="1"/>
    <row r="35125" hidden="1" outlineLevel="1"/>
    <row r="35126" hidden="1" outlineLevel="1"/>
    <row r="35127" hidden="1" outlineLevel="1"/>
    <row r="35128" hidden="1" outlineLevel="1"/>
    <row r="35129" hidden="1" outlineLevel="1"/>
    <row r="35130" hidden="1" outlineLevel="1"/>
    <row r="35131" hidden="1" outlineLevel="1"/>
    <row r="35132" hidden="1" outlineLevel="1"/>
    <row r="35133" hidden="1" outlineLevel="1"/>
    <row r="35134" hidden="1" outlineLevel="1"/>
    <row r="35135" hidden="1" outlineLevel="1"/>
    <row r="35136" hidden="1" outlineLevel="1"/>
    <row r="35137" hidden="1" outlineLevel="1"/>
    <row r="35138" hidden="1" outlineLevel="1"/>
    <row r="35139" hidden="1" outlineLevel="1"/>
    <row r="35140" hidden="1" outlineLevel="1"/>
    <row r="35141" hidden="1" outlineLevel="1"/>
    <row r="35142" hidden="1" outlineLevel="1"/>
    <row r="35143" hidden="1" outlineLevel="1"/>
    <row r="35144" hidden="1" outlineLevel="1"/>
    <row r="35145" hidden="1" outlineLevel="1"/>
    <row r="35146" hidden="1" outlineLevel="1"/>
    <row r="35147" hidden="1" outlineLevel="1"/>
    <row r="35148" hidden="1" outlineLevel="1"/>
    <row r="35149" hidden="1" outlineLevel="1"/>
    <row r="35150" hidden="1" outlineLevel="1"/>
    <row r="35151" hidden="1" outlineLevel="1"/>
    <row r="35152" hidden="1" outlineLevel="1"/>
    <row r="35153" hidden="1" outlineLevel="1"/>
    <row r="35154" hidden="1" outlineLevel="1"/>
    <row r="35155" hidden="1" outlineLevel="1"/>
    <row r="35156" hidden="1" outlineLevel="1"/>
    <row r="35157" hidden="1" outlineLevel="1"/>
    <row r="35158" hidden="1" outlineLevel="1"/>
    <row r="35159" hidden="1" outlineLevel="1"/>
    <row r="35160" hidden="1" outlineLevel="1"/>
    <row r="35161" hidden="1" outlineLevel="1"/>
    <row r="35162" hidden="1" outlineLevel="1"/>
    <row r="35163" hidden="1" outlineLevel="1"/>
    <row r="35164" hidden="1" outlineLevel="1"/>
    <row r="35165" hidden="1" outlineLevel="1"/>
    <row r="35166" hidden="1" outlineLevel="1"/>
    <row r="35167" hidden="1" outlineLevel="1"/>
    <row r="35168" hidden="1" outlineLevel="1"/>
    <row r="35169" hidden="1" outlineLevel="1"/>
    <row r="35170" hidden="1" outlineLevel="1"/>
    <row r="35171" hidden="1" outlineLevel="1"/>
    <row r="35172" hidden="1" outlineLevel="1"/>
    <row r="35173" hidden="1" outlineLevel="1"/>
    <row r="35174" hidden="1" outlineLevel="1"/>
    <row r="35175" hidden="1" outlineLevel="1"/>
    <row r="35176" hidden="1" outlineLevel="1"/>
    <row r="35177" hidden="1" outlineLevel="1"/>
    <row r="35178" hidden="1" outlineLevel="1"/>
    <row r="35179" hidden="1" outlineLevel="1"/>
    <row r="35180" hidden="1" outlineLevel="1"/>
    <row r="35181" hidden="1" outlineLevel="1"/>
    <row r="35182" hidden="1" outlineLevel="1"/>
    <row r="35183" hidden="1" outlineLevel="1"/>
    <row r="35184" hidden="1" outlineLevel="1"/>
    <row r="35185" hidden="1" outlineLevel="1"/>
    <row r="35186" hidden="1" outlineLevel="1"/>
    <row r="35187" hidden="1" outlineLevel="1"/>
    <row r="35188" hidden="1" outlineLevel="1"/>
    <row r="35189" hidden="1" outlineLevel="1"/>
    <row r="35190" hidden="1" outlineLevel="1"/>
    <row r="35191" hidden="1" outlineLevel="1"/>
    <row r="35192" hidden="1" outlineLevel="1"/>
    <row r="35193" hidden="1" outlineLevel="1"/>
    <row r="35194" hidden="1" outlineLevel="1"/>
    <row r="35195" hidden="1" outlineLevel="1"/>
    <row r="35196" hidden="1" outlineLevel="1"/>
    <row r="35197" hidden="1" outlineLevel="1"/>
    <row r="35198" hidden="1" outlineLevel="1"/>
    <row r="35199" hidden="1" outlineLevel="1"/>
    <row r="35200" hidden="1" outlineLevel="1"/>
    <row r="35201" hidden="1" outlineLevel="1"/>
    <row r="35202" hidden="1" outlineLevel="1"/>
    <row r="35203" hidden="1" outlineLevel="1"/>
    <row r="35204" hidden="1" outlineLevel="1"/>
    <row r="35205" hidden="1" outlineLevel="1"/>
    <row r="35206" hidden="1" outlineLevel="1"/>
    <row r="35207" hidden="1" outlineLevel="1"/>
    <row r="35208" hidden="1" outlineLevel="1"/>
    <row r="35209" hidden="1" outlineLevel="1"/>
    <row r="35210" hidden="1" outlineLevel="1"/>
    <row r="35211" hidden="1" outlineLevel="1"/>
    <row r="35212" hidden="1" outlineLevel="1"/>
    <row r="35213" hidden="1" outlineLevel="1"/>
    <row r="35214" hidden="1" outlineLevel="1"/>
    <row r="35215" hidden="1" outlineLevel="1"/>
    <row r="35216" hidden="1" outlineLevel="1"/>
    <row r="35217" hidden="1" outlineLevel="1"/>
    <row r="35218" hidden="1" outlineLevel="1"/>
    <row r="35219" hidden="1" outlineLevel="1"/>
    <row r="35220" hidden="1" outlineLevel="1"/>
    <row r="35221" hidden="1" outlineLevel="1"/>
    <row r="35222" hidden="1" outlineLevel="1"/>
    <row r="35223" hidden="1" outlineLevel="1"/>
    <row r="35224" hidden="1" outlineLevel="1"/>
    <row r="35225" hidden="1" outlineLevel="1"/>
    <row r="35226" hidden="1" outlineLevel="1"/>
    <row r="35227" hidden="1" outlineLevel="1"/>
    <row r="35228" hidden="1" outlineLevel="1"/>
    <row r="35229" hidden="1" outlineLevel="1"/>
    <row r="35230" hidden="1" outlineLevel="1"/>
    <row r="35231" hidden="1" outlineLevel="1"/>
    <row r="35232" hidden="1" outlineLevel="1"/>
    <row r="35233" hidden="1" outlineLevel="1"/>
    <row r="35234" hidden="1" outlineLevel="1"/>
    <row r="35235" hidden="1" outlineLevel="1"/>
    <row r="35236" hidden="1" outlineLevel="1"/>
    <row r="35237" hidden="1" outlineLevel="1"/>
    <row r="35238" hidden="1" outlineLevel="1"/>
    <row r="35239" hidden="1" outlineLevel="1"/>
    <row r="35240" hidden="1" outlineLevel="1"/>
    <row r="35241" hidden="1" outlineLevel="1"/>
    <row r="35242" hidden="1" outlineLevel="1"/>
    <row r="35243" hidden="1" outlineLevel="1"/>
    <row r="35244" hidden="1" outlineLevel="1"/>
    <row r="35245" hidden="1" outlineLevel="1"/>
    <row r="35246" hidden="1" outlineLevel="1"/>
    <row r="35247" hidden="1" outlineLevel="1"/>
    <row r="35248" hidden="1" outlineLevel="1"/>
    <row r="35249" hidden="1" outlineLevel="1"/>
    <row r="35250" hidden="1" outlineLevel="1"/>
    <row r="35251" hidden="1" outlineLevel="1"/>
    <row r="35252" hidden="1" outlineLevel="1"/>
    <row r="35253" hidden="1" outlineLevel="1"/>
    <row r="35254" hidden="1" outlineLevel="1"/>
    <row r="35255" hidden="1" outlineLevel="1"/>
    <row r="35256" hidden="1" outlineLevel="1"/>
    <row r="35257" hidden="1" outlineLevel="1"/>
    <row r="35258" hidden="1" outlineLevel="1"/>
    <row r="35259" hidden="1" outlineLevel="1"/>
    <row r="35260" hidden="1" outlineLevel="1"/>
    <row r="35261" hidden="1" outlineLevel="1"/>
    <row r="35262" hidden="1" outlineLevel="1"/>
    <row r="35263" hidden="1" outlineLevel="1"/>
    <row r="35264" hidden="1" outlineLevel="1"/>
    <row r="35265" hidden="1" outlineLevel="1"/>
    <row r="35266" hidden="1" outlineLevel="1"/>
    <row r="35267" hidden="1" outlineLevel="1"/>
    <row r="35268" hidden="1" outlineLevel="1"/>
    <row r="35269" hidden="1" outlineLevel="1"/>
    <row r="35270" hidden="1" outlineLevel="1"/>
    <row r="35271" hidden="1" outlineLevel="1"/>
    <row r="35272" hidden="1" outlineLevel="1"/>
    <row r="35273" hidden="1" outlineLevel="1"/>
    <row r="35274" hidden="1" outlineLevel="1"/>
    <row r="35275" hidden="1" outlineLevel="1"/>
    <row r="35276" hidden="1" outlineLevel="1"/>
    <row r="35277" hidden="1" outlineLevel="1"/>
    <row r="35278" hidden="1" outlineLevel="1"/>
    <row r="35279" hidden="1" outlineLevel="1"/>
    <row r="35280" hidden="1" outlineLevel="1"/>
    <row r="35281" hidden="1" outlineLevel="1"/>
    <row r="35282" hidden="1" outlineLevel="1"/>
    <row r="35283" hidden="1" outlineLevel="1"/>
    <row r="35284" hidden="1" outlineLevel="1"/>
    <row r="35285" hidden="1" outlineLevel="1"/>
    <row r="35286" hidden="1" outlineLevel="1"/>
    <row r="35287" hidden="1" outlineLevel="1"/>
    <row r="35288" hidden="1" outlineLevel="1"/>
    <row r="35289" hidden="1" outlineLevel="1"/>
    <row r="35290" hidden="1" outlineLevel="1"/>
    <row r="35291" hidden="1" outlineLevel="1"/>
    <row r="35292" hidden="1" outlineLevel="1"/>
    <row r="35293" hidden="1" outlineLevel="1"/>
    <row r="35294" hidden="1" outlineLevel="1"/>
    <row r="35295" hidden="1" outlineLevel="1"/>
    <row r="35296" hidden="1" outlineLevel="1"/>
    <row r="35297" hidden="1" outlineLevel="1"/>
    <row r="35298" hidden="1" outlineLevel="1"/>
    <row r="35299" hidden="1" outlineLevel="1"/>
    <row r="35300" hidden="1" outlineLevel="1"/>
    <row r="35301" hidden="1" outlineLevel="1"/>
    <row r="35302" hidden="1" outlineLevel="1"/>
    <row r="35303" hidden="1" outlineLevel="1"/>
    <row r="35304" hidden="1" outlineLevel="1"/>
    <row r="35305" hidden="1" outlineLevel="1"/>
    <row r="35306" hidden="1" outlineLevel="1"/>
    <row r="35307" hidden="1" outlineLevel="1"/>
    <row r="35308" hidden="1" outlineLevel="1"/>
    <row r="35309" hidden="1" outlineLevel="1"/>
    <row r="35310" hidden="1" outlineLevel="1"/>
    <row r="35311" hidden="1" outlineLevel="1"/>
    <row r="35312" hidden="1" outlineLevel="1"/>
    <row r="35313" hidden="1" outlineLevel="1"/>
    <row r="35314" hidden="1" outlineLevel="1"/>
    <row r="35315" hidden="1" outlineLevel="1"/>
    <row r="35316" hidden="1" outlineLevel="1"/>
    <row r="35317" hidden="1" outlineLevel="1"/>
    <row r="35318" hidden="1" outlineLevel="1"/>
    <row r="35319" hidden="1" outlineLevel="1"/>
    <row r="35320" hidden="1" outlineLevel="1"/>
    <row r="35321" hidden="1" outlineLevel="1"/>
    <row r="35322" hidden="1" outlineLevel="1"/>
    <row r="35323" hidden="1" outlineLevel="1"/>
    <row r="35324" hidden="1" outlineLevel="1"/>
    <row r="35325" hidden="1" outlineLevel="1"/>
    <row r="35326" hidden="1" outlineLevel="1"/>
    <row r="35327" hidden="1" outlineLevel="1"/>
    <row r="35328" hidden="1" outlineLevel="1"/>
    <row r="35329" hidden="1" outlineLevel="1"/>
    <row r="35330" hidden="1" outlineLevel="1"/>
    <row r="35331" hidden="1" outlineLevel="1"/>
    <row r="35332" hidden="1" outlineLevel="1"/>
    <row r="35333" hidden="1" outlineLevel="1"/>
    <row r="35334" hidden="1" outlineLevel="1"/>
    <row r="35335" hidden="1" outlineLevel="1"/>
    <row r="35336" hidden="1" outlineLevel="1"/>
    <row r="35337" hidden="1" outlineLevel="1"/>
    <row r="35338" hidden="1" outlineLevel="1"/>
    <row r="35339" hidden="1" outlineLevel="1"/>
    <row r="35340" hidden="1" outlineLevel="1"/>
    <row r="35341" hidden="1" outlineLevel="1"/>
    <row r="35342" hidden="1" outlineLevel="1"/>
    <row r="35343" hidden="1" outlineLevel="1"/>
    <row r="35344" hidden="1" outlineLevel="1"/>
    <row r="35345" hidden="1" outlineLevel="1"/>
    <row r="35346" hidden="1" outlineLevel="1"/>
    <row r="35347" hidden="1" outlineLevel="1"/>
    <row r="35348" hidden="1" outlineLevel="1"/>
    <row r="35349" hidden="1" outlineLevel="1"/>
    <row r="35350" hidden="1" outlineLevel="1"/>
    <row r="35351" hidden="1" outlineLevel="1"/>
    <row r="35352" hidden="1" outlineLevel="1"/>
    <row r="35353" hidden="1" outlineLevel="1"/>
    <row r="35354" hidden="1" outlineLevel="1"/>
    <row r="35355" hidden="1" outlineLevel="1"/>
    <row r="35356" hidden="1" outlineLevel="1"/>
    <row r="35357" hidden="1" outlineLevel="1"/>
    <row r="35358" hidden="1" outlineLevel="1"/>
    <row r="35359" hidden="1" outlineLevel="1"/>
    <row r="35360" hidden="1" outlineLevel="1"/>
    <row r="35361" hidden="1" outlineLevel="1"/>
    <row r="35362" hidden="1" outlineLevel="1"/>
    <row r="35363" hidden="1" outlineLevel="1"/>
    <row r="35364" hidden="1" outlineLevel="1"/>
    <row r="35365" hidden="1" outlineLevel="1"/>
    <row r="35366" hidden="1" outlineLevel="1"/>
    <row r="35367" hidden="1" outlineLevel="1"/>
    <row r="35368" hidden="1" outlineLevel="1"/>
    <row r="35369" hidden="1" outlineLevel="1"/>
    <row r="35370" hidden="1" outlineLevel="1"/>
    <row r="35371" hidden="1" outlineLevel="1"/>
    <row r="35372" hidden="1" outlineLevel="1"/>
    <row r="35373" hidden="1" outlineLevel="1"/>
    <row r="35374" hidden="1" outlineLevel="1"/>
    <row r="35375" hidden="1" outlineLevel="1"/>
    <row r="35376" hidden="1" outlineLevel="1"/>
    <row r="35377" hidden="1" outlineLevel="1"/>
    <row r="35378" hidden="1" outlineLevel="1"/>
    <row r="35379" hidden="1" outlineLevel="1"/>
    <row r="35380" hidden="1" outlineLevel="1"/>
    <row r="35381" hidden="1" outlineLevel="1"/>
    <row r="35382" hidden="1" outlineLevel="1"/>
    <row r="35383" hidden="1" outlineLevel="1"/>
    <row r="35384" hidden="1" outlineLevel="1"/>
    <row r="35385" hidden="1" outlineLevel="1"/>
    <row r="35386" hidden="1" outlineLevel="1"/>
    <row r="35387" hidden="1" outlineLevel="1"/>
    <row r="35388" hidden="1" outlineLevel="1"/>
    <row r="35389" hidden="1" outlineLevel="1"/>
    <row r="35390" hidden="1" outlineLevel="1"/>
    <row r="35391" hidden="1" outlineLevel="1"/>
    <row r="35392" hidden="1" outlineLevel="1"/>
    <row r="35393" hidden="1" outlineLevel="1"/>
    <row r="35394" hidden="1" outlineLevel="1"/>
    <row r="35395" hidden="1" outlineLevel="1"/>
    <row r="35396" hidden="1" outlineLevel="1"/>
    <row r="35397" hidden="1" outlineLevel="1"/>
    <row r="35398" hidden="1" outlineLevel="1"/>
    <row r="35399" hidden="1" outlineLevel="1"/>
    <row r="35400" hidden="1" outlineLevel="1"/>
    <row r="35401" hidden="1" outlineLevel="1"/>
    <row r="35402" hidden="1" outlineLevel="1"/>
    <row r="35403" hidden="1" outlineLevel="1"/>
    <row r="35404" hidden="1" outlineLevel="1"/>
    <row r="35405" hidden="1" outlineLevel="1"/>
    <row r="35406" hidden="1" outlineLevel="1"/>
    <row r="35407" hidden="1" outlineLevel="1"/>
    <row r="35408" hidden="1" outlineLevel="1"/>
    <row r="35409" hidden="1" outlineLevel="1"/>
    <row r="35410" hidden="1" outlineLevel="1"/>
    <row r="35411" hidden="1" outlineLevel="1"/>
    <row r="35412" hidden="1" outlineLevel="1"/>
    <row r="35413" hidden="1" outlineLevel="1"/>
    <row r="35414" hidden="1" outlineLevel="1"/>
    <row r="35415" hidden="1" outlineLevel="1"/>
    <row r="35416" hidden="1" outlineLevel="1"/>
    <row r="35417" hidden="1" outlineLevel="1"/>
    <row r="35418" hidden="1" outlineLevel="1"/>
    <row r="35419" hidden="1" outlineLevel="1"/>
    <row r="35420" hidden="1" outlineLevel="1"/>
    <row r="35421" hidden="1" outlineLevel="1"/>
    <row r="35422" hidden="1" outlineLevel="1"/>
    <row r="35423" hidden="1" outlineLevel="1"/>
    <row r="35424" hidden="1" outlineLevel="1"/>
    <row r="35425" hidden="1" outlineLevel="1"/>
    <row r="35426" hidden="1" outlineLevel="1"/>
    <row r="35427" hidden="1" outlineLevel="1"/>
    <row r="35428" hidden="1" outlineLevel="1"/>
    <row r="35429" hidden="1" outlineLevel="1"/>
    <row r="35430" hidden="1" outlineLevel="1"/>
    <row r="35431" hidden="1" outlineLevel="1"/>
    <row r="35432" hidden="1" outlineLevel="1"/>
    <row r="35433" hidden="1" outlineLevel="1"/>
    <row r="35434" hidden="1" outlineLevel="1"/>
    <row r="35435" hidden="1" outlineLevel="1"/>
    <row r="35436" hidden="1" outlineLevel="1"/>
    <row r="35437" hidden="1" outlineLevel="1"/>
    <row r="35438" hidden="1" outlineLevel="1"/>
    <row r="35439" hidden="1" outlineLevel="1"/>
    <row r="35440" hidden="1" outlineLevel="1"/>
    <row r="35441" hidden="1" outlineLevel="1"/>
    <row r="35442" hidden="1" outlineLevel="1"/>
    <row r="35443" hidden="1" outlineLevel="1"/>
    <row r="35444" hidden="1" outlineLevel="1"/>
    <row r="35445" hidden="1" outlineLevel="1"/>
    <row r="35446" hidden="1" outlineLevel="1"/>
    <row r="35447" hidden="1" outlineLevel="1"/>
    <row r="35448" hidden="1" outlineLevel="1"/>
    <row r="35449" hidden="1" outlineLevel="1"/>
    <row r="35450" hidden="1" outlineLevel="1"/>
    <row r="35451" hidden="1" outlineLevel="1"/>
    <row r="35452" hidden="1" outlineLevel="1"/>
    <row r="35453" hidden="1" outlineLevel="1"/>
    <row r="35454" hidden="1" outlineLevel="1"/>
    <row r="35455" hidden="1" outlineLevel="1"/>
    <row r="35456" hidden="1" outlineLevel="1"/>
    <row r="35457" hidden="1" outlineLevel="1"/>
    <row r="35458" hidden="1" outlineLevel="1"/>
    <row r="35459" hidden="1" outlineLevel="1"/>
    <row r="35460" hidden="1" outlineLevel="1"/>
    <row r="35461" hidden="1" outlineLevel="1"/>
    <row r="35462" hidden="1" outlineLevel="1"/>
    <row r="35463" hidden="1" outlineLevel="1"/>
    <row r="35464" hidden="1" outlineLevel="1"/>
    <row r="35465" hidden="1" outlineLevel="1"/>
    <row r="35466" hidden="1" outlineLevel="1"/>
    <row r="35467" hidden="1" outlineLevel="1"/>
    <row r="35468" hidden="1" outlineLevel="1"/>
    <row r="35469" hidden="1" outlineLevel="1"/>
    <row r="35470" hidden="1" outlineLevel="1"/>
    <row r="35471" hidden="1" outlineLevel="1"/>
    <row r="35472" hidden="1" outlineLevel="1"/>
    <row r="35473" hidden="1" outlineLevel="1"/>
    <row r="35474" hidden="1" outlineLevel="1"/>
    <row r="35475" hidden="1" outlineLevel="1"/>
    <row r="35476" hidden="1" outlineLevel="1"/>
    <row r="35477" hidden="1" outlineLevel="1"/>
    <row r="35478" hidden="1" outlineLevel="1"/>
    <row r="35479" hidden="1" outlineLevel="1"/>
    <row r="35480" hidden="1" outlineLevel="1"/>
    <row r="35481" hidden="1" outlineLevel="1"/>
    <row r="35482" hidden="1" outlineLevel="1"/>
    <row r="35483" hidden="1" outlineLevel="1"/>
    <row r="35484" hidden="1" outlineLevel="1"/>
    <row r="35485" hidden="1" outlineLevel="1"/>
    <row r="35486" hidden="1" outlineLevel="1"/>
    <row r="35487" hidden="1" outlineLevel="1"/>
    <row r="35488" hidden="1" outlineLevel="1"/>
    <row r="35489" hidden="1" outlineLevel="1"/>
    <row r="35490" hidden="1" outlineLevel="1"/>
    <row r="35491" hidden="1" outlineLevel="1"/>
    <row r="35492" hidden="1" outlineLevel="1"/>
    <row r="35493" hidden="1" outlineLevel="1"/>
    <row r="35494" hidden="1" outlineLevel="1"/>
    <row r="35495" hidden="1" outlineLevel="1"/>
    <row r="35496" hidden="1" outlineLevel="1"/>
    <row r="35497" hidden="1" outlineLevel="1"/>
    <row r="35498" hidden="1" outlineLevel="1"/>
    <row r="35499" hidden="1" outlineLevel="1"/>
    <row r="35500" hidden="1" outlineLevel="1"/>
    <row r="35501" hidden="1" outlineLevel="1"/>
    <row r="35502" hidden="1" outlineLevel="1"/>
    <row r="35503" hidden="1" outlineLevel="1"/>
    <row r="35504" hidden="1" outlineLevel="1"/>
    <row r="35505" hidden="1" outlineLevel="1"/>
    <row r="35506" hidden="1" outlineLevel="1"/>
    <row r="35507" hidden="1" outlineLevel="1"/>
    <row r="35508" hidden="1" outlineLevel="1"/>
    <row r="35509" hidden="1" outlineLevel="1"/>
    <row r="35510" hidden="1" outlineLevel="1"/>
    <row r="35511" hidden="1" outlineLevel="1"/>
    <row r="35512" hidden="1" outlineLevel="1"/>
    <row r="35513" hidden="1" outlineLevel="1"/>
    <row r="35514" hidden="1" outlineLevel="1"/>
    <row r="35515" hidden="1" outlineLevel="1"/>
    <row r="35516" hidden="1" outlineLevel="1"/>
    <row r="35517" hidden="1" outlineLevel="1"/>
    <row r="35518" hidden="1" outlineLevel="1"/>
    <row r="35519" hidden="1" outlineLevel="1"/>
    <row r="35520" hidden="1" outlineLevel="1"/>
    <row r="35521" hidden="1" outlineLevel="1"/>
    <row r="35522" hidden="1" outlineLevel="1"/>
    <row r="35523" hidden="1" outlineLevel="1"/>
    <row r="35524" hidden="1" outlineLevel="1"/>
    <row r="35525" hidden="1" outlineLevel="1"/>
    <row r="35526" hidden="1" outlineLevel="1"/>
    <row r="35527" hidden="1" outlineLevel="1"/>
    <row r="35528" hidden="1" outlineLevel="1"/>
    <row r="35529" hidden="1" outlineLevel="1"/>
    <row r="35530" hidden="1" outlineLevel="1"/>
    <row r="35531" hidden="1" outlineLevel="1"/>
    <row r="35532" hidden="1" outlineLevel="1"/>
    <row r="35533" hidden="1" outlineLevel="1"/>
    <row r="35534" hidden="1" outlineLevel="1"/>
    <row r="35535" hidden="1" outlineLevel="1"/>
    <row r="35536" hidden="1" outlineLevel="1"/>
    <row r="35537" hidden="1" outlineLevel="1"/>
    <row r="35538" hidden="1" outlineLevel="1"/>
    <row r="35539" hidden="1" outlineLevel="1"/>
    <row r="35540" hidden="1" outlineLevel="1"/>
    <row r="35541" hidden="1" outlineLevel="1"/>
    <row r="35542" hidden="1" outlineLevel="1"/>
    <row r="35543" hidden="1" outlineLevel="1"/>
    <row r="35544" hidden="1" outlineLevel="1"/>
    <row r="35545" hidden="1" outlineLevel="1"/>
    <row r="35546" hidden="1" outlineLevel="1"/>
    <row r="35547" hidden="1" outlineLevel="1"/>
    <row r="35548" hidden="1" outlineLevel="1"/>
    <row r="35549" hidden="1" outlineLevel="1"/>
    <row r="35550" hidden="1" outlineLevel="1"/>
    <row r="35551" hidden="1" outlineLevel="1"/>
    <row r="35552" hidden="1" outlineLevel="1"/>
    <row r="35553" hidden="1" outlineLevel="1"/>
    <row r="35554" hidden="1" outlineLevel="1"/>
    <row r="35555" hidden="1" outlineLevel="1"/>
    <row r="35556" hidden="1" outlineLevel="1"/>
    <row r="35557" hidden="1" outlineLevel="1"/>
    <row r="35558" hidden="1" outlineLevel="1"/>
    <row r="35559" hidden="1" outlineLevel="1"/>
    <row r="35560" hidden="1" outlineLevel="1"/>
    <row r="35561" hidden="1" outlineLevel="1"/>
    <row r="35562" hidden="1" outlineLevel="1"/>
    <row r="35563" hidden="1" outlineLevel="1"/>
    <row r="35564" hidden="1" outlineLevel="1"/>
    <row r="35565" hidden="1" outlineLevel="1"/>
    <row r="35566" hidden="1" outlineLevel="1"/>
    <row r="35567" hidden="1" outlineLevel="1"/>
    <row r="35568" hidden="1" outlineLevel="1"/>
    <row r="35569" hidden="1" outlineLevel="1"/>
    <row r="35570" hidden="1" outlineLevel="1"/>
    <row r="35571" hidden="1" outlineLevel="1"/>
    <row r="35572" hidden="1" outlineLevel="1"/>
    <row r="35573" hidden="1" outlineLevel="1"/>
    <row r="35574" hidden="1" outlineLevel="1"/>
    <row r="35575" hidden="1" outlineLevel="1"/>
    <row r="35576" hidden="1" outlineLevel="1"/>
    <row r="35577" hidden="1" outlineLevel="1"/>
    <row r="35578" hidden="1" outlineLevel="1"/>
    <row r="35579" hidden="1" outlineLevel="1"/>
    <row r="35580" hidden="1" outlineLevel="1"/>
    <row r="35581" hidden="1" outlineLevel="1"/>
    <row r="35582" hidden="1" outlineLevel="1"/>
    <row r="35583" hidden="1" outlineLevel="1"/>
    <row r="35584" hidden="1" outlineLevel="1"/>
    <row r="35585" hidden="1" outlineLevel="1"/>
    <row r="35586" hidden="1" outlineLevel="1"/>
    <row r="35587" hidden="1" outlineLevel="1"/>
    <row r="35588" hidden="1" outlineLevel="1"/>
    <row r="35589" hidden="1" outlineLevel="1"/>
    <row r="35590" hidden="1" outlineLevel="1"/>
    <row r="35591" hidden="1" outlineLevel="1"/>
    <row r="35592" hidden="1" outlineLevel="1"/>
    <row r="35593" hidden="1" outlineLevel="1"/>
    <row r="35594" hidden="1" outlineLevel="1"/>
    <row r="35595" hidden="1" outlineLevel="1"/>
    <row r="35596" hidden="1" outlineLevel="1"/>
    <row r="35597" hidden="1" outlineLevel="1"/>
    <row r="35598" hidden="1" outlineLevel="1"/>
    <row r="35599" hidden="1" outlineLevel="1"/>
    <row r="35600" hidden="1" outlineLevel="1"/>
    <row r="35601" hidden="1" outlineLevel="1"/>
    <row r="35602" hidden="1" outlineLevel="1"/>
    <row r="35603" hidden="1" outlineLevel="1"/>
    <row r="35604" hidden="1" outlineLevel="1"/>
    <row r="35605" hidden="1" outlineLevel="1"/>
    <row r="35606" hidden="1" outlineLevel="1"/>
    <row r="35607" hidden="1" outlineLevel="1"/>
    <row r="35608" hidden="1" outlineLevel="1"/>
    <row r="35609" hidden="1" outlineLevel="1"/>
    <row r="35610" hidden="1" outlineLevel="1"/>
    <row r="35611" hidden="1" outlineLevel="1"/>
    <row r="35612" hidden="1" outlineLevel="1"/>
    <row r="35613" hidden="1" outlineLevel="1"/>
    <row r="35614" hidden="1" outlineLevel="1"/>
    <row r="35615" hidden="1" outlineLevel="1"/>
    <row r="35616" hidden="1" outlineLevel="1"/>
    <row r="35617" hidden="1" outlineLevel="1"/>
    <row r="35618" hidden="1" outlineLevel="1"/>
    <row r="35619" hidden="1" outlineLevel="1"/>
    <row r="35620" hidden="1" outlineLevel="1"/>
    <row r="35621" hidden="1" outlineLevel="1"/>
    <row r="35622" hidden="1" outlineLevel="1"/>
    <row r="35623" hidden="1" outlineLevel="1"/>
    <row r="35624" hidden="1" outlineLevel="1"/>
    <row r="35625" hidden="1" outlineLevel="1"/>
    <row r="35626" hidden="1" outlineLevel="1"/>
    <row r="35627" hidden="1" outlineLevel="1"/>
    <row r="35628" hidden="1" outlineLevel="1"/>
    <row r="35629" hidden="1" outlineLevel="1"/>
    <row r="35630" hidden="1" outlineLevel="1"/>
    <row r="35631" hidden="1" outlineLevel="1"/>
    <row r="35632" hidden="1" outlineLevel="1"/>
    <row r="35633" hidden="1" outlineLevel="1"/>
    <row r="35634" hidden="1" outlineLevel="1"/>
    <row r="35635" hidden="1" outlineLevel="1"/>
    <row r="35636" hidden="1" outlineLevel="1"/>
    <row r="35637" hidden="1" outlineLevel="1"/>
    <row r="35638" hidden="1" outlineLevel="1"/>
    <row r="35639" hidden="1" outlineLevel="1"/>
    <row r="35640" hidden="1" outlineLevel="1"/>
    <row r="35641" hidden="1" outlineLevel="1"/>
    <row r="35642" hidden="1" outlineLevel="1"/>
    <row r="35643" hidden="1" outlineLevel="1"/>
    <row r="35644" hidden="1" outlineLevel="1"/>
    <row r="35645" hidden="1" outlineLevel="1"/>
    <row r="35646" hidden="1" outlineLevel="1"/>
    <row r="35647" hidden="1" outlineLevel="1"/>
    <row r="35648" hidden="1" outlineLevel="1"/>
    <row r="35649" hidden="1" outlineLevel="1"/>
    <row r="35650" hidden="1" outlineLevel="1"/>
    <row r="35651" hidden="1" outlineLevel="1"/>
    <row r="35652" hidden="1" outlineLevel="1"/>
    <row r="35653" hidden="1" outlineLevel="1"/>
    <row r="35654" hidden="1" outlineLevel="1"/>
    <row r="35655" hidden="1" outlineLevel="1"/>
    <row r="35656" hidden="1" outlineLevel="1"/>
    <row r="35657" hidden="1" outlineLevel="1"/>
    <row r="35658" hidden="1" outlineLevel="1"/>
    <row r="35659" hidden="1" outlineLevel="1"/>
    <row r="35660" hidden="1" outlineLevel="1"/>
    <row r="35661" hidden="1" outlineLevel="1"/>
    <row r="35662" hidden="1" outlineLevel="1"/>
    <row r="35663" hidden="1" outlineLevel="1"/>
    <row r="35664" hidden="1" outlineLevel="1"/>
    <row r="35665" hidden="1" outlineLevel="1"/>
    <row r="35666" hidden="1" outlineLevel="1"/>
    <row r="35667" hidden="1" outlineLevel="1"/>
    <row r="35668" hidden="1" outlineLevel="1"/>
    <row r="35669" hidden="1" outlineLevel="1"/>
    <row r="35670" hidden="1" outlineLevel="1"/>
    <row r="35671" hidden="1" outlineLevel="1"/>
    <row r="35672" hidden="1" outlineLevel="1"/>
    <row r="35673" hidden="1" outlineLevel="1"/>
    <row r="35674" hidden="1" outlineLevel="1"/>
    <row r="35675" hidden="1" outlineLevel="1"/>
    <row r="35676" hidden="1" outlineLevel="1"/>
    <row r="35677" hidden="1" outlineLevel="1"/>
    <row r="35678" hidden="1" outlineLevel="1"/>
    <row r="35679" hidden="1" outlineLevel="1"/>
    <row r="35680" hidden="1" outlineLevel="1"/>
    <row r="35681" hidden="1" outlineLevel="1"/>
    <row r="35682" hidden="1" outlineLevel="1"/>
    <row r="35683" hidden="1" outlineLevel="1"/>
    <row r="35684" hidden="1" outlineLevel="1"/>
    <row r="35685" hidden="1" outlineLevel="1"/>
    <row r="35686" hidden="1" outlineLevel="1"/>
    <row r="35687" hidden="1" outlineLevel="1"/>
    <row r="35688" hidden="1" outlineLevel="1"/>
    <row r="35689" hidden="1" outlineLevel="1"/>
    <row r="35690" hidden="1" outlineLevel="1"/>
    <row r="35691" hidden="1" outlineLevel="1"/>
    <row r="35692" hidden="1" outlineLevel="1"/>
    <row r="35693" hidden="1" outlineLevel="1"/>
    <row r="35694" hidden="1" outlineLevel="1"/>
    <row r="35695" hidden="1" outlineLevel="1"/>
    <row r="35696" hidden="1" outlineLevel="1"/>
    <row r="35697" hidden="1" outlineLevel="1"/>
    <row r="35698" hidden="1" outlineLevel="1"/>
    <row r="35699" hidden="1" outlineLevel="1"/>
    <row r="35700" hidden="1" outlineLevel="1"/>
    <row r="35701" hidden="1" outlineLevel="1"/>
    <row r="35702" hidden="1" outlineLevel="1"/>
    <row r="35703" hidden="1" outlineLevel="1"/>
    <row r="35704" hidden="1" outlineLevel="1"/>
    <row r="35705" hidden="1" outlineLevel="1"/>
    <row r="35706" hidden="1" outlineLevel="1"/>
    <row r="35707" hidden="1" outlineLevel="1"/>
    <row r="35708" hidden="1" outlineLevel="1"/>
    <row r="35709" hidden="1" outlineLevel="1"/>
    <row r="35710" hidden="1" outlineLevel="1"/>
    <row r="35711" hidden="1" outlineLevel="1"/>
    <row r="35712" hidden="1" outlineLevel="1"/>
    <row r="35713" hidden="1" outlineLevel="1"/>
    <row r="35714" hidden="1" outlineLevel="1"/>
    <row r="35715" hidden="1" outlineLevel="1"/>
    <row r="35716" hidden="1" outlineLevel="1"/>
    <row r="35717" hidden="1" outlineLevel="1"/>
    <row r="35718" hidden="1" outlineLevel="1"/>
    <row r="35719" hidden="1" outlineLevel="1"/>
    <row r="35720" hidden="1" outlineLevel="1"/>
    <row r="35721" hidden="1" outlineLevel="1"/>
    <row r="35722" hidden="1" outlineLevel="1"/>
    <row r="35723" hidden="1" outlineLevel="1"/>
    <row r="35724" hidden="1" outlineLevel="1"/>
    <row r="35725" hidden="1" outlineLevel="1"/>
    <row r="35726" hidden="1" outlineLevel="1"/>
    <row r="35727" hidden="1" outlineLevel="1"/>
    <row r="35728" hidden="1" outlineLevel="1"/>
    <row r="35729" hidden="1" outlineLevel="1"/>
    <row r="35730" hidden="1" outlineLevel="1"/>
    <row r="35731" hidden="1" outlineLevel="1"/>
    <row r="35732" hidden="1" outlineLevel="1"/>
    <row r="35733" hidden="1" outlineLevel="1"/>
    <row r="35734" hidden="1" outlineLevel="1"/>
    <row r="35735" hidden="1" outlineLevel="1"/>
    <row r="35736" hidden="1" outlineLevel="1"/>
    <row r="35737" hidden="1" outlineLevel="1"/>
    <row r="35738" hidden="1" outlineLevel="1"/>
    <row r="35739" hidden="1" outlineLevel="1"/>
    <row r="35740" hidden="1" outlineLevel="1"/>
    <row r="35741" hidden="1" outlineLevel="1"/>
    <row r="35742" hidden="1" outlineLevel="1"/>
    <row r="35743" hidden="1" outlineLevel="1"/>
    <row r="35744" hidden="1" outlineLevel="1"/>
    <row r="35745" hidden="1" outlineLevel="1"/>
    <row r="35746" hidden="1" outlineLevel="1"/>
    <row r="35747" hidden="1" outlineLevel="1"/>
    <row r="35748" hidden="1" outlineLevel="1"/>
    <row r="35749" hidden="1" outlineLevel="1"/>
    <row r="35750" hidden="1" outlineLevel="1"/>
    <row r="35751" hidden="1" outlineLevel="1"/>
    <row r="35752" hidden="1" outlineLevel="1"/>
    <row r="35753" hidden="1" outlineLevel="1"/>
    <row r="35754" hidden="1" outlineLevel="1"/>
    <row r="35755" hidden="1" outlineLevel="1"/>
    <row r="35756" hidden="1" outlineLevel="1"/>
    <row r="35757" hidden="1" outlineLevel="1"/>
    <row r="35758" hidden="1" outlineLevel="1"/>
    <row r="35759" hidden="1" outlineLevel="1"/>
    <row r="35760" hidden="1" outlineLevel="1"/>
    <row r="35761" hidden="1" outlineLevel="1"/>
    <row r="35762" hidden="1" outlineLevel="1"/>
    <row r="35763" hidden="1" outlineLevel="1"/>
    <row r="35764" hidden="1" outlineLevel="1"/>
    <row r="35765" hidden="1" outlineLevel="1"/>
    <row r="35766" hidden="1" outlineLevel="1"/>
    <row r="35767" hidden="1" outlineLevel="1"/>
    <row r="35768" hidden="1" outlineLevel="1"/>
    <row r="35769" hidden="1" outlineLevel="1"/>
    <row r="35770" hidden="1" outlineLevel="1"/>
    <row r="35771" hidden="1" outlineLevel="1"/>
    <row r="35772" hidden="1" outlineLevel="1"/>
    <row r="35773" hidden="1" outlineLevel="1"/>
    <row r="35774" hidden="1" outlineLevel="1"/>
    <row r="35775" hidden="1" outlineLevel="1"/>
    <row r="35776" hidden="1" outlineLevel="1"/>
    <row r="35777" hidden="1" outlineLevel="1"/>
    <row r="35778" hidden="1" outlineLevel="1"/>
    <row r="35779" hidden="1" outlineLevel="1"/>
    <row r="35780" hidden="1" outlineLevel="1"/>
    <row r="35781" hidden="1" outlineLevel="1"/>
    <row r="35782" hidden="1" outlineLevel="1"/>
    <row r="35783" hidden="1" outlineLevel="1"/>
    <row r="35784" hidden="1" outlineLevel="1"/>
    <row r="35785" hidden="1" outlineLevel="1"/>
    <row r="35786" hidden="1" outlineLevel="1"/>
    <row r="35787" hidden="1" outlineLevel="1"/>
    <row r="35788" hidden="1" outlineLevel="1"/>
    <row r="35789" hidden="1" outlineLevel="1"/>
    <row r="35790" hidden="1" outlineLevel="1"/>
    <row r="35791" hidden="1" outlineLevel="1"/>
    <row r="35792" hidden="1" outlineLevel="1"/>
    <row r="35793" hidden="1" outlineLevel="1"/>
    <row r="35794" hidden="1" outlineLevel="1"/>
    <row r="35795" hidden="1" outlineLevel="1"/>
    <row r="35796" hidden="1" outlineLevel="1"/>
    <row r="35797" hidden="1" outlineLevel="1"/>
    <row r="35798" hidden="1" outlineLevel="1"/>
    <row r="35799" hidden="1" outlineLevel="1"/>
    <row r="35800" hidden="1" outlineLevel="1"/>
    <row r="35801" hidden="1" outlineLevel="1"/>
    <row r="35802" hidden="1" outlineLevel="1"/>
    <row r="35803" hidden="1" outlineLevel="1"/>
    <row r="35804" hidden="1" outlineLevel="1"/>
    <row r="35805" hidden="1" outlineLevel="1"/>
    <row r="35806" hidden="1" outlineLevel="1"/>
    <row r="35807" hidden="1" outlineLevel="1"/>
    <row r="35808" hidden="1" outlineLevel="1"/>
    <row r="35809" hidden="1" outlineLevel="1"/>
    <row r="35810" hidden="1" outlineLevel="1"/>
    <row r="35811" hidden="1" outlineLevel="1"/>
    <row r="35812" hidden="1" outlineLevel="1"/>
    <row r="35813" hidden="1" outlineLevel="1"/>
    <row r="35814" hidden="1" outlineLevel="1"/>
    <row r="35815" hidden="1" outlineLevel="1"/>
    <row r="35816" hidden="1" outlineLevel="1"/>
    <row r="35817" hidden="1" outlineLevel="1"/>
    <row r="35818" hidden="1" outlineLevel="1"/>
    <row r="35819" hidden="1" outlineLevel="1"/>
    <row r="35820" hidden="1" outlineLevel="1"/>
    <row r="35821" hidden="1" outlineLevel="1"/>
    <row r="35822" hidden="1" outlineLevel="1"/>
    <row r="35823" hidden="1" outlineLevel="1"/>
    <row r="35824" hidden="1" outlineLevel="1"/>
    <row r="35825" hidden="1" outlineLevel="1"/>
    <row r="35826" hidden="1" outlineLevel="1"/>
    <row r="35827" hidden="1" outlineLevel="1"/>
    <row r="35828" hidden="1" outlineLevel="1"/>
    <row r="35829" hidden="1" outlineLevel="1"/>
    <row r="35830" hidden="1" outlineLevel="1"/>
    <row r="35831" hidden="1" outlineLevel="1"/>
    <row r="35832" hidden="1" outlineLevel="1"/>
    <row r="35833" hidden="1" outlineLevel="1"/>
    <row r="35834" hidden="1" outlineLevel="1"/>
    <row r="35835" hidden="1" outlineLevel="1"/>
    <row r="35836" hidden="1" outlineLevel="1"/>
    <row r="35837" hidden="1" outlineLevel="1"/>
    <row r="35838" hidden="1" outlineLevel="1"/>
    <row r="35839" hidden="1" outlineLevel="1"/>
    <row r="35840" hidden="1" outlineLevel="1"/>
    <row r="35841" hidden="1" outlineLevel="1"/>
    <row r="35842" hidden="1" outlineLevel="1"/>
    <row r="35843" hidden="1" outlineLevel="1"/>
    <row r="35844" hidden="1" outlineLevel="1"/>
    <row r="35845" hidden="1" outlineLevel="1"/>
    <row r="35846" hidden="1" outlineLevel="1"/>
    <row r="35847" hidden="1" outlineLevel="1"/>
    <row r="35848" hidden="1" outlineLevel="1"/>
    <row r="35849" hidden="1" outlineLevel="1"/>
    <row r="35850" hidden="1" outlineLevel="1"/>
    <row r="35851" hidden="1" outlineLevel="1"/>
    <row r="35852" hidden="1" outlineLevel="1"/>
    <row r="35853" hidden="1" outlineLevel="1"/>
    <row r="35854" hidden="1" outlineLevel="1"/>
    <row r="35855" hidden="1" outlineLevel="1"/>
    <row r="35856" hidden="1" outlineLevel="1"/>
    <row r="35857" hidden="1" outlineLevel="1"/>
    <row r="35858" hidden="1" outlineLevel="1"/>
    <row r="35859" hidden="1" outlineLevel="1"/>
    <row r="35860" hidden="1" outlineLevel="1"/>
    <row r="35861" hidden="1" outlineLevel="1"/>
    <row r="35862" hidden="1" outlineLevel="1"/>
    <row r="35863" hidden="1" outlineLevel="1"/>
    <row r="35864" hidden="1" outlineLevel="1"/>
    <row r="35865" hidden="1" outlineLevel="1"/>
    <row r="35866" hidden="1" outlineLevel="1"/>
    <row r="35867" hidden="1" outlineLevel="1"/>
    <row r="35868" hidden="1" outlineLevel="1"/>
    <row r="35869" hidden="1" outlineLevel="1"/>
    <row r="35870" hidden="1" outlineLevel="1"/>
    <row r="35871" hidden="1" outlineLevel="1"/>
    <row r="35872" hidden="1" outlineLevel="1"/>
    <row r="35873" hidden="1" outlineLevel="1"/>
    <row r="35874" hidden="1" outlineLevel="1"/>
    <row r="35875" hidden="1" outlineLevel="1"/>
    <row r="35876" hidden="1" outlineLevel="1"/>
    <row r="35877" hidden="1" outlineLevel="1"/>
    <row r="35878" hidden="1" outlineLevel="1"/>
    <row r="35879" hidden="1" outlineLevel="1"/>
    <row r="35880" hidden="1" outlineLevel="1"/>
    <row r="35881" hidden="1" outlineLevel="1"/>
    <row r="35882" hidden="1" outlineLevel="1"/>
    <row r="35883" hidden="1" outlineLevel="1"/>
    <row r="35884" hidden="1" outlineLevel="1"/>
    <row r="35885" hidden="1" outlineLevel="1"/>
    <row r="35886" hidden="1" outlineLevel="1"/>
    <row r="35887" hidden="1" outlineLevel="1"/>
    <row r="35888" hidden="1" outlineLevel="1"/>
    <row r="35889" hidden="1" outlineLevel="1"/>
    <row r="35890" hidden="1" outlineLevel="1"/>
    <row r="35891" hidden="1" outlineLevel="1"/>
    <row r="35892" hidden="1" outlineLevel="1"/>
    <row r="35893" hidden="1" outlineLevel="1"/>
    <row r="35894" hidden="1" outlineLevel="1"/>
    <row r="35895" hidden="1" outlineLevel="1"/>
    <row r="35896" hidden="1" outlineLevel="1"/>
    <row r="35897" hidden="1" outlineLevel="1"/>
    <row r="35898" hidden="1" outlineLevel="1"/>
    <row r="35899" hidden="1" outlineLevel="1"/>
    <row r="35900" hidden="1" outlineLevel="1"/>
    <row r="35901" hidden="1" outlineLevel="1"/>
    <row r="35902" hidden="1" outlineLevel="1"/>
    <row r="35903" hidden="1" outlineLevel="1"/>
    <row r="35904" hidden="1" outlineLevel="1"/>
    <row r="35905" hidden="1" outlineLevel="1"/>
    <row r="35906" hidden="1" outlineLevel="1"/>
    <row r="35907" hidden="1" outlineLevel="1"/>
    <row r="35908" hidden="1" outlineLevel="1"/>
    <row r="35909" hidden="1" outlineLevel="1"/>
    <row r="35910" hidden="1" outlineLevel="1"/>
    <row r="35911" hidden="1" outlineLevel="1"/>
    <row r="35912" hidden="1" outlineLevel="1"/>
    <row r="35913" hidden="1" outlineLevel="1"/>
    <row r="35914" hidden="1" outlineLevel="1"/>
    <row r="35915" hidden="1" outlineLevel="1"/>
    <row r="35916" hidden="1" outlineLevel="1"/>
    <row r="35917" hidden="1" outlineLevel="1"/>
    <row r="35918" hidden="1" outlineLevel="1"/>
    <row r="35919" hidden="1" outlineLevel="1"/>
    <row r="35920" hidden="1" outlineLevel="1"/>
    <row r="35921" hidden="1" outlineLevel="1"/>
    <row r="35922" hidden="1" outlineLevel="1"/>
    <row r="35923" hidden="1" outlineLevel="1"/>
    <row r="35924" hidden="1" outlineLevel="1"/>
    <row r="35925" hidden="1" outlineLevel="1"/>
    <row r="35926" hidden="1" outlineLevel="1"/>
    <row r="35927" hidden="1" outlineLevel="1"/>
    <row r="35928" hidden="1" outlineLevel="1"/>
    <row r="35929" hidden="1" outlineLevel="1"/>
    <row r="35930" hidden="1" outlineLevel="1"/>
    <row r="35931" hidden="1" outlineLevel="1"/>
    <row r="35932" hidden="1" outlineLevel="1"/>
    <row r="35933" hidden="1" outlineLevel="1"/>
    <row r="35934" hidden="1" outlineLevel="1"/>
    <row r="35935" hidden="1" outlineLevel="1"/>
    <row r="35936" hidden="1" outlineLevel="1"/>
    <row r="35937" hidden="1" outlineLevel="1"/>
    <row r="35938" hidden="1" outlineLevel="1"/>
    <row r="35939" hidden="1" outlineLevel="1"/>
    <row r="35940" hidden="1" outlineLevel="1"/>
    <row r="35941" hidden="1" outlineLevel="1"/>
    <row r="35942" hidden="1" outlineLevel="1"/>
    <row r="35943" hidden="1" outlineLevel="1"/>
    <row r="35944" hidden="1" outlineLevel="1"/>
    <row r="35945" hidden="1" outlineLevel="1"/>
    <row r="35946" hidden="1" outlineLevel="1"/>
    <row r="35947" hidden="1" outlineLevel="1"/>
    <row r="35948" hidden="1" outlineLevel="1"/>
    <row r="35949" hidden="1" outlineLevel="1"/>
    <row r="35950" hidden="1" outlineLevel="1"/>
    <row r="35951" hidden="1" outlineLevel="1"/>
    <row r="35952" hidden="1" outlineLevel="1"/>
    <row r="35953" hidden="1" outlineLevel="1"/>
    <row r="35954" hidden="1" outlineLevel="1"/>
    <row r="35955" hidden="1" outlineLevel="1"/>
    <row r="35956" hidden="1" outlineLevel="1"/>
    <row r="35957" hidden="1" outlineLevel="1"/>
    <row r="35958" hidden="1" outlineLevel="1"/>
    <row r="35959" hidden="1" outlineLevel="1"/>
    <row r="35960" hidden="1" outlineLevel="1"/>
    <row r="35961" hidden="1" outlineLevel="1"/>
    <row r="35962" hidden="1" outlineLevel="1"/>
    <row r="35963" hidden="1" outlineLevel="1"/>
    <row r="35964" hidden="1" outlineLevel="1"/>
    <row r="35965" hidden="1" outlineLevel="1"/>
    <row r="35966" hidden="1" outlineLevel="1"/>
    <row r="35967" hidden="1" outlineLevel="1"/>
    <row r="35968" hidden="1" outlineLevel="1"/>
    <row r="35969" hidden="1" outlineLevel="1"/>
    <row r="35970" hidden="1" outlineLevel="1"/>
    <row r="35971" hidden="1" outlineLevel="1"/>
    <row r="35972" hidden="1" outlineLevel="1"/>
    <row r="35973" hidden="1" outlineLevel="1"/>
    <row r="35974" hidden="1" outlineLevel="1"/>
    <row r="35975" hidden="1" outlineLevel="1"/>
    <row r="35976" hidden="1" outlineLevel="1"/>
    <row r="35977" hidden="1" outlineLevel="1"/>
    <row r="35978" hidden="1" outlineLevel="1"/>
    <row r="35979" hidden="1" outlineLevel="1"/>
    <row r="35980" hidden="1" outlineLevel="1"/>
    <row r="35981" hidden="1" outlineLevel="1"/>
    <row r="35982" hidden="1" outlineLevel="1"/>
    <row r="35983" hidden="1" outlineLevel="1"/>
    <row r="35984" hidden="1" outlineLevel="1"/>
    <row r="35985" hidden="1" outlineLevel="1"/>
    <row r="35986" hidden="1" outlineLevel="1"/>
    <row r="35987" hidden="1" outlineLevel="1"/>
    <row r="35988" hidden="1" outlineLevel="1"/>
    <row r="35989" hidden="1" outlineLevel="1"/>
    <row r="35990" hidden="1" outlineLevel="1"/>
    <row r="35991" hidden="1" outlineLevel="1"/>
    <row r="35992" hidden="1" outlineLevel="1"/>
    <row r="35993" hidden="1" outlineLevel="1"/>
    <row r="35994" hidden="1" outlineLevel="1"/>
    <row r="35995" hidden="1" outlineLevel="1"/>
    <row r="35996" hidden="1" outlineLevel="1"/>
    <row r="35997" hidden="1" outlineLevel="1"/>
    <row r="35998" hidden="1" outlineLevel="1"/>
    <row r="35999" hidden="1" outlineLevel="1"/>
    <row r="36000" hidden="1" outlineLevel="1"/>
    <row r="36001" hidden="1" outlineLevel="1"/>
    <row r="36002" hidden="1" outlineLevel="1"/>
    <row r="36003" hidden="1" outlineLevel="1"/>
    <row r="36004" hidden="1" outlineLevel="1"/>
    <row r="36005" hidden="1" outlineLevel="1"/>
    <row r="36006" hidden="1" outlineLevel="1"/>
    <row r="36007" hidden="1" outlineLevel="1"/>
    <row r="36008" hidden="1" outlineLevel="1"/>
    <row r="36009" hidden="1" outlineLevel="1"/>
    <row r="36010" hidden="1" outlineLevel="1"/>
    <row r="36011" hidden="1" outlineLevel="1"/>
    <row r="36012" hidden="1" outlineLevel="1"/>
    <row r="36013" hidden="1" outlineLevel="1"/>
    <row r="36014" hidden="1" outlineLevel="1"/>
    <row r="36015" hidden="1" outlineLevel="1"/>
    <row r="36016" hidden="1" outlineLevel="1"/>
    <row r="36017" hidden="1" outlineLevel="1"/>
    <row r="36018" hidden="1" outlineLevel="1"/>
    <row r="36019" hidden="1" outlineLevel="1"/>
    <row r="36020" hidden="1" outlineLevel="1"/>
    <row r="36021" hidden="1" outlineLevel="1"/>
    <row r="36022" hidden="1" outlineLevel="1"/>
    <row r="36023" hidden="1" outlineLevel="1"/>
    <row r="36024" hidden="1" outlineLevel="1"/>
    <row r="36025" hidden="1" outlineLevel="1"/>
    <row r="36026" hidden="1" outlineLevel="1"/>
    <row r="36027" hidden="1" outlineLevel="1"/>
    <row r="36028" hidden="1" outlineLevel="1"/>
    <row r="36029" hidden="1" outlineLevel="1"/>
    <row r="36030" hidden="1" outlineLevel="1"/>
    <row r="36031" hidden="1" outlineLevel="1"/>
    <row r="36032" hidden="1" outlineLevel="1"/>
    <row r="36033" hidden="1" outlineLevel="1"/>
    <row r="36034" hidden="1" outlineLevel="1"/>
    <row r="36035" hidden="1" outlineLevel="1"/>
    <row r="36036" hidden="1" outlineLevel="1"/>
    <row r="36037" hidden="1" outlineLevel="1"/>
    <row r="36038" hidden="1" outlineLevel="1"/>
    <row r="36039" hidden="1" outlineLevel="1"/>
    <row r="36040" hidden="1" outlineLevel="1"/>
    <row r="36041" hidden="1" outlineLevel="1"/>
    <row r="36042" hidden="1" outlineLevel="1"/>
    <row r="36043" hidden="1" outlineLevel="1"/>
    <row r="36044" hidden="1" outlineLevel="1"/>
    <row r="36045" hidden="1" outlineLevel="1"/>
    <row r="36046" hidden="1" outlineLevel="1"/>
    <row r="36047" hidden="1" outlineLevel="1"/>
    <row r="36048" hidden="1" outlineLevel="1"/>
    <row r="36049" hidden="1" outlineLevel="1"/>
    <row r="36050" hidden="1" outlineLevel="1"/>
    <row r="36051" hidden="1" outlineLevel="1"/>
    <row r="36052" hidden="1" outlineLevel="1"/>
    <row r="36053" hidden="1" outlineLevel="1"/>
    <row r="36054" hidden="1" outlineLevel="1"/>
    <row r="36055" hidden="1" outlineLevel="1"/>
    <row r="36056" hidden="1" outlineLevel="1"/>
    <row r="36057" hidden="1" outlineLevel="1"/>
    <row r="36058" hidden="1" outlineLevel="1"/>
    <row r="36059" hidden="1" outlineLevel="1"/>
    <row r="36060" hidden="1" outlineLevel="1"/>
    <row r="36061" hidden="1" outlineLevel="1"/>
    <row r="36062" hidden="1" outlineLevel="1"/>
    <row r="36063" hidden="1" outlineLevel="1"/>
    <row r="36064" hidden="1" outlineLevel="1"/>
    <row r="36065" hidden="1" outlineLevel="1"/>
    <row r="36066" hidden="1" outlineLevel="1"/>
    <row r="36067" hidden="1" outlineLevel="1"/>
    <row r="36068" hidden="1" outlineLevel="1"/>
    <row r="36069" hidden="1" outlineLevel="1"/>
    <row r="36070" hidden="1" outlineLevel="1"/>
    <row r="36071" hidden="1" outlineLevel="1"/>
    <row r="36072" hidden="1" outlineLevel="1"/>
    <row r="36073" hidden="1" outlineLevel="1"/>
    <row r="36074" hidden="1" outlineLevel="1"/>
    <row r="36075" hidden="1" outlineLevel="1"/>
    <row r="36076" hidden="1" outlineLevel="1"/>
    <row r="36077" hidden="1" outlineLevel="1"/>
    <row r="36078" hidden="1" outlineLevel="1"/>
    <row r="36079" hidden="1" outlineLevel="1"/>
    <row r="36080" hidden="1" outlineLevel="1"/>
    <row r="36081" hidden="1" outlineLevel="1"/>
    <row r="36082" hidden="1" outlineLevel="1"/>
    <row r="36083" hidden="1" outlineLevel="1"/>
    <row r="36084" hidden="1" outlineLevel="1"/>
    <row r="36085" hidden="1" outlineLevel="1"/>
    <row r="36086" hidden="1" outlineLevel="1"/>
    <row r="36087" hidden="1" outlineLevel="1"/>
    <row r="36088" hidden="1" outlineLevel="1"/>
    <row r="36089" hidden="1" outlineLevel="1"/>
    <row r="36090" hidden="1" outlineLevel="1"/>
    <row r="36091" hidden="1" outlineLevel="1"/>
    <row r="36092" hidden="1" outlineLevel="1"/>
    <row r="36093" hidden="1" outlineLevel="1"/>
    <row r="36094" hidden="1" outlineLevel="1"/>
    <row r="36095" hidden="1" outlineLevel="1"/>
    <row r="36096" hidden="1" outlineLevel="1"/>
    <row r="36097" hidden="1" outlineLevel="1"/>
    <row r="36098" hidden="1" outlineLevel="1"/>
    <row r="36099" hidden="1" outlineLevel="1"/>
    <row r="36100" hidden="1" outlineLevel="1"/>
    <row r="36101" hidden="1" outlineLevel="1"/>
    <row r="36102" hidden="1" outlineLevel="1"/>
    <row r="36103" hidden="1" outlineLevel="1"/>
    <row r="36104" hidden="1" outlineLevel="1"/>
    <row r="36105" hidden="1" outlineLevel="1"/>
    <row r="36106" hidden="1" outlineLevel="1"/>
    <row r="36107" hidden="1" outlineLevel="1"/>
    <row r="36108" hidden="1" outlineLevel="1"/>
    <row r="36109" hidden="1" outlineLevel="1"/>
    <row r="36110" hidden="1" outlineLevel="1"/>
    <row r="36111" hidden="1" outlineLevel="1"/>
    <row r="36112" hidden="1" outlineLevel="1"/>
    <row r="36113" hidden="1" outlineLevel="1"/>
    <row r="36114" hidden="1" outlineLevel="1"/>
    <row r="36115" hidden="1" outlineLevel="1"/>
    <row r="36116" hidden="1" outlineLevel="1"/>
    <row r="36117" hidden="1" outlineLevel="1"/>
    <row r="36118" hidden="1" outlineLevel="1"/>
    <row r="36119" hidden="1" outlineLevel="1"/>
    <row r="36120" hidden="1" outlineLevel="1"/>
    <row r="36121" hidden="1" outlineLevel="1"/>
    <row r="36122" hidden="1" outlineLevel="1"/>
    <row r="36123" hidden="1" outlineLevel="1"/>
    <row r="36124" hidden="1" outlineLevel="1"/>
    <row r="36125" hidden="1" outlineLevel="1"/>
    <row r="36126" hidden="1" outlineLevel="1"/>
    <row r="36127" hidden="1" outlineLevel="1"/>
    <row r="36128" hidden="1" outlineLevel="1"/>
    <row r="36129" hidden="1" outlineLevel="1"/>
    <row r="36130" hidden="1" outlineLevel="1"/>
    <row r="36131" hidden="1" outlineLevel="1"/>
    <row r="36132" hidden="1" outlineLevel="1"/>
    <row r="36133" hidden="1" outlineLevel="1"/>
    <row r="36134" hidden="1" outlineLevel="1"/>
    <row r="36135" hidden="1" outlineLevel="1"/>
    <row r="36136" hidden="1" outlineLevel="1"/>
    <row r="36137" hidden="1" outlineLevel="1"/>
    <row r="36138" hidden="1" outlineLevel="1"/>
    <row r="36139" hidden="1" outlineLevel="1"/>
    <row r="36140" hidden="1" outlineLevel="1"/>
    <row r="36141" hidden="1" outlineLevel="1"/>
    <row r="36142" hidden="1" outlineLevel="1"/>
    <row r="36143" hidden="1" outlineLevel="1"/>
    <row r="36144" hidden="1" outlineLevel="1"/>
    <row r="36145" hidden="1" outlineLevel="1"/>
    <row r="36146" hidden="1" outlineLevel="1"/>
    <row r="36147" hidden="1" outlineLevel="1"/>
    <row r="36148" hidden="1" outlineLevel="1"/>
    <row r="36149" hidden="1" outlineLevel="1"/>
    <row r="36150" hidden="1" outlineLevel="1"/>
    <row r="36151" hidden="1" outlineLevel="1"/>
    <row r="36152" hidden="1" outlineLevel="1"/>
    <row r="36153" hidden="1" outlineLevel="1"/>
    <row r="36154" hidden="1" outlineLevel="1"/>
    <row r="36155" hidden="1" outlineLevel="1"/>
    <row r="36156" hidden="1" outlineLevel="1"/>
    <row r="36157" hidden="1" outlineLevel="1"/>
    <row r="36158" hidden="1" outlineLevel="1"/>
    <row r="36159" hidden="1" outlineLevel="1"/>
    <row r="36160" hidden="1" outlineLevel="1"/>
    <row r="36161" hidden="1" outlineLevel="1"/>
    <row r="36162" hidden="1" outlineLevel="1"/>
    <row r="36163" hidden="1" outlineLevel="1"/>
    <row r="36164" hidden="1" outlineLevel="1"/>
    <row r="36165" hidden="1" outlineLevel="1"/>
    <row r="36166" hidden="1" outlineLevel="1"/>
    <row r="36167" hidden="1" outlineLevel="1"/>
    <row r="36168" hidden="1" outlineLevel="1"/>
    <row r="36169" hidden="1" outlineLevel="1"/>
    <row r="36170" hidden="1" outlineLevel="1"/>
    <row r="36171" hidden="1" outlineLevel="1"/>
    <row r="36172" hidden="1" outlineLevel="1"/>
    <row r="36173" hidden="1" outlineLevel="1"/>
    <row r="36174" hidden="1" outlineLevel="1"/>
    <row r="36175" hidden="1" outlineLevel="1"/>
    <row r="36176" hidden="1" outlineLevel="1"/>
    <row r="36177" hidden="1" outlineLevel="1"/>
    <row r="36178" hidden="1" outlineLevel="1"/>
    <row r="36179" hidden="1" outlineLevel="1"/>
    <row r="36180" hidden="1" outlineLevel="1"/>
    <row r="36181" hidden="1" outlineLevel="1"/>
    <row r="36182" hidden="1" outlineLevel="1"/>
    <row r="36183" hidden="1" outlineLevel="1"/>
    <row r="36184" hidden="1" outlineLevel="1"/>
    <row r="36185" hidden="1" outlineLevel="1"/>
    <row r="36186" hidden="1" outlineLevel="1"/>
    <row r="36187" hidden="1" outlineLevel="1"/>
    <row r="36188" hidden="1" outlineLevel="1"/>
    <row r="36189" hidden="1" outlineLevel="1"/>
    <row r="36190" hidden="1" outlineLevel="1"/>
    <row r="36191" hidden="1" outlineLevel="1"/>
    <row r="36192" hidden="1" outlineLevel="1"/>
    <row r="36193" hidden="1" outlineLevel="1"/>
    <row r="36194" hidden="1" outlineLevel="1"/>
    <row r="36195" hidden="1" outlineLevel="1"/>
    <row r="36196" hidden="1" outlineLevel="1"/>
    <row r="36197" hidden="1" outlineLevel="1"/>
    <row r="36198" hidden="1" outlineLevel="1"/>
    <row r="36199" hidden="1" outlineLevel="1"/>
    <row r="36200" hidden="1" outlineLevel="1"/>
    <row r="36201" hidden="1" outlineLevel="1"/>
    <row r="36202" hidden="1" outlineLevel="1"/>
    <row r="36203" hidden="1" outlineLevel="1"/>
    <row r="36204" hidden="1" outlineLevel="1"/>
    <row r="36205" hidden="1" outlineLevel="1"/>
    <row r="36206" hidden="1" outlineLevel="1"/>
    <row r="36207" hidden="1" outlineLevel="1"/>
    <row r="36208" hidden="1" outlineLevel="1"/>
    <row r="36209" hidden="1" outlineLevel="1"/>
    <row r="36210" hidden="1" outlineLevel="1"/>
    <row r="36211" hidden="1" outlineLevel="1"/>
    <row r="36212" hidden="1" outlineLevel="1"/>
    <row r="36213" hidden="1" outlineLevel="1"/>
    <row r="36214" hidden="1" outlineLevel="1"/>
    <row r="36215" hidden="1" outlineLevel="1"/>
    <row r="36216" hidden="1" outlineLevel="1"/>
    <row r="36217" hidden="1" outlineLevel="1"/>
    <row r="36218" hidden="1" outlineLevel="1"/>
    <row r="36219" hidden="1" outlineLevel="1"/>
    <row r="36220" hidden="1" outlineLevel="1"/>
    <row r="36221" hidden="1" outlineLevel="1"/>
    <row r="36222" hidden="1" outlineLevel="1"/>
    <row r="36223" hidden="1" outlineLevel="1"/>
    <row r="36224" hidden="1" outlineLevel="1"/>
    <row r="36225" hidden="1" outlineLevel="1"/>
    <row r="36226" hidden="1" outlineLevel="1"/>
    <row r="36227" hidden="1" outlineLevel="1"/>
    <row r="36228" hidden="1" outlineLevel="1"/>
    <row r="36229" hidden="1" outlineLevel="1"/>
    <row r="36230" hidden="1" outlineLevel="1"/>
    <row r="36231" hidden="1" outlineLevel="1"/>
    <row r="36232" hidden="1" outlineLevel="1"/>
    <row r="36233" hidden="1" outlineLevel="1"/>
    <row r="36234" hidden="1" outlineLevel="1"/>
    <row r="36235" hidden="1" outlineLevel="1"/>
    <row r="36236" hidden="1" outlineLevel="1"/>
    <row r="36237" hidden="1" outlineLevel="1"/>
    <row r="36238" hidden="1" outlineLevel="1"/>
    <row r="36239" hidden="1" outlineLevel="1"/>
    <row r="36240" hidden="1" outlineLevel="1"/>
    <row r="36241" hidden="1" outlineLevel="1"/>
    <row r="36242" hidden="1" outlineLevel="1"/>
    <row r="36243" hidden="1" outlineLevel="1"/>
    <row r="36244" hidden="1" outlineLevel="1"/>
    <row r="36245" hidden="1" outlineLevel="1"/>
    <row r="36246" hidden="1" outlineLevel="1"/>
    <row r="36247" hidden="1" outlineLevel="1"/>
    <row r="36248" hidden="1" outlineLevel="1"/>
    <row r="36249" hidden="1" outlineLevel="1"/>
    <row r="36250" hidden="1" outlineLevel="1"/>
    <row r="36251" hidden="1" outlineLevel="1"/>
    <row r="36252" hidden="1" outlineLevel="1"/>
    <row r="36253" hidden="1" outlineLevel="1"/>
    <row r="36254" hidden="1" outlineLevel="1"/>
    <row r="36255" hidden="1" outlineLevel="1"/>
    <row r="36256" hidden="1" outlineLevel="1"/>
    <row r="36257" hidden="1" outlineLevel="1"/>
    <row r="36258" hidden="1" outlineLevel="1"/>
    <row r="36259" hidden="1" outlineLevel="1"/>
    <row r="36260" hidden="1" outlineLevel="1"/>
    <row r="36261" hidden="1" outlineLevel="1"/>
    <row r="36262" hidden="1" outlineLevel="1"/>
    <row r="36263" hidden="1" outlineLevel="1"/>
    <row r="36264" hidden="1" outlineLevel="1"/>
    <row r="36265" hidden="1" outlineLevel="1"/>
    <row r="36266" hidden="1" outlineLevel="1"/>
    <row r="36267" hidden="1" outlineLevel="1"/>
    <row r="36268" hidden="1" outlineLevel="1"/>
    <row r="36269" hidden="1" outlineLevel="1"/>
    <row r="36270" hidden="1" outlineLevel="1"/>
    <row r="36271" hidden="1" outlineLevel="1"/>
    <row r="36272" hidden="1" outlineLevel="1"/>
    <row r="36273" hidden="1" outlineLevel="1"/>
    <row r="36274" hidden="1" outlineLevel="1"/>
    <row r="36275" hidden="1" outlineLevel="1"/>
    <row r="36276" hidden="1" outlineLevel="1"/>
    <row r="36277" hidden="1" outlineLevel="1"/>
    <row r="36278" hidden="1" outlineLevel="1"/>
    <row r="36279" hidden="1" outlineLevel="1"/>
    <row r="36280" hidden="1" outlineLevel="1"/>
    <row r="36281" hidden="1" outlineLevel="1"/>
    <row r="36282" hidden="1" outlineLevel="1"/>
    <row r="36283" hidden="1" outlineLevel="1"/>
    <row r="36284" hidden="1" outlineLevel="1"/>
    <row r="36285" hidden="1" outlineLevel="1"/>
    <row r="36286" hidden="1" outlineLevel="1"/>
    <row r="36287" hidden="1" outlineLevel="1"/>
    <row r="36288" hidden="1" outlineLevel="1"/>
    <row r="36289" hidden="1" outlineLevel="1"/>
    <row r="36290" hidden="1" outlineLevel="1"/>
    <row r="36291" hidden="1" outlineLevel="1"/>
    <row r="36292" hidden="1" outlineLevel="1"/>
    <row r="36293" hidden="1" outlineLevel="1"/>
    <row r="36294" hidden="1" outlineLevel="1"/>
    <row r="36295" hidden="1" outlineLevel="1"/>
    <row r="36296" hidden="1" outlineLevel="1"/>
    <row r="36297" hidden="1" outlineLevel="1"/>
    <row r="36298" hidden="1" outlineLevel="1"/>
    <row r="36299" hidden="1" outlineLevel="1"/>
    <row r="36300" hidden="1" outlineLevel="1"/>
    <row r="36301" hidden="1" outlineLevel="1"/>
    <row r="36302" hidden="1" outlineLevel="1"/>
    <row r="36303" hidden="1" outlineLevel="1"/>
    <row r="36304" hidden="1" outlineLevel="1"/>
    <row r="36305" hidden="1" outlineLevel="1"/>
    <row r="36306" hidden="1" outlineLevel="1"/>
    <row r="36307" hidden="1" outlineLevel="1"/>
    <row r="36308" hidden="1" outlineLevel="1"/>
    <row r="36309" hidden="1" outlineLevel="1"/>
    <row r="36310" hidden="1" outlineLevel="1"/>
    <row r="36311" hidden="1" outlineLevel="1"/>
    <row r="36312" hidden="1" outlineLevel="1"/>
    <row r="36313" hidden="1" outlineLevel="1"/>
    <row r="36314" hidden="1" outlineLevel="1"/>
    <row r="36315" hidden="1" outlineLevel="1"/>
    <row r="36316" hidden="1" outlineLevel="1"/>
    <row r="36317" hidden="1" outlineLevel="1"/>
    <row r="36318" hidden="1" outlineLevel="1"/>
    <row r="36319" hidden="1" outlineLevel="1"/>
    <row r="36320" hidden="1" outlineLevel="1"/>
    <row r="36321" hidden="1" outlineLevel="1"/>
    <row r="36322" hidden="1" outlineLevel="1"/>
    <row r="36323" hidden="1" outlineLevel="1"/>
    <row r="36324" hidden="1" outlineLevel="1"/>
    <row r="36325" hidden="1" outlineLevel="1"/>
    <row r="36326" hidden="1" outlineLevel="1"/>
    <row r="36327" hidden="1" outlineLevel="1"/>
    <row r="36328" hidden="1" outlineLevel="1"/>
    <row r="36329" hidden="1" outlineLevel="1"/>
    <row r="36330" hidden="1" outlineLevel="1"/>
    <row r="36331" hidden="1" outlineLevel="1"/>
    <row r="36332" hidden="1" outlineLevel="1"/>
    <row r="36333" hidden="1" outlineLevel="1"/>
    <row r="36334" hidden="1" outlineLevel="1"/>
    <row r="36335" hidden="1" outlineLevel="1"/>
    <row r="36336" hidden="1" outlineLevel="1"/>
    <row r="36337" hidden="1" outlineLevel="1"/>
    <row r="36338" hidden="1" outlineLevel="1"/>
    <row r="36339" hidden="1" outlineLevel="1"/>
    <row r="36340" hidden="1" outlineLevel="1"/>
    <row r="36341" hidden="1" outlineLevel="1"/>
    <row r="36342" hidden="1" outlineLevel="1"/>
    <row r="36343" hidden="1" outlineLevel="1"/>
    <row r="36344" hidden="1" outlineLevel="1"/>
    <row r="36345" hidden="1" outlineLevel="1"/>
    <row r="36346" hidden="1" outlineLevel="1"/>
    <row r="36347" hidden="1" outlineLevel="1"/>
    <row r="36348" hidden="1" outlineLevel="1"/>
    <row r="36349" hidden="1" outlineLevel="1"/>
    <row r="36350" hidden="1" outlineLevel="1"/>
    <row r="36351" hidden="1" outlineLevel="1"/>
    <row r="36352" hidden="1" outlineLevel="1"/>
    <row r="36353" hidden="1" outlineLevel="1"/>
    <row r="36354" hidden="1" outlineLevel="1"/>
    <row r="36355" hidden="1" outlineLevel="1"/>
    <row r="36356" hidden="1" outlineLevel="1"/>
    <row r="36357" hidden="1" outlineLevel="1"/>
    <row r="36358" hidden="1" outlineLevel="1"/>
    <row r="36359" hidden="1" outlineLevel="1"/>
    <row r="36360" hidden="1" outlineLevel="1"/>
    <row r="36361" hidden="1" outlineLevel="1"/>
    <row r="36362" hidden="1" outlineLevel="1"/>
    <row r="36363" hidden="1" outlineLevel="1"/>
    <row r="36364" hidden="1" outlineLevel="1"/>
    <row r="36365" hidden="1" outlineLevel="1"/>
    <row r="36366" hidden="1" outlineLevel="1"/>
    <row r="36367" hidden="1" outlineLevel="1"/>
    <row r="36368" hidden="1" outlineLevel="1"/>
    <row r="36369" hidden="1" outlineLevel="1"/>
    <row r="36370" hidden="1" outlineLevel="1"/>
    <row r="36371" hidden="1" outlineLevel="1"/>
    <row r="36372" hidden="1" outlineLevel="1"/>
    <row r="36373" hidden="1" outlineLevel="1"/>
    <row r="36374" hidden="1" outlineLevel="1"/>
    <row r="36375" hidden="1" outlineLevel="1"/>
    <row r="36376" hidden="1" outlineLevel="1"/>
    <row r="36377" hidden="1" outlineLevel="1"/>
    <row r="36378" hidden="1" outlineLevel="1"/>
    <row r="36379" hidden="1" outlineLevel="1"/>
    <row r="36380" hidden="1" outlineLevel="1"/>
    <row r="36381" hidden="1" outlineLevel="1"/>
    <row r="36382" hidden="1" outlineLevel="1"/>
    <row r="36383" hidden="1" outlineLevel="1"/>
    <row r="36384" hidden="1" outlineLevel="1"/>
    <row r="36385" hidden="1" outlineLevel="1"/>
    <row r="36386" hidden="1" outlineLevel="1"/>
    <row r="36387" hidden="1" outlineLevel="1"/>
    <row r="36388" hidden="1" outlineLevel="1"/>
    <row r="36389" hidden="1" outlineLevel="1"/>
    <row r="36390" hidden="1" outlineLevel="1"/>
    <row r="36391" hidden="1" outlineLevel="1"/>
    <row r="36392" hidden="1" outlineLevel="1"/>
    <row r="36393" hidden="1" outlineLevel="1"/>
    <row r="36394" hidden="1" outlineLevel="1"/>
    <row r="36395" hidden="1" outlineLevel="1"/>
    <row r="36396" hidden="1" outlineLevel="1"/>
    <row r="36397" hidden="1" outlineLevel="1"/>
    <row r="36398" hidden="1" outlineLevel="1"/>
    <row r="36399" hidden="1" outlineLevel="1"/>
    <row r="36400" hidden="1" outlineLevel="1"/>
    <row r="36401" hidden="1" outlineLevel="1"/>
    <row r="36402" hidden="1" outlineLevel="1"/>
    <row r="36403" hidden="1" outlineLevel="1"/>
    <row r="36404" hidden="1" outlineLevel="1"/>
    <row r="36405" hidden="1" outlineLevel="1"/>
    <row r="36406" hidden="1" outlineLevel="1"/>
    <row r="36407" hidden="1" outlineLevel="1"/>
    <row r="36408" hidden="1" outlineLevel="1"/>
    <row r="36409" hidden="1" outlineLevel="1"/>
    <row r="36410" hidden="1" outlineLevel="1"/>
    <row r="36411" hidden="1" outlineLevel="1"/>
    <row r="36412" hidden="1" outlineLevel="1"/>
    <row r="36413" hidden="1" outlineLevel="1"/>
    <row r="36414" hidden="1" outlineLevel="1"/>
    <row r="36415" hidden="1" outlineLevel="1"/>
    <row r="36416" hidden="1" outlineLevel="1"/>
    <row r="36417" hidden="1" outlineLevel="1"/>
    <row r="36418" hidden="1" outlineLevel="1"/>
    <row r="36419" hidden="1" outlineLevel="1"/>
    <row r="36420" hidden="1" outlineLevel="1"/>
    <row r="36421" hidden="1" outlineLevel="1"/>
    <row r="36422" hidden="1" outlineLevel="1"/>
    <row r="36423" hidden="1" outlineLevel="1"/>
    <row r="36424" hidden="1" outlineLevel="1"/>
    <row r="36425" hidden="1" outlineLevel="1"/>
    <row r="36426" hidden="1" outlineLevel="1"/>
    <row r="36427" hidden="1" outlineLevel="1"/>
    <row r="36428" hidden="1" outlineLevel="1"/>
    <row r="36429" hidden="1" outlineLevel="1"/>
    <row r="36430" hidden="1" outlineLevel="1"/>
    <row r="36431" hidden="1" outlineLevel="1"/>
    <row r="36432" hidden="1" outlineLevel="1"/>
    <row r="36433" hidden="1" outlineLevel="1"/>
    <row r="36434" hidden="1" outlineLevel="1"/>
    <row r="36435" hidden="1" outlineLevel="1"/>
    <row r="36436" hidden="1" outlineLevel="1"/>
    <row r="36437" hidden="1" outlineLevel="1"/>
    <row r="36438" hidden="1" outlineLevel="1"/>
    <row r="36439" hidden="1" outlineLevel="1"/>
    <row r="36440" hidden="1" outlineLevel="1"/>
    <row r="36441" hidden="1" outlineLevel="1"/>
    <row r="36442" hidden="1" outlineLevel="1"/>
    <row r="36443" hidden="1" outlineLevel="1"/>
    <row r="36444" hidden="1" outlineLevel="1"/>
    <row r="36445" hidden="1" outlineLevel="1"/>
    <row r="36446" hidden="1" outlineLevel="1"/>
    <row r="36447" hidden="1" outlineLevel="1"/>
    <row r="36448" hidden="1" outlineLevel="1"/>
    <row r="36449" hidden="1" outlineLevel="1"/>
    <row r="36450" hidden="1" outlineLevel="1"/>
    <row r="36451" hidden="1" outlineLevel="1"/>
    <row r="36452" hidden="1" outlineLevel="1"/>
    <row r="36453" hidden="1" outlineLevel="1"/>
    <row r="36454" hidden="1" outlineLevel="1"/>
    <row r="36455" hidden="1" outlineLevel="1"/>
    <row r="36456" hidden="1" outlineLevel="1"/>
    <row r="36457" hidden="1" outlineLevel="1"/>
    <row r="36458" hidden="1" outlineLevel="1"/>
    <row r="36459" hidden="1" outlineLevel="1"/>
    <row r="36460" hidden="1" outlineLevel="1"/>
    <row r="36461" hidden="1" outlineLevel="1"/>
    <row r="36462" hidden="1" outlineLevel="1"/>
    <row r="36463" hidden="1" outlineLevel="1"/>
    <row r="36464" hidden="1" outlineLevel="1"/>
    <row r="36465" hidden="1" outlineLevel="1"/>
    <row r="36466" hidden="1" outlineLevel="1"/>
    <row r="36467" hidden="1" outlineLevel="1"/>
    <row r="36468" hidden="1" outlineLevel="1"/>
    <row r="36469" hidden="1" outlineLevel="1"/>
    <row r="36470" hidden="1" outlineLevel="1"/>
    <row r="36471" hidden="1" outlineLevel="1"/>
    <row r="36472" hidden="1" outlineLevel="1"/>
    <row r="36473" hidden="1" outlineLevel="1"/>
    <row r="36474" hidden="1" outlineLevel="1"/>
    <row r="36475" hidden="1" outlineLevel="1"/>
    <row r="36476" hidden="1" outlineLevel="1"/>
    <row r="36477" hidden="1" outlineLevel="1"/>
    <row r="36478" hidden="1" outlineLevel="1"/>
    <row r="36479" hidden="1" outlineLevel="1"/>
    <row r="36480" hidden="1" outlineLevel="1"/>
    <row r="36481" hidden="1" outlineLevel="1"/>
    <row r="36482" hidden="1" outlineLevel="1"/>
    <row r="36483" hidden="1" outlineLevel="1"/>
    <row r="36484" hidden="1" outlineLevel="1"/>
    <row r="36485" hidden="1" outlineLevel="1"/>
    <row r="36486" hidden="1" outlineLevel="1"/>
    <row r="36487" hidden="1" outlineLevel="1"/>
    <row r="36488" hidden="1" outlineLevel="1"/>
    <row r="36489" hidden="1" outlineLevel="1"/>
    <row r="36490" hidden="1" outlineLevel="1"/>
    <row r="36491" hidden="1" outlineLevel="1"/>
    <row r="36492" hidden="1" outlineLevel="1"/>
    <row r="36493" hidden="1" outlineLevel="1"/>
    <row r="36494" hidden="1" outlineLevel="1"/>
    <row r="36495" hidden="1" outlineLevel="1"/>
    <row r="36496" hidden="1" outlineLevel="1"/>
    <row r="36497" hidden="1" outlineLevel="1"/>
    <row r="36498" hidden="1" outlineLevel="1"/>
    <row r="36499" hidden="1" outlineLevel="1"/>
    <row r="36500" hidden="1" outlineLevel="1"/>
    <row r="36501" hidden="1" outlineLevel="1"/>
    <row r="36502" hidden="1" outlineLevel="1"/>
    <row r="36503" hidden="1" outlineLevel="1"/>
    <row r="36504" hidden="1" outlineLevel="1"/>
    <row r="36505" hidden="1" outlineLevel="1"/>
    <row r="36506" hidden="1" outlineLevel="1"/>
    <row r="36507" hidden="1" outlineLevel="1"/>
    <row r="36508" hidden="1" outlineLevel="1"/>
    <row r="36509" hidden="1" outlineLevel="1"/>
    <row r="36510" hidden="1" outlineLevel="1"/>
    <row r="36511" hidden="1" outlineLevel="1"/>
    <row r="36512" hidden="1" outlineLevel="1"/>
    <row r="36513" hidden="1" outlineLevel="1"/>
    <row r="36514" hidden="1" outlineLevel="1"/>
    <row r="36515" hidden="1" outlineLevel="1"/>
    <row r="36516" hidden="1" outlineLevel="1"/>
    <row r="36517" hidden="1" outlineLevel="1"/>
    <row r="36518" hidden="1" outlineLevel="1"/>
    <row r="36519" hidden="1" outlineLevel="1"/>
    <row r="36520" hidden="1" outlineLevel="1"/>
    <row r="36521" hidden="1" outlineLevel="1"/>
    <row r="36522" hidden="1" outlineLevel="1"/>
    <row r="36523" hidden="1" outlineLevel="1"/>
    <row r="36524" hidden="1" outlineLevel="1"/>
    <row r="36525" hidden="1" outlineLevel="1"/>
    <row r="36526" hidden="1" outlineLevel="1"/>
    <row r="36527" hidden="1" outlineLevel="1"/>
    <row r="36528" hidden="1" outlineLevel="1"/>
    <row r="36529" hidden="1" outlineLevel="1"/>
    <row r="36530" hidden="1" outlineLevel="1"/>
    <row r="36531" hidden="1" outlineLevel="1"/>
    <row r="36532" hidden="1" outlineLevel="1"/>
    <row r="36533" hidden="1" outlineLevel="1"/>
    <row r="36534" hidden="1" outlineLevel="1"/>
    <row r="36535" hidden="1" outlineLevel="1"/>
    <row r="36536" hidden="1" outlineLevel="1"/>
    <row r="36537" hidden="1" outlineLevel="1"/>
    <row r="36538" hidden="1" outlineLevel="1"/>
    <row r="36539" hidden="1" outlineLevel="1"/>
    <row r="36540" hidden="1" outlineLevel="1"/>
    <row r="36541" hidden="1" outlineLevel="1"/>
    <row r="36542" hidden="1" outlineLevel="1"/>
    <row r="36543" hidden="1" outlineLevel="1"/>
    <row r="36544" hidden="1" outlineLevel="1"/>
    <row r="36545" hidden="1" outlineLevel="1"/>
    <row r="36546" hidden="1" outlineLevel="1"/>
    <row r="36547" hidden="1" outlineLevel="1"/>
    <row r="36548" hidden="1" outlineLevel="1"/>
    <row r="36549" hidden="1" outlineLevel="1"/>
    <row r="36550" hidden="1" outlineLevel="1"/>
    <row r="36551" hidden="1" outlineLevel="1"/>
    <row r="36552" hidden="1" outlineLevel="1"/>
    <row r="36553" hidden="1" outlineLevel="1"/>
    <row r="36554" hidden="1" outlineLevel="1"/>
    <row r="36555" hidden="1" outlineLevel="1"/>
    <row r="36556" hidden="1" outlineLevel="1"/>
    <row r="36557" hidden="1" outlineLevel="1"/>
    <row r="36558" hidden="1" outlineLevel="1"/>
    <row r="36559" hidden="1" outlineLevel="1"/>
    <row r="36560" hidden="1" outlineLevel="1"/>
    <row r="36561" hidden="1" outlineLevel="1"/>
    <row r="36562" hidden="1" outlineLevel="1"/>
    <row r="36563" hidden="1" outlineLevel="1"/>
    <row r="36564" hidden="1" outlineLevel="1"/>
    <row r="36565" hidden="1" outlineLevel="1"/>
    <row r="36566" hidden="1" outlineLevel="1"/>
    <row r="36567" hidden="1" outlineLevel="1"/>
    <row r="36568" hidden="1" outlineLevel="1"/>
    <row r="36569" hidden="1" outlineLevel="1"/>
    <row r="36570" hidden="1" outlineLevel="1"/>
    <row r="36571" hidden="1" outlineLevel="1"/>
    <row r="36572" hidden="1" outlineLevel="1"/>
    <row r="36573" hidden="1" outlineLevel="1"/>
    <row r="36574" hidden="1" outlineLevel="1"/>
    <row r="36575" hidden="1" outlineLevel="1"/>
    <row r="36576" hidden="1" outlineLevel="1"/>
    <row r="36577" hidden="1" outlineLevel="1"/>
    <row r="36578" hidden="1" outlineLevel="1"/>
    <row r="36579" hidden="1" outlineLevel="1"/>
    <row r="36580" hidden="1" outlineLevel="1"/>
    <row r="36581" hidden="1" outlineLevel="1"/>
    <row r="36582" hidden="1" outlineLevel="1"/>
    <row r="36583" hidden="1" outlineLevel="1"/>
    <row r="36584" hidden="1" outlineLevel="1"/>
    <row r="36585" hidden="1" outlineLevel="1"/>
    <row r="36586" hidden="1" outlineLevel="1"/>
    <row r="36587" hidden="1" outlineLevel="1"/>
    <row r="36588" hidden="1" outlineLevel="1"/>
    <row r="36589" hidden="1" outlineLevel="1"/>
    <row r="36590" hidden="1" outlineLevel="1"/>
    <row r="36591" hidden="1" outlineLevel="1"/>
    <row r="36592" hidden="1" outlineLevel="1"/>
    <row r="36593" hidden="1" outlineLevel="1"/>
    <row r="36594" hidden="1" outlineLevel="1"/>
    <row r="36595" hidden="1" outlineLevel="1"/>
    <row r="36596" hidden="1" outlineLevel="1"/>
    <row r="36597" hidden="1" outlineLevel="1"/>
    <row r="36598" hidden="1" outlineLevel="1"/>
    <row r="36599" hidden="1" outlineLevel="1"/>
    <row r="36600" hidden="1" outlineLevel="1"/>
    <row r="36601" hidden="1" outlineLevel="1"/>
    <row r="36602" hidden="1" outlineLevel="1"/>
    <row r="36603" hidden="1" outlineLevel="1"/>
    <row r="36604" hidden="1" outlineLevel="1"/>
    <row r="36605" hidden="1" outlineLevel="1"/>
    <row r="36606" hidden="1" outlineLevel="1"/>
    <row r="36607" hidden="1" outlineLevel="1"/>
    <row r="36608" hidden="1" outlineLevel="1"/>
    <row r="36609" hidden="1" outlineLevel="1"/>
    <row r="36610" hidden="1" outlineLevel="1"/>
    <row r="36611" hidden="1" outlineLevel="1"/>
    <row r="36612" hidden="1" outlineLevel="1"/>
    <row r="36613" hidden="1" outlineLevel="1"/>
    <row r="36614" hidden="1" outlineLevel="1"/>
    <row r="36615" hidden="1" outlineLevel="1"/>
    <row r="36616" hidden="1" outlineLevel="1"/>
    <row r="36617" hidden="1" outlineLevel="1"/>
    <row r="36618" hidden="1" outlineLevel="1"/>
    <row r="36619" hidden="1" outlineLevel="1"/>
    <row r="36620" hidden="1" outlineLevel="1"/>
    <row r="36621" hidden="1" outlineLevel="1"/>
    <row r="36622" hidden="1" outlineLevel="1"/>
    <row r="36623" hidden="1" outlineLevel="1"/>
    <row r="36624" hidden="1" outlineLevel="1"/>
    <row r="36625" hidden="1" outlineLevel="1"/>
    <row r="36626" hidden="1" outlineLevel="1"/>
    <row r="36627" hidden="1" outlineLevel="1"/>
    <row r="36628" hidden="1" outlineLevel="1"/>
    <row r="36629" hidden="1" outlineLevel="1"/>
    <row r="36630" hidden="1" outlineLevel="1"/>
    <row r="36631" hidden="1" outlineLevel="1"/>
    <row r="36632" hidden="1" outlineLevel="1"/>
    <row r="36633" hidden="1" outlineLevel="1"/>
    <row r="36634" hidden="1" outlineLevel="1"/>
    <row r="36635" hidden="1" outlineLevel="1"/>
    <row r="36636" hidden="1" outlineLevel="1"/>
    <row r="36637" hidden="1" outlineLevel="1"/>
    <row r="36638" hidden="1" outlineLevel="1"/>
    <row r="36639" hidden="1" outlineLevel="1"/>
    <row r="36640" hidden="1" outlineLevel="1"/>
    <row r="36641" hidden="1" outlineLevel="1"/>
    <row r="36642" hidden="1" outlineLevel="1"/>
    <row r="36643" hidden="1" outlineLevel="1"/>
    <row r="36644" hidden="1" outlineLevel="1"/>
    <row r="36645" hidden="1" outlineLevel="1"/>
    <row r="36646" hidden="1" outlineLevel="1"/>
    <row r="36647" hidden="1" outlineLevel="1"/>
    <row r="36648" hidden="1" outlineLevel="1"/>
    <row r="36649" hidden="1" outlineLevel="1"/>
    <row r="36650" hidden="1" outlineLevel="1"/>
    <row r="36651" hidden="1" outlineLevel="1"/>
    <row r="36652" hidden="1" outlineLevel="1"/>
    <row r="36653" hidden="1" outlineLevel="1"/>
    <row r="36654" hidden="1" outlineLevel="1"/>
    <row r="36655" hidden="1" outlineLevel="1"/>
    <row r="36656" hidden="1" outlineLevel="1"/>
    <row r="36657" hidden="1" outlineLevel="1"/>
    <row r="36658" hidden="1" outlineLevel="1"/>
    <row r="36659" hidden="1" outlineLevel="1"/>
    <row r="36660" hidden="1" outlineLevel="1"/>
    <row r="36661" hidden="1" outlineLevel="1"/>
    <row r="36662" hidden="1" outlineLevel="1"/>
    <row r="36663" hidden="1" outlineLevel="1"/>
    <row r="36664" hidden="1" outlineLevel="1"/>
    <row r="36665" hidden="1" outlineLevel="1"/>
    <row r="36666" hidden="1" outlineLevel="1"/>
    <row r="36667" hidden="1" outlineLevel="1"/>
    <row r="36668" hidden="1" outlineLevel="1"/>
    <row r="36669" hidden="1" outlineLevel="1"/>
    <row r="36670" hidden="1" outlineLevel="1"/>
    <row r="36671" hidden="1" outlineLevel="1"/>
    <row r="36672" hidden="1" outlineLevel="1"/>
    <row r="36673" hidden="1" outlineLevel="1"/>
    <row r="36674" hidden="1" outlineLevel="1"/>
    <row r="36675" hidden="1" outlineLevel="1"/>
    <row r="36676" hidden="1" outlineLevel="1"/>
    <row r="36677" hidden="1" outlineLevel="1"/>
    <row r="36678" hidden="1" outlineLevel="1"/>
    <row r="36679" hidden="1" outlineLevel="1"/>
    <row r="36680" hidden="1" outlineLevel="1"/>
    <row r="36681" hidden="1" outlineLevel="1"/>
    <row r="36682" hidden="1" outlineLevel="1"/>
    <row r="36683" hidden="1" outlineLevel="1"/>
    <row r="36684" hidden="1" outlineLevel="1"/>
    <row r="36685" hidden="1" outlineLevel="1"/>
    <row r="36686" hidden="1" outlineLevel="1"/>
    <row r="36687" hidden="1" outlineLevel="1"/>
    <row r="36688" hidden="1" outlineLevel="1"/>
    <row r="36689" hidden="1" outlineLevel="1"/>
    <row r="36690" hidden="1" outlineLevel="1"/>
    <row r="36691" hidden="1" outlineLevel="1"/>
    <row r="36692" hidden="1" outlineLevel="1"/>
    <row r="36693" hidden="1" outlineLevel="1"/>
    <row r="36694" hidden="1" outlineLevel="1"/>
    <row r="36695" hidden="1" outlineLevel="1"/>
    <row r="36696" hidden="1" outlineLevel="1"/>
    <row r="36697" hidden="1" outlineLevel="1"/>
    <row r="36698" hidden="1" outlineLevel="1"/>
    <row r="36699" hidden="1" outlineLevel="1"/>
    <row r="36700" hidden="1" outlineLevel="1"/>
    <row r="36701" hidden="1" outlineLevel="1"/>
    <row r="36702" hidden="1" outlineLevel="1"/>
    <row r="36703" hidden="1" outlineLevel="1"/>
    <row r="36704" hidden="1" outlineLevel="1"/>
    <row r="36705" hidden="1" outlineLevel="1"/>
    <row r="36706" hidden="1" outlineLevel="1"/>
    <row r="36707" hidden="1" outlineLevel="1"/>
    <row r="36708" hidden="1" outlineLevel="1"/>
    <row r="36709" hidden="1" outlineLevel="1"/>
    <row r="36710" hidden="1" outlineLevel="1"/>
    <row r="36711" hidden="1" outlineLevel="1"/>
    <row r="36712" hidden="1" outlineLevel="1"/>
    <row r="36713" hidden="1" outlineLevel="1"/>
    <row r="36714" hidden="1" outlineLevel="1"/>
    <row r="36715" hidden="1" outlineLevel="1"/>
    <row r="36716" hidden="1" outlineLevel="1"/>
    <row r="36717" hidden="1" outlineLevel="1"/>
    <row r="36718" hidden="1" outlineLevel="1"/>
    <row r="36719" hidden="1" outlineLevel="1"/>
    <row r="36720" hidden="1" outlineLevel="1"/>
    <row r="36721" hidden="1" outlineLevel="1"/>
    <row r="36722" hidden="1" outlineLevel="1"/>
    <row r="36723" hidden="1" outlineLevel="1"/>
    <row r="36724" hidden="1" outlineLevel="1"/>
    <row r="36725" hidden="1" outlineLevel="1"/>
    <row r="36726" hidden="1" outlineLevel="1"/>
    <row r="36727" hidden="1" outlineLevel="1"/>
    <row r="36728" hidden="1" outlineLevel="1"/>
    <row r="36729" hidden="1" outlineLevel="1"/>
    <row r="36730" hidden="1" outlineLevel="1"/>
    <row r="36731" hidden="1" outlineLevel="1"/>
    <row r="36732" hidden="1" outlineLevel="1"/>
    <row r="36733" hidden="1" outlineLevel="1"/>
    <row r="36734" hidden="1" outlineLevel="1"/>
    <row r="36735" hidden="1" outlineLevel="1"/>
    <row r="36736" hidden="1" outlineLevel="1"/>
    <row r="36737" hidden="1" outlineLevel="1"/>
    <row r="36738" hidden="1" outlineLevel="1"/>
    <row r="36739" hidden="1" outlineLevel="1"/>
    <row r="36740" hidden="1" outlineLevel="1"/>
    <row r="36741" hidden="1" outlineLevel="1"/>
    <row r="36742" hidden="1" outlineLevel="1"/>
    <row r="36743" hidden="1" outlineLevel="1"/>
    <row r="36744" hidden="1" outlineLevel="1"/>
    <row r="36745" hidden="1" outlineLevel="1"/>
    <row r="36746" hidden="1" outlineLevel="1"/>
    <row r="36747" hidden="1" outlineLevel="1"/>
    <row r="36748" hidden="1" outlineLevel="1"/>
    <row r="36749" hidden="1" outlineLevel="1"/>
    <row r="36750" hidden="1" outlineLevel="1"/>
    <row r="36751" hidden="1" outlineLevel="1"/>
    <row r="36752" hidden="1" outlineLevel="1"/>
    <row r="36753" hidden="1" outlineLevel="1"/>
    <row r="36754" hidden="1" outlineLevel="1"/>
    <row r="36755" hidden="1" outlineLevel="1"/>
    <row r="36756" hidden="1" outlineLevel="1"/>
    <row r="36757" hidden="1" outlineLevel="1"/>
    <row r="36758" hidden="1" outlineLevel="1"/>
    <row r="36759" hidden="1" outlineLevel="1"/>
    <row r="36760" hidden="1" outlineLevel="1"/>
    <row r="36761" hidden="1" outlineLevel="1"/>
    <row r="36762" hidden="1" outlineLevel="1"/>
    <row r="36763" hidden="1" outlineLevel="1"/>
    <row r="36764" hidden="1" outlineLevel="1"/>
    <row r="36765" hidden="1" outlineLevel="1"/>
    <row r="36766" hidden="1" outlineLevel="1"/>
    <row r="36767" hidden="1" outlineLevel="1"/>
    <row r="36768" hidden="1" outlineLevel="1"/>
    <row r="36769" hidden="1" outlineLevel="1"/>
    <row r="36770" hidden="1" outlineLevel="1"/>
    <row r="36771" hidden="1" outlineLevel="1"/>
    <row r="36772" hidden="1" outlineLevel="1"/>
    <row r="36773" hidden="1" outlineLevel="1"/>
    <row r="36774" hidden="1" outlineLevel="1"/>
    <row r="36775" hidden="1" outlineLevel="1"/>
    <row r="36776" hidden="1" outlineLevel="1"/>
    <row r="36777" hidden="1" outlineLevel="1"/>
    <row r="36778" hidden="1" outlineLevel="1"/>
    <row r="36779" hidden="1" outlineLevel="1"/>
    <row r="36780" hidden="1" outlineLevel="1"/>
    <row r="36781" hidden="1" outlineLevel="1"/>
    <row r="36782" hidden="1" outlineLevel="1"/>
    <row r="36783" hidden="1" outlineLevel="1"/>
    <row r="36784" hidden="1" outlineLevel="1"/>
    <row r="36785" hidden="1" outlineLevel="1"/>
    <row r="36786" hidden="1" outlineLevel="1"/>
    <row r="36787" hidden="1" outlineLevel="1"/>
    <row r="36788" hidden="1" outlineLevel="1"/>
    <row r="36789" hidden="1" outlineLevel="1"/>
    <row r="36790" hidden="1" outlineLevel="1"/>
    <row r="36791" hidden="1" outlineLevel="1"/>
    <row r="36792" hidden="1" outlineLevel="1"/>
    <row r="36793" hidden="1" outlineLevel="1"/>
    <row r="36794" hidden="1" outlineLevel="1"/>
    <row r="36795" hidden="1" outlineLevel="1"/>
    <row r="36796" hidden="1" outlineLevel="1"/>
    <row r="36797" hidden="1" outlineLevel="1"/>
    <row r="36798" hidden="1" outlineLevel="1"/>
    <row r="36799" hidden="1" outlineLevel="1"/>
    <row r="36800" hidden="1" outlineLevel="1"/>
    <row r="36801" hidden="1" outlineLevel="1"/>
    <row r="36802" hidden="1" outlineLevel="1"/>
    <row r="36803" hidden="1" outlineLevel="1"/>
    <row r="36804" hidden="1" outlineLevel="1"/>
    <row r="36805" hidden="1" outlineLevel="1"/>
    <row r="36806" hidden="1" outlineLevel="1"/>
    <row r="36807" hidden="1" outlineLevel="1"/>
    <row r="36808" hidden="1" outlineLevel="1"/>
    <row r="36809" hidden="1" outlineLevel="1"/>
    <row r="36810" hidden="1" outlineLevel="1"/>
    <row r="36811" hidden="1" outlineLevel="1"/>
    <row r="36812" hidden="1" outlineLevel="1"/>
    <row r="36813" hidden="1" outlineLevel="1"/>
    <row r="36814" hidden="1" outlineLevel="1"/>
    <row r="36815" hidden="1" outlineLevel="1"/>
    <row r="36816" hidden="1" outlineLevel="1"/>
    <row r="36817" hidden="1" outlineLevel="1"/>
    <row r="36818" hidden="1" outlineLevel="1"/>
    <row r="36819" hidden="1" outlineLevel="1"/>
    <row r="36820" hidden="1" outlineLevel="1"/>
    <row r="36821" hidden="1" outlineLevel="1"/>
    <row r="36822" hidden="1" outlineLevel="1"/>
    <row r="36823" hidden="1" outlineLevel="1"/>
    <row r="36824" hidden="1" outlineLevel="1"/>
    <row r="36825" hidden="1" outlineLevel="1"/>
    <row r="36826" hidden="1" outlineLevel="1"/>
    <row r="36827" hidden="1" outlineLevel="1"/>
    <row r="36828" hidden="1" outlineLevel="1"/>
    <row r="36829" hidden="1" outlineLevel="1"/>
    <row r="36830" hidden="1" outlineLevel="1"/>
    <row r="36831" hidden="1" outlineLevel="1"/>
    <row r="36832" hidden="1" outlineLevel="1"/>
    <row r="36833" hidden="1" outlineLevel="1"/>
    <row r="36834" hidden="1" outlineLevel="1"/>
    <row r="36835" hidden="1" outlineLevel="1"/>
    <row r="36836" hidden="1" outlineLevel="1"/>
    <row r="36837" hidden="1" outlineLevel="1"/>
    <row r="36838" hidden="1" outlineLevel="1"/>
    <row r="36839" hidden="1" outlineLevel="1"/>
    <row r="36840" hidden="1" outlineLevel="1"/>
    <row r="36841" hidden="1" outlineLevel="1"/>
    <row r="36842" hidden="1" outlineLevel="1"/>
    <row r="36843" hidden="1" outlineLevel="1"/>
    <row r="36844" hidden="1" outlineLevel="1"/>
    <row r="36845" hidden="1" outlineLevel="1"/>
    <row r="36846" hidden="1" outlineLevel="1"/>
    <row r="36847" hidden="1" outlineLevel="1"/>
    <row r="36848" hidden="1" outlineLevel="1"/>
    <row r="36849" hidden="1" outlineLevel="1"/>
    <row r="36850" hidden="1" outlineLevel="1"/>
    <row r="36851" hidden="1" outlineLevel="1"/>
    <row r="36852" hidden="1" outlineLevel="1"/>
    <row r="36853" hidden="1" outlineLevel="1"/>
    <row r="36854" hidden="1" outlineLevel="1"/>
    <row r="36855" hidden="1" outlineLevel="1"/>
    <row r="36856" hidden="1" outlineLevel="1"/>
    <row r="36857" hidden="1" outlineLevel="1"/>
    <row r="36858" hidden="1" outlineLevel="1"/>
    <row r="36859" hidden="1" outlineLevel="1"/>
    <row r="36860" hidden="1" outlineLevel="1"/>
    <row r="36861" hidden="1" outlineLevel="1"/>
    <row r="36862" hidden="1" outlineLevel="1"/>
    <row r="36863" hidden="1" outlineLevel="1"/>
    <row r="36864" hidden="1" outlineLevel="1"/>
    <row r="36865" hidden="1" outlineLevel="1"/>
    <row r="36866" hidden="1" outlineLevel="1"/>
    <row r="36867" hidden="1" outlineLevel="1"/>
    <row r="36868" hidden="1" outlineLevel="1"/>
    <row r="36869" hidden="1" outlineLevel="1"/>
    <row r="36870" hidden="1" outlineLevel="1"/>
    <row r="36871" hidden="1" outlineLevel="1"/>
    <row r="36872" hidden="1" outlineLevel="1"/>
    <row r="36873" hidden="1" outlineLevel="1"/>
    <row r="36874" hidden="1" outlineLevel="1"/>
    <row r="36875" hidden="1" outlineLevel="1"/>
    <row r="36876" hidden="1" outlineLevel="1"/>
    <row r="36877" hidden="1" outlineLevel="1"/>
    <row r="36878" hidden="1" outlineLevel="1"/>
    <row r="36879" hidden="1" outlineLevel="1"/>
    <row r="36880" hidden="1" outlineLevel="1"/>
    <row r="36881" hidden="1" outlineLevel="1"/>
    <row r="36882" hidden="1" outlineLevel="1"/>
    <row r="36883" hidden="1" outlineLevel="1"/>
    <row r="36884" hidden="1" outlineLevel="1"/>
    <row r="36885" hidden="1" outlineLevel="1"/>
    <row r="36886" hidden="1" outlineLevel="1"/>
    <row r="36887" hidden="1" outlineLevel="1"/>
    <row r="36888" hidden="1" outlineLevel="1"/>
    <row r="36889" hidden="1" outlineLevel="1"/>
    <row r="36890" hidden="1" outlineLevel="1"/>
    <row r="36891" hidden="1" outlineLevel="1"/>
    <row r="36892" hidden="1" outlineLevel="1"/>
    <row r="36893" hidden="1" outlineLevel="1"/>
    <row r="36894" hidden="1" outlineLevel="1"/>
    <row r="36895" hidden="1" outlineLevel="1"/>
    <row r="36896" hidden="1" outlineLevel="1"/>
    <row r="36897" hidden="1" outlineLevel="1"/>
    <row r="36898" hidden="1" outlineLevel="1"/>
    <row r="36899" hidden="1" outlineLevel="1"/>
    <row r="36900" hidden="1" outlineLevel="1"/>
    <row r="36901" hidden="1" outlineLevel="1"/>
    <row r="36902" hidden="1" outlineLevel="1"/>
    <row r="36903" hidden="1" outlineLevel="1"/>
    <row r="36904" hidden="1" outlineLevel="1"/>
    <row r="36905" hidden="1" outlineLevel="1"/>
    <row r="36906" hidden="1" outlineLevel="1"/>
    <row r="36907" hidden="1" outlineLevel="1"/>
    <row r="36908" hidden="1" outlineLevel="1"/>
    <row r="36909" hidden="1" outlineLevel="1"/>
    <row r="36910" hidden="1" outlineLevel="1"/>
    <row r="36911" hidden="1" outlineLevel="1"/>
    <row r="36912" hidden="1" outlineLevel="1"/>
    <row r="36913" hidden="1" outlineLevel="1"/>
    <row r="36914" hidden="1" outlineLevel="1"/>
    <row r="36915" hidden="1" outlineLevel="1"/>
    <row r="36916" hidden="1" outlineLevel="1"/>
    <row r="36917" hidden="1" outlineLevel="1"/>
    <row r="36918" hidden="1" outlineLevel="1"/>
    <row r="36919" hidden="1" outlineLevel="1"/>
    <row r="36920" hidden="1" outlineLevel="1"/>
    <row r="36921" hidden="1" outlineLevel="1"/>
    <row r="36922" hidden="1" outlineLevel="1"/>
    <row r="36923" hidden="1" outlineLevel="1"/>
    <row r="36924" hidden="1" outlineLevel="1"/>
    <row r="36925" hidden="1" outlineLevel="1"/>
    <row r="36926" hidden="1" outlineLevel="1"/>
    <row r="36927" hidden="1" outlineLevel="1"/>
    <row r="36928" hidden="1" outlineLevel="1"/>
    <row r="36929" hidden="1" outlineLevel="1"/>
    <row r="36930" hidden="1" outlineLevel="1"/>
    <row r="36931" hidden="1" outlineLevel="1"/>
    <row r="36932" hidden="1" outlineLevel="1"/>
    <row r="36933" hidden="1" outlineLevel="1"/>
    <row r="36934" hidden="1" outlineLevel="1"/>
    <row r="36935" hidden="1" outlineLevel="1"/>
    <row r="36936" hidden="1" outlineLevel="1"/>
    <row r="36937" hidden="1" outlineLevel="1"/>
    <row r="36938" hidden="1" outlineLevel="1"/>
    <row r="36939" hidden="1" outlineLevel="1"/>
    <row r="36940" hidden="1" outlineLevel="1"/>
    <row r="36941" hidden="1" outlineLevel="1"/>
    <row r="36942" hidden="1" outlineLevel="1"/>
    <row r="36943" hidden="1" outlineLevel="1"/>
    <row r="36944" hidden="1" outlineLevel="1"/>
    <row r="36945" hidden="1" outlineLevel="1"/>
    <row r="36946" hidden="1" outlineLevel="1"/>
    <row r="36947" hidden="1" outlineLevel="1"/>
    <row r="36948" hidden="1" outlineLevel="1"/>
    <row r="36949" hidden="1" outlineLevel="1"/>
    <row r="36950" hidden="1" outlineLevel="1"/>
    <row r="36951" hidden="1" outlineLevel="1"/>
    <row r="36952" hidden="1" outlineLevel="1"/>
    <row r="36953" hidden="1" outlineLevel="1"/>
    <row r="36954" hidden="1" outlineLevel="1"/>
    <row r="36955" hidden="1" outlineLevel="1"/>
    <row r="36956" hidden="1" outlineLevel="1"/>
    <row r="36957" hidden="1" outlineLevel="1"/>
    <row r="36958" hidden="1" outlineLevel="1"/>
    <row r="36959" hidden="1" outlineLevel="1"/>
    <row r="36960" hidden="1" outlineLevel="1"/>
    <row r="36961" hidden="1" outlineLevel="1"/>
    <row r="36962" hidden="1" outlineLevel="1"/>
    <row r="36963" hidden="1" outlineLevel="1"/>
    <row r="36964" hidden="1" outlineLevel="1"/>
    <row r="36965" hidden="1" outlineLevel="1"/>
    <row r="36966" hidden="1" outlineLevel="1"/>
    <row r="36967" hidden="1" outlineLevel="1"/>
    <row r="36968" hidden="1" outlineLevel="1"/>
    <row r="36969" hidden="1" outlineLevel="1"/>
    <row r="36970" hidden="1" outlineLevel="1"/>
    <row r="36971" hidden="1" outlineLevel="1"/>
    <row r="36972" hidden="1" outlineLevel="1"/>
    <row r="36973" hidden="1" outlineLevel="1"/>
    <row r="36974" hidden="1" outlineLevel="1"/>
    <row r="36975" hidden="1" outlineLevel="1"/>
    <row r="36976" hidden="1" outlineLevel="1"/>
    <row r="36977" hidden="1" outlineLevel="1"/>
    <row r="36978" hidden="1" outlineLevel="1"/>
    <row r="36979" hidden="1" outlineLevel="1"/>
    <row r="36980" hidden="1" outlineLevel="1"/>
    <row r="36981" hidden="1" outlineLevel="1"/>
    <row r="36982" hidden="1" outlineLevel="1"/>
    <row r="36983" hidden="1" outlineLevel="1"/>
    <row r="36984" hidden="1" outlineLevel="1"/>
    <row r="36985" hidden="1" outlineLevel="1"/>
    <row r="36986" hidden="1" outlineLevel="1"/>
    <row r="36987" hidden="1" outlineLevel="1"/>
    <row r="36988" hidden="1" outlineLevel="1"/>
    <row r="36989" hidden="1" outlineLevel="1"/>
    <row r="36990" hidden="1" outlineLevel="1"/>
    <row r="36991" hidden="1" outlineLevel="1"/>
    <row r="36992" hidden="1" outlineLevel="1"/>
    <row r="36993" hidden="1" outlineLevel="1"/>
    <row r="36994" hidden="1" outlineLevel="1"/>
    <row r="36995" hidden="1" outlineLevel="1"/>
    <row r="36996" hidden="1" outlineLevel="1"/>
    <row r="36997" hidden="1" outlineLevel="1"/>
    <row r="36998" hidden="1" outlineLevel="1"/>
    <row r="36999" hidden="1" outlineLevel="1"/>
    <row r="37000" hidden="1" outlineLevel="1"/>
    <row r="37001" hidden="1" outlineLevel="1"/>
    <row r="37002" hidden="1" outlineLevel="1"/>
    <row r="37003" hidden="1" outlineLevel="1"/>
    <row r="37004" hidden="1" outlineLevel="1"/>
    <row r="37005" hidden="1" outlineLevel="1"/>
    <row r="37006" hidden="1" outlineLevel="1"/>
    <row r="37007" hidden="1" outlineLevel="1"/>
    <row r="37008" hidden="1" outlineLevel="1"/>
    <row r="37009" hidden="1" outlineLevel="1"/>
    <row r="37010" hidden="1" outlineLevel="1"/>
    <row r="37011" hidden="1" outlineLevel="1"/>
    <row r="37012" hidden="1" outlineLevel="1"/>
    <row r="37013" hidden="1" outlineLevel="1"/>
    <row r="37014" hidden="1" outlineLevel="1"/>
    <row r="37015" hidden="1" outlineLevel="1"/>
    <row r="37016" hidden="1" outlineLevel="1"/>
    <row r="37017" hidden="1" outlineLevel="1"/>
    <row r="37018" hidden="1" outlineLevel="1"/>
    <row r="37019" hidden="1" outlineLevel="1"/>
    <row r="37020" hidden="1" outlineLevel="1"/>
    <row r="37021" hidden="1" outlineLevel="1"/>
    <row r="37022" hidden="1" outlineLevel="1"/>
    <row r="37023" hidden="1" outlineLevel="1"/>
    <row r="37024" hidden="1" outlineLevel="1"/>
    <row r="37025" hidden="1" outlineLevel="1"/>
    <row r="37026" hidden="1" outlineLevel="1"/>
    <row r="37027" hidden="1" outlineLevel="1"/>
    <row r="37028" hidden="1" outlineLevel="1"/>
    <row r="37029" hidden="1" outlineLevel="1"/>
    <row r="37030" hidden="1" outlineLevel="1"/>
    <row r="37031" hidden="1" outlineLevel="1"/>
    <row r="37032" hidden="1" outlineLevel="1"/>
    <row r="37033" hidden="1" outlineLevel="1"/>
    <row r="37034" hidden="1" outlineLevel="1"/>
    <row r="37035" hidden="1" outlineLevel="1"/>
    <row r="37036" hidden="1" outlineLevel="1"/>
    <row r="37037" hidden="1" outlineLevel="1"/>
    <row r="37038" hidden="1" outlineLevel="1"/>
    <row r="37039" hidden="1" outlineLevel="1"/>
    <row r="37040" hidden="1" outlineLevel="1"/>
    <row r="37041" hidden="1" outlineLevel="1"/>
    <row r="37042" hidden="1" outlineLevel="1"/>
    <row r="37043" hidden="1" outlineLevel="1"/>
    <row r="37044" hidden="1" outlineLevel="1"/>
    <row r="37045" hidden="1" outlineLevel="1"/>
    <row r="37046" hidden="1" outlineLevel="1"/>
    <row r="37047" hidden="1" outlineLevel="1"/>
    <row r="37048" hidden="1" outlineLevel="1"/>
    <row r="37049" hidden="1" outlineLevel="1"/>
    <row r="37050" hidden="1" outlineLevel="1"/>
    <row r="37051" hidden="1" outlineLevel="1"/>
    <row r="37052" hidden="1" outlineLevel="1"/>
    <row r="37053" hidden="1" outlineLevel="1"/>
    <row r="37054" hidden="1" outlineLevel="1"/>
    <row r="37055" hidden="1" outlineLevel="1"/>
    <row r="37056" hidden="1" outlineLevel="1"/>
    <row r="37057" hidden="1" outlineLevel="1"/>
    <row r="37058" hidden="1" outlineLevel="1"/>
    <row r="37059" hidden="1" outlineLevel="1"/>
    <row r="37060" hidden="1" outlineLevel="1"/>
    <row r="37061" hidden="1" outlineLevel="1"/>
    <row r="37062" hidden="1" outlineLevel="1"/>
    <row r="37063" hidden="1" outlineLevel="1"/>
    <row r="37064" hidden="1" outlineLevel="1"/>
    <row r="37065" hidden="1" outlineLevel="1"/>
    <row r="37066" hidden="1" outlineLevel="1"/>
    <row r="37067" hidden="1" outlineLevel="1"/>
    <row r="37068" hidden="1" outlineLevel="1"/>
    <row r="37069" hidden="1" outlineLevel="1"/>
    <row r="37070" hidden="1" outlineLevel="1"/>
    <row r="37071" hidden="1" outlineLevel="1"/>
    <row r="37072" hidden="1" outlineLevel="1"/>
    <row r="37073" hidden="1" outlineLevel="1"/>
    <row r="37074" hidden="1" outlineLevel="1"/>
    <row r="37075" hidden="1" outlineLevel="1"/>
    <row r="37076" hidden="1" outlineLevel="1"/>
    <row r="37077" hidden="1" outlineLevel="1"/>
    <row r="37078" hidden="1" outlineLevel="1"/>
    <row r="37079" hidden="1" outlineLevel="1"/>
    <row r="37080" hidden="1" outlineLevel="1"/>
    <row r="37081" hidden="1" outlineLevel="1"/>
    <row r="37082" hidden="1" outlineLevel="1"/>
    <row r="37083" hidden="1" outlineLevel="1"/>
    <row r="37084" hidden="1" outlineLevel="1"/>
    <row r="37085" hidden="1" outlineLevel="1"/>
    <row r="37086" hidden="1" outlineLevel="1"/>
    <row r="37087" hidden="1" outlineLevel="1"/>
    <row r="37088" hidden="1" outlineLevel="1"/>
    <row r="37089" hidden="1" outlineLevel="1"/>
    <row r="37090" hidden="1" outlineLevel="1"/>
    <row r="37091" hidden="1" outlineLevel="1"/>
    <row r="37092" hidden="1" outlineLevel="1"/>
    <row r="37093" hidden="1" outlineLevel="1"/>
    <row r="37094" hidden="1" outlineLevel="1"/>
    <row r="37095" hidden="1" outlineLevel="1"/>
    <row r="37096" hidden="1" outlineLevel="1"/>
    <row r="37097" hidden="1" outlineLevel="1"/>
    <row r="37098" hidden="1" outlineLevel="1"/>
    <row r="37099" hidden="1" outlineLevel="1"/>
    <row r="37100" hidden="1" outlineLevel="1"/>
    <row r="37101" hidden="1" outlineLevel="1"/>
    <row r="37102" hidden="1" outlineLevel="1"/>
    <row r="37103" hidden="1" outlineLevel="1"/>
    <row r="37104" hidden="1" outlineLevel="1"/>
    <row r="37105" hidden="1" outlineLevel="1"/>
    <row r="37106" hidden="1" outlineLevel="1"/>
    <row r="37107" hidden="1" outlineLevel="1"/>
    <row r="37108" hidden="1" outlineLevel="1"/>
    <row r="37109" hidden="1" outlineLevel="1"/>
    <row r="37110" hidden="1" outlineLevel="1"/>
    <row r="37111" hidden="1" outlineLevel="1"/>
    <row r="37112" hidden="1" outlineLevel="1"/>
    <row r="37113" hidden="1" outlineLevel="1"/>
    <row r="37114" hidden="1" outlineLevel="1"/>
    <row r="37115" hidden="1" outlineLevel="1"/>
    <row r="37116" hidden="1" outlineLevel="1"/>
    <row r="37117" hidden="1" outlineLevel="1"/>
    <row r="37118" hidden="1" outlineLevel="1"/>
    <row r="37119" hidden="1" outlineLevel="1"/>
    <row r="37120" hidden="1" outlineLevel="1"/>
    <row r="37121" hidden="1" outlineLevel="1"/>
    <row r="37122" hidden="1" outlineLevel="1"/>
    <row r="37123" hidden="1" outlineLevel="1"/>
    <row r="37124" hidden="1" outlineLevel="1"/>
    <row r="37125" hidden="1" outlineLevel="1"/>
    <row r="37126" hidden="1" outlineLevel="1"/>
    <row r="37127" hidden="1" outlineLevel="1"/>
    <row r="37128" hidden="1" outlineLevel="1"/>
    <row r="37129" hidden="1" outlineLevel="1"/>
    <row r="37130" hidden="1" outlineLevel="1"/>
    <row r="37131" hidden="1" outlineLevel="1"/>
    <row r="37132" hidden="1" outlineLevel="1"/>
    <row r="37133" hidden="1" outlineLevel="1"/>
    <row r="37134" hidden="1" outlineLevel="1"/>
    <row r="37135" hidden="1" outlineLevel="1"/>
    <row r="37136" hidden="1" outlineLevel="1"/>
    <row r="37137" hidden="1" outlineLevel="1"/>
    <row r="37138" hidden="1" outlineLevel="1"/>
    <row r="37139" hidden="1" outlineLevel="1"/>
    <row r="37140" hidden="1" outlineLevel="1"/>
    <row r="37141" hidden="1" outlineLevel="1"/>
    <row r="37142" hidden="1" outlineLevel="1"/>
    <row r="37143" hidden="1" outlineLevel="1"/>
    <row r="37144" hidden="1" outlineLevel="1"/>
    <row r="37145" hidden="1" outlineLevel="1"/>
    <row r="37146" hidden="1" outlineLevel="1"/>
    <row r="37147" hidden="1" outlineLevel="1"/>
    <row r="37148" hidden="1" outlineLevel="1"/>
    <row r="37149" hidden="1" outlineLevel="1"/>
    <row r="37150" hidden="1" outlineLevel="1"/>
    <row r="37151" hidden="1" outlineLevel="1"/>
    <row r="37152" hidden="1" outlineLevel="1"/>
    <row r="37153" hidden="1" outlineLevel="1"/>
    <row r="37154" hidden="1" outlineLevel="1"/>
    <row r="37155" hidden="1" outlineLevel="1"/>
    <row r="37156" hidden="1" outlineLevel="1"/>
    <row r="37157" hidden="1" outlineLevel="1"/>
    <row r="37158" hidden="1" outlineLevel="1"/>
    <row r="37159" hidden="1" outlineLevel="1"/>
    <row r="37160" hidden="1" outlineLevel="1"/>
    <row r="37161" hidden="1" outlineLevel="1"/>
    <row r="37162" hidden="1" outlineLevel="1"/>
    <row r="37163" hidden="1" outlineLevel="1"/>
    <row r="37164" hidden="1" outlineLevel="1"/>
    <row r="37165" hidden="1" outlineLevel="1"/>
    <row r="37166" hidden="1" outlineLevel="1"/>
    <row r="37167" hidden="1" outlineLevel="1"/>
    <row r="37168" hidden="1" outlineLevel="1"/>
    <row r="37169" hidden="1" outlineLevel="1"/>
    <row r="37170" hidden="1" outlineLevel="1"/>
    <row r="37171" hidden="1" outlineLevel="1"/>
    <row r="37172" hidden="1" outlineLevel="1"/>
    <row r="37173" hidden="1" outlineLevel="1"/>
    <row r="37174" hidden="1" outlineLevel="1"/>
    <row r="37175" hidden="1" outlineLevel="1"/>
    <row r="37176" hidden="1" outlineLevel="1"/>
    <row r="37177" hidden="1" outlineLevel="1"/>
    <row r="37178" hidden="1" outlineLevel="1"/>
    <row r="37179" hidden="1" outlineLevel="1"/>
    <row r="37180" hidden="1" outlineLevel="1"/>
    <row r="37181" hidden="1" outlineLevel="1"/>
    <row r="37182" hidden="1" outlineLevel="1"/>
    <row r="37183" hidden="1" outlineLevel="1"/>
    <row r="37184" hidden="1" outlineLevel="1"/>
    <row r="37185" hidden="1" outlineLevel="1"/>
    <row r="37186" hidden="1" outlineLevel="1"/>
    <row r="37187" hidden="1" outlineLevel="1"/>
    <row r="37188" hidden="1" outlineLevel="1"/>
    <row r="37189" hidden="1" outlineLevel="1"/>
    <row r="37190" hidden="1" outlineLevel="1"/>
    <row r="37191" hidden="1" outlineLevel="1"/>
    <row r="37192" hidden="1" outlineLevel="1"/>
    <row r="37193" hidden="1" outlineLevel="1"/>
    <row r="37194" hidden="1" outlineLevel="1"/>
    <row r="37195" hidden="1" outlineLevel="1"/>
    <row r="37196" hidden="1" outlineLevel="1"/>
    <row r="37197" hidden="1" outlineLevel="1"/>
    <row r="37198" hidden="1" outlineLevel="1"/>
    <row r="37199" hidden="1" outlineLevel="1"/>
    <row r="37200" hidden="1" outlineLevel="1"/>
    <row r="37201" hidden="1" outlineLevel="1"/>
    <row r="37202" hidden="1" outlineLevel="1"/>
    <row r="37203" hidden="1" outlineLevel="1"/>
    <row r="37204" hidden="1" outlineLevel="1"/>
    <row r="37205" hidden="1" outlineLevel="1"/>
    <row r="37206" hidden="1" outlineLevel="1"/>
    <row r="37207" hidden="1" outlineLevel="1"/>
    <row r="37208" hidden="1" outlineLevel="1"/>
    <row r="37209" hidden="1" outlineLevel="1"/>
    <row r="37210" hidden="1" outlineLevel="1"/>
    <row r="37211" hidden="1" outlineLevel="1"/>
    <row r="37212" hidden="1" outlineLevel="1"/>
    <row r="37213" hidden="1" outlineLevel="1"/>
    <row r="37214" hidden="1" outlineLevel="1"/>
    <row r="37215" hidden="1" outlineLevel="1"/>
    <row r="37216" hidden="1" outlineLevel="1"/>
    <row r="37217" hidden="1" outlineLevel="1"/>
    <row r="37218" hidden="1" outlineLevel="1"/>
    <row r="37219" hidden="1" outlineLevel="1"/>
    <row r="37220" hidden="1" outlineLevel="1"/>
    <row r="37221" hidden="1" outlineLevel="1"/>
    <row r="37222" hidden="1" outlineLevel="1"/>
    <row r="37223" hidden="1" outlineLevel="1"/>
    <row r="37224" hidden="1" outlineLevel="1"/>
    <row r="37225" hidden="1" outlineLevel="1"/>
    <row r="37226" hidden="1" outlineLevel="1"/>
    <row r="37227" hidden="1" outlineLevel="1"/>
    <row r="37228" hidden="1" outlineLevel="1"/>
    <row r="37229" hidden="1" outlineLevel="1"/>
    <row r="37230" hidden="1" outlineLevel="1"/>
    <row r="37231" hidden="1" outlineLevel="1"/>
    <row r="37232" hidden="1" outlineLevel="1"/>
    <row r="37233" hidden="1" outlineLevel="1"/>
    <row r="37234" hidden="1" outlineLevel="1"/>
    <row r="37235" hidden="1" outlineLevel="1"/>
    <row r="37236" hidden="1" outlineLevel="1"/>
    <row r="37237" hidden="1" outlineLevel="1"/>
    <row r="37238" hidden="1" outlineLevel="1"/>
    <row r="37239" hidden="1" outlineLevel="1"/>
    <row r="37240" hidden="1" outlineLevel="1"/>
    <row r="37241" hidden="1" outlineLevel="1"/>
    <row r="37242" hidden="1" outlineLevel="1"/>
    <row r="37243" hidden="1" outlineLevel="1"/>
    <row r="37244" hidden="1" outlineLevel="1"/>
    <row r="37245" hidden="1" outlineLevel="1"/>
    <row r="37246" hidden="1" outlineLevel="1"/>
    <row r="37247" hidden="1" outlineLevel="1"/>
    <row r="37248" hidden="1" outlineLevel="1"/>
    <row r="37249" hidden="1" outlineLevel="1"/>
    <row r="37250" hidden="1" outlineLevel="1"/>
    <row r="37251" hidden="1" outlineLevel="1"/>
    <row r="37252" hidden="1" outlineLevel="1"/>
    <row r="37253" hidden="1" outlineLevel="1"/>
    <row r="37254" hidden="1" outlineLevel="1"/>
    <row r="37255" hidden="1" outlineLevel="1"/>
    <row r="37256" hidden="1" outlineLevel="1"/>
    <row r="37257" hidden="1" outlineLevel="1"/>
    <row r="37258" hidden="1" outlineLevel="1"/>
    <row r="37259" hidden="1" outlineLevel="1"/>
    <row r="37260" hidden="1" outlineLevel="1"/>
    <row r="37261" hidden="1" outlineLevel="1"/>
    <row r="37262" hidden="1" outlineLevel="1"/>
    <row r="37263" hidden="1" outlineLevel="1"/>
    <row r="37264" hidden="1" outlineLevel="1"/>
    <row r="37265" hidden="1" outlineLevel="1"/>
    <row r="37266" hidden="1" outlineLevel="1"/>
    <row r="37267" hidden="1" outlineLevel="1"/>
    <row r="37268" hidden="1" outlineLevel="1"/>
    <row r="37269" hidden="1" outlineLevel="1"/>
    <row r="37270" hidden="1" outlineLevel="1"/>
    <row r="37271" hidden="1" outlineLevel="1"/>
    <row r="37272" hidden="1" outlineLevel="1"/>
    <row r="37273" hidden="1" outlineLevel="1"/>
    <row r="37274" hidden="1" outlineLevel="1"/>
    <row r="37275" hidden="1" outlineLevel="1"/>
    <row r="37276" hidden="1" outlineLevel="1"/>
    <row r="37277" hidden="1" outlineLevel="1"/>
    <row r="37278" hidden="1" outlineLevel="1"/>
    <row r="37279" hidden="1" outlineLevel="1"/>
    <row r="37280" hidden="1" outlineLevel="1"/>
    <row r="37281" hidden="1" outlineLevel="1"/>
    <row r="37282" hidden="1" outlineLevel="1"/>
    <row r="37283" hidden="1" outlineLevel="1"/>
    <row r="37284" hidden="1" outlineLevel="1"/>
    <row r="37285" hidden="1" outlineLevel="1"/>
    <row r="37286" hidden="1" outlineLevel="1"/>
    <row r="37287" hidden="1" outlineLevel="1"/>
    <row r="37288" hidden="1" outlineLevel="1"/>
    <row r="37289" hidden="1" outlineLevel="1"/>
    <row r="37290" hidden="1" outlineLevel="1"/>
    <row r="37291" hidden="1" outlineLevel="1"/>
    <row r="37292" hidden="1" outlineLevel="1"/>
    <row r="37293" hidden="1" outlineLevel="1"/>
    <row r="37294" hidden="1" outlineLevel="1"/>
    <row r="37295" hidden="1" outlineLevel="1"/>
    <row r="37296" hidden="1" outlineLevel="1"/>
    <row r="37297" hidden="1" outlineLevel="1"/>
    <row r="37298" hidden="1" outlineLevel="1"/>
    <row r="37299" hidden="1" outlineLevel="1"/>
    <row r="37300" hidden="1" outlineLevel="1"/>
    <row r="37301" hidden="1" outlineLevel="1"/>
    <row r="37302" hidden="1" outlineLevel="1"/>
    <row r="37303" hidden="1" outlineLevel="1"/>
    <row r="37304" hidden="1" outlineLevel="1"/>
    <row r="37305" hidden="1" outlineLevel="1"/>
    <row r="37306" hidden="1" outlineLevel="1"/>
    <row r="37307" hidden="1" outlineLevel="1"/>
    <row r="37308" hidden="1" outlineLevel="1"/>
    <row r="37309" hidden="1" outlineLevel="1"/>
    <row r="37310" hidden="1" outlineLevel="1"/>
    <row r="37311" hidden="1" outlineLevel="1"/>
    <row r="37312" hidden="1" outlineLevel="1"/>
    <row r="37313" hidden="1" outlineLevel="1"/>
    <row r="37314" hidden="1" outlineLevel="1"/>
    <row r="37315" hidden="1" outlineLevel="1"/>
    <row r="37316" hidden="1" outlineLevel="1"/>
    <row r="37317" hidden="1" outlineLevel="1"/>
    <row r="37318" hidden="1" outlineLevel="1"/>
    <row r="37319" hidden="1" outlineLevel="1"/>
    <row r="37320" hidden="1" outlineLevel="1"/>
    <row r="37321" hidden="1" outlineLevel="1"/>
    <row r="37322" hidden="1" outlineLevel="1"/>
    <row r="37323" hidden="1" outlineLevel="1"/>
    <row r="37324" hidden="1" outlineLevel="1"/>
    <row r="37325" hidden="1" outlineLevel="1"/>
    <row r="37326" hidden="1" outlineLevel="1"/>
    <row r="37327" hidden="1" outlineLevel="1"/>
    <row r="37328" hidden="1" outlineLevel="1"/>
    <row r="37329" hidden="1" outlineLevel="1"/>
    <row r="37330" hidden="1" outlineLevel="1"/>
    <row r="37331" hidden="1" outlineLevel="1"/>
    <row r="37332" hidden="1" outlineLevel="1"/>
    <row r="37333" hidden="1" outlineLevel="1"/>
    <row r="37334" hidden="1" outlineLevel="1"/>
    <row r="37335" hidden="1" outlineLevel="1"/>
    <row r="37336" hidden="1" outlineLevel="1"/>
    <row r="37337" hidden="1" outlineLevel="1"/>
    <row r="37338" hidden="1" outlineLevel="1"/>
    <row r="37339" hidden="1" outlineLevel="1"/>
    <row r="37340" hidden="1" outlineLevel="1"/>
    <row r="37341" hidden="1" outlineLevel="1"/>
    <row r="37342" hidden="1" outlineLevel="1"/>
    <row r="37343" hidden="1" outlineLevel="1"/>
    <row r="37344" hidden="1" outlineLevel="1"/>
    <row r="37345" hidden="1" outlineLevel="1"/>
    <row r="37346" hidden="1" outlineLevel="1"/>
    <row r="37347" hidden="1" outlineLevel="1"/>
    <row r="37348" hidden="1" outlineLevel="1"/>
    <row r="37349" hidden="1" outlineLevel="1"/>
    <row r="37350" hidden="1" outlineLevel="1"/>
    <row r="37351" hidden="1" outlineLevel="1"/>
    <row r="37352" hidden="1" outlineLevel="1"/>
    <row r="37353" hidden="1" outlineLevel="1"/>
    <row r="37354" hidden="1" outlineLevel="1"/>
    <row r="37355" hidden="1" outlineLevel="1"/>
    <row r="37356" hidden="1" outlineLevel="1"/>
    <row r="37357" hidden="1" outlineLevel="1"/>
    <row r="37358" hidden="1" outlineLevel="1"/>
    <row r="37359" hidden="1" outlineLevel="1"/>
    <row r="37360" hidden="1" outlineLevel="1"/>
    <row r="37361" hidden="1" outlineLevel="1"/>
    <row r="37362" hidden="1" outlineLevel="1"/>
    <row r="37363" hidden="1" outlineLevel="1"/>
    <row r="37364" hidden="1" outlineLevel="1"/>
    <row r="37365" hidden="1" outlineLevel="1"/>
    <row r="37366" hidden="1" outlineLevel="1"/>
    <row r="37367" hidden="1" outlineLevel="1"/>
    <row r="37368" hidden="1" outlineLevel="1"/>
    <row r="37369" hidden="1" outlineLevel="1"/>
    <row r="37370" hidden="1" outlineLevel="1"/>
    <row r="37371" hidden="1" outlineLevel="1"/>
    <row r="37372" hidden="1" outlineLevel="1"/>
    <row r="37373" hidden="1" outlineLevel="1"/>
    <row r="37374" hidden="1" outlineLevel="1"/>
    <row r="37375" hidden="1" outlineLevel="1"/>
    <row r="37376" hidden="1" outlineLevel="1"/>
    <row r="37377" hidden="1" outlineLevel="1"/>
    <row r="37378" hidden="1" outlineLevel="1"/>
    <row r="37379" hidden="1" outlineLevel="1"/>
    <row r="37380" hidden="1" outlineLevel="1"/>
    <row r="37381" hidden="1" outlineLevel="1"/>
    <row r="37382" hidden="1" outlineLevel="1"/>
    <row r="37383" hidden="1" outlineLevel="1"/>
    <row r="37384" hidden="1" outlineLevel="1"/>
    <row r="37385" hidden="1" outlineLevel="1"/>
    <row r="37386" hidden="1" outlineLevel="1"/>
    <row r="37387" hidden="1" outlineLevel="1"/>
    <row r="37388" hidden="1" outlineLevel="1"/>
    <row r="37389" hidden="1" outlineLevel="1"/>
    <row r="37390" hidden="1" outlineLevel="1"/>
    <row r="37391" hidden="1" outlineLevel="1"/>
    <row r="37392" hidden="1" outlineLevel="1"/>
    <row r="37393" hidden="1" outlineLevel="1"/>
    <row r="37394" hidden="1" outlineLevel="1"/>
    <row r="37395" hidden="1" outlineLevel="1"/>
    <row r="37396" hidden="1" outlineLevel="1"/>
    <row r="37397" hidden="1" outlineLevel="1"/>
    <row r="37398" hidden="1" outlineLevel="1"/>
    <row r="37399" hidden="1" outlineLevel="1"/>
    <row r="37400" hidden="1" outlineLevel="1"/>
    <row r="37401" hidden="1" outlineLevel="1"/>
    <row r="37402" hidden="1" outlineLevel="1"/>
    <row r="37403" hidden="1" outlineLevel="1"/>
    <row r="37404" hidden="1" outlineLevel="1"/>
    <row r="37405" hidden="1" outlineLevel="1"/>
    <row r="37406" hidden="1" outlineLevel="1"/>
    <row r="37407" hidden="1" outlineLevel="1"/>
    <row r="37408" hidden="1" outlineLevel="1"/>
    <row r="37409" hidden="1" outlineLevel="1"/>
    <row r="37410" hidden="1" outlineLevel="1"/>
    <row r="37411" hidden="1" outlineLevel="1"/>
    <row r="37412" hidden="1" outlineLevel="1"/>
    <row r="37413" hidden="1" outlineLevel="1"/>
    <row r="37414" hidden="1" outlineLevel="1"/>
    <row r="37415" hidden="1" outlineLevel="1"/>
    <row r="37416" hidden="1" outlineLevel="1"/>
    <row r="37417" hidden="1" outlineLevel="1"/>
    <row r="37418" hidden="1" outlineLevel="1"/>
    <row r="37419" hidden="1" outlineLevel="1"/>
    <row r="37420" hidden="1" outlineLevel="1"/>
    <row r="37421" hidden="1" outlineLevel="1"/>
    <row r="37422" hidden="1" outlineLevel="1"/>
    <row r="37423" hidden="1" outlineLevel="1"/>
    <row r="37424" hidden="1" outlineLevel="1"/>
    <row r="37425" hidden="1" outlineLevel="1"/>
    <row r="37426" hidden="1" outlineLevel="1"/>
    <row r="37427" hidden="1" outlineLevel="1"/>
    <row r="37428" hidden="1" outlineLevel="1"/>
    <row r="37429" hidden="1" outlineLevel="1"/>
    <row r="37430" hidden="1" outlineLevel="1"/>
    <row r="37431" hidden="1" outlineLevel="1"/>
    <row r="37432" hidden="1" outlineLevel="1"/>
    <row r="37433" hidden="1" outlineLevel="1"/>
    <row r="37434" hidden="1" outlineLevel="1"/>
    <row r="37435" hidden="1" outlineLevel="1"/>
    <row r="37436" hidden="1" outlineLevel="1"/>
    <row r="37437" hidden="1" outlineLevel="1"/>
    <row r="37438" hidden="1" outlineLevel="1"/>
    <row r="37439" hidden="1" outlineLevel="1"/>
    <row r="37440" hidden="1" outlineLevel="1"/>
    <row r="37441" hidden="1" outlineLevel="1"/>
    <row r="37442" hidden="1" outlineLevel="1"/>
    <row r="37443" hidden="1" outlineLevel="1"/>
    <row r="37444" hidden="1" outlineLevel="1"/>
    <row r="37445" hidden="1" outlineLevel="1"/>
    <row r="37446" hidden="1" outlineLevel="1"/>
    <row r="37447" hidden="1" outlineLevel="1"/>
    <row r="37448" hidden="1" outlineLevel="1"/>
    <row r="37449" hidden="1" outlineLevel="1"/>
    <row r="37450" hidden="1" outlineLevel="1"/>
    <row r="37451" hidden="1" outlineLevel="1"/>
    <row r="37452" hidden="1" outlineLevel="1"/>
    <row r="37453" hidden="1" outlineLevel="1"/>
    <row r="37454" hidden="1" outlineLevel="1"/>
    <row r="37455" hidden="1" outlineLevel="1"/>
    <row r="37456" hidden="1" outlineLevel="1"/>
    <row r="37457" hidden="1" outlineLevel="1"/>
    <row r="37458" hidden="1" outlineLevel="1"/>
    <row r="37459" hidden="1" outlineLevel="1"/>
    <row r="37460" hidden="1" outlineLevel="1"/>
    <row r="37461" hidden="1" outlineLevel="1"/>
    <row r="37462" hidden="1" outlineLevel="1"/>
    <row r="37463" hidden="1" outlineLevel="1"/>
    <row r="37464" hidden="1" outlineLevel="1"/>
    <row r="37465" hidden="1" outlineLevel="1"/>
    <row r="37466" hidden="1" outlineLevel="1"/>
    <row r="37467" hidden="1" outlineLevel="1"/>
    <row r="37468" hidden="1" outlineLevel="1"/>
    <row r="37469" hidden="1" outlineLevel="1"/>
    <row r="37470" hidden="1" outlineLevel="1"/>
    <row r="37471" hidden="1" outlineLevel="1"/>
    <row r="37472" hidden="1" outlineLevel="1"/>
    <row r="37473" hidden="1" outlineLevel="1"/>
    <row r="37474" hidden="1" outlineLevel="1"/>
    <row r="37475" hidden="1" outlineLevel="1"/>
    <row r="37476" hidden="1" outlineLevel="1"/>
    <row r="37477" hidden="1" outlineLevel="1"/>
    <row r="37478" hidden="1" outlineLevel="1"/>
    <row r="37479" hidden="1" outlineLevel="1"/>
    <row r="37480" hidden="1" outlineLevel="1"/>
    <row r="37481" hidden="1" outlineLevel="1"/>
    <row r="37482" hidden="1" outlineLevel="1"/>
    <row r="37483" hidden="1" outlineLevel="1"/>
    <row r="37484" hidden="1" outlineLevel="1"/>
    <row r="37485" hidden="1" outlineLevel="1"/>
    <row r="37486" hidden="1" outlineLevel="1"/>
    <row r="37487" hidden="1" outlineLevel="1"/>
    <row r="37488" hidden="1" outlineLevel="1"/>
    <row r="37489" hidden="1" outlineLevel="1"/>
    <row r="37490" hidden="1" outlineLevel="1"/>
    <row r="37491" hidden="1" outlineLevel="1"/>
    <row r="37492" hidden="1" outlineLevel="1"/>
    <row r="37493" hidden="1" outlineLevel="1"/>
    <row r="37494" hidden="1" outlineLevel="1"/>
    <row r="37495" hidden="1" outlineLevel="1"/>
    <row r="37496" hidden="1" outlineLevel="1"/>
    <row r="37497" hidden="1" outlineLevel="1"/>
    <row r="37498" hidden="1" outlineLevel="1"/>
    <row r="37499" hidden="1" outlineLevel="1"/>
    <row r="37500" hidden="1" outlineLevel="1"/>
    <row r="37501" hidden="1" outlineLevel="1"/>
    <row r="37502" hidden="1" outlineLevel="1"/>
    <row r="37503" hidden="1" outlineLevel="1"/>
    <row r="37504" hidden="1" outlineLevel="1"/>
    <row r="37505" hidden="1" outlineLevel="1"/>
    <row r="37506" hidden="1" outlineLevel="1"/>
    <row r="37507" hidden="1" outlineLevel="1"/>
    <row r="37508" hidden="1" outlineLevel="1"/>
    <row r="37509" hidden="1" outlineLevel="1"/>
    <row r="37510" hidden="1" outlineLevel="1"/>
    <row r="37511" hidden="1" outlineLevel="1"/>
    <row r="37512" hidden="1" outlineLevel="1"/>
    <row r="37513" hidden="1" outlineLevel="1"/>
    <row r="37514" hidden="1" outlineLevel="1"/>
    <row r="37515" hidden="1" outlineLevel="1"/>
    <row r="37516" hidden="1" outlineLevel="1"/>
    <row r="37517" hidden="1" outlineLevel="1"/>
    <row r="37518" hidden="1" outlineLevel="1"/>
    <row r="37519" hidden="1" outlineLevel="1"/>
    <row r="37520" hidden="1" outlineLevel="1"/>
    <row r="37521" hidden="1" outlineLevel="1"/>
    <row r="37522" hidden="1" outlineLevel="1"/>
    <row r="37523" hidden="1" outlineLevel="1"/>
    <row r="37524" hidden="1" outlineLevel="1"/>
    <row r="37525" hidden="1" outlineLevel="1"/>
    <row r="37526" hidden="1" outlineLevel="1"/>
    <row r="37527" hidden="1" outlineLevel="1"/>
    <row r="37528" hidden="1" outlineLevel="1"/>
    <row r="37529" hidden="1" outlineLevel="1"/>
    <row r="37530" hidden="1" outlineLevel="1"/>
    <row r="37531" hidden="1" outlineLevel="1"/>
    <row r="37532" hidden="1" outlineLevel="1"/>
    <row r="37533" hidden="1" outlineLevel="1"/>
    <row r="37534" hidden="1" outlineLevel="1"/>
    <row r="37535" hidden="1" outlineLevel="1"/>
    <row r="37536" hidden="1" outlineLevel="1"/>
    <row r="37537" hidden="1" outlineLevel="1"/>
    <row r="37538" hidden="1" outlineLevel="1"/>
    <row r="37539" hidden="1" outlineLevel="1"/>
    <row r="37540" hidden="1" outlineLevel="1"/>
    <row r="37541" hidden="1" outlineLevel="1"/>
    <row r="37542" hidden="1" outlineLevel="1"/>
    <row r="37543" hidden="1" outlineLevel="1"/>
    <row r="37544" hidden="1" outlineLevel="1"/>
    <row r="37545" hidden="1" outlineLevel="1"/>
    <row r="37546" hidden="1" outlineLevel="1"/>
    <row r="37547" hidden="1" outlineLevel="1"/>
    <row r="37548" hidden="1" outlineLevel="1"/>
    <row r="37549" hidden="1" outlineLevel="1"/>
    <row r="37550" hidden="1" outlineLevel="1"/>
    <row r="37551" hidden="1" outlineLevel="1"/>
    <row r="37552" hidden="1" outlineLevel="1"/>
    <row r="37553" hidden="1" outlineLevel="1"/>
    <row r="37554" hidden="1" outlineLevel="1"/>
    <row r="37555" hidden="1" outlineLevel="1"/>
    <row r="37556" hidden="1" outlineLevel="1"/>
    <row r="37557" hidden="1" outlineLevel="1"/>
    <row r="37558" hidden="1" outlineLevel="1"/>
    <row r="37559" hidden="1" outlineLevel="1"/>
    <row r="37560" hidden="1" outlineLevel="1"/>
    <row r="37561" hidden="1" outlineLevel="1"/>
    <row r="37562" hidden="1" outlineLevel="1"/>
    <row r="37563" hidden="1" outlineLevel="1"/>
    <row r="37564" hidden="1" outlineLevel="1"/>
    <row r="37565" hidden="1" outlineLevel="1"/>
    <row r="37566" hidden="1" outlineLevel="1"/>
    <row r="37567" hidden="1" outlineLevel="1"/>
    <row r="37568" hidden="1" outlineLevel="1"/>
    <row r="37569" hidden="1" outlineLevel="1"/>
    <row r="37570" hidden="1" outlineLevel="1"/>
    <row r="37571" hidden="1" outlineLevel="1"/>
    <row r="37572" hidden="1" outlineLevel="1"/>
    <row r="37573" hidden="1" outlineLevel="1"/>
    <row r="37574" hidden="1" outlineLevel="1"/>
    <row r="37575" hidden="1" outlineLevel="1"/>
    <row r="37576" hidden="1" outlineLevel="1"/>
    <row r="37577" hidden="1" outlineLevel="1"/>
    <row r="37578" hidden="1" outlineLevel="1"/>
    <row r="37579" hidden="1" outlineLevel="1"/>
    <row r="37580" hidden="1" outlineLevel="1"/>
    <row r="37581" hidden="1" outlineLevel="1"/>
    <row r="37582" hidden="1" outlineLevel="1"/>
    <row r="37583" hidden="1" outlineLevel="1"/>
    <row r="37584" hidden="1" outlineLevel="1"/>
    <row r="37585" hidden="1" outlineLevel="1"/>
    <row r="37586" hidden="1" outlineLevel="1"/>
    <row r="37587" hidden="1" outlineLevel="1"/>
    <row r="37588" hidden="1" outlineLevel="1"/>
    <row r="37589" hidden="1" outlineLevel="1"/>
    <row r="37590" hidden="1" outlineLevel="1"/>
    <row r="37591" hidden="1" outlineLevel="1"/>
    <row r="37592" hidden="1" outlineLevel="1"/>
    <row r="37593" hidden="1" outlineLevel="1"/>
    <row r="37594" hidden="1" outlineLevel="1"/>
    <row r="37595" hidden="1" outlineLevel="1"/>
    <row r="37596" hidden="1" outlineLevel="1"/>
    <row r="37597" hidden="1" outlineLevel="1"/>
    <row r="37598" hidden="1" outlineLevel="1"/>
    <row r="37599" hidden="1" outlineLevel="1"/>
    <row r="37600" hidden="1" outlineLevel="1"/>
    <row r="37601" hidden="1" outlineLevel="1"/>
    <row r="37602" hidden="1" outlineLevel="1"/>
    <row r="37603" hidden="1" outlineLevel="1"/>
    <row r="37604" hidden="1" outlineLevel="1"/>
    <row r="37605" hidden="1" outlineLevel="1"/>
    <row r="37606" hidden="1" outlineLevel="1"/>
    <row r="37607" hidden="1" outlineLevel="1"/>
    <row r="37608" hidden="1" outlineLevel="1"/>
    <row r="37609" hidden="1" outlineLevel="1"/>
    <row r="37610" hidden="1" outlineLevel="1"/>
    <row r="37611" hidden="1" outlineLevel="1"/>
    <row r="37612" hidden="1" outlineLevel="1"/>
    <row r="37613" hidden="1" outlineLevel="1"/>
    <row r="37614" hidden="1" outlineLevel="1"/>
    <row r="37615" hidden="1" outlineLevel="1"/>
    <row r="37616" hidden="1" outlineLevel="1"/>
    <row r="37617" hidden="1" outlineLevel="1"/>
    <row r="37618" hidden="1" outlineLevel="1"/>
    <row r="37619" hidden="1" outlineLevel="1"/>
    <row r="37620" hidden="1" outlineLevel="1"/>
    <row r="37621" hidden="1" outlineLevel="1"/>
    <row r="37622" hidden="1" outlineLevel="1"/>
    <row r="37623" hidden="1" outlineLevel="1"/>
    <row r="37624" hidden="1" outlineLevel="1"/>
    <row r="37625" hidden="1" outlineLevel="1"/>
    <row r="37626" hidden="1" outlineLevel="1"/>
    <row r="37627" hidden="1" outlineLevel="1"/>
    <row r="37628" hidden="1" outlineLevel="1"/>
    <row r="37629" hidden="1" outlineLevel="1"/>
    <row r="37630" hidden="1" outlineLevel="1"/>
    <row r="37631" hidden="1" outlineLevel="1"/>
    <row r="37632" hidden="1" outlineLevel="1"/>
    <row r="37633" hidden="1" outlineLevel="1"/>
    <row r="37634" hidden="1" outlineLevel="1"/>
    <row r="37635" hidden="1" outlineLevel="1"/>
    <row r="37636" hidden="1" outlineLevel="1"/>
    <row r="37637" hidden="1" outlineLevel="1"/>
    <row r="37638" hidden="1" outlineLevel="1"/>
    <row r="37639" hidden="1" outlineLevel="1"/>
    <row r="37640" hidden="1" outlineLevel="1"/>
    <row r="37641" hidden="1" outlineLevel="1"/>
    <row r="37642" hidden="1" outlineLevel="1"/>
    <row r="37643" hidden="1" outlineLevel="1"/>
    <row r="37644" hidden="1" outlineLevel="1"/>
    <row r="37645" hidden="1" outlineLevel="1"/>
    <row r="37646" hidden="1" outlineLevel="1"/>
    <row r="37647" hidden="1" outlineLevel="1"/>
    <row r="37648" hidden="1" outlineLevel="1"/>
    <row r="37649" hidden="1" outlineLevel="1"/>
    <row r="37650" hidden="1" outlineLevel="1"/>
    <row r="37651" hidden="1" outlineLevel="1"/>
    <row r="37652" hidden="1" outlineLevel="1"/>
    <row r="37653" hidden="1" outlineLevel="1"/>
    <row r="37654" hidden="1" outlineLevel="1"/>
    <row r="37655" hidden="1" outlineLevel="1"/>
    <row r="37656" hidden="1" outlineLevel="1"/>
    <row r="37657" hidden="1" outlineLevel="1"/>
    <row r="37658" hidden="1" outlineLevel="1"/>
    <row r="37659" hidden="1" outlineLevel="1"/>
    <row r="37660" hidden="1" outlineLevel="1"/>
    <row r="37661" hidden="1" outlineLevel="1"/>
    <row r="37662" hidden="1" outlineLevel="1"/>
    <row r="37663" hidden="1" outlineLevel="1"/>
    <row r="37664" hidden="1" outlineLevel="1"/>
    <row r="37665" hidden="1" outlineLevel="1"/>
    <row r="37666" hidden="1" outlineLevel="1"/>
    <row r="37667" hidden="1" outlineLevel="1"/>
    <row r="37668" hidden="1" outlineLevel="1"/>
    <row r="37669" hidden="1" outlineLevel="1"/>
    <row r="37670" hidden="1" outlineLevel="1"/>
    <row r="37671" hidden="1" outlineLevel="1"/>
    <row r="37672" hidden="1" outlineLevel="1"/>
    <row r="37673" hidden="1" outlineLevel="1"/>
    <row r="37674" hidden="1" outlineLevel="1"/>
    <row r="37675" hidden="1" outlineLevel="1"/>
    <row r="37676" hidden="1" outlineLevel="1"/>
    <row r="37677" hidden="1" outlineLevel="1"/>
    <row r="37678" hidden="1" outlineLevel="1"/>
    <row r="37679" hidden="1" outlineLevel="1"/>
    <row r="37680" hidden="1" outlineLevel="1"/>
    <row r="37681" hidden="1" outlineLevel="1"/>
    <row r="37682" hidden="1" outlineLevel="1"/>
    <row r="37683" hidden="1" outlineLevel="1"/>
    <row r="37684" hidden="1" outlineLevel="1"/>
    <row r="37685" hidden="1" outlineLevel="1"/>
    <row r="37686" hidden="1" outlineLevel="1"/>
    <row r="37687" hidden="1" outlineLevel="1"/>
    <row r="37688" hidden="1" outlineLevel="1"/>
    <row r="37689" hidden="1" outlineLevel="1"/>
    <row r="37690" hidden="1" outlineLevel="1"/>
    <row r="37691" hidden="1" outlineLevel="1"/>
    <row r="37692" hidden="1" outlineLevel="1"/>
    <row r="37693" hidden="1" outlineLevel="1"/>
    <row r="37694" hidden="1" outlineLevel="1"/>
    <row r="37695" hidden="1" outlineLevel="1"/>
    <row r="37696" hidden="1" outlineLevel="1"/>
    <row r="37697" hidden="1" outlineLevel="1"/>
    <row r="37698" hidden="1" outlineLevel="1"/>
    <row r="37699" hidden="1" outlineLevel="1"/>
    <row r="37700" hidden="1" outlineLevel="1"/>
    <row r="37701" hidden="1" outlineLevel="1"/>
    <row r="37702" hidden="1" outlineLevel="1"/>
    <row r="37703" hidden="1" outlineLevel="1"/>
    <row r="37704" hidden="1" outlineLevel="1"/>
    <row r="37705" hidden="1" outlineLevel="1"/>
    <row r="37706" hidden="1" outlineLevel="1"/>
    <row r="37707" hidden="1" outlineLevel="1"/>
    <row r="37708" hidden="1" outlineLevel="1"/>
    <row r="37709" hidden="1" outlineLevel="1"/>
    <row r="37710" hidden="1" outlineLevel="1"/>
    <row r="37711" hidden="1" outlineLevel="1"/>
    <row r="37712" hidden="1" outlineLevel="1"/>
    <row r="37713" hidden="1" outlineLevel="1"/>
    <row r="37714" hidden="1" outlineLevel="1"/>
    <row r="37715" hidden="1" outlineLevel="1"/>
    <row r="37716" hidden="1" outlineLevel="1"/>
    <row r="37717" hidden="1" outlineLevel="1"/>
    <row r="37718" hidden="1" outlineLevel="1"/>
    <row r="37719" hidden="1" outlineLevel="1"/>
    <row r="37720" hidden="1" outlineLevel="1"/>
    <row r="37721" hidden="1" outlineLevel="1"/>
    <row r="37722" hidden="1" outlineLevel="1"/>
    <row r="37723" hidden="1" outlineLevel="1"/>
    <row r="37724" hidden="1" outlineLevel="1"/>
    <row r="37725" hidden="1" outlineLevel="1"/>
    <row r="37726" hidden="1" outlineLevel="1"/>
    <row r="37727" hidden="1" outlineLevel="1"/>
    <row r="37728" hidden="1" outlineLevel="1"/>
    <row r="37729" hidden="1" outlineLevel="1"/>
    <row r="37730" hidden="1" outlineLevel="1"/>
    <row r="37731" hidden="1" outlineLevel="1"/>
    <row r="37732" hidden="1" outlineLevel="1"/>
    <row r="37733" hidden="1" outlineLevel="1"/>
    <row r="37734" hidden="1" outlineLevel="1"/>
    <row r="37735" hidden="1" outlineLevel="1"/>
    <row r="37736" hidden="1" outlineLevel="1"/>
    <row r="37737" hidden="1" outlineLevel="1"/>
    <row r="37738" hidden="1" outlineLevel="1"/>
    <row r="37739" hidden="1" outlineLevel="1"/>
    <row r="37740" hidden="1" outlineLevel="1"/>
    <row r="37741" hidden="1" outlineLevel="1"/>
    <row r="37742" hidden="1" outlineLevel="1"/>
    <row r="37743" hidden="1" outlineLevel="1"/>
    <row r="37744" hidden="1" outlineLevel="1"/>
    <row r="37745" hidden="1" outlineLevel="1"/>
    <row r="37746" hidden="1" outlineLevel="1"/>
    <row r="37747" hidden="1" outlineLevel="1"/>
    <row r="37748" hidden="1" outlineLevel="1"/>
    <row r="37749" hidden="1" outlineLevel="1"/>
    <row r="37750" hidden="1" outlineLevel="1"/>
    <row r="37751" hidden="1" outlineLevel="1"/>
    <row r="37752" hidden="1" outlineLevel="1"/>
    <row r="37753" hidden="1" outlineLevel="1"/>
    <row r="37754" hidden="1" outlineLevel="1"/>
    <row r="37755" hidden="1" outlineLevel="1"/>
    <row r="37756" hidden="1" outlineLevel="1"/>
    <row r="37757" hidden="1" outlineLevel="1"/>
    <row r="37758" hidden="1" outlineLevel="1"/>
    <row r="37759" hidden="1" outlineLevel="1"/>
    <row r="37760" hidden="1" outlineLevel="1"/>
    <row r="37761" hidden="1" outlineLevel="1"/>
    <row r="37762" hidden="1" outlineLevel="1"/>
    <row r="37763" hidden="1" outlineLevel="1"/>
    <row r="37764" hidden="1" outlineLevel="1"/>
    <row r="37765" hidden="1" outlineLevel="1"/>
    <row r="37766" hidden="1" outlineLevel="1"/>
    <row r="37767" hidden="1" outlineLevel="1"/>
    <row r="37768" hidden="1" outlineLevel="1"/>
    <row r="37769" hidden="1" outlineLevel="1"/>
    <row r="37770" hidden="1" outlineLevel="1"/>
    <row r="37771" hidden="1" outlineLevel="1"/>
    <row r="37772" hidden="1" outlineLevel="1"/>
    <row r="37773" hidden="1" outlineLevel="1"/>
    <row r="37774" hidden="1" outlineLevel="1"/>
    <row r="37775" hidden="1" outlineLevel="1"/>
    <row r="37776" hidden="1" outlineLevel="1"/>
    <row r="37777" hidden="1" outlineLevel="1"/>
    <row r="37778" hidden="1" outlineLevel="1"/>
    <row r="37779" hidden="1" outlineLevel="1"/>
    <row r="37780" hidden="1" outlineLevel="1"/>
    <row r="37781" hidden="1" outlineLevel="1"/>
    <row r="37782" hidden="1" outlineLevel="1"/>
    <row r="37783" hidden="1" outlineLevel="1"/>
    <row r="37784" hidden="1" outlineLevel="1"/>
    <row r="37785" hidden="1" outlineLevel="1"/>
    <row r="37786" hidden="1" outlineLevel="1"/>
    <row r="37787" hidden="1" outlineLevel="1"/>
    <row r="37788" hidden="1" outlineLevel="1"/>
    <row r="37789" hidden="1" outlineLevel="1"/>
    <row r="37790" hidden="1" outlineLevel="1"/>
    <row r="37791" hidden="1" outlineLevel="1"/>
    <row r="37792" hidden="1" outlineLevel="1"/>
    <row r="37793" hidden="1" outlineLevel="1"/>
    <row r="37794" hidden="1" outlineLevel="1"/>
    <row r="37795" hidden="1" outlineLevel="1"/>
    <row r="37796" hidden="1" outlineLevel="1"/>
    <row r="37797" hidden="1" outlineLevel="1"/>
    <row r="37798" hidden="1" outlineLevel="1"/>
    <row r="37799" hidden="1" outlineLevel="1"/>
    <row r="37800" hidden="1" outlineLevel="1"/>
    <row r="37801" hidden="1" outlineLevel="1"/>
    <row r="37802" hidden="1" outlineLevel="1"/>
    <row r="37803" hidden="1" outlineLevel="1"/>
    <row r="37804" hidden="1" outlineLevel="1"/>
    <row r="37805" hidden="1" outlineLevel="1"/>
    <row r="37806" hidden="1" outlineLevel="1"/>
    <row r="37807" hidden="1" outlineLevel="1"/>
    <row r="37808" hidden="1" outlineLevel="1"/>
    <row r="37809" hidden="1" outlineLevel="1"/>
    <row r="37810" hidden="1" outlineLevel="1"/>
    <row r="37811" hidden="1" outlineLevel="1"/>
    <row r="37812" hidden="1" outlineLevel="1"/>
    <row r="37813" hidden="1" outlineLevel="1"/>
    <row r="37814" hidden="1" outlineLevel="1"/>
    <row r="37815" hidden="1" outlineLevel="1"/>
    <row r="37816" hidden="1" outlineLevel="1"/>
    <row r="37817" hidden="1" outlineLevel="1"/>
    <row r="37818" hidden="1" outlineLevel="1"/>
    <row r="37819" hidden="1" outlineLevel="1"/>
    <row r="37820" hidden="1" outlineLevel="1"/>
    <row r="37821" hidden="1" outlineLevel="1"/>
    <row r="37822" hidden="1" outlineLevel="1"/>
    <row r="37823" hidden="1" outlineLevel="1"/>
    <row r="37824" hidden="1" outlineLevel="1"/>
    <row r="37825" hidden="1" outlineLevel="1"/>
    <row r="37826" hidden="1" outlineLevel="1"/>
    <row r="37827" hidden="1" outlineLevel="1"/>
    <row r="37828" hidden="1" outlineLevel="1"/>
    <row r="37829" hidden="1" outlineLevel="1"/>
    <row r="37830" hidden="1" outlineLevel="1"/>
    <row r="37831" hidden="1" outlineLevel="1"/>
    <row r="37832" hidden="1" outlineLevel="1"/>
    <row r="37833" hidden="1" outlineLevel="1"/>
    <row r="37834" hidden="1" outlineLevel="1"/>
    <row r="37835" hidden="1" outlineLevel="1"/>
    <row r="37836" hidden="1" outlineLevel="1"/>
    <row r="37837" hidden="1" outlineLevel="1"/>
    <row r="37838" hidden="1" outlineLevel="1"/>
    <row r="37839" hidden="1" outlineLevel="1"/>
    <row r="37840" hidden="1" outlineLevel="1"/>
    <row r="37841" hidden="1" outlineLevel="1"/>
    <row r="37842" hidden="1" outlineLevel="1"/>
    <row r="37843" hidden="1" outlineLevel="1"/>
    <row r="37844" hidden="1" outlineLevel="1"/>
    <row r="37845" hidden="1" outlineLevel="1"/>
    <row r="37846" hidden="1" outlineLevel="1"/>
    <row r="37847" hidden="1" outlineLevel="1"/>
    <row r="37848" hidden="1" outlineLevel="1"/>
    <row r="37849" hidden="1" outlineLevel="1"/>
    <row r="37850" hidden="1" outlineLevel="1"/>
    <row r="37851" hidden="1" outlineLevel="1"/>
    <row r="37852" hidden="1" outlineLevel="1"/>
    <row r="37853" hidden="1" outlineLevel="1"/>
    <row r="37854" hidden="1" outlineLevel="1"/>
    <row r="37855" hidden="1" outlineLevel="1"/>
    <row r="37856" hidden="1" outlineLevel="1"/>
    <row r="37857" hidden="1" outlineLevel="1"/>
    <row r="37858" hidden="1" outlineLevel="1"/>
    <row r="37859" hidden="1" outlineLevel="1"/>
    <row r="37860" hidden="1" outlineLevel="1"/>
    <row r="37861" hidden="1" outlineLevel="1"/>
    <row r="37862" hidden="1" outlineLevel="1"/>
    <row r="37863" hidden="1" outlineLevel="1"/>
    <row r="37864" hidden="1" outlineLevel="1"/>
    <row r="37865" hidden="1" outlineLevel="1"/>
    <row r="37866" hidden="1" outlineLevel="1"/>
    <row r="37867" hidden="1" outlineLevel="1"/>
    <row r="37868" hidden="1" outlineLevel="1"/>
    <row r="37869" hidden="1" outlineLevel="1"/>
    <row r="37870" hidden="1" outlineLevel="1"/>
    <row r="37871" hidden="1" outlineLevel="1"/>
    <row r="37872" hidden="1" outlineLevel="1"/>
    <row r="37873" hidden="1" outlineLevel="1"/>
    <row r="37874" hidden="1" outlineLevel="1"/>
    <row r="37875" hidden="1" outlineLevel="1"/>
    <row r="37876" hidden="1" outlineLevel="1"/>
    <row r="37877" hidden="1" outlineLevel="1"/>
    <row r="37878" hidden="1" outlineLevel="1"/>
    <row r="37879" hidden="1" outlineLevel="1"/>
    <row r="37880" hidden="1" outlineLevel="1"/>
    <row r="37881" hidden="1" outlineLevel="1"/>
    <row r="37882" hidden="1" outlineLevel="1"/>
    <row r="37883" hidden="1" outlineLevel="1"/>
    <row r="37884" hidden="1" outlineLevel="1"/>
    <row r="37885" hidden="1" outlineLevel="1"/>
    <row r="37886" hidden="1" outlineLevel="1"/>
    <row r="37887" hidden="1" outlineLevel="1"/>
    <row r="37888" hidden="1" outlineLevel="1"/>
    <row r="37889" hidden="1" outlineLevel="1"/>
    <row r="37890" hidden="1" outlineLevel="1"/>
    <row r="37891" hidden="1" outlineLevel="1"/>
    <row r="37892" hidden="1" outlineLevel="1"/>
    <row r="37893" hidden="1" outlineLevel="1"/>
    <row r="37894" hidden="1" outlineLevel="1"/>
    <row r="37895" hidden="1" outlineLevel="1"/>
    <row r="37896" hidden="1" outlineLevel="1"/>
    <row r="37897" hidden="1" outlineLevel="1"/>
    <row r="37898" hidden="1" outlineLevel="1"/>
    <row r="37899" hidden="1" outlineLevel="1"/>
    <row r="37900" hidden="1" outlineLevel="1"/>
    <row r="37901" hidden="1" outlineLevel="1"/>
    <row r="37902" hidden="1" outlineLevel="1"/>
    <row r="37903" hidden="1" outlineLevel="1"/>
    <row r="37904" hidden="1" outlineLevel="1"/>
    <row r="37905" hidden="1" outlineLevel="1"/>
    <row r="37906" hidden="1" outlineLevel="1"/>
    <row r="37907" hidden="1" outlineLevel="1"/>
    <row r="37908" hidden="1" outlineLevel="1"/>
    <row r="37909" hidden="1" outlineLevel="1"/>
    <row r="37910" hidden="1" outlineLevel="1"/>
    <row r="37911" hidden="1" outlineLevel="1"/>
    <row r="37912" hidden="1" outlineLevel="1"/>
    <row r="37913" hidden="1" outlineLevel="1"/>
    <row r="37914" hidden="1" outlineLevel="1"/>
    <row r="37915" hidden="1" outlineLevel="1"/>
    <row r="37916" hidden="1" outlineLevel="1"/>
    <row r="37917" hidden="1" outlineLevel="1"/>
    <row r="37918" hidden="1" outlineLevel="1"/>
    <row r="37919" hidden="1" outlineLevel="1"/>
    <row r="37920" hidden="1" outlineLevel="1"/>
    <row r="37921" hidden="1" outlineLevel="1"/>
    <row r="37922" hidden="1" outlineLevel="1"/>
    <row r="37923" hidden="1" outlineLevel="1"/>
    <row r="37924" hidden="1" outlineLevel="1"/>
    <row r="37925" hidden="1" outlineLevel="1"/>
    <row r="37926" hidden="1" outlineLevel="1"/>
    <row r="37927" hidden="1" outlineLevel="1"/>
    <row r="37928" hidden="1" outlineLevel="1"/>
    <row r="37929" hidden="1" outlineLevel="1"/>
    <row r="37930" hidden="1" outlineLevel="1"/>
    <row r="37931" hidden="1" outlineLevel="1"/>
    <row r="37932" hidden="1" outlineLevel="1"/>
    <row r="37933" hidden="1" outlineLevel="1"/>
    <row r="37934" hidden="1" outlineLevel="1"/>
    <row r="37935" hidden="1" outlineLevel="1"/>
    <row r="37936" hidden="1" outlineLevel="1"/>
    <row r="37937" hidden="1" outlineLevel="1"/>
    <row r="37938" hidden="1" outlineLevel="1"/>
    <row r="37939" hidden="1" outlineLevel="1"/>
    <row r="37940" hidden="1" outlineLevel="1"/>
    <row r="37941" hidden="1" outlineLevel="1"/>
    <row r="37942" hidden="1" outlineLevel="1"/>
    <row r="37943" hidden="1" outlineLevel="1"/>
    <row r="37944" hidden="1" outlineLevel="1"/>
    <row r="37945" hidden="1" outlineLevel="1"/>
    <row r="37946" hidden="1" outlineLevel="1"/>
    <row r="37947" hidden="1" outlineLevel="1"/>
    <row r="37948" hidden="1" outlineLevel="1"/>
    <row r="37949" hidden="1" outlineLevel="1"/>
    <row r="37950" hidden="1" outlineLevel="1"/>
    <row r="37951" hidden="1" outlineLevel="1"/>
    <row r="37952" hidden="1" outlineLevel="1"/>
    <row r="37953" hidden="1" outlineLevel="1"/>
    <row r="37954" hidden="1" outlineLevel="1"/>
    <row r="37955" hidden="1" outlineLevel="1"/>
    <row r="37956" hidden="1" outlineLevel="1"/>
    <row r="37957" hidden="1" outlineLevel="1"/>
    <row r="37958" hidden="1" outlineLevel="1"/>
    <row r="37959" hidden="1" outlineLevel="1"/>
    <row r="37960" hidden="1" outlineLevel="1"/>
    <row r="37961" hidden="1" outlineLevel="1"/>
    <row r="37962" hidden="1" outlineLevel="1"/>
    <row r="37963" hidden="1" outlineLevel="1"/>
    <row r="37964" hidden="1" outlineLevel="1"/>
    <row r="37965" hidden="1" outlineLevel="1"/>
    <row r="37966" hidden="1" outlineLevel="1"/>
    <row r="37967" hidden="1" outlineLevel="1"/>
    <row r="37968" hidden="1" outlineLevel="1"/>
    <row r="37969" hidden="1" outlineLevel="1"/>
    <row r="37970" hidden="1" outlineLevel="1"/>
    <row r="37971" hidden="1" outlineLevel="1"/>
    <row r="37972" hidden="1" outlineLevel="1"/>
    <row r="37973" hidden="1" outlineLevel="1"/>
    <row r="37974" hidden="1" outlineLevel="1"/>
    <row r="37975" hidden="1" outlineLevel="1"/>
    <row r="37976" hidden="1" outlineLevel="1"/>
    <row r="37977" hidden="1" outlineLevel="1"/>
    <row r="37978" hidden="1" outlineLevel="1"/>
    <row r="37979" hidden="1" outlineLevel="1"/>
    <row r="37980" hidden="1" outlineLevel="1"/>
    <row r="37981" hidden="1" outlineLevel="1"/>
    <row r="37982" hidden="1" outlineLevel="1"/>
    <row r="37983" hidden="1" outlineLevel="1"/>
    <row r="37984" hidden="1" outlineLevel="1"/>
    <row r="37985" hidden="1" outlineLevel="1"/>
    <row r="37986" hidden="1" outlineLevel="1"/>
    <row r="37987" hidden="1" outlineLevel="1"/>
    <row r="37988" hidden="1" outlineLevel="1"/>
    <row r="37989" hidden="1" outlineLevel="1"/>
    <row r="37990" hidden="1" outlineLevel="1"/>
    <row r="37991" hidden="1" outlineLevel="1"/>
    <row r="37992" hidden="1" outlineLevel="1"/>
    <row r="37993" hidden="1" outlineLevel="1"/>
    <row r="37994" hidden="1" outlineLevel="1"/>
    <row r="37995" hidden="1" outlineLevel="1"/>
    <row r="37996" hidden="1" outlineLevel="1"/>
    <row r="37997" hidden="1" outlineLevel="1"/>
    <row r="37998" hidden="1" outlineLevel="1"/>
    <row r="37999" hidden="1" outlineLevel="1"/>
    <row r="38000" hidden="1" outlineLevel="1"/>
    <row r="38001" hidden="1" outlineLevel="1"/>
    <row r="38002" hidden="1" outlineLevel="1"/>
    <row r="38003" hidden="1" outlineLevel="1"/>
    <row r="38004" hidden="1" outlineLevel="1"/>
    <row r="38005" hidden="1" outlineLevel="1"/>
    <row r="38006" hidden="1" outlineLevel="1"/>
    <row r="38007" hidden="1" outlineLevel="1"/>
    <row r="38008" hidden="1" outlineLevel="1"/>
    <row r="38009" hidden="1" outlineLevel="1"/>
    <row r="38010" hidden="1" outlineLevel="1"/>
    <row r="38011" hidden="1" outlineLevel="1"/>
    <row r="38012" hidden="1" outlineLevel="1"/>
    <row r="38013" hidden="1" outlineLevel="1"/>
    <row r="38014" hidden="1" outlineLevel="1"/>
    <row r="38015" hidden="1" outlineLevel="1"/>
    <row r="38016" hidden="1" outlineLevel="1"/>
    <row r="38017" hidden="1" outlineLevel="1"/>
    <row r="38018" hidden="1" outlineLevel="1"/>
    <row r="38019" hidden="1" outlineLevel="1"/>
    <row r="38020" hidden="1" outlineLevel="1"/>
    <row r="38021" hidden="1" outlineLevel="1"/>
    <row r="38022" hidden="1" outlineLevel="1"/>
    <row r="38023" hidden="1" outlineLevel="1"/>
    <row r="38024" hidden="1" outlineLevel="1"/>
    <row r="38025" hidden="1" outlineLevel="1"/>
    <row r="38026" hidden="1" outlineLevel="1"/>
    <row r="38027" hidden="1" outlineLevel="1"/>
    <row r="38028" hidden="1" outlineLevel="1"/>
    <row r="38029" hidden="1" outlineLevel="1"/>
    <row r="38030" hidden="1" outlineLevel="1"/>
    <row r="38031" hidden="1" outlineLevel="1"/>
    <row r="38032" hidden="1" outlineLevel="1"/>
    <row r="38033" hidden="1" outlineLevel="1"/>
    <row r="38034" hidden="1" outlineLevel="1"/>
    <row r="38035" hidden="1" outlineLevel="1"/>
    <row r="38036" hidden="1" outlineLevel="1"/>
    <row r="38037" hidden="1" outlineLevel="1"/>
    <row r="38038" hidden="1" outlineLevel="1"/>
    <row r="38039" hidden="1" outlineLevel="1"/>
    <row r="38040" hidden="1" outlineLevel="1"/>
    <row r="38041" hidden="1" outlineLevel="1"/>
    <row r="38042" hidden="1" outlineLevel="1"/>
    <row r="38043" hidden="1" outlineLevel="1"/>
    <row r="38044" hidden="1" outlineLevel="1"/>
    <row r="38045" hidden="1" outlineLevel="1"/>
    <row r="38046" hidden="1" outlineLevel="1"/>
    <row r="38047" hidden="1" outlineLevel="1"/>
    <row r="38048" hidden="1" outlineLevel="1"/>
    <row r="38049" hidden="1" outlineLevel="1"/>
    <row r="38050" hidden="1" outlineLevel="1"/>
    <row r="38051" hidden="1" outlineLevel="1"/>
    <row r="38052" hidden="1" outlineLevel="1"/>
    <row r="38053" hidden="1" outlineLevel="1"/>
    <row r="38054" hidden="1" outlineLevel="1"/>
    <row r="38055" hidden="1" outlineLevel="1"/>
    <row r="38056" hidden="1" outlineLevel="1"/>
    <row r="38057" hidden="1" outlineLevel="1"/>
    <row r="38058" hidden="1" outlineLevel="1"/>
    <row r="38059" hidden="1" outlineLevel="1"/>
    <row r="38060" hidden="1" outlineLevel="1"/>
    <row r="38061" hidden="1" outlineLevel="1"/>
    <row r="38062" hidden="1" outlineLevel="1"/>
    <row r="38063" hidden="1" outlineLevel="1"/>
    <row r="38064" hidden="1" outlineLevel="1"/>
    <row r="38065" hidden="1" outlineLevel="1"/>
    <row r="38066" hidden="1" outlineLevel="1"/>
    <row r="38067" hidden="1" outlineLevel="1"/>
    <row r="38068" hidden="1" outlineLevel="1"/>
    <row r="38069" hidden="1" outlineLevel="1"/>
    <row r="38070" hidden="1" outlineLevel="1"/>
    <row r="38071" hidden="1" outlineLevel="1"/>
    <row r="38072" hidden="1" outlineLevel="1"/>
    <row r="38073" hidden="1" outlineLevel="1"/>
    <row r="38074" hidden="1" outlineLevel="1"/>
    <row r="38075" hidden="1" outlineLevel="1"/>
    <row r="38076" hidden="1" outlineLevel="1"/>
    <row r="38077" hidden="1" outlineLevel="1"/>
    <row r="38078" hidden="1" outlineLevel="1"/>
    <row r="38079" hidden="1" outlineLevel="1"/>
    <row r="38080" hidden="1" outlineLevel="1"/>
    <row r="38081" hidden="1" outlineLevel="1"/>
    <row r="38082" hidden="1" outlineLevel="1"/>
    <row r="38083" hidden="1" outlineLevel="1"/>
    <row r="38084" hidden="1" outlineLevel="1"/>
    <row r="38085" hidden="1" outlineLevel="1"/>
    <row r="38086" hidden="1" outlineLevel="1"/>
    <row r="38087" hidden="1" outlineLevel="1"/>
    <row r="38088" hidden="1" outlineLevel="1"/>
    <row r="38089" hidden="1" outlineLevel="1"/>
    <row r="38090" hidden="1" outlineLevel="1"/>
    <row r="38091" hidden="1" outlineLevel="1"/>
    <row r="38092" hidden="1" outlineLevel="1"/>
    <row r="38093" hidden="1" outlineLevel="1"/>
    <row r="38094" hidden="1" outlineLevel="1"/>
    <row r="38095" hidden="1" outlineLevel="1"/>
    <row r="38096" hidden="1" outlineLevel="1"/>
    <row r="38097" hidden="1" outlineLevel="1"/>
    <row r="38098" hidden="1" outlineLevel="1"/>
    <row r="38099" hidden="1" outlineLevel="1"/>
    <row r="38100" hidden="1" outlineLevel="1"/>
    <row r="38101" hidden="1" outlineLevel="1"/>
    <row r="38102" hidden="1" outlineLevel="1"/>
    <row r="38103" hidden="1" outlineLevel="1"/>
    <row r="38104" hidden="1" outlineLevel="1"/>
    <row r="38105" hidden="1" outlineLevel="1"/>
    <row r="38106" hidden="1" outlineLevel="1"/>
    <row r="38107" hidden="1" outlineLevel="1"/>
    <row r="38108" hidden="1" outlineLevel="1"/>
    <row r="38109" hidden="1" outlineLevel="1"/>
    <row r="38110" hidden="1" outlineLevel="1"/>
    <row r="38111" hidden="1" outlineLevel="1"/>
    <row r="38112" hidden="1" outlineLevel="1"/>
    <row r="38113" hidden="1" outlineLevel="1"/>
    <row r="38114" hidden="1" outlineLevel="1"/>
    <row r="38115" hidden="1" outlineLevel="1"/>
    <row r="38116" hidden="1" outlineLevel="1"/>
    <row r="38117" hidden="1" outlineLevel="1"/>
    <row r="38118" hidden="1" outlineLevel="1"/>
    <row r="38119" hidden="1" outlineLevel="1"/>
    <row r="38120" hidden="1" outlineLevel="1"/>
    <row r="38121" hidden="1" outlineLevel="1"/>
    <row r="38122" hidden="1" outlineLevel="1"/>
    <row r="38123" hidden="1" outlineLevel="1"/>
    <row r="38124" hidden="1" outlineLevel="1"/>
    <row r="38125" hidden="1" outlineLevel="1"/>
    <row r="38126" hidden="1" outlineLevel="1"/>
    <row r="38127" hidden="1" outlineLevel="1"/>
    <row r="38128" hidden="1" outlineLevel="1"/>
    <row r="38129" hidden="1" outlineLevel="1"/>
    <row r="38130" hidden="1" outlineLevel="1"/>
    <row r="38131" hidden="1" outlineLevel="1"/>
    <row r="38132" hidden="1" outlineLevel="1"/>
    <row r="38133" hidden="1" outlineLevel="1"/>
    <row r="38134" hidden="1" outlineLevel="1"/>
    <row r="38135" hidden="1" outlineLevel="1"/>
    <row r="38136" hidden="1" outlineLevel="1"/>
    <row r="38137" hidden="1" outlineLevel="1"/>
    <row r="38138" hidden="1" outlineLevel="1"/>
    <row r="38139" hidden="1" outlineLevel="1"/>
    <row r="38140" hidden="1" outlineLevel="1"/>
    <row r="38141" hidden="1" outlineLevel="1"/>
    <row r="38142" hidden="1" outlineLevel="1"/>
    <row r="38143" hidden="1" outlineLevel="1"/>
    <row r="38144" hidden="1" outlineLevel="1"/>
    <row r="38145" hidden="1" outlineLevel="1"/>
    <row r="38146" hidden="1" outlineLevel="1"/>
    <row r="38147" hidden="1" outlineLevel="1"/>
    <row r="38148" hidden="1" outlineLevel="1"/>
    <row r="38149" hidden="1" outlineLevel="1"/>
    <row r="38150" hidden="1" outlineLevel="1"/>
    <row r="38151" hidden="1" outlineLevel="1"/>
    <row r="38152" hidden="1" outlineLevel="1"/>
    <row r="38153" hidden="1" outlineLevel="1"/>
    <row r="38154" hidden="1" outlineLevel="1"/>
    <row r="38155" hidden="1" outlineLevel="1"/>
    <row r="38156" hidden="1" outlineLevel="1"/>
    <row r="38157" hidden="1" outlineLevel="1"/>
    <row r="38158" hidden="1" outlineLevel="1"/>
    <row r="38159" hidden="1" outlineLevel="1"/>
    <row r="38160" hidden="1" outlineLevel="1"/>
    <row r="38161" hidden="1" outlineLevel="1"/>
    <row r="38162" hidden="1" outlineLevel="1"/>
    <row r="38163" hidden="1" outlineLevel="1"/>
    <row r="38164" hidden="1" outlineLevel="1"/>
    <row r="38165" hidden="1" outlineLevel="1"/>
    <row r="38166" hidden="1" outlineLevel="1"/>
    <row r="38167" hidden="1" outlineLevel="1"/>
    <row r="38168" hidden="1" outlineLevel="1"/>
    <row r="38169" hidden="1" outlineLevel="1"/>
    <row r="38170" hidden="1" outlineLevel="1"/>
    <row r="38171" hidden="1" outlineLevel="1"/>
    <row r="38172" hidden="1" outlineLevel="1"/>
    <row r="38173" hidden="1" outlineLevel="1"/>
    <row r="38174" hidden="1" outlineLevel="1"/>
    <row r="38175" hidden="1" outlineLevel="1"/>
    <row r="38176" hidden="1" outlineLevel="1"/>
    <row r="38177" hidden="1" outlineLevel="1"/>
    <row r="38178" hidden="1" outlineLevel="1"/>
    <row r="38179" hidden="1" outlineLevel="1"/>
    <row r="38180" hidden="1" outlineLevel="1"/>
    <row r="38181" hidden="1" outlineLevel="1"/>
    <row r="38182" hidden="1" outlineLevel="1"/>
    <row r="38183" hidden="1" outlineLevel="1"/>
    <row r="38184" hidden="1" outlineLevel="1"/>
    <row r="38185" hidden="1" outlineLevel="1"/>
    <row r="38186" hidden="1" outlineLevel="1"/>
    <row r="38187" hidden="1" outlineLevel="1"/>
    <row r="38188" hidden="1" outlineLevel="1"/>
    <row r="38189" hidden="1" outlineLevel="1"/>
    <row r="38190" hidden="1" outlineLevel="1"/>
    <row r="38191" hidden="1" outlineLevel="1"/>
    <row r="38192" hidden="1" outlineLevel="1"/>
    <row r="38193" hidden="1" outlineLevel="1"/>
    <row r="38194" hidden="1" outlineLevel="1"/>
    <row r="38195" hidden="1" outlineLevel="1"/>
    <row r="38196" hidden="1" outlineLevel="1"/>
    <row r="38197" hidden="1" outlineLevel="1"/>
    <row r="38198" hidden="1" outlineLevel="1"/>
    <row r="38199" hidden="1" outlineLevel="1"/>
    <row r="38200" hidden="1" outlineLevel="1"/>
    <row r="38201" hidden="1" outlineLevel="1"/>
    <row r="38202" hidden="1" outlineLevel="1"/>
    <row r="38203" hidden="1" outlineLevel="1"/>
    <row r="38204" hidden="1" outlineLevel="1"/>
    <row r="38205" hidden="1" outlineLevel="1"/>
    <row r="38206" hidden="1" outlineLevel="1"/>
    <row r="38207" hidden="1" outlineLevel="1"/>
    <row r="38208" hidden="1" outlineLevel="1"/>
    <row r="38209" hidden="1" outlineLevel="1"/>
    <row r="38210" hidden="1" outlineLevel="1"/>
    <row r="38211" hidden="1" outlineLevel="1"/>
    <row r="38212" hidden="1" outlineLevel="1"/>
    <row r="38213" hidden="1" outlineLevel="1"/>
    <row r="38214" hidden="1" outlineLevel="1"/>
    <row r="38215" hidden="1" outlineLevel="1"/>
    <row r="38216" hidden="1" outlineLevel="1"/>
    <row r="38217" hidden="1" outlineLevel="1"/>
    <row r="38218" hidden="1" outlineLevel="1"/>
    <row r="38219" hidden="1" outlineLevel="1"/>
    <row r="38220" hidden="1" outlineLevel="1"/>
    <row r="38221" hidden="1" outlineLevel="1"/>
    <row r="38222" hidden="1" outlineLevel="1"/>
    <row r="38223" hidden="1" outlineLevel="1"/>
    <row r="38224" hidden="1" outlineLevel="1"/>
    <row r="38225" hidden="1" outlineLevel="1"/>
    <row r="38226" hidden="1" outlineLevel="1"/>
    <row r="38227" hidden="1" outlineLevel="1"/>
    <row r="38228" hidden="1" outlineLevel="1"/>
    <row r="38229" hidden="1" outlineLevel="1"/>
    <row r="38230" hidden="1" outlineLevel="1"/>
    <row r="38231" hidden="1" outlineLevel="1"/>
    <row r="38232" hidden="1" outlineLevel="1"/>
    <row r="38233" hidden="1" outlineLevel="1"/>
    <row r="38234" hidden="1" outlineLevel="1"/>
    <row r="38235" hidden="1" outlineLevel="1"/>
    <row r="38236" hidden="1" outlineLevel="1"/>
    <row r="38237" hidden="1" outlineLevel="1"/>
    <row r="38238" hidden="1" outlineLevel="1"/>
    <row r="38239" hidden="1" outlineLevel="1"/>
    <row r="38240" hidden="1" outlineLevel="1"/>
    <row r="38241" hidden="1" outlineLevel="1"/>
    <row r="38242" hidden="1" outlineLevel="1"/>
    <row r="38243" hidden="1" outlineLevel="1"/>
    <row r="38244" hidden="1" outlineLevel="1"/>
    <row r="38245" hidden="1" outlineLevel="1"/>
    <row r="38246" hidden="1" outlineLevel="1"/>
    <row r="38247" hidden="1" outlineLevel="1"/>
    <row r="38248" hidden="1" outlineLevel="1"/>
    <row r="38249" hidden="1" outlineLevel="1"/>
    <row r="38250" hidden="1" outlineLevel="1"/>
    <row r="38251" hidden="1" outlineLevel="1"/>
    <row r="38252" hidden="1" outlineLevel="1"/>
    <row r="38253" hidden="1" outlineLevel="1"/>
    <row r="38254" hidden="1" outlineLevel="1"/>
    <row r="38255" hidden="1" outlineLevel="1"/>
    <row r="38256" hidden="1" outlineLevel="1"/>
    <row r="38257" hidden="1" outlineLevel="1"/>
    <row r="38258" hidden="1" outlineLevel="1"/>
    <row r="38259" hidden="1" outlineLevel="1"/>
    <row r="38260" hidden="1" outlineLevel="1"/>
    <row r="38261" hidden="1" outlineLevel="1"/>
    <row r="38262" hidden="1" outlineLevel="1"/>
    <row r="38263" hidden="1" outlineLevel="1"/>
    <row r="38264" hidden="1" outlineLevel="1"/>
    <row r="38265" hidden="1" outlineLevel="1"/>
    <row r="38266" hidden="1" outlineLevel="1"/>
    <row r="38267" hidden="1" outlineLevel="1"/>
    <row r="38268" hidden="1" outlineLevel="1"/>
    <row r="38269" hidden="1" outlineLevel="1"/>
    <row r="38270" hidden="1" outlineLevel="1"/>
    <row r="38271" hidden="1" outlineLevel="1"/>
    <row r="38272" hidden="1" outlineLevel="1"/>
    <row r="38273" hidden="1" outlineLevel="1"/>
    <row r="38274" hidden="1" outlineLevel="1"/>
    <row r="38275" hidden="1" outlineLevel="1"/>
    <row r="38276" hidden="1" outlineLevel="1"/>
    <row r="38277" hidden="1" outlineLevel="1"/>
    <row r="38278" hidden="1" outlineLevel="1"/>
    <row r="38279" hidden="1" outlineLevel="1"/>
    <row r="38280" hidden="1" outlineLevel="1"/>
    <row r="38281" hidden="1" outlineLevel="1"/>
    <row r="38282" hidden="1" outlineLevel="1"/>
    <row r="38283" hidden="1" outlineLevel="1"/>
    <row r="38284" hidden="1" outlineLevel="1"/>
    <row r="38285" hidden="1" outlineLevel="1"/>
    <row r="38286" hidden="1" outlineLevel="1"/>
    <row r="38287" hidden="1" outlineLevel="1"/>
    <row r="38288" hidden="1" outlineLevel="1"/>
    <row r="38289" hidden="1" outlineLevel="1"/>
    <row r="38290" hidden="1" outlineLevel="1"/>
    <row r="38291" hidden="1" outlineLevel="1"/>
    <row r="38292" hidden="1" outlineLevel="1"/>
    <row r="38293" hidden="1" outlineLevel="1"/>
    <row r="38294" hidden="1" outlineLevel="1"/>
    <row r="38295" hidden="1" outlineLevel="1"/>
    <row r="38296" hidden="1" outlineLevel="1"/>
    <row r="38297" hidden="1" outlineLevel="1"/>
    <row r="38298" hidden="1" outlineLevel="1"/>
    <row r="38299" hidden="1" outlineLevel="1"/>
    <row r="38300" hidden="1" outlineLevel="1"/>
    <row r="38301" hidden="1" outlineLevel="1"/>
    <row r="38302" hidden="1" outlineLevel="1"/>
    <row r="38303" hidden="1" outlineLevel="1"/>
    <row r="38304" hidden="1" outlineLevel="1"/>
    <row r="38305" hidden="1" outlineLevel="1"/>
    <row r="38306" hidden="1" outlineLevel="1"/>
    <row r="38307" hidden="1" outlineLevel="1"/>
    <row r="38308" hidden="1" outlineLevel="1"/>
    <row r="38309" hidden="1" outlineLevel="1"/>
    <row r="38310" hidden="1" outlineLevel="1"/>
    <row r="38311" hidden="1" outlineLevel="1"/>
    <row r="38312" hidden="1" outlineLevel="1"/>
    <row r="38313" hidden="1" outlineLevel="1"/>
    <row r="38314" hidden="1" outlineLevel="1"/>
    <row r="38315" hidden="1" outlineLevel="1"/>
    <row r="38316" hidden="1" outlineLevel="1"/>
    <row r="38317" hidden="1" outlineLevel="1"/>
    <row r="38318" hidden="1" outlineLevel="1"/>
    <row r="38319" hidden="1" outlineLevel="1"/>
    <row r="38320" hidden="1" outlineLevel="1"/>
    <row r="38321" hidden="1" outlineLevel="1"/>
    <row r="38322" hidden="1" outlineLevel="1"/>
    <row r="38323" hidden="1" outlineLevel="1"/>
    <row r="38324" hidden="1" outlineLevel="1"/>
    <row r="38325" hidden="1" outlineLevel="1"/>
    <row r="38326" hidden="1" outlineLevel="1"/>
    <row r="38327" hidden="1" outlineLevel="1"/>
    <row r="38328" hidden="1" outlineLevel="1"/>
    <row r="38329" hidden="1" outlineLevel="1"/>
    <row r="38330" hidden="1" outlineLevel="1"/>
    <row r="38331" hidden="1" outlineLevel="1"/>
    <row r="38332" hidden="1" outlineLevel="1"/>
    <row r="38333" hidden="1" outlineLevel="1"/>
    <row r="38334" hidden="1" outlineLevel="1"/>
    <row r="38335" hidden="1" outlineLevel="1"/>
    <row r="38336" hidden="1" outlineLevel="1"/>
    <row r="38337" hidden="1" outlineLevel="1"/>
    <row r="38338" hidden="1" outlineLevel="1"/>
    <row r="38339" hidden="1" outlineLevel="1"/>
    <row r="38340" hidden="1" outlineLevel="1"/>
    <row r="38341" hidden="1" outlineLevel="1"/>
    <row r="38342" hidden="1" outlineLevel="1"/>
    <row r="38343" hidden="1" outlineLevel="1"/>
    <row r="38344" hidden="1" outlineLevel="1"/>
    <row r="38345" hidden="1" outlineLevel="1"/>
    <row r="38346" hidden="1" outlineLevel="1"/>
    <row r="38347" hidden="1" outlineLevel="1"/>
    <row r="38348" hidden="1" outlineLevel="1"/>
    <row r="38349" hidden="1" outlineLevel="1"/>
    <row r="38350" hidden="1" outlineLevel="1"/>
    <row r="38351" hidden="1" outlineLevel="1"/>
    <row r="38352" hidden="1" outlineLevel="1"/>
    <row r="38353" hidden="1" outlineLevel="1"/>
    <row r="38354" hidden="1" outlineLevel="1"/>
    <row r="38355" hidden="1" outlineLevel="1"/>
    <row r="38356" hidden="1" outlineLevel="1"/>
    <row r="38357" hidden="1" outlineLevel="1"/>
    <row r="38358" hidden="1" outlineLevel="1"/>
    <row r="38359" hidden="1" outlineLevel="1"/>
    <row r="38360" hidden="1" outlineLevel="1"/>
    <row r="38361" hidden="1" outlineLevel="1"/>
    <row r="38362" hidden="1" outlineLevel="1"/>
    <row r="38363" hidden="1" outlineLevel="1"/>
    <row r="38364" hidden="1" outlineLevel="1"/>
    <row r="38365" hidden="1" outlineLevel="1"/>
    <row r="38366" hidden="1" outlineLevel="1"/>
    <row r="38367" hidden="1" outlineLevel="1"/>
    <row r="38368" hidden="1" outlineLevel="1"/>
    <row r="38369" hidden="1" outlineLevel="1"/>
    <row r="38370" hidden="1" outlineLevel="1"/>
    <row r="38371" hidden="1" outlineLevel="1"/>
    <row r="38372" hidden="1" outlineLevel="1"/>
    <row r="38373" hidden="1" outlineLevel="1"/>
    <row r="38374" hidden="1" outlineLevel="1"/>
    <row r="38375" hidden="1" outlineLevel="1"/>
    <row r="38376" hidden="1" outlineLevel="1"/>
    <row r="38377" hidden="1" outlineLevel="1"/>
    <row r="38378" hidden="1" outlineLevel="1"/>
    <row r="38379" hidden="1" outlineLevel="1"/>
    <row r="38380" hidden="1" outlineLevel="1"/>
    <row r="38381" hidden="1" outlineLevel="1"/>
    <row r="38382" hidden="1" outlineLevel="1"/>
    <row r="38383" hidden="1" outlineLevel="1"/>
    <row r="38384" hidden="1" outlineLevel="1"/>
    <row r="38385" hidden="1" outlineLevel="1"/>
    <row r="38386" hidden="1" outlineLevel="1"/>
    <row r="38387" hidden="1" outlineLevel="1"/>
    <row r="38388" hidden="1" outlineLevel="1"/>
    <row r="38389" hidden="1" outlineLevel="1"/>
    <row r="38390" hidden="1" outlineLevel="1"/>
    <row r="38391" hidden="1" outlineLevel="1"/>
    <row r="38392" hidden="1" outlineLevel="1"/>
    <row r="38393" hidden="1" outlineLevel="1"/>
    <row r="38394" hidden="1" outlineLevel="1"/>
    <row r="38395" hidden="1" outlineLevel="1"/>
    <row r="38396" hidden="1" outlineLevel="1"/>
    <row r="38397" hidden="1" outlineLevel="1"/>
    <row r="38398" hidden="1" outlineLevel="1"/>
    <row r="38399" hidden="1" outlineLevel="1"/>
    <row r="38400" hidden="1" outlineLevel="1"/>
    <row r="38401" hidden="1" outlineLevel="1"/>
    <row r="38402" hidden="1" outlineLevel="1"/>
    <row r="38403" hidden="1" outlineLevel="1"/>
    <row r="38404" hidden="1" outlineLevel="1"/>
    <row r="38405" hidden="1" outlineLevel="1"/>
    <row r="38406" hidden="1" outlineLevel="1"/>
    <row r="38407" hidden="1" outlineLevel="1"/>
    <row r="38408" hidden="1" outlineLevel="1"/>
    <row r="38409" hidden="1" outlineLevel="1"/>
    <row r="38410" hidden="1" outlineLevel="1"/>
    <row r="38411" hidden="1" outlineLevel="1"/>
    <row r="38412" hidden="1" outlineLevel="1"/>
    <row r="38413" hidden="1" outlineLevel="1"/>
    <row r="38414" hidden="1" outlineLevel="1"/>
    <row r="38415" hidden="1" outlineLevel="1"/>
    <row r="38416" hidden="1" outlineLevel="1"/>
    <row r="38417" hidden="1" outlineLevel="1"/>
    <row r="38418" hidden="1" outlineLevel="1"/>
    <row r="38419" hidden="1" outlineLevel="1"/>
    <row r="38420" hidden="1" outlineLevel="1"/>
    <row r="38421" hidden="1" outlineLevel="1"/>
    <row r="38422" hidden="1" outlineLevel="1"/>
    <row r="38423" hidden="1" outlineLevel="1"/>
    <row r="38424" hidden="1" outlineLevel="1"/>
    <row r="38425" hidden="1" outlineLevel="1"/>
    <row r="38426" hidden="1" outlineLevel="1"/>
    <row r="38427" hidden="1" outlineLevel="1"/>
    <row r="38428" hidden="1" outlineLevel="1"/>
    <row r="38429" hidden="1" outlineLevel="1"/>
    <row r="38430" hidden="1" outlineLevel="1"/>
    <row r="38431" hidden="1" outlineLevel="1"/>
    <row r="38432" hidden="1" outlineLevel="1"/>
    <row r="38433" hidden="1" outlineLevel="1"/>
    <row r="38434" hidden="1" outlineLevel="1"/>
    <row r="38435" hidden="1" outlineLevel="1"/>
    <row r="38436" hidden="1" outlineLevel="1"/>
    <row r="38437" hidden="1" outlineLevel="1"/>
    <row r="38438" hidden="1" outlineLevel="1"/>
    <row r="38439" hidden="1" outlineLevel="1"/>
    <row r="38440" hidden="1" outlineLevel="1"/>
    <row r="38441" hidden="1" outlineLevel="1"/>
    <row r="38442" hidden="1" outlineLevel="1"/>
    <row r="38443" hidden="1" outlineLevel="1"/>
    <row r="38444" hidden="1" outlineLevel="1"/>
    <row r="38445" hidden="1" outlineLevel="1"/>
    <row r="38446" hidden="1" outlineLevel="1"/>
    <row r="38447" hidden="1" outlineLevel="1"/>
    <row r="38448" hidden="1" outlineLevel="1"/>
    <row r="38449" hidden="1" outlineLevel="1"/>
    <row r="38450" hidden="1" outlineLevel="1"/>
    <row r="38451" hidden="1" outlineLevel="1"/>
    <row r="38452" hidden="1" outlineLevel="1"/>
    <row r="38453" hidden="1" outlineLevel="1"/>
    <row r="38454" hidden="1" outlineLevel="1"/>
    <row r="38455" hidden="1" outlineLevel="1"/>
    <row r="38456" hidden="1" outlineLevel="1"/>
    <row r="38457" hidden="1" outlineLevel="1"/>
    <row r="38458" hidden="1" outlineLevel="1"/>
    <row r="38459" hidden="1" outlineLevel="1"/>
    <row r="38460" hidden="1" outlineLevel="1"/>
    <row r="38461" hidden="1" outlineLevel="1"/>
    <row r="38462" hidden="1" outlineLevel="1"/>
    <row r="38463" hidden="1" outlineLevel="1"/>
    <row r="38464" hidden="1" outlineLevel="1"/>
    <row r="38465" hidden="1" outlineLevel="1"/>
    <row r="38466" hidden="1" outlineLevel="1"/>
    <row r="38467" hidden="1" outlineLevel="1"/>
    <row r="38468" hidden="1" outlineLevel="1"/>
    <row r="38469" hidden="1" outlineLevel="1"/>
    <row r="38470" hidden="1" outlineLevel="1"/>
    <row r="38471" hidden="1" outlineLevel="1"/>
    <row r="38472" hidden="1" outlineLevel="1"/>
    <row r="38473" hidden="1" outlineLevel="1"/>
    <row r="38474" hidden="1" outlineLevel="1"/>
    <row r="38475" hidden="1" outlineLevel="1"/>
    <row r="38476" hidden="1" outlineLevel="1"/>
    <row r="38477" hidden="1" outlineLevel="1"/>
    <row r="38478" hidden="1" outlineLevel="1"/>
    <row r="38479" hidden="1" outlineLevel="1"/>
    <row r="38480" hidden="1" outlineLevel="1"/>
    <row r="38481" hidden="1" outlineLevel="1"/>
    <row r="38482" hidden="1" outlineLevel="1"/>
    <row r="38483" hidden="1" outlineLevel="1"/>
    <row r="38484" hidden="1" outlineLevel="1"/>
    <row r="38485" hidden="1" outlineLevel="1"/>
    <row r="38486" hidden="1" outlineLevel="1"/>
    <row r="38487" hidden="1" outlineLevel="1"/>
    <row r="38488" hidden="1" outlineLevel="1"/>
    <row r="38489" hidden="1" outlineLevel="1"/>
    <row r="38490" hidden="1" outlineLevel="1"/>
    <row r="38491" hidden="1" outlineLevel="1"/>
    <row r="38492" hidden="1" outlineLevel="1"/>
    <row r="38493" hidden="1" outlineLevel="1"/>
    <row r="38494" hidden="1" outlineLevel="1"/>
    <row r="38495" hidden="1" outlineLevel="1"/>
    <row r="38496" hidden="1" outlineLevel="1"/>
    <row r="38497" hidden="1" outlineLevel="1"/>
    <row r="38498" hidden="1" outlineLevel="1"/>
    <row r="38499" hidden="1" outlineLevel="1"/>
    <row r="38500" hidden="1" outlineLevel="1"/>
    <row r="38501" hidden="1" outlineLevel="1"/>
    <row r="38502" hidden="1" outlineLevel="1"/>
    <row r="38503" hidden="1" outlineLevel="1"/>
    <row r="38504" hidden="1" outlineLevel="1"/>
    <row r="38505" hidden="1" outlineLevel="1"/>
    <row r="38506" hidden="1" outlineLevel="1"/>
    <row r="38507" hidden="1" outlineLevel="1"/>
    <row r="38508" hidden="1" outlineLevel="1"/>
    <row r="38509" hidden="1" outlineLevel="1"/>
    <row r="38510" hidden="1" outlineLevel="1"/>
    <row r="38511" hidden="1" outlineLevel="1"/>
    <row r="38512" hidden="1" outlineLevel="1"/>
    <row r="38513" hidden="1" outlineLevel="1"/>
    <row r="38514" hidden="1" outlineLevel="1"/>
    <row r="38515" hidden="1" outlineLevel="1"/>
    <row r="38516" hidden="1" outlineLevel="1"/>
    <row r="38517" hidden="1" outlineLevel="1"/>
    <row r="38518" hidden="1" outlineLevel="1"/>
    <row r="38519" hidden="1" outlineLevel="1"/>
    <row r="38520" hidden="1" outlineLevel="1"/>
    <row r="38521" hidden="1" outlineLevel="1"/>
    <row r="38522" hidden="1" outlineLevel="1"/>
    <row r="38523" hidden="1" outlineLevel="1"/>
    <row r="38524" hidden="1" outlineLevel="1"/>
    <row r="38525" hidden="1" outlineLevel="1"/>
    <row r="38526" hidden="1" outlineLevel="1"/>
    <row r="38527" hidden="1" outlineLevel="1"/>
    <row r="38528" hidden="1" outlineLevel="1"/>
    <row r="38529" hidden="1" outlineLevel="1"/>
    <row r="38530" hidden="1" outlineLevel="1"/>
    <row r="38531" hidden="1" outlineLevel="1"/>
    <row r="38532" hidden="1" outlineLevel="1"/>
    <row r="38533" hidden="1" outlineLevel="1"/>
    <row r="38534" hidden="1" outlineLevel="1"/>
    <row r="38535" hidden="1" outlineLevel="1"/>
    <row r="38536" hidden="1" outlineLevel="1"/>
    <row r="38537" hidden="1" outlineLevel="1"/>
    <row r="38538" hidden="1" outlineLevel="1"/>
    <row r="38539" hidden="1" outlineLevel="1"/>
    <row r="38540" hidden="1" outlineLevel="1"/>
    <row r="38541" hidden="1" outlineLevel="1"/>
    <row r="38542" hidden="1" outlineLevel="1"/>
    <row r="38543" hidden="1" outlineLevel="1"/>
    <row r="38544" hidden="1" outlineLevel="1"/>
    <row r="38545" hidden="1" outlineLevel="1"/>
    <row r="38546" hidden="1" outlineLevel="1"/>
    <row r="38547" hidden="1" outlineLevel="1"/>
    <row r="38548" hidden="1" outlineLevel="1"/>
    <row r="38549" hidden="1" outlineLevel="1"/>
    <row r="38550" hidden="1" outlineLevel="1"/>
    <row r="38551" hidden="1" outlineLevel="1"/>
    <row r="38552" hidden="1" outlineLevel="1"/>
    <row r="38553" hidden="1" outlineLevel="1"/>
    <row r="38554" hidden="1" outlineLevel="1"/>
    <row r="38555" hidden="1" outlineLevel="1"/>
    <row r="38556" hidden="1" outlineLevel="1"/>
    <row r="38557" hidden="1" outlineLevel="1"/>
    <row r="38558" hidden="1" outlineLevel="1"/>
    <row r="38559" hidden="1" outlineLevel="1"/>
    <row r="38560" hidden="1" outlineLevel="1"/>
    <row r="38561" hidden="1" outlineLevel="1"/>
    <row r="38562" hidden="1" outlineLevel="1"/>
    <row r="38563" hidden="1" outlineLevel="1"/>
    <row r="38564" hidden="1" outlineLevel="1"/>
    <row r="38565" hidden="1" outlineLevel="1"/>
    <row r="38566" hidden="1" outlineLevel="1"/>
    <row r="38567" hidden="1" outlineLevel="1"/>
    <row r="38568" hidden="1" outlineLevel="1"/>
    <row r="38569" hidden="1" outlineLevel="1"/>
    <row r="38570" hidden="1" outlineLevel="1"/>
    <row r="38571" hidden="1" outlineLevel="1"/>
    <row r="38572" hidden="1" outlineLevel="1"/>
    <row r="38573" hidden="1" outlineLevel="1"/>
    <row r="38574" hidden="1" outlineLevel="1"/>
    <row r="38575" hidden="1" outlineLevel="1"/>
    <row r="38576" hidden="1" outlineLevel="1"/>
    <row r="38577" hidden="1" outlineLevel="1"/>
    <row r="38578" hidden="1" outlineLevel="1"/>
    <row r="38579" hidden="1" outlineLevel="1"/>
    <row r="38580" hidden="1" outlineLevel="1"/>
    <row r="38581" hidden="1" outlineLevel="1"/>
    <row r="38582" hidden="1" outlineLevel="1"/>
    <row r="38583" hidden="1" outlineLevel="1"/>
    <row r="38584" hidden="1" outlineLevel="1"/>
    <row r="38585" hidden="1" outlineLevel="1"/>
    <row r="38586" hidden="1" outlineLevel="1"/>
    <row r="38587" hidden="1" outlineLevel="1"/>
    <row r="38588" hidden="1" outlineLevel="1"/>
    <row r="38589" hidden="1" outlineLevel="1"/>
    <row r="38590" hidden="1" outlineLevel="1"/>
    <row r="38591" hidden="1" outlineLevel="1"/>
    <row r="38592" hidden="1" outlineLevel="1"/>
    <row r="38593" hidden="1" outlineLevel="1"/>
    <row r="38594" hidden="1" outlineLevel="1"/>
    <row r="38595" hidden="1" outlineLevel="1"/>
    <row r="38596" hidden="1" outlineLevel="1"/>
    <row r="38597" hidden="1" outlineLevel="1"/>
    <row r="38598" hidden="1" outlineLevel="1"/>
    <row r="38599" hidden="1" outlineLevel="1"/>
    <row r="38600" hidden="1" outlineLevel="1"/>
    <row r="38601" hidden="1" outlineLevel="1"/>
    <row r="38602" hidden="1" outlineLevel="1"/>
    <row r="38603" hidden="1" outlineLevel="1"/>
    <row r="38604" hidden="1" outlineLevel="1"/>
    <row r="38605" hidden="1" outlineLevel="1"/>
    <row r="38606" hidden="1" outlineLevel="1"/>
    <row r="38607" hidden="1" outlineLevel="1"/>
    <row r="38608" hidden="1" outlineLevel="1"/>
    <row r="38609" hidden="1" outlineLevel="1"/>
    <row r="38610" hidden="1" outlineLevel="1"/>
    <row r="38611" hidden="1" outlineLevel="1"/>
    <row r="38612" hidden="1" outlineLevel="1"/>
    <row r="38613" hidden="1" outlineLevel="1"/>
    <row r="38614" hidden="1" outlineLevel="1"/>
    <row r="38615" hidden="1" outlineLevel="1"/>
    <row r="38616" hidden="1" outlineLevel="1"/>
    <row r="38617" hidden="1" outlineLevel="1"/>
    <row r="38618" hidden="1" outlineLevel="1"/>
    <row r="38619" hidden="1" outlineLevel="1"/>
    <row r="38620" hidden="1" outlineLevel="1"/>
    <row r="38621" hidden="1" outlineLevel="1"/>
    <row r="38622" hidden="1" outlineLevel="1"/>
    <row r="38623" hidden="1" outlineLevel="1"/>
    <row r="38624" hidden="1" outlineLevel="1"/>
    <row r="38625" hidden="1" outlineLevel="1"/>
    <row r="38626" hidden="1" outlineLevel="1"/>
    <row r="38627" hidden="1" outlineLevel="1"/>
    <row r="38628" hidden="1" outlineLevel="1"/>
    <row r="38629" hidden="1" outlineLevel="1"/>
    <row r="38630" hidden="1" outlineLevel="1"/>
    <row r="38631" hidden="1" outlineLevel="1"/>
    <row r="38632" hidden="1" outlineLevel="1"/>
    <row r="38633" hidden="1" outlineLevel="1"/>
    <row r="38634" hidden="1" outlineLevel="1"/>
    <row r="38635" hidden="1" outlineLevel="1"/>
    <row r="38636" hidden="1" outlineLevel="1"/>
    <row r="38637" hidden="1" outlineLevel="1"/>
    <row r="38638" hidden="1" outlineLevel="1"/>
    <row r="38639" hidden="1" outlineLevel="1"/>
    <row r="38640" hidden="1" outlineLevel="1"/>
    <row r="38641" hidden="1" outlineLevel="1"/>
    <row r="38642" hidden="1" outlineLevel="1"/>
    <row r="38643" hidden="1" outlineLevel="1"/>
    <row r="38644" hidden="1" outlineLevel="1"/>
    <row r="38645" hidden="1" outlineLevel="1"/>
    <row r="38646" hidden="1" outlineLevel="1"/>
    <row r="38647" hidden="1" outlineLevel="1"/>
    <row r="38648" hidden="1" outlineLevel="1"/>
    <row r="38649" hidden="1" outlineLevel="1"/>
    <row r="38650" hidden="1" outlineLevel="1"/>
    <row r="38651" hidden="1" outlineLevel="1"/>
    <row r="38652" hidden="1" outlineLevel="1"/>
    <row r="38653" hidden="1" outlineLevel="1"/>
    <row r="38654" hidden="1" outlineLevel="1"/>
    <row r="38655" hidden="1" outlineLevel="1"/>
    <row r="38656" hidden="1" outlineLevel="1"/>
    <row r="38657" hidden="1" outlineLevel="1"/>
    <row r="38658" hidden="1" outlineLevel="1"/>
    <row r="38659" hidden="1" outlineLevel="1"/>
    <row r="38660" hidden="1" outlineLevel="1"/>
    <row r="38661" hidden="1" outlineLevel="1"/>
    <row r="38662" hidden="1" outlineLevel="1"/>
    <row r="38663" hidden="1" outlineLevel="1"/>
    <row r="38664" hidden="1" outlineLevel="1"/>
    <row r="38665" hidden="1" outlineLevel="1"/>
    <row r="38666" hidden="1" outlineLevel="1"/>
    <row r="38667" hidden="1" outlineLevel="1"/>
    <row r="38668" hidden="1" outlineLevel="1"/>
    <row r="38669" hidden="1" outlineLevel="1"/>
    <row r="38670" hidden="1" outlineLevel="1"/>
    <row r="38671" hidden="1" outlineLevel="1"/>
    <row r="38672" hidden="1" outlineLevel="1"/>
    <row r="38673" hidden="1" outlineLevel="1"/>
    <row r="38674" hidden="1" outlineLevel="1"/>
    <row r="38675" hidden="1" outlineLevel="1"/>
    <row r="38676" hidden="1" outlineLevel="1"/>
    <row r="38677" hidden="1" outlineLevel="1"/>
    <row r="38678" hidden="1" outlineLevel="1"/>
    <row r="38679" hidden="1" outlineLevel="1"/>
    <row r="38680" hidden="1" outlineLevel="1"/>
    <row r="38681" hidden="1" outlineLevel="1"/>
    <row r="38682" hidden="1" outlineLevel="1"/>
    <row r="38683" hidden="1" outlineLevel="1"/>
    <row r="38684" hidden="1" outlineLevel="1"/>
    <row r="38685" hidden="1" outlineLevel="1"/>
    <row r="38686" hidden="1" outlineLevel="1"/>
    <row r="38687" hidden="1" outlineLevel="1"/>
    <row r="38688" hidden="1" outlineLevel="1"/>
    <row r="38689" hidden="1" outlineLevel="1"/>
    <row r="38690" hidden="1" outlineLevel="1"/>
    <row r="38691" hidden="1" outlineLevel="1"/>
    <row r="38692" hidden="1" outlineLevel="1"/>
    <row r="38693" hidden="1" outlineLevel="1"/>
    <row r="38694" hidden="1" outlineLevel="1"/>
    <row r="38695" hidden="1" outlineLevel="1"/>
    <row r="38696" hidden="1" outlineLevel="1"/>
    <row r="38697" hidden="1" outlineLevel="1"/>
    <row r="38698" hidden="1" outlineLevel="1"/>
    <row r="38699" hidden="1" outlineLevel="1"/>
    <row r="38700" hidden="1" outlineLevel="1"/>
    <row r="38701" hidden="1" outlineLevel="1"/>
    <row r="38702" hidden="1" outlineLevel="1"/>
    <row r="38703" hidden="1" outlineLevel="1"/>
    <row r="38704" hidden="1" outlineLevel="1"/>
    <row r="38705" hidden="1" outlineLevel="1"/>
    <row r="38706" hidden="1" outlineLevel="1"/>
    <row r="38707" hidden="1" outlineLevel="1"/>
    <row r="38708" hidden="1" outlineLevel="1"/>
    <row r="38709" hidden="1" outlineLevel="1"/>
    <row r="38710" hidden="1" outlineLevel="1"/>
    <row r="38711" hidden="1" outlineLevel="1"/>
    <row r="38712" hidden="1" outlineLevel="1"/>
    <row r="38713" hidden="1" outlineLevel="1"/>
    <row r="38714" hidden="1" outlineLevel="1"/>
    <row r="38715" hidden="1" outlineLevel="1"/>
    <row r="38716" hidden="1" outlineLevel="1"/>
    <row r="38717" hidden="1" outlineLevel="1"/>
    <row r="38718" hidden="1" outlineLevel="1"/>
    <row r="38719" hidden="1" outlineLevel="1"/>
    <row r="38720" hidden="1" outlineLevel="1"/>
    <row r="38721" hidden="1" outlineLevel="1"/>
    <row r="38722" hidden="1" outlineLevel="1"/>
    <row r="38723" hidden="1" outlineLevel="1"/>
    <row r="38724" hidden="1" outlineLevel="1"/>
    <row r="38725" hidden="1" outlineLevel="1"/>
    <row r="38726" hidden="1" outlineLevel="1"/>
    <row r="38727" hidden="1" outlineLevel="1"/>
    <row r="38728" hidden="1" outlineLevel="1"/>
    <row r="38729" hidden="1" outlineLevel="1"/>
    <row r="38730" hidden="1" outlineLevel="1"/>
    <row r="38731" hidden="1" outlineLevel="1"/>
    <row r="38732" hidden="1" outlineLevel="1"/>
    <row r="38733" hidden="1" outlineLevel="1"/>
    <row r="38734" hidden="1" outlineLevel="1"/>
    <row r="38735" hidden="1" outlineLevel="1"/>
    <row r="38736" hidden="1" outlineLevel="1"/>
    <row r="38737" hidden="1" outlineLevel="1"/>
    <row r="38738" hidden="1" outlineLevel="1"/>
    <row r="38739" hidden="1" outlineLevel="1"/>
    <row r="38740" hidden="1" outlineLevel="1"/>
    <row r="38741" hidden="1" outlineLevel="1"/>
    <row r="38742" hidden="1" outlineLevel="1"/>
    <row r="38743" hidden="1" outlineLevel="1"/>
    <row r="38744" hidden="1" outlineLevel="1"/>
    <row r="38745" hidden="1" outlineLevel="1"/>
    <row r="38746" hidden="1" outlineLevel="1"/>
    <row r="38747" hidden="1" outlineLevel="1"/>
    <row r="38748" hidden="1" outlineLevel="1"/>
    <row r="38749" hidden="1" outlineLevel="1"/>
    <row r="38750" hidden="1" outlineLevel="1"/>
    <row r="38751" hidden="1" outlineLevel="1"/>
    <row r="38752" hidden="1" outlineLevel="1"/>
    <row r="38753" hidden="1" outlineLevel="1"/>
    <row r="38754" hidden="1" outlineLevel="1"/>
    <row r="38755" hidden="1" outlineLevel="1"/>
    <row r="38756" hidden="1" outlineLevel="1"/>
    <row r="38757" hidden="1" outlineLevel="1"/>
    <row r="38758" hidden="1" outlineLevel="1"/>
    <row r="38759" hidden="1" outlineLevel="1"/>
    <row r="38760" hidden="1" outlineLevel="1"/>
    <row r="38761" hidden="1" outlineLevel="1"/>
    <row r="38762" hidden="1" outlineLevel="1"/>
    <row r="38763" hidden="1" outlineLevel="1"/>
    <row r="38764" hidden="1" outlineLevel="1"/>
    <row r="38765" hidden="1" outlineLevel="1"/>
    <row r="38766" hidden="1" outlineLevel="1"/>
    <row r="38767" hidden="1" outlineLevel="1"/>
    <row r="38768" hidden="1" outlineLevel="1"/>
    <row r="38769" hidden="1" outlineLevel="1"/>
    <row r="38770" hidden="1" outlineLevel="1"/>
    <row r="38771" hidden="1" outlineLevel="1"/>
    <row r="38772" hidden="1" outlineLevel="1"/>
    <row r="38773" hidden="1" outlineLevel="1"/>
    <row r="38774" hidden="1" outlineLevel="1"/>
    <row r="38775" hidden="1" outlineLevel="1"/>
    <row r="38776" hidden="1" outlineLevel="1"/>
    <row r="38777" hidden="1" outlineLevel="1"/>
    <row r="38778" hidden="1" outlineLevel="1"/>
    <row r="38779" hidden="1" outlineLevel="1"/>
    <row r="38780" hidden="1" outlineLevel="1"/>
    <row r="38781" hidden="1" outlineLevel="1"/>
    <row r="38782" hidden="1" outlineLevel="1"/>
    <row r="38783" hidden="1" outlineLevel="1"/>
    <row r="38784" hidden="1" outlineLevel="1"/>
    <row r="38785" hidden="1" outlineLevel="1"/>
    <row r="38786" hidden="1" outlineLevel="1"/>
    <row r="38787" hidden="1" outlineLevel="1"/>
    <row r="38788" hidden="1" outlineLevel="1"/>
    <row r="38789" hidden="1" outlineLevel="1"/>
    <row r="38790" hidden="1" outlineLevel="1"/>
    <row r="38791" hidden="1" outlineLevel="1"/>
    <row r="38792" hidden="1" outlineLevel="1"/>
    <row r="38793" hidden="1" outlineLevel="1"/>
    <row r="38794" hidden="1" outlineLevel="1"/>
    <row r="38795" hidden="1" outlineLevel="1"/>
    <row r="38796" hidden="1" outlineLevel="1"/>
    <row r="38797" hidden="1" outlineLevel="1"/>
    <row r="38798" hidden="1" outlineLevel="1"/>
    <row r="38799" hidden="1" outlineLevel="1"/>
    <row r="38800" hidden="1" outlineLevel="1"/>
    <row r="38801" hidden="1" outlineLevel="1"/>
    <row r="38802" hidden="1" outlineLevel="1"/>
    <row r="38803" hidden="1" outlineLevel="1"/>
    <row r="38804" hidden="1" outlineLevel="1"/>
    <row r="38805" hidden="1" outlineLevel="1"/>
    <row r="38806" hidden="1" outlineLevel="1"/>
    <row r="38807" hidden="1" outlineLevel="1"/>
    <row r="38808" hidden="1" outlineLevel="1"/>
    <row r="38809" hidden="1" outlineLevel="1"/>
    <row r="38810" hidden="1" outlineLevel="1"/>
    <row r="38811" hidden="1" outlineLevel="1"/>
    <row r="38812" hidden="1" outlineLevel="1"/>
    <row r="38813" hidden="1" outlineLevel="1"/>
    <row r="38814" hidden="1" outlineLevel="1"/>
    <row r="38815" hidden="1" outlineLevel="1"/>
    <row r="38816" hidden="1" outlineLevel="1"/>
    <row r="38817" hidden="1" outlineLevel="1"/>
    <row r="38818" hidden="1" outlineLevel="1"/>
    <row r="38819" hidden="1" outlineLevel="1"/>
    <row r="38820" hidden="1" outlineLevel="1"/>
    <row r="38821" hidden="1" outlineLevel="1"/>
    <row r="38822" hidden="1" outlineLevel="1"/>
    <row r="38823" hidden="1" outlineLevel="1"/>
    <row r="38824" hidden="1" outlineLevel="1"/>
    <row r="38825" hidden="1" outlineLevel="1"/>
    <row r="38826" hidden="1" outlineLevel="1"/>
    <row r="38827" hidden="1" outlineLevel="1"/>
    <row r="38828" hidden="1" outlineLevel="1"/>
    <row r="38829" hidden="1" outlineLevel="1"/>
    <row r="38830" hidden="1" outlineLevel="1"/>
    <row r="38831" hidden="1" outlineLevel="1"/>
    <row r="38832" hidden="1" outlineLevel="1"/>
    <row r="38833" hidden="1" outlineLevel="1"/>
    <row r="38834" hidden="1" outlineLevel="1"/>
    <row r="38835" hidden="1" outlineLevel="1"/>
    <row r="38836" hidden="1" outlineLevel="1"/>
    <row r="38837" hidden="1" outlineLevel="1"/>
    <row r="38838" hidden="1" outlineLevel="1"/>
    <row r="38839" hidden="1" outlineLevel="1"/>
    <row r="38840" hidden="1" outlineLevel="1"/>
    <row r="38841" hidden="1" outlineLevel="1"/>
    <row r="38842" hidden="1" outlineLevel="1"/>
    <row r="38843" hidden="1" outlineLevel="1"/>
    <row r="38844" hidden="1" outlineLevel="1"/>
    <row r="38845" hidden="1" outlineLevel="1"/>
    <row r="38846" hidden="1" outlineLevel="1"/>
    <row r="38847" hidden="1" outlineLevel="1"/>
    <row r="38848" hidden="1" outlineLevel="1"/>
    <row r="38849" hidden="1" outlineLevel="1"/>
    <row r="38850" hidden="1" outlineLevel="1"/>
    <row r="38851" hidden="1" outlineLevel="1"/>
    <row r="38852" hidden="1" outlineLevel="1"/>
    <row r="38853" hidden="1" outlineLevel="1"/>
    <row r="38854" hidden="1" outlineLevel="1"/>
    <row r="38855" hidden="1" outlineLevel="1"/>
    <row r="38856" hidden="1" outlineLevel="1"/>
    <row r="38857" hidden="1" outlineLevel="1"/>
    <row r="38858" hidden="1" outlineLevel="1"/>
    <row r="38859" hidden="1" outlineLevel="1"/>
    <row r="38860" hidden="1" outlineLevel="1"/>
    <row r="38861" hidden="1" outlineLevel="1"/>
    <row r="38862" hidden="1" outlineLevel="1"/>
    <row r="38863" hidden="1" outlineLevel="1"/>
    <row r="38864" hidden="1" outlineLevel="1"/>
    <row r="38865" hidden="1" outlineLevel="1"/>
    <row r="38866" hidden="1" outlineLevel="1"/>
    <row r="38867" hidden="1" outlineLevel="1"/>
    <row r="38868" hidden="1" outlineLevel="1"/>
    <row r="38869" hidden="1" outlineLevel="1"/>
    <row r="38870" hidden="1" outlineLevel="1"/>
    <row r="38871" hidden="1" outlineLevel="1"/>
    <row r="38872" hidden="1" outlineLevel="1"/>
    <row r="38873" hidden="1" outlineLevel="1"/>
    <row r="38874" hidden="1" outlineLevel="1"/>
    <row r="38875" hidden="1" outlineLevel="1"/>
    <row r="38876" hidden="1" outlineLevel="1"/>
    <row r="38877" hidden="1" outlineLevel="1"/>
    <row r="38878" hidden="1" outlineLevel="1"/>
    <row r="38879" hidden="1" outlineLevel="1"/>
    <row r="38880" hidden="1" outlineLevel="1"/>
    <row r="38881" hidden="1" outlineLevel="1"/>
    <row r="38882" hidden="1" outlineLevel="1"/>
    <row r="38883" hidden="1" outlineLevel="1"/>
    <row r="38884" hidden="1" outlineLevel="1"/>
    <row r="38885" hidden="1" outlineLevel="1"/>
    <row r="38886" hidden="1" outlineLevel="1"/>
    <row r="38887" hidden="1" outlineLevel="1"/>
    <row r="38888" hidden="1" outlineLevel="1"/>
    <row r="38889" hidden="1" outlineLevel="1"/>
    <row r="38890" hidden="1" outlineLevel="1"/>
    <row r="38891" hidden="1" outlineLevel="1"/>
    <row r="38892" hidden="1" outlineLevel="1"/>
    <row r="38893" hidden="1" outlineLevel="1"/>
    <row r="38894" hidden="1" outlineLevel="1"/>
    <row r="38895" hidden="1" outlineLevel="1"/>
    <row r="38896" hidden="1" outlineLevel="1"/>
    <row r="38897" hidden="1" outlineLevel="1"/>
    <row r="38898" hidden="1" outlineLevel="1"/>
    <row r="38899" hidden="1" outlineLevel="1"/>
    <row r="38900" hidden="1" outlineLevel="1"/>
    <row r="38901" hidden="1" outlineLevel="1"/>
    <row r="38902" hidden="1" outlineLevel="1"/>
    <row r="38903" hidden="1" outlineLevel="1"/>
    <row r="38904" hidden="1" outlineLevel="1"/>
    <row r="38905" hidden="1" outlineLevel="1"/>
    <row r="38906" hidden="1" outlineLevel="1"/>
    <row r="38907" hidden="1" outlineLevel="1"/>
    <row r="38908" hidden="1" outlineLevel="1"/>
    <row r="38909" hidden="1" outlineLevel="1"/>
    <row r="38910" hidden="1" outlineLevel="1"/>
    <row r="38911" hidden="1" outlineLevel="1"/>
    <row r="38912" hidden="1" outlineLevel="1"/>
    <row r="38913" hidden="1" outlineLevel="1"/>
    <row r="38914" hidden="1" outlineLevel="1"/>
    <row r="38915" hidden="1" outlineLevel="1"/>
    <row r="38916" hidden="1" outlineLevel="1"/>
    <row r="38917" hidden="1" outlineLevel="1"/>
    <row r="38918" hidden="1" outlineLevel="1"/>
    <row r="38919" hidden="1" outlineLevel="1"/>
    <row r="38920" hidden="1" outlineLevel="1"/>
    <row r="38921" hidden="1" outlineLevel="1"/>
    <row r="38922" hidden="1" outlineLevel="1"/>
    <row r="38923" hidden="1" outlineLevel="1"/>
    <row r="38924" hidden="1" outlineLevel="1"/>
    <row r="38925" hidden="1" outlineLevel="1"/>
    <row r="38926" hidden="1" outlineLevel="1"/>
    <row r="38927" hidden="1" outlineLevel="1"/>
    <row r="38928" hidden="1" outlineLevel="1"/>
    <row r="38929" hidden="1" outlineLevel="1"/>
    <row r="38930" hidden="1" outlineLevel="1"/>
    <row r="38931" hidden="1" outlineLevel="1"/>
    <row r="38932" hidden="1" outlineLevel="1"/>
    <row r="38933" hidden="1" outlineLevel="1"/>
    <row r="38934" hidden="1" outlineLevel="1"/>
    <row r="38935" hidden="1" outlineLevel="1"/>
    <row r="38936" hidden="1" outlineLevel="1"/>
    <row r="38937" hidden="1" outlineLevel="1"/>
    <row r="38938" hidden="1" outlineLevel="1"/>
    <row r="38939" hidden="1" outlineLevel="1"/>
    <row r="38940" hidden="1" outlineLevel="1"/>
    <row r="38941" hidden="1" outlineLevel="1"/>
    <row r="38942" hidden="1" outlineLevel="1"/>
    <row r="38943" hidden="1" outlineLevel="1"/>
    <row r="38944" hidden="1" outlineLevel="1"/>
    <row r="38945" hidden="1" outlineLevel="1"/>
    <row r="38946" hidden="1" outlineLevel="1"/>
    <row r="38947" hidden="1" outlineLevel="1"/>
    <row r="38948" hidden="1" outlineLevel="1"/>
    <row r="38949" hidden="1" outlineLevel="1"/>
    <row r="38950" hidden="1" outlineLevel="1"/>
    <row r="38951" hidden="1" outlineLevel="1"/>
    <row r="38952" hidden="1" outlineLevel="1"/>
    <row r="38953" hidden="1" outlineLevel="1"/>
    <row r="38954" hidden="1" outlineLevel="1"/>
    <row r="38955" hidden="1" outlineLevel="1"/>
    <row r="38956" hidden="1" outlineLevel="1"/>
    <row r="38957" hidden="1" outlineLevel="1"/>
    <row r="38958" hidden="1" outlineLevel="1"/>
    <row r="38959" hidden="1" outlineLevel="1"/>
    <row r="38960" hidden="1" outlineLevel="1"/>
    <row r="38961" hidden="1" outlineLevel="1"/>
    <row r="38962" hidden="1" outlineLevel="1"/>
    <row r="38963" hidden="1" outlineLevel="1"/>
    <row r="38964" hidden="1" outlineLevel="1"/>
    <row r="38965" hidden="1" outlineLevel="1"/>
    <row r="38966" hidden="1" outlineLevel="1"/>
    <row r="38967" hidden="1" outlineLevel="1"/>
    <row r="38968" hidden="1" outlineLevel="1"/>
    <row r="38969" hidden="1" outlineLevel="1"/>
    <row r="38970" hidden="1" outlineLevel="1"/>
    <row r="38971" hidden="1" outlineLevel="1"/>
    <row r="38972" hidden="1" outlineLevel="1"/>
    <row r="38973" hidden="1" outlineLevel="1"/>
    <row r="38974" hidden="1" outlineLevel="1"/>
    <row r="38975" hidden="1" outlineLevel="1"/>
    <row r="38976" hidden="1" outlineLevel="1"/>
    <row r="38977" hidden="1" outlineLevel="1"/>
    <row r="38978" hidden="1" outlineLevel="1"/>
    <row r="38979" hidden="1" outlineLevel="1"/>
    <row r="38980" hidden="1" outlineLevel="1"/>
    <row r="38981" hidden="1" outlineLevel="1"/>
    <row r="38982" hidden="1" outlineLevel="1"/>
    <row r="38983" hidden="1" outlineLevel="1"/>
    <row r="38984" hidden="1" outlineLevel="1"/>
    <row r="38985" hidden="1" outlineLevel="1"/>
    <row r="38986" hidden="1" outlineLevel="1"/>
    <row r="38987" hidden="1" outlineLevel="1"/>
    <row r="38988" hidden="1" outlineLevel="1"/>
    <row r="38989" hidden="1" outlineLevel="1"/>
    <row r="38990" hidden="1" outlineLevel="1"/>
    <row r="38991" hidden="1" outlineLevel="1"/>
    <row r="38992" hidden="1" outlineLevel="1"/>
    <row r="38993" hidden="1" outlineLevel="1"/>
    <row r="38994" hidden="1" outlineLevel="1"/>
    <row r="38995" hidden="1" outlineLevel="1"/>
    <row r="38996" hidden="1" outlineLevel="1"/>
    <row r="38997" hidden="1" outlineLevel="1"/>
    <row r="38998" hidden="1" outlineLevel="1"/>
    <row r="38999" hidden="1" outlineLevel="1"/>
    <row r="39000" hidden="1" outlineLevel="1"/>
    <row r="39001" hidden="1" outlineLevel="1"/>
    <row r="39002" hidden="1" outlineLevel="1"/>
    <row r="39003" hidden="1" outlineLevel="1"/>
    <row r="39004" hidden="1" outlineLevel="1"/>
    <row r="39005" hidden="1" outlineLevel="1"/>
    <row r="39006" hidden="1" outlineLevel="1"/>
    <row r="39007" hidden="1" outlineLevel="1"/>
    <row r="39008" hidden="1" outlineLevel="1"/>
    <row r="39009" hidden="1" outlineLevel="1"/>
    <row r="39010" hidden="1" outlineLevel="1"/>
    <row r="39011" hidden="1" outlineLevel="1"/>
    <row r="39012" hidden="1" outlineLevel="1"/>
    <row r="39013" hidden="1" outlineLevel="1"/>
    <row r="39014" hidden="1" outlineLevel="1"/>
    <row r="39015" hidden="1" outlineLevel="1"/>
    <row r="39016" hidden="1" outlineLevel="1"/>
    <row r="39017" hidden="1" outlineLevel="1"/>
    <row r="39018" hidden="1" outlineLevel="1"/>
    <row r="39019" hidden="1" outlineLevel="1"/>
    <row r="39020" hidden="1" outlineLevel="1"/>
    <row r="39021" hidden="1" outlineLevel="1"/>
    <row r="39022" hidden="1" outlineLevel="1"/>
    <row r="39023" hidden="1" outlineLevel="1"/>
    <row r="39024" hidden="1" outlineLevel="1"/>
    <row r="39025" hidden="1" outlineLevel="1"/>
    <row r="39026" hidden="1" outlineLevel="1"/>
    <row r="39027" hidden="1" outlineLevel="1"/>
    <row r="39028" hidden="1" outlineLevel="1"/>
    <row r="39029" hidden="1" outlineLevel="1"/>
    <row r="39030" hidden="1" outlineLevel="1"/>
    <row r="39031" hidden="1" outlineLevel="1"/>
    <row r="39032" hidden="1" outlineLevel="1"/>
    <row r="39033" hidden="1" outlineLevel="1"/>
    <row r="39034" hidden="1" outlineLevel="1"/>
    <row r="39035" hidden="1" outlineLevel="1"/>
    <row r="39036" hidden="1" outlineLevel="1"/>
    <row r="39037" hidden="1" outlineLevel="1"/>
    <row r="39038" hidden="1" outlineLevel="1"/>
    <row r="39039" hidden="1" outlineLevel="1"/>
    <row r="39040" hidden="1" outlineLevel="1"/>
    <row r="39041" hidden="1" outlineLevel="1"/>
    <row r="39042" hidden="1" outlineLevel="1"/>
    <row r="39043" hidden="1" outlineLevel="1"/>
    <row r="39044" hidden="1" outlineLevel="1"/>
    <row r="39045" hidden="1" outlineLevel="1"/>
    <row r="39046" hidden="1" outlineLevel="1"/>
    <row r="39047" hidden="1" outlineLevel="1"/>
    <row r="39048" hidden="1" outlineLevel="1"/>
    <row r="39049" hidden="1" outlineLevel="1"/>
    <row r="39050" hidden="1" outlineLevel="1"/>
    <row r="39051" hidden="1" outlineLevel="1"/>
    <row r="39052" hidden="1" outlineLevel="1"/>
    <row r="39053" hidden="1" outlineLevel="1"/>
    <row r="39054" hidden="1" outlineLevel="1"/>
    <row r="39055" hidden="1" outlineLevel="1"/>
    <row r="39056" hidden="1" outlineLevel="1"/>
    <row r="39057" hidden="1" outlineLevel="1"/>
    <row r="39058" hidden="1" outlineLevel="1"/>
    <row r="39059" hidden="1" outlineLevel="1"/>
    <row r="39060" hidden="1" outlineLevel="1"/>
    <row r="39061" hidden="1" outlineLevel="1"/>
    <row r="39062" hidden="1" outlineLevel="1"/>
    <row r="39063" hidden="1" outlineLevel="1"/>
    <row r="39064" hidden="1" outlineLevel="1"/>
    <row r="39065" hidden="1" outlineLevel="1"/>
    <row r="39066" hidden="1" outlineLevel="1"/>
    <row r="39067" hidden="1" outlineLevel="1"/>
    <row r="39068" hidden="1" outlineLevel="1"/>
    <row r="39069" hidden="1" outlineLevel="1"/>
    <row r="39070" hidden="1" outlineLevel="1"/>
    <row r="39071" hidden="1" outlineLevel="1"/>
    <row r="39072" hidden="1" outlineLevel="1"/>
    <row r="39073" hidden="1" outlineLevel="1"/>
    <row r="39074" hidden="1" outlineLevel="1"/>
    <row r="39075" hidden="1" outlineLevel="1"/>
    <row r="39076" hidden="1" outlineLevel="1"/>
    <row r="39077" hidden="1" outlineLevel="1"/>
    <row r="39078" hidden="1" outlineLevel="1"/>
    <row r="39079" hidden="1" outlineLevel="1"/>
    <row r="39080" hidden="1" outlineLevel="1"/>
    <row r="39081" hidden="1" outlineLevel="1"/>
    <row r="39082" hidden="1" outlineLevel="1"/>
    <row r="39083" hidden="1" outlineLevel="1"/>
    <row r="39084" hidden="1" outlineLevel="1"/>
    <row r="39085" hidden="1" outlineLevel="1"/>
    <row r="39086" hidden="1" outlineLevel="1"/>
    <row r="39087" hidden="1" outlineLevel="1"/>
    <row r="39088" hidden="1" outlineLevel="1"/>
    <row r="39089" hidden="1" outlineLevel="1"/>
    <row r="39090" hidden="1" outlineLevel="1"/>
    <row r="39091" hidden="1" outlineLevel="1"/>
    <row r="39092" hidden="1" outlineLevel="1"/>
    <row r="39093" hidden="1" outlineLevel="1"/>
    <row r="39094" hidden="1" outlineLevel="1"/>
    <row r="39095" hidden="1" outlineLevel="1"/>
    <row r="39096" hidden="1" outlineLevel="1"/>
    <row r="39097" hidden="1" outlineLevel="1"/>
    <row r="39098" hidden="1" outlineLevel="1"/>
    <row r="39099" hidden="1" outlineLevel="1"/>
    <row r="39100" hidden="1" outlineLevel="1"/>
    <row r="39101" hidden="1" outlineLevel="1"/>
    <row r="39102" hidden="1" outlineLevel="1"/>
    <row r="39103" hidden="1" outlineLevel="1"/>
    <row r="39104" hidden="1" outlineLevel="1"/>
    <row r="39105" hidden="1" outlineLevel="1"/>
    <row r="39106" hidden="1" outlineLevel="1"/>
    <row r="39107" hidden="1" outlineLevel="1"/>
    <row r="39108" hidden="1" outlineLevel="1"/>
    <row r="39109" hidden="1" outlineLevel="1"/>
    <row r="39110" hidden="1" outlineLevel="1"/>
    <row r="39111" hidden="1" outlineLevel="1"/>
    <row r="39112" hidden="1" outlineLevel="1"/>
    <row r="39113" hidden="1" outlineLevel="1"/>
    <row r="39114" hidden="1" outlineLevel="1"/>
    <row r="39115" hidden="1" outlineLevel="1"/>
    <row r="39116" hidden="1" outlineLevel="1"/>
    <row r="39117" hidden="1" outlineLevel="1"/>
    <row r="39118" hidden="1" outlineLevel="1"/>
    <row r="39119" hidden="1" outlineLevel="1"/>
    <row r="39120" hidden="1" outlineLevel="1"/>
    <row r="39121" hidden="1" outlineLevel="1"/>
    <row r="39122" hidden="1" outlineLevel="1"/>
    <row r="39123" hidden="1" outlineLevel="1"/>
    <row r="39124" hidden="1" outlineLevel="1"/>
    <row r="39125" hidden="1" outlineLevel="1"/>
    <row r="39126" hidden="1" outlineLevel="1"/>
    <row r="39127" hidden="1" outlineLevel="1"/>
    <row r="39128" hidden="1" outlineLevel="1"/>
    <row r="39129" hidden="1" outlineLevel="1"/>
    <row r="39130" hidden="1" outlineLevel="1"/>
    <row r="39131" hidden="1" outlineLevel="1"/>
    <row r="39132" hidden="1" outlineLevel="1"/>
    <row r="39133" hidden="1" outlineLevel="1"/>
    <row r="39134" hidden="1" outlineLevel="1"/>
    <row r="39135" hidden="1" outlineLevel="1"/>
    <row r="39136" hidden="1" outlineLevel="1"/>
    <row r="39137" hidden="1" outlineLevel="1"/>
    <row r="39138" hidden="1" outlineLevel="1"/>
    <row r="39139" hidden="1" outlineLevel="1"/>
    <row r="39140" hidden="1" outlineLevel="1"/>
    <row r="39141" hidden="1" outlineLevel="1"/>
    <row r="39142" hidden="1" outlineLevel="1"/>
    <row r="39143" hidden="1" outlineLevel="1"/>
    <row r="39144" hidden="1" outlineLevel="1"/>
    <row r="39145" hidden="1" outlineLevel="1"/>
    <row r="39146" hidden="1" outlineLevel="1"/>
    <row r="39147" hidden="1" outlineLevel="1"/>
    <row r="39148" hidden="1" outlineLevel="1"/>
    <row r="39149" hidden="1" outlineLevel="1"/>
    <row r="39150" hidden="1" outlineLevel="1"/>
    <row r="39151" hidden="1" outlineLevel="1"/>
    <row r="39152" hidden="1" outlineLevel="1"/>
    <row r="39153" hidden="1" outlineLevel="1"/>
    <row r="39154" hidden="1" outlineLevel="1"/>
    <row r="39155" hidden="1" outlineLevel="1"/>
    <row r="39156" hidden="1" outlineLevel="1"/>
    <row r="39157" hidden="1" outlineLevel="1"/>
    <row r="39158" hidden="1" outlineLevel="1"/>
    <row r="39159" hidden="1" outlineLevel="1"/>
    <row r="39160" hidden="1" outlineLevel="1"/>
    <row r="39161" hidden="1" outlineLevel="1"/>
    <row r="39162" hidden="1" outlineLevel="1"/>
    <row r="39163" hidden="1" outlineLevel="1"/>
    <row r="39164" hidden="1" outlineLevel="1"/>
    <row r="39165" hidden="1" outlineLevel="1"/>
    <row r="39166" hidden="1" outlineLevel="1"/>
    <row r="39167" hidden="1" outlineLevel="1"/>
    <row r="39168" hidden="1" outlineLevel="1"/>
    <row r="39169" hidden="1" outlineLevel="1"/>
    <row r="39170" hidden="1" outlineLevel="1"/>
    <row r="39171" hidden="1" outlineLevel="1"/>
    <row r="39172" hidden="1" outlineLevel="1"/>
    <row r="39173" hidden="1" outlineLevel="1"/>
    <row r="39174" hidden="1" outlineLevel="1"/>
    <row r="39175" hidden="1" outlineLevel="1"/>
    <row r="39176" hidden="1" outlineLevel="1"/>
    <row r="39177" hidden="1" outlineLevel="1"/>
    <row r="39178" hidden="1" outlineLevel="1"/>
    <row r="39179" hidden="1" outlineLevel="1"/>
    <row r="39180" hidden="1" outlineLevel="1"/>
    <row r="39181" hidden="1" outlineLevel="1"/>
    <row r="39182" hidden="1" outlineLevel="1"/>
    <row r="39183" hidden="1" outlineLevel="1"/>
    <row r="39184" hidden="1" outlineLevel="1"/>
    <row r="39185" hidden="1" outlineLevel="1"/>
    <row r="39186" hidden="1" outlineLevel="1"/>
    <row r="39187" hidden="1" outlineLevel="1"/>
    <row r="39188" hidden="1" outlineLevel="1"/>
    <row r="39189" hidden="1" outlineLevel="1"/>
    <row r="39190" hidden="1" outlineLevel="1"/>
    <row r="39191" hidden="1" outlineLevel="1"/>
    <row r="39192" hidden="1" outlineLevel="1"/>
    <row r="39193" hidden="1" outlineLevel="1"/>
    <row r="39194" hidden="1" outlineLevel="1"/>
    <row r="39195" hidden="1" outlineLevel="1"/>
    <row r="39196" hidden="1" outlineLevel="1"/>
    <row r="39197" hidden="1" outlineLevel="1"/>
    <row r="39198" hidden="1" outlineLevel="1"/>
    <row r="39199" hidden="1" outlineLevel="1"/>
    <row r="39200" hidden="1" outlineLevel="1"/>
    <row r="39201" hidden="1" outlineLevel="1"/>
    <row r="39202" hidden="1" outlineLevel="1"/>
    <row r="39203" hidden="1" outlineLevel="1"/>
    <row r="39204" hidden="1" outlineLevel="1"/>
    <row r="39205" hidden="1" outlineLevel="1"/>
    <row r="39206" hidden="1" outlineLevel="1"/>
    <row r="39207" hidden="1" outlineLevel="1"/>
    <row r="39208" hidden="1" outlineLevel="1"/>
    <row r="39209" hidden="1" outlineLevel="1"/>
    <row r="39210" hidden="1" outlineLevel="1"/>
    <row r="39211" hidden="1" outlineLevel="1"/>
    <row r="39212" hidden="1" outlineLevel="1"/>
    <row r="39213" hidden="1" outlineLevel="1"/>
    <row r="39214" hidden="1" outlineLevel="1"/>
    <row r="39215" hidden="1" outlineLevel="1"/>
    <row r="39216" hidden="1" outlineLevel="1"/>
    <row r="39217" hidden="1" outlineLevel="1"/>
    <row r="39218" hidden="1" outlineLevel="1"/>
    <row r="39219" hidden="1" outlineLevel="1"/>
    <row r="39220" hidden="1" outlineLevel="1"/>
    <row r="39221" hidden="1" outlineLevel="1"/>
    <row r="39222" hidden="1" outlineLevel="1"/>
    <row r="39223" hidden="1" outlineLevel="1"/>
    <row r="39224" hidden="1" outlineLevel="1"/>
    <row r="39225" hidden="1" outlineLevel="1"/>
    <row r="39226" hidden="1" outlineLevel="1"/>
    <row r="39227" hidden="1" outlineLevel="1"/>
    <row r="39228" hidden="1" outlineLevel="1"/>
    <row r="39229" hidden="1" outlineLevel="1"/>
    <row r="39230" hidden="1" outlineLevel="1"/>
    <row r="39231" hidden="1" outlineLevel="1"/>
    <row r="39232" hidden="1" outlineLevel="1"/>
    <row r="39233" hidden="1" outlineLevel="1"/>
    <row r="39234" hidden="1" outlineLevel="1"/>
    <row r="39235" hidden="1" outlineLevel="1"/>
    <row r="39236" hidden="1" outlineLevel="1"/>
    <row r="39237" hidden="1" outlineLevel="1"/>
    <row r="39238" hidden="1" outlineLevel="1"/>
    <row r="39239" hidden="1" outlineLevel="1"/>
    <row r="39240" hidden="1" outlineLevel="1"/>
    <row r="39241" hidden="1" outlineLevel="1"/>
    <row r="39242" hidden="1" outlineLevel="1"/>
    <row r="39243" hidden="1" outlineLevel="1"/>
    <row r="39244" hidden="1" outlineLevel="1"/>
    <row r="39245" hidden="1" outlineLevel="1"/>
    <row r="39246" hidden="1" outlineLevel="1"/>
    <row r="39247" hidden="1" outlineLevel="1"/>
    <row r="39248" hidden="1" outlineLevel="1"/>
    <row r="39249" hidden="1" outlineLevel="1"/>
    <row r="39250" hidden="1" outlineLevel="1"/>
    <row r="39251" hidden="1" outlineLevel="1"/>
    <row r="39252" hidden="1" outlineLevel="1"/>
    <row r="39253" hidden="1" outlineLevel="1"/>
    <row r="39254" hidden="1" outlineLevel="1"/>
    <row r="39255" hidden="1" outlineLevel="1"/>
    <row r="39256" hidden="1" outlineLevel="1"/>
    <row r="39257" hidden="1" outlineLevel="1"/>
    <row r="39258" hidden="1" outlineLevel="1"/>
    <row r="39259" hidden="1" outlineLevel="1"/>
    <row r="39260" hidden="1" outlineLevel="1"/>
    <row r="39261" hidden="1" outlineLevel="1"/>
    <row r="39262" hidden="1" outlineLevel="1"/>
    <row r="39263" hidden="1" outlineLevel="1"/>
    <row r="39264" hidden="1" outlineLevel="1"/>
    <row r="39265" hidden="1" outlineLevel="1"/>
    <row r="39266" hidden="1" outlineLevel="1"/>
    <row r="39267" hidden="1" outlineLevel="1"/>
    <row r="39268" hidden="1" outlineLevel="1"/>
    <row r="39269" hidden="1" outlineLevel="1"/>
    <row r="39270" hidden="1" outlineLevel="1"/>
    <row r="39271" hidden="1" outlineLevel="1"/>
    <row r="39272" hidden="1" outlineLevel="1"/>
    <row r="39273" hidden="1" outlineLevel="1"/>
    <row r="39274" hidden="1" outlineLevel="1"/>
    <row r="39275" hidden="1" outlineLevel="1"/>
    <row r="39276" hidden="1" outlineLevel="1"/>
    <row r="39277" hidden="1" outlineLevel="1"/>
    <row r="39278" hidden="1" outlineLevel="1"/>
    <row r="39279" hidden="1" outlineLevel="1"/>
    <row r="39280" hidden="1" outlineLevel="1"/>
    <row r="39281" hidden="1" outlineLevel="1"/>
    <row r="39282" hidden="1" outlineLevel="1"/>
    <row r="39283" hidden="1" outlineLevel="1"/>
    <row r="39284" hidden="1" outlineLevel="1"/>
    <row r="39285" hidden="1" outlineLevel="1"/>
    <row r="39286" hidden="1" outlineLevel="1"/>
    <row r="39287" hidden="1" outlineLevel="1"/>
    <row r="39288" hidden="1" outlineLevel="1"/>
    <row r="39289" hidden="1" outlineLevel="1"/>
    <row r="39290" hidden="1" outlineLevel="1"/>
    <row r="39291" hidden="1" outlineLevel="1"/>
    <row r="39292" hidden="1" outlineLevel="1"/>
    <row r="39293" hidden="1" outlineLevel="1"/>
    <row r="39294" hidden="1" outlineLevel="1"/>
    <row r="39295" hidden="1" outlineLevel="1"/>
    <row r="39296" hidden="1" outlineLevel="1"/>
    <row r="39297" hidden="1" outlineLevel="1"/>
    <row r="39298" hidden="1" outlineLevel="1"/>
    <row r="39299" hidden="1" outlineLevel="1"/>
    <row r="39300" hidden="1" outlineLevel="1"/>
    <row r="39301" hidden="1" outlineLevel="1"/>
    <row r="39302" hidden="1" outlineLevel="1"/>
    <row r="39303" hidden="1" outlineLevel="1"/>
    <row r="39304" hidden="1" outlineLevel="1"/>
    <row r="39305" hidden="1" outlineLevel="1"/>
    <row r="39306" hidden="1" outlineLevel="1"/>
    <row r="39307" hidden="1" outlineLevel="1"/>
    <row r="39308" hidden="1" outlineLevel="1"/>
    <row r="39309" hidden="1" outlineLevel="1"/>
    <row r="39310" hidden="1" outlineLevel="1"/>
    <row r="39311" hidden="1" outlineLevel="1"/>
    <row r="39312" hidden="1" outlineLevel="1"/>
    <row r="39313" hidden="1" outlineLevel="1"/>
    <row r="39314" hidden="1" outlineLevel="1"/>
    <row r="39315" hidden="1" outlineLevel="1"/>
    <row r="39316" hidden="1" outlineLevel="1"/>
    <row r="39317" hidden="1" outlineLevel="1"/>
    <row r="39318" hidden="1" outlineLevel="1"/>
    <row r="39319" hidden="1" outlineLevel="1"/>
    <row r="39320" hidden="1" outlineLevel="1"/>
    <row r="39321" hidden="1" outlineLevel="1"/>
    <row r="39322" hidden="1" outlineLevel="1"/>
    <row r="39323" hidden="1" outlineLevel="1"/>
    <row r="39324" hidden="1" outlineLevel="1"/>
    <row r="39325" hidden="1" outlineLevel="1"/>
    <row r="39326" hidden="1" outlineLevel="1"/>
    <row r="39327" hidden="1" outlineLevel="1"/>
    <row r="39328" hidden="1" outlineLevel="1"/>
    <row r="39329" hidden="1" outlineLevel="1"/>
    <row r="39330" hidden="1" outlineLevel="1"/>
    <row r="39331" hidden="1" outlineLevel="1"/>
    <row r="39332" hidden="1" outlineLevel="1"/>
    <row r="39333" hidden="1" outlineLevel="1"/>
    <row r="39334" hidden="1" outlineLevel="1"/>
    <row r="39335" hidden="1" outlineLevel="1"/>
    <row r="39336" hidden="1" outlineLevel="1"/>
    <row r="39337" hidden="1" outlineLevel="1"/>
    <row r="39338" hidden="1" outlineLevel="1"/>
    <row r="39339" hidden="1" outlineLevel="1"/>
    <row r="39340" hidden="1" outlineLevel="1"/>
    <row r="39341" hidden="1" outlineLevel="1"/>
    <row r="39342" hidden="1" outlineLevel="1"/>
    <row r="39343" hidden="1" outlineLevel="1"/>
    <row r="39344" hidden="1" outlineLevel="1"/>
    <row r="39345" hidden="1" outlineLevel="1"/>
    <row r="39346" hidden="1" outlineLevel="1"/>
    <row r="39347" hidden="1" outlineLevel="1"/>
    <row r="39348" hidden="1" outlineLevel="1"/>
    <row r="39349" hidden="1" outlineLevel="1"/>
    <row r="39350" hidden="1" outlineLevel="1"/>
    <row r="39351" hidden="1" outlineLevel="1"/>
    <row r="39352" hidden="1" outlineLevel="1"/>
    <row r="39353" hidden="1" outlineLevel="1"/>
    <row r="39354" hidden="1" outlineLevel="1"/>
    <row r="39355" hidden="1" outlineLevel="1"/>
    <row r="39356" hidden="1" outlineLevel="1"/>
    <row r="39357" hidden="1" outlineLevel="1"/>
    <row r="39358" hidden="1" outlineLevel="1"/>
    <row r="39359" hidden="1" outlineLevel="1"/>
    <row r="39360" hidden="1" outlineLevel="1"/>
    <row r="39361" hidden="1" outlineLevel="1"/>
    <row r="39362" hidden="1" outlineLevel="1"/>
    <row r="39363" hidden="1" outlineLevel="1"/>
    <row r="39364" hidden="1" outlineLevel="1"/>
    <row r="39365" hidden="1" outlineLevel="1"/>
    <row r="39366" hidden="1" outlineLevel="1"/>
    <row r="39367" hidden="1" outlineLevel="1"/>
    <row r="39368" hidden="1" outlineLevel="1"/>
    <row r="39369" hidden="1" outlineLevel="1"/>
    <row r="39370" hidden="1" outlineLevel="1"/>
    <row r="39371" hidden="1" outlineLevel="1"/>
    <row r="39372" hidden="1" outlineLevel="1"/>
    <row r="39373" hidden="1" outlineLevel="1"/>
    <row r="39374" hidden="1" outlineLevel="1"/>
    <row r="39375" hidden="1" outlineLevel="1"/>
    <row r="39376" hidden="1" outlineLevel="1"/>
    <row r="39377" hidden="1" outlineLevel="1"/>
    <row r="39378" hidden="1" outlineLevel="1"/>
    <row r="39379" hidden="1" outlineLevel="1"/>
    <row r="39380" hidden="1" outlineLevel="1"/>
    <row r="39381" hidden="1" outlineLevel="1"/>
    <row r="39382" hidden="1" outlineLevel="1"/>
    <row r="39383" hidden="1" outlineLevel="1"/>
    <row r="39384" hidden="1" outlineLevel="1"/>
    <row r="39385" hidden="1" outlineLevel="1"/>
    <row r="39386" hidden="1" outlineLevel="1"/>
    <row r="39387" hidden="1" outlineLevel="1"/>
    <row r="39388" hidden="1" outlineLevel="1"/>
    <row r="39389" hidden="1" outlineLevel="1"/>
    <row r="39390" hidden="1" outlineLevel="1"/>
    <row r="39391" hidden="1" outlineLevel="1"/>
    <row r="39392" hidden="1" outlineLevel="1"/>
    <row r="39393" hidden="1" outlineLevel="1"/>
    <row r="39394" hidden="1" outlineLevel="1"/>
    <row r="39395" hidden="1" outlineLevel="1"/>
    <row r="39396" hidden="1" outlineLevel="1"/>
    <row r="39397" hidden="1" outlineLevel="1"/>
    <row r="39398" hidden="1" outlineLevel="1"/>
    <row r="39399" hidden="1" outlineLevel="1"/>
    <row r="39400" hidden="1" outlineLevel="1"/>
    <row r="39401" hidden="1" outlineLevel="1"/>
    <row r="39402" hidden="1" outlineLevel="1"/>
    <row r="39403" hidden="1" outlineLevel="1"/>
    <row r="39404" hidden="1" outlineLevel="1"/>
    <row r="39405" hidden="1" outlineLevel="1"/>
    <row r="39406" hidden="1" outlineLevel="1"/>
    <row r="39407" hidden="1" outlineLevel="1"/>
    <row r="39408" hidden="1" outlineLevel="1"/>
    <row r="39409" hidden="1" outlineLevel="1"/>
    <row r="39410" hidden="1" outlineLevel="1"/>
    <row r="39411" hidden="1" outlineLevel="1"/>
    <row r="39412" hidden="1" outlineLevel="1"/>
    <row r="39413" hidden="1" outlineLevel="1"/>
    <row r="39414" hidden="1" outlineLevel="1"/>
    <row r="39415" hidden="1" outlineLevel="1"/>
    <row r="39416" hidden="1" outlineLevel="1"/>
    <row r="39417" hidden="1" outlineLevel="1"/>
    <row r="39418" hidden="1" outlineLevel="1"/>
    <row r="39419" hidden="1" outlineLevel="1"/>
    <row r="39420" hidden="1" outlineLevel="1"/>
    <row r="39421" hidden="1" outlineLevel="1"/>
    <row r="39422" hidden="1" outlineLevel="1"/>
    <row r="39423" hidden="1" outlineLevel="1"/>
    <row r="39424" hidden="1" outlineLevel="1"/>
    <row r="39425" hidden="1" outlineLevel="1"/>
    <row r="39426" hidden="1" outlineLevel="1"/>
    <row r="39427" hidden="1" outlineLevel="1"/>
    <row r="39428" hidden="1" outlineLevel="1"/>
    <row r="39429" hidden="1" outlineLevel="1"/>
    <row r="39430" hidden="1" outlineLevel="1"/>
    <row r="39431" hidden="1" outlineLevel="1"/>
    <row r="39432" hidden="1" outlineLevel="1"/>
    <row r="39433" hidden="1" outlineLevel="1"/>
    <row r="39434" hidden="1" outlineLevel="1"/>
    <row r="39435" hidden="1" outlineLevel="1"/>
    <row r="39436" hidden="1" outlineLevel="1"/>
    <row r="39437" hidden="1" outlineLevel="1"/>
    <row r="39438" hidden="1" outlineLevel="1"/>
    <row r="39439" hidden="1" outlineLevel="1"/>
    <row r="39440" hidden="1" outlineLevel="1"/>
    <row r="39441" hidden="1" outlineLevel="1"/>
    <row r="39442" hidden="1" outlineLevel="1"/>
    <row r="39443" hidden="1" outlineLevel="1"/>
    <row r="39444" hidden="1" outlineLevel="1"/>
    <row r="39445" hidden="1" outlineLevel="1"/>
    <row r="39446" hidden="1" outlineLevel="1"/>
    <row r="39447" hidden="1" outlineLevel="1"/>
    <row r="39448" hidden="1" outlineLevel="1"/>
    <row r="39449" hidden="1" outlineLevel="1"/>
    <row r="39450" hidden="1" outlineLevel="1"/>
    <row r="39451" hidden="1" outlineLevel="1"/>
    <row r="39452" hidden="1" outlineLevel="1"/>
    <row r="39453" hidden="1" outlineLevel="1"/>
    <row r="39454" hidden="1" outlineLevel="1"/>
    <row r="39455" hidden="1" outlineLevel="1"/>
    <row r="39456" hidden="1" outlineLevel="1"/>
    <row r="39457" hidden="1" outlineLevel="1"/>
    <row r="39458" hidden="1" outlineLevel="1"/>
    <row r="39459" hidden="1" outlineLevel="1"/>
    <row r="39460" hidden="1" outlineLevel="1"/>
    <row r="39461" hidden="1" outlineLevel="1"/>
    <row r="39462" hidden="1" outlineLevel="1"/>
    <row r="39463" hidden="1" outlineLevel="1"/>
    <row r="39464" hidden="1" outlineLevel="1"/>
    <row r="39465" hidden="1" outlineLevel="1"/>
    <row r="39466" hidden="1" outlineLevel="1"/>
    <row r="39467" hidden="1" outlineLevel="1"/>
    <row r="39468" hidden="1" outlineLevel="1"/>
    <row r="39469" hidden="1" outlineLevel="1"/>
    <row r="39470" hidden="1" outlineLevel="1"/>
    <row r="39471" hidden="1" outlineLevel="1"/>
    <row r="39472" hidden="1" outlineLevel="1"/>
    <row r="39473" hidden="1" outlineLevel="1"/>
    <row r="39474" hidden="1" outlineLevel="1"/>
    <row r="39475" hidden="1" outlineLevel="1"/>
    <row r="39476" hidden="1" outlineLevel="1"/>
    <row r="39477" hidden="1" outlineLevel="1"/>
    <row r="39478" hidden="1" outlineLevel="1"/>
    <row r="39479" hidden="1" outlineLevel="1"/>
    <row r="39480" hidden="1" outlineLevel="1"/>
    <row r="39481" hidden="1" outlineLevel="1"/>
    <row r="39482" hidden="1" outlineLevel="1"/>
    <row r="39483" hidden="1" outlineLevel="1"/>
    <row r="39484" hidden="1" outlineLevel="1"/>
    <row r="39485" hidden="1" outlineLevel="1"/>
    <row r="39486" hidden="1" outlineLevel="1"/>
    <row r="39487" hidden="1" outlineLevel="1"/>
    <row r="39488" hidden="1" outlineLevel="1"/>
    <row r="39489" hidden="1" outlineLevel="1"/>
    <row r="39490" hidden="1" outlineLevel="1"/>
    <row r="39491" hidden="1" outlineLevel="1"/>
    <row r="39492" hidden="1" outlineLevel="1"/>
    <row r="39493" hidden="1" outlineLevel="1"/>
    <row r="39494" hidden="1" outlineLevel="1"/>
    <row r="39495" hidden="1" outlineLevel="1"/>
    <row r="39496" hidden="1" outlineLevel="1"/>
    <row r="39497" hidden="1" outlineLevel="1"/>
    <row r="39498" hidden="1" outlineLevel="1"/>
    <row r="39499" hidden="1" outlineLevel="1"/>
    <row r="39500" hidden="1" outlineLevel="1"/>
    <row r="39501" hidden="1" outlineLevel="1"/>
    <row r="39502" hidden="1" outlineLevel="1"/>
    <row r="39503" hidden="1" outlineLevel="1"/>
    <row r="39504" hidden="1" outlineLevel="1"/>
    <row r="39505" hidden="1" outlineLevel="1"/>
    <row r="39506" hidden="1" outlineLevel="1"/>
    <row r="39507" hidden="1" outlineLevel="1"/>
    <row r="39508" hidden="1" outlineLevel="1"/>
    <row r="39509" hidden="1" outlineLevel="1"/>
    <row r="39510" hidden="1" outlineLevel="1"/>
    <row r="39511" hidden="1" outlineLevel="1"/>
    <row r="39512" hidden="1" outlineLevel="1"/>
    <row r="39513" hidden="1" outlineLevel="1"/>
    <row r="39514" hidden="1" outlineLevel="1"/>
    <row r="39515" hidden="1" outlineLevel="1"/>
    <row r="39516" hidden="1" outlineLevel="1"/>
    <row r="39517" hidden="1" outlineLevel="1"/>
    <row r="39518" hidden="1" outlineLevel="1"/>
    <row r="39519" hidden="1" outlineLevel="1"/>
    <row r="39520" hidden="1" outlineLevel="1"/>
    <row r="39521" hidden="1" outlineLevel="1"/>
    <row r="39522" hidden="1" outlineLevel="1"/>
    <row r="39523" hidden="1" outlineLevel="1"/>
    <row r="39524" hidden="1" outlineLevel="1"/>
    <row r="39525" hidden="1" outlineLevel="1"/>
    <row r="39526" hidden="1" outlineLevel="1"/>
    <row r="39527" hidden="1" outlineLevel="1"/>
    <row r="39528" hidden="1" outlineLevel="1"/>
    <row r="39529" hidden="1" outlineLevel="1"/>
    <row r="39530" hidden="1" outlineLevel="1"/>
    <row r="39531" hidden="1" outlineLevel="1"/>
    <row r="39532" hidden="1" outlineLevel="1"/>
    <row r="39533" hidden="1" outlineLevel="1"/>
    <row r="39534" hidden="1" outlineLevel="1"/>
    <row r="39535" hidden="1" outlineLevel="1"/>
    <row r="39536" hidden="1" outlineLevel="1"/>
    <row r="39537" hidden="1" outlineLevel="1"/>
    <row r="39538" hidden="1" outlineLevel="1"/>
    <row r="39539" hidden="1" outlineLevel="1"/>
    <row r="39540" hidden="1" outlineLevel="1"/>
    <row r="39541" hidden="1" outlineLevel="1"/>
    <row r="39542" hidden="1" outlineLevel="1"/>
    <row r="39543" hidden="1" outlineLevel="1"/>
    <row r="39544" hidden="1" outlineLevel="1"/>
    <row r="39545" hidden="1" outlineLevel="1"/>
    <row r="39546" hidden="1" outlineLevel="1"/>
    <row r="39547" hidden="1" outlineLevel="1"/>
    <row r="39548" hidden="1" outlineLevel="1"/>
    <row r="39549" hidden="1" outlineLevel="1"/>
    <row r="39550" hidden="1" outlineLevel="1"/>
    <row r="39551" hidden="1" outlineLevel="1"/>
    <row r="39552" hidden="1" outlineLevel="1"/>
    <row r="39553" hidden="1" outlineLevel="1"/>
    <row r="39554" hidden="1" outlineLevel="1"/>
    <row r="39555" hidden="1" outlineLevel="1"/>
    <row r="39556" hidden="1" outlineLevel="1"/>
    <row r="39557" hidden="1" outlineLevel="1"/>
    <row r="39558" hidden="1" outlineLevel="1"/>
    <row r="39559" hidden="1" outlineLevel="1"/>
    <row r="39560" hidden="1" outlineLevel="1"/>
    <row r="39561" hidden="1" outlineLevel="1"/>
    <row r="39562" hidden="1" outlineLevel="1"/>
    <row r="39563" hidden="1" outlineLevel="1"/>
    <row r="39564" hidden="1" outlineLevel="1"/>
    <row r="39565" hidden="1" outlineLevel="1"/>
    <row r="39566" hidden="1" outlineLevel="1"/>
    <row r="39567" hidden="1" outlineLevel="1"/>
    <row r="39568" hidden="1" outlineLevel="1"/>
    <row r="39569" hidden="1" outlineLevel="1"/>
    <row r="39570" hidden="1" outlineLevel="1"/>
    <row r="39571" hidden="1" outlineLevel="1"/>
    <row r="39572" hidden="1" outlineLevel="1"/>
    <row r="39573" hidden="1" outlineLevel="1"/>
    <row r="39574" hidden="1" outlineLevel="1"/>
    <row r="39575" hidden="1" outlineLevel="1"/>
    <row r="39576" hidden="1" outlineLevel="1"/>
    <row r="39577" hidden="1" outlineLevel="1"/>
    <row r="39578" hidden="1" outlineLevel="1"/>
    <row r="39579" hidden="1" outlineLevel="1"/>
    <row r="39580" hidden="1" outlineLevel="1"/>
    <row r="39581" hidden="1" outlineLevel="1"/>
    <row r="39582" hidden="1" outlineLevel="1"/>
    <row r="39583" hidden="1" outlineLevel="1"/>
    <row r="39584" hidden="1" outlineLevel="1"/>
    <row r="39585" hidden="1" outlineLevel="1"/>
    <row r="39586" hidden="1" outlineLevel="1"/>
    <row r="39587" hidden="1" outlineLevel="1"/>
    <row r="39588" hidden="1" outlineLevel="1"/>
    <row r="39589" hidden="1" outlineLevel="1"/>
    <row r="39590" hidden="1" outlineLevel="1"/>
    <row r="39591" hidden="1" outlineLevel="1"/>
    <row r="39592" hidden="1" outlineLevel="1"/>
    <row r="39593" hidden="1" outlineLevel="1"/>
    <row r="39594" hidden="1" outlineLevel="1"/>
    <row r="39595" hidden="1" outlineLevel="1"/>
    <row r="39596" hidden="1" outlineLevel="1"/>
    <row r="39597" hidden="1" outlineLevel="1"/>
    <row r="39598" hidden="1" outlineLevel="1"/>
    <row r="39599" hidden="1" outlineLevel="1"/>
    <row r="39600" hidden="1" outlineLevel="1"/>
    <row r="39601" hidden="1" outlineLevel="1"/>
    <row r="39602" hidden="1" outlineLevel="1"/>
    <row r="39603" hidden="1" outlineLevel="1"/>
    <row r="39604" hidden="1" outlineLevel="1"/>
    <row r="39605" hidden="1" outlineLevel="1"/>
    <row r="39606" hidden="1" outlineLevel="1"/>
    <row r="39607" hidden="1" outlineLevel="1"/>
    <row r="39608" hidden="1" outlineLevel="1"/>
    <row r="39609" hidden="1" outlineLevel="1"/>
    <row r="39610" hidden="1" outlineLevel="1"/>
    <row r="39611" hidden="1" outlineLevel="1"/>
    <row r="39612" hidden="1" outlineLevel="1"/>
    <row r="39613" hidden="1" outlineLevel="1"/>
    <row r="39614" hidden="1" outlineLevel="1"/>
    <row r="39615" hidden="1" outlineLevel="1"/>
    <row r="39616" hidden="1" outlineLevel="1"/>
    <row r="39617" hidden="1" outlineLevel="1"/>
    <row r="39618" hidden="1" outlineLevel="1"/>
    <row r="39619" hidden="1" outlineLevel="1"/>
    <row r="39620" hidden="1" outlineLevel="1"/>
    <row r="39621" hidden="1" outlineLevel="1"/>
    <row r="39622" hidden="1" outlineLevel="1"/>
    <row r="39623" hidden="1" outlineLevel="1"/>
    <row r="39624" hidden="1" outlineLevel="1"/>
    <row r="39625" hidden="1" outlineLevel="1"/>
    <row r="39626" hidden="1" outlineLevel="1"/>
    <row r="39627" hidden="1" outlineLevel="1"/>
    <row r="39628" hidden="1" outlineLevel="1"/>
    <row r="39629" hidden="1" outlineLevel="1"/>
    <row r="39630" hidden="1" outlineLevel="1"/>
    <row r="39631" hidden="1" outlineLevel="1"/>
    <row r="39632" hidden="1" outlineLevel="1"/>
    <row r="39633" hidden="1" outlineLevel="1"/>
    <row r="39634" hidden="1" outlineLevel="1"/>
    <row r="39635" hidden="1" outlineLevel="1"/>
    <row r="39636" hidden="1" outlineLevel="1"/>
    <row r="39637" hidden="1" outlineLevel="1"/>
    <row r="39638" hidden="1" outlineLevel="1"/>
    <row r="39639" hidden="1" outlineLevel="1"/>
    <row r="39640" hidden="1" outlineLevel="1"/>
    <row r="39641" hidden="1" outlineLevel="1"/>
    <row r="39642" hidden="1" outlineLevel="1"/>
    <row r="39643" hidden="1" outlineLevel="1"/>
    <row r="39644" hidden="1" outlineLevel="1"/>
    <row r="39645" hidden="1" outlineLevel="1"/>
    <row r="39646" hidden="1" outlineLevel="1"/>
    <row r="39647" hidden="1" outlineLevel="1"/>
    <row r="39648" hidden="1" outlineLevel="1"/>
    <row r="39649" hidden="1" outlineLevel="1"/>
    <row r="39650" hidden="1" outlineLevel="1"/>
    <row r="39651" hidden="1" outlineLevel="1"/>
    <row r="39652" hidden="1" outlineLevel="1"/>
    <row r="39653" hidden="1" outlineLevel="1"/>
    <row r="39654" hidden="1" outlineLevel="1"/>
    <row r="39655" hidden="1" outlineLevel="1"/>
    <row r="39656" hidden="1" outlineLevel="1"/>
    <row r="39657" hidden="1" outlineLevel="1"/>
    <row r="39658" hidden="1" outlineLevel="1"/>
    <row r="39659" hidden="1" outlineLevel="1"/>
    <row r="39660" hidden="1" outlineLevel="1"/>
    <row r="39661" hidden="1" outlineLevel="1"/>
    <row r="39662" hidden="1" outlineLevel="1"/>
    <row r="39663" hidden="1" outlineLevel="1"/>
    <row r="39664" hidden="1" outlineLevel="1"/>
    <row r="39665" hidden="1" outlineLevel="1"/>
    <row r="39666" hidden="1" outlineLevel="1"/>
    <row r="39667" hidden="1" outlineLevel="1"/>
    <row r="39668" hidden="1" outlineLevel="1"/>
    <row r="39669" hidden="1" outlineLevel="1"/>
    <row r="39670" hidden="1" outlineLevel="1"/>
    <row r="39671" hidden="1" outlineLevel="1"/>
    <row r="39672" hidden="1" outlineLevel="1"/>
    <row r="39673" hidden="1" outlineLevel="1"/>
    <row r="39674" hidden="1" outlineLevel="1"/>
    <row r="39675" hidden="1" outlineLevel="1"/>
    <row r="39676" hidden="1" outlineLevel="1"/>
    <row r="39677" hidden="1" outlineLevel="1"/>
    <row r="39678" hidden="1" outlineLevel="1"/>
    <row r="39679" hidden="1" outlineLevel="1"/>
    <row r="39680" hidden="1" outlineLevel="1"/>
    <row r="39681" hidden="1" outlineLevel="1"/>
    <row r="39682" hidden="1" outlineLevel="1"/>
    <row r="39683" hidden="1" outlineLevel="1"/>
    <row r="39684" hidden="1" outlineLevel="1"/>
    <row r="39685" hidden="1" outlineLevel="1"/>
    <row r="39686" hidden="1" outlineLevel="1"/>
    <row r="39687" hidden="1" outlineLevel="1"/>
    <row r="39688" hidden="1" outlineLevel="1"/>
    <row r="39689" hidden="1" outlineLevel="1"/>
    <row r="39690" hidden="1" outlineLevel="1"/>
    <row r="39691" hidden="1" outlineLevel="1"/>
    <row r="39692" hidden="1" outlineLevel="1"/>
    <row r="39693" hidden="1" outlineLevel="1"/>
    <row r="39694" hidden="1" outlineLevel="1"/>
    <row r="39695" hidden="1" outlineLevel="1"/>
    <row r="39696" hidden="1" outlineLevel="1"/>
    <row r="39697" hidden="1" outlineLevel="1"/>
    <row r="39698" hidden="1" outlineLevel="1"/>
    <row r="39699" hidden="1" outlineLevel="1"/>
    <row r="39700" hidden="1" outlineLevel="1"/>
    <row r="39701" hidden="1" outlineLevel="1"/>
    <row r="39702" hidden="1" outlineLevel="1"/>
    <row r="39703" hidden="1" outlineLevel="1"/>
    <row r="39704" hidden="1" outlineLevel="1"/>
    <row r="39705" hidden="1" outlineLevel="1"/>
    <row r="39706" hidden="1" outlineLevel="1"/>
    <row r="39707" hidden="1" outlineLevel="1"/>
    <row r="39708" hidden="1" outlineLevel="1"/>
    <row r="39709" hidden="1" outlineLevel="1"/>
    <row r="39710" hidden="1" outlineLevel="1"/>
    <row r="39711" hidden="1" outlineLevel="1"/>
    <row r="39712" hidden="1" outlineLevel="1"/>
    <row r="39713" hidden="1" outlineLevel="1"/>
    <row r="39714" hidden="1" outlineLevel="1"/>
    <row r="39715" hidden="1" outlineLevel="1"/>
    <row r="39716" hidden="1" outlineLevel="1"/>
    <row r="39717" hidden="1" outlineLevel="1"/>
    <row r="39718" hidden="1" outlineLevel="1"/>
    <row r="39719" hidden="1" outlineLevel="1"/>
    <row r="39720" hidden="1" outlineLevel="1"/>
    <row r="39721" hidden="1" outlineLevel="1"/>
    <row r="39722" hidden="1" outlineLevel="1"/>
    <row r="39723" hidden="1" outlineLevel="1"/>
    <row r="39724" hidden="1" outlineLevel="1"/>
    <row r="39725" hidden="1" outlineLevel="1"/>
    <row r="39726" hidden="1" outlineLevel="1"/>
    <row r="39727" hidden="1" outlineLevel="1"/>
    <row r="39728" hidden="1" outlineLevel="1"/>
    <row r="39729" hidden="1" outlineLevel="1"/>
    <row r="39730" hidden="1" outlineLevel="1"/>
    <row r="39731" hidden="1" outlineLevel="1"/>
    <row r="39732" hidden="1" outlineLevel="1"/>
    <row r="39733" hidden="1" outlineLevel="1"/>
    <row r="39734" hidden="1" outlineLevel="1"/>
    <row r="39735" hidden="1" outlineLevel="1"/>
    <row r="39736" hidden="1" outlineLevel="1"/>
    <row r="39737" hidden="1" outlineLevel="1"/>
    <row r="39738" hidden="1" outlineLevel="1"/>
    <row r="39739" hidden="1" outlineLevel="1"/>
    <row r="39740" hidden="1" outlineLevel="1"/>
    <row r="39741" hidden="1" outlineLevel="1"/>
    <row r="39742" hidden="1" outlineLevel="1"/>
    <row r="39743" hidden="1" outlineLevel="1"/>
    <row r="39744" hidden="1" outlineLevel="1"/>
    <row r="39745" hidden="1" outlineLevel="1"/>
    <row r="39746" hidden="1" outlineLevel="1"/>
    <row r="39747" hidden="1" outlineLevel="1"/>
    <row r="39748" hidden="1" outlineLevel="1"/>
    <row r="39749" hidden="1" outlineLevel="1"/>
    <row r="39750" hidden="1" outlineLevel="1"/>
    <row r="39751" hidden="1" outlineLevel="1"/>
    <row r="39752" hidden="1" outlineLevel="1"/>
    <row r="39753" hidden="1" outlineLevel="1"/>
    <row r="39754" hidden="1" outlineLevel="1"/>
    <row r="39755" hidden="1" outlineLevel="1"/>
    <row r="39756" hidden="1" outlineLevel="1"/>
    <row r="39757" hidden="1" outlineLevel="1"/>
    <row r="39758" hidden="1" outlineLevel="1"/>
    <row r="39759" hidden="1" outlineLevel="1"/>
    <row r="39760" hidden="1" outlineLevel="1"/>
    <row r="39761" hidden="1" outlineLevel="1"/>
    <row r="39762" hidden="1" outlineLevel="1"/>
    <row r="39763" hidden="1" outlineLevel="1"/>
    <row r="39764" hidden="1" outlineLevel="1"/>
    <row r="39765" hidden="1" outlineLevel="1"/>
    <row r="39766" hidden="1" outlineLevel="1"/>
    <row r="39767" hidden="1" outlineLevel="1"/>
    <row r="39768" hidden="1" outlineLevel="1"/>
    <row r="39769" hidden="1" outlineLevel="1"/>
    <row r="39770" hidden="1" outlineLevel="1"/>
    <row r="39771" hidden="1" outlineLevel="1"/>
    <row r="39772" hidden="1" outlineLevel="1"/>
    <row r="39773" hidden="1" outlineLevel="1"/>
    <row r="39774" hidden="1" outlineLevel="1"/>
    <row r="39775" hidden="1" outlineLevel="1"/>
    <row r="39776" hidden="1" outlineLevel="1"/>
    <row r="39777" hidden="1" outlineLevel="1"/>
    <row r="39778" hidden="1" outlineLevel="1"/>
    <row r="39779" hidden="1" outlineLevel="1"/>
    <row r="39780" hidden="1" outlineLevel="1"/>
    <row r="39781" hidden="1" outlineLevel="1"/>
    <row r="39782" hidden="1" outlineLevel="1"/>
    <row r="39783" hidden="1" outlineLevel="1"/>
    <row r="39784" hidden="1" outlineLevel="1"/>
    <row r="39785" hidden="1" outlineLevel="1"/>
    <row r="39786" hidden="1" outlineLevel="1"/>
    <row r="39787" hidden="1" outlineLevel="1"/>
    <row r="39788" hidden="1" outlineLevel="1"/>
    <row r="39789" hidden="1" outlineLevel="1"/>
    <row r="39790" hidden="1" outlineLevel="1"/>
    <row r="39791" hidden="1" outlineLevel="1"/>
    <row r="39792" hidden="1" outlineLevel="1"/>
    <row r="39793" hidden="1" outlineLevel="1"/>
    <row r="39794" hidden="1" outlineLevel="1"/>
    <row r="39795" hidden="1" outlineLevel="1"/>
    <row r="39796" hidden="1" outlineLevel="1"/>
    <row r="39797" hidden="1" outlineLevel="1"/>
    <row r="39798" hidden="1" outlineLevel="1"/>
    <row r="39799" hidden="1" outlineLevel="1"/>
    <row r="39800" hidden="1" outlineLevel="1"/>
    <row r="39801" hidden="1" outlineLevel="1"/>
    <row r="39802" hidden="1" outlineLevel="1"/>
    <row r="39803" hidden="1" outlineLevel="1"/>
    <row r="39804" hidden="1" outlineLevel="1"/>
    <row r="39805" hidden="1" outlineLevel="1"/>
    <row r="39806" hidden="1" outlineLevel="1"/>
    <row r="39807" hidden="1" outlineLevel="1"/>
    <row r="39808" hidden="1" outlineLevel="1"/>
    <row r="39809" hidden="1" outlineLevel="1"/>
    <row r="39810" hidden="1" outlineLevel="1"/>
    <row r="39811" hidden="1" outlineLevel="1"/>
    <row r="39812" hidden="1" outlineLevel="1"/>
    <row r="39813" hidden="1" outlineLevel="1"/>
    <row r="39814" hidden="1" outlineLevel="1"/>
    <row r="39815" hidden="1" outlineLevel="1"/>
    <row r="39816" hidden="1" outlineLevel="1"/>
    <row r="39817" hidden="1" outlineLevel="1"/>
    <row r="39818" hidden="1" outlineLevel="1"/>
    <row r="39819" hidden="1" outlineLevel="1"/>
    <row r="39820" hidden="1" outlineLevel="1"/>
    <row r="39821" hidden="1" outlineLevel="1"/>
    <row r="39822" hidden="1" outlineLevel="1"/>
    <row r="39823" hidden="1" outlineLevel="1"/>
    <row r="39824" hidden="1" outlineLevel="1"/>
    <row r="39825" hidden="1" outlineLevel="1"/>
    <row r="39826" hidden="1" outlineLevel="1"/>
    <row r="39827" hidden="1" outlineLevel="1"/>
    <row r="39828" hidden="1" outlineLevel="1"/>
    <row r="39829" hidden="1" outlineLevel="1"/>
    <row r="39830" hidden="1" outlineLevel="1"/>
    <row r="39831" hidden="1" outlineLevel="1"/>
    <row r="39832" hidden="1" outlineLevel="1"/>
    <row r="39833" hidden="1" outlineLevel="1"/>
    <row r="39834" hidden="1" outlineLevel="1"/>
    <row r="39835" hidden="1" outlineLevel="1"/>
    <row r="39836" hidden="1" outlineLevel="1"/>
    <row r="39837" hidden="1" outlineLevel="1"/>
    <row r="39838" hidden="1" outlineLevel="1"/>
    <row r="39839" hidden="1" outlineLevel="1"/>
    <row r="39840" hidden="1" outlineLevel="1"/>
    <row r="39841" hidden="1" outlineLevel="1"/>
    <row r="39842" hidden="1" outlineLevel="1"/>
    <row r="39843" hidden="1" outlineLevel="1"/>
    <row r="39844" hidden="1" outlineLevel="1"/>
    <row r="39845" hidden="1" outlineLevel="1"/>
    <row r="39846" hidden="1" outlineLevel="1"/>
    <row r="39847" hidden="1" outlineLevel="1"/>
    <row r="39848" hidden="1" outlineLevel="1"/>
    <row r="39849" hidden="1" outlineLevel="1"/>
    <row r="39850" hidden="1" outlineLevel="1"/>
    <row r="39851" hidden="1" outlineLevel="1"/>
    <row r="39852" hidden="1" outlineLevel="1"/>
    <row r="39853" hidden="1" outlineLevel="1"/>
    <row r="39854" hidden="1" outlineLevel="1"/>
    <row r="39855" hidden="1" outlineLevel="1"/>
    <row r="39856" hidden="1" outlineLevel="1"/>
    <row r="39857" hidden="1" outlineLevel="1"/>
    <row r="39858" hidden="1" outlineLevel="1"/>
    <row r="39859" hidden="1" outlineLevel="1"/>
    <row r="39860" hidden="1" outlineLevel="1"/>
    <row r="39861" hidden="1" outlineLevel="1"/>
    <row r="39862" hidden="1" outlineLevel="1"/>
    <row r="39863" hidden="1" outlineLevel="1"/>
    <row r="39864" hidden="1" outlineLevel="1"/>
    <row r="39865" hidden="1" outlineLevel="1"/>
    <row r="39866" hidden="1" outlineLevel="1"/>
    <row r="39867" hidden="1" outlineLevel="1"/>
    <row r="39868" hidden="1" outlineLevel="1"/>
    <row r="39869" hidden="1" outlineLevel="1"/>
    <row r="39870" hidden="1" outlineLevel="1"/>
    <row r="39871" hidden="1" outlineLevel="1"/>
    <row r="39872" hidden="1" outlineLevel="1"/>
    <row r="39873" hidden="1" outlineLevel="1"/>
    <row r="39874" hidden="1" outlineLevel="1"/>
    <row r="39875" hidden="1" outlineLevel="1"/>
    <row r="39876" hidden="1" outlineLevel="1"/>
    <row r="39877" hidden="1" outlineLevel="1"/>
    <row r="39878" hidden="1" outlineLevel="1"/>
    <row r="39879" hidden="1" outlineLevel="1"/>
    <row r="39880" hidden="1" outlineLevel="1"/>
    <row r="39881" hidden="1" outlineLevel="1"/>
    <row r="39882" hidden="1" outlineLevel="1"/>
    <row r="39883" hidden="1" outlineLevel="1"/>
    <row r="39884" hidden="1" outlineLevel="1"/>
    <row r="39885" hidden="1" outlineLevel="1"/>
    <row r="39886" hidden="1" outlineLevel="1"/>
    <row r="39887" hidden="1" outlineLevel="1"/>
    <row r="39888" hidden="1" outlineLevel="1"/>
    <row r="39889" hidden="1" outlineLevel="1"/>
    <row r="39890" hidden="1" outlineLevel="1"/>
    <row r="39891" hidden="1" outlineLevel="1"/>
    <row r="39892" hidden="1" outlineLevel="1"/>
    <row r="39893" hidden="1" outlineLevel="1"/>
    <row r="39894" hidden="1" outlineLevel="1"/>
    <row r="39895" hidden="1" outlineLevel="1"/>
    <row r="39896" hidden="1" outlineLevel="1"/>
    <row r="39897" hidden="1" outlineLevel="1"/>
    <row r="39898" hidden="1" outlineLevel="1"/>
    <row r="39899" hidden="1" outlineLevel="1"/>
    <row r="39900" hidden="1" outlineLevel="1"/>
    <row r="39901" hidden="1" outlineLevel="1"/>
    <row r="39902" hidden="1" outlineLevel="1"/>
    <row r="39903" hidden="1" outlineLevel="1"/>
    <row r="39904" hidden="1" outlineLevel="1"/>
    <row r="39905" hidden="1" outlineLevel="1"/>
    <row r="39906" hidden="1" outlineLevel="1"/>
    <row r="39907" hidden="1" outlineLevel="1"/>
    <row r="39908" hidden="1" outlineLevel="1"/>
    <row r="39909" hidden="1" outlineLevel="1"/>
    <row r="39910" hidden="1" outlineLevel="1"/>
    <row r="39911" hidden="1" outlineLevel="1"/>
    <row r="39912" hidden="1" outlineLevel="1"/>
    <row r="39913" hidden="1" outlineLevel="1"/>
    <row r="39914" hidden="1" outlineLevel="1"/>
    <row r="39915" hidden="1" outlineLevel="1"/>
    <row r="39916" hidden="1" outlineLevel="1"/>
    <row r="39917" hidden="1" outlineLevel="1"/>
    <row r="39918" hidden="1" outlineLevel="1"/>
    <row r="39919" hidden="1" outlineLevel="1"/>
    <row r="39920" hidden="1" outlineLevel="1"/>
    <row r="39921" hidden="1" outlineLevel="1"/>
    <row r="39922" hidden="1" outlineLevel="1"/>
    <row r="39923" hidden="1" outlineLevel="1"/>
    <row r="39924" hidden="1" outlineLevel="1"/>
    <row r="39925" hidden="1" outlineLevel="1"/>
    <row r="39926" hidden="1" outlineLevel="1"/>
    <row r="39927" hidden="1" outlineLevel="1"/>
    <row r="39928" hidden="1" outlineLevel="1"/>
    <row r="39929" hidden="1" outlineLevel="1"/>
    <row r="39930" hidden="1" outlineLevel="1"/>
    <row r="39931" hidden="1" outlineLevel="1"/>
    <row r="39932" hidden="1" outlineLevel="1"/>
    <row r="39933" hidden="1" outlineLevel="1"/>
    <row r="39934" hidden="1" outlineLevel="1"/>
    <row r="39935" hidden="1" outlineLevel="1"/>
    <row r="39936" hidden="1" outlineLevel="1"/>
    <row r="39937" hidden="1" outlineLevel="1"/>
    <row r="39938" hidden="1" outlineLevel="1"/>
    <row r="39939" hidden="1" outlineLevel="1"/>
    <row r="39940" hidden="1" outlineLevel="1"/>
    <row r="39941" hidden="1" outlineLevel="1"/>
    <row r="39942" hidden="1" outlineLevel="1"/>
    <row r="39943" hidden="1" outlineLevel="1"/>
    <row r="39944" hidden="1" outlineLevel="1"/>
    <row r="39945" hidden="1" outlineLevel="1"/>
    <row r="39946" hidden="1" outlineLevel="1"/>
    <row r="39947" hidden="1" outlineLevel="1"/>
    <row r="39948" hidden="1" outlineLevel="1"/>
    <row r="39949" hidden="1" outlineLevel="1"/>
    <row r="39950" hidden="1" outlineLevel="1"/>
    <row r="39951" hidden="1" outlineLevel="1"/>
    <row r="39952" hidden="1" outlineLevel="1"/>
    <row r="39953" hidden="1" outlineLevel="1"/>
    <row r="39954" hidden="1" outlineLevel="1"/>
    <row r="39955" hidden="1" outlineLevel="1"/>
    <row r="39956" hidden="1" outlineLevel="1"/>
    <row r="39957" hidden="1" outlineLevel="1"/>
    <row r="39958" hidden="1" outlineLevel="1"/>
    <row r="39959" hidden="1" outlineLevel="1"/>
    <row r="39960" hidden="1" outlineLevel="1"/>
    <row r="39961" hidden="1" outlineLevel="1"/>
    <row r="39962" hidden="1" outlineLevel="1"/>
    <row r="39963" hidden="1" outlineLevel="1"/>
    <row r="39964" hidden="1" outlineLevel="1"/>
    <row r="39965" hidden="1" outlineLevel="1"/>
    <row r="39966" hidden="1" outlineLevel="1"/>
    <row r="39967" hidden="1" outlineLevel="1"/>
    <row r="39968" hidden="1" outlineLevel="1"/>
    <row r="39969" hidden="1" outlineLevel="1"/>
    <row r="39970" hidden="1" outlineLevel="1"/>
    <row r="39971" hidden="1" outlineLevel="1"/>
    <row r="39972" hidden="1" outlineLevel="1"/>
    <row r="39973" hidden="1" outlineLevel="1"/>
    <row r="39974" hidden="1" outlineLevel="1"/>
    <row r="39975" hidden="1" outlineLevel="1"/>
    <row r="39976" hidden="1" outlineLevel="1"/>
    <row r="39977" hidden="1" outlineLevel="1"/>
    <row r="39978" hidden="1" outlineLevel="1"/>
    <row r="39979" hidden="1" outlineLevel="1"/>
    <row r="39980" hidden="1" outlineLevel="1"/>
    <row r="39981" hidden="1" outlineLevel="1"/>
    <row r="39982" hidden="1" outlineLevel="1"/>
    <row r="39983" hidden="1" outlineLevel="1"/>
    <row r="39984" hidden="1" outlineLevel="1"/>
    <row r="39985" hidden="1" outlineLevel="1"/>
    <row r="39986" hidden="1" outlineLevel="1"/>
    <row r="39987" hidden="1" outlineLevel="1"/>
    <row r="39988" hidden="1" outlineLevel="1"/>
    <row r="39989" hidden="1" outlineLevel="1"/>
    <row r="39990" hidden="1" outlineLevel="1"/>
    <row r="39991" hidden="1" outlineLevel="1"/>
    <row r="39992" hidden="1" outlineLevel="1"/>
    <row r="39993" hidden="1" outlineLevel="1"/>
    <row r="39994" hidden="1" outlineLevel="1"/>
    <row r="39995" hidden="1" outlineLevel="1"/>
    <row r="39996" hidden="1" outlineLevel="1"/>
    <row r="39997" hidden="1" outlineLevel="1"/>
    <row r="39998" hidden="1" outlineLevel="1"/>
    <row r="39999" hidden="1" outlineLevel="1"/>
    <row r="40000" hidden="1" outlineLevel="1"/>
    <row r="40001" hidden="1" outlineLevel="1"/>
    <row r="40002" hidden="1" outlineLevel="1"/>
    <row r="40003" hidden="1" outlineLevel="1"/>
    <row r="40004" hidden="1" outlineLevel="1"/>
    <row r="40005" hidden="1" outlineLevel="1"/>
    <row r="40006" hidden="1" outlineLevel="1"/>
    <row r="40007" hidden="1" outlineLevel="1"/>
    <row r="40008" hidden="1" outlineLevel="1"/>
    <row r="40009" hidden="1" outlineLevel="1"/>
    <row r="40010" hidden="1" outlineLevel="1"/>
    <row r="40011" hidden="1" outlineLevel="1"/>
    <row r="40012" hidden="1" outlineLevel="1"/>
    <row r="40013" hidden="1" outlineLevel="1"/>
    <row r="40014" hidden="1" outlineLevel="1"/>
    <row r="40015" hidden="1" outlineLevel="1"/>
    <row r="40016" hidden="1" outlineLevel="1"/>
    <row r="40017" hidden="1" outlineLevel="1"/>
    <row r="40018" hidden="1" outlineLevel="1"/>
    <row r="40019" hidden="1" outlineLevel="1"/>
    <row r="40020" hidden="1" outlineLevel="1"/>
    <row r="40021" hidden="1" outlineLevel="1"/>
    <row r="40022" hidden="1" outlineLevel="1"/>
    <row r="40023" hidden="1" outlineLevel="1"/>
    <row r="40024" hidden="1" outlineLevel="1"/>
    <row r="40025" hidden="1" outlineLevel="1"/>
    <row r="40026" hidden="1" outlineLevel="1"/>
    <row r="40027" hidden="1" outlineLevel="1"/>
    <row r="40028" hidden="1" outlineLevel="1"/>
    <row r="40029" hidden="1" outlineLevel="1"/>
    <row r="40030" hidden="1" outlineLevel="1"/>
    <row r="40031" hidden="1" outlineLevel="1"/>
    <row r="40032" hidden="1" outlineLevel="1"/>
    <row r="40033" hidden="1" outlineLevel="1"/>
    <row r="40034" hidden="1" outlineLevel="1"/>
    <row r="40035" hidden="1" outlineLevel="1"/>
    <row r="40036" hidden="1" outlineLevel="1"/>
    <row r="40037" hidden="1" outlineLevel="1"/>
    <row r="40038" hidden="1" outlineLevel="1"/>
    <row r="40039" hidden="1" outlineLevel="1"/>
    <row r="40040" hidden="1" outlineLevel="1"/>
    <row r="40041" hidden="1" outlineLevel="1"/>
    <row r="40042" hidden="1" outlineLevel="1"/>
    <row r="40043" hidden="1" outlineLevel="1"/>
    <row r="40044" hidden="1" outlineLevel="1"/>
    <row r="40045" hidden="1" outlineLevel="1"/>
    <row r="40046" hidden="1" outlineLevel="1"/>
    <row r="40047" hidden="1" outlineLevel="1"/>
    <row r="40048" hidden="1" outlineLevel="1"/>
    <row r="40049" hidden="1" outlineLevel="1"/>
    <row r="40050" hidden="1" outlineLevel="1"/>
    <row r="40051" hidden="1" outlineLevel="1"/>
    <row r="40052" hidden="1" outlineLevel="1"/>
    <row r="40053" hidden="1" outlineLevel="1"/>
    <row r="40054" hidden="1" outlineLevel="1"/>
    <row r="40055" hidden="1" outlineLevel="1"/>
    <row r="40056" hidden="1" outlineLevel="1"/>
    <row r="40057" hidden="1" outlineLevel="1"/>
    <row r="40058" hidden="1" outlineLevel="1"/>
    <row r="40059" hidden="1" outlineLevel="1"/>
    <row r="40060" hidden="1" outlineLevel="1"/>
    <row r="40061" hidden="1" outlineLevel="1"/>
    <row r="40062" hidden="1" outlineLevel="1"/>
    <row r="40063" hidden="1" outlineLevel="1"/>
    <row r="40064" hidden="1" outlineLevel="1"/>
    <row r="40065" hidden="1" outlineLevel="1"/>
    <row r="40066" hidden="1" outlineLevel="1"/>
    <row r="40067" hidden="1" outlineLevel="1"/>
    <row r="40068" hidden="1" outlineLevel="1"/>
    <row r="40069" hidden="1" outlineLevel="1"/>
    <row r="40070" hidden="1" outlineLevel="1"/>
    <row r="40071" hidden="1" outlineLevel="1"/>
    <row r="40072" hidden="1" outlineLevel="1"/>
    <row r="40073" hidden="1" outlineLevel="1"/>
    <row r="40074" hidden="1" outlineLevel="1"/>
    <row r="40075" hidden="1" outlineLevel="1"/>
    <row r="40076" hidden="1" outlineLevel="1"/>
    <row r="40077" hidden="1" outlineLevel="1"/>
    <row r="40078" hidden="1" outlineLevel="1"/>
    <row r="40079" hidden="1" outlineLevel="1"/>
    <row r="40080" hidden="1" outlineLevel="1"/>
    <row r="40081" hidden="1" outlineLevel="1"/>
    <row r="40082" hidden="1" outlineLevel="1"/>
    <row r="40083" hidden="1" outlineLevel="1"/>
    <row r="40084" hidden="1" outlineLevel="1"/>
    <row r="40085" hidden="1" outlineLevel="1"/>
    <row r="40086" hidden="1" outlineLevel="1"/>
    <row r="40087" hidden="1" outlineLevel="1"/>
    <row r="40088" hidden="1" outlineLevel="1"/>
    <row r="40089" hidden="1" outlineLevel="1"/>
    <row r="40090" hidden="1" outlineLevel="1"/>
    <row r="40091" hidden="1" outlineLevel="1"/>
    <row r="40092" hidden="1" outlineLevel="1"/>
    <row r="40093" hidden="1" outlineLevel="1"/>
    <row r="40094" hidden="1" outlineLevel="1"/>
    <row r="40095" hidden="1" outlineLevel="1"/>
    <row r="40096" hidden="1" outlineLevel="1"/>
    <row r="40097" hidden="1" outlineLevel="1"/>
    <row r="40098" hidden="1" outlineLevel="1"/>
    <row r="40099" hidden="1" outlineLevel="1"/>
    <row r="40100" hidden="1" outlineLevel="1"/>
    <row r="40101" hidden="1" outlineLevel="1"/>
    <row r="40102" hidden="1" outlineLevel="1"/>
    <row r="40103" hidden="1" outlineLevel="1"/>
    <row r="40104" hidden="1" outlineLevel="1"/>
    <row r="40105" hidden="1" outlineLevel="1"/>
    <row r="40106" hidden="1" outlineLevel="1"/>
    <row r="40107" hidden="1" outlineLevel="1"/>
    <row r="40108" hidden="1" outlineLevel="1"/>
    <row r="40109" hidden="1" outlineLevel="1"/>
    <row r="40110" hidden="1" outlineLevel="1"/>
    <row r="40111" hidden="1" outlineLevel="1"/>
    <row r="40112" hidden="1" outlineLevel="1"/>
    <row r="40113" hidden="1" outlineLevel="1"/>
    <row r="40114" hidden="1" outlineLevel="1"/>
    <row r="40115" hidden="1" outlineLevel="1"/>
    <row r="40116" hidden="1" outlineLevel="1"/>
    <row r="40117" hidden="1" outlineLevel="1"/>
    <row r="40118" hidden="1" outlineLevel="1"/>
    <row r="40119" hidden="1" outlineLevel="1"/>
    <row r="40120" hidden="1" outlineLevel="1"/>
    <row r="40121" hidden="1" outlineLevel="1"/>
    <row r="40122" hidden="1" outlineLevel="1"/>
    <row r="40123" hidden="1" outlineLevel="1"/>
    <row r="40124" hidden="1" outlineLevel="1"/>
    <row r="40125" hidden="1" outlineLevel="1"/>
    <row r="40126" hidden="1" outlineLevel="1"/>
    <row r="40127" hidden="1" outlineLevel="1"/>
    <row r="40128" hidden="1" outlineLevel="1"/>
    <row r="40129" hidden="1" outlineLevel="1"/>
    <row r="40130" hidden="1" outlineLevel="1"/>
    <row r="40131" hidden="1" outlineLevel="1"/>
    <row r="40132" hidden="1" outlineLevel="1"/>
    <row r="40133" hidden="1" outlineLevel="1"/>
    <row r="40134" hidden="1" outlineLevel="1"/>
    <row r="40135" hidden="1" outlineLevel="1"/>
    <row r="40136" hidden="1" outlineLevel="1"/>
    <row r="40137" hidden="1" outlineLevel="1"/>
    <row r="40138" hidden="1" outlineLevel="1"/>
    <row r="40139" hidden="1" outlineLevel="1"/>
    <row r="40140" hidden="1" outlineLevel="1"/>
    <row r="40141" hidden="1" outlineLevel="1"/>
    <row r="40142" hidden="1" outlineLevel="1"/>
    <row r="40143" hidden="1" outlineLevel="1"/>
    <row r="40144" hidden="1" outlineLevel="1"/>
    <row r="40145" hidden="1" outlineLevel="1"/>
    <row r="40146" hidden="1" outlineLevel="1"/>
    <row r="40147" hidden="1" outlineLevel="1"/>
    <row r="40148" hidden="1" outlineLevel="1"/>
    <row r="40149" hidden="1" outlineLevel="1"/>
    <row r="40150" hidden="1" outlineLevel="1"/>
    <row r="40151" hidden="1" outlineLevel="1"/>
    <row r="40152" hidden="1" outlineLevel="1"/>
    <row r="40153" hidden="1" outlineLevel="1"/>
    <row r="40154" hidden="1" outlineLevel="1"/>
    <row r="40155" hidden="1" outlineLevel="1"/>
    <row r="40156" hidden="1" outlineLevel="1"/>
    <row r="40157" hidden="1" outlineLevel="1"/>
    <row r="40158" hidden="1" outlineLevel="1"/>
    <row r="40159" hidden="1" outlineLevel="1"/>
    <row r="40160" hidden="1" outlineLevel="1"/>
    <row r="40161" hidden="1" outlineLevel="1"/>
    <row r="40162" hidden="1" outlineLevel="1"/>
    <row r="40163" hidden="1" outlineLevel="1"/>
    <row r="40164" hidden="1" outlineLevel="1"/>
    <row r="40165" hidden="1" outlineLevel="1"/>
    <row r="40166" hidden="1" outlineLevel="1"/>
    <row r="40167" hidden="1" outlineLevel="1"/>
    <row r="40168" hidden="1" outlineLevel="1"/>
    <row r="40169" hidden="1" outlineLevel="1"/>
    <row r="40170" hidden="1" outlineLevel="1"/>
    <row r="40171" hidden="1" outlineLevel="1"/>
    <row r="40172" hidden="1" outlineLevel="1"/>
    <row r="40173" hidden="1" outlineLevel="1"/>
    <row r="40174" hidden="1" outlineLevel="1"/>
    <row r="40175" hidden="1" outlineLevel="1"/>
    <row r="40176" hidden="1" outlineLevel="1"/>
    <row r="40177" hidden="1" outlineLevel="1"/>
    <row r="40178" hidden="1" outlineLevel="1"/>
    <row r="40179" hidden="1" outlineLevel="1"/>
    <row r="40180" hidden="1" outlineLevel="1"/>
    <row r="40181" hidden="1" outlineLevel="1"/>
    <row r="40182" hidden="1" outlineLevel="1"/>
    <row r="40183" hidden="1" outlineLevel="1"/>
    <row r="40184" hidden="1" outlineLevel="1"/>
    <row r="40185" hidden="1" outlineLevel="1"/>
    <row r="40186" hidden="1" outlineLevel="1"/>
    <row r="40187" hidden="1" outlineLevel="1"/>
    <row r="40188" hidden="1" outlineLevel="1"/>
    <row r="40189" hidden="1" outlineLevel="1"/>
    <row r="40190" hidden="1" outlineLevel="1"/>
    <row r="40191" hidden="1" outlineLevel="1"/>
    <row r="40192" hidden="1" outlineLevel="1"/>
    <row r="40193" hidden="1" outlineLevel="1"/>
    <row r="40194" hidden="1" outlineLevel="1"/>
    <row r="40195" hidden="1" outlineLevel="1"/>
    <row r="40196" hidden="1" outlineLevel="1"/>
    <row r="40197" hidden="1" outlineLevel="1"/>
    <row r="40198" hidden="1" outlineLevel="1"/>
    <row r="40199" hidden="1" outlineLevel="1"/>
    <row r="40200" hidden="1" outlineLevel="1"/>
    <row r="40201" hidden="1" outlineLevel="1"/>
    <row r="40202" hidden="1" outlineLevel="1"/>
    <row r="40203" hidden="1" outlineLevel="1"/>
    <row r="40204" hidden="1" outlineLevel="1"/>
    <row r="40205" hidden="1" outlineLevel="1"/>
    <row r="40206" hidden="1" outlineLevel="1"/>
    <row r="40207" hidden="1" outlineLevel="1"/>
    <row r="40208" hidden="1" outlineLevel="1"/>
    <row r="40209" hidden="1" outlineLevel="1"/>
    <row r="40210" hidden="1" outlineLevel="1"/>
    <row r="40211" hidden="1" outlineLevel="1"/>
    <row r="40212" hidden="1" outlineLevel="1"/>
    <row r="40213" hidden="1" outlineLevel="1"/>
    <row r="40214" hidden="1" outlineLevel="1"/>
    <row r="40215" hidden="1" outlineLevel="1"/>
    <row r="40216" hidden="1" outlineLevel="1"/>
    <row r="40217" hidden="1" outlineLevel="1"/>
    <row r="40218" hidden="1" outlineLevel="1"/>
    <row r="40219" hidden="1" outlineLevel="1"/>
    <row r="40220" hidden="1" outlineLevel="1"/>
    <row r="40221" hidden="1" outlineLevel="1"/>
    <row r="40222" hidden="1" outlineLevel="1"/>
    <row r="40223" hidden="1" outlineLevel="1"/>
    <row r="40224" hidden="1" outlineLevel="1"/>
    <row r="40225" hidden="1" outlineLevel="1"/>
    <row r="40226" hidden="1" outlineLevel="1"/>
    <row r="40227" hidden="1" outlineLevel="1"/>
    <row r="40228" hidden="1" outlineLevel="1"/>
    <row r="40229" hidden="1" outlineLevel="1"/>
    <row r="40230" hidden="1" outlineLevel="1"/>
    <row r="40231" hidden="1" outlineLevel="1"/>
    <row r="40232" hidden="1" outlineLevel="1"/>
    <row r="40233" hidden="1" outlineLevel="1"/>
    <row r="40234" hidden="1" outlineLevel="1"/>
    <row r="40235" hidden="1" outlineLevel="1"/>
    <row r="40236" hidden="1" outlineLevel="1"/>
    <row r="40237" hidden="1" outlineLevel="1"/>
    <row r="40238" hidden="1" outlineLevel="1"/>
    <row r="40239" hidden="1" outlineLevel="1"/>
    <row r="40240" hidden="1" outlineLevel="1"/>
    <row r="40241" hidden="1" outlineLevel="1"/>
    <row r="40242" hidden="1" outlineLevel="1"/>
    <row r="40243" hidden="1" outlineLevel="1"/>
    <row r="40244" hidden="1" outlineLevel="1"/>
    <row r="40245" hidden="1" outlineLevel="1"/>
    <row r="40246" hidden="1" outlineLevel="1"/>
    <row r="40247" hidden="1" outlineLevel="1"/>
    <row r="40248" hidden="1" outlineLevel="1"/>
    <row r="40249" hidden="1" outlineLevel="1"/>
    <row r="40250" hidden="1" outlineLevel="1"/>
    <row r="40251" hidden="1" outlineLevel="1"/>
    <row r="40252" hidden="1" outlineLevel="1"/>
    <row r="40253" hidden="1" outlineLevel="1"/>
    <row r="40254" hidden="1" outlineLevel="1"/>
    <row r="40255" hidden="1" outlineLevel="1"/>
    <row r="40256" hidden="1" outlineLevel="1"/>
    <row r="40257" hidden="1" outlineLevel="1"/>
    <row r="40258" hidden="1" outlineLevel="1"/>
    <row r="40259" hidden="1" outlineLevel="1"/>
    <row r="40260" hidden="1" outlineLevel="1"/>
    <row r="40261" hidden="1" outlineLevel="1"/>
    <row r="40262" hidden="1" outlineLevel="1"/>
    <row r="40263" hidden="1" outlineLevel="1"/>
    <row r="40264" hidden="1" outlineLevel="1"/>
    <row r="40265" hidden="1" outlineLevel="1"/>
    <row r="40266" hidden="1" outlineLevel="1"/>
    <row r="40267" hidden="1" outlineLevel="1"/>
    <row r="40268" hidden="1" outlineLevel="1"/>
    <row r="40269" hidden="1" outlineLevel="1"/>
    <row r="40270" hidden="1" outlineLevel="1"/>
    <row r="40271" hidden="1" outlineLevel="1"/>
    <row r="40272" hidden="1" outlineLevel="1"/>
    <row r="40273" hidden="1" outlineLevel="1"/>
    <row r="40274" hidden="1" outlineLevel="1"/>
    <row r="40275" hidden="1" outlineLevel="1"/>
    <row r="40276" hidden="1" outlineLevel="1"/>
    <row r="40277" hidden="1" outlineLevel="1"/>
    <row r="40278" hidden="1" outlineLevel="1"/>
    <row r="40279" hidden="1" outlineLevel="1"/>
    <row r="40280" hidden="1" outlineLevel="1"/>
    <row r="40281" hidden="1" outlineLevel="1"/>
    <row r="40282" hidden="1" outlineLevel="1"/>
    <row r="40283" hidden="1" outlineLevel="1"/>
    <row r="40284" hidden="1" outlineLevel="1"/>
    <row r="40285" hidden="1" outlineLevel="1"/>
    <row r="40286" hidden="1" outlineLevel="1"/>
    <row r="40287" hidden="1" outlineLevel="1"/>
    <row r="40288" hidden="1" outlineLevel="1"/>
    <row r="40289" hidden="1" outlineLevel="1"/>
    <row r="40290" hidden="1" outlineLevel="1"/>
    <row r="40291" hidden="1" outlineLevel="1"/>
    <row r="40292" hidden="1" outlineLevel="1"/>
    <row r="40293" hidden="1" outlineLevel="1"/>
    <row r="40294" hidden="1" outlineLevel="1"/>
    <row r="40295" hidden="1" outlineLevel="1"/>
    <row r="40296" hidden="1" outlineLevel="1"/>
    <row r="40297" hidden="1" outlineLevel="1"/>
    <row r="40298" hidden="1" outlineLevel="1"/>
    <row r="40299" hidden="1" outlineLevel="1"/>
    <row r="40300" hidden="1" outlineLevel="1"/>
    <row r="40301" hidden="1" outlineLevel="1"/>
    <row r="40302" hidden="1" outlineLevel="1"/>
    <row r="40303" hidden="1" outlineLevel="1"/>
    <row r="40304" hidden="1" outlineLevel="1"/>
    <row r="40305" hidden="1" outlineLevel="1"/>
    <row r="40306" hidden="1" outlineLevel="1"/>
    <row r="40307" hidden="1" outlineLevel="1"/>
    <row r="40308" hidden="1" outlineLevel="1"/>
    <row r="40309" hidden="1" outlineLevel="1"/>
    <row r="40310" hidden="1" outlineLevel="1"/>
    <row r="40311" hidden="1" outlineLevel="1"/>
    <row r="40312" hidden="1" outlineLevel="1"/>
    <row r="40313" hidden="1" outlineLevel="1"/>
    <row r="40314" hidden="1" outlineLevel="1"/>
    <row r="40315" hidden="1" outlineLevel="1"/>
    <row r="40316" hidden="1" outlineLevel="1"/>
    <row r="40317" hidden="1" outlineLevel="1"/>
    <row r="40318" hidden="1" outlineLevel="1"/>
    <row r="40319" hidden="1" outlineLevel="1"/>
    <row r="40320" hidden="1" outlineLevel="1"/>
    <row r="40321" hidden="1" outlineLevel="1"/>
    <row r="40322" hidden="1" outlineLevel="1"/>
    <row r="40323" hidden="1" outlineLevel="1"/>
    <row r="40324" hidden="1" outlineLevel="1"/>
    <row r="40325" hidden="1" outlineLevel="1"/>
    <row r="40326" hidden="1" outlineLevel="1"/>
    <row r="40327" hidden="1" outlineLevel="1"/>
    <row r="40328" hidden="1" outlineLevel="1"/>
    <row r="40329" hidden="1" outlineLevel="1"/>
    <row r="40330" hidden="1" outlineLevel="1"/>
    <row r="40331" hidden="1" outlineLevel="1"/>
    <row r="40332" hidden="1" outlineLevel="1"/>
    <row r="40333" hidden="1" outlineLevel="1"/>
    <row r="40334" hidden="1" outlineLevel="1"/>
    <row r="40335" hidden="1" outlineLevel="1"/>
    <row r="40336" hidden="1" outlineLevel="1"/>
    <row r="40337" hidden="1" outlineLevel="1"/>
    <row r="40338" hidden="1" outlineLevel="1"/>
    <row r="40339" hidden="1" outlineLevel="1"/>
    <row r="40340" hidden="1" outlineLevel="1"/>
    <row r="40341" hidden="1" outlineLevel="1"/>
    <row r="40342" hidden="1" outlineLevel="1"/>
    <row r="40343" hidden="1" outlineLevel="1"/>
    <row r="40344" hidden="1" outlineLevel="1"/>
    <row r="40345" hidden="1" outlineLevel="1"/>
    <row r="40346" hidden="1" outlineLevel="1"/>
    <row r="40347" hidden="1" outlineLevel="1"/>
    <row r="40348" hidden="1" outlineLevel="1"/>
    <row r="40349" hidden="1" outlineLevel="1"/>
    <row r="40350" hidden="1" outlineLevel="1"/>
    <row r="40351" hidden="1" outlineLevel="1"/>
    <row r="40352" hidden="1" outlineLevel="1"/>
    <row r="40353" hidden="1" outlineLevel="1"/>
    <row r="40354" hidden="1" outlineLevel="1"/>
    <row r="40355" hidden="1" outlineLevel="1"/>
    <row r="40356" hidden="1" outlineLevel="1"/>
    <row r="40357" hidden="1" outlineLevel="1"/>
    <row r="40358" hidden="1" outlineLevel="1"/>
    <row r="40359" hidden="1" outlineLevel="1"/>
    <row r="40360" hidden="1" outlineLevel="1"/>
    <row r="40361" hidden="1" outlineLevel="1"/>
    <row r="40362" hidden="1" outlineLevel="1"/>
    <row r="40363" hidden="1" outlineLevel="1"/>
    <row r="40364" hidden="1" outlineLevel="1"/>
    <row r="40365" hidden="1" outlineLevel="1"/>
    <row r="40366" hidden="1" outlineLevel="1"/>
    <row r="40367" hidden="1" outlineLevel="1"/>
    <row r="40368" hidden="1" outlineLevel="1"/>
    <row r="40369" hidden="1" outlineLevel="1"/>
    <row r="40370" hidden="1" outlineLevel="1"/>
    <row r="40371" hidden="1" outlineLevel="1"/>
    <row r="40372" hidden="1" outlineLevel="1"/>
    <row r="40373" hidden="1" outlineLevel="1"/>
    <row r="40374" hidden="1" outlineLevel="1"/>
    <row r="40375" hidden="1" outlineLevel="1"/>
    <row r="40376" hidden="1" outlineLevel="1"/>
    <row r="40377" hidden="1" outlineLevel="1"/>
    <row r="40378" hidden="1" outlineLevel="1"/>
    <row r="40379" hidden="1" outlineLevel="1"/>
    <row r="40380" hidden="1" outlineLevel="1"/>
    <row r="40381" hidden="1" outlineLevel="1"/>
    <row r="40382" hidden="1" outlineLevel="1"/>
    <row r="40383" hidden="1" outlineLevel="1"/>
    <row r="40384" hidden="1" outlineLevel="1"/>
    <row r="40385" hidden="1" outlineLevel="1"/>
    <row r="40386" hidden="1" outlineLevel="1"/>
    <row r="40387" hidden="1" outlineLevel="1"/>
    <row r="40388" hidden="1" outlineLevel="1"/>
    <row r="40389" hidden="1" outlineLevel="1"/>
    <row r="40390" hidden="1" outlineLevel="1"/>
    <row r="40391" hidden="1" outlineLevel="1"/>
    <row r="40392" hidden="1" outlineLevel="1"/>
    <row r="40393" hidden="1" outlineLevel="1"/>
    <row r="40394" hidden="1" outlineLevel="1"/>
    <row r="40395" hidden="1" outlineLevel="1"/>
    <row r="40396" hidden="1" outlineLevel="1"/>
    <row r="40397" hidden="1" outlineLevel="1"/>
    <row r="40398" hidden="1" outlineLevel="1"/>
    <row r="40399" hidden="1" outlineLevel="1"/>
    <row r="40400" hidden="1" outlineLevel="1"/>
    <row r="40401" hidden="1" outlineLevel="1"/>
    <row r="40402" hidden="1" outlineLevel="1"/>
    <row r="40403" hidden="1" outlineLevel="1"/>
    <row r="40404" hidden="1" outlineLevel="1"/>
    <row r="40405" hidden="1" outlineLevel="1"/>
    <row r="40406" hidden="1" outlineLevel="1"/>
    <row r="40407" hidden="1" outlineLevel="1"/>
    <row r="40408" hidden="1" outlineLevel="1"/>
    <row r="40409" hidden="1" outlineLevel="1"/>
    <row r="40410" hidden="1" outlineLevel="1"/>
    <row r="40411" hidden="1" outlineLevel="1"/>
    <row r="40412" hidden="1" outlineLevel="1"/>
    <row r="40413" hidden="1" outlineLevel="1"/>
    <row r="40414" hidden="1" outlineLevel="1"/>
    <row r="40415" hidden="1" outlineLevel="1"/>
    <row r="40416" hidden="1" outlineLevel="1"/>
    <row r="40417" hidden="1" outlineLevel="1"/>
    <row r="40418" hidden="1" outlineLevel="1"/>
    <row r="40419" hidden="1" outlineLevel="1"/>
    <row r="40420" hidden="1" outlineLevel="1"/>
    <row r="40421" hidden="1" outlineLevel="1"/>
    <row r="40422" hidden="1" outlineLevel="1"/>
    <row r="40423" hidden="1" outlineLevel="1"/>
    <row r="40424" hidden="1" outlineLevel="1"/>
    <row r="40425" hidden="1" outlineLevel="1"/>
    <row r="40426" hidden="1" outlineLevel="1"/>
    <row r="40427" hidden="1" outlineLevel="1"/>
    <row r="40428" hidden="1" outlineLevel="1"/>
    <row r="40429" hidden="1" outlineLevel="1"/>
    <row r="40430" hidden="1" outlineLevel="1"/>
    <row r="40431" hidden="1" outlineLevel="1"/>
    <row r="40432" hidden="1" outlineLevel="1"/>
    <row r="40433" hidden="1" outlineLevel="1"/>
    <row r="40434" hidden="1" outlineLevel="1"/>
    <row r="40435" hidden="1" outlineLevel="1"/>
    <row r="40436" hidden="1" outlineLevel="1"/>
    <row r="40437" hidden="1" outlineLevel="1"/>
    <row r="40438" hidden="1" outlineLevel="1"/>
    <row r="40439" hidden="1" outlineLevel="1"/>
    <row r="40440" hidden="1" outlineLevel="1"/>
    <row r="40441" hidden="1" outlineLevel="1"/>
    <row r="40442" hidden="1" outlineLevel="1"/>
    <row r="40443" hidden="1" outlineLevel="1"/>
    <row r="40444" hidden="1" outlineLevel="1"/>
    <row r="40445" hidden="1" outlineLevel="1"/>
    <row r="40446" hidden="1" outlineLevel="1"/>
    <row r="40447" hidden="1" outlineLevel="1"/>
    <row r="40448" hidden="1" outlineLevel="1"/>
    <row r="40449" hidden="1" outlineLevel="1"/>
    <row r="40450" hidden="1" outlineLevel="1"/>
    <row r="40451" hidden="1" outlineLevel="1"/>
    <row r="40452" hidden="1" outlineLevel="1"/>
    <row r="40453" hidden="1" outlineLevel="1"/>
    <row r="40454" hidden="1" outlineLevel="1"/>
    <row r="40455" hidden="1" outlineLevel="1"/>
    <row r="40456" hidden="1" outlineLevel="1"/>
    <row r="40457" hidden="1" outlineLevel="1"/>
    <row r="40458" hidden="1" outlineLevel="1"/>
    <row r="40459" hidden="1" outlineLevel="1"/>
    <row r="40460" hidden="1" outlineLevel="1"/>
    <row r="40461" hidden="1" outlineLevel="1"/>
    <row r="40462" hidden="1" outlineLevel="1"/>
    <row r="40463" hidden="1" outlineLevel="1"/>
    <row r="40464" hidden="1" outlineLevel="1"/>
    <row r="40465" hidden="1" outlineLevel="1"/>
    <row r="40466" hidden="1" outlineLevel="1"/>
    <row r="40467" hidden="1" outlineLevel="1"/>
    <row r="40468" hidden="1" outlineLevel="1"/>
    <row r="40469" hidden="1" outlineLevel="1"/>
    <row r="40470" hidden="1" outlineLevel="1"/>
    <row r="40471" hidden="1" outlineLevel="1"/>
    <row r="40472" hidden="1" outlineLevel="1"/>
    <row r="40473" hidden="1" outlineLevel="1"/>
    <row r="40474" hidden="1" outlineLevel="1"/>
    <row r="40475" hidden="1" outlineLevel="1"/>
    <row r="40476" hidden="1" outlineLevel="1"/>
    <row r="40477" hidden="1" outlineLevel="1"/>
    <row r="40478" hidden="1" outlineLevel="1"/>
    <row r="40479" hidden="1" outlineLevel="1"/>
    <row r="40480" hidden="1" outlineLevel="1"/>
    <row r="40481" hidden="1" outlineLevel="1"/>
    <row r="40482" hidden="1" outlineLevel="1"/>
    <row r="40483" hidden="1" outlineLevel="1"/>
    <row r="40484" hidden="1" outlineLevel="1"/>
    <row r="40485" hidden="1" outlineLevel="1"/>
    <row r="40486" hidden="1" outlineLevel="1"/>
    <row r="40487" hidden="1" outlineLevel="1"/>
    <row r="40488" hidden="1" outlineLevel="1"/>
    <row r="40489" hidden="1" outlineLevel="1"/>
    <row r="40490" hidden="1" outlineLevel="1"/>
    <row r="40491" hidden="1" outlineLevel="1"/>
    <row r="40492" hidden="1" outlineLevel="1"/>
    <row r="40493" hidden="1" outlineLevel="1"/>
    <row r="40494" hidden="1" outlineLevel="1"/>
    <row r="40495" hidden="1" outlineLevel="1"/>
    <row r="40496" hidden="1" outlineLevel="1"/>
    <row r="40497" hidden="1" outlineLevel="1"/>
    <row r="40498" hidden="1" outlineLevel="1"/>
    <row r="40499" hidden="1" outlineLevel="1"/>
    <row r="40500" hidden="1" outlineLevel="1"/>
    <row r="40501" hidden="1" outlineLevel="1"/>
    <row r="40502" hidden="1" outlineLevel="1"/>
    <row r="40503" hidden="1" outlineLevel="1"/>
    <row r="40504" hidden="1" outlineLevel="1"/>
    <row r="40505" hidden="1" outlineLevel="1"/>
    <row r="40506" hidden="1" outlineLevel="1"/>
    <row r="40507" hidden="1" outlineLevel="1"/>
    <row r="40508" hidden="1" outlineLevel="1"/>
    <row r="40509" hidden="1" outlineLevel="1"/>
    <row r="40510" hidden="1" outlineLevel="1"/>
    <row r="40511" hidden="1" outlineLevel="1"/>
    <row r="40512" hidden="1" outlineLevel="1"/>
    <row r="40513" hidden="1" outlineLevel="1"/>
    <row r="40514" hidden="1" outlineLevel="1"/>
    <row r="40515" hidden="1" outlineLevel="1"/>
    <row r="40516" hidden="1" outlineLevel="1"/>
    <row r="40517" hidden="1" outlineLevel="1"/>
    <row r="40518" hidden="1" outlineLevel="1"/>
    <row r="40519" hidden="1" outlineLevel="1"/>
    <row r="40520" hidden="1" outlineLevel="1"/>
    <row r="40521" hidden="1" outlineLevel="1"/>
    <row r="40522" hidden="1" outlineLevel="1"/>
    <row r="40523" hidden="1" outlineLevel="1"/>
    <row r="40524" hidden="1" outlineLevel="1"/>
    <row r="40525" hidden="1" outlineLevel="1"/>
    <row r="40526" hidden="1" outlineLevel="1"/>
    <row r="40527" hidden="1" outlineLevel="1"/>
    <row r="40528" hidden="1" outlineLevel="1"/>
    <row r="40529" hidden="1" outlineLevel="1"/>
    <row r="40530" hidden="1" outlineLevel="1"/>
    <row r="40531" hidden="1" outlineLevel="1"/>
    <row r="40532" hidden="1" outlineLevel="1"/>
    <row r="40533" hidden="1" outlineLevel="1"/>
    <row r="40534" hidden="1" outlineLevel="1"/>
    <row r="40535" hidden="1" outlineLevel="1"/>
    <row r="40536" hidden="1" outlineLevel="1"/>
    <row r="40537" hidden="1" outlineLevel="1"/>
    <row r="40538" hidden="1" outlineLevel="1"/>
    <row r="40539" hidden="1" outlineLevel="1"/>
    <row r="40540" hidden="1" outlineLevel="1"/>
    <row r="40541" hidden="1" outlineLevel="1"/>
    <row r="40542" hidden="1" outlineLevel="1"/>
    <row r="40543" hidden="1" outlineLevel="1"/>
    <row r="40544" hidden="1" outlineLevel="1"/>
    <row r="40545" hidden="1" outlineLevel="1"/>
    <row r="40546" hidden="1" outlineLevel="1"/>
    <row r="40547" hidden="1" outlineLevel="1"/>
    <row r="40548" hidden="1" outlineLevel="1"/>
    <row r="40549" hidden="1" outlineLevel="1"/>
    <row r="40550" hidden="1" outlineLevel="1"/>
    <row r="40551" hidden="1" outlineLevel="1"/>
    <row r="40552" hidden="1" outlineLevel="1"/>
    <row r="40553" hidden="1" outlineLevel="1"/>
    <row r="40554" hidden="1" outlineLevel="1"/>
    <row r="40555" hidden="1" outlineLevel="1"/>
    <row r="40556" hidden="1" outlineLevel="1"/>
    <row r="40557" hidden="1" outlineLevel="1"/>
    <row r="40558" hidden="1" outlineLevel="1"/>
    <row r="40559" hidden="1" outlineLevel="1"/>
    <row r="40560" hidden="1" outlineLevel="1"/>
    <row r="40561" hidden="1" outlineLevel="1"/>
    <row r="40562" hidden="1" outlineLevel="1"/>
    <row r="40563" hidden="1" outlineLevel="1"/>
    <row r="40564" hidden="1" outlineLevel="1"/>
    <row r="40565" hidden="1" outlineLevel="1"/>
    <row r="40566" hidden="1" outlineLevel="1"/>
    <row r="40567" hidden="1" outlineLevel="1"/>
    <row r="40568" hidden="1" outlineLevel="1"/>
    <row r="40569" hidden="1" outlineLevel="1"/>
    <row r="40570" hidden="1" outlineLevel="1"/>
    <row r="40571" hidden="1" outlineLevel="1"/>
    <row r="40572" hidden="1" outlineLevel="1"/>
    <row r="40573" hidden="1" outlineLevel="1"/>
    <row r="40574" hidden="1" outlineLevel="1"/>
    <row r="40575" hidden="1" outlineLevel="1"/>
    <row r="40576" hidden="1" outlineLevel="1"/>
    <row r="40577" hidden="1" outlineLevel="1"/>
    <row r="40578" hidden="1" outlineLevel="1"/>
    <row r="40579" hidden="1" outlineLevel="1"/>
    <row r="40580" hidden="1" outlineLevel="1"/>
    <row r="40581" hidden="1" outlineLevel="1"/>
    <row r="40582" hidden="1" outlineLevel="1"/>
    <row r="40583" hidden="1" outlineLevel="1"/>
    <row r="40584" hidden="1" outlineLevel="1"/>
    <row r="40585" hidden="1" outlineLevel="1"/>
    <row r="40586" hidden="1" outlineLevel="1"/>
    <row r="40587" hidden="1" outlineLevel="1"/>
    <row r="40588" hidden="1" outlineLevel="1"/>
    <row r="40589" hidden="1" outlineLevel="1"/>
    <row r="40590" hidden="1" outlineLevel="1"/>
    <row r="40591" hidden="1" outlineLevel="1"/>
    <row r="40592" hidden="1" outlineLevel="1"/>
    <row r="40593" hidden="1" outlineLevel="1"/>
    <row r="40594" hidden="1" outlineLevel="1"/>
    <row r="40595" hidden="1" outlineLevel="1"/>
    <row r="40596" hidden="1" outlineLevel="1"/>
    <row r="40597" hidden="1" outlineLevel="1"/>
    <row r="40598" hidden="1" outlineLevel="1"/>
    <row r="40599" hidden="1" outlineLevel="1"/>
    <row r="40600" hidden="1" outlineLevel="1"/>
    <row r="40601" hidden="1" outlineLevel="1"/>
    <row r="40602" hidden="1" outlineLevel="1"/>
    <row r="40603" hidden="1" outlineLevel="1"/>
    <row r="40604" hidden="1" outlineLevel="1"/>
    <row r="40605" hidden="1" outlineLevel="1"/>
    <row r="40606" hidden="1" outlineLevel="1"/>
    <row r="40607" hidden="1" outlineLevel="1"/>
    <row r="40608" hidden="1" outlineLevel="1"/>
    <row r="40609" hidden="1" outlineLevel="1"/>
    <row r="40610" hidden="1" outlineLevel="1"/>
    <row r="40611" hidden="1" outlineLevel="1"/>
    <row r="40612" hidden="1" outlineLevel="1"/>
    <row r="40613" hidden="1" outlineLevel="1"/>
    <row r="40614" hidden="1" outlineLevel="1"/>
    <row r="40615" hidden="1" outlineLevel="1"/>
    <row r="40616" hidden="1" outlineLevel="1"/>
    <row r="40617" hidden="1" outlineLevel="1"/>
    <row r="40618" hidden="1" outlineLevel="1"/>
    <row r="40619" hidden="1" outlineLevel="1"/>
    <row r="40620" hidden="1" outlineLevel="1"/>
    <row r="40621" hidden="1" outlineLevel="1"/>
    <row r="40622" hidden="1" outlineLevel="1"/>
    <row r="40623" hidden="1" outlineLevel="1"/>
    <row r="40624" hidden="1" outlineLevel="1"/>
    <row r="40625" hidden="1" outlineLevel="1"/>
    <row r="40626" hidden="1" outlineLevel="1"/>
    <row r="40627" hidden="1" outlineLevel="1"/>
    <row r="40628" hidden="1" outlineLevel="1"/>
    <row r="40629" hidden="1" outlineLevel="1"/>
    <row r="40630" hidden="1" outlineLevel="1"/>
    <row r="40631" hidden="1" outlineLevel="1"/>
    <row r="40632" hidden="1" outlineLevel="1"/>
    <row r="40633" hidden="1" outlineLevel="1"/>
    <row r="40634" hidden="1" outlineLevel="1"/>
    <row r="40635" hidden="1" outlineLevel="1"/>
    <row r="40636" hidden="1" outlineLevel="1"/>
    <row r="40637" hidden="1" outlineLevel="1"/>
    <row r="40638" hidden="1" outlineLevel="1"/>
    <row r="40639" hidden="1" outlineLevel="1"/>
    <row r="40640" hidden="1" outlineLevel="1"/>
    <row r="40641" hidden="1" outlineLevel="1"/>
    <row r="40642" hidden="1" outlineLevel="1"/>
    <row r="40643" hidden="1" outlineLevel="1"/>
    <row r="40644" hidden="1" outlineLevel="1"/>
    <row r="40645" hidden="1" outlineLevel="1"/>
    <row r="40646" hidden="1" outlineLevel="1"/>
    <row r="40647" hidden="1" outlineLevel="1"/>
    <row r="40648" hidden="1" outlineLevel="1"/>
    <row r="40649" hidden="1" outlineLevel="1"/>
    <row r="40650" hidden="1" outlineLevel="1"/>
    <row r="40651" hidden="1" outlineLevel="1"/>
    <row r="40652" hidden="1" outlineLevel="1"/>
    <row r="40653" hidden="1" outlineLevel="1"/>
    <row r="40654" hidden="1" outlineLevel="1"/>
    <row r="40655" hidden="1" outlineLevel="1"/>
    <row r="40656" hidden="1" outlineLevel="1"/>
    <row r="40657" hidden="1" outlineLevel="1"/>
    <row r="40658" hidden="1" outlineLevel="1"/>
    <row r="40659" hidden="1" outlineLevel="1"/>
    <row r="40660" hidden="1" outlineLevel="1"/>
    <row r="40661" hidden="1" outlineLevel="1"/>
    <row r="40662" hidden="1" outlineLevel="1"/>
    <row r="40663" hidden="1" outlineLevel="1"/>
    <row r="40664" hidden="1" outlineLevel="1"/>
    <row r="40665" hidden="1" outlineLevel="1"/>
    <row r="40666" hidden="1" outlineLevel="1"/>
    <row r="40667" hidden="1" outlineLevel="1"/>
    <row r="40668" hidden="1" outlineLevel="1"/>
    <row r="40669" hidden="1" outlineLevel="1"/>
    <row r="40670" hidden="1" outlineLevel="1"/>
    <row r="40671" hidden="1" outlineLevel="1"/>
    <row r="40672" hidden="1" outlineLevel="1"/>
    <row r="40673" hidden="1" outlineLevel="1"/>
    <row r="40674" hidden="1" outlineLevel="1"/>
    <row r="40675" hidden="1" outlineLevel="1"/>
    <row r="40676" hidden="1" outlineLevel="1"/>
    <row r="40677" hidden="1" outlineLevel="1"/>
    <row r="40678" hidden="1" outlineLevel="1"/>
    <row r="40679" hidden="1" outlineLevel="1"/>
    <row r="40680" hidden="1" outlineLevel="1"/>
    <row r="40681" hidden="1" outlineLevel="1"/>
    <row r="40682" hidden="1" outlineLevel="1"/>
    <row r="40683" hidden="1" outlineLevel="1"/>
    <row r="40684" hidden="1" outlineLevel="1"/>
    <row r="40685" hidden="1" outlineLevel="1"/>
    <row r="40686" hidden="1" outlineLevel="1"/>
    <row r="40687" hidden="1" outlineLevel="1"/>
    <row r="40688" hidden="1" outlineLevel="1"/>
    <row r="40689" hidden="1" outlineLevel="1"/>
    <row r="40690" hidden="1" outlineLevel="1"/>
    <row r="40691" hidden="1" outlineLevel="1"/>
    <row r="40692" hidden="1" outlineLevel="1"/>
    <row r="40693" hidden="1" outlineLevel="1"/>
    <row r="40694" hidden="1" outlineLevel="1"/>
    <row r="40695" hidden="1" outlineLevel="1"/>
    <row r="40696" hidden="1" outlineLevel="1"/>
    <row r="40697" hidden="1" outlineLevel="1"/>
    <row r="40698" hidden="1" outlineLevel="1"/>
    <row r="40699" hidden="1" outlineLevel="1"/>
    <row r="40700" hidden="1" outlineLevel="1"/>
    <row r="40701" hidden="1" outlineLevel="1"/>
    <row r="40702" hidden="1" outlineLevel="1"/>
    <row r="40703" hidden="1" outlineLevel="1"/>
    <row r="40704" hidden="1" outlineLevel="1"/>
    <row r="40705" hidden="1" outlineLevel="1"/>
    <row r="40706" hidden="1" outlineLevel="1"/>
    <row r="40707" hidden="1" outlineLevel="1"/>
    <row r="40708" hidden="1" outlineLevel="1"/>
    <row r="40709" hidden="1" outlineLevel="1"/>
    <row r="40710" hidden="1" outlineLevel="1"/>
    <row r="40711" hidden="1" outlineLevel="1"/>
    <row r="40712" hidden="1" outlineLevel="1"/>
    <row r="40713" hidden="1" outlineLevel="1"/>
    <row r="40714" hidden="1" outlineLevel="1"/>
    <row r="40715" hidden="1" outlineLevel="1"/>
    <row r="40716" hidden="1" outlineLevel="1"/>
    <row r="40717" hidden="1" outlineLevel="1"/>
    <row r="40718" hidden="1" outlineLevel="1"/>
    <row r="40719" hidden="1" outlineLevel="1"/>
    <row r="40720" hidden="1" outlineLevel="1"/>
    <row r="40721" hidden="1" outlineLevel="1"/>
    <row r="40722" hidden="1" outlineLevel="1"/>
    <row r="40723" hidden="1" outlineLevel="1"/>
    <row r="40724" hidden="1" outlineLevel="1"/>
    <row r="40725" hidden="1" outlineLevel="1"/>
    <row r="40726" hidden="1" outlineLevel="1"/>
    <row r="40727" hidden="1" outlineLevel="1"/>
    <row r="40728" hidden="1" outlineLevel="1"/>
    <row r="40729" hidden="1" outlineLevel="1"/>
    <row r="40730" hidden="1" outlineLevel="1"/>
    <row r="40731" hidden="1" outlineLevel="1"/>
    <row r="40732" hidden="1" outlineLevel="1"/>
    <row r="40733" hidden="1" outlineLevel="1"/>
    <row r="40734" hidden="1" outlineLevel="1"/>
    <row r="40735" hidden="1" outlineLevel="1"/>
    <row r="40736" hidden="1" outlineLevel="1"/>
    <row r="40737" hidden="1" outlineLevel="1"/>
    <row r="40738" hidden="1" outlineLevel="1"/>
    <row r="40739" hidden="1" outlineLevel="1"/>
    <row r="40740" hidden="1" outlineLevel="1"/>
    <row r="40741" hidden="1" outlineLevel="1"/>
    <row r="40742" hidden="1" outlineLevel="1"/>
    <row r="40743" hidden="1" outlineLevel="1"/>
    <row r="40744" hidden="1" outlineLevel="1"/>
    <row r="40745" hidden="1" outlineLevel="1"/>
    <row r="40746" hidden="1" outlineLevel="1"/>
    <row r="40747" hidden="1" outlineLevel="1"/>
    <row r="40748" hidden="1" outlineLevel="1"/>
    <row r="40749" hidden="1" outlineLevel="1"/>
    <row r="40750" hidden="1" outlineLevel="1"/>
    <row r="40751" hidden="1" outlineLevel="1"/>
    <row r="40752" hidden="1" outlineLevel="1"/>
    <row r="40753" hidden="1" outlineLevel="1"/>
    <row r="40754" hidden="1" outlineLevel="1"/>
    <row r="40755" hidden="1" outlineLevel="1"/>
    <row r="40756" hidden="1" outlineLevel="1"/>
    <row r="40757" hidden="1" outlineLevel="1"/>
    <row r="40758" hidden="1" outlineLevel="1"/>
    <row r="40759" hidden="1" outlineLevel="1"/>
    <row r="40760" hidden="1" outlineLevel="1"/>
    <row r="40761" hidden="1" outlineLevel="1"/>
    <row r="40762" hidden="1" outlineLevel="1"/>
    <row r="40763" hidden="1" outlineLevel="1"/>
    <row r="40764" hidden="1" outlineLevel="1"/>
    <row r="40765" hidden="1" outlineLevel="1"/>
    <row r="40766" hidden="1" outlineLevel="1"/>
    <row r="40767" hidden="1" outlineLevel="1"/>
    <row r="40768" hidden="1" outlineLevel="1"/>
    <row r="40769" hidden="1" outlineLevel="1"/>
    <row r="40770" hidden="1" outlineLevel="1"/>
    <row r="40771" hidden="1" outlineLevel="1"/>
    <row r="40772" hidden="1" outlineLevel="1"/>
    <row r="40773" hidden="1" outlineLevel="1"/>
    <row r="40774" hidden="1" outlineLevel="1"/>
    <row r="40775" hidden="1" outlineLevel="1"/>
    <row r="40776" hidden="1" outlineLevel="1"/>
    <row r="40777" hidden="1" outlineLevel="1"/>
    <row r="40778" hidden="1" outlineLevel="1"/>
    <row r="40779" hidden="1" outlineLevel="1"/>
    <row r="40780" hidden="1" outlineLevel="1"/>
    <row r="40781" hidden="1" outlineLevel="1"/>
    <row r="40782" hidden="1" outlineLevel="1"/>
    <row r="40783" hidden="1" outlineLevel="1"/>
    <row r="40784" hidden="1" outlineLevel="1"/>
    <row r="40785" hidden="1" outlineLevel="1"/>
    <row r="40786" hidden="1" outlineLevel="1"/>
    <row r="40787" hidden="1" outlineLevel="1"/>
    <row r="40788" hidden="1" outlineLevel="1"/>
    <row r="40789" hidden="1" outlineLevel="1"/>
    <row r="40790" hidden="1" outlineLevel="1"/>
    <row r="40791" hidden="1" outlineLevel="1"/>
    <row r="40792" hidden="1" outlineLevel="1"/>
    <row r="40793" hidden="1" outlineLevel="1"/>
    <row r="40794" hidden="1" outlineLevel="1"/>
    <row r="40795" hidden="1" outlineLevel="1"/>
    <row r="40796" hidden="1" outlineLevel="1"/>
    <row r="40797" hidden="1" outlineLevel="1"/>
    <row r="40798" hidden="1" outlineLevel="1"/>
    <row r="40799" hidden="1" outlineLevel="1"/>
    <row r="40800" hidden="1" outlineLevel="1"/>
    <row r="40801" hidden="1" outlineLevel="1"/>
    <row r="40802" hidden="1" outlineLevel="1"/>
    <row r="40803" hidden="1" outlineLevel="1"/>
    <row r="40804" hidden="1" outlineLevel="1"/>
    <row r="40805" hidden="1" outlineLevel="1"/>
    <row r="40806" hidden="1" outlineLevel="1"/>
    <row r="40807" hidden="1" outlineLevel="1"/>
    <row r="40808" hidden="1" outlineLevel="1"/>
    <row r="40809" hidden="1" outlineLevel="1"/>
    <row r="40810" hidden="1" outlineLevel="1"/>
    <row r="40811" hidden="1" outlineLevel="1"/>
    <row r="40812" hidden="1" outlineLevel="1"/>
    <row r="40813" hidden="1" outlineLevel="1"/>
    <row r="40814" hidden="1" outlineLevel="1"/>
    <row r="40815" hidden="1" outlineLevel="1"/>
    <row r="40816" hidden="1" outlineLevel="1"/>
    <row r="40817" hidden="1" outlineLevel="1"/>
    <row r="40818" hidden="1" outlineLevel="1"/>
    <row r="40819" hidden="1" outlineLevel="1"/>
    <row r="40820" hidden="1" outlineLevel="1"/>
    <row r="40821" hidden="1" outlineLevel="1"/>
    <row r="40822" hidden="1" outlineLevel="1"/>
    <row r="40823" hidden="1" outlineLevel="1"/>
    <row r="40824" hidden="1" outlineLevel="1"/>
    <row r="40825" hidden="1" outlineLevel="1"/>
    <row r="40826" hidden="1" outlineLevel="1"/>
    <row r="40827" hidden="1" outlineLevel="1"/>
    <row r="40828" hidden="1" outlineLevel="1"/>
    <row r="40829" hidden="1" outlineLevel="1"/>
    <row r="40830" hidden="1" outlineLevel="1"/>
    <row r="40831" hidden="1" outlineLevel="1"/>
    <row r="40832" hidden="1" outlineLevel="1"/>
    <row r="40833" hidden="1" outlineLevel="1"/>
    <row r="40834" hidden="1" outlineLevel="1"/>
    <row r="40835" hidden="1" outlineLevel="1"/>
    <row r="40836" hidden="1" outlineLevel="1"/>
    <row r="40837" hidden="1" outlineLevel="1"/>
    <row r="40838" hidden="1" outlineLevel="1"/>
    <row r="40839" hidden="1" outlineLevel="1"/>
    <row r="40840" hidden="1" outlineLevel="1"/>
    <row r="40841" hidden="1" outlineLevel="1"/>
    <row r="40842" hidden="1" outlineLevel="1"/>
    <row r="40843" hidden="1" outlineLevel="1"/>
    <row r="40844" hidden="1" outlineLevel="1"/>
    <row r="40845" hidden="1" outlineLevel="1"/>
    <row r="40846" hidden="1" outlineLevel="1"/>
    <row r="40847" hidden="1" outlineLevel="1"/>
    <row r="40848" hidden="1" outlineLevel="1"/>
    <row r="40849" hidden="1" outlineLevel="1"/>
    <row r="40850" hidden="1" outlineLevel="1"/>
    <row r="40851" hidden="1" outlineLevel="1"/>
    <row r="40852" hidden="1" outlineLevel="1"/>
    <row r="40853" hidden="1" outlineLevel="1"/>
    <row r="40854" hidden="1" outlineLevel="1"/>
    <row r="40855" hidden="1" outlineLevel="1"/>
    <row r="40856" hidden="1" outlineLevel="1"/>
    <row r="40857" hidden="1" outlineLevel="1"/>
    <row r="40858" hidden="1" outlineLevel="1"/>
    <row r="40859" hidden="1" outlineLevel="1"/>
    <row r="40860" hidden="1" outlineLevel="1"/>
    <row r="40861" hidden="1" outlineLevel="1"/>
    <row r="40862" hidden="1" outlineLevel="1"/>
    <row r="40863" hidden="1" outlineLevel="1"/>
    <row r="40864" hidden="1" outlineLevel="1"/>
    <row r="40865" hidden="1" outlineLevel="1"/>
    <row r="40866" hidden="1" outlineLevel="1"/>
    <row r="40867" hidden="1" outlineLevel="1"/>
    <row r="40868" hidden="1" outlineLevel="1"/>
    <row r="40869" hidden="1" outlineLevel="1"/>
    <row r="40870" hidden="1" outlineLevel="1"/>
    <row r="40871" hidden="1" outlineLevel="1"/>
    <row r="40872" hidden="1" outlineLevel="1"/>
    <row r="40873" hidden="1" outlineLevel="1"/>
    <row r="40874" hidden="1" outlineLevel="1"/>
    <row r="40875" hidden="1" outlineLevel="1"/>
    <row r="40876" hidden="1" outlineLevel="1"/>
    <row r="40877" hidden="1" outlineLevel="1"/>
    <row r="40878" hidden="1" outlineLevel="1"/>
    <row r="40879" hidden="1" outlineLevel="1"/>
    <row r="40880" hidden="1" outlineLevel="1"/>
    <row r="40881" hidden="1" outlineLevel="1"/>
    <row r="40882" hidden="1" outlineLevel="1"/>
    <row r="40883" hidden="1" outlineLevel="1"/>
    <row r="40884" hidden="1" outlineLevel="1"/>
    <row r="40885" hidden="1" outlineLevel="1"/>
    <row r="40886" hidden="1" outlineLevel="1"/>
    <row r="40887" hidden="1" outlineLevel="1"/>
    <row r="40888" hidden="1" outlineLevel="1"/>
    <row r="40889" hidden="1" outlineLevel="1"/>
    <row r="40890" hidden="1" outlineLevel="1"/>
    <row r="40891" hidden="1" outlineLevel="1"/>
    <row r="40892" hidden="1" outlineLevel="1"/>
    <row r="40893" hidden="1" outlineLevel="1"/>
    <row r="40894" hidden="1" outlineLevel="1"/>
    <row r="40895" hidden="1" outlineLevel="1"/>
    <row r="40896" hidden="1" outlineLevel="1"/>
    <row r="40897" hidden="1" outlineLevel="1"/>
    <row r="40898" hidden="1" outlineLevel="1"/>
    <row r="40899" hidden="1" outlineLevel="1"/>
    <row r="40900" hidden="1" outlineLevel="1"/>
    <row r="40901" hidden="1" outlineLevel="1"/>
    <row r="40902" hidden="1" outlineLevel="1"/>
    <row r="40903" hidden="1" outlineLevel="1"/>
    <row r="40904" hidden="1" outlineLevel="1"/>
    <row r="40905" hidden="1" outlineLevel="1"/>
    <row r="40906" hidden="1" outlineLevel="1"/>
    <row r="40907" hidden="1" outlineLevel="1"/>
    <row r="40908" hidden="1" outlineLevel="1"/>
    <row r="40909" hidden="1" outlineLevel="1"/>
    <row r="40910" hidden="1" outlineLevel="1"/>
    <row r="40911" hidden="1" outlineLevel="1"/>
    <row r="40912" hidden="1" outlineLevel="1"/>
    <row r="40913" hidden="1" outlineLevel="1"/>
    <row r="40914" hidden="1" outlineLevel="1"/>
    <row r="40915" hidden="1" outlineLevel="1"/>
    <row r="40916" hidden="1" outlineLevel="1"/>
    <row r="40917" hidden="1" outlineLevel="1"/>
    <row r="40918" hidden="1" outlineLevel="1"/>
    <row r="40919" hidden="1" outlineLevel="1"/>
    <row r="40920" hidden="1" outlineLevel="1"/>
    <row r="40921" hidden="1" outlineLevel="1"/>
    <row r="40922" hidden="1" outlineLevel="1"/>
    <row r="40923" hidden="1" outlineLevel="1"/>
    <row r="40924" hidden="1" outlineLevel="1"/>
    <row r="40925" hidden="1" outlineLevel="1"/>
    <row r="40926" hidden="1" outlineLevel="1"/>
    <row r="40927" hidden="1" outlineLevel="1"/>
    <row r="40928" hidden="1" outlineLevel="1"/>
    <row r="40929" hidden="1" outlineLevel="1"/>
    <row r="40930" hidden="1" outlineLevel="1"/>
    <row r="40931" hidden="1" outlineLevel="1"/>
    <row r="40932" hidden="1" outlineLevel="1"/>
    <row r="40933" hidden="1" outlineLevel="1"/>
    <row r="40934" hidden="1" outlineLevel="1"/>
    <row r="40935" hidden="1" outlineLevel="1"/>
    <row r="40936" hidden="1" outlineLevel="1"/>
    <row r="40937" hidden="1" outlineLevel="1"/>
    <row r="40938" hidden="1" outlineLevel="1"/>
    <row r="40939" hidden="1" outlineLevel="1"/>
    <row r="40940" hidden="1" outlineLevel="1"/>
    <row r="40941" hidden="1" outlineLevel="1"/>
    <row r="40942" hidden="1" outlineLevel="1"/>
    <row r="40943" hidden="1" outlineLevel="1"/>
    <row r="40944" hidden="1" outlineLevel="1"/>
    <row r="40945" hidden="1" outlineLevel="1"/>
    <row r="40946" hidden="1" outlineLevel="1"/>
    <row r="40947" hidden="1" outlineLevel="1"/>
    <row r="40948" hidden="1" outlineLevel="1"/>
    <row r="40949" hidden="1" outlineLevel="1"/>
    <row r="40950" hidden="1" outlineLevel="1"/>
    <row r="40951" hidden="1" outlineLevel="1"/>
    <row r="40952" hidden="1" outlineLevel="1"/>
    <row r="40953" hidden="1" outlineLevel="1"/>
    <row r="40954" hidden="1" outlineLevel="1"/>
    <row r="40955" hidden="1" outlineLevel="1"/>
    <row r="40956" hidden="1" outlineLevel="1"/>
    <row r="40957" hidden="1" outlineLevel="1"/>
    <row r="40958" hidden="1" outlineLevel="1"/>
    <row r="40959" hidden="1" outlineLevel="1"/>
    <row r="40960" hidden="1" outlineLevel="1"/>
    <row r="40961" hidden="1" outlineLevel="1"/>
    <row r="40962" hidden="1" outlineLevel="1"/>
    <row r="40963" hidden="1" outlineLevel="1"/>
    <row r="40964" hidden="1" outlineLevel="1"/>
    <row r="40965" hidden="1" outlineLevel="1"/>
    <row r="40966" hidden="1" outlineLevel="1"/>
    <row r="40967" hidden="1" outlineLevel="1"/>
    <row r="40968" hidden="1" outlineLevel="1"/>
    <row r="40969" hidden="1" outlineLevel="1"/>
    <row r="40970" hidden="1" outlineLevel="1"/>
    <row r="40971" hidden="1" outlineLevel="1"/>
    <row r="40972" hidden="1" outlineLevel="1"/>
    <row r="40973" hidden="1" outlineLevel="1"/>
    <row r="40974" hidden="1" outlineLevel="1"/>
    <row r="40975" hidden="1" outlineLevel="1"/>
    <row r="40976" hidden="1" outlineLevel="1"/>
    <row r="40977" hidden="1" outlineLevel="1"/>
    <row r="40978" hidden="1" outlineLevel="1"/>
    <row r="40979" hidden="1" outlineLevel="1"/>
    <row r="40980" hidden="1" outlineLevel="1"/>
    <row r="40981" hidden="1" outlineLevel="1"/>
    <row r="40982" hidden="1" outlineLevel="1"/>
    <row r="40983" hidden="1" outlineLevel="1"/>
    <row r="40984" hidden="1" outlineLevel="1"/>
    <row r="40985" hidden="1" outlineLevel="1"/>
    <row r="40986" hidden="1" outlineLevel="1"/>
    <row r="40987" hidden="1" outlineLevel="1"/>
    <row r="40988" hidden="1" outlineLevel="1"/>
    <row r="40989" hidden="1" outlineLevel="1"/>
    <row r="40990" hidden="1" outlineLevel="1"/>
    <row r="40991" hidden="1" outlineLevel="1"/>
    <row r="40992" hidden="1" outlineLevel="1"/>
    <row r="40993" hidden="1" outlineLevel="1"/>
    <row r="40994" hidden="1" outlineLevel="1"/>
    <row r="40995" hidden="1" outlineLevel="1"/>
    <row r="40996" hidden="1" outlineLevel="1"/>
    <row r="40997" hidden="1" outlineLevel="1"/>
    <row r="40998" hidden="1" outlineLevel="1"/>
    <row r="40999" hidden="1" outlineLevel="1"/>
    <row r="41000" hidden="1" outlineLevel="1"/>
    <row r="41001" hidden="1" outlineLevel="1"/>
    <row r="41002" hidden="1" outlineLevel="1"/>
    <row r="41003" hidden="1" outlineLevel="1"/>
    <row r="41004" hidden="1" outlineLevel="1"/>
    <row r="41005" hidden="1" outlineLevel="1"/>
    <row r="41006" hidden="1" outlineLevel="1"/>
    <row r="41007" hidden="1" outlineLevel="1"/>
    <row r="41008" hidden="1" outlineLevel="1"/>
    <row r="41009" hidden="1" outlineLevel="1"/>
    <row r="41010" hidden="1" outlineLevel="1"/>
    <row r="41011" hidden="1" outlineLevel="1"/>
    <row r="41012" hidden="1" outlineLevel="1"/>
    <row r="41013" hidden="1" outlineLevel="1"/>
    <row r="41014" hidden="1" outlineLevel="1"/>
    <row r="41015" hidden="1" outlineLevel="1"/>
    <row r="41016" hidden="1" outlineLevel="1"/>
    <row r="41017" hidden="1" outlineLevel="1"/>
    <row r="41018" hidden="1" outlineLevel="1"/>
    <row r="41019" hidden="1" outlineLevel="1"/>
    <row r="41020" hidden="1" outlineLevel="1"/>
    <row r="41021" hidden="1" outlineLevel="1"/>
    <row r="41022" hidden="1" outlineLevel="1"/>
    <row r="41023" hidden="1" outlineLevel="1"/>
    <row r="41024" hidden="1" outlineLevel="1"/>
    <row r="41025" hidden="1" outlineLevel="1"/>
    <row r="41026" hidden="1" outlineLevel="1"/>
    <row r="41027" hidden="1" outlineLevel="1"/>
    <row r="41028" hidden="1" outlineLevel="1"/>
    <row r="41029" hidden="1" outlineLevel="1"/>
    <row r="41030" hidden="1" outlineLevel="1"/>
    <row r="41031" hidden="1" outlineLevel="1"/>
    <row r="41032" hidden="1" outlineLevel="1"/>
    <row r="41033" hidden="1" outlineLevel="1"/>
    <row r="41034" hidden="1" outlineLevel="1"/>
    <row r="41035" hidden="1" outlineLevel="1"/>
    <row r="41036" hidden="1" outlineLevel="1"/>
    <row r="41037" hidden="1" outlineLevel="1"/>
    <row r="41038" hidden="1" outlineLevel="1"/>
    <row r="41039" hidden="1" outlineLevel="1"/>
    <row r="41040" hidden="1" outlineLevel="1"/>
    <row r="41041" hidden="1" outlineLevel="1"/>
    <row r="41042" hidden="1" outlineLevel="1"/>
    <row r="41043" hidden="1" outlineLevel="1"/>
    <row r="41044" hidden="1" outlineLevel="1"/>
    <row r="41045" hidden="1" outlineLevel="1"/>
    <row r="41046" hidden="1" outlineLevel="1"/>
    <row r="41047" hidden="1" outlineLevel="1"/>
    <row r="41048" hidden="1" outlineLevel="1"/>
    <row r="41049" hidden="1" outlineLevel="1"/>
    <row r="41050" hidden="1" outlineLevel="1"/>
    <row r="41051" hidden="1" outlineLevel="1"/>
    <row r="41052" hidden="1" outlineLevel="1"/>
    <row r="41053" hidden="1" outlineLevel="1"/>
    <row r="41054" hidden="1" outlineLevel="1"/>
    <row r="41055" hidden="1" outlineLevel="1"/>
    <row r="41056" hidden="1" outlineLevel="1"/>
    <row r="41057" hidden="1" outlineLevel="1"/>
    <row r="41058" hidden="1" outlineLevel="1"/>
    <row r="41059" hidden="1" outlineLevel="1"/>
    <row r="41060" hidden="1" outlineLevel="1"/>
    <row r="41061" hidden="1" outlineLevel="1"/>
    <row r="41062" hidden="1" outlineLevel="1"/>
    <row r="41063" hidden="1" outlineLevel="1"/>
    <row r="41064" hidden="1" outlineLevel="1"/>
    <row r="41065" hidden="1" outlineLevel="1"/>
    <row r="41066" hidden="1" outlineLevel="1"/>
    <row r="41067" hidden="1" outlineLevel="1"/>
    <row r="41068" hidden="1" outlineLevel="1"/>
    <row r="41069" hidden="1" outlineLevel="1"/>
    <row r="41070" hidden="1" outlineLevel="1"/>
    <row r="41071" hidden="1" outlineLevel="1"/>
    <row r="41072" hidden="1" outlineLevel="1"/>
    <row r="41073" hidden="1" outlineLevel="1"/>
    <row r="41074" hidden="1" outlineLevel="1"/>
    <row r="41075" hidden="1" outlineLevel="1"/>
    <row r="41076" hidden="1" outlineLevel="1"/>
    <row r="41077" hidden="1" outlineLevel="1"/>
    <row r="41078" hidden="1" outlineLevel="1"/>
    <row r="41079" hidden="1" outlineLevel="1"/>
    <row r="41080" hidden="1" outlineLevel="1"/>
    <row r="41081" hidden="1" outlineLevel="1"/>
    <row r="41082" hidden="1" outlineLevel="1"/>
    <row r="41083" hidden="1" outlineLevel="1"/>
    <row r="41084" hidden="1" outlineLevel="1"/>
    <row r="41085" hidden="1" outlineLevel="1"/>
    <row r="41086" hidden="1" outlineLevel="1"/>
    <row r="41087" hidden="1" outlineLevel="1"/>
    <row r="41088" hidden="1" outlineLevel="1"/>
    <row r="41089" hidden="1" outlineLevel="1"/>
    <row r="41090" hidden="1" outlineLevel="1"/>
    <row r="41091" hidden="1" outlineLevel="1"/>
    <row r="41092" hidden="1" outlineLevel="1"/>
    <row r="41093" hidden="1" outlineLevel="1"/>
    <row r="41094" hidden="1" outlineLevel="1"/>
    <row r="41095" hidden="1" outlineLevel="1"/>
    <row r="41096" hidden="1" outlineLevel="1"/>
    <row r="41097" hidden="1" outlineLevel="1"/>
    <row r="41098" hidden="1" outlineLevel="1"/>
    <row r="41099" hidden="1" outlineLevel="1"/>
    <row r="41100" hidden="1" outlineLevel="1"/>
    <row r="41101" hidden="1" outlineLevel="1"/>
    <row r="41102" hidden="1" outlineLevel="1"/>
    <row r="41103" hidden="1" outlineLevel="1"/>
    <row r="41104" hidden="1" outlineLevel="1"/>
    <row r="41105" hidden="1" outlineLevel="1"/>
    <row r="41106" hidden="1" outlineLevel="1"/>
    <row r="41107" hidden="1" outlineLevel="1"/>
    <row r="41108" hidden="1" outlineLevel="1"/>
    <row r="41109" hidden="1" outlineLevel="1"/>
    <row r="41110" hidden="1" outlineLevel="1"/>
    <row r="41111" hidden="1" outlineLevel="1"/>
    <row r="41112" hidden="1" outlineLevel="1"/>
    <row r="41113" hidden="1" outlineLevel="1"/>
    <row r="41114" hidden="1" outlineLevel="1"/>
    <row r="41115" hidden="1" outlineLevel="1"/>
    <row r="41116" hidden="1" outlineLevel="1"/>
    <row r="41117" hidden="1" outlineLevel="1"/>
    <row r="41118" hidden="1" outlineLevel="1"/>
    <row r="41119" hidden="1" outlineLevel="1"/>
    <row r="41120" hidden="1" outlineLevel="1"/>
    <row r="41121" hidden="1" outlineLevel="1"/>
    <row r="41122" hidden="1" outlineLevel="1"/>
    <row r="41123" hidden="1" outlineLevel="1"/>
    <row r="41124" hidden="1" outlineLevel="1"/>
    <row r="41125" hidden="1" outlineLevel="1"/>
    <row r="41126" hidden="1" outlineLevel="1"/>
    <row r="41127" hidden="1" outlineLevel="1"/>
    <row r="41128" hidden="1" outlineLevel="1"/>
    <row r="41129" hidden="1" outlineLevel="1"/>
    <row r="41130" hidden="1" outlineLevel="1"/>
    <row r="41131" hidden="1" outlineLevel="1"/>
    <row r="41132" hidden="1" outlineLevel="1"/>
    <row r="41133" hidden="1" outlineLevel="1"/>
    <row r="41134" hidden="1" outlineLevel="1"/>
    <row r="41135" hidden="1" outlineLevel="1"/>
    <row r="41136" hidden="1" outlineLevel="1"/>
    <row r="41137" hidden="1" outlineLevel="1"/>
    <row r="41138" hidden="1" outlineLevel="1"/>
    <row r="41139" hidden="1" outlineLevel="1"/>
    <row r="41140" hidden="1" outlineLevel="1"/>
    <row r="41141" hidden="1" outlineLevel="1"/>
    <row r="41142" hidden="1" outlineLevel="1"/>
    <row r="41143" hidden="1" outlineLevel="1"/>
    <row r="41144" hidden="1" outlineLevel="1"/>
    <row r="41145" hidden="1" outlineLevel="1"/>
    <row r="41146" hidden="1" outlineLevel="1"/>
    <row r="41147" hidden="1" outlineLevel="1"/>
    <row r="41148" hidden="1" outlineLevel="1"/>
    <row r="41149" hidden="1" outlineLevel="1"/>
    <row r="41150" hidden="1" outlineLevel="1"/>
    <row r="41151" hidden="1" outlineLevel="1"/>
    <row r="41152" hidden="1" outlineLevel="1"/>
    <row r="41153" hidden="1" outlineLevel="1"/>
    <row r="41154" hidden="1" outlineLevel="1"/>
    <row r="41155" hidden="1" outlineLevel="1"/>
    <row r="41156" hidden="1" outlineLevel="1"/>
    <row r="41157" hidden="1" outlineLevel="1"/>
    <row r="41158" hidden="1" outlineLevel="1"/>
    <row r="41159" hidden="1" outlineLevel="1"/>
    <row r="41160" hidden="1" outlineLevel="1"/>
    <row r="41161" hidden="1" outlineLevel="1"/>
    <row r="41162" hidden="1" outlineLevel="1"/>
    <row r="41163" hidden="1" outlineLevel="1"/>
    <row r="41164" hidden="1" outlineLevel="1"/>
    <row r="41165" hidden="1" outlineLevel="1"/>
    <row r="41166" hidden="1" outlineLevel="1"/>
    <row r="41167" hidden="1" outlineLevel="1"/>
    <row r="41168" hidden="1" outlineLevel="1"/>
    <row r="41169" hidden="1" outlineLevel="1"/>
    <row r="41170" hidden="1" outlineLevel="1"/>
    <row r="41171" hidden="1" outlineLevel="1"/>
    <row r="41172" hidden="1" outlineLevel="1"/>
    <row r="41173" hidden="1" outlineLevel="1"/>
    <row r="41174" hidden="1" outlineLevel="1"/>
    <row r="41175" hidden="1" outlineLevel="1"/>
    <row r="41176" hidden="1" outlineLevel="1"/>
    <row r="41177" hidden="1" outlineLevel="1"/>
    <row r="41178" hidden="1" outlineLevel="1"/>
    <row r="41179" hidden="1" outlineLevel="1"/>
    <row r="41180" hidden="1" outlineLevel="1"/>
    <row r="41181" hidden="1" outlineLevel="1"/>
    <row r="41182" hidden="1" outlineLevel="1"/>
    <row r="41183" hidden="1" outlineLevel="1"/>
    <row r="41184" hidden="1" outlineLevel="1"/>
    <row r="41185" hidden="1" outlineLevel="1"/>
    <row r="41186" hidden="1" outlineLevel="1"/>
    <row r="41187" hidden="1" outlineLevel="1"/>
    <row r="41188" hidden="1" outlineLevel="1"/>
    <row r="41189" hidden="1" outlineLevel="1"/>
    <row r="41190" hidden="1" outlineLevel="1"/>
    <row r="41191" hidden="1" outlineLevel="1"/>
    <row r="41192" hidden="1" outlineLevel="1"/>
    <row r="41193" hidden="1" outlineLevel="1"/>
    <row r="41194" hidden="1" outlineLevel="1"/>
    <row r="41195" hidden="1" outlineLevel="1"/>
    <row r="41196" hidden="1" outlineLevel="1"/>
    <row r="41197" hidden="1" outlineLevel="1"/>
    <row r="41198" hidden="1" outlineLevel="1"/>
    <row r="41199" hidden="1" outlineLevel="1"/>
    <row r="41200" hidden="1" outlineLevel="1"/>
    <row r="41201" hidden="1" outlineLevel="1"/>
    <row r="41202" hidden="1" outlineLevel="1"/>
    <row r="41203" hidden="1" outlineLevel="1"/>
    <row r="41204" hidden="1" outlineLevel="1"/>
    <row r="41205" hidden="1" outlineLevel="1"/>
    <row r="41206" hidden="1" outlineLevel="1"/>
    <row r="41207" hidden="1" outlineLevel="1"/>
    <row r="41208" hidden="1" outlineLevel="1"/>
    <row r="41209" hidden="1" outlineLevel="1"/>
    <row r="41210" hidden="1" outlineLevel="1"/>
    <row r="41211" hidden="1" outlineLevel="1"/>
    <row r="41212" hidden="1" outlineLevel="1"/>
    <row r="41213" hidden="1" outlineLevel="1"/>
    <row r="41214" hidden="1" outlineLevel="1"/>
    <row r="41215" hidden="1" outlineLevel="1"/>
    <row r="41216" hidden="1" outlineLevel="1"/>
    <row r="41217" hidden="1" outlineLevel="1"/>
    <row r="41218" hidden="1" outlineLevel="1"/>
    <row r="41219" hidden="1" outlineLevel="1"/>
    <row r="41220" hidden="1" outlineLevel="1"/>
    <row r="41221" hidden="1" outlineLevel="1"/>
    <row r="41222" hidden="1" outlineLevel="1"/>
    <row r="41223" hidden="1" outlineLevel="1"/>
    <row r="41224" hidden="1" outlineLevel="1"/>
    <row r="41225" hidden="1" outlineLevel="1"/>
    <row r="41226" hidden="1" outlineLevel="1"/>
    <row r="41227" hidden="1" outlineLevel="1"/>
    <row r="41228" hidden="1" outlineLevel="1"/>
    <row r="41229" hidden="1" outlineLevel="1"/>
    <row r="41230" hidden="1" outlineLevel="1"/>
    <row r="41231" hidden="1" outlineLevel="1"/>
    <row r="41232" hidden="1" outlineLevel="1"/>
    <row r="41233" hidden="1" outlineLevel="1"/>
    <row r="41234" hidden="1" outlineLevel="1"/>
    <row r="41235" hidden="1" outlineLevel="1"/>
    <row r="41236" hidden="1" outlineLevel="1"/>
    <row r="41237" hidden="1" outlineLevel="1"/>
    <row r="41238" hidden="1" outlineLevel="1"/>
    <row r="41239" hidden="1" outlineLevel="1"/>
    <row r="41240" hidden="1" outlineLevel="1"/>
    <row r="41241" hidden="1" outlineLevel="1"/>
    <row r="41242" hidden="1" outlineLevel="1"/>
    <row r="41243" hidden="1" outlineLevel="1"/>
    <row r="41244" hidden="1" outlineLevel="1"/>
    <row r="41245" hidden="1" outlineLevel="1"/>
    <row r="41246" hidden="1" outlineLevel="1"/>
    <row r="41247" hidden="1" outlineLevel="1"/>
    <row r="41248" hidden="1" outlineLevel="1"/>
    <row r="41249" hidden="1" outlineLevel="1"/>
    <row r="41250" hidden="1" outlineLevel="1"/>
    <row r="41251" hidden="1" outlineLevel="1"/>
    <row r="41252" hidden="1" outlineLevel="1"/>
    <row r="41253" hidden="1" outlineLevel="1"/>
    <row r="41254" hidden="1" outlineLevel="1"/>
    <row r="41255" hidden="1" outlineLevel="1"/>
    <row r="41256" hidden="1" outlineLevel="1"/>
    <row r="41257" hidden="1" outlineLevel="1"/>
    <row r="41258" hidden="1" outlineLevel="1"/>
    <row r="41259" hidden="1" outlineLevel="1"/>
    <row r="41260" hidden="1" outlineLevel="1"/>
    <row r="41261" hidden="1" outlineLevel="1"/>
    <row r="41262" hidden="1" outlineLevel="1"/>
    <row r="41263" hidden="1" outlineLevel="1"/>
    <row r="41264" hidden="1" outlineLevel="1"/>
    <row r="41265" hidden="1" outlineLevel="1"/>
    <row r="41266" hidden="1" outlineLevel="1"/>
    <row r="41267" hidden="1" outlineLevel="1"/>
    <row r="41268" hidden="1" outlineLevel="1"/>
    <row r="41269" hidden="1" outlineLevel="1"/>
    <row r="41270" hidden="1" outlineLevel="1"/>
    <row r="41271" hidden="1" outlineLevel="1"/>
    <row r="41272" hidden="1" outlineLevel="1"/>
    <row r="41273" hidden="1" outlineLevel="1"/>
    <row r="41274" hidden="1" outlineLevel="1"/>
    <row r="41275" hidden="1" outlineLevel="1"/>
    <row r="41276" hidden="1" outlineLevel="1"/>
    <row r="41277" hidden="1" outlineLevel="1"/>
    <row r="41278" hidden="1" outlineLevel="1"/>
    <row r="41279" hidden="1" outlineLevel="1"/>
    <row r="41280" hidden="1" outlineLevel="1"/>
    <row r="41281" hidden="1" outlineLevel="1"/>
    <row r="41282" hidden="1" outlineLevel="1"/>
    <row r="41283" hidden="1" outlineLevel="1"/>
    <row r="41284" hidden="1" outlineLevel="1"/>
    <row r="41285" hidden="1" outlineLevel="1"/>
    <row r="41286" hidden="1" outlineLevel="1"/>
    <row r="41287" hidden="1" outlineLevel="1"/>
    <row r="41288" hidden="1" outlineLevel="1"/>
    <row r="41289" hidden="1" outlineLevel="1"/>
    <row r="41290" hidden="1" outlineLevel="1"/>
    <row r="41291" hidden="1" outlineLevel="1"/>
    <row r="41292" hidden="1" outlineLevel="1"/>
    <row r="41293" hidden="1" outlineLevel="1"/>
    <row r="41294" hidden="1" outlineLevel="1"/>
    <row r="41295" hidden="1" outlineLevel="1"/>
    <row r="41296" hidden="1" outlineLevel="1"/>
    <row r="41297" hidden="1" outlineLevel="1"/>
    <row r="41298" hidden="1" outlineLevel="1"/>
    <row r="41299" hidden="1" outlineLevel="1"/>
    <row r="41300" hidden="1" outlineLevel="1"/>
    <row r="41301" hidden="1" outlineLevel="1"/>
    <row r="41302" hidden="1" outlineLevel="1"/>
    <row r="41303" hidden="1" outlineLevel="1"/>
    <row r="41304" hidden="1" outlineLevel="1"/>
    <row r="41305" hidden="1" outlineLevel="1"/>
    <row r="41306" hidden="1" outlineLevel="1"/>
    <row r="41307" hidden="1" outlineLevel="1"/>
    <row r="41308" hidden="1" outlineLevel="1"/>
    <row r="41309" hidden="1" outlineLevel="1"/>
    <row r="41310" hidden="1" outlineLevel="1"/>
    <row r="41311" hidden="1" outlineLevel="1"/>
    <row r="41312" hidden="1" outlineLevel="1"/>
    <row r="41313" hidden="1" outlineLevel="1"/>
    <row r="41314" hidden="1" outlineLevel="1"/>
    <row r="41315" hidden="1" outlineLevel="1"/>
    <row r="41316" hidden="1" outlineLevel="1"/>
    <row r="41317" hidden="1" outlineLevel="1"/>
    <row r="41318" hidden="1" outlineLevel="1"/>
    <row r="41319" hidden="1" outlineLevel="1"/>
    <row r="41320" hidden="1" outlineLevel="1"/>
    <row r="41321" hidden="1" outlineLevel="1"/>
    <row r="41322" hidden="1" outlineLevel="1"/>
    <row r="41323" hidden="1" outlineLevel="1"/>
    <row r="41324" hidden="1" outlineLevel="1"/>
    <row r="41325" hidden="1" outlineLevel="1"/>
    <row r="41326" hidden="1" outlineLevel="1"/>
    <row r="41327" hidden="1" outlineLevel="1"/>
    <row r="41328" hidden="1" outlineLevel="1"/>
    <row r="41329" hidden="1" outlineLevel="1"/>
    <row r="41330" hidden="1" outlineLevel="1"/>
    <row r="41331" hidden="1" outlineLevel="1"/>
    <row r="41332" hidden="1" outlineLevel="1"/>
    <row r="41333" hidden="1" outlineLevel="1"/>
    <row r="41334" hidden="1" outlineLevel="1"/>
    <row r="41335" hidden="1" outlineLevel="1"/>
    <row r="41336" hidden="1" outlineLevel="1"/>
    <row r="41337" hidden="1" outlineLevel="1"/>
    <row r="41338" hidden="1" outlineLevel="1"/>
    <row r="41339" hidden="1" outlineLevel="1"/>
    <row r="41340" hidden="1" outlineLevel="1"/>
    <row r="41341" hidden="1" outlineLevel="1"/>
    <row r="41342" hidden="1" outlineLevel="1"/>
    <row r="41343" hidden="1" outlineLevel="1"/>
    <row r="41344" hidden="1" outlineLevel="1"/>
    <row r="41345" hidden="1" outlineLevel="1"/>
    <row r="41346" hidden="1" outlineLevel="1"/>
    <row r="41347" hidden="1" outlineLevel="1"/>
    <row r="41348" hidden="1" outlineLevel="1"/>
    <row r="41349" hidden="1" outlineLevel="1"/>
    <row r="41350" hidden="1" outlineLevel="1"/>
    <row r="41351" hidden="1" outlineLevel="1"/>
    <row r="41352" hidden="1" outlineLevel="1"/>
    <row r="41353" hidden="1" outlineLevel="1"/>
    <row r="41354" hidden="1" outlineLevel="1"/>
    <row r="41355" hidden="1" outlineLevel="1"/>
    <row r="41356" hidden="1" outlineLevel="1"/>
    <row r="41357" hidden="1" outlineLevel="1"/>
    <row r="41358" hidden="1" outlineLevel="1"/>
    <row r="41359" hidden="1" outlineLevel="1"/>
    <row r="41360" hidden="1" outlineLevel="1"/>
    <row r="41361" hidden="1" outlineLevel="1"/>
    <row r="41362" hidden="1" outlineLevel="1"/>
    <row r="41363" hidden="1" outlineLevel="1"/>
    <row r="41364" hidden="1" outlineLevel="1"/>
    <row r="41365" hidden="1" outlineLevel="1"/>
    <row r="41366" hidden="1" outlineLevel="1"/>
    <row r="41367" hidden="1" outlineLevel="1"/>
    <row r="41368" hidden="1" outlineLevel="1"/>
    <row r="41369" hidden="1" outlineLevel="1"/>
    <row r="41370" hidden="1" outlineLevel="1"/>
    <row r="41371" hidden="1" outlineLevel="1"/>
    <row r="41372" hidden="1" outlineLevel="1"/>
    <row r="41373" hidden="1" outlineLevel="1"/>
    <row r="41374" hidden="1" outlineLevel="1"/>
    <row r="41375" hidden="1" outlineLevel="1"/>
    <row r="41376" hidden="1" outlineLevel="1"/>
    <row r="41377" hidden="1" outlineLevel="1"/>
    <row r="41378" hidden="1" outlineLevel="1"/>
    <row r="41379" hidden="1" outlineLevel="1"/>
    <row r="41380" hidden="1" outlineLevel="1"/>
    <row r="41381" hidden="1" outlineLevel="1"/>
    <row r="41382" hidden="1" outlineLevel="1"/>
    <row r="41383" hidden="1" outlineLevel="1"/>
    <row r="41384" hidden="1" outlineLevel="1"/>
    <row r="41385" hidden="1" outlineLevel="1"/>
    <row r="41386" hidden="1" outlineLevel="1"/>
    <row r="41387" hidden="1" outlineLevel="1"/>
    <row r="41388" hidden="1" outlineLevel="1"/>
    <row r="41389" hidden="1" outlineLevel="1"/>
    <row r="41390" hidden="1" outlineLevel="1"/>
    <row r="41391" hidden="1" outlineLevel="1"/>
    <row r="41392" hidden="1" outlineLevel="1"/>
    <row r="41393" hidden="1" outlineLevel="1"/>
    <row r="41394" hidden="1" outlineLevel="1"/>
    <row r="41395" hidden="1" outlineLevel="1"/>
    <row r="41396" hidden="1" outlineLevel="1"/>
    <row r="41397" hidden="1" outlineLevel="1"/>
    <row r="41398" hidden="1" outlineLevel="1"/>
    <row r="41399" hidden="1" outlineLevel="1"/>
    <row r="41400" hidden="1" outlineLevel="1"/>
    <row r="41401" hidden="1" outlineLevel="1"/>
    <row r="41402" hidden="1" outlineLevel="1"/>
    <row r="41403" hidden="1" outlineLevel="1"/>
    <row r="41404" hidden="1" outlineLevel="1"/>
    <row r="41405" hidden="1" outlineLevel="1"/>
    <row r="41406" hidden="1" outlineLevel="1"/>
    <row r="41407" hidden="1" outlineLevel="1"/>
    <row r="41408" hidden="1" outlineLevel="1"/>
    <row r="41409" hidden="1" outlineLevel="1"/>
    <row r="41410" hidden="1" outlineLevel="1"/>
    <row r="41411" hidden="1" outlineLevel="1"/>
    <row r="41412" hidden="1" outlineLevel="1"/>
    <row r="41413" hidden="1" outlineLevel="1"/>
    <row r="41414" hidden="1" outlineLevel="1"/>
    <row r="41415" hidden="1" outlineLevel="1"/>
    <row r="41416" hidden="1" outlineLevel="1"/>
    <row r="41417" hidden="1" outlineLevel="1"/>
    <row r="41418" hidden="1" outlineLevel="1"/>
    <row r="41419" hidden="1" outlineLevel="1"/>
    <row r="41420" hidden="1" outlineLevel="1"/>
    <row r="41421" hidden="1" outlineLevel="1"/>
    <row r="41422" hidden="1" outlineLevel="1"/>
    <row r="41423" hidden="1" outlineLevel="1"/>
    <row r="41424" hidden="1" outlineLevel="1"/>
    <row r="41425" hidden="1" outlineLevel="1"/>
    <row r="41426" hidden="1" outlineLevel="1"/>
    <row r="41427" hidden="1" outlineLevel="1"/>
    <row r="41428" hidden="1" outlineLevel="1"/>
    <row r="41429" hidden="1" outlineLevel="1"/>
    <row r="41430" hidden="1" outlineLevel="1"/>
    <row r="41431" hidden="1" outlineLevel="1"/>
    <row r="41432" hidden="1" outlineLevel="1"/>
    <row r="41433" hidden="1" outlineLevel="1"/>
    <row r="41434" hidden="1" outlineLevel="1"/>
    <row r="41435" hidden="1" outlineLevel="1"/>
    <row r="41436" hidden="1" outlineLevel="1"/>
    <row r="41437" hidden="1" outlineLevel="1"/>
    <row r="41438" hidden="1" outlineLevel="1"/>
    <row r="41439" hidden="1" outlineLevel="1"/>
    <row r="41440" hidden="1" outlineLevel="1"/>
    <row r="41441" hidden="1" outlineLevel="1"/>
    <row r="41442" hidden="1" outlineLevel="1"/>
    <row r="41443" hidden="1" outlineLevel="1"/>
    <row r="41444" hidden="1" outlineLevel="1"/>
    <row r="41445" hidden="1" outlineLevel="1"/>
    <row r="41446" hidden="1" outlineLevel="1"/>
    <row r="41447" hidden="1" outlineLevel="1"/>
    <row r="41448" hidden="1" outlineLevel="1"/>
    <row r="41449" hidden="1" outlineLevel="1"/>
    <row r="41450" hidden="1" outlineLevel="1"/>
    <row r="41451" hidden="1" outlineLevel="1"/>
    <row r="41452" hidden="1" outlineLevel="1"/>
    <row r="41453" hidden="1" outlineLevel="1"/>
    <row r="41454" hidden="1" outlineLevel="1"/>
    <row r="41455" hidden="1" outlineLevel="1"/>
    <row r="41456" hidden="1" outlineLevel="1"/>
    <row r="41457" hidden="1" outlineLevel="1"/>
    <row r="41458" hidden="1" outlineLevel="1"/>
    <row r="41459" hidden="1" outlineLevel="1"/>
    <row r="41460" hidden="1" outlineLevel="1"/>
    <row r="41461" hidden="1" outlineLevel="1"/>
    <row r="41462" hidden="1" outlineLevel="1"/>
    <row r="41463" hidden="1" outlineLevel="1"/>
    <row r="41464" hidden="1" outlineLevel="1"/>
    <row r="41465" hidden="1" outlineLevel="1"/>
    <row r="41466" hidden="1" outlineLevel="1"/>
    <row r="41467" hidden="1" outlineLevel="1"/>
    <row r="41468" hidden="1" outlineLevel="1"/>
    <row r="41469" hidden="1" outlineLevel="1"/>
    <row r="41470" hidden="1" outlineLevel="1"/>
    <row r="41471" hidden="1" outlineLevel="1"/>
    <row r="41472" hidden="1" outlineLevel="1"/>
    <row r="41473" hidden="1" outlineLevel="1"/>
    <row r="41474" hidden="1" outlineLevel="1"/>
    <row r="41475" hidden="1" outlineLevel="1"/>
    <row r="41476" hidden="1" outlineLevel="1"/>
    <row r="41477" hidden="1" outlineLevel="1"/>
    <row r="41478" hidden="1" outlineLevel="1"/>
    <row r="41479" hidden="1" outlineLevel="1"/>
    <row r="41480" hidden="1" outlineLevel="1"/>
    <row r="41481" hidden="1" outlineLevel="1"/>
    <row r="41482" hidden="1" outlineLevel="1"/>
    <row r="41483" hidden="1" outlineLevel="1"/>
    <row r="41484" hidden="1" outlineLevel="1"/>
    <row r="41485" hidden="1" outlineLevel="1"/>
    <row r="41486" hidden="1" outlineLevel="1"/>
    <row r="41487" hidden="1" outlineLevel="1"/>
    <row r="41488" hidden="1" outlineLevel="1"/>
    <row r="41489" hidden="1" outlineLevel="1"/>
    <row r="41490" hidden="1" outlineLevel="1"/>
    <row r="41491" hidden="1" outlineLevel="1"/>
    <row r="41492" hidden="1" outlineLevel="1"/>
    <row r="41493" hidden="1" outlineLevel="1"/>
    <row r="41494" hidden="1" outlineLevel="1"/>
    <row r="41495" hidden="1" outlineLevel="1"/>
    <row r="41496" hidden="1" outlineLevel="1"/>
    <row r="41497" hidden="1" outlineLevel="1"/>
    <row r="41498" hidden="1" outlineLevel="1"/>
    <row r="41499" hidden="1" outlineLevel="1"/>
    <row r="41500" hidden="1" outlineLevel="1"/>
    <row r="41501" hidden="1" outlineLevel="1"/>
    <row r="41502" hidden="1" outlineLevel="1"/>
    <row r="41503" hidden="1" outlineLevel="1"/>
    <row r="41504" hidden="1" outlineLevel="1"/>
    <row r="41505" hidden="1" outlineLevel="1"/>
    <row r="41506" hidden="1" outlineLevel="1"/>
    <row r="41507" hidden="1" outlineLevel="1"/>
    <row r="41508" hidden="1" outlineLevel="1"/>
    <row r="41509" hidden="1" outlineLevel="1"/>
    <row r="41510" hidden="1" outlineLevel="1"/>
    <row r="41511" hidden="1" outlineLevel="1"/>
    <row r="41512" hidden="1" outlineLevel="1"/>
    <row r="41513" hidden="1" outlineLevel="1"/>
    <row r="41514" hidden="1" outlineLevel="1"/>
    <row r="41515" hidden="1" outlineLevel="1"/>
    <row r="41516" hidden="1" outlineLevel="1"/>
    <row r="41517" hidden="1" outlineLevel="1"/>
    <row r="41518" hidden="1" outlineLevel="1"/>
    <row r="41519" hidden="1" outlineLevel="1"/>
    <row r="41520" hidden="1" outlineLevel="1"/>
    <row r="41521" hidden="1" outlineLevel="1"/>
    <row r="41522" hidden="1" outlineLevel="1"/>
    <row r="41523" hidden="1" outlineLevel="1"/>
    <row r="41524" hidden="1" outlineLevel="1"/>
    <row r="41525" hidden="1" outlineLevel="1"/>
    <row r="41526" hidden="1" outlineLevel="1"/>
    <row r="41527" hidden="1" outlineLevel="1"/>
    <row r="41528" hidden="1" outlineLevel="1"/>
    <row r="41529" hidden="1" outlineLevel="1"/>
    <row r="41530" hidden="1" outlineLevel="1"/>
    <row r="41531" hidden="1" outlineLevel="1"/>
    <row r="41532" hidden="1" outlineLevel="1"/>
    <row r="41533" hidden="1" outlineLevel="1"/>
    <row r="41534" hidden="1" outlineLevel="1"/>
    <row r="41535" hidden="1" outlineLevel="1"/>
    <row r="41536" hidden="1" outlineLevel="1"/>
    <row r="41537" hidden="1" outlineLevel="1"/>
    <row r="41538" hidden="1" outlineLevel="1"/>
    <row r="41539" hidden="1" outlineLevel="1"/>
    <row r="41540" hidden="1" outlineLevel="1"/>
    <row r="41541" hidden="1" outlineLevel="1"/>
    <row r="41542" hidden="1" outlineLevel="1"/>
    <row r="41543" hidden="1" outlineLevel="1"/>
    <row r="41544" hidden="1" outlineLevel="1"/>
    <row r="41545" hidden="1" outlineLevel="1"/>
    <row r="41546" hidden="1" outlineLevel="1"/>
    <row r="41547" hidden="1" outlineLevel="1"/>
    <row r="41548" hidden="1" outlineLevel="1"/>
    <row r="41549" hidden="1" outlineLevel="1"/>
    <row r="41550" hidden="1" outlineLevel="1"/>
    <row r="41551" hidden="1" outlineLevel="1"/>
    <row r="41552" hidden="1" outlineLevel="1"/>
    <row r="41553" hidden="1" outlineLevel="1"/>
    <row r="41554" hidden="1" outlineLevel="1"/>
    <row r="41555" hidden="1" outlineLevel="1"/>
    <row r="41556" hidden="1" outlineLevel="1"/>
    <row r="41557" hidden="1" outlineLevel="1"/>
    <row r="41558" hidden="1" outlineLevel="1"/>
    <row r="41559" hidden="1" outlineLevel="1"/>
    <row r="41560" hidden="1" outlineLevel="1"/>
    <row r="41561" hidden="1" outlineLevel="1"/>
    <row r="41562" hidden="1" outlineLevel="1"/>
    <row r="41563" hidden="1" outlineLevel="1"/>
    <row r="41564" hidden="1" outlineLevel="1"/>
    <row r="41565" hidden="1" outlineLevel="1"/>
    <row r="41566" hidden="1" outlineLevel="1"/>
    <row r="41567" hidden="1" outlineLevel="1"/>
    <row r="41568" hidden="1" outlineLevel="1"/>
    <row r="41569" hidden="1" outlineLevel="1"/>
    <row r="41570" hidden="1" outlineLevel="1"/>
    <row r="41571" hidden="1" outlineLevel="1"/>
    <row r="41572" hidden="1" outlineLevel="1"/>
    <row r="41573" hidden="1" outlineLevel="1"/>
    <row r="41574" hidden="1" outlineLevel="1"/>
    <row r="41575" hidden="1" outlineLevel="1"/>
    <row r="41576" hidden="1" outlineLevel="1"/>
    <row r="41577" hidden="1" outlineLevel="1"/>
    <row r="41578" hidden="1" outlineLevel="1"/>
    <row r="41579" hidden="1" outlineLevel="1"/>
    <row r="41580" hidden="1" outlineLevel="1"/>
    <row r="41581" hidden="1" outlineLevel="1"/>
    <row r="41582" hidden="1" outlineLevel="1"/>
    <row r="41583" hidden="1" outlineLevel="1"/>
    <row r="41584" hidden="1" outlineLevel="1"/>
    <row r="41585" hidden="1" outlineLevel="1"/>
    <row r="41586" hidden="1" outlineLevel="1"/>
    <row r="41587" hidden="1" outlineLevel="1"/>
    <row r="41588" hidden="1" outlineLevel="1"/>
    <row r="41589" hidden="1" outlineLevel="1"/>
    <row r="41590" hidden="1" outlineLevel="1"/>
    <row r="41591" hidden="1" outlineLevel="1"/>
    <row r="41592" hidden="1" outlineLevel="1"/>
    <row r="41593" hidden="1" outlineLevel="1"/>
    <row r="41594" hidden="1" outlineLevel="1"/>
    <row r="41595" hidden="1" outlineLevel="1"/>
    <row r="41596" hidden="1" outlineLevel="1"/>
    <row r="41597" hidden="1" outlineLevel="1"/>
    <row r="41598" hidden="1" outlineLevel="1"/>
    <row r="41599" hidden="1" outlineLevel="1"/>
    <row r="41600" hidden="1" outlineLevel="1"/>
    <row r="41601" hidden="1" outlineLevel="1"/>
    <row r="41602" hidden="1" outlineLevel="1"/>
    <row r="41603" hidden="1" outlineLevel="1"/>
    <row r="41604" hidden="1" outlineLevel="1"/>
    <row r="41605" hidden="1" outlineLevel="1"/>
    <row r="41606" hidden="1" outlineLevel="1"/>
    <row r="41607" hidden="1" outlineLevel="1"/>
    <row r="41608" hidden="1" outlineLevel="1"/>
    <row r="41609" hidden="1" outlineLevel="1"/>
    <row r="41610" hidden="1" outlineLevel="1"/>
    <row r="41611" hidden="1" outlineLevel="1"/>
    <row r="41612" hidden="1" outlineLevel="1"/>
    <row r="41613" hidden="1" outlineLevel="1"/>
    <row r="41614" hidden="1" outlineLevel="1"/>
    <row r="41615" hidden="1" outlineLevel="1"/>
    <row r="41616" hidden="1" outlineLevel="1"/>
    <row r="41617" hidden="1" outlineLevel="1"/>
    <row r="41618" hidden="1" outlineLevel="1"/>
    <row r="41619" hidden="1" outlineLevel="1"/>
    <row r="41620" hidden="1" outlineLevel="1"/>
    <row r="41621" hidden="1" outlineLevel="1"/>
    <row r="41622" hidden="1" outlineLevel="1"/>
    <row r="41623" hidden="1" outlineLevel="1"/>
    <row r="41624" hidden="1" outlineLevel="1"/>
    <row r="41625" hidden="1" outlineLevel="1"/>
    <row r="41626" hidden="1" outlineLevel="1"/>
    <row r="41627" hidden="1" outlineLevel="1"/>
    <row r="41628" hidden="1" outlineLevel="1"/>
    <row r="41629" hidden="1" outlineLevel="1"/>
    <row r="41630" hidden="1" outlineLevel="1"/>
    <row r="41631" hidden="1" outlineLevel="1"/>
    <row r="41632" hidden="1" outlineLevel="1"/>
    <row r="41633" hidden="1" outlineLevel="1"/>
    <row r="41634" hidden="1" outlineLevel="1"/>
    <row r="41635" hidden="1" outlineLevel="1"/>
    <row r="41636" hidden="1" outlineLevel="1"/>
    <row r="41637" hidden="1" outlineLevel="1"/>
    <row r="41638" hidden="1" outlineLevel="1"/>
    <row r="41639" hidden="1" outlineLevel="1"/>
    <row r="41640" hidden="1" outlineLevel="1"/>
    <row r="41641" hidden="1" outlineLevel="1"/>
    <row r="41642" hidden="1" outlineLevel="1"/>
    <row r="41643" hidden="1" outlineLevel="1"/>
    <row r="41644" hidden="1" outlineLevel="1"/>
    <row r="41645" hidden="1" outlineLevel="1"/>
    <row r="41646" hidden="1" outlineLevel="1"/>
    <row r="41647" hidden="1" outlineLevel="1"/>
    <row r="41648" hidden="1" outlineLevel="1"/>
    <row r="41649" hidden="1" outlineLevel="1"/>
    <row r="41650" hidden="1" outlineLevel="1"/>
    <row r="41651" hidden="1" outlineLevel="1"/>
    <row r="41652" hidden="1" outlineLevel="1"/>
    <row r="41653" hidden="1" outlineLevel="1"/>
    <row r="41654" hidden="1" outlineLevel="1"/>
    <row r="41655" hidden="1" outlineLevel="1"/>
    <row r="41656" hidden="1" outlineLevel="1"/>
    <row r="41657" hidden="1" outlineLevel="1"/>
    <row r="41658" hidden="1" outlineLevel="1"/>
    <row r="41659" hidden="1" outlineLevel="1"/>
    <row r="41660" hidden="1" outlineLevel="1"/>
    <row r="41661" hidden="1" outlineLevel="1"/>
    <row r="41662" hidden="1" outlineLevel="1"/>
    <row r="41663" hidden="1" outlineLevel="1"/>
    <row r="41664" hidden="1" outlineLevel="1"/>
    <row r="41665" hidden="1" outlineLevel="1"/>
    <row r="41666" hidden="1" outlineLevel="1"/>
    <row r="41667" hidden="1" outlineLevel="1"/>
    <row r="41668" hidden="1" outlineLevel="1"/>
    <row r="41669" hidden="1" outlineLevel="1"/>
    <row r="41670" hidden="1" outlineLevel="1"/>
    <row r="41671" hidden="1" outlineLevel="1"/>
    <row r="41672" hidden="1" outlineLevel="1"/>
    <row r="41673" hidden="1" outlineLevel="1"/>
    <row r="41674" hidden="1" outlineLevel="1"/>
    <row r="41675" hidden="1" outlineLevel="1"/>
    <row r="41676" hidden="1" outlineLevel="1"/>
    <row r="41677" hidden="1" outlineLevel="1"/>
    <row r="41678" hidden="1" outlineLevel="1"/>
    <row r="41679" hidden="1" outlineLevel="1"/>
    <row r="41680" hidden="1" outlineLevel="1"/>
    <row r="41681" hidden="1" outlineLevel="1"/>
    <row r="41682" hidden="1" outlineLevel="1"/>
    <row r="41683" hidden="1" outlineLevel="1"/>
    <row r="41684" hidden="1" outlineLevel="1"/>
    <row r="41685" hidden="1" outlineLevel="1"/>
    <row r="41686" hidden="1" outlineLevel="1"/>
    <row r="41687" hidden="1" outlineLevel="1"/>
    <row r="41688" hidden="1" outlineLevel="1"/>
    <row r="41689" hidden="1" outlineLevel="1"/>
    <row r="41690" hidden="1" outlineLevel="1"/>
    <row r="41691" hidden="1" outlineLevel="1"/>
    <row r="41692" hidden="1" outlineLevel="1"/>
    <row r="41693" hidden="1" outlineLevel="1"/>
    <row r="41694" hidden="1" outlineLevel="1"/>
    <row r="41695" hidden="1" outlineLevel="1"/>
    <row r="41696" hidden="1" outlineLevel="1"/>
    <row r="41697" hidden="1" outlineLevel="1"/>
    <row r="41698" hidden="1" outlineLevel="1"/>
    <row r="41699" hidden="1" outlineLevel="1"/>
    <row r="41700" hidden="1" outlineLevel="1"/>
    <row r="41701" hidden="1" outlineLevel="1"/>
    <row r="41702" hidden="1" outlineLevel="1"/>
    <row r="41703" hidden="1" outlineLevel="1"/>
    <row r="41704" hidden="1" outlineLevel="1"/>
    <row r="41705" hidden="1" outlineLevel="1"/>
    <row r="41706" hidden="1" outlineLevel="1"/>
    <row r="41707" hidden="1" outlineLevel="1"/>
    <row r="41708" hidden="1" outlineLevel="1"/>
    <row r="41709" hidden="1" outlineLevel="1"/>
    <row r="41710" hidden="1" outlineLevel="1"/>
    <row r="41711" hidden="1" outlineLevel="1"/>
    <row r="41712" hidden="1" outlineLevel="1"/>
    <row r="41713" hidden="1" outlineLevel="1"/>
    <row r="41714" hidden="1" outlineLevel="1"/>
    <row r="41715" hidden="1" outlineLevel="1"/>
    <row r="41716" hidden="1" outlineLevel="1"/>
    <row r="41717" hidden="1" outlineLevel="1"/>
    <row r="41718" hidden="1" outlineLevel="1"/>
    <row r="41719" hidden="1" outlineLevel="1"/>
    <row r="41720" hidden="1" outlineLevel="1"/>
    <row r="41721" hidden="1" outlineLevel="1"/>
    <row r="41722" hidden="1" outlineLevel="1"/>
    <row r="41723" hidden="1" outlineLevel="1"/>
    <row r="41724" hidden="1" outlineLevel="1"/>
    <row r="41725" hidden="1" outlineLevel="1"/>
    <row r="41726" hidden="1" outlineLevel="1"/>
    <row r="41727" hidden="1" outlineLevel="1"/>
    <row r="41728" hidden="1" outlineLevel="1"/>
    <row r="41729" hidden="1" outlineLevel="1"/>
    <row r="41730" hidden="1" outlineLevel="1"/>
    <row r="41731" hidden="1" outlineLevel="1"/>
    <row r="41732" hidden="1" outlineLevel="1"/>
    <row r="41733" hidden="1" outlineLevel="1"/>
    <row r="41734" hidden="1" outlineLevel="1"/>
    <row r="41735" hidden="1" outlineLevel="1"/>
    <row r="41736" hidden="1" outlineLevel="1"/>
    <row r="41737" hidden="1" outlineLevel="1"/>
    <row r="41738" hidden="1" outlineLevel="1"/>
    <row r="41739" hidden="1" outlineLevel="1"/>
    <row r="41740" hidden="1" outlineLevel="1"/>
    <row r="41741" hidden="1" outlineLevel="1"/>
    <row r="41742" hidden="1" outlineLevel="1"/>
    <row r="41743" hidden="1" outlineLevel="1"/>
    <row r="41744" hidden="1" outlineLevel="1"/>
    <row r="41745" hidden="1" outlineLevel="1"/>
    <row r="41746" hidden="1" outlineLevel="1"/>
    <row r="41747" hidden="1" outlineLevel="1"/>
    <row r="41748" hidden="1" outlineLevel="1"/>
    <row r="41749" hidden="1" outlineLevel="1"/>
    <row r="41750" hidden="1" outlineLevel="1"/>
    <row r="41751" hidden="1" outlineLevel="1"/>
    <row r="41752" hidden="1" outlineLevel="1"/>
    <row r="41753" hidden="1" outlineLevel="1"/>
    <row r="41754" hidden="1" outlineLevel="1"/>
    <row r="41755" hidden="1" outlineLevel="1"/>
    <row r="41756" hidden="1" outlineLevel="1"/>
    <row r="41757" hidden="1" outlineLevel="1"/>
    <row r="41758" hidden="1" outlineLevel="1"/>
    <row r="41759" hidden="1" outlineLevel="1"/>
    <row r="41760" hidden="1" outlineLevel="1"/>
    <row r="41761" hidden="1" outlineLevel="1"/>
    <row r="41762" hidden="1" outlineLevel="1"/>
    <row r="41763" hidden="1" outlineLevel="1"/>
    <row r="41764" hidden="1" outlineLevel="1"/>
    <row r="41765" hidden="1" outlineLevel="1"/>
    <row r="41766" hidden="1" outlineLevel="1"/>
    <row r="41767" hidden="1" outlineLevel="1"/>
    <row r="41768" hidden="1" outlineLevel="1"/>
    <row r="41769" hidden="1" outlineLevel="1"/>
    <row r="41770" hidden="1" outlineLevel="1"/>
    <row r="41771" hidden="1" outlineLevel="1"/>
    <row r="41772" hidden="1" outlineLevel="1"/>
    <row r="41773" hidden="1" outlineLevel="1"/>
    <row r="41774" hidden="1" outlineLevel="1"/>
    <row r="41775" hidden="1" outlineLevel="1"/>
    <row r="41776" hidden="1" outlineLevel="1"/>
    <row r="41777" hidden="1" outlineLevel="1"/>
    <row r="41778" hidden="1" outlineLevel="1"/>
    <row r="41779" hidden="1" outlineLevel="1"/>
    <row r="41780" hidden="1" outlineLevel="1"/>
    <row r="41781" hidden="1" outlineLevel="1"/>
    <row r="41782" hidden="1" outlineLevel="1"/>
    <row r="41783" hidden="1" outlineLevel="1"/>
    <row r="41784" hidden="1" outlineLevel="1"/>
    <row r="41785" hidden="1" outlineLevel="1"/>
    <row r="41786" hidden="1" outlineLevel="1"/>
    <row r="41787" hidden="1" outlineLevel="1"/>
    <row r="41788" hidden="1" outlineLevel="1"/>
    <row r="41789" hidden="1" outlineLevel="1"/>
    <row r="41790" hidden="1" outlineLevel="1"/>
    <row r="41791" hidden="1" outlineLevel="1"/>
    <row r="41792" hidden="1" outlineLevel="1"/>
    <row r="41793" hidden="1" outlineLevel="1"/>
    <row r="41794" hidden="1" outlineLevel="1"/>
    <row r="41795" hidden="1" outlineLevel="1"/>
    <row r="41796" hidden="1" outlineLevel="1"/>
    <row r="41797" hidden="1" outlineLevel="1"/>
    <row r="41798" hidden="1" outlineLevel="1"/>
    <row r="41799" hidden="1" outlineLevel="1"/>
    <row r="41800" hidden="1" outlineLevel="1"/>
    <row r="41801" hidden="1" outlineLevel="1"/>
    <row r="41802" hidden="1" outlineLevel="1"/>
    <row r="41803" hidden="1" outlineLevel="1"/>
    <row r="41804" hidden="1" outlineLevel="1"/>
    <row r="41805" hidden="1" outlineLevel="1"/>
    <row r="41806" hidden="1" outlineLevel="1"/>
    <row r="41807" hidden="1" outlineLevel="1"/>
    <row r="41808" hidden="1" outlineLevel="1"/>
    <row r="41809" hidden="1" outlineLevel="1"/>
    <row r="41810" hidden="1" outlineLevel="1"/>
    <row r="41811" hidden="1" outlineLevel="1"/>
    <row r="41812" hidden="1" outlineLevel="1"/>
    <row r="41813" hidden="1" outlineLevel="1"/>
    <row r="41814" hidden="1" outlineLevel="1"/>
    <row r="41815" hidden="1" outlineLevel="1"/>
    <row r="41816" hidden="1" outlineLevel="1"/>
    <row r="41817" hidden="1" outlineLevel="1"/>
    <row r="41818" hidden="1" outlineLevel="1"/>
    <row r="41819" hidden="1" outlineLevel="1"/>
    <row r="41820" hidden="1" outlineLevel="1"/>
    <row r="41821" hidden="1" outlineLevel="1"/>
    <row r="41822" hidden="1" outlineLevel="1"/>
    <row r="41823" hidden="1" outlineLevel="1"/>
    <row r="41824" hidden="1" outlineLevel="1"/>
    <row r="41825" hidden="1" outlineLevel="1"/>
    <row r="41826" hidden="1" outlineLevel="1"/>
    <row r="41827" hidden="1" outlineLevel="1"/>
    <row r="41828" hidden="1" outlineLevel="1"/>
    <row r="41829" hidden="1" outlineLevel="1"/>
    <row r="41830" hidden="1" outlineLevel="1"/>
    <row r="41831" hidden="1" outlineLevel="1"/>
    <row r="41832" hidden="1" outlineLevel="1"/>
    <row r="41833" hidden="1" outlineLevel="1"/>
    <row r="41834" hidden="1" outlineLevel="1"/>
    <row r="41835" hidden="1" outlineLevel="1"/>
    <row r="41836" hidden="1" outlineLevel="1"/>
    <row r="41837" hidden="1" outlineLevel="1"/>
    <row r="41838" hidden="1" outlineLevel="1"/>
    <row r="41839" hidden="1" outlineLevel="1"/>
    <row r="41840" hidden="1" outlineLevel="1"/>
    <row r="41841" hidden="1" outlineLevel="1"/>
    <row r="41842" hidden="1" outlineLevel="1"/>
    <row r="41843" hidden="1" outlineLevel="1"/>
    <row r="41844" hidden="1" outlineLevel="1"/>
    <row r="41845" hidden="1" outlineLevel="1"/>
    <row r="41846" hidden="1" outlineLevel="1"/>
    <row r="41847" hidden="1" outlineLevel="1"/>
    <row r="41848" hidden="1" outlineLevel="1"/>
    <row r="41849" hidden="1" outlineLevel="1"/>
    <row r="41850" hidden="1" outlineLevel="1"/>
    <row r="41851" hidden="1" outlineLevel="1"/>
    <row r="41852" hidden="1" outlineLevel="1"/>
    <row r="41853" hidden="1" outlineLevel="1"/>
    <row r="41854" hidden="1" outlineLevel="1"/>
    <row r="41855" hidden="1" outlineLevel="1"/>
    <row r="41856" hidden="1" outlineLevel="1"/>
    <row r="41857" hidden="1" outlineLevel="1"/>
    <row r="41858" hidden="1" outlineLevel="1"/>
    <row r="41859" hidden="1" outlineLevel="1"/>
    <row r="41860" hidden="1" outlineLevel="1"/>
    <row r="41861" hidden="1" outlineLevel="1"/>
    <row r="41862" hidden="1" outlineLevel="1"/>
    <row r="41863" hidden="1" outlineLevel="1"/>
    <row r="41864" hidden="1" outlineLevel="1"/>
    <row r="41865" hidden="1" outlineLevel="1"/>
    <row r="41866" hidden="1" outlineLevel="1"/>
    <row r="41867" hidden="1" outlineLevel="1"/>
    <row r="41868" hidden="1" outlineLevel="1"/>
    <row r="41869" hidden="1" outlineLevel="1"/>
    <row r="41870" hidden="1" outlineLevel="1"/>
    <row r="41871" hidden="1" outlineLevel="1"/>
    <row r="41872" hidden="1" outlineLevel="1"/>
    <row r="41873" hidden="1" outlineLevel="1"/>
    <row r="41874" hidden="1" outlineLevel="1"/>
    <row r="41875" hidden="1" outlineLevel="1"/>
    <row r="41876" hidden="1" outlineLevel="1"/>
    <row r="41877" hidden="1" outlineLevel="1"/>
    <row r="41878" hidden="1" outlineLevel="1"/>
    <row r="41879" hidden="1" outlineLevel="1"/>
    <row r="41880" hidden="1" outlineLevel="1"/>
    <row r="41881" hidden="1" outlineLevel="1"/>
    <row r="41882" hidden="1" outlineLevel="1"/>
    <row r="41883" hidden="1" outlineLevel="1"/>
    <row r="41884" hidden="1" outlineLevel="1"/>
    <row r="41885" hidden="1" outlineLevel="1"/>
    <row r="41886" hidden="1" outlineLevel="1"/>
    <row r="41887" hidden="1" outlineLevel="1"/>
    <row r="41888" hidden="1" outlineLevel="1"/>
    <row r="41889" hidden="1" outlineLevel="1"/>
    <row r="41890" hidden="1" outlineLevel="1"/>
    <row r="41891" hidden="1" outlineLevel="1"/>
    <row r="41892" hidden="1" outlineLevel="1"/>
    <row r="41893" hidden="1" outlineLevel="1"/>
    <row r="41894" hidden="1" outlineLevel="1"/>
    <row r="41895" hidden="1" outlineLevel="1"/>
    <row r="41896" hidden="1" outlineLevel="1"/>
    <row r="41897" hidden="1" outlineLevel="1"/>
    <row r="41898" hidden="1" outlineLevel="1"/>
    <row r="41899" hidden="1" outlineLevel="1"/>
    <row r="41900" hidden="1" outlineLevel="1"/>
    <row r="41901" hidden="1" outlineLevel="1"/>
    <row r="41902" hidden="1" outlineLevel="1"/>
    <row r="41903" hidden="1" outlineLevel="1"/>
    <row r="41904" hidden="1" outlineLevel="1"/>
    <row r="41905" hidden="1" outlineLevel="1"/>
    <row r="41906" hidden="1" outlineLevel="1"/>
    <row r="41907" hidden="1" outlineLevel="1"/>
    <row r="41908" hidden="1" outlineLevel="1"/>
    <row r="41909" hidden="1" outlineLevel="1"/>
    <row r="41910" hidden="1" outlineLevel="1"/>
    <row r="41911" hidden="1" outlineLevel="1"/>
    <row r="41912" hidden="1" outlineLevel="1"/>
    <row r="41913" hidden="1" outlineLevel="1"/>
    <row r="41914" hidden="1" outlineLevel="1"/>
    <row r="41915" hidden="1" outlineLevel="1"/>
    <row r="41916" hidden="1" outlineLevel="1"/>
    <row r="41917" hidden="1" outlineLevel="1"/>
    <row r="41918" hidden="1" outlineLevel="1"/>
    <row r="41919" hidden="1" outlineLevel="1"/>
    <row r="41920" hidden="1" outlineLevel="1"/>
    <row r="41921" hidden="1" outlineLevel="1"/>
    <row r="41922" hidden="1" outlineLevel="1"/>
    <row r="41923" hidden="1" outlineLevel="1"/>
    <row r="41924" hidden="1" outlineLevel="1"/>
    <row r="41925" hidden="1" outlineLevel="1"/>
    <row r="41926" hidden="1" outlineLevel="1"/>
    <row r="41927" hidden="1" outlineLevel="1"/>
    <row r="41928" hidden="1" outlineLevel="1"/>
    <row r="41929" hidden="1" outlineLevel="1"/>
    <row r="41930" hidden="1" outlineLevel="1"/>
    <row r="41931" hidden="1" outlineLevel="1"/>
    <row r="41932" hidden="1" outlineLevel="1"/>
    <row r="41933" hidden="1" outlineLevel="1"/>
    <row r="41934" hidden="1" outlineLevel="1"/>
    <row r="41935" hidden="1" outlineLevel="1"/>
    <row r="41936" hidden="1" outlineLevel="1"/>
    <row r="41937" hidden="1" outlineLevel="1"/>
    <row r="41938" hidden="1" outlineLevel="1"/>
    <row r="41939" hidden="1" outlineLevel="1"/>
    <row r="41940" hidden="1" outlineLevel="1"/>
    <row r="41941" hidden="1" outlineLevel="1"/>
    <row r="41942" hidden="1" outlineLevel="1"/>
    <row r="41943" hidden="1" outlineLevel="1"/>
    <row r="41944" hidden="1" outlineLevel="1"/>
    <row r="41945" hidden="1" outlineLevel="1"/>
    <row r="41946" hidden="1" outlineLevel="1"/>
    <row r="41947" hidden="1" outlineLevel="1"/>
    <row r="41948" hidden="1" outlineLevel="1"/>
    <row r="41949" hidden="1" outlineLevel="1"/>
    <row r="41950" hidden="1" outlineLevel="1"/>
    <row r="41951" hidden="1" outlineLevel="1"/>
    <row r="41952" hidden="1" outlineLevel="1"/>
    <row r="41953" hidden="1" outlineLevel="1"/>
    <row r="41954" hidden="1" outlineLevel="1"/>
    <row r="41955" hidden="1" outlineLevel="1"/>
    <row r="41956" hidden="1" outlineLevel="1"/>
    <row r="41957" hidden="1" outlineLevel="1"/>
    <row r="41958" hidden="1" outlineLevel="1"/>
    <row r="41959" hidden="1" outlineLevel="1"/>
    <row r="41960" hidden="1" outlineLevel="1"/>
    <row r="41961" hidden="1" outlineLevel="1"/>
    <row r="41962" hidden="1" outlineLevel="1"/>
    <row r="41963" hidden="1" outlineLevel="1"/>
    <row r="41964" hidden="1" outlineLevel="1"/>
    <row r="41965" hidden="1" outlineLevel="1"/>
    <row r="41966" hidden="1" outlineLevel="1"/>
    <row r="41967" hidden="1" outlineLevel="1"/>
    <row r="41968" hidden="1" outlineLevel="1"/>
    <row r="41969" hidden="1" outlineLevel="1"/>
    <row r="41970" hidden="1" outlineLevel="1"/>
    <row r="41971" hidden="1" outlineLevel="1"/>
    <row r="41972" hidden="1" outlineLevel="1"/>
    <row r="41973" hidden="1" outlineLevel="1"/>
    <row r="41974" hidden="1" outlineLevel="1"/>
    <row r="41975" hidden="1" outlineLevel="1"/>
    <row r="41976" hidden="1" outlineLevel="1"/>
    <row r="41977" hidden="1" outlineLevel="1"/>
    <row r="41978" hidden="1" outlineLevel="1"/>
    <row r="41979" hidden="1" outlineLevel="1"/>
    <row r="41980" hidden="1" outlineLevel="1"/>
    <row r="41981" hidden="1" outlineLevel="1"/>
    <row r="41982" hidden="1" outlineLevel="1"/>
    <row r="41983" hidden="1" outlineLevel="1"/>
    <row r="41984" hidden="1" outlineLevel="1"/>
    <row r="41985" hidden="1" outlineLevel="1"/>
    <row r="41986" hidden="1" outlineLevel="1"/>
    <row r="41987" hidden="1" outlineLevel="1"/>
    <row r="41988" hidden="1" outlineLevel="1"/>
    <row r="41989" hidden="1" outlineLevel="1"/>
    <row r="41990" hidden="1" outlineLevel="1"/>
    <row r="41991" hidden="1" outlineLevel="1"/>
    <row r="41992" hidden="1" outlineLevel="1"/>
    <row r="41993" hidden="1" outlineLevel="1"/>
    <row r="41994" hidden="1" outlineLevel="1"/>
    <row r="41995" hidden="1" outlineLevel="1"/>
    <row r="41996" hidden="1" outlineLevel="1"/>
    <row r="41997" hidden="1" outlineLevel="1"/>
    <row r="41998" hidden="1" outlineLevel="1"/>
    <row r="41999" hidden="1" outlineLevel="1"/>
    <row r="42000" hidden="1" outlineLevel="1"/>
    <row r="42001" hidden="1" outlineLevel="1"/>
    <row r="42002" hidden="1" outlineLevel="1"/>
    <row r="42003" hidden="1" outlineLevel="1"/>
    <row r="42004" hidden="1" outlineLevel="1"/>
    <row r="42005" hidden="1" outlineLevel="1"/>
    <row r="42006" hidden="1" outlineLevel="1"/>
    <row r="42007" hidden="1" outlineLevel="1"/>
    <row r="42008" hidden="1" outlineLevel="1"/>
    <row r="42009" hidden="1" outlineLevel="1"/>
    <row r="42010" hidden="1" outlineLevel="1"/>
    <row r="42011" hidden="1" outlineLevel="1"/>
    <row r="42012" hidden="1" outlineLevel="1"/>
    <row r="42013" hidden="1" outlineLevel="1"/>
    <row r="42014" hidden="1" outlineLevel="1"/>
    <row r="42015" hidden="1" outlineLevel="1"/>
    <row r="42016" hidden="1" outlineLevel="1"/>
    <row r="42017" hidden="1" outlineLevel="1"/>
    <row r="42018" hidden="1" outlineLevel="1"/>
    <row r="42019" hidden="1" outlineLevel="1"/>
    <row r="42020" hidden="1" outlineLevel="1"/>
    <row r="42021" hidden="1" outlineLevel="1"/>
    <row r="42022" hidden="1" outlineLevel="1"/>
    <row r="42023" hidden="1" outlineLevel="1"/>
    <row r="42024" hidden="1" outlineLevel="1"/>
    <row r="42025" hidden="1" outlineLevel="1"/>
    <row r="42026" hidden="1" outlineLevel="1"/>
    <row r="42027" hidden="1" outlineLevel="1"/>
    <row r="42028" hidden="1" outlineLevel="1"/>
    <row r="42029" hidden="1" outlineLevel="1"/>
    <row r="42030" hidden="1" outlineLevel="1"/>
    <row r="42031" hidden="1" outlineLevel="1"/>
    <row r="42032" hidden="1" outlineLevel="1"/>
    <row r="42033" hidden="1" outlineLevel="1"/>
    <row r="42034" hidden="1" outlineLevel="1"/>
    <row r="42035" hidden="1" outlineLevel="1"/>
    <row r="42036" hidden="1" outlineLevel="1"/>
    <row r="42037" hidden="1" outlineLevel="1"/>
    <row r="42038" hidden="1" outlineLevel="1"/>
    <row r="42039" hidden="1" outlineLevel="1"/>
    <row r="42040" hidden="1" outlineLevel="1"/>
    <row r="42041" hidden="1" outlineLevel="1"/>
    <row r="42042" hidden="1" outlineLevel="1"/>
    <row r="42043" hidden="1" outlineLevel="1"/>
    <row r="42044" hidden="1" outlineLevel="1"/>
    <row r="42045" hidden="1" outlineLevel="1"/>
    <row r="42046" hidden="1" outlineLevel="1"/>
    <row r="42047" hidden="1" outlineLevel="1"/>
    <row r="42048" hidden="1" outlineLevel="1"/>
    <row r="42049" hidden="1" outlineLevel="1"/>
    <row r="42050" hidden="1" outlineLevel="1"/>
    <row r="42051" hidden="1" outlineLevel="1"/>
    <row r="42052" hidden="1" outlineLevel="1"/>
    <row r="42053" hidden="1" outlineLevel="1"/>
    <row r="42054" hidden="1" outlineLevel="1"/>
    <row r="42055" hidden="1" outlineLevel="1"/>
    <row r="42056" hidden="1" outlineLevel="1"/>
    <row r="42057" hidden="1" outlineLevel="1"/>
    <row r="42058" hidden="1" outlineLevel="1"/>
    <row r="42059" hidden="1" outlineLevel="1"/>
    <row r="42060" hidden="1" outlineLevel="1"/>
    <row r="42061" hidden="1" outlineLevel="1"/>
    <row r="42062" hidden="1" outlineLevel="1"/>
    <row r="42063" hidden="1" outlineLevel="1"/>
    <row r="42064" hidden="1" outlineLevel="1"/>
    <row r="42065" hidden="1" outlineLevel="1"/>
    <row r="42066" hidden="1" outlineLevel="1"/>
    <row r="42067" hidden="1" outlineLevel="1"/>
    <row r="42068" hidden="1" outlineLevel="1"/>
    <row r="42069" hidden="1" outlineLevel="1"/>
    <row r="42070" hidden="1" outlineLevel="1"/>
    <row r="42071" hidden="1" outlineLevel="1"/>
    <row r="42072" hidden="1" outlineLevel="1"/>
    <row r="42073" hidden="1" outlineLevel="1"/>
    <row r="42074" hidden="1" outlineLevel="1"/>
    <row r="42075" hidden="1" outlineLevel="1"/>
    <row r="42076" hidden="1" outlineLevel="1"/>
    <row r="42077" hidden="1" outlineLevel="1"/>
    <row r="42078" hidden="1" outlineLevel="1"/>
    <row r="42079" hidden="1" outlineLevel="1"/>
    <row r="42080" hidden="1" outlineLevel="1"/>
    <row r="42081" hidden="1" outlineLevel="1"/>
    <row r="42082" hidden="1" outlineLevel="1"/>
    <row r="42083" hidden="1" outlineLevel="1"/>
    <row r="42084" hidden="1" outlineLevel="1"/>
    <row r="42085" hidden="1" outlineLevel="1"/>
    <row r="42086" hidden="1" outlineLevel="1"/>
    <row r="42087" hidden="1" outlineLevel="1"/>
    <row r="42088" hidden="1" outlineLevel="1"/>
    <row r="42089" hidden="1" outlineLevel="1"/>
    <row r="42090" hidden="1" outlineLevel="1"/>
    <row r="42091" hidden="1" outlineLevel="1"/>
    <row r="42092" hidden="1" outlineLevel="1"/>
    <row r="42093" hidden="1" outlineLevel="1"/>
    <row r="42094" hidden="1" outlineLevel="1"/>
    <row r="42095" hidden="1" outlineLevel="1"/>
    <row r="42096" hidden="1" outlineLevel="1"/>
    <row r="42097" hidden="1" outlineLevel="1"/>
    <row r="42098" hidden="1" outlineLevel="1"/>
    <row r="42099" hidden="1" outlineLevel="1"/>
    <row r="42100" hidden="1" outlineLevel="1"/>
    <row r="42101" hidden="1" outlineLevel="1"/>
    <row r="42102" hidden="1" outlineLevel="1"/>
    <row r="42103" hidden="1" outlineLevel="1"/>
    <row r="42104" hidden="1" outlineLevel="1"/>
    <row r="42105" hidden="1" outlineLevel="1"/>
    <row r="42106" hidden="1" outlineLevel="1"/>
    <row r="42107" hidden="1" outlineLevel="1"/>
    <row r="42108" hidden="1" outlineLevel="1"/>
    <row r="42109" hidden="1" outlineLevel="1"/>
    <row r="42110" hidden="1" outlineLevel="1"/>
    <row r="42111" hidden="1" outlineLevel="1"/>
    <row r="42112" hidden="1" outlineLevel="1"/>
    <row r="42113" hidden="1" outlineLevel="1"/>
    <row r="42114" hidden="1" outlineLevel="1"/>
    <row r="42115" hidden="1" outlineLevel="1"/>
    <row r="42116" hidden="1" outlineLevel="1"/>
    <row r="42117" hidden="1" outlineLevel="1"/>
    <row r="42118" hidden="1" outlineLevel="1"/>
    <row r="42119" hidden="1" outlineLevel="1"/>
    <row r="42120" hidden="1" outlineLevel="1"/>
    <row r="42121" hidden="1" outlineLevel="1"/>
    <row r="42122" hidden="1" outlineLevel="1"/>
    <row r="42123" hidden="1" outlineLevel="1"/>
    <row r="42124" hidden="1" outlineLevel="1"/>
    <row r="42125" hidden="1" outlineLevel="1"/>
    <row r="42126" hidden="1" outlineLevel="1"/>
    <row r="42127" hidden="1" outlineLevel="1"/>
    <row r="42128" hidden="1" outlineLevel="1"/>
    <row r="42129" hidden="1" outlineLevel="1"/>
    <row r="42130" hidden="1" outlineLevel="1"/>
    <row r="42131" hidden="1" outlineLevel="1"/>
    <row r="42132" hidden="1" outlineLevel="1"/>
    <row r="42133" hidden="1" outlineLevel="1"/>
    <row r="42134" hidden="1" outlineLevel="1"/>
    <row r="42135" hidden="1" outlineLevel="1"/>
    <row r="42136" hidden="1" outlineLevel="1"/>
    <row r="42137" hidden="1" outlineLevel="1"/>
    <row r="42138" hidden="1" outlineLevel="1"/>
    <row r="42139" hidden="1" outlineLevel="1"/>
    <row r="42140" hidden="1" outlineLevel="1"/>
    <row r="42141" hidden="1" outlineLevel="1"/>
    <row r="42142" hidden="1" outlineLevel="1"/>
    <row r="42143" hidden="1" outlineLevel="1"/>
    <row r="42144" hidden="1" outlineLevel="1"/>
    <row r="42145" hidden="1" outlineLevel="1"/>
    <row r="42146" hidden="1" outlineLevel="1"/>
    <row r="42147" hidden="1" outlineLevel="1"/>
    <row r="42148" hidden="1" outlineLevel="1"/>
    <row r="42149" hidden="1" outlineLevel="1"/>
    <row r="42150" hidden="1" outlineLevel="1"/>
    <row r="42151" hidden="1" outlineLevel="1"/>
    <row r="42152" hidden="1" outlineLevel="1"/>
    <row r="42153" hidden="1" outlineLevel="1"/>
    <row r="42154" hidden="1" outlineLevel="1"/>
    <row r="42155" hidden="1" outlineLevel="1"/>
    <row r="42156" hidden="1" outlineLevel="1"/>
    <row r="42157" hidden="1" outlineLevel="1"/>
    <row r="42158" hidden="1" outlineLevel="1"/>
    <row r="42159" hidden="1" outlineLevel="1"/>
    <row r="42160" hidden="1" outlineLevel="1"/>
    <row r="42161" hidden="1" outlineLevel="1"/>
    <row r="42162" hidden="1" outlineLevel="1"/>
    <row r="42163" hidden="1" outlineLevel="1"/>
    <row r="42164" hidden="1" outlineLevel="1"/>
    <row r="42165" hidden="1" outlineLevel="1"/>
    <row r="42166" hidden="1" outlineLevel="1"/>
    <row r="42167" hidden="1" outlineLevel="1"/>
    <row r="42168" hidden="1" outlineLevel="1"/>
    <row r="42169" hidden="1" outlineLevel="1"/>
    <row r="42170" hidden="1" outlineLevel="1"/>
    <row r="42171" hidden="1" outlineLevel="1"/>
    <row r="42172" hidden="1" outlineLevel="1"/>
    <row r="42173" hidden="1" outlineLevel="1"/>
    <row r="42174" hidden="1" outlineLevel="1"/>
    <row r="42175" hidden="1" outlineLevel="1"/>
    <row r="42176" hidden="1" outlineLevel="1"/>
    <row r="42177" hidden="1" outlineLevel="1"/>
    <row r="42178" hidden="1" outlineLevel="1"/>
    <row r="42179" hidden="1" outlineLevel="1"/>
    <row r="42180" hidden="1" outlineLevel="1"/>
    <row r="42181" hidden="1" outlineLevel="1"/>
    <row r="42182" hidden="1" outlineLevel="1"/>
    <row r="42183" hidden="1" outlineLevel="1"/>
    <row r="42184" hidden="1" outlineLevel="1"/>
    <row r="42185" hidden="1" outlineLevel="1"/>
    <row r="42186" hidden="1" outlineLevel="1"/>
    <row r="42187" hidden="1" outlineLevel="1"/>
    <row r="42188" hidden="1" outlineLevel="1"/>
    <row r="42189" hidden="1" outlineLevel="1"/>
    <row r="42190" hidden="1" outlineLevel="1"/>
    <row r="42191" hidden="1" outlineLevel="1"/>
    <row r="42192" hidden="1" outlineLevel="1"/>
    <row r="42193" hidden="1" outlineLevel="1"/>
    <row r="42194" hidden="1" outlineLevel="1"/>
    <row r="42195" hidden="1" outlineLevel="1"/>
    <row r="42196" hidden="1" outlineLevel="1"/>
    <row r="42197" hidden="1" outlineLevel="1"/>
    <row r="42198" hidden="1" outlineLevel="1"/>
    <row r="42199" hidden="1" outlineLevel="1"/>
    <row r="42200" hidden="1" outlineLevel="1"/>
    <row r="42201" hidden="1" outlineLevel="1"/>
    <row r="42202" hidden="1" outlineLevel="1"/>
    <row r="42203" hidden="1" outlineLevel="1"/>
    <row r="42204" hidden="1" outlineLevel="1"/>
    <row r="42205" hidden="1" outlineLevel="1"/>
    <row r="42206" hidden="1" outlineLevel="1"/>
    <row r="42207" hidden="1" outlineLevel="1"/>
    <row r="42208" hidden="1" outlineLevel="1"/>
    <row r="42209" hidden="1" outlineLevel="1"/>
    <row r="42210" hidden="1" outlineLevel="1"/>
    <row r="42211" hidden="1" outlineLevel="1"/>
    <row r="42212" hidden="1" outlineLevel="1"/>
    <row r="42213" hidden="1" outlineLevel="1"/>
    <row r="42214" hidden="1" outlineLevel="1"/>
    <row r="42215" hidden="1" outlineLevel="1"/>
    <row r="42216" hidden="1" outlineLevel="1"/>
    <row r="42217" hidden="1" outlineLevel="1"/>
    <row r="42218" hidden="1" outlineLevel="1"/>
    <row r="42219" hidden="1" outlineLevel="1"/>
    <row r="42220" hidden="1" outlineLevel="1"/>
    <row r="42221" hidden="1" outlineLevel="1"/>
    <row r="42222" hidden="1" outlineLevel="1"/>
    <row r="42223" hidden="1" outlineLevel="1"/>
    <row r="42224" hidden="1" outlineLevel="1"/>
    <row r="42225" hidden="1" outlineLevel="1"/>
    <row r="42226" hidden="1" outlineLevel="1"/>
    <row r="42227" hidden="1" outlineLevel="1"/>
    <row r="42228" hidden="1" outlineLevel="1"/>
    <row r="42229" hidden="1" outlineLevel="1"/>
    <row r="42230" hidden="1" outlineLevel="1"/>
    <row r="42231" hidden="1" outlineLevel="1"/>
    <row r="42232" hidden="1" outlineLevel="1"/>
    <row r="42233" hidden="1" outlineLevel="1"/>
    <row r="42234" hidden="1" outlineLevel="1"/>
    <row r="42235" hidden="1" outlineLevel="1"/>
    <row r="42236" hidden="1" outlineLevel="1"/>
    <row r="42237" hidden="1" outlineLevel="1"/>
    <row r="42238" hidden="1" outlineLevel="1"/>
    <row r="42239" hidden="1" outlineLevel="1"/>
    <row r="42240" hidden="1" outlineLevel="1"/>
    <row r="42241" hidden="1" outlineLevel="1"/>
    <row r="42242" hidden="1" outlineLevel="1"/>
    <row r="42243" hidden="1" outlineLevel="1"/>
    <row r="42244" hidden="1" outlineLevel="1"/>
    <row r="42245" hidden="1" outlineLevel="1"/>
    <row r="42246" hidden="1" outlineLevel="1"/>
    <row r="42247" hidden="1" outlineLevel="1"/>
    <row r="42248" hidden="1" outlineLevel="1"/>
    <row r="42249" hidden="1" outlineLevel="1"/>
    <row r="42250" hidden="1" outlineLevel="1"/>
    <row r="42251" hidden="1" outlineLevel="1"/>
    <row r="42252" hidden="1" outlineLevel="1"/>
    <row r="42253" hidden="1" outlineLevel="1"/>
    <row r="42254" hidden="1" outlineLevel="1"/>
    <row r="42255" hidden="1" outlineLevel="1"/>
    <row r="42256" hidden="1" outlineLevel="1"/>
    <row r="42257" hidden="1" outlineLevel="1"/>
    <row r="42258" hidden="1" outlineLevel="1"/>
    <row r="42259" hidden="1" outlineLevel="1"/>
    <row r="42260" hidden="1" outlineLevel="1"/>
    <row r="42261" hidden="1" outlineLevel="1"/>
    <row r="42262" hidden="1" outlineLevel="1"/>
    <row r="42263" hidden="1" outlineLevel="1"/>
    <row r="42264" hidden="1" outlineLevel="1"/>
    <row r="42265" hidden="1" outlineLevel="1"/>
    <row r="42266" hidden="1" outlineLevel="1"/>
    <row r="42267" hidden="1" outlineLevel="1"/>
    <row r="42268" hidden="1" outlineLevel="1"/>
    <row r="42269" hidden="1" outlineLevel="1"/>
    <row r="42270" hidden="1" outlineLevel="1"/>
    <row r="42271" hidden="1" outlineLevel="1"/>
    <row r="42272" hidden="1" outlineLevel="1"/>
    <row r="42273" hidden="1" outlineLevel="1"/>
    <row r="42274" hidden="1" outlineLevel="1"/>
    <row r="42275" hidden="1" outlineLevel="1"/>
    <row r="42276" hidden="1" outlineLevel="1"/>
    <row r="42277" hidden="1" outlineLevel="1"/>
    <row r="42278" hidden="1" outlineLevel="1"/>
    <row r="42279" hidden="1" outlineLevel="1"/>
    <row r="42280" hidden="1" outlineLevel="1"/>
    <row r="42281" hidden="1" outlineLevel="1"/>
    <row r="42282" hidden="1" outlineLevel="1"/>
    <row r="42283" hidden="1" outlineLevel="1"/>
    <row r="42284" hidden="1" outlineLevel="1"/>
    <row r="42285" hidden="1" outlineLevel="1"/>
    <row r="42286" hidden="1" outlineLevel="1"/>
    <row r="42287" hidden="1" outlineLevel="1"/>
    <row r="42288" hidden="1" outlineLevel="1"/>
    <row r="42289" hidden="1" outlineLevel="1"/>
    <row r="42290" hidden="1" outlineLevel="1"/>
    <row r="42291" hidden="1" outlineLevel="1"/>
    <row r="42292" hidden="1" outlineLevel="1"/>
    <row r="42293" hidden="1" outlineLevel="1"/>
    <row r="42294" hidden="1" outlineLevel="1"/>
    <row r="42295" hidden="1" outlineLevel="1"/>
    <row r="42296" hidden="1" outlineLevel="1"/>
    <row r="42297" hidden="1" outlineLevel="1"/>
    <row r="42298" hidden="1" outlineLevel="1"/>
    <row r="42299" hidden="1" outlineLevel="1"/>
    <row r="42300" hidden="1" outlineLevel="1"/>
    <row r="42301" hidden="1" outlineLevel="1"/>
    <row r="42302" hidden="1" outlineLevel="1"/>
    <row r="42303" hidden="1" outlineLevel="1"/>
    <row r="42304" hidden="1" outlineLevel="1"/>
    <row r="42305" hidden="1" outlineLevel="1"/>
    <row r="42306" hidden="1" outlineLevel="1"/>
    <row r="42307" hidden="1" outlineLevel="1"/>
    <row r="42308" hidden="1" outlineLevel="1"/>
    <row r="42309" hidden="1" outlineLevel="1"/>
    <row r="42310" hidden="1" outlineLevel="1"/>
    <row r="42311" hidden="1" outlineLevel="1"/>
    <row r="42312" hidden="1" outlineLevel="1"/>
    <row r="42313" hidden="1" outlineLevel="1"/>
    <row r="42314" hidden="1" outlineLevel="1"/>
    <row r="42315" hidden="1" outlineLevel="1"/>
    <row r="42316" hidden="1" outlineLevel="1"/>
    <row r="42317" hidden="1" outlineLevel="1"/>
    <row r="42318" hidden="1" outlineLevel="1"/>
    <row r="42319" hidden="1" outlineLevel="1"/>
    <row r="42320" hidden="1" outlineLevel="1"/>
    <row r="42321" hidden="1" outlineLevel="1"/>
    <row r="42322" hidden="1" outlineLevel="1"/>
    <row r="42323" hidden="1" outlineLevel="1"/>
    <row r="42324" hidden="1" outlineLevel="1"/>
    <row r="42325" hidden="1" outlineLevel="1"/>
    <row r="42326" hidden="1" outlineLevel="1"/>
    <row r="42327" hidden="1" outlineLevel="1"/>
    <row r="42328" hidden="1" outlineLevel="1"/>
    <row r="42329" hidden="1" outlineLevel="1"/>
    <row r="42330" hidden="1" outlineLevel="1"/>
    <row r="42331" hidden="1" outlineLevel="1"/>
    <row r="42332" hidden="1" outlineLevel="1"/>
    <row r="42333" hidden="1" outlineLevel="1"/>
    <row r="42334" hidden="1" outlineLevel="1"/>
    <row r="42335" hidden="1" outlineLevel="1"/>
    <row r="42336" hidden="1" outlineLevel="1"/>
    <row r="42337" hidden="1" outlineLevel="1"/>
    <row r="42338" hidden="1" outlineLevel="1"/>
    <row r="42339" hidden="1" outlineLevel="1"/>
    <row r="42340" hidden="1" outlineLevel="1"/>
    <row r="42341" hidden="1" outlineLevel="1"/>
    <row r="42342" hidden="1" outlineLevel="1"/>
    <row r="42343" hidden="1" outlineLevel="1"/>
    <row r="42344" hidden="1" outlineLevel="1"/>
    <row r="42345" hidden="1" outlineLevel="1"/>
    <row r="42346" hidden="1" outlineLevel="1"/>
    <row r="42347" hidden="1" outlineLevel="1"/>
    <row r="42348" hidden="1" outlineLevel="1"/>
    <row r="42349" hidden="1" outlineLevel="1"/>
    <row r="42350" hidden="1" outlineLevel="1"/>
    <row r="42351" hidden="1" outlineLevel="1"/>
    <row r="42352" hidden="1" outlineLevel="1"/>
    <row r="42353" hidden="1" outlineLevel="1"/>
    <row r="42354" hidden="1" outlineLevel="1"/>
    <row r="42355" hidden="1" outlineLevel="1"/>
    <row r="42356" hidden="1" outlineLevel="1"/>
    <row r="42357" hidden="1" outlineLevel="1"/>
    <row r="42358" hidden="1" outlineLevel="1"/>
    <row r="42359" hidden="1" outlineLevel="1"/>
    <row r="42360" hidden="1" outlineLevel="1"/>
    <row r="42361" hidden="1" outlineLevel="1"/>
    <row r="42362" hidden="1" outlineLevel="1"/>
    <row r="42363" hidden="1" outlineLevel="1"/>
    <row r="42364" hidden="1" outlineLevel="1"/>
    <row r="42365" hidden="1" outlineLevel="1"/>
    <row r="42366" hidden="1" outlineLevel="1"/>
    <row r="42367" hidden="1" outlineLevel="1"/>
    <row r="42368" hidden="1" outlineLevel="1"/>
    <row r="42369" hidden="1" outlineLevel="1"/>
    <row r="42370" hidden="1" outlineLevel="1"/>
    <row r="42371" hidden="1" outlineLevel="1"/>
    <row r="42372" hidden="1" outlineLevel="1"/>
    <row r="42373" hidden="1" outlineLevel="1"/>
    <row r="42374" hidden="1" outlineLevel="1"/>
    <row r="42375" hidden="1" outlineLevel="1"/>
    <row r="42376" hidden="1" outlineLevel="1"/>
    <row r="42377" hidden="1" outlineLevel="1"/>
    <row r="42378" hidden="1" outlineLevel="1"/>
    <row r="42379" hidden="1" outlineLevel="1"/>
    <row r="42380" hidden="1" outlineLevel="1"/>
    <row r="42381" hidden="1" outlineLevel="1"/>
    <row r="42382" hidden="1" outlineLevel="1"/>
    <row r="42383" hidden="1" outlineLevel="1"/>
    <row r="42384" hidden="1" outlineLevel="1"/>
    <row r="42385" hidden="1" outlineLevel="1"/>
    <row r="42386" hidden="1" outlineLevel="1"/>
    <row r="42387" hidden="1" outlineLevel="1"/>
    <row r="42388" hidden="1" outlineLevel="1"/>
    <row r="42389" hidden="1" outlineLevel="1"/>
    <row r="42390" hidden="1" outlineLevel="1"/>
    <row r="42391" hidden="1" outlineLevel="1"/>
    <row r="42392" hidden="1" outlineLevel="1"/>
    <row r="42393" hidden="1" outlineLevel="1"/>
    <row r="42394" hidden="1" outlineLevel="1"/>
    <row r="42395" hidden="1" outlineLevel="1"/>
    <row r="42396" hidden="1" outlineLevel="1"/>
    <row r="42397" hidden="1" outlineLevel="1"/>
    <row r="42398" hidden="1" outlineLevel="1"/>
    <row r="42399" hidden="1" outlineLevel="1"/>
    <row r="42400" hidden="1" outlineLevel="1"/>
    <row r="42401" hidden="1" outlineLevel="1"/>
    <row r="42402" hidden="1" outlineLevel="1"/>
    <row r="42403" hidden="1" outlineLevel="1"/>
    <row r="42404" hidden="1" outlineLevel="1"/>
    <row r="42405" hidden="1" outlineLevel="1"/>
    <row r="42406" hidden="1" outlineLevel="1"/>
    <row r="42407" hidden="1" outlineLevel="1"/>
    <row r="42408" hidden="1" outlineLevel="1"/>
    <row r="42409" hidden="1" outlineLevel="1"/>
    <row r="42410" hidden="1" outlineLevel="1"/>
    <row r="42411" hidden="1" outlineLevel="1"/>
    <row r="42412" hidden="1" outlineLevel="1"/>
    <row r="42413" hidden="1" outlineLevel="1"/>
    <row r="42414" hidden="1" outlineLevel="1"/>
    <row r="42415" hidden="1" outlineLevel="1"/>
    <row r="42416" hidden="1" outlineLevel="1"/>
    <row r="42417" hidden="1" outlineLevel="1"/>
    <row r="42418" hidden="1" outlineLevel="1"/>
    <row r="42419" hidden="1" outlineLevel="1"/>
    <row r="42420" hidden="1" outlineLevel="1"/>
    <row r="42421" hidden="1" outlineLevel="1"/>
    <row r="42422" hidden="1" outlineLevel="1"/>
    <row r="42423" hidden="1" outlineLevel="1"/>
    <row r="42424" hidden="1" outlineLevel="1"/>
    <row r="42425" hidden="1" outlineLevel="1"/>
    <row r="42426" hidden="1" outlineLevel="1"/>
    <row r="42427" hidden="1" outlineLevel="1"/>
    <row r="42428" hidden="1" outlineLevel="1"/>
    <row r="42429" hidden="1" outlineLevel="1"/>
    <row r="42430" hidden="1" outlineLevel="1"/>
    <row r="42431" hidden="1" outlineLevel="1"/>
    <row r="42432" hidden="1" outlineLevel="1"/>
    <row r="42433" hidden="1" outlineLevel="1"/>
    <row r="42434" hidden="1" outlineLevel="1"/>
    <row r="42435" hidden="1" outlineLevel="1"/>
    <row r="42436" hidden="1" outlineLevel="1"/>
    <row r="42437" hidden="1" outlineLevel="1"/>
    <row r="42438" hidden="1" outlineLevel="1"/>
    <row r="42439" hidden="1" outlineLevel="1"/>
    <row r="42440" hidden="1" outlineLevel="1"/>
    <row r="42441" hidden="1" outlineLevel="1"/>
    <row r="42442" hidden="1" outlineLevel="1"/>
    <row r="42443" hidden="1" outlineLevel="1"/>
    <row r="42444" hidden="1" outlineLevel="1"/>
    <row r="42445" hidden="1" outlineLevel="1"/>
    <row r="42446" hidden="1" outlineLevel="1"/>
    <row r="42447" hidden="1" outlineLevel="1"/>
    <row r="42448" hidden="1" outlineLevel="1"/>
    <row r="42449" hidden="1" outlineLevel="1"/>
    <row r="42450" hidden="1" outlineLevel="1"/>
    <row r="42451" hidden="1" outlineLevel="1"/>
    <row r="42452" hidden="1" outlineLevel="1"/>
    <row r="42453" hidden="1" outlineLevel="1"/>
    <row r="42454" hidden="1" outlineLevel="1"/>
    <row r="42455" hidden="1" outlineLevel="1"/>
    <row r="42456" hidden="1" outlineLevel="1"/>
    <row r="42457" hidden="1" outlineLevel="1"/>
    <row r="42458" hidden="1" outlineLevel="1"/>
    <row r="42459" hidden="1" outlineLevel="1"/>
    <row r="42460" hidden="1" outlineLevel="1"/>
    <row r="42461" hidden="1" outlineLevel="1"/>
    <row r="42462" hidden="1" outlineLevel="1"/>
    <row r="42463" hidden="1" outlineLevel="1"/>
    <row r="42464" hidden="1" outlineLevel="1"/>
    <row r="42465" hidden="1" outlineLevel="1"/>
    <row r="42466" hidden="1" outlineLevel="1"/>
    <row r="42467" hidden="1" outlineLevel="1"/>
    <row r="42468" hidden="1" outlineLevel="1"/>
    <row r="42469" hidden="1" outlineLevel="1"/>
    <row r="42470" hidden="1" outlineLevel="1"/>
    <row r="42471" hidden="1" outlineLevel="1"/>
    <row r="42472" hidden="1" outlineLevel="1"/>
    <row r="42473" hidden="1" outlineLevel="1"/>
    <row r="42474" hidden="1" outlineLevel="1"/>
    <row r="42475" hidden="1" outlineLevel="1"/>
    <row r="42476" hidden="1" outlineLevel="1"/>
    <row r="42477" hidden="1" outlineLevel="1"/>
    <row r="42478" hidden="1" outlineLevel="1"/>
    <row r="42479" hidden="1" outlineLevel="1"/>
    <row r="42480" hidden="1" outlineLevel="1"/>
    <row r="42481" hidden="1" outlineLevel="1"/>
    <row r="42482" hidden="1" outlineLevel="1"/>
    <row r="42483" hidden="1" outlineLevel="1"/>
    <row r="42484" hidden="1" outlineLevel="1"/>
    <row r="42485" hidden="1" outlineLevel="1"/>
    <row r="42486" hidden="1" outlineLevel="1"/>
    <row r="42487" hidden="1" outlineLevel="1"/>
    <row r="42488" hidden="1" outlineLevel="1"/>
    <row r="42489" hidden="1" outlineLevel="1"/>
    <row r="42490" hidden="1" outlineLevel="1"/>
    <row r="42491" hidden="1" outlineLevel="1"/>
    <row r="42492" hidden="1" outlineLevel="1"/>
    <row r="42493" hidden="1" outlineLevel="1"/>
    <row r="42494" hidden="1" outlineLevel="1"/>
    <row r="42495" hidden="1" outlineLevel="1"/>
    <row r="42496" hidden="1" outlineLevel="1"/>
    <row r="42497" hidden="1" outlineLevel="1"/>
    <row r="42498" hidden="1" outlineLevel="1"/>
    <row r="42499" hidden="1" outlineLevel="1"/>
    <row r="42500" hidden="1" outlineLevel="1"/>
    <row r="42501" hidden="1" outlineLevel="1"/>
    <row r="42502" hidden="1" outlineLevel="1"/>
    <row r="42503" hidden="1" outlineLevel="1"/>
    <row r="42504" hidden="1" outlineLevel="1"/>
    <row r="42505" hidden="1" outlineLevel="1"/>
    <row r="42506" hidden="1" outlineLevel="1"/>
    <row r="42507" hidden="1" outlineLevel="1"/>
    <row r="42508" hidden="1" outlineLevel="1"/>
    <row r="42509" hidden="1" outlineLevel="1"/>
    <row r="42510" hidden="1" outlineLevel="1"/>
    <row r="42511" hidden="1" outlineLevel="1"/>
    <row r="42512" hidden="1" outlineLevel="1"/>
    <row r="42513" hidden="1" outlineLevel="1"/>
    <row r="42514" hidden="1" outlineLevel="1"/>
    <row r="42515" hidden="1" outlineLevel="1"/>
    <row r="42516" hidden="1" outlineLevel="1"/>
    <row r="42517" hidden="1" outlineLevel="1"/>
    <row r="42518" hidden="1" outlineLevel="1"/>
    <row r="42519" hidden="1" outlineLevel="1"/>
    <row r="42520" hidden="1" outlineLevel="1"/>
    <row r="42521" hidden="1" outlineLevel="1"/>
    <row r="42522" hidden="1" outlineLevel="1"/>
    <row r="42523" hidden="1" outlineLevel="1"/>
    <row r="42524" hidden="1" outlineLevel="1"/>
    <row r="42525" hidden="1" outlineLevel="1"/>
    <row r="42526" hidden="1" outlineLevel="1"/>
    <row r="42527" hidden="1" outlineLevel="1"/>
    <row r="42528" hidden="1" outlineLevel="1"/>
    <row r="42529" hidden="1" outlineLevel="1"/>
    <row r="42530" hidden="1" outlineLevel="1"/>
    <row r="42531" hidden="1" outlineLevel="1"/>
    <row r="42532" hidden="1" outlineLevel="1"/>
    <row r="42533" hidden="1" outlineLevel="1"/>
    <row r="42534" hidden="1" outlineLevel="1"/>
    <row r="42535" hidden="1" outlineLevel="1"/>
    <row r="42536" hidden="1" outlineLevel="1"/>
    <row r="42537" hidden="1" outlineLevel="1"/>
    <row r="42538" hidden="1" outlineLevel="1"/>
    <row r="42539" hidden="1" outlineLevel="1"/>
    <row r="42540" hidden="1" outlineLevel="1"/>
    <row r="42541" hidden="1" outlineLevel="1"/>
    <row r="42542" hidden="1" outlineLevel="1"/>
    <row r="42543" hidden="1" outlineLevel="1"/>
    <row r="42544" hidden="1" outlineLevel="1"/>
    <row r="42545" hidden="1" outlineLevel="1"/>
    <row r="42546" hidden="1" outlineLevel="1"/>
    <row r="42547" hidden="1" outlineLevel="1"/>
    <row r="42548" hidden="1" outlineLevel="1"/>
    <row r="42549" hidden="1" outlineLevel="1"/>
    <row r="42550" hidden="1" outlineLevel="1"/>
    <row r="42551" hidden="1" outlineLevel="1"/>
    <row r="42552" hidden="1" outlineLevel="1"/>
    <row r="42553" hidden="1" outlineLevel="1"/>
    <row r="42554" hidden="1" outlineLevel="1"/>
    <row r="42555" hidden="1" outlineLevel="1"/>
    <row r="42556" hidden="1" outlineLevel="1"/>
    <row r="42557" hidden="1" outlineLevel="1"/>
    <row r="42558" hidden="1" outlineLevel="1"/>
    <row r="42559" hidden="1" outlineLevel="1"/>
    <row r="42560" hidden="1" outlineLevel="1"/>
    <row r="42561" hidden="1" outlineLevel="1"/>
    <row r="42562" hidden="1" outlineLevel="1"/>
    <row r="42563" hidden="1" outlineLevel="1"/>
    <row r="42564" hidden="1" outlineLevel="1"/>
    <row r="42565" hidden="1" outlineLevel="1"/>
    <row r="42566" hidden="1" outlineLevel="1"/>
    <row r="42567" hidden="1" outlineLevel="1"/>
    <row r="42568" hidden="1" outlineLevel="1"/>
    <row r="42569" hidden="1" outlineLevel="1"/>
    <row r="42570" hidden="1" outlineLevel="1"/>
    <row r="42571" hidden="1" outlineLevel="1"/>
    <row r="42572" hidden="1" outlineLevel="1"/>
    <row r="42573" hidden="1" outlineLevel="1"/>
    <row r="42574" hidden="1" outlineLevel="1"/>
    <row r="42575" hidden="1" outlineLevel="1"/>
    <row r="42576" hidden="1" outlineLevel="1"/>
    <row r="42577" hidden="1" outlineLevel="1"/>
    <row r="42578" hidden="1" outlineLevel="1"/>
    <row r="42579" hidden="1" outlineLevel="1"/>
    <row r="42580" hidden="1" outlineLevel="1"/>
    <row r="42581" hidden="1" outlineLevel="1"/>
    <row r="42582" hidden="1" outlineLevel="1"/>
    <row r="42583" hidden="1" outlineLevel="1"/>
    <row r="42584" hidden="1" outlineLevel="1"/>
    <row r="42585" hidden="1" outlineLevel="1"/>
    <row r="42586" hidden="1" outlineLevel="1"/>
    <row r="42587" hidden="1" outlineLevel="1"/>
    <row r="42588" hidden="1" outlineLevel="1"/>
    <row r="42589" hidden="1" outlineLevel="1"/>
    <row r="42590" hidden="1" outlineLevel="1"/>
    <row r="42591" hidden="1" outlineLevel="1"/>
    <row r="42592" hidden="1" outlineLevel="1"/>
    <row r="42593" hidden="1" outlineLevel="1"/>
    <row r="42594" hidden="1" outlineLevel="1"/>
    <row r="42595" hidden="1" outlineLevel="1"/>
    <row r="42596" hidden="1" outlineLevel="1"/>
    <row r="42597" hidden="1" outlineLevel="1"/>
    <row r="42598" hidden="1" outlineLevel="1"/>
    <row r="42599" hidden="1" outlineLevel="1"/>
    <row r="42600" hidden="1" outlineLevel="1"/>
    <row r="42601" hidden="1" outlineLevel="1"/>
    <row r="42602" hidden="1" outlineLevel="1"/>
    <row r="42603" hidden="1" outlineLevel="1"/>
    <row r="42604" hidden="1" outlineLevel="1"/>
    <row r="42605" hidden="1" outlineLevel="1"/>
    <row r="42606" hidden="1" outlineLevel="1"/>
    <row r="42607" hidden="1" outlineLevel="1"/>
    <row r="42608" hidden="1" outlineLevel="1"/>
    <row r="42609" hidden="1" outlineLevel="1"/>
    <row r="42610" hidden="1" outlineLevel="1"/>
    <row r="42611" hidden="1" outlineLevel="1"/>
    <row r="42612" hidden="1" outlineLevel="1"/>
    <row r="42613" hidden="1" outlineLevel="1"/>
    <row r="42614" hidden="1" outlineLevel="1"/>
    <row r="42615" hidden="1" outlineLevel="1"/>
    <row r="42616" hidden="1" outlineLevel="1"/>
    <row r="42617" hidden="1" outlineLevel="1"/>
    <row r="42618" hidden="1" outlineLevel="1"/>
    <row r="42619" hidden="1" outlineLevel="1"/>
    <row r="42620" hidden="1" outlineLevel="1"/>
    <row r="42621" hidden="1" outlineLevel="1"/>
    <row r="42622" hidden="1" outlineLevel="1"/>
    <row r="42623" hidden="1" outlineLevel="1"/>
    <row r="42624" hidden="1" outlineLevel="1"/>
    <row r="42625" hidden="1" outlineLevel="1"/>
    <row r="42626" hidden="1" outlineLevel="1"/>
    <row r="42627" hidden="1" outlineLevel="1"/>
    <row r="42628" hidden="1" outlineLevel="1"/>
    <row r="42629" hidden="1" outlineLevel="1"/>
    <row r="42630" hidden="1" outlineLevel="1"/>
    <row r="42631" hidden="1" outlineLevel="1"/>
    <row r="42632" hidden="1" outlineLevel="1"/>
    <row r="42633" hidden="1" outlineLevel="1"/>
    <row r="42634" hidden="1" outlineLevel="1"/>
    <row r="42635" hidden="1" outlineLevel="1"/>
    <row r="42636" hidden="1" outlineLevel="1"/>
    <row r="42637" hidden="1" outlineLevel="1"/>
    <row r="42638" hidden="1" outlineLevel="1"/>
    <row r="42639" hidden="1" outlineLevel="1"/>
    <row r="42640" hidden="1" outlineLevel="1"/>
    <row r="42641" hidden="1" outlineLevel="1"/>
    <row r="42642" hidden="1" outlineLevel="1"/>
    <row r="42643" hidden="1" outlineLevel="1"/>
    <row r="42644" hidden="1" outlineLevel="1"/>
    <row r="42645" hidden="1" outlineLevel="1"/>
    <row r="42646" hidden="1" outlineLevel="1"/>
    <row r="42647" hidden="1" outlineLevel="1"/>
    <row r="42648" hidden="1" outlineLevel="1"/>
    <row r="42649" hidden="1" outlineLevel="1"/>
    <row r="42650" hidden="1" outlineLevel="1"/>
    <row r="42651" hidden="1" outlineLevel="1"/>
    <row r="42652" hidden="1" outlineLevel="1"/>
    <row r="42653" hidden="1" outlineLevel="1"/>
    <row r="42654" hidden="1" outlineLevel="1"/>
    <row r="42655" hidden="1" outlineLevel="1"/>
    <row r="42656" hidden="1" outlineLevel="1"/>
    <row r="42657" hidden="1" outlineLevel="1"/>
    <row r="42658" hidden="1" outlineLevel="1"/>
    <row r="42659" hidden="1" outlineLevel="1"/>
    <row r="42660" hidden="1" outlineLevel="1"/>
    <row r="42661" hidden="1" outlineLevel="1"/>
    <row r="42662" hidden="1" outlineLevel="1"/>
    <row r="42663" hidden="1" outlineLevel="1"/>
    <row r="42664" hidden="1" outlineLevel="1"/>
    <row r="42665" hidden="1" outlineLevel="1"/>
    <row r="42666" hidden="1" outlineLevel="1"/>
    <row r="42667" hidden="1" outlineLevel="1"/>
    <row r="42668" hidden="1" outlineLevel="1"/>
    <row r="42669" hidden="1" outlineLevel="1"/>
    <row r="42670" hidden="1" outlineLevel="1"/>
    <row r="42671" hidden="1" outlineLevel="1"/>
    <row r="42672" hidden="1" outlineLevel="1"/>
    <row r="42673" hidden="1" outlineLevel="1"/>
    <row r="42674" hidden="1" outlineLevel="1"/>
    <row r="42675" hidden="1" outlineLevel="1"/>
    <row r="42676" hidden="1" outlineLevel="1"/>
    <row r="42677" hidden="1" outlineLevel="1"/>
    <row r="42678" hidden="1" outlineLevel="1"/>
    <row r="42679" hidden="1" outlineLevel="1"/>
    <row r="42680" hidden="1" outlineLevel="1"/>
    <row r="42681" hidden="1" outlineLevel="1"/>
    <row r="42682" hidden="1" outlineLevel="1"/>
    <row r="42683" hidden="1" outlineLevel="1"/>
    <row r="42684" hidden="1" outlineLevel="1"/>
    <row r="42685" hidden="1" outlineLevel="1"/>
    <row r="42686" hidden="1" outlineLevel="1"/>
    <row r="42687" hidden="1" outlineLevel="1"/>
    <row r="42688" hidden="1" outlineLevel="1"/>
    <row r="42689" hidden="1" outlineLevel="1"/>
    <row r="42690" hidden="1" outlineLevel="1"/>
    <row r="42691" hidden="1" outlineLevel="1"/>
    <row r="42692" hidden="1" outlineLevel="1"/>
    <row r="42693" hidden="1" outlineLevel="1"/>
    <row r="42694" hidden="1" outlineLevel="1"/>
    <row r="42695" hidden="1" outlineLevel="1"/>
    <row r="42696" hidden="1" outlineLevel="1"/>
    <row r="42697" hidden="1" outlineLevel="1"/>
    <row r="42698" hidden="1" outlineLevel="1"/>
    <row r="42699" hidden="1" outlineLevel="1"/>
    <row r="42700" hidden="1" outlineLevel="1"/>
    <row r="42701" hidden="1" outlineLevel="1"/>
    <row r="42702" hidden="1" outlineLevel="1"/>
    <row r="42703" hidden="1" outlineLevel="1"/>
    <row r="42704" hidden="1" outlineLevel="1"/>
    <row r="42705" hidden="1" outlineLevel="1"/>
    <row r="42706" hidden="1" outlineLevel="1"/>
    <row r="42707" hidden="1" outlineLevel="1"/>
    <row r="42708" hidden="1" outlineLevel="1"/>
    <row r="42709" hidden="1" outlineLevel="1"/>
    <row r="42710" hidden="1" outlineLevel="1"/>
    <row r="42711" hidden="1" outlineLevel="1"/>
    <row r="42712" hidden="1" outlineLevel="1"/>
    <row r="42713" hidden="1" outlineLevel="1"/>
    <row r="42714" hidden="1" outlineLevel="1"/>
    <row r="42715" hidden="1" outlineLevel="1"/>
    <row r="42716" hidden="1" outlineLevel="1"/>
    <row r="42717" hidden="1" outlineLevel="1"/>
    <row r="42718" hidden="1" outlineLevel="1"/>
    <row r="42719" hidden="1" outlineLevel="1"/>
    <row r="42720" hidden="1" outlineLevel="1"/>
    <row r="42721" hidden="1" outlineLevel="1"/>
    <row r="42722" hidden="1" outlineLevel="1"/>
    <row r="42723" hidden="1" outlineLevel="1"/>
    <row r="42724" hidden="1" outlineLevel="1"/>
    <row r="42725" hidden="1" outlineLevel="1"/>
    <row r="42726" hidden="1" outlineLevel="1"/>
    <row r="42727" hidden="1" outlineLevel="1"/>
    <row r="42728" hidden="1" outlineLevel="1"/>
    <row r="42729" hidden="1" outlineLevel="1"/>
    <row r="42730" hidden="1" outlineLevel="1"/>
    <row r="42731" hidden="1" outlineLevel="1"/>
    <row r="42732" hidden="1" outlineLevel="1"/>
    <row r="42733" hidden="1" outlineLevel="1"/>
    <row r="42734" hidden="1" outlineLevel="1"/>
    <row r="42735" hidden="1" outlineLevel="1"/>
    <row r="42736" hidden="1" outlineLevel="1"/>
    <row r="42737" hidden="1" outlineLevel="1"/>
    <row r="42738" hidden="1" outlineLevel="1"/>
    <row r="42739" hidden="1" outlineLevel="1"/>
    <row r="42740" hidden="1" outlineLevel="1"/>
    <row r="42741" hidden="1" outlineLevel="1"/>
    <row r="42742" hidden="1" outlineLevel="1"/>
    <row r="42743" hidden="1" outlineLevel="1"/>
    <row r="42744" hidden="1" outlineLevel="1"/>
    <row r="42745" hidden="1" outlineLevel="1"/>
    <row r="42746" hidden="1" outlineLevel="1"/>
    <row r="42747" hidden="1" outlineLevel="1"/>
    <row r="42748" hidden="1" outlineLevel="1"/>
    <row r="42749" hidden="1" outlineLevel="1"/>
    <row r="42750" hidden="1" outlineLevel="1"/>
    <row r="42751" hidden="1" outlineLevel="1"/>
    <row r="42752" hidden="1" outlineLevel="1"/>
    <row r="42753" hidden="1" outlineLevel="1"/>
    <row r="42754" hidden="1" outlineLevel="1"/>
    <row r="42755" hidden="1" outlineLevel="1"/>
    <row r="42756" hidden="1" outlineLevel="1"/>
    <row r="42757" hidden="1" outlineLevel="1"/>
    <row r="42758" hidden="1" outlineLevel="1"/>
    <row r="42759" hidden="1" outlineLevel="1"/>
    <row r="42760" hidden="1" outlineLevel="1"/>
    <row r="42761" hidden="1" outlineLevel="1"/>
    <row r="42762" hidden="1" outlineLevel="1"/>
    <row r="42763" hidden="1" outlineLevel="1"/>
    <row r="42764" hidden="1" outlineLevel="1"/>
    <row r="42765" hidden="1" outlineLevel="1"/>
    <row r="42766" hidden="1" outlineLevel="1"/>
    <row r="42767" hidden="1" outlineLevel="1"/>
    <row r="42768" hidden="1" outlineLevel="1"/>
    <row r="42769" hidden="1" outlineLevel="1"/>
    <row r="42770" hidden="1" outlineLevel="1"/>
    <row r="42771" hidden="1" outlineLevel="1"/>
    <row r="42772" hidden="1" outlineLevel="1"/>
    <row r="42773" hidden="1" outlineLevel="1"/>
    <row r="42774" hidden="1" outlineLevel="1"/>
    <row r="42775" hidden="1" outlineLevel="1"/>
    <row r="42776" hidden="1" outlineLevel="1"/>
    <row r="42777" hidden="1" outlineLevel="1"/>
    <row r="42778" hidden="1" outlineLevel="1"/>
    <row r="42779" hidden="1" outlineLevel="1"/>
    <row r="42780" hidden="1" outlineLevel="1"/>
    <row r="42781" hidden="1" outlineLevel="1"/>
    <row r="42782" hidden="1" outlineLevel="1"/>
    <row r="42783" hidden="1" outlineLevel="1"/>
    <row r="42784" hidden="1" outlineLevel="1"/>
    <row r="42785" hidden="1" outlineLevel="1"/>
    <row r="42786" hidden="1" outlineLevel="1"/>
    <row r="42787" hidden="1" outlineLevel="1"/>
    <row r="42788" hidden="1" outlineLevel="1"/>
    <row r="42789" hidden="1" outlineLevel="1"/>
    <row r="42790" hidden="1" outlineLevel="1"/>
    <row r="42791" hidden="1" outlineLevel="1"/>
    <row r="42792" hidden="1" outlineLevel="1"/>
    <row r="42793" hidden="1" outlineLevel="1"/>
    <row r="42794" hidden="1" outlineLevel="1"/>
    <row r="42795" hidden="1" outlineLevel="1"/>
    <row r="42796" hidden="1" outlineLevel="1"/>
    <row r="42797" hidden="1" outlineLevel="1"/>
    <row r="42798" hidden="1" outlineLevel="1"/>
    <row r="42799" hidden="1" outlineLevel="1"/>
    <row r="42800" hidden="1" outlineLevel="1"/>
    <row r="42801" hidden="1" outlineLevel="1"/>
    <row r="42802" hidden="1" outlineLevel="1"/>
    <row r="42803" hidden="1" outlineLevel="1"/>
    <row r="42804" hidden="1" outlineLevel="1"/>
    <row r="42805" hidden="1" outlineLevel="1"/>
    <row r="42806" hidden="1" outlineLevel="1"/>
    <row r="42807" hidden="1" outlineLevel="1"/>
    <row r="42808" hidden="1" outlineLevel="1"/>
    <row r="42809" hidden="1" outlineLevel="1"/>
    <row r="42810" hidden="1" outlineLevel="1"/>
    <row r="42811" hidden="1" outlineLevel="1"/>
    <row r="42812" hidden="1" outlineLevel="1"/>
    <row r="42813" hidden="1" outlineLevel="1"/>
    <row r="42814" hidden="1" outlineLevel="1"/>
    <row r="42815" hidden="1" outlineLevel="1"/>
    <row r="42816" hidden="1" outlineLevel="1"/>
    <row r="42817" hidden="1" outlineLevel="1"/>
    <row r="42818" hidden="1" outlineLevel="1"/>
    <row r="42819" hidden="1" outlineLevel="1"/>
    <row r="42820" hidden="1" outlineLevel="1"/>
    <row r="42821" hidden="1" outlineLevel="1"/>
    <row r="42822" hidden="1" outlineLevel="1"/>
    <row r="42823" hidden="1" outlineLevel="1"/>
    <row r="42824" hidden="1" outlineLevel="1"/>
    <row r="42825" hidden="1" outlineLevel="1"/>
    <row r="42826" hidden="1" outlineLevel="1"/>
    <row r="42827" hidden="1" outlineLevel="1"/>
    <row r="42828" hidden="1" outlineLevel="1"/>
    <row r="42829" hidden="1" outlineLevel="1"/>
    <row r="42830" hidden="1" outlineLevel="1"/>
    <row r="42831" hidden="1" outlineLevel="1"/>
    <row r="42832" hidden="1" outlineLevel="1"/>
    <row r="42833" hidden="1" outlineLevel="1"/>
    <row r="42834" hidden="1" outlineLevel="1"/>
    <row r="42835" hidden="1" outlineLevel="1"/>
    <row r="42836" hidden="1" outlineLevel="1"/>
    <row r="42837" hidden="1" outlineLevel="1"/>
    <row r="42838" hidden="1" outlineLevel="1"/>
    <row r="42839" hidden="1" outlineLevel="1"/>
    <row r="42840" hidden="1" outlineLevel="1"/>
    <row r="42841" hidden="1" outlineLevel="1"/>
    <row r="42842" hidden="1" outlineLevel="1"/>
    <row r="42843" hidden="1" outlineLevel="1"/>
    <row r="42844" hidden="1" outlineLevel="1"/>
    <row r="42845" hidden="1" outlineLevel="1"/>
    <row r="42846" hidden="1" outlineLevel="1"/>
    <row r="42847" hidden="1" outlineLevel="1"/>
    <row r="42848" hidden="1" outlineLevel="1"/>
    <row r="42849" hidden="1" outlineLevel="1"/>
    <row r="42850" hidden="1" outlineLevel="1"/>
    <row r="42851" hidden="1" outlineLevel="1"/>
    <row r="42852" hidden="1" outlineLevel="1"/>
    <row r="42853" hidden="1" outlineLevel="1"/>
    <row r="42854" hidden="1" outlineLevel="1"/>
    <row r="42855" hidden="1" outlineLevel="1"/>
    <row r="42856" hidden="1" outlineLevel="1"/>
    <row r="42857" hidden="1" outlineLevel="1"/>
    <row r="42858" hidden="1" outlineLevel="1"/>
    <row r="42859" hidden="1" outlineLevel="1"/>
    <row r="42860" hidden="1" outlineLevel="1"/>
    <row r="42861" hidden="1" outlineLevel="1"/>
    <row r="42862" hidden="1" outlineLevel="1"/>
    <row r="42863" hidden="1" outlineLevel="1"/>
    <row r="42864" hidden="1" outlineLevel="1"/>
    <row r="42865" hidden="1" outlineLevel="1"/>
    <row r="42866" hidden="1" outlineLevel="1"/>
    <row r="42867" hidden="1" outlineLevel="1"/>
    <row r="42868" hidden="1" outlineLevel="1"/>
    <row r="42869" hidden="1" outlineLevel="1"/>
    <row r="42870" hidden="1" outlineLevel="1"/>
    <row r="42871" hidden="1" outlineLevel="1"/>
    <row r="42872" hidden="1" outlineLevel="1"/>
    <row r="42873" hidden="1" outlineLevel="1"/>
    <row r="42874" hidden="1" outlineLevel="1"/>
    <row r="42875" hidden="1" outlineLevel="1"/>
    <row r="42876" hidden="1" outlineLevel="1"/>
    <row r="42877" hidden="1" outlineLevel="1"/>
    <row r="42878" hidden="1" outlineLevel="1"/>
    <row r="42879" hidden="1" outlineLevel="1"/>
    <row r="42880" hidden="1" outlineLevel="1"/>
    <row r="42881" hidden="1" outlineLevel="1"/>
    <row r="42882" hidden="1" outlineLevel="1"/>
    <row r="42883" hidden="1" outlineLevel="1"/>
    <row r="42884" hidden="1" outlineLevel="1"/>
    <row r="42885" hidden="1" outlineLevel="1"/>
    <row r="42886" hidden="1" outlineLevel="1"/>
    <row r="42887" hidden="1" outlineLevel="1"/>
    <row r="42888" hidden="1" outlineLevel="1"/>
    <row r="42889" hidden="1" outlineLevel="1"/>
    <row r="42890" hidden="1" outlineLevel="1"/>
    <row r="42891" hidden="1" outlineLevel="1"/>
    <row r="42892" hidden="1" outlineLevel="1"/>
    <row r="42893" hidden="1" outlineLevel="1"/>
    <row r="42894" hidden="1" outlineLevel="1"/>
    <row r="42895" hidden="1" outlineLevel="1"/>
    <row r="42896" hidden="1" outlineLevel="1"/>
    <row r="42897" hidden="1" outlineLevel="1"/>
    <row r="42898" hidden="1" outlineLevel="1"/>
    <row r="42899" hidden="1" outlineLevel="1"/>
    <row r="42900" hidden="1" outlineLevel="1"/>
    <row r="42901" hidden="1" outlineLevel="1"/>
    <row r="42902" hidden="1" outlineLevel="1"/>
    <row r="42903" hidden="1" outlineLevel="1"/>
    <row r="42904" hidden="1" outlineLevel="1"/>
    <row r="42905" hidden="1" outlineLevel="1"/>
    <row r="42906" hidden="1" outlineLevel="1"/>
    <row r="42907" hidden="1" outlineLevel="1"/>
    <row r="42908" hidden="1" outlineLevel="1"/>
    <row r="42909" hidden="1" outlineLevel="1"/>
    <row r="42910" hidden="1" outlineLevel="1"/>
    <row r="42911" hidden="1" outlineLevel="1"/>
    <row r="42912" hidden="1" outlineLevel="1"/>
    <row r="42913" hidden="1" outlineLevel="1"/>
    <row r="42914" hidden="1" outlineLevel="1"/>
    <row r="42915" hidden="1" outlineLevel="1"/>
    <row r="42916" hidden="1" outlineLevel="1"/>
    <row r="42917" hidden="1" outlineLevel="1"/>
    <row r="42918" hidden="1" outlineLevel="1"/>
    <row r="42919" hidden="1" outlineLevel="1"/>
    <row r="42920" hidden="1" outlineLevel="1"/>
    <row r="42921" hidden="1" outlineLevel="1"/>
    <row r="42922" hidden="1" outlineLevel="1"/>
    <row r="42923" hidden="1" outlineLevel="1"/>
    <row r="42924" hidden="1" outlineLevel="1"/>
    <row r="42925" hidden="1" outlineLevel="1"/>
    <row r="42926" hidden="1" outlineLevel="1"/>
    <row r="42927" hidden="1" outlineLevel="1"/>
    <row r="42928" hidden="1" outlineLevel="1"/>
    <row r="42929" hidden="1" outlineLevel="1"/>
    <row r="42930" hidden="1" outlineLevel="1"/>
    <row r="42931" hidden="1" outlineLevel="1"/>
    <row r="42932" hidden="1" outlineLevel="1"/>
    <row r="42933" hidden="1" outlineLevel="1"/>
    <row r="42934" hidden="1" outlineLevel="1"/>
    <row r="42935" hidden="1" outlineLevel="1"/>
    <row r="42936" hidden="1" outlineLevel="1"/>
    <row r="42937" hidden="1" outlineLevel="1"/>
    <row r="42938" hidden="1" outlineLevel="1"/>
    <row r="42939" hidden="1" outlineLevel="1"/>
    <row r="42940" hidden="1" outlineLevel="1"/>
    <row r="42941" hidden="1" outlineLevel="1"/>
    <row r="42942" hidden="1" outlineLevel="1"/>
    <row r="42943" hidden="1" outlineLevel="1"/>
    <row r="42944" hidden="1" outlineLevel="1"/>
    <row r="42945" hidden="1" outlineLevel="1"/>
    <row r="42946" hidden="1" outlineLevel="1"/>
    <row r="42947" hidden="1" outlineLevel="1"/>
    <row r="42948" hidden="1" outlineLevel="1"/>
    <row r="42949" hidden="1" outlineLevel="1"/>
    <row r="42950" hidden="1" outlineLevel="1"/>
    <row r="42951" hidden="1" outlineLevel="1"/>
    <row r="42952" hidden="1" outlineLevel="1"/>
    <row r="42953" hidden="1" outlineLevel="1"/>
    <row r="42954" hidden="1" outlineLevel="1"/>
    <row r="42955" hidden="1" outlineLevel="1"/>
    <row r="42956" hidden="1" outlineLevel="1"/>
    <row r="42957" hidden="1" outlineLevel="1"/>
    <row r="42958" hidden="1" outlineLevel="1"/>
    <row r="42959" hidden="1" outlineLevel="1"/>
    <row r="42960" hidden="1" outlineLevel="1"/>
    <row r="42961" hidden="1" outlineLevel="1"/>
    <row r="42962" hidden="1" outlineLevel="1"/>
    <row r="42963" hidden="1" outlineLevel="1"/>
    <row r="42964" hidden="1" outlineLevel="1"/>
    <row r="42965" hidden="1" outlineLevel="1"/>
    <row r="42966" hidden="1" outlineLevel="1"/>
    <row r="42967" hidden="1" outlineLevel="1"/>
    <row r="42968" hidden="1" outlineLevel="1"/>
    <row r="42969" hidden="1" outlineLevel="1"/>
    <row r="42970" hidden="1" outlineLevel="1"/>
    <row r="42971" hidden="1" outlineLevel="1"/>
    <row r="42972" hidden="1" outlineLevel="1"/>
    <row r="42973" hidden="1" outlineLevel="1"/>
    <row r="42974" hidden="1" outlineLevel="1"/>
    <row r="42975" hidden="1" outlineLevel="1"/>
    <row r="42976" hidden="1" outlineLevel="1"/>
    <row r="42977" hidden="1" outlineLevel="1"/>
    <row r="42978" hidden="1" outlineLevel="1"/>
    <row r="42979" hidden="1" outlineLevel="1"/>
    <row r="42980" hidden="1" outlineLevel="1"/>
    <row r="42981" hidden="1" outlineLevel="1"/>
    <row r="42982" hidden="1" outlineLevel="1"/>
    <row r="42983" hidden="1" outlineLevel="1"/>
    <row r="42984" hidden="1" outlineLevel="1"/>
    <row r="42985" hidden="1" outlineLevel="1"/>
    <row r="42986" hidden="1" outlineLevel="1"/>
    <row r="42987" hidden="1" outlineLevel="1"/>
    <row r="42988" hidden="1" outlineLevel="1"/>
    <row r="42989" hidden="1" outlineLevel="1"/>
    <row r="42990" hidden="1" outlineLevel="1"/>
    <row r="42991" hidden="1" outlineLevel="1"/>
    <row r="42992" hidden="1" outlineLevel="1"/>
    <row r="42993" hidden="1" outlineLevel="1"/>
    <row r="42994" hidden="1" outlineLevel="1"/>
    <row r="42995" hidden="1" outlineLevel="1"/>
    <row r="42996" hidden="1" outlineLevel="1"/>
    <row r="42997" hidden="1" outlineLevel="1"/>
    <row r="42998" hidden="1" outlineLevel="1"/>
    <row r="42999" hidden="1" outlineLevel="1"/>
    <row r="43000" hidden="1" outlineLevel="1"/>
    <row r="43001" hidden="1" outlineLevel="1"/>
    <row r="43002" hidden="1" outlineLevel="1"/>
    <row r="43003" hidden="1" outlineLevel="1"/>
    <row r="43004" hidden="1" outlineLevel="1"/>
    <row r="43005" hidden="1" outlineLevel="1"/>
    <row r="43006" hidden="1" outlineLevel="1"/>
    <row r="43007" hidden="1" outlineLevel="1"/>
    <row r="43008" hidden="1" outlineLevel="1"/>
    <row r="43009" hidden="1" outlineLevel="1"/>
    <row r="43010" hidden="1" outlineLevel="1"/>
    <row r="43011" hidden="1" outlineLevel="1"/>
    <row r="43012" hidden="1" outlineLevel="1"/>
    <row r="43013" hidden="1" outlineLevel="1"/>
    <row r="43014" hidden="1" outlineLevel="1"/>
    <row r="43015" hidden="1" outlineLevel="1"/>
    <row r="43016" hidden="1" outlineLevel="1"/>
    <row r="43017" hidden="1" outlineLevel="1"/>
    <row r="43018" hidden="1" outlineLevel="1"/>
    <row r="43019" hidden="1" outlineLevel="1"/>
    <row r="43020" hidden="1" outlineLevel="1"/>
    <row r="43021" hidden="1" outlineLevel="1"/>
    <row r="43022" hidden="1" outlineLevel="1"/>
    <row r="43023" hidden="1" outlineLevel="1"/>
    <row r="43024" hidden="1" outlineLevel="1"/>
    <row r="43025" hidden="1" outlineLevel="1"/>
    <row r="43026" hidden="1" outlineLevel="1"/>
    <row r="43027" hidden="1" outlineLevel="1"/>
    <row r="43028" hidden="1" outlineLevel="1"/>
    <row r="43029" hidden="1" outlineLevel="1"/>
    <row r="43030" hidden="1" outlineLevel="1"/>
    <row r="43031" hidden="1" outlineLevel="1"/>
    <row r="43032" hidden="1" outlineLevel="1"/>
    <row r="43033" hidden="1" outlineLevel="1"/>
    <row r="43034" hidden="1" outlineLevel="1"/>
    <row r="43035" hidden="1" outlineLevel="1"/>
    <row r="43036" hidden="1" outlineLevel="1"/>
    <row r="43037" hidden="1" outlineLevel="1"/>
    <row r="43038" hidden="1" outlineLevel="1"/>
    <row r="43039" hidden="1" outlineLevel="1"/>
    <row r="43040" hidden="1" outlineLevel="1"/>
    <row r="43041" hidden="1" outlineLevel="1"/>
    <row r="43042" hidden="1" outlineLevel="1"/>
    <row r="43043" hidden="1" outlineLevel="1"/>
    <row r="43044" hidden="1" outlineLevel="1"/>
    <row r="43045" hidden="1" outlineLevel="1"/>
    <row r="43046" hidden="1" outlineLevel="1"/>
    <row r="43047" hidden="1" outlineLevel="1"/>
    <row r="43048" hidden="1" outlineLevel="1"/>
    <row r="43049" hidden="1" outlineLevel="1"/>
    <row r="43050" hidden="1" outlineLevel="1"/>
    <row r="43051" hidden="1" outlineLevel="1"/>
    <row r="43052" hidden="1" outlineLevel="1"/>
    <row r="43053" hidden="1" outlineLevel="1"/>
    <row r="43054" hidden="1" outlineLevel="1"/>
    <row r="43055" hidden="1" outlineLevel="1"/>
    <row r="43056" hidden="1" outlineLevel="1"/>
    <row r="43057" hidden="1" outlineLevel="1"/>
    <row r="43058" hidden="1" outlineLevel="1"/>
    <row r="43059" hidden="1" outlineLevel="1"/>
    <row r="43060" hidden="1" outlineLevel="1"/>
    <row r="43061" hidden="1" outlineLevel="1"/>
    <row r="43062" hidden="1" outlineLevel="1"/>
    <row r="43063" hidden="1" outlineLevel="1"/>
    <row r="43064" hidden="1" outlineLevel="1"/>
    <row r="43065" hidden="1" outlineLevel="1"/>
    <row r="43066" hidden="1" outlineLevel="1"/>
    <row r="43067" hidden="1" outlineLevel="1"/>
    <row r="43068" hidden="1" outlineLevel="1"/>
    <row r="43069" hidden="1" outlineLevel="1"/>
    <row r="43070" hidden="1" outlineLevel="1"/>
    <row r="43071" hidden="1" outlineLevel="1"/>
    <row r="43072" hidden="1" outlineLevel="1"/>
    <row r="43073" hidden="1" outlineLevel="1"/>
    <row r="43074" hidden="1" outlineLevel="1"/>
    <row r="43075" hidden="1" outlineLevel="1"/>
    <row r="43076" hidden="1" outlineLevel="1"/>
    <row r="43077" hidden="1" outlineLevel="1"/>
    <row r="43078" hidden="1" outlineLevel="1"/>
    <row r="43079" hidden="1" outlineLevel="1"/>
    <row r="43080" hidden="1" outlineLevel="1"/>
    <row r="43081" hidden="1" outlineLevel="1"/>
    <row r="43082" hidden="1" outlineLevel="1"/>
    <row r="43083" hidden="1" outlineLevel="1"/>
    <row r="43084" hidden="1" outlineLevel="1"/>
    <row r="43085" hidden="1" outlineLevel="1"/>
    <row r="43086" hidden="1" outlineLevel="1"/>
    <row r="43087" hidden="1" outlineLevel="1"/>
    <row r="43088" hidden="1" outlineLevel="1"/>
    <row r="43089" hidden="1" outlineLevel="1"/>
    <row r="43090" hidden="1" outlineLevel="1"/>
    <row r="43091" hidden="1" outlineLevel="1"/>
    <row r="43092" hidden="1" outlineLevel="1"/>
    <row r="43093" hidden="1" outlineLevel="1"/>
    <row r="43094" hidden="1" outlineLevel="1"/>
    <row r="43095" hidden="1" outlineLevel="1"/>
    <row r="43096" hidden="1" outlineLevel="1"/>
    <row r="43097" hidden="1" outlineLevel="1"/>
    <row r="43098" hidden="1" outlineLevel="1"/>
    <row r="43099" hidden="1" outlineLevel="1"/>
    <row r="43100" hidden="1" outlineLevel="1"/>
    <row r="43101" hidden="1" outlineLevel="1"/>
    <row r="43102" hidden="1" outlineLevel="1"/>
    <row r="43103" hidden="1" outlineLevel="1"/>
    <row r="43104" hidden="1" outlineLevel="1"/>
    <row r="43105" hidden="1" outlineLevel="1"/>
    <row r="43106" hidden="1" outlineLevel="1"/>
    <row r="43107" hidden="1" outlineLevel="1"/>
    <row r="43108" hidden="1" outlineLevel="1"/>
    <row r="43109" hidden="1" outlineLevel="1"/>
    <row r="43110" hidden="1" outlineLevel="1"/>
    <row r="43111" hidden="1" outlineLevel="1"/>
    <row r="43112" hidden="1" outlineLevel="1"/>
    <row r="43113" hidden="1" outlineLevel="1"/>
    <row r="43114" hidden="1" outlineLevel="1"/>
    <row r="43115" hidden="1" outlineLevel="1"/>
    <row r="43116" hidden="1" outlineLevel="1"/>
    <row r="43117" hidden="1" outlineLevel="1"/>
    <row r="43118" hidden="1" outlineLevel="1"/>
    <row r="43119" hidden="1" outlineLevel="1"/>
    <row r="43120" hidden="1" outlineLevel="1"/>
    <row r="43121" hidden="1" outlineLevel="1"/>
    <row r="43122" hidden="1" outlineLevel="1"/>
    <row r="43123" hidden="1" outlineLevel="1"/>
    <row r="43124" hidden="1" outlineLevel="1"/>
    <row r="43125" hidden="1" outlineLevel="1"/>
    <row r="43126" hidden="1" outlineLevel="1"/>
    <row r="43127" hidden="1" outlineLevel="1"/>
    <row r="43128" hidden="1" outlineLevel="1"/>
    <row r="43129" hidden="1" outlineLevel="1"/>
    <row r="43130" hidden="1" outlineLevel="1"/>
    <row r="43131" hidden="1" outlineLevel="1"/>
    <row r="43132" hidden="1" outlineLevel="1"/>
    <row r="43133" hidden="1" outlineLevel="1"/>
    <row r="43134" hidden="1" outlineLevel="1"/>
    <row r="43135" hidden="1" outlineLevel="1"/>
    <row r="43136" hidden="1" outlineLevel="1"/>
    <row r="43137" hidden="1" outlineLevel="1"/>
    <row r="43138" hidden="1" outlineLevel="1"/>
    <row r="43139" hidden="1" outlineLevel="1"/>
    <row r="43140" hidden="1" outlineLevel="1"/>
    <row r="43141" hidden="1" outlineLevel="1"/>
    <row r="43142" hidden="1" outlineLevel="1"/>
    <row r="43143" hidden="1" outlineLevel="1"/>
    <row r="43144" hidden="1" outlineLevel="1"/>
    <row r="43145" hidden="1" outlineLevel="1"/>
    <row r="43146" hidden="1" outlineLevel="1"/>
    <row r="43147" hidden="1" outlineLevel="1"/>
    <row r="43148" hidden="1" outlineLevel="1"/>
    <row r="43149" hidden="1" outlineLevel="1"/>
    <row r="43150" hidden="1" outlineLevel="1"/>
    <row r="43151" hidden="1" outlineLevel="1"/>
    <row r="43152" hidden="1" outlineLevel="1"/>
    <row r="43153" hidden="1" outlineLevel="1"/>
    <row r="43154" hidden="1" outlineLevel="1"/>
    <row r="43155" hidden="1" outlineLevel="1"/>
    <row r="43156" hidden="1" outlineLevel="1"/>
    <row r="43157" hidden="1" outlineLevel="1"/>
    <row r="43158" hidden="1" outlineLevel="1"/>
    <row r="43159" hidden="1" outlineLevel="1"/>
    <row r="43160" hidden="1" outlineLevel="1"/>
    <row r="43161" hidden="1" outlineLevel="1"/>
    <row r="43162" hidden="1" outlineLevel="1"/>
    <row r="43163" hidden="1" outlineLevel="1"/>
    <row r="43164" hidden="1" outlineLevel="1"/>
    <row r="43165" hidden="1" outlineLevel="1"/>
    <row r="43166" hidden="1" outlineLevel="1"/>
    <row r="43167" hidden="1" outlineLevel="1"/>
    <row r="43168" hidden="1" outlineLevel="1"/>
    <row r="43169" hidden="1" outlineLevel="1"/>
    <row r="43170" hidden="1" outlineLevel="1"/>
    <row r="43171" hidden="1" outlineLevel="1"/>
    <row r="43172" hidden="1" outlineLevel="1"/>
    <row r="43173" hidden="1" outlineLevel="1"/>
    <row r="43174" hidden="1" outlineLevel="1"/>
    <row r="43175" hidden="1" outlineLevel="1"/>
    <row r="43176" hidden="1" outlineLevel="1"/>
    <row r="43177" hidden="1" outlineLevel="1"/>
    <row r="43178" hidden="1" outlineLevel="1"/>
    <row r="43179" hidden="1" outlineLevel="1"/>
    <row r="43180" hidden="1" outlineLevel="1"/>
    <row r="43181" hidden="1" outlineLevel="1"/>
    <row r="43182" hidden="1" outlineLevel="1"/>
    <row r="43183" hidden="1" outlineLevel="1"/>
    <row r="43184" hidden="1" outlineLevel="1"/>
    <row r="43185" hidden="1" outlineLevel="1"/>
    <row r="43186" hidden="1" outlineLevel="1"/>
    <row r="43187" hidden="1" outlineLevel="1"/>
    <row r="43188" hidden="1" outlineLevel="1"/>
    <row r="43189" hidden="1" outlineLevel="1"/>
    <row r="43190" hidden="1" outlineLevel="1"/>
    <row r="43191" hidden="1" outlineLevel="1"/>
    <row r="43192" hidden="1" outlineLevel="1"/>
    <row r="43193" hidden="1" outlineLevel="1"/>
    <row r="43194" hidden="1" outlineLevel="1"/>
    <row r="43195" hidden="1" outlineLevel="1"/>
    <row r="43196" hidden="1" outlineLevel="1"/>
    <row r="43197" hidden="1" outlineLevel="1"/>
    <row r="43198" hidden="1" outlineLevel="1"/>
    <row r="43199" hidden="1" outlineLevel="1"/>
    <row r="43200" hidden="1" outlineLevel="1"/>
    <row r="43201" hidden="1" outlineLevel="1"/>
    <row r="43202" hidden="1" outlineLevel="1"/>
    <row r="43203" hidden="1" outlineLevel="1"/>
    <row r="43204" hidden="1" outlineLevel="1"/>
    <row r="43205" hidden="1" outlineLevel="1"/>
    <row r="43206" hidden="1" outlineLevel="1"/>
    <row r="43207" hidden="1" outlineLevel="1"/>
    <row r="43208" hidden="1" outlineLevel="1"/>
    <row r="43209" hidden="1" outlineLevel="1"/>
    <row r="43210" hidden="1" outlineLevel="1"/>
    <row r="43211" hidden="1" outlineLevel="1"/>
    <row r="43212" hidden="1" outlineLevel="1"/>
    <row r="43213" hidden="1" outlineLevel="1"/>
    <row r="43214" hidden="1" outlineLevel="1"/>
    <row r="43215" hidden="1" outlineLevel="1"/>
    <row r="43216" hidden="1" outlineLevel="1"/>
    <row r="43217" hidden="1" outlineLevel="1"/>
    <row r="43218" hidden="1" outlineLevel="1"/>
    <row r="43219" hidden="1" outlineLevel="1"/>
    <row r="43220" hidden="1" outlineLevel="1"/>
    <row r="43221" hidden="1" outlineLevel="1"/>
    <row r="43222" hidden="1" outlineLevel="1"/>
    <row r="43223" hidden="1" outlineLevel="1"/>
    <row r="43224" hidden="1" outlineLevel="1"/>
    <row r="43225" hidden="1" outlineLevel="1"/>
    <row r="43226" hidden="1" outlineLevel="1"/>
    <row r="43227" hidden="1" outlineLevel="1"/>
    <row r="43228" hidden="1" outlineLevel="1"/>
    <row r="43229" hidden="1" outlineLevel="1"/>
    <row r="43230" hidden="1" outlineLevel="1"/>
    <row r="43231" hidden="1" outlineLevel="1"/>
    <row r="43232" hidden="1" outlineLevel="1"/>
    <row r="43233" hidden="1" outlineLevel="1"/>
    <row r="43234" hidden="1" outlineLevel="1"/>
    <row r="43235" hidden="1" outlineLevel="1"/>
    <row r="43236" hidden="1" outlineLevel="1"/>
    <row r="43237" hidden="1" outlineLevel="1"/>
    <row r="43238" hidden="1" outlineLevel="1"/>
    <row r="43239" hidden="1" outlineLevel="1"/>
    <row r="43240" hidden="1" outlineLevel="1"/>
    <row r="43241" hidden="1" outlineLevel="1"/>
    <row r="43242" hidden="1" outlineLevel="1"/>
    <row r="43243" hidden="1" outlineLevel="1"/>
    <row r="43244" hidden="1" outlineLevel="1"/>
    <row r="43245" hidden="1" outlineLevel="1"/>
    <row r="43246" hidden="1" outlineLevel="1"/>
    <row r="43247" hidden="1" outlineLevel="1"/>
    <row r="43248" hidden="1" outlineLevel="1"/>
    <row r="43249" hidden="1" outlineLevel="1"/>
    <row r="43250" hidden="1" outlineLevel="1"/>
    <row r="43251" hidden="1" outlineLevel="1"/>
    <row r="43252" hidden="1" outlineLevel="1"/>
    <row r="43253" hidden="1" outlineLevel="1"/>
    <row r="43254" hidden="1" outlineLevel="1"/>
    <row r="43255" hidden="1" outlineLevel="1"/>
    <row r="43256" hidden="1" outlineLevel="1"/>
    <row r="43257" hidden="1" outlineLevel="1"/>
    <row r="43258" hidden="1" outlineLevel="1"/>
    <row r="43259" hidden="1" outlineLevel="1"/>
    <row r="43260" hidden="1" outlineLevel="1"/>
    <row r="43261" hidden="1" outlineLevel="1"/>
    <row r="43262" hidden="1" outlineLevel="1"/>
    <row r="43263" hidden="1" outlineLevel="1"/>
    <row r="43264" hidden="1" outlineLevel="1"/>
    <row r="43265" hidden="1" outlineLevel="1"/>
    <row r="43266" hidden="1" outlineLevel="1"/>
    <row r="43267" hidden="1" outlineLevel="1"/>
    <row r="43268" hidden="1" outlineLevel="1"/>
    <row r="43269" hidden="1" outlineLevel="1"/>
    <row r="43270" hidden="1" outlineLevel="1"/>
    <row r="43271" hidden="1" outlineLevel="1"/>
    <row r="43272" hidden="1" outlineLevel="1"/>
    <row r="43273" hidden="1" outlineLevel="1"/>
    <row r="43274" hidden="1" outlineLevel="1"/>
    <row r="43275" hidden="1" outlineLevel="1"/>
    <row r="43276" hidden="1" outlineLevel="1"/>
    <row r="43277" hidden="1" outlineLevel="1"/>
    <row r="43278" hidden="1" outlineLevel="1"/>
    <row r="43279" hidden="1" outlineLevel="1"/>
    <row r="43280" hidden="1" outlineLevel="1"/>
    <row r="43281" hidden="1" outlineLevel="1"/>
    <row r="43282" hidden="1" outlineLevel="1"/>
    <row r="43283" hidden="1" outlineLevel="1"/>
    <row r="43284" hidden="1" outlineLevel="1"/>
    <row r="43285" hidden="1" outlineLevel="1"/>
    <row r="43286" hidden="1" outlineLevel="1"/>
    <row r="43287" hidden="1" outlineLevel="1"/>
    <row r="43288" hidden="1" outlineLevel="1"/>
    <row r="43289" hidden="1" outlineLevel="1"/>
    <row r="43290" hidden="1" outlineLevel="1"/>
    <row r="43291" hidden="1" outlineLevel="1"/>
    <row r="43292" hidden="1" outlineLevel="1"/>
    <row r="43293" hidden="1" outlineLevel="1"/>
    <row r="43294" hidden="1" outlineLevel="1"/>
    <row r="43295" hidden="1" outlineLevel="1"/>
    <row r="43296" hidden="1" outlineLevel="1"/>
    <row r="43297" hidden="1" outlineLevel="1"/>
    <row r="43298" hidden="1" outlineLevel="1"/>
    <row r="43299" hidden="1" outlineLevel="1"/>
    <row r="43300" hidden="1" outlineLevel="1"/>
    <row r="43301" hidden="1" outlineLevel="1"/>
    <row r="43302" hidden="1" outlineLevel="1"/>
    <row r="43303" hidden="1" outlineLevel="1"/>
    <row r="43304" hidden="1" outlineLevel="1"/>
    <row r="43305" hidden="1" outlineLevel="1"/>
    <row r="43306" hidden="1" outlineLevel="1"/>
    <row r="43307" hidden="1" outlineLevel="1"/>
    <row r="43308" hidden="1" outlineLevel="1"/>
    <row r="43309" hidden="1" outlineLevel="1"/>
    <row r="43310" hidden="1" outlineLevel="1"/>
    <row r="43311" hidden="1" outlineLevel="1"/>
    <row r="43312" hidden="1" outlineLevel="1"/>
    <row r="43313" hidden="1" outlineLevel="1"/>
    <row r="43314" hidden="1" outlineLevel="1"/>
    <row r="43315" hidden="1" outlineLevel="1"/>
    <row r="43316" hidden="1" outlineLevel="1"/>
    <row r="43317" hidden="1" outlineLevel="1"/>
    <row r="43318" hidden="1" outlineLevel="1"/>
    <row r="43319" hidden="1" outlineLevel="1"/>
    <row r="43320" hidden="1" outlineLevel="1"/>
    <row r="43321" hidden="1" outlineLevel="1"/>
    <row r="43322" hidden="1" outlineLevel="1"/>
    <row r="43323" hidden="1" outlineLevel="1"/>
    <row r="43324" hidden="1" outlineLevel="1"/>
    <row r="43325" hidden="1" outlineLevel="1"/>
    <row r="43326" hidden="1" outlineLevel="1"/>
    <row r="43327" hidden="1" outlineLevel="1"/>
    <row r="43328" hidden="1" outlineLevel="1"/>
    <row r="43329" hidden="1" outlineLevel="1"/>
    <row r="43330" hidden="1" outlineLevel="1"/>
    <row r="43331" hidden="1" outlineLevel="1"/>
    <row r="43332" hidden="1" outlineLevel="1"/>
    <row r="43333" hidden="1" outlineLevel="1"/>
    <row r="43334" hidden="1" outlineLevel="1"/>
    <row r="43335" hidden="1" outlineLevel="1"/>
    <row r="43336" hidden="1" outlineLevel="1"/>
    <row r="43337" hidden="1" outlineLevel="1"/>
    <row r="43338" hidden="1" outlineLevel="1"/>
    <row r="43339" hidden="1" outlineLevel="1"/>
    <row r="43340" hidden="1" outlineLevel="1"/>
    <row r="43341" hidden="1" outlineLevel="1"/>
    <row r="43342" hidden="1" outlineLevel="1"/>
    <row r="43343" hidden="1" outlineLevel="1"/>
    <row r="43344" hidden="1" outlineLevel="1"/>
    <row r="43345" hidden="1" outlineLevel="1"/>
    <row r="43346" hidden="1" outlineLevel="1"/>
    <row r="43347" hidden="1" outlineLevel="1"/>
    <row r="43348" hidden="1" outlineLevel="1"/>
    <row r="43349" hidden="1" outlineLevel="1"/>
    <row r="43350" hidden="1" outlineLevel="1"/>
    <row r="43351" hidden="1" outlineLevel="1"/>
    <row r="43352" hidden="1" outlineLevel="1"/>
    <row r="43353" hidden="1" outlineLevel="1"/>
    <row r="43354" hidden="1" outlineLevel="1"/>
    <row r="43355" hidden="1" outlineLevel="1"/>
    <row r="43356" hidden="1" outlineLevel="1"/>
    <row r="43357" hidden="1" outlineLevel="1"/>
    <row r="43358" hidden="1" outlineLevel="1"/>
    <row r="43359" hidden="1" outlineLevel="1"/>
    <row r="43360" hidden="1" outlineLevel="1"/>
    <row r="43361" hidden="1" outlineLevel="1"/>
    <row r="43362" hidden="1" outlineLevel="1"/>
    <row r="43363" hidden="1" outlineLevel="1"/>
    <row r="43364" hidden="1" outlineLevel="1"/>
    <row r="43365" hidden="1" outlineLevel="1"/>
    <row r="43366" hidden="1" outlineLevel="1"/>
    <row r="43367" hidden="1" outlineLevel="1"/>
    <row r="43368" hidden="1" outlineLevel="1"/>
    <row r="43369" hidden="1" outlineLevel="1"/>
    <row r="43370" hidden="1" outlineLevel="1"/>
    <row r="43371" hidden="1" outlineLevel="1"/>
    <row r="43372" hidden="1" outlineLevel="1"/>
    <row r="43373" hidden="1" outlineLevel="1"/>
    <row r="43374" hidden="1" outlineLevel="1"/>
    <row r="43375" hidden="1" outlineLevel="1"/>
    <row r="43376" hidden="1" outlineLevel="1"/>
    <row r="43377" hidden="1" outlineLevel="1"/>
    <row r="43378" hidden="1" outlineLevel="1"/>
    <row r="43379" hidden="1" outlineLevel="1"/>
    <row r="43380" hidden="1" outlineLevel="1"/>
    <row r="43381" hidden="1" outlineLevel="1"/>
    <row r="43382" hidden="1" outlineLevel="1"/>
    <row r="43383" hidden="1" outlineLevel="1"/>
    <row r="43384" hidden="1" outlineLevel="1"/>
    <row r="43385" hidden="1" outlineLevel="1"/>
    <row r="43386" hidden="1" outlineLevel="1"/>
    <row r="43387" hidden="1" outlineLevel="1"/>
    <row r="43388" hidden="1" outlineLevel="1"/>
    <row r="43389" hidden="1" outlineLevel="1"/>
    <row r="43390" hidden="1" outlineLevel="1"/>
    <row r="43391" hidden="1" outlineLevel="1"/>
    <row r="43392" hidden="1" outlineLevel="1"/>
    <row r="43393" hidden="1" outlineLevel="1"/>
    <row r="43394" hidden="1" outlineLevel="1"/>
    <row r="43395" hidden="1" outlineLevel="1"/>
    <row r="43396" hidden="1" outlineLevel="1"/>
    <row r="43397" hidden="1" outlineLevel="1"/>
    <row r="43398" hidden="1" outlineLevel="1"/>
    <row r="43399" hidden="1" outlineLevel="1"/>
    <row r="43400" hidden="1" outlineLevel="1"/>
    <row r="43401" hidden="1" outlineLevel="1"/>
    <row r="43402" hidden="1" outlineLevel="1"/>
    <row r="43403" hidden="1" outlineLevel="1"/>
    <row r="43404" hidden="1" outlineLevel="1"/>
    <row r="43405" hidden="1" outlineLevel="1"/>
    <row r="43406" hidden="1" outlineLevel="1"/>
    <row r="43407" hidden="1" outlineLevel="1"/>
    <row r="43408" hidden="1" outlineLevel="1"/>
    <row r="43409" hidden="1" outlineLevel="1"/>
    <row r="43410" hidden="1" outlineLevel="1"/>
    <row r="43411" hidden="1" outlineLevel="1"/>
    <row r="43412" hidden="1" outlineLevel="1"/>
    <row r="43413" hidden="1" outlineLevel="1"/>
    <row r="43414" hidden="1" outlineLevel="1"/>
    <row r="43415" hidden="1" outlineLevel="1"/>
    <row r="43416" hidden="1" outlineLevel="1"/>
    <row r="43417" hidden="1" outlineLevel="1"/>
    <row r="43418" hidden="1" outlineLevel="1"/>
    <row r="43419" hidden="1" outlineLevel="1"/>
    <row r="43420" hidden="1" outlineLevel="1"/>
    <row r="43421" hidden="1" outlineLevel="1"/>
    <row r="43422" hidden="1" outlineLevel="1"/>
    <row r="43423" hidden="1" outlineLevel="1"/>
    <row r="43424" hidden="1" outlineLevel="1"/>
    <row r="43425" hidden="1" outlineLevel="1"/>
    <row r="43426" hidden="1" outlineLevel="1"/>
    <row r="43427" hidden="1" outlineLevel="1"/>
    <row r="43428" hidden="1" outlineLevel="1"/>
    <row r="43429" hidden="1" outlineLevel="1"/>
    <row r="43430" hidden="1" outlineLevel="1"/>
    <row r="43431" hidden="1" outlineLevel="1"/>
    <row r="43432" hidden="1" outlineLevel="1"/>
    <row r="43433" hidden="1" outlineLevel="1"/>
    <row r="43434" hidden="1" outlineLevel="1"/>
    <row r="43435" hidden="1" outlineLevel="1"/>
    <row r="43436" hidden="1" outlineLevel="1"/>
    <row r="43437" hidden="1" outlineLevel="1"/>
    <row r="43438" hidden="1" outlineLevel="1"/>
    <row r="43439" hidden="1" outlineLevel="1"/>
    <row r="43440" hidden="1" outlineLevel="1"/>
    <row r="43441" hidden="1" outlineLevel="1"/>
    <row r="43442" hidden="1" outlineLevel="1"/>
    <row r="43443" hidden="1" outlineLevel="1"/>
    <row r="43444" hidden="1" outlineLevel="1"/>
    <row r="43445" hidden="1" outlineLevel="1"/>
    <row r="43446" hidden="1" outlineLevel="1"/>
    <row r="43447" hidden="1" outlineLevel="1"/>
    <row r="43448" hidden="1" outlineLevel="1"/>
    <row r="43449" hidden="1" outlineLevel="1"/>
    <row r="43450" hidden="1" outlineLevel="1"/>
    <row r="43451" hidden="1" outlineLevel="1"/>
    <row r="43452" hidden="1" outlineLevel="1"/>
    <row r="43453" hidden="1" outlineLevel="1"/>
    <row r="43454" hidden="1" outlineLevel="1"/>
    <row r="43455" hidden="1" outlineLevel="1"/>
    <row r="43456" hidden="1" outlineLevel="1"/>
    <row r="43457" hidden="1" outlineLevel="1"/>
    <row r="43458" hidden="1" outlineLevel="1"/>
    <row r="43459" hidden="1" outlineLevel="1"/>
    <row r="43460" hidden="1" outlineLevel="1"/>
    <row r="43461" hidden="1" outlineLevel="1"/>
    <row r="43462" hidden="1" outlineLevel="1"/>
    <row r="43463" hidden="1" outlineLevel="1"/>
    <row r="43464" hidden="1" outlineLevel="1"/>
    <row r="43465" hidden="1" outlineLevel="1"/>
    <row r="43466" hidden="1" outlineLevel="1"/>
    <row r="43467" hidden="1" outlineLevel="1"/>
    <row r="43468" hidden="1" outlineLevel="1"/>
    <row r="43469" hidden="1" outlineLevel="1"/>
    <row r="43470" hidden="1" outlineLevel="1"/>
    <row r="43471" hidden="1" outlineLevel="1"/>
    <row r="43472" hidden="1" outlineLevel="1"/>
    <row r="43473" hidden="1" outlineLevel="1"/>
    <row r="43474" hidden="1" outlineLevel="1"/>
    <row r="43475" hidden="1" outlineLevel="1"/>
    <row r="43476" hidden="1" outlineLevel="1"/>
    <row r="43477" hidden="1" outlineLevel="1"/>
    <row r="43478" hidden="1" outlineLevel="1"/>
    <row r="43479" hidden="1" outlineLevel="1"/>
    <row r="43480" hidden="1" outlineLevel="1"/>
    <row r="43481" hidden="1" outlineLevel="1"/>
    <row r="43482" hidden="1" outlineLevel="1"/>
    <row r="43483" hidden="1" outlineLevel="1"/>
    <row r="43484" hidden="1" outlineLevel="1"/>
    <row r="43485" hidden="1" outlineLevel="1"/>
    <row r="43486" hidden="1" outlineLevel="1"/>
    <row r="43487" hidden="1" outlineLevel="1"/>
    <row r="43488" hidden="1" outlineLevel="1"/>
    <row r="43489" hidden="1" outlineLevel="1"/>
    <row r="43490" hidden="1" outlineLevel="1"/>
    <row r="43491" hidden="1" outlineLevel="1"/>
    <row r="43492" hidden="1" outlineLevel="1"/>
    <row r="43493" hidden="1" outlineLevel="1"/>
    <row r="43494" hidden="1" outlineLevel="1"/>
    <row r="43495" hidden="1" outlineLevel="1"/>
    <row r="43496" hidden="1" outlineLevel="1"/>
    <row r="43497" hidden="1" outlineLevel="1"/>
    <row r="43498" hidden="1" outlineLevel="1"/>
    <row r="43499" hidden="1" outlineLevel="1"/>
    <row r="43500" hidden="1" outlineLevel="1"/>
    <row r="43501" hidden="1" outlineLevel="1"/>
    <row r="43502" hidden="1" outlineLevel="1"/>
    <row r="43503" hidden="1" outlineLevel="1"/>
    <row r="43504" hidden="1" outlineLevel="1"/>
    <row r="43505" hidden="1" outlineLevel="1"/>
    <row r="43506" hidden="1" outlineLevel="1"/>
    <row r="43507" hidden="1" outlineLevel="1"/>
    <row r="43508" hidden="1" outlineLevel="1"/>
    <row r="43509" hidden="1" outlineLevel="1"/>
    <row r="43510" hidden="1" outlineLevel="1"/>
    <row r="43511" hidden="1" outlineLevel="1"/>
    <row r="43512" hidden="1" outlineLevel="1"/>
    <row r="43513" hidden="1" outlineLevel="1"/>
    <row r="43514" hidden="1" outlineLevel="1"/>
    <row r="43515" hidden="1" outlineLevel="1"/>
    <row r="43516" hidden="1" outlineLevel="1"/>
    <row r="43517" hidden="1" outlineLevel="1"/>
    <row r="43518" hidden="1" outlineLevel="1"/>
    <row r="43519" hidden="1" outlineLevel="1"/>
    <row r="43520" hidden="1" outlineLevel="1"/>
    <row r="43521" hidden="1" outlineLevel="1"/>
    <row r="43522" hidden="1" outlineLevel="1"/>
    <row r="43523" hidden="1" outlineLevel="1"/>
    <row r="43524" hidden="1" outlineLevel="1"/>
    <row r="43525" hidden="1" outlineLevel="1"/>
    <row r="43526" hidden="1" outlineLevel="1"/>
    <row r="43527" hidden="1" outlineLevel="1"/>
    <row r="43528" hidden="1" outlineLevel="1"/>
    <row r="43529" hidden="1" outlineLevel="1"/>
    <row r="43530" hidden="1" outlineLevel="1"/>
    <row r="43531" hidden="1" outlineLevel="1"/>
    <row r="43532" hidden="1" outlineLevel="1"/>
    <row r="43533" hidden="1" outlineLevel="1"/>
    <row r="43534" hidden="1" outlineLevel="1"/>
    <row r="43535" hidden="1" outlineLevel="1"/>
    <row r="43536" hidden="1" outlineLevel="1"/>
    <row r="43537" hidden="1" outlineLevel="1"/>
    <row r="43538" hidden="1" outlineLevel="1"/>
    <row r="43539" hidden="1" outlineLevel="1"/>
    <row r="43540" hidden="1" outlineLevel="1"/>
    <row r="43541" hidden="1" outlineLevel="1"/>
    <row r="43542" hidden="1" outlineLevel="1"/>
    <row r="43543" hidden="1" outlineLevel="1"/>
    <row r="43544" hidden="1" outlineLevel="1"/>
    <row r="43545" hidden="1" outlineLevel="1"/>
    <row r="43546" hidden="1" outlineLevel="1"/>
    <row r="43547" hidden="1" outlineLevel="1"/>
    <row r="43548" hidden="1" outlineLevel="1"/>
    <row r="43549" hidden="1" outlineLevel="1"/>
    <row r="43550" hidden="1" outlineLevel="1"/>
    <row r="43551" hidden="1" outlineLevel="1"/>
    <row r="43552" hidden="1" outlineLevel="1"/>
    <row r="43553" hidden="1" outlineLevel="1"/>
    <row r="43554" hidden="1" outlineLevel="1"/>
    <row r="43555" hidden="1" outlineLevel="1"/>
    <row r="43556" hidden="1" outlineLevel="1"/>
    <row r="43557" hidden="1" outlineLevel="1"/>
    <row r="43558" hidden="1" outlineLevel="1"/>
    <row r="43559" hidden="1" outlineLevel="1"/>
    <row r="43560" hidden="1" outlineLevel="1"/>
    <row r="43561" hidden="1" outlineLevel="1"/>
    <row r="43562" hidden="1" outlineLevel="1"/>
    <row r="43563" hidden="1" outlineLevel="1"/>
    <row r="43564" hidden="1" outlineLevel="1"/>
    <row r="43565" hidden="1" outlineLevel="1"/>
    <row r="43566" hidden="1" outlineLevel="1"/>
    <row r="43567" hidden="1" outlineLevel="1"/>
    <row r="43568" hidden="1" outlineLevel="1"/>
    <row r="43569" hidden="1" outlineLevel="1"/>
    <row r="43570" hidden="1" outlineLevel="1"/>
    <row r="43571" hidden="1" outlineLevel="1"/>
    <row r="43572" hidden="1" outlineLevel="1"/>
    <row r="43573" hidden="1" outlineLevel="1"/>
    <row r="43574" hidden="1" outlineLevel="1"/>
    <row r="43575" hidden="1" outlineLevel="1"/>
    <row r="43576" hidden="1" outlineLevel="1"/>
    <row r="43577" hidden="1" outlineLevel="1"/>
    <row r="43578" hidden="1" outlineLevel="1"/>
    <row r="43579" hidden="1" outlineLevel="1"/>
    <row r="43580" hidden="1" outlineLevel="1"/>
    <row r="43581" hidden="1" outlineLevel="1"/>
    <row r="43582" hidden="1" outlineLevel="1"/>
    <row r="43583" hidden="1" outlineLevel="1"/>
    <row r="43584" hidden="1" outlineLevel="1"/>
    <row r="43585" hidden="1" outlineLevel="1"/>
    <row r="43586" hidden="1" outlineLevel="1"/>
    <row r="43587" hidden="1" outlineLevel="1"/>
    <row r="43588" hidden="1" outlineLevel="1"/>
    <row r="43589" hidden="1" outlineLevel="1"/>
    <row r="43590" hidden="1" outlineLevel="1"/>
    <row r="43591" hidden="1" outlineLevel="1"/>
    <row r="43592" hidden="1" outlineLevel="1"/>
    <row r="43593" hidden="1" outlineLevel="1"/>
    <row r="43594" hidden="1" outlineLevel="1"/>
    <row r="43595" hidden="1" outlineLevel="1"/>
    <row r="43596" hidden="1" outlineLevel="1"/>
    <row r="43597" hidden="1" outlineLevel="1"/>
    <row r="43598" hidden="1" outlineLevel="1"/>
    <row r="43599" hidden="1" outlineLevel="1"/>
    <row r="43600" hidden="1" outlineLevel="1"/>
    <row r="43601" hidden="1" outlineLevel="1"/>
    <row r="43602" hidden="1" outlineLevel="1"/>
    <row r="43603" hidden="1" outlineLevel="1"/>
    <row r="43604" hidden="1" outlineLevel="1"/>
    <row r="43605" hidden="1" outlineLevel="1"/>
    <row r="43606" hidden="1" outlineLevel="1"/>
    <row r="43607" hidden="1" outlineLevel="1"/>
    <row r="43608" hidden="1" outlineLevel="1"/>
    <row r="43609" hidden="1" outlineLevel="1"/>
    <row r="43610" hidden="1" outlineLevel="1"/>
    <row r="43611" hidden="1" outlineLevel="1"/>
    <row r="43612" hidden="1" outlineLevel="1"/>
    <row r="43613" hidden="1" outlineLevel="1"/>
    <row r="43614" hidden="1" outlineLevel="1"/>
    <row r="43615" hidden="1" outlineLevel="1"/>
    <row r="43616" hidden="1" outlineLevel="1"/>
    <row r="43617" hidden="1" outlineLevel="1"/>
    <row r="43618" hidden="1" outlineLevel="1"/>
    <row r="43619" hidden="1" outlineLevel="1"/>
    <row r="43620" hidden="1" outlineLevel="1"/>
    <row r="43621" hidden="1" outlineLevel="1"/>
    <row r="43622" hidden="1" outlineLevel="1"/>
    <row r="43623" hidden="1" outlineLevel="1"/>
    <row r="43624" hidden="1" outlineLevel="1"/>
    <row r="43625" hidden="1" outlineLevel="1"/>
    <row r="43626" hidden="1" outlineLevel="1"/>
    <row r="43627" hidden="1" outlineLevel="1"/>
    <row r="43628" hidden="1" outlineLevel="1"/>
    <row r="43629" hidden="1" outlineLevel="1"/>
    <row r="43630" hidden="1" outlineLevel="1"/>
    <row r="43631" hidden="1" outlineLevel="1"/>
    <row r="43632" hidden="1" outlineLevel="1"/>
    <row r="43633" hidden="1" outlineLevel="1"/>
    <row r="43634" hidden="1" outlineLevel="1"/>
    <row r="43635" hidden="1" outlineLevel="1"/>
    <row r="43636" hidden="1" outlineLevel="1"/>
    <row r="43637" hidden="1" outlineLevel="1"/>
    <row r="43638" hidden="1" outlineLevel="1"/>
    <row r="43639" hidden="1" outlineLevel="1"/>
    <row r="43640" hidden="1" outlineLevel="1"/>
    <row r="43641" hidden="1" outlineLevel="1"/>
    <row r="43642" hidden="1" outlineLevel="1"/>
    <row r="43643" hidden="1" outlineLevel="1"/>
    <row r="43644" hidden="1" outlineLevel="1"/>
    <row r="43645" hidden="1" outlineLevel="1"/>
    <row r="43646" hidden="1" outlineLevel="1"/>
    <row r="43647" hidden="1" outlineLevel="1"/>
    <row r="43648" hidden="1" outlineLevel="1"/>
    <row r="43649" hidden="1" outlineLevel="1"/>
    <row r="43650" hidden="1" outlineLevel="1"/>
    <row r="43651" hidden="1" outlineLevel="1"/>
    <row r="43652" hidden="1" outlineLevel="1"/>
    <row r="43653" hidden="1" outlineLevel="1"/>
    <row r="43654" hidden="1" outlineLevel="1"/>
    <row r="43655" hidden="1" outlineLevel="1"/>
    <row r="43656" hidden="1" outlineLevel="1"/>
    <row r="43657" hidden="1" outlineLevel="1"/>
    <row r="43658" hidden="1" outlineLevel="1"/>
    <row r="43659" hidden="1" outlineLevel="1"/>
    <row r="43660" hidden="1" outlineLevel="1"/>
    <row r="43661" hidden="1" outlineLevel="1"/>
    <row r="43662" hidden="1" outlineLevel="1"/>
    <row r="43663" hidden="1" outlineLevel="1"/>
    <row r="43664" hidden="1" outlineLevel="1"/>
    <row r="43665" hidden="1" outlineLevel="1"/>
    <row r="43666" hidden="1" outlineLevel="1"/>
    <row r="43667" hidden="1" outlineLevel="1"/>
    <row r="43668" hidden="1" outlineLevel="1"/>
    <row r="43669" hidden="1" outlineLevel="1"/>
    <row r="43670" hidden="1" outlineLevel="1"/>
    <row r="43671" hidden="1" outlineLevel="1"/>
    <row r="43672" hidden="1" outlineLevel="1"/>
    <row r="43673" hidden="1" outlineLevel="1"/>
    <row r="43674" hidden="1" outlineLevel="1"/>
    <row r="43675" hidden="1" outlineLevel="1"/>
    <row r="43676" hidden="1" outlineLevel="1"/>
    <row r="43677" hidden="1" outlineLevel="1"/>
    <row r="43678" hidden="1" outlineLevel="1"/>
    <row r="43679" hidden="1" outlineLevel="1"/>
    <row r="43680" hidden="1" outlineLevel="1"/>
    <row r="43681" hidden="1" outlineLevel="1"/>
    <row r="43682" hidden="1" outlineLevel="1"/>
    <row r="43683" hidden="1" outlineLevel="1"/>
    <row r="43684" hidden="1" outlineLevel="1"/>
    <row r="43685" hidden="1" outlineLevel="1"/>
    <row r="43686" hidden="1" outlineLevel="1"/>
    <row r="43687" hidden="1" outlineLevel="1"/>
    <row r="43688" hidden="1" outlineLevel="1"/>
    <row r="43689" hidden="1" outlineLevel="1"/>
    <row r="43690" hidden="1" outlineLevel="1"/>
    <row r="43691" hidden="1" outlineLevel="1"/>
    <row r="43692" hidden="1" outlineLevel="1"/>
    <row r="43693" hidden="1" outlineLevel="1"/>
    <row r="43694" hidden="1" outlineLevel="1"/>
    <row r="43695" hidden="1" outlineLevel="1"/>
    <row r="43696" hidden="1" outlineLevel="1"/>
    <row r="43697" hidden="1" outlineLevel="1"/>
    <row r="43698" hidden="1" outlineLevel="1"/>
    <row r="43699" hidden="1" outlineLevel="1"/>
    <row r="43700" hidden="1" outlineLevel="1"/>
    <row r="43701" hidden="1" outlineLevel="1"/>
    <row r="43702" hidden="1" outlineLevel="1"/>
    <row r="43703" hidden="1" outlineLevel="1"/>
    <row r="43704" hidden="1" outlineLevel="1"/>
    <row r="43705" hidden="1" outlineLevel="1"/>
    <row r="43706" hidden="1" outlineLevel="1"/>
    <row r="43707" hidden="1" outlineLevel="1"/>
    <row r="43708" hidden="1" outlineLevel="1"/>
    <row r="43709" hidden="1" outlineLevel="1"/>
    <row r="43710" hidden="1" outlineLevel="1"/>
    <row r="43711" hidden="1" outlineLevel="1"/>
    <row r="43712" hidden="1" outlineLevel="1"/>
    <row r="43713" hidden="1" outlineLevel="1"/>
    <row r="43714" hidden="1" outlineLevel="1"/>
    <row r="43715" hidden="1" outlineLevel="1"/>
    <row r="43716" hidden="1" outlineLevel="1"/>
    <row r="43717" hidden="1" outlineLevel="1"/>
    <row r="43718" hidden="1" outlineLevel="1"/>
    <row r="43719" hidden="1" outlineLevel="1"/>
    <row r="43720" hidden="1" outlineLevel="1"/>
    <row r="43721" hidden="1" outlineLevel="1"/>
    <row r="43722" hidden="1" outlineLevel="1"/>
    <row r="43723" hidden="1" outlineLevel="1"/>
    <row r="43724" hidden="1" outlineLevel="1"/>
    <row r="43725" hidden="1" outlineLevel="1"/>
    <row r="43726" hidden="1" outlineLevel="1"/>
    <row r="43727" hidden="1" outlineLevel="1"/>
    <row r="43728" hidden="1" outlineLevel="1"/>
    <row r="43729" hidden="1" outlineLevel="1"/>
    <row r="43730" hidden="1" outlineLevel="1"/>
    <row r="43731" hidden="1" outlineLevel="1"/>
    <row r="43732" hidden="1" outlineLevel="1"/>
    <row r="43733" hidden="1" outlineLevel="1"/>
    <row r="43734" hidden="1" outlineLevel="1"/>
    <row r="43735" hidden="1" outlineLevel="1"/>
    <row r="43736" hidden="1" outlineLevel="1"/>
    <row r="43737" hidden="1" outlineLevel="1"/>
    <row r="43738" hidden="1" outlineLevel="1"/>
    <row r="43739" hidden="1" outlineLevel="1"/>
    <row r="43740" hidden="1" outlineLevel="1"/>
    <row r="43741" hidden="1" outlineLevel="1"/>
    <row r="43742" hidden="1" outlineLevel="1"/>
    <row r="43743" hidden="1" outlineLevel="1"/>
    <row r="43744" hidden="1" outlineLevel="1"/>
    <row r="43745" hidden="1" outlineLevel="1"/>
    <row r="43746" hidden="1" outlineLevel="1"/>
    <row r="43747" hidden="1" outlineLevel="1"/>
    <row r="43748" hidden="1" outlineLevel="1"/>
    <row r="43749" hidden="1" outlineLevel="1"/>
    <row r="43750" hidden="1" outlineLevel="1"/>
    <row r="43751" hidden="1" outlineLevel="1"/>
    <row r="43752" hidden="1" outlineLevel="1"/>
    <row r="43753" hidden="1" outlineLevel="1"/>
    <row r="43754" hidden="1" outlineLevel="1"/>
    <row r="43755" hidden="1" outlineLevel="1"/>
    <row r="43756" hidden="1" outlineLevel="1"/>
    <row r="43757" hidden="1" outlineLevel="1"/>
    <row r="43758" hidden="1" outlineLevel="1"/>
    <row r="43759" hidden="1" outlineLevel="1"/>
    <row r="43760" hidden="1" outlineLevel="1"/>
    <row r="43761" hidden="1" outlineLevel="1"/>
    <row r="43762" hidden="1" outlineLevel="1"/>
    <row r="43763" hidden="1" outlineLevel="1"/>
    <row r="43764" hidden="1" outlineLevel="1"/>
    <row r="43765" hidden="1" outlineLevel="1"/>
    <row r="43766" hidden="1" outlineLevel="1"/>
    <row r="43767" hidden="1" outlineLevel="1"/>
    <row r="43768" hidden="1" outlineLevel="1"/>
    <row r="43769" hidden="1" outlineLevel="1"/>
    <row r="43770" hidden="1" outlineLevel="1"/>
    <row r="43771" hidden="1" outlineLevel="1"/>
    <row r="43772" hidden="1" outlineLevel="1"/>
    <row r="43773" hidden="1" outlineLevel="1"/>
    <row r="43774" hidden="1" outlineLevel="1"/>
    <row r="43775" hidden="1" outlineLevel="1"/>
    <row r="43776" hidden="1" outlineLevel="1"/>
    <row r="43777" hidden="1" outlineLevel="1"/>
    <row r="43778" hidden="1" outlineLevel="1"/>
    <row r="43779" hidden="1" outlineLevel="1"/>
    <row r="43780" hidden="1" outlineLevel="1"/>
    <row r="43781" hidden="1" outlineLevel="1"/>
    <row r="43782" hidden="1" outlineLevel="1"/>
    <row r="43783" hidden="1" outlineLevel="1"/>
    <row r="43784" hidden="1" outlineLevel="1"/>
    <row r="43785" hidden="1" outlineLevel="1"/>
    <row r="43786" hidden="1" outlineLevel="1"/>
    <row r="43787" hidden="1" outlineLevel="1"/>
    <row r="43788" hidden="1" outlineLevel="1"/>
    <row r="43789" hidden="1" outlineLevel="1"/>
    <row r="43790" hidden="1" outlineLevel="1"/>
    <row r="43791" hidden="1" outlineLevel="1"/>
    <row r="43792" hidden="1" outlineLevel="1"/>
    <row r="43793" hidden="1" outlineLevel="1"/>
    <row r="43794" hidden="1" outlineLevel="1"/>
    <row r="43795" hidden="1" outlineLevel="1"/>
    <row r="43796" hidden="1" outlineLevel="1"/>
    <row r="43797" hidden="1" outlineLevel="1"/>
    <row r="43798" hidden="1" outlineLevel="1"/>
    <row r="43799" hidden="1" outlineLevel="1"/>
    <row r="43800" hidden="1" outlineLevel="1"/>
    <row r="43801" hidden="1" outlineLevel="1"/>
    <row r="43802" hidden="1" outlineLevel="1"/>
    <row r="43803" hidden="1" outlineLevel="1"/>
    <row r="43804" hidden="1" outlineLevel="1"/>
    <row r="43805" hidden="1" outlineLevel="1"/>
    <row r="43806" hidden="1" outlineLevel="1"/>
    <row r="43807" hidden="1" outlineLevel="1"/>
    <row r="43808" hidden="1" outlineLevel="1"/>
    <row r="43809" hidden="1" outlineLevel="1"/>
    <row r="43810" hidden="1" outlineLevel="1"/>
    <row r="43811" hidden="1" outlineLevel="1"/>
    <row r="43812" hidden="1" outlineLevel="1"/>
    <row r="43813" hidden="1" outlineLevel="1"/>
    <row r="43814" hidden="1" outlineLevel="1"/>
    <row r="43815" hidden="1" outlineLevel="1"/>
    <row r="43816" hidden="1" outlineLevel="1"/>
    <row r="43817" hidden="1" outlineLevel="1"/>
    <row r="43818" hidden="1" outlineLevel="1"/>
    <row r="43819" hidden="1" outlineLevel="1"/>
    <row r="43820" hidden="1" outlineLevel="1"/>
    <row r="43821" hidden="1" outlineLevel="1"/>
    <row r="43822" hidden="1" outlineLevel="1"/>
    <row r="43823" hidden="1" outlineLevel="1"/>
    <row r="43824" hidden="1" outlineLevel="1"/>
    <row r="43825" hidden="1" outlineLevel="1"/>
    <row r="43826" hidden="1" outlineLevel="1"/>
    <row r="43827" hidden="1" outlineLevel="1"/>
    <row r="43828" hidden="1" outlineLevel="1"/>
    <row r="43829" hidden="1" outlineLevel="1"/>
    <row r="43830" hidden="1" outlineLevel="1"/>
    <row r="43831" hidden="1" outlineLevel="1"/>
    <row r="43832" hidden="1" outlineLevel="1"/>
    <row r="43833" hidden="1" outlineLevel="1"/>
    <row r="43834" hidden="1" outlineLevel="1"/>
    <row r="43835" hidden="1" outlineLevel="1"/>
    <row r="43836" hidden="1" outlineLevel="1"/>
    <row r="43837" hidden="1" outlineLevel="1"/>
    <row r="43838" hidden="1" outlineLevel="1"/>
    <row r="43839" hidden="1" outlineLevel="1"/>
    <row r="43840" hidden="1" outlineLevel="1"/>
    <row r="43841" hidden="1" outlineLevel="1"/>
    <row r="43842" hidden="1" outlineLevel="1"/>
    <row r="43843" hidden="1" outlineLevel="1"/>
    <row r="43844" hidden="1" outlineLevel="1"/>
    <row r="43845" hidden="1" outlineLevel="1"/>
    <row r="43846" hidden="1" outlineLevel="1"/>
    <row r="43847" hidden="1" outlineLevel="1"/>
    <row r="43848" hidden="1" outlineLevel="1"/>
    <row r="43849" hidden="1" outlineLevel="1"/>
    <row r="43850" hidden="1" outlineLevel="1"/>
    <row r="43851" hidden="1" outlineLevel="1"/>
    <row r="43852" hidden="1" outlineLevel="1"/>
    <row r="43853" hidden="1" outlineLevel="1"/>
    <row r="43854" hidden="1" outlineLevel="1"/>
    <row r="43855" hidden="1" outlineLevel="1"/>
    <row r="43856" hidden="1" outlineLevel="1"/>
    <row r="43857" hidden="1" outlineLevel="1"/>
    <row r="43858" hidden="1" outlineLevel="1"/>
    <row r="43859" hidden="1" outlineLevel="1"/>
    <row r="43860" hidden="1" outlineLevel="1"/>
    <row r="43861" hidden="1" outlineLevel="1"/>
    <row r="43862" hidden="1" outlineLevel="1"/>
    <row r="43863" hidden="1" outlineLevel="1"/>
    <row r="43864" hidden="1" outlineLevel="1"/>
    <row r="43865" hidden="1" outlineLevel="1"/>
    <row r="43866" hidden="1" outlineLevel="1"/>
    <row r="43867" hidden="1" outlineLevel="1"/>
    <row r="43868" hidden="1" outlineLevel="1"/>
    <row r="43869" hidden="1" outlineLevel="1"/>
    <row r="43870" hidden="1" outlineLevel="1"/>
    <row r="43871" hidden="1" outlineLevel="1"/>
    <row r="43872" hidden="1" outlineLevel="1"/>
    <row r="43873" hidden="1" outlineLevel="1"/>
    <row r="43874" hidden="1" outlineLevel="1"/>
    <row r="43875" hidden="1" outlineLevel="1"/>
    <row r="43876" hidden="1" outlineLevel="1"/>
    <row r="43877" hidden="1" outlineLevel="1"/>
    <row r="43878" hidden="1" outlineLevel="1"/>
    <row r="43879" hidden="1" outlineLevel="1"/>
    <row r="43880" hidden="1" outlineLevel="1"/>
    <row r="43881" hidden="1" outlineLevel="1"/>
    <row r="43882" hidden="1" outlineLevel="1"/>
    <row r="43883" hidden="1" outlineLevel="1"/>
    <row r="43884" hidden="1" outlineLevel="1"/>
    <row r="43885" hidden="1" outlineLevel="1"/>
    <row r="43886" hidden="1" outlineLevel="1"/>
    <row r="43887" hidden="1" outlineLevel="1"/>
    <row r="43888" hidden="1" outlineLevel="1"/>
    <row r="43889" hidden="1" outlineLevel="1"/>
    <row r="43890" hidden="1" outlineLevel="1"/>
    <row r="43891" hidden="1" outlineLevel="1"/>
    <row r="43892" hidden="1" outlineLevel="1"/>
    <row r="43893" hidden="1" outlineLevel="1"/>
    <row r="43894" hidden="1" outlineLevel="1"/>
    <row r="43895" hidden="1" outlineLevel="1"/>
    <row r="43896" hidden="1" outlineLevel="1"/>
    <row r="43897" hidden="1" outlineLevel="1"/>
    <row r="43898" hidden="1" outlineLevel="1"/>
    <row r="43899" hidden="1" outlineLevel="1"/>
    <row r="43900" hidden="1" outlineLevel="1"/>
    <row r="43901" hidden="1" outlineLevel="1"/>
    <row r="43902" hidden="1" outlineLevel="1"/>
    <row r="43903" hidden="1" outlineLevel="1"/>
    <row r="43904" hidden="1" outlineLevel="1"/>
    <row r="43905" hidden="1" outlineLevel="1"/>
    <row r="43906" hidden="1" outlineLevel="1"/>
    <row r="43907" hidden="1" outlineLevel="1"/>
    <row r="43908" hidden="1" outlineLevel="1"/>
    <row r="43909" hidden="1" outlineLevel="1"/>
    <row r="43910" hidden="1" outlineLevel="1"/>
    <row r="43911" hidden="1" outlineLevel="1"/>
    <row r="43912" hidden="1" outlineLevel="1"/>
    <row r="43913" hidden="1" outlineLevel="1"/>
    <row r="43914" hidden="1" outlineLevel="1"/>
    <row r="43915" hidden="1" outlineLevel="1"/>
    <row r="43916" hidden="1" outlineLevel="1"/>
    <row r="43917" hidden="1" outlineLevel="1"/>
    <row r="43918" hidden="1" outlineLevel="1"/>
    <row r="43919" hidden="1" outlineLevel="1"/>
    <row r="43920" hidden="1" outlineLevel="1"/>
    <row r="43921" hidden="1" outlineLevel="1"/>
    <row r="43922" hidden="1" outlineLevel="1"/>
    <row r="43923" hidden="1" outlineLevel="1"/>
    <row r="43924" hidden="1" outlineLevel="1"/>
    <row r="43925" hidden="1" outlineLevel="1"/>
    <row r="43926" hidden="1" outlineLevel="1"/>
    <row r="43927" hidden="1" outlineLevel="1"/>
    <row r="43928" hidden="1" outlineLevel="1"/>
    <row r="43929" hidden="1" outlineLevel="1"/>
    <row r="43930" hidden="1" outlineLevel="1"/>
    <row r="43931" hidden="1" outlineLevel="1"/>
    <row r="43932" hidden="1" outlineLevel="1"/>
    <row r="43933" hidden="1" outlineLevel="1"/>
    <row r="43934" hidden="1" outlineLevel="1"/>
    <row r="43935" hidden="1" outlineLevel="1"/>
    <row r="43936" hidden="1" outlineLevel="1"/>
    <row r="43937" hidden="1" outlineLevel="1"/>
    <row r="43938" hidden="1" outlineLevel="1"/>
    <row r="43939" hidden="1" outlineLevel="1"/>
    <row r="43940" hidden="1" outlineLevel="1"/>
    <row r="43941" hidden="1" outlineLevel="1"/>
    <row r="43942" hidden="1" outlineLevel="1"/>
    <row r="43943" hidden="1" outlineLevel="1"/>
    <row r="43944" hidden="1" outlineLevel="1"/>
    <row r="43945" hidden="1" outlineLevel="1"/>
    <row r="43946" hidden="1" outlineLevel="1"/>
    <row r="43947" hidden="1" outlineLevel="1"/>
    <row r="43948" hidden="1" outlineLevel="1"/>
    <row r="43949" hidden="1" outlineLevel="1"/>
    <row r="43950" hidden="1" outlineLevel="1"/>
    <row r="43951" hidden="1" outlineLevel="1"/>
    <row r="43952" hidden="1" outlineLevel="1"/>
    <row r="43953" hidden="1" outlineLevel="1"/>
    <row r="43954" hidden="1" outlineLevel="1"/>
    <row r="43955" hidden="1" outlineLevel="1"/>
    <row r="43956" hidden="1" outlineLevel="1"/>
    <row r="43957" hidden="1" outlineLevel="1"/>
    <row r="43958" hidden="1" outlineLevel="1"/>
    <row r="43959" hidden="1" outlineLevel="1"/>
    <row r="43960" hidden="1" outlineLevel="1"/>
    <row r="43961" hidden="1" outlineLevel="1"/>
    <row r="43962" hidden="1" outlineLevel="1"/>
    <row r="43963" hidden="1" outlineLevel="1"/>
    <row r="43964" hidden="1" outlineLevel="1"/>
    <row r="43965" hidden="1" outlineLevel="1"/>
    <row r="43966" hidden="1" outlineLevel="1"/>
    <row r="43967" hidden="1" outlineLevel="1"/>
    <row r="43968" hidden="1" outlineLevel="1"/>
    <row r="43969" hidden="1" outlineLevel="1"/>
    <row r="43970" hidden="1" outlineLevel="1"/>
    <row r="43971" hidden="1" outlineLevel="1"/>
    <row r="43972" hidden="1" outlineLevel="1"/>
    <row r="43973" hidden="1" outlineLevel="1"/>
    <row r="43974" hidden="1" outlineLevel="1"/>
    <row r="43975" hidden="1" outlineLevel="1"/>
    <row r="43976" hidden="1" outlineLevel="1"/>
    <row r="43977" hidden="1" outlineLevel="1"/>
    <row r="43978" hidden="1" outlineLevel="1"/>
    <row r="43979" hidden="1" outlineLevel="1"/>
    <row r="43980" hidden="1" outlineLevel="1"/>
    <row r="43981" hidden="1" outlineLevel="1"/>
    <row r="43982" hidden="1" outlineLevel="1"/>
    <row r="43983" hidden="1" outlineLevel="1"/>
    <row r="43984" hidden="1" outlineLevel="1"/>
    <row r="43985" hidden="1" outlineLevel="1"/>
    <row r="43986" hidden="1" outlineLevel="1"/>
    <row r="43987" hidden="1" outlineLevel="1"/>
    <row r="43988" hidden="1" outlineLevel="1"/>
    <row r="43989" hidden="1" outlineLevel="1"/>
    <row r="43990" hidden="1" outlineLevel="1"/>
    <row r="43991" hidden="1" outlineLevel="1"/>
    <row r="43992" hidden="1" outlineLevel="1"/>
    <row r="43993" hidden="1" outlineLevel="1"/>
    <row r="43994" hidden="1" outlineLevel="1"/>
    <row r="43995" hidden="1" outlineLevel="1"/>
    <row r="43996" hidden="1" outlineLevel="1"/>
    <row r="43997" hidden="1" outlineLevel="1"/>
    <row r="43998" hidden="1" outlineLevel="1"/>
    <row r="43999" hidden="1" outlineLevel="1"/>
    <row r="44000" hidden="1" outlineLevel="1"/>
    <row r="44001" hidden="1" outlineLevel="1"/>
    <row r="44002" hidden="1" outlineLevel="1"/>
    <row r="44003" hidden="1" outlineLevel="1"/>
    <row r="44004" hidden="1" outlineLevel="1"/>
    <row r="44005" hidden="1" outlineLevel="1"/>
    <row r="44006" hidden="1" outlineLevel="1"/>
    <row r="44007" hidden="1" outlineLevel="1"/>
    <row r="44008" hidden="1" outlineLevel="1"/>
    <row r="44009" hidden="1" outlineLevel="1"/>
    <row r="44010" hidden="1" outlineLevel="1"/>
    <row r="44011" hidden="1" outlineLevel="1"/>
    <row r="44012" hidden="1" outlineLevel="1"/>
    <row r="44013" hidden="1" outlineLevel="1"/>
    <row r="44014" hidden="1" outlineLevel="1"/>
    <row r="44015" hidden="1" outlineLevel="1"/>
    <row r="44016" hidden="1" outlineLevel="1"/>
    <row r="44017" hidden="1" outlineLevel="1"/>
    <row r="44018" hidden="1" outlineLevel="1"/>
    <row r="44019" hidden="1" outlineLevel="1"/>
    <row r="44020" hidden="1" outlineLevel="1"/>
    <row r="44021" hidden="1" outlineLevel="1"/>
    <row r="44022" hidden="1" outlineLevel="1"/>
    <row r="44023" hidden="1" outlineLevel="1"/>
    <row r="44024" hidden="1" outlineLevel="1"/>
    <row r="44025" hidden="1" outlineLevel="1"/>
    <row r="44026" hidden="1" outlineLevel="1"/>
    <row r="44027" hidden="1" outlineLevel="1"/>
    <row r="44028" hidden="1" outlineLevel="1"/>
    <row r="44029" hidden="1" outlineLevel="1"/>
    <row r="44030" hidden="1" outlineLevel="1"/>
    <row r="44031" hidden="1" outlineLevel="1"/>
    <row r="44032" hidden="1" outlineLevel="1"/>
    <row r="44033" hidden="1" outlineLevel="1"/>
    <row r="44034" hidden="1" outlineLevel="1"/>
    <row r="44035" hidden="1" outlineLevel="1"/>
    <row r="44036" hidden="1" outlineLevel="1"/>
    <row r="44037" hidden="1" outlineLevel="1"/>
    <row r="44038" hidden="1" outlineLevel="1"/>
    <row r="44039" hidden="1" outlineLevel="1"/>
    <row r="44040" hidden="1" outlineLevel="1"/>
    <row r="44041" hidden="1" outlineLevel="1"/>
    <row r="44042" hidden="1" outlineLevel="1"/>
    <row r="44043" hidden="1" outlineLevel="1"/>
    <row r="44044" hidden="1" outlineLevel="1"/>
    <row r="44045" hidden="1" outlineLevel="1"/>
    <row r="44046" hidden="1" outlineLevel="1"/>
    <row r="44047" hidden="1" outlineLevel="1"/>
    <row r="44048" hidden="1" outlineLevel="1"/>
    <row r="44049" hidden="1" outlineLevel="1"/>
    <row r="44050" hidden="1" outlineLevel="1"/>
    <row r="44051" hidden="1" outlineLevel="1"/>
    <row r="44052" hidden="1" outlineLevel="1"/>
    <row r="44053" hidden="1" outlineLevel="1"/>
    <row r="44054" hidden="1" outlineLevel="1"/>
    <row r="44055" hidden="1" outlineLevel="1"/>
    <row r="44056" hidden="1" outlineLevel="1"/>
    <row r="44057" hidden="1" outlineLevel="1"/>
    <row r="44058" hidden="1" outlineLevel="1"/>
    <row r="44059" hidden="1" outlineLevel="1"/>
    <row r="44060" hidden="1" outlineLevel="1"/>
    <row r="44061" hidden="1" outlineLevel="1"/>
    <row r="44062" hidden="1" outlineLevel="1"/>
    <row r="44063" hidden="1" outlineLevel="1"/>
    <row r="44064" hidden="1" outlineLevel="1"/>
    <row r="44065" hidden="1" outlineLevel="1"/>
    <row r="44066" hidden="1" outlineLevel="1"/>
    <row r="44067" hidden="1" outlineLevel="1"/>
    <row r="44068" hidden="1" outlineLevel="1"/>
    <row r="44069" hidden="1" outlineLevel="1"/>
    <row r="44070" hidden="1" outlineLevel="1"/>
    <row r="44071" hidden="1" outlineLevel="1"/>
    <row r="44072" hidden="1" outlineLevel="1"/>
    <row r="44073" hidden="1" outlineLevel="1"/>
    <row r="44074" hidden="1" outlineLevel="1"/>
    <row r="44075" hidden="1" outlineLevel="1"/>
    <row r="44076" hidden="1" outlineLevel="1"/>
    <row r="44077" hidden="1" outlineLevel="1"/>
    <row r="44078" hidden="1" outlineLevel="1"/>
    <row r="44079" hidden="1" outlineLevel="1"/>
    <row r="44080" hidden="1" outlineLevel="1"/>
    <row r="44081" hidden="1" outlineLevel="1"/>
    <row r="44082" hidden="1" outlineLevel="1"/>
    <row r="44083" hidden="1" outlineLevel="1"/>
    <row r="44084" hidden="1" outlineLevel="1"/>
    <row r="44085" hidden="1" outlineLevel="1"/>
    <row r="44086" hidden="1" outlineLevel="1"/>
    <row r="44087" hidden="1" outlineLevel="1"/>
    <row r="44088" hidden="1" outlineLevel="1"/>
    <row r="44089" hidden="1" outlineLevel="1"/>
    <row r="44090" hidden="1" outlineLevel="1"/>
    <row r="44091" hidden="1" outlineLevel="1"/>
    <row r="44092" hidden="1" outlineLevel="1"/>
    <row r="44093" hidden="1" outlineLevel="1"/>
    <row r="44094" hidden="1" outlineLevel="1"/>
    <row r="44095" hidden="1" outlineLevel="1"/>
    <row r="44096" hidden="1" outlineLevel="1"/>
    <row r="44097" hidden="1" outlineLevel="1"/>
    <row r="44098" hidden="1" outlineLevel="1"/>
    <row r="44099" hidden="1" outlineLevel="1"/>
    <row r="44100" hidden="1" outlineLevel="1"/>
    <row r="44101" hidden="1" outlineLevel="1"/>
    <row r="44102" hidden="1" outlineLevel="1"/>
    <row r="44103" hidden="1" outlineLevel="1"/>
    <row r="44104" hidden="1" outlineLevel="1"/>
    <row r="44105" hidden="1" outlineLevel="1"/>
    <row r="44106" hidden="1" outlineLevel="1"/>
    <row r="44107" hidden="1" outlineLevel="1"/>
    <row r="44108" hidden="1" outlineLevel="1"/>
    <row r="44109" hidden="1" outlineLevel="1"/>
    <row r="44110" hidden="1" outlineLevel="1"/>
    <row r="44111" hidden="1" outlineLevel="1"/>
    <row r="44112" hidden="1" outlineLevel="1"/>
    <row r="44113" hidden="1" outlineLevel="1"/>
    <row r="44114" hidden="1" outlineLevel="1"/>
    <row r="44115" hidden="1" outlineLevel="1"/>
    <row r="44116" hidden="1" outlineLevel="1"/>
    <row r="44117" hidden="1" outlineLevel="1"/>
    <row r="44118" hidden="1" outlineLevel="1"/>
    <row r="44119" hidden="1" outlineLevel="1"/>
    <row r="44120" hidden="1" outlineLevel="1"/>
    <row r="44121" hidden="1" outlineLevel="1"/>
    <row r="44122" hidden="1" outlineLevel="1"/>
    <row r="44123" hidden="1" outlineLevel="1"/>
    <row r="44124" hidden="1" outlineLevel="1"/>
    <row r="44125" hidden="1" outlineLevel="1"/>
    <row r="44126" hidden="1" outlineLevel="1"/>
    <row r="44127" hidden="1" outlineLevel="1"/>
    <row r="44128" hidden="1" outlineLevel="1"/>
    <row r="44129" hidden="1" outlineLevel="1"/>
    <row r="44130" hidden="1" outlineLevel="1"/>
    <row r="44131" hidden="1" outlineLevel="1"/>
    <row r="44132" hidden="1" outlineLevel="1"/>
    <row r="44133" hidden="1" outlineLevel="1"/>
    <row r="44134" hidden="1" outlineLevel="1"/>
    <row r="44135" hidden="1" outlineLevel="1"/>
    <row r="44136" hidden="1" outlineLevel="1"/>
    <row r="44137" hidden="1" outlineLevel="1"/>
    <row r="44138" hidden="1" outlineLevel="1"/>
    <row r="44139" hidden="1" outlineLevel="1"/>
    <row r="44140" hidden="1" outlineLevel="1"/>
    <row r="44141" hidden="1" outlineLevel="1"/>
    <row r="44142" hidden="1" outlineLevel="1"/>
    <row r="44143" hidden="1" outlineLevel="1"/>
    <row r="44144" hidden="1" outlineLevel="1"/>
    <row r="44145" hidden="1" outlineLevel="1"/>
    <row r="44146" hidden="1" outlineLevel="1"/>
    <row r="44147" hidden="1" outlineLevel="1"/>
    <row r="44148" hidden="1" outlineLevel="1"/>
    <row r="44149" hidden="1" outlineLevel="1"/>
    <row r="44150" hidden="1" outlineLevel="1"/>
    <row r="44151" hidden="1" outlineLevel="1"/>
    <row r="44152" hidden="1" outlineLevel="1"/>
    <row r="44153" hidden="1" outlineLevel="1"/>
    <row r="44154" hidden="1" outlineLevel="1"/>
    <row r="44155" hidden="1" outlineLevel="1"/>
    <row r="44156" hidden="1" outlineLevel="1"/>
    <row r="44157" hidden="1" outlineLevel="1"/>
    <row r="44158" hidden="1" outlineLevel="1"/>
    <row r="44159" hidden="1" outlineLevel="1"/>
    <row r="44160" hidden="1" outlineLevel="1"/>
    <row r="44161" hidden="1" outlineLevel="1"/>
    <row r="44162" hidden="1" outlineLevel="1"/>
    <row r="44163" hidden="1" outlineLevel="1"/>
    <row r="44164" hidden="1" outlineLevel="1"/>
    <row r="44165" hidden="1" outlineLevel="1"/>
    <row r="44166" hidden="1" outlineLevel="1"/>
    <row r="44167" hidden="1" outlineLevel="1"/>
    <row r="44168" hidden="1" outlineLevel="1"/>
    <row r="44169" hidden="1" outlineLevel="1"/>
    <row r="44170" hidden="1" outlineLevel="1"/>
    <row r="44171" hidden="1" outlineLevel="1"/>
    <row r="44172" hidden="1" outlineLevel="1"/>
    <row r="44173" hidden="1" outlineLevel="1"/>
    <row r="44174" hidden="1" outlineLevel="1"/>
    <row r="44175" hidden="1" outlineLevel="1"/>
    <row r="44176" hidden="1" outlineLevel="1"/>
    <row r="44177" hidden="1" outlineLevel="1"/>
    <row r="44178" hidden="1" outlineLevel="1"/>
    <row r="44179" hidden="1" outlineLevel="1"/>
    <row r="44180" hidden="1" outlineLevel="1"/>
    <row r="44181" hidden="1" outlineLevel="1"/>
    <row r="44182" hidden="1" outlineLevel="1"/>
    <row r="44183" hidden="1" outlineLevel="1"/>
    <row r="44184" hidden="1" outlineLevel="1"/>
    <row r="44185" hidden="1" outlineLevel="1"/>
    <row r="44186" hidden="1" outlineLevel="1"/>
    <row r="44187" hidden="1" outlineLevel="1"/>
    <row r="44188" hidden="1" outlineLevel="1"/>
    <row r="44189" hidden="1" outlineLevel="1"/>
    <row r="44190" hidden="1" outlineLevel="1"/>
    <row r="44191" hidden="1" outlineLevel="1"/>
    <row r="44192" hidden="1" outlineLevel="1"/>
    <row r="44193" hidden="1" outlineLevel="1"/>
    <row r="44194" hidden="1" outlineLevel="1"/>
    <row r="44195" hidden="1" outlineLevel="1"/>
    <row r="44196" hidden="1" outlineLevel="1"/>
    <row r="44197" hidden="1" outlineLevel="1"/>
    <row r="44198" hidden="1" outlineLevel="1"/>
    <row r="44199" hidden="1" outlineLevel="1"/>
    <row r="44200" hidden="1" outlineLevel="1"/>
    <row r="44201" hidden="1" outlineLevel="1"/>
    <row r="44202" hidden="1" outlineLevel="1"/>
    <row r="44203" hidden="1" outlineLevel="1"/>
    <row r="44204" hidden="1" outlineLevel="1"/>
    <row r="44205" hidden="1" outlineLevel="1"/>
    <row r="44206" hidden="1" outlineLevel="1"/>
    <row r="44207" hidden="1" outlineLevel="1"/>
    <row r="44208" hidden="1" outlineLevel="1"/>
    <row r="44209" hidden="1" outlineLevel="1"/>
    <row r="44210" hidden="1" outlineLevel="1"/>
    <row r="44211" hidden="1" outlineLevel="1"/>
    <row r="44212" hidden="1" outlineLevel="1"/>
    <row r="44213" hidden="1" outlineLevel="1"/>
    <row r="44214" hidden="1" outlineLevel="1"/>
    <row r="44215" hidden="1" outlineLevel="1"/>
    <row r="44216" hidden="1" outlineLevel="1"/>
    <row r="44217" hidden="1" outlineLevel="1"/>
    <row r="44218" hidden="1" outlineLevel="1"/>
    <row r="44219" hidden="1" outlineLevel="1"/>
    <row r="44220" hidden="1" outlineLevel="1"/>
    <row r="44221" hidden="1" outlineLevel="1"/>
    <row r="44222" hidden="1" outlineLevel="1"/>
    <row r="44223" hidden="1" outlineLevel="1"/>
    <row r="44224" hidden="1" outlineLevel="1"/>
    <row r="44225" hidden="1" outlineLevel="1"/>
    <row r="44226" hidden="1" outlineLevel="1"/>
    <row r="44227" hidden="1" outlineLevel="1"/>
    <row r="44228" hidden="1" outlineLevel="1"/>
    <row r="44229" hidden="1" outlineLevel="1"/>
    <row r="44230" hidden="1" outlineLevel="1"/>
    <row r="44231" hidden="1" outlineLevel="1"/>
    <row r="44232" hidden="1" outlineLevel="1"/>
    <row r="44233" hidden="1" outlineLevel="1"/>
    <row r="44234" hidden="1" outlineLevel="1"/>
    <row r="44235" hidden="1" outlineLevel="1"/>
    <row r="44236" hidden="1" outlineLevel="1"/>
    <row r="44237" hidden="1" outlineLevel="1"/>
    <row r="44238" hidden="1" outlineLevel="1"/>
    <row r="44239" hidden="1" outlineLevel="1"/>
    <row r="44240" hidden="1" outlineLevel="1"/>
    <row r="44241" hidden="1" outlineLevel="1"/>
    <row r="44242" hidden="1" outlineLevel="1"/>
    <row r="44243" hidden="1" outlineLevel="1"/>
    <row r="44244" hidden="1" outlineLevel="1"/>
    <row r="44245" hidden="1" outlineLevel="1"/>
    <row r="44246" hidden="1" outlineLevel="1"/>
    <row r="44247" hidden="1" outlineLevel="1"/>
    <row r="44248" hidden="1" outlineLevel="1"/>
    <row r="44249" hidden="1" outlineLevel="1"/>
    <row r="44250" hidden="1" outlineLevel="1"/>
    <row r="44251" hidden="1" outlineLevel="1"/>
    <row r="44252" hidden="1" outlineLevel="1"/>
    <row r="44253" hidden="1" outlineLevel="1"/>
    <row r="44254" hidden="1" outlineLevel="1"/>
    <row r="44255" hidden="1" outlineLevel="1"/>
    <row r="44256" hidden="1" outlineLevel="1"/>
    <row r="44257" hidden="1" outlineLevel="1"/>
    <row r="44258" hidden="1" outlineLevel="1"/>
    <row r="44259" hidden="1" outlineLevel="1"/>
    <row r="44260" hidden="1" outlineLevel="1"/>
    <row r="44261" hidden="1" outlineLevel="1"/>
    <row r="44262" hidden="1" outlineLevel="1"/>
    <row r="44263" hidden="1" outlineLevel="1"/>
    <row r="44264" hidden="1" outlineLevel="1"/>
    <row r="44265" hidden="1" outlineLevel="1"/>
    <row r="44266" hidden="1" outlineLevel="1"/>
    <row r="44267" hidden="1" outlineLevel="1"/>
    <row r="44268" hidden="1" outlineLevel="1"/>
    <row r="44269" hidden="1" outlineLevel="1"/>
    <row r="44270" hidden="1" outlineLevel="1"/>
    <row r="44271" hidden="1" outlineLevel="1"/>
    <row r="44272" hidden="1" outlineLevel="1"/>
    <row r="44273" hidden="1" outlineLevel="1"/>
    <row r="44274" hidden="1" outlineLevel="1"/>
    <row r="44275" hidden="1" outlineLevel="1"/>
    <row r="44276" hidden="1" outlineLevel="1"/>
    <row r="44277" hidden="1" outlineLevel="1"/>
    <row r="44278" hidden="1" outlineLevel="1"/>
    <row r="44279" hidden="1" outlineLevel="1"/>
    <row r="44280" hidden="1" outlineLevel="1"/>
    <row r="44281" hidden="1" outlineLevel="1"/>
    <row r="44282" hidden="1" outlineLevel="1"/>
    <row r="44283" hidden="1" outlineLevel="1"/>
    <row r="44284" hidden="1" outlineLevel="1"/>
    <row r="44285" hidden="1" outlineLevel="1"/>
    <row r="44286" hidden="1" outlineLevel="1"/>
    <row r="44287" hidden="1" outlineLevel="1"/>
    <row r="44288" hidden="1" outlineLevel="1"/>
    <row r="44289" hidden="1" outlineLevel="1"/>
    <row r="44290" hidden="1" outlineLevel="1"/>
    <row r="44291" hidden="1" outlineLevel="1"/>
    <row r="44292" hidden="1" outlineLevel="1"/>
    <row r="44293" hidden="1" outlineLevel="1"/>
    <row r="44294" hidden="1" outlineLevel="1"/>
    <row r="44295" hidden="1" outlineLevel="1"/>
    <row r="44296" hidden="1" outlineLevel="1"/>
    <row r="44297" hidden="1" outlineLevel="1"/>
    <row r="44298" hidden="1" outlineLevel="1"/>
    <row r="44299" hidden="1" outlineLevel="1"/>
    <row r="44300" hidden="1" outlineLevel="1"/>
    <row r="44301" hidden="1" outlineLevel="1"/>
    <row r="44302" hidden="1" outlineLevel="1"/>
    <row r="44303" hidden="1" outlineLevel="1"/>
    <row r="44304" hidden="1" outlineLevel="1"/>
    <row r="44305" hidden="1" outlineLevel="1"/>
    <row r="44306" hidden="1" outlineLevel="1"/>
    <row r="44307" hidden="1" outlineLevel="1"/>
    <row r="44308" hidden="1" outlineLevel="1"/>
    <row r="44309" hidden="1" outlineLevel="1"/>
    <row r="44310" hidden="1" outlineLevel="1"/>
    <row r="44311" hidden="1" outlineLevel="1"/>
    <row r="44312" hidden="1" outlineLevel="1"/>
    <row r="44313" hidden="1" outlineLevel="1"/>
    <row r="44314" hidden="1" outlineLevel="1"/>
    <row r="44315" hidden="1" outlineLevel="1"/>
    <row r="44316" hidden="1" outlineLevel="1"/>
    <row r="44317" hidden="1" outlineLevel="1"/>
    <row r="44318" hidden="1" outlineLevel="1"/>
    <row r="44319" hidden="1" outlineLevel="1"/>
    <row r="44320" hidden="1" outlineLevel="1"/>
    <row r="44321" hidden="1" outlineLevel="1"/>
    <row r="44322" hidden="1" outlineLevel="1"/>
    <row r="44323" hidden="1" outlineLevel="1"/>
    <row r="44324" hidden="1" outlineLevel="1"/>
    <row r="44325" hidden="1" outlineLevel="1"/>
    <row r="44326" hidden="1" outlineLevel="1"/>
    <row r="44327" hidden="1" outlineLevel="1"/>
    <row r="44328" hidden="1" outlineLevel="1"/>
    <row r="44329" hidden="1" outlineLevel="1"/>
    <row r="44330" hidden="1" outlineLevel="1"/>
    <row r="44331" hidden="1" outlineLevel="1"/>
    <row r="44332" hidden="1" outlineLevel="1"/>
    <row r="44333" hidden="1" outlineLevel="1"/>
    <row r="44334" hidden="1" outlineLevel="1"/>
    <row r="44335" hidden="1" outlineLevel="1"/>
    <row r="44336" hidden="1" outlineLevel="1"/>
    <row r="44337" hidden="1" outlineLevel="1"/>
    <row r="44338" hidden="1" outlineLevel="1"/>
    <row r="44339" hidden="1" outlineLevel="1"/>
    <row r="44340" hidden="1" outlineLevel="1"/>
    <row r="44341" hidden="1" outlineLevel="1"/>
    <row r="44342" hidden="1" outlineLevel="1"/>
    <row r="44343" hidden="1" outlineLevel="1"/>
    <row r="44344" hidden="1" outlineLevel="1"/>
    <row r="44345" hidden="1" outlineLevel="1"/>
    <row r="44346" hidden="1" outlineLevel="1"/>
    <row r="44347" hidden="1" outlineLevel="1"/>
    <row r="44348" hidden="1" outlineLevel="1"/>
    <row r="44349" hidden="1" outlineLevel="1"/>
    <row r="44350" hidden="1" outlineLevel="1"/>
    <row r="44351" hidden="1" outlineLevel="1"/>
    <row r="44352" hidden="1" outlineLevel="1"/>
    <row r="44353" hidden="1" outlineLevel="1"/>
    <row r="44354" hidden="1" outlineLevel="1"/>
    <row r="44355" hidden="1" outlineLevel="1"/>
    <row r="44356" hidden="1" outlineLevel="1"/>
    <row r="44357" hidden="1" outlineLevel="1"/>
    <row r="44358" hidden="1" outlineLevel="1"/>
    <row r="44359" hidden="1" outlineLevel="1"/>
    <row r="44360" hidden="1" outlineLevel="1"/>
    <row r="44361" hidden="1" outlineLevel="1"/>
    <row r="44362" hidden="1" outlineLevel="1"/>
    <row r="44363" hidden="1" outlineLevel="1"/>
    <row r="44364" hidden="1" outlineLevel="1"/>
    <row r="44365" hidden="1" outlineLevel="1"/>
    <row r="44366" hidden="1" outlineLevel="1"/>
    <row r="44367" hidden="1" outlineLevel="1"/>
    <row r="44368" hidden="1" outlineLevel="1"/>
    <row r="44369" hidden="1" outlineLevel="1"/>
    <row r="44370" hidden="1" outlineLevel="1"/>
    <row r="44371" hidden="1" outlineLevel="1"/>
    <row r="44372" hidden="1" outlineLevel="1"/>
    <row r="44373" hidden="1" outlineLevel="1"/>
    <row r="44374" hidden="1" outlineLevel="1"/>
    <row r="44375" hidden="1" outlineLevel="1"/>
    <row r="44376" hidden="1" outlineLevel="1"/>
    <row r="44377" hidden="1" outlineLevel="1"/>
    <row r="44378" hidden="1" outlineLevel="1"/>
    <row r="44379" hidden="1" outlineLevel="1"/>
    <row r="44380" hidden="1" outlineLevel="1"/>
    <row r="44381" hidden="1" outlineLevel="1"/>
    <row r="44382" hidden="1" outlineLevel="1"/>
    <row r="44383" hidden="1" outlineLevel="1"/>
    <row r="44384" hidden="1" outlineLevel="1"/>
    <row r="44385" hidden="1" outlineLevel="1"/>
    <row r="44386" hidden="1" outlineLevel="1"/>
    <row r="44387" hidden="1" outlineLevel="1"/>
    <row r="44388" hidden="1" outlineLevel="1"/>
    <row r="44389" hidden="1" outlineLevel="1"/>
    <row r="44390" hidden="1" outlineLevel="1"/>
    <row r="44391" hidden="1" outlineLevel="1"/>
    <row r="44392" hidden="1" outlineLevel="1"/>
    <row r="44393" hidden="1" outlineLevel="1"/>
    <row r="44394" hidden="1" outlineLevel="1"/>
    <row r="44395" hidden="1" outlineLevel="1"/>
    <row r="44396" hidden="1" outlineLevel="1"/>
    <row r="44397" hidden="1" outlineLevel="1"/>
    <row r="44398" hidden="1" outlineLevel="1"/>
    <row r="44399" hidden="1" outlineLevel="1"/>
    <row r="44400" hidden="1" outlineLevel="1"/>
    <row r="44401" hidden="1" outlineLevel="1"/>
    <row r="44402" hidden="1" outlineLevel="1"/>
    <row r="44403" hidden="1" outlineLevel="1"/>
    <row r="44404" hidden="1" outlineLevel="1"/>
    <row r="44405" hidden="1" outlineLevel="1"/>
    <row r="44406" hidden="1" outlineLevel="1"/>
    <row r="44407" hidden="1" outlineLevel="1"/>
    <row r="44408" hidden="1" outlineLevel="1"/>
    <row r="44409" hidden="1" outlineLevel="1"/>
    <row r="44410" hidden="1" outlineLevel="1"/>
    <row r="44411" hidden="1" outlineLevel="1"/>
    <row r="44412" hidden="1" outlineLevel="1"/>
    <row r="44413" hidden="1" outlineLevel="1"/>
    <row r="44414" hidden="1" outlineLevel="1"/>
    <row r="44415" hidden="1" outlineLevel="1"/>
    <row r="44416" hidden="1" outlineLevel="1"/>
    <row r="44417" hidden="1" outlineLevel="1"/>
    <row r="44418" hidden="1" outlineLevel="1"/>
    <row r="44419" hidden="1" outlineLevel="1"/>
    <row r="44420" hidden="1" outlineLevel="1"/>
    <row r="44421" hidden="1" outlineLevel="1"/>
    <row r="44422" hidden="1" outlineLevel="1"/>
    <row r="44423" hidden="1" outlineLevel="1"/>
    <row r="44424" hidden="1" outlineLevel="1"/>
    <row r="44425" hidden="1" outlineLevel="1"/>
    <row r="44426" hidden="1" outlineLevel="1"/>
    <row r="44427" hidden="1" outlineLevel="1"/>
    <row r="44428" hidden="1" outlineLevel="1"/>
    <row r="44429" hidden="1" outlineLevel="1"/>
    <row r="44430" hidden="1" outlineLevel="1"/>
    <row r="44431" hidden="1" outlineLevel="1"/>
    <row r="44432" hidden="1" outlineLevel="1"/>
    <row r="44433" hidden="1" outlineLevel="1"/>
    <row r="44434" hidden="1" outlineLevel="1"/>
    <row r="44435" hidden="1" outlineLevel="1"/>
    <row r="44436" hidden="1" outlineLevel="1"/>
    <row r="44437" hidden="1" outlineLevel="1"/>
    <row r="44438" hidden="1" outlineLevel="1"/>
    <row r="44439" hidden="1" outlineLevel="1"/>
    <row r="44440" hidden="1" outlineLevel="1"/>
    <row r="44441" hidden="1" outlineLevel="1"/>
    <row r="44442" hidden="1" outlineLevel="1"/>
    <row r="44443" hidden="1" outlineLevel="1"/>
    <row r="44444" hidden="1" outlineLevel="1"/>
    <row r="44445" hidden="1" outlineLevel="1"/>
    <row r="44446" hidden="1" outlineLevel="1"/>
    <row r="44447" hidden="1" outlineLevel="1"/>
    <row r="44448" hidden="1" outlineLevel="1"/>
    <row r="44449" hidden="1" outlineLevel="1"/>
    <row r="44450" hidden="1" outlineLevel="1"/>
    <row r="44451" hidden="1" outlineLevel="1"/>
    <row r="44452" hidden="1" outlineLevel="1"/>
    <row r="44453" hidden="1" outlineLevel="1"/>
    <row r="44454" hidden="1" outlineLevel="1"/>
    <row r="44455" hidden="1" outlineLevel="1"/>
    <row r="44456" hidden="1" outlineLevel="1"/>
    <row r="44457" hidden="1" outlineLevel="1"/>
    <row r="44458" hidden="1" outlineLevel="1"/>
    <row r="44459" hidden="1" outlineLevel="1"/>
    <row r="44460" hidden="1" outlineLevel="1"/>
    <row r="44461" hidden="1" outlineLevel="1"/>
    <row r="44462" hidden="1" outlineLevel="1"/>
    <row r="44463" hidden="1" outlineLevel="1"/>
    <row r="44464" hidden="1" outlineLevel="1"/>
    <row r="44465" hidden="1" outlineLevel="1"/>
    <row r="44466" hidden="1" outlineLevel="1"/>
    <row r="44467" hidden="1" outlineLevel="1"/>
    <row r="44468" hidden="1" outlineLevel="1"/>
    <row r="44469" hidden="1" outlineLevel="1"/>
    <row r="44470" hidden="1" outlineLevel="1"/>
    <row r="44471" hidden="1" outlineLevel="1"/>
    <row r="44472" hidden="1" outlineLevel="1"/>
    <row r="44473" hidden="1" outlineLevel="1"/>
    <row r="44474" hidden="1" outlineLevel="1"/>
    <row r="44475" hidden="1" outlineLevel="1"/>
    <row r="44476" hidden="1" outlineLevel="1"/>
    <row r="44477" hidden="1" outlineLevel="1"/>
    <row r="44478" hidden="1" outlineLevel="1"/>
    <row r="44479" hidden="1" outlineLevel="1"/>
    <row r="44480" hidden="1" outlineLevel="1"/>
    <row r="44481" hidden="1" outlineLevel="1"/>
    <row r="44482" hidden="1" outlineLevel="1"/>
    <row r="44483" hidden="1" outlineLevel="1"/>
    <row r="44484" hidden="1" outlineLevel="1"/>
    <row r="44485" hidden="1" outlineLevel="1"/>
    <row r="44486" hidden="1" outlineLevel="1"/>
    <row r="44487" hidden="1" outlineLevel="1"/>
    <row r="44488" hidden="1" outlineLevel="1"/>
    <row r="44489" hidden="1" outlineLevel="1"/>
    <row r="44490" hidden="1" outlineLevel="1"/>
    <row r="44491" hidden="1" outlineLevel="1"/>
    <row r="44492" hidden="1" outlineLevel="1"/>
    <row r="44493" hidden="1" outlineLevel="1"/>
    <row r="44494" hidden="1" outlineLevel="1"/>
    <row r="44495" hidden="1" outlineLevel="1"/>
    <row r="44496" hidden="1" outlineLevel="1"/>
    <row r="44497" hidden="1" outlineLevel="1"/>
    <row r="44498" hidden="1" outlineLevel="1"/>
    <row r="44499" hidden="1" outlineLevel="1"/>
    <row r="44500" hidden="1" outlineLevel="1"/>
    <row r="44501" hidden="1" outlineLevel="1"/>
    <row r="44502" hidden="1" outlineLevel="1"/>
    <row r="44503" hidden="1" outlineLevel="1"/>
    <row r="44504" hidden="1" outlineLevel="1"/>
    <row r="44505" hidden="1" outlineLevel="1"/>
    <row r="44506" hidden="1" outlineLevel="1"/>
    <row r="44507" hidden="1" outlineLevel="1"/>
    <row r="44508" hidden="1" outlineLevel="1"/>
    <row r="44509" hidden="1" outlineLevel="1"/>
    <row r="44510" hidden="1" outlineLevel="1"/>
    <row r="44511" hidden="1" outlineLevel="1"/>
    <row r="44512" hidden="1" outlineLevel="1"/>
    <row r="44513" hidden="1" outlineLevel="1"/>
    <row r="44514" hidden="1" outlineLevel="1"/>
    <row r="44515" hidden="1" outlineLevel="1"/>
    <row r="44516" hidden="1" outlineLevel="1"/>
    <row r="44517" hidden="1" outlineLevel="1"/>
    <row r="44518" hidden="1" outlineLevel="1"/>
    <row r="44519" hidden="1" outlineLevel="1"/>
    <row r="44520" hidden="1" outlineLevel="1"/>
    <row r="44521" hidden="1" outlineLevel="1"/>
    <row r="44522" hidden="1" outlineLevel="1"/>
    <row r="44523" hidden="1" outlineLevel="1"/>
    <row r="44524" hidden="1" outlineLevel="1"/>
    <row r="44525" hidden="1" outlineLevel="1"/>
    <row r="44526" hidden="1" outlineLevel="1"/>
    <row r="44527" hidden="1" outlineLevel="1"/>
    <row r="44528" hidden="1" outlineLevel="1"/>
    <row r="44529" hidden="1" outlineLevel="1"/>
    <row r="44530" hidden="1" outlineLevel="1"/>
    <row r="44531" hidden="1" outlineLevel="1"/>
    <row r="44532" hidden="1" outlineLevel="1"/>
    <row r="44533" hidden="1" outlineLevel="1"/>
    <row r="44534" hidden="1" outlineLevel="1"/>
    <row r="44535" hidden="1" outlineLevel="1"/>
    <row r="44536" hidden="1" outlineLevel="1"/>
    <row r="44537" hidden="1" outlineLevel="1"/>
    <row r="44538" hidden="1" outlineLevel="1"/>
    <row r="44539" hidden="1" outlineLevel="1"/>
    <row r="44540" hidden="1" outlineLevel="1"/>
    <row r="44541" hidden="1" outlineLevel="1"/>
    <row r="44542" hidden="1" outlineLevel="1"/>
    <row r="44543" hidden="1" outlineLevel="1"/>
    <row r="44544" hidden="1" outlineLevel="1"/>
    <row r="44545" hidden="1" outlineLevel="1"/>
    <row r="44546" hidden="1" outlineLevel="1"/>
    <row r="44547" hidden="1" outlineLevel="1"/>
    <row r="44548" hidden="1" outlineLevel="1"/>
    <row r="44549" hidden="1" outlineLevel="1"/>
    <row r="44550" hidden="1" outlineLevel="1"/>
    <row r="44551" hidden="1" outlineLevel="1"/>
    <row r="44552" hidden="1" outlineLevel="1"/>
    <row r="44553" hidden="1" outlineLevel="1"/>
    <row r="44554" hidden="1" outlineLevel="1"/>
    <row r="44555" hidden="1" outlineLevel="1"/>
    <row r="44556" hidden="1" outlineLevel="1"/>
    <row r="44557" hidden="1" outlineLevel="1"/>
    <row r="44558" hidden="1" outlineLevel="1"/>
    <row r="44559" hidden="1" outlineLevel="1"/>
    <row r="44560" hidden="1" outlineLevel="1"/>
    <row r="44561" hidden="1" outlineLevel="1"/>
    <row r="44562" hidden="1" outlineLevel="1"/>
    <row r="44563" hidden="1" outlineLevel="1"/>
    <row r="44564" hidden="1" outlineLevel="1"/>
    <row r="44565" hidden="1" outlineLevel="1"/>
    <row r="44566" hidden="1" outlineLevel="1"/>
    <row r="44567" hidden="1" outlineLevel="1"/>
    <row r="44568" hidden="1" outlineLevel="1"/>
    <row r="44569" hidden="1" outlineLevel="1"/>
    <row r="44570" hidden="1" outlineLevel="1"/>
    <row r="44571" hidden="1" outlineLevel="1"/>
    <row r="44572" hidden="1" outlineLevel="1"/>
    <row r="44573" hidden="1" outlineLevel="1"/>
    <row r="44574" hidden="1" outlineLevel="1"/>
    <row r="44575" hidden="1" outlineLevel="1"/>
    <row r="44576" hidden="1" outlineLevel="1"/>
    <row r="44577" hidden="1" outlineLevel="1"/>
    <row r="44578" hidden="1" outlineLevel="1"/>
    <row r="44579" hidden="1" outlineLevel="1"/>
    <row r="44580" hidden="1" outlineLevel="1"/>
    <row r="44581" hidden="1" outlineLevel="1"/>
    <row r="44582" hidden="1" outlineLevel="1"/>
    <row r="44583" hidden="1" outlineLevel="1"/>
    <row r="44584" hidden="1" outlineLevel="1"/>
    <row r="44585" hidden="1" outlineLevel="1"/>
    <row r="44586" hidden="1" outlineLevel="1"/>
    <row r="44587" hidden="1" outlineLevel="1"/>
    <row r="44588" hidden="1" outlineLevel="1"/>
    <row r="44589" hidden="1" outlineLevel="1"/>
    <row r="44590" hidden="1" outlineLevel="1"/>
    <row r="44591" hidden="1" outlineLevel="1"/>
    <row r="44592" hidden="1" outlineLevel="1"/>
    <row r="44593" hidden="1" outlineLevel="1"/>
    <row r="44594" hidden="1" outlineLevel="1"/>
    <row r="44595" hidden="1" outlineLevel="1"/>
    <row r="44596" hidden="1" outlineLevel="1"/>
    <row r="44597" hidden="1" outlineLevel="1"/>
    <row r="44598" hidden="1" outlineLevel="1"/>
    <row r="44599" hidden="1" outlineLevel="1"/>
    <row r="44600" hidden="1" outlineLevel="1"/>
    <row r="44601" hidden="1" outlineLevel="1"/>
    <row r="44602" hidden="1" outlineLevel="1"/>
    <row r="44603" hidden="1" outlineLevel="1"/>
    <row r="44604" hidden="1" outlineLevel="1"/>
    <row r="44605" hidden="1" outlineLevel="1"/>
    <row r="44606" hidden="1" outlineLevel="1"/>
    <row r="44607" hidden="1" outlineLevel="1"/>
    <row r="44608" hidden="1" outlineLevel="1"/>
    <row r="44609" hidden="1" outlineLevel="1"/>
    <row r="44610" hidden="1" outlineLevel="1"/>
    <row r="44611" hidden="1" outlineLevel="1"/>
    <row r="44612" hidden="1" outlineLevel="1"/>
    <row r="44613" hidden="1" outlineLevel="1"/>
    <row r="44614" hidden="1" outlineLevel="1"/>
    <row r="44615" hidden="1" outlineLevel="1"/>
    <row r="44616" hidden="1" outlineLevel="1"/>
    <row r="44617" hidden="1" outlineLevel="1"/>
    <row r="44618" hidden="1" outlineLevel="1"/>
    <row r="44619" hidden="1" outlineLevel="1"/>
    <row r="44620" hidden="1" outlineLevel="1"/>
    <row r="44621" hidden="1" outlineLevel="1"/>
    <row r="44622" hidden="1" outlineLevel="1"/>
    <row r="44623" hidden="1" outlineLevel="1"/>
    <row r="44624" hidden="1" outlineLevel="1"/>
    <row r="44625" hidden="1" outlineLevel="1"/>
    <row r="44626" hidden="1" outlineLevel="1"/>
    <row r="44627" hidden="1" outlineLevel="1"/>
    <row r="44628" hidden="1" outlineLevel="1"/>
    <row r="44629" hidden="1" outlineLevel="1"/>
    <row r="44630" hidden="1" outlineLevel="1"/>
    <row r="44631" hidden="1" outlineLevel="1"/>
    <row r="44632" hidden="1" outlineLevel="1"/>
    <row r="44633" hidden="1" outlineLevel="1"/>
    <row r="44634" hidden="1" outlineLevel="1"/>
    <row r="44635" hidden="1" outlineLevel="1"/>
    <row r="44636" hidden="1" outlineLevel="1"/>
    <row r="44637" hidden="1" outlineLevel="1"/>
    <row r="44638" hidden="1" outlineLevel="1"/>
    <row r="44639" hidden="1" outlineLevel="1"/>
    <row r="44640" hidden="1" outlineLevel="1"/>
    <row r="44641" hidden="1" outlineLevel="1"/>
    <row r="44642" hidden="1" outlineLevel="1"/>
    <row r="44643" hidden="1" outlineLevel="1"/>
    <row r="44644" hidden="1" outlineLevel="1"/>
    <row r="44645" hidden="1" outlineLevel="1"/>
    <row r="44646" hidden="1" outlineLevel="1"/>
    <row r="44647" hidden="1" outlineLevel="1"/>
    <row r="44648" hidden="1" outlineLevel="1"/>
    <row r="44649" hidden="1" outlineLevel="1"/>
    <row r="44650" hidden="1" outlineLevel="1"/>
    <row r="44651" hidden="1" outlineLevel="1"/>
    <row r="44652" hidden="1" outlineLevel="1"/>
    <row r="44653" hidden="1" outlineLevel="1"/>
    <row r="44654" hidden="1" outlineLevel="1"/>
    <row r="44655" hidden="1" outlineLevel="1"/>
    <row r="44656" hidden="1" outlineLevel="1"/>
    <row r="44657" hidden="1" outlineLevel="1"/>
    <row r="44658" hidden="1" outlineLevel="1"/>
    <row r="44659" hidden="1" outlineLevel="1"/>
    <row r="44660" hidden="1" outlineLevel="1"/>
    <row r="44661" hidden="1" outlineLevel="1"/>
    <row r="44662" hidden="1" outlineLevel="1"/>
    <row r="44663" hidden="1" outlineLevel="1"/>
    <row r="44664" hidden="1" outlineLevel="1"/>
    <row r="44665" hidden="1" outlineLevel="1"/>
    <row r="44666" hidden="1" outlineLevel="1"/>
    <row r="44667" hidden="1" outlineLevel="1"/>
    <row r="44668" hidden="1" outlineLevel="1"/>
    <row r="44669" hidden="1" outlineLevel="1"/>
    <row r="44670" hidden="1" outlineLevel="1"/>
    <row r="44671" hidden="1" outlineLevel="1"/>
    <row r="44672" hidden="1" outlineLevel="1"/>
    <row r="44673" hidden="1" outlineLevel="1"/>
    <row r="44674" hidden="1" outlineLevel="1"/>
    <row r="44675" hidden="1" outlineLevel="1"/>
    <row r="44676" hidden="1" outlineLevel="1"/>
    <row r="44677" hidden="1" outlineLevel="1"/>
    <row r="44678" hidden="1" outlineLevel="1"/>
    <row r="44679" hidden="1" outlineLevel="1"/>
    <row r="44680" hidden="1" outlineLevel="1"/>
    <row r="44681" hidden="1" outlineLevel="1"/>
    <row r="44682" hidden="1" outlineLevel="1"/>
    <row r="44683" hidden="1" outlineLevel="1"/>
    <row r="44684" hidden="1" outlineLevel="1"/>
    <row r="44685" hidden="1" outlineLevel="1"/>
    <row r="44686" hidden="1" outlineLevel="1"/>
    <row r="44687" hidden="1" outlineLevel="1"/>
    <row r="44688" hidden="1" outlineLevel="1"/>
    <row r="44689" hidden="1" outlineLevel="1"/>
    <row r="44690" hidden="1" outlineLevel="1"/>
    <row r="44691" hidden="1" outlineLevel="1"/>
    <row r="44692" hidden="1" outlineLevel="1"/>
    <row r="44693" hidden="1" outlineLevel="1"/>
    <row r="44694" hidden="1" outlineLevel="1"/>
    <row r="44695" hidden="1" outlineLevel="1"/>
    <row r="44696" hidden="1" outlineLevel="1"/>
    <row r="44697" hidden="1" outlineLevel="1"/>
    <row r="44698" hidden="1" outlineLevel="1"/>
    <row r="44699" hidden="1" outlineLevel="1"/>
    <row r="44700" hidden="1" outlineLevel="1"/>
    <row r="44701" hidden="1" outlineLevel="1"/>
    <row r="44702" hidden="1" outlineLevel="1"/>
    <row r="44703" hidden="1" outlineLevel="1"/>
    <row r="44704" hidden="1" outlineLevel="1"/>
    <row r="44705" hidden="1" outlineLevel="1"/>
    <row r="44706" hidden="1" outlineLevel="1"/>
    <row r="44707" hidden="1" outlineLevel="1"/>
    <row r="44708" hidden="1" outlineLevel="1"/>
    <row r="44709" hidden="1" outlineLevel="1"/>
    <row r="44710" hidden="1" outlineLevel="1"/>
    <row r="44711" hidden="1" outlineLevel="1"/>
    <row r="44712" hidden="1" outlineLevel="1"/>
    <row r="44713" hidden="1" outlineLevel="1"/>
    <row r="44714" hidden="1" outlineLevel="1"/>
    <row r="44715" hidden="1" outlineLevel="1"/>
    <row r="44716" hidden="1" outlineLevel="1"/>
    <row r="44717" hidden="1" outlineLevel="1"/>
    <row r="44718" hidden="1" outlineLevel="1"/>
    <row r="44719" hidden="1" outlineLevel="1"/>
    <row r="44720" hidden="1" outlineLevel="1"/>
    <row r="44721" hidden="1" outlineLevel="1"/>
    <row r="44722" hidden="1" outlineLevel="1"/>
    <row r="44723" hidden="1" outlineLevel="1"/>
    <row r="44724" hidden="1" outlineLevel="1"/>
    <row r="44725" hidden="1" outlineLevel="1"/>
    <row r="44726" hidden="1" outlineLevel="1"/>
    <row r="44727" hidden="1" outlineLevel="1"/>
    <row r="44728" hidden="1" outlineLevel="1"/>
    <row r="44729" hidden="1" outlineLevel="1"/>
    <row r="44730" hidden="1" outlineLevel="1"/>
    <row r="44731" hidden="1" outlineLevel="1"/>
    <row r="44732" hidden="1" outlineLevel="1"/>
    <row r="44733" hidden="1" outlineLevel="1"/>
    <row r="44734" hidden="1" outlineLevel="1"/>
    <row r="44735" hidden="1" outlineLevel="1"/>
    <row r="44736" hidden="1" outlineLevel="1"/>
    <row r="44737" hidden="1" outlineLevel="1"/>
    <row r="44738" hidden="1" outlineLevel="1"/>
    <row r="44739" hidden="1" outlineLevel="1"/>
    <row r="44740" hidden="1" outlineLevel="1"/>
    <row r="44741" hidden="1" outlineLevel="1"/>
    <row r="44742" hidden="1" outlineLevel="1"/>
    <row r="44743" hidden="1" outlineLevel="1"/>
    <row r="44744" hidden="1" outlineLevel="1"/>
    <row r="44745" hidden="1" outlineLevel="1"/>
    <row r="44746" hidden="1" outlineLevel="1"/>
    <row r="44747" hidden="1" outlineLevel="1"/>
    <row r="44748" hidden="1" outlineLevel="1"/>
    <row r="44749" hidden="1" outlineLevel="1"/>
    <row r="44750" hidden="1" outlineLevel="1"/>
    <row r="44751" hidden="1" outlineLevel="1"/>
    <row r="44752" hidden="1" outlineLevel="1"/>
    <row r="44753" hidden="1" outlineLevel="1"/>
    <row r="44754" hidden="1" outlineLevel="1"/>
    <row r="44755" hidden="1" outlineLevel="1"/>
    <row r="44756" hidden="1" outlineLevel="1"/>
    <row r="44757" hidden="1" outlineLevel="1"/>
    <row r="44758" hidden="1" outlineLevel="1"/>
    <row r="44759" hidden="1" outlineLevel="1"/>
    <row r="44760" hidden="1" outlineLevel="1"/>
    <row r="44761" hidden="1" outlineLevel="1"/>
    <row r="44762" hidden="1" outlineLevel="1"/>
    <row r="44763" hidden="1" outlineLevel="1"/>
    <row r="44764" hidden="1" outlineLevel="1"/>
    <row r="44765" hidden="1" outlineLevel="1"/>
    <row r="44766" hidden="1" outlineLevel="1"/>
    <row r="44767" hidden="1" outlineLevel="1"/>
    <row r="44768" hidden="1" outlineLevel="1"/>
    <row r="44769" hidden="1" outlineLevel="1"/>
    <row r="44770" hidden="1" outlineLevel="1"/>
    <row r="44771" hidden="1" outlineLevel="1"/>
    <row r="44772" hidden="1" outlineLevel="1"/>
    <row r="44773" hidden="1" outlineLevel="1"/>
    <row r="44774" hidden="1" outlineLevel="1"/>
    <row r="44775" hidden="1" outlineLevel="1"/>
    <row r="44776" hidden="1" outlineLevel="1"/>
    <row r="44777" hidden="1" outlineLevel="1"/>
    <row r="44778" hidden="1" outlineLevel="1"/>
    <row r="44779" hidden="1" outlineLevel="1"/>
    <row r="44780" hidden="1" outlineLevel="1"/>
    <row r="44781" hidden="1" outlineLevel="1"/>
    <row r="44782" hidden="1" outlineLevel="1"/>
    <row r="44783" hidden="1" outlineLevel="1"/>
    <row r="44784" hidden="1" outlineLevel="1"/>
    <row r="44785" hidden="1" outlineLevel="1"/>
    <row r="44786" hidden="1" outlineLevel="1"/>
    <row r="44787" hidden="1" outlineLevel="1"/>
    <row r="44788" hidden="1" outlineLevel="1"/>
    <row r="44789" hidden="1" outlineLevel="1"/>
    <row r="44790" hidden="1" outlineLevel="1"/>
    <row r="44791" hidden="1" outlineLevel="1"/>
    <row r="44792" hidden="1" outlineLevel="1"/>
    <row r="44793" hidden="1" outlineLevel="1"/>
    <row r="44794" hidden="1" outlineLevel="1"/>
    <row r="44795" hidden="1" outlineLevel="1"/>
    <row r="44796" hidden="1" outlineLevel="1"/>
    <row r="44797" hidden="1" outlineLevel="1"/>
    <row r="44798" hidden="1" outlineLevel="1"/>
    <row r="44799" hidden="1" outlineLevel="1"/>
    <row r="44800" hidden="1" outlineLevel="1"/>
    <row r="44801" hidden="1" outlineLevel="1"/>
    <row r="44802" hidden="1" outlineLevel="1"/>
    <row r="44803" hidden="1" outlineLevel="1"/>
    <row r="44804" hidden="1" outlineLevel="1"/>
    <row r="44805" hidden="1" outlineLevel="1"/>
    <row r="44806" hidden="1" outlineLevel="1"/>
    <row r="44807" hidden="1" outlineLevel="1"/>
    <row r="44808" hidden="1" outlineLevel="1"/>
    <row r="44809" hidden="1" outlineLevel="1"/>
    <row r="44810" hidden="1" outlineLevel="1"/>
    <row r="44811" hidden="1" outlineLevel="1"/>
    <row r="44812" hidden="1" outlineLevel="1"/>
    <row r="44813" hidden="1" outlineLevel="1"/>
    <row r="44814" hidden="1" outlineLevel="1"/>
    <row r="44815" hidden="1" outlineLevel="1"/>
    <row r="44816" hidden="1" outlineLevel="1"/>
    <row r="44817" hidden="1" outlineLevel="1"/>
    <row r="44818" hidden="1" outlineLevel="1"/>
    <row r="44819" hidden="1" outlineLevel="1"/>
    <row r="44820" hidden="1" outlineLevel="1"/>
    <row r="44821" hidden="1" outlineLevel="1"/>
    <row r="44822" hidden="1" outlineLevel="1"/>
    <row r="44823" hidden="1" outlineLevel="1"/>
    <row r="44824" hidden="1" outlineLevel="1"/>
    <row r="44825" hidden="1" outlineLevel="1"/>
    <row r="44826" hidden="1" outlineLevel="1"/>
    <row r="44827" hidden="1" outlineLevel="1"/>
    <row r="44828" hidden="1" outlineLevel="1"/>
    <row r="44829" hidden="1" outlineLevel="1"/>
    <row r="44830" hidden="1" outlineLevel="1"/>
    <row r="44831" hidden="1" outlineLevel="1"/>
    <row r="44832" hidden="1" outlineLevel="1"/>
    <row r="44833" hidden="1" outlineLevel="1"/>
    <row r="44834" hidden="1" outlineLevel="1"/>
    <row r="44835" hidden="1" outlineLevel="1"/>
    <row r="44836" hidden="1" outlineLevel="1"/>
    <row r="44837" hidden="1" outlineLevel="1"/>
    <row r="44838" hidden="1" outlineLevel="1"/>
    <row r="44839" hidden="1" outlineLevel="1"/>
    <row r="44840" hidden="1" outlineLevel="1"/>
    <row r="44841" hidden="1" outlineLevel="1"/>
    <row r="44842" hidden="1" outlineLevel="1"/>
    <row r="44843" hidden="1" outlineLevel="1"/>
    <row r="44844" hidden="1" outlineLevel="1"/>
    <row r="44845" hidden="1" outlineLevel="1"/>
    <row r="44846" hidden="1" outlineLevel="1"/>
    <row r="44847" hidden="1" outlineLevel="1"/>
    <row r="44848" hidden="1" outlineLevel="1"/>
    <row r="44849" hidden="1" outlineLevel="1"/>
    <row r="44850" hidden="1" outlineLevel="1"/>
    <row r="44851" hidden="1" outlineLevel="1"/>
    <row r="44852" hidden="1" outlineLevel="1"/>
    <row r="44853" hidden="1" outlineLevel="1"/>
    <row r="44854" hidden="1" outlineLevel="1"/>
    <row r="44855" hidden="1" outlineLevel="1"/>
    <row r="44856" hidden="1" outlineLevel="1"/>
    <row r="44857" hidden="1" outlineLevel="1"/>
    <row r="44858" hidden="1" outlineLevel="1"/>
    <row r="44859" hidden="1" outlineLevel="1"/>
    <row r="44860" hidden="1" outlineLevel="1"/>
    <row r="44861" hidden="1" outlineLevel="1"/>
    <row r="44862" hidden="1" outlineLevel="1"/>
    <row r="44863" hidden="1" outlineLevel="1"/>
    <row r="44864" hidden="1" outlineLevel="1"/>
    <row r="44865" hidden="1" outlineLevel="1"/>
    <row r="44866" hidden="1" outlineLevel="1"/>
    <row r="44867" hidden="1" outlineLevel="1"/>
    <row r="44868" hidden="1" outlineLevel="1"/>
    <row r="44869" hidden="1" outlineLevel="1"/>
    <row r="44870" hidden="1" outlineLevel="1"/>
    <row r="44871" hidden="1" outlineLevel="1"/>
    <row r="44872" hidden="1" outlineLevel="1"/>
    <row r="44873" hidden="1" outlineLevel="1"/>
    <row r="44874" hidden="1" outlineLevel="1"/>
    <row r="44875" hidden="1" outlineLevel="1"/>
    <row r="44876" hidden="1" outlineLevel="1"/>
    <row r="44877" hidden="1" outlineLevel="1"/>
    <row r="44878" hidden="1" outlineLevel="1"/>
    <row r="44879" hidden="1" outlineLevel="1"/>
    <row r="44880" hidden="1" outlineLevel="1"/>
    <row r="44881" hidden="1" outlineLevel="1"/>
    <row r="44882" hidden="1" outlineLevel="1"/>
    <row r="44883" hidden="1" outlineLevel="1"/>
    <row r="44884" hidden="1" outlineLevel="1"/>
    <row r="44885" hidden="1" outlineLevel="1"/>
    <row r="44886" hidden="1" outlineLevel="1"/>
    <row r="44887" hidden="1" outlineLevel="1"/>
    <row r="44888" hidden="1" outlineLevel="1"/>
    <row r="44889" hidden="1" outlineLevel="1"/>
    <row r="44890" hidden="1" outlineLevel="1"/>
    <row r="44891" hidden="1" outlineLevel="1"/>
    <row r="44892" hidden="1" outlineLevel="1"/>
    <row r="44893" hidden="1" outlineLevel="1"/>
    <row r="44894" hidden="1" outlineLevel="1"/>
    <row r="44895" hidden="1" outlineLevel="1"/>
    <row r="44896" hidden="1" outlineLevel="1"/>
    <row r="44897" hidden="1" outlineLevel="1"/>
    <row r="44898" hidden="1" outlineLevel="1"/>
    <row r="44899" hidden="1" outlineLevel="1"/>
    <row r="44900" hidden="1" outlineLevel="1"/>
    <row r="44901" hidden="1" outlineLevel="1"/>
    <row r="44902" hidden="1" outlineLevel="1"/>
    <row r="44903" hidden="1" outlineLevel="1"/>
    <row r="44904" hidden="1" outlineLevel="1"/>
    <row r="44905" hidden="1" outlineLevel="1"/>
    <row r="44906" hidden="1" outlineLevel="1"/>
    <row r="44907" hidden="1" outlineLevel="1"/>
    <row r="44908" hidden="1" outlineLevel="1"/>
    <row r="44909" hidden="1" outlineLevel="1"/>
    <row r="44910" hidden="1" outlineLevel="1"/>
    <row r="44911" hidden="1" outlineLevel="1"/>
    <row r="44912" hidden="1" outlineLevel="1"/>
    <row r="44913" hidden="1" outlineLevel="1"/>
    <row r="44914" hidden="1" outlineLevel="1"/>
    <row r="44915" hidden="1" outlineLevel="1"/>
    <row r="44916" hidden="1" outlineLevel="1"/>
    <row r="44917" hidden="1" outlineLevel="1"/>
    <row r="44918" hidden="1" outlineLevel="1"/>
    <row r="44919" hidden="1" outlineLevel="1"/>
    <row r="44920" hidden="1" outlineLevel="1"/>
    <row r="44921" hidden="1" outlineLevel="1"/>
    <row r="44922" hidden="1" outlineLevel="1"/>
    <row r="44923" hidden="1" outlineLevel="1"/>
    <row r="44924" hidden="1" outlineLevel="1"/>
    <row r="44925" hidden="1" outlineLevel="1"/>
    <row r="44926" hidden="1" outlineLevel="1"/>
    <row r="44927" hidden="1" outlineLevel="1"/>
    <row r="44928" hidden="1" outlineLevel="1"/>
    <row r="44929" hidden="1" outlineLevel="1"/>
    <row r="44930" hidden="1" outlineLevel="1"/>
    <row r="44931" hidden="1" outlineLevel="1"/>
    <row r="44932" hidden="1" outlineLevel="1"/>
    <row r="44933" hidden="1" outlineLevel="1"/>
    <row r="44934" hidden="1" outlineLevel="1"/>
    <row r="44935" hidden="1" outlineLevel="1"/>
    <row r="44936" hidden="1" outlineLevel="1"/>
    <row r="44937" hidden="1" outlineLevel="1"/>
    <row r="44938" hidden="1" outlineLevel="1"/>
    <row r="44939" hidden="1" outlineLevel="1"/>
    <row r="44940" hidden="1" outlineLevel="1"/>
    <row r="44941" hidden="1" outlineLevel="1"/>
    <row r="44942" hidden="1" outlineLevel="1"/>
    <row r="44943" hidden="1" outlineLevel="1"/>
    <row r="44944" hidden="1" outlineLevel="1"/>
    <row r="44945" hidden="1" outlineLevel="1"/>
    <row r="44946" hidden="1" outlineLevel="1"/>
    <row r="44947" hidden="1" outlineLevel="1"/>
    <row r="44948" hidden="1" outlineLevel="1"/>
    <row r="44949" hidden="1" outlineLevel="1"/>
    <row r="44950" hidden="1" outlineLevel="1"/>
    <row r="44951" hidden="1" outlineLevel="1"/>
    <row r="44952" hidden="1" outlineLevel="1"/>
    <row r="44953" hidden="1" outlineLevel="1"/>
    <row r="44954" hidden="1" outlineLevel="1"/>
    <row r="44955" hidden="1" outlineLevel="1"/>
    <row r="44956" hidden="1" outlineLevel="1"/>
    <row r="44957" hidden="1" outlineLevel="1"/>
    <row r="44958" hidden="1" outlineLevel="1"/>
    <row r="44959" hidden="1" outlineLevel="1"/>
    <row r="44960" hidden="1" outlineLevel="1"/>
    <row r="44961" hidden="1" outlineLevel="1"/>
    <row r="44962" hidden="1" outlineLevel="1"/>
    <row r="44963" hidden="1" outlineLevel="1"/>
    <row r="44964" hidden="1" outlineLevel="1"/>
    <row r="44965" hidden="1" outlineLevel="1"/>
    <row r="44966" hidden="1" outlineLevel="1"/>
    <row r="44967" hidden="1" outlineLevel="1"/>
    <row r="44968" hidden="1" outlineLevel="1"/>
    <row r="44969" hidden="1" outlineLevel="1"/>
    <row r="44970" hidden="1" outlineLevel="1"/>
    <row r="44971" hidden="1" outlineLevel="1"/>
    <row r="44972" hidden="1" outlineLevel="1"/>
    <row r="44973" hidden="1" outlineLevel="1"/>
    <row r="44974" hidden="1" outlineLevel="1"/>
    <row r="44975" hidden="1" outlineLevel="1"/>
    <row r="44976" hidden="1" outlineLevel="1"/>
    <row r="44977" hidden="1" outlineLevel="1"/>
    <row r="44978" hidden="1" outlineLevel="1"/>
    <row r="44979" hidden="1" outlineLevel="1"/>
    <row r="44980" hidden="1" outlineLevel="1"/>
    <row r="44981" hidden="1" outlineLevel="1"/>
    <row r="44982" hidden="1" outlineLevel="1"/>
    <row r="44983" hidden="1" outlineLevel="1"/>
    <row r="44984" hidden="1" outlineLevel="1"/>
    <row r="44985" hidden="1" outlineLevel="1"/>
    <row r="44986" hidden="1" outlineLevel="1"/>
    <row r="44987" hidden="1" outlineLevel="1"/>
    <row r="44988" hidden="1" outlineLevel="1"/>
    <row r="44989" hidden="1" outlineLevel="1"/>
    <row r="44990" hidden="1" outlineLevel="1"/>
    <row r="44991" hidden="1" outlineLevel="1"/>
    <row r="44992" hidden="1" outlineLevel="1"/>
    <row r="44993" hidden="1" outlineLevel="1"/>
    <row r="44994" hidden="1" outlineLevel="1"/>
    <row r="44995" hidden="1" outlineLevel="1"/>
    <row r="44996" hidden="1" outlineLevel="1"/>
    <row r="44997" hidden="1" outlineLevel="1"/>
    <row r="44998" hidden="1" outlineLevel="1"/>
    <row r="44999" hidden="1" outlineLevel="1"/>
    <row r="45000" hidden="1" outlineLevel="1"/>
    <row r="45001" hidden="1" outlineLevel="1"/>
    <row r="45002" hidden="1" outlineLevel="1"/>
    <row r="45003" hidden="1" outlineLevel="1"/>
    <row r="45004" hidden="1" outlineLevel="1"/>
    <row r="45005" hidden="1" outlineLevel="1"/>
    <row r="45006" hidden="1" outlineLevel="1"/>
    <row r="45007" hidden="1" outlineLevel="1"/>
    <row r="45008" hidden="1" outlineLevel="1"/>
    <row r="45009" hidden="1" outlineLevel="1"/>
    <row r="45010" hidden="1" outlineLevel="1"/>
    <row r="45011" hidden="1" outlineLevel="1"/>
    <row r="45012" hidden="1" outlineLevel="1"/>
    <row r="45013" hidden="1" outlineLevel="1"/>
    <row r="45014" hidden="1" outlineLevel="1"/>
    <row r="45015" hidden="1" outlineLevel="1"/>
    <row r="45016" hidden="1" outlineLevel="1"/>
    <row r="45017" hidden="1" outlineLevel="1"/>
    <row r="45018" hidden="1" outlineLevel="1"/>
    <row r="45019" hidden="1" outlineLevel="1"/>
    <row r="45020" hidden="1" outlineLevel="1"/>
    <row r="45021" hidden="1" outlineLevel="1"/>
    <row r="45022" hidden="1" outlineLevel="1"/>
    <row r="45023" hidden="1" outlineLevel="1"/>
    <row r="45024" hidden="1" outlineLevel="1"/>
    <row r="45025" hidden="1" outlineLevel="1"/>
    <row r="45026" hidden="1" outlineLevel="1"/>
    <row r="45027" hidden="1" outlineLevel="1"/>
    <row r="45028" hidden="1" outlineLevel="1"/>
    <row r="45029" hidden="1" outlineLevel="1"/>
    <row r="45030" hidden="1" outlineLevel="1"/>
    <row r="45031" hidden="1" outlineLevel="1"/>
    <row r="45032" hidden="1" outlineLevel="1"/>
    <row r="45033" hidden="1" outlineLevel="1"/>
    <row r="45034" hidden="1" outlineLevel="1"/>
    <row r="45035" hidden="1" outlineLevel="1"/>
    <row r="45036" hidden="1" outlineLevel="1"/>
    <row r="45037" hidden="1" outlineLevel="1"/>
    <row r="45038" hidden="1" outlineLevel="1"/>
    <row r="45039" hidden="1" outlineLevel="1"/>
    <row r="45040" hidden="1" outlineLevel="1"/>
    <row r="45041" hidden="1" outlineLevel="1"/>
    <row r="45042" hidden="1" outlineLevel="1"/>
    <row r="45043" hidden="1" outlineLevel="1"/>
    <row r="45044" hidden="1" outlineLevel="1"/>
    <row r="45045" hidden="1" outlineLevel="1"/>
    <row r="45046" hidden="1" outlineLevel="1"/>
    <row r="45047" hidden="1" outlineLevel="1"/>
    <row r="45048" hidden="1" outlineLevel="1"/>
    <row r="45049" hidden="1" outlineLevel="1"/>
    <row r="45050" hidden="1" outlineLevel="1"/>
    <row r="45051" hidden="1" outlineLevel="1"/>
    <row r="45052" hidden="1" outlineLevel="1"/>
    <row r="45053" hidden="1" outlineLevel="1"/>
    <row r="45054" hidden="1" outlineLevel="1"/>
    <row r="45055" hidden="1" outlineLevel="1"/>
    <row r="45056" hidden="1" outlineLevel="1"/>
    <row r="45057" hidden="1" outlineLevel="1"/>
    <row r="45058" hidden="1" outlineLevel="1"/>
    <row r="45059" hidden="1" outlineLevel="1"/>
    <row r="45060" hidden="1" outlineLevel="1"/>
    <row r="45061" hidden="1" outlineLevel="1"/>
    <row r="45062" hidden="1" outlineLevel="1"/>
    <row r="45063" hidden="1" outlineLevel="1"/>
    <row r="45064" hidden="1" outlineLevel="1"/>
    <row r="45065" hidden="1" outlineLevel="1"/>
    <row r="45066" hidden="1" outlineLevel="1"/>
    <row r="45067" hidden="1" outlineLevel="1"/>
    <row r="45068" hidden="1" outlineLevel="1"/>
    <row r="45069" hidden="1" outlineLevel="1"/>
    <row r="45070" hidden="1" outlineLevel="1"/>
    <row r="45071" hidden="1" outlineLevel="1"/>
    <row r="45072" hidden="1" outlineLevel="1"/>
    <row r="45073" hidden="1" outlineLevel="1"/>
    <row r="45074" hidden="1" outlineLevel="1"/>
    <row r="45075" hidden="1" outlineLevel="1"/>
    <row r="45076" hidden="1" outlineLevel="1"/>
    <row r="45077" hidden="1" outlineLevel="1"/>
    <row r="45078" hidden="1" outlineLevel="1"/>
    <row r="45079" hidden="1" outlineLevel="1"/>
    <row r="45080" hidden="1" outlineLevel="1"/>
    <row r="45081" hidden="1" outlineLevel="1"/>
    <row r="45082" hidden="1" outlineLevel="1"/>
    <row r="45083" hidden="1" outlineLevel="1"/>
    <row r="45084" hidden="1" outlineLevel="1"/>
    <row r="45085" hidden="1" outlineLevel="1"/>
    <row r="45086" hidden="1" outlineLevel="1"/>
    <row r="45087" hidden="1" outlineLevel="1"/>
    <row r="45088" hidden="1" outlineLevel="1"/>
    <row r="45089" hidden="1" outlineLevel="1"/>
    <row r="45090" hidden="1" outlineLevel="1"/>
    <row r="45091" hidden="1" outlineLevel="1"/>
    <row r="45092" hidden="1" outlineLevel="1"/>
    <row r="45093" hidden="1" outlineLevel="1"/>
    <row r="45094" hidden="1" outlineLevel="1"/>
    <row r="45095" hidden="1" outlineLevel="1"/>
    <row r="45096" hidden="1" outlineLevel="1"/>
    <row r="45097" hidden="1" outlineLevel="1"/>
    <row r="45098" hidden="1" outlineLevel="1"/>
    <row r="45099" hidden="1" outlineLevel="1"/>
    <row r="45100" hidden="1" outlineLevel="1"/>
    <row r="45101" hidden="1" outlineLevel="1"/>
    <row r="45102" hidden="1" outlineLevel="1"/>
    <row r="45103" hidden="1" outlineLevel="1"/>
    <row r="45104" hidden="1" outlineLevel="1"/>
    <row r="45105" hidden="1" outlineLevel="1"/>
    <row r="45106" hidden="1" outlineLevel="1"/>
    <row r="45107" hidden="1" outlineLevel="1"/>
    <row r="45108" hidden="1" outlineLevel="1"/>
    <row r="45109" hidden="1" outlineLevel="1"/>
    <row r="45110" hidden="1" outlineLevel="1"/>
    <row r="45111" hidden="1" outlineLevel="1"/>
    <row r="45112" hidden="1" outlineLevel="1"/>
    <row r="45113" hidden="1" outlineLevel="1"/>
    <row r="45114" hidden="1" outlineLevel="1"/>
    <row r="45115" hidden="1" outlineLevel="1"/>
    <row r="45116" hidden="1" outlineLevel="1"/>
    <row r="45117" hidden="1" outlineLevel="1"/>
    <row r="45118" hidden="1" outlineLevel="1"/>
    <row r="45119" hidden="1" outlineLevel="1"/>
    <row r="45120" hidden="1" outlineLevel="1"/>
    <row r="45121" hidden="1" outlineLevel="1"/>
    <row r="45122" hidden="1" outlineLevel="1"/>
    <row r="45123" hidden="1" outlineLevel="1"/>
    <row r="45124" hidden="1" outlineLevel="1"/>
    <row r="45125" hidden="1" outlineLevel="1"/>
    <row r="45126" hidden="1" outlineLevel="1"/>
    <row r="45127" hidden="1" outlineLevel="1"/>
    <row r="45128" hidden="1" outlineLevel="1"/>
    <row r="45129" hidden="1" outlineLevel="1"/>
    <row r="45130" hidden="1" outlineLevel="1"/>
    <row r="45131" hidden="1" outlineLevel="1"/>
    <row r="45132" hidden="1" outlineLevel="1"/>
    <row r="45133" hidden="1" outlineLevel="1"/>
    <row r="45134" hidden="1" outlineLevel="1"/>
    <row r="45135" hidden="1" outlineLevel="1"/>
    <row r="45136" hidden="1" outlineLevel="1"/>
    <row r="45137" hidden="1" outlineLevel="1"/>
    <row r="45138" hidden="1" outlineLevel="1"/>
    <row r="45139" hidden="1" outlineLevel="1"/>
    <row r="45140" hidden="1" outlineLevel="1"/>
    <row r="45141" hidden="1" outlineLevel="1"/>
    <row r="45142" hidden="1" outlineLevel="1"/>
    <row r="45143" hidden="1" outlineLevel="1"/>
    <row r="45144" hidden="1" outlineLevel="1"/>
    <row r="45145" hidden="1" outlineLevel="1"/>
    <row r="45146" hidden="1" outlineLevel="1"/>
    <row r="45147" hidden="1" outlineLevel="1"/>
    <row r="45148" hidden="1" outlineLevel="1"/>
    <row r="45149" hidden="1" outlineLevel="1"/>
    <row r="45150" hidden="1" outlineLevel="1"/>
    <row r="45151" hidden="1" outlineLevel="1"/>
    <row r="45152" hidden="1" outlineLevel="1"/>
    <row r="45153" hidden="1" outlineLevel="1"/>
    <row r="45154" hidden="1" outlineLevel="1"/>
    <row r="45155" hidden="1" outlineLevel="1"/>
    <row r="45156" hidden="1" outlineLevel="1"/>
    <row r="45157" hidden="1" outlineLevel="1"/>
    <row r="45158" hidden="1" outlineLevel="1"/>
    <row r="45159" hidden="1" outlineLevel="1"/>
    <row r="45160" hidden="1" outlineLevel="1"/>
    <row r="45161" hidden="1" outlineLevel="1"/>
    <row r="45162" hidden="1" outlineLevel="1"/>
    <row r="45163" hidden="1" outlineLevel="1"/>
    <row r="45164" hidden="1" outlineLevel="1"/>
    <row r="45165" hidden="1" outlineLevel="1"/>
    <row r="45166" hidden="1" outlineLevel="1"/>
    <row r="45167" hidden="1" outlineLevel="1"/>
    <row r="45168" hidden="1" outlineLevel="1"/>
    <row r="45169" hidden="1" outlineLevel="1"/>
    <row r="45170" hidden="1" outlineLevel="1"/>
    <row r="45171" hidden="1" outlineLevel="1"/>
    <row r="45172" hidden="1" outlineLevel="1"/>
    <row r="45173" hidden="1" outlineLevel="1"/>
    <row r="45174" hidden="1" outlineLevel="1"/>
    <row r="45175" hidden="1" outlineLevel="1"/>
    <row r="45176" hidden="1" outlineLevel="1"/>
    <row r="45177" hidden="1" outlineLevel="1"/>
    <row r="45178" hidden="1" outlineLevel="1"/>
    <row r="45179" hidden="1" outlineLevel="1"/>
    <row r="45180" hidden="1" outlineLevel="1"/>
    <row r="45181" hidden="1" outlineLevel="1"/>
    <row r="45182" hidden="1" outlineLevel="1"/>
    <row r="45183" hidden="1" outlineLevel="1"/>
    <row r="45184" hidden="1" outlineLevel="1"/>
    <row r="45185" hidden="1" outlineLevel="1"/>
    <row r="45186" hidden="1" outlineLevel="1"/>
    <row r="45187" hidden="1" outlineLevel="1"/>
    <row r="45188" hidden="1" outlineLevel="1"/>
    <row r="45189" hidden="1" outlineLevel="1"/>
    <row r="45190" hidden="1" outlineLevel="1"/>
    <row r="45191" hidden="1" outlineLevel="1"/>
    <row r="45192" hidden="1" outlineLevel="1"/>
    <row r="45193" hidden="1" outlineLevel="1"/>
    <row r="45194" hidden="1" outlineLevel="1"/>
    <row r="45195" hidden="1" outlineLevel="1"/>
    <row r="45196" hidden="1" outlineLevel="1"/>
    <row r="45197" hidden="1" outlineLevel="1"/>
    <row r="45198" hidden="1" outlineLevel="1"/>
    <row r="45199" hidden="1" outlineLevel="1"/>
    <row r="45200" hidden="1" outlineLevel="1"/>
    <row r="45201" hidden="1" outlineLevel="1"/>
    <row r="45202" hidden="1" outlineLevel="1"/>
    <row r="45203" hidden="1" outlineLevel="1"/>
    <row r="45204" hidden="1" outlineLevel="1"/>
    <row r="45205" hidden="1" outlineLevel="1"/>
    <row r="45206" hidden="1" outlineLevel="1"/>
    <row r="45207" hidden="1" outlineLevel="1"/>
    <row r="45208" hidden="1" outlineLevel="1"/>
    <row r="45209" hidden="1" outlineLevel="1"/>
    <row r="45210" hidden="1" outlineLevel="1"/>
    <row r="45211" hidden="1" outlineLevel="1"/>
    <row r="45212" hidden="1" outlineLevel="1"/>
    <row r="45213" hidden="1" outlineLevel="1"/>
    <row r="45214" hidden="1" outlineLevel="1"/>
    <row r="45215" hidden="1" outlineLevel="1"/>
    <row r="45216" hidden="1" outlineLevel="1"/>
    <row r="45217" hidden="1" outlineLevel="1"/>
    <row r="45218" hidden="1" outlineLevel="1"/>
    <row r="45219" hidden="1" outlineLevel="1"/>
    <row r="45220" hidden="1" outlineLevel="1"/>
    <row r="45221" hidden="1" outlineLevel="1"/>
    <row r="45222" hidden="1" outlineLevel="1"/>
    <row r="45223" hidden="1" outlineLevel="1"/>
    <row r="45224" hidden="1" outlineLevel="1"/>
    <row r="45225" hidden="1" outlineLevel="1"/>
    <row r="45226" hidden="1" outlineLevel="1"/>
    <row r="45227" hidden="1" outlineLevel="1"/>
    <row r="45228" hidden="1" outlineLevel="1"/>
    <row r="45229" hidden="1" outlineLevel="1"/>
    <row r="45230" hidden="1" outlineLevel="1"/>
    <row r="45231" hidden="1" outlineLevel="1"/>
    <row r="45232" hidden="1" outlineLevel="1"/>
    <row r="45233" hidden="1" outlineLevel="1"/>
    <row r="45234" hidden="1" outlineLevel="1"/>
    <row r="45235" hidden="1" outlineLevel="1"/>
    <row r="45236" hidden="1" outlineLevel="1"/>
    <row r="45237" hidden="1" outlineLevel="1"/>
    <row r="45238" hidden="1" outlineLevel="1"/>
    <row r="45239" hidden="1" outlineLevel="1"/>
    <row r="45240" hidden="1" outlineLevel="1"/>
    <row r="45241" hidden="1" outlineLevel="1"/>
    <row r="45242" hidden="1" outlineLevel="1"/>
    <row r="45243" hidden="1" outlineLevel="1"/>
    <row r="45244" hidden="1" outlineLevel="1"/>
    <row r="45245" hidden="1" outlineLevel="1"/>
    <row r="45246" hidden="1" outlineLevel="1"/>
    <row r="45247" hidden="1" outlineLevel="1"/>
    <row r="45248" hidden="1" outlineLevel="1"/>
    <row r="45249" hidden="1" outlineLevel="1"/>
    <row r="45250" hidden="1" outlineLevel="1"/>
    <row r="45251" hidden="1" outlineLevel="1"/>
    <row r="45252" hidden="1" outlineLevel="1"/>
    <row r="45253" hidden="1" outlineLevel="1"/>
    <row r="45254" hidden="1" outlineLevel="1"/>
    <row r="45255" hidden="1" outlineLevel="1"/>
    <row r="45256" hidden="1" outlineLevel="1"/>
    <row r="45257" hidden="1" outlineLevel="1"/>
    <row r="45258" hidden="1" outlineLevel="1"/>
    <row r="45259" hidden="1" outlineLevel="1"/>
    <row r="45260" hidden="1" outlineLevel="1"/>
    <row r="45261" hidden="1" outlineLevel="1"/>
    <row r="45262" hidden="1" outlineLevel="1"/>
    <row r="45263" hidden="1" outlineLevel="1"/>
    <row r="45264" hidden="1" outlineLevel="1"/>
    <row r="45265" hidden="1" outlineLevel="1"/>
    <row r="45266" hidden="1" outlineLevel="1"/>
    <row r="45267" hidden="1" outlineLevel="1"/>
    <row r="45268" hidden="1" outlineLevel="1"/>
    <row r="45269" hidden="1" outlineLevel="1"/>
    <row r="45270" hidden="1" outlineLevel="1"/>
    <row r="45271" hidden="1" outlineLevel="1"/>
    <row r="45272" hidden="1" outlineLevel="1"/>
    <row r="45273" hidden="1" outlineLevel="1"/>
    <row r="45274" hidden="1" outlineLevel="1"/>
    <row r="45275" hidden="1" outlineLevel="1"/>
    <row r="45276" hidden="1" outlineLevel="1"/>
    <row r="45277" hidden="1" outlineLevel="1"/>
    <row r="45278" hidden="1" outlineLevel="1"/>
    <row r="45279" hidden="1" outlineLevel="1"/>
    <row r="45280" hidden="1" outlineLevel="1"/>
    <row r="45281" hidden="1" outlineLevel="1"/>
    <row r="45282" hidden="1" outlineLevel="1"/>
    <row r="45283" hidden="1" outlineLevel="1"/>
    <row r="45284" hidden="1" outlineLevel="1"/>
    <row r="45285" hidden="1" outlineLevel="1"/>
    <row r="45286" hidden="1" outlineLevel="1"/>
    <row r="45287" hidden="1" outlineLevel="1"/>
    <row r="45288" hidden="1" outlineLevel="1"/>
    <row r="45289" hidden="1" outlineLevel="1"/>
    <row r="45290" hidden="1" outlineLevel="1"/>
    <row r="45291" hidden="1" outlineLevel="1"/>
    <row r="45292" hidden="1" outlineLevel="1"/>
    <row r="45293" hidden="1" outlineLevel="1"/>
    <row r="45294" hidden="1" outlineLevel="1"/>
    <row r="45295" hidden="1" outlineLevel="1"/>
    <row r="45296" hidden="1" outlineLevel="1"/>
    <row r="45297" hidden="1" outlineLevel="1"/>
    <row r="45298" hidden="1" outlineLevel="1"/>
    <row r="45299" hidden="1" outlineLevel="1"/>
    <row r="45300" hidden="1" outlineLevel="1"/>
    <row r="45301" hidden="1" outlineLevel="1"/>
    <row r="45302" hidden="1" outlineLevel="1"/>
    <row r="45303" hidden="1" outlineLevel="1"/>
    <row r="45304" hidden="1" outlineLevel="1"/>
    <row r="45305" hidden="1" outlineLevel="1"/>
    <row r="45306" hidden="1" outlineLevel="1"/>
    <row r="45307" hidden="1" outlineLevel="1"/>
    <row r="45308" hidden="1" outlineLevel="1"/>
    <row r="45309" hidden="1" outlineLevel="1"/>
    <row r="45310" hidden="1" outlineLevel="1"/>
    <row r="45311" hidden="1" outlineLevel="1"/>
    <row r="45312" hidden="1" outlineLevel="1"/>
    <row r="45313" hidden="1" outlineLevel="1"/>
    <row r="45314" hidden="1" outlineLevel="1"/>
    <row r="45315" hidden="1" outlineLevel="1"/>
    <row r="45316" hidden="1" outlineLevel="1"/>
    <row r="45317" hidden="1" outlineLevel="1"/>
    <row r="45318" hidden="1" outlineLevel="1"/>
    <row r="45319" hidden="1" outlineLevel="1"/>
    <row r="45320" hidden="1" outlineLevel="1"/>
    <row r="45321" hidden="1" outlineLevel="1"/>
    <row r="45322" hidden="1" outlineLevel="1"/>
    <row r="45323" hidden="1" outlineLevel="1"/>
    <row r="45324" hidden="1" outlineLevel="1"/>
    <row r="45325" hidden="1" outlineLevel="1"/>
    <row r="45326" hidden="1" outlineLevel="1"/>
    <row r="45327" hidden="1" outlineLevel="1"/>
    <row r="45328" hidden="1" outlineLevel="1"/>
    <row r="45329" hidden="1" outlineLevel="1"/>
    <row r="45330" hidden="1" outlineLevel="1"/>
    <row r="45331" hidden="1" outlineLevel="1"/>
    <row r="45332" hidden="1" outlineLevel="1"/>
    <row r="45333" hidden="1" outlineLevel="1"/>
    <row r="45334" hidden="1" outlineLevel="1"/>
    <row r="45335" hidden="1" outlineLevel="1"/>
    <row r="45336" hidden="1" outlineLevel="1"/>
    <row r="45337" hidden="1" outlineLevel="1"/>
    <row r="45338" hidden="1" outlineLevel="1"/>
    <row r="45339" hidden="1" outlineLevel="1"/>
    <row r="45340" hidden="1" outlineLevel="1"/>
    <row r="45341" hidden="1" outlineLevel="1"/>
    <row r="45342" hidden="1" outlineLevel="1"/>
    <row r="45343" hidden="1" outlineLevel="1"/>
    <row r="45344" hidden="1" outlineLevel="1"/>
    <row r="45345" hidden="1" outlineLevel="1"/>
    <row r="45346" hidden="1" outlineLevel="1"/>
    <row r="45347" hidden="1" outlineLevel="1"/>
    <row r="45348" hidden="1" outlineLevel="1"/>
    <row r="45349" hidden="1" outlineLevel="1"/>
    <row r="45350" hidden="1" outlineLevel="1"/>
    <row r="45351" hidden="1" outlineLevel="1"/>
    <row r="45352" hidden="1" outlineLevel="1"/>
    <row r="45353" hidden="1" outlineLevel="1"/>
    <row r="45354" hidden="1" outlineLevel="1"/>
    <row r="45355" hidden="1" outlineLevel="1"/>
    <row r="45356" hidden="1" outlineLevel="1"/>
    <row r="45357" hidden="1" outlineLevel="1"/>
    <row r="45358" hidden="1" outlineLevel="1"/>
    <row r="45359" hidden="1" outlineLevel="1"/>
    <row r="45360" hidden="1" outlineLevel="1"/>
    <row r="45361" hidden="1" outlineLevel="1"/>
    <row r="45362" hidden="1" outlineLevel="1"/>
    <row r="45363" hidden="1" outlineLevel="1"/>
    <row r="45364" hidden="1" outlineLevel="1"/>
    <row r="45365" hidden="1" outlineLevel="1"/>
    <row r="45366" hidden="1" outlineLevel="1"/>
    <row r="45367" hidden="1" outlineLevel="1"/>
    <row r="45368" hidden="1" outlineLevel="1"/>
    <row r="45369" hidden="1" outlineLevel="1"/>
    <row r="45370" hidden="1" outlineLevel="1"/>
    <row r="45371" hidden="1" outlineLevel="1"/>
    <row r="45372" hidden="1" outlineLevel="1"/>
    <row r="45373" hidden="1" outlineLevel="1"/>
    <row r="45374" hidden="1" outlineLevel="1"/>
    <row r="45375" hidden="1" outlineLevel="1"/>
    <row r="45376" hidden="1" outlineLevel="1"/>
    <row r="45377" hidden="1" outlineLevel="1"/>
    <row r="45378" hidden="1" outlineLevel="1"/>
    <row r="45379" hidden="1" outlineLevel="1"/>
    <row r="45380" hidden="1" outlineLevel="1"/>
    <row r="45381" hidden="1" outlineLevel="1"/>
    <row r="45382" hidden="1" outlineLevel="1"/>
    <row r="45383" hidden="1" outlineLevel="1"/>
    <row r="45384" hidden="1" outlineLevel="1"/>
    <row r="45385" hidden="1" outlineLevel="1"/>
    <row r="45386" hidden="1" outlineLevel="1"/>
    <row r="45387" hidden="1" outlineLevel="1"/>
    <row r="45388" hidden="1" outlineLevel="1"/>
    <row r="45389" hidden="1" outlineLevel="1"/>
    <row r="45390" hidden="1" outlineLevel="1"/>
    <row r="45391" hidden="1" outlineLevel="1"/>
    <row r="45392" hidden="1" outlineLevel="1"/>
    <row r="45393" hidden="1" outlineLevel="1"/>
    <row r="45394" hidden="1" outlineLevel="1"/>
    <row r="45395" hidden="1" outlineLevel="1"/>
    <row r="45396" hidden="1" outlineLevel="1"/>
    <row r="45397" hidden="1" outlineLevel="1"/>
    <row r="45398" hidden="1" outlineLevel="1"/>
    <row r="45399" hidden="1" outlineLevel="1"/>
    <row r="45400" hidden="1" outlineLevel="1"/>
    <row r="45401" hidden="1" outlineLevel="1"/>
    <row r="45402" hidden="1" outlineLevel="1"/>
    <row r="45403" hidden="1" outlineLevel="1"/>
    <row r="45404" hidden="1" outlineLevel="1"/>
    <row r="45405" hidden="1" outlineLevel="1"/>
    <row r="45406" hidden="1" outlineLevel="1"/>
    <row r="45407" hidden="1" outlineLevel="1"/>
    <row r="45408" hidden="1" outlineLevel="1"/>
    <row r="45409" hidden="1" outlineLevel="1"/>
    <row r="45410" hidden="1" outlineLevel="1"/>
    <row r="45411" hidden="1" outlineLevel="1"/>
    <row r="45412" hidden="1" outlineLevel="1"/>
    <row r="45413" hidden="1" outlineLevel="1"/>
    <row r="45414" hidden="1" outlineLevel="1"/>
    <row r="45415" hidden="1" outlineLevel="1"/>
    <row r="45416" hidden="1" outlineLevel="1"/>
    <row r="45417" hidden="1" outlineLevel="1"/>
    <row r="45418" hidden="1" outlineLevel="1"/>
    <row r="45419" hidden="1" outlineLevel="1"/>
    <row r="45420" hidden="1" outlineLevel="1"/>
    <row r="45421" hidden="1" outlineLevel="1"/>
    <row r="45422" hidden="1" outlineLevel="1"/>
    <row r="45423" hidden="1" outlineLevel="1"/>
    <row r="45424" hidden="1" outlineLevel="1"/>
    <row r="45425" hidden="1" outlineLevel="1"/>
    <row r="45426" hidden="1" outlineLevel="1"/>
    <row r="45427" hidden="1" outlineLevel="1"/>
    <row r="45428" hidden="1" outlineLevel="1"/>
    <row r="45429" hidden="1" outlineLevel="1"/>
    <row r="45430" hidden="1" outlineLevel="1"/>
    <row r="45431" hidden="1" outlineLevel="1"/>
    <row r="45432" hidden="1" outlineLevel="1"/>
    <row r="45433" hidden="1" outlineLevel="1"/>
    <row r="45434" hidden="1" outlineLevel="1"/>
    <row r="45435" hidden="1" outlineLevel="1"/>
    <row r="45436" hidden="1" outlineLevel="1"/>
    <row r="45437" hidden="1" outlineLevel="1"/>
    <row r="45438" hidden="1" outlineLevel="1"/>
    <row r="45439" hidden="1" outlineLevel="1"/>
    <row r="45440" hidden="1" outlineLevel="1"/>
    <row r="45441" hidden="1" outlineLevel="1"/>
    <row r="45442" hidden="1" outlineLevel="1"/>
    <row r="45443" hidden="1" outlineLevel="1"/>
    <row r="45444" hidden="1" outlineLevel="1"/>
    <row r="45445" hidden="1" outlineLevel="1"/>
    <row r="45446" hidden="1" outlineLevel="1"/>
    <row r="45447" hidden="1" outlineLevel="1"/>
    <row r="45448" hidden="1" outlineLevel="1"/>
    <row r="45449" hidden="1" outlineLevel="1"/>
    <row r="45450" hidden="1" outlineLevel="1"/>
    <row r="45451" hidden="1" outlineLevel="1"/>
    <row r="45452" hidden="1" outlineLevel="1"/>
    <row r="45453" hidden="1" outlineLevel="1"/>
    <row r="45454" hidden="1" outlineLevel="1"/>
    <row r="45455" hidden="1" outlineLevel="1"/>
    <row r="45456" hidden="1" outlineLevel="1"/>
    <row r="45457" hidden="1" outlineLevel="1"/>
    <row r="45458" hidden="1" outlineLevel="1"/>
    <row r="45459" hidden="1" outlineLevel="1"/>
    <row r="45460" hidden="1" outlineLevel="1"/>
    <row r="45461" hidden="1" outlineLevel="1"/>
    <row r="45462" hidden="1" outlineLevel="1"/>
    <row r="45463" hidden="1" outlineLevel="1"/>
    <row r="45464" hidden="1" outlineLevel="1"/>
    <row r="45465" hidden="1" outlineLevel="1"/>
    <row r="45466" hidden="1" outlineLevel="1"/>
    <row r="45467" hidden="1" outlineLevel="1"/>
    <row r="45468" hidden="1" outlineLevel="1"/>
    <row r="45469" hidden="1" outlineLevel="1"/>
    <row r="45470" hidden="1" outlineLevel="1"/>
    <row r="45471" hidden="1" outlineLevel="1"/>
    <row r="45472" hidden="1" outlineLevel="1"/>
    <row r="45473" hidden="1" outlineLevel="1"/>
    <row r="45474" hidden="1" outlineLevel="1"/>
    <row r="45475" hidden="1" outlineLevel="1"/>
    <row r="45476" hidden="1" outlineLevel="1"/>
    <row r="45477" hidden="1" outlineLevel="1"/>
    <row r="45478" hidden="1" outlineLevel="1"/>
    <row r="45479" hidden="1" outlineLevel="1"/>
    <row r="45480" hidden="1" outlineLevel="1"/>
    <row r="45481" hidden="1" outlineLevel="1"/>
    <row r="45482" hidden="1" outlineLevel="1"/>
    <row r="45483" hidden="1" outlineLevel="1"/>
    <row r="45484" hidden="1" outlineLevel="1"/>
    <row r="45485" hidden="1" outlineLevel="1"/>
    <row r="45486" hidden="1" outlineLevel="1"/>
    <row r="45487" hidden="1" outlineLevel="1"/>
    <row r="45488" hidden="1" outlineLevel="1"/>
    <row r="45489" hidden="1" outlineLevel="1"/>
    <row r="45490" hidden="1" outlineLevel="1"/>
    <row r="45491" hidden="1" outlineLevel="1"/>
    <row r="45492" hidden="1" outlineLevel="1"/>
    <row r="45493" hidden="1" outlineLevel="1"/>
    <row r="45494" hidden="1" outlineLevel="1"/>
    <row r="45495" hidden="1" outlineLevel="1"/>
    <row r="45496" hidden="1" outlineLevel="1"/>
    <row r="45497" hidden="1" outlineLevel="1"/>
    <row r="45498" hidden="1" outlineLevel="1"/>
    <row r="45499" hidden="1" outlineLevel="1"/>
    <row r="45500" hidden="1" outlineLevel="1"/>
    <row r="45501" hidden="1" outlineLevel="1"/>
    <row r="45502" hidden="1" outlineLevel="1"/>
    <row r="45503" hidden="1" outlineLevel="1"/>
    <row r="45504" hidden="1" outlineLevel="1"/>
    <row r="45505" hidden="1" outlineLevel="1"/>
    <row r="45506" hidden="1" outlineLevel="1"/>
    <row r="45507" hidden="1" outlineLevel="1"/>
    <row r="45508" hidden="1" outlineLevel="1"/>
    <row r="45509" hidden="1" outlineLevel="1"/>
    <row r="45510" hidden="1" outlineLevel="1"/>
    <row r="45511" hidden="1" outlineLevel="1"/>
    <row r="45512" hidden="1" outlineLevel="1"/>
    <row r="45513" hidden="1" outlineLevel="1"/>
    <row r="45514" hidden="1" outlineLevel="1"/>
    <row r="45515" hidden="1" outlineLevel="1"/>
    <row r="45516" hidden="1" outlineLevel="1"/>
    <row r="45517" hidden="1" outlineLevel="1"/>
    <row r="45518" hidden="1" outlineLevel="1"/>
    <row r="45519" hidden="1" outlineLevel="1"/>
    <row r="45520" hidden="1" outlineLevel="1"/>
    <row r="45521" hidden="1" outlineLevel="1"/>
    <row r="45522" hidden="1" outlineLevel="1"/>
    <row r="45523" hidden="1" outlineLevel="1"/>
    <row r="45524" hidden="1" outlineLevel="1"/>
    <row r="45525" hidden="1" outlineLevel="1"/>
    <row r="45526" hidden="1" outlineLevel="1"/>
    <row r="45527" hidden="1" outlineLevel="1"/>
    <row r="45528" hidden="1" outlineLevel="1"/>
    <row r="45529" hidden="1" outlineLevel="1"/>
    <row r="45530" hidden="1" outlineLevel="1"/>
    <row r="45531" hidden="1" outlineLevel="1"/>
    <row r="45532" hidden="1" outlineLevel="1"/>
    <row r="45533" hidden="1" outlineLevel="1"/>
    <row r="45534" hidden="1" outlineLevel="1"/>
    <row r="45535" hidden="1" outlineLevel="1"/>
    <row r="45536" hidden="1" outlineLevel="1"/>
    <row r="45537" hidden="1" outlineLevel="1"/>
    <row r="45538" hidden="1" outlineLevel="1"/>
    <row r="45539" hidden="1" outlineLevel="1"/>
    <row r="45540" hidden="1" outlineLevel="1"/>
    <row r="45541" hidden="1" outlineLevel="1"/>
    <row r="45542" hidden="1" outlineLevel="1"/>
    <row r="45543" hidden="1" outlineLevel="1"/>
    <row r="45544" hidden="1" outlineLevel="1"/>
    <row r="45545" hidden="1" outlineLevel="1"/>
    <row r="45546" hidden="1" outlineLevel="1"/>
    <row r="45547" hidden="1" outlineLevel="1"/>
    <row r="45548" hidden="1" outlineLevel="1"/>
    <row r="45549" hidden="1" outlineLevel="1"/>
    <row r="45550" hidden="1" outlineLevel="1"/>
    <row r="45551" hidden="1" outlineLevel="1"/>
    <row r="45552" hidden="1" outlineLevel="1"/>
    <row r="45553" hidden="1" outlineLevel="1"/>
    <row r="45554" hidden="1" outlineLevel="1"/>
    <row r="45555" hidden="1" outlineLevel="1"/>
    <row r="45556" hidden="1" outlineLevel="1"/>
    <row r="45557" hidden="1" outlineLevel="1"/>
    <row r="45558" hidden="1" outlineLevel="1"/>
    <row r="45559" hidden="1" outlineLevel="1"/>
    <row r="45560" hidden="1" outlineLevel="1"/>
    <row r="45561" hidden="1" outlineLevel="1"/>
    <row r="45562" hidden="1" outlineLevel="1"/>
    <row r="45563" hidden="1" outlineLevel="1"/>
    <row r="45564" hidden="1" outlineLevel="1"/>
    <row r="45565" hidden="1" outlineLevel="1"/>
    <row r="45566" hidden="1" outlineLevel="1"/>
    <row r="45567" hidden="1" outlineLevel="1"/>
    <row r="45568" hidden="1" outlineLevel="1"/>
    <row r="45569" hidden="1" outlineLevel="1"/>
    <row r="45570" hidden="1" outlineLevel="1"/>
    <row r="45571" hidden="1" outlineLevel="1"/>
    <row r="45572" hidden="1" outlineLevel="1"/>
    <row r="45573" hidden="1" outlineLevel="1"/>
    <row r="45574" hidden="1" outlineLevel="1"/>
    <row r="45575" hidden="1" outlineLevel="1"/>
    <row r="45576" hidden="1" outlineLevel="1"/>
    <row r="45577" hidden="1" outlineLevel="1"/>
    <row r="45578" hidden="1" outlineLevel="1"/>
    <row r="45579" hidden="1" outlineLevel="1"/>
    <row r="45580" hidden="1" outlineLevel="1"/>
    <row r="45581" hidden="1" outlineLevel="1"/>
    <row r="45582" hidden="1" outlineLevel="1"/>
    <row r="45583" hidden="1" outlineLevel="1"/>
    <row r="45584" hidden="1" outlineLevel="1"/>
    <row r="45585" hidden="1" outlineLevel="1"/>
    <row r="45586" hidden="1" outlineLevel="1"/>
    <row r="45587" hidden="1" outlineLevel="1"/>
    <row r="45588" hidden="1" outlineLevel="1"/>
    <row r="45589" hidden="1" outlineLevel="1"/>
    <row r="45590" hidden="1" outlineLevel="1"/>
    <row r="45591" hidden="1" outlineLevel="1"/>
    <row r="45592" hidden="1" outlineLevel="1"/>
    <row r="45593" hidden="1" outlineLevel="1"/>
    <row r="45594" hidden="1" outlineLevel="1"/>
    <row r="45595" hidden="1" outlineLevel="1"/>
    <row r="45596" hidden="1" outlineLevel="1"/>
    <row r="45597" hidden="1" outlineLevel="1"/>
    <row r="45598" hidden="1" outlineLevel="1"/>
    <row r="45599" hidden="1" outlineLevel="1"/>
    <row r="45600" hidden="1" outlineLevel="1"/>
    <row r="45601" hidden="1" outlineLevel="1"/>
    <row r="45602" hidden="1" outlineLevel="1"/>
    <row r="45603" hidden="1" outlineLevel="1"/>
    <row r="45604" hidden="1" outlineLevel="1"/>
    <row r="45605" hidden="1" outlineLevel="1"/>
    <row r="45606" hidden="1" outlineLevel="1"/>
    <row r="45607" hidden="1" outlineLevel="1"/>
    <row r="45608" hidden="1" outlineLevel="1"/>
    <row r="45609" hidden="1" outlineLevel="1"/>
    <row r="45610" hidden="1" outlineLevel="1"/>
    <row r="45611" hidden="1" outlineLevel="1"/>
    <row r="45612" hidden="1" outlineLevel="1"/>
    <row r="45613" hidden="1" outlineLevel="1"/>
    <row r="45614" hidden="1" outlineLevel="1"/>
    <row r="45615" hidden="1" outlineLevel="1"/>
    <row r="45616" hidden="1" outlineLevel="1"/>
    <row r="45617" hidden="1" outlineLevel="1"/>
    <row r="45618" hidden="1" outlineLevel="1"/>
    <row r="45619" hidden="1" outlineLevel="1"/>
    <row r="45620" hidden="1" outlineLevel="1"/>
    <row r="45621" hidden="1" outlineLevel="1"/>
    <row r="45622" hidden="1" outlineLevel="1"/>
    <row r="45623" hidden="1" outlineLevel="1"/>
    <row r="45624" hidden="1" outlineLevel="1"/>
    <row r="45625" hidden="1" outlineLevel="1"/>
    <row r="45626" hidden="1" outlineLevel="1"/>
    <row r="45627" hidden="1" outlineLevel="1"/>
    <row r="45628" hidden="1" outlineLevel="1"/>
    <row r="45629" hidden="1" outlineLevel="1"/>
    <row r="45630" hidden="1" outlineLevel="1"/>
    <row r="45631" hidden="1" outlineLevel="1"/>
    <row r="45632" hidden="1" outlineLevel="1"/>
    <row r="45633" hidden="1" outlineLevel="1"/>
    <row r="45634" hidden="1" outlineLevel="1"/>
    <row r="45635" hidden="1" outlineLevel="1"/>
    <row r="45636" hidden="1" outlineLevel="1"/>
    <row r="45637" hidden="1" outlineLevel="1"/>
    <row r="45638" hidden="1" outlineLevel="1"/>
    <row r="45639" hidden="1" outlineLevel="1"/>
    <row r="45640" hidden="1" outlineLevel="1"/>
    <row r="45641" hidden="1" outlineLevel="1"/>
    <row r="45642" hidden="1" outlineLevel="1"/>
    <row r="45643" hidden="1" outlineLevel="1"/>
    <row r="45644" hidden="1" outlineLevel="1"/>
    <row r="45645" hidden="1" outlineLevel="1"/>
    <row r="45646" hidden="1" outlineLevel="1"/>
    <row r="45647" hidden="1" outlineLevel="1"/>
    <row r="45648" hidden="1" outlineLevel="1"/>
    <row r="45649" hidden="1" outlineLevel="1"/>
    <row r="45650" hidden="1" outlineLevel="1"/>
    <row r="45651" hidden="1" outlineLevel="1"/>
    <row r="45652" hidden="1" outlineLevel="1"/>
    <row r="45653" hidden="1" outlineLevel="1"/>
    <row r="45654" hidden="1" outlineLevel="1"/>
    <row r="45655" hidden="1" outlineLevel="1"/>
    <row r="45656" hidden="1" outlineLevel="1"/>
    <row r="45657" hidden="1" outlineLevel="1"/>
    <row r="45658" hidden="1" outlineLevel="1"/>
    <row r="45659" hidden="1" outlineLevel="1"/>
    <row r="45660" hidden="1" outlineLevel="1"/>
    <row r="45661" hidden="1" outlineLevel="1"/>
    <row r="45662" hidden="1" outlineLevel="1"/>
    <row r="45663" hidden="1" outlineLevel="1"/>
    <row r="45664" hidden="1" outlineLevel="1"/>
    <row r="45665" hidden="1" outlineLevel="1"/>
    <row r="45666" hidden="1" outlineLevel="1"/>
    <row r="45667" hidden="1" outlineLevel="1"/>
    <row r="45668" hidden="1" outlineLevel="1"/>
    <row r="45669" hidden="1" outlineLevel="1"/>
    <row r="45670" hidden="1" outlineLevel="1"/>
    <row r="45671" hidden="1" outlineLevel="1"/>
    <row r="45672" hidden="1" outlineLevel="1"/>
    <row r="45673" hidden="1" outlineLevel="1"/>
    <row r="45674" hidden="1" outlineLevel="1"/>
    <row r="45675" hidden="1" outlineLevel="1"/>
    <row r="45676" hidden="1" outlineLevel="1"/>
    <row r="45677" hidden="1" outlineLevel="1"/>
    <row r="45678" hidden="1" outlineLevel="1"/>
    <row r="45679" hidden="1" outlineLevel="1"/>
    <row r="45680" hidden="1" outlineLevel="1"/>
    <row r="45681" hidden="1" outlineLevel="1"/>
    <row r="45682" hidden="1" outlineLevel="1"/>
    <row r="45683" hidden="1" outlineLevel="1"/>
    <row r="45684" hidden="1" outlineLevel="1"/>
    <row r="45685" hidden="1" outlineLevel="1"/>
    <row r="45686" hidden="1" outlineLevel="1"/>
    <row r="45687" hidden="1" outlineLevel="1"/>
    <row r="45688" hidden="1" outlineLevel="1"/>
    <row r="45689" hidden="1" outlineLevel="1"/>
    <row r="45690" hidden="1" outlineLevel="1"/>
    <row r="45691" hidden="1" outlineLevel="1"/>
    <row r="45692" hidden="1" outlineLevel="1"/>
    <row r="45693" hidden="1" outlineLevel="1"/>
    <row r="45694" hidden="1" outlineLevel="1"/>
    <row r="45695" hidden="1" outlineLevel="1"/>
    <row r="45696" hidden="1" outlineLevel="1"/>
    <row r="45697" hidden="1" outlineLevel="1"/>
    <row r="45698" hidden="1" outlineLevel="1"/>
    <row r="45699" hidden="1" outlineLevel="1"/>
    <row r="45700" hidden="1" outlineLevel="1"/>
    <row r="45701" hidden="1" outlineLevel="1"/>
    <row r="45702" hidden="1" outlineLevel="1"/>
    <row r="45703" hidden="1" outlineLevel="1"/>
    <row r="45704" hidden="1" outlineLevel="1"/>
    <row r="45705" hidden="1" outlineLevel="1"/>
    <row r="45706" hidden="1" outlineLevel="1"/>
    <row r="45707" hidden="1" outlineLevel="1"/>
    <row r="45708" hidden="1" outlineLevel="1"/>
    <row r="45709" hidden="1" outlineLevel="1"/>
    <row r="45710" hidden="1" outlineLevel="1"/>
    <row r="45711" hidden="1" outlineLevel="1"/>
    <row r="45712" hidden="1" outlineLevel="1"/>
    <row r="45713" hidden="1" outlineLevel="1"/>
    <row r="45714" hidden="1" outlineLevel="1"/>
    <row r="45715" hidden="1" outlineLevel="1"/>
    <row r="45716" hidden="1" outlineLevel="1"/>
    <row r="45717" hidden="1" outlineLevel="1"/>
    <row r="45718" hidden="1" outlineLevel="1"/>
    <row r="45719" hidden="1" outlineLevel="1"/>
    <row r="45720" hidden="1" outlineLevel="1"/>
    <row r="45721" hidden="1" outlineLevel="1"/>
    <row r="45722" hidden="1" outlineLevel="1"/>
    <row r="45723" hidden="1" outlineLevel="1"/>
    <row r="45724" hidden="1" outlineLevel="1"/>
    <row r="45725" hidden="1" outlineLevel="1"/>
    <row r="45726" hidden="1" outlineLevel="1"/>
    <row r="45727" hidden="1" outlineLevel="1"/>
    <row r="45728" hidden="1" outlineLevel="1"/>
    <row r="45729" hidden="1" outlineLevel="1"/>
    <row r="45730" hidden="1" outlineLevel="1"/>
    <row r="45731" hidden="1" outlineLevel="1"/>
    <row r="45732" hidden="1" outlineLevel="1"/>
    <row r="45733" hidden="1" outlineLevel="1"/>
    <row r="45734" hidden="1" outlineLevel="1"/>
    <row r="45735" hidden="1" outlineLevel="1"/>
    <row r="45736" hidden="1" outlineLevel="1"/>
    <row r="45737" hidden="1" outlineLevel="1"/>
    <row r="45738" hidden="1" outlineLevel="1"/>
    <row r="45739" hidden="1" outlineLevel="1"/>
    <row r="45740" hidden="1" outlineLevel="1"/>
    <row r="45741" hidden="1" outlineLevel="1"/>
    <row r="45742" hidden="1" outlineLevel="1"/>
    <row r="45743" hidden="1" outlineLevel="1"/>
    <row r="45744" hidden="1" outlineLevel="1"/>
    <row r="45745" hidden="1" outlineLevel="1"/>
    <row r="45746" hidden="1" outlineLevel="1"/>
    <row r="45747" hidden="1" outlineLevel="1"/>
    <row r="45748" hidden="1" outlineLevel="1"/>
    <row r="45749" hidden="1" outlineLevel="1"/>
    <row r="45750" hidden="1" outlineLevel="1"/>
    <row r="45751" hidden="1" outlineLevel="1"/>
    <row r="45752" hidden="1" outlineLevel="1"/>
    <row r="45753" hidden="1" outlineLevel="1"/>
    <row r="45754" hidden="1" outlineLevel="1"/>
    <row r="45755" hidden="1" outlineLevel="1"/>
    <row r="45756" hidden="1" outlineLevel="1"/>
    <row r="45757" hidden="1" outlineLevel="1"/>
    <row r="45758" hidden="1" outlineLevel="1"/>
    <row r="45759" hidden="1" outlineLevel="1"/>
    <row r="45760" hidden="1" outlineLevel="1"/>
    <row r="45761" hidden="1" outlineLevel="1"/>
    <row r="45762" hidden="1" outlineLevel="1"/>
    <row r="45763" hidden="1" outlineLevel="1"/>
    <row r="45764" hidden="1" outlineLevel="1"/>
    <row r="45765" hidden="1" outlineLevel="1"/>
    <row r="45766" hidden="1" outlineLevel="1"/>
    <row r="45767" hidden="1" outlineLevel="1"/>
    <row r="45768" hidden="1" outlineLevel="1"/>
    <row r="45769" hidden="1" outlineLevel="1"/>
    <row r="45770" hidden="1" outlineLevel="1"/>
    <row r="45771" hidden="1" outlineLevel="1"/>
    <row r="45772" hidden="1" outlineLevel="1"/>
    <row r="45773" hidden="1" outlineLevel="1"/>
    <row r="45774" hidden="1" outlineLevel="1"/>
    <row r="45775" hidden="1" outlineLevel="1"/>
    <row r="45776" hidden="1" outlineLevel="1"/>
    <row r="45777" hidden="1" outlineLevel="1"/>
    <row r="45778" hidden="1" outlineLevel="1"/>
    <row r="45779" hidden="1" outlineLevel="1"/>
    <row r="45780" hidden="1" outlineLevel="1"/>
    <row r="45781" hidden="1" outlineLevel="1"/>
    <row r="45782" hidden="1" outlineLevel="1"/>
    <row r="45783" hidden="1" outlineLevel="1"/>
    <row r="45784" hidden="1" outlineLevel="1"/>
    <row r="45785" hidden="1" outlineLevel="1"/>
    <row r="45786" hidden="1" outlineLevel="1"/>
    <row r="45787" hidden="1" outlineLevel="1"/>
    <row r="45788" hidden="1" outlineLevel="1"/>
    <row r="45789" hidden="1" outlineLevel="1"/>
    <row r="45790" hidden="1" outlineLevel="1"/>
    <row r="45791" hidden="1" outlineLevel="1"/>
    <row r="45792" hidden="1" outlineLevel="1"/>
    <row r="45793" hidden="1" outlineLevel="1"/>
    <row r="45794" hidden="1" outlineLevel="1"/>
    <row r="45795" hidden="1" outlineLevel="1"/>
    <row r="45796" hidden="1" outlineLevel="1"/>
    <row r="45797" hidden="1" outlineLevel="1"/>
    <row r="45798" hidden="1" outlineLevel="1"/>
    <row r="45799" hidden="1" outlineLevel="1"/>
    <row r="45800" hidden="1" outlineLevel="1"/>
    <row r="45801" hidden="1" outlineLevel="1"/>
    <row r="45802" hidden="1" outlineLevel="1"/>
    <row r="45803" hidden="1" outlineLevel="1"/>
    <row r="45804" hidden="1" outlineLevel="1"/>
    <row r="45805" hidden="1" outlineLevel="1"/>
    <row r="45806" hidden="1" outlineLevel="1"/>
    <row r="45807" hidden="1" outlineLevel="1"/>
    <row r="45808" hidden="1" outlineLevel="1"/>
    <row r="45809" hidden="1" outlineLevel="1"/>
    <row r="45810" hidden="1" outlineLevel="1"/>
    <row r="45811" hidden="1" outlineLevel="1"/>
    <row r="45812" hidden="1" outlineLevel="1"/>
    <row r="45813" hidden="1" outlineLevel="1"/>
    <row r="45814" hidden="1" outlineLevel="1"/>
    <row r="45815" hidden="1" outlineLevel="1"/>
    <row r="45816" hidden="1" outlineLevel="1"/>
    <row r="45817" hidden="1" outlineLevel="1"/>
    <row r="45818" hidden="1" outlineLevel="1"/>
    <row r="45819" hidden="1" outlineLevel="1"/>
    <row r="45820" hidden="1" outlineLevel="1"/>
    <row r="45821" hidden="1" outlineLevel="1"/>
    <row r="45822" hidden="1" outlineLevel="1"/>
    <row r="45823" hidden="1" outlineLevel="1"/>
    <row r="45824" hidden="1" outlineLevel="1"/>
    <row r="45825" hidden="1" outlineLevel="1"/>
    <row r="45826" hidden="1" outlineLevel="1"/>
    <row r="45827" hidden="1" outlineLevel="1"/>
    <row r="45828" hidden="1" outlineLevel="1"/>
    <row r="45829" hidden="1" outlineLevel="1"/>
    <row r="45830" hidden="1" outlineLevel="1"/>
    <row r="45831" hidden="1" outlineLevel="1"/>
    <row r="45832" hidden="1" outlineLevel="1"/>
    <row r="45833" hidden="1" outlineLevel="1"/>
    <row r="45834" hidden="1" outlineLevel="1"/>
    <row r="45835" hidden="1" outlineLevel="1"/>
    <row r="45836" hidden="1" outlineLevel="1"/>
    <row r="45837" hidden="1" outlineLevel="1"/>
    <row r="45838" hidden="1" outlineLevel="1"/>
    <row r="45839" hidden="1" outlineLevel="1"/>
    <row r="45840" hidden="1" outlineLevel="1"/>
    <row r="45841" hidden="1" outlineLevel="1"/>
    <row r="45842" hidden="1" outlineLevel="1"/>
    <row r="45843" hidden="1" outlineLevel="1"/>
    <row r="45844" hidden="1" outlineLevel="1"/>
    <row r="45845" hidden="1" outlineLevel="1"/>
    <row r="45846" hidden="1" outlineLevel="1"/>
    <row r="45847" hidden="1" outlineLevel="1"/>
    <row r="45848" hidden="1" outlineLevel="1"/>
    <row r="45849" hidden="1" outlineLevel="1"/>
    <row r="45850" hidden="1" outlineLevel="1"/>
    <row r="45851" hidden="1" outlineLevel="1"/>
    <row r="45852" hidden="1" outlineLevel="1"/>
    <row r="45853" hidden="1" outlineLevel="1"/>
    <row r="45854" hidden="1" outlineLevel="1"/>
    <row r="45855" hidden="1" outlineLevel="1"/>
    <row r="45856" hidden="1" outlineLevel="1"/>
    <row r="45857" hidden="1" outlineLevel="1"/>
    <row r="45858" hidden="1" outlineLevel="1"/>
    <row r="45859" hidden="1" outlineLevel="1"/>
    <row r="45860" hidden="1" outlineLevel="1"/>
    <row r="45861" hidden="1" outlineLevel="1"/>
    <row r="45862" hidden="1" outlineLevel="1"/>
    <row r="45863" hidden="1" outlineLevel="1"/>
    <row r="45864" hidden="1" outlineLevel="1"/>
    <row r="45865" hidden="1" outlineLevel="1"/>
    <row r="45866" hidden="1" outlineLevel="1"/>
    <row r="45867" hidden="1" outlineLevel="1"/>
    <row r="45868" hidden="1" outlineLevel="1"/>
    <row r="45869" hidden="1" outlineLevel="1"/>
    <row r="45870" hidden="1" outlineLevel="1"/>
    <row r="45871" hidden="1" outlineLevel="1"/>
    <row r="45872" hidden="1" outlineLevel="1"/>
    <row r="45873" hidden="1" outlineLevel="1"/>
    <row r="45874" hidden="1" outlineLevel="1"/>
    <row r="45875" hidden="1" outlineLevel="1"/>
    <row r="45876" hidden="1" outlineLevel="1"/>
    <row r="45877" hidden="1" outlineLevel="1"/>
    <row r="45878" hidden="1" outlineLevel="1"/>
    <row r="45879" hidden="1" outlineLevel="1"/>
    <row r="45880" hidden="1" outlineLevel="1"/>
    <row r="45881" hidden="1" outlineLevel="1"/>
    <row r="45882" hidden="1" outlineLevel="1"/>
    <row r="45883" hidden="1" outlineLevel="1"/>
    <row r="45884" hidden="1" outlineLevel="1"/>
    <row r="45885" hidden="1" outlineLevel="1"/>
    <row r="45886" hidden="1" outlineLevel="1"/>
    <row r="45887" hidden="1" outlineLevel="1"/>
    <row r="45888" hidden="1" outlineLevel="1"/>
    <row r="45889" hidden="1" outlineLevel="1"/>
    <row r="45890" hidden="1" outlineLevel="1"/>
    <row r="45891" hidden="1" outlineLevel="1"/>
    <row r="45892" hidden="1" outlineLevel="1"/>
    <row r="45893" hidden="1" outlineLevel="1"/>
    <row r="45894" hidden="1" outlineLevel="1"/>
    <row r="45895" hidden="1" outlineLevel="1"/>
    <row r="45896" hidden="1" outlineLevel="1"/>
    <row r="45897" hidden="1" outlineLevel="1"/>
    <row r="45898" hidden="1" outlineLevel="1"/>
    <row r="45899" hidden="1" outlineLevel="1"/>
    <row r="45900" hidden="1" outlineLevel="1"/>
    <row r="45901" hidden="1" outlineLevel="1"/>
    <row r="45902" hidden="1" outlineLevel="1"/>
    <row r="45903" hidden="1" outlineLevel="1"/>
    <row r="45904" hidden="1" outlineLevel="1"/>
    <row r="45905" hidden="1" outlineLevel="1"/>
    <row r="45906" hidden="1" outlineLevel="1"/>
    <row r="45907" hidden="1" outlineLevel="1"/>
    <row r="45908" hidden="1" outlineLevel="1"/>
    <row r="45909" hidden="1" outlineLevel="1"/>
    <row r="45910" hidden="1" outlineLevel="1"/>
    <row r="45911" hidden="1" outlineLevel="1"/>
    <row r="45912" hidden="1" outlineLevel="1"/>
    <row r="45913" hidden="1" outlineLevel="1"/>
    <row r="45914" hidden="1" outlineLevel="1"/>
    <row r="45915" hidden="1" outlineLevel="1"/>
    <row r="45916" hidden="1" outlineLevel="1"/>
    <row r="45917" hidden="1" outlineLevel="1"/>
    <row r="45918" hidden="1" outlineLevel="1"/>
    <row r="45919" hidden="1" outlineLevel="1"/>
    <row r="45920" hidden="1" outlineLevel="1"/>
    <row r="45921" hidden="1" outlineLevel="1"/>
    <row r="45922" hidden="1" outlineLevel="1"/>
    <row r="45923" hidden="1" outlineLevel="1"/>
    <row r="45924" hidden="1" outlineLevel="1"/>
    <row r="45925" hidden="1" outlineLevel="1"/>
    <row r="45926" hidden="1" outlineLevel="1"/>
    <row r="45927" hidden="1" outlineLevel="1"/>
    <row r="45928" hidden="1" outlineLevel="1"/>
    <row r="45929" hidden="1" outlineLevel="1"/>
    <row r="45930" hidden="1" outlineLevel="1"/>
    <row r="45931" hidden="1" outlineLevel="1"/>
    <row r="45932" hidden="1" outlineLevel="1"/>
    <row r="45933" hidden="1" outlineLevel="1"/>
    <row r="45934" hidden="1" outlineLevel="1"/>
    <row r="45935" hidden="1" outlineLevel="1"/>
    <row r="45936" hidden="1" outlineLevel="1"/>
    <row r="45937" hidden="1" outlineLevel="1"/>
    <row r="45938" hidden="1" outlineLevel="1"/>
    <row r="45939" hidden="1" outlineLevel="1"/>
    <row r="45940" hidden="1" outlineLevel="1"/>
    <row r="45941" hidden="1" outlineLevel="1"/>
    <row r="45942" hidden="1" outlineLevel="1"/>
    <row r="45943" hidden="1" outlineLevel="1"/>
    <row r="45944" hidden="1" outlineLevel="1"/>
    <row r="45945" hidden="1" outlineLevel="1"/>
    <row r="45946" hidden="1" outlineLevel="1"/>
    <row r="45947" hidden="1" outlineLevel="1"/>
    <row r="45948" hidden="1" outlineLevel="1"/>
    <row r="45949" hidden="1" outlineLevel="1"/>
    <row r="45950" hidden="1" outlineLevel="1"/>
    <row r="45951" hidden="1" outlineLevel="1"/>
    <row r="45952" hidden="1" outlineLevel="1"/>
    <row r="45953" hidden="1" outlineLevel="1"/>
    <row r="45954" hidden="1" outlineLevel="1"/>
    <row r="45955" hidden="1" outlineLevel="1"/>
    <row r="45956" hidden="1" outlineLevel="1"/>
    <row r="45957" hidden="1" outlineLevel="1"/>
    <row r="45958" hidden="1" outlineLevel="1"/>
    <row r="45959" hidden="1" outlineLevel="1"/>
    <row r="45960" hidden="1" outlineLevel="1"/>
    <row r="45961" hidden="1" outlineLevel="1"/>
    <row r="45962" hidden="1" outlineLevel="1"/>
    <row r="45963" hidden="1" outlineLevel="1"/>
    <row r="45964" hidden="1" outlineLevel="1"/>
    <row r="45965" hidden="1" outlineLevel="1"/>
    <row r="45966" hidden="1" outlineLevel="1"/>
    <row r="45967" hidden="1" outlineLevel="1"/>
    <row r="45968" hidden="1" outlineLevel="1"/>
    <row r="45969" hidden="1" outlineLevel="1"/>
    <row r="45970" hidden="1" outlineLevel="1"/>
    <row r="45971" hidden="1" outlineLevel="1"/>
    <row r="45972" hidden="1" outlineLevel="1"/>
    <row r="45973" hidden="1" outlineLevel="1"/>
    <row r="45974" hidden="1" outlineLevel="1"/>
    <row r="45975" hidden="1" outlineLevel="1"/>
    <row r="45976" hidden="1" outlineLevel="1"/>
    <row r="45977" hidden="1" outlineLevel="1"/>
    <row r="45978" hidden="1" outlineLevel="1"/>
    <row r="45979" hidden="1" outlineLevel="1"/>
    <row r="45980" hidden="1" outlineLevel="1"/>
    <row r="45981" hidden="1" outlineLevel="1"/>
    <row r="45982" hidden="1" outlineLevel="1"/>
    <row r="45983" hidden="1" outlineLevel="1"/>
    <row r="45984" hidden="1" outlineLevel="1"/>
    <row r="45985" hidden="1" outlineLevel="1"/>
    <row r="45986" hidden="1" outlineLevel="1"/>
    <row r="45987" hidden="1" outlineLevel="1"/>
    <row r="45988" hidden="1" outlineLevel="1"/>
    <row r="45989" hidden="1" outlineLevel="1"/>
    <row r="45990" hidden="1" outlineLevel="1"/>
    <row r="45991" hidden="1" outlineLevel="1"/>
    <row r="45992" hidden="1" outlineLevel="1"/>
    <row r="45993" hidden="1" outlineLevel="1"/>
    <row r="45994" hidden="1" outlineLevel="1"/>
    <row r="45995" hidden="1" outlineLevel="1"/>
    <row r="45996" hidden="1" outlineLevel="1"/>
    <row r="45997" hidden="1" outlineLevel="1"/>
    <row r="45998" hidden="1" outlineLevel="1"/>
    <row r="45999" hidden="1" outlineLevel="1"/>
    <row r="46000" hidden="1" outlineLevel="1"/>
    <row r="46001" hidden="1" outlineLevel="1"/>
    <row r="46002" hidden="1" outlineLevel="1"/>
    <row r="46003" hidden="1" outlineLevel="1"/>
    <row r="46004" hidden="1" outlineLevel="1"/>
    <row r="46005" hidden="1" outlineLevel="1"/>
    <row r="46006" hidden="1" outlineLevel="1"/>
    <row r="46007" hidden="1" outlineLevel="1"/>
    <row r="46008" hidden="1" outlineLevel="1"/>
    <row r="46009" hidden="1" outlineLevel="1"/>
    <row r="46010" hidden="1" outlineLevel="1"/>
    <row r="46011" hidden="1" outlineLevel="1"/>
    <row r="46012" hidden="1" outlineLevel="1"/>
    <row r="46013" hidden="1" outlineLevel="1"/>
    <row r="46014" hidden="1" outlineLevel="1"/>
    <row r="46015" hidden="1" outlineLevel="1"/>
    <row r="46016" hidden="1" outlineLevel="1"/>
    <row r="46017" hidden="1" outlineLevel="1"/>
    <row r="46018" hidden="1" outlineLevel="1"/>
    <row r="46019" hidden="1" outlineLevel="1"/>
    <row r="46020" hidden="1" outlineLevel="1"/>
    <row r="46021" hidden="1" outlineLevel="1"/>
    <row r="46022" hidden="1" outlineLevel="1"/>
    <row r="46023" hidden="1" outlineLevel="1"/>
    <row r="46024" hidden="1" outlineLevel="1"/>
    <row r="46025" hidden="1" outlineLevel="1"/>
    <row r="46026" hidden="1" outlineLevel="1"/>
    <row r="46027" hidden="1" outlineLevel="1"/>
    <row r="46028" hidden="1" outlineLevel="1"/>
    <row r="46029" hidden="1" outlineLevel="1"/>
    <row r="46030" hidden="1" outlineLevel="1"/>
    <row r="46031" hidden="1" outlineLevel="1"/>
    <row r="46032" hidden="1" outlineLevel="1"/>
    <row r="46033" hidden="1" outlineLevel="1"/>
    <row r="46034" hidden="1" outlineLevel="1"/>
    <row r="46035" hidden="1" outlineLevel="1"/>
    <row r="46036" hidden="1" outlineLevel="1"/>
    <row r="46037" hidden="1" outlineLevel="1"/>
    <row r="46038" hidden="1" outlineLevel="1"/>
    <row r="46039" hidden="1" outlineLevel="1"/>
    <row r="46040" hidden="1" outlineLevel="1"/>
    <row r="46041" hidden="1" outlineLevel="1"/>
    <row r="46042" hidden="1" outlineLevel="1"/>
    <row r="46043" hidden="1" outlineLevel="1"/>
    <row r="46044" hidden="1" outlineLevel="1"/>
    <row r="46045" hidden="1" outlineLevel="1"/>
    <row r="46046" hidden="1" outlineLevel="1"/>
    <row r="46047" hidden="1" outlineLevel="1"/>
    <row r="46048" hidden="1" outlineLevel="1"/>
    <row r="46049" hidden="1" outlineLevel="1"/>
    <row r="46050" hidden="1" outlineLevel="1"/>
    <row r="46051" hidden="1" outlineLevel="1"/>
    <row r="46052" hidden="1" outlineLevel="1"/>
    <row r="46053" hidden="1" outlineLevel="1"/>
    <row r="46054" hidden="1" outlineLevel="1"/>
    <row r="46055" hidden="1" outlineLevel="1"/>
    <row r="46056" hidden="1" outlineLevel="1"/>
    <row r="46057" hidden="1" outlineLevel="1"/>
    <row r="46058" hidden="1" outlineLevel="1"/>
    <row r="46059" hidden="1" outlineLevel="1"/>
    <row r="46060" hidden="1" outlineLevel="1"/>
    <row r="46061" hidden="1" outlineLevel="1"/>
    <row r="46062" hidden="1" outlineLevel="1"/>
    <row r="46063" hidden="1" outlineLevel="1"/>
    <row r="46064" hidden="1" outlineLevel="1"/>
    <row r="46065" hidden="1" outlineLevel="1"/>
    <row r="46066" hidden="1" outlineLevel="1"/>
    <row r="46067" hidden="1" outlineLevel="1"/>
    <row r="46068" hidden="1" outlineLevel="1"/>
    <row r="46069" hidden="1" outlineLevel="1"/>
    <row r="46070" hidden="1" outlineLevel="1"/>
    <row r="46071" hidden="1" outlineLevel="1"/>
    <row r="46072" hidden="1" outlineLevel="1"/>
    <row r="46073" hidden="1" outlineLevel="1"/>
    <row r="46074" hidden="1" outlineLevel="1"/>
    <row r="46075" hidden="1" outlineLevel="1"/>
    <row r="46076" hidden="1" outlineLevel="1"/>
    <row r="46077" hidden="1" outlineLevel="1"/>
    <row r="46078" hidden="1" outlineLevel="1"/>
    <row r="46079" hidden="1" outlineLevel="1"/>
    <row r="46080" hidden="1" outlineLevel="1"/>
    <row r="46081" hidden="1" outlineLevel="1"/>
    <row r="46082" hidden="1" outlineLevel="1"/>
    <row r="46083" hidden="1" outlineLevel="1"/>
    <row r="46084" hidden="1" outlineLevel="1"/>
    <row r="46085" hidden="1" outlineLevel="1"/>
    <row r="46086" hidden="1" outlineLevel="1"/>
    <row r="46087" hidden="1" outlineLevel="1"/>
    <row r="46088" hidden="1" outlineLevel="1"/>
    <row r="46089" hidden="1" outlineLevel="1"/>
    <row r="46090" hidden="1" outlineLevel="1"/>
    <row r="46091" hidden="1" outlineLevel="1"/>
    <row r="46092" hidden="1" outlineLevel="1"/>
    <row r="46093" hidden="1" outlineLevel="1"/>
    <row r="46094" hidden="1" outlineLevel="1"/>
    <row r="46095" hidden="1" outlineLevel="1"/>
    <row r="46096" hidden="1" outlineLevel="1"/>
    <row r="46097" hidden="1" outlineLevel="1"/>
    <row r="46098" hidden="1" outlineLevel="1"/>
    <row r="46099" hidden="1" outlineLevel="1"/>
    <row r="46100" hidden="1" outlineLevel="1"/>
    <row r="46101" hidden="1" outlineLevel="1"/>
    <row r="46102" hidden="1" outlineLevel="1"/>
    <row r="46103" hidden="1" outlineLevel="1"/>
    <row r="46104" hidden="1" outlineLevel="1"/>
    <row r="46105" hidden="1" outlineLevel="1"/>
    <row r="46106" hidden="1" outlineLevel="1"/>
    <row r="46107" hidden="1" outlineLevel="1"/>
    <row r="46108" hidden="1" outlineLevel="1"/>
    <row r="46109" hidden="1" outlineLevel="1"/>
    <row r="46110" hidden="1" outlineLevel="1"/>
    <row r="46111" hidden="1" outlineLevel="1"/>
    <row r="46112" hidden="1" outlineLevel="1"/>
    <row r="46113" hidden="1" outlineLevel="1"/>
    <row r="46114" hidden="1" outlineLevel="1"/>
    <row r="46115" hidden="1" outlineLevel="1"/>
    <row r="46116" hidden="1" outlineLevel="1"/>
    <row r="46117" hidden="1" outlineLevel="1"/>
    <row r="46118" hidden="1" outlineLevel="1"/>
    <row r="46119" hidden="1" outlineLevel="1"/>
    <row r="46120" hidden="1" outlineLevel="1"/>
    <row r="46121" hidden="1" outlineLevel="1"/>
    <row r="46122" hidden="1" outlineLevel="1"/>
    <row r="46123" hidden="1" outlineLevel="1"/>
    <row r="46124" hidden="1" outlineLevel="1"/>
    <row r="46125" hidden="1" outlineLevel="1"/>
    <row r="46126" hidden="1" outlineLevel="1"/>
    <row r="46127" hidden="1" outlineLevel="1"/>
    <row r="46128" hidden="1" outlineLevel="1"/>
    <row r="46129" hidden="1" outlineLevel="1"/>
    <row r="46130" hidden="1" outlineLevel="1"/>
    <row r="46131" hidden="1" outlineLevel="1"/>
    <row r="46132" hidden="1" outlineLevel="1"/>
    <row r="46133" hidden="1" outlineLevel="1"/>
    <row r="46134" hidden="1" outlineLevel="1"/>
    <row r="46135" hidden="1" outlineLevel="1"/>
    <row r="46136" hidden="1" outlineLevel="1"/>
    <row r="46137" hidden="1" outlineLevel="1"/>
    <row r="46138" hidden="1" outlineLevel="1"/>
    <row r="46139" hidden="1" outlineLevel="1"/>
    <row r="46140" hidden="1" outlineLevel="1"/>
    <row r="46141" hidden="1" outlineLevel="1"/>
    <row r="46142" hidden="1" outlineLevel="1"/>
    <row r="46143" hidden="1" outlineLevel="1"/>
    <row r="46144" hidden="1" outlineLevel="1"/>
    <row r="46145" hidden="1" outlineLevel="1"/>
    <row r="46146" hidden="1" outlineLevel="1"/>
    <row r="46147" hidden="1" outlineLevel="1"/>
    <row r="46148" hidden="1" outlineLevel="1"/>
    <row r="46149" hidden="1" outlineLevel="1"/>
    <row r="46150" hidden="1" outlineLevel="1"/>
    <row r="46151" hidden="1" outlineLevel="1"/>
    <row r="46152" hidden="1" outlineLevel="1"/>
    <row r="46153" hidden="1" outlineLevel="1"/>
    <row r="46154" hidden="1" outlineLevel="1"/>
    <row r="46155" hidden="1" outlineLevel="1"/>
    <row r="46156" hidden="1" outlineLevel="1"/>
    <row r="46157" hidden="1" outlineLevel="1"/>
    <row r="46158" hidden="1" outlineLevel="1"/>
    <row r="46159" hidden="1" outlineLevel="1"/>
    <row r="46160" hidden="1" outlineLevel="1"/>
    <row r="46161" hidden="1" outlineLevel="1"/>
    <row r="46162" hidden="1" outlineLevel="1"/>
    <row r="46163" hidden="1" outlineLevel="1"/>
    <row r="46164" hidden="1" outlineLevel="1"/>
    <row r="46165" hidden="1" outlineLevel="1"/>
    <row r="46166" hidden="1" outlineLevel="1"/>
    <row r="46167" hidden="1" outlineLevel="1"/>
    <row r="46168" hidden="1" outlineLevel="1"/>
    <row r="46169" hidden="1" outlineLevel="1"/>
    <row r="46170" hidden="1" outlineLevel="1"/>
    <row r="46171" hidden="1" outlineLevel="1"/>
    <row r="46172" hidden="1" outlineLevel="1"/>
    <row r="46173" hidden="1" outlineLevel="1"/>
    <row r="46174" hidden="1" outlineLevel="1"/>
    <row r="46175" hidden="1" outlineLevel="1"/>
    <row r="46176" hidden="1" outlineLevel="1"/>
    <row r="46177" hidden="1" outlineLevel="1"/>
    <row r="46178" hidden="1" outlineLevel="1"/>
    <row r="46179" hidden="1" outlineLevel="1"/>
    <row r="46180" hidden="1" outlineLevel="1"/>
    <row r="46181" hidden="1" outlineLevel="1"/>
    <row r="46182" hidden="1" outlineLevel="1"/>
    <row r="46183" hidden="1" outlineLevel="1"/>
    <row r="46184" hidden="1" outlineLevel="1"/>
    <row r="46185" hidden="1" outlineLevel="1"/>
    <row r="46186" hidden="1" outlineLevel="1"/>
    <row r="46187" hidden="1" outlineLevel="1"/>
    <row r="46188" hidden="1" outlineLevel="1"/>
    <row r="46189" hidden="1" outlineLevel="1"/>
    <row r="46190" hidden="1" outlineLevel="1"/>
    <row r="46191" hidden="1" outlineLevel="1"/>
    <row r="46192" hidden="1" outlineLevel="1"/>
    <row r="46193" hidden="1" outlineLevel="1"/>
    <row r="46194" hidden="1" outlineLevel="1"/>
    <row r="46195" hidden="1" outlineLevel="1"/>
    <row r="46196" hidden="1" outlineLevel="1"/>
    <row r="46197" hidden="1" outlineLevel="1"/>
    <row r="46198" hidden="1" outlineLevel="1"/>
    <row r="46199" hidden="1" outlineLevel="1"/>
    <row r="46200" hidden="1" outlineLevel="1"/>
    <row r="46201" hidden="1" outlineLevel="1"/>
    <row r="46202" hidden="1" outlineLevel="1"/>
    <row r="46203" hidden="1" outlineLevel="1"/>
    <row r="46204" hidden="1" outlineLevel="1"/>
    <row r="46205" hidden="1" outlineLevel="1"/>
    <row r="46206" hidden="1" outlineLevel="1"/>
    <row r="46207" hidden="1" outlineLevel="1"/>
    <row r="46208" hidden="1" outlineLevel="1"/>
    <row r="46209" hidden="1" outlineLevel="1"/>
    <row r="46210" hidden="1" outlineLevel="1"/>
    <row r="46211" hidden="1" outlineLevel="1"/>
    <row r="46212" hidden="1" outlineLevel="1"/>
    <row r="46213" hidden="1" outlineLevel="1"/>
    <row r="46214" hidden="1" outlineLevel="1"/>
    <row r="46215" hidden="1" outlineLevel="1"/>
    <row r="46216" hidden="1" outlineLevel="1"/>
    <row r="46217" hidden="1" outlineLevel="1"/>
    <row r="46218" hidden="1" outlineLevel="1"/>
    <row r="46219" hidden="1" outlineLevel="1"/>
    <row r="46220" hidden="1" outlineLevel="1"/>
    <row r="46221" hidden="1" outlineLevel="1"/>
    <row r="46222" hidden="1" outlineLevel="1"/>
    <row r="46223" hidden="1" outlineLevel="1"/>
    <row r="46224" hidden="1" outlineLevel="1"/>
    <row r="46225" hidden="1" outlineLevel="1"/>
    <row r="46226" hidden="1" outlineLevel="1"/>
    <row r="46227" hidden="1" outlineLevel="1"/>
    <row r="46228" hidden="1" outlineLevel="1"/>
    <row r="46229" hidden="1" outlineLevel="1"/>
    <row r="46230" hidden="1" outlineLevel="1"/>
    <row r="46231" hidden="1" outlineLevel="1"/>
    <row r="46232" hidden="1" outlineLevel="1"/>
    <row r="46233" hidden="1" outlineLevel="1"/>
    <row r="46234" hidden="1" outlineLevel="1"/>
    <row r="46235" hidden="1" outlineLevel="1"/>
    <row r="46236" hidden="1" outlineLevel="1"/>
    <row r="46237" hidden="1" outlineLevel="1"/>
    <row r="46238" hidden="1" outlineLevel="1"/>
    <row r="46239" hidden="1" outlineLevel="1"/>
    <row r="46240" hidden="1" outlineLevel="1"/>
    <row r="46241" hidden="1" outlineLevel="1"/>
    <row r="46242" hidden="1" outlineLevel="1"/>
    <row r="46243" hidden="1" outlineLevel="1"/>
    <row r="46244" hidden="1" outlineLevel="1"/>
    <row r="46245" hidden="1" outlineLevel="1"/>
    <row r="46246" hidden="1" outlineLevel="1"/>
    <row r="46247" hidden="1" outlineLevel="1"/>
    <row r="46248" hidden="1" outlineLevel="1"/>
    <row r="46249" hidden="1" outlineLevel="1"/>
    <row r="46250" hidden="1" outlineLevel="1"/>
    <row r="46251" hidden="1" outlineLevel="1"/>
    <row r="46252" hidden="1" outlineLevel="1"/>
    <row r="46253" hidden="1" outlineLevel="1"/>
    <row r="46254" hidden="1" outlineLevel="1"/>
    <row r="46255" hidden="1" outlineLevel="1"/>
    <row r="46256" hidden="1" outlineLevel="1"/>
    <row r="46257" hidden="1" outlineLevel="1"/>
    <row r="46258" hidden="1" outlineLevel="1"/>
    <row r="46259" hidden="1" outlineLevel="1"/>
    <row r="46260" hidden="1" outlineLevel="1"/>
    <row r="46261" hidden="1" outlineLevel="1"/>
    <row r="46262" hidden="1" outlineLevel="1"/>
    <row r="46263" hidden="1" outlineLevel="1"/>
    <row r="46264" hidden="1" outlineLevel="1"/>
    <row r="46265" hidden="1" outlineLevel="1"/>
    <row r="46266" hidden="1" outlineLevel="1"/>
    <row r="46267" hidden="1" outlineLevel="1"/>
    <row r="46268" hidden="1" outlineLevel="1"/>
    <row r="46269" hidden="1" outlineLevel="1"/>
    <row r="46270" hidden="1" outlineLevel="1"/>
    <row r="46271" hidden="1" outlineLevel="1"/>
    <row r="46272" hidden="1" outlineLevel="1"/>
    <row r="46273" hidden="1" outlineLevel="1"/>
    <row r="46274" hidden="1" outlineLevel="1"/>
    <row r="46275" hidden="1" outlineLevel="1"/>
    <row r="46276" hidden="1" outlineLevel="1"/>
    <row r="46277" hidden="1" outlineLevel="1"/>
    <row r="46278" hidden="1" outlineLevel="1"/>
    <row r="46279" hidden="1" outlineLevel="1"/>
    <row r="46280" hidden="1" outlineLevel="1"/>
    <row r="46281" hidden="1" outlineLevel="1"/>
    <row r="46282" hidden="1" outlineLevel="1"/>
    <row r="46283" hidden="1" outlineLevel="1"/>
    <row r="46284" hidden="1" outlineLevel="1"/>
    <row r="46285" hidden="1" outlineLevel="1"/>
    <row r="46286" hidden="1" outlineLevel="1"/>
    <row r="46287" hidden="1" outlineLevel="1"/>
    <row r="46288" hidden="1" outlineLevel="1"/>
    <row r="46289" hidden="1" outlineLevel="1"/>
    <row r="46290" hidden="1" outlineLevel="1"/>
    <row r="46291" hidden="1" outlineLevel="1"/>
    <row r="46292" hidden="1" outlineLevel="1"/>
    <row r="46293" hidden="1" outlineLevel="1"/>
    <row r="46294" hidden="1" outlineLevel="1"/>
    <row r="46295" hidden="1" outlineLevel="1"/>
    <row r="46296" hidden="1" outlineLevel="1"/>
    <row r="46297" hidden="1" outlineLevel="1"/>
    <row r="46298" hidden="1" outlineLevel="1"/>
    <row r="46299" hidden="1" outlineLevel="1"/>
    <row r="46300" hidden="1" outlineLevel="1"/>
    <row r="46301" hidden="1" outlineLevel="1"/>
    <row r="46302" hidden="1" outlineLevel="1"/>
    <row r="46303" hidden="1" outlineLevel="1"/>
    <row r="46304" hidden="1" outlineLevel="1"/>
    <row r="46305" hidden="1" outlineLevel="1"/>
    <row r="46306" hidden="1" outlineLevel="1"/>
    <row r="46307" hidden="1" outlineLevel="1"/>
    <row r="46308" hidden="1" outlineLevel="1"/>
    <row r="46309" hidden="1" outlineLevel="1"/>
    <row r="46310" hidden="1" outlineLevel="1"/>
    <row r="46311" hidden="1" outlineLevel="1"/>
    <row r="46312" hidden="1" outlineLevel="1"/>
    <row r="46313" hidden="1" outlineLevel="1"/>
    <row r="46314" hidden="1" outlineLevel="1"/>
    <row r="46315" hidden="1" outlineLevel="1"/>
    <row r="46316" hidden="1" outlineLevel="1"/>
    <row r="46317" hidden="1" outlineLevel="1"/>
    <row r="46318" hidden="1" outlineLevel="1"/>
    <row r="46319" hidden="1" outlineLevel="1"/>
    <row r="46320" hidden="1" outlineLevel="1"/>
    <row r="46321" hidden="1" outlineLevel="1"/>
    <row r="46322" hidden="1" outlineLevel="1"/>
    <row r="46323" hidden="1" outlineLevel="1"/>
    <row r="46324" hidden="1" outlineLevel="1"/>
    <row r="46325" hidden="1" outlineLevel="1"/>
    <row r="46326" hidden="1" outlineLevel="1"/>
    <row r="46327" hidden="1" outlineLevel="1"/>
    <row r="46328" hidden="1" outlineLevel="1"/>
    <row r="46329" hidden="1" outlineLevel="1"/>
    <row r="46330" hidden="1" outlineLevel="1"/>
    <row r="46331" hidden="1" outlineLevel="1"/>
    <row r="46332" hidden="1" outlineLevel="1"/>
    <row r="46333" hidden="1" outlineLevel="1"/>
    <row r="46334" hidden="1" outlineLevel="1"/>
    <row r="46335" hidden="1" outlineLevel="1"/>
    <row r="46336" hidden="1" outlineLevel="1"/>
    <row r="46337" hidden="1" outlineLevel="1"/>
    <row r="46338" hidden="1" outlineLevel="1"/>
    <row r="46339" hidden="1" outlineLevel="1"/>
    <row r="46340" hidden="1" outlineLevel="1"/>
    <row r="46341" hidden="1" outlineLevel="1"/>
    <row r="46342" hidden="1" outlineLevel="1"/>
    <row r="46343" hidden="1" outlineLevel="1"/>
    <row r="46344" hidden="1" outlineLevel="1"/>
    <row r="46345" hidden="1" outlineLevel="1"/>
    <row r="46346" hidden="1" outlineLevel="1"/>
    <row r="46347" hidden="1" outlineLevel="1"/>
    <row r="46348" hidden="1" outlineLevel="1"/>
    <row r="46349" hidden="1" outlineLevel="1"/>
    <row r="46350" hidden="1" outlineLevel="1"/>
    <row r="46351" hidden="1" outlineLevel="1"/>
    <row r="46352" hidden="1" outlineLevel="1"/>
    <row r="46353" hidden="1" outlineLevel="1"/>
    <row r="46354" hidden="1" outlineLevel="1"/>
    <row r="46355" hidden="1" outlineLevel="1"/>
    <row r="46356" hidden="1" outlineLevel="1"/>
    <row r="46357" hidden="1" outlineLevel="1"/>
    <row r="46358" hidden="1" outlineLevel="1"/>
    <row r="46359" hidden="1" outlineLevel="1"/>
    <row r="46360" hidden="1" outlineLevel="1"/>
    <row r="46361" hidden="1" outlineLevel="1"/>
    <row r="46362" hidden="1" outlineLevel="1"/>
    <row r="46363" hidden="1" outlineLevel="1"/>
    <row r="46364" hidden="1" outlineLevel="1"/>
    <row r="46365" hidden="1" outlineLevel="1"/>
    <row r="46366" hidden="1" outlineLevel="1"/>
    <row r="46367" hidden="1" outlineLevel="1"/>
    <row r="46368" hidden="1" outlineLevel="1"/>
    <row r="46369" hidden="1" outlineLevel="1"/>
    <row r="46370" hidden="1" outlineLevel="1"/>
    <row r="46371" hidden="1" outlineLevel="1"/>
    <row r="46372" hidden="1" outlineLevel="1"/>
    <row r="46373" hidden="1" outlineLevel="1"/>
    <row r="46374" hidden="1" outlineLevel="1"/>
    <row r="46375" hidden="1" outlineLevel="1"/>
    <row r="46376" hidden="1" outlineLevel="1"/>
    <row r="46377" hidden="1" outlineLevel="1"/>
    <row r="46378" hidden="1" outlineLevel="1"/>
    <row r="46379" hidden="1" outlineLevel="1"/>
    <row r="46380" hidden="1" outlineLevel="1"/>
    <row r="46381" hidden="1" outlineLevel="1"/>
    <row r="46382" hidden="1" outlineLevel="1"/>
    <row r="46383" hidden="1" outlineLevel="1"/>
    <row r="46384" hidden="1" outlineLevel="1"/>
    <row r="46385" hidden="1" outlineLevel="1"/>
    <row r="46386" hidden="1" outlineLevel="1"/>
    <row r="46387" hidden="1" outlineLevel="1"/>
    <row r="46388" hidden="1" outlineLevel="1"/>
    <row r="46389" hidden="1" outlineLevel="1"/>
    <row r="46390" hidden="1" outlineLevel="1"/>
    <row r="46391" hidden="1" outlineLevel="1"/>
    <row r="46392" hidden="1" outlineLevel="1"/>
    <row r="46393" hidden="1" outlineLevel="1"/>
    <row r="46394" hidden="1" outlineLevel="1"/>
    <row r="46395" hidden="1" outlineLevel="1"/>
    <row r="46396" hidden="1" outlineLevel="1"/>
    <row r="46397" hidden="1" outlineLevel="1"/>
    <row r="46398" hidden="1" outlineLevel="1"/>
    <row r="46399" hidden="1" outlineLevel="1"/>
    <row r="46400" hidden="1" outlineLevel="1"/>
    <row r="46401" hidden="1" outlineLevel="1"/>
    <row r="46402" hidden="1" outlineLevel="1"/>
    <row r="46403" hidden="1" outlineLevel="1"/>
    <row r="46404" hidden="1" outlineLevel="1"/>
    <row r="46405" hidden="1" outlineLevel="1"/>
    <row r="46406" hidden="1" outlineLevel="1"/>
    <row r="46407" hidden="1" outlineLevel="1"/>
    <row r="46408" hidden="1" outlineLevel="1"/>
    <row r="46409" hidden="1" outlineLevel="1"/>
    <row r="46410" hidden="1" outlineLevel="1"/>
    <row r="46411" hidden="1" outlineLevel="1"/>
    <row r="46412" hidden="1" outlineLevel="1"/>
    <row r="46413" hidden="1" outlineLevel="1"/>
    <row r="46414" hidden="1" outlineLevel="1"/>
    <row r="46415" hidden="1" outlineLevel="1"/>
    <row r="46416" hidden="1" outlineLevel="1"/>
    <row r="46417" hidden="1" outlineLevel="1"/>
    <row r="46418" hidden="1" outlineLevel="1"/>
    <row r="46419" hidden="1" outlineLevel="1"/>
    <row r="46420" hidden="1" outlineLevel="1"/>
    <row r="46421" hidden="1" outlineLevel="1"/>
    <row r="46422" hidden="1" outlineLevel="1"/>
    <row r="46423" hidden="1" outlineLevel="1"/>
    <row r="46424" hidden="1" outlineLevel="1"/>
    <row r="46425" hidden="1" outlineLevel="1"/>
    <row r="46426" hidden="1" outlineLevel="1"/>
    <row r="46427" hidden="1" outlineLevel="1"/>
    <row r="46428" hidden="1" outlineLevel="1"/>
    <row r="46429" hidden="1" outlineLevel="1"/>
    <row r="46430" hidden="1" outlineLevel="1"/>
    <row r="46431" hidden="1" outlineLevel="1"/>
    <row r="46432" hidden="1" outlineLevel="1"/>
    <row r="46433" hidden="1" outlineLevel="1"/>
    <row r="46434" hidden="1" outlineLevel="1"/>
    <row r="46435" hidden="1" outlineLevel="1"/>
    <row r="46436" hidden="1" outlineLevel="1"/>
    <row r="46437" hidden="1" outlineLevel="1"/>
    <row r="46438" hidden="1" outlineLevel="1"/>
    <row r="46439" hidden="1" outlineLevel="1"/>
    <row r="46440" hidden="1" outlineLevel="1"/>
    <row r="46441" hidden="1" outlineLevel="1"/>
    <row r="46442" hidden="1" outlineLevel="1"/>
    <row r="46443" hidden="1" outlineLevel="1"/>
    <row r="46444" hidden="1" outlineLevel="1"/>
    <row r="46445" hidden="1" outlineLevel="1"/>
    <row r="46446" hidden="1" outlineLevel="1"/>
    <row r="46447" hidden="1" outlineLevel="1"/>
    <row r="46448" hidden="1" outlineLevel="1"/>
    <row r="46449" hidden="1" outlineLevel="1"/>
    <row r="46450" hidden="1" outlineLevel="1"/>
    <row r="46451" hidden="1" outlineLevel="1"/>
    <row r="46452" hidden="1" outlineLevel="1"/>
    <row r="46453" hidden="1" outlineLevel="1"/>
    <row r="46454" hidden="1" outlineLevel="1"/>
    <row r="46455" hidden="1" outlineLevel="1"/>
    <row r="46456" hidden="1" outlineLevel="1"/>
    <row r="46457" hidden="1" outlineLevel="1"/>
    <row r="46458" hidden="1" outlineLevel="1"/>
    <row r="46459" hidden="1" outlineLevel="1"/>
    <row r="46460" hidden="1" outlineLevel="1"/>
    <row r="46461" hidden="1" outlineLevel="1"/>
    <row r="46462" hidden="1" outlineLevel="1"/>
    <row r="46463" hidden="1" outlineLevel="1"/>
    <row r="46464" hidden="1" outlineLevel="1"/>
    <row r="46465" hidden="1" outlineLevel="1"/>
    <row r="46466" hidden="1" outlineLevel="1"/>
    <row r="46467" hidden="1" outlineLevel="1"/>
    <row r="46468" hidden="1" outlineLevel="1"/>
    <row r="46469" hidden="1" outlineLevel="1"/>
    <row r="46470" hidden="1" outlineLevel="1"/>
    <row r="46471" hidden="1" outlineLevel="1"/>
    <row r="46472" hidden="1" outlineLevel="1"/>
    <row r="46473" hidden="1" outlineLevel="1"/>
    <row r="46474" hidden="1" outlineLevel="1"/>
    <row r="46475" hidden="1" outlineLevel="1"/>
    <row r="46476" hidden="1" outlineLevel="1"/>
    <row r="46477" hidden="1" outlineLevel="1"/>
    <row r="46478" hidden="1" outlineLevel="1"/>
    <row r="46479" hidden="1" outlineLevel="1"/>
    <row r="46480" hidden="1" outlineLevel="1"/>
    <row r="46481" hidden="1" outlineLevel="1"/>
    <row r="46482" hidden="1" outlineLevel="1"/>
    <row r="46483" hidden="1" outlineLevel="1"/>
    <row r="46484" hidden="1" outlineLevel="1"/>
    <row r="46485" hidden="1" outlineLevel="1"/>
    <row r="46486" hidden="1" outlineLevel="1"/>
    <row r="46487" hidden="1" outlineLevel="1"/>
    <row r="46488" hidden="1" outlineLevel="1"/>
    <row r="46489" hidden="1" outlineLevel="1"/>
    <row r="46490" hidden="1" outlineLevel="1"/>
    <row r="46491" hidden="1" outlineLevel="1"/>
    <row r="46492" hidden="1" outlineLevel="1"/>
    <row r="46493" hidden="1" outlineLevel="1"/>
    <row r="46494" hidden="1" outlineLevel="1"/>
    <row r="46495" hidden="1" outlineLevel="1"/>
    <row r="46496" hidden="1" outlineLevel="1"/>
    <row r="46497" hidden="1" outlineLevel="1"/>
    <row r="46498" hidden="1" outlineLevel="1"/>
    <row r="46499" hidden="1" outlineLevel="1"/>
    <row r="46500" hidden="1" outlineLevel="1"/>
    <row r="46501" hidden="1" outlineLevel="1"/>
    <row r="46502" hidden="1" outlineLevel="1"/>
    <row r="46503" hidden="1" outlineLevel="1"/>
    <row r="46504" hidden="1" outlineLevel="1"/>
    <row r="46505" hidden="1" outlineLevel="1"/>
    <row r="46506" hidden="1" outlineLevel="1"/>
    <row r="46507" hidden="1" outlineLevel="1"/>
    <row r="46508" hidden="1" outlineLevel="1"/>
    <row r="46509" hidden="1" outlineLevel="1"/>
    <row r="46510" hidden="1" outlineLevel="1"/>
    <row r="46511" hidden="1" outlineLevel="1"/>
    <row r="46512" hidden="1" outlineLevel="1"/>
    <row r="46513" hidden="1" outlineLevel="1"/>
    <row r="46514" hidden="1" outlineLevel="1"/>
    <row r="46515" hidden="1" outlineLevel="1"/>
    <row r="46516" hidden="1" outlineLevel="1"/>
    <row r="46517" hidden="1" outlineLevel="1"/>
    <row r="46518" hidden="1" outlineLevel="1"/>
    <row r="46519" hidden="1" outlineLevel="1"/>
    <row r="46520" hidden="1" outlineLevel="1"/>
    <row r="46521" hidden="1" outlineLevel="1"/>
    <row r="46522" hidden="1" outlineLevel="1"/>
    <row r="46523" hidden="1" outlineLevel="1"/>
    <row r="46524" hidden="1" outlineLevel="1"/>
    <row r="46525" hidden="1" outlineLevel="1"/>
    <row r="46526" hidden="1" outlineLevel="1"/>
    <row r="46527" hidden="1" outlineLevel="1"/>
    <row r="46528" hidden="1" outlineLevel="1"/>
    <row r="46529" hidden="1" outlineLevel="1"/>
    <row r="46530" hidden="1" outlineLevel="1"/>
    <row r="46531" hidden="1" outlineLevel="1"/>
    <row r="46532" hidden="1" outlineLevel="1"/>
    <row r="46533" hidden="1" outlineLevel="1"/>
    <row r="46534" hidden="1" outlineLevel="1"/>
    <row r="46535" hidden="1" outlineLevel="1"/>
    <row r="46536" hidden="1" outlineLevel="1"/>
    <row r="46537" hidden="1" outlineLevel="1"/>
    <row r="46538" hidden="1" outlineLevel="1"/>
    <row r="46539" hidden="1" outlineLevel="1"/>
    <row r="46540" hidden="1" outlineLevel="1"/>
    <row r="46541" hidden="1" outlineLevel="1"/>
    <row r="46542" hidden="1" outlineLevel="1"/>
    <row r="46543" hidden="1" outlineLevel="1"/>
    <row r="46544" hidden="1" outlineLevel="1"/>
    <row r="46545" hidden="1" outlineLevel="1"/>
    <row r="46546" hidden="1" outlineLevel="1"/>
    <row r="46547" hidden="1" outlineLevel="1"/>
    <row r="46548" hidden="1" outlineLevel="1"/>
    <row r="46549" hidden="1" outlineLevel="1"/>
    <row r="46550" hidden="1" outlineLevel="1"/>
    <row r="46551" hidden="1" outlineLevel="1"/>
    <row r="46552" hidden="1" outlineLevel="1"/>
    <row r="46553" hidden="1" outlineLevel="1"/>
    <row r="46554" hidden="1" outlineLevel="1"/>
    <row r="46555" hidden="1" outlineLevel="1"/>
    <row r="46556" hidden="1" outlineLevel="1"/>
    <row r="46557" hidden="1" outlineLevel="1"/>
    <row r="46558" hidden="1" outlineLevel="1"/>
    <row r="46559" hidden="1" outlineLevel="1"/>
    <row r="46560" hidden="1" outlineLevel="1"/>
    <row r="46561" hidden="1" outlineLevel="1"/>
    <row r="46562" hidden="1" outlineLevel="1"/>
    <row r="46563" hidden="1" outlineLevel="1"/>
    <row r="46564" hidden="1" outlineLevel="1"/>
    <row r="46565" hidden="1" outlineLevel="1"/>
    <row r="46566" hidden="1" outlineLevel="1"/>
    <row r="46567" hidden="1" outlineLevel="1"/>
    <row r="46568" hidden="1" outlineLevel="1"/>
    <row r="46569" hidden="1" outlineLevel="1"/>
    <row r="46570" hidden="1" outlineLevel="1"/>
    <row r="46571" hidden="1" outlineLevel="1"/>
    <row r="46572" hidden="1" outlineLevel="1"/>
    <row r="46573" hidden="1" outlineLevel="1"/>
    <row r="46574" hidden="1" outlineLevel="1"/>
    <row r="46575" hidden="1" outlineLevel="1"/>
    <row r="46576" hidden="1" outlineLevel="1"/>
    <row r="46577" hidden="1" outlineLevel="1"/>
    <row r="46578" hidden="1" outlineLevel="1"/>
    <row r="46579" hidden="1" outlineLevel="1"/>
    <row r="46580" hidden="1" outlineLevel="1"/>
    <row r="46581" hidden="1" outlineLevel="1"/>
    <row r="46582" hidden="1" outlineLevel="1"/>
    <row r="46583" hidden="1" outlineLevel="1"/>
    <row r="46584" hidden="1" outlineLevel="1"/>
    <row r="46585" hidden="1" outlineLevel="1"/>
    <row r="46586" hidden="1" outlineLevel="1"/>
    <row r="46587" hidden="1" outlineLevel="1"/>
    <row r="46588" hidden="1" outlineLevel="1"/>
    <row r="46589" hidden="1" outlineLevel="1"/>
    <row r="46590" hidden="1" outlineLevel="1"/>
    <row r="46591" hidden="1" outlineLevel="1"/>
    <row r="46592" hidden="1" outlineLevel="1"/>
    <row r="46593" hidden="1" outlineLevel="1"/>
    <row r="46594" hidden="1" outlineLevel="1"/>
    <row r="46595" hidden="1" outlineLevel="1"/>
    <row r="46596" hidden="1" outlineLevel="1"/>
    <row r="46597" hidden="1" outlineLevel="1"/>
    <row r="46598" hidden="1" outlineLevel="1"/>
    <row r="46599" hidden="1" outlineLevel="1"/>
    <row r="46600" hidden="1" outlineLevel="1"/>
    <row r="46601" hidden="1" outlineLevel="1"/>
    <row r="46602" hidden="1" outlineLevel="1"/>
    <row r="46603" hidden="1" outlineLevel="1"/>
    <row r="46604" hidden="1" outlineLevel="1"/>
    <row r="46605" hidden="1" outlineLevel="1"/>
    <row r="46606" hidden="1" outlineLevel="1"/>
    <row r="46607" hidden="1" outlineLevel="1"/>
    <row r="46608" hidden="1" outlineLevel="1"/>
    <row r="46609" hidden="1" outlineLevel="1"/>
    <row r="46610" hidden="1" outlineLevel="1"/>
    <row r="46611" hidden="1" outlineLevel="1"/>
    <row r="46612" hidden="1" outlineLevel="1"/>
    <row r="46613" hidden="1" outlineLevel="1"/>
    <row r="46614" hidden="1" outlineLevel="1"/>
    <row r="46615" hidden="1" outlineLevel="1"/>
    <row r="46616" hidden="1" outlineLevel="1"/>
    <row r="46617" hidden="1" outlineLevel="1"/>
    <row r="46618" hidden="1" outlineLevel="1"/>
    <row r="46619" hidden="1" outlineLevel="1"/>
    <row r="46620" hidden="1" outlineLevel="1"/>
    <row r="46621" hidden="1" outlineLevel="1"/>
    <row r="46622" hidden="1" outlineLevel="1"/>
    <row r="46623" hidden="1" outlineLevel="1"/>
    <row r="46624" hidden="1" outlineLevel="1"/>
    <row r="46625" hidden="1" outlineLevel="1"/>
    <row r="46626" hidden="1" outlineLevel="1"/>
    <row r="46627" hidden="1" outlineLevel="1"/>
    <row r="46628" hidden="1" outlineLevel="1"/>
    <row r="46629" hidden="1" outlineLevel="1"/>
    <row r="46630" hidden="1" outlineLevel="1"/>
    <row r="46631" hidden="1" outlineLevel="1"/>
    <row r="46632" hidden="1" outlineLevel="1"/>
    <row r="46633" hidden="1" outlineLevel="1"/>
    <row r="46634" hidden="1" outlineLevel="1"/>
    <row r="46635" hidden="1" outlineLevel="1"/>
    <row r="46636" hidden="1" outlineLevel="1"/>
    <row r="46637" hidden="1" outlineLevel="1"/>
    <row r="46638" hidden="1" outlineLevel="1"/>
    <row r="46639" hidden="1" outlineLevel="1"/>
    <row r="46640" hidden="1" outlineLevel="1"/>
    <row r="46641" hidden="1" outlineLevel="1"/>
    <row r="46642" hidden="1" outlineLevel="1"/>
    <row r="46643" hidden="1" outlineLevel="1"/>
    <row r="46644" hidden="1" outlineLevel="1"/>
    <row r="46645" hidden="1" outlineLevel="1"/>
    <row r="46646" hidden="1" outlineLevel="1"/>
    <row r="46647" hidden="1" outlineLevel="1"/>
    <row r="46648" hidden="1" outlineLevel="1"/>
    <row r="46649" hidden="1" outlineLevel="1"/>
    <row r="46650" hidden="1" outlineLevel="1"/>
    <row r="46651" hidden="1" outlineLevel="1"/>
    <row r="46652" hidden="1" outlineLevel="1"/>
    <row r="46653" hidden="1" outlineLevel="1"/>
    <row r="46654" hidden="1" outlineLevel="1"/>
    <row r="46655" hidden="1" outlineLevel="1"/>
    <row r="46656" hidden="1" outlineLevel="1"/>
    <row r="46657" hidden="1" outlineLevel="1"/>
    <row r="46658" hidden="1" outlineLevel="1"/>
    <row r="46659" hidden="1" outlineLevel="1"/>
    <row r="46660" hidden="1" outlineLevel="1"/>
    <row r="46661" hidden="1" outlineLevel="1"/>
    <row r="46662" hidden="1" outlineLevel="1"/>
    <row r="46663" hidden="1" outlineLevel="1"/>
    <row r="46664" hidden="1" outlineLevel="1"/>
    <row r="46665" hidden="1" outlineLevel="1"/>
    <row r="46666" hidden="1" outlineLevel="1"/>
    <row r="46667" hidden="1" outlineLevel="1"/>
    <row r="46668" hidden="1" outlineLevel="1"/>
    <row r="46669" hidden="1" outlineLevel="1"/>
    <row r="46670" hidden="1" outlineLevel="1"/>
    <row r="46671" hidden="1" outlineLevel="1"/>
    <row r="46672" hidden="1" outlineLevel="1"/>
    <row r="46673" hidden="1" outlineLevel="1"/>
    <row r="46674" hidden="1" outlineLevel="1"/>
    <row r="46675" hidden="1" outlineLevel="1"/>
    <row r="46676" hidden="1" outlineLevel="1"/>
    <row r="46677" hidden="1" outlineLevel="1"/>
    <row r="46678" hidden="1" outlineLevel="1"/>
    <row r="46679" hidden="1" outlineLevel="1"/>
    <row r="46680" hidden="1" outlineLevel="1"/>
    <row r="46681" hidden="1" outlineLevel="1"/>
    <row r="46682" hidden="1" outlineLevel="1"/>
    <row r="46683" hidden="1" outlineLevel="1"/>
    <row r="46684" hidden="1" outlineLevel="1"/>
    <row r="46685" hidden="1" outlineLevel="1"/>
    <row r="46686" hidden="1" outlineLevel="1"/>
    <row r="46687" hidden="1" outlineLevel="1"/>
    <row r="46688" hidden="1" outlineLevel="1"/>
    <row r="46689" hidden="1" outlineLevel="1"/>
    <row r="46690" hidden="1" outlineLevel="1"/>
    <row r="46691" hidden="1" outlineLevel="1"/>
    <row r="46692" hidden="1" outlineLevel="1"/>
    <row r="46693" hidden="1" outlineLevel="1"/>
    <row r="46694" hidden="1" outlineLevel="1"/>
    <row r="46695" hidden="1" outlineLevel="1"/>
    <row r="46696" hidden="1" outlineLevel="1"/>
    <row r="46697" hidden="1" outlineLevel="1"/>
    <row r="46698" hidden="1" outlineLevel="1"/>
    <row r="46699" hidden="1" outlineLevel="1"/>
    <row r="46700" hidden="1" outlineLevel="1"/>
    <row r="46701" hidden="1" outlineLevel="1"/>
    <row r="46702" hidden="1" outlineLevel="1"/>
    <row r="46703" hidden="1" outlineLevel="1"/>
    <row r="46704" hidden="1" outlineLevel="1"/>
    <row r="46705" hidden="1" outlineLevel="1"/>
    <row r="46706" hidden="1" outlineLevel="1"/>
    <row r="46707" hidden="1" outlineLevel="1"/>
    <row r="46708" hidden="1" outlineLevel="1"/>
    <row r="46709" hidden="1" outlineLevel="1"/>
    <row r="46710" hidden="1" outlineLevel="1"/>
    <row r="46711" hidden="1" outlineLevel="1"/>
    <row r="46712" hidden="1" outlineLevel="1"/>
    <row r="46713" hidden="1" outlineLevel="1"/>
    <row r="46714" hidden="1" outlineLevel="1"/>
    <row r="46715" hidden="1" outlineLevel="1"/>
    <row r="46716" hidden="1" outlineLevel="1"/>
    <row r="46717" hidden="1" outlineLevel="1"/>
    <row r="46718" hidden="1" outlineLevel="1"/>
    <row r="46719" hidden="1" outlineLevel="1"/>
    <row r="46720" hidden="1" outlineLevel="1"/>
    <row r="46721" hidden="1" outlineLevel="1"/>
    <row r="46722" hidden="1" outlineLevel="1"/>
    <row r="46723" hidden="1" outlineLevel="1"/>
    <row r="46724" hidden="1" outlineLevel="1"/>
    <row r="46725" hidden="1" outlineLevel="1"/>
    <row r="46726" hidden="1" outlineLevel="1"/>
    <row r="46727" hidden="1" outlineLevel="1"/>
    <row r="46728" hidden="1" outlineLevel="1"/>
    <row r="46729" hidden="1" outlineLevel="1"/>
    <row r="46730" hidden="1" outlineLevel="1"/>
    <row r="46731" hidden="1" outlineLevel="1"/>
    <row r="46732" hidden="1" outlineLevel="1"/>
    <row r="46733" hidden="1" outlineLevel="1"/>
    <row r="46734" hidden="1" outlineLevel="1"/>
    <row r="46735" hidden="1" outlineLevel="1"/>
    <row r="46736" hidden="1" outlineLevel="1"/>
    <row r="46737" hidden="1" outlineLevel="1"/>
    <row r="46738" hidden="1" outlineLevel="1"/>
    <row r="46739" hidden="1" outlineLevel="1"/>
    <row r="46740" hidden="1" outlineLevel="1"/>
    <row r="46741" hidden="1" outlineLevel="1"/>
    <row r="46742" hidden="1" outlineLevel="1"/>
    <row r="46743" hidden="1" outlineLevel="1"/>
    <row r="46744" hidden="1" outlineLevel="1"/>
    <row r="46745" hidden="1" outlineLevel="1"/>
    <row r="46746" hidden="1" outlineLevel="1"/>
    <row r="46747" hidden="1" outlineLevel="1"/>
    <row r="46748" hidden="1" outlineLevel="1"/>
    <row r="46749" hidden="1" outlineLevel="1"/>
    <row r="46750" hidden="1" outlineLevel="1"/>
    <row r="46751" hidden="1" outlineLevel="1"/>
    <row r="46752" hidden="1" outlineLevel="1"/>
    <row r="46753" hidden="1" outlineLevel="1"/>
    <row r="46754" hidden="1" outlineLevel="1"/>
    <row r="46755" hidden="1" outlineLevel="1"/>
    <row r="46756" hidden="1" outlineLevel="1"/>
    <row r="46757" hidden="1" outlineLevel="1"/>
    <row r="46758" hidden="1" outlineLevel="1"/>
    <row r="46759" hidden="1" outlineLevel="1"/>
    <row r="46760" hidden="1" outlineLevel="1"/>
    <row r="46761" hidden="1" outlineLevel="1"/>
    <row r="46762" hidden="1" outlineLevel="1"/>
    <row r="46763" hidden="1" outlineLevel="1"/>
    <row r="46764" hidden="1" outlineLevel="1"/>
    <row r="46765" hidden="1" outlineLevel="1"/>
    <row r="46766" hidden="1" outlineLevel="1"/>
    <row r="46767" hidden="1" outlineLevel="1"/>
    <row r="46768" hidden="1" outlineLevel="1"/>
    <row r="46769" hidden="1" outlineLevel="1"/>
    <row r="46770" hidden="1" outlineLevel="1"/>
    <row r="46771" hidden="1" outlineLevel="1"/>
    <row r="46772" hidden="1" outlineLevel="1"/>
    <row r="46773" hidden="1" outlineLevel="1"/>
    <row r="46774" hidden="1" outlineLevel="1"/>
    <row r="46775" hidden="1" outlineLevel="1"/>
    <row r="46776" hidden="1" outlineLevel="1"/>
    <row r="46777" hidden="1" outlineLevel="1"/>
    <row r="46778" hidden="1" outlineLevel="1"/>
    <row r="46779" hidden="1" outlineLevel="1"/>
    <row r="46780" hidden="1" outlineLevel="1"/>
    <row r="46781" hidden="1" outlineLevel="1"/>
    <row r="46782" hidden="1" outlineLevel="1"/>
    <row r="46783" hidden="1" outlineLevel="1"/>
    <row r="46784" hidden="1" outlineLevel="1"/>
    <row r="46785" hidden="1" outlineLevel="1"/>
    <row r="46786" hidden="1" outlineLevel="1"/>
    <row r="46787" hidden="1" outlineLevel="1"/>
    <row r="46788" hidden="1" outlineLevel="1"/>
    <row r="46789" hidden="1" outlineLevel="1"/>
    <row r="46790" hidden="1" outlineLevel="1"/>
    <row r="46791" hidden="1" outlineLevel="1"/>
    <row r="46792" hidden="1" outlineLevel="1"/>
    <row r="46793" hidden="1" outlineLevel="1"/>
    <row r="46794" hidden="1" outlineLevel="1"/>
    <row r="46795" hidden="1" outlineLevel="1"/>
    <row r="46796" hidden="1" outlineLevel="1"/>
    <row r="46797" hidden="1" outlineLevel="1"/>
    <row r="46798" hidden="1" outlineLevel="1"/>
    <row r="46799" hidden="1" outlineLevel="1"/>
    <row r="46800" hidden="1" outlineLevel="1"/>
    <row r="46801" hidden="1" outlineLevel="1"/>
    <row r="46802" hidden="1" outlineLevel="1"/>
    <row r="46803" hidden="1" outlineLevel="1"/>
    <row r="46804" hidden="1" outlineLevel="1"/>
    <row r="46805" hidden="1" outlineLevel="1"/>
    <row r="46806" hidden="1" outlineLevel="1"/>
    <row r="46807" hidden="1" outlineLevel="1"/>
    <row r="46808" hidden="1" outlineLevel="1"/>
    <row r="46809" hidden="1" outlineLevel="1"/>
    <row r="46810" hidden="1" outlineLevel="1"/>
    <row r="46811" hidden="1" outlineLevel="1"/>
    <row r="46812" hidden="1" outlineLevel="1"/>
    <row r="46813" hidden="1" outlineLevel="1"/>
    <row r="46814" hidden="1" outlineLevel="1"/>
    <row r="46815" hidden="1" outlineLevel="1"/>
    <row r="46816" hidden="1" outlineLevel="1"/>
    <row r="46817" hidden="1" outlineLevel="1"/>
    <row r="46818" hidden="1" outlineLevel="1"/>
    <row r="46819" hidden="1" outlineLevel="1"/>
    <row r="46820" hidden="1" outlineLevel="1"/>
    <row r="46821" hidden="1" outlineLevel="1"/>
    <row r="46822" hidden="1" outlineLevel="1"/>
    <row r="46823" hidden="1" outlineLevel="1"/>
    <row r="46824" hidden="1" outlineLevel="1"/>
    <row r="46825" hidden="1" outlineLevel="1"/>
    <row r="46826" hidden="1" outlineLevel="1"/>
    <row r="46827" hidden="1" outlineLevel="1"/>
    <row r="46828" hidden="1" outlineLevel="1"/>
    <row r="46829" hidden="1" outlineLevel="1"/>
    <row r="46830" hidden="1" outlineLevel="1"/>
    <row r="46831" hidden="1" outlineLevel="1"/>
    <row r="46832" hidden="1" outlineLevel="1"/>
    <row r="46833" hidden="1" outlineLevel="1"/>
    <row r="46834" hidden="1" outlineLevel="1"/>
    <row r="46835" hidden="1" outlineLevel="1"/>
    <row r="46836" hidden="1" outlineLevel="1"/>
    <row r="46837" hidden="1" outlineLevel="1"/>
    <row r="46838" hidden="1" outlineLevel="1"/>
    <row r="46839" hidden="1" outlineLevel="1"/>
    <row r="46840" hidden="1" outlineLevel="1"/>
    <row r="46841" hidden="1" outlineLevel="1"/>
    <row r="46842" hidden="1" outlineLevel="1"/>
    <row r="46843" hidden="1" outlineLevel="1"/>
    <row r="46844" hidden="1" outlineLevel="1"/>
    <row r="46845" hidden="1" outlineLevel="1"/>
    <row r="46846" hidden="1" outlineLevel="1"/>
    <row r="46847" hidden="1" outlineLevel="1"/>
    <row r="46848" hidden="1" outlineLevel="1"/>
    <row r="46849" hidden="1" outlineLevel="1"/>
    <row r="46850" hidden="1" outlineLevel="1"/>
    <row r="46851" hidden="1" outlineLevel="1"/>
    <row r="46852" hidden="1" outlineLevel="1"/>
    <row r="46853" hidden="1" outlineLevel="1"/>
    <row r="46854" hidden="1" outlineLevel="1"/>
    <row r="46855" hidden="1" outlineLevel="1"/>
    <row r="46856" hidden="1" outlineLevel="1"/>
    <row r="46857" hidden="1" outlineLevel="1"/>
    <row r="46858" hidden="1" outlineLevel="1"/>
    <row r="46859" hidden="1" outlineLevel="1"/>
    <row r="46860" hidden="1" outlineLevel="1"/>
    <row r="46861" hidden="1" outlineLevel="1"/>
    <row r="46862" hidden="1" outlineLevel="1"/>
    <row r="46863" hidden="1" outlineLevel="1"/>
    <row r="46864" hidden="1" outlineLevel="1"/>
    <row r="46865" hidden="1" outlineLevel="1"/>
    <row r="46866" hidden="1" outlineLevel="1"/>
    <row r="46867" hidden="1" outlineLevel="1"/>
    <row r="46868" hidden="1" outlineLevel="1"/>
    <row r="46869" hidden="1" outlineLevel="1"/>
    <row r="46870" hidden="1" outlineLevel="1"/>
    <row r="46871" hidden="1" outlineLevel="1"/>
    <row r="46872" hidden="1" outlineLevel="1"/>
    <row r="46873" hidden="1" outlineLevel="1"/>
    <row r="46874" hidden="1" outlineLevel="1"/>
    <row r="46875" hidden="1" outlineLevel="1"/>
    <row r="46876" hidden="1" outlineLevel="1"/>
    <row r="46877" hidden="1" outlineLevel="1"/>
    <row r="46878" hidden="1" outlineLevel="1"/>
    <row r="46879" hidden="1" outlineLevel="1"/>
    <row r="46880" hidden="1" outlineLevel="1"/>
    <row r="46881" hidden="1" outlineLevel="1"/>
    <row r="46882" hidden="1" outlineLevel="1"/>
    <row r="46883" hidden="1" outlineLevel="1"/>
    <row r="46884" hidden="1" outlineLevel="1"/>
    <row r="46885" hidden="1" outlineLevel="1"/>
    <row r="46886" hidden="1" outlineLevel="1"/>
    <row r="46887" hidden="1" outlineLevel="1"/>
    <row r="46888" hidden="1" outlineLevel="1"/>
    <row r="46889" hidden="1" outlineLevel="1"/>
    <row r="46890" hidden="1" outlineLevel="1"/>
    <row r="46891" hidden="1" outlineLevel="1"/>
    <row r="46892" hidden="1" outlineLevel="1"/>
    <row r="46893" hidden="1" outlineLevel="1"/>
    <row r="46894" hidden="1" outlineLevel="1"/>
    <row r="46895" hidden="1" outlineLevel="1"/>
    <row r="46896" hidden="1" outlineLevel="1"/>
    <row r="46897" hidden="1" outlineLevel="1"/>
    <row r="46898" hidden="1" outlineLevel="1"/>
    <row r="46899" hidden="1" outlineLevel="1"/>
    <row r="46900" hidden="1" outlineLevel="1"/>
    <row r="46901" hidden="1" outlineLevel="1"/>
    <row r="46902" hidden="1" outlineLevel="1"/>
    <row r="46903" hidden="1" outlineLevel="1"/>
    <row r="46904" hidden="1" outlineLevel="1"/>
    <row r="46905" hidden="1" outlineLevel="1"/>
    <row r="46906" hidden="1" outlineLevel="1"/>
    <row r="46907" hidden="1" outlineLevel="1"/>
    <row r="46908" hidden="1" outlineLevel="1"/>
    <row r="46909" hidden="1" outlineLevel="1"/>
    <row r="46910" hidden="1" outlineLevel="1"/>
    <row r="46911" hidden="1" outlineLevel="1"/>
    <row r="46912" hidden="1" outlineLevel="1"/>
    <row r="46913" hidden="1" outlineLevel="1"/>
    <row r="46914" hidden="1" outlineLevel="1"/>
    <row r="46915" hidden="1" outlineLevel="1"/>
    <row r="46916" hidden="1" outlineLevel="1"/>
    <row r="46917" hidden="1" outlineLevel="1"/>
    <row r="46918" hidden="1" outlineLevel="1"/>
    <row r="46919" hidden="1" outlineLevel="1"/>
    <row r="46920" hidden="1" outlineLevel="1"/>
    <row r="46921" hidden="1" outlineLevel="1"/>
    <row r="46922" hidden="1" outlineLevel="1"/>
    <row r="46923" hidden="1" outlineLevel="1"/>
    <row r="46924" hidden="1" outlineLevel="1"/>
    <row r="46925" hidden="1" outlineLevel="1"/>
    <row r="46926" hidden="1" outlineLevel="1"/>
    <row r="46927" hidden="1" outlineLevel="1"/>
    <row r="46928" hidden="1" outlineLevel="1"/>
    <row r="46929" hidden="1" outlineLevel="1"/>
    <row r="46930" hidden="1" outlineLevel="1"/>
    <row r="46931" hidden="1" outlineLevel="1"/>
    <row r="46932" hidden="1" outlineLevel="1"/>
    <row r="46933" hidden="1" outlineLevel="1"/>
    <row r="46934" hidden="1" outlineLevel="1"/>
    <row r="46935" hidden="1" outlineLevel="1"/>
    <row r="46936" hidden="1" outlineLevel="1"/>
    <row r="46937" hidden="1" outlineLevel="1"/>
    <row r="46938" hidden="1" outlineLevel="1"/>
    <row r="46939" hidden="1" outlineLevel="1"/>
    <row r="46940" hidden="1" outlineLevel="1"/>
    <row r="46941" hidden="1" outlineLevel="1"/>
    <row r="46942" hidden="1" outlineLevel="1"/>
    <row r="46943" hidden="1" outlineLevel="1"/>
    <row r="46944" hidden="1" outlineLevel="1"/>
    <row r="46945" hidden="1" outlineLevel="1"/>
    <row r="46946" hidden="1" outlineLevel="1"/>
    <row r="46947" hidden="1" outlineLevel="1"/>
    <row r="46948" hidden="1" outlineLevel="1"/>
    <row r="46949" hidden="1" outlineLevel="1"/>
    <row r="46950" hidden="1" outlineLevel="1"/>
    <row r="46951" hidden="1" outlineLevel="1"/>
    <row r="46952" hidden="1" outlineLevel="1"/>
    <row r="46953" hidden="1" outlineLevel="1"/>
    <row r="46954" hidden="1" outlineLevel="1"/>
    <row r="46955" hidden="1" outlineLevel="1"/>
    <row r="46956" hidden="1" outlineLevel="1"/>
    <row r="46957" hidden="1" outlineLevel="1"/>
    <row r="46958" hidden="1" outlineLevel="1"/>
    <row r="46959" hidden="1" outlineLevel="1"/>
    <row r="46960" hidden="1" outlineLevel="1"/>
    <row r="46961" hidden="1" outlineLevel="1"/>
    <row r="46962" hidden="1" outlineLevel="1"/>
    <row r="46963" hidden="1" outlineLevel="1"/>
    <row r="46964" hidden="1" outlineLevel="1"/>
    <row r="46965" hidden="1" outlineLevel="1"/>
    <row r="46966" hidden="1" outlineLevel="1"/>
    <row r="46967" hidden="1" outlineLevel="1"/>
    <row r="46968" hidden="1" outlineLevel="1"/>
    <row r="46969" hidden="1" outlineLevel="1"/>
    <row r="46970" hidden="1" outlineLevel="1"/>
    <row r="46971" hidden="1" outlineLevel="1"/>
    <row r="46972" hidden="1" outlineLevel="1"/>
    <row r="46973" hidden="1" outlineLevel="1"/>
    <row r="46974" hidden="1" outlineLevel="1"/>
    <row r="46975" hidden="1" outlineLevel="1"/>
    <row r="46976" hidden="1" outlineLevel="1"/>
    <row r="46977" hidden="1" outlineLevel="1"/>
    <row r="46978" hidden="1" outlineLevel="1"/>
    <row r="46979" hidden="1" outlineLevel="1"/>
    <row r="46980" hidden="1" outlineLevel="1"/>
    <row r="46981" hidden="1" outlineLevel="1"/>
    <row r="46982" hidden="1" outlineLevel="1"/>
    <row r="46983" hidden="1" outlineLevel="1"/>
    <row r="46984" hidden="1" outlineLevel="1"/>
    <row r="46985" hidden="1" outlineLevel="1"/>
    <row r="46986" hidden="1" outlineLevel="1"/>
    <row r="46987" hidden="1" outlineLevel="1"/>
    <row r="46988" hidden="1" outlineLevel="1"/>
    <row r="46989" hidden="1" outlineLevel="1"/>
    <row r="46990" hidden="1" outlineLevel="1"/>
    <row r="46991" hidden="1" outlineLevel="1"/>
    <row r="46992" hidden="1" outlineLevel="1"/>
    <row r="46993" hidden="1" outlineLevel="1"/>
    <row r="46994" hidden="1" outlineLevel="1"/>
    <row r="46995" hidden="1" outlineLevel="1"/>
    <row r="46996" hidden="1" outlineLevel="1"/>
    <row r="46997" hidden="1" outlineLevel="1"/>
    <row r="46998" hidden="1" outlineLevel="1"/>
    <row r="46999" hidden="1" outlineLevel="1"/>
    <row r="47000" hidden="1" outlineLevel="1"/>
    <row r="47001" hidden="1" outlineLevel="1"/>
    <row r="47002" hidden="1" outlineLevel="1"/>
    <row r="47003" hidden="1" outlineLevel="1"/>
    <row r="47004" hidden="1" outlineLevel="1"/>
    <row r="47005" hidden="1" outlineLevel="1"/>
    <row r="47006" hidden="1" outlineLevel="1"/>
    <row r="47007" hidden="1" outlineLevel="1"/>
    <row r="47008" hidden="1" outlineLevel="1"/>
    <row r="47009" hidden="1" outlineLevel="1"/>
    <row r="47010" hidden="1" outlineLevel="1"/>
    <row r="47011" hidden="1" outlineLevel="1"/>
    <row r="47012" hidden="1" outlineLevel="1"/>
    <row r="47013" hidden="1" outlineLevel="1"/>
    <row r="47014" hidden="1" outlineLevel="1"/>
    <row r="47015" hidden="1" outlineLevel="1"/>
    <row r="47016" hidden="1" outlineLevel="1"/>
    <row r="47017" hidden="1" outlineLevel="1"/>
    <row r="47018" hidden="1" outlineLevel="1"/>
    <row r="47019" hidden="1" outlineLevel="1"/>
    <row r="47020" hidden="1" outlineLevel="1"/>
    <row r="47021" hidden="1" outlineLevel="1"/>
    <row r="47022" hidden="1" outlineLevel="1"/>
    <row r="47023" hidden="1" outlineLevel="1"/>
    <row r="47024" hidden="1" outlineLevel="1"/>
    <row r="47025" hidden="1" outlineLevel="1"/>
    <row r="47026" hidden="1" outlineLevel="1"/>
    <row r="47027" hidden="1" outlineLevel="1"/>
    <row r="47028" hidden="1" outlineLevel="1"/>
    <row r="47029" hidden="1" outlineLevel="1"/>
    <row r="47030" hidden="1" outlineLevel="1"/>
    <row r="47031" hidden="1" outlineLevel="1"/>
    <row r="47032" hidden="1" outlineLevel="1"/>
    <row r="47033" hidden="1" outlineLevel="1"/>
    <row r="47034" hidden="1" outlineLevel="1"/>
    <row r="47035" hidden="1" outlineLevel="1"/>
    <row r="47036" hidden="1" outlineLevel="1"/>
    <row r="47037" hidden="1" outlineLevel="1"/>
    <row r="47038" hidden="1" outlineLevel="1"/>
    <row r="47039" hidden="1" outlineLevel="1"/>
    <row r="47040" hidden="1" outlineLevel="1"/>
    <row r="47041" hidden="1" outlineLevel="1"/>
    <row r="47042" hidden="1" outlineLevel="1"/>
    <row r="47043" hidden="1" outlineLevel="1"/>
    <row r="47044" hidden="1" outlineLevel="1"/>
    <row r="47045" hidden="1" outlineLevel="1"/>
    <row r="47046" hidden="1" outlineLevel="1"/>
    <row r="47047" hidden="1" outlineLevel="1"/>
    <row r="47048" hidden="1" outlineLevel="1"/>
    <row r="47049" hidden="1" outlineLevel="1"/>
    <row r="47050" hidden="1" outlineLevel="1"/>
    <row r="47051" hidden="1" outlineLevel="1"/>
    <row r="47052" hidden="1" outlineLevel="1"/>
    <row r="47053" hidden="1" outlineLevel="1"/>
    <row r="47054" hidden="1" outlineLevel="1"/>
    <row r="47055" hidden="1" outlineLevel="1"/>
    <row r="47056" hidden="1" outlineLevel="1"/>
    <row r="47057" hidden="1" outlineLevel="1"/>
    <row r="47058" hidden="1" outlineLevel="1"/>
    <row r="47059" hidden="1" outlineLevel="1"/>
    <row r="47060" hidden="1" outlineLevel="1"/>
    <row r="47061" hidden="1" outlineLevel="1"/>
    <row r="47062" hidden="1" outlineLevel="1"/>
    <row r="47063" hidden="1" outlineLevel="1"/>
    <row r="47064" hidden="1" outlineLevel="1"/>
    <row r="47065" hidden="1" outlineLevel="1"/>
    <row r="47066" hidden="1" outlineLevel="1"/>
    <row r="47067" hidden="1" outlineLevel="1"/>
    <row r="47068" hidden="1" outlineLevel="1"/>
    <row r="47069" hidden="1" outlineLevel="1"/>
    <row r="47070" hidden="1" outlineLevel="1"/>
    <row r="47071" hidden="1" outlineLevel="1"/>
    <row r="47072" hidden="1" outlineLevel="1"/>
    <row r="47073" hidden="1" outlineLevel="1"/>
    <row r="47074" hidden="1" outlineLevel="1"/>
    <row r="47075" hidden="1" outlineLevel="1"/>
    <row r="47076" hidden="1" outlineLevel="1"/>
    <row r="47077" hidden="1" outlineLevel="1"/>
    <row r="47078" hidden="1" outlineLevel="1"/>
    <row r="47079" hidden="1" outlineLevel="1"/>
    <row r="47080" hidden="1" outlineLevel="1"/>
    <row r="47081" hidden="1" outlineLevel="1"/>
    <row r="47082" hidden="1" outlineLevel="1"/>
    <row r="47083" hidden="1" outlineLevel="1"/>
    <row r="47084" hidden="1" outlineLevel="1"/>
    <row r="47085" hidden="1" outlineLevel="1"/>
    <row r="47086" hidden="1" outlineLevel="1"/>
    <row r="47087" hidden="1" outlineLevel="1"/>
    <row r="47088" hidden="1" outlineLevel="1"/>
    <row r="47089" hidden="1" outlineLevel="1"/>
    <row r="47090" hidden="1" outlineLevel="1"/>
    <row r="47091" hidden="1" outlineLevel="1"/>
    <row r="47092" hidden="1" outlineLevel="1"/>
    <row r="47093" hidden="1" outlineLevel="1"/>
    <row r="47094" hidden="1" outlineLevel="1"/>
    <row r="47095" hidden="1" outlineLevel="1"/>
    <row r="47096" hidden="1" outlineLevel="1"/>
    <row r="47097" hidden="1" outlineLevel="1"/>
    <row r="47098" hidden="1" outlineLevel="1"/>
    <row r="47099" hidden="1" outlineLevel="1"/>
    <row r="47100" hidden="1" outlineLevel="1"/>
    <row r="47101" hidden="1" outlineLevel="1"/>
    <row r="47102" hidden="1" outlineLevel="1"/>
    <row r="47103" hidden="1" outlineLevel="1"/>
    <row r="47104" hidden="1" outlineLevel="1"/>
    <row r="47105" hidden="1" outlineLevel="1"/>
    <row r="47106" hidden="1" outlineLevel="1"/>
    <row r="47107" hidden="1" outlineLevel="1"/>
    <row r="47108" hidden="1" outlineLevel="1"/>
    <row r="47109" hidden="1" outlineLevel="1"/>
    <row r="47110" hidden="1" outlineLevel="1"/>
    <row r="47111" hidden="1" outlineLevel="1"/>
    <row r="47112" hidden="1" outlineLevel="1"/>
    <row r="47113" hidden="1" outlineLevel="1"/>
    <row r="47114" hidden="1" outlineLevel="1"/>
    <row r="47115" hidden="1" outlineLevel="1"/>
    <row r="47116" hidden="1" outlineLevel="1"/>
    <row r="47117" hidden="1" outlineLevel="1"/>
    <row r="47118" hidden="1" outlineLevel="1"/>
    <row r="47119" hidden="1" outlineLevel="1"/>
    <row r="47120" hidden="1" outlineLevel="1"/>
    <row r="47121" hidden="1" outlineLevel="1"/>
    <row r="47122" hidden="1" outlineLevel="1"/>
    <row r="47123" hidden="1" outlineLevel="1"/>
    <row r="47124" hidden="1" outlineLevel="1"/>
    <row r="47125" hidden="1" outlineLevel="1"/>
    <row r="47126" hidden="1" outlineLevel="1"/>
    <row r="47127" hidden="1" outlineLevel="1"/>
    <row r="47128" hidden="1" outlineLevel="1"/>
    <row r="47129" hidden="1" outlineLevel="1"/>
    <row r="47130" hidden="1" outlineLevel="1"/>
    <row r="47131" hidden="1" outlineLevel="1"/>
    <row r="47132" hidden="1" outlineLevel="1"/>
    <row r="47133" hidden="1" outlineLevel="1"/>
    <row r="47134" hidden="1" outlineLevel="1"/>
    <row r="47135" hidden="1" outlineLevel="1"/>
    <row r="47136" hidden="1" outlineLevel="1"/>
    <row r="47137" hidden="1" outlineLevel="1"/>
    <row r="47138" hidden="1" outlineLevel="1"/>
    <row r="47139" hidden="1" outlineLevel="1"/>
    <row r="47140" hidden="1" outlineLevel="1"/>
    <row r="47141" hidden="1" outlineLevel="1"/>
    <row r="47142" hidden="1" outlineLevel="1"/>
    <row r="47143" hidden="1" outlineLevel="1"/>
    <row r="47144" hidden="1" outlineLevel="1"/>
    <row r="47145" hidden="1" outlineLevel="1"/>
    <row r="47146" hidden="1" outlineLevel="1"/>
    <row r="47147" hidden="1" outlineLevel="1"/>
    <row r="47148" hidden="1" outlineLevel="1"/>
    <row r="47149" hidden="1" outlineLevel="1"/>
    <row r="47150" hidden="1" outlineLevel="1"/>
    <row r="47151" hidden="1" outlineLevel="1"/>
    <row r="47152" hidden="1" outlineLevel="1"/>
    <row r="47153" hidden="1" outlineLevel="1"/>
    <row r="47154" hidden="1" outlineLevel="1"/>
    <row r="47155" hidden="1" outlineLevel="1"/>
    <row r="47156" hidden="1" outlineLevel="1"/>
    <row r="47157" hidden="1" outlineLevel="1"/>
    <row r="47158" hidden="1" outlineLevel="1"/>
    <row r="47159" hidden="1" outlineLevel="1"/>
    <row r="47160" hidden="1" outlineLevel="1"/>
    <row r="47161" hidden="1" outlineLevel="1"/>
    <row r="47162" hidden="1" outlineLevel="1"/>
    <row r="47163" hidden="1" outlineLevel="1"/>
    <row r="47164" hidden="1" outlineLevel="1"/>
    <row r="47165" hidden="1" outlineLevel="1"/>
    <row r="47166" hidden="1" outlineLevel="1"/>
    <row r="47167" hidden="1" outlineLevel="1"/>
    <row r="47168" hidden="1" outlineLevel="1"/>
    <row r="47169" hidden="1" outlineLevel="1"/>
    <row r="47170" hidden="1" outlineLevel="1"/>
    <row r="47171" hidden="1" outlineLevel="1"/>
    <row r="47172" hidden="1" outlineLevel="1"/>
    <row r="47173" hidden="1" outlineLevel="1"/>
    <row r="47174" hidden="1" outlineLevel="1"/>
    <row r="47175" hidden="1" outlineLevel="1"/>
    <row r="47176" hidden="1" outlineLevel="1"/>
    <row r="47177" hidden="1" outlineLevel="1"/>
    <row r="47178" hidden="1" outlineLevel="1"/>
    <row r="47179" hidden="1" outlineLevel="1"/>
    <row r="47180" hidden="1" outlineLevel="1"/>
    <row r="47181" hidden="1" outlineLevel="1"/>
    <row r="47182" hidden="1" outlineLevel="1"/>
    <row r="47183" hidden="1" outlineLevel="1"/>
    <row r="47184" hidden="1" outlineLevel="1"/>
    <row r="47185" hidden="1" outlineLevel="1"/>
    <row r="47186" hidden="1" outlineLevel="1"/>
    <row r="47187" hidden="1" outlineLevel="1"/>
    <row r="47188" hidden="1" outlineLevel="1"/>
    <row r="47189" hidden="1" outlineLevel="1"/>
    <row r="47190" hidden="1" outlineLevel="1"/>
    <row r="47191" hidden="1" outlineLevel="1"/>
    <row r="47192" hidden="1" outlineLevel="1"/>
    <row r="47193" hidden="1" outlineLevel="1"/>
    <row r="47194" hidden="1" outlineLevel="1"/>
    <row r="47195" hidden="1" outlineLevel="1"/>
    <row r="47196" hidden="1" outlineLevel="1"/>
    <row r="47197" hidden="1" outlineLevel="1"/>
    <row r="47198" hidden="1" outlineLevel="1"/>
    <row r="47199" hidden="1" outlineLevel="1"/>
    <row r="47200" hidden="1" outlineLevel="1"/>
    <row r="47201" hidden="1" outlineLevel="1"/>
    <row r="47202" hidden="1" outlineLevel="1"/>
    <row r="47203" hidden="1" outlineLevel="1"/>
    <row r="47204" hidden="1" outlineLevel="1"/>
    <row r="47205" hidden="1" outlineLevel="1"/>
    <row r="47206" hidden="1" outlineLevel="1"/>
    <row r="47207" hidden="1" outlineLevel="1"/>
    <row r="47208" hidden="1" outlineLevel="1"/>
    <row r="47209" hidden="1" outlineLevel="1"/>
    <row r="47210" hidden="1" outlineLevel="1"/>
    <row r="47211" hidden="1" outlineLevel="1"/>
    <row r="47212" hidden="1" outlineLevel="1"/>
    <row r="47213" hidden="1" outlineLevel="1"/>
    <row r="47214" hidden="1" outlineLevel="1"/>
    <row r="47215" hidden="1" outlineLevel="1"/>
    <row r="47216" hidden="1" outlineLevel="1"/>
    <row r="47217" hidden="1" outlineLevel="1"/>
    <row r="47218" hidden="1" outlineLevel="1"/>
    <row r="47219" hidden="1" outlineLevel="1"/>
    <row r="47220" hidden="1" outlineLevel="1"/>
    <row r="47221" hidden="1" outlineLevel="1"/>
    <row r="47222" hidden="1" outlineLevel="1"/>
    <row r="47223" hidden="1" outlineLevel="1"/>
    <row r="47224" hidden="1" outlineLevel="1"/>
    <row r="47225" hidden="1" outlineLevel="1"/>
    <row r="47226" hidden="1" outlineLevel="1"/>
    <row r="47227" hidden="1" outlineLevel="1"/>
    <row r="47228" hidden="1" outlineLevel="1"/>
    <row r="47229" hidden="1" outlineLevel="1"/>
    <row r="47230" hidden="1" outlineLevel="1"/>
    <row r="47231" hidden="1" outlineLevel="1"/>
    <row r="47232" hidden="1" outlineLevel="1"/>
    <row r="47233" hidden="1" outlineLevel="1"/>
    <row r="47234" hidden="1" outlineLevel="1"/>
    <row r="47235" hidden="1" outlineLevel="1"/>
    <row r="47236" hidden="1" outlineLevel="1"/>
    <row r="47237" hidden="1" outlineLevel="1"/>
    <row r="47238" hidden="1" outlineLevel="1"/>
    <row r="47239" hidden="1" outlineLevel="1"/>
    <row r="47240" hidden="1" outlineLevel="1"/>
    <row r="47241" hidden="1" outlineLevel="1"/>
    <row r="47242" hidden="1" outlineLevel="1"/>
    <row r="47243" hidden="1" outlineLevel="1"/>
    <row r="47244" hidden="1" outlineLevel="1"/>
    <row r="47245" hidden="1" outlineLevel="1"/>
    <row r="47246" hidden="1" outlineLevel="1"/>
    <row r="47247" hidden="1" outlineLevel="1"/>
    <row r="47248" hidden="1" outlineLevel="1"/>
    <row r="47249" hidden="1" outlineLevel="1"/>
    <row r="47250" hidden="1" outlineLevel="1"/>
    <row r="47251" hidden="1" outlineLevel="1"/>
    <row r="47252" hidden="1" outlineLevel="1"/>
    <row r="47253" hidden="1" outlineLevel="1"/>
    <row r="47254" hidden="1" outlineLevel="1"/>
    <row r="47255" hidden="1" outlineLevel="1"/>
    <row r="47256" hidden="1" outlineLevel="1"/>
    <row r="47257" hidden="1" outlineLevel="1"/>
    <row r="47258" hidden="1" outlineLevel="1"/>
    <row r="47259" hidden="1" outlineLevel="1"/>
    <row r="47260" hidden="1" outlineLevel="1"/>
    <row r="47261" hidden="1" outlineLevel="1"/>
    <row r="47262" hidden="1" outlineLevel="1"/>
    <row r="47263" hidden="1" outlineLevel="1"/>
    <row r="47264" hidden="1" outlineLevel="1"/>
    <row r="47265" hidden="1" outlineLevel="1"/>
    <row r="47266" hidden="1" outlineLevel="1"/>
    <row r="47267" hidden="1" outlineLevel="1"/>
    <row r="47268" hidden="1" outlineLevel="1"/>
    <row r="47269" hidden="1" outlineLevel="1"/>
    <row r="47270" hidden="1" outlineLevel="1"/>
    <row r="47271" hidden="1" outlineLevel="1"/>
    <row r="47272" hidden="1" outlineLevel="1"/>
    <row r="47273" hidden="1" outlineLevel="1"/>
    <row r="47274" hidden="1" outlineLevel="1"/>
    <row r="47275" hidden="1" outlineLevel="1"/>
    <row r="47276" hidden="1" outlineLevel="1"/>
    <row r="47277" hidden="1" outlineLevel="1"/>
    <row r="47278" hidden="1" outlineLevel="1"/>
    <row r="47279" hidden="1" outlineLevel="1"/>
    <row r="47280" hidden="1" outlineLevel="1"/>
    <row r="47281" hidden="1" outlineLevel="1"/>
    <row r="47282" hidden="1" outlineLevel="1"/>
    <row r="47283" hidden="1" outlineLevel="1"/>
    <row r="47284" hidden="1" outlineLevel="1"/>
    <row r="47285" hidden="1" outlineLevel="1"/>
    <row r="47286" hidden="1" outlineLevel="1"/>
    <row r="47287" hidden="1" outlineLevel="1"/>
    <row r="47288" hidden="1" outlineLevel="1"/>
    <row r="47289" hidden="1" outlineLevel="1"/>
    <row r="47290" hidden="1" outlineLevel="1"/>
    <row r="47291" hidden="1" outlineLevel="1"/>
    <row r="47292" hidden="1" outlineLevel="1"/>
    <row r="47293" hidden="1" outlineLevel="1"/>
    <row r="47294" hidden="1" outlineLevel="1"/>
    <row r="47295" hidden="1" outlineLevel="1"/>
    <row r="47296" hidden="1" outlineLevel="1"/>
    <row r="47297" hidden="1" outlineLevel="1"/>
    <row r="47298" hidden="1" outlineLevel="1"/>
    <row r="47299" hidden="1" outlineLevel="1"/>
    <row r="47300" hidden="1" outlineLevel="1"/>
    <row r="47301" hidden="1" outlineLevel="1"/>
    <row r="47302" hidden="1" outlineLevel="1"/>
    <row r="47303" hidden="1" outlineLevel="1"/>
    <row r="47304" hidden="1" outlineLevel="1"/>
    <row r="47305" hidden="1" outlineLevel="1"/>
    <row r="47306" hidden="1" outlineLevel="1"/>
    <row r="47307" hidden="1" outlineLevel="1"/>
    <row r="47308" hidden="1" outlineLevel="1"/>
    <row r="47309" hidden="1" outlineLevel="1"/>
    <row r="47310" hidden="1" outlineLevel="1"/>
    <row r="47311" hidden="1" outlineLevel="1"/>
    <row r="47312" hidden="1" outlineLevel="1"/>
    <row r="47313" hidden="1" outlineLevel="1"/>
    <row r="47314" hidden="1" outlineLevel="1"/>
    <row r="47315" hidden="1" outlineLevel="1"/>
    <row r="47316" hidden="1" outlineLevel="1"/>
    <row r="47317" hidden="1" outlineLevel="1"/>
    <row r="47318" hidden="1" outlineLevel="1"/>
    <row r="47319" hidden="1" outlineLevel="1"/>
    <row r="47320" hidden="1" outlineLevel="1"/>
    <row r="47321" hidden="1" outlineLevel="1"/>
    <row r="47322" hidden="1" outlineLevel="1"/>
    <row r="47323" hidden="1" outlineLevel="1"/>
    <row r="47324" hidden="1" outlineLevel="1"/>
    <row r="47325" hidden="1" outlineLevel="1"/>
    <row r="47326" hidden="1" outlineLevel="1"/>
    <row r="47327" hidden="1" outlineLevel="1"/>
    <row r="47328" hidden="1" outlineLevel="1"/>
    <row r="47329" hidden="1" outlineLevel="1"/>
    <row r="47330" hidden="1" outlineLevel="1"/>
    <row r="47331" hidden="1" outlineLevel="1"/>
    <row r="47332" hidden="1" outlineLevel="1"/>
    <row r="47333" hidden="1" outlineLevel="1"/>
    <row r="47334" hidden="1" outlineLevel="1"/>
    <row r="47335" hidden="1" outlineLevel="1"/>
    <row r="47336" hidden="1" outlineLevel="1"/>
    <row r="47337" hidden="1" outlineLevel="1"/>
    <row r="47338" hidden="1" outlineLevel="1"/>
    <row r="47339" hidden="1" outlineLevel="1"/>
    <row r="47340" hidden="1" outlineLevel="1"/>
    <row r="47341" hidden="1" outlineLevel="1"/>
    <row r="47342" hidden="1" outlineLevel="1"/>
    <row r="47343" hidden="1" outlineLevel="1"/>
    <row r="47344" hidden="1" outlineLevel="1"/>
    <row r="47345" hidden="1" outlineLevel="1"/>
    <row r="47346" hidden="1" outlineLevel="1"/>
    <row r="47347" hidden="1" outlineLevel="1"/>
    <row r="47348" hidden="1" outlineLevel="1"/>
    <row r="47349" hidden="1" outlineLevel="1"/>
    <row r="47350" hidden="1" outlineLevel="1"/>
    <row r="47351" hidden="1" outlineLevel="1"/>
    <row r="47352" hidden="1" outlineLevel="1"/>
    <row r="47353" hidden="1" outlineLevel="1"/>
    <row r="47354" hidden="1" outlineLevel="1"/>
    <row r="47355" hidden="1" outlineLevel="1"/>
    <row r="47356" hidden="1" outlineLevel="1"/>
    <row r="47357" hidden="1" outlineLevel="1"/>
    <row r="47358" hidden="1" outlineLevel="1"/>
    <row r="47359" hidden="1" outlineLevel="1"/>
    <row r="47360" hidden="1" outlineLevel="1"/>
    <row r="47361" hidden="1" outlineLevel="1"/>
    <row r="47362" hidden="1" outlineLevel="1"/>
    <row r="47363" hidden="1" outlineLevel="1"/>
    <row r="47364" hidden="1" outlineLevel="1"/>
    <row r="47365" hidden="1" outlineLevel="1"/>
    <row r="47366" hidden="1" outlineLevel="1"/>
    <row r="47367" hidden="1" outlineLevel="1"/>
    <row r="47368" hidden="1" outlineLevel="1"/>
    <row r="47369" hidden="1" outlineLevel="1"/>
    <row r="47370" hidden="1" outlineLevel="1"/>
    <row r="47371" hidden="1" outlineLevel="1"/>
    <row r="47372" hidden="1" outlineLevel="1"/>
    <row r="47373" hidden="1" outlineLevel="1"/>
    <row r="47374" hidden="1" outlineLevel="1"/>
    <row r="47375" hidden="1" outlineLevel="1"/>
    <row r="47376" hidden="1" outlineLevel="1"/>
    <row r="47377" hidden="1" outlineLevel="1"/>
    <row r="47378" hidden="1" outlineLevel="1"/>
    <row r="47379" hidden="1" outlineLevel="1"/>
    <row r="47380" hidden="1" outlineLevel="1"/>
    <row r="47381" hidden="1" outlineLevel="1"/>
    <row r="47382" hidden="1" outlineLevel="1"/>
    <row r="47383" hidden="1" outlineLevel="1"/>
    <row r="47384" hidden="1" outlineLevel="1"/>
    <row r="47385" hidden="1" outlineLevel="1"/>
    <row r="47386" hidden="1" outlineLevel="1"/>
    <row r="47387" hidden="1" outlineLevel="1"/>
    <row r="47388" hidden="1" outlineLevel="1"/>
    <row r="47389" hidden="1" outlineLevel="1"/>
    <row r="47390" hidden="1" outlineLevel="1"/>
    <row r="47391" hidden="1" outlineLevel="1"/>
    <row r="47392" hidden="1" outlineLevel="1"/>
    <row r="47393" hidden="1" outlineLevel="1"/>
    <row r="47394" hidden="1" outlineLevel="1"/>
    <row r="47395" hidden="1" outlineLevel="1"/>
    <row r="47396" hidden="1" outlineLevel="1"/>
    <row r="47397" hidden="1" outlineLevel="1"/>
    <row r="47398" hidden="1" outlineLevel="1"/>
    <row r="47399" hidden="1" outlineLevel="1"/>
    <row r="47400" hidden="1" outlineLevel="1"/>
    <row r="47401" hidden="1" outlineLevel="1"/>
    <row r="47402" hidden="1" outlineLevel="1"/>
    <row r="47403" hidden="1" outlineLevel="1"/>
    <row r="47404" hidden="1" outlineLevel="1"/>
    <row r="47405" hidden="1" outlineLevel="1"/>
    <row r="47406" hidden="1" outlineLevel="1"/>
    <row r="47407" hidden="1" outlineLevel="1"/>
    <row r="47408" hidden="1" outlineLevel="1"/>
    <row r="47409" hidden="1" outlineLevel="1"/>
    <row r="47410" hidden="1" outlineLevel="1"/>
    <row r="47411" hidden="1" outlineLevel="1"/>
    <row r="47412" hidden="1" outlineLevel="1"/>
    <row r="47413" hidden="1" outlineLevel="1"/>
    <row r="47414" hidden="1" outlineLevel="1"/>
    <row r="47415" hidden="1" outlineLevel="1"/>
    <row r="47416" hidden="1" outlineLevel="1"/>
    <row r="47417" hidden="1" outlineLevel="1"/>
    <row r="47418" hidden="1" outlineLevel="1"/>
    <row r="47419" hidden="1" outlineLevel="1"/>
    <row r="47420" hidden="1" outlineLevel="1"/>
    <row r="47421" hidden="1" outlineLevel="1"/>
    <row r="47422" hidden="1" outlineLevel="1"/>
    <row r="47423" hidden="1" outlineLevel="1"/>
    <row r="47424" hidden="1" outlineLevel="1"/>
    <row r="47425" hidden="1" outlineLevel="1"/>
    <row r="47426" hidden="1" outlineLevel="1"/>
    <row r="47427" hidden="1" outlineLevel="1"/>
    <row r="47428" hidden="1" outlineLevel="1"/>
    <row r="47429" hidden="1" outlineLevel="1"/>
    <row r="47430" hidden="1" outlineLevel="1"/>
    <row r="47431" hidden="1" outlineLevel="1"/>
    <row r="47432" hidden="1" outlineLevel="1"/>
    <row r="47433" hidden="1" outlineLevel="1"/>
    <row r="47434" hidden="1" outlineLevel="1"/>
    <row r="47435" hidden="1" outlineLevel="1"/>
    <row r="47436" hidden="1" outlineLevel="1"/>
    <row r="47437" hidden="1" outlineLevel="1"/>
    <row r="47438" hidden="1" outlineLevel="1"/>
    <row r="47439" hidden="1" outlineLevel="1"/>
    <row r="47440" hidden="1" outlineLevel="1"/>
    <row r="47441" hidden="1" outlineLevel="1"/>
    <row r="47442" hidden="1" outlineLevel="1"/>
    <row r="47443" hidden="1" outlineLevel="1"/>
    <row r="47444" hidden="1" outlineLevel="1"/>
    <row r="47445" hidden="1" outlineLevel="1"/>
    <row r="47446" hidden="1" outlineLevel="1"/>
    <row r="47447" hidden="1" outlineLevel="1"/>
    <row r="47448" hidden="1" outlineLevel="1"/>
    <row r="47449" hidden="1" outlineLevel="1"/>
    <row r="47450" hidden="1" outlineLevel="1"/>
    <row r="47451" hidden="1" outlineLevel="1"/>
    <row r="47452" hidden="1" outlineLevel="1"/>
    <row r="47453" hidden="1" outlineLevel="1"/>
    <row r="47454" hidden="1" outlineLevel="1"/>
    <row r="47455" hidden="1" outlineLevel="1"/>
    <row r="47456" hidden="1" outlineLevel="1"/>
    <row r="47457" hidden="1" outlineLevel="1"/>
    <row r="47458" hidden="1" outlineLevel="1"/>
    <row r="47459" hidden="1" outlineLevel="1"/>
    <row r="47460" hidden="1" outlineLevel="1"/>
    <row r="47461" hidden="1" outlineLevel="1"/>
    <row r="47462" hidden="1" outlineLevel="1"/>
    <row r="47463" hidden="1" outlineLevel="1"/>
    <row r="47464" hidden="1" outlineLevel="1"/>
    <row r="47465" hidden="1" outlineLevel="1"/>
    <row r="47466" hidden="1" outlineLevel="1"/>
    <row r="47467" hidden="1" outlineLevel="1"/>
    <row r="47468" hidden="1" outlineLevel="1"/>
    <row r="47469" hidden="1" outlineLevel="1"/>
    <row r="47470" hidden="1" outlineLevel="1"/>
    <row r="47471" hidden="1" outlineLevel="1"/>
    <row r="47472" hidden="1" outlineLevel="1"/>
    <row r="47473" hidden="1" outlineLevel="1"/>
    <row r="47474" hidden="1" outlineLevel="1"/>
    <row r="47475" hidden="1" outlineLevel="1"/>
    <row r="47476" hidden="1" outlineLevel="1"/>
    <row r="47477" hidden="1" outlineLevel="1"/>
    <row r="47478" hidden="1" outlineLevel="1"/>
    <row r="47479" hidden="1" outlineLevel="1"/>
    <row r="47480" hidden="1" outlineLevel="1"/>
    <row r="47481" hidden="1" outlineLevel="1"/>
    <row r="47482" hidden="1" outlineLevel="1"/>
    <row r="47483" hidden="1" outlineLevel="1"/>
    <row r="47484" hidden="1" outlineLevel="1"/>
    <row r="47485" hidden="1" outlineLevel="1"/>
    <row r="47486" hidden="1" outlineLevel="1"/>
    <row r="47487" hidden="1" outlineLevel="1"/>
    <row r="47488" hidden="1" outlineLevel="1"/>
    <row r="47489" hidden="1" outlineLevel="1"/>
    <row r="47490" hidden="1" outlineLevel="1"/>
    <row r="47491" hidden="1" outlineLevel="1"/>
    <row r="47492" hidden="1" outlineLevel="1"/>
    <row r="47493" hidden="1" outlineLevel="1"/>
    <row r="47494" hidden="1" outlineLevel="1"/>
    <row r="47495" hidden="1" outlineLevel="1"/>
    <row r="47496" hidden="1" outlineLevel="1"/>
    <row r="47497" hidden="1" outlineLevel="1"/>
    <row r="47498" hidden="1" outlineLevel="1"/>
    <row r="47499" hidden="1" outlineLevel="1"/>
    <row r="47500" hidden="1" outlineLevel="1"/>
    <row r="47501" hidden="1" outlineLevel="1"/>
    <row r="47502" hidden="1" outlineLevel="1"/>
    <row r="47503" hidden="1" outlineLevel="1"/>
    <row r="47504" hidden="1" outlineLevel="1"/>
    <row r="47505" hidden="1" outlineLevel="1"/>
    <row r="47506" hidden="1" outlineLevel="1"/>
    <row r="47507" hidden="1" outlineLevel="1"/>
    <row r="47508" hidden="1" outlineLevel="1"/>
    <row r="47509" hidden="1" outlineLevel="1"/>
    <row r="47510" hidden="1" outlineLevel="1"/>
    <row r="47511" hidden="1" outlineLevel="1"/>
    <row r="47512" hidden="1" outlineLevel="1"/>
    <row r="47513" hidden="1" outlineLevel="1"/>
    <row r="47514" hidden="1" outlineLevel="1"/>
    <row r="47515" hidden="1" outlineLevel="1"/>
    <row r="47516" hidden="1" outlineLevel="1"/>
    <row r="47517" hidden="1" outlineLevel="1"/>
    <row r="47518" hidden="1" outlineLevel="1"/>
    <row r="47519" hidden="1" outlineLevel="1"/>
    <row r="47520" hidden="1" outlineLevel="1"/>
    <row r="47521" hidden="1" outlineLevel="1"/>
    <row r="47522" hidden="1" outlineLevel="1"/>
    <row r="47523" hidden="1" outlineLevel="1"/>
    <row r="47524" hidden="1" outlineLevel="1"/>
    <row r="47525" hidden="1" outlineLevel="1"/>
    <row r="47526" hidden="1" outlineLevel="1"/>
    <row r="47527" hidden="1" outlineLevel="1"/>
    <row r="47528" hidden="1" outlineLevel="1"/>
    <row r="47529" hidden="1" outlineLevel="1"/>
    <row r="47530" hidden="1" outlineLevel="1"/>
    <row r="47531" hidden="1" outlineLevel="1"/>
    <row r="47532" hidden="1" outlineLevel="1"/>
    <row r="47533" hidden="1" outlineLevel="1"/>
    <row r="47534" hidden="1" outlineLevel="1"/>
    <row r="47535" hidden="1" outlineLevel="1"/>
    <row r="47536" hidden="1" outlineLevel="1"/>
    <row r="47537" hidden="1" outlineLevel="1"/>
    <row r="47538" hidden="1" outlineLevel="1"/>
    <row r="47539" hidden="1" outlineLevel="1"/>
    <row r="47540" hidden="1" outlineLevel="1"/>
    <row r="47541" hidden="1" outlineLevel="1"/>
    <row r="47542" hidden="1" outlineLevel="1"/>
    <row r="47543" hidden="1" outlineLevel="1"/>
    <row r="47544" hidden="1" outlineLevel="1"/>
    <row r="47545" hidden="1" outlineLevel="1"/>
    <row r="47546" hidden="1" outlineLevel="1"/>
    <row r="47547" hidden="1" outlineLevel="1"/>
    <row r="47548" hidden="1" outlineLevel="1"/>
    <row r="47549" hidden="1" outlineLevel="1"/>
    <row r="47550" hidden="1" outlineLevel="1"/>
    <row r="47551" hidden="1" outlineLevel="1"/>
    <row r="47552" hidden="1" outlineLevel="1"/>
    <row r="47553" hidden="1" outlineLevel="1"/>
    <row r="47554" hidden="1" outlineLevel="1"/>
    <row r="47555" hidden="1" outlineLevel="1"/>
    <row r="47556" hidden="1" outlineLevel="1"/>
    <row r="47557" hidden="1" outlineLevel="1"/>
    <row r="47558" hidden="1" outlineLevel="1"/>
    <row r="47559" hidden="1" outlineLevel="1"/>
    <row r="47560" hidden="1" outlineLevel="1"/>
    <row r="47561" hidden="1" outlineLevel="1"/>
    <row r="47562" hidden="1" outlineLevel="1"/>
    <row r="47563" hidden="1" outlineLevel="1"/>
    <row r="47564" hidden="1" outlineLevel="1"/>
    <row r="47565" hidden="1" outlineLevel="1"/>
    <row r="47566" hidden="1" outlineLevel="1"/>
    <row r="47567" hidden="1" outlineLevel="1"/>
    <row r="47568" hidden="1" outlineLevel="1"/>
    <row r="47569" hidden="1" outlineLevel="1"/>
    <row r="47570" hidden="1" outlineLevel="1"/>
    <row r="47571" hidden="1" outlineLevel="1"/>
    <row r="47572" hidden="1" outlineLevel="1"/>
    <row r="47573" hidden="1" outlineLevel="1"/>
    <row r="47574" hidden="1" outlineLevel="1"/>
    <row r="47575" hidden="1" outlineLevel="1"/>
    <row r="47576" hidden="1" outlineLevel="1"/>
    <row r="47577" hidden="1" outlineLevel="1"/>
    <row r="47578" hidden="1" outlineLevel="1"/>
    <row r="47579" hidden="1" outlineLevel="1"/>
    <row r="47580" hidden="1" outlineLevel="1"/>
    <row r="47581" hidden="1" outlineLevel="1"/>
    <row r="47582" hidden="1" outlineLevel="1"/>
    <row r="47583" hidden="1" outlineLevel="1"/>
    <row r="47584" hidden="1" outlineLevel="1"/>
    <row r="47585" hidden="1" outlineLevel="1"/>
    <row r="47586" hidden="1" outlineLevel="1"/>
    <row r="47587" hidden="1" outlineLevel="1"/>
    <row r="47588" hidden="1" outlineLevel="1"/>
    <row r="47589" hidden="1" outlineLevel="1"/>
    <row r="47590" hidden="1" outlineLevel="1"/>
    <row r="47591" hidden="1" outlineLevel="1"/>
    <row r="47592" hidden="1" outlineLevel="1"/>
    <row r="47593" hidden="1" outlineLevel="1"/>
    <row r="47594" hidden="1" outlineLevel="1"/>
    <row r="47595" hidden="1" outlineLevel="1"/>
    <row r="47596" hidden="1" outlineLevel="1"/>
    <row r="47597" hidden="1" outlineLevel="1"/>
    <row r="47598" hidden="1" outlineLevel="1"/>
    <row r="47599" hidden="1" outlineLevel="1"/>
    <row r="47600" hidden="1" outlineLevel="1"/>
    <row r="47601" hidden="1" outlineLevel="1"/>
    <row r="47602" hidden="1" outlineLevel="1"/>
    <row r="47603" hidden="1" outlineLevel="1"/>
    <row r="47604" hidden="1" outlineLevel="1"/>
    <row r="47605" hidden="1" outlineLevel="1"/>
    <row r="47606" hidden="1" outlineLevel="1"/>
    <row r="47607" hidden="1" outlineLevel="1"/>
    <row r="47608" hidden="1" outlineLevel="1"/>
    <row r="47609" hidden="1" outlineLevel="1"/>
    <row r="47610" hidden="1" outlineLevel="1"/>
    <row r="47611" hidden="1" outlineLevel="1"/>
    <row r="47612" hidden="1" outlineLevel="1"/>
    <row r="47613" hidden="1" outlineLevel="1"/>
    <row r="47614" hidden="1" outlineLevel="1"/>
    <row r="47615" hidden="1" outlineLevel="1"/>
    <row r="47616" hidden="1" outlineLevel="1"/>
    <row r="47617" hidden="1" outlineLevel="1"/>
    <row r="47618" hidden="1" outlineLevel="1"/>
    <row r="47619" hidden="1" outlineLevel="1"/>
    <row r="47620" hidden="1" outlineLevel="1"/>
    <row r="47621" hidden="1" outlineLevel="1"/>
    <row r="47622" hidden="1" outlineLevel="1"/>
    <row r="47623" hidden="1" outlineLevel="1"/>
    <row r="47624" hidden="1" outlineLevel="1"/>
    <row r="47625" hidden="1" outlineLevel="1"/>
    <row r="47626" hidden="1" outlineLevel="1"/>
    <row r="47627" hidden="1" outlineLevel="1"/>
    <row r="47628" hidden="1" outlineLevel="1"/>
    <row r="47629" hidden="1" outlineLevel="1"/>
    <row r="47630" hidden="1" outlineLevel="1"/>
    <row r="47631" hidden="1" outlineLevel="1"/>
    <row r="47632" hidden="1" outlineLevel="1"/>
    <row r="47633" hidden="1" outlineLevel="1"/>
    <row r="47634" hidden="1" outlineLevel="1"/>
    <row r="47635" hidden="1" outlineLevel="1"/>
    <row r="47636" hidden="1" outlineLevel="1"/>
    <row r="47637" hidden="1" outlineLevel="1"/>
    <row r="47638" hidden="1" outlineLevel="1"/>
    <row r="47639" hidden="1" outlineLevel="1"/>
    <row r="47640" hidden="1" outlineLevel="1"/>
    <row r="47641" hidden="1" outlineLevel="1"/>
    <row r="47642" hidden="1" outlineLevel="1"/>
    <row r="47643" hidden="1" outlineLevel="1"/>
    <row r="47644" hidden="1" outlineLevel="1"/>
    <row r="47645" hidden="1" outlineLevel="1"/>
    <row r="47646" hidden="1" outlineLevel="1"/>
    <row r="47647" hidden="1" outlineLevel="1"/>
    <row r="47648" hidden="1" outlineLevel="1"/>
    <row r="47649" hidden="1" outlineLevel="1"/>
    <row r="47650" hidden="1" outlineLevel="1"/>
    <row r="47651" hidden="1" outlineLevel="1"/>
    <row r="47652" hidden="1" outlineLevel="1"/>
    <row r="47653" hidden="1" outlineLevel="1"/>
    <row r="47654" hidden="1" outlineLevel="1"/>
    <row r="47655" hidden="1" outlineLevel="1"/>
    <row r="47656" hidden="1" outlineLevel="1"/>
    <row r="47657" hidden="1" outlineLevel="1"/>
    <row r="47658" hidden="1" outlineLevel="1"/>
    <row r="47659" hidden="1" outlineLevel="1"/>
    <row r="47660" hidden="1" outlineLevel="1"/>
    <row r="47661" hidden="1" outlineLevel="1"/>
    <row r="47662" hidden="1" outlineLevel="1"/>
    <row r="47663" hidden="1" outlineLevel="1"/>
    <row r="47664" hidden="1" outlineLevel="1"/>
    <row r="47665" hidden="1" outlineLevel="1"/>
    <row r="47666" hidden="1" outlineLevel="1"/>
    <row r="47667" hidden="1" outlineLevel="1"/>
    <row r="47668" hidden="1" outlineLevel="1"/>
    <row r="47669" hidden="1" outlineLevel="1"/>
    <row r="47670" hidden="1" outlineLevel="1"/>
    <row r="47671" hidden="1" outlineLevel="1"/>
    <row r="47672" hidden="1" outlineLevel="1"/>
    <row r="47673" hidden="1" outlineLevel="1"/>
    <row r="47674" hidden="1" outlineLevel="1"/>
    <row r="47675" hidden="1" outlineLevel="1"/>
    <row r="47676" hidden="1" outlineLevel="1"/>
    <row r="47677" hidden="1" outlineLevel="1"/>
    <row r="47678" hidden="1" outlineLevel="1"/>
    <row r="47679" hidden="1" outlineLevel="1"/>
    <row r="47680" hidden="1" outlineLevel="1"/>
    <row r="47681" hidden="1" outlineLevel="1"/>
    <row r="47682" hidden="1" outlineLevel="1"/>
    <row r="47683" hidden="1" outlineLevel="1"/>
    <row r="47684" hidden="1" outlineLevel="1"/>
    <row r="47685" hidden="1" outlineLevel="1"/>
    <row r="47686" hidden="1" outlineLevel="1"/>
    <row r="47687" hidden="1" outlineLevel="1"/>
    <row r="47688" hidden="1" outlineLevel="1"/>
    <row r="47689" hidden="1" outlineLevel="1"/>
    <row r="47690" hidden="1" outlineLevel="1"/>
    <row r="47691" hidden="1" outlineLevel="1"/>
    <row r="47692" hidden="1" outlineLevel="1"/>
    <row r="47693" hidden="1" outlineLevel="1"/>
    <row r="47694" hidden="1" outlineLevel="1"/>
    <row r="47695" hidden="1" outlineLevel="1"/>
    <row r="47696" hidden="1" outlineLevel="1"/>
    <row r="47697" hidden="1" outlineLevel="1"/>
    <row r="47698" hidden="1" outlineLevel="1"/>
    <row r="47699" hidden="1" outlineLevel="1"/>
    <row r="47700" hidden="1" outlineLevel="1"/>
    <row r="47701" hidden="1" outlineLevel="1"/>
    <row r="47702" hidden="1" outlineLevel="1"/>
    <row r="47703" hidden="1" outlineLevel="1"/>
    <row r="47704" hidden="1" outlineLevel="1"/>
    <row r="47705" hidden="1" outlineLevel="1"/>
    <row r="47706" hidden="1" outlineLevel="1"/>
    <row r="47707" hidden="1" outlineLevel="1"/>
    <row r="47708" hidden="1" outlineLevel="1"/>
    <row r="47709" hidden="1" outlineLevel="1"/>
    <row r="47710" hidden="1" outlineLevel="1"/>
    <row r="47711" hidden="1" outlineLevel="1"/>
    <row r="47712" hidden="1" outlineLevel="1"/>
    <row r="47713" hidden="1" outlineLevel="1"/>
    <row r="47714" hidden="1" outlineLevel="1"/>
    <row r="47715" hidden="1" outlineLevel="1"/>
    <row r="47716" hidden="1" outlineLevel="1"/>
    <row r="47717" hidden="1" outlineLevel="1"/>
    <row r="47718" hidden="1" outlineLevel="1"/>
    <row r="47719" hidden="1" outlineLevel="1"/>
    <row r="47720" hidden="1" outlineLevel="1"/>
    <row r="47721" hidden="1" outlineLevel="1"/>
    <row r="47722" hidden="1" outlineLevel="1"/>
    <row r="47723" hidden="1" outlineLevel="1"/>
    <row r="47724" hidden="1" outlineLevel="1"/>
    <row r="47725" hidden="1" outlineLevel="1"/>
    <row r="47726" hidden="1" outlineLevel="1"/>
    <row r="47727" hidden="1" outlineLevel="1"/>
    <row r="47728" hidden="1" outlineLevel="1"/>
    <row r="47729" hidden="1" outlineLevel="1"/>
    <row r="47730" hidden="1" outlineLevel="1"/>
    <row r="47731" hidden="1" outlineLevel="1"/>
    <row r="47732" hidden="1" outlineLevel="1"/>
    <row r="47733" hidden="1" outlineLevel="1"/>
    <row r="47734" hidden="1" outlineLevel="1"/>
    <row r="47735" hidden="1" outlineLevel="1"/>
    <row r="47736" hidden="1" outlineLevel="1"/>
    <row r="47737" hidden="1" outlineLevel="1"/>
    <row r="47738" hidden="1" outlineLevel="1"/>
    <row r="47739" hidden="1" outlineLevel="1"/>
    <row r="47740" hidden="1" outlineLevel="1"/>
    <row r="47741" hidden="1" outlineLevel="1"/>
    <row r="47742" hidden="1" outlineLevel="1"/>
    <row r="47743" hidden="1" outlineLevel="1"/>
    <row r="47744" hidden="1" outlineLevel="1"/>
    <row r="47745" hidden="1" outlineLevel="1"/>
    <row r="47746" hidden="1" outlineLevel="1"/>
    <row r="47747" hidden="1" outlineLevel="1"/>
    <row r="47748" hidden="1" outlineLevel="1"/>
    <row r="47749" hidden="1" outlineLevel="1"/>
    <row r="47750" hidden="1" outlineLevel="1"/>
    <row r="47751" hidden="1" outlineLevel="1"/>
    <row r="47752" hidden="1" outlineLevel="1"/>
    <row r="47753" hidden="1" outlineLevel="1"/>
    <row r="47754" hidden="1" outlineLevel="1"/>
    <row r="47755" hidden="1" outlineLevel="1"/>
    <row r="47756" hidden="1" outlineLevel="1"/>
    <row r="47757" hidden="1" outlineLevel="1"/>
    <row r="47758" hidden="1" outlineLevel="1"/>
    <row r="47759" hidden="1" outlineLevel="1"/>
    <row r="47760" hidden="1" outlineLevel="1"/>
    <row r="47761" hidden="1" outlineLevel="1"/>
    <row r="47762" hidden="1" outlineLevel="1"/>
    <row r="47763" hidden="1" outlineLevel="1"/>
    <row r="47764" hidden="1" outlineLevel="1"/>
    <row r="47765" hidden="1" outlineLevel="1"/>
    <row r="47766" hidden="1" outlineLevel="1"/>
    <row r="47767" hidden="1" outlineLevel="1"/>
    <row r="47768" hidden="1" outlineLevel="1"/>
    <row r="47769" hidden="1" outlineLevel="1"/>
    <row r="47770" hidden="1" outlineLevel="1"/>
    <row r="47771" hidden="1" outlineLevel="1"/>
    <row r="47772" hidden="1" outlineLevel="1"/>
    <row r="47773" hidden="1" outlineLevel="1"/>
    <row r="47774" hidden="1" outlineLevel="1"/>
    <row r="47775" hidden="1" outlineLevel="1"/>
    <row r="47776" hidden="1" outlineLevel="1"/>
    <row r="47777" hidden="1" outlineLevel="1"/>
    <row r="47778" hidden="1" outlineLevel="1"/>
    <row r="47779" hidden="1" outlineLevel="1"/>
    <row r="47780" hidden="1" outlineLevel="1"/>
    <row r="47781" hidden="1" outlineLevel="1"/>
    <row r="47782" hidden="1" outlineLevel="1"/>
    <row r="47783" hidden="1" outlineLevel="1"/>
    <row r="47784" hidden="1" outlineLevel="1"/>
    <row r="47785" hidden="1" outlineLevel="1"/>
    <row r="47786" hidden="1" outlineLevel="1"/>
    <row r="47787" hidden="1" outlineLevel="1"/>
    <row r="47788" hidden="1" outlineLevel="1"/>
    <row r="47789" hidden="1" outlineLevel="1"/>
    <row r="47790" hidden="1" outlineLevel="1"/>
    <row r="47791" hidden="1" outlineLevel="1"/>
    <row r="47792" hidden="1" outlineLevel="1"/>
    <row r="47793" hidden="1" outlineLevel="1"/>
    <row r="47794" hidden="1" outlineLevel="1"/>
    <row r="47795" hidden="1" outlineLevel="1"/>
    <row r="47796" hidden="1" outlineLevel="1"/>
    <row r="47797" hidden="1" outlineLevel="1"/>
    <row r="47798" hidden="1" outlineLevel="1"/>
    <row r="47799" hidden="1" outlineLevel="1"/>
    <row r="47800" hidden="1" outlineLevel="1"/>
    <row r="47801" hidden="1" outlineLevel="1"/>
    <row r="47802" hidden="1" outlineLevel="1"/>
    <row r="47803" hidden="1" outlineLevel="1"/>
    <row r="47804" hidden="1" outlineLevel="1"/>
    <row r="47805" hidden="1" outlineLevel="1"/>
    <row r="47806" hidden="1" outlineLevel="1"/>
    <row r="47807" hidden="1" outlineLevel="1"/>
    <row r="47808" hidden="1" outlineLevel="1"/>
    <row r="47809" hidden="1" outlineLevel="1"/>
    <row r="47810" hidden="1" outlineLevel="1"/>
    <row r="47811" hidden="1" outlineLevel="1"/>
    <row r="47812" hidden="1" outlineLevel="1"/>
    <row r="47813" hidden="1" outlineLevel="1"/>
    <row r="47814" hidden="1" outlineLevel="1"/>
    <row r="47815" hidden="1" outlineLevel="1"/>
    <row r="47816" hidden="1" outlineLevel="1"/>
    <row r="47817" hidden="1" outlineLevel="1"/>
    <row r="47818" hidden="1" outlineLevel="1"/>
    <row r="47819" hidden="1" outlineLevel="1"/>
    <row r="47820" hidden="1" outlineLevel="1"/>
    <row r="47821" hidden="1" outlineLevel="1"/>
    <row r="47822" hidden="1" outlineLevel="1"/>
    <row r="47823" hidden="1" outlineLevel="1"/>
    <row r="47824" hidden="1" outlineLevel="1"/>
    <row r="47825" hidden="1" outlineLevel="1"/>
    <row r="47826" hidden="1" outlineLevel="1"/>
    <row r="47827" hidden="1" outlineLevel="1"/>
    <row r="47828" hidden="1" outlineLevel="1"/>
    <row r="47829" hidden="1" outlineLevel="1"/>
    <row r="47830" hidden="1" outlineLevel="1"/>
    <row r="47831" hidden="1" outlineLevel="1"/>
    <row r="47832" hidden="1" outlineLevel="1"/>
    <row r="47833" hidden="1" outlineLevel="1"/>
    <row r="47834" hidden="1" outlineLevel="1"/>
    <row r="47835" hidden="1" outlineLevel="1"/>
    <row r="47836" hidden="1" outlineLevel="1"/>
    <row r="47837" hidden="1" outlineLevel="1"/>
    <row r="47838" hidden="1" outlineLevel="1"/>
    <row r="47839" hidden="1" outlineLevel="1"/>
    <row r="47840" hidden="1" outlineLevel="1"/>
    <row r="47841" hidden="1" outlineLevel="1"/>
    <row r="47842" hidden="1" outlineLevel="1"/>
    <row r="47843" hidden="1" outlineLevel="1"/>
    <row r="47844" hidden="1" outlineLevel="1"/>
    <row r="47845" hidden="1" outlineLevel="1"/>
    <row r="47846" hidden="1" outlineLevel="1"/>
    <row r="47847" hidden="1" outlineLevel="1"/>
    <row r="47848" hidden="1" outlineLevel="1"/>
    <row r="47849" hidden="1" outlineLevel="1"/>
    <row r="47850" hidden="1" outlineLevel="1"/>
    <row r="47851" hidden="1" outlineLevel="1"/>
    <row r="47852" hidden="1" outlineLevel="1"/>
    <row r="47853" hidden="1" outlineLevel="1"/>
    <row r="47854" hidden="1" outlineLevel="1"/>
    <row r="47855" hidden="1" outlineLevel="1"/>
    <row r="47856" hidden="1" outlineLevel="1"/>
    <row r="47857" hidden="1" outlineLevel="1"/>
    <row r="47858" hidden="1" outlineLevel="1"/>
    <row r="47859" hidden="1" outlineLevel="1"/>
    <row r="47860" hidden="1" outlineLevel="1"/>
    <row r="47861" hidden="1" outlineLevel="1"/>
    <row r="47862" hidden="1" outlineLevel="1"/>
    <row r="47863" hidden="1" outlineLevel="1"/>
    <row r="47864" hidden="1" outlineLevel="1"/>
    <row r="47865" hidden="1" outlineLevel="1"/>
    <row r="47866" hidden="1" outlineLevel="1"/>
    <row r="47867" hidden="1" outlineLevel="1"/>
    <row r="47868" hidden="1" outlineLevel="1"/>
    <row r="47869" hidden="1" outlineLevel="1"/>
    <row r="47870" hidden="1" outlineLevel="1"/>
    <row r="47871" hidden="1" outlineLevel="1"/>
    <row r="47872" hidden="1" outlineLevel="1"/>
    <row r="47873" hidden="1" outlineLevel="1"/>
    <row r="47874" hidden="1" outlineLevel="1"/>
    <row r="47875" hidden="1" outlineLevel="1"/>
    <row r="47876" hidden="1" outlineLevel="1"/>
    <row r="47877" hidden="1" outlineLevel="1"/>
    <row r="47878" hidden="1" outlineLevel="1"/>
    <row r="47879" hidden="1" outlineLevel="1"/>
    <row r="47880" hidden="1" outlineLevel="1"/>
    <row r="47881" hidden="1" outlineLevel="1"/>
    <row r="47882" hidden="1" outlineLevel="1"/>
    <row r="47883" hidden="1" outlineLevel="1"/>
    <row r="47884" hidden="1" outlineLevel="1"/>
    <row r="47885" hidden="1" outlineLevel="1"/>
    <row r="47886" hidden="1" outlineLevel="1"/>
    <row r="47887" hidden="1" outlineLevel="1"/>
    <row r="47888" hidden="1" outlineLevel="1"/>
    <row r="47889" hidden="1" outlineLevel="1"/>
    <row r="47890" hidden="1" outlineLevel="1"/>
    <row r="47891" hidden="1" outlineLevel="1"/>
    <row r="47892" hidden="1" outlineLevel="1"/>
    <row r="47893" hidden="1" outlineLevel="1"/>
    <row r="47894" hidden="1" outlineLevel="1"/>
    <row r="47895" hidden="1" outlineLevel="1"/>
    <row r="47896" hidden="1" outlineLevel="1"/>
    <row r="47897" hidden="1" outlineLevel="1"/>
    <row r="47898" hidden="1" outlineLevel="1"/>
    <row r="47899" hidden="1" outlineLevel="1"/>
    <row r="47900" hidden="1" outlineLevel="1"/>
    <row r="47901" hidden="1" outlineLevel="1"/>
    <row r="47902" hidden="1" outlineLevel="1"/>
    <row r="47903" hidden="1" outlineLevel="1"/>
    <row r="47904" hidden="1" outlineLevel="1"/>
    <row r="47905" hidden="1" outlineLevel="1"/>
    <row r="47906" hidden="1" outlineLevel="1"/>
    <row r="47907" hidden="1" outlineLevel="1"/>
    <row r="47908" hidden="1" outlineLevel="1"/>
    <row r="47909" hidden="1" outlineLevel="1"/>
    <row r="47910" hidden="1" outlineLevel="1"/>
    <row r="47911" hidden="1" outlineLevel="1"/>
    <row r="47912" hidden="1" outlineLevel="1"/>
    <row r="47913" hidden="1" outlineLevel="1"/>
    <row r="47914" hidden="1" outlineLevel="1"/>
    <row r="47915" hidden="1" outlineLevel="1"/>
    <row r="47916" hidden="1" outlineLevel="1"/>
    <row r="47917" hidden="1" outlineLevel="1"/>
    <row r="47918" hidden="1" outlineLevel="1"/>
    <row r="47919" hidden="1" outlineLevel="1"/>
    <row r="47920" hidden="1" outlineLevel="1"/>
    <row r="47921" hidden="1" outlineLevel="1"/>
    <row r="47922" hidden="1" outlineLevel="1"/>
    <row r="47923" hidden="1" outlineLevel="1"/>
    <row r="47924" hidden="1" outlineLevel="1"/>
    <row r="47925" hidden="1" outlineLevel="1"/>
    <row r="47926" hidden="1" outlineLevel="1"/>
    <row r="47927" hidden="1" outlineLevel="1"/>
    <row r="47928" hidden="1" outlineLevel="1"/>
    <row r="47929" hidden="1" outlineLevel="1"/>
    <row r="47930" hidden="1" outlineLevel="1"/>
    <row r="47931" hidden="1" outlineLevel="1"/>
    <row r="47932" hidden="1" outlineLevel="1"/>
    <row r="47933" hidden="1" outlineLevel="1"/>
    <row r="47934" hidden="1" outlineLevel="1"/>
    <row r="47935" hidden="1" outlineLevel="1"/>
    <row r="47936" hidden="1" outlineLevel="1"/>
    <row r="47937" hidden="1" outlineLevel="1"/>
    <row r="47938" hidden="1" outlineLevel="1"/>
    <row r="47939" hidden="1" outlineLevel="1"/>
    <row r="47940" hidden="1" outlineLevel="1"/>
    <row r="47941" hidden="1" outlineLevel="1"/>
    <row r="47942" hidden="1" outlineLevel="1"/>
    <row r="47943" hidden="1" outlineLevel="1"/>
    <row r="47944" hidden="1" outlineLevel="1"/>
    <row r="47945" hidden="1" outlineLevel="1"/>
    <row r="47946" hidden="1" outlineLevel="1"/>
    <row r="47947" hidden="1" outlineLevel="1"/>
    <row r="47948" hidden="1" outlineLevel="1"/>
    <row r="47949" hidden="1" outlineLevel="1"/>
    <row r="47950" hidden="1" outlineLevel="1"/>
    <row r="47951" hidden="1" outlineLevel="1"/>
    <row r="47952" hidden="1" outlineLevel="1"/>
    <row r="47953" hidden="1" outlineLevel="1"/>
    <row r="47954" hidden="1" outlineLevel="1"/>
    <row r="47955" hidden="1" outlineLevel="1"/>
    <row r="47956" hidden="1" outlineLevel="1"/>
    <row r="47957" hidden="1" outlineLevel="1"/>
    <row r="47958" hidden="1" outlineLevel="1"/>
    <row r="47959" hidden="1" outlineLevel="1"/>
    <row r="47960" hidden="1" outlineLevel="1"/>
    <row r="47961" hidden="1" outlineLevel="1"/>
    <row r="47962" hidden="1" outlineLevel="1"/>
    <row r="47963" hidden="1" outlineLevel="1"/>
    <row r="47964" hidden="1" outlineLevel="1"/>
    <row r="47965" hidden="1" outlineLevel="1"/>
    <row r="47966" hidden="1" outlineLevel="1"/>
    <row r="47967" hidden="1" outlineLevel="1"/>
    <row r="47968" hidden="1" outlineLevel="1"/>
    <row r="47969" hidden="1" outlineLevel="1"/>
    <row r="47970" hidden="1" outlineLevel="1"/>
    <row r="47971" hidden="1" outlineLevel="1"/>
    <row r="47972" hidden="1" outlineLevel="1"/>
    <row r="47973" hidden="1" outlineLevel="1"/>
    <row r="47974" hidden="1" outlineLevel="1"/>
    <row r="47975" hidden="1" outlineLevel="1"/>
    <row r="47976" hidden="1" outlineLevel="1"/>
    <row r="47977" hidden="1" outlineLevel="1"/>
    <row r="47978" hidden="1" outlineLevel="1"/>
    <row r="47979" hidden="1" outlineLevel="1"/>
    <row r="47980" hidden="1" outlineLevel="1"/>
    <row r="47981" hidden="1" outlineLevel="1"/>
    <row r="47982" hidden="1" outlineLevel="1"/>
    <row r="47983" hidden="1" outlineLevel="1"/>
    <row r="47984" hidden="1" outlineLevel="1"/>
    <row r="47985" hidden="1" outlineLevel="1"/>
    <row r="47986" hidden="1" outlineLevel="1"/>
    <row r="47987" hidden="1" outlineLevel="1"/>
    <row r="47988" hidden="1" outlineLevel="1"/>
    <row r="47989" hidden="1" outlineLevel="1"/>
    <row r="47990" hidden="1" outlineLevel="1"/>
    <row r="47991" hidden="1" outlineLevel="1"/>
    <row r="47992" hidden="1" outlineLevel="1"/>
    <row r="47993" hidden="1" outlineLevel="1"/>
    <row r="47994" hidden="1" outlineLevel="1"/>
    <row r="47995" hidden="1" outlineLevel="1"/>
    <row r="47996" hidden="1" outlineLevel="1"/>
    <row r="47997" hidden="1" outlineLevel="1"/>
    <row r="47998" hidden="1" outlineLevel="1"/>
    <row r="47999" hidden="1" outlineLevel="1"/>
    <row r="48000" hidden="1" outlineLevel="1"/>
    <row r="48001" hidden="1" outlineLevel="1"/>
    <row r="48002" hidden="1" outlineLevel="1"/>
    <row r="48003" hidden="1" outlineLevel="1"/>
    <row r="48004" hidden="1" outlineLevel="1"/>
    <row r="48005" hidden="1" outlineLevel="1"/>
    <row r="48006" hidden="1" outlineLevel="1"/>
    <row r="48007" hidden="1" outlineLevel="1"/>
    <row r="48008" hidden="1" outlineLevel="1"/>
    <row r="48009" hidden="1" outlineLevel="1"/>
    <row r="48010" hidden="1" outlineLevel="1"/>
    <row r="48011" hidden="1" outlineLevel="1"/>
    <row r="48012" hidden="1" outlineLevel="1"/>
    <row r="48013" hidden="1" outlineLevel="1"/>
    <row r="48014" hidden="1" outlineLevel="1"/>
    <row r="48015" hidden="1" outlineLevel="1"/>
    <row r="48016" hidden="1" outlineLevel="1"/>
    <row r="48017" hidden="1" outlineLevel="1"/>
    <row r="48018" hidden="1" outlineLevel="1"/>
    <row r="48019" hidden="1" outlineLevel="1"/>
    <row r="48020" hidden="1" outlineLevel="1"/>
    <row r="48021" hidden="1" outlineLevel="1"/>
    <row r="48022" hidden="1" outlineLevel="1"/>
    <row r="48023" hidden="1" outlineLevel="1"/>
    <row r="48024" hidden="1" outlineLevel="1"/>
    <row r="48025" hidden="1" outlineLevel="1"/>
    <row r="48026" hidden="1" outlineLevel="1"/>
    <row r="48027" hidden="1" outlineLevel="1"/>
    <row r="48028" hidden="1" outlineLevel="1"/>
    <row r="48029" hidden="1" outlineLevel="1"/>
    <row r="48030" hidden="1" outlineLevel="1"/>
    <row r="48031" hidden="1" outlineLevel="1"/>
    <row r="48032" hidden="1" outlineLevel="1"/>
    <row r="48033" hidden="1" outlineLevel="1"/>
    <row r="48034" hidden="1" outlineLevel="1"/>
    <row r="48035" hidden="1" outlineLevel="1"/>
    <row r="48036" hidden="1" outlineLevel="1"/>
    <row r="48037" hidden="1" outlineLevel="1"/>
    <row r="48038" hidden="1" outlineLevel="1"/>
    <row r="48039" hidden="1" outlineLevel="1"/>
    <row r="48040" hidden="1" outlineLevel="1"/>
    <row r="48041" hidden="1" outlineLevel="1"/>
    <row r="48042" hidden="1" outlineLevel="1"/>
    <row r="48043" hidden="1" outlineLevel="1"/>
    <row r="48044" hidden="1" outlineLevel="1"/>
    <row r="48045" hidden="1" outlineLevel="1"/>
    <row r="48046" hidden="1" outlineLevel="1"/>
    <row r="48047" hidden="1" outlineLevel="1"/>
    <row r="48048" hidden="1" outlineLevel="1"/>
    <row r="48049" hidden="1" outlineLevel="1"/>
    <row r="48050" hidden="1" outlineLevel="1"/>
    <row r="48051" hidden="1" outlineLevel="1"/>
    <row r="48052" hidden="1" outlineLevel="1"/>
    <row r="48053" hidden="1" outlineLevel="1"/>
    <row r="48054" hidden="1" outlineLevel="1"/>
    <row r="48055" hidden="1" outlineLevel="1"/>
    <row r="48056" hidden="1" outlineLevel="1"/>
    <row r="48057" hidden="1" outlineLevel="1"/>
    <row r="48058" hidden="1" outlineLevel="1"/>
    <row r="48059" hidden="1" outlineLevel="1"/>
    <row r="48060" hidden="1" outlineLevel="1"/>
    <row r="48061" hidden="1" outlineLevel="1"/>
    <row r="48062" hidden="1" outlineLevel="1"/>
    <row r="48063" hidden="1" outlineLevel="1"/>
    <row r="48064" hidden="1" outlineLevel="1"/>
    <row r="48065" hidden="1" outlineLevel="1"/>
    <row r="48066" hidden="1" outlineLevel="1"/>
    <row r="48067" hidden="1" outlineLevel="1"/>
    <row r="48068" hidden="1" outlineLevel="1"/>
    <row r="48069" hidden="1" outlineLevel="1"/>
    <row r="48070" hidden="1" outlineLevel="1"/>
    <row r="48071" hidden="1" outlineLevel="1"/>
    <row r="48072" hidden="1" outlineLevel="1"/>
    <row r="48073" hidden="1" outlineLevel="1"/>
    <row r="48074" hidden="1" outlineLevel="1"/>
    <row r="48075" hidden="1" outlineLevel="1"/>
    <row r="48076" hidden="1" outlineLevel="1"/>
    <row r="48077" hidden="1" outlineLevel="1"/>
    <row r="48078" hidden="1" outlineLevel="1"/>
    <row r="48079" hidden="1" outlineLevel="1"/>
    <row r="48080" hidden="1" outlineLevel="1"/>
    <row r="48081" hidden="1" outlineLevel="1"/>
    <row r="48082" hidden="1" outlineLevel="1"/>
    <row r="48083" hidden="1" outlineLevel="1"/>
    <row r="48084" hidden="1" outlineLevel="1"/>
    <row r="48085" hidden="1" outlineLevel="1"/>
    <row r="48086" hidden="1" outlineLevel="1"/>
    <row r="48087" hidden="1" outlineLevel="1"/>
    <row r="48088" hidden="1" outlineLevel="1"/>
    <row r="48089" hidden="1" outlineLevel="1"/>
    <row r="48090" hidden="1" outlineLevel="1"/>
    <row r="48091" hidden="1" outlineLevel="1"/>
    <row r="48092" hidden="1" outlineLevel="1"/>
    <row r="48093" hidden="1" outlineLevel="1"/>
    <row r="48094" hidden="1" outlineLevel="1"/>
    <row r="48095" hidden="1" outlineLevel="1"/>
    <row r="48096" hidden="1" outlineLevel="1"/>
    <row r="48097" hidden="1" outlineLevel="1"/>
    <row r="48098" hidden="1" outlineLevel="1"/>
    <row r="48099" hidden="1" outlineLevel="1"/>
    <row r="48100" hidden="1" outlineLevel="1"/>
    <row r="48101" hidden="1" outlineLevel="1"/>
    <row r="48102" hidden="1" outlineLevel="1"/>
    <row r="48103" hidden="1" outlineLevel="1"/>
    <row r="48104" hidden="1" outlineLevel="1"/>
    <row r="48105" hidden="1" outlineLevel="1"/>
    <row r="48106" hidden="1" outlineLevel="1"/>
    <row r="48107" hidden="1" outlineLevel="1"/>
    <row r="48108" hidden="1" outlineLevel="1"/>
    <row r="48109" hidden="1" outlineLevel="1"/>
    <row r="48110" hidden="1" outlineLevel="1"/>
    <row r="48111" hidden="1" outlineLevel="1"/>
    <row r="48112" hidden="1" outlineLevel="1"/>
    <row r="48113" hidden="1" outlineLevel="1"/>
    <row r="48114" hidden="1" outlineLevel="1"/>
    <row r="48115" hidden="1" outlineLevel="1"/>
    <row r="48116" hidden="1" outlineLevel="1"/>
    <row r="48117" hidden="1" outlineLevel="1"/>
    <row r="48118" hidden="1" outlineLevel="1"/>
    <row r="48119" hidden="1" outlineLevel="1"/>
    <row r="48120" hidden="1" outlineLevel="1"/>
    <row r="48121" hidden="1" outlineLevel="1"/>
    <row r="48122" hidden="1" outlineLevel="1"/>
    <row r="48123" hidden="1" outlineLevel="1"/>
    <row r="48124" hidden="1" outlineLevel="1"/>
    <row r="48125" hidden="1" outlineLevel="1"/>
    <row r="48126" hidden="1" outlineLevel="1"/>
    <row r="48127" hidden="1" outlineLevel="1"/>
    <row r="48128" hidden="1" outlineLevel="1"/>
    <row r="48129" hidden="1" outlineLevel="1"/>
    <row r="48130" hidden="1" outlineLevel="1"/>
    <row r="48131" hidden="1" outlineLevel="1"/>
    <row r="48132" hidden="1" outlineLevel="1"/>
    <row r="48133" hidden="1" outlineLevel="1"/>
    <row r="48134" hidden="1" outlineLevel="1"/>
    <row r="48135" hidden="1" outlineLevel="1"/>
    <row r="48136" hidden="1" outlineLevel="1"/>
    <row r="48137" hidden="1" outlineLevel="1"/>
    <row r="48138" hidden="1" outlineLevel="1"/>
    <row r="48139" hidden="1" outlineLevel="1"/>
    <row r="48140" hidden="1" outlineLevel="1"/>
    <row r="48141" hidden="1" outlineLevel="1"/>
    <row r="48142" hidden="1" outlineLevel="1"/>
    <row r="48143" hidden="1" outlineLevel="1"/>
    <row r="48144" hidden="1" outlineLevel="1"/>
    <row r="48145" hidden="1" outlineLevel="1"/>
    <row r="48146" hidden="1" outlineLevel="1"/>
    <row r="48147" hidden="1" outlineLevel="1"/>
    <row r="48148" hidden="1" outlineLevel="1"/>
    <row r="48149" hidden="1" outlineLevel="1"/>
    <row r="48150" hidden="1" outlineLevel="1"/>
    <row r="48151" hidden="1" outlineLevel="1"/>
    <row r="48152" hidden="1" outlineLevel="1"/>
    <row r="48153" hidden="1" outlineLevel="1"/>
    <row r="48154" hidden="1" outlineLevel="1"/>
    <row r="48155" hidden="1" outlineLevel="1"/>
    <row r="48156" hidden="1" outlineLevel="1"/>
    <row r="48157" hidden="1" outlineLevel="1"/>
    <row r="48158" hidden="1" outlineLevel="1"/>
    <row r="48159" hidden="1" outlineLevel="1"/>
    <row r="48160" hidden="1" outlineLevel="1"/>
    <row r="48161" hidden="1" outlineLevel="1"/>
    <row r="48162" hidden="1" outlineLevel="1"/>
    <row r="48163" hidden="1" outlineLevel="1"/>
    <row r="48164" hidden="1" outlineLevel="1"/>
    <row r="48165" hidden="1" outlineLevel="1"/>
    <row r="48166" hidden="1" outlineLevel="1"/>
    <row r="48167" hidden="1" outlineLevel="1"/>
    <row r="48168" hidden="1" outlineLevel="1"/>
    <row r="48169" hidden="1" outlineLevel="1"/>
    <row r="48170" hidden="1" outlineLevel="1"/>
    <row r="48171" hidden="1" outlineLevel="1"/>
    <row r="48172" hidden="1" outlineLevel="1"/>
    <row r="48173" hidden="1" outlineLevel="1"/>
    <row r="48174" hidden="1" outlineLevel="1"/>
    <row r="48175" hidden="1" outlineLevel="1"/>
    <row r="48176" hidden="1" outlineLevel="1"/>
    <row r="48177" hidden="1" outlineLevel="1"/>
    <row r="48178" hidden="1" outlineLevel="1"/>
    <row r="48179" hidden="1" outlineLevel="1"/>
    <row r="48180" hidden="1" outlineLevel="1"/>
    <row r="48181" hidden="1" outlineLevel="1"/>
    <row r="48182" hidden="1" outlineLevel="1"/>
    <row r="48183" hidden="1" outlineLevel="1"/>
    <row r="48184" hidden="1" outlineLevel="1"/>
    <row r="48185" hidden="1" outlineLevel="1"/>
    <row r="48186" hidden="1" outlineLevel="1"/>
    <row r="48187" hidden="1" outlineLevel="1"/>
    <row r="48188" hidden="1" outlineLevel="1"/>
    <row r="48189" hidden="1" outlineLevel="1"/>
    <row r="48190" hidden="1" outlineLevel="1"/>
    <row r="48191" hidden="1" outlineLevel="1"/>
    <row r="48192" hidden="1" outlineLevel="1"/>
    <row r="48193" hidden="1" outlineLevel="1"/>
    <row r="48194" hidden="1" outlineLevel="1"/>
    <row r="48195" hidden="1" outlineLevel="1"/>
    <row r="48196" hidden="1" outlineLevel="1"/>
    <row r="48197" hidden="1" outlineLevel="1"/>
    <row r="48198" hidden="1" outlineLevel="1"/>
    <row r="48199" hidden="1" outlineLevel="1"/>
    <row r="48200" hidden="1" outlineLevel="1"/>
    <row r="48201" hidden="1" outlineLevel="1"/>
    <row r="48202" hidden="1" outlineLevel="1"/>
    <row r="48203" hidden="1" outlineLevel="1"/>
    <row r="48204" hidden="1" outlineLevel="1"/>
    <row r="48205" hidden="1" outlineLevel="1"/>
    <row r="48206" hidden="1" outlineLevel="1"/>
    <row r="48207" hidden="1" outlineLevel="1"/>
    <row r="48208" hidden="1" outlineLevel="1"/>
    <row r="48209" hidden="1" outlineLevel="1"/>
    <row r="48210" hidden="1" outlineLevel="1"/>
    <row r="48211" hidden="1" outlineLevel="1"/>
    <row r="48212" hidden="1" outlineLevel="1"/>
    <row r="48213" hidden="1" outlineLevel="1"/>
    <row r="48214" hidden="1" outlineLevel="1"/>
    <row r="48215" hidden="1" outlineLevel="1"/>
    <row r="48216" hidden="1" outlineLevel="1"/>
    <row r="48217" hidden="1" outlineLevel="1"/>
    <row r="48218" hidden="1" outlineLevel="1"/>
    <row r="48219" hidden="1" outlineLevel="1"/>
    <row r="48220" hidden="1" outlineLevel="1"/>
    <row r="48221" hidden="1" outlineLevel="1"/>
    <row r="48222" hidden="1" outlineLevel="1"/>
    <row r="48223" hidden="1" outlineLevel="1"/>
    <row r="48224" hidden="1" outlineLevel="1"/>
    <row r="48225" hidden="1" outlineLevel="1"/>
    <row r="48226" hidden="1" outlineLevel="1"/>
    <row r="48227" hidden="1" outlineLevel="1"/>
    <row r="48228" hidden="1" outlineLevel="1"/>
    <row r="48229" hidden="1" outlineLevel="1"/>
    <row r="48230" hidden="1" outlineLevel="1"/>
    <row r="48231" hidden="1" outlineLevel="1"/>
    <row r="48232" hidden="1" outlineLevel="1"/>
    <row r="48233" hidden="1" outlineLevel="1"/>
    <row r="48234" hidden="1" outlineLevel="1"/>
    <row r="48235" hidden="1" outlineLevel="1"/>
    <row r="48236" hidden="1" outlineLevel="1"/>
    <row r="48237" hidden="1" outlineLevel="1"/>
    <row r="48238" hidden="1" outlineLevel="1"/>
    <row r="48239" hidden="1" outlineLevel="1"/>
    <row r="48240" hidden="1" outlineLevel="1"/>
    <row r="48241" hidden="1" outlineLevel="1"/>
    <row r="48242" hidden="1" outlineLevel="1"/>
    <row r="48243" hidden="1" outlineLevel="1"/>
    <row r="48244" hidden="1" outlineLevel="1"/>
    <row r="48245" hidden="1" outlineLevel="1"/>
    <row r="48246" hidden="1" outlineLevel="1"/>
    <row r="48247" hidden="1" outlineLevel="1"/>
    <row r="48248" hidden="1" outlineLevel="1"/>
    <row r="48249" hidden="1" outlineLevel="1"/>
    <row r="48250" hidden="1" outlineLevel="1"/>
    <row r="48251" hidden="1" outlineLevel="1"/>
    <row r="48252" hidden="1" outlineLevel="1"/>
    <row r="48253" hidden="1" outlineLevel="1"/>
    <row r="48254" hidden="1" outlineLevel="1"/>
    <row r="48255" hidden="1" outlineLevel="1"/>
    <row r="48256" hidden="1" outlineLevel="1"/>
    <row r="48257" hidden="1" outlineLevel="1"/>
    <row r="48258" hidden="1" outlineLevel="1"/>
    <row r="48259" hidden="1" outlineLevel="1"/>
    <row r="48260" hidden="1" outlineLevel="1"/>
    <row r="48261" hidden="1" outlineLevel="1"/>
    <row r="48262" hidden="1" outlineLevel="1"/>
    <row r="48263" hidden="1" outlineLevel="1"/>
    <row r="48264" hidden="1" outlineLevel="1"/>
    <row r="48265" hidden="1" outlineLevel="1"/>
    <row r="48266" hidden="1" outlineLevel="1"/>
    <row r="48267" hidden="1" outlineLevel="1"/>
    <row r="48268" hidden="1" outlineLevel="1"/>
    <row r="48269" hidden="1" outlineLevel="1"/>
    <row r="48270" hidden="1" outlineLevel="1"/>
    <row r="48271" hidden="1" outlineLevel="1"/>
    <row r="48272" hidden="1" outlineLevel="1"/>
    <row r="48273" hidden="1" outlineLevel="1"/>
    <row r="48274" hidden="1" outlineLevel="1"/>
    <row r="48275" hidden="1" outlineLevel="1"/>
    <row r="48276" hidden="1" outlineLevel="1"/>
    <row r="48277" hidden="1" outlineLevel="1"/>
    <row r="48278" hidden="1" outlineLevel="1"/>
    <row r="48279" hidden="1" outlineLevel="1"/>
    <row r="48280" hidden="1" outlineLevel="1"/>
    <row r="48281" hidden="1" outlineLevel="1"/>
    <row r="48282" hidden="1" outlineLevel="1"/>
    <row r="48283" hidden="1" outlineLevel="1"/>
    <row r="48284" hidden="1" outlineLevel="1"/>
    <row r="48285" hidden="1" outlineLevel="1"/>
    <row r="48286" hidden="1" outlineLevel="1"/>
    <row r="48287" hidden="1" outlineLevel="1"/>
    <row r="48288" hidden="1" outlineLevel="1"/>
    <row r="48289" hidden="1" outlineLevel="1"/>
    <row r="48290" hidden="1" outlineLevel="1"/>
    <row r="48291" hidden="1" outlineLevel="1"/>
    <row r="48292" hidden="1" outlineLevel="1"/>
    <row r="48293" hidden="1" outlineLevel="1"/>
    <row r="48294" hidden="1" outlineLevel="1"/>
    <row r="48295" hidden="1" outlineLevel="1"/>
    <row r="48296" hidden="1" outlineLevel="1"/>
    <row r="48297" hidden="1" outlineLevel="1"/>
    <row r="48298" hidden="1" outlineLevel="1"/>
    <row r="48299" hidden="1" outlineLevel="1"/>
    <row r="48300" hidden="1" outlineLevel="1"/>
    <row r="48301" hidden="1" outlineLevel="1"/>
    <row r="48302" hidden="1" outlineLevel="1"/>
    <row r="48303" hidden="1" outlineLevel="1"/>
    <row r="48304" hidden="1" outlineLevel="1"/>
    <row r="48305" hidden="1" outlineLevel="1"/>
    <row r="48306" hidden="1" outlineLevel="1"/>
    <row r="48307" hidden="1" outlineLevel="1"/>
    <row r="48308" hidden="1" outlineLevel="1"/>
    <row r="48309" hidden="1" outlineLevel="1"/>
    <row r="48310" hidden="1" outlineLevel="1"/>
    <row r="48311" hidden="1" outlineLevel="1"/>
    <row r="48312" hidden="1" outlineLevel="1"/>
    <row r="48313" hidden="1" outlineLevel="1"/>
    <row r="48314" hidden="1" outlineLevel="1"/>
    <row r="48315" hidden="1" outlineLevel="1"/>
    <row r="48316" hidden="1" outlineLevel="1"/>
    <row r="48317" hidden="1" outlineLevel="1"/>
    <row r="48318" hidden="1" outlineLevel="1"/>
    <row r="48319" hidden="1" outlineLevel="1"/>
    <row r="48320" hidden="1" outlineLevel="1"/>
    <row r="48321" hidden="1" outlineLevel="1"/>
    <row r="48322" hidden="1" outlineLevel="1"/>
    <row r="48323" hidden="1" outlineLevel="1"/>
    <row r="48324" hidden="1" outlineLevel="1"/>
    <row r="48325" hidden="1" outlineLevel="1"/>
    <row r="48326" hidden="1" outlineLevel="1"/>
    <row r="48327" hidden="1" outlineLevel="1"/>
    <row r="48328" hidden="1" outlineLevel="1"/>
    <row r="48329" hidden="1" outlineLevel="1"/>
    <row r="48330" hidden="1" outlineLevel="1"/>
    <row r="48331" hidden="1" outlineLevel="1"/>
    <row r="48332" hidden="1" outlineLevel="1"/>
    <row r="48333" hidden="1" outlineLevel="1"/>
    <row r="48334" hidden="1" outlineLevel="1"/>
    <row r="48335" hidden="1" outlineLevel="1"/>
    <row r="48336" hidden="1" outlineLevel="1"/>
    <row r="48337" hidden="1" outlineLevel="1"/>
    <row r="48338" hidden="1" outlineLevel="1"/>
    <row r="48339" hidden="1" outlineLevel="1"/>
    <row r="48340" hidden="1" outlineLevel="1"/>
    <row r="48341" hidden="1" outlineLevel="1"/>
    <row r="48342" hidden="1" outlineLevel="1"/>
    <row r="48343" hidden="1" outlineLevel="1"/>
    <row r="48344" hidden="1" outlineLevel="1"/>
    <row r="48345" hidden="1" outlineLevel="1"/>
    <row r="48346" hidden="1" outlineLevel="1"/>
    <row r="48347" hidden="1" outlineLevel="1"/>
    <row r="48348" hidden="1" outlineLevel="1"/>
    <row r="48349" hidden="1" outlineLevel="1"/>
    <row r="48350" hidden="1" outlineLevel="1"/>
    <row r="48351" hidden="1" outlineLevel="1"/>
    <row r="48352" hidden="1" outlineLevel="1"/>
    <row r="48353" hidden="1" outlineLevel="1"/>
    <row r="48354" hidden="1" outlineLevel="1"/>
    <row r="48355" hidden="1" outlineLevel="1"/>
    <row r="48356" hidden="1" outlineLevel="1"/>
    <row r="48357" hidden="1" outlineLevel="1"/>
    <row r="48358" hidden="1" outlineLevel="1"/>
    <row r="48359" hidden="1" outlineLevel="1"/>
    <row r="48360" hidden="1" outlineLevel="1"/>
    <row r="48361" hidden="1" outlineLevel="1"/>
    <row r="48362" hidden="1" outlineLevel="1"/>
    <row r="48363" hidden="1" outlineLevel="1"/>
    <row r="48364" hidden="1" outlineLevel="1"/>
    <row r="48365" hidden="1" outlineLevel="1"/>
    <row r="48366" hidden="1" outlineLevel="1"/>
    <row r="48367" hidden="1" outlineLevel="1"/>
    <row r="48368" hidden="1" outlineLevel="1"/>
    <row r="48369" hidden="1" outlineLevel="1"/>
    <row r="48370" hidden="1" outlineLevel="1"/>
    <row r="48371" hidden="1" outlineLevel="1"/>
    <row r="48372" hidden="1" outlineLevel="1"/>
    <row r="48373" hidden="1" outlineLevel="1"/>
    <row r="48374" hidden="1" outlineLevel="1"/>
    <row r="48375" hidden="1" outlineLevel="1"/>
    <row r="48376" hidden="1" outlineLevel="1"/>
    <row r="48377" hidden="1" outlineLevel="1"/>
    <row r="48378" hidden="1" outlineLevel="1"/>
    <row r="48379" hidden="1" outlineLevel="1"/>
    <row r="48380" hidden="1" outlineLevel="1"/>
    <row r="48381" hidden="1" outlineLevel="1"/>
    <row r="48382" hidden="1" outlineLevel="1"/>
    <row r="48383" hidden="1" outlineLevel="1"/>
    <row r="48384" hidden="1" outlineLevel="1"/>
    <row r="48385" hidden="1" outlineLevel="1"/>
    <row r="48386" hidden="1" outlineLevel="1"/>
    <row r="48387" hidden="1" outlineLevel="1"/>
    <row r="48388" hidden="1" outlineLevel="1"/>
    <row r="48389" hidden="1" outlineLevel="1"/>
    <row r="48390" hidden="1" outlineLevel="1"/>
    <row r="48391" hidden="1" outlineLevel="1"/>
    <row r="48392" hidden="1" outlineLevel="1"/>
    <row r="48393" hidden="1" outlineLevel="1"/>
    <row r="48394" hidden="1" outlineLevel="1"/>
    <row r="48395" hidden="1" outlineLevel="1"/>
    <row r="48396" hidden="1" outlineLevel="1"/>
    <row r="48397" hidden="1" outlineLevel="1"/>
    <row r="48398" hidden="1" outlineLevel="1"/>
    <row r="48399" hidden="1" outlineLevel="1"/>
    <row r="48400" hidden="1" outlineLevel="1"/>
    <row r="48401" hidden="1" outlineLevel="1"/>
    <row r="48402" hidden="1" outlineLevel="1"/>
    <row r="48403" hidden="1" outlineLevel="1"/>
    <row r="48404" hidden="1" outlineLevel="1"/>
    <row r="48405" hidden="1" outlineLevel="1"/>
    <row r="48406" hidden="1" outlineLevel="1"/>
    <row r="48407" hidden="1" outlineLevel="1"/>
    <row r="48408" hidden="1" outlineLevel="1"/>
    <row r="48409" hidden="1" outlineLevel="1"/>
    <row r="48410" hidden="1" outlineLevel="1"/>
    <row r="48411" hidden="1" outlineLevel="1"/>
    <row r="48412" hidden="1" outlineLevel="1"/>
    <row r="48413" hidden="1" outlineLevel="1"/>
    <row r="48414" hidden="1" outlineLevel="1"/>
    <row r="48415" hidden="1" outlineLevel="1"/>
    <row r="48416" hidden="1" outlineLevel="1"/>
    <row r="48417" hidden="1" outlineLevel="1"/>
    <row r="48418" hidden="1" outlineLevel="1"/>
    <row r="48419" hidden="1" outlineLevel="1"/>
    <row r="48420" hidden="1" outlineLevel="1"/>
    <row r="48421" hidden="1" outlineLevel="1"/>
    <row r="48422" hidden="1" outlineLevel="1"/>
    <row r="48423" hidden="1" outlineLevel="1"/>
    <row r="48424" hidden="1" outlineLevel="1"/>
    <row r="48425" hidden="1" outlineLevel="1"/>
    <row r="48426" hidden="1" outlineLevel="1"/>
    <row r="48427" hidden="1" outlineLevel="1"/>
    <row r="48428" hidden="1" outlineLevel="1"/>
    <row r="48429" hidden="1" outlineLevel="1"/>
    <row r="48430" hidden="1" outlineLevel="1"/>
    <row r="48431" hidden="1" outlineLevel="1"/>
    <row r="48432" hidden="1" outlineLevel="1"/>
    <row r="48433" hidden="1" outlineLevel="1"/>
    <row r="48434" hidden="1" outlineLevel="1"/>
    <row r="48435" hidden="1" outlineLevel="1"/>
    <row r="48436" hidden="1" outlineLevel="1"/>
    <row r="48437" hidden="1" outlineLevel="1"/>
    <row r="48438" hidden="1" outlineLevel="1"/>
    <row r="48439" hidden="1" outlineLevel="1"/>
    <row r="48440" hidden="1" outlineLevel="1"/>
    <row r="48441" hidden="1" outlineLevel="1"/>
    <row r="48442" hidden="1" outlineLevel="1"/>
    <row r="48443" hidden="1" outlineLevel="1"/>
    <row r="48444" hidden="1" outlineLevel="1"/>
    <row r="48445" hidden="1" outlineLevel="1"/>
    <row r="48446" hidden="1" outlineLevel="1"/>
    <row r="48447" hidden="1" outlineLevel="1"/>
    <row r="48448" hidden="1" outlineLevel="1"/>
    <row r="48449" hidden="1" outlineLevel="1"/>
    <row r="48450" hidden="1" outlineLevel="1"/>
    <row r="48451" hidden="1" outlineLevel="1"/>
    <row r="48452" hidden="1" outlineLevel="1"/>
    <row r="48453" hidden="1" outlineLevel="1"/>
    <row r="48454" hidden="1" outlineLevel="1"/>
    <row r="48455" hidden="1" outlineLevel="1"/>
    <row r="48456" hidden="1" outlineLevel="1"/>
    <row r="48457" hidden="1" outlineLevel="1"/>
    <row r="48458" hidden="1" outlineLevel="1"/>
    <row r="48459" hidden="1" outlineLevel="1"/>
    <row r="48460" hidden="1" outlineLevel="1"/>
    <row r="48461" hidden="1" outlineLevel="1"/>
    <row r="48462" hidden="1" outlineLevel="1"/>
    <row r="48463" hidden="1" outlineLevel="1"/>
    <row r="48464" hidden="1" outlineLevel="1"/>
    <row r="48465" hidden="1" outlineLevel="1"/>
    <row r="48466" hidden="1" outlineLevel="1"/>
    <row r="48467" hidden="1" outlineLevel="1"/>
    <row r="48468" hidden="1" outlineLevel="1"/>
    <row r="48469" hidden="1" outlineLevel="1"/>
    <row r="48470" hidden="1" outlineLevel="1"/>
    <row r="48471" hidden="1" outlineLevel="1"/>
    <row r="48472" hidden="1" outlineLevel="1"/>
    <row r="48473" hidden="1" outlineLevel="1"/>
    <row r="48474" hidden="1" outlineLevel="1"/>
    <row r="48475" hidden="1" outlineLevel="1"/>
    <row r="48476" hidden="1" outlineLevel="1"/>
    <row r="48477" hidden="1" outlineLevel="1"/>
    <row r="48478" hidden="1" outlineLevel="1"/>
    <row r="48479" hidden="1" outlineLevel="1"/>
    <row r="48480" hidden="1" outlineLevel="1"/>
    <row r="48481" hidden="1" outlineLevel="1"/>
    <row r="48482" hidden="1" outlineLevel="1"/>
    <row r="48483" hidden="1" outlineLevel="1"/>
    <row r="48484" hidden="1" outlineLevel="1"/>
    <row r="48485" hidden="1" outlineLevel="1"/>
    <row r="48486" hidden="1" outlineLevel="1"/>
    <row r="48487" hidden="1" outlineLevel="1"/>
    <row r="48488" hidden="1" outlineLevel="1"/>
    <row r="48489" hidden="1" outlineLevel="1"/>
    <row r="48490" hidden="1" outlineLevel="1"/>
    <row r="48491" hidden="1" outlineLevel="1"/>
    <row r="48492" hidden="1" outlineLevel="1"/>
    <row r="48493" hidden="1" outlineLevel="1"/>
    <row r="48494" hidden="1" outlineLevel="1"/>
    <row r="48495" hidden="1" outlineLevel="1"/>
    <row r="48496" hidden="1" outlineLevel="1"/>
    <row r="48497" hidden="1" outlineLevel="1"/>
    <row r="48498" hidden="1" outlineLevel="1"/>
    <row r="48499" hidden="1" outlineLevel="1"/>
    <row r="48500" hidden="1" outlineLevel="1"/>
    <row r="48501" hidden="1" outlineLevel="1"/>
    <row r="48502" hidden="1" outlineLevel="1"/>
    <row r="48503" hidden="1" outlineLevel="1"/>
    <row r="48504" hidden="1" outlineLevel="1"/>
    <row r="48505" hidden="1" outlineLevel="1"/>
    <row r="48506" hidden="1" outlineLevel="1"/>
    <row r="48507" hidden="1" outlineLevel="1"/>
    <row r="48508" hidden="1" outlineLevel="1"/>
    <row r="48509" hidden="1" outlineLevel="1"/>
    <row r="48510" hidden="1" outlineLevel="1"/>
    <row r="48511" hidden="1" outlineLevel="1"/>
    <row r="48512" hidden="1" outlineLevel="1"/>
    <row r="48513" hidden="1" outlineLevel="1"/>
    <row r="48514" hidden="1" outlineLevel="1"/>
    <row r="48515" hidden="1" outlineLevel="1"/>
    <row r="48516" hidden="1" outlineLevel="1"/>
    <row r="48517" hidden="1" outlineLevel="1"/>
    <row r="48518" hidden="1" outlineLevel="1"/>
    <row r="48519" hidden="1" outlineLevel="1"/>
    <row r="48520" hidden="1" outlineLevel="1"/>
    <row r="48521" hidden="1" outlineLevel="1"/>
    <row r="48522" hidden="1" outlineLevel="1"/>
    <row r="48523" hidden="1" outlineLevel="1"/>
    <row r="48524" hidden="1" outlineLevel="1"/>
    <row r="48525" hidden="1" outlineLevel="1"/>
    <row r="48526" hidden="1" outlineLevel="1"/>
    <row r="48527" hidden="1" outlineLevel="1"/>
    <row r="48528" hidden="1" outlineLevel="1"/>
    <row r="48529" hidden="1" outlineLevel="1"/>
    <row r="48530" hidden="1" outlineLevel="1"/>
    <row r="48531" hidden="1" outlineLevel="1"/>
    <row r="48532" hidden="1" outlineLevel="1"/>
    <row r="48533" hidden="1" outlineLevel="1"/>
    <row r="48534" hidden="1" outlineLevel="1"/>
    <row r="48535" hidden="1" outlineLevel="1"/>
    <row r="48536" hidden="1" outlineLevel="1"/>
    <row r="48537" hidden="1" outlineLevel="1"/>
    <row r="48538" hidden="1" outlineLevel="1"/>
    <row r="48539" hidden="1" outlineLevel="1"/>
    <row r="48540" hidden="1" outlineLevel="1"/>
    <row r="48541" hidden="1" outlineLevel="1"/>
    <row r="48542" hidden="1" outlineLevel="1"/>
    <row r="48543" hidden="1" outlineLevel="1"/>
    <row r="48544" hidden="1" outlineLevel="1"/>
    <row r="48545" hidden="1" outlineLevel="1"/>
    <row r="48546" hidden="1" outlineLevel="1"/>
    <row r="48547" hidden="1" outlineLevel="1"/>
    <row r="48548" hidden="1" outlineLevel="1"/>
    <row r="48549" hidden="1" outlineLevel="1"/>
    <row r="48550" hidden="1" outlineLevel="1"/>
    <row r="48551" hidden="1" outlineLevel="1"/>
    <row r="48552" hidden="1" outlineLevel="1"/>
    <row r="48553" hidden="1" outlineLevel="1"/>
    <row r="48554" hidden="1" outlineLevel="1"/>
    <row r="48555" hidden="1" outlineLevel="1"/>
    <row r="48556" hidden="1" outlineLevel="1"/>
    <row r="48557" hidden="1" outlineLevel="1"/>
    <row r="48558" hidden="1" outlineLevel="1"/>
    <row r="48559" hidden="1" outlineLevel="1"/>
    <row r="48560" hidden="1" outlineLevel="1"/>
    <row r="48561" hidden="1" outlineLevel="1"/>
    <row r="48562" hidden="1" outlineLevel="1"/>
    <row r="48563" hidden="1" outlineLevel="1"/>
    <row r="48564" hidden="1" outlineLevel="1"/>
    <row r="48565" hidden="1" outlineLevel="1"/>
    <row r="48566" hidden="1" outlineLevel="1"/>
    <row r="48567" hidden="1" outlineLevel="1"/>
    <row r="48568" hidden="1" outlineLevel="1"/>
    <row r="48569" hidden="1" outlineLevel="1"/>
    <row r="48570" hidden="1" outlineLevel="1"/>
    <row r="48571" hidden="1" outlineLevel="1"/>
    <row r="48572" hidden="1" outlineLevel="1"/>
    <row r="48573" hidden="1" outlineLevel="1"/>
    <row r="48574" hidden="1" outlineLevel="1"/>
    <row r="48575" hidden="1" outlineLevel="1"/>
    <row r="48576" hidden="1" outlineLevel="1"/>
    <row r="48577" hidden="1" outlineLevel="1"/>
    <row r="48578" hidden="1" outlineLevel="1"/>
    <row r="48579" hidden="1" outlineLevel="1"/>
    <row r="48580" hidden="1" outlineLevel="1"/>
    <row r="48581" hidden="1" outlineLevel="1"/>
    <row r="48582" hidden="1" outlineLevel="1"/>
    <row r="48583" hidden="1" outlineLevel="1"/>
    <row r="48584" hidden="1" outlineLevel="1"/>
    <row r="48585" hidden="1" outlineLevel="1"/>
    <row r="48586" hidden="1" outlineLevel="1"/>
    <row r="48587" hidden="1" outlineLevel="1"/>
    <row r="48588" hidden="1" outlineLevel="1"/>
    <row r="48589" hidden="1" outlineLevel="1"/>
    <row r="48590" hidden="1" outlineLevel="1"/>
    <row r="48591" hidden="1" outlineLevel="1"/>
    <row r="48592" hidden="1" outlineLevel="1"/>
    <row r="48593" hidden="1" outlineLevel="1"/>
    <row r="48594" hidden="1" outlineLevel="1"/>
    <row r="48595" hidden="1" outlineLevel="1"/>
    <row r="48596" hidden="1" outlineLevel="1"/>
    <row r="48597" hidden="1" outlineLevel="1"/>
    <row r="48598" hidden="1" outlineLevel="1"/>
    <row r="48599" hidden="1" outlineLevel="1"/>
    <row r="48600" hidden="1" outlineLevel="1"/>
    <row r="48601" hidden="1" outlineLevel="1"/>
    <row r="48602" hidden="1" outlineLevel="1"/>
    <row r="48603" hidden="1" outlineLevel="1"/>
    <row r="48604" hidden="1" outlineLevel="1"/>
    <row r="48605" hidden="1" outlineLevel="1"/>
    <row r="48606" hidden="1" outlineLevel="1"/>
    <row r="48607" hidden="1" outlineLevel="1"/>
    <row r="48608" hidden="1" outlineLevel="1"/>
    <row r="48609" hidden="1" outlineLevel="1"/>
    <row r="48610" hidden="1" outlineLevel="1"/>
    <row r="48611" hidden="1" outlineLevel="1"/>
    <row r="48612" hidden="1" outlineLevel="1"/>
    <row r="48613" hidden="1" outlineLevel="1"/>
    <row r="48614" hidden="1" outlineLevel="1"/>
    <row r="48615" hidden="1" outlineLevel="1"/>
    <row r="48616" hidden="1" outlineLevel="1"/>
    <row r="48617" hidden="1" outlineLevel="1"/>
    <row r="48618" hidden="1" outlineLevel="1"/>
    <row r="48619" hidden="1" outlineLevel="1"/>
    <row r="48620" hidden="1" outlineLevel="1"/>
    <row r="48621" hidden="1" outlineLevel="1"/>
    <row r="48622" hidden="1" outlineLevel="1"/>
    <row r="48623" hidden="1" outlineLevel="1"/>
    <row r="48624" hidden="1" outlineLevel="1"/>
    <row r="48625" hidden="1" outlineLevel="1"/>
    <row r="48626" hidden="1" outlineLevel="1"/>
    <row r="48627" hidden="1" outlineLevel="1"/>
    <row r="48628" hidden="1" outlineLevel="1"/>
    <row r="48629" hidden="1" outlineLevel="1"/>
    <row r="48630" hidden="1" outlineLevel="1"/>
    <row r="48631" hidden="1" outlineLevel="1"/>
    <row r="48632" hidden="1" outlineLevel="1"/>
    <row r="48633" hidden="1" outlineLevel="1"/>
    <row r="48634" hidden="1" outlineLevel="1"/>
    <row r="48635" hidden="1" outlineLevel="1"/>
    <row r="48636" hidden="1" outlineLevel="1"/>
    <row r="48637" hidden="1" outlineLevel="1"/>
    <row r="48638" hidden="1" outlineLevel="1"/>
    <row r="48639" hidden="1" outlineLevel="1"/>
    <row r="48640" hidden="1" outlineLevel="1"/>
    <row r="48641" hidden="1" outlineLevel="1"/>
    <row r="48642" hidden="1" outlineLevel="1"/>
    <row r="48643" hidden="1" outlineLevel="1"/>
    <row r="48644" hidden="1" outlineLevel="1"/>
    <row r="48645" hidden="1" outlineLevel="1"/>
    <row r="48646" hidden="1" outlineLevel="1"/>
    <row r="48647" hidden="1" outlineLevel="1"/>
    <row r="48648" hidden="1" outlineLevel="1"/>
    <row r="48649" hidden="1" outlineLevel="1"/>
    <row r="48650" hidden="1" outlineLevel="1"/>
    <row r="48651" hidden="1" outlineLevel="1"/>
    <row r="48652" hidden="1" outlineLevel="1"/>
    <row r="48653" hidden="1" outlineLevel="1"/>
    <row r="48654" hidden="1" outlineLevel="1"/>
    <row r="48655" hidden="1" outlineLevel="1"/>
    <row r="48656" hidden="1" outlineLevel="1"/>
    <row r="48657" hidden="1" outlineLevel="1"/>
    <row r="48658" hidden="1" outlineLevel="1"/>
    <row r="48659" hidden="1" outlineLevel="1"/>
    <row r="48660" hidden="1" outlineLevel="1"/>
    <row r="48661" hidden="1" outlineLevel="1"/>
    <row r="48662" hidden="1" outlineLevel="1"/>
    <row r="48663" hidden="1" outlineLevel="1"/>
    <row r="48664" hidden="1" outlineLevel="1"/>
    <row r="48665" hidden="1" outlineLevel="1"/>
    <row r="48666" hidden="1" outlineLevel="1"/>
    <row r="48667" hidden="1" outlineLevel="1"/>
    <row r="48668" hidden="1" outlineLevel="1"/>
    <row r="48669" hidden="1" outlineLevel="1"/>
    <row r="48670" hidden="1" outlineLevel="1"/>
    <row r="48671" hidden="1" outlineLevel="1"/>
    <row r="48672" hidden="1" outlineLevel="1"/>
    <row r="48673" hidden="1" outlineLevel="1"/>
    <row r="48674" hidden="1" outlineLevel="1"/>
    <row r="48675" hidden="1" outlineLevel="1"/>
    <row r="48676" hidden="1" outlineLevel="1"/>
    <row r="48677" hidden="1" outlineLevel="1"/>
    <row r="48678" hidden="1" outlineLevel="1"/>
    <row r="48679" hidden="1" outlineLevel="1"/>
    <row r="48680" hidden="1" outlineLevel="1"/>
    <row r="48681" hidden="1" outlineLevel="1"/>
    <row r="48682" hidden="1" outlineLevel="1"/>
    <row r="48683" hidden="1" outlineLevel="1"/>
    <row r="48684" hidden="1" outlineLevel="1"/>
    <row r="48685" hidden="1" outlineLevel="1"/>
    <row r="48686" hidden="1" outlineLevel="1"/>
    <row r="48687" hidden="1" outlineLevel="1"/>
    <row r="48688" hidden="1" outlineLevel="1"/>
    <row r="48689" hidden="1" outlineLevel="1"/>
    <row r="48690" hidden="1" outlineLevel="1"/>
    <row r="48691" hidden="1" outlineLevel="1"/>
    <row r="48692" hidden="1" outlineLevel="1"/>
    <row r="48693" hidden="1" outlineLevel="1"/>
    <row r="48694" hidden="1" outlineLevel="1"/>
    <row r="48695" hidden="1" outlineLevel="1"/>
    <row r="48696" hidden="1" outlineLevel="1"/>
    <row r="48697" hidden="1" outlineLevel="1"/>
    <row r="48698" hidden="1" outlineLevel="1"/>
    <row r="48699" hidden="1" outlineLevel="1"/>
    <row r="48700" hidden="1" outlineLevel="1"/>
    <row r="48701" hidden="1" outlineLevel="1"/>
    <row r="48702" hidden="1" outlineLevel="1"/>
    <row r="48703" hidden="1" outlineLevel="1"/>
    <row r="48704" hidden="1" outlineLevel="1"/>
    <row r="48705" hidden="1" outlineLevel="1"/>
    <row r="48706" hidden="1" outlineLevel="1"/>
    <row r="48707" hidden="1" outlineLevel="1"/>
    <row r="48708" hidden="1" outlineLevel="1"/>
    <row r="48709" hidden="1" outlineLevel="1"/>
    <row r="48710" hidden="1" outlineLevel="1"/>
    <row r="48711" hidden="1" outlineLevel="1"/>
    <row r="48712" hidden="1" outlineLevel="1"/>
    <row r="48713" hidden="1" outlineLevel="1"/>
    <row r="48714" hidden="1" outlineLevel="1"/>
    <row r="48715" hidden="1" outlineLevel="1"/>
    <row r="48716" hidden="1" outlineLevel="1"/>
    <row r="48717" hidden="1" outlineLevel="1"/>
    <row r="48718" hidden="1" outlineLevel="1"/>
    <row r="48719" hidden="1" outlineLevel="1"/>
    <row r="48720" hidden="1" outlineLevel="1"/>
    <row r="48721" hidden="1" outlineLevel="1"/>
    <row r="48722" hidden="1" outlineLevel="1"/>
    <row r="48723" hidden="1" outlineLevel="1"/>
    <row r="48724" hidden="1" outlineLevel="1"/>
    <row r="48725" hidden="1" outlineLevel="1"/>
    <row r="48726" hidden="1" outlineLevel="1"/>
    <row r="48727" hidden="1" outlineLevel="1"/>
    <row r="48728" hidden="1" outlineLevel="1"/>
    <row r="48729" hidden="1" outlineLevel="1"/>
    <row r="48730" hidden="1" outlineLevel="1"/>
    <row r="48731" hidden="1" outlineLevel="1"/>
    <row r="48732" hidden="1" outlineLevel="1"/>
    <row r="48733" hidden="1" outlineLevel="1"/>
    <row r="48734" hidden="1" outlineLevel="1"/>
    <row r="48735" hidden="1" outlineLevel="1"/>
    <row r="48736" hidden="1" outlineLevel="1"/>
    <row r="48737" hidden="1" outlineLevel="1"/>
    <row r="48738" hidden="1" outlineLevel="1"/>
    <row r="48739" hidden="1" outlineLevel="1"/>
    <row r="48740" hidden="1" outlineLevel="1"/>
    <row r="48741" hidden="1" outlineLevel="1"/>
    <row r="48742" hidden="1" outlineLevel="1"/>
    <row r="48743" hidden="1" outlineLevel="1"/>
    <row r="48744" hidden="1" outlineLevel="1"/>
    <row r="48745" hidden="1" outlineLevel="1"/>
    <row r="48746" hidden="1" outlineLevel="1"/>
    <row r="48747" hidden="1" outlineLevel="1"/>
    <row r="48748" hidden="1" outlineLevel="1"/>
    <row r="48749" hidden="1" outlineLevel="1"/>
    <row r="48750" hidden="1" outlineLevel="1"/>
    <row r="48751" hidden="1" outlineLevel="1"/>
    <row r="48752" hidden="1" outlineLevel="1"/>
    <row r="48753" hidden="1" outlineLevel="1"/>
    <row r="48754" hidden="1" outlineLevel="1"/>
    <row r="48755" hidden="1" outlineLevel="1"/>
    <row r="48756" hidden="1" outlineLevel="1"/>
    <row r="48757" hidden="1" outlineLevel="1"/>
    <row r="48758" hidden="1" outlineLevel="1"/>
    <row r="48759" hidden="1" outlineLevel="1"/>
    <row r="48760" hidden="1" outlineLevel="1"/>
    <row r="48761" hidden="1" outlineLevel="1"/>
    <row r="48762" hidden="1" outlineLevel="1"/>
    <row r="48763" hidden="1" outlineLevel="1"/>
    <row r="48764" hidden="1" outlineLevel="1"/>
    <row r="48765" hidden="1" outlineLevel="1"/>
    <row r="48766" hidden="1" outlineLevel="1"/>
    <row r="48767" hidden="1" outlineLevel="1"/>
    <row r="48768" hidden="1" outlineLevel="1"/>
    <row r="48769" hidden="1" outlineLevel="1"/>
    <row r="48770" hidden="1" outlineLevel="1"/>
    <row r="48771" hidden="1" outlineLevel="1"/>
    <row r="48772" hidden="1" outlineLevel="1"/>
    <row r="48773" hidden="1" outlineLevel="1"/>
    <row r="48774" hidden="1" outlineLevel="1"/>
    <row r="48775" hidden="1" outlineLevel="1"/>
    <row r="48776" hidden="1" outlineLevel="1"/>
    <row r="48777" hidden="1" outlineLevel="1"/>
    <row r="48778" hidden="1" outlineLevel="1"/>
    <row r="48779" hidden="1" outlineLevel="1"/>
    <row r="48780" hidden="1" outlineLevel="1"/>
    <row r="48781" hidden="1" outlineLevel="1"/>
    <row r="48782" hidden="1" outlineLevel="1"/>
    <row r="48783" hidden="1" outlineLevel="1"/>
    <row r="48784" hidden="1" outlineLevel="1"/>
    <row r="48785" hidden="1" outlineLevel="1"/>
    <row r="48786" hidden="1" outlineLevel="1"/>
    <row r="48787" hidden="1" outlineLevel="1"/>
    <row r="48788" hidden="1" outlineLevel="1"/>
    <row r="48789" hidden="1" outlineLevel="1"/>
    <row r="48790" hidden="1" outlineLevel="1"/>
    <row r="48791" hidden="1" outlineLevel="1"/>
    <row r="48792" hidden="1" outlineLevel="1"/>
    <row r="48793" hidden="1" outlineLevel="1"/>
    <row r="48794" hidden="1" outlineLevel="1"/>
    <row r="48795" hidden="1" outlineLevel="1"/>
    <row r="48796" hidden="1" outlineLevel="1"/>
    <row r="48797" hidden="1" outlineLevel="1"/>
    <row r="48798" hidden="1" outlineLevel="1"/>
    <row r="48799" hidden="1" outlineLevel="1"/>
    <row r="48800" hidden="1" outlineLevel="1"/>
    <row r="48801" hidden="1" outlineLevel="1"/>
    <row r="48802" hidden="1" outlineLevel="1"/>
    <row r="48803" hidden="1" outlineLevel="1"/>
    <row r="48804" hidden="1" outlineLevel="1"/>
    <row r="48805" hidden="1" outlineLevel="1"/>
    <row r="48806" hidden="1" outlineLevel="1"/>
    <row r="48807" hidden="1" outlineLevel="1"/>
    <row r="48808" hidden="1" outlineLevel="1"/>
    <row r="48809" hidden="1" outlineLevel="1"/>
    <row r="48810" hidden="1" outlineLevel="1"/>
    <row r="48811" hidden="1" outlineLevel="1"/>
    <row r="48812" hidden="1" outlineLevel="1"/>
    <row r="48813" hidden="1" outlineLevel="1"/>
    <row r="48814" hidden="1" outlineLevel="1"/>
    <row r="48815" hidden="1" outlineLevel="1"/>
    <row r="48816" hidden="1" outlineLevel="1"/>
    <row r="48817" hidden="1" outlineLevel="1"/>
    <row r="48818" hidden="1" outlineLevel="1"/>
    <row r="48819" hidden="1" outlineLevel="1"/>
    <row r="48820" hidden="1" outlineLevel="1"/>
    <row r="48821" hidden="1" outlineLevel="1"/>
    <row r="48822" hidden="1" outlineLevel="1"/>
    <row r="48823" hidden="1" outlineLevel="1"/>
    <row r="48824" hidden="1" outlineLevel="1"/>
    <row r="48825" hidden="1" outlineLevel="1"/>
    <row r="48826" hidden="1" outlineLevel="1"/>
    <row r="48827" hidden="1" outlineLevel="1"/>
    <row r="48828" hidden="1" outlineLevel="1"/>
    <row r="48829" hidden="1" outlineLevel="1"/>
    <row r="48830" hidden="1" outlineLevel="1"/>
    <row r="48831" hidden="1" outlineLevel="1"/>
    <row r="48832" hidden="1" outlineLevel="1"/>
    <row r="48833" hidden="1" outlineLevel="1"/>
    <row r="48834" hidden="1" outlineLevel="1"/>
    <row r="48835" hidden="1" outlineLevel="1"/>
    <row r="48836" hidden="1" outlineLevel="1"/>
    <row r="48837" hidden="1" outlineLevel="1"/>
    <row r="48838" hidden="1" outlineLevel="1"/>
    <row r="48839" hidden="1" outlineLevel="1"/>
    <row r="48840" hidden="1" outlineLevel="1"/>
    <row r="48841" hidden="1" outlineLevel="1"/>
    <row r="48842" hidden="1" outlineLevel="1"/>
    <row r="48843" hidden="1" outlineLevel="1"/>
    <row r="48844" hidden="1" outlineLevel="1"/>
    <row r="48845" hidden="1" outlineLevel="1"/>
    <row r="48846" hidden="1" outlineLevel="1"/>
    <row r="48847" hidden="1" outlineLevel="1"/>
    <row r="48848" hidden="1" outlineLevel="1"/>
    <row r="48849" hidden="1" outlineLevel="1"/>
    <row r="48850" hidden="1" outlineLevel="1"/>
    <row r="48851" hidden="1" outlineLevel="1"/>
    <row r="48852" hidden="1" outlineLevel="1"/>
    <row r="48853" hidden="1" outlineLevel="1"/>
    <row r="48854" hidden="1" outlineLevel="1"/>
    <row r="48855" hidden="1" outlineLevel="1"/>
    <row r="48856" hidden="1" outlineLevel="1"/>
    <row r="48857" hidden="1" outlineLevel="1"/>
    <row r="48858" hidden="1" outlineLevel="1"/>
    <row r="48859" hidden="1" outlineLevel="1"/>
    <row r="48860" hidden="1" outlineLevel="1"/>
    <row r="48861" hidden="1" outlineLevel="1"/>
    <row r="48862" hidden="1" outlineLevel="1"/>
    <row r="48863" hidden="1" outlineLevel="1"/>
    <row r="48864" hidden="1" outlineLevel="1"/>
    <row r="48865" hidden="1" outlineLevel="1"/>
    <row r="48866" hidden="1" outlineLevel="1"/>
    <row r="48867" hidden="1" outlineLevel="1"/>
    <row r="48868" hidden="1" outlineLevel="1"/>
    <row r="48869" hidden="1" outlineLevel="1"/>
    <row r="48870" hidden="1" outlineLevel="1"/>
    <row r="48871" hidden="1" outlineLevel="1"/>
    <row r="48872" hidden="1" outlineLevel="1"/>
    <row r="48873" hidden="1" outlineLevel="1"/>
    <row r="48874" hidden="1" outlineLevel="1"/>
    <row r="48875" hidden="1" outlineLevel="1"/>
    <row r="48876" hidden="1" outlineLevel="1"/>
    <row r="48877" hidden="1" outlineLevel="1"/>
    <row r="48878" hidden="1" outlineLevel="1"/>
    <row r="48879" hidden="1" outlineLevel="1"/>
    <row r="48880" hidden="1" outlineLevel="1"/>
    <row r="48881" hidden="1" outlineLevel="1"/>
    <row r="48882" hidden="1" outlineLevel="1"/>
    <row r="48883" hidden="1" outlineLevel="1"/>
    <row r="48884" hidden="1" outlineLevel="1"/>
    <row r="48885" hidden="1" outlineLevel="1"/>
    <row r="48886" hidden="1" outlineLevel="1"/>
    <row r="48887" hidden="1" outlineLevel="1"/>
    <row r="48888" hidden="1" outlineLevel="1"/>
    <row r="48889" hidden="1" outlineLevel="1"/>
    <row r="48890" hidden="1" outlineLevel="1"/>
    <row r="48891" hidden="1" outlineLevel="1"/>
    <row r="48892" hidden="1" outlineLevel="1"/>
    <row r="48893" hidden="1" outlineLevel="1"/>
    <row r="48894" hidden="1" outlineLevel="1"/>
    <row r="48895" hidden="1" outlineLevel="1"/>
    <row r="48896" hidden="1" outlineLevel="1"/>
    <row r="48897" hidden="1" outlineLevel="1"/>
    <row r="48898" hidden="1" outlineLevel="1"/>
    <row r="48899" hidden="1" outlineLevel="1"/>
    <row r="48900" hidden="1" outlineLevel="1"/>
    <row r="48901" hidden="1" outlineLevel="1"/>
    <row r="48902" hidden="1" outlineLevel="1"/>
    <row r="48903" hidden="1" outlineLevel="1"/>
    <row r="48904" hidden="1" outlineLevel="1"/>
    <row r="48905" hidden="1" outlineLevel="1"/>
    <row r="48906" hidden="1" outlineLevel="1"/>
    <row r="48907" hidden="1" outlineLevel="1"/>
    <row r="48908" hidden="1" outlineLevel="1"/>
    <row r="48909" hidden="1" outlineLevel="1"/>
    <row r="48910" hidden="1" outlineLevel="1"/>
    <row r="48911" hidden="1" outlineLevel="1"/>
    <row r="48912" hidden="1" outlineLevel="1"/>
    <row r="48913" hidden="1" outlineLevel="1"/>
    <row r="48914" hidden="1" outlineLevel="1"/>
    <row r="48915" hidden="1" outlineLevel="1"/>
    <row r="48916" hidden="1" outlineLevel="1"/>
    <row r="48917" hidden="1" outlineLevel="1"/>
    <row r="48918" hidden="1" outlineLevel="1"/>
    <row r="48919" hidden="1" outlineLevel="1"/>
    <row r="48920" hidden="1" outlineLevel="1"/>
    <row r="48921" hidden="1" outlineLevel="1"/>
    <row r="48922" hidden="1" outlineLevel="1"/>
    <row r="48923" hidden="1" outlineLevel="1"/>
    <row r="48924" hidden="1" outlineLevel="1"/>
    <row r="48925" hidden="1" outlineLevel="1"/>
    <row r="48926" hidden="1" outlineLevel="1"/>
    <row r="48927" hidden="1" outlineLevel="1"/>
    <row r="48928" hidden="1" outlineLevel="1"/>
    <row r="48929" hidden="1" outlineLevel="1"/>
    <row r="48930" hidden="1" outlineLevel="1"/>
    <row r="48931" hidden="1" outlineLevel="1"/>
    <row r="48932" hidden="1" outlineLevel="1"/>
    <row r="48933" hidden="1" outlineLevel="1"/>
    <row r="48934" hidden="1" outlineLevel="1"/>
    <row r="48935" hidden="1" outlineLevel="1"/>
    <row r="48936" hidden="1" outlineLevel="1"/>
    <row r="48937" hidden="1" outlineLevel="1"/>
    <row r="48938" hidden="1" outlineLevel="1"/>
    <row r="48939" hidden="1" outlineLevel="1"/>
    <row r="48940" hidden="1" outlineLevel="1"/>
    <row r="48941" hidden="1" outlineLevel="1"/>
    <row r="48942" hidden="1" outlineLevel="1"/>
    <row r="48943" hidden="1" outlineLevel="1"/>
    <row r="48944" hidden="1" outlineLevel="1"/>
    <row r="48945" hidden="1" outlineLevel="1"/>
    <row r="48946" hidden="1" outlineLevel="1"/>
    <row r="48947" hidden="1" outlineLevel="1"/>
    <row r="48948" hidden="1" outlineLevel="1"/>
    <row r="48949" hidden="1" outlineLevel="1"/>
    <row r="48950" hidden="1" outlineLevel="1"/>
    <row r="48951" hidden="1" outlineLevel="1"/>
    <row r="48952" hidden="1" outlineLevel="1"/>
    <row r="48953" hidden="1" outlineLevel="1"/>
    <row r="48954" hidden="1" outlineLevel="1"/>
    <row r="48955" hidden="1" outlineLevel="1"/>
    <row r="48956" hidden="1" outlineLevel="1"/>
    <row r="48957" hidden="1" outlineLevel="1"/>
    <row r="48958" hidden="1" outlineLevel="1"/>
    <row r="48959" hidden="1" outlineLevel="1"/>
    <row r="48960" hidden="1" outlineLevel="1"/>
    <row r="48961" hidden="1" outlineLevel="1"/>
    <row r="48962" hidden="1" outlineLevel="1"/>
    <row r="48963" hidden="1" outlineLevel="1"/>
    <row r="48964" hidden="1" outlineLevel="1"/>
    <row r="48965" hidden="1" outlineLevel="1"/>
    <row r="48966" hidden="1" outlineLevel="1"/>
    <row r="48967" hidden="1" outlineLevel="1"/>
    <row r="48968" hidden="1" outlineLevel="1"/>
    <row r="48969" hidden="1" outlineLevel="1"/>
    <row r="48970" hidden="1" outlineLevel="1"/>
    <row r="48971" hidden="1" outlineLevel="1"/>
    <row r="48972" hidden="1" outlineLevel="1"/>
    <row r="48973" hidden="1" outlineLevel="1"/>
    <row r="48974" hidden="1" outlineLevel="1"/>
    <row r="48975" hidden="1" outlineLevel="1"/>
    <row r="48976" hidden="1" outlineLevel="1"/>
    <row r="48977" hidden="1" outlineLevel="1"/>
    <row r="48978" hidden="1" outlineLevel="1"/>
    <row r="48979" hidden="1" outlineLevel="1"/>
    <row r="48980" hidden="1" outlineLevel="1"/>
    <row r="48981" hidden="1" outlineLevel="1"/>
    <row r="48982" hidden="1" outlineLevel="1"/>
    <row r="48983" hidden="1" outlineLevel="1"/>
    <row r="48984" hidden="1" outlineLevel="1"/>
    <row r="48985" hidden="1" outlineLevel="1"/>
    <row r="48986" hidden="1" outlineLevel="1"/>
    <row r="48987" hidden="1" outlineLevel="1"/>
    <row r="48988" hidden="1" outlineLevel="1"/>
    <row r="48989" hidden="1" outlineLevel="1"/>
    <row r="48990" hidden="1" outlineLevel="1"/>
    <row r="48991" hidden="1" outlineLevel="1"/>
    <row r="48992" hidden="1" outlineLevel="1"/>
    <row r="48993" hidden="1" outlineLevel="1"/>
    <row r="48994" hidden="1" outlineLevel="1"/>
    <row r="48995" hidden="1" outlineLevel="1"/>
    <row r="48996" hidden="1" outlineLevel="1"/>
    <row r="48997" hidden="1" outlineLevel="1"/>
    <row r="48998" hidden="1" outlineLevel="1"/>
    <row r="48999" hidden="1" outlineLevel="1"/>
    <row r="49000" hidden="1" outlineLevel="1"/>
    <row r="49001" hidden="1" outlineLevel="1"/>
    <row r="49002" hidden="1" outlineLevel="1"/>
    <row r="49003" hidden="1" outlineLevel="1"/>
    <row r="49004" hidden="1" outlineLevel="1"/>
    <row r="49005" hidden="1" outlineLevel="1"/>
    <row r="49006" hidden="1" outlineLevel="1"/>
    <row r="49007" hidden="1" outlineLevel="1"/>
    <row r="49008" hidden="1" outlineLevel="1"/>
    <row r="49009" hidden="1" outlineLevel="1"/>
    <row r="49010" hidden="1" outlineLevel="1"/>
    <row r="49011" hidden="1" outlineLevel="1"/>
    <row r="49012" hidden="1" outlineLevel="1"/>
    <row r="49013" hidden="1" outlineLevel="1"/>
    <row r="49014" hidden="1" outlineLevel="1"/>
    <row r="49015" hidden="1" outlineLevel="1"/>
    <row r="49016" hidden="1" outlineLevel="1"/>
    <row r="49017" hidden="1" outlineLevel="1"/>
    <row r="49018" hidden="1" outlineLevel="1"/>
    <row r="49019" hidden="1" outlineLevel="1"/>
    <row r="49020" hidden="1" outlineLevel="1"/>
    <row r="49021" hidden="1" outlineLevel="1"/>
    <row r="49022" hidden="1" outlineLevel="1"/>
    <row r="49023" hidden="1" outlineLevel="1"/>
    <row r="49024" hidden="1" outlineLevel="1"/>
    <row r="49025" hidden="1" outlineLevel="1"/>
    <row r="49026" hidden="1" outlineLevel="1"/>
    <row r="49027" hidden="1" outlineLevel="1"/>
    <row r="49028" hidden="1" outlineLevel="1"/>
    <row r="49029" hidden="1" outlineLevel="1"/>
    <row r="49030" hidden="1" outlineLevel="1"/>
    <row r="49031" hidden="1" outlineLevel="1"/>
    <row r="49032" hidden="1" outlineLevel="1"/>
    <row r="49033" hidden="1" outlineLevel="1"/>
    <row r="49034" hidden="1" outlineLevel="1"/>
    <row r="49035" hidden="1" outlineLevel="1"/>
    <row r="49036" hidden="1" outlineLevel="1"/>
    <row r="49037" hidden="1" outlineLevel="1"/>
    <row r="49038" hidden="1" outlineLevel="1"/>
    <row r="49039" hidden="1" outlineLevel="1"/>
    <row r="49040" hidden="1" outlineLevel="1"/>
    <row r="49041" hidden="1" outlineLevel="1"/>
    <row r="49042" hidden="1" outlineLevel="1"/>
    <row r="49043" hidden="1" outlineLevel="1"/>
    <row r="49044" hidden="1" outlineLevel="1"/>
    <row r="49045" hidden="1" outlineLevel="1"/>
    <row r="49046" hidden="1" outlineLevel="1"/>
    <row r="49047" hidden="1" outlineLevel="1"/>
    <row r="49048" hidden="1" outlineLevel="1"/>
    <row r="49049" hidden="1" outlineLevel="1"/>
    <row r="49050" hidden="1" outlineLevel="1"/>
    <row r="49051" hidden="1" outlineLevel="1"/>
    <row r="49052" hidden="1" outlineLevel="1"/>
    <row r="49053" hidden="1" outlineLevel="1"/>
    <row r="49054" hidden="1" outlineLevel="1"/>
    <row r="49055" hidden="1" outlineLevel="1"/>
    <row r="49056" hidden="1" outlineLevel="1"/>
    <row r="49057" hidden="1" outlineLevel="1"/>
    <row r="49058" hidden="1" outlineLevel="1"/>
    <row r="49059" hidden="1" outlineLevel="1"/>
    <row r="49060" hidden="1" outlineLevel="1"/>
    <row r="49061" hidden="1" outlineLevel="1"/>
    <row r="49062" hidden="1" outlineLevel="1"/>
    <row r="49063" hidden="1" outlineLevel="1"/>
    <row r="49064" hidden="1" outlineLevel="1"/>
    <row r="49065" hidden="1" outlineLevel="1"/>
    <row r="49066" hidden="1" outlineLevel="1"/>
    <row r="49067" hidden="1" outlineLevel="1"/>
    <row r="49068" hidden="1" outlineLevel="1"/>
    <row r="49069" hidden="1" outlineLevel="1"/>
    <row r="49070" hidden="1" outlineLevel="1"/>
    <row r="49071" hidden="1" outlineLevel="1"/>
    <row r="49072" hidden="1" outlineLevel="1"/>
    <row r="49073" hidden="1" outlineLevel="1"/>
    <row r="49074" hidden="1" outlineLevel="1"/>
    <row r="49075" hidden="1" outlineLevel="1"/>
    <row r="49076" hidden="1" outlineLevel="1"/>
    <row r="49077" hidden="1" outlineLevel="1"/>
    <row r="49078" hidden="1" outlineLevel="1"/>
    <row r="49079" hidden="1" outlineLevel="1"/>
    <row r="49080" hidden="1" outlineLevel="1"/>
    <row r="49081" hidden="1" outlineLevel="1"/>
    <row r="49082" hidden="1" outlineLevel="1"/>
    <row r="49083" hidden="1" outlineLevel="1"/>
    <row r="49084" hidden="1" outlineLevel="1"/>
    <row r="49085" hidden="1" outlineLevel="1"/>
    <row r="49086" hidden="1" outlineLevel="1"/>
    <row r="49087" hidden="1" outlineLevel="1"/>
    <row r="49088" hidden="1" outlineLevel="1"/>
    <row r="49089" hidden="1" outlineLevel="1"/>
    <row r="49090" hidden="1" outlineLevel="1"/>
    <row r="49091" hidden="1" outlineLevel="1"/>
    <row r="49092" hidden="1" outlineLevel="1"/>
    <row r="49093" hidden="1" outlineLevel="1"/>
    <row r="49094" hidden="1" outlineLevel="1"/>
    <row r="49095" hidden="1" outlineLevel="1"/>
    <row r="49096" hidden="1" outlineLevel="1"/>
    <row r="49097" hidden="1" outlineLevel="1"/>
    <row r="49098" hidden="1" outlineLevel="1"/>
    <row r="49099" hidden="1" outlineLevel="1"/>
    <row r="49100" hidden="1" outlineLevel="1"/>
    <row r="49101" hidden="1" outlineLevel="1"/>
    <row r="49102" hidden="1" outlineLevel="1"/>
    <row r="49103" hidden="1" outlineLevel="1"/>
    <row r="49104" hidden="1" outlineLevel="1"/>
    <row r="49105" hidden="1" outlineLevel="1"/>
    <row r="49106" hidden="1" outlineLevel="1"/>
    <row r="49107" hidden="1" outlineLevel="1"/>
    <row r="49108" hidden="1" outlineLevel="1"/>
    <row r="49109" hidden="1" outlineLevel="1"/>
    <row r="49110" hidden="1" outlineLevel="1"/>
    <row r="49111" hidden="1" outlineLevel="1"/>
    <row r="49112" hidden="1" outlineLevel="1"/>
    <row r="49113" hidden="1" outlineLevel="1"/>
    <row r="49114" hidden="1" outlineLevel="1"/>
    <row r="49115" hidden="1" outlineLevel="1"/>
    <row r="49116" hidden="1" outlineLevel="1"/>
    <row r="49117" hidden="1" outlineLevel="1"/>
    <row r="49118" hidden="1" outlineLevel="1"/>
    <row r="49119" hidden="1" outlineLevel="1"/>
    <row r="49120" hidden="1" outlineLevel="1"/>
    <row r="49121" hidden="1" outlineLevel="1"/>
    <row r="49122" hidden="1" outlineLevel="1"/>
    <row r="49123" hidden="1" outlineLevel="1"/>
    <row r="49124" hidden="1" outlineLevel="1"/>
    <row r="49125" hidden="1" outlineLevel="1"/>
    <row r="49126" hidden="1" outlineLevel="1"/>
    <row r="49127" hidden="1" outlineLevel="1"/>
    <row r="49128" hidden="1" outlineLevel="1"/>
    <row r="49129" hidden="1" outlineLevel="1"/>
    <row r="49130" hidden="1" outlineLevel="1"/>
    <row r="49131" hidden="1" outlineLevel="1"/>
    <row r="49132" hidden="1" outlineLevel="1"/>
    <row r="49133" hidden="1" outlineLevel="1"/>
    <row r="49134" hidden="1" outlineLevel="1"/>
    <row r="49135" hidden="1" outlineLevel="1"/>
    <row r="49136" hidden="1" outlineLevel="1"/>
    <row r="49137" hidden="1" outlineLevel="1"/>
    <row r="49138" hidden="1" outlineLevel="1"/>
    <row r="49139" hidden="1" outlineLevel="1"/>
    <row r="49140" hidden="1" outlineLevel="1"/>
    <row r="49141" hidden="1" outlineLevel="1"/>
    <row r="49142" hidden="1" outlineLevel="1"/>
    <row r="49143" hidden="1" outlineLevel="1"/>
    <row r="49144" hidden="1" outlineLevel="1"/>
    <row r="49145" hidden="1" outlineLevel="1"/>
    <row r="49146" hidden="1" outlineLevel="1"/>
    <row r="49147" hidden="1" outlineLevel="1"/>
    <row r="49148" hidden="1" outlineLevel="1"/>
    <row r="49149" hidden="1" outlineLevel="1"/>
    <row r="49150" hidden="1" outlineLevel="1"/>
    <row r="49151" hidden="1" outlineLevel="1"/>
    <row r="49152" hidden="1" outlineLevel="1"/>
    <row r="49153" hidden="1" outlineLevel="1"/>
    <row r="49154" hidden="1" outlineLevel="1"/>
    <row r="49155" hidden="1" outlineLevel="1"/>
    <row r="49156" hidden="1" outlineLevel="1"/>
    <row r="49157" hidden="1" outlineLevel="1"/>
    <row r="49158" hidden="1" outlineLevel="1"/>
    <row r="49159" hidden="1" outlineLevel="1"/>
    <row r="49160" hidden="1" outlineLevel="1"/>
    <row r="49161" hidden="1" outlineLevel="1"/>
    <row r="49162" hidden="1" outlineLevel="1"/>
    <row r="49163" hidden="1" outlineLevel="1"/>
    <row r="49164" hidden="1" outlineLevel="1"/>
    <row r="49165" hidden="1" outlineLevel="1"/>
    <row r="49166" hidden="1" outlineLevel="1"/>
    <row r="49167" hidden="1" outlineLevel="1"/>
    <row r="49168" hidden="1" outlineLevel="1"/>
    <row r="49169" hidden="1" outlineLevel="1"/>
    <row r="49170" hidden="1" outlineLevel="1"/>
    <row r="49171" hidden="1" outlineLevel="1"/>
    <row r="49172" hidden="1" outlineLevel="1"/>
    <row r="49173" hidden="1" outlineLevel="1"/>
    <row r="49174" hidden="1" outlineLevel="1"/>
    <row r="49175" hidden="1" outlineLevel="1"/>
    <row r="49176" hidden="1" outlineLevel="1"/>
    <row r="49177" hidden="1" outlineLevel="1"/>
    <row r="49178" hidden="1" outlineLevel="1"/>
    <row r="49179" hidden="1" outlineLevel="1"/>
    <row r="49180" hidden="1" outlineLevel="1"/>
    <row r="49181" hidden="1" outlineLevel="1"/>
    <row r="49182" hidden="1" outlineLevel="1"/>
    <row r="49183" hidden="1" outlineLevel="1"/>
    <row r="49184" hidden="1" outlineLevel="1"/>
    <row r="49185" hidden="1" outlineLevel="1"/>
    <row r="49186" hidden="1" outlineLevel="1"/>
    <row r="49187" hidden="1" outlineLevel="1"/>
    <row r="49188" hidden="1" outlineLevel="1"/>
    <row r="49189" hidden="1" outlineLevel="1"/>
    <row r="49190" hidden="1" outlineLevel="1"/>
    <row r="49191" hidden="1" outlineLevel="1"/>
    <row r="49192" hidden="1" outlineLevel="1"/>
    <row r="49193" hidden="1" outlineLevel="1"/>
    <row r="49194" hidden="1" outlineLevel="1"/>
    <row r="49195" hidden="1" outlineLevel="1"/>
    <row r="49196" hidden="1" outlineLevel="1"/>
    <row r="49197" hidden="1" outlineLevel="1"/>
    <row r="49198" hidden="1" outlineLevel="1"/>
    <row r="49199" hidden="1" outlineLevel="1"/>
    <row r="49200" hidden="1" outlineLevel="1"/>
    <row r="49201" hidden="1" outlineLevel="1"/>
    <row r="49202" hidden="1" outlineLevel="1"/>
    <row r="49203" hidden="1" outlineLevel="1"/>
    <row r="49204" hidden="1" outlineLevel="1"/>
    <row r="49205" hidden="1" outlineLevel="1"/>
    <row r="49206" hidden="1" outlineLevel="1"/>
    <row r="49207" hidden="1" outlineLevel="1"/>
    <row r="49208" hidden="1" outlineLevel="1"/>
    <row r="49209" hidden="1" outlineLevel="1"/>
    <row r="49210" hidden="1" outlineLevel="1"/>
    <row r="49211" hidden="1" outlineLevel="1"/>
    <row r="49212" hidden="1" outlineLevel="1"/>
    <row r="49213" hidden="1" outlineLevel="1"/>
    <row r="49214" hidden="1" outlineLevel="1"/>
    <row r="49215" hidden="1" outlineLevel="1"/>
    <row r="49216" hidden="1" outlineLevel="1"/>
    <row r="49217" hidden="1" outlineLevel="1"/>
    <row r="49218" hidden="1" outlineLevel="1"/>
    <row r="49219" hidden="1" outlineLevel="1"/>
    <row r="49220" hidden="1" outlineLevel="1"/>
    <row r="49221" hidden="1" outlineLevel="1"/>
    <row r="49222" hidden="1" outlineLevel="1"/>
    <row r="49223" hidden="1" outlineLevel="1"/>
    <row r="49224" hidden="1" outlineLevel="1"/>
    <row r="49225" hidden="1" outlineLevel="1"/>
    <row r="49226" hidden="1" outlineLevel="1"/>
    <row r="49227" hidden="1" outlineLevel="1"/>
    <row r="49228" hidden="1" outlineLevel="1"/>
    <row r="49229" hidden="1" outlineLevel="1"/>
    <row r="49230" hidden="1" outlineLevel="1"/>
    <row r="49231" hidden="1" outlineLevel="1"/>
    <row r="49232" hidden="1" outlineLevel="1"/>
    <row r="49233" hidden="1" outlineLevel="1"/>
    <row r="49234" hidden="1" outlineLevel="1"/>
    <row r="49235" hidden="1" outlineLevel="1"/>
    <row r="49236" hidden="1" outlineLevel="1"/>
    <row r="49237" hidden="1" outlineLevel="1"/>
    <row r="49238" hidden="1" outlineLevel="1"/>
    <row r="49239" hidden="1" outlineLevel="1"/>
    <row r="49240" hidden="1" outlineLevel="1"/>
    <row r="49241" hidden="1" outlineLevel="1"/>
    <row r="49242" hidden="1" outlineLevel="1"/>
    <row r="49243" hidden="1" outlineLevel="1"/>
    <row r="49244" hidden="1" outlineLevel="1"/>
    <row r="49245" hidden="1" outlineLevel="1"/>
    <row r="49246" hidden="1" outlineLevel="1"/>
    <row r="49247" hidden="1" outlineLevel="1"/>
    <row r="49248" hidden="1" outlineLevel="1"/>
    <row r="49249" hidden="1" outlineLevel="1"/>
    <row r="49250" hidden="1" outlineLevel="1"/>
    <row r="49251" hidden="1" outlineLevel="1"/>
    <row r="49252" hidden="1" outlineLevel="1"/>
    <row r="49253" hidden="1" outlineLevel="1"/>
    <row r="49254" hidden="1" outlineLevel="1"/>
    <row r="49255" hidden="1" outlineLevel="1"/>
    <row r="49256" hidden="1" outlineLevel="1"/>
    <row r="49257" hidden="1" outlineLevel="1"/>
    <row r="49258" hidden="1" outlineLevel="1"/>
    <row r="49259" hidden="1" outlineLevel="1"/>
    <row r="49260" hidden="1" outlineLevel="1"/>
    <row r="49261" hidden="1" outlineLevel="1"/>
    <row r="49262" hidden="1" outlineLevel="1"/>
    <row r="49263" hidden="1" outlineLevel="1"/>
    <row r="49264" hidden="1" outlineLevel="1"/>
    <row r="49265" hidden="1" outlineLevel="1"/>
    <row r="49266" hidden="1" outlineLevel="1"/>
    <row r="49267" hidden="1" outlineLevel="1"/>
    <row r="49268" hidden="1" outlineLevel="1"/>
    <row r="49269" hidden="1" outlineLevel="1"/>
    <row r="49270" hidden="1" outlineLevel="1"/>
    <row r="49271" hidden="1" outlineLevel="1"/>
    <row r="49272" hidden="1" outlineLevel="1"/>
    <row r="49273" hidden="1" outlineLevel="1"/>
    <row r="49274" hidden="1" outlineLevel="1"/>
    <row r="49275" hidden="1" outlineLevel="1"/>
    <row r="49276" hidden="1" outlineLevel="1"/>
    <row r="49277" hidden="1" outlineLevel="1"/>
    <row r="49278" hidden="1" outlineLevel="1"/>
    <row r="49279" hidden="1" outlineLevel="1"/>
    <row r="49280" hidden="1" outlineLevel="1"/>
    <row r="49281" hidden="1" outlineLevel="1"/>
    <row r="49282" hidden="1" outlineLevel="1"/>
    <row r="49283" hidden="1" outlineLevel="1"/>
    <row r="49284" hidden="1" outlineLevel="1"/>
    <row r="49285" hidden="1" outlineLevel="1"/>
    <row r="49286" hidden="1" outlineLevel="1"/>
    <row r="49287" hidden="1" outlineLevel="1"/>
    <row r="49288" hidden="1" outlineLevel="1"/>
    <row r="49289" hidden="1" outlineLevel="1"/>
    <row r="49290" hidden="1" outlineLevel="1"/>
    <row r="49291" hidden="1" outlineLevel="1"/>
    <row r="49292" hidden="1" outlineLevel="1"/>
    <row r="49293" hidden="1" outlineLevel="1"/>
    <row r="49294" hidden="1" outlineLevel="1"/>
    <row r="49295" hidden="1" outlineLevel="1"/>
    <row r="49296" hidden="1" outlineLevel="1"/>
    <row r="49297" hidden="1" outlineLevel="1"/>
    <row r="49298" hidden="1" outlineLevel="1"/>
    <row r="49299" hidden="1" outlineLevel="1"/>
    <row r="49300" hidden="1" outlineLevel="1"/>
    <row r="49301" hidden="1" outlineLevel="1"/>
    <row r="49302" hidden="1" outlineLevel="1"/>
    <row r="49303" hidden="1" outlineLevel="1"/>
    <row r="49304" hidden="1" outlineLevel="1"/>
    <row r="49305" hidden="1" outlineLevel="1"/>
    <row r="49306" hidden="1" outlineLevel="1"/>
    <row r="49307" hidden="1" outlineLevel="1"/>
    <row r="49308" hidden="1" outlineLevel="1"/>
    <row r="49309" hidden="1" outlineLevel="1"/>
    <row r="49310" hidden="1" outlineLevel="1"/>
    <row r="49311" hidden="1" outlineLevel="1"/>
    <row r="49312" hidden="1" outlineLevel="1"/>
    <row r="49313" hidden="1" outlineLevel="1"/>
    <row r="49314" hidden="1" outlineLevel="1"/>
    <row r="49315" hidden="1" outlineLevel="1"/>
    <row r="49316" hidden="1" outlineLevel="1"/>
    <row r="49317" hidden="1" outlineLevel="1"/>
    <row r="49318" hidden="1" outlineLevel="1"/>
    <row r="49319" hidden="1" outlineLevel="1"/>
    <row r="49320" hidden="1" outlineLevel="1"/>
    <row r="49321" hidden="1" outlineLevel="1"/>
    <row r="49322" hidden="1" outlineLevel="1"/>
    <row r="49323" hidden="1" outlineLevel="1"/>
    <row r="49324" hidden="1" outlineLevel="1"/>
    <row r="49325" hidden="1" outlineLevel="1"/>
    <row r="49326" hidden="1" outlineLevel="1"/>
    <row r="49327" hidden="1" outlineLevel="1"/>
    <row r="49328" hidden="1" outlineLevel="1"/>
    <row r="49329" hidden="1" outlineLevel="1"/>
    <row r="49330" hidden="1" outlineLevel="1"/>
    <row r="49331" hidden="1" outlineLevel="1"/>
    <row r="49332" hidden="1" outlineLevel="1"/>
    <row r="49333" hidden="1" outlineLevel="1"/>
    <row r="49334" hidden="1" outlineLevel="1"/>
    <row r="49335" hidden="1" outlineLevel="1"/>
    <row r="49336" hidden="1" outlineLevel="1"/>
    <row r="49337" hidden="1" outlineLevel="1"/>
    <row r="49338" hidden="1" outlineLevel="1"/>
    <row r="49339" hidden="1" outlineLevel="1"/>
    <row r="49340" hidden="1" outlineLevel="1"/>
    <row r="49341" hidden="1" outlineLevel="1"/>
    <row r="49342" hidden="1" outlineLevel="1"/>
    <row r="49343" hidden="1" outlineLevel="1"/>
    <row r="49344" hidden="1" outlineLevel="1"/>
    <row r="49345" hidden="1" outlineLevel="1"/>
    <row r="49346" hidden="1" outlineLevel="1"/>
    <row r="49347" hidden="1" outlineLevel="1"/>
    <row r="49348" hidden="1" outlineLevel="1"/>
    <row r="49349" hidden="1" outlineLevel="1"/>
    <row r="49350" hidden="1" outlineLevel="1"/>
    <row r="49351" hidden="1" outlineLevel="1"/>
    <row r="49352" hidden="1" outlineLevel="1"/>
    <row r="49353" hidden="1" outlineLevel="1"/>
    <row r="49354" hidden="1" outlineLevel="1"/>
    <row r="49355" hidden="1" outlineLevel="1"/>
    <row r="49356" hidden="1" outlineLevel="1"/>
    <row r="49357" hidden="1" outlineLevel="1"/>
    <row r="49358" hidden="1" outlineLevel="1"/>
    <row r="49359" hidden="1" outlineLevel="1"/>
    <row r="49360" hidden="1" outlineLevel="1"/>
    <row r="49361" hidden="1" outlineLevel="1"/>
    <row r="49362" hidden="1" outlineLevel="1"/>
    <row r="49363" hidden="1" outlineLevel="1"/>
    <row r="49364" hidden="1" outlineLevel="1"/>
    <row r="49365" hidden="1" outlineLevel="1"/>
    <row r="49366" hidden="1" outlineLevel="1"/>
    <row r="49367" hidden="1" outlineLevel="1"/>
    <row r="49368" hidden="1" outlineLevel="1"/>
    <row r="49369" hidden="1" outlineLevel="1"/>
    <row r="49370" hidden="1" outlineLevel="1"/>
    <row r="49371" hidden="1" outlineLevel="1"/>
    <row r="49372" hidden="1" outlineLevel="1"/>
    <row r="49373" hidden="1" outlineLevel="1"/>
    <row r="49374" hidden="1" outlineLevel="1"/>
    <row r="49375" hidden="1" outlineLevel="1"/>
    <row r="49376" hidden="1" outlineLevel="1"/>
    <row r="49377" hidden="1" outlineLevel="1"/>
    <row r="49378" hidden="1" outlineLevel="1"/>
    <row r="49379" hidden="1" outlineLevel="1"/>
    <row r="49380" hidden="1" outlineLevel="1"/>
    <row r="49381" hidden="1" outlineLevel="1"/>
    <row r="49382" hidden="1" outlineLevel="1"/>
    <row r="49383" hidden="1" outlineLevel="1"/>
    <row r="49384" hidden="1" outlineLevel="1"/>
    <row r="49385" hidden="1" outlineLevel="1"/>
    <row r="49386" hidden="1" outlineLevel="1"/>
    <row r="49387" hidden="1" outlineLevel="1"/>
    <row r="49388" hidden="1" outlineLevel="1"/>
    <row r="49389" hidden="1" outlineLevel="1"/>
    <row r="49390" hidden="1" outlineLevel="1"/>
    <row r="49391" hidden="1" outlineLevel="1"/>
    <row r="49392" hidden="1" outlineLevel="1"/>
    <row r="49393" hidden="1" outlineLevel="1"/>
    <row r="49394" hidden="1" outlineLevel="1"/>
    <row r="49395" hidden="1" outlineLevel="1"/>
    <row r="49396" hidden="1" outlineLevel="1"/>
    <row r="49397" hidden="1" outlineLevel="1"/>
    <row r="49398" hidden="1" outlineLevel="1"/>
    <row r="49399" hidden="1" outlineLevel="1"/>
    <row r="49400" hidden="1" outlineLevel="1"/>
    <row r="49401" hidden="1" outlineLevel="1"/>
    <row r="49402" hidden="1" outlineLevel="1"/>
    <row r="49403" hidden="1" outlineLevel="1"/>
    <row r="49404" hidden="1" outlineLevel="1"/>
    <row r="49405" hidden="1" outlineLevel="1"/>
    <row r="49406" hidden="1" outlineLevel="1"/>
    <row r="49407" hidden="1" outlineLevel="1"/>
    <row r="49408" hidden="1" outlineLevel="1"/>
    <row r="49409" hidden="1" outlineLevel="1"/>
    <row r="49410" hidden="1" outlineLevel="1"/>
    <row r="49411" hidden="1" outlineLevel="1"/>
    <row r="49412" hidden="1" outlineLevel="1"/>
    <row r="49413" hidden="1" outlineLevel="1"/>
    <row r="49414" hidden="1" outlineLevel="1"/>
    <row r="49415" hidden="1" outlineLevel="1"/>
    <row r="49416" hidden="1" outlineLevel="1"/>
    <row r="49417" hidden="1" outlineLevel="1"/>
    <row r="49418" hidden="1" outlineLevel="1"/>
    <row r="49419" hidden="1" outlineLevel="1"/>
    <row r="49420" hidden="1" outlineLevel="1"/>
    <row r="49421" hidden="1" outlineLevel="1"/>
    <row r="49422" hidden="1" outlineLevel="1"/>
    <row r="49423" hidden="1" outlineLevel="1"/>
    <row r="49424" hidden="1" outlineLevel="1"/>
    <row r="49425" hidden="1" outlineLevel="1"/>
    <row r="49426" hidden="1" outlineLevel="1"/>
    <row r="49427" hidden="1" outlineLevel="1"/>
    <row r="49428" hidden="1" outlineLevel="1"/>
    <row r="49429" hidden="1" outlineLevel="1"/>
    <row r="49430" hidden="1" outlineLevel="1"/>
    <row r="49431" hidden="1" outlineLevel="1"/>
    <row r="49432" hidden="1" outlineLevel="1"/>
    <row r="49433" hidden="1" outlineLevel="1"/>
    <row r="49434" hidden="1" outlineLevel="1"/>
    <row r="49435" hidden="1" outlineLevel="1"/>
    <row r="49436" hidden="1" outlineLevel="1"/>
    <row r="49437" hidden="1" outlineLevel="1"/>
    <row r="49438" hidden="1" outlineLevel="1"/>
    <row r="49439" hidden="1" outlineLevel="1"/>
    <row r="49440" hidden="1" outlineLevel="1"/>
    <row r="49441" hidden="1" outlineLevel="1"/>
    <row r="49442" hidden="1" outlineLevel="1"/>
    <row r="49443" hidden="1" outlineLevel="1"/>
    <row r="49444" hidden="1" outlineLevel="1"/>
    <row r="49445" hidden="1" outlineLevel="1"/>
    <row r="49446" hidden="1" outlineLevel="1"/>
    <row r="49447" hidden="1" outlineLevel="1"/>
    <row r="49448" hidden="1" outlineLevel="1"/>
    <row r="49449" hidden="1" outlineLevel="1"/>
    <row r="49450" hidden="1" outlineLevel="1"/>
    <row r="49451" hidden="1" outlineLevel="1"/>
    <row r="49452" hidden="1" outlineLevel="1"/>
    <row r="49453" hidden="1" outlineLevel="1"/>
    <row r="49454" hidden="1" outlineLevel="1"/>
    <row r="49455" hidden="1" outlineLevel="1"/>
    <row r="49456" hidden="1" outlineLevel="1"/>
    <row r="49457" hidden="1" outlineLevel="1"/>
    <row r="49458" hidden="1" outlineLevel="1"/>
    <row r="49459" hidden="1" outlineLevel="1"/>
    <row r="49460" hidden="1" outlineLevel="1"/>
    <row r="49461" hidden="1" outlineLevel="1"/>
    <row r="49462" hidden="1" outlineLevel="1"/>
    <row r="49463" hidden="1" outlineLevel="1"/>
    <row r="49464" hidden="1" outlineLevel="1"/>
    <row r="49465" hidden="1" outlineLevel="1"/>
    <row r="49466" hidden="1" outlineLevel="1"/>
    <row r="49467" hidden="1" outlineLevel="1"/>
    <row r="49468" hidden="1" outlineLevel="1"/>
    <row r="49469" hidden="1" outlineLevel="1"/>
    <row r="49470" hidden="1" outlineLevel="1"/>
    <row r="49471" hidden="1" outlineLevel="1"/>
    <row r="49472" hidden="1" outlineLevel="1"/>
    <row r="49473" hidden="1" outlineLevel="1"/>
    <row r="49474" hidden="1" outlineLevel="1"/>
    <row r="49475" hidden="1" outlineLevel="1"/>
    <row r="49476" hidden="1" outlineLevel="1"/>
    <row r="49477" hidden="1" outlineLevel="1"/>
    <row r="49478" hidden="1" outlineLevel="1"/>
    <row r="49479" hidden="1" outlineLevel="1"/>
    <row r="49480" hidden="1" outlineLevel="1"/>
    <row r="49481" hidden="1" outlineLevel="1"/>
    <row r="49482" hidden="1" outlineLevel="1"/>
    <row r="49483" hidden="1" outlineLevel="1"/>
    <row r="49484" hidden="1" outlineLevel="1"/>
    <row r="49485" hidden="1" outlineLevel="1"/>
    <row r="49486" hidden="1" outlineLevel="1"/>
    <row r="49487" hidden="1" outlineLevel="1"/>
    <row r="49488" hidden="1" outlineLevel="1"/>
    <row r="49489" hidden="1" outlineLevel="1"/>
    <row r="49490" hidden="1" outlineLevel="1"/>
    <row r="49491" hidden="1" outlineLevel="1"/>
    <row r="49492" hidden="1" outlineLevel="1"/>
    <row r="49493" hidden="1" outlineLevel="1"/>
    <row r="49494" hidden="1" outlineLevel="1"/>
    <row r="49495" hidden="1" outlineLevel="1"/>
    <row r="49496" hidden="1" outlineLevel="1"/>
    <row r="49497" hidden="1" outlineLevel="1"/>
    <row r="49498" hidden="1" outlineLevel="1"/>
    <row r="49499" hidden="1" outlineLevel="1"/>
    <row r="49500" hidden="1" outlineLevel="1"/>
    <row r="49501" hidden="1" outlineLevel="1"/>
    <row r="49502" hidden="1" outlineLevel="1"/>
    <row r="49503" hidden="1" outlineLevel="1"/>
    <row r="49504" hidden="1" outlineLevel="1"/>
    <row r="49505" hidden="1" outlineLevel="1"/>
    <row r="49506" hidden="1" outlineLevel="1"/>
    <row r="49507" hidden="1" outlineLevel="1"/>
    <row r="49508" hidden="1" outlineLevel="1"/>
    <row r="49509" hidden="1" outlineLevel="1"/>
    <row r="49510" hidden="1" outlineLevel="1"/>
    <row r="49511" hidden="1" outlineLevel="1"/>
    <row r="49512" hidden="1" outlineLevel="1"/>
    <row r="49513" hidden="1" outlineLevel="1"/>
    <row r="49514" hidden="1" outlineLevel="1"/>
    <row r="49515" hidden="1" outlineLevel="1"/>
    <row r="49516" hidden="1" outlineLevel="1"/>
    <row r="49517" hidden="1" outlineLevel="1"/>
    <row r="49518" hidden="1" outlineLevel="1"/>
    <row r="49519" hidden="1" outlineLevel="1"/>
    <row r="49520" hidden="1" outlineLevel="1"/>
    <row r="49521" hidden="1" outlineLevel="1"/>
    <row r="49522" hidden="1" outlineLevel="1"/>
    <row r="49523" hidden="1" outlineLevel="1"/>
    <row r="49524" hidden="1" outlineLevel="1"/>
    <row r="49525" hidden="1" outlineLevel="1"/>
    <row r="49526" hidden="1" outlineLevel="1"/>
    <row r="49527" hidden="1" outlineLevel="1"/>
    <row r="49528" hidden="1" outlineLevel="1"/>
    <row r="49529" hidden="1" outlineLevel="1"/>
    <row r="49530" hidden="1" outlineLevel="1"/>
    <row r="49531" hidden="1" outlineLevel="1"/>
    <row r="49532" hidden="1" outlineLevel="1"/>
    <row r="49533" hidden="1" outlineLevel="1"/>
    <row r="49534" hidden="1" outlineLevel="1"/>
    <row r="49535" hidden="1" outlineLevel="1"/>
    <row r="49536" hidden="1" outlineLevel="1"/>
    <row r="49537" hidden="1" outlineLevel="1"/>
    <row r="49538" hidden="1" outlineLevel="1"/>
    <row r="49539" hidden="1" outlineLevel="1"/>
    <row r="49540" hidden="1" outlineLevel="1"/>
    <row r="49541" hidden="1" outlineLevel="1"/>
    <row r="49542" hidden="1" outlineLevel="1"/>
    <row r="49543" hidden="1" outlineLevel="1"/>
    <row r="49544" hidden="1" outlineLevel="1"/>
    <row r="49545" hidden="1" outlineLevel="1"/>
    <row r="49546" hidden="1" outlineLevel="1"/>
    <row r="49547" hidden="1" outlineLevel="1"/>
    <row r="49548" hidden="1" outlineLevel="1"/>
    <row r="49549" hidden="1" outlineLevel="1"/>
    <row r="49550" hidden="1" outlineLevel="1"/>
    <row r="49551" hidden="1" outlineLevel="1"/>
    <row r="49552" hidden="1" outlineLevel="1"/>
    <row r="49553" hidden="1" outlineLevel="1"/>
    <row r="49554" hidden="1" outlineLevel="1"/>
    <row r="49555" hidden="1" outlineLevel="1"/>
    <row r="49556" hidden="1" outlineLevel="1"/>
    <row r="49557" hidden="1" outlineLevel="1"/>
    <row r="49558" hidden="1" outlineLevel="1"/>
    <row r="49559" hidden="1" outlineLevel="1"/>
    <row r="49560" hidden="1" outlineLevel="1"/>
    <row r="49561" hidden="1" outlineLevel="1"/>
    <row r="49562" hidden="1" outlineLevel="1"/>
    <row r="49563" hidden="1" outlineLevel="1"/>
    <row r="49564" hidden="1" outlineLevel="1"/>
    <row r="49565" hidden="1" outlineLevel="1"/>
    <row r="49566" hidden="1" outlineLevel="1"/>
    <row r="49567" hidden="1" outlineLevel="1"/>
    <row r="49568" hidden="1" outlineLevel="1"/>
    <row r="49569" hidden="1" outlineLevel="1"/>
    <row r="49570" hidden="1" outlineLevel="1"/>
    <row r="49571" hidden="1" outlineLevel="1"/>
    <row r="49572" hidden="1" outlineLevel="1"/>
    <row r="49573" hidden="1" outlineLevel="1"/>
    <row r="49574" hidden="1" outlineLevel="1"/>
    <row r="49575" hidden="1" outlineLevel="1"/>
    <row r="49576" hidden="1" outlineLevel="1"/>
    <row r="49577" hidden="1" outlineLevel="1"/>
    <row r="49578" hidden="1" outlineLevel="1"/>
    <row r="49579" hidden="1" outlineLevel="1"/>
    <row r="49580" hidden="1" outlineLevel="1"/>
    <row r="49581" hidden="1" outlineLevel="1"/>
    <row r="49582" hidden="1" outlineLevel="1"/>
    <row r="49583" hidden="1" outlineLevel="1"/>
    <row r="49584" hidden="1" outlineLevel="1"/>
    <row r="49585" hidden="1" outlineLevel="1"/>
    <row r="49586" hidden="1" outlineLevel="1"/>
    <row r="49587" hidden="1" outlineLevel="1"/>
    <row r="49588" hidden="1" outlineLevel="1"/>
    <row r="49589" hidden="1" outlineLevel="1"/>
    <row r="49590" hidden="1" outlineLevel="1"/>
    <row r="49591" hidden="1" outlineLevel="1"/>
    <row r="49592" hidden="1" outlineLevel="1"/>
    <row r="49593" hidden="1" outlineLevel="1"/>
    <row r="49594" hidden="1" outlineLevel="1"/>
    <row r="49595" hidden="1" outlineLevel="1"/>
    <row r="49596" hidden="1" outlineLevel="1"/>
    <row r="49597" hidden="1" outlineLevel="1"/>
    <row r="49598" hidden="1" outlineLevel="1"/>
    <row r="49599" hidden="1" outlineLevel="1"/>
    <row r="49600" hidden="1" outlineLevel="1"/>
    <row r="49601" hidden="1" outlineLevel="1"/>
    <row r="49602" hidden="1" outlineLevel="1"/>
    <row r="49603" hidden="1" outlineLevel="1"/>
    <row r="49604" hidden="1" outlineLevel="1"/>
    <row r="49605" hidden="1" outlineLevel="1"/>
    <row r="49606" hidden="1" outlineLevel="1"/>
    <row r="49607" hidden="1" outlineLevel="1"/>
    <row r="49608" hidden="1" outlineLevel="1"/>
    <row r="49609" hidden="1" outlineLevel="1"/>
    <row r="49610" hidden="1" outlineLevel="1"/>
    <row r="49611" hidden="1" outlineLevel="1"/>
    <row r="49612" hidden="1" outlineLevel="1"/>
    <row r="49613" hidden="1" outlineLevel="1"/>
    <row r="49614" hidden="1" outlineLevel="1"/>
    <row r="49615" hidden="1" outlineLevel="1"/>
    <row r="49616" hidden="1" outlineLevel="1"/>
    <row r="49617" hidden="1" outlineLevel="1"/>
    <row r="49618" hidden="1" outlineLevel="1"/>
    <row r="49619" hidden="1" outlineLevel="1"/>
    <row r="49620" hidden="1" outlineLevel="1"/>
    <row r="49621" hidden="1" outlineLevel="1"/>
    <row r="49622" hidden="1" outlineLevel="1"/>
    <row r="49623" hidden="1" outlineLevel="1"/>
    <row r="49624" hidden="1" outlineLevel="1"/>
    <row r="49625" hidden="1" outlineLevel="1"/>
    <row r="49626" hidden="1" outlineLevel="1"/>
    <row r="49627" hidden="1" outlineLevel="1"/>
    <row r="49628" hidden="1" outlineLevel="1"/>
    <row r="49629" hidden="1" outlineLevel="1"/>
    <row r="49630" hidden="1" outlineLevel="1"/>
    <row r="49631" hidden="1" outlineLevel="1"/>
    <row r="49632" hidden="1" outlineLevel="1"/>
    <row r="49633" hidden="1" outlineLevel="1"/>
    <row r="49634" hidden="1" outlineLevel="1"/>
    <row r="49635" hidden="1" outlineLevel="1"/>
    <row r="49636" hidden="1" outlineLevel="1"/>
    <row r="49637" hidden="1" outlineLevel="1"/>
    <row r="49638" hidden="1" outlineLevel="1"/>
    <row r="49639" hidden="1" outlineLevel="1"/>
    <row r="49640" hidden="1" outlineLevel="1"/>
    <row r="49641" hidden="1" outlineLevel="1"/>
    <row r="49642" hidden="1" outlineLevel="1"/>
    <row r="49643" hidden="1" outlineLevel="1"/>
    <row r="49644" hidden="1" outlineLevel="1"/>
    <row r="49645" hidden="1" outlineLevel="1"/>
    <row r="49646" hidden="1" outlineLevel="1"/>
    <row r="49647" hidden="1" outlineLevel="1"/>
    <row r="49648" hidden="1" outlineLevel="1"/>
    <row r="49649" hidden="1" outlineLevel="1"/>
    <row r="49650" hidden="1" outlineLevel="1"/>
    <row r="49651" hidden="1" outlineLevel="1"/>
    <row r="49652" hidden="1" outlineLevel="1"/>
    <row r="49653" hidden="1" outlineLevel="1"/>
    <row r="49654" hidden="1" outlineLevel="1"/>
    <row r="49655" hidden="1" outlineLevel="1"/>
    <row r="49656" hidden="1" outlineLevel="1"/>
    <row r="49657" hidden="1" outlineLevel="1"/>
    <row r="49658" hidden="1" outlineLevel="1"/>
    <row r="49659" hidden="1" outlineLevel="1"/>
    <row r="49660" hidden="1" outlineLevel="1"/>
    <row r="49661" hidden="1" outlineLevel="1"/>
    <row r="49662" hidden="1" outlineLevel="1"/>
    <row r="49663" hidden="1" outlineLevel="1"/>
    <row r="49664" hidden="1" outlineLevel="1"/>
    <row r="49665" hidden="1" outlineLevel="1"/>
    <row r="49666" hidden="1" outlineLevel="1"/>
    <row r="49667" hidden="1" outlineLevel="1"/>
    <row r="49668" hidden="1" outlineLevel="1"/>
    <row r="49669" hidden="1" outlineLevel="1"/>
    <row r="49670" hidden="1" outlineLevel="1"/>
    <row r="49671" hidden="1" outlineLevel="1"/>
    <row r="49672" hidden="1" outlineLevel="1"/>
    <row r="49673" hidden="1" outlineLevel="1"/>
    <row r="49674" hidden="1" outlineLevel="1"/>
    <row r="49675" hidden="1" outlineLevel="1"/>
    <row r="49676" hidden="1" outlineLevel="1"/>
    <row r="49677" hidden="1" outlineLevel="1"/>
    <row r="49678" hidden="1" outlineLevel="1"/>
    <row r="49679" hidden="1" outlineLevel="1"/>
    <row r="49680" hidden="1" outlineLevel="1"/>
    <row r="49681" hidden="1" outlineLevel="1"/>
    <row r="49682" hidden="1" outlineLevel="1"/>
    <row r="49683" hidden="1" outlineLevel="1"/>
    <row r="49684" hidden="1" outlineLevel="1"/>
    <row r="49685" hidden="1" outlineLevel="1"/>
    <row r="49686" hidden="1" outlineLevel="1"/>
    <row r="49687" hidden="1" outlineLevel="1"/>
    <row r="49688" hidden="1" outlineLevel="1"/>
    <row r="49689" hidden="1" outlineLevel="1"/>
    <row r="49690" hidden="1" outlineLevel="1"/>
    <row r="49691" hidden="1" outlineLevel="1"/>
    <row r="49692" hidden="1" outlineLevel="1"/>
    <row r="49693" hidden="1" outlineLevel="1"/>
    <row r="49694" hidden="1" outlineLevel="1"/>
    <row r="49695" hidden="1" outlineLevel="1"/>
    <row r="49696" hidden="1" outlineLevel="1"/>
    <row r="49697" hidden="1" outlineLevel="1"/>
    <row r="49698" hidden="1" outlineLevel="1"/>
    <row r="49699" hidden="1" outlineLevel="1"/>
    <row r="49700" hidden="1" outlineLevel="1"/>
    <row r="49701" hidden="1" outlineLevel="1"/>
    <row r="49702" hidden="1" outlineLevel="1"/>
    <row r="49703" hidden="1" outlineLevel="1"/>
    <row r="49704" hidden="1" outlineLevel="1"/>
    <row r="49705" hidden="1" outlineLevel="1"/>
    <row r="49706" hidden="1" outlineLevel="1"/>
    <row r="49707" hidden="1" outlineLevel="1"/>
    <row r="49708" hidden="1" outlineLevel="1"/>
    <row r="49709" hidden="1" outlineLevel="1"/>
    <row r="49710" hidden="1" outlineLevel="1"/>
    <row r="49711" hidden="1" outlineLevel="1"/>
    <row r="49712" hidden="1" outlineLevel="1"/>
    <row r="49713" hidden="1" outlineLevel="1"/>
    <row r="49714" hidden="1" outlineLevel="1"/>
    <row r="49715" hidden="1" outlineLevel="1"/>
    <row r="49716" hidden="1" outlineLevel="1"/>
    <row r="49717" hidden="1" outlineLevel="1"/>
    <row r="49718" hidden="1" outlineLevel="1"/>
    <row r="49719" hidden="1" outlineLevel="1"/>
    <row r="49720" hidden="1" outlineLevel="1"/>
    <row r="49721" hidden="1" outlineLevel="1"/>
    <row r="49722" hidden="1" outlineLevel="1"/>
    <row r="49723" hidden="1" outlineLevel="1"/>
    <row r="49724" hidden="1" outlineLevel="1"/>
    <row r="49725" hidden="1" outlineLevel="1"/>
    <row r="49726" hidden="1" outlineLevel="1"/>
    <row r="49727" hidden="1" outlineLevel="1"/>
    <row r="49728" hidden="1" outlineLevel="1"/>
    <row r="49729" hidden="1" outlineLevel="1"/>
    <row r="49730" hidden="1" outlineLevel="1"/>
    <row r="49731" hidden="1" outlineLevel="1"/>
    <row r="49732" hidden="1" outlineLevel="1"/>
    <row r="49733" hidden="1" outlineLevel="1"/>
    <row r="49734" hidden="1" outlineLevel="1"/>
    <row r="49735" hidden="1" outlineLevel="1"/>
    <row r="49736" hidden="1" outlineLevel="1"/>
    <row r="49737" hidden="1" outlineLevel="1"/>
    <row r="49738" hidden="1" outlineLevel="1"/>
    <row r="49739" hidden="1" outlineLevel="1"/>
    <row r="49740" hidden="1" outlineLevel="1"/>
    <row r="49741" hidden="1" outlineLevel="1"/>
    <row r="49742" hidden="1" outlineLevel="1"/>
    <row r="49743" hidden="1" outlineLevel="1"/>
    <row r="49744" hidden="1" outlineLevel="1"/>
    <row r="49745" hidden="1" outlineLevel="1"/>
    <row r="49746" hidden="1" outlineLevel="1"/>
    <row r="49747" hidden="1" outlineLevel="1"/>
    <row r="49748" hidden="1" outlineLevel="1"/>
    <row r="49749" hidden="1" outlineLevel="1"/>
    <row r="49750" hidden="1" outlineLevel="1"/>
    <row r="49751" hidden="1" outlineLevel="1"/>
    <row r="49752" hidden="1" outlineLevel="1"/>
    <row r="49753" hidden="1" outlineLevel="1"/>
    <row r="49754" hidden="1" outlineLevel="1"/>
    <row r="49755" hidden="1" outlineLevel="1"/>
    <row r="49756" hidden="1" outlineLevel="1"/>
    <row r="49757" hidden="1" outlineLevel="1"/>
    <row r="49758" hidden="1" outlineLevel="1"/>
    <row r="49759" hidden="1" outlineLevel="1"/>
    <row r="49760" hidden="1" outlineLevel="1"/>
    <row r="49761" hidden="1" outlineLevel="1"/>
    <row r="49762" hidden="1" outlineLevel="1"/>
    <row r="49763" hidden="1" outlineLevel="1"/>
    <row r="49764" hidden="1" outlineLevel="1"/>
    <row r="49765" hidden="1" outlineLevel="1"/>
    <row r="49766" hidden="1" outlineLevel="1"/>
    <row r="49767" hidden="1" outlineLevel="1"/>
    <row r="49768" hidden="1" outlineLevel="1"/>
    <row r="49769" hidden="1" outlineLevel="1"/>
    <row r="49770" hidden="1" outlineLevel="1"/>
    <row r="49771" hidden="1" outlineLevel="1"/>
    <row r="49772" hidden="1" outlineLevel="1"/>
    <row r="49773" hidden="1" outlineLevel="1"/>
    <row r="49774" hidden="1" outlineLevel="1"/>
    <row r="49775" hidden="1" outlineLevel="1"/>
    <row r="49776" hidden="1" outlineLevel="1"/>
    <row r="49777" hidden="1" outlineLevel="1"/>
    <row r="49778" hidden="1" outlineLevel="1"/>
    <row r="49779" hidden="1" outlineLevel="1"/>
    <row r="49780" hidden="1" outlineLevel="1"/>
    <row r="49781" hidden="1" outlineLevel="1"/>
    <row r="49782" hidden="1" outlineLevel="1"/>
    <row r="49783" hidden="1" outlineLevel="1"/>
    <row r="49784" hidden="1" outlineLevel="1"/>
    <row r="49785" hidden="1" outlineLevel="1"/>
    <row r="49786" hidden="1" outlineLevel="1"/>
    <row r="49787" hidden="1" outlineLevel="1"/>
    <row r="49788" hidden="1" outlineLevel="1"/>
    <row r="49789" hidden="1" outlineLevel="1"/>
    <row r="49790" hidden="1" outlineLevel="1"/>
    <row r="49791" hidden="1" outlineLevel="1"/>
    <row r="49792" hidden="1" outlineLevel="1"/>
    <row r="49793" hidden="1" outlineLevel="1"/>
    <row r="49794" hidden="1" outlineLevel="1"/>
    <row r="49795" hidden="1" outlineLevel="1"/>
    <row r="49796" hidden="1" outlineLevel="1"/>
    <row r="49797" hidden="1" outlineLevel="1"/>
    <row r="49798" hidden="1" outlineLevel="1"/>
    <row r="49799" hidden="1" outlineLevel="1"/>
    <row r="49800" hidden="1" outlineLevel="1"/>
    <row r="49801" hidden="1" outlineLevel="1"/>
    <row r="49802" hidden="1" outlineLevel="1"/>
    <row r="49803" hidden="1" outlineLevel="1"/>
    <row r="49804" hidden="1" outlineLevel="1"/>
    <row r="49805" hidden="1" outlineLevel="1"/>
    <row r="49806" hidden="1" outlineLevel="1"/>
    <row r="49807" hidden="1" outlineLevel="1"/>
    <row r="49808" hidden="1" outlineLevel="1"/>
    <row r="49809" hidden="1" outlineLevel="1"/>
    <row r="49810" hidden="1" outlineLevel="1"/>
    <row r="49811" hidden="1" outlineLevel="1"/>
    <row r="49812" hidden="1" outlineLevel="1"/>
    <row r="49813" hidden="1" outlineLevel="1"/>
    <row r="49814" hidden="1" outlineLevel="1"/>
    <row r="49815" hidden="1" outlineLevel="1"/>
    <row r="49816" hidden="1" outlineLevel="1"/>
    <row r="49817" hidden="1" outlineLevel="1"/>
    <row r="49818" hidden="1" outlineLevel="1"/>
    <row r="49819" hidden="1" outlineLevel="1"/>
    <row r="49820" hidden="1" outlineLevel="1"/>
    <row r="49821" hidden="1" outlineLevel="1"/>
    <row r="49822" hidden="1" outlineLevel="1"/>
    <row r="49823" hidden="1" outlineLevel="1"/>
    <row r="49824" hidden="1" outlineLevel="1"/>
    <row r="49825" hidden="1" outlineLevel="1"/>
    <row r="49826" hidden="1" outlineLevel="1"/>
    <row r="49827" hidden="1" outlineLevel="1"/>
    <row r="49828" hidden="1" outlineLevel="1"/>
    <row r="49829" hidden="1" outlineLevel="1"/>
    <row r="49830" hidden="1" outlineLevel="1"/>
    <row r="49831" hidden="1" outlineLevel="1"/>
    <row r="49832" hidden="1" outlineLevel="1"/>
    <row r="49833" hidden="1" outlineLevel="1"/>
    <row r="49834" hidden="1" outlineLevel="1"/>
    <row r="49835" hidden="1" outlineLevel="1"/>
    <row r="49836" hidden="1" outlineLevel="1"/>
    <row r="49837" hidden="1" outlineLevel="1"/>
    <row r="49838" hidden="1" outlineLevel="1"/>
    <row r="49839" hidden="1" outlineLevel="1"/>
    <row r="49840" hidden="1" outlineLevel="1"/>
    <row r="49841" hidden="1" outlineLevel="1"/>
    <row r="49842" hidden="1" outlineLevel="1"/>
    <row r="49843" hidden="1" outlineLevel="1"/>
    <row r="49844" hidden="1" outlineLevel="1"/>
    <row r="49845" hidden="1" outlineLevel="1"/>
    <row r="49846" hidden="1" outlineLevel="1"/>
    <row r="49847" hidden="1" outlineLevel="1"/>
    <row r="49848" hidden="1" outlineLevel="1"/>
    <row r="49849" hidden="1" outlineLevel="1"/>
    <row r="49850" hidden="1" outlineLevel="1"/>
    <row r="49851" hidden="1" outlineLevel="1"/>
    <row r="49852" hidden="1" outlineLevel="1"/>
    <row r="49853" hidden="1" outlineLevel="1"/>
    <row r="49854" hidden="1" outlineLevel="1"/>
    <row r="49855" hidden="1" outlineLevel="1"/>
    <row r="49856" hidden="1" outlineLevel="1"/>
    <row r="49857" hidden="1" outlineLevel="1"/>
    <row r="49858" hidden="1" outlineLevel="1"/>
    <row r="49859" hidden="1" outlineLevel="1"/>
    <row r="49860" hidden="1" outlineLevel="1"/>
    <row r="49861" hidden="1" outlineLevel="1"/>
    <row r="49862" hidden="1" outlineLevel="1"/>
    <row r="49863" hidden="1" outlineLevel="1"/>
    <row r="49864" hidden="1" outlineLevel="1"/>
    <row r="49865" hidden="1" outlineLevel="1"/>
    <row r="49866" hidden="1" outlineLevel="1"/>
    <row r="49867" hidden="1" outlineLevel="1"/>
    <row r="49868" hidden="1" outlineLevel="1"/>
    <row r="49869" hidden="1" outlineLevel="1"/>
    <row r="49870" hidden="1" outlineLevel="1"/>
    <row r="49871" hidden="1" outlineLevel="1"/>
    <row r="49872" hidden="1" outlineLevel="1"/>
    <row r="49873" hidden="1" outlineLevel="1"/>
    <row r="49874" hidden="1" outlineLevel="1"/>
    <row r="49875" hidden="1" outlineLevel="1"/>
    <row r="49876" hidden="1" outlineLevel="1"/>
    <row r="49877" hidden="1" outlineLevel="1"/>
    <row r="49878" hidden="1" outlineLevel="1"/>
    <row r="49879" hidden="1" outlineLevel="1"/>
    <row r="49880" hidden="1" outlineLevel="1"/>
    <row r="49881" hidden="1" outlineLevel="1"/>
    <row r="49882" hidden="1" outlineLevel="1"/>
    <row r="49883" hidden="1" outlineLevel="1"/>
    <row r="49884" hidden="1" outlineLevel="1"/>
    <row r="49885" hidden="1" outlineLevel="1"/>
    <row r="49886" hidden="1" outlineLevel="1"/>
    <row r="49887" hidden="1" outlineLevel="1"/>
    <row r="49888" hidden="1" outlineLevel="1"/>
    <row r="49889" hidden="1" outlineLevel="1"/>
    <row r="49890" hidden="1" outlineLevel="1"/>
    <row r="49891" hidden="1" outlineLevel="1"/>
    <row r="49892" hidden="1" outlineLevel="1"/>
    <row r="49893" hidden="1" outlineLevel="1"/>
    <row r="49894" hidden="1" outlineLevel="1"/>
    <row r="49895" hidden="1" outlineLevel="1"/>
    <row r="49896" hidden="1" outlineLevel="1"/>
    <row r="49897" hidden="1" outlineLevel="1"/>
    <row r="49898" hidden="1" outlineLevel="1"/>
    <row r="49899" hidden="1" outlineLevel="1"/>
    <row r="49900" hidden="1" outlineLevel="1"/>
    <row r="49901" hidden="1" outlineLevel="1"/>
    <row r="49902" hidden="1" outlineLevel="1"/>
    <row r="49903" hidden="1" outlineLevel="1"/>
    <row r="49904" hidden="1" outlineLevel="1"/>
    <row r="49905" hidden="1" outlineLevel="1"/>
    <row r="49906" hidden="1" outlineLevel="1"/>
    <row r="49907" hidden="1" outlineLevel="1"/>
    <row r="49908" hidden="1" outlineLevel="1"/>
    <row r="49909" hidden="1" outlineLevel="1"/>
    <row r="49910" hidden="1" outlineLevel="1"/>
    <row r="49911" hidden="1" outlineLevel="1"/>
    <row r="49912" hidden="1" outlineLevel="1"/>
    <row r="49913" hidden="1" outlineLevel="1"/>
    <row r="49914" hidden="1" outlineLevel="1"/>
    <row r="49915" hidden="1" outlineLevel="1"/>
    <row r="49916" hidden="1" outlineLevel="1"/>
    <row r="49917" hidden="1" outlineLevel="1"/>
    <row r="49918" hidden="1" outlineLevel="1"/>
    <row r="49919" hidden="1" outlineLevel="1"/>
    <row r="49920" hidden="1" outlineLevel="1"/>
    <row r="49921" hidden="1" outlineLevel="1"/>
    <row r="49922" hidden="1" outlineLevel="1"/>
    <row r="49923" hidden="1" outlineLevel="1"/>
    <row r="49924" hidden="1" outlineLevel="1"/>
    <row r="49925" hidden="1" outlineLevel="1"/>
    <row r="49926" hidden="1" outlineLevel="1"/>
    <row r="49927" hidden="1" outlineLevel="1"/>
    <row r="49928" hidden="1" outlineLevel="1"/>
    <row r="49929" hidden="1" outlineLevel="1"/>
    <row r="49930" hidden="1" outlineLevel="1"/>
    <row r="49931" hidden="1" outlineLevel="1"/>
    <row r="49932" hidden="1" outlineLevel="1"/>
    <row r="49933" hidden="1" outlineLevel="1"/>
    <row r="49934" hidden="1" outlineLevel="1"/>
    <row r="49935" hidden="1" outlineLevel="1"/>
    <row r="49936" hidden="1" outlineLevel="1"/>
    <row r="49937" hidden="1" outlineLevel="1"/>
    <row r="49938" hidden="1" outlineLevel="1"/>
    <row r="49939" hidden="1" outlineLevel="1"/>
    <row r="49940" hidden="1" outlineLevel="1"/>
    <row r="49941" hidden="1" outlineLevel="1"/>
    <row r="49942" hidden="1" outlineLevel="1"/>
    <row r="49943" hidden="1" outlineLevel="1"/>
    <row r="49944" hidden="1" outlineLevel="1"/>
    <row r="49945" hidden="1" outlineLevel="1"/>
    <row r="49946" hidden="1" outlineLevel="1"/>
    <row r="49947" hidden="1" outlineLevel="1"/>
    <row r="49948" hidden="1" outlineLevel="1"/>
    <row r="49949" hidden="1" outlineLevel="1"/>
    <row r="49950" hidden="1" outlineLevel="1"/>
    <row r="49951" hidden="1" outlineLevel="1"/>
    <row r="49952" hidden="1" outlineLevel="1"/>
    <row r="49953" hidden="1" outlineLevel="1"/>
    <row r="49954" hidden="1" outlineLevel="1"/>
    <row r="49955" hidden="1" outlineLevel="1"/>
    <row r="49956" hidden="1" outlineLevel="1"/>
    <row r="49957" hidden="1" outlineLevel="1"/>
    <row r="49958" hidden="1" outlineLevel="1"/>
    <row r="49959" hidden="1" outlineLevel="1"/>
    <row r="49960" hidden="1" outlineLevel="1"/>
    <row r="49961" hidden="1" outlineLevel="1"/>
    <row r="49962" hidden="1" outlineLevel="1"/>
    <row r="49963" hidden="1" outlineLevel="1"/>
    <row r="49964" hidden="1" outlineLevel="1"/>
    <row r="49965" hidden="1" outlineLevel="1"/>
    <row r="49966" hidden="1" outlineLevel="1"/>
    <row r="49967" hidden="1" outlineLevel="1"/>
    <row r="49968" hidden="1" outlineLevel="1"/>
    <row r="49969" hidden="1" outlineLevel="1"/>
    <row r="49970" hidden="1" outlineLevel="1"/>
    <row r="49971" hidden="1" outlineLevel="1"/>
    <row r="49972" hidden="1" outlineLevel="1"/>
    <row r="49973" hidden="1" outlineLevel="1"/>
    <row r="49974" hidden="1" outlineLevel="1"/>
    <row r="49975" hidden="1" outlineLevel="1"/>
    <row r="49976" hidden="1" outlineLevel="1"/>
    <row r="49977" hidden="1" outlineLevel="1"/>
    <row r="49978" hidden="1" outlineLevel="1"/>
    <row r="49979" hidden="1" outlineLevel="1"/>
    <row r="49980" hidden="1" outlineLevel="1"/>
    <row r="49981" hidden="1" outlineLevel="1"/>
    <row r="49982" hidden="1" outlineLevel="1"/>
    <row r="49983" hidden="1" outlineLevel="1"/>
    <row r="49984" hidden="1" outlineLevel="1"/>
    <row r="49985" hidden="1" outlineLevel="1"/>
    <row r="49986" hidden="1" outlineLevel="1"/>
    <row r="49987" hidden="1" outlineLevel="1"/>
    <row r="49988" hidden="1" outlineLevel="1"/>
    <row r="49989" hidden="1" outlineLevel="1"/>
    <row r="49990" hidden="1" outlineLevel="1"/>
    <row r="49991" hidden="1" outlineLevel="1"/>
    <row r="49992" hidden="1" outlineLevel="1"/>
    <row r="49993" hidden="1" outlineLevel="1"/>
    <row r="49994" hidden="1" outlineLevel="1"/>
    <row r="49995" hidden="1" outlineLevel="1"/>
    <row r="49996" hidden="1" outlineLevel="1"/>
    <row r="49997" hidden="1" outlineLevel="1"/>
    <row r="49998" hidden="1" outlineLevel="1"/>
    <row r="49999" hidden="1" outlineLevel="1"/>
    <row r="50000" hidden="1" outlineLevel="1"/>
    <row r="50001" hidden="1" outlineLevel="1"/>
    <row r="50002" hidden="1" outlineLevel="1"/>
    <row r="50003" hidden="1" outlineLevel="1"/>
    <row r="50004" hidden="1" outlineLevel="1"/>
    <row r="50005" hidden="1" outlineLevel="1"/>
    <row r="50006" hidden="1" outlineLevel="1"/>
    <row r="50007" hidden="1" outlineLevel="1"/>
    <row r="50008" hidden="1" outlineLevel="1"/>
    <row r="50009" hidden="1" outlineLevel="1"/>
    <row r="50010" hidden="1" outlineLevel="1"/>
    <row r="50011" hidden="1" outlineLevel="1"/>
    <row r="50012" hidden="1" outlineLevel="1"/>
    <row r="50013" hidden="1" outlineLevel="1"/>
    <row r="50014" hidden="1" outlineLevel="1"/>
    <row r="50015" hidden="1" outlineLevel="1"/>
    <row r="50016" hidden="1" outlineLevel="1"/>
    <row r="50017" hidden="1" outlineLevel="1"/>
    <row r="50018" hidden="1" outlineLevel="1"/>
    <row r="50019" hidden="1" outlineLevel="1"/>
    <row r="50020" hidden="1" outlineLevel="1"/>
    <row r="50021" hidden="1" outlineLevel="1"/>
    <row r="50022" hidden="1" outlineLevel="1"/>
    <row r="50023" hidden="1" outlineLevel="1"/>
    <row r="50024" hidden="1" outlineLevel="1"/>
    <row r="50025" hidden="1" outlineLevel="1"/>
    <row r="50026" hidden="1" outlineLevel="1"/>
    <row r="50027" hidden="1" outlineLevel="1"/>
    <row r="50028" hidden="1" outlineLevel="1"/>
    <row r="50029" hidden="1" outlineLevel="1"/>
    <row r="50030" hidden="1" outlineLevel="1"/>
    <row r="50031" hidden="1" outlineLevel="1"/>
    <row r="50032" hidden="1" outlineLevel="1"/>
    <row r="50033" hidden="1" outlineLevel="1"/>
    <row r="50034" hidden="1" outlineLevel="1"/>
    <row r="50035" hidden="1" outlineLevel="1"/>
    <row r="50036" hidden="1" outlineLevel="1"/>
    <row r="50037" hidden="1" outlineLevel="1"/>
    <row r="50038" hidden="1" outlineLevel="1"/>
    <row r="50039" hidden="1" outlineLevel="1"/>
    <row r="50040" hidden="1" outlineLevel="1"/>
    <row r="50041" hidden="1" outlineLevel="1"/>
    <row r="50042" hidden="1" outlineLevel="1"/>
    <row r="50043" hidden="1" outlineLevel="1"/>
    <row r="50044" hidden="1" outlineLevel="1"/>
    <row r="50045" hidden="1" outlineLevel="1"/>
    <row r="50046" hidden="1" outlineLevel="1"/>
    <row r="50047" hidden="1" outlineLevel="1"/>
    <row r="50048" hidden="1" outlineLevel="1"/>
    <row r="50049" hidden="1" outlineLevel="1"/>
    <row r="50050" hidden="1" outlineLevel="1"/>
    <row r="50051" hidden="1" outlineLevel="1"/>
    <row r="50052" hidden="1" outlineLevel="1"/>
    <row r="50053" hidden="1" outlineLevel="1"/>
    <row r="50054" hidden="1" outlineLevel="1"/>
    <row r="50055" hidden="1" outlineLevel="1"/>
    <row r="50056" hidden="1" outlineLevel="1"/>
    <row r="50057" hidden="1" outlineLevel="1"/>
    <row r="50058" hidden="1" outlineLevel="1"/>
    <row r="50059" hidden="1" outlineLevel="1"/>
    <row r="50060" hidden="1" outlineLevel="1"/>
    <row r="50061" hidden="1" outlineLevel="1"/>
    <row r="50062" hidden="1" outlineLevel="1"/>
    <row r="50063" hidden="1" outlineLevel="1"/>
    <row r="50064" hidden="1" outlineLevel="1"/>
    <row r="50065" hidden="1" outlineLevel="1"/>
    <row r="50066" hidden="1" outlineLevel="1"/>
    <row r="50067" hidden="1" outlineLevel="1"/>
    <row r="50068" hidden="1" outlineLevel="1"/>
    <row r="50069" hidden="1" outlineLevel="1"/>
    <row r="50070" hidden="1" outlineLevel="1"/>
    <row r="50071" hidden="1" outlineLevel="1"/>
    <row r="50072" hidden="1" outlineLevel="1"/>
    <row r="50073" hidden="1" outlineLevel="1"/>
    <row r="50074" hidden="1" outlineLevel="1"/>
    <row r="50075" hidden="1" outlineLevel="1"/>
    <row r="50076" hidden="1" outlineLevel="1"/>
    <row r="50077" hidden="1" outlineLevel="1"/>
    <row r="50078" hidden="1" outlineLevel="1"/>
    <row r="50079" hidden="1" outlineLevel="1"/>
    <row r="50080" hidden="1" outlineLevel="1"/>
    <row r="50081" hidden="1" outlineLevel="1"/>
    <row r="50082" hidden="1" outlineLevel="1"/>
    <row r="50083" hidden="1" outlineLevel="1"/>
    <row r="50084" hidden="1" outlineLevel="1"/>
    <row r="50085" hidden="1" outlineLevel="1"/>
    <row r="50086" hidden="1" outlineLevel="1"/>
    <row r="50087" hidden="1" outlineLevel="1"/>
    <row r="50088" hidden="1" outlineLevel="1"/>
    <row r="50089" hidden="1" outlineLevel="1"/>
    <row r="50090" hidden="1" outlineLevel="1"/>
    <row r="50091" hidden="1" outlineLevel="1"/>
    <row r="50092" hidden="1" outlineLevel="1"/>
    <row r="50093" hidden="1" outlineLevel="1"/>
    <row r="50094" hidden="1" outlineLevel="1"/>
    <row r="50095" hidden="1" outlineLevel="1"/>
    <row r="50096" hidden="1" outlineLevel="1"/>
    <row r="50097" hidden="1" outlineLevel="1"/>
    <row r="50098" hidden="1" outlineLevel="1"/>
    <row r="50099" hidden="1" outlineLevel="1"/>
    <row r="50100" hidden="1" outlineLevel="1"/>
    <row r="50101" hidden="1" outlineLevel="1"/>
    <row r="50102" hidden="1" outlineLevel="1"/>
    <row r="50103" hidden="1" outlineLevel="1"/>
    <row r="50104" hidden="1" outlineLevel="1"/>
    <row r="50105" hidden="1" outlineLevel="1"/>
    <row r="50106" hidden="1" outlineLevel="1"/>
    <row r="50107" hidden="1" outlineLevel="1"/>
    <row r="50108" hidden="1" outlineLevel="1"/>
    <row r="50109" hidden="1" outlineLevel="1"/>
    <row r="50110" hidden="1" outlineLevel="1"/>
    <row r="50111" hidden="1" outlineLevel="1"/>
    <row r="50112" hidden="1" outlineLevel="1"/>
    <row r="50113" hidden="1" outlineLevel="1"/>
    <row r="50114" hidden="1" outlineLevel="1"/>
    <row r="50115" hidden="1" outlineLevel="1"/>
    <row r="50116" hidden="1" outlineLevel="1"/>
    <row r="50117" hidden="1" outlineLevel="1"/>
    <row r="50118" hidden="1" outlineLevel="1"/>
    <row r="50119" hidden="1" outlineLevel="1"/>
    <row r="50120" hidden="1" outlineLevel="1"/>
    <row r="50121" hidden="1" outlineLevel="1"/>
    <row r="50122" hidden="1" outlineLevel="1"/>
    <row r="50123" hidden="1" outlineLevel="1"/>
    <row r="50124" hidden="1" outlineLevel="1"/>
    <row r="50125" hidden="1" outlineLevel="1"/>
    <row r="50126" hidden="1" outlineLevel="1"/>
    <row r="50127" hidden="1" outlineLevel="1"/>
    <row r="50128" hidden="1" outlineLevel="1"/>
    <row r="50129" hidden="1" outlineLevel="1"/>
    <row r="50130" hidden="1" outlineLevel="1"/>
    <row r="50131" hidden="1" outlineLevel="1"/>
    <row r="50132" hidden="1" outlineLevel="1"/>
    <row r="50133" hidden="1" outlineLevel="1"/>
    <row r="50134" hidden="1" outlineLevel="1"/>
    <row r="50135" hidden="1" outlineLevel="1"/>
    <row r="50136" hidden="1" outlineLevel="1"/>
    <row r="50137" hidden="1" outlineLevel="1"/>
    <row r="50138" hidden="1" outlineLevel="1"/>
    <row r="50139" hidden="1" outlineLevel="1"/>
    <row r="50140" hidden="1" outlineLevel="1"/>
    <row r="50141" hidden="1" outlineLevel="1"/>
    <row r="50142" hidden="1" outlineLevel="1"/>
    <row r="50143" hidden="1" outlineLevel="1"/>
    <row r="50144" hidden="1" outlineLevel="1"/>
    <row r="50145" hidden="1" outlineLevel="1"/>
    <row r="50146" hidden="1" outlineLevel="1"/>
    <row r="50147" hidden="1" outlineLevel="1"/>
    <row r="50148" hidden="1" outlineLevel="1"/>
    <row r="50149" hidden="1" outlineLevel="1"/>
    <row r="50150" hidden="1" outlineLevel="1"/>
    <row r="50151" hidden="1" outlineLevel="1"/>
    <row r="50152" hidden="1" outlineLevel="1"/>
    <row r="50153" hidden="1" outlineLevel="1"/>
    <row r="50154" hidden="1" outlineLevel="1"/>
    <row r="50155" hidden="1" outlineLevel="1"/>
    <row r="50156" hidden="1" outlineLevel="1"/>
    <row r="50157" hidden="1" outlineLevel="1"/>
    <row r="50158" hidden="1" outlineLevel="1"/>
    <row r="50159" hidden="1" outlineLevel="1"/>
    <row r="50160" hidden="1" outlineLevel="1"/>
    <row r="50161" hidden="1" outlineLevel="1"/>
    <row r="50162" hidden="1" outlineLevel="1"/>
    <row r="50163" hidden="1" outlineLevel="1"/>
    <row r="50164" hidden="1" outlineLevel="1"/>
    <row r="50165" hidden="1" outlineLevel="1"/>
    <row r="50166" hidden="1" outlineLevel="1"/>
    <row r="50167" hidden="1" outlineLevel="1"/>
    <row r="50168" hidden="1" outlineLevel="1"/>
    <row r="50169" hidden="1" outlineLevel="1"/>
    <row r="50170" hidden="1" outlineLevel="1"/>
    <row r="50171" hidden="1" outlineLevel="1"/>
    <row r="50172" hidden="1" outlineLevel="1"/>
    <row r="50173" hidden="1" outlineLevel="1"/>
    <row r="50174" hidden="1" outlineLevel="1"/>
    <row r="50175" hidden="1" outlineLevel="1"/>
    <row r="50176" hidden="1" outlineLevel="1"/>
    <row r="50177" hidden="1" outlineLevel="1"/>
    <row r="50178" hidden="1" outlineLevel="1"/>
    <row r="50179" hidden="1" outlineLevel="1"/>
    <row r="50180" hidden="1" outlineLevel="1"/>
    <row r="50181" hidden="1" outlineLevel="1"/>
    <row r="50182" hidden="1" outlineLevel="1"/>
    <row r="50183" hidden="1" outlineLevel="1"/>
    <row r="50184" hidden="1" outlineLevel="1"/>
    <row r="50185" hidden="1" outlineLevel="1"/>
    <row r="50186" hidden="1" outlineLevel="1"/>
    <row r="50187" hidden="1" outlineLevel="1"/>
    <row r="50188" hidden="1" outlineLevel="1"/>
    <row r="50189" hidden="1" outlineLevel="1"/>
    <row r="50190" hidden="1" outlineLevel="1"/>
    <row r="50191" hidden="1" outlineLevel="1"/>
    <row r="50192" hidden="1" outlineLevel="1"/>
    <row r="50193" hidden="1" outlineLevel="1"/>
    <row r="50194" hidden="1" outlineLevel="1"/>
    <row r="50195" hidden="1" outlineLevel="1"/>
    <row r="50196" hidden="1" outlineLevel="1"/>
    <row r="50197" hidden="1" outlineLevel="1"/>
    <row r="50198" hidden="1" outlineLevel="1"/>
    <row r="50199" hidden="1" outlineLevel="1"/>
    <row r="50200" hidden="1" outlineLevel="1"/>
    <row r="50201" hidden="1" outlineLevel="1"/>
    <row r="50202" hidden="1" outlineLevel="1"/>
    <row r="50203" hidden="1" outlineLevel="1"/>
    <row r="50204" hidden="1" outlineLevel="1"/>
    <row r="50205" hidden="1" outlineLevel="1"/>
    <row r="50206" hidden="1" outlineLevel="1"/>
    <row r="50207" hidden="1" outlineLevel="1"/>
    <row r="50208" hidden="1" outlineLevel="1"/>
    <row r="50209" hidden="1" outlineLevel="1"/>
    <row r="50210" hidden="1" outlineLevel="1"/>
    <row r="50211" hidden="1" outlineLevel="1"/>
    <row r="50212" hidden="1" outlineLevel="1"/>
    <row r="50213" hidden="1" outlineLevel="1"/>
    <row r="50214" hidden="1" outlineLevel="1"/>
    <row r="50215" hidden="1" outlineLevel="1"/>
    <row r="50216" hidden="1" outlineLevel="1"/>
    <row r="50217" hidden="1" outlineLevel="1"/>
    <row r="50218" hidden="1" outlineLevel="1"/>
    <row r="50219" hidden="1" outlineLevel="1"/>
    <row r="50220" hidden="1" outlineLevel="1"/>
    <row r="50221" hidden="1" outlineLevel="1"/>
    <row r="50222" hidden="1" outlineLevel="1"/>
    <row r="50223" hidden="1" outlineLevel="1"/>
    <row r="50224" hidden="1" outlineLevel="1"/>
    <row r="50225" hidden="1" outlineLevel="1"/>
    <row r="50226" hidden="1" outlineLevel="1"/>
    <row r="50227" hidden="1" outlineLevel="1"/>
    <row r="50228" hidden="1" outlineLevel="1"/>
    <row r="50229" hidden="1" outlineLevel="1"/>
    <row r="50230" hidden="1" outlineLevel="1"/>
    <row r="50231" hidden="1" outlineLevel="1"/>
    <row r="50232" hidden="1" outlineLevel="1"/>
    <row r="50233" hidden="1" outlineLevel="1"/>
    <row r="50234" hidden="1" outlineLevel="1"/>
    <row r="50235" hidden="1" outlineLevel="1"/>
    <row r="50236" hidden="1" outlineLevel="1"/>
    <row r="50237" hidden="1" outlineLevel="1"/>
    <row r="50238" hidden="1" outlineLevel="1"/>
    <row r="50239" hidden="1" outlineLevel="1"/>
    <row r="50240" hidden="1" outlineLevel="1"/>
    <row r="50241" hidden="1" outlineLevel="1"/>
    <row r="50242" hidden="1" outlineLevel="1"/>
    <row r="50243" hidden="1" outlineLevel="1"/>
    <row r="50244" hidden="1" outlineLevel="1"/>
    <row r="50245" hidden="1" outlineLevel="1"/>
    <row r="50246" hidden="1" outlineLevel="1"/>
    <row r="50247" hidden="1" outlineLevel="1"/>
    <row r="50248" hidden="1" outlineLevel="1"/>
    <row r="50249" hidden="1" outlineLevel="1"/>
    <row r="50250" hidden="1" outlineLevel="1"/>
    <row r="50251" hidden="1" outlineLevel="1"/>
    <row r="50252" hidden="1" outlineLevel="1"/>
    <row r="50253" hidden="1" outlineLevel="1"/>
    <row r="50254" hidden="1" outlineLevel="1"/>
    <row r="50255" hidden="1" outlineLevel="1"/>
    <row r="50256" hidden="1" outlineLevel="1"/>
    <row r="50257" hidden="1" outlineLevel="1"/>
    <row r="50258" hidden="1" outlineLevel="1"/>
    <row r="50259" hidden="1" outlineLevel="1"/>
    <row r="50260" hidden="1" outlineLevel="1"/>
    <row r="50261" hidden="1" outlineLevel="1"/>
    <row r="50262" hidden="1" outlineLevel="1"/>
    <row r="50263" hidden="1" outlineLevel="1"/>
    <row r="50264" hidden="1" outlineLevel="1"/>
    <row r="50265" hidden="1" outlineLevel="1"/>
    <row r="50266" hidden="1" outlineLevel="1"/>
    <row r="50267" hidden="1" outlineLevel="1"/>
    <row r="50268" hidden="1" outlineLevel="1"/>
    <row r="50269" hidden="1" outlineLevel="1"/>
    <row r="50270" hidden="1" outlineLevel="1"/>
    <row r="50271" hidden="1" outlineLevel="1"/>
    <row r="50272" hidden="1" outlineLevel="1"/>
    <row r="50273" hidden="1" outlineLevel="1"/>
    <row r="50274" hidden="1" outlineLevel="1"/>
    <row r="50275" hidden="1" outlineLevel="1"/>
    <row r="50276" hidden="1" outlineLevel="1"/>
    <row r="50277" hidden="1" outlineLevel="1"/>
    <row r="50278" hidden="1" outlineLevel="1"/>
    <row r="50279" hidden="1" outlineLevel="1"/>
    <row r="50280" hidden="1" outlineLevel="1"/>
    <row r="50281" hidden="1" outlineLevel="1"/>
    <row r="50282" hidden="1" outlineLevel="1"/>
    <row r="50283" hidden="1" outlineLevel="1"/>
    <row r="50284" hidden="1" outlineLevel="1"/>
    <row r="50285" hidden="1" outlineLevel="1"/>
    <row r="50286" hidden="1" outlineLevel="1"/>
    <row r="50287" hidden="1" outlineLevel="1"/>
    <row r="50288" hidden="1" outlineLevel="1"/>
    <row r="50289" hidden="1" outlineLevel="1"/>
    <row r="50290" hidden="1" outlineLevel="1"/>
    <row r="50291" hidden="1" outlineLevel="1"/>
    <row r="50292" hidden="1" outlineLevel="1"/>
    <row r="50293" hidden="1" outlineLevel="1"/>
    <row r="50294" hidden="1" outlineLevel="1"/>
    <row r="50295" hidden="1" outlineLevel="1"/>
    <row r="50296" hidden="1" outlineLevel="1"/>
    <row r="50297" hidden="1" outlineLevel="1"/>
    <row r="50298" hidden="1" outlineLevel="1"/>
    <row r="50299" hidden="1" outlineLevel="1"/>
    <row r="50300" hidden="1" outlineLevel="1"/>
    <row r="50301" hidden="1" outlineLevel="1"/>
    <row r="50302" hidden="1" outlineLevel="1"/>
    <row r="50303" hidden="1" outlineLevel="1"/>
    <row r="50304" hidden="1" outlineLevel="1"/>
    <row r="50305" hidden="1" outlineLevel="1"/>
    <row r="50306" hidden="1" outlineLevel="1"/>
    <row r="50307" hidden="1" outlineLevel="1"/>
    <row r="50308" hidden="1" outlineLevel="1"/>
    <row r="50309" hidden="1" outlineLevel="1"/>
    <row r="50310" hidden="1" outlineLevel="1"/>
    <row r="50311" hidden="1" outlineLevel="1"/>
    <row r="50312" hidden="1" outlineLevel="1"/>
    <row r="50313" hidden="1" outlineLevel="1"/>
    <row r="50314" hidden="1" outlineLevel="1"/>
    <row r="50315" hidden="1" outlineLevel="1"/>
    <row r="50316" hidden="1" outlineLevel="1"/>
    <row r="50317" hidden="1" outlineLevel="1"/>
    <row r="50318" hidden="1" outlineLevel="1"/>
    <row r="50319" hidden="1" outlineLevel="1"/>
    <row r="50320" hidden="1" outlineLevel="1"/>
    <row r="50321" hidden="1" outlineLevel="1"/>
    <row r="50322" hidden="1" outlineLevel="1"/>
    <row r="50323" hidden="1" outlineLevel="1"/>
    <row r="50324" hidden="1" outlineLevel="1"/>
    <row r="50325" hidden="1" outlineLevel="1"/>
    <row r="50326" hidden="1" outlineLevel="1"/>
    <row r="50327" hidden="1" outlineLevel="1"/>
    <row r="50328" hidden="1" outlineLevel="1"/>
    <row r="50329" hidden="1" outlineLevel="1"/>
    <row r="50330" hidden="1" outlineLevel="1"/>
    <row r="50331" hidden="1" outlineLevel="1"/>
    <row r="50332" hidden="1" outlineLevel="1"/>
    <row r="50333" hidden="1" outlineLevel="1"/>
    <row r="50334" hidden="1" outlineLevel="1"/>
    <row r="50335" hidden="1" outlineLevel="1"/>
    <row r="50336" hidden="1" outlineLevel="1"/>
    <row r="50337" hidden="1" outlineLevel="1"/>
    <row r="50338" hidden="1" outlineLevel="1"/>
    <row r="50339" hidden="1" outlineLevel="1"/>
    <row r="50340" hidden="1" outlineLevel="1"/>
    <row r="50341" hidden="1" outlineLevel="1"/>
    <row r="50342" hidden="1" outlineLevel="1"/>
    <row r="50343" hidden="1" outlineLevel="1"/>
    <row r="50344" hidden="1" outlineLevel="1"/>
    <row r="50345" hidden="1" outlineLevel="1"/>
    <row r="50346" hidden="1" outlineLevel="1"/>
    <row r="50347" hidden="1" outlineLevel="1"/>
    <row r="50348" hidden="1" outlineLevel="1"/>
    <row r="50349" hidden="1" outlineLevel="1"/>
    <row r="50350" hidden="1" outlineLevel="1"/>
    <row r="50351" hidden="1" outlineLevel="1"/>
    <row r="50352" hidden="1" outlineLevel="1"/>
    <row r="50353" hidden="1" outlineLevel="1"/>
    <row r="50354" hidden="1" outlineLevel="1"/>
    <row r="50355" hidden="1" outlineLevel="1"/>
    <row r="50356" hidden="1" outlineLevel="1"/>
    <row r="50357" hidden="1" outlineLevel="1"/>
    <row r="50358" hidden="1" outlineLevel="1"/>
    <row r="50359" hidden="1" outlineLevel="1"/>
    <row r="50360" hidden="1" outlineLevel="1"/>
    <row r="50361" hidden="1" outlineLevel="1"/>
    <row r="50362" hidden="1" outlineLevel="1"/>
    <row r="50363" hidden="1" outlineLevel="1"/>
    <row r="50364" hidden="1" outlineLevel="1"/>
    <row r="50365" hidden="1" outlineLevel="1"/>
    <row r="50366" hidden="1" outlineLevel="1"/>
    <row r="50367" hidden="1" outlineLevel="1"/>
    <row r="50368" hidden="1" outlineLevel="1"/>
    <row r="50369" hidden="1" outlineLevel="1"/>
    <row r="50370" hidden="1" outlineLevel="1"/>
    <row r="50371" hidden="1" outlineLevel="1"/>
    <row r="50372" hidden="1" outlineLevel="1"/>
    <row r="50373" hidden="1" outlineLevel="1"/>
    <row r="50374" hidden="1" outlineLevel="1"/>
    <row r="50375" hidden="1" outlineLevel="1"/>
    <row r="50376" hidden="1" outlineLevel="1"/>
    <row r="50377" hidden="1" outlineLevel="1"/>
    <row r="50378" hidden="1" outlineLevel="1"/>
    <row r="50379" hidden="1" outlineLevel="1"/>
    <row r="50380" hidden="1" outlineLevel="1"/>
    <row r="50381" hidden="1" outlineLevel="1"/>
    <row r="50382" hidden="1" outlineLevel="1"/>
    <row r="50383" hidden="1" outlineLevel="1"/>
    <row r="50384" hidden="1" outlineLevel="1"/>
    <row r="50385" hidden="1" outlineLevel="1"/>
    <row r="50386" hidden="1" outlineLevel="1"/>
    <row r="50387" hidden="1" outlineLevel="1"/>
    <row r="50388" hidden="1" outlineLevel="1"/>
    <row r="50389" hidden="1" outlineLevel="1"/>
    <row r="50390" hidden="1" outlineLevel="1"/>
    <row r="50391" hidden="1" outlineLevel="1"/>
    <row r="50392" hidden="1" outlineLevel="1"/>
    <row r="50393" hidden="1" outlineLevel="1"/>
    <row r="50394" hidden="1" outlineLevel="1"/>
    <row r="50395" hidden="1" outlineLevel="1"/>
    <row r="50396" hidden="1" outlineLevel="1"/>
    <row r="50397" hidden="1" outlineLevel="1"/>
    <row r="50398" hidden="1" outlineLevel="1"/>
    <row r="50399" hidden="1" outlineLevel="1"/>
    <row r="50400" hidden="1" outlineLevel="1"/>
    <row r="50401" hidden="1" outlineLevel="1"/>
    <row r="50402" hidden="1" outlineLevel="1"/>
    <row r="50403" hidden="1" outlineLevel="1"/>
    <row r="50404" hidden="1" outlineLevel="1"/>
    <row r="50405" hidden="1" outlineLevel="1"/>
    <row r="50406" hidden="1" outlineLevel="1"/>
    <row r="50407" hidden="1" outlineLevel="1"/>
    <row r="50408" hidden="1" outlineLevel="1"/>
    <row r="50409" hidden="1" outlineLevel="1"/>
    <row r="50410" hidden="1" outlineLevel="1"/>
    <row r="50411" hidden="1" outlineLevel="1"/>
    <row r="50412" hidden="1" outlineLevel="1"/>
    <row r="50413" hidden="1" outlineLevel="1"/>
    <row r="50414" hidden="1" outlineLevel="1"/>
    <row r="50415" hidden="1" outlineLevel="1"/>
    <row r="50416" hidden="1" outlineLevel="1"/>
    <row r="50417" hidden="1" outlineLevel="1"/>
    <row r="50418" hidden="1" outlineLevel="1"/>
    <row r="50419" hidden="1" outlineLevel="1"/>
    <row r="50420" hidden="1" outlineLevel="1"/>
    <row r="50421" hidden="1" outlineLevel="1"/>
    <row r="50422" hidden="1" outlineLevel="1"/>
    <row r="50423" hidden="1" outlineLevel="1"/>
    <row r="50424" hidden="1" outlineLevel="1"/>
    <row r="50425" hidden="1" outlineLevel="1"/>
    <row r="50426" hidden="1" outlineLevel="1"/>
    <row r="50427" hidden="1" outlineLevel="1"/>
    <row r="50428" hidden="1" outlineLevel="1"/>
    <row r="50429" hidden="1" outlineLevel="1"/>
    <row r="50430" hidden="1" outlineLevel="1"/>
    <row r="50431" hidden="1" outlineLevel="1"/>
    <row r="50432" hidden="1" outlineLevel="1"/>
    <row r="50433" hidden="1" outlineLevel="1"/>
    <row r="50434" hidden="1" outlineLevel="1"/>
    <row r="50435" hidden="1" outlineLevel="1"/>
    <row r="50436" hidden="1" outlineLevel="1"/>
    <row r="50437" hidden="1" outlineLevel="1"/>
    <row r="50438" hidden="1" outlineLevel="1"/>
    <row r="50439" hidden="1" outlineLevel="1"/>
    <row r="50440" hidden="1" outlineLevel="1"/>
    <row r="50441" hidden="1" outlineLevel="1"/>
    <row r="50442" hidden="1" outlineLevel="1"/>
    <row r="50443" hidden="1" outlineLevel="1"/>
    <row r="50444" hidden="1" outlineLevel="1"/>
    <row r="50445" hidden="1" outlineLevel="1"/>
    <row r="50446" hidden="1" outlineLevel="1"/>
    <row r="50447" hidden="1" outlineLevel="1"/>
    <row r="50448" hidden="1" outlineLevel="1"/>
    <row r="50449" hidden="1" outlineLevel="1"/>
    <row r="50450" hidden="1" outlineLevel="1"/>
    <row r="50451" hidden="1" outlineLevel="1"/>
    <row r="50452" hidden="1" outlineLevel="1"/>
    <row r="50453" hidden="1" outlineLevel="1"/>
    <row r="50454" hidden="1" outlineLevel="1"/>
    <row r="50455" hidden="1" outlineLevel="1"/>
    <row r="50456" hidden="1" outlineLevel="1"/>
    <row r="50457" hidden="1" outlineLevel="1"/>
    <row r="50458" hidden="1" outlineLevel="1"/>
    <row r="50459" hidden="1" outlineLevel="1"/>
    <row r="50460" hidden="1" outlineLevel="1"/>
    <row r="50461" hidden="1" outlineLevel="1"/>
    <row r="50462" hidden="1" outlineLevel="1"/>
    <row r="50463" hidden="1" outlineLevel="1"/>
    <row r="50464" hidden="1" outlineLevel="1"/>
    <row r="50465" hidden="1" outlineLevel="1"/>
    <row r="50466" hidden="1" outlineLevel="1"/>
    <row r="50467" hidden="1" outlineLevel="1"/>
    <row r="50468" hidden="1" outlineLevel="1"/>
    <row r="50469" hidden="1" outlineLevel="1"/>
    <row r="50470" hidden="1" outlineLevel="1"/>
    <row r="50471" hidden="1" outlineLevel="1"/>
    <row r="50472" hidden="1" outlineLevel="1"/>
    <row r="50473" hidden="1" outlineLevel="1"/>
    <row r="50474" hidden="1" outlineLevel="1"/>
    <row r="50475" hidden="1" outlineLevel="1"/>
    <row r="50476" hidden="1" outlineLevel="1"/>
    <row r="50477" hidden="1" outlineLevel="1"/>
    <row r="50478" hidden="1" outlineLevel="1"/>
    <row r="50479" hidden="1" outlineLevel="1"/>
    <row r="50480" hidden="1" outlineLevel="1"/>
    <row r="50481" hidden="1" outlineLevel="1"/>
    <row r="50482" hidden="1" outlineLevel="1"/>
    <row r="50483" hidden="1" outlineLevel="1"/>
    <row r="50484" hidden="1" outlineLevel="1"/>
    <row r="50485" hidden="1" outlineLevel="1"/>
    <row r="50486" hidden="1" outlineLevel="1"/>
    <row r="50487" hidden="1" outlineLevel="1"/>
    <row r="50488" hidden="1" outlineLevel="1"/>
    <row r="50489" hidden="1" outlineLevel="1"/>
    <row r="50490" hidden="1" outlineLevel="1"/>
    <row r="50491" hidden="1" outlineLevel="1"/>
    <row r="50492" hidden="1" outlineLevel="1"/>
    <row r="50493" hidden="1" outlineLevel="1"/>
    <row r="50494" hidden="1" outlineLevel="1"/>
    <row r="50495" hidden="1" outlineLevel="1"/>
    <row r="50496" hidden="1" outlineLevel="1"/>
    <row r="50497" hidden="1" outlineLevel="1"/>
    <row r="50498" hidden="1" outlineLevel="1"/>
    <row r="50499" hidden="1" outlineLevel="1"/>
    <row r="50500" hidden="1" outlineLevel="1"/>
    <row r="50501" hidden="1" outlineLevel="1"/>
    <row r="50502" hidden="1" outlineLevel="1"/>
    <row r="50503" hidden="1" outlineLevel="1"/>
    <row r="50504" hidden="1" outlineLevel="1"/>
    <row r="50505" hidden="1" outlineLevel="1"/>
    <row r="50506" hidden="1" outlineLevel="1"/>
    <row r="50507" hidden="1" outlineLevel="1"/>
    <row r="50508" hidden="1" outlineLevel="1"/>
    <row r="50509" hidden="1" outlineLevel="1"/>
    <row r="50510" hidden="1" outlineLevel="1"/>
    <row r="50511" hidden="1" outlineLevel="1"/>
    <row r="50512" hidden="1" outlineLevel="1"/>
    <row r="50513" hidden="1" outlineLevel="1"/>
    <row r="50514" hidden="1" outlineLevel="1"/>
    <row r="50515" hidden="1" outlineLevel="1"/>
    <row r="50516" hidden="1" outlineLevel="1"/>
    <row r="50517" hidden="1" outlineLevel="1"/>
    <row r="50518" hidden="1" outlineLevel="1"/>
    <row r="50519" hidden="1" outlineLevel="1"/>
    <row r="50520" hidden="1" outlineLevel="1"/>
    <row r="50521" hidden="1" outlineLevel="1"/>
    <row r="50522" hidden="1" outlineLevel="1"/>
    <row r="50523" hidden="1" outlineLevel="1"/>
    <row r="50524" hidden="1" outlineLevel="1"/>
    <row r="50525" hidden="1" outlineLevel="1"/>
    <row r="50526" hidden="1" outlineLevel="1"/>
    <row r="50527" hidden="1" outlineLevel="1"/>
    <row r="50528" hidden="1" outlineLevel="1"/>
    <row r="50529" hidden="1" outlineLevel="1"/>
    <row r="50530" hidden="1" outlineLevel="1"/>
    <row r="50531" hidden="1" outlineLevel="1"/>
    <row r="50532" hidden="1" outlineLevel="1"/>
    <row r="50533" hidden="1" outlineLevel="1"/>
    <row r="50534" hidden="1" outlineLevel="1"/>
    <row r="50535" hidden="1" outlineLevel="1"/>
    <row r="50536" hidden="1" outlineLevel="1"/>
    <row r="50537" hidden="1" outlineLevel="1"/>
    <row r="50538" hidden="1" outlineLevel="1"/>
    <row r="50539" hidden="1" outlineLevel="1"/>
    <row r="50540" hidden="1" outlineLevel="1"/>
    <row r="50541" hidden="1" outlineLevel="1"/>
    <row r="50542" hidden="1" outlineLevel="1"/>
    <row r="50543" hidden="1" outlineLevel="1"/>
    <row r="50544" hidden="1" outlineLevel="1"/>
    <row r="50545" hidden="1" outlineLevel="1"/>
    <row r="50546" hidden="1" outlineLevel="1"/>
    <row r="50547" hidden="1" outlineLevel="1"/>
    <row r="50548" hidden="1" outlineLevel="1"/>
    <row r="50549" hidden="1" outlineLevel="1"/>
    <row r="50550" hidden="1" outlineLevel="1"/>
    <row r="50551" hidden="1" outlineLevel="1"/>
    <row r="50552" hidden="1" outlineLevel="1"/>
    <row r="50553" hidden="1" outlineLevel="1"/>
    <row r="50554" hidden="1" outlineLevel="1"/>
    <row r="50555" hidden="1" outlineLevel="1"/>
    <row r="50556" hidden="1" outlineLevel="1"/>
    <row r="50557" hidden="1" outlineLevel="1"/>
    <row r="50558" hidden="1" outlineLevel="1"/>
    <row r="50559" hidden="1" outlineLevel="1"/>
    <row r="50560" hidden="1" outlineLevel="1"/>
    <row r="50561" hidden="1" outlineLevel="1"/>
    <row r="50562" hidden="1" outlineLevel="1"/>
    <row r="50563" hidden="1" outlineLevel="1"/>
    <row r="50564" hidden="1" outlineLevel="1"/>
    <row r="50565" hidden="1" outlineLevel="1"/>
    <row r="50566" hidden="1" outlineLevel="1"/>
    <row r="50567" hidden="1" outlineLevel="1"/>
    <row r="50568" hidden="1" outlineLevel="1"/>
    <row r="50569" hidden="1" outlineLevel="1"/>
    <row r="50570" hidden="1" outlineLevel="1"/>
    <row r="50571" hidden="1" outlineLevel="1"/>
    <row r="50572" hidden="1" outlineLevel="1"/>
    <row r="50573" hidden="1" outlineLevel="1"/>
    <row r="50574" hidden="1" outlineLevel="1"/>
    <row r="50575" hidden="1" outlineLevel="1"/>
    <row r="50576" hidden="1" outlineLevel="1"/>
    <row r="50577" hidden="1" outlineLevel="1"/>
    <row r="50578" hidden="1" outlineLevel="1"/>
    <row r="50579" hidden="1" outlineLevel="1"/>
    <row r="50580" hidden="1" outlineLevel="1"/>
    <row r="50581" hidden="1" outlineLevel="1"/>
    <row r="50582" hidden="1" outlineLevel="1"/>
    <row r="50583" hidden="1" outlineLevel="1"/>
    <row r="50584" hidden="1" outlineLevel="1"/>
    <row r="50585" hidden="1" outlineLevel="1"/>
    <row r="50586" hidden="1" outlineLevel="1"/>
    <row r="50587" hidden="1" outlineLevel="1"/>
    <row r="50588" hidden="1" outlineLevel="1"/>
    <row r="50589" hidden="1" outlineLevel="1"/>
    <row r="50590" hidden="1" outlineLevel="1"/>
    <row r="50591" hidden="1" outlineLevel="1"/>
    <row r="50592" hidden="1" outlineLevel="1"/>
    <row r="50593" hidden="1" outlineLevel="1"/>
    <row r="50594" hidden="1" outlineLevel="1"/>
    <row r="50595" hidden="1" outlineLevel="1"/>
    <row r="50596" hidden="1" outlineLevel="1"/>
    <row r="50597" hidden="1" outlineLevel="1"/>
    <row r="50598" hidden="1" outlineLevel="1"/>
    <row r="50599" hidden="1" outlineLevel="1"/>
    <row r="50600" hidden="1" outlineLevel="1"/>
    <row r="50601" hidden="1" outlineLevel="1"/>
    <row r="50602" hidden="1" outlineLevel="1"/>
    <row r="50603" hidden="1" outlineLevel="1"/>
    <row r="50604" hidden="1" outlineLevel="1"/>
    <row r="50605" hidden="1" outlineLevel="1"/>
    <row r="50606" hidden="1" outlineLevel="1"/>
    <row r="50607" hidden="1" outlineLevel="1"/>
    <row r="50608" hidden="1" outlineLevel="1"/>
    <row r="50609" hidden="1" outlineLevel="1"/>
    <row r="50610" hidden="1" outlineLevel="1"/>
    <row r="50611" hidden="1" outlineLevel="1"/>
    <row r="50612" hidden="1" outlineLevel="1"/>
    <row r="50613" hidden="1" outlineLevel="1"/>
    <row r="50614" hidden="1" outlineLevel="1"/>
    <row r="50615" hidden="1" outlineLevel="1"/>
    <row r="50616" hidden="1" outlineLevel="1"/>
    <row r="50617" hidden="1" outlineLevel="1"/>
    <row r="50618" hidden="1" outlineLevel="1"/>
    <row r="50619" hidden="1" outlineLevel="1"/>
    <row r="50620" hidden="1" outlineLevel="1"/>
    <row r="50621" hidden="1" outlineLevel="1"/>
    <row r="50622" hidden="1" outlineLevel="1"/>
    <row r="50623" hidden="1" outlineLevel="1"/>
    <row r="50624" hidden="1" outlineLevel="1"/>
    <row r="50625" hidden="1" outlineLevel="1"/>
    <row r="50626" hidden="1" outlineLevel="1"/>
    <row r="50627" hidden="1" outlineLevel="1"/>
    <row r="50628" hidden="1" outlineLevel="1"/>
    <row r="50629" hidden="1" outlineLevel="1"/>
    <row r="50630" hidden="1" outlineLevel="1"/>
    <row r="50631" hidden="1" outlineLevel="1"/>
    <row r="50632" hidden="1" outlineLevel="1"/>
    <row r="50633" hidden="1" outlineLevel="1"/>
    <row r="50634" hidden="1" outlineLevel="1"/>
    <row r="50635" hidden="1" outlineLevel="1"/>
    <row r="50636" hidden="1" outlineLevel="1"/>
    <row r="50637" hidden="1" outlineLevel="1"/>
    <row r="50638" hidden="1" outlineLevel="1"/>
    <row r="50639" hidden="1" outlineLevel="1"/>
    <row r="50640" hidden="1" outlineLevel="1"/>
    <row r="50641" hidden="1" outlineLevel="1"/>
    <row r="50642" hidden="1" outlineLevel="1"/>
    <row r="50643" hidden="1" outlineLevel="1"/>
    <row r="50644" hidden="1" outlineLevel="1"/>
    <row r="50645" hidden="1" outlineLevel="1"/>
    <row r="50646" hidden="1" outlineLevel="1"/>
    <row r="50647" hidden="1" outlineLevel="1"/>
    <row r="50648" hidden="1" outlineLevel="1"/>
    <row r="50649" hidden="1" outlineLevel="1"/>
    <row r="50650" hidden="1" outlineLevel="1"/>
    <row r="50651" hidden="1" outlineLevel="1"/>
    <row r="50652" hidden="1" outlineLevel="1"/>
    <row r="50653" hidden="1" outlineLevel="1"/>
    <row r="50654" hidden="1" outlineLevel="1"/>
    <row r="50655" hidden="1" outlineLevel="1"/>
    <row r="50656" hidden="1" outlineLevel="1"/>
    <row r="50657" hidden="1" outlineLevel="1"/>
    <row r="50658" hidden="1" outlineLevel="1"/>
    <row r="50659" hidden="1" outlineLevel="1"/>
    <row r="50660" hidden="1" outlineLevel="1"/>
    <row r="50661" hidden="1" outlineLevel="1"/>
    <row r="50662" hidden="1" outlineLevel="1"/>
    <row r="50663" hidden="1" outlineLevel="1"/>
    <row r="50664" hidden="1" outlineLevel="1"/>
    <row r="50665" hidden="1" outlineLevel="1"/>
    <row r="50666" hidden="1" outlineLevel="1"/>
    <row r="50667" hidden="1" outlineLevel="1"/>
    <row r="50668" hidden="1" outlineLevel="1"/>
    <row r="50669" hidden="1" outlineLevel="1"/>
    <row r="50670" hidden="1" outlineLevel="1"/>
    <row r="50671" hidden="1" outlineLevel="1"/>
    <row r="50672" hidden="1" outlineLevel="1"/>
    <row r="50673" hidden="1" outlineLevel="1"/>
    <row r="50674" hidden="1" outlineLevel="1"/>
    <row r="50675" hidden="1" outlineLevel="1"/>
    <row r="50676" hidden="1" outlineLevel="1"/>
    <row r="50677" hidden="1" outlineLevel="1"/>
    <row r="50678" hidden="1" outlineLevel="1"/>
    <row r="50679" hidden="1" outlineLevel="1"/>
    <row r="50680" hidden="1" outlineLevel="1"/>
    <row r="50681" hidden="1" outlineLevel="1"/>
    <row r="50682" hidden="1" outlineLevel="1"/>
    <row r="50683" hidden="1" outlineLevel="1"/>
    <row r="50684" hidden="1" outlineLevel="1"/>
    <row r="50685" hidden="1" outlineLevel="1"/>
    <row r="50686" hidden="1" outlineLevel="1"/>
    <row r="50687" hidden="1" outlineLevel="1"/>
    <row r="50688" hidden="1" outlineLevel="1"/>
    <row r="50689" hidden="1" outlineLevel="1"/>
    <row r="50690" hidden="1" outlineLevel="1"/>
    <row r="50691" hidden="1" outlineLevel="1"/>
    <row r="50692" hidden="1" outlineLevel="1"/>
    <row r="50693" hidden="1" outlineLevel="1"/>
    <row r="50694" hidden="1" outlineLevel="1"/>
    <row r="50695" hidden="1" outlineLevel="1"/>
    <row r="50696" hidden="1" outlineLevel="1"/>
    <row r="50697" hidden="1" outlineLevel="1"/>
    <row r="50698" hidden="1" outlineLevel="1"/>
    <row r="50699" hidden="1" outlineLevel="1"/>
    <row r="50700" hidden="1" outlineLevel="1"/>
    <row r="50701" hidden="1" outlineLevel="1"/>
    <row r="50702" hidden="1" outlineLevel="1"/>
    <row r="50703" hidden="1" outlineLevel="1"/>
    <row r="50704" hidden="1" outlineLevel="1"/>
    <row r="50705" hidden="1" outlineLevel="1"/>
    <row r="50706" hidden="1" outlineLevel="1"/>
    <row r="50707" hidden="1" outlineLevel="1"/>
    <row r="50708" hidden="1" outlineLevel="1"/>
    <row r="50709" hidden="1" outlineLevel="1"/>
    <row r="50710" hidden="1" outlineLevel="1"/>
    <row r="50711" hidden="1" outlineLevel="1"/>
    <row r="50712" hidden="1" outlineLevel="1"/>
    <row r="50713" hidden="1" outlineLevel="1"/>
    <row r="50714" hidden="1" outlineLevel="1"/>
    <row r="50715" hidden="1" outlineLevel="1"/>
    <row r="50716" hidden="1" outlineLevel="1"/>
    <row r="50717" hidden="1" outlineLevel="1"/>
    <row r="50718" hidden="1" outlineLevel="1"/>
    <row r="50719" hidden="1" outlineLevel="1"/>
    <row r="50720" hidden="1" outlineLevel="1"/>
    <row r="50721" hidden="1" outlineLevel="1"/>
    <row r="50722" hidden="1" outlineLevel="1"/>
    <row r="50723" hidden="1" outlineLevel="1"/>
    <row r="50724" hidden="1" outlineLevel="1"/>
    <row r="50725" hidden="1" outlineLevel="1"/>
    <row r="50726" hidden="1" outlineLevel="1"/>
    <row r="50727" hidden="1" outlineLevel="1"/>
    <row r="50728" hidden="1" outlineLevel="1"/>
    <row r="50729" hidden="1" outlineLevel="1"/>
    <row r="50730" hidden="1" outlineLevel="1"/>
    <row r="50731" hidden="1" outlineLevel="1"/>
    <row r="50732" hidden="1" outlineLevel="1"/>
    <row r="50733" hidden="1" outlineLevel="1"/>
    <row r="50734" hidden="1" outlineLevel="1"/>
    <row r="50735" hidden="1" outlineLevel="1"/>
    <row r="50736" hidden="1" outlineLevel="1"/>
    <row r="50737" hidden="1" outlineLevel="1"/>
    <row r="50738" hidden="1" outlineLevel="1"/>
    <row r="50739" hidden="1" outlineLevel="1"/>
    <row r="50740" hidden="1" outlineLevel="1"/>
    <row r="50741" hidden="1" outlineLevel="1"/>
    <row r="50742" hidden="1" outlineLevel="1"/>
    <row r="50743" hidden="1" outlineLevel="1"/>
    <row r="50744" hidden="1" outlineLevel="1"/>
    <row r="50745" hidden="1" outlineLevel="1"/>
    <row r="50746" hidden="1" outlineLevel="1"/>
    <row r="50747" hidden="1" outlineLevel="1"/>
    <row r="50748" hidden="1" outlineLevel="1"/>
    <row r="50749" hidden="1" outlineLevel="1"/>
    <row r="50750" hidden="1" outlineLevel="1"/>
    <row r="50751" hidden="1" outlineLevel="1"/>
    <row r="50752" hidden="1" outlineLevel="1"/>
    <row r="50753" hidden="1" outlineLevel="1"/>
    <row r="50754" hidden="1" outlineLevel="1"/>
    <row r="50755" hidden="1" outlineLevel="1"/>
    <row r="50756" hidden="1" outlineLevel="1"/>
    <row r="50757" hidden="1" outlineLevel="1"/>
    <row r="50758" hidden="1" outlineLevel="1"/>
    <row r="50759" hidden="1" outlineLevel="1"/>
    <row r="50760" hidden="1" outlineLevel="1"/>
    <row r="50761" hidden="1" outlineLevel="1"/>
    <row r="50762" hidden="1" outlineLevel="1"/>
    <row r="50763" hidden="1" outlineLevel="1"/>
    <row r="50764" hidden="1" outlineLevel="1"/>
    <row r="50765" hidden="1" outlineLevel="1"/>
    <row r="50766" hidden="1" outlineLevel="1"/>
    <row r="50767" hidden="1" outlineLevel="1"/>
    <row r="50768" hidden="1" outlineLevel="1"/>
    <row r="50769" hidden="1" outlineLevel="1"/>
    <row r="50770" hidden="1" outlineLevel="1"/>
    <row r="50771" hidden="1" outlineLevel="1"/>
    <row r="50772" hidden="1" outlineLevel="1"/>
    <row r="50773" hidden="1" outlineLevel="1"/>
    <row r="50774" hidden="1" outlineLevel="1"/>
    <row r="50775" hidden="1" outlineLevel="1"/>
    <row r="50776" hidden="1" outlineLevel="1"/>
    <row r="50777" hidden="1" outlineLevel="1"/>
    <row r="50778" hidden="1" outlineLevel="1"/>
    <row r="50779" hidden="1" outlineLevel="1"/>
    <row r="50780" hidden="1" outlineLevel="1"/>
    <row r="50781" hidden="1" outlineLevel="1"/>
    <row r="50782" hidden="1" outlineLevel="1"/>
    <row r="50783" hidden="1" outlineLevel="1"/>
    <row r="50784" hidden="1" outlineLevel="1"/>
    <row r="50785" hidden="1" outlineLevel="1"/>
    <row r="50786" hidden="1" outlineLevel="1"/>
    <row r="50787" hidden="1" outlineLevel="1"/>
    <row r="50788" hidden="1" outlineLevel="1"/>
    <row r="50789" hidden="1" outlineLevel="1"/>
    <row r="50790" hidden="1" outlineLevel="1"/>
    <row r="50791" hidden="1" outlineLevel="1"/>
    <row r="50792" hidden="1" outlineLevel="1"/>
    <row r="50793" hidden="1" outlineLevel="1"/>
    <row r="50794" hidden="1" outlineLevel="1"/>
    <row r="50795" hidden="1" outlineLevel="1"/>
    <row r="50796" hidden="1" outlineLevel="1"/>
    <row r="50797" hidden="1" outlineLevel="1"/>
    <row r="50798" hidden="1" outlineLevel="1"/>
    <row r="50799" hidden="1" outlineLevel="1"/>
    <row r="50800" hidden="1" outlineLevel="1"/>
    <row r="50801" hidden="1" outlineLevel="1"/>
    <row r="50802" hidden="1" outlineLevel="1"/>
    <row r="50803" hidden="1" outlineLevel="1"/>
    <row r="50804" hidden="1" outlineLevel="1"/>
    <row r="50805" hidden="1" outlineLevel="1"/>
    <row r="50806" hidden="1" outlineLevel="1"/>
    <row r="50807" hidden="1" outlineLevel="1"/>
    <row r="50808" hidden="1" outlineLevel="1"/>
    <row r="50809" hidden="1" outlineLevel="1"/>
    <row r="50810" hidden="1" outlineLevel="1"/>
    <row r="50811" hidden="1" outlineLevel="1"/>
    <row r="50812" hidden="1" outlineLevel="1"/>
    <row r="50813" hidden="1" outlineLevel="1"/>
    <row r="50814" hidden="1" outlineLevel="1"/>
    <row r="50815" hidden="1" outlineLevel="1"/>
    <row r="50816" hidden="1" outlineLevel="1"/>
    <row r="50817" hidden="1" outlineLevel="1"/>
    <row r="50818" hidden="1" outlineLevel="1"/>
    <row r="50819" hidden="1" outlineLevel="1"/>
    <row r="50820" hidden="1" outlineLevel="1"/>
    <row r="50821" hidden="1" outlineLevel="1"/>
    <row r="50822" hidden="1" outlineLevel="1"/>
    <row r="50823" hidden="1" outlineLevel="1"/>
    <row r="50824" hidden="1" outlineLevel="1"/>
    <row r="50825" hidden="1" outlineLevel="1"/>
    <row r="50826" hidden="1" outlineLevel="1"/>
    <row r="50827" hidden="1" outlineLevel="1"/>
    <row r="50828" hidden="1" outlineLevel="1"/>
    <row r="50829" hidden="1" outlineLevel="1"/>
    <row r="50830" hidden="1" outlineLevel="1"/>
    <row r="50831" hidden="1" outlineLevel="1"/>
    <row r="50832" hidden="1" outlineLevel="1"/>
    <row r="50833" hidden="1" outlineLevel="1"/>
    <row r="50834" hidden="1" outlineLevel="1"/>
    <row r="50835" hidden="1" outlineLevel="1"/>
    <row r="50836" hidden="1" outlineLevel="1"/>
    <row r="50837" hidden="1" outlineLevel="1"/>
    <row r="50838" hidden="1" outlineLevel="1"/>
    <row r="50839" hidden="1" outlineLevel="1"/>
    <row r="50840" hidden="1" outlineLevel="1"/>
    <row r="50841" hidden="1" outlineLevel="1"/>
    <row r="50842" hidden="1" outlineLevel="1"/>
    <row r="50843" hidden="1" outlineLevel="1"/>
    <row r="50844" hidden="1" outlineLevel="1"/>
    <row r="50845" hidden="1" outlineLevel="1"/>
    <row r="50846" hidden="1" outlineLevel="1"/>
    <row r="50847" hidden="1" outlineLevel="1"/>
    <row r="50848" hidden="1" outlineLevel="1"/>
    <row r="50849" hidden="1" outlineLevel="1"/>
    <row r="50850" hidden="1" outlineLevel="1"/>
    <row r="50851" hidden="1" outlineLevel="1"/>
    <row r="50852" hidden="1" outlineLevel="1"/>
    <row r="50853" hidden="1" outlineLevel="1"/>
    <row r="50854" hidden="1" outlineLevel="1"/>
    <row r="50855" hidden="1" outlineLevel="1"/>
    <row r="50856" hidden="1" outlineLevel="1"/>
    <row r="50857" hidden="1" outlineLevel="1"/>
    <row r="50858" hidden="1" outlineLevel="1"/>
    <row r="50859" hidden="1" outlineLevel="1"/>
    <row r="50860" hidden="1" outlineLevel="1"/>
    <row r="50861" hidden="1" outlineLevel="1"/>
    <row r="50862" hidden="1" outlineLevel="1"/>
    <row r="50863" hidden="1" outlineLevel="1"/>
    <row r="50864" hidden="1" outlineLevel="1"/>
    <row r="50865" hidden="1" outlineLevel="1"/>
    <row r="50866" hidden="1" outlineLevel="1"/>
    <row r="50867" hidden="1" outlineLevel="1"/>
    <row r="50868" hidden="1" outlineLevel="1"/>
    <row r="50869" hidden="1" outlineLevel="1"/>
    <row r="50870" hidden="1" outlineLevel="1"/>
    <row r="50871" hidden="1" outlineLevel="1"/>
    <row r="50872" hidden="1" outlineLevel="1"/>
    <row r="50873" hidden="1" outlineLevel="1"/>
    <row r="50874" hidden="1" outlineLevel="1"/>
    <row r="50875" hidden="1" outlineLevel="1"/>
    <row r="50876" hidden="1" outlineLevel="1"/>
    <row r="50877" hidden="1" outlineLevel="1"/>
    <row r="50878" hidden="1" outlineLevel="1"/>
    <row r="50879" hidden="1" outlineLevel="1"/>
    <row r="50880" hidden="1" outlineLevel="1"/>
    <row r="50881" hidden="1" outlineLevel="1"/>
    <row r="50882" hidden="1" outlineLevel="1"/>
    <row r="50883" hidden="1" outlineLevel="1"/>
    <row r="50884" hidden="1" outlineLevel="1"/>
    <row r="50885" hidden="1" outlineLevel="1"/>
    <row r="50886" hidden="1" outlineLevel="1"/>
    <row r="50887" hidden="1" outlineLevel="1"/>
    <row r="50888" hidden="1" outlineLevel="1"/>
    <row r="50889" hidden="1" outlineLevel="1"/>
    <row r="50890" hidden="1" outlineLevel="1"/>
    <row r="50891" hidden="1" outlineLevel="1"/>
    <row r="50892" hidden="1" outlineLevel="1"/>
    <row r="50893" hidden="1" outlineLevel="1"/>
    <row r="50894" hidden="1" outlineLevel="1"/>
    <row r="50895" hidden="1" outlineLevel="1"/>
    <row r="50896" hidden="1" outlineLevel="1"/>
    <row r="50897" hidden="1" outlineLevel="1"/>
    <row r="50898" hidden="1" outlineLevel="1"/>
    <row r="50899" hidden="1" outlineLevel="1"/>
    <row r="50900" hidden="1" outlineLevel="1"/>
    <row r="50901" hidden="1" outlineLevel="1"/>
    <row r="50902" hidden="1" outlineLevel="1"/>
    <row r="50903" hidden="1" outlineLevel="1"/>
    <row r="50904" hidden="1" outlineLevel="1"/>
    <row r="50905" hidden="1" outlineLevel="1"/>
    <row r="50906" hidden="1" outlineLevel="1"/>
    <row r="50907" hidden="1" outlineLevel="1"/>
    <row r="50908" hidden="1" outlineLevel="1"/>
    <row r="50909" hidden="1" outlineLevel="1"/>
    <row r="50910" hidden="1" outlineLevel="1"/>
    <row r="50911" hidden="1" outlineLevel="1"/>
    <row r="50912" hidden="1" outlineLevel="1"/>
    <row r="50913" hidden="1" outlineLevel="1"/>
    <row r="50914" hidden="1" outlineLevel="1"/>
    <row r="50915" hidden="1" outlineLevel="1"/>
    <row r="50916" hidden="1" outlineLevel="1"/>
    <row r="50917" hidden="1" outlineLevel="1"/>
    <row r="50918" hidden="1" outlineLevel="1"/>
    <row r="50919" hidden="1" outlineLevel="1"/>
    <row r="50920" hidden="1" outlineLevel="1"/>
    <row r="50921" hidden="1" outlineLevel="1"/>
    <row r="50922" hidden="1" outlineLevel="1"/>
    <row r="50923" hidden="1" outlineLevel="1"/>
    <row r="50924" hidden="1" outlineLevel="1"/>
    <row r="50925" hidden="1" outlineLevel="1"/>
    <row r="50926" hidden="1" outlineLevel="1"/>
    <row r="50927" hidden="1" outlineLevel="1"/>
    <row r="50928" hidden="1" outlineLevel="1"/>
    <row r="50929" hidden="1" outlineLevel="1"/>
    <row r="50930" hidden="1" outlineLevel="1"/>
    <row r="50931" hidden="1" outlineLevel="1"/>
    <row r="50932" hidden="1" outlineLevel="1"/>
    <row r="50933" hidden="1" outlineLevel="1"/>
    <row r="50934" hidden="1" outlineLevel="1"/>
    <row r="50935" hidden="1" outlineLevel="1"/>
    <row r="50936" hidden="1" outlineLevel="1"/>
    <row r="50937" hidden="1" outlineLevel="1"/>
    <row r="50938" hidden="1" outlineLevel="1"/>
    <row r="50939" hidden="1" outlineLevel="1"/>
    <row r="50940" hidden="1" outlineLevel="1"/>
    <row r="50941" hidden="1" outlineLevel="1"/>
    <row r="50942" hidden="1" outlineLevel="1"/>
    <row r="50943" hidden="1" outlineLevel="1"/>
    <row r="50944" hidden="1" outlineLevel="1"/>
    <row r="50945" hidden="1" outlineLevel="1"/>
    <row r="50946" hidden="1" outlineLevel="1"/>
    <row r="50947" hidden="1" outlineLevel="1"/>
    <row r="50948" hidden="1" outlineLevel="1"/>
    <row r="50949" hidden="1" outlineLevel="1"/>
    <row r="50950" hidden="1" outlineLevel="1"/>
    <row r="50951" hidden="1" outlineLevel="1"/>
    <row r="50952" hidden="1" outlineLevel="1"/>
    <row r="50953" hidden="1" outlineLevel="1"/>
    <row r="50954" hidden="1" outlineLevel="1"/>
    <row r="50955" hidden="1" outlineLevel="1"/>
    <row r="50956" hidden="1" outlineLevel="1"/>
    <row r="50957" hidden="1" outlineLevel="1"/>
    <row r="50958" hidden="1" outlineLevel="1"/>
    <row r="50959" hidden="1" outlineLevel="1"/>
    <row r="50960" hidden="1" outlineLevel="1"/>
    <row r="50961" hidden="1" outlineLevel="1"/>
    <row r="50962" hidden="1" outlineLevel="1"/>
    <row r="50963" hidden="1" outlineLevel="1"/>
    <row r="50964" hidden="1" outlineLevel="1"/>
    <row r="50965" hidden="1" outlineLevel="1"/>
    <row r="50966" hidden="1" outlineLevel="1"/>
    <row r="50967" hidden="1" outlineLevel="1"/>
    <row r="50968" hidden="1" outlineLevel="1"/>
    <row r="50969" hidden="1" outlineLevel="1"/>
    <row r="50970" hidden="1" outlineLevel="1"/>
    <row r="50971" hidden="1" outlineLevel="1"/>
    <row r="50972" hidden="1" outlineLevel="1"/>
    <row r="50973" hidden="1" outlineLevel="1"/>
    <row r="50974" hidden="1" outlineLevel="1"/>
    <row r="50975" hidden="1" outlineLevel="1"/>
    <row r="50976" hidden="1" outlineLevel="1"/>
    <row r="50977" hidden="1" outlineLevel="1"/>
    <row r="50978" hidden="1" outlineLevel="1"/>
    <row r="50979" hidden="1" outlineLevel="1"/>
    <row r="50980" hidden="1" outlineLevel="1"/>
    <row r="50981" hidden="1" outlineLevel="1"/>
    <row r="50982" hidden="1" outlineLevel="1"/>
    <row r="50983" hidden="1" outlineLevel="1"/>
    <row r="50984" hidden="1" outlineLevel="1"/>
    <row r="50985" hidden="1" outlineLevel="1"/>
    <row r="50986" hidden="1" outlineLevel="1"/>
    <row r="50987" hidden="1" outlineLevel="1"/>
    <row r="50988" hidden="1" outlineLevel="1"/>
    <row r="50989" hidden="1" outlineLevel="1"/>
    <row r="50990" hidden="1" outlineLevel="1"/>
    <row r="50991" hidden="1" outlineLevel="1"/>
    <row r="50992" hidden="1" outlineLevel="1"/>
    <row r="50993" hidden="1" outlineLevel="1"/>
    <row r="50994" hidden="1" outlineLevel="1"/>
    <row r="50995" hidden="1" outlineLevel="1"/>
    <row r="50996" hidden="1" outlineLevel="1"/>
    <row r="50997" hidden="1" outlineLevel="1"/>
    <row r="50998" hidden="1" outlineLevel="1"/>
    <row r="50999" hidden="1" outlineLevel="1"/>
    <row r="51000" hidden="1" outlineLevel="1"/>
    <row r="51001" hidden="1" outlineLevel="1"/>
    <row r="51002" hidden="1" outlineLevel="1"/>
    <row r="51003" hidden="1" outlineLevel="1"/>
    <row r="51004" hidden="1" outlineLevel="1"/>
    <row r="51005" hidden="1" outlineLevel="1"/>
    <row r="51006" hidden="1" outlineLevel="1"/>
    <row r="51007" hidden="1" outlineLevel="1"/>
    <row r="51008" hidden="1" outlineLevel="1"/>
    <row r="51009" hidden="1" outlineLevel="1"/>
    <row r="51010" hidden="1" outlineLevel="1"/>
    <row r="51011" hidden="1" outlineLevel="1"/>
    <row r="51012" hidden="1" outlineLevel="1"/>
    <row r="51013" hidden="1" outlineLevel="1"/>
    <row r="51014" hidden="1" outlineLevel="1"/>
    <row r="51015" hidden="1" outlineLevel="1"/>
    <row r="51016" hidden="1" outlineLevel="1"/>
    <row r="51017" hidden="1" outlineLevel="1"/>
    <row r="51018" hidden="1" outlineLevel="1"/>
    <row r="51019" hidden="1" outlineLevel="1"/>
    <row r="51020" hidden="1" outlineLevel="1"/>
    <row r="51021" hidden="1" outlineLevel="1"/>
    <row r="51022" hidden="1" outlineLevel="1"/>
    <row r="51023" hidden="1" outlineLevel="1"/>
    <row r="51024" hidden="1" outlineLevel="1"/>
    <row r="51025" hidden="1" outlineLevel="1"/>
    <row r="51026" hidden="1" outlineLevel="1"/>
    <row r="51027" hidden="1" outlineLevel="1"/>
    <row r="51028" hidden="1" outlineLevel="1"/>
    <row r="51029" hidden="1" outlineLevel="1"/>
    <row r="51030" hidden="1" outlineLevel="1"/>
    <row r="51031" hidden="1" outlineLevel="1"/>
    <row r="51032" hidden="1" outlineLevel="1"/>
    <row r="51033" hidden="1" outlineLevel="1"/>
    <row r="51034" hidden="1" outlineLevel="1"/>
    <row r="51035" hidden="1" outlineLevel="1"/>
    <row r="51036" hidden="1" outlineLevel="1"/>
    <row r="51037" hidden="1" outlineLevel="1"/>
    <row r="51038" hidden="1" outlineLevel="1"/>
    <row r="51039" hidden="1" outlineLevel="1"/>
    <row r="51040" hidden="1" outlineLevel="1"/>
    <row r="51041" hidden="1" outlineLevel="1"/>
    <row r="51042" hidden="1" outlineLevel="1"/>
    <row r="51043" hidden="1" outlineLevel="1"/>
    <row r="51044" hidden="1" outlineLevel="1"/>
    <row r="51045" hidden="1" outlineLevel="1"/>
    <row r="51046" hidden="1" outlineLevel="1"/>
    <row r="51047" hidden="1" outlineLevel="1"/>
    <row r="51048" hidden="1" outlineLevel="1"/>
    <row r="51049" hidden="1" outlineLevel="1"/>
    <row r="51050" hidden="1" outlineLevel="1"/>
    <row r="51051" hidden="1" outlineLevel="1"/>
    <row r="51052" hidden="1" outlineLevel="1"/>
    <row r="51053" hidden="1" outlineLevel="1"/>
    <row r="51054" hidden="1" outlineLevel="1"/>
    <row r="51055" hidden="1" outlineLevel="1"/>
    <row r="51056" hidden="1" outlineLevel="1"/>
    <row r="51057" hidden="1" outlineLevel="1"/>
    <row r="51058" hidden="1" outlineLevel="1"/>
    <row r="51059" hidden="1" outlineLevel="1"/>
    <row r="51060" hidden="1" outlineLevel="1"/>
    <row r="51061" hidden="1" outlineLevel="1"/>
    <row r="51062" hidden="1" outlineLevel="1"/>
    <row r="51063" hidden="1" outlineLevel="1"/>
    <row r="51064" hidden="1" outlineLevel="1"/>
    <row r="51065" hidden="1" outlineLevel="1"/>
    <row r="51066" hidden="1" outlineLevel="1"/>
    <row r="51067" hidden="1" outlineLevel="1"/>
    <row r="51068" hidden="1" outlineLevel="1"/>
    <row r="51069" hidden="1" outlineLevel="1"/>
    <row r="51070" hidden="1" outlineLevel="1"/>
    <row r="51071" hidden="1" outlineLevel="1"/>
    <row r="51072" hidden="1" outlineLevel="1"/>
    <row r="51073" hidden="1" outlineLevel="1"/>
    <row r="51074" hidden="1" outlineLevel="1"/>
    <row r="51075" hidden="1" outlineLevel="1"/>
    <row r="51076" hidden="1" outlineLevel="1"/>
    <row r="51077" hidden="1" outlineLevel="1"/>
    <row r="51078" hidden="1" outlineLevel="1"/>
    <row r="51079" hidden="1" outlineLevel="1"/>
    <row r="51080" hidden="1" outlineLevel="1"/>
    <row r="51081" hidden="1" outlineLevel="1"/>
    <row r="51082" hidden="1" outlineLevel="1"/>
    <row r="51083" hidden="1" outlineLevel="1"/>
    <row r="51084" hidden="1" outlineLevel="1"/>
    <row r="51085" hidden="1" outlineLevel="1"/>
    <row r="51086" hidden="1" outlineLevel="1"/>
    <row r="51087" hidden="1" outlineLevel="1"/>
    <row r="51088" hidden="1" outlineLevel="1"/>
    <row r="51089" hidden="1" outlineLevel="1"/>
    <row r="51090" hidden="1" outlineLevel="1"/>
    <row r="51091" hidden="1" outlineLevel="1"/>
    <row r="51092" hidden="1" outlineLevel="1"/>
    <row r="51093" hidden="1" outlineLevel="1"/>
    <row r="51094" hidden="1" outlineLevel="1"/>
    <row r="51095" hidden="1" outlineLevel="1"/>
    <row r="51096" hidden="1" outlineLevel="1"/>
    <row r="51097" hidden="1" outlineLevel="1"/>
    <row r="51098" hidden="1" outlineLevel="1"/>
    <row r="51099" hidden="1" outlineLevel="1"/>
    <row r="51100" hidden="1" outlineLevel="1"/>
    <row r="51101" hidden="1" outlineLevel="1"/>
    <row r="51102" hidden="1" outlineLevel="1"/>
    <row r="51103" hidden="1" outlineLevel="1"/>
    <row r="51104" hidden="1" outlineLevel="1"/>
    <row r="51105" hidden="1" outlineLevel="1"/>
    <row r="51106" hidden="1" outlineLevel="1"/>
    <row r="51107" hidden="1" outlineLevel="1"/>
    <row r="51108" hidden="1" outlineLevel="1"/>
    <row r="51109" hidden="1" outlineLevel="1"/>
    <row r="51110" hidden="1" outlineLevel="1"/>
    <row r="51111" hidden="1" outlineLevel="1"/>
    <row r="51112" hidden="1" outlineLevel="1"/>
    <row r="51113" hidden="1" outlineLevel="1"/>
    <row r="51114" hidden="1" outlineLevel="1"/>
    <row r="51115" hidden="1" outlineLevel="1"/>
    <row r="51116" hidden="1" outlineLevel="1"/>
    <row r="51117" hidden="1" outlineLevel="1"/>
    <row r="51118" hidden="1" outlineLevel="1"/>
    <row r="51119" hidden="1" outlineLevel="1"/>
    <row r="51120" hidden="1" outlineLevel="1"/>
    <row r="51121" hidden="1" outlineLevel="1"/>
    <row r="51122" hidden="1" outlineLevel="1"/>
    <row r="51123" hidden="1" outlineLevel="1"/>
    <row r="51124" hidden="1" outlineLevel="1"/>
    <row r="51125" hidden="1" outlineLevel="1"/>
    <row r="51126" hidden="1" outlineLevel="1"/>
    <row r="51127" hidden="1" outlineLevel="1"/>
    <row r="51128" hidden="1" outlineLevel="1"/>
    <row r="51129" hidden="1" outlineLevel="1"/>
    <row r="51130" hidden="1" outlineLevel="1"/>
    <row r="51131" hidden="1" outlineLevel="1"/>
    <row r="51132" hidden="1" outlineLevel="1"/>
    <row r="51133" hidden="1" outlineLevel="1"/>
    <row r="51134" hidden="1" outlineLevel="1"/>
    <row r="51135" hidden="1" outlineLevel="1"/>
    <row r="51136" hidden="1" outlineLevel="1"/>
    <row r="51137" hidden="1" outlineLevel="1"/>
    <row r="51138" hidden="1" outlineLevel="1"/>
    <row r="51139" hidden="1" outlineLevel="1"/>
    <row r="51140" hidden="1" outlineLevel="1"/>
    <row r="51141" hidden="1" outlineLevel="1"/>
    <row r="51142" hidden="1" outlineLevel="1"/>
    <row r="51143" hidden="1" outlineLevel="1"/>
    <row r="51144" hidden="1" outlineLevel="1"/>
    <row r="51145" hidden="1" outlineLevel="1"/>
    <row r="51146" hidden="1" outlineLevel="1"/>
    <row r="51147" hidden="1" outlineLevel="1"/>
    <row r="51148" hidden="1" outlineLevel="1"/>
    <row r="51149" hidden="1" outlineLevel="1"/>
    <row r="51150" hidden="1" outlineLevel="1"/>
    <row r="51151" hidden="1" outlineLevel="1"/>
    <row r="51152" hidden="1" outlineLevel="1"/>
    <row r="51153" hidden="1" outlineLevel="1"/>
    <row r="51154" hidden="1" outlineLevel="1"/>
    <row r="51155" hidden="1" outlineLevel="1"/>
    <row r="51156" hidden="1" outlineLevel="1"/>
    <row r="51157" hidden="1" outlineLevel="1"/>
    <row r="51158" hidden="1" outlineLevel="1"/>
    <row r="51159" hidden="1" outlineLevel="1"/>
    <row r="51160" hidden="1" outlineLevel="1"/>
    <row r="51161" hidden="1" outlineLevel="1"/>
    <row r="51162" hidden="1" outlineLevel="1"/>
    <row r="51163" hidden="1" outlineLevel="1"/>
    <row r="51164" hidden="1" outlineLevel="1"/>
    <row r="51165" hidden="1" outlineLevel="1"/>
    <row r="51166" hidden="1" outlineLevel="1"/>
    <row r="51167" hidden="1" outlineLevel="1"/>
    <row r="51168" hidden="1" outlineLevel="1"/>
    <row r="51169" hidden="1" outlineLevel="1"/>
    <row r="51170" hidden="1" outlineLevel="1"/>
    <row r="51171" hidden="1" outlineLevel="1"/>
    <row r="51172" hidden="1" outlineLevel="1"/>
    <row r="51173" hidden="1" outlineLevel="1"/>
    <row r="51174" hidden="1" outlineLevel="1"/>
    <row r="51175" hidden="1" outlineLevel="1"/>
    <row r="51176" hidden="1" outlineLevel="1"/>
    <row r="51177" hidden="1" outlineLevel="1"/>
    <row r="51178" hidden="1" outlineLevel="1"/>
    <row r="51179" hidden="1" outlineLevel="1"/>
    <row r="51180" hidden="1" outlineLevel="1"/>
    <row r="51181" hidden="1" outlineLevel="1"/>
    <row r="51182" hidden="1" outlineLevel="1"/>
    <row r="51183" hidden="1" outlineLevel="1"/>
    <row r="51184" hidden="1" outlineLevel="1"/>
    <row r="51185" hidden="1" outlineLevel="1"/>
    <row r="51186" hidden="1" outlineLevel="1"/>
    <row r="51187" hidden="1" outlineLevel="1"/>
    <row r="51188" hidden="1" outlineLevel="1"/>
    <row r="51189" hidden="1" outlineLevel="1"/>
    <row r="51190" hidden="1" outlineLevel="1"/>
    <row r="51191" hidden="1" outlineLevel="1"/>
    <row r="51192" hidden="1" outlineLevel="1"/>
    <row r="51193" hidden="1" outlineLevel="1"/>
    <row r="51194" hidden="1" outlineLevel="1"/>
    <row r="51195" hidden="1" outlineLevel="1"/>
    <row r="51196" hidden="1" outlineLevel="1"/>
    <row r="51197" hidden="1" outlineLevel="1"/>
    <row r="51198" hidden="1" outlineLevel="1"/>
    <row r="51199" hidden="1" outlineLevel="1"/>
    <row r="51200" hidden="1" outlineLevel="1"/>
    <row r="51201" hidden="1" outlineLevel="1"/>
    <row r="51202" hidden="1" outlineLevel="1"/>
    <row r="51203" hidden="1" outlineLevel="1"/>
    <row r="51204" hidden="1" outlineLevel="1"/>
    <row r="51205" hidden="1" outlineLevel="1"/>
    <row r="51206" hidden="1" outlineLevel="1"/>
    <row r="51207" hidden="1" outlineLevel="1"/>
    <row r="51208" hidden="1" outlineLevel="1"/>
    <row r="51209" hidden="1" outlineLevel="1"/>
    <row r="51210" hidden="1" outlineLevel="1"/>
    <row r="51211" hidden="1" outlineLevel="1"/>
    <row r="51212" hidden="1" outlineLevel="1"/>
    <row r="51213" hidden="1" outlineLevel="1"/>
    <row r="51214" hidden="1" outlineLevel="1"/>
    <row r="51215" hidden="1" outlineLevel="1"/>
    <row r="51216" hidden="1" outlineLevel="1"/>
    <row r="51217" hidden="1" outlineLevel="1"/>
    <row r="51218" hidden="1" outlineLevel="1"/>
    <row r="51219" hidden="1" outlineLevel="1"/>
    <row r="51220" hidden="1" outlineLevel="1"/>
    <row r="51221" hidden="1" outlineLevel="1"/>
    <row r="51222" hidden="1" outlineLevel="1"/>
    <row r="51223" hidden="1" outlineLevel="1"/>
    <row r="51224" hidden="1" outlineLevel="1"/>
    <row r="51225" hidden="1" outlineLevel="1"/>
    <row r="51226" hidden="1" outlineLevel="1"/>
    <row r="51227" hidden="1" outlineLevel="1"/>
    <row r="51228" hidden="1" outlineLevel="1"/>
    <row r="51229" hidden="1" outlineLevel="1"/>
    <row r="51230" hidden="1" outlineLevel="1"/>
    <row r="51231" hidden="1" outlineLevel="1"/>
    <row r="51232" hidden="1" outlineLevel="1"/>
    <row r="51233" hidden="1" outlineLevel="1"/>
    <row r="51234" hidden="1" outlineLevel="1"/>
    <row r="51235" hidden="1" outlineLevel="1"/>
    <row r="51236" hidden="1" outlineLevel="1"/>
    <row r="51237" hidden="1" outlineLevel="1"/>
    <row r="51238" hidden="1" outlineLevel="1"/>
    <row r="51239" hidden="1" outlineLevel="1"/>
    <row r="51240" hidden="1" outlineLevel="1"/>
    <row r="51241" hidden="1" outlineLevel="1"/>
    <row r="51242" hidden="1" outlineLevel="1"/>
    <row r="51243" hidden="1" outlineLevel="1"/>
    <row r="51244" hidden="1" outlineLevel="1"/>
    <row r="51245" hidden="1" outlineLevel="1"/>
    <row r="51246" hidden="1" outlineLevel="1"/>
    <row r="51247" hidden="1" outlineLevel="1"/>
    <row r="51248" hidden="1" outlineLevel="1"/>
    <row r="51249" hidden="1" outlineLevel="1"/>
    <row r="51250" hidden="1" outlineLevel="1"/>
    <row r="51251" hidden="1" outlineLevel="1"/>
    <row r="51252" hidden="1" outlineLevel="1"/>
    <row r="51253" hidden="1" outlineLevel="1"/>
    <row r="51254" hidden="1" outlineLevel="1"/>
    <row r="51255" hidden="1" outlineLevel="1"/>
    <row r="51256" hidden="1" outlineLevel="1"/>
    <row r="51257" hidden="1" outlineLevel="1"/>
    <row r="51258" hidden="1" outlineLevel="1"/>
    <row r="51259" hidden="1" outlineLevel="1"/>
    <row r="51260" hidden="1" outlineLevel="1"/>
    <row r="51261" hidden="1" outlineLevel="1"/>
    <row r="51262" hidden="1" outlineLevel="1"/>
    <row r="51263" hidden="1" outlineLevel="1"/>
    <row r="51264" hidden="1" outlineLevel="1"/>
    <row r="51265" hidden="1" outlineLevel="1"/>
    <row r="51266" hidden="1" outlineLevel="1"/>
    <row r="51267" hidden="1" outlineLevel="1"/>
    <row r="51268" hidden="1" outlineLevel="1"/>
    <row r="51269" hidden="1" outlineLevel="1"/>
    <row r="51270" hidden="1" outlineLevel="1"/>
    <row r="51271" hidden="1" outlineLevel="1"/>
    <row r="51272" hidden="1" outlineLevel="1"/>
    <row r="51273" hidden="1" outlineLevel="1"/>
    <row r="51274" hidden="1" outlineLevel="1"/>
    <row r="51275" hidden="1" outlineLevel="1"/>
    <row r="51276" hidden="1" outlineLevel="1"/>
    <row r="51277" hidden="1" outlineLevel="1"/>
    <row r="51278" hidden="1" outlineLevel="1"/>
    <row r="51279" hidden="1" outlineLevel="1"/>
    <row r="51280" hidden="1" outlineLevel="1"/>
    <row r="51281" hidden="1" outlineLevel="1"/>
    <row r="51282" hidden="1" outlineLevel="1"/>
    <row r="51283" hidden="1" outlineLevel="1"/>
    <row r="51284" hidden="1" outlineLevel="1"/>
    <row r="51285" hidden="1" outlineLevel="1"/>
    <row r="51286" hidden="1" outlineLevel="1"/>
    <row r="51287" hidden="1" outlineLevel="1"/>
    <row r="51288" hidden="1" outlineLevel="1"/>
    <row r="51289" hidden="1" outlineLevel="1"/>
    <row r="51290" hidden="1" outlineLevel="1"/>
    <row r="51291" hidden="1" outlineLevel="1"/>
    <row r="51292" hidden="1" outlineLevel="1"/>
    <row r="51293" hidden="1" outlineLevel="1"/>
    <row r="51294" hidden="1" outlineLevel="1"/>
    <row r="51295" hidden="1" outlineLevel="1"/>
    <row r="51296" hidden="1" outlineLevel="1"/>
    <row r="51297" hidden="1" outlineLevel="1"/>
    <row r="51298" hidden="1" outlineLevel="1"/>
    <row r="51299" hidden="1" outlineLevel="1"/>
    <row r="51300" hidden="1" outlineLevel="1"/>
    <row r="51301" hidden="1" outlineLevel="1"/>
    <row r="51302" hidden="1" outlineLevel="1"/>
    <row r="51303" hidden="1" outlineLevel="1"/>
    <row r="51304" hidden="1" outlineLevel="1"/>
    <row r="51305" hidden="1" outlineLevel="1"/>
    <row r="51306" hidden="1" outlineLevel="1"/>
    <row r="51307" hidden="1" outlineLevel="1"/>
    <row r="51308" hidden="1" outlineLevel="1"/>
    <row r="51309" hidden="1" outlineLevel="1"/>
    <row r="51310" hidden="1" outlineLevel="1"/>
    <row r="51311" hidden="1" outlineLevel="1"/>
    <row r="51312" hidden="1" outlineLevel="1"/>
    <row r="51313" hidden="1" outlineLevel="1"/>
    <row r="51314" hidden="1" outlineLevel="1"/>
    <row r="51315" hidden="1" outlineLevel="1"/>
    <row r="51316" hidden="1" outlineLevel="1"/>
    <row r="51317" hidden="1" outlineLevel="1"/>
    <row r="51318" hidden="1" outlineLevel="1"/>
    <row r="51319" hidden="1" outlineLevel="1"/>
    <row r="51320" hidden="1" outlineLevel="1"/>
    <row r="51321" hidden="1" outlineLevel="1"/>
    <row r="51322" hidden="1" outlineLevel="1"/>
    <row r="51323" hidden="1" outlineLevel="1"/>
    <row r="51324" hidden="1" outlineLevel="1"/>
    <row r="51325" hidden="1" outlineLevel="1"/>
    <row r="51326" hidden="1" outlineLevel="1"/>
    <row r="51327" hidden="1" outlineLevel="1"/>
    <row r="51328" hidden="1" outlineLevel="1"/>
    <row r="51329" hidden="1" outlineLevel="1"/>
    <row r="51330" hidden="1" outlineLevel="1"/>
    <row r="51331" hidden="1" outlineLevel="1"/>
    <row r="51332" hidden="1" outlineLevel="1"/>
    <row r="51333" hidden="1" outlineLevel="1"/>
    <row r="51334" hidden="1" outlineLevel="1"/>
    <row r="51335" hidden="1" outlineLevel="1"/>
    <row r="51336" hidden="1" outlineLevel="1"/>
    <row r="51337" hidden="1" outlineLevel="1"/>
    <row r="51338" hidden="1" outlineLevel="1"/>
    <row r="51339" hidden="1" outlineLevel="1"/>
    <row r="51340" hidden="1" outlineLevel="1"/>
    <row r="51341" hidden="1" outlineLevel="1"/>
    <row r="51342" hidden="1" outlineLevel="1"/>
    <row r="51343" hidden="1" outlineLevel="1"/>
    <row r="51344" hidden="1" outlineLevel="1"/>
    <row r="51345" hidden="1" outlineLevel="1"/>
    <row r="51346" hidden="1" outlineLevel="1"/>
    <row r="51347" hidden="1" outlineLevel="1"/>
    <row r="51348" hidden="1" outlineLevel="1"/>
    <row r="51349" hidden="1" outlineLevel="1"/>
    <row r="51350" hidden="1" outlineLevel="1"/>
    <row r="51351" hidden="1" outlineLevel="1"/>
    <row r="51352" hidden="1" outlineLevel="1"/>
    <row r="51353" hidden="1" outlineLevel="1"/>
    <row r="51354" hidden="1" outlineLevel="1"/>
    <row r="51355" hidden="1" outlineLevel="1"/>
    <row r="51356" hidden="1" outlineLevel="1"/>
    <row r="51357" hidden="1" outlineLevel="1"/>
    <row r="51358" hidden="1" outlineLevel="1"/>
    <row r="51359" hidden="1" outlineLevel="1"/>
    <row r="51360" hidden="1" outlineLevel="1"/>
    <row r="51361" hidden="1" outlineLevel="1"/>
    <row r="51362" hidden="1" outlineLevel="1"/>
    <row r="51363" hidden="1" outlineLevel="1"/>
    <row r="51364" hidden="1" outlineLevel="1"/>
    <row r="51365" hidden="1" outlineLevel="1"/>
    <row r="51366" hidden="1" outlineLevel="1"/>
    <row r="51367" hidden="1" outlineLevel="1"/>
    <row r="51368" hidden="1" outlineLevel="1"/>
    <row r="51369" hidden="1" outlineLevel="1"/>
    <row r="51370" hidden="1" outlineLevel="1"/>
    <row r="51371" hidden="1" outlineLevel="1"/>
    <row r="51372" hidden="1" outlineLevel="1"/>
    <row r="51373" hidden="1" outlineLevel="1"/>
    <row r="51374" hidden="1" outlineLevel="1"/>
    <row r="51375" hidden="1" outlineLevel="1"/>
    <row r="51376" hidden="1" outlineLevel="1"/>
    <row r="51377" hidden="1" outlineLevel="1"/>
    <row r="51378" hidden="1" outlineLevel="1"/>
    <row r="51379" hidden="1" outlineLevel="1"/>
    <row r="51380" hidden="1" outlineLevel="1"/>
    <row r="51381" hidden="1" outlineLevel="1"/>
    <row r="51382" hidden="1" outlineLevel="1"/>
    <row r="51383" hidden="1" outlineLevel="1"/>
    <row r="51384" hidden="1" outlineLevel="1"/>
    <row r="51385" hidden="1" outlineLevel="1"/>
    <row r="51386" hidden="1" outlineLevel="1"/>
    <row r="51387" hidden="1" outlineLevel="1"/>
    <row r="51388" hidden="1" outlineLevel="1"/>
    <row r="51389" hidden="1" outlineLevel="1"/>
    <row r="51390" hidden="1" outlineLevel="1"/>
    <row r="51391" hidden="1" outlineLevel="1"/>
    <row r="51392" hidden="1" outlineLevel="1"/>
    <row r="51393" hidden="1" outlineLevel="1"/>
    <row r="51394" hidden="1" outlineLevel="1"/>
    <row r="51395" hidden="1" outlineLevel="1"/>
    <row r="51396" hidden="1" outlineLevel="1"/>
    <row r="51397" hidden="1" outlineLevel="1"/>
    <row r="51398" hidden="1" outlineLevel="1"/>
    <row r="51399" hidden="1" outlineLevel="1"/>
    <row r="51400" hidden="1" outlineLevel="1"/>
    <row r="51401" hidden="1" outlineLevel="1"/>
    <row r="51402" hidden="1" outlineLevel="1"/>
    <row r="51403" hidden="1" outlineLevel="1"/>
    <row r="51404" hidden="1" outlineLevel="1"/>
    <row r="51405" hidden="1" outlineLevel="1"/>
    <row r="51406" hidden="1" outlineLevel="1"/>
    <row r="51407" hidden="1" outlineLevel="1"/>
    <row r="51408" hidden="1" outlineLevel="1"/>
    <row r="51409" hidden="1" outlineLevel="1"/>
    <row r="51410" hidden="1" outlineLevel="1"/>
    <row r="51411" hidden="1" outlineLevel="1"/>
    <row r="51412" hidden="1" outlineLevel="1"/>
    <row r="51413" hidden="1" outlineLevel="1"/>
    <row r="51414" hidden="1" outlineLevel="1"/>
    <row r="51415" hidden="1" outlineLevel="1"/>
    <row r="51416" hidden="1" outlineLevel="1"/>
    <row r="51417" hidden="1" outlineLevel="1"/>
    <row r="51418" hidden="1" outlineLevel="1"/>
    <row r="51419" hidden="1" outlineLevel="1"/>
    <row r="51420" hidden="1" outlineLevel="1"/>
    <row r="51421" hidden="1" outlineLevel="1"/>
    <row r="51422" hidden="1" outlineLevel="1"/>
    <row r="51423" hidden="1" outlineLevel="1"/>
    <row r="51424" hidden="1" outlineLevel="1"/>
    <row r="51425" hidden="1" outlineLevel="1"/>
    <row r="51426" hidden="1" outlineLevel="1"/>
    <row r="51427" hidden="1" outlineLevel="1"/>
    <row r="51428" hidden="1" outlineLevel="1"/>
    <row r="51429" hidden="1" outlineLevel="1"/>
    <row r="51430" hidden="1" outlineLevel="1"/>
    <row r="51431" hidden="1" outlineLevel="1"/>
    <row r="51432" hidden="1" outlineLevel="1"/>
    <row r="51433" hidden="1" outlineLevel="1"/>
    <row r="51434" hidden="1" outlineLevel="1"/>
    <row r="51435" hidden="1" outlineLevel="1"/>
    <row r="51436" hidden="1" outlineLevel="1"/>
    <row r="51437" hidden="1" outlineLevel="1"/>
    <row r="51438" hidden="1" outlineLevel="1"/>
    <row r="51439" hidden="1" outlineLevel="1"/>
    <row r="51440" hidden="1" outlineLevel="1"/>
    <row r="51441" hidden="1" outlineLevel="1"/>
    <row r="51442" hidden="1" outlineLevel="1"/>
    <row r="51443" hidden="1" outlineLevel="1"/>
    <row r="51444" hidden="1" outlineLevel="1"/>
    <row r="51445" hidden="1" outlineLevel="1"/>
    <row r="51446" hidden="1" outlineLevel="1"/>
    <row r="51447" hidden="1" outlineLevel="1"/>
    <row r="51448" hidden="1" outlineLevel="1"/>
    <row r="51449" hidden="1" outlineLevel="1"/>
    <row r="51450" hidden="1" outlineLevel="1"/>
    <row r="51451" hidden="1" outlineLevel="1"/>
    <row r="51452" hidden="1" outlineLevel="1"/>
    <row r="51453" hidden="1" outlineLevel="1"/>
    <row r="51454" hidden="1" outlineLevel="1"/>
    <row r="51455" hidden="1" outlineLevel="1"/>
    <row r="51456" hidden="1" outlineLevel="1"/>
    <row r="51457" hidden="1" outlineLevel="1"/>
    <row r="51458" hidden="1" outlineLevel="1"/>
    <row r="51459" hidden="1" outlineLevel="1"/>
    <row r="51460" hidden="1" outlineLevel="1"/>
    <row r="51461" hidden="1" outlineLevel="1"/>
    <row r="51462" hidden="1" outlineLevel="1"/>
    <row r="51463" hidden="1" outlineLevel="1"/>
    <row r="51464" hidden="1" outlineLevel="1"/>
    <row r="51465" hidden="1" outlineLevel="1"/>
    <row r="51466" hidden="1" outlineLevel="1"/>
    <row r="51467" hidden="1" outlineLevel="1"/>
    <row r="51468" hidden="1" outlineLevel="1"/>
    <row r="51469" hidden="1" outlineLevel="1"/>
    <row r="51470" hidden="1" outlineLevel="1"/>
    <row r="51471" hidden="1" outlineLevel="1"/>
    <row r="51472" hidden="1" outlineLevel="1"/>
    <row r="51473" hidden="1" outlineLevel="1"/>
    <row r="51474" hidden="1" outlineLevel="1"/>
    <row r="51475" hidden="1" outlineLevel="1"/>
    <row r="51476" hidden="1" outlineLevel="1"/>
    <row r="51477" hidden="1" outlineLevel="1"/>
    <row r="51478" hidden="1" outlineLevel="1"/>
    <row r="51479" hidden="1" outlineLevel="1"/>
    <row r="51480" hidden="1" outlineLevel="1"/>
    <row r="51481" hidden="1" outlineLevel="1"/>
    <row r="51482" hidden="1" outlineLevel="1"/>
    <row r="51483" hidden="1" outlineLevel="1"/>
    <row r="51484" hidden="1" outlineLevel="1"/>
    <row r="51485" hidden="1" outlineLevel="1"/>
    <row r="51486" hidden="1" outlineLevel="1"/>
    <row r="51487" hidden="1" outlineLevel="1"/>
    <row r="51488" hidden="1" outlineLevel="1"/>
    <row r="51489" hidden="1" outlineLevel="1"/>
    <row r="51490" hidden="1" outlineLevel="1"/>
    <row r="51491" hidden="1" outlineLevel="1"/>
    <row r="51492" hidden="1" outlineLevel="1"/>
    <row r="51493" hidden="1" outlineLevel="1"/>
    <row r="51494" hidden="1" outlineLevel="1"/>
    <row r="51495" hidden="1" outlineLevel="1"/>
    <row r="51496" hidden="1" outlineLevel="1"/>
    <row r="51497" hidden="1" outlineLevel="1"/>
    <row r="51498" hidden="1" outlineLevel="1"/>
    <row r="51499" hidden="1" outlineLevel="1"/>
    <row r="51500" hidden="1" outlineLevel="1"/>
    <row r="51501" hidden="1" outlineLevel="1"/>
    <row r="51502" hidden="1" outlineLevel="1"/>
    <row r="51503" hidden="1" outlineLevel="1"/>
    <row r="51504" hidden="1" outlineLevel="1"/>
    <row r="51505" hidden="1" outlineLevel="1"/>
    <row r="51506" hidden="1" outlineLevel="1"/>
    <row r="51507" hidden="1" outlineLevel="1"/>
    <row r="51508" hidden="1" outlineLevel="1"/>
    <row r="51509" hidden="1" outlineLevel="1"/>
    <row r="51510" hidden="1" outlineLevel="1"/>
    <row r="51511" hidden="1" outlineLevel="1"/>
    <row r="51512" hidden="1" outlineLevel="1"/>
    <row r="51513" hidden="1" outlineLevel="1"/>
    <row r="51514" hidden="1" outlineLevel="1"/>
    <row r="51515" hidden="1" outlineLevel="1"/>
    <row r="51516" hidden="1" outlineLevel="1"/>
    <row r="51517" hidden="1" outlineLevel="1"/>
    <row r="51518" hidden="1" outlineLevel="1"/>
    <row r="51519" hidden="1" outlineLevel="1"/>
    <row r="51520" hidden="1" outlineLevel="1"/>
    <row r="51521" hidden="1" outlineLevel="1"/>
    <row r="51522" hidden="1" outlineLevel="1"/>
    <row r="51523" hidden="1" outlineLevel="1"/>
    <row r="51524" hidden="1" outlineLevel="1"/>
    <row r="51525" hidden="1" outlineLevel="1"/>
    <row r="51526" hidden="1" outlineLevel="1"/>
    <row r="51527" hidden="1" outlineLevel="1"/>
    <row r="51528" hidden="1" outlineLevel="1"/>
    <row r="51529" hidden="1" outlineLevel="1"/>
    <row r="51530" hidden="1" outlineLevel="1"/>
    <row r="51531" hidden="1" outlineLevel="1"/>
    <row r="51532" hidden="1" outlineLevel="1"/>
    <row r="51533" hidden="1" outlineLevel="1"/>
    <row r="51534" hidden="1" outlineLevel="1"/>
    <row r="51535" hidden="1" outlineLevel="1"/>
    <row r="51536" hidden="1" outlineLevel="1"/>
    <row r="51537" hidden="1" outlineLevel="1"/>
    <row r="51538" hidden="1" outlineLevel="1"/>
    <row r="51539" hidden="1" outlineLevel="1"/>
    <row r="51540" hidden="1" outlineLevel="1"/>
    <row r="51541" hidden="1" outlineLevel="1"/>
    <row r="51542" hidden="1" outlineLevel="1"/>
    <row r="51543" hidden="1" outlineLevel="1"/>
    <row r="51544" hidden="1" outlineLevel="1"/>
    <row r="51545" hidden="1" outlineLevel="1"/>
    <row r="51546" hidden="1" outlineLevel="1"/>
    <row r="51547" hidden="1" outlineLevel="1"/>
    <row r="51548" hidden="1" outlineLevel="1"/>
    <row r="51549" hidden="1" outlineLevel="1"/>
    <row r="51550" hidden="1" outlineLevel="1"/>
    <row r="51551" hidden="1" outlineLevel="1"/>
    <row r="51552" hidden="1" outlineLevel="1"/>
    <row r="51553" hidden="1" outlineLevel="1"/>
    <row r="51554" hidden="1" outlineLevel="1"/>
    <row r="51555" hidden="1" outlineLevel="1"/>
    <row r="51556" hidden="1" outlineLevel="1"/>
    <row r="51557" hidden="1" outlineLevel="1"/>
    <row r="51558" hidden="1" outlineLevel="1"/>
    <row r="51559" hidden="1" outlineLevel="1"/>
    <row r="51560" hidden="1" outlineLevel="1"/>
    <row r="51561" hidden="1" outlineLevel="1"/>
    <row r="51562" hidden="1" outlineLevel="1"/>
    <row r="51563" hidden="1" outlineLevel="1"/>
    <row r="51564" hidden="1" outlineLevel="1"/>
    <row r="51565" hidden="1" outlineLevel="1"/>
    <row r="51566" hidden="1" outlineLevel="1"/>
    <row r="51567" hidden="1" outlineLevel="1"/>
    <row r="51568" hidden="1" outlineLevel="1"/>
    <row r="51569" hidden="1" outlineLevel="1"/>
    <row r="51570" hidden="1" outlineLevel="1"/>
    <row r="51571" hidden="1" outlineLevel="1"/>
    <row r="51572" hidden="1" outlineLevel="1"/>
    <row r="51573" hidden="1" outlineLevel="1"/>
    <row r="51574" hidden="1" outlineLevel="1"/>
    <row r="51575" hidden="1" outlineLevel="1"/>
    <row r="51576" hidden="1" outlineLevel="1"/>
    <row r="51577" hidden="1" outlineLevel="1"/>
    <row r="51578" hidden="1" outlineLevel="1"/>
    <row r="51579" hidden="1" outlineLevel="1"/>
    <row r="51580" hidden="1" outlineLevel="1"/>
    <row r="51581" hidden="1" outlineLevel="1"/>
    <row r="51582" hidden="1" outlineLevel="1"/>
    <row r="51583" hidden="1" outlineLevel="1"/>
    <row r="51584" hidden="1" outlineLevel="1"/>
    <row r="51585" hidden="1" outlineLevel="1"/>
    <row r="51586" hidden="1" outlineLevel="1"/>
    <row r="51587" hidden="1" outlineLevel="1"/>
    <row r="51588" hidden="1" outlineLevel="1"/>
    <row r="51589" hidden="1" outlineLevel="1"/>
    <row r="51590" hidden="1" outlineLevel="1"/>
    <row r="51591" hidden="1" outlineLevel="1"/>
    <row r="51592" hidden="1" outlineLevel="1"/>
    <row r="51593" hidden="1" outlineLevel="1"/>
    <row r="51594" hidden="1" outlineLevel="1"/>
    <row r="51595" hidden="1" outlineLevel="1"/>
    <row r="51596" hidden="1" outlineLevel="1"/>
    <row r="51597" hidden="1" outlineLevel="1"/>
    <row r="51598" hidden="1" outlineLevel="1"/>
    <row r="51599" hidden="1" outlineLevel="1"/>
    <row r="51600" hidden="1" outlineLevel="1"/>
    <row r="51601" hidden="1" outlineLevel="1"/>
    <row r="51602" hidden="1" outlineLevel="1"/>
    <row r="51603" hidden="1" outlineLevel="1"/>
    <row r="51604" hidden="1" outlineLevel="1"/>
    <row r="51605" hidden="1" outlineLevel="1"/>
    <row r="51606" hidden="1" outlineLevel="1"/>
    <row r="51607" hidden="1" outlineLevel="1"/>
    <row r="51608" hidden="1" outlineLevel="1"/>
    <row r="51609" hidden="1" outlineLevel="1"/>
    <row r="51610" hidden="1" outlineLevel="1"/>
    <row r="51611" hidden="1" outlineLevel="1"/>
    <row r="51612" hidden="1" outlineLevel="1"/>
    <row r="51613" hidden="1" outlineLevel="1"/>
    <row r="51614" hidden="1" outlineLevel="1"/>
    <row r="51615" hidden="1" outlineLevel="1"/>
    <row r="51616" hidden="1" outlineLevel="1"/>
    <row r="51617" hidden="1" outlineLevel="1"/>
    <row r="51618" hidden="1" outlineLevel="1"/>
    <row r="51619" hidden="1" outlineLevel="1"/>
    <row r="51620" hidden="1" outlineLevel="1"/>
    <row r="51621" hidden="1" outlineLevel="1"/>
    <row r="51622" hidden="1" outlineLevel="1"/>
    <row r="51623" hidden="1" outlineLevel="1"/>
    <row r="51624" hidden="1" outlineLevel="1"/>
    <row r="51625" hidden="1" outlineLevel="1"/>
    <row r="51626" hidden="1" outlineLevel="1"/>
    <row r="51627" hidden="1" outlineLevel="1"/>
    <row r="51628" hidden="1" outlineLevel="1"/>
    <row r="51629" hidden="1" outlineLevel="1"/>
    <row r="51630" hidden="1" outlineLevel="1"/>
    <row r="51631" hidden="1" outlineLevel="1"/>
    <row r="51632" hidden="1" outlineLevel="1"/>
    <row r="51633" hidden="1" outlineLevel="1"/>
    <row r="51634" hidden="1" outlineLevel="1"/>
    <row r="51635" hidden="1" outlineLevel="1"/>
    <row r="51636" hidden="1" outlineLevel="1"/>
    <row r="51637" hidden="1" outlineLevel="1"/>
    <row r="51638" hidden="1" outlineLevel="1"/>
    <row r="51639" hidden="1" outlineLevel="1"/>
    <row r="51640" hidden="1" outlineLevel="1"/>
    <row r="51641" hidden="1" outlineLevel="1"/>
    <row r="51642" hidden="1" outlineLevel="1"/>
    <row r="51643" hidden="1" outlineLevel="1"/>
    <row r="51644" hidden="1" outlineLevel="1"/>
    <row r="51645" hidden="1" outlineLevel="1"/>
    <row r="51646" hidden="1" outlineLevel="1"/>
    <row r="51647" hidden="1" outlineLevel="1"/>
    <row r="51648" hidden="1" outlineLevel="1"/>
    <row r="51649" hidden="1" outlineLevel="1"/>
    <row r="51650" hidden="1" outlineLevel="1"/>
    <row r="51651" hidden="1" outlineLevel="1"/>
    <row r="51652" hidden="1" outlineLevel="1"/>
    <row r="51653" hidden="1" outlineLevel="1"/>
    <row r="51654" hidden="1" outlineLevel="1"/>
    <row r="51655" hidden="1" outlineLevel="1"/>
    <row r="51656" hidden="1" outlineLevel="1"/>
    <row r="51657" hidden="1" outlineLevel="1"/>
    <row r="51658" hidden="1" outlineLevel="1"/>
    <row r="51659" hidden="1" outlineLevel="1"/>
    <row r="51660" hidden="1" outlineLevel="1"/>
    <row r="51661" hidden="1" outlineLevel="1"/>
    <row r="51662" hidden="1" outlineLevel="1"/>
    <row r="51663" hidden="1" outlineLevel="1"/>
    <row r="51664" hidden="1" outlineLevel="1"/>
    <row r="51665" hidden="1" outlineLevel="1"/>
    <row r="51666" hidden="1" outlineLevel="1"/>
    <row r="51667" hidden="1" outlineLevel="1"/>
    <row r="51668" hidden="1" outlineLevel="1"/>
    <row r="51669" hidden="1" outlineLevel="1"/>
    <row r="51670" hidden="1" outlineLevel="1"/>
    <row r="51671" hidden="1" outlineLevel="1"/>
    <row r="51672" hidden="1" outlineLevel="1"/>
    <row r="51673" hidden="1" outlineLevel="1"/>
    <row r="51674" hidden="1" outlineLevel="1"/>
    <row r="51675" hidden="1" outlineLevel="1"/>
    <row r="51676" hidden="1" outlineLevel="1"/>
    <row r="51677" hidden="1" outlineLevel="1"/>
    <row r="51678" hidden="1" outlineLevel="1"/>
    <row r="51679" hidden="1" outlineLevel="1"/>
    <row r="51680" hidden="1" outlineLevel="1"/>
    <row r="51681" hidden="1" outlineLevel="1"/>
    <row r="51682" hidden="1" outlineLevel="1"/>
    <row r="51683" hidden="1" outlineLevel="1"/>
    <row r="51684" hidden="1" outlineLevel="1"/>
    <row r="51685" hidden="1" outlineLevel="1"/>
    <row r="51686" hidden="1" outlineLevel="1"/>
    <row r="51687" hidden="1" outlineLevel="1"/>
    <row r="51688" hidden="1" outlineLevel="1"/>
    <row r="51689" hidden="1" outlineLevel="1"/>
    <row r="51690" hidden="1" outlineLevel="1"/>
    <row r="51691" hidden="1" outlineLevel="1"/>
    <row r="51692" hidden="1" outlineLevel="1"/>
    <row r="51693" hidden="1" outlineLevel="1"/>
    <row r="51694" hidden="1" outlineLevel="1"/>
    <row r="51695" hidden="1" outlineLevel="1"/>
    <row r="51696" hidden="1" outlineLevel="1"/>
    <row r="51697" hidden="1" outlineLevel="1"/>
    <row r="51698" hidden="1" outlineLevel="1"/>
    <row r="51699" hidden="1" outlineLevel="1"/>
    <row r="51700" hidden="1" outlineLevel="1"/>
    <row r="51701" hidden="1" outlineLevel="1"/>
    <row r="51702" hidden="1" outlineLevel="1"/>
    <row r="51703" hidden="1" outlineLevel="1"/>
    <row r="51704" hidden="1" outlineLevel="1"/>
    <row r="51705" hidden="1" outlineLevel="1"/>
    <row r="51706" hidden="1" outlineLevel="1"/>
    <row r="51707" hidden="1" outlineLevel="1"/>
    <row r="51708" hidden="1" outlineLevel="1"/>
    <row r="51709" hidden="1" outlineLevel="1"/>
    <row r="51710" hidden="1" outlineLevel="1"/>
    <row r="51711" hidden="1" outlineLevel="1"/>
    <row r="51712" hidden="1" outlineLevel="1"/>
    <row r="51713" hidden="1" outlineLevel="1"/>
    <row r="51714" hidden="1" outlineLevel="1"/>
    <row r="51715" hidden="1" outlineLevel="1"/>
    <row r="51716" hidden="1" outlineLevel="1"/>
    <row r="51717" hidden="1" outlineLevel="1"/>
    <row r="51718" hidden="1" outlineLevel="1"/>
    <row r="51719" hidden="1" outlineLevel="1"/>
    <row r="51720" hidden="1" outlineLevel="1"/>
    <row r="51721" hidden="1" outlineLevel="1"/>
    <row r="51722" hidden="1" outlineLevel="1"/>
    <row r="51723" hidden="1" outlineLevel="1"/>
    <row r="51724" hidden="1" outlineLevel="1"/>
    <row r="51725" hidden="1" outlineLevel="1"/>
    <row r="51726" hidden="1" outlineLevel="1"/>
    <row r="51727" hidden="1" outlineLevel="1"/>
    <row r="51728" hidden="1" outlineLevel="1"/>
    <row r="51729" hidden="1" outlineLevel="1"/>
    <row r="51730" hidden="1" outlineLevel="1"/>
    <row r="51731" hidden="1" outlineLevel="1"/>
    <row r="51732" hidden="1" outlineLevel="1"/>
    <row r="51733" hidden="1" outlineLevel="1"/>
    <row r="51734" hidden="1" outlineLevel="1"/>
    <row r="51735" hidden="1" outlineLevel="1"/>
    <row r="51736" hidden="1" outlineLevel="1"/>
    <row r="51737" hidden="1" outlineLevel="1"/>
    <row r="51738" hidden="1" outlineLevel="1"/>
    <row r="51739" hidden="1" outlineLevel="1"/>
    <row r="51740" hidden="1" outlineLevel="1"/>
    <row r="51741" hidden="1" outlineLevel="1"/>
    <row r="51742" hidden="1" outlineLevel="1"/>
    <row r="51743" hidden="1" outlineLevel="1"/>
    <row r="51744" hidden="1" outlineLevel="1"/>
    <row r="51745" hidden="1" outlineLevel="1"/>
    <row r="51746" hidden="1" outlineLevel="1"/>
    <row r="51747" hidden="1" outlineLevel="1"/>
    <row r="51748" hidden="1" outlineLevel="1"/>
    <row r="51749" hidden="1" outlineLevel="1"/>
    <row r="51750" hidden="1" outlineLevel="1"/>
    <row r="51751" hidden="1" outlineLevel="1"/>
    <row r="51752" hidden="1" outlineLevel="1"/>
    <row r="51753" hidden="1" outlineLevel="1"/>
    <row r="51754" hidden="1" outlineLevel="1"/>
    <row r="51755" hidden="1" outlineLevel="1"/>
    <row r="51756" hidden="1" outlineLevel="1"/>
    <row r="51757" hidden="1" outlineLevel="1"/>
    <row r="51758" hidden="1" outlineLevel="1"/>
    <row r="51759" hidden="1" outlineLevel="1"/>
    <row r="51760" hidden="1" outlineLevel="1"/>
    <row r="51761" hidden="1" outlineLevel="1"/>
    <row r="51762" hidden="1" outlineLevel="1"/>
    <row r="51763" hidden="1" outlineLevel="1"/>
    <row r="51764" hidden="1" outlineLevel="1"/>
    <row r="51765" hidden="1" outlineLevel="1"/>
    <row r="51766" hidden="1" outlineLevel="1"/>
    <row r="51767" hidden="1" outlineLevel="1"/>
    <row r="51768" hidden="1" outlineLevel="1"/>
    <row r="51769" hidden="1" outlineLevel="1"/>
    <row r="51770" hidden="1" outlineLevel="1"/>
    <row r="51771" hidden="1" outlineLevel="1"/>
    <row r="51772" hidden="1" outlineLevel="1"/>
    <row r="51773" hidden="1" outlineLevel="1"/>
    <row r="51774" hidden="1" outlineLevel="1"/>
    <row r="51775" hidden="1" outlineLevel="1"/>
    <row r="51776" hidden="1" outlineLevel="1"/>
    <row r="51777" hidden="1" outlineLevel="1"/>
    <row r="51778" hidden="1" outlineLevel="1"/>
    <row r="51779" hidden="1" outlineLevel="1"/>
    <row r="51780" hidden="1" outlineLevel="1"/>
    <row r="51781" hidden="1" outlineLevel="1"/>
    <row r="51782" hidden="1" outlineLevel="1"/>
    <row r="51783" hidden="1" outlineLevel="1"/>
    <row r="51784" hidden="1" outlineLevel="1"/>
    <row r="51785" hidden="1" outlineLevel="1"/>
    <row r="51786" hidden="1" outlineLevel="1"/>
    <row r="51787" hidden="1" outlineLevel="1"/>
    <row r="51788" hidden="1" outlineLevel="1"/>
    <row r="51789" hidden="1" outlineLevel="1"/>
    <row r="51790" hidden="1" outlineLevel="1"/>
    <row r="51791" hidden="1" outlineLevel="1"/>
    <row r="51792" hidden="1" outlineLevel="1"/>
    <row r="51793" hidden="1" outlineLevel="1"/>
    <row r="51794" hidden="1" outlineLevel="1"/>
    <row r="51795" hidden="1" outlineLevel="1"/>
    <row r="51796" hidden="1" outlineLevel="1"/>
    <row r="51797" hidden="1" outlineLevel="1"/>
    <row r="51798" hidden="1" outlineLevel="1"/>
    <row r="51799" hidden="1" outlineLevel="1"/>
    <row r="51800" hidden="1" outlineLevel="1"/>
    <row r="51801" hidden="1" outlineLevel="1"/>
    <row r="51802" hidden="1" outlineLevel="1"/>
    <row r="51803" hidden="1" outlineLevel="1"/>
    <row r="51804" hidden="1" outlineLevel="1"/>
    <row r="51805" hidden="1" outlineLevel="1"/>
    <row r="51806" hidden="1" outlineLevel="1"/>
    <row r="51807" hidden="1" outlineLevel="1"/>
    <row r="51808" hidden="1" outlineLevel="1"/>
    <row r="51809" hidden="1" outlineLevel="1"/>
    <row r="51810" hidden="1" outlineLevel="1"/>
    <row r="51811" hidden="1" outlineLevel="1"/>
    <row r="51812" hidden="1" outlineLevel="1"/>
    <row r="51813" hidden="1" outlineLevel="1"/>
    <row r="51814" hidden="1" outlineLevel="1"/>
    <row r="51815" hidden="1" outlineLevel="1"/>
    <row r="51816" hidden="1" outlineLevel="1"/>
    <row r="51817" hidden="1" outlineLevel="1"/>
    <row r="51818" hidden="1" outlineLevel="1"/>
    <row r="51819" hidden="1" outlineLevel="1"/>
    <row r="51820" hidden="1" outlineLevel="1"/>
    <row r="51821" hidden="1" outlineLevel="1"/>
    <row r="51822" hidden="1" outlineLevel="1"/>
    <row r="51823" hidden="1" outlineLevel="1"/>
    <row r="51824" hidden="1" outlineLevel="1"/>
    <row r="51825" hidden="1" outlineLevel="1"/>
    <row r="51826" hidden="1" outlineLevel="1"/>
    <row r="51827" hidden="1" outlineLevel="1"/>
    <row r="51828" hidden="1" outlineLevel="1"/>
    <row r="51829" hidden="1" outlineLevel="1"/>
    <row r="51830" hidden="1" outlineLevel="1"/>
    <row r="51831" hidden="1" outlineLevel="1"/>
    <row r="51832" hidden="1" outlineLevel="1"/>
    <row r="51833" hidden="1" outlineLevel="1"/>
    <row r="51834" hidden="1" outlineLevel="1"/>
    <row r="51835" hidden="1" outlineLevel="1"/>
    <row r="51836" hidden="1" outlineLevel="1"/>
    <row r="51837" hidden="1" outlineLevel="1"/>
    <row r="51838" hidden="1" outlineLevel="1"/>
    <row r="51839" hidden="1" outlineLevel="1"/>
    <row r="51840" hidden="1" outlineLevel="1"/>
    <row r="51841" hidden="1" outlineLevel="1"/>
    <row r="51842" hidden="1" outlineLevel="1"/>
    <row r="51843" hidden="1" outlineLevel="1"/>
    <row r="51844" hidden="1" outlineLevel="1"/>
    <row r="51845" hidden="1" outlineLevel="1"/>
    <row r="51846" hidden="1" outlineLevel="1"/>
    <row r="51847" hidden="1" outlineLevel="1"/>
    <row r="51848" hidden="1" outlineLevel="1"/>
    <row r="51849" hidden="1" outlineLevel="1"/>
    <row r="51850" hidden="1" outlineLevel="1"/>
    <row r="51851" hidden="1" outlineLevel="1"/>
    <row r="51852" hidden="1" outlineLevel="1"/>
    <row r="51853" hidden="1" outlineLevel="1"/>
    <row r="51854" hidden="1" outlineLevel="1"/>
    <row r="51855" hidden="1" outlineLevel="1"/>
    <row r="51856" hidden="1" outlineLevel="1"/>
    <row r="51857" hidden="1" outlineLevel="1"/>
    <row r="51858" hidden="1" outlineLevel="1"/>
    <row r="51859" hidden="1" outlineLevel="1"/>
    <row r="51860" hidden="1" outlineLevel="1"/>
    <row r="51861" hidden="1" outlineLevel="1"/>
    <row r="51862" hidden="1" outlineLevel="1"/>
    <row r="51863" hidden="1" outlineLevel="1"/>
    <row r="51864" hidden="1" outlineLevel="1"/>
    <row r="51865" hidden="1" outlineLevel="1"/>
    <row r="51866" hidden="1" outlineLevel="1"/>
    <row r="51867" hidden="1" outlineLevel="1"/>
    <row r="51868" hidden="1" outlineLevel="1"/>
    <row r="51869" hidden="1" outlineLevel="1"/>
    <row r="51870" hidden="1" outlineLevel="1"/>
    <row r="51871" hidden="1" outlineLevel="1"/>
    <row r="51872" hidden="1" outlineLevel="1"/>
    <row r="51873" hidden="1" outlineLevel="1"/>
    <row r="51874" hidden="1" outlineLevel="1"/>
    <row r="51875" hidden="1" outlineLevel="1"/>
    <row r="51876" hidden="1" outlineLevel="1"/>
    <row r="51877" hidden="1" outlineLevel="1"/>
    <row r="51878" hidden="1" outlineLevel="1"/>
    <row r="51879" hidden="1" outlineLevel="1"/>
    <row r="51880" hidden="1" outlineLevel="1"/>
    <row r="51881" hidden="1" outlineLevel="1"/>
    <row r="51882" hidden="1" outlineLevel="1"/>
    <row r="51883" hidden="1" outlineLevel="1"/>
    <row r="51884" hidden="1" outlineLevel="1"/>
    <row r="51885" hidden="1" outlineLevel="1"/>
    <row r="51886" hidden="1" outlineLevel="1"/>
    <row r="51887" hidden="1" outlineLevel="1"/>
    <row r="51888" hidden="1" outlineLevel="1"/>
    <row r="51889" hidden="1" outlineLevel="1"/>
    <row r="51890" hidden="1" outlineLevel="1"/>
    <row r="51891" hidden="1" outlineLevel="1"/>
    <row r="51892" hidden="1" outlineLevel="1"/>
    <row r="51893" hidden="1" outlineLevel="1"/>
    <row r="51894" hidden="1" outlineLevel="1"/>
    <row r="51895" hidden="1" outlineLevel="1"/>
    <row r="51896" hidden="1" outlineLevel="1"/>
    <row r="51897" hidden="1" outlineLevel="1"/>
    <row r="51898" hidden="1" outlineLevel="1"/>
    <row r="51899" hidden="1" outlineLevel="1"/>
    <row r="51900" hidden="1" outlineLevel="1"/>
    <row r="51901" hidden="1" outlineLevel="1"/>
    <row r="51902" hidden="1" outlineLevel="1"/>
    <row r="51903" hidden="1" outlineLevel="1"/>
    <row r="51904" hidden="1" outlineLevel="1"/>
    <row r="51905" hidden="1" outlineLevel="1"/>
    <row r="51906" hidden="1" outlineLevel="1"/>
    <row r="51907" hidden="1" outlineLevel="1"/>
    <row r="51908" hidden="1" outlineLevel="1"/>
    <row r="51909" hidden="1" outlineLevel="1"/>
    <row r="51910" hidden="1" outlineLevel="1"/>
    <row r="51911" hidden="1" outlineLevel="1"/>
    <row r="51912" hidden="1" outlineLevel="1"/>
    <row r="51913" hidden="1" outlineLevel="1"/>
    <row r="51914" hidden="1" outlineLevel="1"/>
    <row r="51915" hidden="1" outlineLevel="1"/>
    <row r="51916" hidden="1" outlineLevel="1"/>
    <row r="51917" hidden="1" outlineLevel="1"/>
    <row r="51918" hidden="1" outlineLevel="1"/>
    <row r="51919" hidden="1" outlineLevel="1"/>
    <row r="51920" hidden="1" outlineLevel="1"/>
    <row r="51921" hidden="1" outlineLevel="1"/>
    <row r="51922" hidden="1" outlineLevel="1"/>
    <row r="51923" hidden="1" outlineLevel="1"/>
    <row r="51924" hidden="1" outlineLevel="1"/>
    <row r="51925" hidden="1" outlineLevel="1"/>
    <row r="51926" hidden="1" outlineLevel="1"/>
    <row r="51927" hidden="1" outlineLevel="1"/>
    <row r="51928" hidden="1" outlineLevel="1"/>
    <row r="51929" hidden="1" outlineLevel="1"/>
    <row r="51930" hidden="1" outlineLevel="1"/>
    <row r="51931" hidden="1" outlineLevel="1"/>
    <row r="51932" hidden="1" outlineLevel="1"/>
    <row r="51933" hidden="1" outlineLevel="1"/>
    <row r="51934" hidden="1" outlineLevel="1"/>
    <row r="51935" hidden="1" outlineLevel="1"/>
    <row r="51936" hidden="1" outlineLevel="1"/>
    <row r="51937" hidden="1" outlineLevel="1"/>
    <row r="51938" hidden="1" outlineLevel="1"/>
    <row r="51939" hidden="1" outlineLevel="1"/>
    <row r="51940" hidden="1" outlineLevel="1"/>
    <row r="51941" hidden="1" outlineLevel="1"/>
    <row r="51942" hidden="1" outlineLevel="1"/>
    <row r="51943" hidden="1" outlineLevel="1"/>
    <row r="51944" hidden="1" outlineLevel="1"/>
    <row r="51945" hidden="1" outlineLevel="1"/>
    <row r="51946" hidden="1" outlineLevel="1"/>
    <row r="51947" hidden="1" outlineLevel="1"/>
    <row r="51948" hidden="1" outlineLevel="1"/>
    <row r="51949" hidden="1" outlineLevel="1"/>
    <row r="51950" hidden="1" outlineLevel="1"/>
    <row r="51951" hidden="1" outlineLevel="1"/>
    <row r="51952" hidden="1" outlineLevel="1"/>
    <row r="51953" hidden="1" outlineLevel="1"/>
    <row r="51954" hidden="1" outlineLevel="1"/>
    <row r="51955" hidden="1" outlineLevel="1"/>
    <row r="51956" hidden="1" outlineLevel="1"/>
    <row r="51957" hidden="1" outlineLevel="1"/>
    <row r="51958" hidden="1" outlineLevel="1"/>
    <row r="51959" hidden="1" outlineLevel="1"/>
    <row r="51960" hidden="1" outlineLevel="1"/>
    <row r="51961" hidden="1" outlineLevel="1"/>
    <row r="51962" hidden="1" outlineLevel="1"/>
    <row r="51963" hidden="1" outlineLevel="1"/>
    <row r="51964" hidden="1" outlineLevel="1"/>
    <row r="51965" hidden="1" outlineLevel="1"/>
    <row r="51966" hidden="1" outlineLevel="1"/>
    <row r="51967" hidden="1" outlineLevel="1"/>
    <row r="51968" hidden="1" outlineLevel="1"/>
    <row r="51969" hidden="1" outlineLevel="1"/>
    <row r="51970" hidden="1" outlineLevel="1"/>
    <row r="51971" hidden="1" outlineLevel="1"/>
    <row r="51972" hidden="1" outlineLevel="1"/>
    <row r="51973" hidden="1" outlineLevel="1"/>
    <row r="51974" hidden="1" outlineLevel="1"/>
    <row r="51975" hidden="1" outlineLevel="1"/>
    <row r="51976" hidden="1" outlineLevel="1"/>
    <row r="51977" hidden="1" outlineLevel="1"/>
    <row r="51978" hidden="1" outlineLevel="1"/>
    <row r="51979" hidden="1" outlineLevel="1"/>
    <row r="51980" hidden="1" outlineLevel="1"/>
    <row r="51981" hidden="1" outlineLevel="1"/>
    <row r="51982" hidden="1" outlineLevel="1"/>
    <row r="51983" hidden="1" outlineLevel="1"/>
    <row r="51984" hidden="1" outlineLevel="1"/>
    <row r="51985" hidden="1" outlineLevel="1"/>
    <row r="51986" hidden="1" outlineLevel="1"/>
    <row r="51987" hidden="1" outlineLevel="1"/>
    <row r="51988" hidden="1" outlineLevel="1"/>
    <row r="51989" hidden="1" outlineLevel="1"/>
    <row r="51990" hidden="1" outlineLevel="1"/>
    <row r="51991" hidden="1" outlineLevel="1"/>
    <row r="51992" hidden="1" outlineLevel="1"/>
    <row r="51993" hidden="1" outlineLevel="1"/>
    <row r="51994" hidden="1" outlineLevel="1"/>
    <row r="51995" hidden="1" outlineLevel="1"/>
    <row r="51996" hidden="1" outlineLevel="1"/>
    <row r="51997" hidden="1" outlineLevel="1"/>
    <row r="51998" hidden="1" outlineLevel="1"/>
    <row r="51999" hidden="1" outlineLevel="1"/>
    <row r="52000" hidden="1" outlineLevel="1"/>
    <row r="52001" hidden="1" outlineLevel="1"/>
    <row r="52002" hidden="1" outlineLevel="1"/>
    <row r="52003" hidden="1" outlineLevel="1"/>
    <row r="52004" hidden="1" outlineLevel="1"/>
    <row r="52005" hidden="1" outlineLevel="1"/>
    <row r="52006" hidden="1" outlineLevel="1"/>
    <row r="52007" hidden="1" outlineLevel="1"/>
    <row r="52008" hidden="1" outlineLevel="1"/>
    <row r="52009" hidden="1" outlineLevel="1"/>
    <row r="52010" hidden="1" outlineLevel="1"/>
    <row r="52011" hidden="1" outlineLevel="1"/>
    <row r="52012" hidden="1" outlineLevel="1"/>
    <row r="52013" hidden="1" outlineLevel="1"/>
    <row r="52014" hidden="1" outlineLevel="1"/>
    <row r="52015" hidden="1" outlineLevel="1"/>
    <row r="52016" hidden="1" outlineLevel="1"/>
    <row r="52017" hidden="1" outlineLevel="1"/>
    <row r="52018" hidden="1" outlineLevel="1"/>
    <row r="52019" hidden="1" outlineLevel="1"/>
    <row r="52020" hidden="1" outlineLevel="1"/>
    <row r="52021" hidden="1" outlineLevel="1"/>
    <row r="52022" hidden="1" outlineLevel="1"/>
    <row r="52023" hidden="1" outlineLevel="1"/>
    <row r="52024" hidden="1" outlineLevel="1"/>
    <row r="52025" hidden="1" outlineLevel="1"/>
    <row r="52026" hidden="1" outlineLevel="1"/>
    <row r="52027" hidden="1" outlineLevel="1"/>
    <row r="52028" hidden="1" outlineLevel="1"/>
    <row r="52029" hidden="1" outlineLevel="1"/>
    <row r="52030" hidden="1" outlineLevel="1"/>
    <row r="52031" hidden="1" outlineLevel="1"/>
    <row r="52032" hidden="1" outlineLevel="1"/>
    <row r="52033" hidden="1" outlineLevel="1"/>
    <row r="52034" hidden="1" outlineLevel="1"/>
    <row r="52035" hidden="1" outlineLevel="1"/>
    <row r="52036" hidden="1" outlineLevel="1"/>
    <row r="52037" hidden="1" outlineLevel="1"/>
    <row r="52038" hidden="1" outlineLevel="1"/>
    <row r="52039" hidden="1" outlineLevel="1"/>
    <row r="52040" hidden="1" outlineLevel="1"/>
    <row r="52041" hidden="1" outlineLevel="1"/>
    <row r="52042" hidden="1" outlineLevel="1"/>
    <row r="52043" hidden="1" outlineLevel="1"/>
    <row r="52044" hidden="1" outlineLevel="1"/>
    <row r="52045" hidden="1" outlineLevel="1"/>
    <row r="52046" hidden="1" outlineLevel="1"/>
    <row r="52047" hidden="1" outlineLevel="1"/>
    <row r="52048" hidden="1" outlineLevel="1"/>
    <row r="52049" hidden="1" outlineLevel="1"/>
    <row r="52050" hidden="1" outlineLevel="1"/>
    <row r="52051" hidden="1" outlineLevel="1"/>
    <row r="52052" hidden="1" outlineLevel="1"/>
    <row r="52053" hidden="1" outlineLevel="1"/>
    <row r="52054" hidden="1" outlineLevel="1"/>
    <row r="52055" hidden="1" outlineLevel="1"/>
    <row r="52056" hidden="1" outlineLevel="1"/>
    <row r="52057" hidden="1" outlineLevel="1"/>
    <row r="52058" hidden="1" outlineLevel="1"/>
    <row r="52059" hidden="1" outlineLevel="1"/>
    <row r="52060" hidden="1" outlineLevel="1"/>
    <row r="52061" hidden="1" outlineLevel="1"/>
    <row r="52062" hidden="1" outlineLevel="1"/>
    <row r="52063" hidden="1" outlineLevel="1"/>
    <row r="52064" hidden="1" outlineLevel="1"/>
    <row r="52065" hidden="1" outlineLevel="1"/>
    <row r="52066" hidden="1" outlineLevel="1"/>
    <row r="52067" hidden="1" outlineLevel="1"/>
    <row r="52068" hidden="1" outlineLevel="1"/>
    <row r="52069" hidden="1" outlineLevel="1"/>
    <row r="52070" hidden="1" outlineLevel="1"/>
    <row r="52071" hidden="1" outlineLevel="1"/>
    <row r="52072" hidden="1" outlineLevel="1"/>
    <row r="52073" hidden="1" outlineLevel="1"/>
    <row r="52074" hidden="1" outlineLevel="1"/>
    <row r="52075" hidden="1" outlineLevel="1"/>
    <row r="52076" hidden="1" outlineLevel="1"/>
    <row r="52077" hidden="1" outlineLevel="1"/>
    <row r="52078" hidden="1" outlineLevel="1"/>
    <row r="52079" hidden="1" outlineLevel="1"/>
    <row r="52080" hidden="1" outlineLevel="1"/>
    <row r="52081" hidden="1" outlineLevel="1"/>
    <row r="52082" hidden="1" outlineLevel="1"/>
    <row r="52083" hidden="1" outlineLevel="1"/>
    <row r="52084" hidden="1" outlineLevel="1"/>
    <row r="52085" hidden="1" outlineLevel="1"/>
    <row r="52086" hidden="1" outlineLevel="1"/>
    <row r="52087" hidden="1" outlineLevel="1"/>
    <row r="52088" hidden="1" outlineLevel="1"/>
    <row r="52089" hidden="1" outlineLevel="1"/>
    <row r="52090" hidden="1" outlineLevel="1"/>
    <row r="52091" hidden="1" outlineLevel="1"/>
    <row r="52092" hidden="1" outlineLevel="1"/>
    <row r="52093" hidden="1" outlineLevel="1"/>
    <row r="52094" hidden="1" outlineLevel="1"/>
    <row r="52095" hidden="1" outlineLevel="1"/>
    <row r="52096" hidden="1" outlineLevel="1"/>
    <row r="52097" hidden="1" outlineLevel="1"/>
    <row r="52098" hidden="1" outlineLevel="1"/>
    <row r="52099" hidden="1" outlineLevel="1"/>
    <row r="52100" hidden="1" outlineLevel="1"/>
    <row r="52101" hidden="1" outlineLevel="1"/>
    <row r="52102" hidden="1" outlineLevel="1"/>
    <row r="52103" hidden="1" outlineLevel="1"/>
    <row r="52104" hidden="1" outlineLevel="1"/>
    <row r="52105" hidden="1" outlineLevel="1"/>
    <row r="52106" hidden="1" outlineLevel="1"/>
    <row r="52107" hidden="1" outlineLevel="1"/>
    <row r="52108" hidden="1" outlineLevel="1"/>
    <row r="52109" hidden="1" outlineLevel="1"/>
    <row r="52110" hidden="1" outlineLevel="1"/>
    <row r="52111" hidden="1" outlineLevel="1"/>
    <row r="52112" hidden="1" outlineLevel="1"/>
    <row r="52113" hidden="1" outlineLevel="1"/>
    <row r="52114" hidden="1" outlineLevel="1"/>
    <row r="52115" hidden="1" outlineLevel="1"/>
    <row r="52116" hidden="1" outlineLevel="1"/>
    <row r="52117" hidden="1" outlineLevel="1"/>
    <row r="52118" hidden="1" outlineLevel="1"/>
    <row r="52119" hidden="1" outlineLevel="1"/>
    <row r="52120" hidden="1" outlineLevel="1"/>
    <row r="52121" hidden="1" outlineLevel="1"/>
    <row r="52122" hidden="1" outlineLevel="1"/>
    <row r="52123" hidden="1" outlineLevel="1"/>
    <row r="52124" hidden="1" outlineLevel="1"/>
    <row r="52125" hidden="1" outlineLevel="1"/>
    <row r="52126" hidden="1" outlineLevel="1"/>
    <row r="52127" hidden="1" outlineLevel="1"/>
    <row r="52128" hidden="1" outlineLevel="1"/>
    <row r="52129" hidden="1" outlineLevel="1"/>
    <row r="52130" hidden="1" outlineLevel="1"/>
    <row r="52131" hidden="1" outlineLevel="1"/>
    <row r="52132" hidden="1" outlineLevel="1"/>
    <row r="52133" hidden="1" outlineLevel="1"/>
    <row r="52134" hidden="1" outlineLevel="1"/>
    <row r="52135" hidden="1" outlineLevel="1"/>
    <row r="52136" hidden="1" outlineLevel="1"/>
    <row r="52137" hidden="1" outlineLevel="1"/>
    <row r="52138" hidden="1" outlineLevel="1"/>
    <row r="52139" hidden="1" outlineLevel="1"/>
    <row r="52140" hidden="1" outlineLevel="1"/>
    <row r="52141" hidden="1" outlineLevel="1"/>
    <row r="52142" hidden="1" outlineLevel="1"/>
    <row r="52143" hidden="1" outlineLevel="1"/>
    <row r="52144" hidden="1" outlineLevel="1"/>
    <row r="52145" hidden="1" outlineLevel="1"/>
    <row r="52146" hidden="1" outlineLevel="1"/>
    <row r="52147" hidden="1" outlineLevel="1"/>
    <row r="52148" hidden="1" outlineLevel="1"/>
    <row r="52149" hidden="1" outlineLevel="1"/>
    <row r="52150" hidden="1" outlineLevel="1"/>
    <row r="52151" hidden="1" outlineLevel="1"/>
    <row r="52152" hidden="1" outlineLevel="1"/>
    <row r="52153" hidden="1" outlineLevel="1"/>
    <row r="52154" hidden="1" outlineLevel="1"/>
    <row r="52155" hidden="1" outlineLevel="1"/>
    <row r="52156" hidden="1" outlineLevel="1"/>
    <row r="52157" hidden="1" outlineLevel="1"/>
    <row r="52158" hidden="1" outlineLevel="1"/>
    <row r="52159" hidden="1" outlineLevel="1"/>
    <row r="52160" hidden="1" outlineLevel="1"/>
    <row r="52161" hidden="1" outlineLevel="1"/>
    <row r="52162" hidden="1" outlineLevel="1"/>
    <row r="52163" hidden="1" outlineLevel="1"/>
    <row r="52164" hidden="1" outlineLevel="1"/>
    <row r="52165" hidden="1" outlineLevel="1"/>
    <row r="52166" hidden="1" outlineLevel="1"/>
    <row r="52167" hidden="1" outlineLevel="1"/>
    <row r="52168" hidden="1" outlineLevel="1"/>
    <row r="52169" hidden="1" outlineLevel="1"/>
    <row r="52170" hidden="1" outlineLevel="1"/>
    <row r="52171" hidden="1" outlineLevel="1"/>
    <row r="52172" hidden="1" outlineLevel="1"/>
    <row r="52173" hidden="1" outlineLevel="1"/>
    <row r="52174" hidden="1" outlineLevel="1"/>
    <row r="52175" hidden="1" outlineLevel="1"/>
    <row r="52176" hidden="1" outlineLevel="1"/>
    <row r="52177" hidden="1" outlineLevel="1"/>
    <row r="52178" hidden="1" outlineLevel="1"/>
    <row r="52179" hidden="1" outlineLevel="1"/>
    <row r="52180" hidden="1" outlineLevel="1"/>
    <row r="52181" hidden="1" outlineLevel="1"/>
    <row r="52182" hidden="1" outlineLevel="1"/>
    <row r="52183" hidden="1" outlineLevel="1"/>
    <row r="52184" hidden="1" outlineLevel="1"/>
    <row r="52185" hidden="1" outlineLevel="1"/>
    <row r="52186" hidden="1" outlineLevel="1"/>
    <row r="52187" hidden="1" outlineLevel="1"/>
    <row r="52188" hidden="1" outlineLevel="1"/>
    <row r="52189" hidden="1" outlineLevel="1"/>
    <row r="52190" hidden="1" outlineLevel="1"/>
    <row r="52191" hidden="1" outlineLevel="1"/>
    <row r="52192" hidden="1" outlineLevel="1"/>
    <row r="52193" hidden="1" outlineLevel="1"/>
    <row r="52194" hidden="1" outlineLevel="1"/>
    <row r="52195" hidden="1" outlineLevel="1"/>
    <row r="52196" hidden="1" outlineLevel="1"/>
    <row r="52197" hidden="1" outlineLevel="1"/>
    <row r="52198" hidden="1" outlineLevel="1"/>
    <row r="52199" hidden="1" outlineLevel="1"/>
    <row r="52200" hidden="1" outlineLevel="1"/>
    <row r="52201" hidden="1" outlineLevel="1"/>
    <row r="52202" hidden="1" outlineLevel="1"/>
    <row r="52203" hidden="1" outlineLevel="1"/>
    <row r="52204" hidden="1" outlineLevel="1"/>
    <row r="52205" hidden="1" outlineLevel="1"/>
    <row r="52206" hidden="1" outlineLevel="1"/>
    <row r="52207" hidden="1" outlineLevel="1"/>
    <row r="52208" hidden="1" outlineLevel="1"/>
    <row r="52209" hidden="1" outlineLevel="1"/>
    <row r="52210" hidden="1" outlineLevel="1"/>
    <row r="52211" hidden="1" outlineLevel="1"/>
    <row r="52212" hidden="1" outlineLevel="1"/>
    <row r="52213" hidden="1" outlineLevel="1"/>
    <row r="52214" hidden="1" outlineLevel="1"/>
    <row r="52215" hidden="1" outlineLevel="1"/>
    <row r="52216" hidden="1" outlineLevel="1"/>
    <row r="52217" hidden="1" outlineLevel="1"/>
    <row r="52218" hidden="1" outlineLevel="1"/>
    <row r="52219" hidden="1" outlineLevel="1"/>
    <row r="52220" hidden="1" outlineLevel="1"/>
    <row r="52221" hidden="1" outlineLevel="1"/>
    <row r="52222" hidden="1" outlineLevel="1"/>
    <row r="52223" hidden="1" outlineLevel="1"/>
    <row r="52224" hidden="1" outlineLevel="1"/>
    <row r="52225" hidden="1" outlineLevel="1"/>
    <row r="52226" hidden="1" outlineLevel="1"/>
    <row r="52227" hidden="1" outlineLevel="1"/>
    <row r="52228" hidden="1" outlineLevel="1"/>
    <row r="52229" hidden="1" outlineLevel="1"/>
    <row r="52230" hidden="1" outlineLevel="1"/>
    <row r="52231" hidden="1" outlineLevel="1"/>
    <row r="52232" hidden="1" outlineLevel="1"/>
    <row r="52233" hidden="1" outlineLevel="1"/>
    <row r="52234" hidden="1" outlineLevel="1"/>
    <row r="52235" hidden="1" outlineLevel="1"/>
    <row r="52236" hidden="1" outlineLevel="1"/>
    <row r="52237" hidden="1" outlineLevel="1"/>
    <row r="52238" hidden="1" outlineLevel="1"/>
    <row r="52239" hidden="1" outlineLevel="1"/>
    <row r="52240" hidden="1" outlineLevel="1"/>
    <row r="52241" hidden="1" outlineLevel="1"/>
    <row r="52242" hidden="1" outlineLevel="1"/>
    <row r="52243" hidden="1" outlineLevel="1"/>
    <row r="52244" hidden="1" outlineLevel="1"/>
    <row r="52245" hidden="1" outlineLevel="1"/>
    <row r="52246" hidden="1" outlineLevel="1"/>
    <row r="52247" hidden="1" outlineLevel="1"/>
    <row r="52248" hidden="1" outlineLevel="1"/>
    <row r="52249" hidden="1" outlineLevel="1"/>
    <row r="52250" hidden="1" outlineLevel="1"/>
    <row r="52251" hidden="1" outlineLevel="1"/>
    <row r="52252" hidden="1" outlineLevel="1"/>
    <row r="52253" hidden="1" outlineLevel="1"/>
    <row r="52254" hidden="1" outlineLevel="1"/>
    <row r="52255" hidden="1" outlineLevel="1"/>
    <row r="52256" hidden="1" outlineLevel="1"/>
    <row r="52257" hidden="1" outlineLevel="1"/>
    <row r="52258" hidden="1" outlineLevel="1"/>
    <row r="52259" hidden="1" outlineLevel="1"/>
    <row r="52260" hidden="1" outlineLevel="1"/>
    <row r="52261" hidden="1" outlineLevel="1"/>
    <row r="52262" hidden="1" outlineLevel="1"/>
    <row r="52263" hidden="1" outlineLevel="1"/>
    <row r="52264" hidden="1" outlineLevel="1"/>
    <row r="52265" hidden="1" outlineLevel="1"/>
    <row r="52266" hidden="1" outlineLevel="1"/>
    <row r="52267" hidden="1" outlineLevel="1"/>
    <row r="52268" hidden="1" outlineLevel="1"/>
    <row r="52269" hidden="1" outlineLevel="1"/>
    <row r="52270" hidden="1" outlineLevel="1"/>
    <row r="52271" hidden="1" outlineLevel="1"/>
    <row r="52272" hidden="1" outlineLevel="1"/>
    <row r="52273" hidden="1" outlineLevel="1"/>
    <row r="52274" hidden="1" outlineLevel="1"/>
    <row r="52275" hidden="1" outlineLevel="1"/>
    <row r="52276" hidden="1" outlineLevel="1"/>
    <row r="52277" hidden="1" outlineLevel="1"/>
    <row r="52278" hidden="1" outlineLevel="1"/>
    <row r="52279" hidden="1" outlineLevel="1"/>
    <row r="52280" hidden="1" outlineLevel="1"/>
    <row r="52281" hidden="1" outlineLevel="1"/>
    <row r="52282" hidden="1" outlineLevel="1"/>
    <row r="52283" hidden="1" outlineLevel="1"/>
    <row r="52284" hidden="1" outlineLevel="1"/>
    <row r="52285" hidden="1" outlineLevel="1"/>
    <row r="52286" hidden="1" outlineLevel="1"/>
    <row r="52287" hidden="1" outlineLevel="1"/>
    <row r="52288" hidden="1" outlineLevel="1"/>
    <row r="52289" hidden="1" outlineLevel="1"/>
    <row r="52290" hidden="1" outlineLevel="1"/>
    <row r="52291" hidden="1" outlineLevel="1"/>
    <row r="52292" hidden="1" outlineLevel="1"/>
    <row r="52293" hidden="1" outlineLevel="1"/>
    <row r="52294" hidden="1" outlineLevel="1"/>
    <row r="52295" hidden="1" outlineLevel="1"/>
    <row r="52296" hidden="1" outlineLevel="1"/>
    <row r="52297" hidden="1" outlineLevel="1"/>
    <row r="52298" hidden="1" outlineLevel="1"/>
    <row r="52299" hidden="1" outlineLevel="1"/>
    <row r="52300" hidden="1" outlineLevel="1"/>
    <row r="52301" hidden="1" outlineLevel="1"/>
    <row r="52302" hidden="1" outlineLevel="1"/>
    <row r="52303" hidden="1" outlineLevel="1"/>
    <row r="52304" hidden="1" outlineLevel="1"/>
    <row r="52305" hidden="1" outlineLevel="1"/>
    <row r="52306" hidden="1" outlineLevel="1"/>
    <row r="52307" hidden="1" outlineLevel="1"/>
    <row r="52308" hidden="1" outlineLevel="1"/>
    <row r="52309" hidden="1" outlineLevel="1"/>
    <row r="52310" hidden="1" outlineLevel="1"/>
    <row r="52311" hidden="1" outlineLevel="1"/>
    <row r="52312" hidden="1" outlineLevel="1"/>
    <row r="52313" hidden="1" outlineLevel="1"/>
    <row r="52314" hidden="1" outlineLevel="1"/>
    <row r="52315" hidden="1" outlineLevel="1"/>
    <row r="52316" hidden="1" outlineLevel="1"/>
    <row r="52317" hidden="1" outlineLevel="1"/>
    <row r="52318" hidden="1" outlineLevel="1"/>
    <row r="52319" hidden="1" outlineLevel="1"/>
    <row r="52320" hidden="1" outlineLevel="1"/>
    <row r="52321" hidden="1" outlineLevel="1"/>
    <row r="52322" hidden="1" outlineLevel="1"/>
    <row r="52323" hidden="1" outlineLevel="1"/>
    <row r="52324" hidden="1" outlineLevel="1"/>
    <row r="52325" hidden="1" outlineLevel="1"/>
    <row r="52326" hidden="1" outlineLevel="1"/>
    <row r="52327" hidden="1" outlineLevel="1"/>
    <row r="52328" hidden="1" outlineLevel="1"/>
    <row r="52329" hidden="1" outlineLevel="1"/>
    <row r="52330" hidden="1" outlineLevel="1"/>
    <row r="52331" hidden="1" outlineLevel="1"/>
    <row r="52332" hidden="1" outlineLevel="1"/>
    <row r="52333" hidden="1" outlineLevel="1"/>
    <row r="52334" hidden="1" outlineLevel="1"/>
    <row r="52335" hidden="1" outlineLevel="1"/>
    <row r="52336" hidden="1" outlineLevel="1"/>
    <row r="52337" hidden="1" outlineLevel="1"/>
    <row r="52338" hidden="1" outlineLevel="1"/>
    <row r="52339" hidden="1" outlineLevel="1"/>
    <row r="52340" hidden="1" outlineLevel="1"/>
    <row r="52341" hidden="1" outlineLevel="1"/>
    <row r="52342" hidden="1" outlineLevel="1"/>
    <row r="52343" hidden="1" outlineLevel="1"/>
    <row r="52344" hidden="1" outlineLevel="1"/>
    <row r="52345" hidden="1" outlineLevel="1"/>
    <row r="52346" hidden="1" outlineLevel="1"/>
    <row r="52347" hidden="1" outlineLevel="1"/>
    <row r="52348" hidden="1" outlineLevel="1"/>
    <row r="52349" hidden="1" outlineLevel="1"/>
    <row r="52350" hidden="1" outlineLevel="1"/>
    <row r="52351" hidden="1" outlineLevel="1"/>
    <row r="52352" hidden="1" outlineLevel="1"/>
    <row r="52353" hidden="1" outlineLevel="1"/>
    <row r="52354" hidden="1" outlineLevel="1"/>
    <row r="52355" hidden="1" outlineLevel="1"/>
    <row r="52356" hidden="1" outlineLevel="1"/>
    <row r="52357" hidden="1" outlineLevel="1"/>
    <row r="52358" hidden="1" outlineLevel="1"/>
    <row r="52359" hidden="1" outlineLevel="1"/>
    <row r="52360" hidden="1" outlineLevel="1"/>
    <row r="52361" hidden="1" outlineLevel="1"/>
    <row r="52362" hidden="1" outlineLevel="1"/>
    <row r="52363" hidden="1" outlineLevel="1"/>
    <row r="52364" hidden="1" outlineLevel="1"/>
    <row r="52365" hidden="1" outlineLevel="1"/>
    <row r="52366" hidden="1" outlineLevel="1"/>
    <row r="52367" hidden="1" outlineLevel="1"/>
    <row r="52368" hidden="1" outlineLevel="1"/>
    <row r="52369" hidden="1" outlineLevel="1"/>
    <row r="52370" hidden="1" outlineLevel="1"/>
    <row r="52371" hidden="1" outlineLevel="1"/>
    <row r="52372" hidden="1" outlineLevel="1"/>
    <row r="52373" hidden="1" outlineLevel="1"/>
    <row r="52374" hidden="1" outlineLevel="1"/>
    <row r="52375" hidden="1" outlineLevel="1"/>
    <row r="52376" hidden="1" outlineLevel="1"/>
    <row r="52377" hidden="1" outlineLevel="1"/>
    <row r="52378" hidden="1" outlineLevel="1"/>
    <row r="52379" hidden="1" outlineLevel="1"/>
    <row r="52380" hidden="1" outlineLevel="1"/>
    <row r="52381" hidden="1" outlineLevel="1"/>
    <row r="52382" hidden="1" outlineLevel="1"/>
    <row r="52383" hidden="1" outlineLevel="1"/>
    <row r="52384" hidden="1" outlineLevel="1"/>
    <row r="52385" hidden="1" outlineLevel="1"/>
    <row r="52386" hidden="1" outlineLevel="1"/>
    <row r="52387" hidden="1" outlineLevel="1"/>
    <row r="52388" hidden="1" outlineLevel="1"/>
    <row r="52389" hidden="1" outlineLevel="1"/>
    <row r="52390" hidden="1" outlineLevel="1"/>
    <row r="52391" hidden="1" outlineLevel="1"/>
    <row r="52392" hidden="1" outlineLevel="1"/>
    <row r="52393" hidden="1" outlineLevel="1"/>
    <row r="52394" hidden="1" outlineLevel="1"/>
    <row r="52395" hidden="1" outlineLevel="1"/>
    <row r="52396" hidden="1" outlineLevel="1"/>
    <row r="52397" hidden="1" outlineLevel="1"/>
    <row r="52398" hidden="1" outlineLevel="1"/>
    <row r="52399" hidden="1" outlineLevel="1"/>
    <row r="52400" hidden="1" outlineLevel="1"/>
    <row r="52401" hidden="1" outlineLevel="1"/>
    <row r="52402" hidden="1" outlineLevel="1"/>
    <row r="52403" hidden="1" outlineLevel="1"/>
    <row r="52404" hidden="1" outlineLevel="1"/>
    <row r="52405" hidden="1" outlineLevel="1"/>
    <row r="52406" hidden="1" outlineLevel="1"/>
    <row r="52407" hidden="1" outlineLevel="1"/>
    <row r="52408" hidden="1" outlineLevel="1"/>
    <row r="52409" hidden="1" outlineLevel="1"/>
    <row r="52410" hidden="1" outlineLevel="1"/>
    <row r="52411" hidden="1" outlineLevel="1"/>
    <row r="52412" hidden="1" outlineLevel="1"/>
    <row r="52413" hidden="1" outlineLevel="1"/>
    <row r="52414" hidden="1" outlineLevel="1"/>
    <row r="52415" hidden="1" outlineLevel="1"/>
    <row r="52416" hidden="1" outlineLevel="1"/>
    <row r="52417" hidden="1" outlineLevel="1"/>
    <row r="52418" hidden="1" outlineLevel="1"/>
    <row r="52419" hidden="1" outlineLevel="1"/>
    <row r="52420" hidden="1" outlineLevel="1"/>
    <row r="52421" hidden="1" outlineLevel="1"/>
    <row r="52422" hidden="1" outlineLevel="1"/>
    <row r="52423" hidden="1" outlineLevel="1"/>
    <row r="52424" hidden="1" outlineLevel="1"/>
    <row r="52425" hidden="1" outlineLevel="1"/>
    <row r="52426" hidden="1" outlineLevel="1"/>
    <row r="52427" hidden="1" outlineLevel="1"/>
    <row r="52428" hidden="1" outlineLevel="1"/>
    <row r="52429" hidden="1" outlineLevel="1"/>
    <row r="52430" hidden="1" outlineLevel="1"/>
    <row r="52431" hidden="1" outlineLevel="1"/>
    <row r="52432" hidden="1" outlineLevel="1"/>
    <row r="52433" hidden="1" outlineLevel="1"/>
    <row r="52434" hidden="1" outlineLevel="1"/>
    <row r="52435" hidden="1" outlineLevel="1"/>
    <row r="52436" hidden="1" outlineLevel="1"/>
    <row r="52437" hidden="1" outlineLevel="1"/>
    <row r="52438" hidden="1" outlineLevel="1"/>
    <row r="52439" hidden="1" outlineLevel="1"/>
    <row r="52440" hidden="1" outlineLevel="1"/>
    <row r="52441" hidden="1" outlineLevel="1"/>
    <row r="52442" hidden="1" outlineLevel="1"/>
    <row r="52443" hidden="1" outlineLevel="1"/>
    <row r="52444" hidden="1" outlineLevel="1"/>
    <row r="52445" hidden="1" outlineLevel="1"/>
    <row r="52446" hidden="1" outlineLevel="1"/>
    <row r="52447" hidden="1" outlineLevel="1"/>
    <row r="52448" hidden="1" outlineLevel="1"/>
    <row r="52449" hidden="1" outlineLevel="1"/>
    <row r="52450" hidden="1" outlineLevel="1"/>
    <row r="52451" hidden="1" outlineLevel="1"/>
    <row r="52452" hidden="1" outlineLevel="1"/>
    <row r="52453" hidden="1" outlineLevel="1"/>
    <row r="52454" hidden="1" outlineLevel="1"/>
    <row r="52455" hidden="1" outlineLevel="1"/>
    <row r="52456" hidden="1" outlineLevel="1"/>
    <row r="52457" hidden="1" outlineLevel="1"/>
    <row r="52458" hidden="1" outlineLevel="1"/>
    <row r="52459" hidden="1" outlineLevel="1"/>
    <row r="52460" hidden="1" outlineLevel="1"/>
    <row r="52461" hidden="1" outlineLevel="1"/>
    <row r="52462" hidden="1" outlineLevel="1"/>
    <row r="52463" hidden="1" outlineLevel="1"/>
    <row r="52464" hidden="1" outlineLevel="1"/>
    <row r="52465" hidden="1" outlineLevel="1"/>
    <row r="52466" hidden="1" outlineLevel="1"/>
    <row r="52467" hidden="1" outlineLevel="1"/>
    <row r="52468" hidden="1" outlineLevel="1"/>
    <row r="52469" hidden="1" outlineLevel="1"/>
    <row r="52470" hidden="1" outlineLevel="1"/>
    <row r="52471" hidden="1" outlineLevel="1"/>
    <row r="52472" hidden="1" outlineLevel="1"/>
    <row r="52473" hidden="1" outlineLevel="1"/>
    <row r="52474" hidden="1" outlineLevel="1"/>
    <row r="52475" hidden="1" outlineLevel="1"/>
    <row r="52476" hidden="1" outlineLevel="1"/>
    <row r="52477" hidden="1" outlineLevel="1"/>
    <row r="52478" hidden="1" outlineLevel="1"/>
    <row r="52479" hidden="1" outlineLevel="1"/>
    <row r="52480" hidden="1" outlineLevel="1"/>
    <row r="52481" hidden="1" outlineLevel="1"/>
    <row r="52482" hidden="1" outlineLevel="1"/>
    <row r="52483" hidden="1" outlineLevel="1"/>
    <row r="52484" hidden="1" outlineLevel="1"/>
    <row r="52485" hidden="1" outlineLevel="1"/>
    <row r="52486" hidden="1" outlineLevel="1"/>
    <row r="52487" hidden="1" outlineLevel="1"/>
    <row r="52488" hidden="1" outlineLevel="1"/>
    <row r="52489" hidden="1" outlineLevel="1"/>
    <row r="52490" hidden="1" outlineLevel="1"/>
    <row r="52491" hidden="1" outlineLevel="1"/>
    <row r="52492" hidden="1" outlineLevel="1"/>
    <row r="52493" hidden="1" outlineLevel="1"/>
    <row r="52494" hidden="1" outlineLevel="1"/>
    <row r="52495" hidden="1" outlineLevel="1"/>
    <row r="52496" hidden="1" outlineLevel="1"/>
    <row r="52497" hidden="1" outlineLevel="1"/>
    <row r="52498" hidden="1" outlineLevel="1"/>
    <row r="52499" hidden="1" outlineLevel="1"/>
    <row r="52500" hidden="1" outlineLevel="1"/>
    <row r="52501" hidden="1" outlineLevel="1"/>
    <row r="52502" hidden="1" outlineLevel="1"/>
    <row r="52503" hidden="1" outlineLevel="1"/>
    <row r="52504" hidden="1" outlineLevel="1"/>
    <row r="52505" hidden="1" outlineLevel="1"/>
    <row r="52506" hidden="1" outlineLevel="1"/>
    <row r="52507" hidden="1" outlineLevel="1"/>
    <row r="52508" hidden="1" outlineLevel="1"/>
    <row r="52509" hidden="1" outlineLevel="1"/>
    <row r="52510" hidden="1" outlineLevel="1"/>
    <row r="52511" hidden="1" outlineLevel="1"/>
    <row r="52512" hidden="1" outlineLevel="1"/>
    <row r="52513" hidden="1" outlineLevel="1"/>
    <row r="52514" hidden="1" outlineLevel="1"/>
    <row r="52515" hidden="1" outlineLevel="1"/>
    <row r="52516" hidden="1" outlineLevel="1"/>
    <row r="52517" hidden="1" outlineLevel="1"/>
    <row r="52518" hidden="1" outlineLevel="1"/>
    <row r="52519" hidden="1" outlineLevel="1"/>
    <row r="52520" hidden="1" outlineLevel="1"/>
    <row r="52521" hidden="1" outlineLevel="1"/>
    <row r="52522" hidden="1" outlineLevel="1"/>
    <row r="52523" hidden="1" outlineLevel="1"/>
    <row r="52524" hidden="1" outlineLevel="1"/>
    <row r="52525" hidden="1" outlineLevel="1"/>
    <row r="52526" hidden="1" outlineLevel="1"/>
    <row r="52527" hidden="1" outlineLevel="1"/>
    <row r="52528" hidden="1" outlineLevel="1"/>
    <row r="52529" hidden="1" outlineLevel="1"/>
    <row r="52530" hidden="1" outlineLevel="1"/>
    <row r="52531" hidden="1" outlineLevel="1"/>
    <row r="52532" hidden="1" outlineLevel="1"/>
    <row r="52533" hidden="1" outlineLevel="1"/>
    <row r="52534" hidden="1" outlineLevel="1"/>
    <row r="52535" hidden="1" outlineLevel="1"/>
    <row r="52536" hidden="1" outlineLevel="1"/>
    <row r="52537" hidden="1" outlineLevel="1"/>
    <row r="52538" hidden="1" outlineLevel="1"/>
    <row r="52539" hidden="1" outlineLevel="1"/>
    <row r="52540" hidden="1" outlineLevel="1"/>
    <row r="52541" hidden="1" outlineLevel="1"/>
    <row r="52542" hidden="1" outlineLevel="1"/>
    <row r="52543" hidden="1" outlineLevel="1"/>
    <row r="52544" hidden="1" outlineLevel="1"/>
    <row r="52545" hidden="1" outlineLevel="1"/>
    <row r="52546" hidden="1" outlineLevel="1"/>
    <row r="52547" hidden="1" outlineLevel="1"/>
    <row r="52548" hidden="1" outlineLevel="1"/>
    <row r="52549" hidden="1" outlineLevel="1"/>
    <row r="52550" hidden="1" outlineLevel="1"/>
    <row r="52551" hidden="1" outlineLevel="1"/>
    <row r="52552" hidden="1" outlineLevel="1"/>
    <row r="52553" hidden="1" outlineLevel="1"/>
    <row r="52554" hidden="1" outlineLevel="1"/>
    <row r="52555" hidden="1" outlineLevel="1"/>
    <row r="52556" hidden="1" outlineLevel="1"/>
    <row r="52557" hidden="1" outlineLevel="1"/>
    <row r="52558" hidden="1" outlineLevel="1"/>
    <row r="52559" hidden="1" outlineLevel="1"/>
    <row r="52560" hidden="1" outlineLevel="1"/>
    <row r="52561" hidden="1" outlineLevel="1"/>
    <row r="52562" hidden="1" outlineLevel="1"/>
    <row r="52563" hidden="1" outlineLevel="1"/>
    <row r="52564" hidden="1" outlineLevel="1"/>
    <row r="52565" hidden="1" outlineLevel="1"/>
    <row r="52566" hidden="1" outlineLevel="1"/>
    <row r="52567" hidden="1" outlineLevel="1"/>
    <row r="52568" hidden="1" outlineLevel="1"/>
    <row r="52569" hidden="1" outlineLevel="1"/>
    <row r="52570" hidden="1" outlineLevel="1"/>
    <row r="52571" hidden="1" outlineLevel="1"/>
    <row r="52572" hidden="1" outlineLevel="1"/>
    <row r="52573" hidden="1" outlineLevel="1"/>
    <row r="52574" hidden="1" outlineLevel="1"/>
    <row r="52575" hidden="1" outlineLevel="1"/>
    <row r="52576" hidden="1" outlineLevel="1"/>
    <row r="52577" hidden="1" outlineLevel="1"/>
    <row r="52578" hidden="1" outlineLevel="1"/>
    <row r="52579" hidden="1" outlineLevel="1"/>
    <row r="52580" hidden="1" outlineLevel="1"/>
    <row r="52581" hidden="1" outlineLevel="1"/>
    <row r="52582" hidden="1" outlineLevel="1"/>
    <row r="52583" hidden="1" outlineLevel="1"/>
    <row r="52584" hidden="1" outlineLevel="1"/>
    <row r="52585" hidden="1" outlineLevel="1"/>
    <row r="52586" hidden="1" outlineLevel="1"/>
    <row r="52587" hidden="1" outlineLevel="1"/>
    <row r="52588" hidden="1" outlineLevel="1"/>
    <row r="52589" hidden="1" outlineLevel="1"/>
    <row r="52590" hidden="1" outlineLevel="1"/>
    <row r="52591" hidden="1" outlineLevel="1"/>
    <row r="52592" hidden="1" outlineLevel="1"/>
    <row r="52593" hidden="1" outlineLevel="1"/>
    <row r="52594" hidden="1" outlineLevel="1"/>
    <row r="52595" hidden="1" outlineLevel="1"/>
    <row r="52596" hidden="1" outlineLevel="1"/>
    <row r="52597" hidden="1" outlineLevel="1"/>
    <row r="52598" hidden="1" outlineLevel="1"/>
    <row r="52599" hidden="1" outlineLevel="1"/>
    <row r="52600" hidden="1" outlineLevel="1"/>
    <row r="52601" hidden="1" outlineLevel="1"/>
    <row r="52602" hidden="1" outlineLevel="1"/>
    <row r="52603" hidden="1" outlineLevel="1"/>
    <row r="52604" hidden="1" outlineLevel="1"/>
    <row r="52605" hidden="1" outlineLevel="1"/>
    <row r="52606" hidden="1" outlineLevel="1"/>
    <row r="52607" hidden="1" outlineLevel="1"/>
    <row r="52608" hidden="1" outlineLevel="1"/>
    <row r="52609" hidden="1" outlineLevel="1"/>
    <row r="52610" hidden="1" outlineLevel="1"/>
    <row r="52611" hidden="1" outlineLevel="1"/>
    <row r="52612" hidden="1" outlineLevel="1"/>
    <row r="52613" hidden="1" outlineLevel="1"/>
    <row r="52614" hidden="1" outlineLevel="1"/>
    <row r="52615" hidden="1" outlineLevel="1"/>
    <row r="52616" hidden="1" outlineLevel="1"/>
    <row r="52617" hidden="1" outlineLevel="1"/>
    <row r="52618" hidden="1" outlineLevel="1"/>
    <row r="52619" hidden="1" outlineLevel="1"/>
    <row r="52620" hidden="1" outlineLevel="1"/>
    <row r="52621" hidden="1" outlineLevel="1"/>
    <row r="52622" hidden="1" outlineLevel="1"/>
    <row r="52623" hidden="1" outlineLevel="1"/>
    <row r="52624" hidden="1" outlineLevel="1"/>
    <row r="52625" hidden="1" outlineLevel="1"/>
    <row r="52626" hidden="1" outlineLevel="1"/>
    <row r="52627" hidden="1" outlineLevel="1"/>
    <row r="52628" hidden="1" outlineLevel="1"/>
    <row r="52629" hidden="1" outlineLevel="1"/>
    <row r="52630" hidden="1" outlineLevel="1"/>
    <row r="52631" hidden="1" outlineLevel="1"/>
    <row r="52632" hidden="1" outlineLevel="1"/>
    <row r="52633" hidden="1" outlineLevel="1"/>
    <row r="52634" hidden="1" outlineLevel="1"/>
    <row r="52635" hidden="1" outlineLevel="1"/>
    <row r="52636" hidden="1" outlineLevel="1"/>
    <row r="52637" hidden="1" outlineLevel="1"/>
    <row r="52638" hidden="1" outlineLevel="1"/>
    <row r="52639" hidden="1" outlineLevel="1"/>
    <row r="52640" hidden="1" outlineLevel="1"/>
    <row r="52641" hidden="1" outlineLevel="1"/>
    <row r="52642" hidden="1" outlineLevel="1"/>
    <row r="52643" hidden="1" outlineLevel="1"/>
    <row r="52644" hidden="1" outlineLevel="1"/>
    <row r="52645" hidden="1" outlineLevel="1"/>
    <row r="52646" hidden="1" outlineLevel="1"/>
    <row r="52647" hidden="1" outlineLevel="1"/>
    <row r="52648" hidden="1" outlineLevel="1"/>
    <row r="52649" hidden="1" outlineLevel="1"/>
    <row r="52650" hidden="1" outlineLevel="1"/>
    <row r="52651" hidden="1" outlineLevel="1"/>
    <row r="52652" hidden="1" outlineLevel="1"/>
    <row r="52653" hidden="1" outlineLevel="1"/>
    <row r="52654" hidden="1" outlineLevel="1"/>
    <row r="52655" hidden="1" outlineLevel="1"/>
    <row r="52656" hidden="1" outlineLevel="1"/>
    <row r="52657" hidden="1" outlineLevel="1"/>
    <row r="52658" hidden="1" outlineLevel="1"/>
    <row r="52659" hidden="1" outlineLevel="1"/>
    <row r="52660" hidden="1" outlineLevel="1"/>
    <row r="52661" hidden="1" outlineLevel="1"/>
    <row r="52662" hidden="1" outlineLevel="1"/>
    <row r="52663" hidden="1" outlineLevel="1"/>
    <row r="52664" hidden="1" outlineLevel="1"/>
    <row r="52665" hidden="1" outlineLevel="1"/>
    <row r="52666" hidden="1" outlineLevel="1"/>
    <row r="52667" hidden="1" outlineLevel="1"/>
    <row r="52668" hidden="1" outlineLevel="1"/>
    <row r="52669" hidden="1" outlineLevel="1"/>
    <row r="52670" hidden="1" outlineLevel="1"/>
    <row r="52671" hidden="1" outlineLevel="1"/>
    <row r="52672" hidden="1" outlineLevel="1"/>
    <row r="52673" hidden="1" outlineLevel="1"/>
    <row r="52674" hidden="1" outlineLevel="1"/>
    <row r="52675" hidden="1" outlineLevel="1"/>
    <row r="52676" hidden="1" outlineLevel="1"/>
    <row r="52677" hidden="1" outlineLevel="1"/>
    <row r="52678" hidden="1" outlineLevel="1"/>
    <row r="52679" hidden="1" outlineLevel="1"/>
    <row r="52680" hidden="1" outlineLevel="1"/>
    <row r="52681" hidden="1" outlineLevel="1"/>
    <row r="52682" hidden="1" outlineLevel="1"/>
    <row r="52683" hidden="1" outlineLevel="1"/>
    <row r="52684" hidden="1" outlineLevel="1"/>
    <row r="52685" hidden="1" outlineLevel="1"/>
    <row r="52686" hidden="1" outlineLevel="1"/>
    <row r="52687" hidden="1" outlineLevel="1"/>
    <row r="52688" hidden="1" outlineLevel="1"/>
    <row r="52689" hidden="1" outlineLevel="1"/>
    <row r="52690" hidden="1" outlineLevel="1"/>
    <row r="52691" hidden="1" outlineLevel="1"/>
    <row r="52692" hidden="1" outlineLevel="1"/>
    <row r="52693" hidden="1" outlineLevel="1"/>
    <row r="52694" hidden="1" outlineLevel="1"/>
    <row r="52695" hidden="1" outlineLevel="1"/>
    <row r="52696" hidden="1" outlineLevel="1"/>
    <row r="52697" hidden="1" outlineLevel="1"/>
    <row r="52698" hidden="1" outlineLevel="1"/>
    <row r="52699" hidden="1" outlineLevel="1"/>
    <row r="52700" hidden="1" outlineLevel="1"/>
    <row r="52701" hidden="1" outlineLevel="1"/>
    <row r="52702" hidden="1" outlineLevel="1"/>
    <row r="52703" hidden="1" outlineLevel="1"/>
    <row r="52704" hidden="1" outlineLevel="1"/>
    <row r="52705" hidden="1" outlineLevel="1"/>
    <row r="52706" hidden="1" outlineLevel="1"/>
    <row r="52707" hidden="1" outlineLevel="1"/>
    <row r="52708" hidden="1" outlineLevel="1"/>
    <row r="52709" hidden="1" outlineLevel="1"/>
    <row r="52710" hidden="1" outlineLevel="1"/>
    <row r="52711" hidden="1" outlineLevel="1"/>
    <row r="52712" hidden="1" outlineLevel="1"/>
    <row r="52713" hidden="1" outlineLevel="1"/>
    <row r="52714" hidden="1" outlineLevel="1"/>
    <row r="52715" hidden="1" outlineLevel="1"/>
    <row r="52716" hidden="1" outlineLevel="1"/>
    <row r="52717" hidden="1" outlineLevel="1"/>
    <row r="52718" hidden="1" outlineLevel="1"/>
    <row r="52719" hidden="1" outlineLevel="1"/>
    <row r="52720" hidden="1" outlineLevel="1"/>
    <row r="52721" hidden="1" outlineLevel="1"/>
    <row r="52722" hidden="1" outlineLevel="1"/>
    <row r="52723" hidden="1" outlineLevel="1"/>
    <row r="52724" hidden="1" outlineLevel="1"/>
    <row r="52725" hidden="1" outlineLevel="1"/>
    <row r="52726" hidden="1" outlineLevel="1"/>
    <row r="52727" hidden="1" outlineLevel="1"/>
    <row r="52728" hidden="1" outlineLevel="1"/>
    <row r="52729" hidden="1" outlineLevel="1"/>
    <row r="52730" hidden="1" outlineLevel="1"/>
    <row r="52731" hidden="1" outlineLevel="1"/>
    <row r="52732" hidden="1" outlineLevel="1"/>
    <row r="52733" hidden="1" outlineLevel="1"/>
    <row r="52734" hidden="1" outlineLevel="1"/>
    <row r="52735" hidden="1" outlineLevel="1"/>
    <row r="52736" hidden="1" outlineLevel="1"/>
    <row r="52737" hidden="1" outlineLevel="1"/>
    <row r="52738" hidden="1" outlineLevel="1"/>
    <row r="52739" hidden="1" outlineLevel="1"/>
    <row r="52740" hidden="1" outlineLevel="1"/>
    <row r="52741" hidden="1" outlineLevel="1"/>
    <row r="52742" hidden="1" outlineLevel="1"/>
    <row r="52743" hidden="1" outlineLevel="1"/>
    <row r="52744" hidden="1" outlineLevel="1"/>
    <row r="52745" hidden="1" outlineLevel="1"/>
    <row r="52746" hidden="1" outlineLevel="1"/>
    <row r="52747" hidden="1" outlineLevel="1"/>
    <row r="52748" hidden="1" outlineLevel="1"/>
    <row r="52749" hidden="1" outlineLevel="1"/>
    <row r="52750" hidden="1" outlineLevel="1"/>
    <row r="52751" hidden="1" outlineLevel="1"/>
    <row r="52752" hidden="1" outlineLevel="1"/>
    <row r="52753" hidden="1" outlineLevel="1"/>
    <row r="52754" hidden="1" outlineLevel="1"/>
    <row r="52755" hidden="1" outlineLevel="1"/>
    <row r="52756" hidden="1" outlineLevel="1"/>
    <row r="52757" hidden="1" outlineLevel="1"/>
    <row r="52758" hidden="1" outlineLevel="1"/>
    <row r="52759" hidden="1" outlineLevel="1"/>
    <row r="52760" hidden="1" outlineLevel="1"/>
    <row r="52761" hidden="1" outlineLevel="1"/>
    <row r="52762" hidden="1" outlineLevel="1"/>
    <row r="52763" hidden="1" outlineLevel="1"/>
    <row r="52764" hidden="1" outlineLevel="1"/>
    <row r="52765" hidden="1" outlineLevel="1"/>
    <row r="52766" hidden="1" outlineLevel="1"/>
    <row r="52767" hidden="1" outlineLevel="1"/>
    <row r="52768" hidden="1" outlineLevel="1"/>
    <row r="52769" hidden="1" outlineLevel="1"/>
    <row r="52770" hidden="1" outlineLevel="1"/>
    <row r="52771" hidden="1" outlineLevel="1"/>
    <row r="52772" hidden="1" outlineLevel="1"/>
    <row r="52773" hidden="1" outlineLevel="1"/>
    <row r="52774" hidden="1" outlineLevel="1"/>
    <row r="52775" hidden="1" outlineLevel="1"/>
    <row r="52776" hidden="1" outlineLevel="1"/>
    <row r="52777" hidden="1" outlineLevel="1"/>
    <row r="52778" hidden="1" outlineLevel="1"/>
    <row r="52779" hidden="1" outlineLevel="1"/>
    <row r="52780" hidden="1" outlineLevel="1"/>
    <row r="52781" hidden="1" outlineLevel="1"/>
    <row r="52782" hidden="1" outlineLevel="1"/>
    <row r="52783" hidden="1" outlineLevel="1"/>
    <row r="52784" hidden="1" outlineLevel="1"/>
    <row r="52785" hidden="1" outlineLevel="1"/>
    <row r="52786" hidden="1" outlineLevel="1"/>
    <row r="52787" hidden="1" outlineLevel="1"/>
    <row r="52788" hidden="1" outlineLevel="1"/>
    <row r="52789" hidden="1" outlineLevel="1"/>
    <row r="52790" hidden="1" outlineLevel="1"/>
    <row r="52791" hidden="1" outlineLevel="1"/>
    <row r="52792" hidden="1" outlineLevel="1"/>
    <row r="52793" hidden="1" outlineLevel="1"/>
    <row r="52794" hidden="1" outlineLevel="1"/>
    <row r="52795" hidden="1" outlineLevel="1"/>
    <row r="52796" hidden="1" outlineLevel="1"/>
    <row r="52797" hidden="1" outlineLevel="1"/>
    <row r="52798" hidden="1" outlineLevel="1"/>
    <row r="52799" hidden="1" outlineLevel="1"/>
    <row r="52800" hidden="1" outlineLevel="1"/>
    <row r="52801" hidden="1" outlineLevel="1"/>
    <row r="52802" hidden="1" outlineLevel="1"/>
    <row r="52803" hidden="1" outlineLevel="1"/>
    <row r="52804" hidden="1" outlineLevel="1"/>
    <row r="52805" hidden="1" outlineLevel="1"/>
    <row r="52806" hidden="1" outlineLevel="1"/>
    <row r="52807" hidden="1" outlineLevel="1"/>
    <row r="52808" hidden="1" outlineLevel="1"/>
    <row r="52809" hidden="1" outlineLevel="1"/>
    <row r="52810" hidden="1" outlineLevel="1"/>
    <row r="52811" hidden="1" outlineLevel="1"/>
    <row r="52812" hidden="1" outlineLevel="1"/>
    <row r="52813" hidden="1" outlineLevel="1"/>
    <row r="52814" hidden="1" outlineLevel="1"/>
    <row r="52815" hidden="1" outlineLevel="1"/>
    <row r="52816" hidden="1" outlineLevel="1"/>
    <row r="52817" hidden="1" outlineLevel="1"/>
    <row r="52818" hidden="1" outlineLevel="1"/>
    <row r="52819" hidden="1" outlineLevel="1"/>
    <row r="52820" hidden="1" outlineLevel="1"/>
    <row r="52821" hidden="1" outlineLevel="1"/>
    <row r="52822" hidden="1" outlineLevel="1"/>
    <row r="52823" hidden="1" outlineLevel="1"/>
    <row r="52824" hidden="1" outlineLevel="1"/>
    <row r="52825" hidden="1" outlineLevel="1"/>
    <row r="52826" hidden="1" outlineLevel="1"/>
    <row r="52827" hidden="1" outlineLevel="1"/>
    <row r="52828" hidden="1" outlineLevel="1"/>
    <row r="52829" hidden="1" outlineLevel="1"/>
    <row r="52830" hidden="1" outlineLevel="1"/>
    <row r="52831" hidden="1" outlineLevel="1"/>
    <row r="52832" hidden="1" outlineLevel="1"/>
    <row r="52833" hidden="1" outlineLevel="1"/>
    <row r="52834" hidden="1" outlineLevel="1"/>
    <row r="52835" hidden="1" outlineLevel="1"/>
    <row r="52836" hidden="1" outlineLevel="1"/>
    <row r="52837" hidden="1" outlineLevel="1"/>
    <row r="52838" hidden="1" outlineLevel="1"/>
    <row r="52839" hidden="1" outlineLevel="1"/>
    <row r="52840" hidden="1" outlineLevel="1"/>
    <row r="52841" hidden="1" outlineLevel="1"/>
    <row r="52842" hidden="1" outlineLevel="1"/>
    <row r="52843" hidden="1" outlineLevel="1"/>
    <row r="52844" hidden="1" outlineLevel="1"/>
    <row r="52845" hidden="1" outlineLevel="1"/>
    <row r="52846" hidden="1" outlineLevel="1"/>
    <row r="52847" hidden="1" outlineLevel="1"/>
    <row r="52848" hidden="1" outlineLevel="1"/>
    <row r="52849" hidden="1" outlineLevel="1"/>
    <row r="52850" hidden="1" outlineLevel="1"/>
    <row r="52851" hidden="1" outlineLevel="1"/>
    <row r="52852" hidden="1" outlineLevel="1"/>
    <row r="52853" hidden="1" outlineLevel="1"/>
    <row r="52854" hidden="1" outlineLevel="1"/>
    <row r="52855" hidden="1" outlineLevel="1"/>
    <row r="52856" hidden="1" outlineLevel="1"/>
    <row r="52857" hidden="1" outlineLevel="1"/>
    <row r="52858" hidden="1" outlineLevel="1"/>
    <row r="52859" hidden="1" outlineLevel="1"/>
    <row r="52860" hidden="1" outlineLevel="1"/>
    <row r="52861" hidden="1" outlineLevel="1"/>
    <row r="52862" hidden="1" outlineLevel="1"/>
    <row r="52863" hidden="1" outlineLevel="1"/>
    <row r="52864" hidden="1" outlineLevel="1"/>
    <row r="52865" hidden="1" outlineLevel="1"/>
    <row r="52866" hidden="1" outlineLevel="1"/>
    <row r="52867" hidden="1" outlineLevel="1"/>
    <row r="52868" hidden="1" outlineLevel="1"/>
    <row r="52869" hidden="1" outlineLevel="1"/>
    <row r="52870" hidden="1" outlineLevel="1"/>
    <row r="52871" hidden="1" outlineLevel="1"/>
    <row r="52872" hidden="1" outlineLevel="1"/>
    <row r="52873" hidden="1" outlineLevel="1"/>
    <row r="52874" hidden="1" outlineLevel="1"/>
    <row r="52875" hidden="1" outlineLevel="1"/>
    <row r="52876" hidden="1" outlineLevel="1"/>
    <row r="52877" hidden="1" outlineLevel="1"/>
    <row r="52878" hidden="1" outlineLevel="1"/>
    <row r="52879" hidden="1" outlineLevel="1"/>
    <row r="52880" hidden="1" outlineLevel="1"/>
    <row r="52881" hidden="1" outlineLevel="1"/>
    <row r="52882" hidden="1" outlineLevel="1"/>
    <row r="52883" hidden="1" outlineLevel="1"/>
    <row r="52884" hidden="1" outlineLevel="1"/>
    <row r="52885" hidden="1" outlineLevel="1"/>
    <row r="52886" hidden="1" outlineLevel="1"/>
    <row r="52887" hidden="1" outlineLevel="1"/>
    <row r="52888" hidden="1" outlineLevel="1"/>
    <row r="52889" hidden="1" outlineLevel="1"/>
    <row r="52890" hidden="1" outlineLevel="1"/>
    <row r="52891" hidden="1" outlineLevel="1"/>
    <row r="52892" hidden="1" outlineLevel="1"/>
    <row r="52893" hidden="1" outlineLevel="1"/>
    <row r="52894" hidden="1" outlineLevel="1"/>
    <row r="52895" hidden="1" outlineLevel="1"/>
    <row r="52896" hidden="1" outlineLevel="1"/>
    <row r="52897" hidden="1" outlineLevel="1"/>
    <row r="52898" hidden="1" outlineLevel="1"/>
    <row r="52899" hidden="1" outlineLevel="1"/>
    <row r="52900" hidden="1" outlineLevel="1"/>
    <row r="52901" hidden="1" outlineLevel="1"/>
    <row r="52902" hidden="1" outlineLevel="1"/>
    <row r="52903" hidden="1" outlineLevel="1"/>
    <row r="52904" hidden="1" outlineLevel="1"/>
    <row r="52905" hidden="1" outlineLevel="1"/>
    <row r="52906" hidden="1" outlineLevel="1"/>
    <row r="52907" hidden="1" outlineLevel="1"/>
    <row r="52908" hidden="1" outlineLevel="1"/>
    <row r="52909" hidden="1" outlineLevel="1"/>
    <row r="52910" hidden="1" outlineLevel="1"/>
    <row r="52911" hidden="1" outlineLevel="1"/>
    <row r="52912" hidden="1" outlineLevel="1"/>
    <row r="52913" hidden="1" outlineLevel="1"/>
    <row r="52914" hidden="1" outlineLevel="1"/>
    <row r="52915" hidden="1" outlineLevel="1"/>
    <row r="52916" hidden="1" outlineLevel="1"/>
    <row r="52917" hidden="1" outlineLevel="1"/>
    <row r="52918" hidden="1" outlineLevel="1"/>
    <row r="52919" hidden="1" outlineLevel="1"/>
    <row r="52920" hidden="1" outlineLevel="1"/>
    <row r="52921" hidden="1" outlineLevel="1"/>
    <row r="52922" hidden="1" outlineLevel="1"/>
    <row r="52923" hidden="1" outlineLevel="1"/>
    <row r="52924" hidden="1" outlineLevel="1"/>
    <row r="52925" hidden="1" outlineLevel="1"/>
    <row r="52926" hidden="1" outlineLevel="1"/>
    <row r="52927" hidden="1" outlineLevel="1"/>
    <row r="52928" hidden="1" outlineLevel="1"/>
    <row r="52929" hidden="1" outlineLevel="1"/>
    <row r="52930" hidden="1" outlineLevel="1"/>
    <row r="52931" hidden="1" outlineLevel="1"/>
    <row r="52932" hidden="1" outlineLevel="1"/>
    <row r="52933" hidden="1" outlineLevel="1"/>
    <row r="52934" hidden="1" outlineLevel="1"/>
    <row r="52935" hidden="1" outlineLevel="1"/>
    <row r="52936" hidden="1" outlineLevel="1"/>
    <row r="52937" hidden="1" outlineLevel="1"/>
    <row r="52938" hidden="1" outlineLevel="1"/>
    <row r="52939" hidden="1" outlineLevel="1"/>
    <row r="52940" hidden="1" outlineLevel="1"/>
    <row r="52941" hidden="1" outlineLevel="1"/>
    <row r="52942" hidden="1" outlineLevel="1"/>
    <row r="52943" hidden="1" outlineLevel="1"/>
    <row r="52944" hidden="1" outlineLevel="1"/>
    <row r="52945" hidden="1" outlineLevel="1"/>
    <row r="52946" hidden="1" outlineLevel="1"/>
    <row r="52947" hidden="1" outlineLevel="1"/>
    <row r="52948" hidden="1" outlineLevel="1"/>
    <row r="52949" hidden="1" outlineLevel="1"/>
    <row r="52950" hidden="1" outlineLevel="1"/>
    <row r="52951" hidden="1" outlineLevel="1"/>
    <row r="52952" hidden="1" outlineLevel="1"/>
    <row r="52953" hidden="1" outlineLevel="1"/>
    <row r="52954" hidden="1" outlineLevel="1"/>
    <row r="52955" hidden="1" outlineLevel="1"/>
    <row r="52956" hidden="1" outlineLevel="1"/>
    <row r="52957" hidden="1" outlineLevel="1"/>
    <row r="52958" hidden="1" outlineLevel="1"/>
    <row r="52959" hidden="1" outlineLevel="1"/>
    <row r="52960" hidden="1" outlineLevel="1"/>
    <row r="52961" hidden="1" outlineLevel="1"/>
    <row r="52962" hidden="1" outlineLevel="1"/>
    <row r="52963" hidden="1" outlineLevel="1"/>
    <row r="52964" hidden="1" outlineLevel="1"/>
    <row r="52965" hidden="1" outlineLevel="1"/>
    <row r="52966" hidden="1" outlineLevel="1"/>
    <row r="52967" hidden="1" outlineLevel="1"/>
    <row r="52968" hidden="1" outlineLevel="1"/>
    <row r="52969" hidden="1" outlineLevel="1"/>
    <row r="52970" hidden="1" outlineLevel="1"/>
    <row r="52971" hidden="1" outlineLevel="1"/>
    <row r="52972" hidden="1" outlineLevel="1"/>
    <row r="52973" hidden="1" outlineLevel="1"/>
    <row r="52974" hidden="1" outlineLevel="1"/>
    <row r="52975" hidden="1" outlineLevel="1"/>
    <row r="52976" hidden="1" outlineLevel="1"/>
    <row r="52977" hidden="1" outlineLevel="1"/>
    <row r="52978" hidden="1" outlineLevel="1"/>
    <row r="52979" hidden="1" outlineLevel="1"/>
    <row r="52980" hidden="1" outlineLevel="1"/>
    <row r="52981" hidden="1" outlineLevel="1"/>
    <row r="52982" hidden="1" outlineLevel="1"/>
    <row r="52983" hidden="1" outlineLevel="1"/>
    <row r="52984" hidden="1" outlineLevel="1"/>
    <row r="52985" hidden="1" outlineLevel="1"/>
    <row r="52986" hidden="1" outlineLevel="1"/>
    <row r="52987" hidden="1" outlineLevel="1"/>
    <row r="52988" hidden="1" outlineLevel="1"/>
    <row r="52989" hidden="1" outlineLevel="1"/>
    <row r="52990" hidden="1" outlineLevel="1"/>
    <row r="52991" hidden="1" outlineLevel="1"/>
    <row r="52992" hidden="1" outlineLevel="1"/>
    <row r="52993" hidden="1" outlineLevel="1"/>
    <row r="52994" hidden="1" outlineLevel="1"/>
    <row r="52995" hidden="1" outlineLevel="1"/>
    <row r="52996" hidden="1" outlineLevel="1"/>
    <row r="52997" hidden="1" outlineLevel="1"/>
    <row r="52998" hidden="1" outlineLevel="1"/>
    <row r="52999" hidden="1" outlineLevel="1"/>
    <row r="53000" hidden="1" outlineLevel="1"/>
    <row r="53001" hidden="1" outlineLevel="1"/>
    <row r="53002" hidden="1" outlineLevel="1"/>
    <row r="53003" hidden="1" outlineLevel="1"/>
    <row r="53004" hidden="1" outlineLevel="1"/>
    <row r="53005" hidden="1" outlineLevel="1"/>
    <row r="53006" hidden="1" outlineLevel="1"/>
    <row r="53007" hidden="1" outlineLevel="1"/>
    <row r="53008" hidden="1" outlineLevel="1"/>
    <row r="53009" hidden="1" outlineLevel="1"/>
    <row r="53010" hidden="1" outlineLevel="1"/>
    <row r="53011" hidden="1" outlineLevel="1"/>
    <row r="53012" hidden="1" outlineLevel="1"/>
    <row r="53013" hidden="1" outlineLevel="1"/>
    <row r="53014" hidden="1" outlineLevel="1"/>
    <row r="53015" hidden="1" outlineLevel="1"/>
    <row r="53016" hidden="1" outlineLevel="1"/>
    <row r="53017" hidden="1" outlineLevel="1"/>
    <row r="53018" hidden="1" outlineLevel="1"/>
    <row r="53019" hidden="1" outlineLevel="1"/>
    <row r="53020" hidden="1" outlineLevel="1"/>
    <row r="53021" hidden="1" outlineLevel="1"/>
    <row r="53022" hidden="1" outlineLevel="1"/>
    <row r="53023" hidden="1" outlineLevel="1"/>
    <row r="53024" hidden="1" outlineLevel="1"/>
    <row r="53025" hidden="1" outlineLevel="1"/>
    <row r="53026" hidden="1" outlineLevel="1"/>
    <row r="53027" hidden="1" outlineLevel="1"/>
    <row r="53028" hidden="1" outlineLevel="1"/>
    <row r="53029" hidden="1" outlineLevel="1"/>
    <row r="53030" hidden="1" outlineLevel="1"/>
    <row r="53031" hidden="1" outlineLevel="1"/>
    <row r="53032" hidden="1" outlineLevel="1"/>
    <row r="53033" hidden="1" outlineLevel="1"/>
    <row r="53034" hidden="1" outlineLevel="1"/>
    <row r="53035" hidden="1" outlineLevel="1"/>
    <row r="53036" hidden="1" outlineLevel="1"/>
    <row r="53037" hidden="1" outlineLevel="1"/>
    <row r="53038" hidden="1" outlineLevel="1"/>
    <row r="53039" hidden="1" outlineLevel="1"/>
    <row r="53040" hidden="1" outlineLevel="1"/>
    <row r="53041" hidden="1" outlineLevel="1"/>
    <row r="53042" hidden="1" outlineLevel="1"/>
    <row r="53043" hidden="1" outlineLevel="1"/>
    <row r="53044" hidden="1" outlineLevel="1"/>
    <row r="53045" hidden="1" outlineLevel="1"/>
    <row r="53046" hidden="1" outlineLevel="1"/>
    <row r="53047" hidden="1" outlineLevel="1"/>
    <row r="53048" hidden="1" outlineLevel="1"/>
    <row r="53049" hidden="1" outlineLevel="1"/>
    <row r="53050" hidden="1" outlineLevel="1"/>
    <row r="53051" hidden="1" outlineLevel="1"/>
    <row r="53052" hidden="1" outlineLevel="1"/>
    <row r="53053" hidden="1" outlineLevel="1"/>
    <row r="53054" hidden="1" outlineLevel="1"/>
    <row r="53055" hidden="1" outlineLevel="1"/>
    <row r="53056" hidden="1" outlineLevel="1"/>
    <row r="53057" hidden="1" outlineLevel="1"/>
    <row r="53058" hidden="1" outlineLevel="1"/>
    <row r="53059" hidden="1" outlineLevel="1"/>
    <row r="53060" hidden="1" outlineLevel="1"/>
    <row r="53061" hidden="1" outlineLevel="1"/>
    <row r="53062" hidden="1" outlineLevel="1"/>
    <row r="53063" hidden="1" outlineLevel="1"/>
    <row r="53064" hidden="1" outlineLevel="1"/>
    <row r="53065" hidden="1" outlineLevel="1"/>
    <row r="53066" hidden="1" outlineLevel="1"/>
    <row r="53067" hidden="1" outlineLevel="1"/>
    <row r="53068" hidden="1" outlineLevel="1"/>
    <row r="53069" hidden="1" outlineLevel="1"/>
    <row r="53070" hidden="1" outlineLevel="1"/>
    <row r="53071" hidden="1" outlineLevel="1"/>
    <row r="53072" hidden="1" outlineLevel="1"/>
    <row r="53073" hidden="1" outlineLevel="1"/>
    <row r="53074" hidden="1" outlineLevel="1"/>
    <row r="53075" hidden="1" outlineLevel="1"/>
    <row r="53076" hidden="1" outlineLevel="1"/>
    <row r="53077" hidden="1" outlineLevel="1"/>
    <row r="53078" hidden="1" outlineLevel="1"/>
    <row r="53079" hidden="1" outlineLevel="1"/>
    <row r="53080" hidden="1" outlineLevel="1"/>
    <row r="53081" hidden="1" outlineLevel="1"/>
    <row r="53082" hidden="1" outlineLevel="1"/>
    <row r="53083" hidden="1" outlineLevel="1"/>
    <row r="53084" hidden="1" outlineLevel="1"/>
    <row r="53085" hidden="1" outlineLevel="1"/>
    <row r="53086" hidden="1" outlineLevel="1"/>
    <row r="53087" hidden="1" outlineLevel="1"/>
    <row r="53088" hidden="1" outlineLevel="1"/>
    <row r="53089" hidden="1" outlineLevel="1"/>
    <row r="53090" hidden="1" outlineLevel="1"/>
    <row r="53091" hidden="1" outlineLevel="1"/>
    <row r="53092" hidden="1" outlineLevel="1"/>
    <row r="53093" hidden="1" outlineLevel="1"/>
    <row r="53094" hidden="1" outlineLevel="1"/>
    <row r="53095" hidden="1" outlineLevel="1"/>
    <row r="53096" hidden="1" outlineLevel="1"/>
    <row r="53097" hidden="1" outlineLevel="1"/>
    <row r="53098" hidden="1" outlineLevel="1"/>
    <row r="53099" hidden="1" outlineLevel="1"/>
    <row r="53100" hidden="1" outlineLevel="1"/>
    <row r="53101" hidden="1" outlineLevel="1"/>
    <row r="53102" hidden="1" outlineLevel="1"/>
    <row r="53103" hidden="1" outlineLevel="1"/>
    <row r="53104" hidden="1" outlineLevel="1"/>
    <row r="53105" hidden="1" outlineLevel="1"/>
    <row r="53106" hidden="1" outlineLevel="1"/>
    <row r="53107" hidden="1" outlineLevel="1"/>
    <row r="53108" hidden="1" outlineLevel="1"/>
    <row r="53109" hidden="1" outlineLevel="1"/>
    <row r="53110" hidden="1" outlineLevel="1"/>
    <row r="53111" hidden="1" outlineLevel="1"/>
    <row r="53112" hidden="1" outlineLevel="1"/>
    <row r="53113" hidden="1" outlineLevel="1"/>
    <row r="53114" hidden="1" outlineLevel="1"/>
    <row r="53115" hidden="1" outlineLevel="1"/>
    <row r="53116" hidden="1" outlineLevel="1"/>
    <row r="53117" hidden="1" outlineLevel="1"/>
    <row r="53118" hidden="1" outlineLevel="1"/>
    <row r="53119" hidden="1" outlineLevel="1"/>
    <row r="53120" hidden="1" outlineLevel="1"/>
    <row r="53121" hidden="1" outlineLevel="1"/>
    <row r="53122" hidden="1" outlineLevel="1"/>
    <row r="53123" hidden="1" outlineLevel="1"/>
    <row r="53124" hidden="1" outlineLevel="1"/>
    <row r="53125" hidden="1" outlineLevel="1"/>
    <row r="53126" hidden="1" outlineLevel="1"/>
    <row r="53127" hidden="1" outlineLevel="1"/>
    <row r="53128" hidden="1" outlineLevel="1"/>
    <row r="53129" hidden="1" outlineLevel="1"/>
    <row r="53130" hidden="1" outlineLevel="1"/>
    <row r="53131" hidden="1" outlineLevel="1"/>
    <row r="53132" hidden="1" outlineLevel="1"/>
    <row r="53133" hidden="1" outlineLevel="1"/>
    <row r="53134" hidden="1" outlineLevel="1"/>
    <row r="53135" hidden="1" outlineLevel="1"/>
    <row r="53136" hidden="1" outlineLevel="1"/>
    <row r="53137" hidden="1" outlineLevel="1"/>
    <row r="53138" hidden="1" outlineLevel="1"/>
    <row r="53139" hidden="1" outlineLevel="1"/>
    <row r="53140" hidden="1" outlineLevel="1"/>
    <row r="53141" hidden="1" outlineLevel="1"/>
    <row r="53142" hidden="1" outlineLevel="1"/>
    <row r="53143" hidden="1" outlineLevel="1"/>
    <row r="53144" hidden="1" outlineLevel="1"/>
    <row r="53145" hidden="1" outlineLevel="1"/>
    <row r="53146" hidden="1" outlineLevel="1"/>
    <row r="53147" hidden="1" outlineLevel="1"/>
    <row r="53148" hidden="1" outlineLevel="1"/>
    <row r="53149" hidden="1" outlineLevel="1"/>
    <row r="53150" hidden="1" outlineLevel="1"/>
    <row r="53151" hidden="1" outlineLevel="1"/>
    <row r="53152" hidden="1" outlineLevel="1"/>
    <row r="53153" hidden="1" outlineLevel="1"/>
    <row r="53154" hidden="1" outlineLevel="1"/>
    <row r="53155" hidden="1" outlineLevel="1"/>
    <row r="53156" hidden="1" outlineLevel="1"/>
    <row r="53157" hidden="1" outlineLevel="1"/>
    <row r="53158" hidden="1" outlineLevel="1"/>
    <row r="53159" hidden="1" outlineLevel="1"/>
    <row r="53160" hidden="1" outlineLevel="1"/>
    <row r="53161" hidden="1" outlineLevel="1"/>
    <row r="53162" hidden="1" outlineLevel="1"/>
    <row r="53163" hidden="1" outlineLevel="1"/>
    <row r="53164" hidden="1" outlineLevel="1"/>
    <row r="53165" hidden="1" outlineLevel="1"/>
    <row r="53166" hidden="1" outlineLevel="1"/>
    <row r="53167" hidden="1" outlineLevel="1"/>
    <row r="53168" hidden="1" outlineLevel="1"/>
    <row r="53169" hidden="1" outlineLevel="1"/>
    <row r="53170" hidden="1" outlineLevel="1"/>
    <row r="53171" hidden="1" outlineLevel="1"/>
    <row r="53172" hidden="1" outlineLevel="1"/>
    <row r="53173" hidden="1" outlineLevel="1"/>
    <row r="53174" hidden="1" outlineLevel="1"/>
    <row r="53175" hidden="1" outlineLevel="1"/>
    <row r="53176" hidden="1" outlineLevel="1"/>
    <row r="53177" hidden="1" outlineLevel="1"/>
    <row r="53178" hidden="1" outlineLevel="1"/>
    <row r="53179" hidden="1" outlineLevel="1"/>
    <row r="53180" hidden="1" outlineLevel="1"/>
    <row r="53181" hidden="1" outlineLevel="1"/>
    <row r="53182" hidden="1" outlineLevel="1"/>
    <row r="53183" hidden="1" outlineLevel="1"/>
    <row r="53184" hidden="1" outlineLevel="1"/>
    <row r="53185" hidden="1" outlineLevel="1"/>
    <row r="53186" hidden="1" outlineLevel="1"/>
    <row r="53187" hidden="1" outlineLevel="1"/>
    <row r="53188" hidden="1" outlineLevel="1"/>
    <row r="53189" hidden="1" outlineLevel="1"/>
    <row r="53190" hidden="1" outlineLevel="1"/>
    <row r="53191" hidden="1" outlineLevel="1"/>
    <row r="53192" hidden="1" outlineLevel="1"/>
    <row r="53193" hidden="1" outlineLevel="1"/>
    <row r="53194" hidden="1" outlineLevel="1"/>
    <row r="53195" hidden="1" outlineLevel="1"/>
    <row r="53196" hidden="1" outlineLevel="1"/>
    <row r="53197" hidden="1" outlineLevel="1"/>
    <row r="53198" hidden="1" outlineLevel="1"/>
    <row r="53199" hidden="1" outlineLevel="1"/>
    <row r="53200" hidden="1" outlineLevel="1"/>
    <row r="53201" hidden="1" outlineLevel="1"/>
    <row r="53202" hidden="1" outlineLevel="1"/>
    <row r="53203" hidden="1" outlineLevel="1"/>
    <row r="53204" hidden="1" outlineLevel="1"/>
    <row r="53205" hidden="1" outlineLevel="1"/>
    <row r="53206" hidden="1" outlineLevel="1"/>
    <row r="53207" hidden="1" outlineLevel="1"/>
    <row r="53208" hidden="1" outlineLevel="1"/>
    <row r="53209" hidden="1" outlineLevel="1"/>
    <row r="53210" hidden="1" outlineLevel="1"/>
    <row r="53211" hidden="1" outlineLevel="1"/>
    <row r="53212" hidden="1" outlineLevel="1"/>
    <row r="53213" hidden="1" outlineLevel="1"/>
    <row r="53214" hidden="1" outlineLevel="1"/>
    <row r="53215" hidden="1" outlineLevel="1"/>
    <row r="53216" hidden="1" outlineLevel="1"/>
    <row r="53217" hidden="1" outlineLevel="1"/>
    <row r="53218" hidden="1" outlineLevel="1"/>
    <row r="53219" hidden="1" outlineLevel="1"/>
    <row r="53220" hidden="1" outlineLevel="1"/>
    <row r="53221" hidden="1" outlineLevel="1"/>
    <row r="53222" hidden="1" outlineLevel="1"/>
    <row r="53223" hidden="1" outlineLevel="1"/>
    <row r="53224" hidden="1" outlineLevel="1"/>
    <row r="53225" hidden="1" outlineLevel="1"/>
    <row r="53226" hidden="1" outlineLevel="1"/>
    <row r="53227" hidden="1" outlineLevel="1"/>
    <row r="53228" hidden="1" outlineLevel="1"/>
    <row r="53229" hidden="1" outlineLevel="1"/>
    <row r="53230" hidden="1" outlineLevel="1"/>
    <row r="53231" hidden="1" outlineLevel="1"/>
    <row r="53232" hidden="1" outlineLevel="1"/>
    <row r="53233" hidden="1" outlineLevel="1"/>
    <row r="53234" hidden="1" outlineLevel="1"/>
    <row r="53235" hidden="1" outlineLevel="1"/>
    <row r="53236" hidden="1" outlineLevel="1"/>
    <row r="53237" hidden="1" outlineLevel="1"/>
    <row r="53238" hidden="1" outlineLevel="1"/>
    <row r="53239" hidden="1" outlineLevel="1"/>
    <row r="53240" hidden="1" outlineLevel="1"/>
    <row r="53241" hidden="1" outlineLevel="1"/>
    <row r="53242" hidden="1" outlineLevel="1"/>
    <row r="53243" hidden="1" outlineLevel="1"/>
    <row r="53244" hidden="1" outlineLevel="1"/>
    <row r="53245" hidden="1" outlineLevel="1"/>
    <row r="53246" hidden="1" outlineLevel="1"/>
    <row r="53247" hidden="1" outlineLevel="1"/>
    <row r="53248" hidden="1" outlineLevel="1"/>
    <row r="53249" hidden="1" outlineLevel="1"/>
    <row r="53250" hidden="1" outlineLevel="1"/>
    <row r="53251" hidden="1" outlineLevel="1"/>
    <row r="53252" hidden="1" outlineLevel="1"/>
    <row r="53253" hidden="1" outlineLevel="1"/>
    <row r="53254" hidden="1" outlineLevel="1"/>
    <row r="53255" hidden="1" outlineLevel="1"/>
    <row r="53256" hidden="1" outlineLevel="1"/>
    <row r="53257" hidden="1" outlineLevel="1"/>
    <row r="53258" hidden="1" outlineLevel="1"/>
    <row r="53259" hidden="1" outlineLevel="1"/>
    <row r="53260" hidden="1" outlineLevel="1"/>
    <row r="53261" hidden="1" outlineLevel="1"/>
    <row r="53262" hidden="1" outlineLevel="1"/>
    <row r="53263" hidden="1" outlineLevel="1"/>
    <row r="53264" hidden="1" outlineLevel="1"/>
    <row r="53265" hidden="1" outlineLevel="1"/>
    <row r="53266" hidden="1" outlineLevel="1"/>
    <row r="53267" hidden="1" outlineLevel="1"/>
    <row r="53268" hidden="1" outlineLevel="1"/>
    <row r="53269" hidden="1" outlineLevel="1"/>
    <row r="53270" hidden="1" outlineLevel="1"/>
    <row r="53271" hidden="1" outlineLevel="1"/>
    <row r="53272" hidden="1" outlineLevel="1"/>
    <row r="53273" hidden="1" outlineLevel="1"/>
    <row r="53274" hidden="1" outlineLevel="1"/>
    <row r="53275" hidden="1" outlineLevel="1"/>
    <row r="53276" hidden="1" outlineLevel="1"/>
    <row r="53277" hidden="1" outlineLevel="1"/>
    <row r="53278" hidden="1" outlineLevel="1"/>
    <row r="53279" hidden="1" outlineLevel="1"/>
    <row r="53280" hidden="1" outlineLevel="1"/>
    <row r="53281" hidden="1" outlineLevel="1"/>
    <row r="53282" hidden="1" outlineLevel="1"/>
    <row r="53283" hidden="1" outlineLevel="1"/>
    <row r="53284" hidden="1" outlineLevel="1"/>
    <row r="53285" hidden="1" outlineLevel="1"/>
    <row r="53286" hidden="1" outlineLevel="1"/>
    <row r="53287" hidden="1" outlineLevel="1"/>
    <row r="53288" hidden="1" outlineLevel="1"/>
    <row r="53289" hidden="1" outlineLevel="1"/>
    <row r="53290" hidden="1" outlineLevel="1"/>
    <row r="53291" hidden="1" outlineLevel="1"/>
    <row r="53292" hidden="1" outlineLevel="1"/>
    <row r="53293" hidden="1" outlineLevel="1"/>
    <row r="53294" hidden="1" outlineLevel="1"/>
    <row r="53295" hidden="1" outlineLevel="1"/>
    <row r="53296" hidden="1" outlineLevel="1"/>
    <row r="53297" hidden="1" outlineLevel="1"/>
    <row r="53298" hidden="1" outlineLevel="1"/>
    <row r="53299" hidden="1" outlineLevel="1"/>
    <row r="53300" hidden="1" outlineLevel="1"/>
    <row r="53301" hidden="1" outlineLevel="1"/>
    <row r="53302" hidden="1" outlineLevel="1"/>
    <row r="53303" hidden="1" outlineLevel="1"/>
    <row r="53304" hidden="1" outlineLevel="1"/>
    <row r="53305" hidden="1" outlineLevel="1"/>
    <row r="53306" hidden="1" outlineLevel="1"/>
    <row r="53307" hidden="1" outlineLevel="1"/>
    <row r="53308" hidden="1" outlineLevel="1"/>
    <row r="53309" hidden="1" outlineLevel="1"/>
    <row r="53310" hidden="1" outlineLevel="1"/>
    <row r="53311" hidden="1" outlineLevel="1"/>
    <row r="53312" hidden="1" outlineLevel="1"/>
    <row r="53313" hidden="1" outlineLevel="1"/>
    <row r="53314" hidden="1" outlineLevel="1"/>
    <row r="53315" hidden="1" outlineLevel="1"/>
    <row r="53316" hidden="1" outlineLevel="1"/>
    <row r="53317" hidden="1" outlineLevel="1"/>
    <row r="53318" hidden="1" outlineLevel="1"/>
    <row r="53319" hidden="1" outlineLevel="1"/>
    <row r="53320" hidden="1" outlineLevel="1"/>
    <row r="53321" hidden="1" outlineLevel="1"/>
    <row r="53322" hidden="1" outlineLevel="1"/>
    <row r="53323" hidden="1" outlineLevel="1"/>
    <row r="53324" hidden="1" outlineLevel="1"/>
    <row r="53325" hidden="1" outlineLevel="1"/>
    <row r="53326" hidden="1" outlineLevel="1"/>
    <row r="53327" hidden="1" outlineLevel="1"/>
    <row r="53328" hidden="1" outlineLevel="1"/>
    <row r="53329" hidden="1" outlineLevel="1"/>
    <row r="53330" hidden="1" outlineLevel="1"/>
    <row r="53331" hidden="1" outlineLevel="1"/>
    <row r="53332" hidden="1" outlineLevel="1"/>
    <row r="53333" hidden="1" outlineLevel="1"/>
    <row r="53334" hidden="1" outlineLevel="1"/>
    <row r="53335" hidden="1" outlineLevel="1"/>
    <row r="53336" hidden="1" outlineLevel="1"/>
    <row r="53337" hidden="1" outlineLevel="1"/>
    <row r="53338" hidden="1" outlineLevel="1"/>
    <row r="53339" hidden="1" outlineLevel="1"/>
    <row r="53340" hidden="1" outlineLevel="1"/>
    <row r="53341" hidden="1" outlineLevel="1"/>
    <row r="53342" hidden="1" outlineLevel="1"/>
    <row r="53343" hidden="1" outlineLevel="1"/>
    <row r="53344" hidden="1" outlineLevel="1"/>
    <row r="53345" hidden="1" outlineLevel="1"/>
    <row r="53346" hidden="1" outlineLevel="1"/>
    <row r="53347" hidden="1" outlineLevel="1"/>
    <row r="53348" hidden="1" outlineLevel="1"/>
    <row r="53349" hidden="1" outlineLevel="1"/>
    <row r="53350" hidden="1" outlineLevel="1"/>
    <row r="53351" hidden="1" outlineLevel="1"/>
    <row r="53352" hidden="1" outlineLevel="1"/>
    <row r="53353" hidden="1" outlineLevel="1"/>
    <row r="53354" hidden="1" outlineLevel="1"/>
    <row r="53355" hidden="1" outlineLevel="1"/>
    <row r="53356" hidden="1" outlineLevel="1"/>
    <row r="53357" hidden="1" outlineLevel="1"/>
    <row r="53358" hidden="1" outlineLevel="1"/>
    <row r="53359" hidden="1" outlineLevel="1"/>
    <row r="53360" hidden="1" outlineLevel="1"/>
    <row r="53361" hidden="1" outlineLevel="1"/>
    <row r="53362" hidden="1" outlineLevel="1"/>
    <row r="53363" hidden="1" outlineLevel="1"/>
    <row r="53364" hidden="1" outlineLevel="1"/>
    <row r="53365" hidden="1" outlineLevel="1"/>
    <row r="53366" hidden="1" outlineLevel="1"/>
    <row r="53367" hidden="1" outlineLevel="1"/>
    <row r="53368" hidden="1" outlineLevel="1"/>
    <row r="53369" hidden="1" outlineLevel="1"/>
    <row r="53370" hidden="1" outlineLevel="1"/>
    <row r="53371" hidden="1" outlineLevel="1"/>
    <row r="53372" hidden="1" outlineLevel="1"/>
    <row r="53373" hidden="1" outlineLevel="1"/>
    <row r="53374" hidden="1" outlineLevel="1"/>
    <row r="53375" hidden="1" outlineLevel="1"/>
    <row r="53376" hidden="1" outlineLevel="1"/>
    <row r="53377" hidden="1" outlineLevel="1"/>
    <row r="53378" hidden="1" outlineLevel="1"/>
    <row r="53379" hidden="1" outlineLevel="1"/>
    <row r="53380" hidden="1" outlineLevel="1"/>
    <row r="53381" hidden="1" outlineLevel="1"/>
    <row r="53382" hidden="1" outlineLevel="1"/>
    <row r="53383" hidden="1" outlineLevel="1"/>
    <row r="53384" hidden="1" outlineLevel="1"/>
    <row r="53385" hidden="1" outlineLevel="1"/>
    <row r="53386" hidden="1" outlineLevel="1"/>
    <row r="53387" hidden="1" outlineLevel="1"/>
    <row r="53388" hidden="1" outlineLevel="1"/>
    <row r="53389" hidden="1" outlineLevel="1"/>
    <row r="53390" hidden="1" outlineLevel="1"/>
    <row r="53391" hidden="1" outlineLevel="1"/>
    <row r="53392" hidden="1" outlineLevel="1"/>
    <row r="53393" hidden="1" outlineLevel="1"/>
    <row r="53394" hidden="1" outlineLevel="1"/>
    <row r="53395" hidden="1" outlineLevel="1"/>
    <row r="53396" hidden="1" outlineLevel="1"/>
    <row r="53397" hidden="1" outlineLevel="1"/>
    <row r="53398" hidden="1" outlineLevel="1"/>
    <row r="53399" hidden="1" outlineLevel="1"/>
    <row r="53400" hidden="1" outlineLevel="1"/>
    <row r="53401" hidden="1" outlineLevel="1"/>
    <row r="53402" hidden="1" outlineLevel="1"/>
    <row r="53403" hidden="1" outlineLevel="1"/>
    <row r="53404" hidden="1" outlineLevel="1"/>
    <row r="53405" hidden="1" outlineLevel="1"/>
    <row r="53406" hidden="1" outlineLevel="1"/>
    <row r="53407" hidden="1" outlineLevel="1"/>
    <row r="53408" hidden="1" outlineLevel="1"/>
    <row r="53409" hidden="1" outlineLevel="1"/>
    <row r="53410" hidden="1" outlineLevel="1"/>
    <row r="53411" hidden="1" outlineLevel="1"/>
    <row r="53412" hidden="1" outlineLevel="1"/>
    <row r="53413" hidden="1" outlineLevel="1"/>
    <row r="53414" hidden="1" outlineLevel="1"/>
    <row r="53415" hidden="1" outlineLevel="1"/>
    <row r="53416" hidden="1" outlineLevel="1"/>
    <row r="53417" hidden="1" outlineLevel="1"/>
    <row r="53418" hidden="1" outlineLevel="1"/>
    <row r="53419" hidden="1" outlineLevel="1"/>
    <row r="53420" hidden="1" outlineLevel="1"/>
    <row r="53421" hidden="1" outlineLevel="1"/>
    <row r="53422" hidden="1" outlineLevel="1"/>
    <row r="53423" hidden="1" outlineLevel="1"/>
    <row r="53424" hidden="1" outlineLevel="1"/>
    <row r="53425" hidden="1" outlineLevel="1"/>
    <row r="53426" hidden="1" outlineLevel="1"/>
    <row r="53427" hidden="1" outlineLevel="1"/>
    <row r="53428" hidden="1" outlineLevel="1"/>
    <row r="53429" hidden="1" outlineLevel="1"/>
    <row r="53430" hidden="1" outlineLevel="1"/>
    <row r="53431" hidden="1" outlineLevel="1"/>
    <row r="53432" hidden="1" outlineLevel="1"/>
    <row r="53433" hidden="1" outlineLevel="1"/>
    <row r="53434" hidden="1" outlineLevel="1"/>
    <row r="53435" hidden="1" outlineLevel="1"/>
    <row r="53436" hidden="1" outlineLevel="1"/>
    <row r="53437" hidden="1" outlineLevel="1"/>
    <row r="53438" hidden="1" outlineLevel="1"/>
    <row r="53439" hidden="1" outlineLevel="1"/>
    <row r="53440" hidden="1" outlineLevel="1"/>
    <row r="53441" hidden="1" outlineLevel="1"/>
    <row r="53442" hidden="1" outlineLevel="1"/>
    <row r="53443" hidden="1" outlineLevel="1"/>
    <row r="53444" hidden="1" outlineLevel="1"/>
    <row r="53445" hidden="1" outlineLevel="1"/>
    <row r="53446" hidden="1" outlineLevel="1"/>
    <row r="53447" hidden="1" outlineLevel="1"/>
    <row r="53448" hidden="1" outlineLevel="1"/>
    <row r="53449" hidden="1" outlineLevel="1"/>
    <row r="53450" hidden="1" outlineLevel="1"/>
    <row r="53451" hidden="1" outlineLevel="1"/>
    <row r="53452" hidden="1" outlineLevel="1"/>
    <row r="53453" hidden="1" outlineLevel="1"/>
    <row r="53454" hidden="1" outlineLevel="1"/>
    <row r="53455" hidden="1" outlineLevel="1"/>
    <row r="53456" hidden="1" outlineLevel="1"/>
    <row r="53457" hidden="1" outlineLevel="1"/>
    <row r="53458" hidden="1" outlineLevel="1"/>
    <row r="53459" hidden="1" outlineLevel="1"/>
    <row r="53460" hidden="1" outlineLevel="1"/>
    <row r="53461" hidden="1" outlineLevel="1"/>
    <row r="53462" hidden="1" outlineLevel="1"/>
    <row r="53463" hidden="1" outlineLevel="1"/>
    <row r="53464" hidden="1" outlineLevel="1"/>
    <row r="53465" hidden="1" outlineLevel="1"/>
    <row r="53466" hidden="1" outlineLevel="1"/>
    <row r="53467" hidden="1" outlineLevel="1"/>
    <row r="53468" hidden="1" outlineLevel="1"/>
    <row r="53469" hidden="1" outlineLevel="1"/>
    <row r="53470" hidden="1" outlineLevel="1"/>
    <row r="53471" hidden="1" outlineLevel="1"/>
    <row r="53472" hidden="1" outlineLevel="1"/>
    <row r="53473" hidden="1" outlineLevel="1"/>
    <row r="53474" hidden="1" outlineLevel="1"/>
    <row r="53475" hidden="1" outlineLevel="1"/>
    <row r="53476" hidden="1" outlineLevel="1"/>
    <row r="53477" hidden="1" outlineLevel="1"/>
    <row r="53478" hidden="1" outlineLevel="1"/>
    <row r="53479" hidden="1" outlineLevel="1"/>
    <row r="53480" hidden="1" outlineLevel="1"/>
    <row r="53481" hidden="1" outlineLevel="1"/>
    <row r="53482" hidden="1" outlineLevel="1"/>
    <row r="53483" hidden="1" outlineLevel="1"/>
    <row r="53484" hidden="1" outlineLevel="1"/>
    <row r="53485" hidden="1" outlineLevel="1"/>
    <row r="53486" hidden="1" outlineLevel="1"/>
    <row r="53487" hidden="1" outlineLevel="1"/>
    <row r="53488" hidden="1" outlineLevel="1"/>
    <row r="53489" hidden="1" outlineLevel="1"/>
    <row r="53490" hidden="1" outlineLevel="1"/>
    <row r="53491" hidden="1" outlineLevel="1"/>
    <row r="53492" hidden="1" outlineLevel="1"/>
    <row r="53493" hidden="1" outlineLevel="1"/>
    <row r="53494" hidden="1" outlineLevel="1"/>
    <row r="53495" hidden="1" outlineLevel="1"/>
    <row r="53496" hidden="1" outlineLevel="1"/>
    <row r="53497" hidden="1" outlineLevel="1"/>
    <row r="53498" hidden="1" outlineLevel="1"/>
    <row r="53499" hidden="1" outlineLevel="1"/>
    <row r="53500" hidden="1" outlineLevel="1"/>
    <row r="53501" hidden="1" outlineLevel="1"/>
    <row r="53502" hidden="1" outlineLevel="1"/>
    <row r="53503" hidden="1" outlineLevel="1"/>
    <row r="53504" hidden="1" outlineLevel="1"/>
    <row r="53505" hidden="1" outlineLevel="1"/>
    <row r="53506" hidden="1" outlineLevel="1"/>
    <row r="53507" hidden="1" outlineLevel="1"/>
    <row r="53508" hidden="1" outlineLevel="1"/>
    <row r="53509" hidden="1" outlineLevel="1"/>
    <row r="53510" hidden="1" outlineLevel="1"/>
    <row r="53511" hidden="1" outlineLevel="1"/>
    <row r="53512" hidden="1" outlineLevel="1"/>
    <row r="53513" hidden="1" outlineLevel="1"/>
    <row r="53514" hidden="1" outlineLevel="1"/>
    <row r="53515" hidden="1" outlineLevel="1"/>
    <row r="53516" hidden="1" outlineLevel="1"/>
    <row r="53517" hidden="1" outlineLevel="1"/>
    <row r="53518" hidden="1" outlineLevel="1"/>
    <row r="53519" hidden="1" outlineLevel="1"/>
    <row r="53520" hidden="1" outlineLevel="1"/>
    <row r="53521" hidden="1" outlineLevel="1"/>
    <row r="53522" hidden="1" outlineLevel="1"/>
    <row r="53523" hidden="1" outlineLevel="1"/>
    <row r="53524" hidden="1" outlineLevel="1"/>
    <row r="53525" hidden="1" outlineLevel="1"/>
    <row r="53526" hidden="1" outlineLevel="1"/>
    <row r="53527" hidden="1" outlineLevel="1"/>
    <row r="53528" hidden="1" outlineLevel="1"/>
    <row r="53529" hidden="1" outlineLevel="1"/>
    <row r="53530" hidden="1" outlineLevel="1"/>
    <row r="53531" hidden="1" outlineLevel="1"/>
    <row r="53532" hidden="1" outlineLevel="1"/>
    <row r="53533" hidden="1" outlineLevel="1"/>
    <row r="53534" hidden="1" outlineLevel="1"/>
    <row r="53535" hidden="1" outlineLevel="1"/>
    <row r="53536" hidden="1" outlineLevel="1"/>
    <row r="53537" hidden="1" outlineLevel="1"/>
    <row r="53538" hidden="1" outlineLevel="1"/>
    <row r="53539" hidden="1" outlineLevel="1"/>
    <row r="53540" hidden="1" outlineLevel="1"/>
    <row r="53541" hidden="1" outlineLevel="1"/>
    <row r="53542" hidden="1" outlineLevel="1"/>
    <row r="53543" hidden="1" outlineLevel="1"/>
    <row r="53544" hidden="1" outlineLevel="1"/>
    <row r="53545" hidden="1" outlineLevel="1"/>
    <row r="53546" hidden="1" outlineLevel="1"/>
    <row r="53547" hidden="1" outlineLevel="1"/>
    <row r="53548" hidden="1" outlineLevel="1"/>
    <row r="53549" hidden="1" outlineLevel="1"/>
    <row r="53550" hidden="1" outlineLevel="1"/>
    <row r="53551" hidden="1" outlineLevel="1"/>
    <row r="53552" hidden="1" outlineLevel="1"/>
    <row r="53553" hidden="1" outlineLevel="1"/>
    <row r="53554" hidden="1" outlineLevel="1"/>
    <row r="53555" hidden="1" outlineLevel="1"/>
    <row r="53556" hidden="1" outlineLevel="1"/>
    <row r="53557" hidden="1" outlineLevel="1"/>
    <row r="53558" hidden="1" outlineLevel="1"/>
    <row r="53559" hidden="1" outlineLevel="1"/>
    <row r="53560" hidden="1" outlineLevel="1"/>
    <row r="53561" hidden="1" outlineLevel="1"/>
    <row r="53562" hidden="1" outlineLevel="1"/>
    <row r="53563" hidden="1" outlineLevel="1"/>
    <row r="53564" hidden="1" outlineLevel="1"/>
    <row r="53565" hidden="1" outlineLevel="1"/>
    <row r="53566" hidden="1" outlineLevel="1"/>
    <row r="53567" hidden="1" outlineLevel="1"/>
    <row r="53568" hidden="1" outlineLevel="1"/>
    <row r="53569" hidden="1" outlineLevel="1"/>
    <row r="53570" hidden="1" outlineLevel="1"/>
    <row r="53571" hidden="1" outlineLevel="1"/>
    <row r="53572" hidden="1" outlineLevel="1"/>
    <row r="53573" hidden="1" outlineLevel="1"/>
    <row r="53574" hidden="1" outlineLevel="1"/>
    <row r="53575" hidden="1" outlineLevel="1"/>
    <row r="53576" hidden="1" outlineLevel="1"/>
    <row r="53577" hidden="1" outlineLevel="1"/>
    <row r="53578" hidden="1" outlineLevel="1"/>
    <row r="53579" hidden="1" outlineLevel="1"/>
    <row r="53580" hidden="1" outlineLevel="1"/>
    <row r="53581" hidden="1" outlineLevel="1"/>
    <row r="53582" hidden="1" outlineLevel="1"/>
    <row r="53583" hidden="1" outlineLevel="1"/>
    <row r="53584" hidden="1" outlineLevel="1"/>
    <row r="53585" hidden="1" outlineLevel="1"/>
    <row r="53586" hidden="1" outlineLevel="1"/>
    <row r="53587" hidden="1" outlineLevel="1"/>
    <row r="53588" hidden="1" outlineLevel="1"/>
    <row r="53589" hidden="1" outlineLevel="1"/>
    <row r="53590" hidden="1" outlineLevel="1"/>
    <row r="53591" hidden="1" outlineLevel="1"/>
    <row r="53592" hidden="1" outlineLevel="1"/>
    <row r="53593" hidden="1" outlineLevel="1"/>
    <row r="53594" hidden="1" outlineLevel="1"/>
    <row r="53595" hidden="1" outlineLevel="1"/>
    <row r="53596" hidden="1" outlineLevel="1"/>
    <row r="53597" hidden="1" outlineLevel="1"/>
    <row r="53598" hidden="1" outlineLevel="1"/>
    <row r="53599" hidden="1" outlineLevel="1"/>
    <row r="53600" hidden="1" outlineLevel="1"/>
    <row r="53601" hidden="1" outlineLevel="1"/>
    <row r="53602" hidden="1" outlineLevel="1"/>
    <row r="53603" hidden="1" outlineLevel="1"/>
    <row r="53604" hidden="1" outlineLevel="1"/>
    <row r="53605" hidden="1" outlineLevel="1"/>
    <row r="53606" hidden="1" outlineLevel="1"/>
    <row r="53607" hidden="1" outlineLevel="1"/>
    <row r="53608" hidden="1" outlineLevel="1"/>
    <row r="53609" hidden="1" outlineLevel="1"/>
    <row r="53610" hidden="1" outlineLevel="1"/>
    <row r="53611" hidden="1" outlineLevel="1"/>
    <row r="53612" hidden="1" outlineLevel="1"/>
    <row r="53613" hidden="1" outlineLevel="1"/>
    <row r="53614" hidden="1" outlineLevel="1"/>
    <row r="53615" hidden="1" outlineLevel="1"/>
    <row r="53616" hidden="1" outlineLevel="1"/>
    <row r="53617" hidden="1" outlineLevel="1"/>
    <row r="53618" hidden="1" outlineLevel="1"/>
    <row r="53619" hidden="1" outlineLevel="1"/>
    <row r="53620" hidden="1" outlineLevel="1"/>
    <row r="53621" hidden="1" outlineLevel="1"/>
    <row r="53622" hidden="1" outlineLevel="1"/>
    <row r="53623" hidden="1" outlineLevel="1"/>
    <row r="53624" hidden="1" outlineLevel="1"/>
    <row r="53625" hidden="1" outlineLevel="1"/>
    <row r="53626" hidden="1" outlineLevel="1"/>
    <row r="53627" hidden="1" outlineLevel="1"/>
    <row r="53628" hidden="1" outlineLevel="1"/>
    <row r="53629" hidden="1" outlineLevel="1"/>
    <row r="53630" hidden="1" outlineLevel="1"/>
    <row r="53631" hidden="1" outlineLevel="1"/>
    <row r="53632" hidden="1" outlineLevel="1"/>
    <row r="53633" hidden="1" outlineLevel="1"/>
    <row r="53634" hidden="1" outlineLevel="1"/>
    <row r="53635" hidden="1" outlineLevel="1"/>
    <row r="53636" hidden="1" outlineLevel="1"/>
    <row r="53637" hidden="1" outlineLevel="1"/>
    <row r="53638" hidden="1" outlineLevel="1"/>
    <row r="53639" hidden="1" outlineLevel="1"/>
    <row r="53640" hidden="1" outlineLevel="1"/>
    <row r="53641" hidden="1" outlineLevel="1"/>
    <row r="53642" hidden="1" outlineLevel="1"/>
    <row r="53643" hidden="1" outlineLevel="1"/>
    <row r="53644" hidden="1" outlineLevel="1"/>
    <row r="53645" hidden="1" outlineLevel="1"/>
    <row r="53646" hidden="1" outlineLevel="1"/>
    <row r="53647" hidden="1" outlineLevel="1"/>
    <row r="53648" hidden="1" outlineLevel="1"/>
    <row r="53649" hidden="1" outlineLevel="1"/>
    <row r="53650" hidden="1" outlineLevel="1"/>
    <row r="53651" hidden="1" outlineLevel="1"/>
    <row r="53652" hidden="1" outlineLevel="1"/>
    <row r="53653" hidden="1" outlineLevel="1"/>
    <row r="53654" hidden="1" outlineLevel="1"/>
    <row r="53655" hidden="1" outlineLevel="1"/>
    <row r="53656" hidden="1" outlineLevel="1"/>
    <row r="53657" hidden="1" outlineLevel="1"/>
    <row r="53658" hidden="1" outlineLevel="1"/>
    <row r="53659" hidden="1" outlineLevel="1"/>
    <row r="53660" hidden="1" outlineLevel="1"/>
    <row r="53661" hidden="1" outlineLevel="1"/>
    <row r="53662" hidden="1" outlineLevel="1"/>
    <row r="53663" hidden="1" outlineLevel="1"/>
    <row r="53664" hidden="1" outlineLevel="1"/>
    <row r="53665" hidden="1" outlineLevel="1"/>
    <row r="53666" hidden="1" outlineLevel="1"/>
    <row r="53667" hidden="1" outlineLevel="1"/>
    <row r="53668" hidden="1" outlineLevel="1"/>
    <row r="53669" hidden="1" outlineLevel="1"/>
    <row r="53670" hidden="1" outlineLevel="1"/>
    <row r="53671" hidden="1" outlineLevel="1"/>
    <row r="53672" hidden="1" outlineLevel="1"/>
    <row r="53673" hidden="1" outlineLevel="1"/>
    <row r="53674" hidden="1" outlineLevel="1"/>
    <row r="53675" hidden="1" outlineLevel="1"/>
    <row r="53676" hidden="1" outlineLevel="1"/>
    <row r="53677" hidden="1" outlineLevel="1"/>
    <row r="53678" hidden="1" outlineLevel="1"/>
    <row r="53679" hidden="1" outlineLevel="1"/>
    <row r="53680" hidden="1" outlineLevel="1"/>
    <row r="53681" hidden="1" outlineLevel="1"/>
    <row r="53682" hidden="1" outlineLevel="1"/>
    <row r="53683" hidden="1" outlineLevel="1"/>
    <row r="53684" hidden="1" outlineLevel="1"/>
    <row r="53685" hidden="1" outlineLevel="1"/>
    <row r="53686" hidden="1" outlineLevel="1"/>
    <row r="53687" hidden="1" outlineLevel="1"/>
    <row r="53688" hidden="1" outlineLevel="1"/>
    <row r="53689" hidden="1" outlineLevel="1"/>
    <row r="53690" hidden="1" outlineLevel="1"/>
    <row r="53691" hidden="1" outlineLevel="1"/>
    <row r="53692" hidden="1" outlineLevel="1"/>
    <row r="53693" hidden="1" outlineLevel="1"/>
    <row r="53694" hidden="1" outlineLevel="1"/>
    <row r="53695" hidden="1" outlineLevel="1"/>
    <row r="53696" hidden="1" outlineLevel="1"/>
    <row r="53697" hidden="1" outlineLevel="1"/>
    <row r="53698" hidden="1" outlineLevel="1"/>
    <row r="53699" hidden="1" outlineLevel="1"/>
    <row r="53700" hidden="1" outlineLevel="1"/>
    <row r="53701" hidden="1" outlineLevel="1"/>
    <row r="53702" hidden="1" outlineLevel="1"/>
    <row r="53703" hidden="1" outlineLevel="1"/>
    <row r="53704" hidden="1" outlineLevel="1"/>
    <row r="53705" hidden="1" outlineLevel="1"/>
    <row r="53706" hidden="1" outlineLevel="1"/>
    <row r="53707" hidden="1" outlineLevel="1"/>
    <row r="53708" hidden="1" outlineLevel="1"/>
    <row r="53709" hidden="1" outlineLevel="1"/>
    <row r="53710" hidden="1" outlineLevel="1"/>
    <row r="53711" hidden="1" outlineLevel="1"/>
    <row r="53712" hidden="1" outlineLevel="1"/>
    <row r="53713" hidden="1" outlineLevel="1"/>
    <row r="53714" hidden="1" outlineLevel="1"/>
    <row r="53715" hidden="1" outlineLevel="1"/>
    <row r="53716" hidden="1" outlineLevel="1"/>
    <row r="53717" hidden="1" outlineLevel="1"/>
    <row r="53718" hidden="1" outlineLevel="1"/>
    <row r="53719" hidden="1" outlineLevel="1"/>
    <row r="53720" hidden="1" outlineLevel="1"/>
    <row r="53721" hidden="1" outlineLevel="1"/>
    <row r="53722" hidden="1" outlineLevel="1"/>
    <row r="53723" hidden="1" outlineLevel="1"/>
    <row r="53724" hidden="1" outlineLevel="1"/>
    <row r="53725" hidden="1" outlineLevel="1"/>
    <row r="53726" hidden="1" outlineLevel="1"/>
    <row r="53727" hidden="1" outlineLevel="1"/>
    <row r="53728" hidden="1" outlineLevel="1"/>
    <row r="53729" hidden="1" outlineLevel="1"/>
    <row r="53730" hidden="1" outlineLevel="1"/>
    <row r="53731" hidden="1" outlineLevel="1"/>
    <row r="53732" hidden="1" outlineLevel="1"/>
    <row r="53733" hidden="1" outlineLevel="1"/>
    <row r="53734" hidden="1" outlineLevel="1"/>
    <row r="53735" hidden="1" outlineLevel="1"/>
    <row r="53736" hidden="1" outlineLevel="1"/>
    <row r="53737" hidden="1" outlineLevel="1"/>
    <row r="53738" hidden="1" outlineLevel="1"/>
    <row r="53739" hidden="1" outlineLevel="1"/>
    <row r="53740" hidden="1" outlineLevel="1"/>
    <row r="53741" hidden="1" outlineLevel="1"/>
    <row r="53742" hidden="1" outlineLevel="1"/>
    <row r="53743" hidden="1" outlineLevel="1"/>
    <row r="53744" hidden="1" outlineLevel="1"/>
    <row r="53745" hidden="1" outlineLevel="1"/>
    <row r="53746" hidden="1" outlineLevel="1"/>
    <row r="53747" hidden="1" outlineLevel="1"/>
    <row r="53748" hidden="1" outlineLevel="1"/>
    <row r="53749" hidden="1" outlineLevel="1"/>
    <row r="53750" hidden="1" outlineLevel="1"/>
    <row r="53751" hidden="1" outlineLevel="1"/>
    <row r="53752" hidden="1" outlineLevel="1"/>
    <row r="53753" hidden="1" outlineLevel="1"/>
    <row r="53754" hidden="1" outlineLevel="1"/>
    <row r="53755" hidden="1" outlineLevel="1"/>
    <row r="53756" hidden="1" outlineLevel="1"/>
    <row r="53757" hidden="1" outlineLevel="1"/>
    <row r="53758" hidden="1" outlineLevel="1"/>
    <row r="53759" hidden="1" outlineLevel="1"/>
    <row r="53760" hidden="1" outlineLevel="1"/>
    <row r="53761" hidden="1" outlineLevel="1"/>
    <row r="53762" hidden="1" outlineLevel="1"/>
    <row r="53763" hidden="1" outlineLevel="1"/>
    <row r="53764" hidden="1" outlineLevel="1"/>
    <row r="53765" hidden="1" outlineLevel="1"/>
    <row r="53766" hidden="1" outlineLevel="1"/>
    <row r="53767" hidden="1" outlineLevel="1"/>
    <row r="53768" hidden="1" outlineLevel="1"/>
    <row r="53769" hidden="1" outlineLevel="1"/>
    <row r="53770" hidden="1" outlineLevel="1"/>
    <row r="53771" hidden="1" outlineLevel="1"/>
    <row r="53772" hidden="1" outlineLevel="1"/>
    <row r="53773" hidden="1" outlineLevel="1"/>
    <row r="53774" hidden="1" outlineLevel="1"/>
    <row r="53775" hidden="1" outlineLevel="1"/>
    <row r="53776" hidden="1" outlineLevel="1"/>
    <row r="53777" hidden="1" outlineLevel="1"/>
    <row r="53778" hidden="1" outlineLevel="1"/>
    <row r="53779" hidden="1" outlineLevel="1"/>
    <row r="53780" hidden="1" outlineLevel="1"/>
    <row r="53781" hidden="1" outlineLevel="1"/>
    <row r="53782" hidden="1" outlineLevel="1"/>
    <row r="53783" hidden="1" outlineLevel="1"/>
    <row r="53784" hidden="1" outlineLevel="1"/>
    <row r="53785" hidden="1" outlineLevel="1"/>
    <row r="53786" hidden="1" outlineLevel="1"/>
    <row r="53787" hidden="1" outlineLevel="1"/>
    <row r="53788" hidden="1" outlineLevel="1"/>
    <row r="53789" hidden="1" outlineLevel="1"/>
    <row r="53790" hidden="1" outlineLevel="1"/>
    <row r="53791" hidden="1" outlineLevel="1"/>
    <row r="53792" hidden="1" outlineLevel="1"/>
    <row r="53793" hidden="1" outlineLevel="1"/>
    <row r="53794" hidden="1" outlineLevel="1"/>
    <row r="53795" hidden="1" outlineLevel="1"/>
    <row r="53796" hidden="1" outlineLevel="1"/>
    <row r="53797" hidden="1" outlineLevel="1"/>
    <row r="53798" hidden="1" outlineLevel="1"/>
    <row r="53799" hidden="1" outlineLevel="1"/>
    <row r="53800" hidden="1" outlineLevel="1"/>
    <row r="53801" hidden="1" outlineLevel="1"/>
    <row r="53802" hidden="1" outlineLevel="1"/>
    <row r="53803" hidden="1" outlineLevel="1"/>
    <row r="53804" hidden="1" outlineLevel="1"/>
    <row r="53805" hidden="1" outlineLevel="1"/>
    <row r="53806" hidden="1" outlineLevel="1"/>
    <row r="53807" hidden="1" outlineLevel="1"/>
    <row r="53808" hidden="1" outlineLevel="1"/>
    <row r="53809" hidden="1" outlineLevel="1"/>
    <row r="53810" hidden="1" outlineLevel="1"/>
    <row r="53811" hidden="1" outlineLevel="1"/>
    <row r="53812" hidden="1" outlineLevel="1"/>
    <row r="53813" hidden="1" outlineLevel="1"/>
    <row r="53814" hidden="1" outlineLevel="1"/>
    <row r="53815" hidden="1" outlineLevel="1"/>
    <row r="53816" hidden="1" outlineLevel="1"/>
    <row r="53817" hidden="1" outlineLevel="1"/>
    <row r="53818" hidden="1" outlineLevel="1"/>
    <row r="53819" hidden="1" outlineLevel="1"/>
    <row r="53820" hidden="1" outlineLevel="1"/>
    <row r="53821" hidden="1" outlineLevel="1"/>
    <row r="53822" hidden="1" outlineLevel="1"/>
    <row r="53823" hidden="1" outlineLevel="1"/>
    <row r="53824" hidden="1" outlineLevel="1"/>
    <row r="53825" hidden="1" outlineLevel="1"/>
    <row r="53826" hidden="1" outlineLevel="1"/>
    <row r="53827" hidden="1" outlineLevel="1"/>
    <row r="53828" hidden="1" outlineLevel="1"/>
    <row r="53829" hidden="1" outlineLevel="1"/>
    <row r="53830" hidden="1" outlineLevel="1"/>
    <row r="53831" hidden="1" outlineLevel="1"/>
    <row r="53832" hidden="1" outlineLevel="1"/>
    <row r="53833" hidden="1" outlineLevel="1"/>
    <row r="53834" hidden="1" outlineLevel="1"/>
    <row r="53835" hidden="1" outlineLevel="1"/>
    <row r="53836" hidden="1" outlineLevel="1"/>
    <row r="53837" hidden="1" outlineLevel="1"/>
    <row r="53838" hidden="1" outlineLevel="1"/>
    <row r="53839" hidden="1" outlineLevel="1"/>
    <row r="53840" hidden="1" outlineLevel="1"/>
    <row r="53841" hidden="1" outlineLevel="1"/>
    <row r="53842" hidden="1" outlineLevel="1"/>
    <row r="53843" hidden="1" outlineLevel="1"/>
    <row r="53844" hidden="1" outlineLevel="1"/>
    <row r="53845" hidden="1" outlineLevel="1"/>
    <row r="53846" hidden="1" outlineLevel="1"/>
    <row r="53847" hidden="1" outlineLevel="1"/>
    <row r="53848" hidden="1" outlineLevel="1"/>
    <row r="53849" hidden="1" outlineLevel="1"/>
    <row r="53850" hidden="1" outlineLevel="1"/>
    <row r="53851" hidden="1" outlineLevel="1"/>
    <row r="53852" hidden="1" outlineLevel="1"/>
    <row r="53853" hidden="1" outlineLevel="1"/>
    <row r="53854" hidden="1" outlineLevel="1"/>
    <row r="53855" hidden="1" outlineLevel="1"/>
    <row r="53856" hidden="1" outlineLevel="1"/>
    <row r="53857" hidden="1" outlineLevel="1"/>
    <row r="53858" hidden="1" outlineLevel="1"/>
    <row r="53859" hidden="1" outlineLevel="1"/>
    <row r="53860" hidden="1" outlineLevel="1"/>
    <row r="53861" hidden="1" outlineLevel="1"/>
    <row r="53862" hidden="1" outlineLevel="1"/>
    <row r="53863" hidden="1" outlineLevel="1"/>
    <row r="53864" hidden="1" outlineLevel="1"/>
    <row r="53865" hidden="1" outlineLevel="1"/>
    <row r="53866" hidden="1" outlineLevel="1"/>
    <row r="53867" hidden="1" outlineLevel="1"/>
    <row r="53868" hidden="1" outlineLevel="1"/>
    <row r="53869" hidden="1" outlineLevel="1"/>
    <row r="53870" hidden="1" outlineLevel="1"/>
    <row r="53871" hidden="1" outlineLevel="1"/>
    <row r="53872" hidden="1" outlineLevel="1"/>
    <row r="53873" hidden="1" outlineLevel="1"/>
    <row r="53874" hidden="1" outlineLevel="1"/>
    <row r="53875" hidden="1" outlineLevel="1"/>
    <row r="53876" hidden="1" outlineLevel="1"/>
    <row r="53877" hidden="1" outlineLevel="1"/>
    <row r="53878" hidden="1" outlineLevel="1"/>
    <row r="53879" hidden="1" outlineLevel="1"/>
    <row r="53880" hidden="1" outlineLevel="1"/>
    <row r="53881" hidden="1" outlineLevel="1"/>
    <row r="53882" hidden="1" outlineLevel="1"/>
    <row r="53883" hidden="1" outlineLevel="1"/>
    <row r="53884" hidden="1" outlineLevel="1"/>
    <row r="53885" hidden="1" outlineLevel="1"/>
    <row r="53886" hidden="1" outlineLevel="1"/>
    <row r="53887" hidden="1" outlineLevel="1"/>
    <row r="53888" hidden="1" outlineLevel="1"/>
    <row r="53889" hidden="1" outlineLevel="1"/>
    <row r="53890" hidden="1" outlineLevel="1"/>
    <row r="53891" hidden="1" outlineLevel="1"/>
    <row r="53892" hidden="1" outlineLevel="1"/>
    <row r="53893" hidden="1" outlineLevel="1"/>
    <row r="53894" hidden="1" outlineLevel="1"/>
    <row r="53895" hidden="1" outlineLevel="1"/>
    <row r="53896" hidden="1" outlineLevel="1"/>
    <row r="53897" hidden="1" outlineLevel="1"/>
    <row r="53898" hidden="1" outlineLevel="1"/>
    <row r="53899" hidden="1" outlineLevel="1"/>
    <row r="53900" hidden="1" outlineLevel="1"/>
    <row r="53901" hidden="1" outlineLevel="1"/>
    <row r="53902" hidden="1" outlineLevel="1"/>
    <row r="53903" hidden="1" outlineLevel="1"/>
    <row r="53904" hidden="1" outlineLevel="1"/>
    <row r="53905" hidden="1" outlineLevel="1"/>
    <row r="53906" hidden="1" outlineLevel="1"/>
    <row r="53907" hidden="1" outlineLevel="1"/>
    <row r="53908" hidden="1" outlineLevel="1"/>
    <row r="53909" hidden="1" outlineLevel="1"/>
    <row r="53910" hidden="1" outlineLevel="1"/>
    <row r="53911" hidden="1" outlineLevel="1"/>
    <row r="53912" hidden="1" outlineLevel="1"/>
    <row r="53913" hidden="1" outlineLevel="1"/>
    <row r="53914" hidden="1" outlineLevel="1"/>
    <row r="53915" hidden="1" outlineLevel="1"/>
    <row r="53916" hidden="1" outlineLevel="1"/>
    <row r="53917" hidden="1" outlineLevel="1"/>
    <row r="53918" hidden="1" outlineLevel="1"/>
    <row r="53919" hidden="1" outlineLevel="1"/>
    <row r="53920" hidden="1" outlineLevel="1"/>
    <row r="53921" hidden="1" outlineLevel="1"/>
    <row r="53922" hidden="1" outlineLevel="1"/>
    <row r="53923" hidden="1" outlineLevel="1"/>
    <row r="53924" hidden="1" outlineLevel="1"/>
    <row r="53925" hidden="1" outlineLevel="1"/>
    <row r="53926" hidden="1" outlineLevel="1"/>
    <row r="53927" hidden="1" outlineLevel="1"/>
    <row r="53928" hidden="1" outlineLevel="1"/>
    <row r="53929" hidden="1" outlineLevel="1"/>
    <row r="53930" hidden="1" outlineLevel="1"/>
    <row r="53931" hidden="1" outlineLevel="1"/>
    <row r="53932" hidden="1" outlineLevel="1"/>
    <row r="53933" hidden="1" outlineLevel="1"/>
    <row r="53934" hidden="1" outlineLevel="1"/>
    <row r="53935" hidden="1" outlineLevel="1"/>
    <row r="53936" hidden="1" outlineLevel="1"/>
    <row r="53937" hidden="1" outlineLevel="1"/>
    <row r="53938" hidden="1" outlineLevel="1"/>
    <row r="53939" hidden="1" outlineLevel="1"/>
    <row r="53940" hidden="1" outlineLevel="1"/>
    <row r="53941" hidden="1" outlineLevel="1"/>
    <row r="53942" hidden="1" outlineLevel="1"/>
    <row r="53943" hidden="1" outlineLevel="1"/>
    <row r="53944" hidden="1" outlineLevel="1"/>
    <row r="53945" hidden="1" outlineLevel="1"/>
    <row r="53946" hidden="1" outlineLevel="1"/>
    <row r="53947" hidden="1" outlineLevel="1"/>
    <row r="53948" hidden="1" outlineLevel="1"/>
    <row r="53949" hidden="1" outlineLevel="1"/>
    <row r="53950" hidden="1" outlineLevel="1"/>
    <row r="53951" hidden="1" outlineLevel="1"/>
    <row r="53952" hidden="1" outlineLevel="1"/>
    <row r="53953" hidden="1" outlineLevel="1"/>
    <row r="53954" hidden="1" outlineLevel="1"/>
    <row r="53955" hidden="1" outlineLevel="1"/>
    <row r="53956" hidden="1" outlineLevel="1"/>
    <row r="53957" hidden="1" outlineLevel="1"/>
    <row r="53958" hidden="1" outlineLevel="1"/>
    <row r="53959" hidden="1" outlineLevel="1"/>
    <row r="53960" hidden="1" outlineLevel="1"/>
    <row r="53961" hidden="1" outlineLevel="1"/>
    <row r="53962" hidden="1" outlineLevel="1"/>
    <row r="53963" hidden="1" outlineLevel="1"/>
    <row r="53964" hidden="1" outlineLevel="1"/>
    <row r="53965" hidden="1" outlineLevel="1"/>
    <row r="53966" hidden="1" outlineLevel="1"/>
    <row r="53967" hidden="1" outlineLevel="1"/>
    <row r="53968" hidden="1" outlineLevel="1"/>
    <row r="53969" hidden="1" outlineLevel="1"/>
    <row r="53970" hidden="1" outlineLevel="1"/>
    <row r="53971" hidden="1" outlineLevel="1"/>
    <row r="53972" hidden="1" outlineLevel="1"/>
    <row r="53973" hidden="1" outlineLevel="1"/>
    <row r="53974" hidden="1" outlineLevel="1"/>
    <row r="53975" hidden="1" outlineLevel="1"/>
    <row r="53976" hidden="1" outlineLevel="1"/>
    <row r="53977" hidden="1" outlineLevel="1"/>
    <row r="53978" hidden="1" outlineLevel="1"/>
    <row r="53979" hidden="1" outlineLevel="1"/>
    <row r="53980" hidden="1" outlineLevel="1"/>
    <row r="53981" hidden="1" outlineLevel="1"/>
    <row r="53982" hidden="1" outlineLevel="1"/>
    <row r="53983" hidden="1" outlineLevel="1"/>
    <row r="53984" hidden="1" outlineLevel="1"/>
    <row r="53985" hidden="1" outlineLevel="1"/>
    <row r="53986" hidden="1" outlineLevel="1"/>
    <row r="53987" hidden="1" outlineLevel="1"/>
    <row r="53988" hidden="1" outlineLevel="1"/>
    <row r="53989" hidden="1" outlineLevel="1"/>
    <row r="53990" hidden="1" outlineLevel="1"/>
    <row r="53991" hidden="1" outlineLevel="1"/>
    <row r="53992" hidden="1" outlineLevel="1"/>
    <row r="53993" hidden="1" outlineLevel="1"/>
    <row r="53994" hidden="1" outlineLevel="1"/>
    <row r="53995" hidden="1" outlineLevel="1"/>
    <row r="53996" hidden="1" outlineLevel="1"/>
    <row r="53997" hidden="1" outlineLevel="1"/>
    <row r="53998" hidden="1" outlineLevel="1"/>
    <row r="53999" hidden="1" outlineLevel="1"/>
    <row r="54000" hidden="1" outlineLevel="1"/>
    <row r="54001" hidden="1" outlineLevel="1"/>
    <row r="54002" hidden="1" outlineLevel="1"/>
    <row r="54003" hidden="1" outlineLevel="1"/>
    <row r="54004" hidden="1" outlineLevel="1"/>
    <row r="54005" hidden="1" outlineLevel="1"/>
    <row r="54006" hidden="1" outlineLevel="1"/>
    <row r="54007" hidden="1" outlineLevel="1"/>
    <row r="54008" hidden="1" outlineLevel="1"/>
    <row r="54009" hidden="1" outlineLevel="1"/>
    <row r="54010" hidden="1" outlineLevel="1"/>
    <row r="54011" hidden="1" outlineLevel="1"/>
    <row r="54012" hidden="1" outlineLevel="1"/>
    <row r="54013" hidden="1" outlineLevel="1"/>
    <row r="54014" hidden="1" outlineLevel="1"/>
    <row r="54015" hidden="1" outlineLevel="1"/>
    <row r="54016" hidden="1" outlineLevel="1"/>
    <row r="54017" hidden="1" outlineLevel="1"/>
    <row r="54018" hidden="1" outlineLevel="1"/>
    <row r="54019" hidden="1" outlineLevel="1"/>
    <row r="54020" hidden="1" outlineLevel="1"/>
    <row r="54021" hidden="1" outlineLevel="1"/>
    <row r="54022" hidden="1" outlineLevel="1"/>
    <row r="54023" hidden="1" outlineLevel="1"/>
    <row r="54024" hidden="1" outlineLevel="1"/>
    <row r="54025" hidden="1" outlineLevel="1"/>
    <row r="54026" hidden="1" outlineLevel="1"/>
    <row r="54027" hidden="1" outlineLevel="1"/>
    <row r="54028" hidden="1" outlineLevel="1"/>
    <row r="54029" hidden="1" outlineLevel="1"/>
    <row r="54030" hidden="1" outlineLevel="1"/>
    <row r="54031" hidden="1" outlineLevel="1"/>
    <row r="54032" hidden="1" outlineLevel="1"/>
    <row r="54033" hidden="1" outlineLevel="1"/>
    <row r="54034" hidden="1" outlineLevel="1"/>
    <row r="54035" hidden="1" outlineLevel="1"/>
    <row r="54036" hidden="1" outlineLevel="1"/>
    <row r="54037" hidden="1" outlineLevel="1"/>
    <row r="54038" hidden="1" outlineLevel="1"/>
    <row r="54039" hidden="1" outlineLevel="1"/>
    <row r="54040" hidden="1" outlineLevel="1"/>
    <row r="54041" hidden="1" outlineLevel="1"/>
    <row r="54042" hidden="1" outlineLevel="1"/>
    <row r="54043" hidden="1" outlineLevel="1"/>
    <row r="54044" hidden="1" outlineLevel="1"/>
    <row r="54045" hidden="1" outlineLevel="1"/>
    <row r="54046" hidden="1" outlineLevel="1"/>
    <row r="54047" hidden="1" outlineLevel="1"/>
    <row r="54048" hidden="1" outlineLevel="1"/>
    <row r="54049" hidden="1" outlineLevel="1"/>
    <row r="54050" hidden="1" outlineLevel="1"/>
    <row r="54051" hidden="1" outlineLevel="1"/>
    <row r="54052" hidden="1" outlineLevel="1"/>
    <row r="54053" hidden="1" outlineLevel="1"/>
    <row r="54054" hidden="1" outlineLevel="1"/>
    <row r="54055" hidden="1" outlineLevel="1"/>
    <row r="54056" hidden="1" outlineLevel="1"/>
    <row r="54057" hidden="1" outlineLevel="1"/>
    <row r="54058" hidden="1" outlineLevel="1"/>
    <row r="54059" hidden="1" outlineLevel="1"/>
    <row r="54060" hidden="1" outlineLevel="1"/>
    <row r="54061" hidden="1" outlineLevel="1"/>
    <row r="54062" hidden="1" outlineLevel="1"/>
    <row r="54063" hidden="1" outlineLevel="1"/>
    <row r="54064" hidden="1" outlineLevel="1"/>
    <row r="54065" hidden="1" outlineLevel="1"/>
    <row r="54066" hidden="1" outlineLevel="1"/>
    <row r="54067" hidden="1" outlineLevel="1"/>
    <row r="54068" hidden="1" outlineLevel="1"/>
    <row r="54069" hidden="1" outlineLevel="1"/>
    <row r="54070" hidden="1" outlineLevel="1"/>
    <row r="54071" hidden="1" outlineLevel="1"/>
    <row r="54072" hidden="1" outlineLevel="1"/>
    <row r="54073" hidden="1" outlineLevel="1"/>
    <row r="54074" hidden="1" outlineLevel="1"/>
    <row r="54075" hidden="1" outlineLevel="1"/>
    <row r="54076" hidden="1" outlineLevel="1"/>
    <row r="54077" hidden="1" outlineLevel="1"/>
    <row r="54078" hidden="1" outlineLevel="1"/>
    <row r="54079" hidden="1" outlineLevel="1"/>
    <row r="54080" hidden="1" outlineLevel="1"/>
    <row r="54081" hidden="1" outlineLevel="1"/>
    <row r="54082" hidden="1" outlineLevel="1"/>
    <row r="54083" hidden="1" outlineLevel="1"/>
    <row r="54084" hidden="1" outlineLevel="1"/>
    <row r="54085" hidden="1" outlineLevel="1"/>
    <row r="54086" hidden="1" outlineLevel="1"/>
    <row r="54087" hidden="1" outlineLevel="1"/>
    <row r="54088" hidden="1" outlineLevel="1"/>
    <row r="54089" hidden="1" outlineLevel="1"/>
    <row r="54090" hidden="1" outlineLevel="1"/>
    <row r="54091" hidden="1" outlineLevel="1"/>
    <row r="54092" hidden="1" outlineLevel="1"/>
    <row r="54093" hidden="1" outlineLevel="1"/>
    <row r="54094" hidden="1" outlineLevel="1"/>
    <row r="54095" hidden="1" outlineLevel="1"/>
    <row r="54096" hidden="1" outlineLevel="1"/>
    <row r="54097" hidden="1" outlineLevel="1"/>
    <row r="54098" hidden="1" outlineLevel="1"/>
    <row r="54099" hidden="1" outlineLevel="1"/>
    <row r="54100" hidden="1" outlineLevel="1"/>
    <row r="54101" hidden="1" outlineLevel="1"/>
    <row r="54102" hidden="1" outlineLevel="1"/>
    <row r="54103" hidden="1" outlineLevel="1"/>
    <row r="54104" hidden="1" outlineLevel="1"/>
    <row r="54105" hidden="1" outlineLevel="1"/>
    <row r="54106" hidden="1" outlineLevel="1"/>
    <row r="54107" hidden="1" outlineLevel="1"/>
    <row r="54108" hidden="1" outlineLevel="1"/>
    <row r="54109" hidden="1" outlineLevel="1"/>
    <row r="54110" hidden="1" outlineLevel="1"/>
    <row r="54111" hidden="1" outlineLevel="1"/>
    <row r="54112" hidden="1" outlineLevel="1"/>
    <row r="54113" hidden="1" outlineLevel="1"/>
    <row r="54114" hidden="1" outlineLevel="1"/>
    <row r="54115" hidden="1" outlineLevel="1"/>
    <row r="54116" hidden="1" outlineLevel="1"/>
    <row r="54117" hidden="1" outlineLevel="1"/>
    <row r="54118" hidden="1" outlineLevel="1"/>
    <row r="54119" hidden="1" outlineLevel="1"/>
    <row r="54120" hidden="1" outlineLevel="1"/>
    <row r="54121" hidden="1" outlineLevel="1"/>
    <row r="54122" hidden="1" outlineLevel="1"/>
    <row r="54123" hidden="1" outlineLevel="1"/>
    <row r="54124" hidden="1" outlineLevel="1"/>
    <row r="54125" hidden="1" outlineLevel="1"/>
    <row r="54126" hidden="1" outlineLevel="1"/>
    <row r="54127" hidden="1" outlineLevel="1"/>
    <row r="54128" hidden="1" outlineLevel="1"/>
    <row r="54129" hidden="1" outlineLevel="1"/>
    <row r="54130" hidden="1" outlineLevel="1"/>
    <row r="54131" hidden="1" outlineLevel="1"/>
    <row r="54132" hidden="1" outlineLevel="1"/>
    <row r="54133" hidden="1" outlineLevel="1"/>
    <row r="54134" hidden="1" outlineLevel="1"/>
    <row r="54135" hidden="1" outlineLevel="1"/>
    <row r="54136" hidden="1" outlineLevel="1"/>
    <row r="54137" hidden="1" outlineLevel="1"/>
    <row r="54138" hidden="1" outlineLevel="1"/>
    <row r="54139" hidden="1" outlineLevel="1"/>
    <row r="54140" hidden="1" outlineLevel="1"/>
    <row r="54141" hidden="1" outlineLevel="1"/>
    <row r="54142" hidden="1" outlineLevel="1"/>
    <row r="54143" hidden="1" outlineLevel="1"/>
    <row r="54144" hidden="1" outlineLevel="1"/>
    <row r="54145" hidden="1" outlineLevel="1"/>
    <row r="54146" hidden="1" outlineLevel="1"/>
    <row r="54147" hidden="1" outlineLevel="1"/>
    <row r="54148" hidden="1" outlineLevel="1"/>
    <row r="54149" hidden="1" outlineLevel="1"/>
    <row r="54150" hidden="1" outlineLevel="1"/>
    <row r="54151" hidden="1" outlineLevel="1"/>
    <row r="54152" hidden="1" outlineLevel="1"/>
    <row r="54153" hidden="1" outlineLevel="1"/>
    <row r="54154" hidden="1" outlineLevel="1"/>
    <row r="54155" hidden="1" outlineLevel="1"/>
    <row r="54156" hidden="1" outlineLevel="1"/>
    <row r="54157" hidden="1" outlineLevel="1"/>
    <row r="54158" hidden="1" outlineLevel="1"/>
    <row r="54159" hidden="1" outlineLevel="1"/>
    <row r="54160" hidden="1" outlineLevel="1"/>
    <row r="54161" hidden="1" outlineLevel="1"/>
    <row r="54162" hidden="1" outlineLevel="1"/>
    <row r="54163" hidden="1" outlineLevel="1"/>
    <row r="54164" hidden="1" outlineLevel="1"/>
    <row r="54165" hidden="1" outlineLevel="1"/>
    <row r="54166" hidden="1" outlineLevel="1"/>
    <row r="54167" hidden="1" outlineLevel="1"/>
    <row r="54168" hidden="1" outlineLevel="1"/>
    <row r="54169" hidden="1" outlineLevel="1"/>
    <row r="54170" hidden="1" outlineLevel="1"/>
    <row r="54171" hidden="1" outlineLevel="1"/>
    <row r="54172" hidden="1" outlineLevel="1"/>
    <row r="54173" hidden="1" outlineLevel="1"/>
    <row r="54174" hidden="1" outlineLevel="1"/>
    <row r="54175" hidden="1" outlineLevel="1"/>
    <row r="54176" hidden="1" outlineLevel="1"/>
    <row r="54177" hidden="1" outlineLevel="1"/>
    <row r="54178" hidden="1" outlineLevel="1"/>
    <row r="54179" hidden="1" outlineLevel="1"/>
    <row r="54180" hidden="1" outlineLevel="1"/>
    <row r="54181" hidden="1" outlineLevel="1"/>
    <row r="54182" hidden="1" outlineLevel="1"/>
    <row r="54183" hidden="1" outlineLevel="1"/>
    <row r="54184" hidden="1" outlineLevel="1"/>
    <row r="54185" hidden="1" outlineLevel="1"/>
    <row r="54186" hidden="1" outlineLevel="1"/>
    <row r="54187" hidden="1" outlineLevel="1"/>
    <row r="54188" hidden="1" outlineLevel="1"/>
    <row r="54189" hidden="1" outlineLevel="1"/>
    <row r="54190" hidden="1" outlineLevel="1"/>
    <row r="54191" hidden="1" outlineLevel="1"/>
    <row r="54192" hidden="1" outlineLevel="1"/>
    <row r="54193" hidden="1" outlineLevel="1"/>
    <row r="54194" hidden="1" outlineLevel="1"/>
    <row r="54195" hidden="1" outlineLevel="1"/>
    <row r="54196" hidden="1" outlineLevel="1"/>
    <row r="54197" hidden="1" outlineLevel="1"/>
    <row r="54198" hidden="1" outlineLevel="1"/>
    <row r="54199" hidden="1" outlineLevel="1"/>
    <row r="54200" hidden="1" outlineLevel="1"/>
    <row r="54201" hidden="1" outlineLevel="1"/>
    <row r="54202" hidden="1" outlineLevel="1"/>
    <row r="54203" hidden="1" outlineLevel="1"/>
    <row r="54204" hidden="1" outlineLevel="1"/>
    <row r="54205" hidden="1" outlineLevel="1"/>
    <row r="54206" hidden="1" outlineLevel="1"/>
    <row r="54207" hidden="1" outlineLevel="1"/>
    <row r="54208" hidden="1" outlineLevel="1"/>
    <row r="54209" hidden="1" outlineLevel="1"/>
    <row r="54210" hidden="1" outlineLevel="1"/>
    <row r="54211" hidden="1" outlineLevel="1"/>
    <row r="54212" hidden="1" outlineLevel="1"/>
    <row r="54213" hidden="1" outlineLevel="1"/>
    <row r="54214" hidden="1" outlineLevel="1"/>
    <row r="54215" hidden="1" outlineLevel="1"/>
    <row r="54216" hidden="1" outlineLevel="1"/>
    <row r="54217" hidden="1" outlineLevel="1"/>
    <row r="54218" hidden="1" outlineLevel="1"/>
    <row r="54219" hidden="1" outlineLevel="1"/>
    <row r="54220" hidden="1" outlineLevel="1"/>
    <row r="54221" hidden="1" outlineLevel="1"/>
    <row r="54222" hidden="1" outlineLevel="1"/>
    <row r="54223" hidden="1" outlineLevel="1"/>
    <row r="54224" hidden="1" outlineLevel="1"/>
    <row r="54225" hidden="1" outlineLevel="1"/>
    <row r="54226" hidden="1" outlineLevel="1"/>
    <row r="54227" hidden="1" outlineLevel="1"/>
    <row r="54228" hidden="1" outlineLevel="1"/>
    <row r="54229" hidden="1" outlineLevel="1"/>
    <row r="54230" hidden="1" outlineLevel="1"/>
    <row r="54231" hidden="1" outlineLevel="1"/>
    <row r="54232" hidden="1" outlineLevel="1"/>
    <row r="54233" hidden="1" outlineLevel="1"/>
    <row r="54234" hidden="1" outlineLevel="1"/>
    <row r="54235" hidden="1" outlineLevel="1"/>
    <row r="54236" hidden="1" outlineLevel="1"/>
    <row r="54237" hidden="1" outlineLevel="1"/>
    <row r="54238" hidden="1" outlineLevel="1"/>
    <row r="54239" hidden="1" outlineLevel="1"/>
    <row r="54240" hidden="1" outlineLevel="1"/>
    <row r="54241" hidden="1" outlineLevel="1"/>
    <row r="54242" hidden="1" outlineLevel="1"/>
    <row r="54243" hidden="1" outlineLevel="1"/>
    <row r="54244" hidden="1" outlineLevel="1"/>
    <row r="54245" hidden="1" outlineLevel="1"/>
    <row r="54246" hidden="1" outlineLevel="1"/>
    <row r="54247" hidden="1" outlineLevel="1"/>
    <row r="54248" hidden="1" outlineLevel="1"/>
    <row r="54249" hidden="1" outlineLevel="1"/>
    <row r="54250" hidden="1" outlineLevel="1"/>
    <row r="54251" hidden="1" outlineLevel="1"/>
    <row r="54252" hidden="1" outlineLevel="1"/>
    <row r="54253" hidden="1" outlineLevel="1"/>
    <row r="54254" hidden="1" outlineLevel="1"/>
    <row r="54255" hidden="1" outlineLevel="1"/>
    <row r="54256" hidden="1" outlineLevel="1"/>
    <row r="54257" hidden="1" outlineLevel="1"/>
    <row r="54258" hidden="1" outlineLevel="1"/>
    <row r="54259" hidden="1" outlineLevel="1"/>
    <row r="54260" hidden="1" outlineLevel="1"/>
    <row r="54261" hidden="1" outlineLevel="1"/>
    <row r="54262" hidden="1" outlineLevel="1"/>
    <row r="54263" hidden="1" outlineLevel="1"/>
    <row r="54264" hidden="1" outlineLevel="1"/>
    <row r="54265" hidden="1" outlineLevel="1"/>
    <row r="54266" hidden="1" outlineLevel="1"/>
    <row r="54267" hidden="1" outlineLevel="1"/>
    <row r="54268" hidden="1" outlineLevel="1"/>
    <row r="54269" hidden="1" outlineLevel="1"/>
    <row r="54270" hidden="1" outlineLevel="1"/>
    <row r="54271" hidden="1" outlineLevel="1"/>
    <row r="54272" hidden="1" outlineLevel="1"/>
    <row r="54273" hidden="1" outlineLevel="1"/>
    <row r="54274" hidden="1" outlineLevel="1"/>
    <row r="54275" hidden="1" outlineLevel="1"/>
    <row r="54276" hidden="1" outlineLevel="1"/>
    <row r="54277" hidden="1" outlineLevel="1"/>
    <row r="54278" hidden="1" outlineLevel="1"/>
    <row r="54279" hidden="1" outlineLevel="1"/>
    <row r="54280" hidden="1" outlineLevel="1"/>
    <row r="54281" hidden="1" outlineLevel="1"/>
    <row r="54282" hidden="1" outlineLevel="1"/>
    <row r="54283" hidden="1" outlineLevel="1"/>
    <row r="54284" hidden="1" outlineLevel="1"/>
    <row r="54285" hidden="1" outlineLevel="1"/>
    <row r="54286" hidden="1" outlineLevel="1"/>
    <row r="54287" hidden="1" outlineLevel="1"/>
    <row r="54288" hidden="1" outlineLevel="1"/>
    <row r="54289" hidden="1" outlineLevel="1"/>
    <row r="54290" hidden="1" outlineLevel="1"/>
    <row r="54291" hidden="1" outlineLevel="1"/>
    <row r="54292" hidden="1" outlineLevel="1"/>
    <row r="54293" hidden="1" outlineLevel="1"/>
    <row r="54294" hidden="1" outlineLevel="1"/>
    <row r="54295" hidden="1" outlineLevel="1"/>
    <row r="54296" hidden="1" outlineLevel="1"/>
    <row r="54297" hidden="1" outlineLevel="1"/>
    <row r="54298" hidden="1" outlineLevel="1"/>
    <row r="54299" hidden="1" outlineLevel="1"/>
    <row r="54300" hidden="1" outlineLevel="1"/>
    <row r="54301" hidden="1" outlineLevel="1"/>
    <row r="54302" hidden="1" outlineLevel="1"/>
    <row r="54303" hidden="1" outlineLevel="1"/>
    <row r="54304" hidden="1" outlineLevel="1"/>
    <row r="54305" hidden="1" outlineLevel="1"/>
    <row r="54306" hidden="1" outlineLevel="1"/>
    <row r="54307" hidden="1" outlineLevel="1"/>
    <row r="54308" hidden="1" outlineLevel="1"/>
    <row r="54309" hidden="1" outlineLevel="1"/>
    <row r="54310" hidden="1" outlineLevel="1"/>
    <row r="54311" hidden="1" outlineLevel="1"/>
    <row r="54312" hidden="1" outlineLevel="1"/>
    <row r="54313" hidden="1" outlineLevel="1"/>
    <row r="54314" hidden="1" outlineLevel="1"/>
    <row r="54315" hidden="1" outlineLevel="1"/>
    <row r="54316" hidden="1" outlineLevel="1"/>
    <row r="54317" hidden="1" outlineLevel="1"/>
    <row r="54318" hidden="1" outlineLevel="1"/>
    <row r="54319" hidden="1" outlineLevel="1"/>
    <row r="54320" hidden="1" outlineLevel="1"/>
    <row r="54321" hidden="1" outlineLevel="1"/>
    <row r="54322" hidden="1" outlineLevel="1"/>
    <row r="54323" hidden="1" outlineLevel="1"/>
    <row r="54324" hidden="1" outlineLevel="1"/>
    <row r="54325" hidden="1" outlineLevel="1"/>
    <row r="54326" hidden="1" outlineLevel="1"/>
    <row r="54327" hidden="1" outlineLevel="1"/>
    <row r="54328" hidden="1" outlineLevel="1"/>
    <row r="54329" hidden="1" outlineLevel="1"/>
    <row r="54330" hidden="1" outlineLevel="1"/>
    <row r="54331" hidden="1" outlineLevel="1"/>
    <row r="54332" hidden="1" outlineLevel="1"/>
    <row r="54333" hidden="1" outlineLevel="1"/>
    <row r="54334" hidden="1" outlineLevel="1"/>
    <row r="54335" hidden="1" outlineLevel="1"/>
    <row r="54336" hidden="1" outlineLevel="1"/>
    <row r="54337" hidden="1" outlineLevel="1"/>
    <row r="54338" hidden="1" outlineLevel="1"/>
    <row r="54339" hidden="1" outlineLevel="1"/>
    <row r="54340" hidden="1" outlineLevel="1"/>
    <row r="54341" hidden="1" outlineLevel="1"/>
    <row r="54342" hidden="1" outlineLevel="1"/>
    <row r="54343" hidden="1" outlineLevel="1"/>
    <row r="54344" hidden="1" outlineLevel="1"/>
    <row r="54345" hidden="1" outlineLevel="1"/>
    <row r="54346" hidden="1" outlineLevel="1"/>
    <row r="54347" hidden="1" outlineLevel="1"/>
    <row r="54348" hidden="1" outlineLevel="1"/>
    <row r="54349" hidden="1" outlineLevel="1"/>
    <row r="54350" hidden="1" outlineLevel="1"/>
    <row r="54351" hidden="1" outlineLevel="1"/>
    <row r="54352" hidden="1" outlineLevel="1"/>
    <row r="54353" hidden="1" outlineLevel="1"/>
    <row r="54354" hidden="1" outlineLevel="1"/>
    <row r="54355" hidden="1" outlineLevel="1"/>
    <row r="54356" hidden="1" outlineLevel="1"/>
    <row r="54357" hidden="1" outlineLevel="1"/>
    <row r="54358" hidden="1" outlineLevel="1"/>
    <row r="54359" hidden="1" outlineLevel="1"/>
    <row r="54360" hidden="1" outlineLevel="1"/>
    <row r="54361" hidden="1" outlineLevel="1"/>
    <row r="54362" hidden="1" outlineLevel="1"/>
    <row r="54363" hidden="1" outlineLevel="1"/>
    <row r="54364" hidden="1" outlineLevel="1"/>
    <row r="54365" hidden="1" outlineLevel="1"/>
    <row r="54366" hidden="1" outlineLevel="1"/>
    <row r="54367" hidden="1" outlineLevel="1"/>
    <row r="54368" hidden="1" outlineLevel="1"/>
    <row r="54369" hidden="1" outlineLevel="1"/>
    <row r="54370" hidden="1" outlineLevel="1"/>
    <row r="54371" hidden="1" outlineLevel="1"/>
    <row r="54372" hidden="1" outlineLevel="1"/>
    <row r="54373" hidden="1" outlineLevel="1"/>
    <row r="54374" hidden="1" outlineLevel="1"/>
    <row r="54375" hidden="1" outlineLevel="1"/>
    <row r="54376" hidden="1" outlineLevel="1"/>
    <row r="54377" hidden="1" outlineLevel="1"/>
    <row r="54378" hidden="1" outlineLevel="1"/>
    <row r="54379" hidden="1" outlineLevel="1"/>
    <row r="54380" hidden="1" outlineLevel="1"/>
    <row r="54381" hidden="1" outlineLevel="1"/>
    <row r="54382" hidden="1" outlineLevel="1"/>
    <row r="54383" hidden="1" outlineLevel="1"/>
    <row r="54384" hidden="1" outlineLevel="1"/>
    <row r="54385" hidden="1" outlineLevel="1"/>
    <row r="54386" hidden="1" outlineLevel="1"/>
    <row r="54387" hidden="1" outlineLevel="1"/>
    <row r="54388" hidden="1" outlineLevel="1"/>
    <row r="54389" hidden="1" outlineLevel="1"/>
    <row r="54390" hidden="1" outlineLevel="1"/>
    <row r="54391" hidden="1" outlineLevel="1"/>
    <row r="54392" hidden="1" outlineLevel="1"/>
    <row r="54393" hidden="1" outlineLevel="1"/>
    <row r="54394" hidden="1" outlineLevel="1"/>
    <row r="54395" hidden="1" outlineLevel="1"/>
    <row r="54396" hidden="1" outlineLevel="1"/>
    <row r="54397" hidden="1" outlineLevel="1"/>
    <row r="54398" hidden="1" outlineLevel="1"/>
    <row r="54399" hidden="1" outlineLevel="1"/>
    <row r="54400" hidden="1" outlineLevel="1"/>
    <row r="54401" hidden="1" outlineLevel="1"/>
    <row r="54402" hidden="1" outlineLevel="1"/>
    <row r="54403" hidden="1" outlineLevel="1"/>
    <row r="54404" hidden="1" outlineLevel="1"/>
    <row r="54405" hidden="1" outlineLevel="1"/>
    <row r="54406" hidden="1" outlineLevel="1"/>
    <row r="54407" hidden="1" outlineLevel="1"/>
    <row r="54408" hidden="1" outlineLevel="1"/>
    <row r="54409" hidden="1" outlineLevel="1"/>
    <row r="54410" hidden="1" outlineLevel="1"/>
    <row r="54411" hidden="1" outlineLevel="1"/>
    <row r="54412" hidden="1" outlineLevel="1"/>
    <row r="54413" hidden="1" outlineLevel="1"/>
    <row r="54414" hidden="1" outlineLevel="1"/>
    <row r="54415" hidden="1" outlineLevel="1"/>
    <row r="54416" hidden="1" outlineLevel="1"/>
    <row r="54417" hidden="1" outlineLevel="1"/>
    <row r="54418" hidden="1" outlineLevel="1"/>
    <row r="54419" hidden="1" outlineLevel="1"/>
    <row r="54420" hidden="1" outlineLevel="1"/>
    <row r="54421" hidden="1" outlineLevel="1"/>
    <row r="54422" hidden="1" outlineLevel="1"/>
    <row r="54423" hidden="1" outlineLevel="1"/>
    <row r="54424" hidden="1" outlineLevel="1"/>
    <row r="54425" hidden="1" outlineLevel="1"/>
    <row r="54426" hidden="1" outlineLevel="1"/>
    <row r="54427" hidden="1" outlineLevel="1"/>
    <row r="54428" hidden="1" outlineLevel="1"/>
    <row r="54429" hidden="1" outlineLevel="1"/>
    <row r="54430" hidden="1" outlineLevel="1"/>
    <row r="54431" hidden="1" outlineLevel="1"/>
    <row r="54432" hidden="1" outlineLevel="1"/>
    <row r="54433" hidden="1" outlineLevel="1"/>
    <row r="54434" hidden="1" outlineLevel="1"/>
    <row r="54435" hidden="1" outlineLevel="1"/>
    <row r="54436" hidden="1" outlineLevel="1"/>
    <row r="54437" hidden="1" outlineLevel="1"/>
    <row r="54438" hidden="1" outlineLevel="1"/>
    <row r="54439" hidden="1" outlineLevel="1"/>
    <row r="54440" hidden="1" outlineLevel="1"/>
    <row r="54441" hidden="1" outlineLevel="1"/>
    <row r="54442" hidden="1" outlineLevel="1"/>
    <row r="54443" hidden="1" outlineLevel="1"/>
    <row r="54444" hidden="1" outlineLevel="1"/>
    <row r="54445" hidden="1" outlineLevel="1"/>
    <row r="54446" hidden="1" outlineLevel="1"/>
    <row r="54447" hidden="1" outlineLevel="1"/>
    <row r="54448" hidden="1" outlineLevel="1"/>
    <row r="54449" hidden="1" outlineLevel="1"/>
    <row r="54450" hidden="1" outlineLevel="1"/>
    <row r="54451" hidden="1" outlineLevel="1"/>
    <row r="54452" hidden="1" outlineLevel="1"/>
    <row r="54453" hidden="1" outlineLevel="1"/>
    <row r="54454" hidden="1" outlineLevel="1"/>
    <row r="54455" hidden="1" outlineLevel="1"/>
    <row r="54456" hidden="1" outlineLevel="1"/>
    <row r="54457" hidden="1" outlineLevel="1"/>
    <row r="54458" hidden="1" outlineLevel="1"/>
    <row r="54459" hidden="1" outlineLevel="1"/>
    <row r="54460" hidden="1" outlineLevel="1"/>
    <row r="54461" hidden="1" outlineLevel="1"/>
    <row r="54462" hidden="1" outlineLevel="1"/>
    <row r="54463" hidden="1" outlineLevel="1"/>
    <row r="54464" hidden="1" outlineLevel="1"/>
    <row r="54465" hidden="1" outlineLevel="1"/>
    <row r="54466" hidden="1" outlineLevel="1"/>
    <row r="54467" hidden="1" outlineLevel="1"/>
    <row r="54468" hidden="1" outlineLevel="1"/>
    <row r="54469" hidden="1" outlineLevel="1"/>
    <row r="54470" hidden="1" outlineLevel="1"/>
    <row r="54471" hidden="1" outlineLevel="1"/>
    <row r="54472" hidden="1" outlineLevel="1"/>
    <row r="54473" hidden="1" outlineLevel="1"/>
    <row r="54474" hidden="1" outlineLevel="1"/>
    <row r="54475" hidden="1" outlineLevel="1"/>
    <row r="54476" hidden="1" outlineLevel="1"/>
    <row r="54477" hidden="1" outlineLevel="1"/>
    <row r="54478" hidden="1" outlineLevel="1"/>
    <row r="54479" hidden="1" outlineLevel="1"/>
    <row r="54480" hidden="1" outlineLevel="1"/>
    <row r="54481" hidden="1" outlineLevel="1"/>
    <row r="54482" hidden="1" outlineLevel="1"/>
    <row r="54483" hidden="1" outlineLevel="1"/>
    <row r="54484" hidden="1" outlineLevel="1"/>
    <row r="54485" hidden="1" outlineLevel="1"/>
    <row r="54486" hidden="1" outlineLevel="1"/>
    <row r="54487" hidden="1" outlineLevel="1"/>
    <row r="54488" hidden="1" outlineLevel="1"/>
    <row r="54489" hidden="1" outlineLevel="1"/>
    <row r="54490" hidden="1" outlineLevel="1"/>
    <row r="54491" hidden="1" outlineLevel="1"/>
    <row r="54492" hidden="1" outlineLevel="1"/>
    <row r="54493" hidden="1" outlineLevel="1"/>
    <row r="54494" hidden="1" outlineLevel="1"/>
    <row r="54495" hidden="1" outlineLevel="1"/>
    <row r="54496" hidden="1" outlineLevel="1"/>
    <row r="54497" hidden="1" outlineLevel="1"/>
    <row r="54498" hidden="1" outlineLevel="1"/>
    <row r="54499" hidden="1" outlineLevel="1"/>
    <row r="54500" hidden="1" outlineLevel="1"/>
    <row r="54501" hidden="1" outlineLevel="1"/>
    <row r="54502" hidden="1" outlineLevel="1"/>
    <row r="54503" hidden="1" outlineLevel="1"/>
    <row r="54504" hidden="1" outlineLevel="1"/>
    <row r="54505" hidden="1" outlineLevel="1"/>
    <row r="54506" hidden="1" outlineLevel="1"/>
    <row r="54507" hidden="1" outlineLevel="1"/>
    <row r="54508" hidden="1" outlineLevel="1"/>
    <row r="54509" hidden="1" outlineLevel="1"/>
    <row r="54510" hidden="1" outlineLevel="1"/>
    <row r="54511" hidden="1" outlineLevel="1"/>
    <row r="54512" hidden="1" outlineLevel="1"/>
    <row r="54513" hidden="1" outlineLevel="1"/>
    <row r="54514" hidden="1" outlineLevel="1"/>
    <row r="54515" hidden="1" outlineLevel="1"/>
    <row r="54516" hidden="1" outlineLevel="1"/>
    <row r="54517" hidden="1" outlineLevel="1"/>
    <row r="54518" hidden="1" outlineLevel="1"/>
    <row r="54519" hidden="1" outlineLevel="1"/>
    <row r="54520" hidden="1" outlineLevel="1"/>
    <row r="54521" hidden="1" outlineLevel="1"/>
    <row r="54522" hidden="1" outlineLevel="1"/>
    <row r="54523" hidden="1" outlineLevel="1"/>
    <row r="54524" hidden="1" outlineLevel="1"/>
    <row r="54525" hidden="1" outlineLevel="1"/>
    <row r="54526" hidden="1" outlineLevel="1"/>
    <row r="54527" hidden="1" outlineLevel="1"/>
    <row r="54528" hidden="1" outlineLevel="1"/>
    <row r="54529" hidden="1" outlineLevel="1"/>
    <row r="54530" hidden="1" outlineLevel="1"/>
    <row r="54531" hidden="1" outlineLevel="1"/>
    <row r="54532" hidden="1" outlineLevel="1"/>
    <row r="54533" hidden="1" outlineLevel="1"/>
    <row r="54534" hidden="1" outlineLevel="1"/>
    <row r="54535" hidden="1" outlineLevel="1"/>
    <row r="54536" hidden="1" outlineLevel="1"/>
    <row r="54537" hidden="1" outlineLevel="1"/>
    <row r="54538" hidden="1" outlineLevel="1"/>
    <row r="54539" hidden="1" outlineLevel="1"/>
    <row r="54540" hidden="1" outlineLevel="1"/>
    <row r="54541" hidden="1" outlineLevel="1"/>
    <row r="54542" hidden="1" outlineLevel="1"/>
    <row r="54543" hidden="1" outlineLevel="1"/>
    <row r="54544" hidden="1" outlineLevel="1"/>
    <row r="54545" hidden="1" outlineLevel="1"/>
    <row r="54546" hidden="1" outlineLevel="1"/>
    <row r="54547" hidden="1" outlineLevel="1"/>
    <row r="54548" hidden="1" outlineLevel="1"/>
    <row r="54549" hidden="1" outlineLevel="1"/>
    <row r="54550" hidden="1" outlineLevel="1"/>
    <row r="54551" hidden="1" outlineLevel="1"/>
    <row r="54552" hidden="1" outlineLevel="1"/>
    <row r="54553" hidden="1" outlineLevel="1"/>
    <row r="54554" hidden="1" outlineLevel="1"/>
    <row r="54555" hidden="1" outlineLevel="1"/>
    <row r="54556" hidden="1" outlineLevel="1"/>
    <row r="54557" hidden="1" outlineLevel="1"/>
    <row r="54558" hidden="1" outlineLevel="1"/>
    <row r="54559" hidden="1" outlineLevel="1"/>
    <row r="54560" hidden="1" outlineLevel="1"/>
    <row r="54561" hidden="1" outlineLevel="1"/>
    <row r="54562" hidden="1" outlineLevel="1"/>
    <row r="54563" hidden="1" outlineLevel="1"/>
    <row r="54564" hidden="1" outlineLevel="1"/>
    <row r="54565" hidden="1" outlineLevel="1"/>
    <row r="54566" hidden="1" outlineLevel="1"/>
    <row r="54567" hidden="1" outlineLevel="1"/>
    <row r="54568" hidden="1" outlineLevel="1"/>
    <row r="54569" hidden="1" outlineLevel="1"/>
    <row r="54570" hidden="1" outlineLevel="1"/>
    <row r="54571" hidden="1" outlineLevel="1"/>
    <row r="54572" hidden="1" outlineLevel="1"/>
    <row r="54573" hidden="1" outlineLevel="1"/>
    <row r="54574" hidden="1" outlineLevel="1"/>
    <row r="54575" hidden="1" outlineLevel="1"/>
    <row r="54576" hidden="1" outlineLevel="1"/>
    <row r="54577" hidden="1" outlineLevel="1"/>
    <row r="54578" hidden="1" outlineLevel="1"/>
    <row r="54579" hidden="1" outlineLevel="1"/>
    <row r="54580" hidden="1" outlineLevel="1"/>
    <row r="54581" hidden="1" outlineLevel="1"/>
    <row r="54582" hidden="1" outlineLevel="1"/>
    <row r="54583" hidden="1" outlineLevel="1"/>
    <row r="54584" hidden="1" outlineLevel="1"/>
    <row r="54585" hidden="1" outlineLevel="1"/>
    <row r="54586" hidden="1" outlineLevel="1"/>
    <row r="54587" hidden="1" outlineLevel="1"/>
    <row r="54588" hidden="1" outlineLevel="1"/>
    <row r="54589" hidden="1" outlineLevel="1"/>
    <row r="54590" hidden="1" outlineLevel="1"/>
    <row r="54591" hidden="1" outlineLevel="1"/>
    <row r="54592" hidden="1" outlineLevel="1"/>
    <row r="54593" hidden="1" outlineLevel="1"/>
    <row r="54594" hidden="1" outlineLevel="1"/>
    <row r="54595" hidden="1" outlineLevel="1"/>
    <row r="54596" hidden="1" outlineLevel="1"/>
    <row r="54597" hidden="1" outlineLevel="1"/>
    <row r="54598" hidden="1" outlineLevel="1"/>
    <row r="54599" hidden="1" outlineLevel="1"/>
    <row r="54600" hidden="1" outlineLevel="1"/>
    <row r="54601" hidden="1" outlineLevel="1"/>
    <row r="54602" hidden="1" outlineLevel="1"/>
    <row r="54603" hidden="1" outlineLevel="1"/>
    <row r="54604" hidden="1" outlineLevel="1"/>
    <row r="54605" hidden="1" outlineLevel="1"/>
    <row r="54606" hidden="1" outlineLevel="1"/>
    <row r="54607" hidden="1" outlineLevel="1"/>
    <row r="54608" hidden="1" outlineLevel="1"/>
    <row r="54609" hidden="1" outlineLevel="1"/>
    <row r="54610" hidden="1" outlineLevel="1"/>
    <row r="54611" hidden="1" outlineLevel="1"/>
    <row r="54612" hidden="1" outlineLevel="1"/>
    <row r="54613" hidden="1" outlineLevel="1"/>
    <row r="54614" hidden="1" outlineLevel="1"/>
    <row r="54615" hidden="1" outlineLevel="1"/>
    <row r="54616" hidden="1" outlineLevel="1"/>
    <row r="54617" hidden="1" outlineLevel="1"/>
    <row r="54618" hidden="1" outlineLevel="1"/>
    <row r="54619" hidden="1" outlineLevel="1"/>
    <row r="54620" hidden="1" outlineLevel="1"/>
    <row r="54621" hidden="1" outlineLevel="1"/>
    <row r="54622" hidden="1" outlineLevel="1"/>
    <row r="54623" hidden="1" outlineLevel="1"/>
    <row r="54624" hidden="1" outlineLevel="1"/>
    <row r="54625" hidden="1" outlineLevel="1"/>
    <row r="54626" hidden="1" outlineLevel="1"/>
    <row r="54627" hidden="1" outlineLevel="1"/>
    <row r="54628" hidden="1" outlineLevel="1"/>
    <row r="54629" hidden="1" outlineLevel="1"/>
    <row r="54630" hidden="1" outlineLevel="1"/>
    <row r="54631" hidden="1" outlineLevel="1"/>
    <row r="54632" hidden="1" outlineLevel="1"/>
    <row r="54633" hidden="1" outlineLevel="1"/>
    <row r="54634" hidden="1" outlineLevel="1"/>
    <row r="54635" hidden="1" outlineLevel="1"/>
    <row r="54636" hidden="1" outlineLevel="1"/>
    <row r="54637" hidden="1" outlineLevel="1"/>
    <row r="54638" hidden="1" outlineLevel="1"/>
    <row r="54639" hidden="1" outlineLevel="1"/>
    <row r="54640" hidden="1" outlineLevel="1"/>
    <row r="54641" hidden="1" outlineLevel="1"/>
    <row r="54642" hidden="1" outlineLevel="1"/>
    <row r="54643" hidden="1" outlineLevel="1"/>
    <row r="54644" hidden="1" outlineLevel="1"/>
    <row r="54645" hidden="1" outlineLevel="1"/>
    <row r="54646" hidden="1" outlineLevel="1"/>
    <row r="54647" hidden="1" outlineLevel="1"/>
    <row r="54648" hidden="1" outlineLevel="1"/>
    <row r="54649" hidden="1" outlineLevel="1"/>
    <row r="54650" hidden="1" outlineLevel="1"/>
    <row r="54651" hidden="1" outlineLevel="1"/>
    <row r="54652" hidden="1" outlineLevel="1"/>
    <row r="54653" hidden="1" outlineLevel="1"/>
    <row r="54654" hidden="1" outlineLevel="1"/>
    <row r="54655" hidden="1" outlineLevel="1"/>
    <row r="54656" hidden="1" outlineLevel="1"/>
    <row r="54657" hidden="1" outlineLevel="1"/>
    <row r="54658" hidden="1" outlineLevel="1"/>
    <row r="54659" hidden="1" outlineLevel="1"/>
    <row r="54660" hidden="1" outlineLevel="1"/>
    <row r="54661" hidden="1" outlineLevel="1"/>
    <row r="54662" hidden="1" outlineLevel="1"/>
    <row r="54663" hidden="1" outlineLevel="1"/>
    <row r="54664" hidden="1" outlineLevel="1"/>
    <row r="54665" hidden="1" outlineLevel="1"/>
    <row r="54666" hidden="1" outlineLevel="1"/>
    <row r="54667" hidden="1" outlineLevel="1"/>
    <row r="54668" hidden="1" outlineLevel="1"/>
    <row r="54669" hidden="1" outlineLevel="1"/>
    <row r="54670" hidden="1" outlineLevel="1"/>
    <row r="54671" hidden="1" outlineLevel="1"/>
    <row r="54672" hidden="1" outlineLevel="1"/>
    <row r="54673" hidden="1" outlineLevel="1"/>
    <row r="54674" hidden="1" outlineLevel="1"/>
    <row r="54675" hidden="1" outlineLevel="1"/>
    <row r="54676" hidden="1" outlineLevel="1"/>
    <row r="54677" hidden="1" outlineLevel="1"/>
    <row r="54678" hidden="1" outlineLevel="1"/>
    <row r="54679" hidden="1" outlineLevel="1"/>
    <row r="54680" hidden="1" outlineLevel="1"/>
    <row r="54681" hidden="1" outlineLevel="1"/>
    <row r="54682" hidden="1" outlineLevel="1"/>
    <row r="54683" hidden="1" outlineLevel="1"/>
    <row r="54684" hidden="1" outlineLevel="1"/>
    <row r="54685" hidden="1" outlineLevel="1"/>
    <row r="54686" hidden="1" outlineLevel="1"/>
    <row r="54687" hidden="1" outlineLevel="1"/>
    <row r="54688" hidden="1" outlineLevel="1"/>
    <row r="54689" hidden="1" outlineLevel="1"/>
    <row r="54690" hidden="1" outlineLevel="1"/>
    <row r="54691" hidden="1" outlineLevel="1"/>
    <row r="54692" hidden="1" outlineLevel="1"/>
    <row r="54693" hidden="1" outlineLevel="1"/>
    <row r="54694" hidden="1" outlineLevel="1"/>
    <row r="54695" hidden="1" outlineLevel="1"/>
    <row r="54696" hidden="1" outlineLevel="1"/>
    <row r="54697" hidden="1" outlineLevel="1"/>
    <row r="54698" hidden="1" outlineLevel="1"/>
    <row r="54699" hidden="1" outlineLevel="1"/>
    <row r="54700" hidden="1" outlineLevel="1"/>
    <row r="54701" hidden="1" outlineLevel="1"/>
    <row r="54702" hidden="1" outlineLevel="1"/>
    <row r="54703" hidden="1" outlineLevel="1"/>
    <row r="54704" hidden="1" outlineLevel="1"/>
    <row r="54705" hidden="1" outlineLevel="1"/>
    <row r="54706" hidden="1" outlineLevel="1"/>
    <row r="54707" hidden="1" outlineLevel="1"/>
    <row r="54708" hidden="1" outlineLevel="1"/>
    <row r="54709" hidden="1" outlineLevel="1"/>
    <row r="54710" hidden="1" outlineLevel="1"/>
    <row r="54711" hidden="1" outlineLevel="1"/>
    <row r="54712" hidden="1" outlineLevel="1"/>
    <row r="54713" hidden="1" outlineLevel="1"/>
    <row r="54714" hidden="1" outlineLevel="1"/>
    <row r="54715" hidden="1" outlineLevel="1"/>
    <row r="54716" hidden="1" outlineLevel="1"/>
    <row r="54717" hidden="1" outlineLevel="1"/>
    <row r="54718" hidden="1" outlineLevel="1"/>
    <row r="54719" hidden="1" outlineLevel="1"/>
    <row r="54720" hidden="1" outlineLevel="1"/>
    <row r="54721" hidden="1" outlineLevel="1"/>
    <row r="54722" hidden="1" outlineLevel="1"/>
    <row r="54723" hidden="1" outlineLevel="1"/>
    <row r="54724" hidden="1" outlineLevel="1"/>
    <row r="54725" hidden="1" outlineLevel="1"/>
    <row r="54726" hidden="1" outlineLevel="1"/>
    <row r="54727" hidden="1" outlineLevel="1"/>
    <row r="54728" hidden="1" outlineLevel="1"/>
    <row r="54729" hidden="1" outlineLevel="1"/>
    <row r="54730" hidden="1" outlineLevel="1"/>
    <row r="54731" hidden="1" outlineLevel="1"/>
    <row r="54732" hidden="1" outlineLevel="1"/>
    <row r="54733" hidden="1" outlineLevel="1"/>
    <row r="54734" hidden="1" outlineLevel="1"/>
    <row r="54735" hidden="1" outlineLevel="1"/>
    <row r="54736" hidden="1" outlineLevel="1"/>
    <row r="54737" hidden="1" outlineLevel="1"/>
    <row r="54738" hidden="1" outlineLevel="1"/>
    <row r="54739" hidden="1" outlineLevel="1"/>
    <row r="54740" hidden="1" outlineLevel="1"/>
    <row r="54741" hidden="1" outlineLevel="1"/>
    <row r="54742" hidden="1" outlineLevel="1"/>
    <row r="54743" hidden="1" outlineLevel="1"/>
    <row r="54744" hidden="1" outlineLevel="1"/>
    <row r="54745" hidden="1" outlineLevel="1"/>
    <row r="54746" hidden="1" outlineLevel="1"/>
    <row r="54747" hidden="1" outlineLevel="1"/>
    <row r="54748" hidden="1" outlineLevel="1"/>
    <row r="54749" hidden="1" outlineLevel="1"/>
    <row r="54750" hidden="1" outlineLevel="1"/>
    <row r="54751" hidden="1" outlineLevel="1"/>
    <row r="54752" hidden="1" outlineLevel="1"/>
    <row r="54753" hidden="1" outlineLevel="1"/>
    <row r="54754" hidden="1" outlineLevel="1"/>
    <row r="54755" hidden="1" outlineLevel="1"/>
    <row r="54756" hidden="1" outlineLevel="1"/>
    <row r="54757" hidden="1" outlineLevel="1"/>
    <row r="54758" hidden="1" outlineLevel="1"/>
    <row r="54759" hidden="1" outlineLevel="1"/>
    <row r="54760" hidden="1" outlineLevel="1"/>
    <row r="54761" hidden="1" outlineLevel="1"/>
    <row r="54762" hidden="1" outlineLevel="1"/>
    <row r="54763" hidden="1" outlineLevel="1"/>
    <row r="54764" hidden="1" outlineLevel="1"/>
    <row r="54765" hidden="1" outlineLevel="1"/>
    <row r="54766" hidden="1" outlineLevel="1"/>
    <row r="54767" hidden="1" outlineLevel="1"/>
    <row r="54768" hidden="1" outlineLevel="1"/>
    <row r="54769" hidden="1" outlineLevel="1"/>
    <row r="54770" hidden="1" outlineLevel="1"/>
    <row r="54771" hidden="1" outlineLevel="1"/>
    <row r="54772" hidden="1" outlineLevel="1"/>
    <row r="54773" hidden="1" outlineLevel="1"/>
    <row r="54774" hidden="1" outlineLevel="1"/>
    <row r="54775" hidden="1" outlineLevel="1"/>
    <row r="54776" hidden="1" outlineLevel="1"/>
    <row r="54777" hidden="1" outlineLevel="1"/>
    <row r="54778" hidden="1" outlineLevel="1"/>
    <row r="54779" hidden="1" outlineLevel="1"/>
    <row r="54780" hidden="1" outlineLevel="1"/>
    <row r="54781" hidden="1" outlineLevel="1"/>
    <row r="54782" hidden="1" outlineLevel="1"/>
    <row r="54783" hidden="1" outlineLevel="1"/>
    <row r="54784" hidden="1" outlineLevel="1"/>
    <row r="54785" hidden="1" outlineLevel="1"/>
    <row r="54786" hidden="1" outlineLevel="1"/>
    <row r="54787" hidden="1" outlineLevel="1"/>
    <row r="54788" hidden="1" outlineLevel="1"/>
    <row r="54789" hidden="1" outlineLevel="1"/>
    <row r="54790" hidden="1" outlineLevel="1"/>
    <row r="54791" hidden="1" outlineLevel="1"/>
    <row r="54792" hidden="1" outlineLevel="1"/>
    <row r="54793" hidden="1" outlineLevel="1"/>
    <row r="54794" hidden="1" outlineLevel="1"/>
    <row r="54795" hidden="1" outlineLevel="1"/>
    <row r="54796" hidden="1" outlineLevel="1"/>
    <row r="54797" hidden="1" outlineLevel="1"/>
    <row r="54798" hidden="1" outlineLevel="1"/>
    <row r="54799" hidden="1" outlineLevel="1"/>
    <row r="54800" hidden="1" outlineLevel="1"/>
    <row r="54801" hidden="1" outlineLevel="1"/>
    <row r="54802" hidden="1" outlineLevel="1"/>
    <row r="54803" hidden="1" outlineLevel="1"/>
    <row r="54804" hidden="1" outlineLevel="1"/>
    <row r="54805" hidden="1" outlineLevel="1"/>
    <row r="54806" hidden="1" outlineLevel="1"/>
    <row r="54807" hidden="1" outlineLevel="1"/>
    <row r="54808" hidden="1" outlineLevel="1"/>
    <row r="54809" hidden="1" outlineLevel="1"/>
    <row r="54810" hidden="1" outlineLevel="1"/>
    <row r="54811" hidden="1" outlineLevel="1"/>
    <row r="54812" hidden="1" outlineLevel="1"/>
    <row r="54813" hidden="1" outlineLevel="1"/>
    <row r="54814" hidden="1" outlineLevel="1"/>
    <row r="54815" hidden="1" outlineLevel="1"/>
    <row r="54816" hidden="1" outlineLevel="1"/>
    <row r="54817" hidden="1" outlineLevel="1"/>
    <row r="54818" hidden="1" outlineLevel="1"/>
    <row r="54819" hidden="1" outlineLevel="1"/>
    <row r="54820" hidden="1" outlineLevel="1"/>
    <row r="54821" hidden="1" outlineLevel="1"/>
    <row r="54822" hidden="1" outlineLevel="1"/>
    <row r="54823" hidden="1" outlineLevel="1"/>
    <row r="54824" hidden="1" outlineLevel="1"/>
    <row r="54825" hidden="1" outlineLevel="1"/>
    <row r="54826" hidden="1" outlineLevel="1"/>
    <row r="54827" hidden="1" outlineLevel="1"/>
    <row r="54828" hidden="1" outlineLevel="1"/>
    <row r="54829" hidden="1" outlineLevel="1"/>
    <row r="54830" hidden="1" outlineLevel="1"/>
    <row r="54831" hidden="1" outlineLevel="1"/>
    <row r="54832" hidden="1" outlineLevel="1"/>
    <row r="54833" hidden="1" outlineLevel="1"/>
    <row r="54834" hidden="1" outlineLevel="1"/>
    <row r="54835" hidden="1" outlineLevel="1"/>
    <row r="54836" hidden="1" outlineLevel="1"/>
    <row r="54837" hidden="1" outlineLevel="1"/>
    <row r="54838" hidden="1" outlineLevel="1"/>
    <row r="54839" hidden="1" outlineLevel="1"/>
    <row r="54840" hidden="1" outlineLevel="1"/>
    <row r="54841" hidden="1" outlineLevel="1"/>
    <row r="54842" hidden="1" outlineLevel="1"/>
    <row r="54843" hidden="1" outlineLevel="1"/>
    <row r="54844" hidden="1" outlineLevel="1"/>
    <row r="54845" hidden="1" outlineLevel="1"/>
    <row r="54846" hidden="1" outlineLevel="1"/>
    <row r="54847" hidden="1" outlineLevel="1"/>
    <row r="54848" hidden="1" outlineLevel="1"/>
    <row r="54849" hidden="1" outlineLevel="1"/>
    <row r="54850" hidden="1" outlineLevel="1"/>
    <row r="54851" hidden="1" outlineLevel="1"/>
    <row r="54852" hidden="1" outlineLevel="1"/>
    <row r="54853" hidden="1" outlineLevel="1"/>
    <row r="54854" hidden="1" outlineLevel="1"/>
    <row r="54855" hidden="1" outlineLevel="1"/>
    <row r="54856" hidden="1" outlineLevel="1"/>
    <row r="54857" hidden="1" outlineLevel="1"/>
    <row r="54858" hidden="1" outlineLevel="1"/>
    <row r="54859" hidden="1" outlineLevel="1"/>
    <row r="54860" hidden="1" outlineLevel="1"/>
    <row r="54861" hidden="1" outlineLevel="1"/>
    <row r="54862" hidden="1" outlineLevel="1"/>
    <row r="54863" hidden="1" outlineLevel="1"/>
    <row r="54864" hidden="1" outlineLevel="1"/>
    <row r="54865" hidden="1" outlineLevel="1"/>
    <row r="54866" hidden="1" outlineLevel="1"/>
    <row r="54867" hidden="1" outlineLevel="1"/>
    <row r="54868" hidden="1" outlineLevel="1"/>
    <row r="54869" hidden="1" outlineLevel="1"/>
    <row r="54870" hidden="1" outlineLevel="1"/>
    <row r="54871" hidden="1" outlineLevel="1"/>
    <row r="54872" hidden="1" outlineLevel="1"/>
    <row r="54873" hidden="1" outlineLevel="1"/>
    <row r="54874" hidden="1" outlineLevel="1"/>
    <row r="54875" hidden="1" outlineLevel="1"/>
    <row r="54876" hidden="1" outlineLevel="1"/>
    <row r="54877" hidden="1" outlineLevel="1"/>
    <row r="54878" hidden="1" outlineLevel="1"/>
    <row r="54879" hidden="1" outlineLevel="1"/>
    <row r="54880" hidden="1" outlineLevel="1"/>
    <row r="54881" hidden="1" outlineLevel="1"/>
    <row r="54882" hidden="1" outlineLevel="1"/>
    <row r="54883" hidden="1" outlineLevel="1"/>
    <row r="54884" hidden="1" outlineLevel="1"/>
    <row r="54885" hidden="1" outlineLevel="1"/>
    <row r="54886" hidden="1" outlineLevel="1"/>
    <row r="54887" hidden="1" outlineLevel="1"/>
    <row r="54888" hidden="1" outlineLevel="1"/>
    <row r="54889" hidden="1" outlineLevel="1"/>
    <row r="54890" hidden="1" outlineLevel="1"/>
    <row r="54891" hidden="1" outlineLevel="1"/>
    <row r="54892" hidden="1" outlineLevel="1"/>
    <row r="54893" hidden="1" outlineLevel="1"/>
    <row r="54894" hidden="1" outlineLevel="1"/>
    <row r="54895" hidden="1" outlineLevel="1"/>
    <row r="54896" hidden="1" outlineLevel="1"/>
    <row r="54897" hidden="1" outlineLevel="1"/>
    <row r="54898" hidden="1" outlineLevel="1"/>
    <row r="54899" hidden="1" outlineLevel="1"/>
    <row r="54900" hidden="1" outlineLevel="1"/>
    <row r="54901" hidden="1" outlineLevel="1"/>
    <row r="54902" hidden="1" outlineLevel="1"/>
    <row r="54903" hidden="1" outlineLevel="1"/>
    <row r="54904" hidden="1" outlineLevel="1"/>
    <row r="54905" hidden="1" outlineLevel="1"/>
    <row r="54906" hidden="1" outlineLevel="1"/>
    <row r="54907" hidden="1" outlineLevel="1"/>
    <row r="54908" hidden="1" outlineLevel="1"/>
    <row r="54909" hidden="1" outlineLevel="1"/>
    <row r="54910" hidden="1" outlineLevel="1"/>
    <row r="54911" hidden="1" outlineLevel="1"/>
    <row r="54912" hidden="1" outlineLevel="1"/>
    <row r="54913" hidden="1" outlineLevel="1"/>
    <row r="54914" hidden="1" outlineLevel="1"/>
    <row r="54915" hidden="1" outlineLevel="1"/>
    <row r="54916" hidden="1" outlineLevel="1"/>
    <row r="54917" hidden="1" outlineLevel="1"/>
    <row r="54918" hidden="1" outlineLevel="1"/>
    <row r="54919" hidden="1" outlineLevel="1"/>
    <row r="54920" hidden="1" outlineLevel="1"/>
    <row r="54921" hidden="1" outlineLevel="1"/>
    <row r="54922" hidden="1" outlineLevel="1"/>
    <row r="54923" hidden="1" outlineLevel="1"/>
    <row r="54924" hidden="1" outlineLevel="1"/>
    <row r="54925" hidden="1" outlineLevel="1"/>
    <row r="54926" hidden="1" outlineLevel="1"/>
    <row r="54927" hidden="1" outlineLevel="1"/>
    <row r="54928" hidden="1" outlineLevel="1"/>
    <row r="54929" hidden="1" outlineLevel="1"/>
    <row r="54930" hidden="1" outlineLevel="1"/>
    <row r="54931" hidden="1" outlineLevel="1"/>
    <row r="54932" hidden="1" outlineLevel="1"/>
    <row r="54933" hidden="1" outlineLevel="1"/>
    <row r="54934" hidden="1" outlineLevel="1"/>
    <row r="54935" hidden="1" outlineLevel="1"/>
    <row r="54936" hidden="1" outlineLevel="1"/>
    <row r="54937" hidden="1" outlineLevel="1"/>
    <row r="54938" hidden="1" outlineLevel="1"/>
    <row r="54939" hidden="1" outlineLevel="1"/>
    <row r="54940" hidden="1" outlineLevel="1"/>
    <row r="54941" hidden="1" outlineLevel="1"/>
    <row r="54942" hidden="1" outlineLevel="1"/>
    <row r="54943" hidden="1" outlineLevel="1"/>
    <row r="54944" hidden="1" outlineLevel="1"/>
    <row r="54945" hidden="1" outlineLevel="1"/>
    <row r="54946" hidden="1" outlineLevel="1"/>
    <row r="54947" hidden="1" outlineLevel="1"/>
    <row r="54948" hidden="1" outlineLevel="1"/>
    <row r="54949" hidden="1" outlineLevel="1"/>
    <row r="54950" hidden="1" outlineLevel="1"/>
    <row r="54951" hidden="1" outlineLevel="1"/>
    <row r="54952" hidden="1" outlineLevel="1"/>
    <row r="54953" hidden="1" outlineLevel="1"/>
    <row r="54954" hidden="1" outlineLevel="1"/>
    <row r="54955" hidden="1" outlineLevel="1"/>
    <row r="54956" hidden="1" outlineLevel="1"/>
    <row r="54957" hidden="1" outlineLevel="1"/>
    <row r="54958" hidden="1" outlineLevel="1"/>
    <row r="54959" hidden="1" outlineLevel="1"/>
    <row r="54960" hidden="1" outlineLevel="1"/>
    <row r="54961" hidden="1" outlineLevel="1"/>
    <row r="54962" hidden="1" outlineLevel="1"/>
    <row r="54963" hidden="1" outlineLevel="1"/>
    <row r="54964" hidden="1" outlineLevel="1"/>
    <row r="54965" hidden="1" outlineLevel="1"/>
    <row r="54966" hidden="1" outlineLevel="1"/>
    <row r="54967" hidden="1" outlineLevel="1"/>
    <row r="54968" hidden="1" outlineLevel="1"/>
    <row r="54969" hidden="1" outlineLevel="1"/>
    <row r="54970" hidden="1" outlineLevel="1"/>
    <row r="54971" hidden="1" outlineLevel="1"/>
    <row r="54972" hidden="1" outlineLevel="1"/>
    <row r="54973" hidden="1" outlineLevel="1"/>
    <row r="54974" hidden="1" outlineLevel="1"/>
    <row r="54975" hidden="1" outlineLevel="1"/>
    <row r="54976" hidden="1" outlineLevel="1"/>
    <row r="54977" hidden="1" outlineLevel="1"/>
    <row r="54978" hidden="1" outlineLevel="1"/>
    <row r="54979" hidden="1" outlineLevel="1"/>
    <row r="54980" hidden="1" outlineLevel="1"/>
    <row r="54981" hidden="1" outlineLevel="1"/>
    <row r="54982" hidden="1" outlineLevel="1"/>
    <row r="54983" hidden="1" outlineLevel="1"/>
    <row r="54984" hidden="1" outlineLevel="1"/>
    <row r="54985" hidden="1" outlineLevel="1"/>
    <row r="54986" hidden="1" outlineLevel="1"/>
    <row r="54987" hidden="1" outlineLevel="1"/>
    <row r="54988" hidden="1" outlineLevel="1"/>
    <row r="54989" hidden="1" outlineLevel="1"/>
    <row r="54990" hidden="1" outlineLevel="1"/>
    <row r="54991" hidden="1" outlineLevel="1"/>
    <row r="54992" hidden="1" outlineLevel="1"/>
    <row r="54993" hidden="1" outlineLevel="1"/>
    <row r="54994" hidden="1" outlineLevel="1"/>
    <row r="54995" hidden="1" outlineLevel="1"/>
    <row r="54996" hidden="1" outlineLevel="1"/>
    <row r="54997" hidden="1" outlineLevel="1"/>
    <row r="54998" hidden="1" outlineLevel="1"/>
    <row r="54999" hidden="1" outlineLevel="1"/>
    <row r="55000" hidden="1" outlineLevel="1"/>
    <row r="55001" hidden="1" outlineLevel="1"/>
    <row r="55002" hidden="1" outlineLevel="1"/>
    <row r="55003" hidden="1" outlineLevel="1"/>
    <row r="55004" hidden="1" outlineLevel="1"/>
    <row r="55005" hidden="1" outlineLevel="1"/>
    <row r="55006" hidden="1" outlineLevel="1"/>
    <row r="55007" hidden="1" outlineLevel="1"/>
    <row r="55008" hidden="1" outlineLevel="1"/>
    <row r="55009" hidden="1" outlineLevel="1"/>
    <row r="55010" hidden="1" outlineLevel="1"/>
    <row r="55011" hidden="1" outlineLevel="1"/>
    <row r="55012" hidden="1" outlineLevel="1"/>
    <row r="55013" hidden="1" outlineLevel="1"/>
    <row r="55014" hidden="1" outlineLevel="1"/>
    <row r="55015" hidden="1" outlineLevel="1"/>
    <row r="55016" hidden="1" outlineLevel="1"/>
    <row r="55017" hidden="1" outlineLevel="1"/>
    <row r="55018" hidden="1" outlineLevel="1"/>
    <row r="55019" hidden="1" outlineLevel="1"/>
    <row r="55020" hidden="1" outlineLevel="1"/>
    <row r="55021" hidden="1" outlineLevel="1"/>
    <row r="55022" hidden="1" outlineLevel="1"/>
    <row r="55023" hidden="1" outlineLevel="1"/>
    <row r="55024" hidden="1" outlineLevel="1"/>
    <row r="55025" hidden="1" outlineLevel="1"/>
    <row r="55026" hidden="1" outlineLevel="1"/>
    <row r="55027" hidden="1" outlineLevel="1"/>
    <row r="55028" hidden="1" outlineLevel="1"/>
    <row r="55029" hidden="1" outlineLevel="1"/>
    <row r="55030" hidden="1" outlineLevel="1"/>
    <row r="55031" hidden="1" outlineLevel="1"/>
    <row r="55032" hidden="1" outlineLevel="1"/>
    <row r="55033" hidden="1" outlineLevel="1"/>
    <row r="55034" hidden="1" outlineLevel="1"/>
    <row r="55035" hidden="1" outlineLevel="1"/>
    <row r="55036" hidden="1" outlineLevel="1"/>
    <row r="55037" hidden="1" outlineLevel="1"/>
    <row r="55038" hidden="1" outlineLevel="1"/>
    <row r="55039" hidden="1" outlineLevel="1"/>
    <row r="55040" hidden="1" outlineLevel="1"/>
    <row r="55041" hidden="1" outlineLevel="1"/>
    <row r="55042" hidden="1" outlineLevel="1"/>
    <row r="55043" hidden="1" outlineLevel="1"/>
    <row r="55044" hidden="1" outlineLevel="1"/>
    <row r="55045" hidden="1" outlineLevel="1"/>
    <row r="55046" hidden="1" outlineLevel="1"/>
    <row r="55047" hidden="1" outlineLevel="1"/>
    <row r="55048" hidden="1" outlineLevel="1"/>
    <row r="55049" hidden="1" outlineLevel="1"/>
    <row r="55050" hidden="1" outlineLevel="1"/>
    <row r="55051" hidden="1" outlineLevel="1"/>
    <row r="55052" hidden="1" outlineLevel="1"/>
    <row r="55053" hidden="1" outlineLevel="1"/>
    <row r="55054" hidden="1" outlineLevel="1"/>
    <row r="55055" hidden="1" outlineLevel="1"/>
    <row r="55056" hidden="1" outlineLevel="1"/>
    <row r="55057" hidden="1" outlineLevel="1"/>
    <row r="55058" hidden="1" outlineLevel="1"/>
    <row r="55059" hidden="1" outlineLevel="1"/>
    <row r="55060" hidden="1" outlineLevel="1"/>
    <row r="55061" hidden="1" outlineLevel="1"/>
    <row r="55062" hidden="1" outlineLevel="1"/>
    <row r="55063" hidden="1" outlineLevel="1"/>
    <row r="55064" hidden="1" outlineLevel="1"/>
    <row r="55065" hidden="1" outlineLevel="1"/>
    <row r="55066" hidden="1" outlineLevel="1"/>
    <row r="55067" hidden="1" outlineLevel="1"/>
    <row r="55068" hidden="1" outlineLevel="1"/>
    <row r="55069" hidden="1" outlineLevel="1"/>
    <row r="55070" hidden="1" outlineLevel="1"/>
    <row r="55071" hidden="1" outlineLevel="1"/>
    <row r="55072" hidden="1" outlineLevel="1"/>
    <row r="55073" hidden="1" outlineLevel="1"/>
    <row r="55074" hidden="1" outlineLevel="1"/>
    <row r="55075" hidden="1" outlineLevel="1"/>
    <row r="55076" hidden="1" outlineLevel="1"/>
    <row r="55077" hidden="1" outlineLevel="1"/>
    <row r="55078" hidden="1" outlineLevel="1"/>
    <row r="55079" hidden="1" outlineLevel="1"/>
    <row r="55080" hidden="1" outlineLevel="1"/>
    <row r="55081" hidden="1" outlineLevel="1"/>
    <row r="55082" hidden="1" outlineLevel="1"/>
    <row r="55083" hidden="1" outlineLevel="1"/>
    <row r="55084" hidden="1" outlineLevel="1"/>
    <row r="55085" hidden="1" outlineLevel="1"/>
    <row r="55086" hidden="1" outlineLevel="1"/>
    <row r="55087" hidden="1" outlineLevel="1"/>
    <row r="55088" hidden="1" outlineLevel="1"/>
    <row r="55089" hidden="1" outlineLevel="1"/>
    <row r="55090" hidden="1" outlineLevel="1"/>
    <row r="55091" hidden="1" outlineLevel="1"/>
    <row r="55092" hidden="1" outlineLevel="1"/>
    <row r="55093" hidden="1" outlineLevel="1"/>
    <row r="55094" hidden="1" outlineLevel="1"/>
    <row r="55095" hidden="1" outlineLevel="1"/>
    <row r="55096" hidden="1" outlineLevel="1"/>
    <row r="55097" hidden="1" outlineLevel="1"/>
    <row r="55098" hidden="1" outlineLevel="1"/>
    <row r="55099" hidden="1" outlineLevel="1"/>
    <row r="55100" hidden="1" outlineLevel="1"/>
    <row r="55101" hidden="1" outlineLevel="1"/>
    <row r="55102" hidden="1" outlineLevel="1"/>
    <row r="55103" hidden="1" outlineLevel="1"/>
    <row r="55104" hidden="1" outlineLevel="1"/>
    <row r="55105" hidden="1" outlineLevel="1"/>
    <row r="55106" hidden="1" outlineLevel="1"/>
    <row r="55107" hidden="1" outlineLevel="1"/>
    <row r="55108" hidden="1" outlineLevel="1"/>
    <row r="55109" hidden="1" outlineLevel="1"/>
    <row r="55110" hidden="1" outlineLevel="1"/>
    <row r="55111" hidden="1" outlineLevel="1"/>
    <row r="55112" hidden="1" outlineLevel="1"/>
    <row r="55113" hidden="1" outlineLevel="1"/>
    <row r="55114" hidden="1" outlineLevel="1"/>
    <row r="55115" hidden="1" outlineLevel="1"/>
    <row r="55116" hidden="1" outlineLevel="1"/>
    <row r="55117" hidden="1" outlineLevel="1"/>
    <row r="55118" hidden="1" outlineLevel="1"/>
    <row r="55119" hidden="1" outlineLevel="1"/>
    <row r="55120" hidden="1" outlineLevel="1"/>
    <row r="55121" hidden="1" outlineLevel="1"/>
    <row r="55122" hidden="1" outlineLevel="1"/>
    <row r="55123" hidden="1" outlineLevel="1"/>
    <row r="55124" hidden="1" outlineLevel="1"/>
    <row r="55125" hidden="1" outlineLevel="1"/>
    <row r="55126" hidden="1" outlineLevel="1"/>
    <row r="55127" hidden="1" outlineLevel="1"/>
    <row r="55128" hidden="1" outlineLevel="1"/>
    <row r="55129" hidden="1" outlineLevel="1"/>
    <row r="55130" hidden="1" outlineLevel="1"/>
    <row r="55131" hidden="1" outlineLevel="1"/>
    <row r="55132" hidden="1" outlineLevel="1"/>
    <row r="55133" hidden="1" outlineLevel="1"/>
    <row r="55134" hidden="1" outlineLevel="1"/>
    <row r="55135" hidden="1" outlineLevel="1"/>
    <row r="55136" hidden="1" outlineLevel="1"/>
    <row r="55137" hidden="1" outlineLevel="1"/>
    <row r="55138" hidden="1" outlineLevel="1"/>
    <row r="55139" hidden="1" outlineLevel="1"/>
    <row r="55140" hidden="1" outlineLevel="1"/>
    <row r="55141" hidden="1" outlineLevel="1"/>
    <row r="55142" hidden="1" outlineLevel="1"/>
    <row r="55143" hidden="1" outlineLevel="1"/>
    <row r="55144" hidden="1" outlineLevel="1"/>
    <row r="55145" hidden="1" outlineLevel="1"/>
    <row r="55146" hidden="1" outlineLevel="1"/>
    <row r="55147" hidden="1" outlineLevel="1"/>
    <row r="55148" hidden="1" outlineLevel="1"/>
    <row r="55149" hidden="1" outlineLevel="1"/>
    <row r="55150" hidden="1" outlineLevel="1"/>
    <row r="55151" hidden="1" outlineLevel="1"/>
    <row r="55152" hidden="1" outlineLevel="1"/>
    <row r="55153" hidden="1" outlineLevel="1"/>
    <row r="55154" hidden="1" outlineLevel="1"/>
    <row r="55155" hidden="1" outlineLevel="1"/>
    <row r="55156" hidden="1" outlineLevel="1"/>
    <row r="55157" hidden="1" outlineLevel="1"/>
    <row r="55158" hidden="1" outlineLevel="1"/>
    <row r="55159" hidden="1" outlineLevel="1"/>
    <row r="55160" hidden="1" outlineLevel="1"/>
    <row r="55161" hidden="1" outlineLevel="1"/>
    <row r="55162" hidden="1" outlineLevel="1"/>
    <row r="55163" hidden="1" outlineLevel="1"/>
    <row r="55164" hidden="1" outlineLevel="1"/>
    <row r="55165" hidden="1" outlineLevel="1"/>
    <row r="55166" hidden="1" outlineLevel="1"/>
    <row r="55167" hidden="1" outlineLevel="1"/>
    <row r="55168" hidden="1" outlineLevel="1"/>
    <row r="55169" hidden="1" outlineLevel="1"/>
    <row r="55170" hidden="1" outlineLevel="1"/>
    <row r="55171" hidden="1" outlineLevel="1"/>
    <row r="55172" hidden="1" outlineLevel="1"/>
    <row r="55173" hidden="1" outlineLevel="1"/>
    <row r="55174" hidden="1" outlineLevel="1"/>
    <row r="55175" hidden="1" outlineLevel="1"/>
    <row r="55176" hidden="1" outlineLevel="1"/>
    <row r="55177" hidden="1" outlineLevel="1"/>
    <row r="55178" hidden="1" outlineLevel="1"/>
    <row r="55179" hidden="1" outlineLevel="1"/>
    <row r="55180" hidden="1" outlineLevel="1"/>
    <row r="55181" hidden="1" outlineLevel="1"/>
    <row r="55182" hidden="1" outlineLevel="1"/>
    <row r="55183" hidden="1" outlineLevel="1"/>
    <row r="55184" hidden="1" outlineLevel="1"/>
    <row r="55185" hidden="1" outlineLevel="1"/>
    <row r="55186" hidden="1" outlineLevel="1"/>
    <row r="55187" hidden="1" outlineLevel="1"/>
    <row r="55188" hidden="1" outlineLevel="1"/>
    <row r="55189" hidden="1" outlineLevel="1"/>
    <row r="55190" hidden="1" outlineLevel="1"/>
    <row r="55191" hidden="1" outlineLevel="1"/>
    <row r="55192" hidden="1" outlineLevel="1"/>
    <row r="55193" hidden="1" outlineLevel="1"/>
    <row r="55194" hidden="1" outlineLevel="1"/>
    <row r="55195" hidden="1" outlineLevel="1"/>
    <row r="55196" hidden="1" outlineLevel="1"/>
    <row r="55197" hidden="1" outlineLevel="1"/>
    <row r="55198" hidden="1" outlineLevel="1"/>
    <row r="55199" hidden="1" outlineLevel="1"/>
    <row r="55200" hidden="1" outlineLevel="1"/>
    <row r="55201" hidden="1" outlineLevel="1"/>
    <row r="55202" hidden="1" outlineLevel="1"/>
    <row r="55203" hidden="1" outlineLevel="1"/>
    <row r="55204" hidden="1" outlineLevel="1"/>
    <row r="55205" hidden="1" outlineLevel="1"/>
    <row r="55206" hidden="1" outlineLevel="1"/>
    <row r="55207" hidden="1" outlineLevel="1"/>
    <row r="55208" hidden="1" outlineLevel="1"/>
    <row r="55209" hidden="1" outlineLevel="1"/>
    <row r="55210" hidden="1" outlineLevel="1"/>
    <row r="55211" hidden="1" outlineLevel="1"/>
    <row r="55212" hidden="1" outlineLevel="1"/>
    <row r="55213" hidden="1" outlineLevel="1"/>
    <row r="55214" hidden="1" outlineLevel="1"/>
    <row r="55215" hidden="1" outlineLevel="1"/>
    <row r="55216" hidden="1" outlineLevel="1"/>
    <row r="55217" hidden="1" outlineLevel="1"/>
    <row r="55218" hidden="1" outlineLevel="1"/>
    <row r="55219" hidden="1" outlineLevel="1"/>
    <row r="55220" hidden="1" outlineLevel="1"/>
    <row r="55221" hidden="1" outlineLevel="1"/>
    <row r="55222" hidden="1" outlineLevel="1"/>
    <row r="55223" hidden="1" outlineLevel="1"/>
    <row r="55224" hidden="1" outlineLevel="1"/>
    <row r="55225" hidden="1" outlineLevel="1"/>
    <row r="55226" hidden="1" outlineLevel="1"/>
    <row r="55227" hidden="1" outlineLevel="1"/>
    <row r="55228" hidden="1" outlineLevel="1"/>
    <row r="55229" hidden="1" outlineLevel="1"/>
    <row r="55230" hidden="1" outlineLevel="1"/>
    <row r="55231" hidden="1" outlineLevel="1"/>
    <row r="55232" hidden="1" outlineLevel="1"/>
    <row r="55233" hidden="1" outlineLevel="1"/>
    <row r="55234" hidden="1" outlineLevel="1"/>
    <row r="55235" hidden="1" outlineLevel="1"/>
    <row r="55236" hidden="1" outlineLevel="1"/>
    <row r="55237" hidden="1" outlineLevel="1"/>
    <row r="55238" hidden="1" outlineLevel="1"/>
    <row r="55239" hidden="1" outlineLevel="1"/>
    <row r="55240" hidden="1" outlineLevel="1"/>
    <row r="55241" hidden="1" outlineLevel="1"/>
    <row r="55242" hidden="1" outlineLevel="1"/>
    <row r="55243" hidden="1" outlineLevel="1"/>
    <row r="55244" hidden="1" outlineLevel="1"/>
    <row r="55245" hidden="1" outlineLevel="1"/>
    <row r="55246" hidden="1" outlineLevel="1"/>
    <row r="55247" hidden="1" outlineLevel="1"/>
    <row r="55248" hidden="1" outlineLevel="1"/>
    <row r="55249" hidden="1" outlineLevel="1"/>
    <row r="55250" hidden="1" outlineLevel="1"/>
    <row r="55251" hidden="1" outlineLevel="1"/>
    <row r="55252" hidden="1" outlineLevel="1"/>
    <row r="55253" hidden="1" outlineLevel="1"/>
    <row r="55254" hidden="1" outlineLevel="1"/>
    <row r="55255" hidden="1" outlineLevel="1"/>
    <row r="55256" hidden="1" outlineLevel="1"/>
    <row r="55257" hidden="1" outlineLevel="1"/>
    <row r="55258" hidden="1" outlineLevel="1"/>
    <row r="55259" hidden="1" outlineLevel="1"/>
    <row r="55260" hidden="1" outlineLevel="1"/>
    <row r="55261" hidden="1" outlineLevel="1"/>
    <row r="55262" hidden="1" outlineLevel="1"/>
    <row r="55263" hidden="1" outlineLevel="1"/>
    <row r="55264" hidden="1" outlineLevel="1"/>
    <row r="55265" hidden="1" outlineLevel="1"/>
    <row r="55266" hidden="1" outlineLevel="1"/>
    <row r="55267" hidden="1" outlineLevel="1"/>
    <row r="55268" hidden="1" outlineLevel="1"/>
    <row r="55269" hidden="1" outlineLevel="1"/>
    <row r="55270" hidden="1" outlineLevel="1"/>
    <row r="55271" hidden="1" outlineLevel="1"/>
    <row r="55272" hidden="1" outlineLevel="1"/>
    <row r="55273" hidden="1" outlineLevel="1"/>
    <row r="55274" hidden="1" outlineLevel="1"/>
    <row r="55275" hidden="1" outlineLevel="1"/>
    <row r="55276" hidden="1" outlineLevel="1"/>
    <row r="55277" hidden="1" outlineLevel="1"/>
    <row r="55278" hidden="1" outlineLevel="1"/>
    <row r="55279" hidden="1" outlineLevel="1"/>
    <row r="55280" hidden="1" outlineLevel="1"/>
    <row r="55281" hidden="1" outlineLevel="1"/>
    <row r="55282" hidden="1" outlineLevel="1"/>
    <row r="55283" hidden="1" outlineLevel="1"/>
    <row r="55284" hidden="1" outlineLevel="1"/>
    <row r="55285" hidden="1" outlineLevel="1"/>
    <row r="55286" hidden="1" outlineLevel="1"/>
    <row r="55287" hidden="1" outlineLevel="1"/>
    <row r="55288" hidden="1" outlineLevel="1"/>
    <row r="55289" hidden="1" outlineLevel="1"/>
    <row r="55290" hidden="1" outlineLevel="1"/>
    <row r="55291" hidden="1" outlineLevel="1"/>
    <row r="55292" hidden="1" outlineLevel="1"/>
    <row r="55293" hidden="1" outlineLevel="1"/>
    <row r="55294" hidden="1" outlineLevel="1"/>
    <row r="55295" hidden="1" outlineLevel="1"/>
    <row r="55296" hidden="1" outlineLevel="1"/>
    <row r="55297" hidden="1" outlineLevel="1"/>
    <row r="55298" hidden="1" outlineLevel="1"/>
    <row r="55299" hidden="1" outlineLevel="1"/>
    <row r="55300" hidden="1" outlineLevel="1"/>
    <row r="55301" hidden="1" outlineLevel="1"/>
    <row r="55302" hidden="1" outlineLevel="1"/>
    <row r="55303" hidden="1" outlineLevel="1"/>
    <row r="55304" hidden="1" outlineLevel="1"/>
    <row r="55305" hidden="1" outlineLevel="1"/>
    <row r="55306" hidden="1" outlineLevel="1"/>
    <row r="55307" hidden="1" outlineLevel="1"/>
    <row r="55308" hidden="1" outlineLevel="1"/>
    <row r="55309" hidden="1" outlineLevel="1"/>
    <row r="55310" hidden="1" outlineLevel="1"/>
    <row r="55311" hidden="1" outlineLevel="1"/>
    <row r="55312" hidden="1" outlineLevel="1"/>
    <row r="55313" hidden="1" outlineLevel="1"/>
    <row r="55314" hidden="1" outlineLevel="1"/>
    <row r="55315" hidden="1" outlineLevel="1"/>
    <row r="55316" hidden="1" outlineLevel="1"/>
    <row r="55317" hidden="1" outlineLevel="1"/>
    <row r="55318" hidden="1" outlineLevel="1"/>
    <row r="55319" hidden="1" outlineLevel="1"/>
    <row r="55320" hidden="1" outlineLevel="1"/>
    <row r="55321" hidden="1" outlineLevel="1"/>
    <row r="55322" hidden="1" outlineLevel="1"/>
    <row r="55323" hidden="1" outlineLevel="1"/>
    <row r="55324" hidden="1" outlineLevel="1"/>
    <row r="55325" hidden="1" outlineLevel="1"/>
    <row r="55326" hidden="1" outlineLevel="1"/>
    <row r="55327" hidden="1" outlineLevel="1"/>
    <row r="55328" hidden="1" outlineLevel="1"/>
    <row r="55329" hidden="1" outlineLevel="1"/>
    <row r="55330" hidden="1" outlineLevel="1"/>
    <row r="55331" hidden="1" outlineLevel="1"/>
    <row r="55332" hidden="1" outlineLevel="1"/>
    <row r="55333" hidden="1" outlineLevel="1"/>
    <row r="55334" hidden="1" outlineLevel="1"/>
    <row r="55335" hidden="1" outlineLevel="1"/>
    <row r="55336" hidden="1" outlineLevel="1"/>
    <row r="55337" hidden="1" outlineLevel="1"/>
    <row r="55338" hidden="1" outlineLevel="1"/>
    <row r="55339" hidden="1" outlineLevel="1"/>
    <row r="55340" hidden="1" outlineLevel="1"/>
    <row r="55341" hidden="1" outlineLevel="1"/>
    <row r="55342" hidden="1" outlineLevel="1"/>
    <row r="55343" hidden="1" outlineLevel="1"/>
    <row r="55344" hidden="1" outlineLevel="1"/>
    <row r="55345" hidden="1" outlineLevel="1"/>
    <row r="55346" hidden="1" outlineLevel="1"/>
    <row r="55347" hidden="1" outlineLevel="1"/>
    <row r="55348" hidden="1" outlineLevel="1"/>
    <row r="55349" hidden="1" outlineLevel="1"/>
    <row r="55350" hidden="1" outlineLevel="1"/>
    <row r="55351" hidden="1" outlineLevel="1"/>
    <row r="55352" hidden="1" outlineLevel="1"/>
    <row r="55353" hidden="1" outlineLevel="1"/>
    <row r="55354" hidden="1" outlineLevel="1"/>
    <row r="55355" hidden="1" outlineLevel="1"/>
    <row r="55356" hidden="1" outlineLevel="1"/>
    <row r="55357" hidden="1" outlineLevel="1"/>
    <row r="55358" hidden="1" outlineLevel="1"/>
    <row r="55359" hidden="1" outlineLevel="1"/>
    <row r="55360" hidden="1" outlineLevel="1"/>
    <row r="55361" hidden="1" outlineLevel="1"/>
    <row r="55362" hidden="1" outlineLevel="1"/>
    <row r="55363" hidden="1" outlineLevel="1"/>
    <row r="55364" hidden="1" outlineLevel="1"/>
    <row r="55365" hidden="1" outlineLevel="1"/>
    <row r="55366" hidden="1" outlineLevel="1"/>
    <row r="55367" hidden="1" outlineLevel="1"/>
    <row r="55368" hidden="1" outlineLevel="1"/>
    <row r="55369" hidden="1" outlineLevel="1"/>
    <row r="55370" hidden="1" outlineLevel="1"/>
    <row r="55371" hidden="1" outlineLevel="1"/>
    <row r="55372" hidden="1" outlineLevel="1"/>
    <row r="55373" hidden="1" outlineLevel="1"/>
    <row r="55374" hidden="1" outlineLevel="1"/>
    <row r="55375" hidden="1" outlineLevel="1"/>
    <row r="55376" hidden="1" outlineLevel="1"/>
    <row r="55377" hidden="1" outlineLevel="1"/>
    <row r="55378" hidden="1" outlineLevel="1"/>
    <row r="55379" hidden="1" outlineLevel="1"/>
    <row r="55380" hidden="1" outlineLevel="1"/>
    <row r="55381" hidden="1" outlineLevel="1"/>
    <row r="55382" hidden="1" outlineLevel="1"/>
    <row r="55383" hidden="1" outlineLevel="1"/>
    <row r="55384" hidden="1" outlineLevel="1"/>
    <row r="55385" hidden="1" outlineLevel="1"/>
    <row r="55386" hidden="1" outlineLevel="1"/>
    <row r="55387" hidden="1" outlineLevel="1"/>
    <row r="55388" hidden="1" outlineLevel="1"/>
    <row r="55389" hidden="1" outlineLevel="1"/>
    <row r="55390" hidden="1" outlineLevel="1"/>
    <row r="55391" hidden="1" outlineLevel="1"/>
    <row r="55392" hidden="1" outlineLevel="1"/>
    <row r="55393" hidden="1" outlineLevel="1"/>
    <row r="55394" hidden="1" outlineLevel="1"/>
    <row r="55395" hidden="1" outlineLevel="1"/>
    <row r="55396" hidden="1" outlineLevel="1"/>
    <row r="55397" hidden="1" outlineLevel="1"/>
    <row r="55398" hidden="1" outlineLevel="1"/>
    <row r="55399" hidden="1" outlineLevel="1"/>
    <row r="55400" hidden="1" outlineLevel="1"/>
    <row r="55401" hidden="1" outlineLevel="1"/>
    <row r="55402" hidden="1" outlineLevel="1"/>
    <row r="55403" hidden="1" outlineLevel="1"/>
    <row r="55404" hidden="1" outlineLevel="1"/>
    <row r="55405" hidden="1" outlineLevel="1"/>
    <row r="55406" hidden="1" outlineLevel="1"/>
    <row r="55407" hidden="1" outlineLevel="1"/>
    <row r="55408" hidden="1" outlineLevel="1"/>
    <row r="55409" hidden="1" outlineLevel="1"/>
    <row r="55410" hidden="1" outlineLevel="1"/>
    <row r="55411" hidden="1" outlineLevel="1"/>
    <row r="55412" hidden="1" outlineLevel="1"/>
    <row r="55413" hidden="1" outlineLevel="1"/>
    <row r="55414" hidden="1" outlineLevel="1"/>
    <row r="55415" hidden="1" outlineLevel="1"/>
    <row r="55416" hidden="1" outlineLevel="1"/>
    <row r="55417" hidden="1" outlineLevel="1"/>
    <row r="55418" hidden="1" outlineLevel="1"/>
    <row r="55419" hidden="1" outlineLevel="1"/>
    <row r="55420" hidden="1" outlineLevel="1"/>
    <row r="55421" hidden="1" outlineLevel="1"/>
    <row r="55422" hidden="1" outlineLevel="1"/>
    <row r="55423" hidden="1" outlineLevel="1"/>
    <row r="55424" hidden="1" outlineLevel="1"/>
    <row r="55425" hidden="1" outlineLevel="1"/>
    <row r="55426" hidden="1" outlineLevel="1"/>
    <row r="55427" hidden="1" outlineLevel="1"/>
    <row r="55428" hidden="1" outlineLevel="1"/>
    <row r="55429" hidden="1" outlineLevel="1"/>
    <row r="55430" hidden="1" outlineLevel="1"/>
    <row r="55431" hidden="1" outlineLevel="1"/>
    <row r="55432" hidden="1" outlineLevel="1"/>
    <row r="55433" hidden="1" outlineLevel="1"/>
    <row r="55434" hidden="1" outlineLevel="1"/>
    <row r="55435" hidden="1" outlineLevel="1"/>
    <row r="55436" hidden="1" outlineLevel="1"/>
    <row r="55437" hidden="1" outlineLevel="1"/>
    <row r="55438" hidden="1" outlineLevel="1"/>
    <row r="55439" hidden="1" outlineLevel="1"/>
    <row r="55440" hidden="1" outlineLevel="1"/>
    <row r="55441" hidden="1" outlineLevel="1"/>
    <row r="55442" hidden="1" outlineLevel="1"/>
    <row r="55443" hidden="1" outlineLevel="1"/>
    <row r="55444" hidden="1" outlineLevel="1"/>
    <row r="55445" hidden="1" outlineLevel="1"/>
    <row r="55446" hidden="1" outlineLevel="1"/>
    <row r="55447" hidden="1" outlineLevel="1"/>
    <row r="55448" hidden="1" outlineLevel="1"/>
    <row r="55449" hidden="1" outlineLevel="1"/>
    <row r="55450" hidden="1" outlineLevel="1"/>
    <row r="55451" hidden="1" outlineLevel="1"/>
    <row r="55452" hidden="1" outlineLevel="1"/>
    <row r="55453" hidden="1" outlineLevel="1"/>
    <row r="55454" hidden="1" outlineLevel="1"/>
    <row r="55455" hidden="1" outlineLevel="1"/>
    <row r="55456" hidden="1" outlineLevel="1"/>
    <row r="55457" hidden="1" outlineLevel="1"/>
    <row r="55458" hidden="1" outlineLevel="1"/>
    <row r="55459" hidden="1" outlineLevel="1"/>
    <row r="55460" hidden="1" outlineLevel="1"/>
    <row r="55461" hidden="1" outlineLevel="1"/>
    <row r="55462" hidden="1" outlineLevel="1"/>
    <row r="55463" hidden="1" outlineLevel="1"/>
    <row r="55464" hidden="1" outlineLevel="1"/>
    <row r="55465" hidden="1" outlineLevel="1"/>
    <row r="55466" hidden="1" outlineLevel="1"/>
    <row r="55467" hidden="1" outlineLevel="1"/>
    <row r="55468" hidden="1" outlineLevel="1"/>
    <row r="55469" hidden="1" outlineLevel="1"/>
    <row r="55470" hidden="1" outlineLevel="1"/>
    <row r="55471" hidden="1" outlineLevel="1"/>
    <row r="55472" hidden="1" outlineLevel="1"/>
    <row r="55473" hidden="1" outlineLevel="1"/>
    <row r="55474" hidden="1" outlineLevel="1"/>
    <row r="55475" hidden="1" outlineLevel="1"/>
    <row r="55476" hidden="1" outlineLevel="1"/>
    <row r="55477" hidden="1" outlineLevel="1"/>
    <row r="55478" hidden="1" outlineLevel="1"/>
    <row r="55479" hidden="1" outlineLevel="1"/>
    <row r="55480" hidden="1" outlineLevel="1"/>
    <row r="55481" hidden="1" outlineLevel="1"/>
    <row r="55482" hidden="1" outlineLevel="1"/>
    <row r="55483" hidden="1" outlineLevel="1"/>
    <row r="55484" hidden="1" outlineLevel="1"/>
    <row r="55485" hidden="1" outlineLevel="1"/>
    <row r="55486" hidden="1" outlineLevel="1"/>
    <row r="55487" hidden="1" outlineLevel="1"/>
    <row r="55488" hidden="1" outlineLevel="1"/>
    <row r="55489" hidden="1" outlineLevel="1"/>
    <row r="55490" hidden="1" outlineLevel="1"/>
    <row r="55491" hidden="1" outlineLevel="1"/>
    <row r="55492" hidden="1" outlineLevel="1"/>
    <row r="55493" hidden="1" outlineLevel="1"/>
    <row r="55494" hidden="1" outlineLevel="1"/>
    <row r="55495" hidden="1" outlineLevel="1"/>
    <row r="55496" hidden="1" outlineLevel="1"/>
    <row r="55497" hidden="1" outlineLevel="1"/>
    <row r="55498" hidden="1" outlineLevel="1"/>
    <row r="55499" hidden="1" outlineLevel="1"/>
    <row r="55500" hidden="1" outlineLevel="1"/>
    <row r="55501" hidden="1" outlineLevel="1"/>
    <row r="55502" hidden="1" outlineLevel="1"/>
    <row r="55503" hidden="1" outlineLevel="1"/>
    <row r="55504" hidden="1" outlineLevel="1"/>
    <row r="55505" hidden="1" outlineLevel="1"/>
    <row r="55506" hidden="1" outlineLevel="1"/>
    <row r="55507" hidden="1" outlineLevel="1"/>
    <row r="55508" hidden="1" outlineLevel="1"/>
    <row r="55509" hidden="1" outlineLevel="1"/>
    <row r="55510" hidden="1" outlineLevel="1"/>
    <row r="55511" hidden="1" outlineLevel="1"/>
    <row r="55512" hidden="1" outlineLevel="1"/>
    <row r="55513" hidden="1" outlineLevel="1"/>
    <row r="55514" hidden="1" outlineLevel="1"/>
    <row r="55515" hidden="1" outlineLevel="1"/>
    <row r="55516" hidden="1" outlineLevel="1"/>
    <row r="55517" hidden="1" outlineLevel="1"/>
    <row r="55518" hidden="1" outlineLevel="1"/>
    <row r="55519" hidden="1" outlineLevel="1"/>
    <row r="55520" hidden="1" outlineLevel="1"/>
    <row r="55521" hidden="1" outlineLevel="1"/>
    <row r="55522" hidden="1" outlineLevel="1"/>
    <row r="55523" hidden="1" outlineLevel="1"/>
    <row r="55524" hidden="1" outlineLevel="1"/>
    <row r="55525" hidden="1" outlineLevel="1"/>
    <row r="55526" hidden="1" outlineLevel="1"/>
    <row r="55527" hidden="1" outlineLevel="1"/>
    <row r="55528" hidden="1" outlineLevel="1"/>
    <row r="55529" hidden="1" outlineLevel="1"/>
    <row r="55530" hidden="1" outlineLevel="1"/>
    <row r="55531" hidden="1" outlineLevel="1"/>
    <row r="55532" hidden="1" outlineLevel="1"/>
    <row r="55533" hidden="1" outlineLevel="1"/>
    <row r="55534" hidden="1" outlineLevel="1"/>
    <row r="55535" hidden="1" outlineLevel="1"/>
    <row r="55536" hidden="1" outlineLevel="1"/>
    <row r="55537" hidden="1" outlineLevel="1"/>
    <row r="55538" hidden="1" outlineLevel="1"/>
    <row r="55539" hidden="1" outlineLevel="1"/>
    <row r="55540" hidden="1" outlineLevel="1"/>
    <row r="55541" hidden="1" outlineLevel="1"/>
    <row r="55542" hidden="1" outlineLevel="1"/>
    <row r="55543" hidden="1" outlineLevel="1"/>
    <row r="55544" hidden="1" outlineLevel="1"/>
    <row r="55545" hidden="1" outlineLevel="1"/>
    <row r="55546" hidden="1" outlineLevel="1"/>
    <row r="55547" hidden="1" outlineLevel="1"/>
    <row r="55548" hidden="1" outlineLevel="1"/>
    <row r="55549" hidden="1" outlineLevel="1"/>
    <row r="55550" hidden="1" outlineLevel="1"/>
    <row r="55551" hidden="1" outlineLevel="1"/>
    <row r="55552" hidden="1" outlineLevel="1"/>
    <row r="55553" hidden="1" outlineLevel="1"/>
    <row r="55554" hidden="1" outlineLevel="1"/>
    <row r="55555" hidden="1" outlineLevel="1"/>
    <row r="55556" hidden="1" outlineLevel="1"/>
    <row r="55557" hidden="1" outlineLevel="1"/>
    <row r="55558" hidden="1" outlineLevel="1"/>
    <row r="55559" hidden="1" outlineLevel="1"/>
    <row r="55560" hidden="1" outlineLevel="1"/>
    <row r="55561" hidden="1" outlineLevel="1"/>
    <row r="55562" hidden="1" outlineLevel="1"/>
    <row r="55563" hidden="1" outlineLevel="1"/>
    <row r="55564" hidden="1" outlineLevel="1"/>
    <row r="55565" hidden="1" outlineLevel="1"/>
    <row r="55566" hidden="1" outlineLevel="1"/>
    <row r="55567" hidden="1" outlineLevel="1"/>
    <row r="55568" hidden="1" outlineLevel="1"/>
    <row r="55569" hidden="1" outlineLevel="1"/>
    <row r="55570" hidden="1" outlineLevel="1"/>
    <row r="55571" hidden="1" outlineLevel="1"/>
    <row r="55572" hidden="1" outlineLevel="1"/>
    <row r="55573" hidden="1" outlineLevel="1"/>
    <row r="55574" hidden="1" outlineLevel="1"/>
    <row r="55575" hidden="1" outlineLevel="1"/>
    <row r="55576" hidden="1" outlineLevel="1"/>
    <row r="55577" hidden="1" outlineLevel="1"/>
    <row r="55578" hidden="1" outlineLevel="1"/>
    <row r="55579" hidden="1" outlineLevel="1"/>
    <row r="55580" hidden="1" outlineLevel="1"/>
    <row r="55581" hidden="1" outlineLevel="1"/>
    <row r="55582" hidden="1" outlineLevel="1"/>
    <row r="55583" hidden="1" outlineLevel="1"/>
    <row r="55584" hidden="1" outlineLevel="1"/>
    <row r="55585" hidden="1" outlineLevel="1"/>
    <row r="55586" hidden="1" outlineLevel="1"/>
    <row r="55587" hidden="1" outlineLevel="1"/>
    <row r="55588" hidden="1" outlineLevel="1"/>
    <row r="55589" hidden="1" outlineLevel="1"/>
    <row r="55590" hidden="1" outlineLevel="1"/>
    <row r="55591" hidden="1" outlineLevel="1"/>
    <row r="55592" hidden="1" outlineLevel="1"/>
    <row r="55593" hidden="1" outlineLevel="1"/>
    <row r="55594" hidden="1" outlineLevel="1"/>
    <row r="55595" hidden="1" outlineLevel="1"/>
    <row r="55596" hidden="1" outlineLevel="1"/>
    <row r="55597" hidden="1" outlineLevel="1"/>
    <row r="55598" hidden="1" outlineLevel="1"/>
    <row r="55599" hidden="1" outlineLevel="1"/>
    <row r="55600" hidden="1" outlineLevel="1"/>
    <row r="55601" hidden="1" outlineLevel="1"/>
    <row r="55602" hidden="1" outlineLevel="1"/>
    <row r="55603" hidden="1" outlineLevel="1"/>
    <row r="55604" hidden="1" outlineLevel="1"/>
    <row r="55605" hidden="1" outlineLevel="1"/>
    <row r="55606" hidden="1" outlineLevel="1"/>
    <row r="55607" hidden="1" outlineLevel="1"/>
    <row r="55608" hidden="1" outlineLevel="1"/>
    <row r="55609" hidden="1" outlineLevel="1"/>
    <row r="55610" hidden="1" outlineLevel="1"/>
    <row r="55611" hidden="1" outlineLevel="1"/>
    <row r="55612" hidden="1" outlineLevel="1"/>
    <row r="55613" hidden="1" outlineLevel="1"/>
    <row r="55614" hidden="1" outlineLevel="1"/>
    <row r="55615" hidden="1" outlineLevel="1"/>
    <row r="55616" hidden="1" outlineLevel="1"/>
    <row r="55617" hidden="1" outlineLevel="1"/>
    <row r="55618" hidden="1" outlineLevel="1"/>
    <row r="55619" hidden="1" outlineLevel="1"/>
    <row r="55620" hidden="1" outlineLevel="1"/>
    <row r="55621" hidden="1" outlineLevel="1"/>
    <row r="55622" hidden="1" outlineLevel="1"/>
    <row r="55623" hidden="1" outlineLevel="1"/>
    <row r="55624" hidden="1" outlineLevel="1"/>
    <row r="55625" hidden="1" outlineLevel="1"/>
    <row r="55626" hidden="1" outlineLevel="1"/>
    <row r="55627" hidden="1" outlineLevel="1"/>
    <row r="55628" hidden="1" outlineLevel="1"/>
    <row r="55629" hidden="1" outlineLevel="1"/>
    <row r="55630" hidden="1" outlineLevel="1"/>
    <row r="55631" hidden="1" outlineLevel="1"/>
    <row r="55632" hidden="1" outlineLevel="1"/>
    <row r="55633" hidden="1" outlineLevel="1"/>
    <row r="55634" hidden="1" outlineLevel="1"/>
    <row r="55635" hidden="1" outlineLevel="1"/>
    <row r="55636" hidden="1" outlineLevel="1"/>
    <row r="55637" hidden="1" outlineLevel="1"/>
    <row r="55638" hidden="1" outlineLevel="1"/>
    <row r="55639" hidden="1" outlineLevel="1"/>
    <row r="55640" hidden="1" outlineLevel="1"/>
    <row r="55641" hidden="1" outlineLevel="1"/>
    <row r="55642" hidden="1" outlineLevel="1"/>
    <row r="55643" hidden="1" outlineLevel="1"/>
    <row r="55644" hidden="1" outlineLevel="1"/>
    <row r="55645" hidden="1" outlineLevel="1"/>
    <row r="55646" hidden="1" outlineLevel="1"/>
    <row r="55647" hidden="1" outlineLevel="1"/>
    <row r="55648" hidden="1" outlineLevel="1"/>
    <row r="55649" hidden="1" outlineLevel="1"/>
    <row r="55650" hidden="1" outlineLevel="1"/>
    <row r="55651" hidden="1" outlineLevel="1"/>
    <row r="55652" hidden="1" outlineLevel="1"/>
    <row r="55653" hidden="1" outlineLevel="1"/>
    <row r="55654" hidden="1" outlineLevel="1"/>
    <row r="55655" hidden="1" outlineLevel="1"/>
    <row r="55656" hidden="1" outlineLevel="1"/>
    <row r="55657" hidden="1" outlineLevel="1"/>
    <row r="55658" hidden="1" outlineLevel="1"/>
    <row r="55659" hidden="1" outlineLevel="1"/>
    <row r="55660" hidden="1" outlineLevel="1"/>
    <row r="55661" hidden="1" outlineLevel="1"/>
    <row r="55662" hidden="1" outlineLevel="1"/>
    <row r="55663" hidden="1" outlineLevel="1"/>
    <row r="55664" hidden="1" outlineLevel="1"/>
    <row r="55665" hidden="1" outlineLevel="1"/>
    <row r="55666" hidden="1" outlineLevel="1"/>
    <row r="55667" hidden="1" outlineLevel="1"/>
    <row r="55668" hidden="1" outlineLevel="1"/>
    <row r="55669" hidden="1" outlineLevel="1"/>
    <row r="55670" hidden="1" outlineLevel="1"/>
    <row r="55671" hidden="1" outlineLevel="1"/>
    <row r="55672" hidden="1" outlineLevel="1"/>
    <row r="55673" hidden="1" outlineLevel="1"/>
    <row r="55674" hidden="1" outlineLevel="1"/>
    <row r="55675" hidden="1" outlineLevel="1"/>
    <row r="55676" hidden="1" outlineLevel="1"/>
    <row r="55677" hidden="1" outlineLevel="1"/>
    <row r="55678" hidden="1" outlineLevel="1"/>
    <row r="55679" hidden="1" outlineLevel="1"/>
    <row r="55680" hidden="1" outlineLevel="1"/>
    <row r="55681" hidden="1" outlineLevel="1"/>
    <row r="55682" hidden="1" outlineLevel="1"/>
    <row r="55683" hidden="1" outlineLevel="1"/>
    <row r="55684" hidden="1" outlineLevel="1"/>
    <row r="55685" hidden="1" outlineLevel="1"/>
    <row r="55686" hidden="1" outlineLevel="1"/>
    <row r="55687" hidden="1" outlineLevel="1"/>
    <row r="55688" hidden="1" outlineLevel="1"/>
    <row r="55689" hidden="1" outlineLevel="1"/>
    <row r="55690" hidden="1" outlineLevel="1"/>
    <row r="55691" hidden="1" outlineLevel="1"/>
    <row r="55692" hidden="1" outlineLevel="1"/>
    <row r="55693" hidden="1" outlineLevel="1"/>
    <row r="55694" hidden="1" outlineLevel="1"/>
    <row r="55695" hidden="1" outlineLevel="1"/>
    <row r="55696" hidden="1" outlineLevel="1"/>
    <row r="55697" hidden="1" outlineLevel="1"/>
    <row r="55698" hidden="1" outlineLevel="1"/>
    <row r="55699" hidden="1" outlineLevel="1"/>
    <row r="55700" hidden="1" outlineLevel="1"/>
    <row r="55701" hidden="1" outlineLevel="1"/>
    <row r="55702" hidden="1" outlineLevel="1"/>
    <row r="55703" hidden="1" outlineLevel="1"/>
    <row r="55704" hidden="1" outlineLevel="1"/>
    <row r="55705" hidden="1" outlineLevel="1"/>
    <row r="55706" hidden="1" outlineLevel="1"/>
    <row r="55707" hidden="1" outlineLevel="1"/>
    <row r="55708" hidden="1" outlineLevel="1"/>
    <row r="55709" hidden="1" outlineLevel="1"/>
    <row r="55710" hidden="1" outlineLevel="1"/>
    <row r="55711" hidden="1" outlineLevel="1"/>
    <row r="55712" hidden="1" outlineLevel="1"/>
    <row r="55713" hidden="1" outlineLevel="1"/>
    <row r="55714" hidden="1" outlineLevel="1"/>
    <row r="55715" hidden="1" outlineLevel="1"/>
    <row r="55716" hidden="1" outlineLevel="1"/>
    <row r="55717" hidden="1" outlineLevel="1"/>
    <row r="55718" hidden="1" outlineLevel="1"/>
    <row r="55719" hidden="1" outlineLevel="1"/>
    <row r="55720" hidden="1" outlineLevel="1"/>
    <row r="55721" hidden="1" outlineLevel="1"/>
    <row r="55722" hidden="1" outlineLevel="1"/>
    <row r="55723" hidden="1" outlineLevel="1"/>
    <row r="55724" hidden="1" outlineLevel="1"/>
    <row r="55725" hidden="1" outlineLevel="1"/>
    <row r="55726" hidden="1" outlineLevel="1"/>
    <row r="55727" hidden="1" outlineLevel="1"/>
    <row r="55728" hidden="1" outlineLevel="1"/>
    <row r="55729" hidden="1" outlineLevel="1"/>
    <row r="55730" hidden="1" outlineLevel="1"/>
    <row r="55731" hidden="1" outlineLevel="1"/>
    <row r="55732" hidden="1" outlineLevel="1"/>
    <row r="55733" hidden="1" outlineLevel="1"/>
    <row r="55734" hidden="1" outlineLevel="1"/>
    <row r="55735" hidden="1" outlineLevel="1"/>
    <row r="55736" hidden="1" outlineLevel="1"/>
    <row r="55737" hidden="1" outlineLevel="1"/>
    <row r="55738" hidden="1" outlineLevel="1"/>
    <row r="55739" hidden="1" outlineLevel="1"/>
    <row r="55740" hidden="1" outlineLevel="1"/>
    <row r="55741" hidden="1" outlineLevel="1"/>
    <row r="55742" hidden="1" outlineLevel="1"/>
    <row r="55743" hidden="1" outlineLevel="1"/>
    <row r="55744" hidden="1" outlineLevel="1"/>
    <row r="55745" hidden="1" outlineLevel="1"/>
    <row r="55746" hidden="1" outlineLevel="1"/>
    <row r="55747" hidden="1" outlineLevel="1"/>
    <row r="55748" hidden="1" outlineLevel="1"/>
    <row r="55749" hidden="1" outlineLevel="1"/>
    <row r="55750" hidden="1" outlineLevel="1"/>
    <row r="55751" hidden="1" outlineLevel="1"/>
    <row r="55752" hidden="1" outlineLevel="1"/>
    <row r="55753" hidden="1" outlineLevel="1"/>
    <row r="55754" hidden="1" outlineLevel="1"/>
    <row r="55755" hidden="1" outlineLevel="1"/>
    <row r="55756" hidden="1" outlineLevel="1"/>
    <row r="55757" hidden="1" outlineLevel="1"/>
    <row r="55758" hidden="1" outlineLevel="1"/>
    <row r="55759" hidden="1" outlineLevel="1"/>
    <row r="55760" hidden="1" outlineLevel="1"/>
    <row r="55761" hidden="1" outlineLevel="1"/>
    <row r="55762" hidden="1" outlineLevel="1"/>
    <row r="55763" hidden="1" outlineLevel="1"/>
    <row r="55764" hidden="1" outlineLevel="1"/>
    <row r="55765" hidden="1" outlineLevel="1"/>
    <row r="55766" hidden="1" outlineLevel="1"/>
    <row r="55767" hidden="1" outlineLevel="1"/>
    <row r="55768" hidden="1" outlineLevel="1"/>
    <row r="55769" hidden="1" outlineLevel="1"/>
    <row r="55770" hidden="1" outlineLevel="1"/>
    <row r="55771" hidden="1" outlineLevel="1"/>
    <row r="55772" hidden="1" outlineLevel="1"/>
    <row r="55773" hidden="1" outlineLevel="1"/>
    <row r="55774" hidden="1" outlineLevel="1"/>
    <row r="55775" hidden="1" outlineLevel="1"/>
    <row r="55776" hidden="1" outlineLevel="1"/>
    <row r="55777" hidden="1" outlineLevel="1"/>
    <row r="55778" hidden="1" outlineLevel="1"/>
    <row r="55779" hidden="1" outlineLevel="1"/>
    <row r="55780" hidden="1" outlineLevel="1"/>
    <row r="55781" hidden="1" outlineLevel="1"/>
    <row r="55782" hidden="1" outlineLevel="1"/>
    <row r="55783" hidden="1" outlineLevel="1"/>
    <row r="55784" hidden="1" outlineLevel="1"/>
    <row r="55785" hidden="1" outlineLevel="1"/>
    <row r="55786" hidden="1" outlineLevel="1"/>
    <row r="55787" hidden="1" outlineLevel="1"/>
    <row r="55788" hidden="1" outlineLevel="1"/>
    <row r="55789" hidden="1" outlineLevel="1"/>
    <row r="55790" hidden="1" outlineLevel="1"/>
    <row r="55791" hidden="1" outlineLevel="1"/>
    <row r="55792" hidden="1" outlineLevel="1"/>
    <row r="55793" hidden="1" outlineLevel="1"/>
    <row r="55794" hidden="1" outlineLevel="1"/>
    <row r="55795" hidden="1" outlineLevel="1"/>
    <row r="55796" hidden="1" outlineLevel="1"/>
    <row r="55797" hidden="1" outlineLevel="1"/>
    <row r="55798" hidden="1" outlineLevel="1"/>
    <row r="55799" hidden="1" outlineLevel="1"/>
    <row r="55800" hidden="1" outlineLevel="1"/>
    <row r="55801" hidden="1" outlineLevel="1"/>
    <row r="55802" hidden="1" outlineLevel="1"/>
    <row r="55803" hidden="1" outlineLevel="1"/>
    <row r="55804" hidden="1" outlineLevel="1"/>
    <row r="55805" hidden="1" outlineLevel="1"/>
    <row r="55806" hidden="1" outlineLevel="1"/>
    <row r="55807" hidden="1" outlineLevel="1"/>
    <row r="55808" hidden="1" outlineLevel="1"/>
    <row r="55809" hidden="1" outlineLevel="1"/>
    <row r="55810" hidden="1" outlineLevel="1"/>
    <row r="55811" hidden="1" outlineLevel="1"/>
    <row r="55812" hidden="1" outlineLevel="1"/>
    <row r="55813" hidden="1" outlineLevel="1"/>
    <row r="55814" hidden="1" outlineLevel="1"/>
    <row r="55815" hidden="1" outlineLevel="1"/>
    <row r="55816" hidden="1" outlineLevel="1"/>
    <row r="55817" hidden="1" outlineLevel="1"/>
    <row r="55818" hidden="1" outlineLevel="1"/>
    <row r="55819" hidden="1" outlineLevel="1"/>
    <row r="55820" hidden="1" outlineLevel="1"/>
    <row r="55821" hidden="1" outlineLevel="1"/>
    <row r="55822" hidden="1" outlineLevel="1"/>
    <row r="55823" hidden="1" outlineLevel="1"/>
    <row r="55824" hidden="1" outlineLevel="1"/>
    <row r="55825" hidden="1" outlineLevel="1"/>
    <row r="55826" hidden="1" outlineLevel="1"/>
    <row r="55827" hidden="1" outlineLevel="1"/>
    <row r="55828" hidden="1" outlineLevel="1"/>
    <row r="55829" hidden="1" outlineLevel="1"/>
    <row r="55830" hidden="1" outlineLevel="1"/>
    <row r="55831" hidden="1" outlineLevel="1"/>
    <row r="55832" hidden="1" outlineLevel="1"/>
    <row r="55833" hidden="1" outlineLevel="1"/>
    <row r="55834" hidden="1" outlineLevel="1"/>
    <row r="55835" hidden="1" outlineLevel="1"/>
    <row r="55836" hidden="1" outlineLevel="1"/>
    <row r="55837" hidden="1" outlineLevel="1"/>
    <row r="55838" hidden="1" outlineLevel="1"/>
    <row r="55839" hidden="1" outlineLevel="1"/>
    <row r="55840" hidden="1" outlineLevel="1"/>
    <row r="55841" hidden="1" outlineLevel="1"/>
    <row r="55842" hidden="1" outlineLevel="1"/>
    <row r="55843" hidden="1" outlineLevel="1"/>
    <row r="55844" hidden="1" outlineLevel="1"/>
    <row r="55845" hidden="1" outlineLevel="1"/>
    <row r="55846" hidden="1" outlineLevel="1"/>
    <row r="55847" hidden="1" outlineLevel="1"/>
    <row r="55848" hidden="1" outlineLevel="1"/>
    <row r="55849" hidden="1" outlineLevel="1"/>
    <row r="55850" hidden="1" outlineLevel="1"/>
    <row r="55851" hidden="1" outlineLevel="1"/>
    <row r="55852" hidden="1" outlineLevel="1"/>
    <row r="55853" hidden="1" outlineLevel="1"/>
    <row r="55854" hidden="1" outlineLevel="1"/>
    <row r="55855" hidden="1" outlineLevel="1"/>
    <row r="55856" hidden="1" outlineLevel="1"/>
    <row r="55857" hidden="1" outlineLevel="1"/>
    <row r="55858" hidden="1" outlineLevel="1"/>
    <row r="55859" hidden="1" outlineLevel="1"/>
    <row r="55860" hidden="1" outlineLevel="1"/>
    <row r="55861" hidden="1" outlineLevel="1"/>
    <row r="55862" hidden="1" outlineLevel="1"/>
    <row r="55863" hidden="1" outlineLevel="1"/>
    <row r="55864" hidden="1" outlineLevel="1"/>
    <row r="55865" hidden="1" outlineLevel="1"/>
    <row r="55866" hidden="1" outlineLevel="1"/>
    <row r="55867" hidden="1" outlineLevel="1"/>
    <row r="55868" hidden="1" outlineLevel="1"/>
    <row r="55869" hidden="1" outlineLevel="1"/>
    <row r="55870" hidden="1" outlineLevel="1"/>
    <row r="55871" hidden="1" outlineLevel="1"/>
    <row r="55872" hidden="1" outlineLevel="1"/>
    <row r="55873" hidden="1" outlineLevel="1"/>
    <row r="55874" hidden="1" outlineLevel="1"/>
    <row r="55875" hidden="1" outlineLevel="1"/>
    <row r="55876" hidden="1" outlineLevel="1"/>
    <row r="55877" hidden="1" outlineLevel="1"/>
    <row r="55878" hidden="1" outlineLevel="1"/>
    <row r="55879" hidden="1" outlineLevel="1"/>
    <row r="55880" hidden="1" outlineLevel="1"/>
    <row r="55881" hidden="1" outlineLevel="1"/>
    <row r="55882" hidden="1" outlineLevel="1"/>
    <row r="55883" hidden="1" outlineLevel="1"/>
    <row r="55884" hidden="1" outlineLevel="1"/>
    <row r="55885" hidden="1" outlineLevel="1"/>
    <row r="55886" hidden="1" outlineLevel="1"/>
    <row r="55887" hidden="1" outlineLevel="1"/>
    <row r="55888" hidden="1" outlineLevel="1"/>
    <row r="55889" hidden="1" outlineLevel="1"/>
    <row r="55890" hidden="1" outlineLevel="1"/>
    <row r="55891" hidden="1" outlineLevel="1"/>
    <row r="55892" hidden="1" outlineLevel="1"/>
    <row r="55893" hidden="1" outlineLevel="1"/>
    <row r="55894" hidden="1" outlineLevel="1"/>
    <row r="55895" hidden="1" outlineLevel="1"/>
    <row r="55896" hidden="1" outlineLevel="1"/>
    <row r="55897" hidden="1" outlineLevel="1"/>
    <row r="55898" hidden="1" outlineLevel="1"/>
    <row r="55899" hidden="1" outlineLevel="1"/>
    <row r="55900" hidden="1" outlineLevel="1"/>
    <row r="55901" hidden="1" outlineLevel="1"/>
    <row r="55902" hidden="1" outlineLevel="1"/>
    <row r="55903" hidden="1" outlineLevel="1"/>
    <row r="55904" hidden="1" outlineLevel="1"/>
    <row r="55905" hidden="1" outlineLevel="1"/>
    <row r="55906" hidden="1" outlineLevel="1"/>
    <row r="55907" hidden="1" outlineLevel="1"/>
    <row r="55908" hidden="1" outlineLevel="1"/>
    <row r="55909" hidden="1" outlineLevel="1"/>
    <row r="55910" hidden="1" outlineLevel="1"/>
    <row r="55911" hidden="1" outlineLevel="1"/>
    <row r="55912" hidden="1" outlineLevel="1"/>
    <row r="55913" hidden="1" outlineLevel="1"/>
    <row r="55914" hidden="1" outlineLevel="1"/>
    <row r="55915" hidden="1" outlineLevel="1"/>
    <row r="55916" hidden="1" outlineLevel="1"/>
    <row r="55917" hidden="1" outlineLevel="1"/>
    <row r="55918" hidden="1" outlineLevel="1"/>
    <row r="55919" hidden="1" outlineLevel="1"/>
    <row r="55920" hidden="1" outlineLevel="1"/>
    <row r="55921" hidden="1" outlineLevel="1"/>
    <row r="55922" hidden="1" outlineLevel="1"/>
    <row r="55923" hidden="1" outlineLevel="1"/>
    <row r="55924" hidden="1" outlineLevel="1"/>
    <row r="55925" hidden="1" outlineLevel="1"/>
    <row r="55926" hidden="1" outlineLevel="1"/>
    <row r="55927" hidden="1" outlineLevel="1"/>
    <row r="55928" hidden="1" outlineLevel="1"/>
    <row r="55929" hidden="1" outlineLevel="1"/>
    <row r="55930" hidden="1" outlineLevel="1"/>
    <row r="55931" hidden="1" outlineLevel="1"/>
    <row r="55932" hidden="1" outlineLevel="1"/>
    <row r="55933" hidden="1" outlineLevel="1"/>
    <row r="55934" hidden="1" outlineLevel="1"/>
    <row r="55935" hidden="1" outlineLevel="1"/>
    <row r="55936" hidden="1" outlineLevel="1"/>
    <row r="55937" hidden="1" outlineLevel="1"/>
    <row r="55938" hidden="1" outlineLevel="1"/>
    <row r="55939" hidden="1" outlineLevel="1"/>
    <row r="55940" hidden="1" outlineLevel="1"/>
    <row r="55941" hidden="1" outlineLevel="1"/>
    <row r="55942" hidden="1" outlineLevel="1"/>
    <row r="55943" hidden="1" outlineLevel="1"/>
    <row r="55944" hidden="1" outlineLevel="1"/>
    <row r="55945" hidden="1" outlineLevel="1"/>
    <row r="55946" hidden="1" outlineLevel="1"/>
    <row r="55947" hidden="1" outlineLevel="1"/>
    <row r="55948" hidden="1" outlineLevel="1"/>
    <row r="55949" hidden="1" outlineLevel="1"/>
    <row r="55950" hidden="1" outlineLevel="1"/>
    <row r="55951" hidden="1" outlineLevel="1"/>
    <row r="55952" hidden="1" outlineLevel="1"/>
    <row r="55953" hidden="1" outlineLevel="1"/>
    <row r="55954" hidden="1" outlineLevel="1"/>
    <row r="55955" hidden="1" outlineLevel="1"/>
    <row r="55956" hidden="1" outlineLevel="1"/>
    <row r="55957" hidden="1" outlineLevel="1"/>
    <row r="55958" hidden="1" outlineLevel="1"/>
    <row r="55959" hidden="1" outlineLevel="1"/>
    <row r="55960" hidden="1" outlineLevel="1"/>
    <row r="55961" hidden="1" outlineLevel="1"/>
    <row r="55962" hidden="1" outlineLevel="1"/>
    <row r="55963" hidden="1" outlineLevel="1"/>
    <row r="55964" hidden="1" outlineLevel="1"/>
    <row r="55965" hidden="1" outlineLevel="1"/>
    <row r="55966" hidden="1" outlineLevel="1"/>
    <row r="55967" hidden="1" outlineLevel="1"/>
    <row r="55968" hidden="1" outlineLevel="1"/>
    <row r="55969" hidden="1" outlineLevel="1"/>
    <row r="55970" hidden="1" outlineLevel="1"/>
    <row r="55971" hidden="1" outlineLevel="1"/>
    <row r="55972" hidden="1" outlineLevel="1"/>
    <row r="55973" hidden="1" outlineLevel="1"/>
    <row r="55974" hidden="1" outlineLevel="1"/>
    <row r="55975" hidden="1" outlineLevel="1"/>
    <row r="55976" hidden="1" outlineLevel="1"/>
    <row r="55977" hidden="1" outlineLevel="1"/>
    <row r="55978" hidden="1" outlineLevel="1"/>
    <row r="55979" hidden="1" outlineLevel="1"/>
    <row r="55980" hidden="1" outlineLevel="1"/>
    <row r="55981" hidden="1" outlineLevel="1"/>
    <row r="55982" hidden="1" outlineLevel="1"/>
    <row r="55983" hidden="1" outlineLevel="1"/>
    <row r="55984" hidden="1" outlineLevel="1"/>
    <row r="55985" hidden="1" outlineLevel="1"/>
    <row r="55986" hidden="1" outlineLevel="1"/>
    <row r="55987" hidden="1" outlineLevel="1"/>
    <row r="55988" hidden="1" outlineLevel="1"/>
    <row r="55989" hidden="1" outlineLevel="1"/>
    <row r="55990" hidden="1" outlineLevel="1"/>
    <row r="55991" hidden="1" outlineLevel="1"/>
    <row r="55992" hidden="1" outlineLevel="1"/>
    <row r="55993" hidden="1" outlineLevel="1"/>
    <row r="55994" hidden="1" outlineLevel="1"/>
    <row r="55995" hidden="1" outlineLevel="1"/>
    <row r="55996" hidden="1" outlineLevel="1"/>
    <row r="55997" hidden="1" outlineLevel="1"/>
    <row r="55998" hidden="1" outlineLevel="1"/>
    <row r="55999" hidden="1" outlineLevel="1"/>
    <row r="56000" hidden="1" outlineLevel="1"/>
    <row r="56001" hidden="1" outlineLevel="1"/>
    <row r="56002" hidden="1" outlineLevel="1"/>
    <row r="56003" hidden="1" outlineLevel="1"/>
    <row r="56004" hidden="1" outlineLevel="1"/>
    <row r="56005" hidden="1" outlineLevel="1"/>
    <row r="56006" hidden="1" outlineLevel="1"/>
    <row r="56007" hidden="1" outlineLevel="1"/>
    <row r="56008" hidden="1" outlineLevel="1"/>
    <row r="56009" hidden="1" outlineLevel="1"/>
    <row r="56010" hidden="1" outlineLevel="1"/>
    <row r="56011" hidden="1" outlineLevel="1"/>
    <row r="56012" hidden="1" outlineLevel="1"/>
    <row r="56013" hidden="1" outlineLevel="1"/>
    <row r="56014" hidden="1" outlineLevel="1"/>
    <row r="56015" hidden="1" outlineLevel="1"/>
    <row r="56016" hidden="1" outlineLevel="1"/>
    <row r="56017" hidden="1" outlineLevel="1"/>
    <row r="56018" hidden="1" outlineLevel="1"/>
    <row r="56019" hidden="1" outlineLevel="1"/>
    <row r="56020" hidden="1" outlineLevel="1"/>
    <row r="56021" hidden="1" outlineLevel="1"/>
    <row r="56022" hidden="1" outlineLevel="1"/>
    <row r="56023" hidden="1" outlineLevel="1"/>
    <row r="56024" hidden="1" outlineLevel="1"/>
    <row r="56025" hidden="1" outlineLevel="1"/>
    <row r="56026" hidden="1" outlineLevel="1"/>
    <row r="56027" hidden="1" outlineLevel="1"/>
    <row r="56028" hidden="1" outlineLevel="1"/>
    <row r="56029" hidden="1" outlineLevel="1"/>
    <row r="56030" hidden="1" outlineLevel="1"/>
    <row r="56031" hidden="1" outlineLevel="1"/>
    <row r="56032" hidden="1" outlineLevel="1"/>
    <row r="56033" hidden="1" outlineLevel="1"/>
    <row r="56034" hidden="1" outlineLevel="1"/>
    <row r="56035" hidden="1" outlineLevel="1"/>
    <row r="56036" hidden="1" outlineLevel="1"/>
    <row r="56037" hidden="1" outlineLevel="1"/>
    <row r="56038" hidden="1" outlineLevel="1"/>
    <row r="56039" hidden="1" outlineLevel="1"/>
    <row r="56040" hidden="1" outlineLevel="1"/>
    <row r="56041" hidden="1" outlineLevel="1"/>
    <row r="56042" hidden="1" outlineLevel="1"/>
    <row r="56043" hidden="1" outlineLevel="1"/>
    <row r="56044" hidden="1" outlineLevel="1"/>
    <row r="56045" hidden="1" outlineLevel="1"/>
    <row r="56046" hidden="1" outlineLevel="1"/>
    <row r="56047" hidden="1" outlineLevel="1"/>
    <row r="56048" hidden="1" outlineLevel="1"/>
    <row r="56049" hidden="1" outlineLevel="1"/>
    <row r="56050" hidden="1" outlineLevel="1"/>
    <row r="56051" hidden="1" outlineLevel="1"/>
    <row r="56052" hidden="1" outlineLevel="1"/>
    <row r="56053" hidden="1" outlineLevel="1"/>
    <row r="56054" hidden="1" outlineLevel="1"/>
    <row r="56055" hidden="1" outlineLevel="1"/>
    <row r="56056" hidden="1" outlineLevel="1"/>
    <row r="56057" hidden="1" outlineLevel="1"/>
    <row r="56058" hidden="1" outlineLevel="1"/>
    <row r="56059" hidden="1" outlineLevel="1"/>
    <row r="56060" hidden="1" outlineLevel="1"/>
    <row r="56061" hidden="1" outlineLevel="1"/>
    <row r="56062" hidden="1" outlineLevel="1"/>
    <row r="56063" hidden="1" outlineLevel="1"/>
    <row r="56064" hidden="1" outlineLevel="1"/>
    <row r="56065" hidden="1" outlineLevel="1"/>
    <row r="56066" hidden="1" outlineLevel="1"/>
    <row r="56067" hidden="1" outlineLevel="1"/>
    <row r="56068" hidden="1" outlineLevel="1"/>
    <row r="56069" hidden="1" outlineLevel="1"/>
    <row r="56070" hidden="1" outlineLevel="1"/>
    <row r="56071" hidden="1" outlineLevel="1"/>
    <row r="56072" hidden="1" outlineLevel="1"/>
    <row r="56073" hidden="1" outlineLevel="1"/>
    <row r="56074" hidden="1" outlineLevel="1"/>
    <row r="56075" hidden="1" outlineLevel="1"/>
    <row r="56076" hidden="1" outlineLevel="1"/>
    <row r="56077" hidden="1" outlineLevel="1"/>
    <row r="56078" hidden="1" outlineLevel="1"/>
    <row r="56079" hidden="1" outlineLevel="1"/>
    <row r="56080" hidden="1" outlineLevel="1"/>
    <row r="56081" hidden="1" outlineLevel="1"/>
    <row r="56082" hidden="1" outlineLevel="1"/>
    <row r="56083" hidden="1" outlineLevel="1"/>
    <row r="56084" hidden="1" outlineLevel="1"/>
    <row r="56085" hidden="1" outlineLevel="1"/>
    <row r="56086" hidden="1" outlineLevel="1"/>
    <row r="56087" hidden="1" outlineLevel="1"/>
    <row r="56088" hidden="1" outlineLevel="1"/>
    <row r="56089" hidden="1" outlineLevel="1"/>
    <row r="56090" hidden="1" outlineLevel="1"/>
    <row r="56091" hidden="1" outlineLevel="1"/>
    <row r="56092" hidden="1" outlineLevel="1"/>
    <row r="56093" hidden="1" outlineLevel="1"/>
    <row r="56094" hidden="1" outlineLevel="1"/>
    <row r="56095" hidden="1" outlineLevel="1"/>
    <row r="56096" hidden="1" outlineLevel="1"/>
    <row r="56097" hidden="1" outlineLevel="1"/>
    <row r="56098" hidden="1" outlineLevel="1"/>
    <row r="56099" hidden="1" outlineLevel="1"/>
    <row r="56100" hidden="1" outlineLevel="1"/>
    <row r="56101" hidden="1" outlineLevel="1"/>
    <row r="56102" hidden="1" outlineLevel="1"/>
    <row r="56103" hidden="1" outlineLevel="1"/>
    <row r="56104" hidden="1" outlineLevel="1"/>
    <row r="56105" hidden="1" outlineLevel="1"/>
    <row r="56106" hidden="1" outlineLevel="1"/>
    <row r="56107" hidden="1" outlineLevel="1"/>
    <row r="56108" hidden="1" outlineLevel="1"/>
    <row r="56109" hidden="1" outlineLevel="1"/>
    <row r="56110" hidden="1" outlineLevel="1"/>
    <row r="56111" hidden="1" outlineLevel="1"/>
    <row r="56112" hidden="1" outlineLevel="1"/>
    <row r="56113" hidden="1" outlineLevel="1"/>
    <row r="56114" hidden="1" outlineLevel="1"/>
    <row r="56115" hidden="1" outlineLevel="1"/>
    <row r="56116" hidden="1" outlineLevel="1"/>
    <row r="56117" hidden="1" outlineLevel="1"/>
    <row r="56118" hidden="1" outlineLevel="1"/>
    <row r="56119" hidden="1" outlineLevel="1"/>
    <row r="56120" hidden="1" outlineLevel="1"/>
    <row r="56121" hidden="1" outlineLevel="1"/>
    <row r="56122" hidden="1" outlineLevel="1"/>
    <row r="56123" hidden="1" outlineLevel="1"/>
    <row r="56124" hidden="1" outlineLevel="1"/>
    <row r="56125" hidden="1" outlineLevel="1"/>
    <row r="56126" hidden="1" outlineLevel="1"/>
    <row r="56127" hidden="1" outlineLevel="1"/>
    <row r="56128" hidden="1" outlineLevel="1"/>
    <row r="56129" hidden="1" outlineLevel="1"/>
    <row r="56130" hidden="1" outlineLevel="1"/>
    <row r="56131" hidden="1" outlineLevel="1"/>
    <row r="56132" hidden="1" outlineLevel="1"/>
    <row r="56133" hidden="1" outlineLevel="1"/>
    <row r="56134" hidden="1" outlineLevel="1"/>
    <row r="56135" hidden="1" outlineLevel="1"/>
    <row r="56136" hidden="1" outlineLevel="1"/>
    <row r="56137" hidden="1" outlineLevel="1"/>
    <row r="56138" hidden="1" outlineLevel="1"/>
    <row r="56139" hidden="1" outlineLevel="1"/>
    <row r="56140" hidden="1" outlineLevel="1"/>
    <row r="56141" hidden="1" outlineLevel="1"/>
    <row r="56142" hidden="1" outlineLevel="1"/>
    <row r="56143" hidden="1" outlineLevel="1"/>
    <row r="56144" hidden="1" outlineLevel="1"/>
    <row r="56145" hidden="1" outlineLevel="1"/>
    <row r="56146" hidden="1" outlineLevel="1"/>
    <row r="56147" hidden="1" outlineLevel="1"/>
    <row r="56148" hidden="1" outlineLevel="1"/>
    <row r="56149" hidden="1" outlineLevel="1"/>
    <row r="56150" hidden="1" outlineLevel="1"/>
    <row r="56151" hidden="1" outlineLevel="1"/>
    <row r="56152" hidden="1" outlineLevel="1"/>
    <row r="56153" hidden="1" outlineLevel="1"/>
    <row r="56154" hidden="1" outlineLevel="1"/>
    <row r="56155" hidden="1" outlineLevel="1"/>
    <row r="56156" hidden="1" outlineLevel="1"/>
    <row r="56157" hidden="1" outlineLevel="1"/>
    <row r="56158" hidden="1" outlineLevel="1"/>
    <row r="56159" hidden="1" outlineLevel="1"/>
    <row r="56160" hidden="1" outlineLevel="1"/>
    <row r="56161" hidden="1" outlineLevel="1"/>
    <row r="56162" hidden="1" outlineLevel="1"/>
    <row r="56163" hidden="1" outlineLevel="1"/>
    <row r="56164" hidden="1" outlineLevel="1"/>
    <row r="56165" hidden="1" outlineLevel="1"/>
    <row r="56166" hidden="1" outlineLevel="1"/>
    <row r="56167" hidden="1" outlineLevel="1"/>
    <row r="56168" hidden="1" outlineLevel="1"/>
    <row r="56169" hidden="1" outlineLevel="1"/>
    <row r="56170" hidden="1" outlineLevel="1"/>
    <row r="56171" hidden="1" outlineLevel="1"/>
    <row r="56172" hidden="1" outlineLevel="1"/>
    <row r="56173" hidden="1" outlineLevel="1"/>
    <row r="56174" hidden="1" outlineLevel="1"/>
    <row r="56175" hidden="1" outlineLevel="1"/>
    <row r="56176" hidden="1" outlineLevel="1"/>
    <row r="56177" hidden="1" outlineLevel="1"/>
    <row r="56178" hidden="1" outlineLevel="1"/>
    <row r="56179" hidden="1" outlineLevel="1"/>
    <row r="56180" hidden="1" outlineLevel="1"/>
    <row r="56181" hidden="1" outlineLevel="1"/>
    <row r="56182" hidden="1" outlineLevel="1"/>
    <row r="56183" hidden="1" outlineLevel="1"/>
    <row r="56184" hidden="1" outlineLevel="1"/>
    <row r="56185" hidden="1" outlineLevel="1"/>
    <row r="56186" hidden="1" outlineLevel="1"/>
    <row r="56187" hidden="1" outlineLevel="1"/>
    <row r="56188" hidden="1" outlineLevel="1"/>
    <row r="56189" hidden="1" outlineLevel="1"/>
    <row r="56190" hidden="1" outlineLevel="1"/>
    <row r="56191" hidden="1" outlineLevel="1"/>
    <row r="56192" hidden="1" outlineLevel="1"/>
    <row r="56193" hidden="1" outlineLevel="1"/>
    <row r="56194" hidden="1" outlineLevel="1"/>
    <row r="56195" hidden="1" outlineLevel="1"/>
    <row r="56196" hidden="1" outlineLevel="1"/>
    <row r="56197" hidden="1" outlineLevel="1"/>
    <row r="56198" hidden="1" outlineLevel="1"/>
    <row r="56199" hidden="1" outlineLevel="1"/>
    <row r="56200" hidden="1" outlineLevel="1"/>
    <row r="56201" hidden="1" outlineLevel="1"/>
    <row r="56202" hidden="1" outlineLevel="1"/>
    <row r="56203" hidden="1" outlineLevel="1"/>
    <row r="56204" hidden="1" outlineLevel="1"/>
    <row r="56205" hidden="1" outlineLevel="1"/>
    <row r="56206" hidden="1" outlineLevel="1"/>
    <row r="56207" hidden="1" outlineLevel="1"/>
    <row r="56208" hidden="1" outlineLevel="1"/>
    <row r="56209" hidden="1" outlineLevel="1"/>
    <row r="56210" hidden="1" outlineLevel="1"/>
    <row r="56211" hidden="1" outlineLevel="1"/>
    <row r="56212" hidden="1" outlineLevel="1"/>
    <row r="56213" hidden="1" outlineLevel="1"/>
    <row r="56214" hidden="1" outlineLevel="1"/>
    <row r="56215" hidden="1" outlineLevel="1"/>
    <row r="56216" hidden="1" outlineLevel="1"/>
    <row r="56217" hidden="1" outlineLevel="1"/>
    <row r="56218" hidden="1" outlineLevel="1"/>
    <row r="56219" hidden="1" outlineLevel="1"/>
    <row r="56220" hidden="1" outlineLevel="1"/>
    <row r="56221" hidden="1" outlineLevel="1"/>
    <row r="56222" hidden="1" outlineLevel="1"/>
    <row r="56223" hidden="1" outlineLevel="1"/>
    <row r="56224" hidden="1" outlineLevel="1"/>
    <row r="56225" hidden="1" outlineLevel="1"/>
    <row r="56226" hidden="1" outlineLevel="1"/>
    <row r="56227" hidden="1" outlineLevel="1"/>
    <row r="56228" hidden="1" outlineLevel="1"/>
    <row r="56229" hidden="1" outlineLevel="1"/>
    <row r="56230" hidden="1" outlineLevel="1"/>
    <row r="56231" hidden="1" outlineLevel="1"/>
    <row r="56232" hidden="1" outlineLevel="1"/>
    <row r="56233" hidden="1" outlineLevel="1"/>
    <row r="56234" hidden="1" outlineLevel="1"/>
    <row r="56235" hidden="1" outlineLevel="1"/>
    <row r="56236" hidden="1" outlineLevel="1"/>
    <row r="56237" hidden="1" outlineLevel="1"/>
    <row r="56238" hidden="1" outlineLevel="1"/>
    <row r="56239" hidden="1" outlineLevel="1"/>
    <row r="56240" hidden="1" outlineLevel="1"/>
    <row r="56241" hidden="1" outlineLevel="1"/>
    <row r="56242" hidden="1" outlineLevel="1"/>
    <row r="56243" hidden="1" outlineLevel="1"/>
    <row r="56244" hidden="1" outlineLevel="1"/>
    <row r="56245" hidden="1" outlineLevel="1"/>
    <row r="56246" hidden="1" outlineLevel="1"/>
    <row r="56247" hidden="1" outlineLevel="1"/>
    <row r="56248" hidden="1" outlineLevel="1"/>
    <row r="56249" hidden="1" outlineLevel="1"/>
    <row r="56250" hidden="1" outlineLevel="1"/>
    <row r="56251" hidden="1" outlineLevel="1"/>
    <row r="56252" hidden="1" outlineLevel="1"/>
    <row r="56253" hidden="1" outlineLevel="1"/>
    <row r="56254" hidden="1" outlineLevel="1"/>
    <row r="56255" hidden="1" outlineLevel="1"/>
    <row r="56256" hidden="1" outlineLevel="1"/>
    <row r="56257" hidden="1" outlineLevel="1"/>
    <row r="56258" hidden="1" outlineLevel="1"/>
    <row r="56259" hidden="1" outlineLevel="1"/>
    <row r="56260" hidden="1" outlineLevel="1"/>
    <row r="56261" hidden="1" outlineLevel="1"/>
    <row r="56262" hidden="1" outlineLevel="1"/>
    <row r="56263" hidden="1" outlineLevel="1"/>
    <row r="56264" hidden="1" outlineLevel="1"/>
    <row r="56265" hidden="1" outlineLevel="1"/>
    <row r="56266" hidden="1" outlineLevel="1"/>
    <row r="56267" hidden="1" outlineLevel="1"/>
    <row r="56268" hidden="1" outlineLevel="1"/>
    <row r="56269" hidden="1" outlineLevel="1"/>
    <row r="56270" hidden="1" outlineLevel="1"/>
    <row r="56271" hidden="1" outlineLevel="1"/>
    <row r="56272" hidden="1" outlineLevel="1"/>
    <row r="56273" hidden="1" outlineLevel="1"/>
    <row r="56274" hidden="1" outlineLevel="1"/>
    <row r="56275" hidden="1" outlineLevel="1"/>
    <row r="56276" hidden="1" outlineLevel="1"/>
    <row r="56277" hidden="1" outlineLevel="1"/>
    <row r="56278" hidden="1" outlineLevel="1"/>
    <row r="56279" hidden="1" outlineLevel="1"/>
    <row r="56280" hidden="1" outlineLevel="1"/>
    <row r="56281" hidden="1" outlineLevel="1"/>
    <row r="56282" hidden="1" outlineLevel="1"/>
    <row r="56283" hidden="1" outlineLevel="1"/>
    <row r="56284" hidden="1" outlineLevel="1"/>
    <row r="56285" hidden="1" outlineLevel="1"/>
    <row r="56286" hidden="1" outlineLevel="1"/>
    <row r="56287" hidden="1" outlineLevel="1"/>
    <row r="56288" hidden="1" outlineLevel="1"/>
    <row r="56289" hidden="1" outlineLevel="1"/>
    <row r="56290" hidden="1" outlineLevel="1"/>
    <row r="56291" hidden="1" outlineLevel="1"/>
    <row r="56292" hidden="1" outlineLevel="1"/>
    <row r="56293" hidden="1" outlineLevel="1"/>
    <row r="56294" hidden="1" outlineLevel="1"/>
    <row r="56295" hidden="1" outlineLevel="1"/>
    <row r="56296" hidden="1" outlineLevel="1"/>
    <row r="56297" hidden="1" outlineLevel="1"/>
    <row r="56298" hidden="1" outlineLevel="1"/>
    <row r="56299" hidden="1" outlineLevel="1"/>
    <row r="56300" hidden="1" outlineLevel="1"/>
    <row r="56301" hidden="1" outlineLevel="1"/>
    <row r="56302" hidden="1" outlineLevel="1"/>
    <row r="56303" hidden="1" outlineLevel="1"/>
    <row r="56304" hidden="1" outlineLevel="1"/>
    <row r="56305" hidden="1" outlineLevel="1"/>
    <row r="56306" hidden="1" outlineLevel="1"/>
    <row r="56307" hidden="1" outlineLevel="1"/>
    <row r="56308" hidden="1" outlineLevel="1"/>
    <row r="56309" hidden="1" outlineLevel="1"/>
    <row r="56310" hidden="1" outlineLevel="1"/>
    <row r="56311" hidden="1" outlineLevel="1"/>
    <row r="56312" hidden="1" outlineLevel="1"/>
    <row r="56313" hidden="1" outlineLevel="1"/>
    <row r="56314" hidden="1" outlineLevel="1"/>
    <row r="56315" hidden="1" outlineLevel="1"/>
    <row r="56316" hidden="1" outlineLevel="1"/>
    <row r="56317" hidden="1" outlineLevel="1"/>
    <row r="56318" hidden="1" outlineLevel="1"/>
    <row r="56319" hidden="1" outlineLevel="1"/>
    <row r="56320" hidden="1" outlineLevel="1"/>
    <row r="56321" hidden="1" outlineLevel="1"/>
    <row r="56322" hidden="1" outlineLevel="1"/>
    <row r="56323" hidden="1" outlineLevel="1"/>
    <row r="56324" hidden="1" outlineLevel="1"/>
    <row r="56325" hidden="1" outlineLevel="1"/>
    <row r="56326" hidden="1" outlineLevel="1"/>
    <row r="56327" hidden="1" outlineLevel="1"/>
    <row r="56328" hidden="1" outlineLevel="1"/>
    <row r="56329" hidden="1" outlineLevel="1"/>
    <row r="56330" hidden="1" outlineLevel="1"/>
    <row r="56331" hidden="1" outlineLevel="1"/>
    <row r="56332" hidden="1" outlineLevel="1"/>
    <row r="56333" hidden="1" outlineLevel="1"/>
    <row r="56334" hidden="1" outlineLevel="1"/>
    <row r="56335" hidden="1" outlineLevel="1"/>
    <row r="56336" hidden="1" outlineLevel="1"/>
    <row r="56337" hidden="1" outlineLevel="1"/>
    <row r="56338" hidden="1" outlineLevel="1"/>
    <row r="56339" hidden="1" outlineLevel="1"/>
    <row r="56340" hidden="1" outlineLevel="1"/>
    <row r="56341" hidden="1" outlineLevel="1"/>
    <row r="56342" hidden="1" outlineLevel="1"/>
    <row r="56343" hidden="1" outlineLevel="1"/>
    <row r="56344" hidden="1" outlineLevel="1"/>
    <row r="56345" hidden="1" outlineLevel="1"/>
    <row r="56346" hidden="1" outlineLevel="1"/>
    <row r="56347" hidden="1" outlineLevel="1"/>
    <row r="56348" hidden="1" outlineLevel="1"/>
    <row r="56349" hidden="1" outlineLevel="1"/>
    <row r="56350" hidden="1" outlineLevel="1"/>
    <row r="56351" hidden="1" outlineLevel="1"/>
    <row r="56352" hidden="1" outlineLevel="1"/>
    <row r="56353" hidden="1" outlineLevel="1"/>
    <row r="56354" hidden="1" outlineLevel="1"/>
    <row r="56355" hidden="1" outlineLevel="1"/>
    <row r="56356" hidden="1" outlineLevel="1"/>
    <row r="56357" hidden="1" outlineLevel="1"/>
    <row r="56358" hidden="1" outlineLevel="1"/>
    <row r="56359" hidden="1" outlineLevel="1"/>
    <row r="56360" hidden="1" outlineLevel="1"/>
    <row r="56361" hidden="1" outlineLevel="1"/>
    <row r="56362" hidden="1" outlineLevel="1"/>
    <row r="56363" hidden="1" outlineLevel="1"/>
    <row r="56364" hidden="1" outlineLevel="1"/>
    <row r="56365" hidden="1" outlineLevel="1"/>
    <row r="56366" hidden="1" outlineLevel="1"/>
    <row r="56367" hidden="1" outlineLevel="1"/>
    <row r="56368" hidden="1" outlineLevel="1"/>
    <row r="56369" hidden="1" outlineLevel="1"/>
    <row r="56370" hidden="1" outlineLevel="1"/>
    <row r="56371" hidden="1" outlineLevel="1"/>
    <row r="56372" hidden="1" outlineLevel="1"/>
    <row r="56373" hidden="1" outlineLevel="1"/>
    <row r="56374" hidden="1" outlineLevel="1"/>
    <row r="56375" hidden="1" outlineLevel="1"/>
    <row r="56376" hidden="1" outlineLevel="1"/>
    <row r="56377" hidden="1" outlineLevel="1"/>
    <row r="56378" hidden="1" outlineLevel="1"/>
    <row r="56379" hidden="1" outlineLevel="1"/>
    <row r="56380" hidden="1" outlineLevel="1"/>
    <row r="56381" hidden="1" outlineLevel="1"/>
    <row r="56382" hidden="1" outlineLevel="1"/>
    <row r="56383" hidden="1" outlineLevel="1"/>
    <row r="56384" hidden="1" outlineLevel="1"/>
    <row r="56385" hidden="1" outlineLevel="1"/>
    <row r="56386" hidden="1" outlineLevel="1"/>
    <row r="56387" hidden="1" outlineLevel="1"/>
    <row r="56388" hidden="1" outlineLevel="1"/>
    <row r="56389" hidden="1" outlineLevel="1"/>
    <row r="56390" hidden="1" outlineLevel="1"/>
    <row r="56391" hidden="1" outlineLevel="1"/>
    <row r="56392" hidden="1" outlineLevel="1"/>
    <row r="56393" hidden="1" outlineLevel="1"/>
    <row r="56394" hidden="1" outlineLevel="1"/>
    <row r="56395" hidden="1" outlineLevel="1"/>
    <row r="56396" hidden="1" outlineLevel="1"/>
    <row r="56397" hidden="1" outlineLevel="1"/>
    <row r="56398" hidden="1" outlineLevel="1"/>
    <row r="56399" hidden="1" outlineLevel="1"/>
    <row r="56400" hidden="1" outlineLevel="1"/>
    <row r="56401" hidden="1" outlineLevel="1"/>
    <row r="56402" hidden="1" outlineLevel="1"/>
    <row r="56403" hidden="1" outlineLevel="1"/>
    <row r="56404" hidden="1" outlineLevel="1"/>
    <row r="56405" hidden="1" outlineLevel="1"/>
    <row r="56406" hidden="1" outlineLevel="1"/>
    <row r="56407" hidden="1" outlineLevel="1"/>
    <row r="56408" hidden="1" outlineLevel="1"/>
    <row r="56409" hidden="1" outlineLevel="1"/>
    <row r="56410" hidden="1" outlineLevel="1"/>
    <row r="56411" hidden="1" outlineLevel="1"/>
    <row r="56412" hidden="1" outlineLevel="1"/>
    <row r="56413" hidden="1" outlineLevel="1"/>
    <row r="56414" hidden="1" outlineLevel="1"/>
    <row r="56415" hidden="1" outlineLevel="1"/>
    <row r="56416" hidden="1" outlineLevel="1"/>
    <row r="56417" hidden="1" outlineLevel="1"/>
    <row r="56418" hidden="1" outlineLevel="1"/>
    <row r="56419" hidden="1" outlineLevel="1"/>
    <row r="56420" hidden="1" outlineLevel="1"/>
    <row r="56421" hidden="1" outlineLevel="1"/>
    <row r="56422" hidden="1" outlineLevel="1"/>
    <row r="56423" hidden="1" outlineLevel="1"/>
    <row r="56424" hidden="1" outlineLevel="1"/>
    <row r="56425" hidden="1" outlineLevel="1"/>
    <row r="56426" hidden="1" outlineLevel="1"/>
    <row r="56427" hidden="1" outlineLevel="1"/>
    <row r="56428" hidden="1" outlineLevel="1"/>
    <row r="56429" hidden="1" outlineLevel="1"/>
    <row r="56430" hidden="1" outlineLevel="1"/>
    <row r="56431" hidden="1" outlineLevel="1"/>
    <row r="56432" hidden="1" outlineLevel="1"/>
    <row r="56433" hidden="1" outlineLevel="1"/>
    <row r="56434" hidden="1" outlineLevel="1"/>
    <row r="56435" hidden="1" outlineLevel="1"/>
    <row r="56436" hidden="1" outlineLevel="1"/>
    <row r="56437" hidden="1" outlineLevel="1"/>
    <row r="56438" hidden="1" outlineLevel="1"/>
    <row r="56439" hidden="1" outlineLevel="1"/>
    <row r="56440" hidden="1" outlineLevel="1"/>
    <row r="56441" hidden="1" outlineLevel="1"/>
    <row r="56442" hidden="1" outlineLevel="1"/>
    <row r="56443" hidden="1" outlineLevel="1"/>
    <row r="56444" hidden="1" outlineLevel="1"/>
    <row r="56445" hidden="1" outlineLevel="1"/>
    <row r="56446" hidden="1" outlineLevel="1"/>
    <row r="56447" hidden="1" outlineLevel="1"/>
    <row r="56448" hidden="1" outlineLevel="1"/>
    <row r="56449" hidden="1" outlineLevel="1"/>
    <row r="56450" hidden="1" outlineLevel="1"/>
    <row r="56451" hidden="1" outlineLevel="1"/>
    <row r="56452" hidden="1" outlineLevel="1"/>
    <row r="56453" hidden="1" outlineLevel="1"/>
    <row r="56454" hidden="1" outlineLevel="1"/>
    <row r="56455" hidden="1" outlineLevel="1"/>
    <row r="56456" hidden="1" outlineLevel="1"/>
    <row r="56457" hidden="1" outlineLevel="1"/>
    <row r="56458" hidden="1" outlineLevel="1"/>
    <row r="56459" hidden="1" outlineLevel="1"/>
    <row r="56460" hidden="1" outlineLevel="1"/>
    <row r="56461" hidden="1" outlineLevel="1"/>
    <row r="56462" hidden="1" outlineLevel="1"/>
    <row r="56463" hidden="1" outlineLevel="1"/>
    <row r="56464" hidden="1" outlineLevel="1"/>
    <row r="56465" hidden="1" outlineLevel="1"/>
    <row r="56466" hidden="1" outlineLevel="1"/>
    <row r="56467" hidden="1" outlineLevel="1"/>
    <row r="56468" hidden="1" outlineLevel="1"/>
    <row r="56469" hidden="1" outlineLevel="1"/>
    <row r="56470" hidden="1" outlineLevel="1"/>
    <row r="56471" hidden="1" outlineLevel="1"/>
    <row r="56472" hidden="1" outlineLevel="1"/>
    <row r="56473" hidden="1" outlineLevel="1"/>
    <row r="56474" hidden="1" outlineLevel="1"/>
    <row r="56475" hidden="1" outlineLevel="1"/>
    <row r="56476" hidden="1" outlineLevel="1"/>
    <row r="56477" hidden="1" outlineLevel="1"/>
    <row r="56478" hidden="1" outlineLevel="1"/>
    <row r="56479" hidden="1" outlineLevel="1"/>
    <row r="56480" hidden="1" outlineLevel="1"/>
    <row r="56481" hidden="1" outlineLevel="1"/>
    <row r="56482" hidden="1" outlineLevel="1"/>
    <row r="56483" hidden="1" outlineLevel="1"/>
    <row r="56484" hidden="1" outlineLevel="1"/>
    <row r="56485" hidden="1" outlineLevel="1"/>
    <row r="56486" hidden="1" outlineLevel="1"/>
    <row r="56487" hidden="1" outlineLevel="1"/>
    <row r="56488" hidden="1" outlineLevel="1"/>
    <row r="56489" hidden="1" outlineLevel="1"/>
    <row r="56490" hidden="1" outlineLevel="1"/>
    <row r="56491" hidden="1" outlineLevel="1"/>
    <row r="56492" hidden="1" outlineLevel="1"/>
    <row r="56493" hidden="1" outlineLevel="1"/>
    <row r="56494" hidden="1" outlineLevel="1"/>
    <row r="56495" hidden="1" outlineLevel="1"/>
    <row r="56496" hidden="1" outlineLevel="1"/>
    <row r="56497" hidden="1" outlineLevel="1"/>
    <row r="56498" hidden="1" outlineLevel="1"/>
    <row r="56499" hidden="1" outlineLevel="1"/>
    <row r="56500" hidden="1" outlineLevel="1"/>
    <row r="56501" hidden="1" outlineLevel="1"/>
    <row r="56502" hidden="1" outlineLevel="1"/>
    <row r="56503" hidden="1" outlineLevel="1"/>
    <row r="56504" hidden="1" outlineLevel="1"/>
    <row r="56505" hidden="1" outlineLevel="1"/>
    <row r="56506" hidden="1" outlineLevel="1"/>
    <row r="56507" hidden="1" outlineLevel="1"/>
    <row r="56508" hidden="1" outlineLevel="1"/>
    <row r="56509" hidden="1" outlineLevel="1"/>
    <row r="56510" hidden="1" outlineLevel="1"/>
    <row r="56511" hidden="1" outlineLevel="1"/>
    <row r="56512" hidden="1" outlineLevel="1"/>
    <row r="56513" hidden="1" outlineLevel="1"/>
    <row r="56514" hidden="1" outlineLevel="1"/>
    <row r="56515" hidden="1" outlineLevel="1"/>
    <row r="56516" hidden="1" outlineLevel="1"/>
    <row r="56517" hidden="1" outlineLevel="1"/>
    <row r="56518" hidden="1" outlineLevel="1"/>
    <row r="56519" hidden="1" outlineLevel="1"/>
    <row r="56520" hidden="1" outlineLevel="1"/>
    <row r="56521" hidden="1" outlineLevel="1"/>
    <row r="56522" hidden="1" outlineLevel="1"/>
    <row r="56523" hidden="1" outlineLevel="1"/>
    <row r="56524" hidden="1" outlineLevel="1"/>
    <row r="56525" hidden="1" outlineLevel="1"/>
    <row r="56526" hidden="1" outlineLevel="1"/>
    <row r="56527" hidden="1" outlineLevel="1"/>
    <row r="56528" hidden="1" outlineLevel="1"/>
    <row r="56529" hidden="1" outlineLevel="1"/>
    <row r="56530" hidden="1" outlineLevel="1"/>
    <row r="56531" hidden="1" outlineLevel="1"/>
    <row r="56532" hidden="1" outlineLevel="1"/>
    <row r="56533" hidden="1" outlineLevel="1"/>
    <row r="56534" hidden="1" outlineLevel="1"/>
    <row r="56535" hidden="1" outlineLevel="1"/>
    <row r="56536" hidden="1" outlineLevel="1"/>
    <row r="56537" hidden="1" outlineLevel="1"/>
    <row r="56538" hidden="1" outlineLevel="1"/>
    <row r="56539" hidden="1" outlineLevel="1"/>
    <row r="56540" hidden="1" outlineLevel="1"/>
    <row r="56541" hidden="1" outlineLevel="1"/>
    <row r="56542" hidden="1" outlineLevel="1"/>
    <row r="56543" hidden="1" outlineLevel="1"/>
    <row r="56544" hidden="1" outlineLevel="1"/>
    <row r="56545" hidden="1" outlineLevel="1"/>
    <row r="56546" hidden="1" outlineLevel="1"/>
    <row r="56547" hidden="1" outlineLevel="1"/>
    <row r="56548" hidden="1" outlineLevel="1"/>
    <row r="56549" hidden="1" outlineLevel="1"/>
    <row r="56550" hidden="1" outlineLevel="1"/>
    <row r="56551" hidden="1" outlineLevel="1"/>
    <row r="56552" hidden="1" outlineLevel="1"/>
    <row r="56553" hidden="1" outlineLevel="1"/>
    <row r="56554" hidden="1" outlineLevel="1"/>
    <row r="56555" hidden="1" outlineLevel="1"/>
    <row r="56556" hidden="1" outlineLevel="1"/>
    <row r="56557" hidden="1" outlineLevel="1"/>
    <row r="56558" hidden="1" outlineLevel="1"/>
    <row r="56559" hidden="1" outlineLevel="1"/>
    <row r="56560" hidden="1" outlineLevel="1"/>
    <row r="56561" hidden="1" outlineLevel="1"/>
    <row r="56562" hidden="1" outlineLevel="1"/>
    <row r="56563" hidden="1" outlineLevel="1"/>
    <row r="56564" hidden="1" outlineLevel="1"/>
    <row r="56565" hidden="1" outlineLevel="1"/>
    <row r="56566" hidden="1" outlineLevel="1"/>
    <row r="56567" hidden="1" outlineLevel="1"/>
    <row r="56568" hidden="1" outlineLevel="1"/>
    <row r="56569" hidden="1" outlineLevel="1"/>
    <row r="56570" hidden="1" outlineLevel="1"/>
    <row r="56571" hidden="1" outlineLevel="1"/>
    <row r="56572" hidden="1" outlineLevel="1"/>
    <row r="56573" hidden="1" outlineLevel="1"/>
    <row r="56574" hidden="1" outlineLevel="1"/>
    <row r="56575" hidden="1" outlineLevel="1"/>
    <row r="56576" hidden="1" outlineLevel="1"/>
    <row r="56577" hidden="1" outlineLevel="1"/>
    <row r="56578" hidden="1" outlineLevel="1"/>
    <row r="56579" hidden="1" outlineLevel="1"/>
    <row r="56580" hidden="1" outlineLevel="1"/>
    <row r="56581" hidden="1" outlineLevel="1"/>
    <row r="56582" hidden="1" outlineLevel="1"/>
    <row r="56583" hidden="1" outlineLevel="1"/>
    <row r="56584" hidden="1" outlineLevel="1"/>
    <row r="56585" hidden="1" outlineLevel="1"/>
    <row r="56586" hidden="1" outlineLevel="1"/>
    <row r="56587" hidden="1" outlineLevel="1"/>
    <row r="56588" hidden="1" outlineLevel="1"/>
    <row r="56589" hidden="1" outlineLevel="1"/>
    <row r="56590" hidden="1" outlineLevel="1"/>
    <row r="56591" hidden="1" outlineLevel="1"/>
    <row r="56592" hidden="1" outlineLevel="1"/>
    <row r="56593" hidden="1" outlineLevel="1"/>
    <row r="56594" hidden="1" outlineLevel="1"/>
    <row r="56595" hidden="1" outlineLevel="1"/>
    <row r="56596" hidden="1" outlineLevel="1"/>
    <row r="56597" hidden="1" outlineLevel="1"/>
    <row r="56598" hidden="1" outlineLevel="1"/>
    <row r="56599" hidden="1" outlineLevel="1"/>
    <row r="56600" hidden="1" outlineLevel="1"/>
    <row r="56601" hidden="1" outlineLevel="1"/>
    <row r="56602" hidden="1" outlineLevel="1"/>
    <row r="56603" hidden="1" outlineLevel="1"/>
    <row r="56604" hidden="1" outlineLevel="1"/>
    <row r="56605" hidden="1" outlineLevel="1"/>
    <row r="56606" hidden="1" outlineLevel="1"/>
    <row r="56607" hidden="1" outlineLevel="1"/>
    <row r="56608" hidden="1" outlineLevel="1"/>
    <row r="56609" hidden="1" outlineLevel="1"/>
    <row r="56610" hidden="1" outlineLevel="1"/>
    <row r="56611" hidden="1" outlineLevel="1"/>
    <row r="56612" hidden="1" outlineLevel="1"/>
    <row r="56613" hidden="1" outlineLevel="1"/>
    <row r="56614" hidden="1" outlineLevel="1"/>
    <row r="56615" hidden="1" outlineLevel="1"/>
    <row r="56616" hidden="1" outlineLevel="1"/>
    <row r="56617" hidden="1" outlineLevel="1"/>
    <row r="56618" hidden="1" outlineLevel="1"/>
    <row r="56619" hidden="1" outlineLevel="1"/>
    <row r="56620" hidden="1" outlineLevel="1"/>
    <row r="56621" hidden="1" outlineLevel="1"/>
    <row r="56622" hidden="1" outlineLevel="1"/>
    <row r="56623" hidden="1" outlineLevel="1"/>
    <row r="56624" hidden="1" outlineLevel="1"/>
    <row r="56625" hidden="1" outlineLevel="1"/>
    <row r="56626" hidden="1" outlineLevel="1"/>
    <row r="56627" hidden="1" outlineLevel="1"/>
    <row r="56628" hidden="1" outlineLevel="1"/>
    <row r="56629" hidden="1" outlineLevel="1"/>
    <row r="56630" hidden="1" outlineLevel="1"/>
    <row r="56631" hidden="1" outlineLevel="1"/>
    <row r="56632" hidden="1" outlineLevel="1"/>
    <row r="56633" hidden="1" outlineLevel="1"/>
    <row r="56634" hidden="1" outlineLevel="1"/>
    <row r="56635" hidden="1" outlineLevel="1"/>
    <row r="56636" hidden="1" outlineLevel="1"/>
    <row r="56637" hidden="1" outlineLevel="1"/>
    <row r="56638" hidden="1" outlineLevel="1"/>
    <row r="56639" hidden="1" outlineLevel="1"/>
    <row r="56640" hidden="1" outlineLevel="1"/>
    <row r="56641" hidden="1" outlineLevel="1"/>
    <row r="56642" hidden="1" outlineLevel="1"/>
    <row r="56643" hidden="1" outlineLevel="1"/>
    <row r="56644" hidden="1" outlineLevel="1"/>
    <row r="56645" hidden="1" outlineLevel="1"/>
    <row r="56646" hidden="1" outlineLevel="1"/>
    <row r="56647" hidden="1" outlineLevel="1"/>
    <row r="56648" hidden="1" outlineLevel="1"/>
    <row r="56649" hidden="1" outlineLevel="1"/>
    <row r="56650" hidden="1" outlineLevel="1"/>
    <row r="56651" hidden="1" outlineLevel="1"/>
    <row r="56652" hidden="1" outlineLevel="1"/>
    <row r="56653" hidden="1" outlineLevel="1"/>
    <row r="56654" hidden="1" outlineLevel="1"/>
    <row r="56655" hidden="1" outlineLevel="1"/>
    <row r="56656" hidden="1" outlineLevel="1"/>
    <row r="56657" hidden="1" outlineLevel="1"/>
    <row r="56658" hidden="1" outlineLevel="1"/>
    <row r="56659" hidden="1" outlineLevel="1"/>
    <row r="56660" hidden="1" outlineLevel="1"/>
    <row r="56661" hidden="1" outlineLevel="1"/>
    <row r="56662" hidden="1" outlineLevel="1"/>
    <row r="56663" hidden="1" outlineLevel="1"/>
    <row r="56664" hidden="1" outlineLevel="1"/>
    <row r="56665" hidden="1" outlineLevel="1"/>
    <row r="56666" hidden="1" outlineLevel="1"/>
    <row r="56667" hidden="1" outlineLevel="1"/>
    <row r="56668" hidden="1" outlineLevel="1"/>
    <row r="56669" hidden="1" outlineLevel="1"/>
    <row r="56670" hidden="1" outlineLevel="1"/>
    <row r="56671" hidden="1" outlineLevel="1"/>
    <row r="56672" hidden="1" outlineLevel="1"/>
    <row r="56673" hidden="1" outlineLevel="1"/>
    <row r="56674" hidden="1" outlineLevel="1"/>
    <row r="56675" hidden="1" outlineLevel="1"/>
    <row r="56676" hidden="1" outlineLevel="1"/>
    <row r="56677" hidden="1" outlineLevel="1"/>
    <row r="56678" hidden="1" outlineLevel="1"/>
    <row r="56679" hidden="1" outlineLevel="1"/>
    <row r="56680" hidden="1" outlineLevel="1"/>
    <row r="56681" hidden="1" outlineLevel="1"/>
    <row r="56682" hidden="1" outlineLevel="1"/>
    <row r="56683" hidden="1" outlineLevel="1"/>
    <row r="56684" hidden="1" outlineLevel="1"/>
    <row r="56685" hidden="1" outlineLevel="1"/>
    <row r="56686" hidden="1" outlineLevel="1"/>
    <row r="56687" hidden="1" outlineLevel="1"/>
    <row r="56688" hidden="1" outlineLevel="1"/>
    <row r="56689" hidden="1" outlineLevel="1"/>
    <row r="56690" hidden="1" outlineLevel="1"/>
    <row r="56691" hidden="1" outlineLevel="1"/>
    <row r="56692" hidden="1" outlineLevel="1"/>
    <row r="56693" hidden="1" outlineLevel="1"/>
    <row r="56694" hidden="1" outlineLevel="1"/>
    <row r="56695" hidden="1" outlineLevel="1"/>
    <row r="56696" hidden="1" outlineLevel="1"/>
    <row r="56697" hidden="1" outlineLevel="1"/>
    <row r="56698" hidden="1" outlineLevel="1"/>
    <row r="56699" hidden="1" outlineLevel="1"/>
    <row r="56700" hidden="1" outlineLevel="1"/>
    <row r="56701" hidden="1" outlineLevel="1"/>
    <row r="56702" hidden="1" outlineLevel="1"/>
    <row r="56703" hidden="1" outlineLevel="1"/>
    <row r="56704" hidden="1" outlineLevel="1"/>
    <row r="56705" hidden="1" outlineLevel="1"/>
    <row r="56706" hidden="1" outlineLevel="1"/>
    <row r="56707" hidden="1" outlineLevel="1"/>
    <row r="56708" hidden="1" outlineLevel="1"/>
    <row r="56709" hidden="1" outlineLevel="1"/>
    <row r="56710" hidden="1" outlineLevel="1"/>
    <row r="56711" hidden="1" outlineLevel="1"/>
    <row r="56712" hidden="1" outlineLevel="1"/>
    <row r="56713" hidden="1" outlineLevel="1"/>
    <row r="56714" hidden="1" outlineLevel="1"/>
    <row r="56715" hidden="1" outlineLevel="1"/>
    <row r="56716" hidden="1" outlineLevel="1"/>
    <row r="56717" hidden="1" outlineLevel="1"/>
    <row r="56718" hidden="1" outlineLevel="1"/>
    <row r="56719" hidden="1" outlineLevel="1"/>
    <row r="56720" hidden="1" outlineLevel="1"/>
    <row r="56721" hidden="1" outlineLevel="1"/>
    <row r="56722" hidden="1" outlineLevel="1"/>
    <row r="56723" hidden="1" outlineLevel="1"/>
    <row r="56724" hidden="1" outlineLevel="1"/>
    <row r="56725" hidden="1" outlineLevel="1"/>
    <row r="56726" hidden="1" outlineLevel="1"/>
    <row r="56727" hidden="1" outlineLevel="1"/>
    <row r="56728" hidden="1" outlineLevel="1"/>
    <row r="56729" hidden="1" outlineLevel="1"/>
    <row r="56730" hidden="1" outlineLevel="1"/>
    <row r="56731" hidden="1" outlineLevel="1"/>
    <row r="56732" hidden="1" outlineLevel="1"/>
    <row r="56733" hidden="1" outlineLevel="1"/>
    <row r="56734" hidden="1" outlineLevel="1"/>
    <row r="56735" hidden="1" outlineLevel="1"/>
    <row r="56736" hidden="1" outlineLevel="1"/>
    <row r="56737" hidden="1" outlineLevel="1"/>
    <row r="56738" hidden="1" outlineLevel="1"/>
    <row r="56739" hidden="1" outlineLevel="1"/>
    <row r="56740" hidden="1" outlineLevel="1"/>
    <row r="56741" hidden="1" outlineLevel="1"/>
    <row r="56742" hidden="1" outlineLevel="1"/>
    <row r="56743" hidden="1" outlineLevel="1"/>
    <row r="56744" hidden="1" outlineLevel="1"/>
    <row r="56745" hidden="1" outlineLevel="1"/>
    <row r="56746" hidden="1" outlineLevel="1"/>
    <row r="56747" hidden="1" outlineLevel="1"/>
    <row r="56748" hidden="1" outlineLevel="1"/>
    <row r="56749" hidden="1" outlineLevel="1"/>
    <row r="56750" hidden="1" outlineLevel="1"/>
    <row r="56751" hidden="1" outlineLevel="1"/>
    <row r="56752" hidden="1" outlineLevel="1"/>
    <row r="56753" hidden="1" outlineLevel="1"/>
    <row r="56754" hidden="1" outlineLevel="1"/>
    <row r="56755" hidden="1" outlineLevel="1"/>
    <row r="56756" hidden="1" outlineLevel="1"/>
    <row r="56757" hidden="1" outlineLevel="1"/>
    <row r="56758" hidden="1" outlineLevel="1"/>
    <row r="56759" hidden="1" outlineLevel="1"/>
    <row r="56760" hidden="1" outlineLevel="1"/>
    <row r="56761" hidden="1" outlineLevel="1"/>
    <row r="56762" hidden="1" outlineLevel="1"/>
    <row r="56763" hidden="1" outlineLevel="1"/>
    <row r="56764" hidden="1" outlineLevel="1"/>
    <row r="56765" hidden="1" outlineLevel="1"/>
    <row r="56766" hidden="1" outlineLevel="1"/>
    <row r="56767" hidden="1" outlineLevel="1"/>
    <row r="56768" hidden="1" outlineLevel="1"/>
    <row r="56769" hidden="1" outlineLevel="1"/>
    <row r="56770" hidden="1" outlineLevel="1"/>
    <row r="56771" hidden="1" outlineLevel="1"/>
    <row r="56772" hidden="1" outlineLevel="1"/>
    <row r="56773" hidden="1" outlineLevel="1"/>
    <row r="56774" hidden="1" outlineLevel="1"/>
    <row r="56775" hidden="1" outlineLevel="1"/>
    <row r="56776" hidden="1" outlineLevel="1"/>
    <row r="56777" hidden="1" outlineLevel="1"/>
    <row r="56778" hidden="1" outlineLevel="1"/>
    <row r="56779" hidden="1" outlineLevel="1"/>
    <row r="56780" hidden="1" outlineLevel="1"/>
    <row r="56781" hidden="1" outlineLevel="1"/>
    <row r="56782" hidden="1" outlineLevel="1"/>
    <row r="56783" hidden="1" outlineLevel="1"/>
    <row r="56784" hidden="1" outlineLevel="1"/>
    <row r="56785" hidden="1" outlineLevel="1"/>
    <row r="56786" hidden="1" outlineLevel="1"/>
    <row r="56787" hidden="1" outlineLevel="1"/>
    <row r="56788" hidden="1" outlineLevel="1"/>
    <row r="56789" hidden="1" outlineLevel="1"/>
    <row r="56790" hidden="1" outlineLevel="1"/>
    <row r="56791" hidden="1" outlineLevel="1"/>
    <row r="56792" hidden="1" outlineLevel="1"/>
    <row r="56793" hidden="1" outlineLevel="1"/>
    <row r="56794" hidden="1" outlineLevel="1"/>
    <row r="56795" hidden="1" outlineLevel="1"/>
    <row r="56796" hidden="1" outlineLevel="1"/>
    <row r="56797" hidden="1" outlineLevel="1"/>
    <row r="56798" hidden="1" outlineLevel="1"/>
    <row r="56799" hidden="1" outlineLevel="1"/>
    <row r="56800" hidden="1" outlineLevel="1"/>
    <row r="56801" hidden="1" outlineLevel="1"/>
    <row r="56802" hidden="1" outlineLevel="1"/>
    <row r="56803" hidden="1" outlineLevel="1"/>
    <row r="56804" hidden="1" outlineLevel="1"/>
    <row r="56805" hidden="1" outlineLevel="1"/>
    <row r="56806" hidden="1" outlineLevel="1"/>
    <row r="56807" hidden="1" outlineLevel="1"/>
    <row r="56808" hidden="1" outlineLevel="1"/>
    <row r="56809" hidden="1" outlineLevel="1"/>
    <row r="56810" hidden="1" outlineLevel="1"/>
    <row r="56811" hidden="1" outlineLevel="1"/>
    <row r="56812" hidden="1" outlineLevel="1"/>
    <row r="56813" hidden="1" outlineLevel="1"/>
    <row r="56814" hidden="1" outlineLevel="1"/>
    <row r="56815" hidden="1" outlineLevel="1"/>
    <row r="56816" hidden="1" outlineLevel="1"/>
    <row r="56817" hidden="1" outlineLevel="1"/>
    <row r="56818" hidden="1" outlineLevel="1"/>
    <row r="56819" hidden="1" outlineLevel="1"/>
    <row r="56820" hidden="1" outlineLevel="1"/>
    <row r="56821" hidden="1" outlineLevel="1"/>
    <row r="56822" hidden="1" outlineLevel="1"/>
    <row r="56823" hidden="1" outlineLevel="1"/>
    <row r="56824" hidden="1" outlineLevel="1"/>
    <row r="56825" hidden="1" outlineLevel="1"/>
    <row r="56826" hidden="1" outlineLevel="1"/>
    <row r="56827" hidden="1" outlineLevel="1"/>
    <row r="56828" hidden="1" outlineLevel="1"/>
    <row r="56829" hidden="1" outlineLevel="1"/>
    <row r="56830" hidden="1" outlineLevel="1"/>
    <row r="56831" hidden="1" outlineLevel="1"/>
    <row r="56832" hidden="1" outlineLevel="1"/>
    <row r="56833" hidden="1" outlineLevel="1"/>
    <row r="56834" hidden="1" outlineLevel="1"/>
    <row r="56835" hidden="1" outlineLevel="1"/>
    <row r="56836" hidden="1" outlineLevel="1"/>
    <row r="56837" hidden="1" outlineLevel="1"/>
    <row r="56838" hidden="1" outlineLevel="1"/>
    <row r="56839" hidden="1" outlineLevel="1"/>
    <row r="56840" hidden="1" outlineLevel="1"/>
    <row r="56841" hidden="1" outlineLevel="1"/>
    <row r="56842" hidden="1" outlineLevel="1"/>
    <row r="56843" hidden="1" outlineLevel="1"/>
    <row r="56844" hidden="1" outlineLevel="1"/>
    <row r="56845" hidden="1" outlineLevel="1"/>
    <row r="56846" hidden="1" outlineLevel="1"/>
    <row r="56847" hidden="1" outlineLevel="1"/>
    <row r="56848" hidden="1" outlineLevel="1"/>
    <row r="56849" hidden="1" outlineLevel="1"/>
    <row r="56850" hidden="1" outlineLevel="1"/>
    <row r="56851" hidden="1" outlineLevel="1"/>
    <row r="56852" hidden="1" outlineLevel="1"/>
    <row r="56853" hidden="1" outlineLevel="1"/>
    <row r="56854" hidden="1" outlineLevel="1"/>
    <row r="56855" hidden="1" outlineLevel="1"/>
    <row r="56856" hidden="1" outlineLevel="1"/>
    <row r="56857" hidden="1" outlineLevel="1"/>
    <row r="56858" hidden="1" outlineLevel="1"/>
    <row r="56859" hidden="1" outlineLevel="1"/>
    <row r="56860" hidden="1" outlineLevel="1"/>
    <row r="56861" hidden="1" outlineLevel="1"/>
    <row r="56862" hidden="1" outlineLevel="1"/>
    <row r="56863" hidden="1" outlineLevel="1"/>
    <row r="56864" hidden="1" outlineLevel="1"/>
    <row r="56865" hidden="1" outlineLevel="1"/>
    <row r="56866" hidden="1" outlineLevel="1"/>
    <row r="56867" hidden="1" outlineLevel="1"/>
    <row r="56868" hidden="1" outlineLevel="1"/>
    <row r="56869" hidden="1" outlineLevel="1"/>
    <row r="56870" hidden="1" outlineLevel="1"/>
    <row r="56871" hidden="1" outlineLevel="1"/>
    <row r="56872" hidden="1" outlineLevel="1"/>
    <row r="56873" hidden="1" outlineLevel="1"/>
    <row r="56874" hidden="1" outlineLevel="1"/>
    <row r="56875" hidden="1" outlineLevel="1"/>
    <row r="56876" hidden="1" outlineLevel="1"/>
    <row r="56877" hidden="1" outlineLevel="1"/>
    <row r="56878" hidden="1" outlineLevel="1"/>
    <row r="56879" hidden="1" outlineLevel="1"/>
    <row r="56880" hidden="1" outlineLevel="1"/>
    <row r="56881" hidden="1" outlineLevel="1"/>
    <row r="56882" hidden="1" outlineLevel="1"/>
    <row r="56883" hidden="1" outlineLevel="1"/>
    <row r="56884" hidden="1" outlineLevel="1"/>
    <row r="56885" hidden="1" outlineLevel="1"/>
    <row r="56886" hidden="1" outlineLevel="1"/>
    <row r="56887" hidden="1" outlineLevel="1"/>
    <row r="56888" hidden="1" outlineLevel="1"/>
    <row r="56889" hidden="1" outlineLevel="1"/>
    <row r="56890" hidden="1" outlineLevel="1"/>
    <row r="56891" hidden="1" outlineLevel="1"/>
    <row r="56892" hidden="1" outlineLevel="1"/>
    <row r="56893" hidden="1" outlineLevel="1"/>
    <row r="56894" hidden="1" outlineLevel="1"/>
    <row r="56895" hidden="1" outlineLevel="1"/>
    <row r="56896" hidden="1" outlineLevel="1"/>
    <row r="56897" hidden="1" outlineLevel="1"/>
    <row r="56898" hidden="1" outlineLevel="1"/>
    <row r="56899" hidden="1" outlineLevel="1"/>
    <row r="56900" hidden="1" outlineLevel="1"/>
    <row r="56901" hidden="1" outlineLevel="1"/>
    <row r="56902" hidden="1" outlineLevel="1"/>
    <row r="56903" hidden="1" outlineLevel="1"/>
    <row r="56904" hidden="1" outlineLevel="1"/>
    <row r="56905" hidden="1" outlineLevel="1"/>
    <row r="56906" hidden="1" outlineLevel="1"/>
    <row r="56907" hidden="1" outlineLevel="1"/>
    <row r="56908" hidden="1" outlineLevel="1"/>
    <row r="56909" hidden="1" outlineLevel="1"/>
    <row r="56910" hidden="1" outlineLevel="1"/>
    <row r="56911" hidden="1" outlineLevel="1"/>
    <row r="56912" hidden="1" outlineLevel="1"/>
    <row r="56913" hidden="1" outlineLevel="1"/>
    <row r="56914" hidden="1" outlineLevel="1"/>
    <row r="56915" hidden="1" outlineLevel="1"/>
    <row r="56916" hidden="1" outlineLevel="1"/>
    <row r="56917" hidden="1" outlineLevel="1"/>
    <row r="56918" hidden="1" outlineLevel="1"/>
    <row r="56919" hidden="1" outlineLevel="1"/>
    <row r="56920" hidden="1" outlineLevel="1"/>
    <row r="56921" hidden="1" outlineLevel="1"/>
    <row r="56922" hidden="1" outlineLevel="1"/>
    <row r="56923" hidden="1" outlineLevel="1"/>
    <row r="56924" hidden="1" outlineLevel="1"/>
    <row r="56925" hidden="1" outlineLevel="1"/>
    <row r="56926" hidden="1" outlineLevel="1"/>
    <row r="56927" hidden="1" outlineLevel="1"/>
    <row r="56928" hidden="1" outlineLevel="1"/>
    <row r="56929" hidden="1" outlineLevel="1"/>
    <row r="56930" hidden="1" outlineLevel="1"/>
    <row r="56931" hidden="1" outlineLevel="1"/>
    <row r="56932" hidden="1" outlineLevel="1"/>
    <row r="56933" hidden="1" outlineLevel="1"/>
    <row r="56934" hidden="1" outlineLevel="1"/>
    <row r="56935" hidden="1" outlineLevel="1"/>
    <row r="56936" hidden="1" outlineLevel="1"/>
    <row r="56937" hidden="1" outlineLevel="1"/>
    <row r="56938" hidden="1" outlineLevel="1"/>
    <row r="56939" hidden="1" outlineLevel="1"/>
    <row r="56940" hidden="1" outlineLevel="1"/>
    <row r="56941" hidden="1" outlineLevel="1"/>
    <row r="56942" hidden="1" outlineLevel="1"/>
    <row r="56943" hidden="1" outlineLevel="1"/>
    <row r="56944" hidden="1" outlineLevel="1"/>
    <row r="56945" hidden="1" outlineLevel="1"/>
    <row r="56946" hidden="1" outlineLevel="1"/>
    <row r="56947" hidden="1" outlineLevel="1"/>
    <row r="56948" hidden="1" outlineLevel="1"/>
    <row r="56949" hidden="1" outlineLevel="1"/>
    <row r="56950" hidden="1" outlineLevel="1"/>
    <row r="56951" hidden="1" outlineLevel="1"/>
    <row r="56952" hidden="1" outlineLevel="1"/>
    <row r="56953" hidden="1" outlineLevel="1"/>
    <row r="56954" hidden="1" outlineLevel="1"/>
    <row r="56955" hidden="1" outlineLevel="1"/>
    <row r="56956" hidden="1" outlineLevel="1"/>
    <row r="56957" hidden="1" outlineLevel="1"/>
    <row r="56958" hidden="1" outlineLevel="1"/>
    <row r="56959" hidden="1" outlineLevel="1"/>
    <row r="56960" hidden="1" outlineLevel="1"/>
    <row r="56961" hidden="1" outlineLevel="1"/>
    <row r="56962" hidden="1" outlineLevel="1"/>
    <row r="56963" hidden="1" outlineLevel="1"/>
    <row r="56964" hidden="1" outlineLevel="1"/>
    <row r="56965" hidden="1" outlineLevel="1"/>
    <row r="56966" hidden="1" outlineLevel="1"/>
    <row r="56967" hidden="1" outlineLevel="1"/>
    <row r="56968" hidden="1" outlineLevel="1"/>
    <row r="56969" hidden="1" outlineLevel="1"/>
    <row r="56970" hidden="1" outlineLevel="1"/>
    <row r="56971" hidden="1" outlineLevel="1"/>
    <row r="56972" hidden="1" outlineLevel="1"/>
    <row r="56973" hidden="1" outlineLevel="1"/>
    <row r="56974" hidden="1" outlineLevel="1"/>
    <row r="56975" hidden="1" outlineLevel="1"/>
    <row r="56976" hidden="1" outlineLevel="1"/>
    <row r="56977" hidden="1" outlineLevel="1"/>
    <row r="56978" hidden="1" outlineLevel="1"/>
    <row r="56979" hidden="1" outlineLevel="1"/>
    <row r="56980" hidden="1" outlineLevel="1"/>
    <row r="56981" hidden="1" outlineLevel="1"/>
    <row r="56982" hidden="1" outlineLevel="1"/>
    <row r="56983" hidden="1" outlineLevel="1"/>
    <row r="56984" hidden="1" outlineLevel="1"/>
    <row r="56985" hidden="1" outlineLevel="1"/>
    <row r="56986" hidden="1" outlineLevel="1"/>
    <row r="56987" hidden="1" outlineLevel="1"/>
    <row r="56988" hidden="1" outlineLevel="1"/>
    <row r="56989" hidden="1" outlineLevel="1"/>
    <row r="56990" hidden="1" outlineLevel="1"/>
    <row r="56991" hidden="1" outlineLevel="1"/>
    <row r="56992" hidden="1" outlineLevel="1"/>
    <row r="56993" hidden="1" outlineLevel="1"/>
    <row r="56994" hidden="1" outlineLevel="1"/>
    <row r="56995" hidden="1" outlineLevel="1"/>
    <row r="56996" hidden="1" outlineLevel="1"/>
    <row r="56997" hidden="1" outlineLevel="1"/>
    <row r="56998" hidden="1" outlineLevel="1"/>
    <row r="56999" hidden="1" outlineLevel="1"/>
    <row r="57000" hidden="1" outlineLevel="1"/>
    <row r="57001" hidden="1" outlineLevel="1"/>
    <row r="57002" hidden="1" outlineLevel="1"/>
    <row r="57003" hidden="1" outlineLevel="1"/>
    <row r="57004" hidden="1" outlineLevel="1"/>
    <row r="57005" hidden="1" outlineLevel="1"/>
    <row r="57006" hidden="1" outlineLevel="1"/>
    <row r="57007" hidden="1" outlineLevel="1"/>
    <row r="57008" hidden="1" outlineLevel="1"/>
    <row r="57009" hidden="1" outlineLevel="1"/>
    <row r="57010" hidden="1" outlineLevel="1"/>
    <row r="57011" hidden="1" outlineLevel="1"/>
    <row r="57012" hidden="1" outlineLevel="1"/>
    <row r="57013" hidden="1" outlineLevel="1"/>
    <row r="57014" hidden="1" outlineLevel="1"/>
    <row r="57015" hidden="1" outlineLevel="1"/>
    <row r="57016" hidden="1" outlineLevel="1"/>
    <row r="57017" hidden="1" outlineLevel="1"/>
    <row r="57018" hidden="1" outlineLevel="1"/>
    <row r="57019" hidden="1" outlineLevel="1"/>
    <row r="57020" hidden="1" outlineLevel="1"/>
    <row r="57021" hidden="1" outlineLevel="1"/>
    <row r="57022" hidden="1" outlineLevel="1"/>
    <row r="57023" hidden="1" outlineLevel="1"/>
    <row r="57024" hidden="1" outlineLevel="1"/>
    <row r="57025" hidden="1" outlineLevel="1"/>
    <row r="57026" hidden="1" outlineLevel="1"/>
    <row r="57027" hidden="1" outlineLevel="1"/>
    <row r="57028" hidden="1" outlineLevel="1"/>
    <row r="57029" hidden="1" outlineLevel="1"/>
    <row r="57030" hidden="1" outlineLevel="1"/>
    <row r="57031" hidden="1" outlineLevel="1"/>
    <row r="57032" hidden="1" outlineLevel="1"/>
    <row r="57033" hidden="1" outlineLevel="1"/>
    <row r="57034" hidden="1" outlineLevel="1"/>
    <row r="57035" hidden="1" outlineLevel="1"/>
    <row r="57036" hidden="1" outlineLevel="1"/>
    <row r="57037" hidden="1" outlineLevel="1"/>
    <row r="57038" hidden="1" outlineLevel="1"/>
    <row r="57039" hidden="1" outlineLevel="1"/>
    <row r="57040" hidden="1" outlineLevel="1"/>
    <row r="57041" hidden="1" outlineLevel="1"/>
    <row r="57042" hidden="1" outlineLevel="1"/>
    <row r="57043" hidden="1" outlineLevel="1"/>
    <row r="57044" hidden="1" outlineLevel="1"/>
    <row r="57045" hidden="1" outlineLevel="1"/>
    <row r="57046" hidden="1" outlineLevel="1"/>
    <row r="57047" hidden="1" outlineLevel="1"/>
    <row r="57048" hidden="1" outlineLevel="1"/>
    <row r="57049" hidden="1" outlineLevel="1"/>
    <row r="57050" hidden="1" outlineLevel="1"/>
    <row r="57051" hidden="1" outlineLevel="1"/>
    <row r="57052" hidden="1" outlineLevel="1"/>
    <row r="57053" hidden="1" outlineLevel="1"/>
    <row r="57054" hidden="1" outlineLevel="1"/>
    <row r="57055" hidden="1" outlineLevel="1"/>
    <row r="57056" hidden="1" outlineLevel="1"/>
    <row r="57057" hidden="1" outlineLevel="1"/>
    <row r="57058" hidden="1" outlineLevel="1"/>
    <row r="57059" hidden="1" outlineLevel="1"/>
    <row r="57060" hidden="1" outlineLevel="1"/>
    <row r="57061" hidden="1" outlineLevel="1"/>
    <row r="57062" hidden="1" outlineLevel="1"/>
    <row r="57063" hidden="1" outlineLevel="1"/>
    <row r="57064" hidden="1" outlineLevel="1"/>
    <row r="57065" hidden="1" outlineLevel="1"/>
    <row r="57066" hidden="1" outlineLevel="1"/>
    <row r="57067" hidden="1" outlineLevel="1"/>
    <row r="57068" hidden="1" outlineLevel="1"/>
    <row r="57069" hidden="1" outlineLevel="1"/>
    <row r="57070" hidden="1" outlineLevel="1"/>
    <row r="57071" hidden="1" outlineLevel="1"/>
    <row r="57072" hidden="1" outlineLevel="1"/>
    <row r="57073" hidden="1" outlineLevel="1"/>
    <row r="57074" hidden="1" outlineLevel="1"/>
    <row r="57075" hidden="1" outlineLevel="1"/>
    <row r="57076" hidden="1" outlineLevel="1"/>
    <row r="57077" hidden="1" outlineLevel="1"/>
    <row r="57078" hidden="1" outlineLevel="1"/>
    <row r="57079" hidden="1" outlineLevel="1"/>
    <row r="57080" hidden="1" outlineLevel="1"/>
    <row r="57081" hidden="1" outlineLevel="1"/>
    <row r="57082" hidden="1" outlineLevel="1"/>
    <row r="57083" hidden="1" outlineLevel="1"/>
    <row r="57084" hidden="1" outlineLevel="1"/>
    <row r="57085" hidden="1" outlineLevel="1"/>
    <row r="57086" hidden="1" outlineLevel="1"/>
    <row r="57087" hidden="1" outlineLevel="1"/>
    <row r="57088" hidden="1" outlineLevel="1"/>
    <row r="57089" hidden="1" outlineLevel="1"/>
    <row r="57090" hidden="1" outlineLevel="1"/>
    <row r="57091" hidden="1" outlineLevel="1"/>
    <row r="57092" hidden="1" outlineLevel="1"/>
    <row r="57093" hidden="1" outlineLevel="1"/>
    <row r="57094" hidden="1" outlineLevel="1"/>
    <row r="57095" hidden="1" outlineLevel="1"/>
    <row r="57096" hidden="1" outlineLevel="1"/>
    <row r="57097" hidden="1" outlineLevel="1"/>
    <row r="57098" hidden="1" outlineLevel="1"/>
    <row r="57099" hidden="1" outlineLevel="1"/>
    <row r="57100" hidden="1" outlineLevel="1"/>
    <row r="57101" hidden="1" outlineLevel="1"/>
    <row r="57102" hidden="1" outlineLevel="1"/>
    <row r="57103" hidden="1" outlineLevel="1"/>
    <row r="57104" hidden="1" outlineLevel="1"/>
    <row r="57105" hidden="1" outlineLevel="1"/>
    <row r="57106" hidden="1" outlineLevel="1"/>
    <row r="57107" hidden="1" outlineLevel="1"/>
    <row r="57108" hidden="1" outlineLevel="1"/>
    <row r="57109" hidden="1" outlineLevel="1"/>
    <row r="57110" hidden="1" outlineLevel="1"/>
    <row r="57111" hidden="1" outlineLevel="1"/>
    <row r="57112" hidden="1" outlineLevel="1"/>
    <row r="57113" hidden="1" outlineLevel="1"/>
    <row r="57114" hidden="1" outlineLevel="1"/>
    <row r="57115" hidden="1" outlineLevel="1"/>
    <row r="57116" hidden="1" outlineLevel="1"/>
    <row r="57117" hidden="1" outlineLevel="1"/>
    <row r="57118" hidden="1" outlineLevel="1"/>
    <row r="57119" hidden="1" outlineLevel="1"/>
    <row r="57120" hidden="1" outlineLevel="1"/>
    <row r="57121" hidden="1" outlineLevel="1"/>
    <row r="57122" hidden="1" outlineLevel="1"/>
    <row r="57123" hidden="1" outlineLevel="1"/>
    <row r="57124" hidden="1" outlineLevel="1"/>
    <row r="57125" hidden="1" outlineLevel="1"/>
    <row r="57126" hidden="1" outlineLevel="1"/>
    <row r="57127" hidden="1" outlineLevel="1"/>
    <row r="57128" hidden="1" outlineLevel="1"/>
    <row r="57129" hidden="1" outlineLevel="1"/>
    <row r="57130" hidden="1" outlineLevel="1"/>
    <row r="57131" hidden="1" outlineLevel="1"/>
    <row r="57132" hidden="1" outlineLevel="1"/>
    <row r="57133" hidden="1" outlineLevel="1"/>
    <row r="57134" hidden="1" outlineLevel="1"/>
    <row r="57135" hidden="1" outlineLevel="1"/>
    <row r="57136" hidden="1" outlineLevel="1"/>
    <row r="57137" hidden="1" outlineLevel="1"/>
    <row r="57138" hidden="1" outlineLevel="1"/>
    <row r="57139" hidden="1" outlineLevel="1"/>
    <row r="57140" hidden="1" outlineLevel="1"/>
    <row r="57141" hidden="1" outlineLevel="1"/>
    <row r="57142" hidden="1" outlineLevel="1"/>
    <row r="57143" hidden="1" outlineLevel="1"/>
    <row r="57144" hidden="1" outlineLevel="1"/>
    <row r="57145" hidden="1" outlineLevel="1"/>
    <row r="57146" hidden="1" outlineLevel="1"/>
    <row r="57147" hidden="1" outlineLevel="1"/>
    <row r="57148" hidden="1" outlineLevel="1"/>
    <row r="57149" hidden="1" outlineLevel="1"/>
    <row r="57150" hidden="1" outlineLevel="1"/>
    <row r="57151" hidden="1" outlineLevel="1"/>
    <row r="57152" hidden="1" outlineLevel="1"/>
    <row r="57153" hidden="1" outlineLevel="1"/>
    <row r="57154" hidden="1" outlineLevel="1"/>
    <row r="57155" hidden="1" outlineLevel="1"/>
    <row r="57156" hidden="1" outlineLevel="1"/>
    <row r="57157" hidden="1" outlineLevel="1"/>
    <row r="57158" hidden="1" outlineLevel="1"/>
    <row r="57159" hidden="1" outlineLevel="1"/>
    <row r="57160" hidden="1" outlineLevel="1"/>
    <row r="57161" hidden="1" outlineLevel="1"/>
    <row r="57162" hidden="1" outlineLevel="1"/>
    <row r="57163" hidden="1" outlineLevel="1"/>
    <row r="57164" hidden="1" outlineLevel="1"/>
    <row r="57165" hidden="1" outlineLevel="1"/>
    <row r="57166" hidden="1" outlineLevel="1"/>
    <row r="57167" hidden="1" outlineLevel="1"/>
    <row r="57168" hidden="1" outlineLevel="1"/>
    <row r="57169" hidden="1" outlineLevel="1"/>
    <row r="57170" hidden="1" outlineLevel="1"/>
    <row r="57171" hidden="1" outlineLevel="1"/>
    <row r="57172" hidden="1" outlineLevel="1"/>
    <row r="57173" hidden="1" outlineLevel="1"/>
    <row r="57174" hidden="1" outlineLevel="1"/>
    <row r="57175" hidden="1" outlineLevel="1"/>
    <row r="57176" hidden="1" outlineLevel="1"/>
    <row r="57177" hidden="1" outlineLevel="1"/>
    <row r="57178" hidden="1" outlineLevel="1"/>
    <row r="57179" hidden="1" outlineLevel="1"/>
    <row r="57180" hidden="1" outlineLevel="1"/>
    <row r="57181" hidden="1" outlineLevel="1"/>
    <row r="57182" hidden="1" outlineLevel="1"/>
    <row r="57183" hidden="1" outlineLevel="1"/>
    <row r="57184" hidden="1" outlineLevel="1"/>
    <row r="57185" hidden="1" outlineLevel="1"/>
    <row r="57186" hidden="1" outlineLevel="1"/>
    <row r="57187" hidden="1" outlineLevel="1"/>
    <row r="57188" hidden="1" outlineLevel="1"/>
    <row r="57189" hidden="1" outlineLevel="1"/>
    <row r="57190" hidden="1" outlineLevel="1"/>
    <row r="57191" hidden="1" outlineLevel="1"/>
    <row r="57192" hidden="1" outlineLevel="1"/>
    <row r="57193" hidden="1" outlineLevel="1"/>
    <row r="57194" hidden="1" outlineLevel="1"/>
    <row r="57195" hidden="1" outlineLevel="1"/>
    <row r="57196" hidden="1" outlineLevel="1"/>
    <row r="57197" hidden="1" outlineLevel="1"/>
    <row r="57198" hidden="1" outlineLevel="1"/>
    <row r="57199" hidden="1" outlineLevel="1"/>
    <row r="57200" hidden="1" outlineLevel="1"/>
    <row r="57201" hidden="1" outlineLevel="1"/>
    <row r="57202" hidden="1" outlineLevel="1"/>
    <row r="57203" hidden="1" outlineLevel="1"/>
    <row r="57204" hidden="1" outlineLevel="1"/>
    <row r="57205" hidden="1" outlineLevel="1"/>
    <row r="57206" hidden="1" outlineLevel="1"/>
    <row r="57207" hidden="1" outlineLevel="1"/>
    <row r="57208" hidden="1" outlineLevel="1"/>
    <row r="57209" hidden="1" outlineLevel="1"/>
    <row r="57210" hidden="1" outlineLevel="1"/>
    <row r="57211" hidden="1" outlineLevel="1"/>
    <row r="57212" hidden="1" outlineLevel="1"/>
    <row r="57213" hidden="1" outlineLevel="1"/>
    <row r="57214" hidden="1" outlineLevel="1"/>
    <row r="57215" hidden="1" outlineLevel="1"/>
    <row r="57216" hidden="1" outlineLevel="1"/>
    <row r="57217" hidden="1" outlineLevel="1"/>
    <row r="57218" hidden="1" outlineLevel="1"/>
    <row r="57219" hidden="1" outlineLevel="1"/>
    <row r="57220" hidden="1" outlineLevel="1"/>
    <row r="57221" hidden="1" outlineLevel="1"/>
    <row r="57222" hidden="1" outlineLevel="1"/>
    <row r="57223" hidden="1" outlineLevel="1"/>
    <row r="57224" hidden="1" outlineLevel="1"/>
    <row r="57225" hidden="1" outlineLevel="1"/>
    <row r="57226" hidden="1" outlineLevel="1"/>
    <row r="57227" hidden="1" outlineLevel="1"/>
    <row r="57228" hidden="1" outlineLevel="1"/>
    <row r="57229" hidden="1" outlineLevel="1"/>
    <row r="57230" hidden="1" outlineLevel="1"/>
    <row r="57231" hidden="1" outlineLevel="1"/>
    <row r="57232" hidden="1" outlineLevel="1"/>
    <row r="57233" hidden="1" outlineLevel="1"/>
    <row r="57234" hidden="1" outlineLevel="1"/>
    <row r="57235" hidden="1" outlineLevel="1"/>
    <row r="57236" hidden="1" outlineLevel="1"/>
    <row r="57237" hidden="1" outlineLevel="1"/>
    <row r="57238" hidden="1" outlineLevel="1"/>
    <row r="57239" hidden="1" outlineLevel="1"/>
    <row r="57240" hidden="1" outlineLevel="1"/>
    <row r="57241" hidden="1" outlineLevel="1"/>
    <row r="57242" hidden="1" outlineLevel="1"/>
    <row r="57243" hidden="1" outlineLevel="1"/>
    <row r="57244" hidden="1" outlineLevel="1"/>
    <row r="57245" hidden="1" outlineLevel="1"/>
    <row r="57246" hidden="1" outlineLevel="1"/>
    <row r="57247" hidden="1" outlineLevel="1"/>
    <row r="57248" hidden="1" outlineLevel="1"/>
    <row r="57249" hidden="1" outlineLevel="1"/>
    <row r="57250" hidden="1" outlineLevel="1"/>
    <row r="57251" hidden="1" outlineLevel="1"/>
    <row r="57252" hidden="1" outlineLevel="1"/>
    <row r="57253" hidden="1" outlineLevel="1"/>
    <row r="57254" hidden="1" outlineLevel="1"/>
    <row r="57255" hidden="1" outlineLevel="1"/>
    <row r="57256" hidden="1" outlineLevel="1"/>
    <row r="57257" hidden="1" outlineLevel="1"/>
    <row r="57258" hidden="1" outlineLevel="1"/>
    <row r="57259" hidden="1" outlineLevel="1"/>
    <row r="57260" hidden="1" outlineLevel="1"/>
    <row r="57261" hidden="1" outlineLevel="1"/>
    <row r="57262" hidden="1" outlineLevel="1"/>
    <row r="57263" hidden="1" outlineLevel="1"/>
    <row r="57264" hidden="1" outlineLevel="1"/>
    <row r="57265" hidden="1" outlineLevel="1"/>
    <row r="57266" hidden="1" outlineLevel="1"/>
    <row r="57267" hidden="1" outlineLevel="1"/>
    <row r="57268" hidden="1" outlineLevel="1"/>
    <row r="57269" hidden="1" outlineLevel="1"/>
    <row r="57270" hidden="1" outlineLevel="1"/>
    <row r="57271" hidden="1" outlineLevel="1"/>
    <row r="57272" hidden="1" outlineLevel="1"/>
    <row r="57273" hidden="1" outlineLevel="1"/>
    <row r="57274" hidden="1" outlineLevel="1"/>
    <row r="57275" hidden="1" outlineLevel="1"/>
    <row r="57276" hidden="1" outlineLevel="1"/>
    <row r="57277" hidden="1" outlineLevel="1"/>
    <row r="57278" hidden="1" outlineLevel="1"/>
    <row r="57279" hidden="1" outlineLevel="1"/>
    <row r="57280" hidden="1" outlineLevel="1"/>
    <row r="57281" hidden="1" outlineLevel="1"/>
    <row r="57282" hidden="1" outlineLevel="1"/>
    <row r="57283" hidden="1" outlineLevel="1"/>
    <row r="57284" hidden="1" outlineLevel="1"/>
    <row r="57285" hidden="1" outlineLevel="1"/>
    <row r="57286" hidden="1" outlineLevel="1"/>
    <row r="57287" hidden="1" outlineLevel="1"/>
    <row r="57288" hidden="1" outlineLevel="1"/>
    <row r="57289" hidden="1" outlineLevel="1"/>
    <row r="57290" hidden="1" outlineLevel="1"/>
    <row r="57291" hidden="1" outlineLevel="1"/>
    <row r="57292" hidden="1" outlineLevel="1"/>
    <row r="57293" hidden="1" outlineLevel="1"/>
    <row r="57294" hidden="1" outlineLevel="1"/>
    <row r="57295" hidden="1" outlineLevel="1"/>
    <row r="57296" hidden="1" outlineLevel="1"/>
    <row r="57297" hidden="1" outlineLevel="1"/>
    <row r="57298" hidden="1" outlineLevel="1"/>
    <row r="57299" hidden="1" outlineLevel="1"/>
    <row r="57300" hidden="1" outlineLevel="1"/>
    <row r="57301" hidden="1" outlineLevel="1"/>
    <row r="57302" hidden="1" outlineLevel="1"/>
    <row r="57303" hidden="1" outlineLevel="1"/>
    <row r="57304" hidden="1" outlineLevel="1"/>
    <row r="57305" hidden="1" outlineLevel="1"/>
    <row r="57306" hidden="1" outlineLevel="1"/>
    <row r="57307" hidden="1" outlineLevel="1"/>
    <row r="57308" hidden="1" outlineLevel="1"/>
    <row r="57309" hidden="1" outlineLevel="1"/>
    <row r="57310" hidden="1" outlineLevel="1"/>
    <row r="57311" hidden="1" outlineLevel="1"/>
    <row r="57312" hidden="1" outlineLevel="1"/>
    <row r="57313" hidden="1" outlineLevel="1"/>
    <row r="57314" hidden="1" outlineLevel="1"/>
    <row r="57315" hidden="1" outlineLevel="1"/>
    <row r="57316" hidden="1" outlineLevel="1"/>
    <row r="57317" hidden="1" outlineLevel="1"/>
    <row r="57318" hidden="1" outlineLevel="1"/>
    <row r="57319" hidden="1" outlineLevel="1"/>
    <row r="57320" hidden="1" outlineLevel="1"/>
    <row r="57321" hidden="1" outlineLevel="1"/>
    <row r="57322" hidden="1" outlineLevel="1"/>
    <row r="57323" hidden="1" outlineLevel="1"/>
    <row r="57324" hidden="1" outlineLevel="1"/>
    <row r="57325" hidden="1" outlineLevel="1"/>
    <row r="57326" hidden="1" outlineLevel="1"/>
    <row r="57327" hidden="1" outlineLevel="1"/>
    <row r="57328" hidden="1" outlineLevel="1"/>
    <row r="57329" hidden="1" outlineLevel="1"/>
    <row r="57330" hidden="1" outlineLevel="1"/>
    <row r="57331" hidden="1" outlineLevel="1"/>
    <row r="57332" hidden="1" outlineLevel="1"/>
    <row r="57333" hidden="1" outlineLevel="1"/>
    <row r="57334" hidden="1" outlineLevel="1"/>
    <row r="57335" hidden="1" outlineLevel="1"/>
    <row r="57336" hidden="1" outlineLevel="1"/>
    <row r="57337" hidden="1" outlineLevel="1"/>
    <row r="57338" hidden="1" outlineLevel="1"/>
    <row r="57339" hidden="1" outlineLevel="1"/>
    <row r="57340" hidden="1" outlineLevel="1"/>
    <row r="57341" hidden="1" outlineLevel="1"/>
    <row r="57342" hidden="1" outlineLevel="1"/>
    <row r="57343" hidden="1" outlineLevel="1"/>
    <row r="57344" hidden="1" outlineLevel="1"/>
    <row r="57345" hidden="1" outlineLevel="1"/>
    <row r="57346" hidden="1" outlineLevel="1"/>
    <row r="57347" hidden="1" outlineLevel="1"/>
    <row r="57348" hidden="1" outlineLevel="1"/>
    <row r="57349" hidden="1" outlineLevel="1"/>
    <row r="57350" hidden="1" outlineLevel="1"/>
    <row r="57351" hidden="1" outlineLevel="1"/>
    <row r="57352" hidden="1" outlineLevel="1"/>
    <row r="57353" hidden="1" outlineLevel="1"/>
    <row r="57354" hidden="1" outlineLevel="1"/>
    <row r="57355" hidden="1" outlineLevel="1"/>
    <row r="57356" hidden="1" outlineLevel="1"/>
    <row r="57357" hidden="1" outlineLevel="1"/>
    <row r="57358" hidden="1" outlineLevel="1"/>
    <row r="57359" hidden="1" outlineLevel="1"/>
    <row r="57360" hidden="1" outlineLevel="1"/>
    <row r="57361" hidden="1" outlineLevel="1"/>
    <row r="57362" hidden="1" outlineLevel="1"/>
    <row r="57363" hidden="1" outlineLevel="1"/>
    <row r="57364" hidden="1" outlineLevel="1"/>
    <row r="57365" hidden="1" outlineLevel="1"/>
    <row r="57366" hidden="1" outlineLevel="1"/>
    <row r="57367" hidden="1" outlineLevel="1"/>
    <row r="57368" hidden="1" outlineLevel="1"/>
    <row r="57369" hidden="1" outlineLevel="1"/>
    <row r="57370" hidden="1" outlineLevel="1"/>
    <row r="57371" hidden="1" outlineLevel="1"/>
    <row r="57372" hidden="1" outlineLevel="1"/>
    <row r="57373" hidden="1" outlineLevel="1"/>
    <row r="57374" hidden="1" outlineLevel="1"/>
    <row r="57375" hidden="1" outlineLevel="1"/>
    <row r="57376" hidden="1" outlineLevel="1"/>
    <row r="57377" hidden="1" outlineLevel="1"/>
    <row r="57378" hidden="1" outlineLevel="1"/>
    <row r="57379" hidden="1" outlineLevel="1"/>
    <row r="57380" hidden="1" outlineLevel="1"/>
    <row r="57381" hidden="1" outlineLevel="1"/>
    <row r="57382" hidden="1" outlineLevel="1"/>
    <row r="57383" hidden="1" outlineLevel="1"/>
    <row r="57384" hidden="1" outlineLevel="1"/>
    <row r="57385" hidden="1" outlineLevel="1"/>
    <row r="57386" hidden="1" outlineLevel="1"/>
    <row r="57387" hidden="1" outlineLevel="1"/>
    <row r="57388" hidden="1" outlineLevel="1"/>
    <row r="57389" hidden="1" outlineLevel="1"/>
    <row r="57390" hidden="1" outlineLevel="1"/>
    <row r="57391" hidden="1" outlineLevel="1"/>
    <row r="57392" hidden="1" outlineLevel="1"/>
    <row r="57393" hidden="1" outlineLevel="1"/>
    <row r="57394" hidden="1" outlineLevel="1"/>
    <row r="57395" hidden="1" outlineLevel="1"/>
    <row r="57396" hidden="1" outlineLevel="1"/>
    <row r="57397" hidden="1" outlineLevel="1"/>
    <row r="57398" hidden="1" outlineLevel="1"/>
    <row r="57399" hidden="1" outlineLevel="1"/>
    <row r="57400" hidden="1" outlineLevel="1"/>
    <row r="57401" hidden="1" outlineLevel="1"/>
    <row r="57402" hidden="1" outlineLevel="1"/>
    <row r="57403" hidden="1" outlineLevel="1"/>
    <row r="57404" hidden="1" outlineLevel="1"/>
    <row r="57405" hidden="1" outlineLevel="1"/>
    <row r="57406" hidden="1" outlineLevel="1"/>
    <row r="57407" hidden="1" outlineLevel="1"/>
    <row r="57408" hidden="1" outlineLevel="1"/>
    <row r="57409" hidden="1" outlineLevel="1"/>
    <row r="57410" hidden="1" outlineLevel="1"/>
    <row r="57411" hidden="1" outlineLevel="1"/>
    <row r="57412" hidden="1" outlineLevel="1"/>
    <row r="57413" hidden="1" outlineLevel="1"/>
    <row r="57414" hidden="1" outlineLevel="1"/>
    <row r="57415" hidden="1" outlineLevel="1"/>
    <row r="57416" hidden="1" outlineLevel="1"/>
    <row r="57417" hidden="1" outlineLevel="1"/>
    <row r="57418" hidden="1" outlineLevel="1"/>
    <row r="57419" hidden="1" outlineLevel="1"/>
    <row r="57420" hidden="1" outlineLevel="1"/>
    <row r="57421" hidden="1" outlineLevel="1"/>
    <row r="57422" hidden="1" outlineLevel="1"/>
    <row r="57423" hidden="1" outlineLevel="1"/>
    <row r="57424" hidden="1" outlineLevel="1"/>
    <row r="57425" hidden="1" outlineLevel="1"/>
    <row r="57426" hidden="1" outlineLevel="1"/>
    <row r="57427" hidden="1" outlineLevel="1"/>
    <row r="57428" hidden="1" outlineLevel="1"/>
    <row r="57429" hidden="1" outlineLevel="1"/>
    <row r="57430" hidden="1" outlineLevel="1"/>
    <row r="57431" hidden="1" outlineLevel="1"/>
    <row r="57432" hidden="1" outlineLevel="1"/>
    <row r="57433" hidden="1" outlineLevel="1"/>
    <row r="57434" hidden="1" outlineLevel="1"/>
    <row r="57435" hidden="1" outlineLevel="1"/>
    <row r="57436" hidden="1" outlineLevel="1"/>
    <row r="57437" hidden="1" outlineLevel="1"/>
    <row r="57438" hidden="1" outlineLevel="1"/>
    <row r="57439" hidden="1" outlineLevel="1"/>
    <row r="57440" hidden="1" outlineLevel="1"/>
    <row r="57441" hidden="1" outlineLevel="1"/>
    <row r="57442" hidden="1" outlineLevel="1"/>
    <row r="57443" hidden="1" outlineLevel="1"/>
    <row r="57444" hidden="1" outlineLevel="1"/>
    <row r="57445" hidden="1" outlineLevel="1"/>
    <row r="57446" hidden="1" outlineLevel="1"/>
    <row r="57447" hidden="1" outlineLevel="1"/>
    <row r="57448" hidden="1" outlineLevel="1"/>
    <row r="57449" hidden="1" outlineLevel="1"/>
    <row r="57450" hidden="1" outlineLevel="1"/>
    <row r="57451" hidden="1" outlineLevel="1"/>
    <row r="57452" hidden="1" outlineLevel="1"/>
    <row r="57453" hidden="1" outlineLevel="1"/>
    <row r="57454" hidden="1" outlineLevel="1"/>
    <row r="57455" hidden="1" outlineLevel="1"/>
    <row r="57456" hidden="1" outlineLevel="1"/>
    <row r="57457" hidden="1" outlineLevel="1"/>
    <row r="57458" hidden="1" outlineLevel="1"/>
    <row r="57459" hidden="1" outlineLevel="1"/>
    <row r="57460" hidden="1" outlineLevel="1"/>
    <row r="57461" hidden="1" outlineLevel="1"/>
    <row r="57462" hidden="1" outlineLevel="1"/>
    <row r="57463" hidden="1" outlineLevel="1"/>
    <row r="57464" hidden="1" outlineLevel="1"/>
    <row r="57465" hidden="1" outlineLevel="1"/>
    <row r="57466" hidden="1" outlineLevel="1"/>
    <row r="57467" hidden="1" outlineLevel="1"/>
    <row r="57468" hidden="1" outlineLevel="1"/>
    <row r="57469" hidden="1" outlineLevel="1"/>
    <row r="57470" hidden="1" outlineLevel="1"/>
    <row r="57471" hidden="1" outlineLevel="1"/>
    <row r="57472" hidden="1" outlineLevel="1"/>
    <row r="57473" hidden="1" outlineLevel="1"/>
    <row r="57474" hidden="1" outlineLevel="1"/>
    <row r="57475" hidden="1" outlineLevel="1"/>
    <row r="57476" hidden="1" outlineLevel="1"/>
    <row r="57477" hidden="1" outlineLevel="1"/>
    <row r="57478" hidden="1" outlineLevel="1"/>
    <row r="57479" hidden="1" outlineLevel="1"/>
    <row r="57480" hidden="1" outlineLevel="1"/>
    <row r="57481" hidden="1" outlineLevel="1"/>
    <row r="57482" hidden="1" outlineLevel="1"/>
    <row r="57483" hidden="1" outlineLevel="1"/>
    <row r="57484" hidden="1" outlineLevel="1"/>
    <row r="57485" hidden="1" outlineLevel="1"/>
    <row r="57486" hidden="1" outlineLevel="1"/>
    <row r="57487" hidden="1" outlineLevel="1"/>
    <row r="57488" hidden="1" outlineLevel="1"/>
    <row r="57489" hidden="1" outlineLevel="1"/>
    <row r="57490" hidden="1" outlineLevel="1"/>
    <row r="57491" hidden="1" outlineLevel="1"/>
    <row r="57492" hidden="1" outlineLevel="1"/>
    <row r="57493" hidden="1" outlineLevel="1"/>
    <row r="57494" hidden="1" outlineLevel="1"/>
    <row r="57495" hidden="1" outlineLevel="1"/>
    <row r="57496" hidden="1" outlineLevel="1"/>
    <row r="57497" hidden="1" outlineLevel="1"/>
    <row r="57498" hidden="1" outlineLevel="1"/>
    <row r="57499" hidden="1" outlineLevel="1"/>
    <row r="57500" hidden="1" outlineLevel="1"/>
    <row r="57501" hidden="1" outlineLevel="1"/>
    <row r="57502" hidden="1" outlineLevel="1"/>
    <row r="57503" hidden="1" outlineLevel="1"/>
    <row r="57504" hidden="1" outlineLevel="1"/>
    <row r="57505" hidden="1" outlineLevel="1"/>
    <row r="57506" hidden="1" outlineLevel="1"/>
    <row r="57507" hidden="1" outlineLevel="1"/>
    <row r="57508" hidden="1" outlineLevel="1"/>
    <row r="57509" hidden="1" outlineLevel="1"/>
    <row r="57510" hidden="1" outlineLevel="1"/>
    <row r="57511" hidden="1" outlineLevel="1"/>
    <row r="57512" hidden="1" outlineLevel="1"/>
    <row r="57513" hidden="1" outlineLevel="1"/>
    <row r="57514" hidden="1" outlineLevel="1"/>
    <row r="57515" hidden="1" outlineLevel="1"/>
    <row r="57516" hidden="1" outlineLevel="1"/>
    <row r="57517" hidden="1" outlineLevel="1"/>
    <row r="57518" hidden="1" outlineLevel="1"/>
    <row r="57519" hidden="1" outlineLevel="1"/>
    <row r="57520" hidden="1" outlineLevel="1"/>
    <row r="57521" hidden="1" outlineLevel="1"/>
    <row r="57522" hidden="1" outlineLevel="1"/>
    <row r="57523" hidden="1" outlineLevel="1"/>
    <row r="57524" hidden="1" outlineLevel="1"/>
    <row r="57525" hidden="1" outlineLevel="1"/>
    <row r="57526" hidden="1" outlineLevel="1"/>
    <row r="57527" hidden="1" outlineLevel="1"/>
    <row r="57528" hidden="1" outlineLevel="1"/>
    <row r="57529" hidden="1" outlineLevel="1"/>
    <row r="57530" hidden="1" outlineLevel="1"/>
    <row r="57531" hidden="1" outlineLevel="1"/>
    <row r="57532" hidden="1" outlineLevel="1"/>
    <row r="57533" hidden="1" outlineLevel="1"/>
    <row r="57534" hidden="1" outlineLevel="1"/>
    <row r="57535" hidden="1" outlineLevel="1"/>
    <row r="57536" hidden="1" outlineLevel="1"/>
    <row r="57537" hidden="1" outlineLevel="1"/>
    <row r="57538" hidden="1" outlineLevel="1"/>
    <row r="57539" hidden="1" outlineLevel="1"/>
    <row r="57540" hidden="1" outlineLevel="1"/>
    <row r="57541" hidden="1" outlineLevel="1"/>
    <row r="57542" hidden="1" outlineLevel="1"/>
    <row r="57543" hidden="1" outlineLevel="1"/>
    <row r="57544" hidden="1" outlineLevel="1"/>
    <row r="57545" hidden="1" outlineLevel="1"/>
    <row r="57546" hidden="1" outlineLevel="1"/>
    <row r="57547" hidden="1" outlineLevel="1"/>
    <row r="57548" hidden="1" outlineLevel="1"/>
    <row r="57549" hidden="1" outlineLevel="1"/>
    <row r="57550" hidden="1" outlineLevel="1"/>
    <row r="57551" hidden="1" outlineLevel="1"/>
    <row r="57552" hidden="1" outlineLevel="1"/>
    <row r="57553" hidden="1" outlineLevel="1"/>
    <row r="57554" hidden="1" outlineLevel="1"/>
    <row r="57555" hidden="1" outlineLevel="1"/>
    <row r="57556" hidden="1" outlineLevel="1"/>
    <row r="57557" hidden="1" outlineLevel="1"/>
    <row r="57558" hidden="1" outlineLevel="1"/>
    <row r="57559" hidden="1" outlineLevel="1"/>
    <row r="57560" hidden="1" outlineLevel="1"/>
    <row r="57561" hidden="1" outlineLevel="1"/>
    <row r="57562" hidden="1" outlineLevel="1"/>
    <row r="57563" hidden="1" outlineLevel="1"/>
    <row r="57564" hidden="1" outlineLevel="1"/>
    <row r="57565" hidden="1" outlineLevel="1"/>
    <row r="57566" hidden="1" outlineLevel="1"/>
    <row r="57567" hidden="1" outlineLevel="1"/>
    <row r="57568" hidden="1" outlineLevel="1"/>
    <row r="57569" hidden="1" outlineLevel="1"/>
    <row r="57570" hidden="1" outlineLevel="1"/>
    <row r="57571" hidden="1" outlineLevel="1"/>
    <row r="57572" hidden="1" outlineLevel="1"/>
    <row r="57573" hidden="1" outlineLevel="1"/>
    <row r="57574" hidden="1" outlineLevel="1"/>
    <row r="57575" hidden="1" outlineLevel="1"/>
    <row r="57576" hidden="1" outlineLevel="1"/>
    <row r="57577" hidden="1" outlineLevel="1"/>
    <row r="57578" hidden="1" outlineLevel="1"/>
    <row r="57579" hidden="1" outlineLevel="1"/>
    <row r="57580" hidden="1" outlineLevel="1"/>
    <row r="57581" hidden="1" outlineLevel="1"/>
    <row r="57582" hidden="1" outlineLevel="1"/>
    <row r="57583" hidden="1" outlineLevel="1"/>
    <row r="57584" hidden="1" outlineLevel="1"/>
    <row r="57585" hidden="1" outlineLevel="1"/>
    <row r="57586" hidden="1" outlineLevel="1"/>
    <row r="57587" hidden="1" outlineLevel="1"/>
    <row r="57588" hidden="1" outlineLevel="1"/>
    <row r="57589" hidden="1" outlineLevel="1"/>
    <row r="57590" hidden="1" outlineLevel="1"/>
    <row r="57591" hidden="1" outlineLevel="1"/>
    <row r="57592" hidden="1" outlineLevel="1"/>
    <row r="57593" hidden="1" outlineLevel="1"/>
    <row r="57594" hidden="1" outlineLevel="1"/>
    <row r="57595" hidden="1" outlineLevel="1"/>
    <row r="57596" hidden="1" outlineLevel="1"/>
    <row r="57597" hidden="1" outlineLevel="1"/>
    <row r="57598" hidden="1" outlineLevel="1"/>
    <row r="57599" hidden="1" outlineLevel="1"/>
    <row r="57600" hidden="1" outlineLevel="1"/>
    <row r="57601" hidden="1" outlineLevel="1"/>
    <row r="57602" hidden="1" outlineLevel="1"/>
    <row r="57603" hidden="1" outlineLevel="1"/>
    <row r="57604" hidden="1" outlineLevel="1"/>
    <row r="57605" hidden="1" outlineLevel="1"/>
    <row r="57606" hidden="1" outlineLevel="1"/>
    <row r="57607" hidden="1" outlineLevel="1"/>
    <row r="57608" hidden="1" outlineLevel="1"/>
    <row r="57609" hidden="1" outlineLevel="1"/>
    <row r="57610" hidden="1" outlineLevel="1"/>
    <row r="57611" hidden="1" outlineLevel="1"/>
    <row r="57612" hidden="1" outlineLevel="1"/>
    <row r="57613" hidden="1" outlineLevel="1"/>
    <row r="57614" hidden="1" outlineLevel="1"/>
    <row r="57615" hidden="1" outlineLevel="1"/>
    <row r="57616" hidden="1" outlineLevel="1"/>
    <row r="57617" hidden="1" outlineLevel="1"/>
    <row r="57618" hidden="1" outlineLevel="1"/>
    <row r="57619" hidden="1" outlineLevel="1"/>
    <row r="57620" hidden="1" outlineLevel="1"/>
    <row r="57621" hidden="1" outlineLevel="1"/>
    <row r="57622" hidden="1" outlineLevel="1"/>
    <row r="57623" hidden="1" outlineLevel="1"/>
    <row r="57624" hidden="1" outlineLevel="1"/>
    <row r="57625" hidden="1" outlineLevel="1"/>
    <row r="57626" hidden="1" outlineLevel="1"/>
    <row r="57627" hidden="1" outlineLevel="1"/>
    <row r="57628" hidden="1" outlineLevel="1"/>
    <row r="57629" hidden="1" outlineLevel="1"/>
    <row r="57630" hidden="1" outlineLevel="1"/>
    <row r="57631" hidden="1" outlineLevel="1"/>
    <row r="57632" hidden="1" outlineLevel="1"/>
    <row r="57633" hidden="1" outlineLevel="1"/>
    <row r="57634" hidden="1" outlineLevel="1"/>
    <row r="57635" hidden="1" outlineLevel="1"/>
    <row r="57636" hidden="1" outlineLevel="1"/>
    <row r="57637" hidden="1" outlineLevel="1"/>
    <row r="57638" hidden="1" outlineLevel="1"/>
    <row r="57639" hidden="1" outlineLevel="1"/>
    <row r="57640" hidden="1" outlineLevel="1"/>
    <row r="57641" hidden="1" outlineLevel="1"/>
    <row r="57642" hidden="1" outlineLevel="1"/>
    <row r="57643" hidden="1" outlineLevel="1"/>
    <row r="57644" hidden="1" outlineLevel="1"/>
    <row r="57645" hidden="1" outlineLevel="1"/>
    <row r="57646" hidden="1" outlineLevel="1"/>
    <row r="57647" hidden="1" outlineLevel="1"/>
    <row r="57648" hidden="1" outlineLevel="1"/>
    <row r="57649" hidden="1" outlineLevel="1"/>
    <row r="57650" hidden="1" outlineLevel="1"/>
    <row r="57651" hidden="1" outlineLevel="1"/>
    <row r="57652" hidden="1" outlineLevel="1"/>
    <row r="57653" hidden="1" outlineLevel="1"/>
    <row r="57654" hidden="1" outlineLevel="1"/>
    <row r="57655" hidden="1" outlineLevel="1"/>
    <row r="57656" hidden="1" outlineLevel="1"/>
    <row r="57657" hidden="1" outlineLevel="1"/>
    <row r="57658" hidden="1" outlineLevel="1"/>
    <row r="57659" hidden="1" outlineLevel="1"/>
    <row r="57660" hidden="1" outlineLevel="1"/>
    <row r="57661" hidden="1" outlineLevel="1"/>
    <row r="57662" hidden="1" outlineLevel="1"/>
    <row r="57663" hidden="1" outlineLevel="1"/>
    <row r="57664" hidden="1" outlineLevel="1"/>
    <row r="57665" hidden="1" outlineLevel="1"/>
    <row r="57666" hidden="1" outlineLevel="1"/>
    <row r="57667" hidden="1" outlineLevel="1"/>
    <row r="57668" hidden="1" outlineLevel="1"/>
    <row r="57669" hidden="1" outlineLevel="1"/>
    <row r="57670" hidden="1" outlineLevel="1"/>
    <row r="57671" hidden="1" outlineLevel="1"/>
    <row r="57672" hidden="1" outlineLevel="1"/>
    <row r="57673" hidden="1" outlineLevel="1"/>
    <row r="57674" hidden="1" outlineLevel="1"/>
    <row r="57675" hidden="1" outlineLevel="1"/>
    <row r="57676" hidden="1" outlineLevel="1"/>
    <row r="57677" hidden="1" outlineLevel="1"/>
    <row r="57678" hidden="1" outlineLevel="1"/>
    <row r="57679" hidden="1" outlineLevel="1"/>
    <row r="57680" hidden="1" outlineLevel="1"/>
    <row r="57681" hidden="1" outlineLevel="1"/>
    <row r="57682" hidden="1" outlineLevel="1"/>
    <row r="57683" hidden="1" outlineLevel="1"/>
    <row r="57684" hidden="1" outlineLevel="1"/>
    <row r="57685" hidden="1" outlineLevel="1"/>
    <row r="57686" hidden="1" outlineLevel="1"/>
    <row r="57687" hidden="1" outlineLevel="1"/>
    <row r="57688" hidden="1" outlineLevel="1"/>
    <row r="57689" hidden="1" outlineLevel="1"/>
    <row r="57690" hidden="1" outlineLevel="1"/>
    <row r="57691" hidden="1" outlineLevel="1"/>
    <row r="57692" hidden="1" outlineLevel="1"/>
    <row r="57693" hidden="1" outlineLevel="1"/>
    <row r="57694" hidden="1" outlineLevel="1"/>
    <row r="57695" hidden="1" outlineLevel="1"/>
    <row r="57696" hidden="1" outlineLevel="1"/>
    <row r="57697" hidden="1" outlineLevel="1"/>
    <row r="57698" hidden="1" outlineLevel="1"/>
    <row r="57699" hidden="1" outlineLevel="1"/>
    <row r="57700" hidden="1" outlineLevel="1"/>
    <row r="57701" hidden="1" outlineLevel="1"/>
    <row r="57702" hidden="1" outlineLevel="1"/>
    <row r="57703" hidden="1" outlineLevel="1"/>
    <row r="57704" hidden="1" outlineLevel="1"/>
    <row r="57705" hidden="1" outlineLevel="1"/>
    <row r="57706" hidden="1" outlineLevel="1"/>
    <row r="57707" hidden="1" outlineLevel="1"/>
    <row r="57708" hidden="1" outlineLevel="1"/>
    <row r="57709" hidden="1" outlineLevel="1"/>
    <row r="57710" hidden="1" outlineLevel="1"/>
    <row r="57711" hidden="1" outlineLevel="1"/>
    <row r="57712" hidden="1" outlineLevel="1"/>
    <row r="57713" hidden="1" outlineLevel="1"/>
    <row r="57714" hidden="1" outlineLevel="1"/>
    <row r="57715" hidden="1" outlineLevel="1"/>
    <row r="57716" hidden="1" outlineLevel="1"/>
    <row r="57717" hidden="1" outlineLevel="1"/>
    <row r="57718" hidden="1" outlineLevel="1"/>
    <row r="57719" hidden="1" outlineLevel="1"/>
    <row r="57720" hidden="1" outlineLevel="1"/>
    <row r="57721" hidden="1" outlineLevel="1"/>
    <row r="57722" hidden="1" outlineLevel="1"/>
    <row r="57723" hidden="1" outlineLevel="1"/>
    <row r="57724" hidden="1" outlineLevel="1"/>
    <row r="57725" hidden="1" outlineLevel="1"/>
    <row r="57726" hidden="1" outlineLevel="1"/>
    <row r="57727" hidden="1" outlineLevel="1"/>
    <row r="57728" hidden="1" outlineLevel="1"/>
    <row r="57729" hidden="1" outlineLevel="1"/>
    <row r="57730" hidden="1" outlineLevel="1"/>
    <row r="57731" hidden="1" outlineLevel="1"/>
    <row r="57732" hidden="1" outlineLevel="1"/>
    <row r="57733" hidden="1" outlineLevel="1"/>
    <row r="57734" hidden="1" outlineLevel="1"/>
    <row r="57735" hidden="1" outlineLevel="1"/>
    <row r="57736" hidden="1" outlineLevel="1"/>
    <row r="57737" hidden="1" outlineLevel="1"/>
    <row r="57738" hidden="1" outlineLevel="1"/>
    <row r="57739" hidden="1" outlineLevel="1"/>
    <row r="57740" hidden="1" outlineLevel="1"/>
    <row r="57741" hidden="1" outlineLevel="1"/>
    <row r="57742" hidden="1" outlineLevel="1"/>
    <row r="57743" hidden="1" outlineLevel="1"/>
    <row r="57744" hidden="1" outlineLevel="1"/>
    <row r="57745" hidden="1" outlineLevel="1"/>
    <row r="57746" hidden="1" outlineLevel="1"/>
    <row r="57747" hidden="1" outlineLevel="1"/>
    <row r="57748" hidden="1" outlineLevel="1"/>
    <row r="57749" hidden="1" outlineLevel="1"/>
    <row r="57750" hidden="1" outlineLevel="1"/>
    <row r="57751" hidden="1" outlineLevel="1"/>
    <row r="57752" hidden="1" outlineLevel="1"/>
    <row r="57753" hidden="1" outlineLevel="1"/>
    <row r="57754" hidden="1" outlineLevel="1"/>
    <row r="57755" hidden="1" outlineLevel="1"/>
    <row r="57756" hidden="1" outlineLevel="1"/>
    <row r="57757" hidden="1" outlineLevel="1"/>
    <row r="57758" hidden="1" outlineLevel="1"/>
    <row r="57759" hidden="1" outlineLevel="1"/>
    <row r="57760" hidden="1" outlineLevel="1"/>
    <row r="57761" hidden="1" outlineLevel="1"/>
    <row r="57762" hidden="1" outlineLevel="1"/>
    <row r="57763" hidden="1" outlineLevel="1"/>
    <row r="57764" hidden="1" outlineLevel="1"/>
    <row r="57765" hidden="1" outlineLevel="1"/>
    <row r="57766" hidden="1" outlineLevel="1"/>
    <row r="57767" hidden="1" outlineLevel="1"/>
    <row r="57768" hidden="1" outlineLevel="1"/>
    <row r="57769" hidden="1" outlineLevel="1"/>
    <row r="57770" hidden="1" outlineLevel="1"/>
    <row r="57771" hidden="1" outlineLevel="1"/>
    <row r="57772" hidden="1" outlineLevel="1"/>
    <row r="57773" hidden="1" outlineLevel="1"/>
    <row r="57774" hidden="1" outlineLevel="1"/>
    <row r="57775" hidden="1" outlineLevel="1"/>
    <row r="57776" hidden="1" outlineLevel="1"/>
    <row r="57777" hidden="1" outlineLevel="1"/>
    <row r="57778" hidden="1" outlineLevel="1"/>
    <row r="57779" hidden="1" outlineLevel="1"/>
    <row r="57780" hidden="1" outlineLevel="1"/>
    <row r="57781" hidden="1" outlineLevel="1"/>
    <row r="57782" hidden="1" outlineLevel="1"/>
    <row r="57783" hidden="1" outlineLevel="1"/>
    <row r="57784" hidden="1" outlineLevel="1"/>
    <row r="57785" hidden="1" outlineLevel="1"/>
    <row r="57786" hidden="1" outlineLevel="1"/>
    <row r="57787" hidden="1" outlineLevel="1"/>
    <row r="57788" hidden="1" outlineLevel="1"/>
    <row r="57789" hidden="1" outlineLevel="1"/>
    <row r="57790" hidden="1" outlineLevel="1"/>
    <row r="57791" hidden="1" outlineLevel="1"/>
    <row r="57792" hidden="1" outlineLevel="1"/>
    <row r="57793" hidden="1" outlineLevel="1"/>
    <row r="57794" hidden="1" outlineLevel="1"/>
    <row r="57795" hidden="1" outlineLevel="1"/>
    <row r="57796" hidden="1" outlineLevel="1"/>
    <row r="57797" hidden="1" outlineLevel="1"/>
    <row r="57798" hidden="1" outlineLevel="1"/>
    <row r="57799" hidden="1" outlineLevel="1"/>
    <row r="57800" hidden="1" outlineLevel="1"/>
    <row r="57801" hidden="1" outlineLevel="1"/>
    <row r="57802" hidden="1" outlineLevel="1"/>
    <row r="57803" hidden="1" outlineLevel="1"/>
    <row r="57804" hidden="1" outlineLevel="1"/>
    <row r="57805" hidden="1" outlineLevel="1"/>
    <row r="57806" hidden="1" outlineLevel="1"/>
    <row r="57807" hidden="1" outlineLevel="1"/>
    <row r="57808" hidden="1" outlineLevel="1"/>
    <row r="57809" hidden="1" outlineLevel="1"/>
    <row r="57810" hidden="1" outlineLevel="1"/>
    <row r="57811" hidden="1" outlineLevel="1"/>
    <row r="57812" hidden="1" outlineLevel="1"/>
    <row r="57813" hidden="1" outlineLevel="1"/>
    <row r="57814" hidden="1" outlineLevel="1"/>
    <row r="57815" hidden="1" outlineLevel="1"/>
    <row r="57816" hidden="1" outlineLevel="1"/>
    <row r="57817" hidden="1" outlineLevel="1"/>
    <row r="57818" hidden="1" outlineLevel="1"/>
    <row r="57819" hidden="1" outlineLevel="1"/>
    <row r="57820" hidden="1" outlineLevel="1"/>
    <row r="57821" hidden="1" outlineLevel="1"/>
    <row r="57822" hidden="1" outlineLevel="1"/>
    <row r="57823" hidden="1" outlineLevel="1"/>
    <row r="57824" hidden="1" outlineLevel="1"/>
    <row r="57825" hidden="1" outlineLevel="1"/>
    <row r="57826" hidden="1" outlineLevel="1"/>
    <row r="57827" hidden="1" outlineLevel="1"/>
    <row r="57828" hidden="1" outlineLevel="1"/>
    <row r="57829" hidden="1" outlineLevel="1"/>
    <row r="57830" hidden="1" outlineLevel="1"/>
    <row r="57831" hidden="1" outlineLevel="1"/>
    <row r="57832" hidden="1" outlineLevel="1"/>
    <row r="57833" hidden="1" outlineLevel="1"/>
    <row r="57834" hidden="1" outlineLevel="1"/>
    <row r="57835" hidden="1" outlineLevel="1"/>
    <row r="57836" hidden="1" outlineLevel="1"/>
    <row r="57837" hidden="1" outlineLevel="1"/>
    <row r="57838" hidden="1" outlineLevel="1"/>
    <row r="57839" hidden="1" outlineLevel="1"/>
    <row r="57840" hidden="1" outlineLevel="1"/>
    <row r="57841" hidden="1" outlineLevel="1"/>
    <row r="57842" hidden="1" outlineLevel="1"/>
    <row r="57843" hidden="1" outlineLevel="1"/>
    <row r="57844" hidden="1" outlineLevel="1"/>
    <row r="57845" hidden="1" outlineLevel="1"/>
    <row r="57846" hidden="1" outlineLevel="1"/>
    <row r="57847" hidden="1" outlineLevel="1"/>
    <row r="57848" hidden="1" outlineLevel="1"/>
    <row r="57849" hidden="1" outlineLevel="1"/>
    <row r="57850" hidden="1" outlineLevel="1"/>
    <row r="57851" hidden="1" outlineLevel="1"/>
    <row r="57852" hidden="1" outlineLevel="1"/>
    <row r="57853" hidden="1" outlineLevel="1"/>
    <row r="57854" hidden="1" outlineLevel="1"/>
    <row r="57855" hidden="1" outlineLevel="1"/>
    <row r="57856" hidden="1" outlineLevel="1"/>
    <row r="57857" hidden="1" outlineLevel="1"/>
    <row r="57858" hidden="1" outlineLevel="1"/>
    <row r="57859" hidden="1" outlineLevel="1"/>
    <row r="57860" hidden="1" outlineLevel="1"/>
    <row r="57861" hidden="1" outlineLevel="1"/>
    <row r="57862" hidden="1" outlineLevel="1"/>
    <row r="57863" hidden="1" outlineLevel="1"/>
    <row r="57864" hidden="1" outlineLevel="1"/>
    <row r="57865" hidden="1" outlineLevel="1"/>
    <row r="57866" hidden="1" outlineLevel="1"/>
    <row r="57867" hidden="1" outlineLevel="1"/>
    <row r="57868" hidden="1" outlineLevel="1"/>
    <row r="57869" hidden="1" outlineLevel="1"/>
    <row r="57870" hidden="1" outlineLevel="1"/>
    <row r="57871" hidden="1" outlineLevel="1"/>
    <row r="57872" hidden="1" outlineLevel="1"/>
    <row r="57873" hidden="1" outlineLevel="1"/>
    <row r="57874" hidden="1" outlineLevel="1"/>
    <row r="57875" hidden="1" outlineLevel="1"/>
    <row r="57876" hidden="1" outlineLevel="1"/>
    <row r="57877" hidden="1" outlineLevel="1"/>
    <row r="57878" hidden="1" outlineLevel="1"/>
    <row r="57879" hidden="1" outlineLevel="1"/>
    <row r="57880" hidden="1" outlineLevel="1"/>
    <row r="57881" hidden="1" outlineLevel="1"/>
    <row r="57882" hidden="1" outlineLevel="1"/>
    <row r="57883" hidden="1" outlineLevel="1"/>
    <row r="57884" hidden="1" outlineLevel="1"/>
    <row r="57885" hidden="1" outlineLevel="1"/>
    <row r="57886" hidden="1" outlineLevel="1"/>
    <row r="57887" hidden="1" outlineLevel="1"/>
    <row r="57888" hidden="1" outlineLevel="1"/>
    <row r="57889" hidden="1" outlineLevel="1"/>
    <row r="57890" hidden="1" outlineLevel="1"/>
    <row r="57891" hidden="1" outlineLevel="1"/>
    <row r="57892" hidden="1" outlineLevel="1"/>
    <row r="57893" hidden="1" outlineLevel="1"/>
    <row r="57894" hidden="1" outlineLevel="1"/>
    <row r="57895" hidden="1" outlineLevel="1"/>
    <row r="57896" hidden="1" outlineLevel="1"/>
    <row r="57897" hidden="1" outlineLevel="1"/>
    <row r="57898" hidden="1" outlineLevel="1"/>
    <row r="57899" hidden="1" outlineLevel="1"/>
    <row r="57900" hidden="1" outlineLevel="1"/>
    <row r="57901" hidden="1" outlineLevel="1"/>
    <row r="57902" hidden="1" outlineLevel="1"/>
    <row r="57903" hidden="1" outlineLevel="1"/>
    <row r="57904" hidden="1" outlineLevel="1"/>
    <row r="57905" hidden="1" outlineLevel="1"/>
    <row r="57906" hidden="1" outlineLevel="1"/>
    <row r="57907" hidden="1" outlineLevel="1"/>
    <row r="57908" hidden="1" outlineLevel="1"/>
    <row r="57909" hidden="1" outlineLevel="1"/>
    <row r="57910" hidden="1" outlineLevel="1"/>
    <row r="57911" hidden="1" outlineLevel="1"/>
    <row r="57912" hidden="1" outlineLevel="1"/>
    <row r="57913" hidden="1" outlineLevel="1"/>
    <row r="57914" hidden="1" outlineLevel="1"/>
    <row r="57915" hidden="1" outlineLevel="1"/>
    <row r="57916" hidden="1" outlineLevel="1"/>
    <row r="57917" hidden="1" outlineLevel="1"/>
    <row r="57918" hidden="1" outlineLevel="1"/>
    <row r="57919" hidden="1" outlineLevel="1"/>
    <row r="57920" hidden="1" outlineLevel="1"/>
    <row r="57921" hidden="1" outlineLevel="1"/>
    <row r="57922" hidden="1" outlineLevel="1"/>
    <row r="57923" hidden="1" outlineLevel="1"/>
    <row r="57924" hidden="1" outlineLevel="1"/>
    <row r="57925" hidden="1" outlineLevel="1"/>
    <row r="57926" hidden="1" outlineLevel="1"/>
    <row r="57927" hidden="1" outlineLevel="1"/>
    <row r="57928" hidden="1" outlineLevel="1"/>
    <row r="57929" hidden="1" outlineLevel="1"/>
    <row r="57930" hidden="1" outlineLevel="1"/>
    <row r="57931" hidden="1" outlineLevel="1"/>
    <row r="57932" hidden="1" outlineLevel="1"/>
    <row r="57933" hidden="1" outlineLevel="1"/>
    <row r="57934" hidden="1" outlineLevel="1"/>
    <row r="57935" hidden="1" outlineLevel="1"/>
    <row r="57936" hidden="1" outlineLevel="1"/>
    <row r="57937" hidden="1" outlineLevel="1"/>
    <row r="57938" hidden="1" outlineLevel="1"/>
    <row r="57939" hidden="1" outlineLevel="1"/>
    <row r="57940" hidden="1" outlineLevel="1"/>
    <row r="57941" hidden="1" outlineLevel="1"/>
    <row r="57942" hidden="1" outlineLevel="1"/>
    <row r="57943" hidden="1" outlineLevel="1"/>
    <row r="57944" hidden="1" outlineLevel="1"/>
    <row r="57945" hidden="1" outlineLevel="1"/>
    <row r="57946" hidden="1" outlineLevel="1"/>
    <row r="57947" hidden="1" outlineLevel="1"/>
    <row r="57948" hidden="1" outlineLevel="1"/>
    <row r="57949" hidden="1" outlineLevel="1"/>
    <row r="57950" hidden="1" outlineLevel="1"/>
    <row r="57951" hidden="1" outlineLevel="1"/>
    <row r="57952" hidden="1" outlineLevel="1"/>
    <row r="57953" hidden="1" outlineLevel="1"/>
    <row r="57954" hidden="1" outlineLevel="1"/>
    <row r="57955" hidden="1" outlineLevel="1"/>
    <row r="57956" hidden="1" outlineLevel="1"/>
    <row r="57957" hidden="1" outlineLevel="1"/>
    <row r="57958" hidden="1" outlineLevel="1"/>
    <row r="57959" hidden="1" outlineLevel="1"/>
    <row r="57960" hidden="1" outlineLevel="1"/>
    <row r="57961" hidden="1" outlineLevel="1"/>
    <row r="57962" hidden="1" outlineLevel="1"/>
    <row r="57963" hidden="1" outlineLevel="1"/>
    <row r="57964" hidden="1" outlineLevel="1"/>
    <row r="57965" hidden="1" outlineLevel="1"/>
    <row r="57966" hidden="1" outlineLevel="1"/>
    <row r="57967" hidden="1" outlineLevel="1"/>
    <row r="57968" hidden="1" outlineLevel="1"/>
    <row r="57969" hidden="1" outlineLevel="1"/>
    <row r="57970" hidden="1" outlineLevel="1"/>
    <row r="57971" hidden="1" outlineLevel="1"/>
    <row r="57972" hidden="1" outlineLevel="1"/>
    <row r="57973" hidden="1" outlineLevel="1"/>
    <row r="57974" hidden="1" outlineLevel="1"/>
    <row r="57975" hidden="1" outlineLevel="1"/>
    <row r="57976" hidden="1" outlineLevel="1"/>
    <row r="57977" hidden="1" outlineLevel="1"/>
    <row r="57978" hidden="1" outlineLevel="1"/>
    <row r="57979" hidden="1" outlineLevel="1"/>
    <row r="57980" hidden="1" outlineLevel="1"/>
    <row r="57981" hidden="1" outlineLevel="1"/>
    <row r="57982" hidden="1" outlineLevel="1"/>
    <row r="57983" hidden="1" outlineLevel="1"/>
    <row r="57984" hidden="1" outlineLevel="1"/>
    <row r="57985" hidden="1" outlineLevel="1"/>
    <row r="57986" hidden="1" outlineLevel="1"/>
    <row r="57987" hidden="1" outlineLevel="1"/>
    <row r="57988" hidden="1" outlineLevel="1"/>
    <row r="57989" hidden="1" outlineLevel="1"/>
    <row r="57990" hidden="1" outlineLevel="1"/>
    <row r="57991" hidden="1" outlineLevel="1"/>
    <row r="57992" hidden="1" outlineLevel="1"/>
    <row r="57993" hidden="1" outlineLevel="1"/>
    <row r="57994" hidden="1" outlineLevel="1"/>
    <row r="57995" hidden="1" outlineLevel="1"/>
    <row r="57996" hidden="1" outlineLevel="1"/>
    <row r="57997" hidden="1" outlineLevel="1"/>
    <row r="57998" hidden="1" outlineLevel="1"/>
    <row r="57999" hidden="1" outlineLevel="1"/>
    <row r="58000" hidden="1" outlineLevel="1"/>
    <row r="58001" hidden="1" outlineLevel="1"/>
    <row r="58002" hidden="1" outlineLevel="1"/>
    <row r="58003" hidden="1" outlineLevel="1"/>
    <row r="58004" hidden="1" outlineLevel="1"/>
    <row r="58005" hidden="1" outlineLevel="1"/>
    <row r="58006" hidden="1" outlineLevel="1"/>
    <row r="58007" hidden="1" outlineLevel="1"/>
    <row r="58008" hidden="1" outlineLevel="1"/>
    <row r="58009" hidden="1" outlineLevel="1"/>
    <row r="58010" hidden="1" outlineLevel="1"/>
    <row r="58011" hidden="1" outlineLevel="1"/>
    <row r="58012" hidden="1" outlineLevel="1"/>
    <row r="58013" hidden="1" outlineLevel="1"/>
    <row r="58014" hidden="1" outlineLevel="1"/>
    <row r="58015" hidden="1" outlineLevel="1"/>
    <row r="58016" hidden="1" outlineLevel="1"/>
    <row r="58017" hidden="1" outlineLevel="1"/>
    <row r="58018" hidden="1" outlineLevel="1"/>
    <row r="58019" hidden="1" outlineLevel="1"/>
    <row r="58020" hidden="1" outlineLevel="1"/>
    <row r="58021" hidden="1" outlineLevel="1"/>
    <row r="58022" hidden="1" outlineLevel="1"/>
    <row r="58023" hidden="1" outlineLevel="1"/>
    <row r="58024" hidden="1" outlineLevel="1"/>
    <row r="58025" hidden="1" outlineLevel="1"/>
    <row r="58026" hidden="1" outlineLevel="1"/>
    <row r="58027" hidden="1" outlineLevel="1"/>
    <row r="58028" hidden="1" outlineLevel="1"/>
    <row r="58029" hidden="1" outlineLevel="1"/>
    <row r="58030" hidden="1" outlineLevel="1"/>
    <row r="58031" hidden="1" outlineLevel="1"/>
    <row r="58032" hidden="1" outlineLevel="1"/>
    <row r="58033" hidden="1" outlineLevel="1"/>
    <row r="58034" hidden="1" outlineLevel="1"/>
    <row r="58035" hidden="1" outlineLevel="1"/>
    <row r="58036" hidden="1" outlineLevel="1"/>
    <row r="58037" hidden="1" outlineLevel="1"/>
    <row r="58038" hidden="1" outlineLevel="1"/>
    <row r="58039" hidden="1" outlineLevel="1"/>
    <row r="58040" hidden="1" outlineLevel="1"/>
    <row r="58041" hidden="1" outlineLevel="1"/>
    <row r="58042" hidden="1" outlineLevel="1"/>
    <row r="58043" hidden="1" outlineLevel="1"/>
    <row r="58044" hidden="1" outlineLevel="1"/>
    <row r="58045" hidden="1" outlineLevel="1"/>
    <row r="58046" hidden="1" outlineLevel="1"/>
    <row r="58047" hidden="1" outlineLevel="1"/>
    <row r="58048" hidden="1" outlineLevel="1"/>
    <row r="58049" hidden="1" outlineLevel="1"/>
    <row r="58050" hidden="1" outlineLevel="1"/>
    <row r="58051" hidden="1" outlineLevel="1"/>
    <row r="58052" hidden="1" outlineLevel="1"/>
    <row r="58053" hidden="1" outlineLevel="1"/>
    <row r="58054" hidden="1" outlineLevel="1"/>
    <row r="58055" hidden="1" outlineLevel="1"/>
    <row r="58056" hidden="1" outlineLevel="1"/>
    <row r="58057" hidden="1" outlineLevel="1"/>
    <row r="58058" hidden="1" outlineLevel="1"/>
    <row r="58059" hidden="1" outlineLevel="1"/>
    <row r="58060" hidden="1" outlineLevel="1"/>
    <row r="58061" hidden="1" outlineLevel="1"/>
    <row r="58062" hidden="1" outlineLevel="1"/>
    <row r="58063" hidden="1" outlineLevel="1"/>
    <row r="58064" hidden="1" outlineLevel="1"/>
    <row r="58065" hidden="1" outlineLevel="1"/>
    <row r="58066" hidden="1" outlineLevel="1"/>
    <row r="58067" hidden="1" outlineLevel="1"/>
    <row r="58068" hidden="1" outlineLevel="1"/>
    <row r="58069" hidden="1" outlineLevel="1"/>
    <row r="58070" hidden="1" outlineLevel="1"/>
    <row r="58071" hidden="1" outlineLevel="1"/>
    <row r="58072" hidden="1" outlineLevel="1"/>
    <row r="58073" hidden="1" outlineLevel="1"/>
    <row r="58074" hidden="1" outlineLevel="1"/>
    <row r="58075" hidden="1" outlineLevel="1"/>
    <row r="58076" hidden="1" outlineLevel="1"/>
    <row r="58077" hidden="1" outlineLevel="1"/>
    <row r="58078" hidden="1" outlineLevel="1"/>
    <row r="58079" hidden="1" outlineLevel="1"/>
    <row r="58080" hidden="1" outlineLevel="1"/>
    <row r="58081" hidden="1" outlineLevel="1"/>
    <row r="58082" hidden="1" outlineLevel="1"/>
    <row r="58083" hidden="1" outlineLevel="1"/>
    <row r="58084" hidden="1" outlineLevel="1"/>
    <row r="58085" hidden="1" outlineLevel="1"/>
    <row r="58086" hidden="1" outlineLevel="1"/>
    <row r="58087" hidden="1" outlineLevel="1"/>
    <row r="58088" hidden="1" outlineLevel="1"/>
    <row r="58089" hidden="1" outlineLevel="1"/>
    <row r="58090" hidden="1" outlineLevel="1"/>
    <row r="58091" hidden="1" outlineLevel="1"/>
    <row r="58092" hidden="1" outlineLevel="1"/>
    <row r="58093" hidden="1" outlineLevel="1"/>
    <row r="58094" hidden="1" outlineLevel="1"/>
    <row r="58095" hidden="1" outlineLevel="1"/>
    <row r="58096" hidden="1" outlineLevel="1"/>
    <row r="58097" hidden="1" outlineLevel="1"/>
    <row r="58098" hidden="1" outlineLevel="1"/>
    <row r="58099" hidden="1" outlineLevel="1"/>
    <row r="58100" hidden="1" outlineLevel="1"/>
    <row r="58101" hidden="1" outlineLevel="1"/>
    <row r="58102" hidden="1" outlineLevel="1"/>
    <row r="58103" hidden="1" outlineLevel="1"/>
    <row r="58104" hidden="1" outlineLevel="1"/>
    <row r="58105" hidden="1" outlineLevel="1"/>
    <row r="58106" hidden="1" outlineLevel="1"/>
    <row r="58107" hidden="1" outlineLevel="1"/>
    <row r="58108" hidden="1" outlineLevel="1"/>
    <row r="58109" hidden="1" outlineLevel="1"/>
    <row r="58110" hidden="1" outlineLevel="1"/>
    <row r="58111" hidden="1" outlineLevel="1"/>
    <row r="58112" hidden="1" outlineLevel="1"/>
    <row r="58113" hidden="1" outlineLevel="1"/>
    <row r="58114" hidden="1" outlineLevel="1"/>
    <row r="58115" hidden="1" outlineLevel="1"/>
    <row r="58116" hidden="1" outlineLevel="1"/>
    <row r="58117" hidden="1" outlineLevel="1"/>
    <row r="58118" hidden="1" outlineLevel="1"/>
    <row r="58119" hidden="1" outlineLevel="1"/>
    <row r="58120" hidden="1" outlineLevel="1"/>
    <row r="58121" hidden="1" outlineLevel="1"/>
    <row r="58122" hidden="1" outlineLevel="1"/>
    <row r="58123" hidden="1" outlineLevel="1"/>
    <row r="58124" hidden="1" outlineLevel="1"/>
    <row r="58125" hidden="1" outlineLevel="1"/>
    <row r="58126" hidden="1" outlineLevel="1"/>
    <row r="58127" hidden="1" outlineLevel="1"/>
    <row r="58128" hidden="1" outlineLevel="1"/>
    <row r="58129" hidden="1" outlineLevel="1"/>
    <row r="58130" hidden="1" outlineLevel="1"/>
    <row r="58131" hidden="1" outlineLevel="1"/>
    <row r="58132" hidden="1" outlineLevel="1"/>
    <row r="58133" hidden="1" outlineLevel="1"/>
    <row r="58134" hidden="1" outlineLevel="1"/>
    <row r="58135" hidden="1" outlineLevel="1"/>
    <row r="58136" hidden="1" outlineLevel="1"/>
    <row r="58137" hidden="1" outlineLevel="1"/>
    <row r="58138" hidden="1" outlineLevel="1"/>
    <row r="58139" hidden="1" outlineLevel="1"/>
    <row r="58140" hidden="1" outlineLevel="1"/>
    <row r="58141" hidden="1" outlineLevel="1"/>
    <row r="58142" hidden="1" outlineLevel="1"/>
    <row r="58143" hidden="1" outlineLevel="1"/>
    <row r="58144" hidden="1" outlineLevel="1"/>
    <row r="58145" hidden="1" outlineLevel="1"/>
    <row r="58146" hidden="1" outlineLevel="1"/>
    <row r="58147" hidden="1" outlineLevel="1"/>
    <row r="58148" hidden="1" outlineLevel="1"/>
    <row r="58149" hidden="1" outlineLevel="1"/>
    <row r="58150" hidden="1" outlineLevel="1"/>
    <row r="58151" hidden="1" outlineLevel="1"/>
    <row r="58152" hidden="1" outlineLevel="1"/>
    <row r="58153" hidden="1" outlineLevel="1"/>
    <row r="58154" hidden="1" outlineLevel="1"/>
    <row r="58155" hidden="1" outlineLevel="1"/>
    <row r="58156" hidden="1" outlineLevel="1"/>
    <row r="58157" hidden="1" outlineLevel="1"/>
    <row r="58158" hidden="1" outlineLevel="1"/>
    <row r="58159" hidden="1" outlineLevel="1"/>
    <row r="58160" hidden="1" outlineLevel="1"/>
    <row r="58161" hidden="1" outlineLevel="1"/>
    <row r="58162" hidden="1" outlineLevel="1"/>
    <row r="58163" hidden="1" outlineLevel="1"/>
    <row r="58164" hidden="1" outlineLevel="1"/>
    <row r="58165" hidden="1" outlineLevel="1"/>
    <row r="58166" hidden="1" outlineLevel="1"/>
    <row r="58167" hidden="1" outlineLevel="1"/>
    <row r="58168" hidden="1" outlineLevel="1"/>
    <row r="58169" hidden="1" outlineLevel="1"/>
    <row r="58170" hidden="1" outlineLevel="1"/>
    <row r="58171" hidden="1" outlineLevel="1"/>
    <row r="58172" hidden="1" outlineLevel="1"/>
    <row r="58173" hidden="1" outlineLevel="1"/>
    <row r="58174" hidden="1" outlineLevel="1"/>
    <row r="58175" hidden="1" outlineLevel="1"/>
    <row r="58176" hidden="1" outlineLevel="1"/>
    <row r="58177" hidden="1" outlineLevel="1"/>
    <row r="58178" hidden="1" outlineLevel="1"/>
    <row r="58179" hidden="1" outlineLevel="1"/>
    <row r="58180" hidden="1" outlineLevel="1"/>
    <row r="58181" hidden="1" outlineLevel="1"/>
    <row r="58182" hidden="1" outlineLevel="1"/>
    <row r="58183" hidden="1" outlineLevel="1"/>
    <row r="58184" hidden="1" outlineLevel="1"/>
    <row r="58185" hidden="1" outlineLevel="1"/>
    <row r="58186" hidden="1" outlineLevel="1"/>
    <row r="58187" hidden="1" outlineLevel="1"/>
    <row r="58188" hidden="1" outlineLevel="1"/>
    <row r="58189" hidden="1" outlineLevel="1"/>
    <row r="58190" hidden="1" outlineLevel="1"/>
    <row r="58191" hidden="1" outlineLevel="1"/>
    <row r="58192" hidden="1" outlineLevel="1"/>
    <row r="58193" hidden="1" outlineLevel="1"/>
    <row r="58194" hidden="1" outlineLevel="1"/>
    <row r="58195" hidden="1" outlineLevel="1"/>
    <row r="58196" hidden="1" outlineLevel="1"/>
    <row r="58197" hidden="1" outlineLevel="1"/>
    <row r="58198" hidden="1" outlineLevel="1"/>
    <row r="58199" hidden="1" outlineLevel="1"/>
    <row r="58200" hidden="1" outlineLevel="1"/>
    <row r="58201" hidden="1" outlineLevel="1"/>
    <row r="58202" hidden="1" outlineLevel="1"/>
    <row r="58203" hidden="1" outlineLevel="1"/>
    <row r="58204" hidden="1" outlineLevel="1"/>
    <row r="58205" hidden="1" outlineLevel="1"/>
    <row r="58206" hidden="1" outlineLevel="1"/>
    <row r="58207" hidden="1" outlineLevel="1"/>
    <row r="58208" hidden="1" outlineLevel="1"/>
    <row r="58209" hidden="1" outlineLevel="1"/>
    <row r="58210" hidden="1" outlineLevel="1"/>
    <row r="58211" hidden="1" outlineLevel="1"/>
    <row r="58212" hidden="1" outlineLevel="1"/>
    <row r="58213" hidden="1" outlineLevel="1"/>
    <row r="58214" hidden="1" outlineLevel="1"/>
    <row r="58215" hidden="1" outlineLevel="1"/>
    <row r="58216" hidden="1" outlineLevel="1"/>
    <row r="58217" hidden="1" outlineLevel="1"/>
    <row r="58218" hidden="1" outlineLevel="1"/>
    <row r="58219" hidden="1" outlineLevel="1"/>
    <row r="58220" hidden="1" outlineLevel="1"/>
    <row r="58221" hidden="1" outlineLevel="1"/>
    <row r="58222" hidden="1" outlineLevel="1"/>
    <row r="58223" hidden="1" outlineLevel="1"/>
    <row r="58224" hidden="1" outlineLevel="1"/>
    <row r="58225" hidden="1" outlineLevel="1"/>
    <row r="58226" hidden="1" outlineLevel="1"/>
    <row r="58227" hidden="1" outlineLevel="1"/>
    <row r="58228" hidden="1" outlineLevel="1"/>
    <row r="58229" hidden="1" outlineLevel="1"/>
    <row r="58230" hidden="1" outlineLevel="1"/>
    <row r="58231" hidden="1" outlineLevel="1"/>
    <row r="58232" hidden="1" outlineLevel="1"/>
    <row r="58233" hidden="1" outlineLevel="1"/>
    <row r="58234" hidden="1" outlineLevel="1"/>
    <row r="58235" hidden="1" outlineLevel="1"/>
    <row r="58236" hidden="1" outlineLevel="1"/>
    <row r="58237" hidden="1" outlineLevel="1"/>
    <row r="58238" hidden="1" outlineLevel="1"/>
    <row r="58239" hidden="1" outlineLevel="1"/>
    <row r="58240" hidden="1" outlineLevel="1"/>
    <row r="58241" hidden="1" outlineLevel="1"/>
    <row r="58242" hidden="1" outlineLevel="1"/>
    <row r="58243" hidden="1" outlineLevel="1"/>
    <row r="58244" hidden="1" outlineLevel="1"/>
    <row r="58245" hidden="1" outlineLevel="1"/>
    <row r="58246" hidden="1" outlineLevel="1"/>
    <row r="58247" hidden="1" outlineLevel="1"/>
    <row r="58248" hidden="1" outlineLevel="1"/>
    <row r="58249" hidden="1" outlineLevel="1"/>
    <row r="58250" hidden="1" outlineLevel="1"/>
    <row r="58251" hidden="1" outlineLevel="1"/>
    <row r="58252" hidden="1" outlineLevel="1"/>
    <row r="58253" hidden="1" outlineLevel="1"/>
    <row r="58254" hidden="1" outlineLevel="1"/>
    <row r="58255" hidden="1" outlineLevel="1"/>
    <row r="58256" hidden="1" outlineLevel="1"/>
    <row r="58257" hidden="1" outlineLevel="1"/>
    <row r="58258" hidden="1" outlineLevel="1"/>
    <row r="58259" hidden="1" outlineLevel="1"/>
    <row r="58260" hidden="1" outlineLevel="1"/>
    <row r="58261" hidden="1" outlineLevel="1"/>
    <row r="58262" hidden="1" outlineLevel="1"/>
    <row r="58263" hidden="1" outlineLevel="1"/>
    <row r="58264" hidden="1" outlineLevel="1"/>
    <row r="58265" hidden="1" outlineLevel="1"/>
    <row r="58266" hidden="1" outlineLevel="1"/>
    <row r="58267" hidden="1" outlineLevel="1"/>
    <row r="58268" hidden="1" outlineLevel="1"/>
    <row r="58269" hidden="1" outlineLevel="1"/>
    <row r="58270" hidden="1" outlineLevel="1"/>
    <row r="58271" hidden="1" outlineLevel="1"/>
    <row r="58272" hidden="1" outlineLevel="1"/>
    <row r="58273" hidden="1" outlineLevel="1"/>
    <row r="58274" hidden="1" outlineLevel="1"/>
    <row r="58275" hidden="1" outlineLevel="1"/>
    <row r="58276" hidden="1" outlineLevel="1"/>
    <row r="58277" hidden="1" outlineLevel="1"/>
    <row r="58278" hidden="1" outlineLevel="1"/>
    <row r="58279" hidden="1" outlineLevel="1"/>
    <row r="58280" hidden="1" outlineLevel="1"/>
    <row r="58281" hidden="1" outlineLevel="1"/>
    <row r="58282" hidden="1" outlineLevel="1"/>
    <row r="58283" hidden="1" outlineLevel="1"/>
    <row r="58284" hidden="1" outlineLevel="1"/>
    <row r="58285" hidden="1" outlineLevel="1"/>
    <row r="58286" hidden="1" outlineLevel="1"/>
    <row r="58287" hidden="1" outlineLevel="1"/>
    <row r="58288" hidden="1" outlineLevel="1"/>
    <row r="58289" hidden="1" outlineLevel="1"/>
    <row r="58290" hidden="1" outlineLevel="1"/>
    <row r="58291" hidden="1" outlineLevel="1"/>
    <row r="58292" hidden="1" outlineLevel="1"/>
    <row r="58293" hidden="1" outlineLevel="1"/>
    <row r="58294" hidden="1" outlineLevel="1"/>
    <row r="58295" hidden="1" outlineLevel="1"/>
    <row r="58296" hidden="1" outlineLevel="1"/>
    <row r="58297" hidden="1" outlineLevel="1"/>
    <row r="58298" hidden="1" outlineLevel="1"/>
    <row r="58299" hidden="1" outlineLevel="1"/>
    <row r="58300" hidden="1" outlineLevel="1"/>
    <row r="58301" hidden="1" outlineLevel="1"/>
    <row r="58302" hidden="1" outlineLevel="1"/>
    <row r="58303" hidden="1" outlineLevel="1"/>
    <row r="58304" hidden="1" outlineLevel="1"/>
    <row r="58305" hidden="1" outlineLevel="1"/>
    <row r="58306" hidden="1" outlineLevel="1"/>
    <row r="58307" hidden="1" outlineLevel="1"/>
    <row r="58308" hidden="1" outlineLevel="1"/>
    <row r="58309" hidden="1" outlineLevel="1"/>
    <row r="58310" hidden="1" outlineLevel="1"/>
    <row r="58311" hidden="1" outlineLevel="1"/>
    <row r="58312" hidden="1" outlineLevel="1"/>
    <row r="58313" hidden="1" outlineLevel="1"/>
    <row r="58314" hidden="1" outlineLevel="1"/>
    <row r="58315" hidden="1" outlineLevel="1"/>
    <row r="58316" hidden="1" outlineLevel="1"/>
    <row r="58317" hidden="1" outlineLevel="1"/>
    <row r="58318" hidden="1" outlineLevel="1"/>
    <row r="58319" hidden="1" outlineLevel="1"/>
    <row r="58320" hidden="1" outlineLevel="1"/>
    <row r="58321" hidden="1" outlineLevel="1"/>
    <row r="58322" hidden="1" outlineLevel="1"/>
    <row r="58323" hidden="1" outlineLevel="1"/>
    <row r="58324" hidden="1" outlineLevel="1"/>
    <row r="58325" hidden="1" outlineLevel="1"/>
    <row r="58326" hidden="1" outlineLevel="1"/>
    <row r="58327" hidden="1" outlineLevel="1"/>
    <row r="58328" hidden="1" outlineLevel="1"/>
    <row r="58329" hidden="1" outlineLevel="1"/>
    <row r="58330" hidden="1" outlineLevel="1"/>
    <row r="58331" hidden="1" outlineLevel="1"/>
    <row r="58332" hidden="1" outlineLevel="1"/>
    <row r="58333" hidden="1" outlineLevel="1"/>
    <row r="58334" hidden="1" outlineLevel="1"/>
    <row r="58335" hidden="1" outlineLevel="1"/>
    <row r="58336" hidden="1" outlineLevel="1"/>
    <row r="58337" hidden="1" outlineLevel="1"/>
    <row r="58338" hidden="1" outlineLevel="1"/>
    <row r="58339" hidden="1" outlineLevel="1"/>
    <row r="58340" hidden="1" outlineLevel="1"/>
    <row r="58341" hidden="1" outlineLevel="1"/>
    <row r="58342" hidden="1" outlineLevel="1"/>
    <row r="58343" hidden="1" outlineLevel="1"/>
    <row r="58344" hidden="1" outlineLevel="1"/>
    <row r="58345" hidden="1" outlineLevel="1"/>
    <row r="58346" hidden="1" outlineLevel="1"/>
    <row r="58347" hidden="1" outlineLevel="1"/>
    <row r="58348" hidden="1" outlineLevel="1"/>
    <row r="58349" hidden="1" outlineLevel="1"/>
    <row r="58350" hidden="1" outlineLevel="1"/>
    <row r="58351" hidden="1" outlineLevel="1"/>
    <row r="58352" hidden="1" outlineLevel="1"/>
    <row r="58353" hidden="1" outlineLevel="1"/>
    <row r="58354" hidden="1" outlineLevel="1"/>
    <row r="58355" hidden="1" outlineLevel="1"/>
    <row r="58356" hidden="1" outlineLevel="1"/>
    <row r="58357" hidden="1" outlineLevel="1"/>
    <row r="58358" hidden="1" outlineLevel="1"/>
    <row r="58359" hidden="1" outlineLevel="1"/>
    <row r="58360" hidden="1" outlineLevel="1"/>
    <row r="58361" hidden="1" outlineLevel="1"/>
    <row r="58362" hidden="1" outlineLevel="1"/>
    <row r="58363" hidden="1" outlineLevel="1"/>
    <row r="58364" hidden="1" outlineLevel="1"/>
    <row r="58365" hidden="1" outlineLevel="1"/>
    <row r="58366" hidden="1" outlineLevel="1"/>
    <row r="58367" hidden="1" outlineLevel="1"/>
    <row r="58368" hidden="1" outlineLevel="1"/>
    <row r="58369" hidden="1" outlineLevel="1"/>
    <row r="58370" hidden="1" outlineLevel="1"/>
    <row r="58371" hidden="1" outlineLevel="1"/>
    <row r="58372" hidden="1" outlineLevel="1"/>
    <row r="58373" hidden="1" outlineLevel="1"/>
    <row r="58374" hidden="1" outlineLevel="1"/>
    <row r="58375" hidden="1" outlineLevel="1"/>
    <row r="58376" hidden="1" outlineLevel="1"/>
    <row r="58377" hidden="1" outlineLevel="1"/>
    <row r="58378" hidden="1" outlineLevel="1"/>
    <row r="58379" hidden="1" outlineLevel="1"/>
    <row r="58380" hidden="1" outlineLevel="1"/>
    <row r="58381" hidden="1" outlineLevel="1"/>
    <row r="58382" hidden="1" outlineLevel="1"/>
    <row r="58383" hidden="1" outlineLevel="1"/>
    <row r="58384" hidden="1" outlineLevel="1"/>
    <row r="58385" hidden="1" outlineLevel="1"/>
    <row r="58386" hidden="1" outlineLevel="1"/>
    <row r="58387" hidden="1" outlineLevel="1"/>
    <row r="58388" hidden="1" outlineLevel="1"/>
    <row r="58389" hidden="1" outlineLevel="1"/>
    <row r="58390" hidden="1" outlineLevel="1"/>
    <row r="58391" hidden="1" outlineLevel="1"/>
    <row r="58392" hidden="1" outlineLevel="1"/>
    <row r="58393" hidden="1" outlineLevel="1"/>
    <row r="58394" hidden="1" outlineLevel="1"/>
    <row r="58395" hidden="1" outlineLevel="1"/>
    <row r="58396" hidden="1" outlineLevel="1"/>
    <row r="58397" hidden="1" outlineLevel="1"/>
    <row r="58398" hidden="1" outlineLevel="1"/>
    <row r="58399" hidden="1" outlineLevel="1"/>
    <row r="58400" hidden="1" outlineLevel="1"/>
    <row r="58401" hidden="1" outlineLevel="1"/>
    <row r="58402" hidden="1" outlineLevel="1"/>
    <row r="58403" hidden="1" outlineLevel="1"/>
    <row r="58404" hidden="1" outlineLevel="1"/>
    <row r="58405" hidden="1" outlineLevel="1"/>
    <row r="58406" hidden="1" outlineLevel="1"/>
    <row r="58407" hidden="1" outlineLevel="1"/>
    <row r="58408" hidden="1" outlineLevel="1"/>
    <row r="58409" hidden="1" outlineLevel="1"/>
    <row r="58410" hidden="1" outlineLevel="1"/>
    <row r="58411" hidden="1" outlineLevel="1"/>
    <row r="58412" hidden="1" outlineLevel="1"/>
    <row r="58413" hidden="1" outlineLevel="1"/>
    <row r="58414" hidden="1" outlineLevel="1"/>
    <row r="58415" hidden="1" outlineLevel="1"/>
    <row r="58416" hidden="1" outlineLevel="1"/>
    <row r="58417" hidden="1" outlineLevel="1"/>
    <row r="58418" hidden="1" outlineLevel="1"/>
    <row r="58419" hidden="1" outlineLevel="1"/>
    <row r="58420" hidden="1" outlineLevel="1"/>
    <row r="58421" hidden="1" outlineLevel="1"/>
    <row r="58422" hidden="1" outlineLevel="1"/>
    <row r="58423" hidden="1" outlineLevel="1"/>
    <row r="58424" hidden="1" outlineLevel="1"/>
    <row r="58425" hidden="1" outlineLevel="1"/>
    <row r="58426" hidden="1" outlineLevel="1"/>
    <row r="58427" hidden="1" outlineLevel="1"/>
    <row r="58428" hidden="1" outlineLevel="1"/>
    <row r="58429" hidden="1" outlineLevel="1"/>
    <row r="58430" hidden="1" outlineLevel="1"/>
    <row r="58431" hidden="1" outlineLevel="1"/>
    <row r="58432" hidden="1" outlineLevel="1"/>
    <row r="58433" hidden="1" outlineLevel="1"/>
    <row r="58434" hidden="1" outlineLevel="1"/>
    <row r="58435" hidden="1" outlineLevel="1"/>
    <row r="58436" hidden="1" outlineLevel="1"/>
    <row r="58437" hidden="1" outlineLevel="1"/>
    <row r="58438" hidden="1" outlineLevel="1"/>
    <row r="58439" hidden="1" outlineLevel="1"/>
    <row r="58440" hidden="1" outlineLevel="1"/>
    <row r="58441" hidden="1" outlineLevel="1"/>
    <row r="58442" hidden="1" outlineLevel="1"/>
    <row r="58443" hidden="1" outlineLevel="1"/>
    <row r="58444" hidden="1" outlineLevel="1"/>
    <row r="58445" hidden="1" outlineLevel="1"/>
    <row r="58446" hidden="1" outlineLevel="1"/>
    <row r="58447" hidden="1" outlineLevel="1"/>
    <row r="58448" hidden="1" outlineLevel="1"/>
    <row r="58449" hidden="1" outlineLevel="1"/>
    <row r="58450" hidden="1" outlineLevel="1"/>
    <row r="58451" hidden="1" outlineLevel="1"/>
    <row r="58452" hidden="1" outlineLevel="1"/>
    <row r="58453" hidden="1" outlineLevel="1"/>
    <row r="58454" hidden="1" outlineLevel="1"/>
    <row r="58455" hidden="1" outlineLevel="1"/>
    <row r="58456" hidden="1" outlineLevel="1"/>
    <row r="58457" hidden="1" outlineLevel="1"/>
    <row r="58458" hidden="1" outlineLevel="1"/>
    <row r="58459" hidden="1" outlineLevel="1"/>
    <row r="58460" hidden="1" outlineLevel="1"/>
    <row r="58461" hidden="1" outlineLevel="1"/>
    <row r="58462" hidden="1" outlineLevel="1"/>
    <row r="58463" hidden="1" outlineLevel="1"/>
    <row r="58464" hidden="1" outlineLevel="1"/>
    <row r="58465" hidden="1" outlineLevel="1"/>
    <row r="58466" hidden="1" outlineLevel="1"/>
    <row r="58467" hidden="1" outlineLevel="1"/>
    <row r="58468" hidden="1" outlineLevel="1"/>
    <row r="58469" hidden="1" outlineLevel="1"/>
    <row r="58470" hidden="1" outlineLevel="1"/>
    <row r="58471" hidden="1" outlineLevel="1"/>
    <row r="58472" hidden="1" outlineLevel="1"/>
    <row r="58473" hidden="1" outlineLevel="1"/>
    <row r="58474" hidden="1" outlineLevel="1"/>
    <row r="58475" hidden="1" outlineLevel="1"/>
    <row r="58476" hidden="1" outlineLevel="1"/>
    <row r="58477" hidden="1" outlineLevel="1"/>
    <row r="58478" hidden="1" outlineLevel="1"/>
    <row r="58479" hidden="1" outlineLevel="1"/>
    <row r="58480" hidden="1" outlineLevel="1"/>
    <row r="58481" hidden="1" outlineLevel="1"/>
    <row r="58482" hidden="1" outlineLevel="1"/>
    <row r="58483" hidden="1" outlineLevel="1"/>
    <row r="58484" hidden="1" outlineLevel="1"/>
    <row r="58485" hidden="1" outlineLevel="1"/>
    <row r="58486" hidden="1" outlineLevel="1"/>
    <row r="58487" hidden="1" outlineLevel="1"/>
    <row r="58488" hidden="1" outlineLevel="1"/>
    <row r="58489" hidden="1" outlineLevel="1"/>
    <row r="58490" hidden="1" outlineLevel="1"/>
    <row r="58491" hidden="1" outlineLevel="1"/>
    <row r="58492" hidden="1" outlineLevel="1"/>
    <row r="58493" hidden="1" outlineLevel="1"/>
    <row r="58494" hidden="1" outlineLevel="1"/>
    <row r="58495" hidden="1" outlineLevel="1"/>
    <row r="58496" hidden="1" outlineLevel="1"/>
    <row r="58497" hidden="1" outlineLevel="1"/>
    <row r="58498" hidden="1" outlineLevel="1"/>
    <row r="58499" hidden="1" outlineLevel="1"/>
    <row r="58500" hidden="1" outlineLevel="1"/>
    <row r="58501" hidden="1" outlineLevel="1"/>
    <row r="58502" hidden="1" outlineLevel="1"/>
    <row r="58503" hidden="1" outlineLevel="1"/>
    <row r="58504" hidden="1" outlineLevel="1"/>
    <row r="58505" hidden="1" outlineLevel="1"/>
    <row r="58506" hidden="1" outlineLevel="1"/>
    <row r="58507" hidden="1" outlineLevel="1"/>
    <row r="58508" hidden="1" outlineLevel="1"/>
    <row r="58509" hidden="1" outlineLevel="1"/>
    <row r="58510" hidden="1" outlineLevel="1"/>
    <row r="58511" hidden="1" outlineLevel="1"/>
    <row r="58512" hidden="1" outlineLevel="1"/>
    <row r="58513" hidden="1" outlineLevel="1"/>
    <row r="58514" hidden="1" outlineLevel="1"/>
    <row r="58515" hidden="1" outlineLevel="1"/>
    <row r="58516" hidden="1" outlineLevel="1"/>
    <row r="58517" hidden="1" outlineLevel="1"/>
    <row r="58518" hidden="1" outlineLevel="1"/>
    <row r="58519" hidden="1" outlineLevel="1"/>
    <row r="58520" hidden="1" outlineLevel="1"/>
    <row r="58521" hidden="1" outlineLevel="1"/>
    <row r="58522" hidden="1" outlineLevel="1"/>
    <row r="58523" hidden="1" outlineLevel="1"/>
    <row r="58524" hidden="1" outlineLevel="1"/>
    <row r="58525" hidden="1" outlineLevel="1"/>
    <row r="58526" hidden="1" outlineLevel="1"/>
    <row r="58527" hidden="1" outlineLevel="1"/>
    <row r="58528" hidden="1" outlineLevel="1"/>
    <row r="58529" hidden="1" outlineLevel="1"/>
    <row r="58530" hidden="1" outlineLevel="1"/>
    <row r="58531" hidden="1" outlineLevel="1"/>
    <row r="58532" hidden="1" outlineLevel="1"/>
    <row r="58533" hidden="1" outlineLevel="1"/>
    <row r="58534" hidden="1" outlineLevel="1"/>
    <row r="58535" hidden="1" outlineLevel="1"/>
    <row r="58536" hidden="1" outlineLevel="1"/>
    <row r="58537" hidden="1" outlineLevel="1"/>
    <row r="58538" hidden="1" outlineLevel="1"/>
    <row r="58539" hidden="1" outlineLevel="1"/>
    <row r="58540" hidden="1" outlineLevel="1"/>
    <row r="58541" hidden="1" outlineLevel="1"/>
    <row r="58542" hidden="1" outlineLevel="1"/>
    <row r="58543" hidden="1" outlineLevel="1"/>
    <row r="58544" hidden="1" outlineLevel="1"/>
    <row r="58545" hidden="1" outlineLevel="1"/>
    <row r="58546" hidden="1" outlineLevel="1"/>
    <row r="58547" hidden="1" outlineLevel="1"/>
    <row r="58548" hidden="1" outlineLevel="1"/>
    <row r="58549" hidden="1" outlineLevel="1"/>
    <row r="58550" hidden="1" outlineLevel="1"/>
    <row r="58551" hidden="1" outlineLevel="1"/>
    <row r="58552" hidden="1" outlineLevel="1"/>
    <row r="58553" hidden="1" outlineLevel="1"/>
    <row r="58554" hidden="1" outlineLevel="1"/>
    <row r="58555" hidden="1" outlineLevel="1"/>
    <row r="58556" hidden="1" outlineLevel="1"/>
    <row r="58557" hidden="1" outlineLevel="1"/>
    <row r="58558" hidden="1" outlineLevel="1"/>
    <row r="58559" hidden="1" outlineLevel="1"/>
    <row r="58560" hidden="1" outlineLevel="1"/>
    <row r="58561" hidden="1" outlineLevel="1"/>
    <row r="58562" hidden="1" outlineLevel="1"/>
    <row r="58563" hidden="1" outlineLevel="1"/>
    <row r="58564" hidden="1" outlineLevel="1"/>
    <row r="58565" hidden="1" outlineLevel="1"/>
    <row r="58566" hidden="1" outlineLevel="1"/>
    <row r="58567" hidden="1" outlineLevel="1"/>
    <row r="58568" hidden="1" outlineLevel="1"/>
    <row r="58569" hidden="1" outlineLevel="1"/>
    <row r="58570" hidden="1" outlineLevel="1"/>
    <row r="58571" hidden="1" outlineLevel="1"/>
    <row r="58572" hidden="1" outlineLevel="1"/>
    <row r="58573" hidden="1" outlineLevel="1"/>
    <row r="58574" hidden="1" outlineLevel="1"/>
    <row r="58575" hidden="1" outlineLevel="1"/>
    <row r="58576" hidden="1" outlineLevel="1"/>
    <row r="58577" hidden="1" outlineLevel="1"/>
    <row r="58578" hidden="1" outlineLevel="1"/>
    <row r="58579" hidden="1" outlineLevel="1"/>
    <row r="58580" hidden="1" outlineLevel="1"/>
    <row r="58581" hidden="1" outlineLevel="1"/>
    <row r="58582" hidden="1" outlineLevel="1"/>
    <row r="58583" hidden="1" outlineLevel="1"/>
    <row r="58584" hidden="1" outlineLevel="1"/>
    <row r="58585" hidden="1" outlineLevel="1"/>
    <row r="58586" hidden="1" outlineLevel="1"/>
    <row r="58587" hidden="1" outlineLevel="1"/>
    <row r="58588" hidden="1" outlineLevel="1"/>
    <row r="58589" hidden="1" outlineLevel="1"/>
    <row r="58590" hidden="1" outlineLevel="1"/>
    <row r="58591" hidden="1" outlineLevel="1"/>
    <row r="58592" hidden="1" outlineLevel="1"/>
    <row r="58593" hidden="1" outlineLevel="1"/>
    <row r="58594" hidden="1" outlineLevel="1"/>
    <row r="58595" hidden="1" outlineLevel="1"/>
    <row r="58596" hidden="1" outlineLevel="1"/>
    <row r="58597" hidden="1" outlineLevel="1"/>
    <row r="58598" hidden="1" outlineLevel="1"/>
    <row r="58599" hidden="1" outlineLevel="1"/>
    <row r="58600" hidden="1" outlineLevel="1"/>
    <row r="58601" hidden="1" outlineLevel="1"/>
    <row r="58602" hidden="1" outlineLevel="1"/>
    <row r="58603" hidden="1" outlineLevel="1"/>
    <row r="58604" hidden="1" outlineLevel="1"/>
    <row r="58605" hidden="1" outlineLevel="1"/>
    <row r="58606" hidden="1" outlineLevel="1"/>
    <row r="58607" hidden="1" outlineLevel="1"/>
    <row r="58608" hidden="1" outlineLevel="1"/>
    <row r="58609" hidden="1" outlineLevel="1"/>
    <row r="58610" hidden="1" outlineLevel="1"/>
    <row r="58611" hidden="1" outlineLevel="1"/>
    <row r="58612" hidden="1" outlineLevel="1"/>
    <row r="58613" hidden="1" outlineLevel="1"/>
    <row r="58614" hidden="1" outlineLevel="1"/>
    <row r="58615" hidden="1" outlineLevel="1"/>
    <row r="58616" hidden="1" outlineLevel="1"/>
    <row r="58617" hidden="1" outlineLevel="1"/>
    <row r="58618" hidden="1" outlineLevel="1"/>
    <row r="58619" hidden="1" outlineLevel="1"/>
    <row r="58620" hidden="1" outlineLevel="1"/>
    <row r="58621" hidden="1" outlineLevel="1"/>
    <row r="58622" hidden="1" outlineLevel="1"/>
    <row r="58623" hidden="1" outlineLevel="1"/>
    <row r="58624" hidden="1" outlineLevel="1"/>
    <row r="58625" hidden="1" outlineLevel="1"/>
    <row r="58626" hidden="1" outlineLevel="1"/>
    <row r="58627" hidden="1" outlineLevel="1"/>
    <row r="58628" hidden="1" outlineLevel="1"/>
    <row r="58629" hidden="1" outlineLevel="1"/>
    <row r="58630" hidden="1" outlineLevel="1"/>
    <row r="58631" hidden="1" outlineLevel="1"/>
    <row r="58632" hidden="1" outlineLevel="1"/>
    <row r="58633" hidden="1" outlineLevel="1"/>
    <row r="58634" hidden="1" outlineLevel="1"/>
    <row r="58635" hidden="1" outlineLevel="1"/>
    <row r="58636" hidden="1" outlineLevel="1"/>
    <row r="58637" hidden="1" outlineLevel="1"/>
    <row r="58638" hidden="1" outlineLevel="1"/>
    <row r="58639" hidden="1" outlineLevel="1"/>
    <row r="58640" hidden="1" outlineLevel="1"/>
    <row r="58641" hidden="1" outlineLevel="1"/>
    <row r="58642" hidden="1" outlineLevel="1"/>
    <row r="58643" hidden="1" outlineLevel="1"/>
    <row r="58644" hidden="1" outlineLevel="1"/>
    <row r="58645" hidden="1" outlineLevel="1"/>
    <row r="58646" hidden="1" outlineLevel="1"/>
    <row r="58647" hidden="1" outlineLevel="1"/>
    <row r="58648" hidden="1" outlineLevel="1"/>
    <row r="58649" hidden="1" outlineLevel="1"/>
    <row r="58650" hidden="1" outlineLevel="1"/>
    <row r="58651" hidden="1" outlineLevel="1"/>
    <row r="58652" hidden="1" outlineLevel="1"/>
    <row r="58653" hidden="1" outlineLevel="1"/>
    <row r="58654" hidden="1" outlineLevel="1"/>
    <row r="58655" hidden="1" outlineLevel="1"/>
    <row r="58656" hidden="1" outlineLevel="1"/>
    <row r="58657" hidden="1" outlineLevel="1"/>
    <row r="58658" hidden="1" outlineLevel="1"/>
    <row r="58659" hidden="1" outlineLevel="1"/>
    <row r="58660" hidden="1" outlineLevel="1"/>
    <row r="58661" hidden="1" outlineLevel="1"/>
    <row r="58662" hidden="1" outlineLevel="1"/>
    <row r="58663" hidden="1" outlineLevel="1"/>
    <row r="58664" hidden="1" outlineLevel="1"/>
    <row r="58665" hidden="1" outlineLevel="1"/>
    <row r="58666" hidden="1" outlineLevel="1"/>
    <row r="58667" hidden="1" outlineLevel="1"/>
    <row r="58668" hidden="1" outlineLevel="1"/>
    <row r="58669" hidden="1" outlineLevel="1"/>
    <row r="58670" hidden="1" outlineLevel="1"/>
    <row r="58671" hidden="1" outlineLevel="1"/>
    <row r="58672" hidden="1" outlineLevel="1"/>
    <row r="58673" hidden="1" outlineLevel="1"/>
    <row r="58674" hidden="1" outlineLevel="1"/>
    <row r="58675" hidden="1" outlineLevel="1"/>
    <row r="58676" hidden="1" outlineLevel="1"/>
    <row r="58677" hidden="1" outlineLevel="1"/>
    <row r="58678" hidden="1" outlineLevel="1"/>
    <row r="58679" hidden="1" outlineLevel="1"/>
    <row r="58680" hidden="1" outlineLevel="1"/>
    <row r="58681" hidden="1" outlineLevel="1"/>
    <row r="58682" hidden="1" outlineLevel="1"/>
    <row r="58683" hidden="1" outlineLevel="1"/>
    <row r="58684" hidden="1" outlineLevel="1"/>
    <row r="58685" hidden="1" outlineLevel="1"/>
    <row r="58686" hidden="1" outlineLevel="1"/>
    <row r="58687" hidden="1" outlineLevel="1"/>
    <row r="58688" hidden="1" outlineLevel="1"/>
    <row r="58689" hidden="1" outlineLevel="1"/>
    <row r="58690" hidden="1" outlineLevel="1"/>
    <row r="58691" hidden="1" outlineLevel="1"/>
    <row r="58692" hidden="1" outlineLevel="1"/>
    <row r="58693" hidden="1" outlineLevel="1"/>
    <row r="58694" hidden="1" outlineLevel="1"/>
    <row r="58695" hidden="1" outlineLevel="1"/>
    <row r="58696" hidden="1" outlineLevel="1"/>
    <row r="58697" hidden="1" outlineLevel="1"/>
    <row r="58698" hidden="1" outlineLevel="1"/>
    <row r="58699" hidden="1" outlineLevel="1"/>
    <row r="58700" hidden="1" outlineLevel="1"/>
    <row r="58701" hidden="1" outlineLevel="1"/>
    <row r="58702" hidden="1" outlineLevel="1"/>
    <row r="58703" hidden="1" outlineLevel="1"/>
    <row r="58704" hidden="1" outlineLevel="1"/>
    <row r="58705" hidden="1" outlineLevel="1"/>
    <row r="58706" hidden="1" outlineLevel="1"/>
    <row r="58707" hidden="1" outlineLevel="1"/>
    <row r="58708" hidden="1" outlineLevel="1"/>
    <row r="58709" hidden="1" outlineLevel="1"/>
    <row r="58710" hidden="1" outlineLevel="1"/>
    <row r="58711" hidden="1" outlineLevel="1"/>
    <row r="58712" hidden="1" outlineLevel="1"/>
    <row r="58713" hidden="1" outlineLevel="1"/>
    <row r="58714" hidden="1" outlineLevel="1"/>
    <row r="58715" hidden="1" outlineLevel="1"/>
    <row r="58716" hidden="1" outlineLevel="1"/>
    <row r="58717" hidden="1" outlineLevel="1"/>
    <row r="58718" hidden="1" outlineLevel="1"/>
    <row r="58719" hidden="1" outlineLevel="1"/>
    <row r="58720" hidden="1" outlineLevel="1"/>
    <row r="58721" hidden="1" outlineLevel="1"/>
    <row r="58722" hidden="1" outlineLevel="1"/>
    <row r="58723" hidden="1" outlineLevel="1"/>
    <row r="58724" hidden="1" outlineLevel="1"/>
    <row r="58725" hidden="1" outlineLevel="1"/>
    <row r="58726" hidden="1" outlineLevel="1"/>
    <row r="58727" hidden="1" outlineLevel="1"/>
    <row r="58728" hidden="1" outlineLevel="1"/>
    <row r="58729" hidden="1" outlineLevel="1"/>
    <row r="58730" hidden="1" outlineLevel="1"/>
    <row r="58731" hidden="1" outlineLevel="1"/>
    <row r="58732" hidden="1" outlineLevel="1"/>
    <row r="58733" hidden="1" outlineLevel="1"/>
    <row r="58734" hidden="1" outlineLevel="1"/>
    <row r="58735" hidden="1" outlineLevel="1"/>
    <row r="58736" hidden="1" outlineLevel="1"/>
    <row r="58737" hidden="1" outlineLevel="1"/>
    <row r="58738" hidden="1" outlineLevel="1"/>
    <row r="58739" hidden="1" outlineLevel="1"/>
    <row r="58740" hidden="1" outlineLevel="1"/>
    <row r="58741" hidden="1" outlineLevel="1"/>
    <row r="58742" hidden="1" outlineLevel="1"/>
    <row r="58743" hidden="1" outlineLevel="1"/>
    <row r="58744" hidden="1" outlineLevel="1"/>
    <row r="58745" hidden="1" outlineLevel="1"/>
    <row r="58746" hidden="1" outlineLevel="1"/>
    <row r="58747" hidden="1" outlineLevel="1"/>
    <row r="58748" hidden="1" outlineLevel="1"/>
    <row r="58749" hidden="1" outlineLevel="1"/>
    <row r="58750" hidden="1" outlineLevel="1"/>
    <row r="58751" hidden="1" outlineLevel="1"/>
    <row r="58752" hidden="1" outlineLevel="1"/>
    <row r="58753" hidden="1" outlineLevel="1"/>
    <row r="58754" hidden="1" outlineLevel="1"/>
    <row r="58755" hidden="1" outlineLevel="1"/>
    <row r="58756" hidden="1" outlineLevel="1"/>
    <row r="58757" hidden="1" outlineLevel="1"/>
    <row r="58758" hidden="1" outlineLevel="1"/>
    <row r="58759" hidden="1" outlineLevel="1"/>
    <row r="58760" hidden="1" outlineLevel="1"/>
    <row r="58761" hidden="1" outlineLevel="1"/>
    <row r="58762" hidden="1" outlineLevel="1"/>
    <row r="58763" hidden="1" outlineLevel="1"/>
    <row r="58764" hidden="1" outlineLevel="1"/>
    <row r="58765" hidden="1" outlineLevel="1"/>
    <row r="58766" hidden="1" outlineLevel="1"/>
    <row r="58767" hidden="1" outlineLevel="1"/>
    <row r="58768" hidden="1" outlineLevel="1"/>
    <row r="58769" hidden="1" outlineLevel="1"/>
    <row r="58770" hidden="1" outlineLevel="1"/>
    <row r="58771" hidden="1" outlineLevel="1"/>
    <row r="58772" hidden="1" outlineLevel="1"/>
    <row r="58773" hidden="1" outlineLevel="1"/>
    <row r="58774" hidden="1" outlineLevel="1"/>
    <row r="58775" hidden="1" outlineLevel="1"/>
    <row r="58776" hidden="1" outlineLevel="1"/>
    <row r="58777" hidden="1" outlineLevel="1"/>
    <row r="58778" hidden="1" outlineLevel="1"/>
    <row r="58779" hidden="1" outlineLevel="1"/>
    <row r="58780" hidden="1" outlineLevel="1"/>
    <row r="58781" hidden="1" outlineLevel="1"/>
    <row r="58782" hidden="1" outlineLevel="1"/>
    <row r="58783" hidden="1" outlineLevel="1"/>
    <row r="58784" hidden="1" outlineLevel="1"/>
    <row r="58785" hidden="1" outlineLevel="1"/>
    <row r="58786" hidden="1" outlineLevel="1"/>
    <row r="58787" hidden="1" outlineLevel="1"/>
    <row r="58788" hidden="1" outlineLevel="1"/>
    <row r="58789" hidden="1" outlineLevel="1"/>
    <row r="58790" hidden="1" outlineLevel="1"/>
    <row r="58791" hidden="1" outlineLevel="1"/>
    <row r="58792" hidden="1" outlineLevel="1"/>
    <row r="58793" hidden="1" outlineLevel="1"/>
    <row r="58794" hidden="1" outlineLevel="1"/>
    <row r="58795" hidden="1" outlineLevel="1"/>
    <row r="58796" hidden="1" outlineLevel="1"/>
    <row r="58797" hidden="1" outlineLevel="1"/>
    <row r="58798" hidden="1" outlineLevel="1"/>
    <row r="58799" hidden="1" outlineLevel="1"/>
    <row r="58800" hidden="1" outlineLevel="1"/>
    <row r="58801" hidden="1" outlineLevel="1"/>
    <row r="58802" hidden="1" outlineLevel="1"/>
    <row r="58803" hidden="1" outlineLevel="1"/>
    <row r="58804" hidden="1" outlineLevel="1"/>
    <row r="58805" hidden="1" outlineLevel="1"/>
    <row r="58806" hidden="1" outlineLevel="1"/>
    <row r="58807" hidden="1" outlineLevel="1"/>
    <row r="58808" hidden="1" outlineLevel="1"/>
    <row r="58809" hidden="1" outlineLevel="1"/>
    <row r="58810" hidden="1" outlineLevel="1"/>
    <row r="58811" hidden="1" outlineLevel="1"/>
    <row r="58812" hidden="1" outlineLevel="1"/>
    <row r="58813" hidden="1" outlineLevel="1"/>
    <row r="58814" hidden="1" outlineLevel="1"/>
    <row r="58815" hidden="1" outlineLevel="1"/>
    <row r="58816" hidden="1" outlineLevel="1"/>
    <row r="58817" hidden="1" outlineLevel="1"/>
    <row r="58818" hidden="1" outlineLevel="1"/>
    <row r="58819" hidden="1" outlineLevel="1"/>
    <row r="58820" hidden="1" outlineLevel="1"/>
    <row r="58821" hidden="1" outlineLevel="1"/>
    <row r="58822" hidden="1" outlineLevel="1"/>
    <row r="58823" hidden="1" outlineLevel="1"/>
    <row r="58824" hidden="1" outlineLevel="1"/>
    <row r="58825" hidden="1" outlineLevel="1"/>
    <row r="58826" hidden="1" outlineLevel="1"/>
    <row r="58827" hidden="1" outlineLevel="1"/>
    <row r="58828" hidden="1" outlineLevel="1"/>
    <row r="58829" hidden="1" outlineLevel="1"/>
    <row r="58830" hidden="1" outlineLevel="1"/>
    <row r="58831" hidden="1" outlineLevel="1"/>
    <row r="58832" hidden="1" outlineLevel="1"/>
    <row r="58833" hidden="1" outlineLevel="1"/>
    <row r="58834" hidden="1" outlineLevel="1"/>
    <row r="58835" hidden="1" outlineLevel="1"/>
    <row r="58836" hidden="1" outlineLevel="1"/>
    <row r="58837" hidden="1" outlineLevel="1"/>
    <row r="58838" hidden="1" outlineLevel="1"/>
    <row r="58839" hidden="1" outlineLevel="1"/>
    <row r="58840" hidden="1" outlineLevel="1"/>
    <row r="58841" hidden="1" outlineLevel="1"/>
    <row r="58842" hidden="1" outlineLevel="1"/>
    <row r="58843" hidden="1" outlineLevel="1"/>
    <row r="58844" hidden="1" outlineLevel="1"/>
    <row r="58845" hidden="1" outlineLevel="1"/>
    <row r="58846" hidden="1" outlineLevel="1"/>
    <row r="58847" hidden="1" outlineLevel="1"/>
    <row r="58848" hidden="1" outlineLevel="1"/>
    <row r="58849" hidden="1" outlineLevel="1"/>
    <row r="58850" hidden="1" outlineLevel="1"/>
    <row r="58851" hidden="1" outlineLevel="1"/>
    <row r="58852" hidden="1" outlineLevel="1"/>
    <row r="58853" hidden="1" outlineLevel="1"/>
    <row r="58854" hidden="1" outlineLevel="1"/>
    <row r="58855" hidden="1" outlineLevel="1"/>
    <row r="58856" hidden="1" outlineLevel="1"/>
    <row r="58857" hidden="1" outlineLevel="1"/>
    <row r="58858" hidden="1" outlineLevel="1"/>
    <row r="58859" hidden="1" outlineLevel="1"/>
    <row r="58860" hidden="1" outlineLevel="1"/>
    <row r="58861" hidden="1" outlineLevel="1"/>
    <row r="58862" hidden="1" outlineLevel="1"/>
    <row r="58863" hidden="1" outlineLevel="1"/>
    <row r="58864" hidden="1" outlineLevel="1"/>
    <row r="58865" hidden="1" outlineLevel="1"/>
    <row r="58866" hidden="1" outlineLevel="1"/>
    <row r="58867" hidden="1" outlineLevel="1"/>
    <row r="58868" hidden="1" outlineLevel="1"/>
    <row r="58869" hidden="1" outlineLevel="1"/>
    <row r="58870" hidden="1" outlineLevel="1"/>
    <row r="58871" hidden="1" outlineLevel="1"/>
    <row r="58872" hidden="1" outlineLevel="1"/>
    <row r="58873" hidden="1" outlineLevel="1"/>
    <row r="58874" hidden="1" outlineLevel="1"/>
    <row r="58875" hidden="1" outlineLevel="1"/>
    <row r="58876" hidden="1" outlineLevel="1"/>
    <row r="58877" hidden="1" outlineLevel="1"/>
    <row r="58878" hidden="1" outlineLevel="1"/>
    <row r="58879" hidden="1" outlineLevel="1"/>
    <row r="58880" hidden="1" outlineLevel="1"/>
    <row r="58881" hidden="1" outlineLevel="1"/>
    <row r="58882" hidden="1" outlineLevel="1"/>
    <row r="58883" hidden="1" outlineLevel="1"/>
    <row r="58884" hidden="1" outlineLevel="1"/>
    <row r="58885" hidden="1" outlineLevel="1"/>
    <row r="58886" hidden="1" outlineLevel="1"/>
    <row r="58887" hidden="1" outlineLevel="1"/>
    <row r="58888" hidden="1" outlineLevel="1"/>
    <row r="58889" hidden="1" outlineLevel="1"/>
    <row r="58890" hidden="1" outlineLevel="1"/>
    <row r="58891" hidden="1" outlineLevel="1"/>
    <row r="58892" hidden="1" outlineLevel="1"/>
    <row r="58893" hidden="1" outlineLevel="1"/>
    <row r="58894" hidden="1" outlineLevel="1"/>
    <row r="58895" hidden="1" outlineLevel="1"/>
    <row r="58896" hidden="1" outlineLevel="1"/>
    <row r="58897" hidden="1" outlineLevel="1"/>
    <row r="58898" hidden="1" outlineLevel="1"/>
    <row r="58899" hidden="1" outlineLevel="1"/>
    <row r="58900" hidden="1" outlineLevel="1"/>
    <row r="58901" hidden="1" outlineLevel="1"/>
    <row r="58902" hidden="1" outlineLevel="1"/>
    <row r="58903" hidden="1" outlineLevel="1"/>
    <row r="58904" hidden="1" outlineLevel="1"/>
    <row r="58905" hidden="1" outlineLevel="1"/>
    <row r="58906" hidden="1" outlineLevel="1"/>
    <row r="58907" hidden="1" outlineLevel="1"/>
    <row r="58908" hidden="1" outlineLevel="1"/>
    <row r="58909" hidden="1" outlineLevel="1"/>
    <row r="58910" hidden="1" outlineLevel="1"/>
    <row r="58911" hidden="1" outlineLevel="1"/>
    <row r="58912" hidden="1" outlineLevel="1"/>
    <row r="58913" hidden="1" outlineLevel="1"/>
    <row r="58914" hidden="1" outlineLevel="1"/>
    <row r="58915" hidden="1" outlineLevel="1"/>
    <row r="58916" hidden="1" outlineLevel="1"/>
    <row r="58917" hidden="1" outlineLevel="1"/>
    <row r="58918" hidden="1" outlineLevel="1"/>
    <row r="58919" hidden="1" outlineLevel="1"/>
    <row r="58920" hidden="1" outlineLevel="1"/>
    <row r="58921" hidden="1" outlineLevel="1"/>
    <row r="58922" hidden="1" outlineLevel="1"/>
    <row r="58923" hidden="1" outlineLevel="1"/>
    <row r="58924" hidden="1" outlineLevel="1"/>
    <row r="58925" hidden="1" outlineLevel="1"/>
    <row r="58926" hidden="1" outlineLevel="1"/>
    <row r="58927" hidden="1" outlineLevel="1"/>
    <row r="58928" hidden="1" outlineLevel="1"/>
    <row r="58929" hidden="1" outlineLevel="1"/>
    <row r="58930" hidden="1" outlineLevel="1"/>
    <row r="58931" hidden="1" outlineLevel="1"/>
    <row r="58932" hidden="1" outlineLevel="1"/>
    <row r="58933" hidden="1" outlineLevel="1"/>
    <row r="58934" hidden="1" outlineLevel="1"/>
    <row r="58935" hidden="1" outlineLevel="1"/>
    <row r="58936" hidden="1" outlineLevel="1"/>
    <row r="58937" hidden="1" outlineLevel="1"/>
    <row r="58938" hidden="1" outlineLevel="1"/>
    <row r="58939" hidden="1" outlineLevel="1"/>
    <row r="58940" hidden="1" outlineLevel="1"/>
    <row r="58941" hidden="1" outlineLevel="1"/>
    <row r="58942" hidden="1" outlineLevel="1"/>
    <row r="58943" hidden="1" outlineLevel="1"/>
    <row r="58944" hidden="1" outlineLevel="1"/>
    <row r="58945" hidden="1" outlineLevel="1"/>
    <row r="58946" hidden="1" outlineLevel="1"/>
    <row r="58947" hidden="1" outlineLevel="1"/>
    <row r="58948" hidden="1" outlineLevel="1"/>
    <row r="58949" hidden="1" outlineLevel="1"/>
    <row r="58950" hidden="1" outlineLevel="1"/>
    <row r="58951" hidden="1" outlineLevel="1"/>
    <row r="58952" hidden="1" outlineLevel="1"/>
    <row r="58953" hidden="1" outlineLevel="1"/>
    <row r="58954" hidden="1" outlineLevel="1"/>
    <row r="58955" hidden="1" outlineLevel="1"/>
    <row r="58956" hidden="1" outlineLevel="1"/>
    <row r="58957" hidden="1" outlineLevel="1"/>
    <row r="58958" hidden="1" outlineLevel="1"/>
    <row r="58959" hidden="1" outlineLevel="1"/>
    <row r="58960" hidden="1" outlineLevel="1"/>
    <row r="58961" hidden="1" outlineLevel="1"/>
    <row r="58962" hidden="1" outlineLevel="1"/>
    <row r="58963" hidden="1" outlineLevel="1"/>
    <row r="58964" hidden="1" outlineLevel="1"/>
    <row r="58965" hidden="1" outlineLevel="1"/>
    <row r="58966" hidden="1" outlineLevel="1"/>
    <row r="58967" hidden="1" outlineLevel="1"/>
    <row r="58968" hidden="1" outlineLevel="1"/>
    <row r="58969" hidden="1" outlineLevel="1"/>
    <row r="58970" hidden="1" outlineLevel="1"/>
    <row r="58971" hidden="1" outlineLevel="1"/>
    <row r="58972" hidden="1" outlineLevel="1"/>
    <row r="58973" hidden="1" outlineLevel="1"/>
    <row r="58974" hidden="1" outlineLevel="1"/>
    <row r="58975" hidden="1" outlineLevel="1"/>
    <row r="58976" hidden="1" outlineLevel="1"/>
    <row r="58977" hidden="1" outlineLevel="1"/>
    <row r="58978" hidden="1" outlineLevel="1"/>
    <row r="58979" hidden="1" outlineLevel="1"/>
    <row r="58980" hidden="1" outlineLevel="1"/>
    <row r="58981" hidden="1" outlineLevel="1"/>
    <row r="58982" hidden="1" outlineLevel="1"/>
    <row r="58983" hidden="1" outlineLevel="1"/>
    <row r="58984" hidden="1" outlineLevel="1"/>
    <row r="58985" hidden="1" outlineLevel="1"/>
    <row r="58986" hidden="1" outlineLevel="1"/>
    <row r="58987" hidden="1" outlineLevel="1"/>
    <row r="58988" hidden="1" outlineLevel="1"/>
    <row r="58989" hidden="1" outlineLevel="1"/>
    <row r="58990" hidden="1" outlineLevel="1"/>
    <row r="58991" hidden="1" outlineLevel="1"/>
    <row r="58992" hidden="1" outlineLevel="1"/>
    <row r="58993" hidden="1" outlineLevel="1"/>
    <row r="58994" hidden="1" outlineLevel="1"/>
    <row r="58995" hidden="1" outlineLevel="1"/>
    <row r="58996" hidden="1" outlineLevel="1"/>
    <row r="58997" hidden="1" outlineLevel="1"/>
    <row r="58998" hidden="1" outlineLevel="1"/>
    <row r="58999" hidden="1" outlineLevel="1"/>
    <row r="59000" hidden="1" outlineLevel="1"/>
    <row r="59001" hidden="1" outlineLevel="1"/>
    <row r="59002" hidden="1" outlineLevel="1"/>
    <row r="59003" hidden="1" outlineLevel="1"/>
    <row r="59004" hidden="1" outlineLevel="1"/>
    <row r="59005" hidden="1" outlineLevel="1"/>
    <row r="59006" hidden="1" outlineLevel="1"/>
    <row r="59007" hidden="1" outlineLevel="1"/>
    <row r="59008" hidden="1" outlineLevel="1"/>
    <row r="59009" hidden="1" outlineLevel="1"/>
    <row r="59010" hidden="1" outlineLevel="1"/>
    <row r="59011" hidden="1" outlineLevel="1"/>
    <row r="59012" hidden="1" outlineLevel="1"/>
    <row r="59013" hidden="1" outlineLevel="1"/>
    <row r="59014" hidden="1" outlineLevel="1"/>
    <row r="59015" hidden="1" outlineLevel="1"/>
    <row r="59016" hidden="1" outlineLevel="1"/>
    <row r="59017" hidden="1" outlineLevel="1"/>
    <row r="59018" hidden="1" outlineLevel="1"/>
    <row r="59019" hidden="1" outlineLevel="1"/>
    <row r="59020" hidden="1" outlineLevel="1"/>
    <row r="59021" hidden="1" outlineLevel="1"/>
    <row r="59022" hidden="1" outlineLevel="1"/>
    <row r="59023" hidden="1" outlineLevel="1"/>
    <row r="59024" hidden="1" outlineLevel="1"/>
    <row r="59025" hidden="1" outlineLevel="1"/>
    <row r="59026" hidden="1" outlineLevel="1"/>
    <row r="59027" hidden="1" outlineLevel="1"/>
    <row r="59028" hidden="1" outlineLevel="1"/>
    <row r="59029" hidden="1" outlineLevel="1"/>
    <row r="59030" hidden="1" outlineLevel="1"/>
    <row r="59031" hidden="1" outlineLevel="1"/>
    <row r="59032" hidden="1" outlineLevel="1"/>
    <row r="59033" hidden="1" outlineLevel="1"/>
    <row r="59034" hidden="1" outlineLevel="1"/>
    <row r="59035" hidden="1" outlineLevel="1"/>
    <row r="59036" hidden="1" outlineLevel="1"/>
    <row r="59037" hidden="1" outlineLevel="1"/>
    <row r="59038" hidden="1" outlineLevel="1"/>
    <row r="59039" hidden="1" outlineLevel="1"/>
    <row r="59040" hidden="1" outlineLevel="1"/>
    <row r="59041" hidden="1" outlineLevel="1"/>
    <row r="59042" hidden="1" outlineLevel="1"/>
    <row r="59043" hidden="1" outlineLevel="1"/>
    <row r="59044" hidden="1" outlineLevel="1"/>
    <row r="59045" hidden="1" outlineLevel="1"/>
    <row r="59046" hidden="1" outlineLevel="1"/>
    <row r="59047" hidden="1" outlineLevel="1"/>
    <row r="59048" hidden="1" outlineLevel="1"/>
    <row r="59049" hidden="1" outlineLevel="1"/>
    <row r="59050" hidden="1" outlineLevel="1"/>
    <row r="59051" hidden="1" outlineLevel="1"/>
    <row r="59052" hidden="1" outlineLevel="1"/>
    <row r="59053" hidden="1" outlineLevel="1"/>
    <row r="59054" hidden="1" outlineLevel="1"/>
    <row r="59055" hidden="1" outlineLevel="1"/>
    <row r="59056" hidden="1" outlineLevel="1"/>
    <row r="59057" hidden="1" outlineLevel="1"/>
    <row r="59058" hidden="1" outlineLevel="1"/>
    <row r="59059" hidden="1" outlineLevel="1"/>
    <row r="59060" hidden="1" outlineLevel="1"/>
    <row r="59061" hidden="1" outlineLevel="1"/>
    <row r="59062" hidden="1" outlineLevel="1"/>
    <row r="59063" hidden="1" outlineLevel="1"/>
    <row r="59064" hidden="1" outlineLevel="1"/>
    <row r="59065" hidden="1" outlineLevel="1"/>
    <row r="59066" hidden="1" outlineLevel="1"/>
    <row r="59067" hidden="1" outlineLevel="1"/>
    <row r="59068" hidden="1" outlineLevel="1"/>
    <row r="59069" hidden="1" outlineLevel="1"/>
    <row r="59070" hidden="1" outlineLevel="1"/>
    <row r="59071" hidden="1" outlineLevel="1"/>
    <row r="59072" hidden="1" outlineLevel="1"/>
    <row r="59073" hidden="1" outlineLevel="1"/>
    <row r="59074" hidden="1" outlineLevel="1"/>
    <row r="59075" hidden="1" outlineLevel="1"/>
    <row r="59076" hidden="1" outlineLevel="1"/>
    <row r="59077" hidden="1" outlineLevel="1"/>
    <row r="59078" hidden="1" outlineLevel="1"/>
    <row r="59079" hidden="1" outlineLevel="1"/>
    <row r="59080" hidden="1" outlineLevel="1"/>
    <row r="59081" hidden="1" outlineLevel="1"/>
    <row r="59082" hidden="1" outlineLevel="1"/>
    <row r="59083" hidden="1" outlineLevel="1"/>
    <row r="59084" hidden="1" outlineLevel="1"/>
    <row r="59085" hidden="1" outlineLevel="1"/>
    <row r="59086" hidden="1" outlineLevel="1"/>
    <row r="59087" hidden="1" outlineLevel="1"/>
    <row r="59088" hidden="1" outlineLevel="1"/>
    <row r="59089" hidden="1" outlineLevel="1"/>
    <row r="59090" hidden="1" outlineLevel="1"/>
    <row r="59091" hidden="1" outlineLevel="1"/>
    <row r="59092" hidden="1" outlineLevel="1"/>
    <row r="59093" hidden="1" outlineLevel="1"/>
    <row r="59094" hidden="1" outlineLevel="1"/>
    <row r="59095" hidden="1" outlineLevel="1"/>
    <row r="59096" hidden="1" outlineLevel="1"/>
    <row r="59097" hidden="1" outlineLevel="1"/>
    <row r="59098" hidden="1" outlineLevel="1"/>
    <row r="59099" hidden="1" outlineLevel="1"/>
    <row r="59100" hidden="1" outlineLevel="1"/>
    <row r="59101" hidden="1" outlineLevel="1"/>
    <row r="59102" hidden="1" outlineLevel="1"/>
    <row r="59103" hidden="1" outlineLevel="1"/>
    <row r="59104" hidden="1" outlineLevel="1"/>
    <row r="59105" hidden="1" outlineLevel="1"/>
    <row r="59106" hidden="1" outlineLevel="1"/>
    <row r="59107" hidden="1" outlineLevel="1"/>
    <row r="59108" hidden="1" outlineLevel="1"/>
    <row r="59109" hidden="1" outlineLevel="1"/>
    <row r="59110" hidden="1" outlineLevel="1"/>
    <row r="59111" hidden="1" outlineLevel="1"/>
    <row r="59112" hidden="1" outlineLevel="1"/>
    <row r="59113" hidden="1" outlineLevel="1"/>
    <row r="59114" hidden="1" outlineLevel="1"/>
    <row r="59115" hidden="1" outlineLevel="1"/>
    <row r="59116" hidden="1" outlineLevel="1"/>
    <row r="59117" hidden="1" outlineLevel="1"/>
    <row r="59118" hidden="1" outlineLevel="1"/>
    <row r="59119" hidden="1" outlineLevel="1"/>
    <row r="59120" hidden="1" outlineLevel="1"/>
    <row r="59121" hidden="1" outlineLevel="1"/>
    <row r="59122" hidden="1" outlineLevel="1"/>
    <row r="59123" hidden="1" outlineLevel="1"/>
    <row r="59124" hidden="1" outlineLevel="1"/>
    <row r="59125" hidden="1" outlineLevel="1"/>
    <row r="59126" hidden="1" outlineLevel="1"/>
    <row r="59127" hidden="1" outlineLevel="1"/>
    <row r="59128" hidden="1" outlineLevel="1"/>
    <row r="59129" hidden="1" outlineLevel="1"/>
    <row r="59130" hidden="1" outlineLevel="1"/>
    <row r="59131" hidden="1" outlineLevel="1"/>
    <row r="59132" hidden="1" outlineLevel="1"/>
    <row r="59133" hidden="1" outlineLevel="1"/>
    <row r="59134" hidden="1" outlineLevel="1"/>
    <row r="59135" hidden="1" outlineLevel="1"/>
    <row r="59136" hidden="1" outlineLevel="1"/>
    <row r="59137" hidden="1" outlineLevel="1"/>
    <row r="59138" hidden="1" outlineLevel="1"/>
    <row r="59139" hidden="1" outlineLevel="1"/>
    <row r="59140" hidden="1" outlineLevel="1"/>
    <row r="59141" hidden="1" outlineLevel="1"/>
    <row r="59142" hidden="1" outlineLevel="1"/>
    <row r="59143" hidden="1" outlineLevel="1"/>
    <row r="59144" hidden="1" outlineLevel="1"/>
    <row r="59145" hidden="1" outlineLevel="1"/>
    <row r="59146" hidden="1" outlineLevel="1"/>
    <row r="59147" hidden="1" outlineLevel="1"/>
    <row r="59148" hidden="1" outlineLevel="1"/>
    <row r="59149" hidden="1" outlineLevel="1"/>
    <row r="59150" hidden="1" outlineLevel="1"/>
    <row r="59151" hidden="1" outlineLevel="1"/>
    <row r="59152" hidden="1" outlineLevel="1"/>
    <row r="59153" hidden="1" outlineLevel="1"/>
    <row r="59154" hidden="1" outlineLevel="1"/>
    <row r="59155" hidden="1" outlineLevel="1"/>
    <row r="59156" hidden="1" outlineLevel="1"/>
    <row r="59157" hidden="1" outlineLevel="1"/>
    <row r="59158" hidden="1" outlineLevel="1"/>
    <row r="59159" hidden="1" outlineLevel="1"/>
    <row r="59160" hidden="1" outlineLevel="1"/>
    <row r="59161" hidden="1" outlineLevel="1"/>
    <row r="59162" hidden="1" outlineLevel="1"/>
    <row r="59163" hidden="1" outlineLevel="1"/>
    <row r="59164" hidden="1" outlineLevel="1"/>
    <row r="59165" hidden="1" outlineLevel="1"/>
    <row r="59166" hidden="1" outlineLevel="1"/>
    <row r="59167" hidden="1" outlineLevel="1"/>
    <row r="59168" hidden="1" outlineLevel="1"/>
    <row r="59169" hidden="1" outlineLevel="1"/>
    <row r="59170" hidden="1" outlineLevel="1"/>
    <row r="59171" hidden="1" outlineLevel="1"/>
    <row r="59172" hidden="1" outlineLevel="1"/>
    <row r="59173" hidden="1" outlineLevel="1"/>
    <row r="59174" hidden="1" outlineLevel="1"/>
    <row r="59175" hidden="1" outlineLevel="1"/>
    <row r="59176" hidden="1" outlineLevel="1"/>
    <row r="59177" hidden="1" outlineLevel="1"/>
    <row r="59178" hidden="1" outlineLevel="1"/>
    <row r="59179" hidden="1" outlineLevel="1"/>
    <row r="59180" hidden="1" outlineLevel="1"/>
    <row r="59181" hidden="1" outlineLevel="1"/>
    <row r="59182" hidden="1" outlineLevel="1"/>
    <row r="59183" hidden="1" outlineLevel="1"/>
    <row r="59184" hidden="1" outlineLevel="1"/>
    <row r="59185" hidden="1" outlineLevel="1"/>
    <row r="59186" hidden="1" outlineLevel="1"/>
    <row r="59187" hidden="1" outlineLevel="1"/>
    <row r="59188" hidden="1" outlineLevel="1"/>
    <row r="59189" hidden="1" outlineLevel="1"/>
    <row r="59190" hidden="1" outlineLevel="1"/>
    <row r="59191" hidden="1" outlineLevel="1"/>
    <row r="59192" hidden="1" outlineLevel="1"/>
    <row r="59193" hidden="1" outlineLevel="1"/>
    <row r="59194" hidden="1" outlineLevel="1"/>
    <row r="59195" hidden="1" outlineLevel="1"/>
    <row r="59196" hidden="1" outlineLevel="1"/>
    <row r="59197" hidden="1" outlineLevel="1"/>
    <row r="59198" hidden="1" outlineLevel="1"/>
    <row r="59199" hidden="1" outlineLevel="1"/>
    <row r="59200" hidden="1" outlineLevel="1"/>
    <row r="59201" hidden="1" outlineLevel="1"/>
    <row r="59202" hidden="1" outlineLevel="1"/>
    <row r="59203" hidden="1" outlineLevel="1"/>
    <row r="59204" hidden="1" outlineLevel="1"/>
    <row r="59205" hidden="1" outlineLevel="1"/>
    <row r="59206" hidden="1" outlineLevel="1"/>
    <row r="59207" hidden="1" outlineLevel="1"/>
    <row r="59208" hidden="1" outlineLevel="1"/>
    <row r="59209" hidden="1" outlineLevel="1"/>
    <row r="59210" hidden="1" outlineLevel="1"/>
    <row r="59211" hidden="1" outlineLevel="1"/>
    <row r="59212" hidden="1" outlineLevel="1"/>
    <row r="59213" hidden="1" outlineLevel="1"/>
    <row r="59214" hidden="1" outlineLevel="1"/>
    <row r="59215" hidden="1" outlineLevel="1"/>
    <row r="59216" hidden="1" outlineLevel="1"/>
    <row r="59217" hidden="1" outlineLevel="1"/>
    <row r="59218" hidden="1" outlineLevel="1"/>
    <row r="59219" hidden="1" outlineLevel="1"/>
    <row r="59220" hidden="1" outlineLevel="1"/>
    <row r="59221" hidden="1" outlineLevel="1"/>
    <row r="59222" hidden="1" outlineLevel="1"/>
    <row r="59223" hidden="1" outlineLevel="1"/>
    <row r="59224" hidden="1" outlineLevel="1"/>
    <row r="59225" hidden="1" outlineLevel="1"/>
    <row r="59226" hidden="1" outlineLevel="1"/>
    <row r="59227" hidden="1" outlineLevel="1"/>
    <row r="59228" hidden="1" outlineLevel="1"/>
    <row r="59229" hidden="1" outlineLevel="1"/>
    <row r="59230" hidden="1" outlineLevel="1"/>
    <row r="59231" hidden="1" outlineLevel="1"/>
    <row r="59232" hidden="1" outlineLevel="1"/>
    <row r="59233" hidden="1" outlineLevel="1"/>
    <row r="59234" hidden="1" outlineLevel="1"/>
    <row r="59235" hidden="1" outlineLevel="1"/>
    <row r="59236" hidden="1" outlineLevel="1"/>
    <row r="59237" hidden="1" outlineLevel="1"/>
    <row r="59238" hidden="1" outlineLevel="1"/>
    <row r="59239" hidden="1" outlineLevel="1"/>
    <row r="59240" hidden="1" outlineLevel="1"/>
    <row r="59241" hidden="1" outlineLevel="1"/>
    <row r="59242" hidden="1" outlineLevel="1"/>
    <row r="59243" hidden="1" outlineLevel="1"/>
    <row r="59244" hidden="1" outlineLevel="1"/>
    <row r="59245" hidden="1" outlineLevel="1"/>
    <row r="59246" hidden="1" outlineLevel="1"/>
    <row r="59247" hidden="1" outlineLevel="1"/>
    <row r="59248" hidden="1" outlineLevel="1"/>
    <row r="59249" hidden="1" outlineLevel="1"/>
    <row r="59250" hidden="1" outlineLevel="1"/>
    <row r="59251" hidden="1" outlineLevel="1"/>
    <row r="59252" hidden="1" outlineLevel="1"/>
    <row r="59253" hidden="1" outlineLevel="1"/>
    <row r="59254" hidden="1" outlineLevel="1"/>
    <row r="59255" hidden="1" outlineLevel="1"/>
    <row r="59256" hidden="1" outlineLevel="1"/>
    <row r="59257" hidden="1" outlineLevel="1"/>
    <row r="59258" hidden="1" outlineLevel="1"/>
    <row r="59259" hidden="1" outlineLevel="1"/>
    <row r="59260" hidden="1" outlineLevel="1"/>
    <row r="59261" hidden="1" outlineLevel="1"/>
    <row r="59262" hidden="1" outlineLevel="1"/>
    <row r="59263" hidden="1" outlineLevel="1"/>
    <row r="59264" hidden="1" outlineLevel="1"/>
    <row r="59265" hidden="1" outlineLevel="1"/>
    <row r="59266" hidden="1" outlineLevel="1"/>
    <row r="59267" hidden="1" outlineLevel="1"/>
    <row r="59268" hidden="1" outlineLevel="1"/>
    <row r="59269" hidden="1" outlineLevel="1"/>
    <row r="59270" hidden="1" outlineLevel="1"/>
    <row r="59271" hidden="1" outlineLevel="1"/>
    <row r="59272" hidden="1" outlineLevel="1"/>
    <row r="59273" hidden="1" outlineLevel="1"/>
    <row r="59274" hidden="1" outlineLevel="1"/>
    <row r="59275" hidden="1" outlineLevel="1"/>
    <row r="59276" hidden="1" outlineLevel="1"/>
    <row r="59277" hidden="1" outlineLevel="1"/>
    <row r="59278" hidden="1" outlineLevel="1"/>
    <row r="59279" hidden="1" outlineLevel="1"/>
    <row r="59280" hidden="1" outlineLevel="1"/>
    <row r="59281" hidden="1" outlineLevel="1"/>
    <row r="59282" hidden="1" outlineLevel="1"/>
    <row r="59283" hidden="1" outlineLevel="1"/>
    <row r="59284" hidden="1" outlineLevel="1"/>
    <row r="59285" hidden="1" outlineLevel="1"/>
    <row r="59286" hidden="1" outlineLevel="1"/>
    <row r="59287" hidden="1" outlineLevel="1"/>
    <row r="59288" hidden="1" outlineLevel="1"/>
    <row r="59289" hidden="1" outlineLevel="1"/>
    <row r="59290" hidden="1" outlineLevel="1"/>
    <row r="59291" hidden="1" outlineLevel="1"/>
    <row r="59292" hidden="1" outlineLevel="1"/>
    <row r="59293" hidden="1" outlineLevel="1"/>
    <row r="59294" hidden="1" outlineLevel="1"/>
    <row r="59295" hidden="1" outlineLevel="1"/>
    <row r="59296" hidden="1" outlineLevel="1"/>
    <row r="59297" hidden="1" outlineLevel="1"/>
    <row r="59298" hidden="1" outlineLevel="1"/>
    <row r="59299" hidden="1" outlineLevel="1"/>
    <row r="59300" hidden="1" outlineLevel="1"/>
    <row r="59301" hidden="1" outlineLevel="1"/>
    <row r="59302" hidden="1" outlineLevel="1"/>
    <row r="59303" hidden="1" outlineLevel="1"/>
    <row r="59304" hidden="1" outlineLevel="1"/>
    <row r="59305" hidden="1" outlineLevel="1"/>
    <row r="59306" hidden="1" outlineLevel="1"/>
    <row r="59307" hidden="1" outlineLevel="1"/>
    <row r="59308" hidden="1" outlineLevel="1"/>
    <row r="59309" hidden="1" outlineLevel="1"/>
    <row r="59310" hidden="1" outlineLevel="1"/>
    <row r="59311" hidden="1" outlineLevel="1"/>
    <row r="59312" hidden="1" outlineLevel="1"/>
    <row r="59313" hidden="1" outlineLevel="1"/>
    <row r="59314" hidden="1" outlineLevel="1"/>
    <row r="59315" hidden="1" outlineLevel="1"/>
    <row r="59316" hidden="1" outlineLevel="1"/>
    <row r="59317" hidden="1" outlineLevel="1"/>
    <row r="59318" hidden="1" outlineLevel="1"/>
    <row r="59319" hidden="1" outlineLevel="1"/>
    <row r="59320" hidden="1" outlineLevel="1"/>
    <row r="59321" hidden="1" outlineLevel="1"/>
    <row r="59322" hidden="1" outlineLevel="1"/>
    <row r="59323" hidden="1" outlineLevel="1"/>
    <row r="59324" hidden="1" outlineLevel="1"/>
    <row r="59325" hidden="1" outlineLevel="1"/>
    <row r="59326" hidden="1" outlineLevel="1"/>
    <row r="59327" hidden="1" outlineLevel="1"/>
    <row r="59328" hidden="1" outlineLevel="1"/>
    <row r="59329" hidden="1" outlineLevel="1"/>
    <row r="59330" hidden="1" outlineLevel="1"/>
    <row r="59331" hidden="1" outlineLevel="1"/>
    <row r="59332" hidden="1" outlineLevel="1"/>
    <row r="59333" hidden="1" outlineLevel="1"/>
    <row r="59334" hidden="1" outlineLevel="1"/>
    <row r="59335" hidden="1" outlineLevel="1"/>
    <row r="59336" hidden="1" outlineLevel="1"/>
    <row r="59337" hidden="1" outlineLevel="1"/>
    <row r="59338" hidden="1" outlineLevel="1"/>
    <row r="59339" hidden="1" outlineLevel="1"/>
    <row r="59340" hidden="1" outlineLevel="1"/>
    <row r="59341" hidden="1" outlineLevel="1"/>
    <row r="59342" hidden="1" outlineLevel="1"/>
    <row r="59343" hidden="1" outlineLevel="1"/>
    <row r="59344" hidden="1" outlineLevel="1"/>
    <row r="59345" hidden="1" outlineLevel="1"/>
    <row r="59346" hidden="1" outlineLevel="1"/>
    <row r="59347" hidden="1" outlineLevel="1"/>
    <row r="59348" hidden="1" outlineLevel="1"/>
    <row r="59349" hidden="1" outlineLevel="1"/>
    <row r="59350" hidden="1" outlineLevel="1"/>
    <row r="59351" hidden="1" outlineLevel="1"/>
    <row r="59352" hidden="1" outlineLevel="1"/>
    <row r="59353" hidden="1" outlineLevel="1"/>
    <row r="59354" hidden="1" outlineLevel="1"/>
    <row r="59355" hidden="1" outlineLevel="1"/>
    <row r="59356" hidden="1" outlineLevel="1"/>
    <row r="59357" hidden="1" outlineLevel="1"/>
    <row r="59358" hidden="1" outlineLevel="1"/>
    <row r="59359" hidden="1" outlineLevel="1"/>
    <row r="59360" hidden="1" outlineLevel="1"/>
    <row r="59361" hidden="1" outlineLevel="1"/>
    <row r="59362" hidden="1" outlineLevel="1"/>
    <row r="59363" hidden="1" outlineLevel="1"/>
    <row r="59364" hidden="1" outlineLevel="1"/>
    <row r="59365" hidden="1" outlineLevel="1"/>
    <row r="59366" hidden="1" outlineLevel="1"/>
    <row r="59367" hidden="1" outlineLevel="1"/>
    <row r="59368" hidden="1" outlineLevel="1"/>
    <row r="59369" hidden="1" outlineLevel="1"/>
    <row r="59370" hidden="1" outlineLevel="1"/>
    <row r="59371" hidden="1" outlineLevel="1"/>
    <row r="59372" hidden="1" outlineLevel="1"/>
    <row r="59373" hidden="1" outlineLevel="1"/>
    <row r="59374" hidden="1" outlineLevel="1"/>
    <row r="59375" hidden="1" outlineLevel="1"/>
    <row r="59376" hidden="1" outlineLevel="1"/>
    <row r="59377" hidden="1" outlineLevel="1"/>
    <row r="59378" hidden="1" outlineLevel="1"/>
    <row r="59379" hidden="1" outlineLevel="1"/>
    <row r="59380" hidden="1" outlineLevel="1"/>
    <row r="59381" hidden="1" outlineLevel="1"/>
    <row r="59382" hidden="1" outlineLevel="1"/>
    <row r="59383" hidden="1" outlineLevel="1"/>
    <row r="59384" hidden="1" outlineLevel="1"/>
    <row r="59385" hidden="1" outlineLevel="1"/>
    <row r="59386" hidden="1" outlineLevel="1"/>
    <row r="59387" hidden="1" outlineLevel="1"/>
    <row r="59388" hidden="1" outlineLevel="1"/>
    <row r="59389" hidden="1" outlineLevel="1"/>
    <row r="59390" hidden="1" outlineLevel="1"/>
    <row r="59391" hidden="1" outlineLevel="1"/>
    <row r="59392" hidden="1" outlineLevel="1"/>
    <row r="59393" hidden="1" outlineLevel="1"/>
    <row r="59394" hidden="1" outlineLevel="1"/>
    <row r="59395" hidden="1" outlineLevel="1"/>
    <row r="59396" hidden="1" outlineLevel="1"/>
    <row r="59397" hidden="1" outlineLevel="1"/>
    <row r="59398" hidden="1" outlineLevel="1"/>
    <row r="59399" hidden="1" outlineLevel="1"/>
    <row r="59400" hidden="1" outlineLevel="1"/>
    <row r="59401" hidden="1" outlineLevel="1"/>
    <row r="59402" hidden="1" outlineLevel="1"/>
    <row r="59403" hidden="1" outlineLevel="1"/>
    <row r="59404" hidden="1" outlineLevel="1"/>
    <row r="59405" hidden="1" outlineLevel="1"/>
    <row r="59406" hidden="1" outlineLevel="1"/>
    <row r="59407" hidden="1" outlineLevel="1"/>
    <row r="59408" hidden="1" outlineLevel="1"/>
    <row r="59409" hidden="1" outlineLevel="1"/>
    <row r="59410" hidden="1" outlineLevel="1"/>
    <row r="59411" hidden="1" outlineLevel="1"/>
    <row r="59412" hidden="1" outlineLevel="1"/>
    <row r="59413" hidden="1" outlineLevel="1"/>
    <row r="59414" hidden="1" outlineLevel="1"/>
    <row r="59415" hidden="1" outlineLevel="1"/>
    <row r="59416" hidden="1" outlineLevel="1"/>
    <row r="59417" hidden="1" outlineLevel="1"/>
    <row r="59418" hidden="1" outlineLevel="1"/>
    <row r="59419" hidden="1" outlineLevel="1"/>
    <row r="59420" hidden="1" outlineLevel="1"/>
    <row r="59421" hidden="1" outlineLevel="1"/>
    <row r="59422" hidden="1" outlineLevel="1"/>
    <row r="59423" hidden="1" outlineLevel="1"/>
    <row r="59424" hidden="1" outlineLevel="1"/>
    <row r="59425" hidden="1" outlineLevel="1"/>
    <row r="59426" hidden="1" outlineLevel="1"/>
    <row r="59427" hidden="1" outlineLevel="1"/>
    <row r="59428" hidden="1" outlineLevel="1"/>
    <row r="59429" hidden="1" outlineLevel="1"/>
    <row r="59430" hidden="1" outlineLevel="1"/>
    <row r="59431" hidden="1" outlineLevel="1"/>
    <row r="59432" hidden="1" outlineLevel="1"/>
    <row r="59433" hidden="1" outlineLevel="1"/>
    <row r="59434" hidden="1" outlineLevel="1"/>
    <row r="59435" hidden="1" outlineLevel="1"/>
    <row r="59436" hidden="1" outlineLevel="1"/>
    <row r="59437" hidden="1" outlineLevel="1"/>
    <row r="59438" hidden="1" outlineLevel="1"/>
    <row r="59439" hidden="1" outlineLevel="1"/>
    <row r="59440" hidden="1" outlineLevel="1"/>
    <row r="59441" hidden="1" outlineLevel="1"/>
    <row r="59442" hidden="1" outlineLevel="1"/>
    <row r="59443" hidden="1" outlineLevel="1"/>
    <row r="59444" hidden="1" outlineLevel="1"/>
    <row r="59445" hidden="1" outlineLevel="1"/>
    <row r="59446" hidden="1" outlineLevel="1"/>
    <row r="59447" hidden="1" outlineLevel="1"/>
    <row r="59448" hidden="1" outlineLevel="1"/>
    <row r="59449" hidden="1" outlineLevel="1"/>
    <row r="59450" hidden="1" outlineLevel="1"/>
    <row r="59451" hidden="1" outlineLevel="1"/>
    <row r="59452" hidden="1" outlineLevel="1"/>
    <row r="59453" hidden="1" outlineLevel="1"/>
    <row r="59454" hidden="1" outlineLevel="1"/>
    <row r="59455" hidden="1" outlineLevel="1"/>
    <row r="59456" hidden="1" outlineLevel="1"/>
    <row r="59457" hidden="1" outlineLevel="1"/>
    <row r="59458" hidden="1" outlineLevel="1"/>
    <row r="59459" hidden="1" outlineLevel="1"/>
    <row r="59460" hidden="1" outlineLevel="1"/>
    <row r="59461" hidden="1" outlineLevel="1"/>
    <row r="59462" hidden="1" outlineLevel="1"/>
    <row r="59463" hidden="1" outlineLevel="1"/>
    <row r="59464" hidden="1" outlineLevel="1"/>
    <row r="59465" hidden="1" outlineLevel="1"/>
    <row r="59466" hidden="1" outlineLevel="1"/>
    <row r="59467" hidden="1" outlineLevel="1"/>
    <row r="59468" hidden="1" outlineLevel="1"/>
    <row r="59469" hidden="1" outlineLevel="1"/>
    <row r="59470" hidden="1" outlineLevel="1"/>
    <row r="59471" hidden="1" outlineLevel="1"/>
    <row r="59472" hidden="1" outlineLevel="1"/>
    <row r="59473" hidden="1" outlineLevel="1"/>
    <row r="59474" hidden="1" outlineLevel="1"/>
    <row r="59475" hidden="1" outlineLevel="1"/>
    <row r="59476" hidden="1" outlineLevel="1"/>
    <row r="59477" hidden="1" outlineLevel="1"/>
    <row r="59478" hidden="1" outlineLevel="1"/>
    <row r="59479" hidden="1" outlineLevel="1"/>
    <row r="59480" hidden="1" outlineLevel="1"/>
    <row r="59481" hidden="1" outlineLevel="1"/>
    <row r="59482" hidden="1" outlineLevel="1"/>
    <row r="59483" hidden="1" outlineLevel="1"/>
    <row r="59484" hidden="1" outlineLevel="1"/>
    <row r="59485" hidden="1" outlineLevel="1"/>
    <row r="59486" hidden="1" outlineLevel="1"/>
    <row r="59487" hidden="1" outlineLevel="1"/>
    <row r="59488" hidden="1" outlineLevel="1"/>
    <row r="59489" hidden="1" outlineLevel="1"/>
    <row r="59490" hidden="1" outlineLevel="1"/>
    <row r="59491" hidden="1" outlineLevel="1"/>
    <row r="59492" hidden="1" outlineLevel="1"/>
    <row r="59493" hidden="1" outlineLevel="1"/>
    <row r="59494" hidden="1" outlineLevel="1"/>
    <row r="59495" hidden="1" outlineLevel="1"/>
    <row r="59496" hidden="1" outlineLevel="1"/>
    <row r="59497" hidden="1" outlineLevel="1"/>
    <row r="59498" hidden="1" outlineLevel="1"/>
    <row r="59499" hidden="1" outlineLevel="1"/>
    <row r="59500" hidden="1" outlineLevel="1"/>
    <row r="59501" hidden="1" outlineLevel="1"/>
    <row r="59502" hidden="1" outlineLevel="1"/>
    <row r="59503" hidden="1" outlineLevel="1"/>
    <row r="59504" hidden="1" outlineLevel="1"/>
    <row r="59505" hidden="1" outlineLevel="1"/>
    <row r="59506" hidden="1" outlineLevel="1"/>
    <row r="59507" hidden="1" outlineLevel="1"/>
    <row r="59508" hidden="1" outlineLevel="1"/>
    <row r="59509" hidden="1" outlineLevel="1"/>
    <row r="59510" hidden="1" outlineLevel="1"/>
    <row r="59511" hidden="1" outlineLevel="1"/>
    <row r="59512" hidden="1" outlineLevel="1"/>
    <row r="59513" hidden="1" outlineLevel="1"/>
    <row r="59514" hidden="1" outlineLevel="1"/>
    <row r="59515" hidden="1" outlineLevel="1"/>
    <row r="59516" hidden="1" outlineLevel="1"/>
    <row r="59517" hidden="1" outlineLevel="1"/>
    <row r="59518" hidden="1" outlineLevel="1"/>
    <row r="59519" hidden="1" outlineLevel="1"/>
    <row r="59520" hidden="1" outlineLevel="1"/>
    <row r="59521" hidden="1" outlineLevel="1"/>
    <row r="59522" hidden="1" outlineLevel="1"/>
    <row r="59523" hidden="1" outlineLevel="1"/>
    <row r="59524" hidden="1" outlineLevel="1"/>
    <row r="59525" hidden="1" outlineLevel="1"/>
    <row r="59526" hidden="1" outlineLevel="1"/>
    <row r="59527" hidden="1" outlineLevel="1"/>
    <row r="59528" hidden="1" outlineLevel="1"/>
    <row r="59529" hidden="1" outlineLevel="1"/>
    <row r="59530" hidden="1" outlineLevel="1"/>
    <row r="59531" hidden="1" outlineLevel="1"/>
    <row r="59532" hidden="1" outlineLevel="1"/>
    <row r="59533" hidden="1" outlineLevel="1"/>
    <row r="59534" hidden="1" outlineLevel="1"/>
    <row r="59535" hidden="1" outlineLevel="1"/>
    <row r="59536" hidden="1" outlineLevel="1"/>
    <row r="59537" hidden="1" outlineLevel="1"/>
    <row r="59538" hidden="1" outlineLevel="1"/>
    <row r="59539" hidden="1" outlineLevel="1"/>
    <row r="59540" hidden="1" outlineLevel="1"/>
    <row r="59541" hidden="1" outlineLevel="1"/>
    <row r="59542" hidden="1" outlineLevel="1"/>
    <row r="59543" hidden="1" outlineLevel="1"/>
    <row r="59544" hidden="1" outlineLevel="1"/>
    <row r="59545" hidden="1" outlineLevel="1"/>
    <row r="59546" hidden="1" outlineLevel="1"/>
    <row r="59547" hidden="1" outlineLevel="1"/>
    <row r="59548" hidden="1" outlineLevel="1"/>
    <row r="59549" hidden="1" outlineLevel="1"/>
    <row r="59550" hidden="1" outlineLevel="1"/>
    <row r="59551" hidden="1" outlineLevel="1"/>
    <row r="59552" hidden="1" outlineLevel="1"/>
    <row r="59553" hidden="1" outlineLevel="1"/>
    <row r="59554" hidden="1" outlineLevel="1"/>
    <row r="59555" hidden="1" outlineLevel="1"/>
    <row r="59556" hidden="1" outlineLevel="1"/>
    <row r="59557" hidden="1" outlineLevel="1"/>
    <row r="59558" hidden="1" outlineLevel="1"/>
    <row r="59559" hidden="1" outlineLevel="1"/>
    <row r="59560" hidden="1" outlineLevel="1"/>
    <row r="59561" hidden="1" outlineLevel="1"/>
    <row r="59562" hidden="1" outlineLevel="1"/>
    <row r="59563" hidden="1" outlineLevel="1"/>
    <row r="59564" hidden="1" outlineLevel="1"/>
    <row r="59565" hidden="1" outlineLevel="1"/>
    <row r="59566" hidden="1" outlineLevel="1"/>
    <row r="59567" hidden="1" outlineLevel="1"/>
    <row r="59568" hidden="1" outlineLevel="1"/>
    <row r="59569" hidden="1" outlineLevel="1"/>
    <row r="59570" hidden="1" outlineLevel="1"/>
    <row r="59571" hidden="1" outlineLevel="1"/>
    <row r="59572" hidden="1" outlineLevel="1"/>
    <row r="59573" hidden="1" outlineLevel="1"/>
    <row r="59574" hidden="1" outlineLevel="1"/>
    <row r="59575" hidden="1" outlineLevel="1"/>
    <row r="59576" hidden="1" outlineLevel="1"/>
    <row r="59577" hidden="1" outlineLevel="1"/>
    <row r="59578" hidden="1" outlineLevel="1"/>
    <row r="59579" hidden="1" outlineLevel="1"/>
    <row r="59580" hidden="1" outlineLevel="1"/>
    <row r="59581" hidden="1" outlineLevel="1"/>
    <row r="59582" hidden="1" outlineLevel="1"/>
    <row r="59583" hidden="1" outlineLevel="1"/>
    <row r="59584" hidden="1" outlineLevel="1"/>
    <row r="59585" hidden="1" outlineLevel="1"/>
    <row r="59586" hidden="1" outlineLevel="1"/>
    <row r="59587" hidden="1" outlineLevel="1"/>
    <row r="59588" hidden="1" outlineLevel="1"/>
    <row r="59589" hidden="1" outlineLevel="1"/>
    <row r="59590" hidden="1" outlineLevel="1"/>
    <row r="59591" hidden="1" outlineLevel="1"/>
    <row r="59592" hidden="1" outlineLevel="1"/>
    <row r="59593" hidden="1" outlineLevel="1"/>
    <row r="59594" hidden="1" outlineLevel="1"/>
    <row r="59595" hidden="1" outlineLevel="1"/>
    <row r="59596" hidden="1" outlineLevel="1"/>
    <row r="59597" hidden="1" outlineLevel="1"/>
    <row r="59598" hidden="1" outlineLevel="1"/>
    <row r="59599" hidden="1" outlineLevel="1"/>
    <row r="59600" hidden="1" outlineLevel="1"/>
    <row r="59601" hidden="1" outlineLevel="1"/>
    <row r="59602" hidden="1" outlineLevel="1"/>
    <row r="59603" hidden="1" outlineLevel="1"/>
    <row r="59604" hidden="1" outlineLevel="1"/>
    <row r="59605" hidden="1" outlineLevel="1"/>
    <row r="59606" hidden="1" outlineLevel="1"/>
    <row r="59607" hidden="1" outlineLevel="1"/>
    <row r="59608" hidden="1" outlineLevel="1"/>
    <row r="59609" hidden="1" outlineLevel="1"/>
    <row r="59610" hidden="1" outlineLevel="1"/>
    <row r="59611" hidden="1" outlineLevel="1"/>
    <row r="59612" hidden="1" outlineLevel="1"/>
    <row r="59613" hidden="1" outlineLevel="1"/>
    <row r="59614" hidden="1" outlineLevel="1"/>
    <row r="59615" hidden="1" outlineLevel="1"/>
    <row r="59616" hidden="1" outlineLevel="1"/>
    <row r="59617" hidden="1" outlineLevel="1"/>
    <row r="59618" hidden="1" outlineLevel="1"/>
    <row r="59619" hidden="1" outlineLevel="1"/>
    <row r="59620" hidden="1" outlineLevel="1"/>
    <row r="59621" hidden="1" outlineLevel="1"/>
    <row r="59622" hidden="1" outlineLevel="1"/>
    <row r="59623" hidden="1" outlineLevel="1"/>
    <row r="59624" hidden="1" outlineLevel="1"/>
    <row r="59625" hidden="1" outlineLevel="1"/>
    <row r="59626" hidden="1" outlineLevel="1"/>
    <row r="59627" hidden="1" outlineLevel="1"/>
    <row r="59628" hidden="1" outlineLevel="1"/>
    <row r="59629" hidden="1" outlineLevel="1"/>
    <row r="59630" hidden="1" outlineLevel="1"/>
    <row r="59631" hidden="1" outlineLevel="1"/>
    <row r="59632" hidden="1" outlineLevel="1"/>
    <row r="59633" hidden="1" outlineLevel="1"/>
    <row r="59634" hidden="1" outlineLevel="1"/>
    <row r="59635" hidden="1" outlineLevel="1"/>
    <row r="59636" hidden="1" outlineLevel="1"/>
    <row r="59637" hidden="1" outlineLevel="1"/>
    <row r="59638" hidden="1" outlineLevel="1"/>
    <row r="59639" hidden="1" outlineLevel="1"/>
    <row r="59640" hidden="1" outlineLevel="1"/>
    <row r="59641" hidden="1" outlineLevel="1"/>
    <row r="59642" hidden="1" outlineLevel="1"/>
    <row r="59643" hidden="1" outlineLevel="1"/>
    <row r="59644" hidden="1" outlineLevel="1"/>
    <row r="59645" hidden="1" outlineLevel="1"/>
    <row r="59646" hidden="1" outlineLevel="1"/>
    <row r="59647" hidden="1" outlineLevel="1"/>
    <row r="59648" hidden="1" outlineLevel="1"/>
    <row r="59649" hidden="1" outlineLevel="1"/>
    <row r="59650" hidden="1" outlineLevel="1"/>
    <row r="59651" hidden="1" outlineLevel="1"/>
    <row r="59652" hidden="1" outlineLevel="1"/>
    <row r="59653" hidden="1" outlineLevel="1"/>
    <row r="59654" hidden="1" outlineLevel="1"/>
    <row r="59655" hidden="1" outlineLevel="1"/>
    <row r="59656" hidden="1" outlineLevel="1"/>
    <row r="59657" hidden="1" outlineLevel="1"/>
    <row r="59658" hidden="1" outlineLevel="1"/>
    <row r="59659" hidden="1" outlineLevel="1"/>
    <row r="59660" hidden="1" outlineLevel="1"/>
    <row r="59661" hidden="1" outlineLevel="1"/>
    <row r="59662" hidden="1" outlineLevel="1"/>
    <row r="59663" hidden="1" outlineLevel="1"/>
    <row r="59664" hidden="1" outlineLevel="1"/>
    <row r="59665" hidden="1" outlineLevel="1"/>
    <row r="59666" hidden="1" outlineLevel="1"/>
    <row r="59667" hidden="1" outlineLevel="1"/>
    <row r="59668" hidden="1" outlineLevel="1"/>
    <row r="59669" hidden="1" outlineLevel="1"/>
    <row r="59670" hidden="1" outlineLevel="1"/>
    <row r="59671" hidden="1" outlineLevel="1"/>
    <row r="59672" hidden="1" outlineLevel="1"/>
    <row r="59673" hidden="1" outlineLevel="1"/>
    <row r="59674" hidden="1" outlineLevel="1"/>
    <row r="59675" hidden="1" outlineLevel="1"/>
    <row r="59676" hidden="1" outlineLevel="1"/>
    <row r="59677" hidden="1" outlineLevel="1"/>
    <row r="59678" hidden="1" outlineLevel="1"/>
    <row r="59679" hidden="1" outlineLevel="1"/>
    <row r="59680" hidden="1" outlineLevel="1"/>
    <row r="59681" hidden="1" outlineLevel="1"/>
    <row r="59682" hidden="1" outlineLevel="1"/>
    <row r="59683" hidden="1" outlineLevel="1"/>
    <row r="59684" hidden="1" outlineLevel="1"/>
    <row r="59685" hidden="1" outlineLevel="1"/>
    <row r="59686" hidden="1" outlineLevel="1"/>
    <row r="59687" hidden="1" outlineLevel="1"/>
    <row r="59688" hidden="1" outlineLevel="1"/>
    <row r="59689" hidden="1" outlineLevel="1"/>
    <row r="59690" hidden="1" outlineLevel="1"/>
    <row r="59691" hidden="1" outlineLevel="1"/>
    <row r="59692" hidden="1" outlineLevel="1"/>
    <row r="59693" hidden="1" outlineLevel="1"/>
    <row r="59694" hidden="1" outlineLevel="1"/>
    <row r="59695" hidden="1" outlineLevel="1"/>
    <row r="59696" hidden="1" outlineLevel="1"/>
    <row r="59697" hidden="1" outlineLevel="1"/>
    <row r="59698" hidden="1" outlineLevel="1"/>
    <row r="59699" hidden="1" outlineLevel="1"/>
    <row r="59700" hidden="1" outlineLevel="1"/>
    <row r="59701" hidden="1" outlineLevel="1"/>
    <row r="59702" hidden="1" outlineLevel="1"/>
    <row r="59703" hidden="1" outlineLevel="1"/>
    <row r="59704" hidden="1" outlineLevel="1"/>
    <row r="59705" hidden="1" outlineLevel="1"/>
    <row r="59706" hidden="1" outlineLevel="1"/>
    <row r="59707" hidden="1" outlineLevel="1"/>
    <row r="59708" hidden="1" outlineLevel="1"/>
    <row r="59709" hidden="1" outlineLevel="1"/>
    <row r="59710" hidden="1" outlineLevel="1"/>
    <row r="59711" hidden="1" outlineLevel="1"/>
    <row r="59712" hidden="1" outlineLevel="1"/>
    <row r="59713" hidden="1" outlineLevel="1"/>
    <row r="59714" hidden="1" outlineLevel="1"/>
    <row r="59715" hidden="1" outlineLevel="1"/>
    <row r="59716" hidden="1" outlineLevel="1"/>
    <row r="59717" hidden="1" outlineLevel="1"/>
    <row r="59718" hidden="1" outlineLevel="1"/>
    <row r="59719" hidden="1" outlineLevel="1"/>
    <row r="59720" hidden="1" outlineLevel="1"/>
    <row r="59721" hidden="1" outlineLevel="1"/>
    <row r="59722" hidden="1" outlineLevel="1"/>
    <row r="59723" hidden="1" outlineLevel="1"/>
    <row r="59724" hidden="1" outlineLevel="1"/>
    <row r="59725" hidden="1" outlineLevel="1"/>
    <row r="59726" hidden="1" outlineLevel="1"/>
    <row r="59727" hidden="1" outlineLevel="1"/>
    <row r="59728" hidden="1" outlineLevel="1"/>
    <row r="59729" hidden="1" outlineLevel="1"/>
    <row r="59730" hidden="1" outlineLevel="1"/>
    <row r="59731" hidden="1" outlineLevel="1"/>
    <row r="59732" hidden="1" outlineLevel="1"/>
    <row r="59733" hidden="1" outlineLevel="1"/>
    <row r="59734" hidden="1" outlineLevel="1"/>
    <row r="59735" hidden="1" outlineLevel="1"/>
    <row r="59736" hidden="1" outlineLevel="1"/>
    <row r="59737" hidden="1" outlineLevel="1"/>
    <row r="59738" hidden="1" outlineLevel="1"/>
    <row r="59739" hidden="1" outlineLevel="1"/>
    <row r="59740" hidden="1" outlineLevel="1"/>
    <row r="59741" hidden="1" outlineLevel="1"/>
    <row r="59742" hidden="1" outlineLevel="1"/>
    <row r="59743" hidden="1" outlineLevel="1"/>
    <row r="59744" hidden="1" outlineLevel="1"/>
    <row r="59745" hidden="1" outlineLevel="1"/>
    <row r="59746" hidden="1" outlineLevel="1"/>
    <row r="59747" hidden="1" outlineLevel="1"/>
    <row r="59748" hidden="1" outlineLevel="1"/>
    <row r="59749" hidden="1" outlineLevel="1"/>
    <row r="59750" hidden="1" outlineLevel="1"/>
    <row r="59751" hidden="1" outlineLevel="1"/>
    <row r="59752" hidden="1" outlineLevel="1"/>
    <row r="59753" hidden="1" outlineLevel="1"/>
    <row r="59754" hidden="1" outlineLevel="1"/>
    <row r="59755" hidden="1" outlineLevel="1"/>
    <row r="59756" hidden="1" outlineLevel="1"/>
    <row r="59757" hidden="1" outlineLevel="1"/>
    <row r="59758" hidden="1" outlineLevel="1"/>
    <row r="59759" hidden="1" outlineLevel="1"/>
    <row r="59760" hidden="1" outlineLevel="1"/>
    <row r="59761" hidden="1" outlineLevel="1"/>
    <row r="59762" hidden="1" outlineLevel="1"/>
    <row r="59763" hidden="1" outlineLevel="1"/>
    <row r="59764" hidden="1" outlineLevel="1"/>
    <row r="59765" hidden="1" outlineLevel="1"/>
    <row r="59766" hidden="1" outlineLevel="1"/>
    <row r="59767" hidden="1" outlineLevel="1"/>
    <row r="59768" hidden="1" outlineLevel="1"/>
    <row r="59769" hidden="1" outlineLevel="1"/>
    <row r="59770" hidden="1" outlineLevel="1"/>
    <row r="59771" hidden="1" outlineLevel="1"/>
    <row r="59772" hidden="1" outlineLevel="1"/>
    <row r="59773" hidden="1" outlineLevel="1"/>
    <row r="59774" hidden="1" outlineLevel="1"/>
    <row r="59775" hidden="1" outlineLevel="1"/>
    <row r="59776" hidden="1" outlineLevel="1"/>
    <row r="59777" hidden="1" outlineLevel="1"/>
    <row r="59778" hidden="1" outlineLevel="1"/>
    <row r="59779" hidden="1" outlineLevel="1"/>
    <row r="59780" hidden="1" outlineLevel="1"/>
    <row r="59781" hidden="1" outlineLevel="1"/>
    <row r="59782" hidden="1" outlineLevel="1"/>
    <row r="59783" hidden="1" outlineLevel="1"/>
    <row r="59784" hidden="1" outlineLevel="1"/>
    <row r="59785" hidden="1" outlineLevel="1"/>
    <row r="59786" hidden="1" outlineLevel="1"/>
    <row r="59787" hidden="1" outlineLevel="1"/>
    <row r="59788" hidden="1" outlineLevel="1"/>
    <row r="59789" hidden="1" outlineLevel="1"/>
    <row r="59790" hidden="1" outlineLevel="1"/>
    <row r="59791" hidden="1" outlineLevel="1"/>
    <row r="59792" hidden="1" outlineLevel="1"/>
    <row r="59793" hidden="1" outlineLevel="1"/>
    <row r="59794" hidden="1" outlineLevel="1"/>
    <row r="59795" hidden="1" outlineLevel="1"/>
    <row r="59796" hidden="1" outlineLevel="1"/>
    <row r="59797" hidden="1" outlineLevel="1"/>
    <row r="59798" hidden="1" outlineLevel="1"/>
    <row r="59799" hidden="1" outlineLevel="1"/>
    <row r="59800" hidden="1" outlineLevel="1"/>
    <row r="59801" hidden="1" outlineLevel="1"/>
    <row r="59802" hidden="1" outlineLevel="1"/>
    <row r="59803" hidden="1" outlineLevel="1"/>
    <row r="59804" hidden="1" outlineLevel="1"/>
    <row r="59805" hidden="1" outlineLevel="1"/>
    <row r="59806" hidden="1" outlineLevel="1"/>
    <row r="59807" hidden="1" outlineLevel="1"/>
    <row r="59808" hidden="1" outlineLevel="1"/>
    <row r="59809" hidden="1" outlineLevel="1"/>
    <row r="59810" hidden="1" outlineLevel="1"/>
    <row r="59811" hidden="1" outlineLevel="1"/>
    <row r="59812" hidden="1" outlineLevel="1"/>
    <row r="59813" hidden="1" outlineLevel="1"/>
    <row r="59814" hidden="1" outlineLevel="1"/>
    <row r="59815" hidden="1" outlineLevel="1"/>
    <row r="59816" hidden="1" outlineLevel="1"/>
    <row r="59817" hidden="1" outlineLevel="1"/>
    <row r="59818" hidden="1" outlineLevel="1"/>
    <row r="59819" hidden="1" outlineLevel="1"/>
    <row r="59820" hidden="1" outlineLevel="1"/>
    <row r="59821" hidden="1" outlineLevel="1"/>
    <row r="59822" hidden="1" outlineLevel="1"/>
    <row r="59823" hidden="1" outlineLevel="1"/>
    <row r="59824" hidden="1" outlineLevel="1"/>
    <row r="59825" hidden="1" outlineLevel="1"/>
    <row r="59826" hidden="1" outlineLevel="1"/>
    <row r="59827" hidden="1" outlineLevel="1"/>
    <row r="59828" hidden="1" outlineLevel="1"/>
    <row r="59829" hidden="1" outlineLevel="1"/>
    <row r="59830" hidden="1" outlineLevel="1"/>
    <row r="59831" hidden="1" outlineLevel="1"/>
    <row r="59832" hidden="1" outlineLevel="1"/>
    <row r="59833" hidden="1" outlineLevel="1"/>
    <row r="59834" hidden="1" outlineLevel="1"/>
    <row r="59835" hidden="1" outlineLevel="1"/>
    <row r="59836" hidden="1" outlineLevel="1"/>
    <row r="59837" hidden="1" outlineLevel="1"/>
    <row r="59838" hidden="1" outlineLevel="1"/>
    <row r="59839" hidden="1" outlineLevel="1"/>
    <row r="59840" hidden="1" outlineLevel="1"/>
    <row r="59841" hidden="1" outlineLevel="1"/>
    <row r="59842" hidden="1" outlineLevel="1"/>
    <row r="59843" hidden="1" outlineLevel="1"/>
    <row r="59844" hidden="1" outlineLevel="1"/>
    <row r="59845" hidden="1" outlineLevel="1"/>
    <row r="59846" hidden="1" outlineLevel="1"/>
    <row r="59847" hidden="1" outlineLevel="1"/>
    <row r="59848" hidden="1" outlineLevel="1"/>
    <row r="59849" hidden="1" outlineLevel="1"/>
    <row r="59850" hidden="1" outlineLevel="1"/>
    <row r="59851" hidden="1" outlineLevel="1"/>
    <row r="59852" hidden="1" outlineLevel="1"/>
    <row r="59853" hidden="1" outlineLevel="1"/>
    <row r="59854" hidden="1" outlineLevel="1"/>
    <row r="59855" hidden="1" outlineLevel="1"/>
    <row r="59856" hidden="1" outlineLevel="1"/>
    <row r="59857" hidden="1" outlineLevel="1"/>
    <row r="59858" hidden="1" outlineLevel="1"/>
    <row r="59859" hidden="1" outlineLevel="1"/>
    <row r="59860" hidden="1" outlineLevel="1"/>
    <row r="59861" hidden="1" outlineLevel="1"/>
    <row r="59862" hidden="1" outlineLevel="1"/>
    <row r="59863" hidden="1" outlineLevel="1"/>
    <row r="59864" hidden="1" outlineLevel="1"/>
    <row r="59865" hidden="1" outlineLevel="1"/>
    <row r="59866" hidden="1" outlineLevel="1"/>
    <row r="59867" hidden="1" outlineLevel="1"/>
    <row r="59868" hidden="1" outlineLevel="1"/>
    <row r="59869" hidden="1" outlineLevel="1"/>
    <row r="59870" hidden="1" outlineLevel="1"/>
    <row r="59871" hidden="1" outlineLevel="1"/>
    <row r="59872" hidden="1" outlineLevel="1"/>
    <row r="59873" hidden="1" outlineLevel="1"/>
    <row r="59874" hidden="1" outlineLevel="1"/>
    <row r="59875" hidden="1" outlineLevel="1"/>
    <row r="59876" hidden="1" outlineLevel="1"/>
    <row r="59877" hidden="1" outlineLevel="1"/>
    <row r="59878" hidden="1" outlineLevel="1"/>
    <row r="59879" hidden="1" outlineLevel="1"/>
    <row r="59880" hidden="1" outlineLevel="1"/>
    <row r="59881" hidden="1" outlineLevel="1"/>
    <row r="59882" hidden="1" outlineLevel="1"/>
    <row r="59883" hidden="1" outlineLevel="1"/>
    <row r="59884" hidden="1" outlineLevel="1"/>
    <row r="59885" hidden="1" outlineLevel="1"/>
    <row r="59886" hidden="1" outlineLevel="1"/>
    <row r="59887" hidden="1" outlineLevel="1"/>
    <row r="59888" hidden="1" outlineLevel="1"/>
    <row r="59889" hidden="1" outlineLevel="1"/>
    <row r="59890" hidden="1" outlineLevel="1"/>
    <row r="59891" hidden="1" outlineLevel="1"/>
    <row r="59892" hidden="1" outlineLevel="1"/>
    <row r="59893" hidden="1" outlineLevel="1"/>
    <row r="59894" hidden="1" outlineLevel="1"/>
    <row r="59895" hidden="1" outlineLevel="1"/>
    <row r="59896" hidden="1" outlineLevel="1"/>
    <row r="59897" hidden="1" outlineLevel="1"/>
    <row r="59898" hidden="1" outlineLevel="1"/>
    <row r="59899" hidden="1" outlineLevel="1"/>
    <row r="59900" hidden="1" outlineLevel="1"/>
    <row r="59901" hidden="1" outlineLevel="1"/>
    <row r="59902" hidden="1" outlineLevel="1"/>
    <row r="59903" hidden="1" outlineLevel="1"/>
    <row r="59904" hidden="1" outlineLevel="1"/>
    <row r="59905" hidden="1" outlineLevel="1"/>
    <row r="59906" hidden="1" outlineLevel="1"/>
    <row r="59907" hidden="1" outlineLevel="1"/>
    <row r="59908" hidden="1" outlineLevel="1"/>
    <row r="59909" hidden="1" outlineLevel="1"/>
    <row r="59910" hidden="1" outlineLevel="1"/>
    <row r="59911" hidden="1" outlineLevel="1"/>
    <row r="59912" hidden="1" outlineLevel="1"/>
    <row r="59913" hidden="1" outlineLevel="1"/>
    <row r="59914" hidden="1" outlineLevel="1"/>
    <row r="59915" hidden="1" outlineLevel="1"/>
    <row r="59916" hidden="1" outlineLevel="1"/>
    <row r="59917" hidden="1" outlineLevel="1"/>
    <row r="59918" hidden="1" outlineLevel="1"/>
    <row r="59919" hidden="1" outlineLevel="1"/>
    <row r="59920" hidden="1" outlineLevel="1"/>
    <row r="59921" hidden="1" outlineLevel="1"/>
    <row r="59922" hidden="1" outlineLevel="1"/>
    <row r="59923" hidden="1" outlineLevel="1"/>
    <row r="59924" hidden="1" outlineLevel="1"/>
    <row r="59925" hidden="1" outlineLevel="1"/>
    <row r="59926" hidden="1" outlineLevel="1"/>
    <row r="59927" hidden="1" outlineLevel="1"/>
    <row r="59928" hidden="1" outlineLevel="1"/>
    <row r="59929" hidden="1" outlineLevel="1"/>
    <row r="59930" hidden="1" outlineLevel="1"/>
    <row r="59931" hidden="1" outlineLevel="1"/>
    <row r="59932" hidden="1" outlineLevel="1"/>
    <row r="59933" hidden="1" outlineLevel="1"/>
    <row r="59934" hidden="1" outlineLevel="1"/>
    <row r="59935" hidden="1" outlineLevel="1"/>
    <row r="59936" hidden="1" outlineLevel="1"/>
    <row r="59937" hidden="1" outlineLevel="1"/>
    <row r="59938" hidden="1" outlineLevel="1"/>
    <row r="59939" hidden="1" outlineLevel="1"/>
    <row r="59940" hidden="1" outlineLevel="1"/>
    <row r="59941" hidden="1" outlineLevel="1"/>
    <row r="59942" hidden="1" outlineLevel="1"/>
    <row r="59943" hidden="1" outlineLevel="1"/>
    <row r="59944" hidden="1" outlineLevel="1"/>
    <row r="59945" hidden="1" outlineLevel="1"/>
    <row r="59946" hidden="1" outlineLevel="1"/>
    <row r="59947" hidden="1" outlineLevel="1"/>
    <row r="59948" hidden="1" outlineLevel="1"/>
    <row r="59949" hidden="1" outlineLevel="1"/>
    <row r="59950" hidden="1" outlineLevel="1"/>
    <row r="59951" hidden="1" outlineLevel="1"/>
    <row r="59952" hidden="1" outlineLevel="1"/>
    <row r="59953" hidden="1" outlineLevel="1"/>
    <row r="59954" hidden="1" outlineLevel="1"/>
    <row r="59955" hidden="1" outlineLevel="1"/>
    <row r="59956" hidden="1" outlineLevel="1"/>
    <row r="59957" hidden="1" outlineLevel="1"/>
    <row r="59958" hidden="1" outlineLevel="1"/>
    <row r="59959" hidden="1" outlineLevel="1"/>
    <row r="59960" hidden="1" outlineLevel="1"/>
    <row r="59961" hidden="1" outlineLevel="1"/>
    <row r="59962" hidden="1" outlineLevel="1"/>
    <row r="59963" hidden="1" outlineLevel="1"/>
    <row r="59964" hidden="1" outlineLevel="1"/>
    <row r="59965" hidden="1" outlineLevel="1"/>
    <row r="59966" hidden="1" outlineLevel="1"/>
    <row r="59967" hidden="1" outlineLevel="1"/>
    <row r="59968" hidden="1" outlineLevel="1"/>
    <row r="59969" hidden="1" outlineLevel="1"/>
    <row r="59970" hidden="1" outlineLevel="1"/>
    <row r="59971" hidden="1" outlineLevel="1"/>
    <row r="59972" hidden="1" outlineLevel="1"/>
    <row r="59973" hidden="1" outlineLevel="1"/>
    <row r="59974" hidden="1" outlineLevel="1"/>
    <row r="59975" hidden="1" outlineLevel="1"/>
    <row r="59976" hidden="1" outlineLevel="1"/>
    <row r="59977" hidden="1" outlineLevel="1"/>
    <row r="59978" hidden="1" outlineLevel="1"/>
    <row r="59979" hidden="1" outlineLevel="1"/>
    <row r="59980" hidden="1" outlineLevel="1"/>
    <row r="59981" hidden="1" outlineLevel="1"/>
    <row r="59982" hidden="1" outlineLevel="1"/>
    <row r="59983" hidden="1" outlineLevel="1"/>
    <row r="59984" hidden="1" outlineLevel="1"/>
    <row r="59985" hidden="1" outlineLevel="1"/>
    <row r="59986" hidden="1" outlineLevel="1"/>
    <row r="59987" hidden="1" outlineLevel="1"/>
    <row r="59988" hidden="1" outlineLevel="1"/>
    <row r="59989" hidden="1" outlineLevel="1"/>
    <row r="59990" hidden="1" outlineLevel="1"/>
    <row r="59991" hidden="1" outlineLevel="1"/>
    <row r="59992" hidden="1" outlineLevel="1"/>
    <row r="59993" hidden="1" outlineLevel="1"/>
    <row r="59994" hidden="1" outlineLevel="1"/>
    <row r="59995" hidden="1" outlineLevel="1"/>
    <row r="59996" hidden="1" outlineLevel="1"/>
    <row r="59997" hidden="1" outlineLevel="1"/>
    <row r="59998" hidden="1" outlineLevel="1"/>
    <row r="59999" hidden="1" outlineLevel="1"/>
    <row r="60000" hidden="1" outlineLevel="1"/>
    <row r="60001" hidden="1" outlineLevel="1"/>
    <row r="60002" hidden="1" outlineLevel="1"/>
    <row r="60003" hidden="1" outlineLevel="1"/>
    <row r="60004" hidden="1" outlineLevel="1"/>
    <row r="60005" hidden="1" outlineLevel="1"/>
    <row r="60006" hidden="1" outlineLevel="1"/>
    <row r="60007" hidden="1" outlineLevel="1"/>
    <row r="60008" hidden="1" outlineLevel="1"/>
    <row r="60009" hidden="1" outlineLevel="1"/>
    <row r="60010" hidden="1" outlineLevel="1"/>
    <row r="60011" hidden="1" outlineLevel="1"/>
    <row r="60012" hidden="1" outlineLevel="1"/>
    <row r="60013" hidden="1" outlineLevel="1"/>
    <row r="60014" hidden="1" outlineLevel="1"/>
    <row r="60015" hidden="1" outlineLevel="1"/>
    <row r="60016" hidden="1" outlineLevel="1"/>
    <row r="60017" hidden="1" outlineLevel="1"/>
    <row r="60018" hidden="1" outlineLevel="1"/>
    <row r="60019" hidden="1" outlineLevel="1"/>
    <row r="60020" hidden="1" outlineLevel="1"/>
    <row r="60021" hidden="1" outlineLevel="1"/>
    <row r="60022" hidden="1" outlineLevel="1"/>
    <row r="60023" hidden="1" outlineLevel="1"/>
    <row r="60024" hidden="1" outlineLevel="1"/>
    <row r="60025" hidden="1" outlineLevel="1"/>
    <row r="60026" hidden="1" outlineLevel="1"/>
    <row r="60027" hidden="1" outlineLevel="1"/>
    <row r="60028" hidden="1" outlineLevel="1"/>
    <row r="60029" hidden="1" outlineLevel="1"/>
    <row r="60030" hidden="1" outlineLevel="1"/>
    <row r="60031" hidden="1" outlineLevel="1"/>
    <row r="60032" hidden="1" outlineLevel="1"/>
    <row r="60033" hidden="1" outlineLevel="1"/>
    <row r="60034" hidden="1" outlineLevel="1"/>
    <row r="60035" hidden="1" outlineLevel="1"/>
    <row r="60036" hidden="1" outlineLevel="1"/>
    <row r="60037" hidden="1" outlineLevel="1"/>
    <row r="60038" hidden="1" outlineLevel="1"/>
    <row r="60039" hidden="1" outlineLevel="1"/>
    <row r="60040" hidden="1" outlineLevel="1"/>
    <row r="60041" hidden="1" outlineLevel="1"/>
    <row r="60042" hidden="1" outlineLevel="1"/>
    <row r="60043" hidden="1" outlineLevel="1"/>
    <row r="60044" hidden="1" outlineLevel="1"/>
    <row r="60045" hidden="1" outlineLevel="1"/>
    <row r="60046" hidden="1" outlineLevel="1"/>
    <row r="60047" hidden="1" outlineLevel="1"/>
    <row r="60048" hidden="1" outlineLevel="1"/>
    <row r="60049" hidden="1" outlineLevel="1"/>
    <row r="60050" hidden="1" outlineLevel="1"/>
    <row r="60051" hidden="1" outlineLevel="1"/>
    <row r="60052" hidden="1" outlineLevel="1"/>
    <row r="60053" hidden="1" outlineLevel="1"/>
    <row r="60054" hidden="1" outlineLevel="1"/>
    <row r="60055" hidden="1" outlineLevel="1"/>
    <row r="60056" hidden="1" outlineLevel="1"/>
    <row r="60057" hidden="1" outlineLevel="1"/>
    <row r="60058" hidden="1" outlineLevel="1"/>
    <row r="60059" hidden="1" outlineLevel="1"/>
    <row r="60060" hidden="1" outlineLevel="1"/>
    <row r="60061" hidden="1" outlineLevel="1"/>
    <row r="60062" hidden="1" outlineLevel="1"/>
    <row r="60063" hidden="1" outlineLevel="1"/>
    <row r="60064" hidden="1" outlineLevel="1"/>
    <row r="60065" hidden="1" outlineLevel="1"/>
    <row r="60066" hidden="1" outlineLevel="1"/>
    <row r="60067" hidden="1" outlineLevel="1"/>
    <row r="60068" hidden="1" outlineLevel="1"/>
    <row r="60069" hidden="1" outlineLevel="1"/>
    <row r="60070" hidden="1" outlineLevel="1"/>
    <row r="60071" hidden="1" outlineLevel="1"/>
    <row r="60072" hidden="1" outlineLevel="1"/>
    <row r="60073" hidden="1" outlineLevel="1"/>
    <row r="60074" hidden="1" outlineLevel="1"/>
    <row r="60075" hidden="1" outlineLevel="1"/>
    <row r="60076" hidden="1" outlineLevel="1"/>
    <row r="60077" hidden="1" outlineLevel="1"/>
    <row r="60078" hidden="1" outlineLevel="1"/>
    <row r="60079" hidden="1" outlineLevel="1"/>
    <row r="60080" hidden="1" outlineLevel="1"/>
    <row r="60081" hidden="1" outlineLevel="1"/>
    <row r="60082" hidden="1" outlineLevel="1"/>
    <row r="60083" hidden="1" outlineLevel="1"/>
    <row r="60084" hidden="1" outlineLevel="1"/>
    <row r="60085" hidden="1" outlineLevel="1"/>
    <row r="60086" hidden="1" outlineLevel="1"/>
    <row r="60087" hidden="1" outlineLevel="1"/>
    <row r="60088" hidden="1" outlineLevel="1"/>
    <row r="60089" hidden="1" outlineLevel="1"/>
    <row r="60090" hidden="1" outlineLevel="1"/>
    <row r="60091" hidden="1" outlineLevel="1"/>
    <row r="60092" hidden="1" outlineLevel="1"/>
    <row r="60093" hidden="1" outlineLevel="1"/>
    <row r="60094" hidden="1" outlineLevel="1"/>
    <row r="60095" hidden="1" outlineLevel="1"/>
    <row r="60096" hidden="1" outlineLevel="1"/>
    <row r="60097" hidden="1" outlineLevel="1"/>
    <row r="60098" hidden="1" outlineLevel="1"/>
    <row r="60099" hidden="1" outlineLevel="1"/>
    <row r="60100" hidden="1" outlineLevel="1"/>
    <row r="60101" hidden="1" outlineLevel="1"/>
    <row r="60102" hidden="1" outlineLevel="1"/>
    <row r="60103" hidden="1" outlineLevel="1"/>
    <row r="60104" hidden="1" outlineLevel="1"/>
    <row r="60105" hidden="1" outlineLevel="1"/>
    <row r="60106" hidden="1" outlineLevel="1"/>
    <row r="60107" hidden="1" outlineLevel="1"/>
    <row r="60108" hidden="1" outlineLevel="1"/>
    <row r="60109" hidden="1" outlineLevel="1"/>
    <row r="60110" hidden="1" outlineLevel="1"/>
    <row r="60111" hidden="1" outlineLevel="1"/>
    <row r="60112" hidden="1" outlineLevel="1"/>
    <row r="60113" hidden="1" outlineLevel="1"/>
    <row r="60114" hidden="1" outlineLevel="1"/>
    <row r="60115" hidden="1" outlineLevel="1"/>
    <row r="60116" hidden="1" outlineLevel="1"/>
    <row r="60117" hidden="1" outlineLevel="1"/>
    <row r="60118" hidden="1" outlineLevel="1"/>
    <row r="60119" hidden="1" outlineLevel="1"/>
    <row r="60120" hidden="1" outlineLevel="1"/>
    <row r="60121" hidden="1" outlineLevel="1"/>
    <row r="60122" hidden="1" outlineLevel="1"/>
    <row r="60123" hidden="1" outlineLevel="1"/>
    <row r="60124" hidden="1" outlineLevel="1"/>
    <row r="60125" hidden="1" outlineLevel="1"/>
    <row r="60126" hidden="1" outlineLevel="1"/>
    <row r="60127" hidden="1" outlineLevel="1"/>
    <row r="60128" hidden="1" outlineLevel="1"/>
    <row r="60129" hidden="1" outlineLevel="1"/>
    <row r="60130" hidden="1" outlineLevel="1"/>
    <row r="60131" hidden="1" outlineLevel="1"/>
    <row r="60132" hidden="1" outlineLevel="1"/>
    <row r="60133" hidden="1" outlineLevel="1"/>
    <row r="60134" hidden="1" outlineLevel="1"/>
    <row r="60135" hidden="1" outlineLevel="1"/>
    <row r="60136" hidden="1" outlineLevel="1"/>
    <row r="60137" hidden="1" outlineLevel="1"/>
    <row r="60138" hidden="1" outlineLevel="1"/>
    <row r="60139" hidden="1" outlineLevel="1"/>
    <row r="60140" hidden="1" outlineLevel="1"/>
    <row r="60141" hidden="1" outlineLevel="1"/>
    <row r="60142" hidden="1" outlineLevel="1"/>
    <row r="60143" hidden="1" outlineLevel="1"/>
    <row r="60144" hidden="1" outlineLevel="1"/>
    <row r="60145" hidden="1" outlineLevel="1"/>
    <row r="60146" hidden="1" outlineLevel="1"/>
    <row r="60147" hidden="1" outlineLevel="1"/>
    <row r="60148" hidden="1" outlineLevel="1"/>
    <row r="60149" hidden="1" outlineLevel="1"/>
    <row r="60150" hidden="1" outlineLevel="1"/>
    <row r="60151" hidden="1" outlineLevel="1"/>
    <row r="60152" hidden="1" outlineLevel="1"/>
    <row r="60153" hidden="1" outlineLevel="1"/>
    <row r="60154" hidden="1" outlineLevel="1"/>
    <row r="60155" hidden="1" outlineLevel="1"/>
    <row r="60156" hidden="1" outlineLevel="1"/>
    <row r="60157" hidden="1" outlineLevel="1"/>
    <row r="60158" hidden="1" outlineLevel="1"/>
    <row r="60159" hidden="1" outlineLevel="1"/>
    <row r="60160" hidden="1" outlineLevel="1"/>
    <row r="60161" hidden="1" outlineLevel="1"/>
    <row r="60162" hidden="1" outlineLevel="1"/>
    <row r="60163" hidden="1" outlineLevel="1"/>
    <row r="60164" hidden="1" outlineLevel="1"/>
    <row r="60165" hidden="1" outlineLevel="1"/>
    <row r="60166" hidden="1" outlineLevel="1"/>
    <row r="60167" hidden="1" outlineLevel="1"/>
    <row r="60168" hidden="1" outlineLevel="1"/>
    <row r="60169" hidden="1" outlineLevel="1"/>
    <row r="60170" hidden="1" outlineLevel="1"/>
    <row r="60171" hidden="1" outlineLevel="1"/>
    <row r="60172" hidden="1" outlineLevel="1"/>
    <row r="60173" hidden="1" outlineLevel="1"/>
    <row r="60174" hidden="1" outlineLevel="1"/>
    <row r="60175" hidden="1" outlineLevel="1"/>
    <row r="60176" hidden="1" outlineLevel="1"/>
    <row r="60177" hidden="1" outlineLevel="1"/>
    <row r="60178" hidden="1" outlineLevel="1"/>
    <row r="60179" hidden="1" outlineLevel="1"/>
    <row r="60180" hidden="1" outlineLevel="1"/>
    <row r="60181" hidden="1" outlineLevel="1"/>
    <row r="60182" hidden="1" outlineLevel="1"/>
    <row r="60183" hidden="1" outlineLevel="1"/>
    <row r="60184" hidden="1" outlineLevel="1"/>
    <row r="60185" hidden="1" outlineLevel="1"/>
    <row r="60186" hidden="1" outlineLevel="1"/>
    <row r="60187" hidden="1" outlineLevel="1"/>
    <row r="60188" hidden="1" outlineLevel="1"/>
    <row r="60189" hidden="1" outlineLevel="1"/>
    <row r="60190" hidden="1" outlineLevel="1"/>
    <row r="60191" hidden="1" outlineLevel="1"/>
    <row r="60192" hidden="1" outlineLevel="1"/>
    <row r="60193" hidden="1" outlineLevel="1"/>
    <row r="60194" hidden="1" outlineLevel="1"/>
    <row r="60195" hidden="1" outlineLevel="1"/>
    <row r="60196" hidden="1" outlineLevel="1"/>
    <row r="60197" hidden="1" outlineLevel="1"/>
    <row r="60198" hidden="1" outlineLevel="1"/>
    <row r="60199" hidden="1" outlineLevel="1"/>
    <row r="60200" hidden="1" outlineLevel="1"/>
    <row r="60201" hidden="1" outlineLevel="1"/>
    <row r="60202" hidden="1" outlineLevel="1"/>
    <row r="60203" hidden="1" outlineLevel="1"/>
    <row r="60204" hidden="1" outlineLevel="1"/>
    <row r="60205" hidden="1" outlineLevel="1"/>
    <row r="60206" hidden="1" outlineLevel="1"/>
    <row r="60207" hidden="1" outlineLevel="1"/>
    <row r="60208" hidden="1" outlineLevel="1"/>
    <row r="60209" hidden="1" outlineLevel="1"/>
    <row r="60210" hidden="1" outlineLevel="1"/>
    <row r="60211" hidden="1" outlineLevel="1"/>
    <row r="60212" hidden="1" outlineLevel="1"/>
    <row r="60213" hidden="1" outlineLevel="1"/>
    <row r="60214" hidden="1" outlineLevel="1"/>
    <row r="60215" hidden="1" outlineLevel="1"/>
    <row r="60216" hidden="1" outlineLevel="1"/>
    <row r="60217" hidden="1" outlineLevel="1"/>
    <row r="60218" hidden="1" outlineLevel="1"/>
    <row r="60219" hidden="1" outlineLevel="1"/>
    <row r="60220" hidden="1" outlineLevel="1"/>
    <row r="60221" hidden="1" outlineLevel="1"/>
    <row r="60222" hidden="1" outlineLevel="1"/>
    <row r="60223" hidden="1" outlineLevel="1"/>
    <row r="60224" hidden="1" outlineLevel="1"/>
    <row r="60225" hidden="1" outlineLevel="1"/>
    <row r="60226" hidden="1" outlineLevel="1"/>
    <row r="60227" hidden="1" outlineLevel="1"/>
    <row r="60228" hidden="1" outlineLevel="1"/>
    <row r="60229" hidden="1" outlineLevel="1"/>
    <row r="60230" hidden="1" outlineLevel="1"/>
    <row r="60231" hidden="1" outlineLevel="1"/>
    <row r="60232" hidden="1" outlineLevel="1"/>
    <row r="60233" hidden="1" outlineLevel="1"/>
    <row r="60234" hidden="1" outlineLevel="1"/>
    <row r="60235" hidden="1" outlineLevel="1"/>
    <row r="60236" hidden="1" outlineLevel="1"/>
    <row r="60237" hidden="1" outlineLevel="1"/>
    <row r="60238" hidden="1" outlineLevel="1"/>
    <row r="60239" hidden="1" outlineLevel="1"/>
    <row r="60240" hidden="1" outlineLevel="1"/>
    <row r="60241" hidden="1" outlineLevel="1"/>
    <row r="60242" hidden="1" outlineLevel="1"/>
    <row r="60243" hidden="1" outlineLevel="1"/>
    <row r="60244" hidden="1" outlineLevel="1"/>
    <row r="60245" hidden="1" outlineLevel="1"/>
    <row r="60246" hidden="1" outlineLevel="1"/>
    <row r="60247" hidden="1" outlineLevel="1"/>
    <row r="60248" hidden="1" outlineLevel="1"/>
    <row r="60249" hidden="1" outlineLevel="1"/>
    <row r="60250" hidden="1" outlineLevel="1"/>
    <row r="60251" hidden="1" outlineLevel="1"/>
    <row r="60252" hidden="1" outlineLevel="1"/>
    <row r="60253" hidden="1" outlineLevel="1"/>
    <row r="60254" hidden="1" outlineLevel="1"/>
    <row r="60255" hidden="1" outlineLevel="1"/>
    <row r="60256" hidden="1" outlineLevel="1"/>
    <row r="60257" hidden="1" outlineLevel="1"/>
    <row r="60258" hidden="1" outlineLevel="1"/>
    <row r="60259" hidden="1" outlineLevel="1"/>
    <row r="60260" hidden="1" outlineLevel="1"/>
    <row r="60261" hidden="1" outlineLevel="1"/>
    <row r="60262" hidden="1" outlineLevel="1"/>
    <row r="60263" hidden="1" outlineLevel="1"/>
    <row r="60264" hidden="1" outlineLevel="1"/>
    <row r="60265" hidden="1" outlineLevel="1"/>
    <row r="60266" hidden="1" outlineLevel="1"/>
    <row r="60267" hidden="1" outlineLevel="1"/>
    <row r="60268" hidden="1" outlineLevel="1"/>
    <row r="60269" hidden="1" outlineLevel="1"/>
    <row r="60270" hidden="1" outlineLevel="1"/>
    <row r="60271" hidden="1" outlineLevel="1"/>
    <row r="60272" hidden="1" outlineLevel="1"/>
    <row r="60273" hidden="1" outlineLevel="1"/>
    <row r="60274" hidden="1" outlineLevel="1"/>
    <row r="60275" hidden="1" outlineLevel="1"/>
    <row r="60276" hidden="1" outlineLevel="1"/>
    <row r="60277" hidden="1" outlineLevel="1"/>
    <row r="60278" hidden="1" outlineLevel="1"/>
    <row r="60279" hidden="1" outlineLevel="1"/>
    <row r="60280" hidden="1" outlineLevel="1"/>
    <row r="60281" hidden="1" outlineLevel="1"/>
    <row r="60282" hidden="1" outlineLevel="1"/>
    <row r="60283" hidden="1" outlineLevel="1"/>
    <row r="60284" hidden="1" outlineLevel="1"/>
    <row r="60285" hidden="1" outlineLevel="1"/>
    <row r="60286" hidden="1" outlineLevel="1"/>
    <row r="60287" hidden="1" outlineLevel="1"/>
    <row r="60288" hidden="1" outlineLevel="1"/>
    <row r="60289" hidden="1" outlineLevel="1"/>
    <row r="60290" hidden="1" outlineLevel="1"/>
    <row r="60291" hidden="1" outlineLevel="1"/>
    <row r="60292" hidden="1" outlineLevel="1"/>
    <row r="60293" hidden="1" outlineLevel="1"/>
    <row r="60294" hidden="1" outlineLevel="1"/>
    <row r="60295" hidden="1" outlineLevel="1"/>
    <row r="60296" hidden="1" outlineLevel="1"/>
    <row r="60297" hidden="1" outlineLevel="1"/>
    <row r="60298" hidden="1" outlineLevel="1"/>
    <row r="60299" hidden="1" outlineLevel="1"/>
    <row r="60300" hidden="1" outlineLevel="1"/>
    <row r="60301" hidden="1" outlineLevel="1"/>
    <row r="60302" hidden="1" outlineLevel="1"/>
    <row r="60303" hidden="1" outlineLevel="1"/>
    <row r="60304" hidden="1" outlineLevel="1"/>
    <row r="60305" hidden="1" outlineLevel="1"/>
    <row r="60306" hidden="1" outlineLevel="1"/>
    <row r="60307" hidden="1" outlineLevel="1"/>
    <row r="60308" hidden="1" outlineLevel="1"/>
    <row r="60309" hidden="1" outlineLevel="1"/>
    <row r="60310" hidden="1" outlineLevel="1"/>
    <row r="60311" hidden="1" outlineLevel="1"/>
    <row r="60312" hidden="1" outlineLevel="1"/>
    <row r="60313" hidden="1" outlineLevel="1"/>
    <row r="60314" hidden="1" outlineLevel="1"/>
    <row r="60315" hidden="1" outlineLevel="1"/>
    <row r="60316" hidden="1" outlineLevel="1"/>
    <row r="60317" hidden="1" outlineLevel="1"/>
    <row r="60318" hidden="1" outlineLevel="1"/>
    <row r="60319" hidden="1" outlineLevel="1"/>
    <row r="60320" hidden="1" outlineLevel="1"/>
    <row r="60321" hidden="1" outlineLevel="1"/>
    <row r="60322" hidden="1" outlineLevel="1"/>
    <row r="60323" hidden="1" outlineLevel="1"/>
    <row r="60324" hidden="1" outlineLevel="1"/>
    <row r="60325" hidden="1" outlineLevel="1"/>
    <row r="60326" hidden="1" outlineLevel="1"/>
    <row r="60327" hidden="1" outlineLevel="1"/>
    <row r="60328" hidden="1" outlineLevel="1"/>
    <row r="60329" hidden="1" outlineLevel="1"/>
    <row r="60330" hidden="1" outlineLevel="1"/>
    <row r="60331" hidden="1" outlineLevel="1"/>
    <row r="60332" hidden="1" outlineLevel="1"/>
    <row r="60333" hidden="1" outlineLevel="1"/>
    <row r="60334" hidden="1" outlineLevel="1"/>
    <row r="60335" hidden="1" outlineLevel="1"/>
    <row r="60336" hidden="1" outlineLevel="1"/>
    <row r="60337" hidden="1" outlineLevel="1"/>
    <row r="60338" hidden="1" outlineLevel="1"/>
    <row r="60339" hidden="1" outlineLevel="1"/>
    <row r="60340" hidden="1" outlineLevel="1"/>
    <row r="60341" hidden="1" outlineLevel="1"/>
    <row r="60342" hidden="1" outlineLevel="1"/>
    <row r="60343" hidden="1" outlineLevel="1"/>
    <row r="60344" hidden="1" outlineLevel="1"/>
    <row r="60345" hidden="1" outlineLevel="1"/>
    <row r="60346" hidden="1" outlineLevel="1"/>
    <row r="60347" hidden="1" outlineLevel="1"/>
    <row r="60348" hidden="1" outlineLevel="1"/>
    <row r="60349" hidden="1" outlineLevel="1"/>
    <row r="60350" hidden="1" outlineLevel="1"/>
    <row r="60351" hidden="1" outlineLevel="1"/>
    <row r="60352" hidden="1" outlineLevel="1"/>
    <row r="60353" hidden="1" outlineLevel="1"/>
    <row r="60354" hidden="1" outlineLevel="1"/>
    <row r="60355" hidden="1" outlineLevel="1"/>
    <row r="60356" hidden="1" outlineLevel="1"/>
    <row r="60357" hidden="1" outlineLevel="1"/>
    <row r="60358" hidden="1" outlineLevel="1"/>
    <row r="60359" hidden="1" outlineLevel="1"/>
    <row r="60360" hidden="1" outlineLevel="1"/>
    <row r="60361" hidden="1" outlineLevel="1"/>
    <row r="60362" hidden="1" outlineLevel="1"/>
    <row r="60363" hidden="1" outlineLevel="1"/>
    <row r="60364" hidden="1" outlineLevel="1"/>
    <row r="60365" hidden="1" outlineLevel="1"/>
    <row r="60366" hidden="1" outlineLevel="1"/>
    <row r="60367" hidden="1" outlineLevel="1"/>
    <row r="60368" hidden="1" outlineLevel="1"/>
    <row r="60369" hidden="1" outlineLevel="1"/>
    <row r="60370" hidden="1" outlineLevel="1"/>
    <row r="60371" hidden="1" outlineLevel="1"/>
    <row r="60372" hidden="1" outlineLevel="1"/>
    <row r="60373" hidden="1" outlineLevel="1"/>
    <row r="60374" hidden="1" outlineLevel="1"/>
    <row r="60375" hidden="1" outlineLevel="1"/>
    <row r="60376" hidden="1" outlineLevel="1"/>
    <row r="60377" hidden="1" outlineLevel="1"/>
    <row r="60378" hidden="1" outlineLevel="1"/>
    <row r="60379" hidden="1" outlineLevel="1"/>
    <row r="60380" hidden="1" outlineLevel="1"/>
    <row r="60381" hidden="1" outlineLevel="1"/>
    <row r="60382" hidden="1" outlineLevel="1"/>
    <row r="60383" hidden="1" outlineLevel="1"/>
    <row r="60384" hidden="1" outlineLevel="1"/>
    <row r="60385" hidden="1" outlineLevel="1"/>
    <row r="60386" hidden="1" outlineLevel="1"/>
    <row r="60387" hidden="1" outlineLevel="1"/>
    <row r="60388" hidden="1" outlineLevel="1"/>
    <row r="60389" hidden="1" outlineLevel="1"/>
    <row r="60390" hidden="1" outlineLevel="1"/>
    <row r="60391" hidden="1" outlineLevel="1"/>
    <row r="60392" hidden="1" outlineLevel="1"/>
    <row r="60393" hidden="1" outlineLevel="1"/>
    <row r="60394" hidden="1" outlineLevel="1"/>
    <row r="60395" hidden="1" outlineLevel="1"/>
    <row r="60396" hidden="1" outlineLevel="1"/>
    <row r="60397" hidden="1" outlineLevel="1"/>
    <row r="60398" hidden="1" outlineLevel="1"/>
    <row r="60399" hidden="1" outlineLevel="1"/>
    <row r="60400" hidden="1" outlineLevel="1"/>
    <row r="60401" hidden="1" outlineLevel="1"/>
    <row r="60402" hidden="1" outlineLevel="1"/>
    <row r="60403" hidden="1" outlineLevel="1"/>
    <row r="60404" hidden="1" outlineLevel="1"/>
    <row r="60405" hidden="1" outlineLevel="1"/>
    <row r="60406" hidden="1" outlineLevel="1"/>
    <row r="60407" hidden="1" outlineLevel="1"/>
    <row r="60408" hidden="1" outlineLevel="1"/>
    <row r="60409" hidden="1" outlineLevel="1"/>
    <row r="60410" hidden="1" outlineLevel="1"/>
    <row r="60411" hidden="1" outlineLevel="1"/>
    <row r="60412" hidden="1" outlineLevel="1"/>
    <row r="60413" hidden="1" outlineLevel="1"/>
    <row r="60414" hidden="1" outlineLevel="1"/>
    <row r="60415" hidden="1" outlineLevel="1"/>
    <row r="60416" hidden="1" outlineLevel="1"/>
    <row r="60417" hidden="1" outlineLevel="1"/>
    <row r="60418" hidden="1" outlineLevel="1"/>
    <row r="60419" hidden="1" outlineLevel="1"/>
    <row r="60420" hidden="1" outlineLevel="1"/>
    <row r="60421" hidden="1" outlineLevel="1"/>
    <row r="60422" hidden="1" outlineLevel="1"/>
    <row r="60423" hidden="1" outlineLevel="1"/>
    <row r="60424" hidden="1" outlineLevel="1"/>
    <row r="60425" hidden="1" outlineLevel="1"/>
    <row r="60426" hidden="1" outlineLevel="1"/>
    <row r="60427" hidden="1" outlineLevel="1"/>
    <row r="60428" hidden="1" outlineLevel="1"/>
    <row r="60429" hidden="1" outlineLevel="1"/>
    <row r="60430" hidden="1" outlineLevel="1"/>
    <row r="60431" hidden="1" outlineLevel="1"/>
    <row r="60432" hidden="1" outlineLevel="1"/>
    <row r="60433" hidden="1" outlineLevel="1"/>
    <row r="60434" hidden="1" outlineLevel="1"/>
    <row r="60435" hidden="1" outlineLevel="1"/>
    <row r="60436" hidden="1" outlineLevel="1"/>
    <row r="60437" hidden="1" outlineLevel="1"/>
    <row r="60438" hidden="1" outlineLevel="1"/>
    <row r="60439" hidden="1" outlineLevel="1"/>
    <row r="60440" hidden="1" outlineLevel="1"/>
    <row r="60441" hidden="1" outlineLevel="1"/>
    <row r="60442" hidden="1" outlineLevel="1"/>
    <row r="60443" hidden="1" outlineLevel="1"/>
    <row r="60444" hidden="1" outlineLevel="1"/>
    <row r="60445" hidden="1" outlineLevel="1"/>
    <row r="60446" hidden="1" outlineLevel="1"/>
    <row r="60447" hidden="1" outlineLevel="1"/>
    <row r="60448" hidden="1" outlineLevel="1"/>
    <row r="60449" hidden="1" outlineLevel="1"/>
    <row r="60450" hidden="1" outlineLevel="1"/>
    <row r="60451" hidden="1" outlineLevel="1"/>
    <row r="60452" hidden="1" outlineLevel="1"/>
    <row r="60453" hidden="1" outlineLevel="1"/>
    <row r="60454" hidden="1" outlineLevel="1"/>
    <row r="60455" hidden="1" outlineLevel="1"/>
    <row r="60456" hidden="1" outlineLevel="1"/>
    <row r="60457" hidden="1" outlineLevel="1"/>
    <row r="60458" hidden="1" outlineLevel="1"/>
    <row r="60459" hidden="1" outlineLevel="1"/>
    <row r="60460" hidden="1" outlineLevel="1"/>
    <row r="60461" hidden="1" outlineLevel="1"/>
    <row r="60462" hidden="1" outlineLevel="1"/>
    <row r="60463" hidden="1" outlineLevel="1"/>
    <row r="60464" hidden="1" outlineLevel="1"/>
    <row r="60465" hidden="1" outlineLevel="1"/>
    <row r="60466" hidden="1" outlineLevel="1"/>
    <row r="60467" hidden="1" outlineLevel="1"/>
    <row r="60468" hidden="1" outlineLevel="1"/>
    <row r="60469" hidden="1" outlineLevel="1"/>
    <row r="60470" hidden="1" outlineLevel="1"/>
    <row r="60471" hidden="1" outlineLevel="1"/>
    <row r="60472" hidden="1" outlineLevel="1"/>
    <row r="60473" hidden="1" outlineLevel="1"/>
    <row r="60474" hidden="1" outlineLevel="1"/>
    <row r="60475" hidden="1" outlineLevel="1"/>
    <row r="60476" hidden="1" outlineLevel="1"/>
    <row r="60477" hidden="1" outlineLevel="1"/>
    <row r="60478" hidden="1" outlineLevel="1"/>
    <row r="60479" hidden="1" outlineLevel="1"/>
    <row r="60480" hidden="1" outlineLevel="1"/>
    <row r="60481" hidden="1" outlineLevel="1"/>
    <row r="60482" hidden="1" outlineLevel="1"/>
    <row r="60483" hidden="1" outlineLevel="1"/>
    <row r="60484" hidden="1" outlineLevel="1"/>
    <row r="60485" hidden="1" outlineLevel="1"/>
    <row r="60486" hidden="1" outlineLevel="1"/>
    <row r="60487" hidden="1" outlineLevel="1"/>
    <row r="60488" hidden="1" outlineLevel="1"/>
    <row r="60489" hidden="1" outlineLevel="1"/>
    <row r="60490" hidden="1" outlineLevel="1"/>
    <row r="60491" hidden="1" outlineLevel="1"/>
    <row r="60492" hidden="1" outlineLevel="1"/>
    <row r="60493" hidden="1" outlineLevel="1"/>
    <row r="60494" hidden="1" outlineLevel="1"/>
    <row r="60495" hidden="1" outlineLevel="1"/>
    <row r="60496" hidden="1" outlineLevel="1"/>
    <row r="60497" hidden="1" outlineLevel="1"/>
    <row r="60498" hidden="1" outlineLevel="1"/>
    <row r="60499" hidden="1" outlineLevel="1"/>
    <row r="60500" hidden="1" outlineLevel="1"/>
    <row r="60501" hidden="1" outlineLevel="1"/>
    <row r="60502" hidden="1" outlineLevel="1"/>
    <row r="60503" hidden="1" outlineLevel="1"/>
    <row r="60504" hidden="1" outlineLevel="1"/>
    <row r="60505" hidden="1" outlineLevel="1"/>
    <row r="60506" hidden="1" outlineLevel="1"/>
    <row r="60507" hidden="1" outlineLevel="1"/>
    <row r="60508" hidden="1" outlineLevel="1"/>
    <row r="60509" hidden="1" outlineLevel="1"/>
    <row r="60510" hidden="1" outlineLevel="1"/>
    <row r="60511" hidden="1" outlineLevel="1"/>
    <row r="60512" hidden="1" outlineLevel="1"/>
    <row r="60513" hidden="1" outlineLevel="1"/>
    <row r="60514" hidden="1" outlineLevel="1"/>
    <row r="60515" hidden="1" outlineLevel="1"/>
    <row r="60516" hidden="1" outlineLevel="1"/>
    <row r="60517" hidden="1" outlineLevel="1"/>
    <row r="60518" hidden="1" outlineLevel="1"/>
    <row r="60519" hidden="1" outlineLevel="1"/>
    <row r="60520" hidden="1" outlineLevel="1"/>
    <row r="60521" hidden="1" outlineLevel="1"/>
    <row r="60522" hidden="1" outlineLevel="1"/>
    <row r="60523" hidden="1" outlineLevel="1"/>
    <row r="60524" hidden="1" outlineLevel="1"/>
    <row r="60525" hidden="1" outlineLevel="1"/>
    <row r="60526" hidden="1" outlineLevel="1"/>
    <row r="60527" hidden="1" outlineLevel="1"/>
    <row r="60528" hidden="1" outlineLevel="1"/>
    <row r="60529" hidden="1" outlineLevel="1"/>
    <row r="60530" hidden="1" outlineLevel="1"/>
    <row r="60531" hidden="1" outlineLevel="1"/>
    <row r="60532" hidden="1" outlineLevel="1"/>
    <row r="60533" hidden="1" outlineLevel="1"/>
    <row r="60534" hidden="1" outlineLevel="1"/>
    <row r="60535" hidden="1" outlineLevel="1"/>
    <row r="60536" hidden="1" outlineLevel="1"/>
    <row r="60537" hidden="1" outlineLevel="1"/>
    <row r="60538" hidden="1" outlineLevel="1"/>
    <row r="60539" hidden="1" outlineLevel="1"/>
    <row r="60540" hidden="1" outlineLevel="1"/>
    <row r="60541" hidden="1" outlineLevel="1"/>
    <row r="60542" hidden="1" outlineLevel="1"/>
    <row r="60543" hidden="1" outlineLevel="1"/>
    <row r="60544" hidden="1" outlineLevel="1"/>
    <row r="60545" hidden="1" outlineLevel="1"/>
    <row r="60546" hidden="1" outlineLevel="1"/>
    <row r="60547" hidden="1" outlineLevel="1"/>
    <row r="60548" hidden="1" outlineLevel="1"/>
    <row r="60549" hidden="1" outlineLevel="1"/>
    <row r="60550" hidden="1" outlineLevel="1"/>
    <row r="60551" hidden="1" outlineLevel="1"/>
    <row r="60552" hidden="1" outlineLevel="1"/>
    <row r="60553" hidden="1" outlineLevel="1"/>
    <row r="60554" hidden="1" outlineLevel="1"/>
    <row r="60555" hidden="1" outlineLevel="1"/>
    <row r="60556" hidden="1" outlineLevel="1"/>
    <row r="60557" hidden="1" outlineLevel="1"/>
    <row r="60558" hidden="1" outlineLevel="1"/>
    <row r="60559" hidden="1" outlineLevel="1"/>
    <row r="60560" hidden="1" outlineLevel="1"/>
    <row r="60561" hidden="1" outlineLevel="1"/>
    <row r="60562" hidden="1" outlineLevel="1"/>
    <row r="60563" hidden="1" outlineLevel="1"/>
    <row r="60564" hidden="1" outlineLevel="1"/>
    <row r="60565" hidden="1" outlineLevel="1"/>
    <row r="60566" hidden="1" outlineLevel="1"/>
    <row r="60567" hidden="1" outlineLevel="1"/>
    <row r="60568" hidden="1" outlineLevel="1"/>
    <row r="60569" hidden="1" outlineLevel="1"/>
    <row r="60570" hidden="1" outlineLevel="1"/>
    <row r="60571" hidden="1" outlineLevel="1"/>
    <row r="60572" hidden="1" outlineLevel="1"/>
    <row r="60573" hidden="1" outlineLevel="1"/>
    <row r="60574" hidden="1" outlineLevel="1"/>
    <row r="60575" hidden="1" outlineLevel="1"/>
    <row r="60576" hidden="1" outlineLevel="1"/>
    <row r="60577" hidden="1" outlineLevel="1"/>
    <row r="60578" hidden="1" outlineLevel="1"/>
    <row r="60579" hidden="1" outlineLevel="1"/>
    <row r="60580" hidden="1" outlineLevel="1"/>
    <row r="60581" hidden="1" outlineLevel="1"/>
    <row r="60582" hidden="1" outlineLevel="1"/>
    <row r="60583" hidden="1" outlineLevel="1"/>
    <row r="60584" hidden="1" outlineLevel="1"/>
    <row r="60585" hidden="1" outlineLevel="1"/>
    <row r="60586" hidden="1" outlineLevel="1"/>
    <row r="60587" hidden="1" outlineLevel="1"/>
    <row r="60588" hidden="1" outlineLevel="1"/>
    <row r="60589" hidden="1" outlineLevel="1"/>
    <row r="60590" hidden="1" outlineLevel="1"/>
    <row r="60591" hidden="1" outlineLevel="1"/>
    <row r="60592" hidden="1" outlineLevel="1"/>
    <row r="60593" hidden="1" outlineLevel="1"/>
    <row r="60594" hidden="1" outlineLevel="1"/>
    <row r="60595" hidden="1" outlineLevel="1"/>
    <row r="60596" hidden="1" outlineLevel="1"/>
    <row r="60597" hidden="1" outlineLevel="1"/>
    <row r="60598" hidden="1" outlineLevel="1"/>
    <row r="60599" hidden="1" outlineLevel="1"/>
    <row r="60600" hidden="1" outlineLevel="1"/>
    <row r="60601" hidden="1" outlineLevel="1"/>
    <row r="60602" hidden="1" outlineLevel="1"/>
    <row r="60603" hidden="1" outlineLevel="1"/>
    <row r="60604" hidden="1" outlineLevel="1"/>
    <row r="60605" hidden="1" outlineLevel="1"/>
    <row r="60606" hidden="1" outlineLevel="1"/>
    <row r="60607" hidden="1" outlineLevel="1"/>
    <row r="60608" hidden="1" outlineLevel="1"/>
    <row r="60609" hidden="1" outlineLevel="1"/>
    <row r="60610" hidden="1" outlineLevel="1"/>
    <row r="60611" hidden="1" outlineLevel="1"/>
    <row r="60612" hidden="1" outlineLevel="1"/>
    <row r="60613" hidden="1" outlineLevel="1"/>
    <row r="60614" hidden="1" outlineLevel="1"/>
    <row r="60615" hidden="1" outlineLevel="1"/>
    <row r="60616" hidden="1" outlineLevel="1"/>
    <row r="60617" hidden="1" outlineLevel="1"/>
    <row r="60618" hidden="1" outlineLevel="1"/>
    <row r="60619" hidden="1" outlineLevel="1"/>
    <row r="60620" hidden="1" outlineLevel="1"/>
    <row r="60621" hidden="1" outlineLevel="1"/>
    <row r="60622" hidden="1" outlineLevel="1"/>
    <row r="60623" hidden="1" outlineLevel="1"/>
    <row r="60624" hidden="1" outlineLevel="1"/>
    <row r="60625" hidden="1" outlineLevel="1"/>
    <row r="60626" hidden="1" outlineLevel="1"/>
    <row r="60627" hidden="1" outlineLevel="1"/>
    <row r="60628" hidden="1" outlineLevel="1"/>
    <row r="60629" hidden="1" outlineLevel="1"/>
    <row r="60630" hidden="1" outlineLevel="1"/>
    <row r="60631" hidden="1" outlineLevel="1"/>
    <row r="60632" hidden="1" outlineLevel="1"/>
    <row r="60633" hidden="1" outlineLevel="1"/>
    <row r="60634" hidden="1" outlineLevel="1"/>
    <row r="60635" hidden="1" outlineLevel="1"/>
    <row r="60636" hidden="1" outlineLevel="1"/>
    <row r="60637" hidden="1" outlineLevel="1"/>
    <row r="60638" hidden="1" outlineLevel="1"/>
    <row r="60639" hidden="1" outlineLevel="1"/>
    <row r="60640" hidden="1" outlineLevel="1"/>
    <row r="60641" hidden="1" outlineLevel="1"/>
    <row r="60642" hidden="1" outlineLevel="1"/>
    <row r="60643" hidden="1" outlineLevel="1"/>
    <row r="60644" hidden="1" outlineLevel="1"/>
    <row r="60645" hidden="1" outlineLevel="1"/>
    <row r="60646" hidden="1" outlineLevel="1"/>
    <row r="60647" hidden="1" outlineLevel="1"/>
    <row r="60648" hidden="1" outlineLevel="1"/>
    <row r="60649" hidden="1" outlineLevel="1"/>
    <row r="60650" hidden="1" outlineLevel="1"/>
    <row r="60651" hidden="1" outlineLevel="1"/>
    <row r="60652" hidden="1" outlineLevel="1"/>
    <row r="60653" hidden="1" outlineLevel="1"/>
    <row r="60654" hidden="1" outlineLevel="1"/>
    <row r="60655" hidden="1" outlineLevel="1"/>
    <row r="60656" hidden="1" outlineLevel="1"/>
    <row r="60657" hidden="1" outlineLevel="1"/>
    <row r="60658" hidden="1" outlineLevel="1"/>
    <row r="60659" hidden="1" outlineLevel="1"/>
    <row r="60660" hidden="1" outlineLevel="1"/>
    <row r="60661" hidden="1" outlineLevel="1"/>
    <row r="60662" hidden="1" outlineLevel="1"/>
    <row r="60663" hidden="1" outlineLevel="1"/>
    <row r="60664" hidden="1" outlineLevel="1"/>
    <row r="60665" hidden="1" outlineLevel="1"/>
    <row r="60666" hidden="1" outlineLevel="1"/>
    <row r="60667" hidden="1" outlineLevel="1"/>
    <row r="60668" hidden="1" outlineLevel="1"/>
    <row r="60669" hidden="1" outlineLevel="1"/>
    <row r="60670" hidden="1" outlineLevel="1"/>
    <row r="60671" hidden="1" outlineLevel="1"/>
    <row r="60672" hidden="1" outlineLevel="1"/>
    <row r="60673" hidden="1" outlineLevel="1"/>
    <row r="60674" hidden="1" outlineLevel="1"/>
    <row r="60675" hidden="1" outlineLevel="1"/>
    <row r="60676" hidden="1" outlineLevel="1"/>
    <row r="60677" hidden="1" outlineLevel="1"/>
    <row r="60678" hidden="1" outlineLevel="1"/>
    <row r="60679" hidden="1" outlineLevel="1"/>
    <row r="60680" hidden="1" outlineLevel="1"/>
    <row r="60681" hidden="1" outlineLevel="1"/>
    <row r="60682" hidden="1" outlineLevel="1"/>
    <row r="60683" hidden="1" outlineLevel="1"/>
    <row r="60684" hidden="1" outlineLevel="1"/>
    <row r="60685" hidden="1" outlineLevel="1"/>
    <row r="60686" hidden="1" outlineLevel="1"/>
    <row r="60687" hidden="1" outlineLevel="1"/>
    <row r="60688" hidden="1" outlineLevel="1"/>
    <row r="60689" hidden="1" outlineLevel="1"/>
    <row r="60690" hidden="1" outlineLevel="1"/>
    <row r="60691" hidden="1" outlineLevel="1"/>
    <row r="60692" hidden="1" outlineLevel="1"/>
    <row r="60693" hidden="1" outlineLevel="1"/>
    <row r="60694" hidden="1" outlineLevel="1"/>
    <row r="60695" hidden="1" outlineLevel="1"/>
    <row r="60696" hidden="1" outlineLevel="1"/>
    <row r="60697" hidden="1" outlineLevel="1"/>
    <row r="60698" hidden="1" outlineLevel="1"/>
    <row r="60699" hidden="1" outlineLevel="1"/>
    <row r="60700" hidden="1" outlineLevel="1"/>
    <row r="60701" hidden="1" outlineLevel="1"/>
    <row r="60702" hidden="1" outlineLevel="1"/>
    <row r="60703" hidden="1" outlineLevel="1"/>
    <row r="60704" hidden="1" outlineLevel="1"/>
    <row r="60705" hidden="1" outlineLevel="1"/>
    <row r="60706" hidden="1" outlineLevel="1"/>
    <row r="60707" hidden="1" outlineLevel="1"/>
    <row r="60708" hidden="1" outlineLevel="1"/>
    <row r="60709" hidden="1" outlineLevel="1"/>
    <row r="60710" hidden="1" outlineLevel="1"/>
    <row r="60711" hidden="1" outlineLevel="1"/>
    <row r="60712" hidden="1" outlineLevel="1"/>
    <row r="60713" hidden="1" outlineLevel="1"/>
    <row r="60714" hidden="1" outlineLevel="1"/>
    <row r="60715" hidden="1" outlineLevel="1"/>
    <row r="60716" hidden="1" outlineLevel="1"/>
    <row r="60717" hidden="1" outlineLevel="1"/>
    <row r="60718" hidden="1" outlineLevel="1"/>
    <row r="60719" hidden="1" outlineLevel="1"/>
    <row r="60720" hidden="1" outlineLevel="1"/>
    <row r="60721" hidden="1" outlineLevel="1"/>
    <row r="60722" hidden="1" outlineLevel="1"/>
    <row r="60723" hidden="1" outlineLevel="1"/>
    <row r="60724" hidden="1" outlineLevel="1"/>
    <row r="60725" hidden="1" outlineLevel="1"/>
    <row r="60726" hidden="1" outlineLevel="1"/>
    <row r="60727" hidden="1" outlineLevel="1"/>
    <row r="60728" hidden="1" outlineLevel="1"/>
    <row r="60729" hidden="1" outlineLevel="1"/>
    <row r="60730" hidden="1" outlineLevel="1"/>
    <row r="60731" hidden="1" outlineLevel="1"/>
    <row r="60732" hidden="1" outlineLevel="1"/>
    <row r="60733" hidden="1" outlineLevel="1"/>
    <row r="60734" hidden="1" outlineLevel="1"/>
    <row r="60735" hidden="1" outlineLevel="1"/>
    <row r="60736" hidden="1" outlineLevel="1"/>
    <row r="60737" hidden="1" outlineLevel="1"/>
    <row r="60738" hidden="1" outlineLevel="1"/>
    <row r="60739" hidden="1" outlineLevel="1"/>
    <row r="60740" hidden="1" outlineLevel="1"/>
    <row r="60741" hidden="1" outlineLevel="1"/>
    <row r="60742" hidden="1" outlineLevel="1"/>
    <row r="60743" hidden="1" outlineLevel="1"/>
    <row r="60744" hidden="1" outlineLevel="1"/>
    <row r="60745" hidden="1" outlineLevel="1"/>
    <row r="60746" hidden="1" outlineLevel="1"/>
    <row r="60747" hidden="1" outlineLevel="1"/>
    <row r="60748" hidden="1" outlineLevel="1"/>
    <row r="60749" hidden="1" outlineLevel="1"/>
    <row r="60750" hidden="1" outlineLevel="1"/>
    <row r="60751" hidden="1" outlineLevel="1"/>
    <row r="60752" hidden="1" outlineLevel="1"/>
    <row r="60753" hidden="1" outlineLevel="1"/>
    <row r="60754" hidden="1" outlineLevel="1"/>
    <row r="60755" hidden="1" outlineLevel="1"/>
    <row r="60756" hidden="1" outlineLevel="1"/>
    <row r="60757" hidden="1" outlineLevel="1"/>
    <row r="60758" hidden="1" outlineLevel="1"/>
    <row r="60759" hidden="1" outlineLevel="1"/>
    <row r="60760" hidden="1" outlineLevel="1"/>
    <row r="60761" hidden="1" outlineLevel="1"/>
    <row r="60762" hidden="1" outlineLevel="1"/>
    <row r="60763" hidden="1" outlineLevel="1"/>
    <row r="60764" hidden="1" outlineLevel="1"/>
    <row r="60765" hidden="1" outlineLevel="1"/>
    <row r="60766" hidden="1" outlineLevel="1"/>
    <row r="60767" hidden="1" outlineLevel="1"/>
    <row r="60768" hidden="1" outlineLevel="1"/>
    <row r="60769" hidden="1" outlineLevel="1"/>
    <row r="60770" hidden="1" outlineLevel="1"/>
    <row r="60771" hidden="1" outlineLevel="1"/>
    <row r="60772" hidden="1" outlineLevel="1"/>
    <row r="60773" hidden="1" outlineLevel="1"/>
    <row r="60774" hidden="1" outlineLevel="1"/>
    <row r="60775" hidden="1" outlineLevel="1"/>
    <row r="60776" hidden="1" outlineLevel="1"/>
    <row r="60777" hidden="1" outlineLevel="1"/>
    <row r="60778" hidden="1" outlineLevel="1"/>
    <row r="60779" hidden="1" outlineLevel="1"/>
    <row r="60780" hidden="1" outlineLevel="1"/>
    <row r="60781" hidden="1" outlineLevel="1"/>
    <row r="60782" hidden="1" outlineLevel="1"/>
    <row r="60783" hidden="1" outlineLevel="1"/>
    <row r="60784" hidden="1" outlineLevel="1"/>
    <row r="60785" hidden="1" outlineLevel="1"/>
    <row r="60786" hidden="1" outlineLevel="1"/>
    <row r="60787" hidden="1" outlineLevel="1"/>
    <row r="60788" hidden="1" outlineLevel="1"/>
    <row r="60789" hidden="1" outlineLevel="1"/>
    <row r="60790" hidden="1" outlineLevel="1"/>
    <row r="60791" hidden="1" outlineLevel="1"/>
    <row r="60792" hidden="1" outlineLevel="1"/>
    <row r="60793" hidden="1" outlineLevel="1"/>
    <row r="60794" hidden="1" outlineLevel="1"/>
    <row r="60795" hidden="1" outlineLevel="1"/>
    <row r="60796" hidden="1" outlineLevel="1"/>
    <row r="60797" hidden="1" outlineLevel="1"/>
    <row r="60798" hidden="1" outlineLevel="1"/>
    <row r="60799" hidden="1" outlineLevel="1"/>
    <row r="60800" hidden="1" outlineLevel="1"/>
    <row r="60801" hidden="1" outlineLevel="1"/>
    <row r="60802" hidden="1" outlineLevel="1"/>
    <row r="60803" hidden="1" outlineLevel="1"/>
    <row r="60804" hidden="1" outlineLevel="1"/>
    <row r="60805" hidden="1" outlineLevel="1"/>
    <row r="60806" hidden="1" outlineLevel="1"/>
    <row r="60807" hidden="1" outlineLevel="1"/>
    <row r="60808" hidden="1" outlineLevel="1"/>
    <row r="60809" hidden="1" outlineLevel="1"/>
    <row r="60810" hidden="1" outlineLevel="1"/>
    <row r="60811" hidden="1" outlineLevel="1"/>
    <row r="60812" hidden="1" outlineLevel="1"/>
    <row r="60813" hidden="1" outlineLevel="1"/>
    <row r="60814" hidden="1" outlineLevel="1"/>
    <row r="60815" hidden="1" outlineLevel="1"/>
    <row r="60816" hidden="1" outlineLevel="1"/>
    <row r="60817" hidden="1" outlineLevel="1"/>
    <row r="60818" hidden="1" outlineLevel="1"/>
    <row r="60819" hidden="1" outlineLevel="1"/>
    <row r="60820" hidden="1" outlineLevel="1"/>
    <row r="60821" hidden="1" outlineLevel="1"/>
    <row r="60822" hidden="1" outlineLevel="1"/>
    <row r="60823" hidden="1" outlineLevel="1"/>
    <row r="60824" hidden="1" outlineLevel="1"/>
    <row r="60825" hidden="1" outlineLevel="1"/>
    <row r="60826" hidden="1" outlineLevel="1"/>
    <row r="60827" hidden="1" outlineLevel="1"/>
    <row r="60828" hidden="1" outlineLevel="1"/>
    <row r="60829" hidden="1" outlineLevel="1"/>
    <row r="60830" hidden="1" outlineLevel="1"/>
    <row r="60831" hidden="1" outlineLevel="1"/>
    <row r="60832" hidden="1" outlineLevel="1"/>
    <row r="60833" hidden="1" outlineLevel="1"/>
    <row r="60834" hidden="1" outlineLevel="1"/>
    <row r="60835" hidden="1" outlineLevel="1"/>
    <row r="60836" hidden="1" outlineLevel="1"/>
    <row r="60837" hidden="1" outlineLevel="1"/>
    <row r="60838" hidden="1" outlineLevel="1"/>
    <row r="60839" hidden="1" outlineLevel="1"/>
    <row r="60840" hidden="1" outlineLevel="1"/>
    <row r="60841" hidden="1" outlineLevel="1"/>
    <row r="60842" hidden="1" outlineLevel="1"/>
    <row r="60843" hidden="1" outlineLevel="1"/>
    <row r="60844" hidden="1" outlineLevel="1"/>
    <row r="60845" hidden="1" outlineLevel="1"/>
    <row r="60846" hidden="1" outlineLevel="1"/>
    <row r="60847" hidden="1" outlineLevel="1"/>
    <row r="60848" hidden="1" outlineLevel="1"/>
    <row r="60849" hidden="1" outlineLevel="1"/>
    <row r="60850" hidden="1" outlineLevel="1"/>
    <row r="60851" hidden="1" outlineLevel="1"/>
    <row r="60852" hidden="1" outlineLevel="1"/>
    <row r="60853" hidden="1" outlineLevel="1"/>
    <row r="60854" hidden="1" outlineLevel="1"/>
    <row r="60855" hidden="1" outlineLevel="1"/>
    <row r="60856" hidden="1" outlineLevel="1"/>
    <row r="60857" hidden="1" outlineLevel="1"/>
    <row r="60858" hidden="1" outlineLevel="1"/>
    <row r="60859" hidden="1" outlineLevel="1"/>
    <row r="60860" hidden="1" outlineLevel="1"/>
    <row r="60861" hidden="1" outlineLevel="1"/>
    <row r="60862" hidden="1" outlineLevel="1"/>
    <row r="60863" hidden="1" outlineLevel="1"/>
    <row r="60864" hidden="1" outlineLevel="1"/>
    <row r="60865" hidden="1" outlineLevel="1"/>
    <row r="60866" hidden="1" outlineLevel="1"/>
    <row r="60867" hidden="1" outlineLevel="1"/>
    <row r="60868" hidden="1" outlineLevel="1"/>
    <row r="60869" hidden="1" outlineLevel="1"/>
    <row r="60870" hidden="1" outlineLevel="1"/>
    <row r="60871" hidden="1" outlineLevel="1"/>
    <row r="60872" hidden="1" outlineLevel="1"/>
    <row r="60873" hidden="1" outlineLevel="1"/>
    <row r="60874" hidden="1" outlineLevel="1"/>
    <row r="60875" hidden="1" outlineLevel="1"/>
    <row r="60876" hidden="1" outlineLevel="1"/>
    <row r="60877" hidden="1" outlineLevel="1"/>
    <row r="60878" hidden="1" outlineLevel="1"/>
    <row r="60879" hidden="1" outlineLevel="1"/>
    <row r="60880" hidden="1" outlineLevel="1"/>
    <row r="60881" hidden="1" outlineLevel="1"/>
    <row r="60882" hidden="1" outlineLevel="1"/>
    <row r="60883" hidden="1" outlineLevel="1"/>
    <row r="60884" hidden="1" outlineLevel="1"/>
    <row r="60885" hidden="1" outlineLevel="1"/>
    <row r="60886" hidden="1" outlineLevel="1"/>
    <row r="60887" hidden="1" outlineLevel="1"/>
    <row r="60888" hidden="1" outlineLevel="1"/>
    <row r="60889" hidden="1" outlineLevel="1"/>
    <row r="60890" hidden="1" outlineLevel="1"/>
    <row r="60891" hidden="1" outlineLevel="1"/>
    <row r="60892" hidden="1" outlineLevel="1"/>
    <row r="60893" hidden="1" outlineLevel="1"/>
    <row r="60894" hidden="1" outlineLevel="1"/>
    <row r="60895" hidden="1" outlineLevel="1"/>
    <row r="60896" hidden="1" outlineLevel="1"/>
    <row r="60897" hidden="1" outlineLevel="1"/>
    <row r="60898" hidden="1" outlineLevel="1"/>
    <row r="60899" hidden="1" outlineLevel="1"/>
    <row r="60900" hidden="1" outlineLevel="1"/>
    <row r="60901" hidden="1" outlineLevel="1"/>
    <row r="60902" hidden="1" outlineLevel="1"/>
    <row r="60903" hidden="1" outlineLevel="1"/>
    <row r="60904" hidden="1" outlineLevel="1"/>
    <row r="60905" hidden="1" outlineLevel="1"/>
    <row r="60906" hidden="1" outlineLevel="1"/>
    <row r="60907" hidden="1" outlineLevel="1"/>
    <row r="60908" hidden="1" outlineLevel="1"/>
    <row r="60909" hidden="1" outlineLevel="1"/>
    <row r="60910" hidden="1" outlineLevel="1"/>
    <row r="60911" hidden="1" outlineLevel="1"/>
    <row r="60912" hidden="1" outlineLevel="1"/>
    <row r="60913" hidden="1" outlineLevel="1"/>
    <row r="60914" hidden="1" outlineLevel="1"/>
    <row r="60915" hidden="1" outlineLevel="1"/>
    <row r="60916" hidden="1" outlineLevel="1"/>
    <row r="60917" hidden="1" outlineLevel="1"/>
    <row r="60918" hidden="1" outlineLevel="1"/>
    <row r="60919" hidden="1" outlineLevel="1"/>
    <row r="60920" hidden="1" outlineLevel="1"/>
    <row r="60921" hidden="1" outlineLevel="1"/>
    <row r="60922" hidden="1" outlineLevel="1"/>
    <row r="60923" hidden="1" outlineLevel="1"/>
    <row r="60924" hidden="1" outlineLevel="1"/>
    <row r="60925" hidden="1" outlineLevel="1"/>
    <row r="60926" hidden="1" outlineLevel="1"/>
    <row r="60927" hidden="1" outlineLevel="1"/>
    <row r="60928" hidden="1" outlineLevel="1"/>
    <row r="60929" hidden="1" outlineLevel="1"/>
    <row r="60930" hidden="1" outlineLevel="1"/>
    <row r="60931" hidden="1" outlineLevel="1"/>
    <row r="60932" hidden="1" outlineLevel="1"/>
    <row r="60933" hidden="1" outlineLevel="1"/>
    <row r="60934" hidden="1" outlineLevel="1"/>
    <row r="60935" hidden="1" outlineLevel="1"/>
    <row r="60936" hidden="1" outlineLevel="1"/>
    <row r="60937" hidden="1" outlineLevel="1"/>
    <row r="60938" hidden="1" outlineLevel="1"/>
    <row r="60939" hidden="1" outlineLevel="1"/>
    <row r="60940" hidden="1" outlineLevel="1"/>
    <row r="60941" hidden="1" outlineLevel="1"/>
    <row r="60942" hidden="1" outlineLevel="1"/>
    <row r="60943" hidden="1" outlineLevel="1"/>
    <row r="60944" hidden="1" outlineLevel="1"/>
    <row r="60945" hidden="1" outlineLevel="1"/>
    <row r="60946" hidden="1" outlineLevel="1"/>
    <row r="60947" hidden="1" outlineLevel="1"/>
    <row r="60948" hidden="1" outlineLevel="1"/>
    <row r="60949" hidden="1" outlineLevel="1"/>
    <row r="60950" hidden="1" outlineLevel="1"/>
    <row r="60951" hidden="1" outlineLevel="1"/>
    <row r="60952" hidden="1" outlineLevel="1"/>
    <row r="60953" hidden="1" outlineLevel="1"/>
    <row r="60954" hidden="1" outlineLevel="1"/>
    <row r="60955" hidden="1" outlineLevel="1"/>
    <row r="60956" hidden="1" outlineLevel="1"/>
    <row r="60957" hidden="1" outlineLevel="1"/>
    <row r="60958" hidden="1" outlineLevel="1"/>
    <row r="60959" hidden="1" outlineLevel="1"/>
    <row r="60960" hidden="1" outlineLevel="1"/>
    <row r="60961" hidden="1" outlineLevel="1"/>
    <row r="60962" hidden="1" outlineLevel="1"/>
    <row r="60963" hidden="1" outlineLevel="1"/>
    <row r="60964" hidden="1" outlineLevel="1"/>
    <row r="60965" hidden="1" outlineLevel="1"/>
    <row r="60966" hidden="1" outlineLevel="1"/>
    <row r="60967" hidden="1" outlineLevel="1"/>
    <row r="60968" hidden="1" outlineLevel="1"/>
    <row r="60969" hidden="1" outlineLevel="1"/>
    <row r="60970" hidden="1" outlineLevel="1"/>
    <row r="60971" hidden="1" outlineLevel="1"/>
    <row r="60972" hidden="1" outlineLevel="1"/>
    <row r="60973" hidden="1" outlineLevel="1"/>
    <row r="60974" hidden="1" outlineLevel="1"/>
    <row r="60975" hidden="1" outlineLevel="1"/>
    <row r="60976" hidden="1" outlineLevel="1"/>
    <row r="60977" hidden="1" outlineLevel="1"/>
    <row r="60978" hidden="1" outlineLevel="1"/>
    <row r="60979" hidden="1" outlineLevel="1"/>
    <row r="60980" hidden="1" outlineLevel="1"/>
    <row r="60981" hidden="1" outlineLevel="1"/>
    <row r="60982" hidden="1" outlineLevel="1"/>
    <row r="60983" hidden="1" outlineLevel="1"/>
    <row r="60984" hidden="1" outlineLevel="1"/>
    <row r="60985" hidden="1" outlineLevel="1"/>
    <row r="60986" hidden="1" outlineLevel="1"/>
    <row r="60987" hidden="1" outlineLevel="1"/>
    <row r="60988" hidden="1" outlineLevel="1"/>
    <row r="60989" hidden="1" outlineLevel="1"/>
    <row r="60990" hidden="1" outlineLevel="1"/>
    <row r="60991" hidden="1" outlineLevel="1"/>
    <row r="60992" hidden="1" outlineLevel="1"/>
    <row r="60993" hidden="1" outlineLevel="1"/>
    <row r="60994" hidden="1" outlineLevel="1"/>
    <row r="60995" hidden="1" outlineLevel="1"/>
    <row r="60996" hidden="1" outlineLevel="1"/>
    <row r="60997" hidden="1" outlineLevel="1"/>
    <row r="60998" hidden="1" outlineLevel="1"/>
    <row r="60999" hidden="1" outlineLevel="1"/>
    <row r="61000" hidden="1" outlineLevel="1"/>
    <row r="61001" hidden="1" outlineLevel="1"/>
    <row r="61002" hidden="1" outlineLevel="1"/>
    <row r="61003" hidden="1" outlineLevel="1"/>
    <row r="61004" hidden="1" outlineLevel="1"/>
    <row r="61005" hidden="1" outlineLevel="1"/>
    <row r="61006" hidden="1" outlineLevel="1"/>
    <row r="61007" hidden="1" outlineLevel="1"/>
    <row r="61008" hidden="1" outlineLevel="1"/>
    <row r="61009" hidden="1" outlineLevel="1"/>
    <row r="61010" hidden="1" outlineLevel="1"/>
    <row r="61011" hidden="1" outlineLevel="1"/>
    <row r="61012" hidden="1" outlineLevel="1"/>
    <row r="61013" hidden="1" outlineLevel="1"/>
    <row r="61014" hidden="1" outlineLevel="1"/>
    <row r="61015" hidden="1" outlineLevel="1"/>
    <row r="61016" hidden="1" outlineLevel="1"/>
    <row r="61017" hidden="1" outlineLevel="1"/>
    <row r="61018" hidden="1" outlineLevel="1"/>
    <row r="61019" hidden="1" outlineLevel="1"/>
    <row r="61020" hidden="1" outlineLevel="1"/>
    <row r="61021" hidden="1" outlineLevel="1"/>
    <row r="61022" hidden="1" outlineLevel="1"/>
    <row r="61023" hidden="1" outlineLevel="1"/>
    <row r="61024" hidden="1" outlineLevel="1"/>
    <row r="61025" hidden="1" outlineLevel="1"/>
    <row r="61026" hidden="1" outlineLevel="1"/>
    <row r="61027" hidden="1" outlineLevel="1"/>
    <row r="61028" hidden="1" outlineLevel="1"/>
    <row r="61029" hidden="1" outlineLevel="1"/>
    <row r="61030" hidden="1" outlineLevel="1"/>
    <row r="61031" hidden="1" outlineLevel="1"/>
    <row r="61032" hidden="1" outlineLevel="1"/>
    <row r="61033" hidden="1" outlineLevel="1"/>
    <row r="61034" hidden="1" outlineLevel="1"/>
    <row r="61035" hidden="1" outlineLevel="1"/>
    <row r="61036" hidden="1" outlineLevel="1"/>
    <row r="61037" hidden="1" outlineLevel="1"/>
    <row r="61038" hidden="1" outlineLevel="1"/>
    <row r="61039" hidden="1" outlineLevel="1"/>
    <row r="61040" hidden="1" outlineLevel="1"/>
    <row r="61041" hidden="1" outlineLevel="1"/>
    <row r="61042" hidden="1" outlineLevel="1"/>
    <row r="61043" hidden="1" outlineLevel="1"/>
    <row r="61044" hidden="1" outlineLevel="1"/>
    <row r="61045" hidden="1" outlineLevel="1"/>
    <row r="61046" hidden="1" outlineLevel="1"/>
    <row r="61047" hidden="1" outlineLevel="1"/>
    <row r="61048" hidden="1" outlineLevel="1"/>
    <row r="61049" hidden="1" outlineLevel="1"/>
    <row r="61050" hidden="1" outlineLevel="1"/>
    <row r="61051" hidden="1" outlineLevel="1"/>
    <row r="61052" hidden="1" outlineLevel="1"/>
    <row r="61053" hidden="1" outlineLevel="1"/>
    <row r="61054" hidden="1" outlineLevel="1"/>
    <row r="61055" hidden="1" outlineLevel="1"/>
    <row r="61056" hidden="1" outlineLevel="1"/>
    <row r="61057" hidden="1" outlineLevel="1"/>
    <row r="61058" hidden="1" outlineLevel="1"/>
    <row r="61059" hidden="1" outlineLevel="1"/>
    <row r="61060" hidden="1" outlineLevel="1"/>
    <row r="61061" hidden="1" outlineLevel="1"/>
    <row r="61062" hidden="1" outlineLevel="1"/>
    <row r="61063" hidden="1" outlineLevel="1"/>
    <row r="61064" hidden="1" outlineLevel="1"/>
    <row r="61065" hidden="1" outlineLevel="1"/>
    <row r="61066" hidden="1" outlineLevel="1"/>
    <row r="61067" hidden="1" outlineLevel="1"/>
    <row r="61068" hidden="1" outlineLevel="1"/>
    <row r="61069" hidden="1" outlineLevel="1"/>
    <row r="61070" hidden="1" outlineLevel="1"/>
    <row r="61071" hidden="1" outlineLevel="1"/>
    <row r="61072" hidden="1" outlineLevel="1"/>
    <row r="61073" hidden="1" outlineLevel="1"/>
    <row r="61074" hidden="1" outlineLevel="1"/>
    <row r="61075" hidden="1" outlineLevel="1"/>
    <row r="61076" hidden="1" outlineLevel="1"/>
    <row r="61077" hidden="1" outlineLevel="1"/>
    <row r="61078" hidden="1" outlineLevel="1"/>
    <row r="61079" hidden="1" outlineLevel="1"/>
    <row r="61080" hidden="1" outlineLevel="1"/>
    <row r="61081" hidden="1" outlineLevel="1"/>
    <row r="61082" hidden="1" outlineLevel="1"/>
    <row r="61083" hidden="1" outlineLevel="1"/>
    <row r="61084" hidden="1" outlineLevel="1"/>
    <row r="61085" hidden="1" outlineLevel="1"/>
    <row r="61086" hidden="1" outlineLevel="1"/>
    <row r="61087" hidden="1" outlineLevel="1"/>
    <row r="61088" hidden="1" outlineLevel="1"/>
    <row r="61089" hidden="1" outlineLevel="1"/>
    <row r="61090" hidden="1" outlineLevel="1"/>
    <row r="61091" hidden="1" outlineLevel="1"/>
    <row r="61092" hidden="1" outlineLevel="1"/>
    <row r="61093" hidden="1" outlineLevel="1"/>
    <row r="61094" hidden="1" outlineLevel="1"/>
    <row r="61095" hidden="1" outlineLevel="1"/>
    <row r="61096" hidden="1" outlineLevel="1"/>
    <row r="61097" hidden="1" outlineLevel="1"/>
    <row r="61098" hidden="1" outlineLevel="1"/>
    <row r="61099" hidden="1" outlineLevel="1"/>
    <row r="61100" hidden="1" outlineLevel="1"/>
    <row r="61101" hidden="1" outlineLevel="1"/>
    <row r="61102" hidden="1" outlineLevel="1"/>
    <row r="61103" hidden="1" outlineLevel="1"/>
    <row r="61104" hidden="1" outlineLevel="1"/>
    <row r="61105" hidden="1" outlineLevel="1"/>
    <row r="61106" hidden="1" outlineLevel="1"/>
    <row r="61107" hidden="1" outlineLevel="1"/>
    <row r="61108" hidden="1" outlineLevel="1"/>
    <row r="61109" hidden="1" outlineLevel="1"/>
    <row r="61110" hidden="1" outlineLevel="1"/>
    <row r="61111" hidden="1" outlineLevel="1"/>
    <row r="61112" hidden="1" outlineLevel="1"/>
    <row r="61113" hidden="1" outlineLevel="1"/>
    <row r="61114" hidden="1" outlineLevel="1"/>
    <row r="61115" hidden="1" outlineLevel="1"/>
    <row r="61116" hidden="1" outlineLevel="1"/>
    <row r="61117" hidden="1" outlineLevel="1"/>
    <row r="61118" hidden="1" outlineLevel="1"/>
    <row r="61119" hidden="1" outlineLevel="1"/>
    <row r="61120" hidden="1" outlineLevel="1"/>
    <row r="61121" hidden="1" outlineLevel="1"/>
    <row r="61122" hidden="1" outlineLevel="1"/>
    <row r="61123" hidden="1" outlineLevel="1"/>
    <row r="61124" hidden="1" outlineLevel="1"/>
    <row r="61125" hidden="1" outlineLevel="1"/>
    <row r="61126" hidden="1" outlineLevel="1"/>
    <row r="61127" hidden="1" outlineLevel="1"/>
    <row r="61128" hidden="1" outlineLevel="1"/>
    <row r="61129" hidden="1" outlineLevel="1"/>
    <row r="61130" hidden="1" outlineLevel="1"/>
    <row r="61131" hidden="1" outlineLevel="1"/>
    <row r="61132" hidden="1" outlineLevel="1"/>
    <row r="61133" hidden="1" outlineLevel="1"/>
    <row r="61134" hidden="1" outlineLevel="1"/>
    <row r="61135" hidden="1" outlineLevel="1"/>
    <row r="61136" hidden="1" outlineLevel="1"/>
    <row r="61137" hidden="1" outlineLevel="1"/>
    <row r="61138" hidden="1" outlineLevel="1"/>
    <row r="61139" hidden="1" outlineLevel="1"/>
    <row r="61140" hidden="1" outlineLevel="1"/>
    <row r="61141" hidden="1" outlineLevel="1"/>
    <row r="61142" hidden="1" outlineLevel="1"/>
    <row r="61143" hidden="1" outlineLevel="1"/>
    <row r="61144" hidden="1" outlineLevel="1"/>
    <row r="61145" hidden="1" outlineLevel="1"/>
    <row r="61146" hidden="1" outlineLevel="1"/>
    <row r="61147" hidden="1" outlineLevel="1"/>
    <row r="61148" hidden="1" outlineLevel="1"/>
    <row r="61149" hidden="1" outlineLevel="1"/>
    <row r="61150" hidden="1" outlineLevel="1"/>
    <row r="61151" hidden="1" outlineLevel="1"/>
    <row r="61152" hidden="1" outlineLevel="1"/>
    <row r="61153" hidden="1" outlineLevel="1"/>
    <row r="61154" hidden="1" outlineLevel="1"/>
    <row r="61155" hidden="1" outlineLevel="1"/>
    <row r="61156" hidden="1" outlineLevel="1"/>
    <row r="61157" hidden="1" outlineLevel="1"/>
    <row r="61158" hidden="1" outlineLevel="1"/>
    <row r="61159" hidden="1" outlineLevel="1"/>
    <row r="61160" hidden="1" outlineLevel="1"/>
    <row r="61161" hidden="1" outlineLevel="1"/>
    <row r="61162" hidden="1" outlineLevel="1"/>
    <row r="61163" hidden="1" outlineLevel="1"/>
    <row r="61164" hidden="1" outlineLevel="1"/>
    <row r="61165" hidden="1" outlineLevel="1"/>
    <row r="61166" hidden="1" outlineLevel="1"/>
    <row r="61167" hidden="1" outlineLevel="1"/>
    <row r="61168" hidden="1" outlineLevel="1"/>
    <row r="61169" hidden="1" outlineLevel="1"/>
    <row r="61170" hidden="1" outlineLevel="1"/>
    <row r="61171" hidden="1" outlineLevel="1"/>
    <row r="61172" hidden="1" outlineLevel="1"/>
    <row r="61173" hidden="1" outlineLevel="1"/>
    <row r="61174" hidden="1" outlineLevel="1"/>
    <row r="61175" hidden="1" outlineLevel="1"/>
    <row r="61176" hidden="1" outlineLevel="1"/>
    <row r="61177" hidden="1" outlineLevel="1"/>
    <row r="61178" hidden="1" outlineLevel="1"/>
    <row r="61179" hidden="1" outlineLevel="1"/>
    <row r="61180" hidden="1" outlineLevel="1"/>
    <row r="61181" hidden="1" outlineLevel="1"/>
    <row r="61182" hidden="1" outlineLevel="1"/>
    <row r="61183" hidden="1" outlineLevel="1"/>
    <row r="61184" hidden="1" outlineLevel="1"/>
    <row r="61185" hidden="1" outlineLevel="1"/>
    <row r="61186" hidden="1" outlineLevel="1"/>
    <row r="61187" hidden="1" outlineLevel="1"/>
    <row r="61188" hidden="1" outlineLevel="1"/>
    <row r="61189" hidden="1" outlineLevel="1"/>
    <row r="61190" hidden="1" outlineLevel="1"/>
    <row r="61191" hidden="1" outlineLevel="1"/>
    <row r="61192" hidden="1" outlineLevel="1"/>
    <row r="61193" hidden="1" outlineLevel="1"/>
    <row r="61194" hidden="1" outlineLevel="1"/>
    <row r="61195" hidden="1" outlineLevel="1"/>
    <row r="61196" hidden="1" outlineLevel="1"/>
    <row r="61197" hidden="1" outlineLevel="1"/>
    <row r="61198" hidden="1" outlineLevel="1"/>
    <row r="61199" hidden="1" outlineLevel="1"/>
    <row r="61200" hidden="1" outlineLevel="1"/>
    <row r="61201" hidden="1" outlineLevel="1"/>
    <row r="61202" hidden="1" outlineLevel="1"/>
    <row r="61203" hidden="1" outlineLevel="1"/>
    <row r="61204" hidden="1" outlineLevel="1"/>
    <row r="61205" hidden="1" outlineLevel="1"/>
    <row r="61206" hidden="1" outlineLevel="1"/>
    <row r="61207" hidden="1" outlineLevel="1"/>
    <row r="61208" hidden="1" outlineLevel="1"/>
    <row r="61209" hidden="1" outlineLevel="1"/>
    <row r="61210" hidden="1" outlineLevel="1"/>
    <row r="61211" hidden="1" outlineLevel="1"/>
    <row r="61212" hidden="1" outlineLevel="1"/>
    <row r="61213" hidden="1" outlineLevel="1"/>
    <row r="61214" hidden="1" outlineLevel="1"/>
    <row r="61215" hidden="1" outlineLevel="1"/>
    <row r="61216" hidden="1" outlineLevel="1"/>
    <row r="61217" hidden="1" outlineLevel="1"/>
    <row r="61218" hidden="1" outlineLevel="1"/>
    <row r="61219" hidden="1" outlineLevel="1"/>
    <row r="61220" hidden="1" outlineLevel="1"/>
    <row r="61221" hidden="1" outlineLevel="1"/>
    <row r="61222" hidden="1" outlineLevel="1"/>
    <row r="61223" hidden="1" outlineLevel="1"/>
    <row r="61224" hidden="1" outlineLevel="1"/>
    <row r="61225" hidden="1" outlineLevel="1"/>
    <row r="61226" hidden="1" outlineLevel="1"/>
    <row r="61227" hidden="1" outlineLevel="1"/>
    <row r="61228" hidden="1" outlineLevel="1"/>
    <row r="61229" hidden="1" outlineLevel="1"/>
    <row r="61230" hidden="1" outlineLevel="1"/>
    <row r="61231" hidden="1" outlineLevel="1"/>
    <row r="61232" hidden="1" outlineLevel="1"/>
    <row r="61233" hidden="1" outlineLevel="1"/>
    <row r="61234" hidden="1" outlineLevel="1"/>
    <row r="61235" hidden="1" outlineLevel="1"/>
    <row r="61236" hidden="1" outlineLevel="1"/>
    <row r="61237" hidden="1" outlineLevel="1"/>
    <row r="61238" hidden="1" outlineLevel="1"/>
    <row r="61239" hidden="1" outlineLevel="1"/>
    <row r="61240" hidden="1" outlineLevel="1"/>
    <row r="61241" hidden="1" outlineLevel="1"/>
    <row r="61242" hidden="1" outlineLevel="1"/>
    <row r="61243" hidden="1" outlineLevel="1"/>
    <row r="61244" hidden="1" outlineLevel="1"/>
    <row r="61245" hidden="1" outlineLevel="1"/>
    <row r="61246" hidden="1" outlineLevel="1"/>
    <row r="61247" hidden="1" outlineLevel="1"/>
    <row r="61248" hidden="1" outlineLevel="1"/>
    <row r="61249" hidden="1" outlineLevel="1"/>
    <row r="61250" hidden="1" outlineLevel="1"/>
    <row r="61251" hidden="1" outlineLevel="1"/>
    <row r="61252" hidden="1" outlineLevel="1"/>
    <row r="61253" hidden="1" outlineLevel="1"/>
    <row r="61254" hidden="1" outlineLevel="1"/>
    <row r="61255" hidden="1" outlineLevel="1"/>
    <row r="61256" hidden="1" outlineLevel="1"/>
    <row r="61257" hidden="1" outlineLevel="1"/>
    <row r="61258" hidden="1" outlineLevel="1"/>
    <row r="61259" hidden="1" outlineLevel="1"/>
    <row r="61260" hidden="1" outlineLevel="1"/>
    <row r="61261" hidden="1" outlineLevel="1"/>
    <row r="61262" hidden="1" outlineLevel="1"/>
    <row r="61263" hidden="1" outlineLevel="1"/>
    <row r="61264" hidden="1" outlineLevel="1"/>
    <row r="61265" hidden="1" outlineLevel="1"/>
    <row r="61266" hidden="1" outlineLevel="1"/>
    <row r="61267" hidden="1" outlineLevel="1"/>
    <row r="61268" hidden="1" outlineLevel="1"/>
    <row r="61269" hidden="1" outlineLevel="1"/>
    <row r="61270" hidden="1" outlineLevel="1"/>
    <row r="61271" hidden="1" outlineLevel="1"/>
    <row r="61272" hidden="1" outlineLevel="1"/>
    <row r="61273" hidden="1" outlineLevel="1"/>
    <row r="61274" hidden="1" outlineLevel="1"/>
    <row r="61275" hidden="1" outlineLevel="1"/>
    <row r="61276" hidden="1" outlineLevel="1"/>
    <row r="61277" hidden="1" outlineLevel="1"/>
    <row r="61278" hidden="1" outlineLevel="1"/>
    <row r="61279" hidden="1" outlineLevel="1"/>
    <row r="61280" hidden="1" outlineLevel="1"/>
    <row r="61281" hidden="1" outlineLevel="1"/>
    <row r="61282" hidden="1" outlineLevel="1"/>
    <row r="61283" hidden="1" outlineLevel="1"/>
    <row r="61284" hidden="1" outlineLevel="1"/>
    <row r="61285" hidden="1" outlineLevel="1"/>
    <row r="61286" hidden="1" outlineLevel="1"/>
    <row r="61287" hidden="1" outlineLevel="1"/>
    <row r="61288" hidden="1" outlineLevel="1"/>
    <row r="61289" hidden="1" outlineLevel="1"/>
    <row r="61290" hidden="1" outlineLevel="1"/>
    <row r="61291" hidden="1" outlineLevel="1"/>
    <row r="61292" hidden="1" outlineLevel="1"/>
    <row r="61293" hidden="1" outlineLevel="1"/>
    <row r="61294" hidden="1" outlineLevel="1"/>
    <row r="61295" hidden="1" outlineLevel="1"/>
    <row r="61296" hidden="1" outlineLevel="1"/>
    <row r="61297" hidden="1" outlineLevel="1"/>
    <row r="61298" hidden="1" outlineLevel="1"/>
    <row r="61299" hidden="1" outlineLevel="1"/>
    <row r="61300" hidden="1" outlineLevel="1"/>
    <row r="61301" hidden="1" outlineLevel="1"/>
    <row r="61302" hidden="1" outlineLevel="1"/>
    <row r="61303" hidden="1" outlineLevel="1"/>
    <row r="61304" hidden="1" outlineLevel="1"/>
    <row r="61305" hidden="1" outlineLevel="1"/>
    <row r="61306" hidden="1" outlineLevel="1"/>
    <row r="61307" hidden="1" outlineLevel="1"/>
    <row r="61308" hidden="1" outlineLevel="1"/>
    <row r="61309" hidden="1" outlineLevel="1"/>
    <row r="61310" hidden="1" outlineLevel="1"/>
    <row r="61311" hidden="1" outlineLevel="1"/>
    <row r="61312" hidden="1" outlineLevel="1"/>
    <row r="61313" hidden="1" outlineLevel="1"/>
    <row r="61314" hidden="1" outlineLevel="1"/>
    <row r="61315" hidden="1" outlineLevel="1"/>
    <row r="61316" hidden="1" outlineLevel="1"/>
    <row r="61317" hidden="1" outlineLevel="1"/>
    <row r="61318" hidden="1" outlineLevel="1"/>
    <row r="61319" hidden="1" outlineLevel="1"/>
    <row r="61320" hidden="1" outlineLevel="1"/>
    <row r="61321" hidden="1" outlineLevel="1"/>
    <row r="61322" hidden="1" outlineLevel="1"/>
    <row r="61323" hidden="1" outlineLevel="1"/>
    <row r="61324" hidden="1" outlineLevel="1"/>
    <row r="61325" hidden="1" outlineLevel="1"/>
    <row r="61326" hidden="1" outlineLevel="1"/>
    <row r="61327" hidden="1" outlineLevel="1"/>
    <row r="61328" hidden="1" outlineLevel="1"/>
    <row r="61329" hidden="1" outlineLevel="1"/>
    <row r="61330" hidden="1" outlineLevel="1"/>
    <row r="61331" hidden="1" outlineLevel="1"/>
    <row r="61332" hidden="1" outlineLevel="1"/>
    <row r="61333" hidden="1" outlineLevel="1"/>
    <row r="61334" hidden="1" outlineLevel="1"/>
    <row r="61335" hidden="1" outlineLevel="1"/>
    <row r="61336" hidden="1" outlineLevel="1"/>
    <row r="61337" hidden="1" outlineLevel="1"/>
    <row r="61338" hidden="1" outlineLevel="1"/>
    <row r="61339" hidden="1" outlineLevel="1"/>
    <row r="61340" hidden="1" outlineLevel="1"/>
    <row r="61341" hidden="1" outlineLevel="1"/>
    <row r="61342" hidden="1" outlineLevel="1"/>
    <row r="61343" hidden="1" outlineLevel="1"/>
    <row r="61344" hidden="1" outlineLevel="1"/>
    <row r="61345" hidden="1" outlineLevel="1"/>
    <row r="61346" hidden="1" outlineLevel="1"/>
    <row r="61347" hidden="1" outlineLevel="1"/>
    <row r="61348" hidden="1" outlineLevel="1"/>
    <row r="61349" hidden="1" outlineLevel="1"/>
    <row r="61350" hidden="1" outlineLevel="1"/>
    <row r="61351" hidden="1" outlineLevel="1"/>
    <row r="61352" hidden="1" outlineLevel="1"/>
    <row r="61353" hidden="1" outlineLevel="1"/>
    <row r="61354" hidden="1" outlineLevel="1"/>
    <row r="61355" hidden="1" outlineLevel="1"/>
    <row r="61356" hidden="1" outlineLevel="1"/>
    <row r="61357" hidden="1" outlineLevel="1"/>
    <row r="61358" hidden="1" outlineLevel="1"/>
    <row r="61359" hidden="1" outlineLevel="1"/>
    <row r="61360" hidden="1" outlineLevel="1"/>
    <row r="61361" hidden="1" outlineLevel="1"/>
    <row r="61362" hidden="1" outlineLevel="1"/>
    <row r="61363" hidden="1" outlineLevel="1"/>
    <row r="61364" hidden="1" outlineLevel="1"/>
    <row r="61365" hidden="1" outlineLevel="1"/>
    <row r="61366" hidden="1" outlineLevel="1"/>
    <row r="61367" hidden="1" outlineLevel="1"/>
    <row r="61368" hidden="1" outlineLevel="1"/>
    <row r="61369" hidden="1" outlineLevel="1"/>
    <row r="61370" hidden="1" outlineLevel="1"/>
    <row r="61371" hidden="1" outlineLevel="1"/>
    <row r="61372" hidden="1" outlineLevel="1"/>
    <row r="61373" hidden="1" outlineLevel="1"/>
    <row r="61374" hidden="1" outlineLevel="1"/>
    <row r="61375" hidden="1" outlineLevel="1"/>
    <row r="61376" hidden="1" outlineLevel="1"/>
    <row r="61377" hidden="1" outlineLevel="1"/>
    <row r="61378" hidden="1" outlineLevel="1"/>
    <row r="61379" hidden="1" outlineLevel="1"/>
    <row r="61380" hidden="1" outlineLevel="1"/>
    <row r="61381" hidden="1" outlineLevel="1"/>
    <row r="61382" hidden="1" outlineLevel="1"/>
    <row r="61383" hidden="1" outlineLevel="1"/>
    <row r="61384" hidden="1" outlineLevel="1"/>
    <row r="61385" hidden="1" outlineLevel="1"/>
    <row r="61386" hidden="1" outlineLevel="1"/>
    <row r="61387" hidden="1" outlineLevel="1"/>
    <row r="61388" hidden="1" outlineLevel="1"/>
    <row r="61389" hidden="1" outlineLevel="1"/>
    <row r="61390" hidden="1" outlineLevel="1"/>
    <row r="61391" hidden="1" outlineLevel="1"/>
    <row r="61392" hidden="1" outlineLevel="1"/>
    <row r="61393" hidden="1" outlineLevel="1"/>
    <row r="61394" hidden="1" outlineLevel="1"/>
    <row r="61395" hidden="1" outlineLevel="1"/>
    <row r="61396" hidden="1" outlineLevel="1"/>
    <row r="61397" hidden="1" outlineLevel="1"/>
    <row r="61398" hidden="1" outlineLevel="1"/>
    <row r="61399" hidden="1" outlineLevel="1"/>
    <row r="61400" hidden="1" outlineLevel="1"/>
    <row r="61401" hidden="1" outlineLevel="1"/>
    <row r="61402" hidden="1" outlineLevel="1"/>
    <row r="61403" hidden="1" outlineLevel="1"/>
    <row r="61404" hidden="1" outlineLevel="1"/>
    <row r="61405" hidden="1" outlineLevel="1"/>
    <row r="61406" hidden="1" outlineLevel="1"/>
    <row r="61407" hidden="1" outlineLevel="1"/>
    <row r="61408" hidden="1" outlineLevel="1"/>
    <row r="61409" hidden="1" outlineLevel="1"/>
    <row r="61410" hidden="1" outlineLevel="1"/>
    <row r="61411" hidden="1" outlineLevel="1"/>
    <row r="61412" hidden="1" outlineLevel="1"/>
    <row r="61413" hidden="1" outlineLevel="1"/>
    <row r="61414" hidden="1" outlineLevel="1"/>
    <row r="61415" hidden="1" outlineLevel="1"/>
    <row r="61416" hidden="1" outlineLevel="1"/>
    <row r="61417" hidden="1" outlineLevel="1"/>
    <row r="61418" hidden="1" outlineLevel="1"/>
    <row r="61419" hidden="1" outlineLevel="1"/>
    <row r="61420" hidden="1" outlineLevel="1"/>
    <row r="61421" hidden="1" outlineLevel="1"/>
    <row r="61422" hidden="1" outlineLevel="1"/>
    <row r="61423" hidden="1" outlineLevel="1"/>
    <row r="61424" hidden="1" outlineLevel="1"/>
    <row r="61425" hidden="1" outlineLevel="1"/>
    <row r="61426" hidden="1" outlineLevel="1"/>
    <row r="61427" hidden="1" outlineLevel="1"/>
    <row r="61428" hidden="1" outlineLevel="1"/>
    <row r="61429" hidden="1" outlineLevel="1"/>
    <row r="61430" hidden="1" outlineLevel="1"/>
    <row r="61431" hidden="1" outlineLevel="1"/>
    <row r="61432" hidden="1" outlineLevel="1"/>
    <row r="61433" hidden="1" outlineLevel="1"/>
    <row r="61434" hidden="1" outlineLevel="1"/>
    <row r="61435" hidden="1" outlineLevel="1"/>
    <row r="61436" hidden="1" outlineLevel="1"/>
    <row r="61437" hidden="1" outlineLevel="1"/>
    <row r="61438" hidden="1" outlineLevel="1"/>
    <row r="61439" hidden="1" outlineLevel="1"/>
    <row r="61440" hidden="1" outlineLevel="1"/>
    <row r="61441" hidden="1" outlineLevel="1"/>
    <row r="61442" hidden="1" outlineLevel="1"/>
    <row r="61443" hidden="1" outlineLevel="1"/>
    <row r="61444" hidden="1" outlineLevel="1"/>
    <row r="61445" hidden="1" outlineLevel="1"/>
    <row r="61446" hidden="1" outlineLevel="1"/>
    <row r="61447" hidden="1" outlineLevel="1"/>
    <row r="61448" hidden="1" outlineLevel="1"/>
    <row r="61449" hidden="1" outlineLevel="1"/>
    <row r="61450" hidden="1" outlineLevel="1"/>
    <row r="61451" hidden="1" outlineLevel="1"/>
    <row r="61452" hidden="1" outlineLevel="1"/>
    <row r="61453" hidden="1" outlineLevel="1"/>
    <row r="61454" hidden="1" outlineLevel="1"/>
    <row r="61455" hidden="1" outlineLevel="1"/>
    <row r="61456" hidden="1" outlineLevel="1"/>
    <row r="61457" hidden="1" outlineLevel="1"/>
    <row r="61458" hidden="1" outlineLevel="1"/>
    <row r="61459" hidden="1" outlineLevel="1"/>
    <row r="61460" hidden="1" outlineLevel="1"/>
    <row r="61461" hidden="1" outlineLevel="1"/>
    <row r="61462" hidden="1" outlineLevel="1"/>
    <row r="61463" hidden="1" outlineLevel="1"/>
    <row r="61464" hidden="1" outlineLevel="1"/>
    <row r="61465" hidden="1" outlineLevel="1"/>
    <row r="61466" hidden="1" outlineLevel="1"/>
    <row r="61467" hidden="1" outlineLevel="1"/>
    <row r="61468" hidden="1" outlineLevel="1"/>
    <row r="61469" hidden="1" outlineLevel="1"/>
    <row r="61470" hidden="1" outlineLevel="1"/>
    <row r="61471" hidden="1" outlineLevel="1"/>
    <row r="61472" hidden="1" outlineLevel="1"/>
    <row r="61473" hidden="1" outlineLevel="1"/>
    <row r="61474" hidden="1" outlineLevel="1"/>
    <row r="61475" hidden="1" outlineLevel="1"/>
    <row r="61476" hidden="1" outlineLevel="1"/>
    <row r="61477" hidden="1" outlineLevel="1"/>
    <row r="61478" hidden="1" outlineLevel="1"/>
    <row r="61479" hidden="1" outlineLevel="1"/>
    <row r="61480" hidden="1" outlineLevel="1"/>
    <row r="61481" hidden="1" outlineLevel="1"/>
    <row r="61482" hidden="1" outlineLevel="1"/>
    <row r="61483" hidden="1" outlineLevel="1"/>
    <row r="61484" hidden="1" outlineLevel="1"/>
    <row r="61485" hidden="1" outlineLevel="1"/>
    <row r="61486" hidden="1" outlineLevel="1"/>
    <row r="61487" hidden="1" outlineLevel="1"/>
    <row r="61488" hidden="1" outlineLevel="1"/>
    <row r="61489" hidden="1" outlineLevel="1"/>
    <row r="61490" hidden="1" outlineLevel="1"/>
    <row r="61491" hidden="1" outlineLevel="1"/>
    <row r="61492" hidden="1" outlineLevel="1"/>
    <row r="61493" hidden="1" outlineLevel="1"/>
    <row r="61494" hidden="1" outlineLevel="1"/>
    <row r="61495" hidden="1" outlineLevel="1"/>
    <row r="61496" hidden="1" outlineLevel="1"/>
    <row r="61497" hidden="1" outlineLevel="1"/>
    <row r="61498" hidden="1" outlineLevel="1"/>
    <row r="61499" hidden="1" outlineLevel="1"/>
    <row r="61500" hidden="1" outlineLevel="1"/>
    <row r="61501" hidden="1" outlineLevel="1"/>
    <row r="61502" hidden="1" outlineLevel="1"/>
    <row r="61503" hidden="1" outlineLevel="1"/>
    <row r="61504" hidden="1" outlineLevel="1"/>
    <row r="61505" hidden="1" outlineLevel="1"/>
    <row r="61506" hidden="1" outlineLevel="1"/>
    <row r="61507" hidden="1" outlineLevel="1"/>
    <row r="61508" hidden="1" outlineLevel="1"/>
    <row r="61509" hidden="1" outlineLevel="1"/>
    <row r="61510" hidden="1" outlineLevel="1"/>
    <row r="61511" hidden="1" outlineLevel="1"/>
    <row r="61512" hidden="1" outlineLevel="1"/>
    <row r="61513" hidden="1" outlineLevel="1"/>
    <row r="61514" hidden="1" outlineLevel="1"/>
    <row r="61515" hidden="1" outlineLevel="1"/>
    <row r="61516" hidden="1" outlineLevel="1"/>
    <row r="61517" hidden="1" outlineLevel="1"/>
    <row r="61518" hidden="1" outlineLevel="1"/>
    <row r="61519" hidden="1" outlineLevel="1"/>
    <row r="61520" hidden="1" outlineLevel="1"/>
    <row r="61521" hidden="1" outlineLevel="1"/>
    <row r="61522" hidden="1" outlineLevel="1"/>
    <row r="61523" hidden="1" outlineLevel="1"/>
    <row r="61524" hidden="1" outlineLevel="1"/>
    <row r="61525" hidden="1" outlineLevel="1"/>
    <row r="61526" hidden="1" outlineLevel="1"/>
    <row r="61527" hidden="1" outlineLevel="1"/>
    <row r="61528" hidden="1" outlineLevel="1"/>
    <row r="61529" hidden="1" outlineLevel="1"/>
    <row r="61530" hidden="1" outlineLevel="1"/>
    <row r="61531" hidden="1" outlineLevel="1"/>
    <row r="61532" hidden="1" outlineLevel="1"/>
    <row r="61533" hidden="1" outlineLevel="1"/>
    <row r="61534" hidden="1" outlineLevel="1"/>
    <row r="61535" hidden="1" outlineLevel="1"/>
    <row r="61536" hidden="1" outlineLevel="1"/>
    <row r="61537" hidden="1" outlineLevel="1"/>
    <row r="61538" hidden="1" outlineLevel="1"/>
    <row r="61539" hidden="1" outlineLevel="1"/>
    <row r="61540" hidden="1" outlineLevel="1"/>
    <row r="61541" hidden="1" outlineLevel="1"/>
    <row r="61542" hidden="1" outlineLevel="1"/>
    <row r="61543" hidden="1" outlineLevel="1"/>
    <row r="61544" hidden="1" outlineLevel="1"/>
    <row r="61545" hidden="1" outlineLevel="1"/>
    <row r="61546" hidden="1" outlineLevel="1"/>
    <row r="61547" hidden="1" outlineLevel="1"/>
    <row r="61548" hidden="1" outlineLevel="1"/>
    <row r="61549" hidden="1" outlineLevel="1"/>
    <row r="61550" hidden="1" outlineLevel="1"/>
    <row r="61551" hidden="1" outlineLevel="1"/>
    <row r="61552" hidden="1" outlineLevel="1"/>
    <row r="61553" hidden="1" outlineLevel="1"/>
    <row r="61554" hidden="1" outlineLevel="1"/>
    <row r="61555" hidden="1" outlineLevel="1"/>
    <row r="61556" hidden="1" outlineLevel="1"/>
    <row r="61557" hidden="1" outlineLevel="1"/>
    <row r="61558" hidden="1" outlineLevel="1"/>
    <row r="61559" hidden="1" outlineLevel="1"/>
    <row r="61560" hidden="1" outlineLevel="1"/>
    <row r="61561" hidden="1" outlineLevel="1"/>
    <row r="61562" hidden="1" outlineLevel="1"/>
    <row r="61563" hidden="1" outlineLevel="1"/>
    <row r="61564" hidden="1" outlineLevel="1"/>
    <row r="61565" hidden="1" outlineLevel="1"/>
    <row r="61566" hidden="1" outlineLevel="1"/>
    <row r="61567" hidden="1" outlineLevel="1"/>
    <row r="61568" hidden="1" outlineLevel="1"/>
    <row r="61569" hidden="1" outlineLevel="1"/>
    <row r="61570" hidden="1" outlineLevel="1"/>
    <row r="61571" hidden="1" outlineLevel="1"/>
    <row r="61572" hidden="1" outlineLevel="1"/>
    <row r="61573" hidden="1" outlineLevel="1"/>
    <row r="61574" hidden="1" outlineLevel="1"/>
    <row r="61575" hidden="1" outlineLevel="1"/>
    <row r="61576" hidden="1" outlineLevel="1"/>
    <row r="61577" hidden="1" outlineLevel="1"/>
    <row r="61578" hidden="1" outlineLevel="1"/>
    <row r="61579" hidden="1" outlineLevel="1"/>
    <row r="61580" hidden="1" outlineLevel="1"/>
    <row r="61581" hidden="1" outlineLevel="1"/>
    <row r="61582" hidden="1" outlineLevel="1"/>
    <row r="61583" hidden="1" outlineLevel="1"/>
    <row r="61584" hidden="1" outlineLevel="1"/>
    <row r="61585" hidden="1" outlineLevel="1"/>
    <row r="61586" hidden="1" outlineLevel="1"/>
    <row r="61587" hidden="1" outlineLevel="1"/>
    <row r="61588" hidden="1" outlineLevel="1"/>
    <row r="61589" hidden="1" outlineLevel="1"/>
    <row r="61590" hidden="1" outlineLevel="1"/>
    <row r="61591" hidden="1" outlineLevel="1"/>
    <row r="61592" hidden="1" outlineLevel="1"/>
    <row r="61593" hidden="1" outlineLevel="1"/>
    <row r="61594" hidden="1" outlineLevel="1"/>
    <row r="61595" hidden="1" outlineLevel="1"/>
    <row r="61596" hidden="1" outlineLevel="1"/>
    <row r="61597" hidden="1" outlineLevel="1"/>
    <row r="61598" hidden="1" outlineLevel="1"/>
    <row r="61599" hidden="1" outlineLevel="1"/>
    <row r="61600" hidden="1" outlineLevel="1"/>
    <row r="61601" hidden="1" outlineLevel="1"/>
    <row r="61602" hidden="1" outlineLevel="1"/>
    <row r="61603" hidden="1" outlineLevel="1"/>
    <row r="61604" hidden="1" outlineLevel="1"/>
    <row r="61605" hidden="1" outlineLevel="1"/>
    <row r="61606" hidden="1" outlineLevel="1"/>
    <row r="61607" hidden="1" outlineLevel="1"/>
    <row r="61608" hidden="1" outlineLevel="1"/>
    <row r="61609" hidden="1" outlineLevel="1"/>
    <row r="61610" hidden="1" outlineLevel="1"/>
    <row r="61611" hidden="1" outlineLevel="1"/>
    <row r="61612" hidden="1" outlineLevel="1"/>
    <row r="61613" hidden="1" outlineLevel="1"/>
    <row r="61614" hidden="1" outlineLevel="1"/>
    <row r="61615" hidden="1" outlineLevel="1"/>
    <row r="61616" hidden="1" outlineLevel="1"/>
    <row r="61617" hidden="1" outlineLevel="1"/>
    <row r="61618" hidden="1" outlineLevel="1"/>
    <row r="61619" hidden="1" outlineLevel="1"/>
    <row r="61620" hidden="1" outlineLevel="1"/>
    <row r="61621" hidden="1" outlineLevel="1"/>
    <row r="61622" hidden="1" outlineLevel="1"/>
    <row r="61623" hidden="1" outlineLevel="1"/>
    <row r="61624" hidden="1" outlineLevel="1"/>
    <row r="61625" hidden="1" outlineLevel="1"/>
    <row r="61626" hidden="1" outlineLevel="1"/>
    <row r="61627" hidden="1" outlineLevel="1"/>
    <row r="61628" hidden="1" outlineLevel="1"/>
    <row r="61629" hidden="1" outlineLevel="1"/>
    <row r="61630" hidden="1" outlineLevel="1"/>
    <row r="61631" hidden="1" outlineLevel="1"/>
    <row r="61632" hidden="1" outlineLevel="1"/>
    <row r="61633" hidden="1" outlineLevel="1"/>
    <row r="61634" hidden="1" outlineLevel="1"/>
    <row r="61635" hidden="1" outlineLevel="1"/>
    <row r="61636" hidden="1" outlineLevel="1"/>
    <row r="61637" hidden="1" outlineLevel="1"/>
    <row r="61638" hidden="1" outlineLevel="1"/>
    <row r="61639" hidden="1" outlineLevel="1"/>
    <row r="61640" hidden="1" outlineLevel="1"/>
    <row r="61641" hidden="1" outlineLevel="1"/>
    <row r="61642" hidden="1" outlineLevel="1"/>
    <row r="61643" hidden="1" outlineLevel="1"/>
    <row r="61644" hidden="1" outlineLevel="1"/>
    <row r="61645" hidden="1" outlineLevel="1"/>
    <row r="61646" hidden="1" outlineLevel="1"/>
    <row r="61647" hidden="1" outlineLevel="1"/>
    <row r="61648" hidden="1" outlineLevel="1"/>
    <row r="61649" hidden="1" outlineLevel="1"/>
    <row r="61650" hidden="1" outlineLevel="1"/>
    <row r="61651" hidden="1" outlineLevel="1"/>
    <row r="61652" hidden="1" outlineLevel="1"/>
    <row r="61653" hidden="1" outlineLevel="1"/>
    <row r="61654" hidden="1" outlineLevel="1"/>
    <row r="61655" hidden="1" outlineLevel="1"/>
    <row r="61656" hidden="1" outlineLevel="1"/>
    <row r="61657" hidden="1" outlineLevel="1"/>
    <row r="61658" hidden="1" outlineLevel="1"/>
    <row r="61659" hidden="1" outlineLevel="1"/>
    <row r="61660" hidden="1" outlineLevel="1"/>
    <row r="61661" hidden="1" outlineLevel="1"/>
    <row r="61662" hidden="1" outlineLevel="1"/>
    <row r="61663" hidden="1" outlineLevel="1"/>
    <row r="61664" hidden="1" outlineLevel="1"/>
    <row r="61665" hidden="1" outlineLevel="1"/>
    <row r="61666" hidden="1" outlineLevel="1"/>
    <row r="61667" hidden="1" outlineLevel="1"/>
    <row r="61668" hidden="1" outlineLevel="1"/>
    <row r="61669" hidden="1" outlineLevel="1"/>
    <row r="61670" hidden="1" outlineLevel="1"/>
    <row r="61671" hidden="1" outlineLevel="1"/>
    <row r="61672" hidden="1" outlineLevel="1"/>
    <row r="61673" hidden="1" outlineLevel="1"/>
    <row r="61674" hidden="1" outlineLevel="1"/>
    <row r="61675" hidden="1" outlineLevel="1"/>
    <row r="61676" hidden="1" outlineLevel="1"/>
    <row r="61677" hidden="1" outlineLevel="1"/>
    <row r="61678" hidden="1" outlineLevel="1"/>
    <row r="61679" hidden="1" outlineLevel="1"/>
    <row r="61680" hidden="1" outlineLevel="1"/>
    <row r="61681" hidden="1" outlineLevel="1"/>
    <row r="61682" hidden="1" outlineLevel="1"/>
    <row r="61683" hidden="1" outlineLevel="1"/>
    <row r="61684" hidden="1" outlineLevel="1"/>
    <row r="61685" hidden="1" outlineLevel="1"/>
    <row r="61686" hidden="1" outlineLevel="1"/>
    <row r="61687" hidden="1" outlineLevel="1"/>
    <row r="61688" hidden="1" outlineLevel="1"/>
    <row r="61689" hidden="1" outlineLevel="1"/>
    <row r="61690" hidden="1" outlineLevel="1"/>
    <row r="61691" hidden="1" outlineLevel="1"/>
    <row r="61692" hidden="1" outlineLevel="1"/>
    <row r="61693" hidden="1" outlineLevel="1"/>
    <row r="61694" hidden="1" outlineLevel="1"/>
    <row r="61695" hidden="1" outlineLevel="1"/>
    <row r="61696" hidden="1" outlineLevel="1"/>
    <row r="61697" hidden="1" outlineLevel="1"/>
    <row r="61698" hidden="1" outlineLevel="1"/>
    <row r="61699" hidden="1" outlineLevel="1"/>
    <row r="61700" hidden="1" outlineLevel="1"/>
    <row r="61701" hidden="1" outlineLevel="1"/>
    <row r="61702" hidden="1" outlineLevel="1"/>
    <row r="61703" hidden="1" outlineLevel="1"/>
    <row r="61704" hidden="1" outlineLevel="1"/>
    <row r="61705" hidden="1" outlineLevel="1"/>
    <row r="61706" hidden="1" outlineLevel="1"/>
    <row r="61707" hidden="1" outlineLevel="1"/>
    <row r="61708" hidden="1" outlineLevel="1"/>
    <row r="61709" hidden="1" outlineLevel="1"/>
    <row r="61710" hidden="1" outlineLevel="1"/>
    <row r="61711" hidden="1" outlineLevel="1"/>
    <row r="61712" hidden="1" outlineLevel="1"/>
    <row r="61713" hidden="1" outlineLevel="1"/>
    <row r="61714" hidden="1" outlineLevel="1"/>
    <row r="61715" hidden="1" outlineLevel="1"/>
    <row r="61716" hidden="1" outlineLevel="1"/>
    <row r="61717" hidden="1" outlineLevel="1"/>
    <row r="61718" hidden="1" outlineLevel="1"/>
    <row r="61719" hidden="1" outlineLevel="1"/>
    <row r="61720" hidden="1" outlineLevel="1"/>
    <row r="61721" hidden="1" outlineLevel="1"/>
    <row r="61722" hidden="1" outlineLevel="1"/>
    <row r="61723" hidden="1" outlineLevel="1"/>
    <row r="61724" hidden="1" outlineLevel="1"/>
    <row r="61725" hidden="1" outlineLevel="1"/>
    <row r="61726" hidden="1" outlineLevel="1"/>
    <row r="61727" hidden="1" outlineLevel="1"/>
    <row r="61728" hidden="1" outlineLevel="1"/>
    <row r="61729" hidden="1" outlineLevel="1"/>
    <row r="61730" hidden="1" outlineLevel="1"/>
    <row r="61731" hidden="1" outlineLevel="1"/>
    <row r="61732" hidden="1" outlineLevel="1"/>
    <row r="61733" hidden="1" outlineLevel="1"/>
    <row r="61734" hidden="1" outlineLevel="1"/>
    <row r="61735" hidden="1" outlineLevel="1"/>
    <row r="61736" hidden="1" outlineLevel="1"/>
    <row r="61737" hidden="1" outlineLevel="1"/>
    <row r="61738" hidden="1" outlineLevel="1"/>
    <row r="61739" hidden="1" outlineLevel="1"/>
    <row r="61740" hidden="1" outlineLevel="1"/>
    <row r="61741" hidden="1" outlineLevel="1"/>
    <row r="61742" hidden="1" outlineLevel="1"/>
    <row r="61743" hidden="1" outlineLevel="1"/>
    <row r="61744" hidden="1" outlineLevel="1"/>
    <row r="61745" hidden="1" outlineLevel="1"/>
    <row r="61746" hidden="1" outlineLevel="1"/>
    <row r="61747" hidden="1" outlineLevel="1"/>
    <row r="61748" hidden="1" outlineLevel="1"/>
    <row r="61749" hidden="1" outlineLevel="1"/>
    <row r="61750" hidden="1" outlineLevel="1"/>
    <row r="61751" hidden="1" outlineLevel="1"/>
    <row r="61752" hidden="1" outlineLevel="1"/>
    <row r="61753" hidden="1" outlineLevel="1"/>
    <row r="61754" hidden="1" outlineLevel="1"/>
    <row r="61755" hidden="1" outlineLevel="1"/>
    <row r="61756" hidden="1" outlineLevel="1"/>
    <row r="61757" hidden="1" outlineLevel="1"/>
    <row r="61758" hidden="1" outlineLevel="1"/>
    <row r="61759" hidden="1" outlineLevel="1"/>
    <row r="61760" hidden="1" outlineLevel="1"/>
    <row r="61761" hidden="1" outlineLevel="1"/>
    <row r="61762" hidden="1" outlineLevel="1"/>
    <row r="61763" hidden="1" outlineLevel="1"/>
    <row r="61764" hidden="1" outlineLevel="1"/>
    <row r="61765" hidden="1" outlineLevel="1"/>
    <row r="61766" hidden="1" outlineLevel="1"/>
    <row r="61767" hidden="1" outlineLevel="1"/>
    <row r="61768" hidden="1" outlineLevel="1"/>
    <row r="61769" hidden="1" outlineLevel="1"/>
    <row r="61770" hidden="1" outlineLevel="1"/>
    <row r="61771" hidden="1" outlineLevel="1"/>
    <row r="61772" hidden="1" outlineLevel="1"/>
    <row r="61773" hidden="1" outlineLevel="1"/>
    <row r="61774" hidden="1" outlineLevel="1"/>
    <row r="61775" hidden="1" outlineLevel="1"/>
    <row r="61776" hidden="1" outlineLevel="1"/>
    <row r="61777" hidden="1" outlineLevel="1"/>
    <row r="61778" hidden="1" outlineLevel="1"/>
    <row r="61779" hidden="1" outlineLevel="1"/>
    <row r="61780" hidden="1" outlineLevel="1"/>
    <row r="61781" hidden="1" outlineLevel="1"/>
    <row r="61782" hidden="1" outlineLevel="1"/>
    <row r="61783" hidden="1" outlineLevel="1"/>
    <row r="61784" hidden="1" outlineLevel="1"/>
    <row r="61785" hidden="1" outlineLevel="1"/>
    <row r="61786" hidden="1" outlineLevel="1"/>
    <row r="61787" hidden="1" outlineLevel="1"/>
    <row r="61788" hidden="1" outlineLevel="1"/>
    <row r="61789" hidden="1" outlineLevel="1"/>
    <row r="61790" hidden="1" outlineLevel="1"/>
    <row r="61791" hidden="1" outlineLevel="1"/>
    <row r="61792" hidden="1" outlineLevel="1"/>
    <row r="61793" hidden="1" outlineLevel="1"/>
    <row r="61794" hidden="1" outlineLevel="1"/>
    <row r="61795" hidden="1" outlineLevel="1"/>
    <row r="61796" hidden="1" outlineLevel="1"/>
    <row r="61797" hidden="1" outlineLevel="1"/>
    <row r="61798" hidden="1" outlineLevel="1"/>
    <row r="61799" hidden="1" outlineLevel="1"/>
    <row r="61800" hidden="1" outlineLevel="1"/>
    <row r="61801" hidden="1" outlineLevel="1"/>
    <row r="61802" hidden="1" outlineLevel="1"/>
    <row r="61803" hidden="1" outlineLevel="1"/>
    <row r="61804" hidden="1" outlineLevel="1"/>
    <row r="61805" hidden="1" outlineLevel="1"/>
    <row r="61806" hidden="1" outlineLevel="1"/>
    <row r="61807" hidden="1" outlineLevel="1"/>
    <row r="61808" hidden="1" outlineLevel="1"/>
    <row r="61809" hidden="1" outlineLevel="1"/>
    <row r="61810" hidden="1" outlineLevel="1"/>
    <row r="61811" hidden="1" outlineLevel="1"/>
    <row r="61812" hidden="1" outlineLevel="1"/>
    <row r="61813" hidden="1" outlineLevel="1"/>
    <row r="61814" hidden="1" outlineLevel="1"/>
    <row r="61815" hidden="1" outlineLevel="1"/>
    <row r="61816" hidden="1" outlineLevel="1"/>
    <row r="61817" hidden="1" outlineLevel="1"/>
    <row r="61818" hidden="1" outlineLevel="1"/>
    <row r="61819" hidden="1" outlineLevel="1"/>
    <row r="61820" hidden="1" outlineLevel="1"/>
    <row r="61821" hidden="1" outlineLevel="1"/>
    <row r="61822" hidden="1" outlineLevel="1"/>
    <row r="61823" hidden="1" outlineLevel="1"/>
    <row r="61824" hidden="1" outlineLevel="1"/>
    <row r="61825" hidden="1" outlineLevel="1"/>
    <row r="61826" hidden="1" outlineLevel="1"/>
    <row r="61827" hidden="1" outlineLevel="1"/>
    <row r="61828" hidden="1" outlineLevel="1"/>
    <row r="61829" hidden="1" outlineLevel="1"/>
    <row r="61830" hidden="1" outlineLevel="1"/>
    <row r="61831" hidden="1" outlineLevel="1"/>
    <row r="61832" hidden="1" outlineLevel="1"/>
    <row r="61833" hidden="1" outlineLevel="1"/>
    <row r="61834" hidden="1" outlineLevel="1"/>
    <row r="61835" hidden="1" outlineLevel="1"/>
    <row r="61836" hidden="1" outlineLevel="1"/>
    <row r="61837" hidden="1" outlineLevel="1"/>
    <row r="61838" hidden="1" outlineLevel="1"/>
    <row r="61839" hidden="1" outlineLevel="1"/>
    <row r="61840" hidden="1" outlineLevel="1"/>
    <row r="61841" hidden="1" outlineLevel="1"/>
    <row r="61842" hidden="1" outlineLevel="1"/>
    <row r="61843" hidden="1" outlineLevel="1"/>
    <row r="61844" hidden="1" outlineLevel="1"/>
    <row r="61845" hidden="1" outlineLevel="1"/>
    <row r="61846" hidden="1" outlineLevel="1"/>
    <row r="61847" hidden="1" outlineLevel="1"/>
    <row r="61848" hidden="1" outlineLevel="1"/>
    <row r="61849" hidden="1" outlineLevel="1"/>
    <row r="61850" hidden="1" outlineLevel="1"/>
    <row r="61851" hidden="1" outlineLevel="1"/>
    <row r="61852" hidden="1" outlineLevel="1"/>
    <row r="61853" hidden="1" outlineLevel="1"/>
    <row r="61854" hidden="1" outlineLevel="1"/>
    <row r="61855" hidden="1" outlineLevel="1"/>
    <row r="61856" hidden="1" outlineLevel="1"/>
    <row r="61857" hidden="1" outlineLevel="1"/>
    <row r="61858" hidden="1" outlineLevel="1"/>
    <row r="61859" hidden="1" outlineLevel="1"/>
    <row r="61860" hidden="1" outlineLevel="1"/>
    <row r="61861" hidden="1" outlineLevel="1"/>
    <row r="61862" hidden="1" outlineLevel="1"/>
    <row r="61863" hidden="1" outlineLevel="1"/>
    <row r="61864" hidden="1" outlineLevel="1"/>
    <row r="61865" hidden="1" outlineLevel="1"/>
    <row r="61866" hidden="1" outlineLevel="1"/>
    <row r="61867" hidden="1" outlineLevel="1"/>
    <row r="61868" hidden="1" outlineLevel="1"/>
    <row r="61869" hidden="1" outlineLevel="1"/>
    <row r="61870" hidden="1" outlineLevel="1"/>
    <row r="61871" hidden="1" outlineLevel="1"/>
    <row r="61872" hidden="1" outlineLevel="1"/>
    <row r="61873" hidden="1" outlineLevel="1"/>
    <row r="61874" hidden="1" outlineLevel="1"/>
    <row r="61875" hidden="1" outlineLevel="1"/>
    <row r="61876" hidden="1" outlineLevel="1"/>
    <row r="61877" hidden="1" outlineLevel="1"/>
    <row r="61878" hidden="1" outlineLevel="1"/>
    <row r="61879" hidden="1" outlineLevel="1"/>
    <row r="61880" hidden="1" outlineLevel="1"/>
    <row r="61881" hidden="1" outlineLevel="1"/>
    <row r="61882" hidden="1" outlineLevel="1"/>
    <row r="61883" hidden="1" outlineLevel="1"/>
    <row r="61884" hidden="1" outlineLevel="1"/>
    <row r="61885" hidden="1" outlineLevel="1"/>
    <row r="61886" hidden="1" outlineLevel="1"/>
    <row r="61887" hidden="1" outlineLevel="1"/>
    <row r="61888" hidden="1" outlineLevel="1"/>
    <row r="61889" hidden="1" outlineLevel="1"/>
    <row r="61890" hidden="1" outlineLevel="1"/>
    <row r="61891" hidden="1" outlineLevel="1"/>
    <row r="61892" hidden="1" outlineLevel="1"/>
    <row r="61893" hidden="1" outlineLevel="1"/>
    <row r="61894" hidden="1" outlineLevel="1"/>
    <row r="61895" hidden="1" outlineLevel="1"/>
    <row r="61896" hidden="1" outlineLevel="1"/>
    <row r="61897" hidden="1" outlineLevel="1"/>
    <row r="61898" hidden="1" outlineLevel="1"/>
    <row r="61899" hidden="1" outlineLevel="1"/>
    <row r="61900" hidden="1" outlineLevel="1"/>
    <row r="61901" hidden="1" outlineLevel="1"/>
    <row r="61902" hidden="1" outlineLevel="1"/>
    <row r="61903" hidden="1" outlineLevel="1"/>
    <row r="61904" hidden="1" outlineLevel="1"/>
    <row r="61905" hidden="1" outlineLevel="1"/>
    <row r="61906" hidden="1" outlineLevel="1"/>
    <row r="61907" hidden="1" outlineLevel="1"/>
    <row r="61908" hidden="1" outlineLevel="1"/>
    <row r="61909" hidden="1" outlineLevel="1"/>
    <row r="61910" hidden="1" outlineLevel="1"/>
    <row r="61911" hidden="1" outlineLevel="1"/>
    <row r="61912" hidden="1" outlineLevel="1"/>
    <row r="61913" hidden="1" outlineLevel="1"/>
    <row r="61914" hidden="1" outlineLevel="1"/>
    <row r="61915" hidden="1" outlineLevel="1"/>
    <row r="61916" hidden="1" outlineLevel="1"/>
    <row r="61917" hidden="1" outlineLevel="1"/>
    <row r="61918" hidden="1" outlineLevel="1"/>
    <row r="61919" hidden="1" outlineLevel="1"/>
    <row r="61920" hidden="1" outlineLevel="1"/>
    <row r="61921" hidden="1" outlineLevel="1"/>
    <row r="61922" hidden="1" outlineLevel="1"/>
    <row r="61923" hidden="1" outlineLevel="1"/>
    <row r="61924" hidden="1" outlineLevel="1"/>
    <row r="61925" hidden="1" outlineLevel="1"/>
    <row r="61926" hidden="1" outlineLevel="1"/>
    <row r="61927" hidden="1" outlineLevel="1"/>
    <row r="61928" hidden="1" outlineLevel="1"/>
    <row r="61929" hidden="1" outlineLevel="1"/>
    <row r="61930" hidden="1" outlineLevel="1"/>
    <row r="61931" hidden="1" outlineLevel="1"/>
    <row r="61932" hidden="1" outlineLevel="1"/>
    <row r="61933" hidden="1" outlineLevel="1"/>
    <row r="61934" hidden="1" outlineLevel="1"/>
    <row r="61935" hidden="1" outlineLevel="1"/>
    <row r="61936" hidden="1" outlineLevel="1"/>
    <row r="61937" hidden="1" outlineLevel="1"/>
    <row r="61938" hidden="1" outlineLevel="1"/>
    <row r="61939" hidden="1" outlineLevel="1"/>
    <row r="61940" hidden="1" outlineLevel="1"/>
    <row r="61941" hidden="1" outlineLevel="1"/>
    <row r="61942" hidden="1" outlineLevel="1"/>
    <row r="61943" hidden="1" outlineLevel="1"/>
    <row r="61944" hidden="1" outlineLevel="1"/>
    <row r="61945" hidden="1" outlineLevel="1"/>
    <row r="61946" hidden="1" outlineLevel="1"/>
    <row r="61947" hidden="1" outlineLevel="1"/>
    <row r="61948" hidden="1" outlineLevel="1"/>
    <row r="61949" hidden="1" outlineLevel="1"/>
    <row r="61950" hidden="1" outlineLevel="1"/>
    <row r="61951" hidden="1" outlineLevel="1"/>
    <row r="61952" hidden="1" outlineLevel="1"/>
    <row r="61953" hidden="1" outlineLevel="1"/>
    <row r="61954" hidden="1" outlineLevel="1"/>
    <row r="61955" hidden="1" outlineLevel="1"/>
    <row r="61956" hidden="1" outlineLevel="1"/>
    <row r="61957" hidden="1" outlineLevel="1"/>
    <row r="61958" hidden="1" outlineLevel="1"/>
    <row r="61959" hidden="1" outlineLevel="1"/>
    <row r="61960" hidden="1" outlineLevel="1"/>
    <row r="61961" hidden="1" outlineLevel="1"/>
    <row r="61962" hidden="1" outlineLevel="1"/>
    <row r="61963" hidden="1" outlineLevel="1"/>
    <row r="61964" hidden="1" outlineLevel="1"/>
    <row r="61965" hidden="1" outlineLevel="1"/>
    <row r="61966" hidden="1" outlineLevel="1"/>
    <row r="61967" hidden="1" outlineLevel="1"/>
    <row r="61968" hidden="1" outlineLevel="1"/>
    <row r="61969" hidden="1" outlineLevel="1"/>
    <row r="61970" hidden="1" outlineLevel="1"/>
    <row r="61971" hidden="1" outlineLevel="1"/>
    <row r="61972" hidden="1" outlineLevel="1"/>
    <row r="61973" hidden="1" outlineLevel="1"/>
    <row r="61974" hidden="1" outlineLevel="1"/>
    <row r="61975" hidden="1" outlineLevel="1"/>
    <row r="61976" hidden="1" outlineLevel="1"/>
    <row r="61977" hidden="1" outlineLevel="1"/>
    <row r="61978" hidden="1" outlineLevel="1"/>
    <row r="61979" hidden="1" outlineLevel="1"/>
    <row r="61980" hidden="1" outlineLevel="1"/>
    <row r="61981" hidden="1" outlineLevel="1"/>
    <row r="61982" hidden="1" outlineLevel="1"/>
    <row r="61983" hidden="1" outlineLevel="1"/>
    <row r="61984" hidden="1" outlineLevel="1"/>
    <row r="61985" hidden="1" outlineLevel="1"/>
    <row r="61986" hidden="1" outlineLevel="1"/>
    <row r="61987" hidden="1" outlineLevel="1"/>
    <row r="61988" hidden="1" outlineLevel="1"/>
    <row r="61989" hidden="1" outlineLevel="1"/>
    <row r="61990" hidden="1" outlineLevel="1"/>
    <row r="61991" hidden="1" outlineLevel="1"/>
    <row r="61992" hidden="1" outlineLevel="1"/>
    <row r="61993" hidden="1" outlineLevel="1"/>
    <row r="61994" hidden="1" outlineLevel="1"/>
    <row r="61995" hidden="1" outlineLevel="1"/>
    <row r="61996" hidden="1" outlineLevel="1"/>
    <row r="61997" hidden="1" outlineLevel="1"/>
    <row r="61998" hidden="1" outlineLevel="1"/>
    <row r="61999" hidden="1" outlineLevel="1"/>
    <row r="62000" hidden="1" outlineLevel="1"/>
    <row r="62001" hidden="1" outlineLevel="1"/>
    <row r="62002" hidden="1" outlineLevel="1"/>
    <row r="62003" hidden="1" outlineLevel="1"/>
    <row r="62004" hidden="1" outlineLevel="1"/>
    <row r="62005" hidden="1" outlineLevel="1"/>
    <row r="62006" hidden="1" outlineLevel="1"/>
    <row r="62007" hidden="1" outlineLevel="1"/>
    <row r="62008" hidden="1" outlineLevel="1"/>
    <row r="62009" hidden="1" outlineLevel="1"/>
    <row r="62010" hidden="1" outlineLevel="1"/>
    <row r="62011" hidden="1" outlineLevel="1"/>
    <row r="62012" hidden="1" outlineLevel="1"/>
    <row r="62013" hidden="1" outlineLevel="1"/>
    <row r="62014" hidden="1" outlineLevel="1"/>
    <row r="62015" hidden="1" outlineLevel="1"/>
    <row r="62016" hidden="1" outlineLevel="1"/>
    <row r="62017" hidden="1" outlineLevel="1"/>
    <row r="62018" hidden="1" outlineLevel="1"/>
    <row r="62019" hidden="1" outlineLevel="1"/>
    <row r="62020" hidden="1" outlineLevel="1"/>
    <row r="62021" hidden="1" outlineLevel="1"/>
    <row r="62022" hidden="1" outlineLevel="1"/>
    <row r="62023" hidden="1" outlineLevel="1"/>
    <row r="62024" hidden="1" outlineLevel="1"/>
    <row r="62025" hidden="1" outlineLevel="1"/>
    <row r="62026" hidden="1" outlineLevel="1"/>
    <row r="62027" hidden="1" outlineLevel="1"/>
    <row r="62028" hidden="1" outlineLevel="1"/>
    <row r="62029" hidden="1" outlineLevel="1"/>
    <row r="62030" hidden="1" outlineLevel="1"/>
    <row r="62031" hidden="1" outlineLevel="1"/>
    <row r="62032" hidden="1" outlineLevel="1"/>
    <row r="62033" hidden="1" outlineLevel="1"/>
    <row r="62034" hidden="1" outlineLevel="1"/>
    <row r="62035" hidden="1" outlineLevel="1"/>
    <row r="62036" hidden="1" outlineLevel="1"/>
    <row r="62037" hidden="1" outlineLevel="1"/>
    <row r="62038" hidden="1" outlineLevel="1"/>
    <row r="62039" hidden="1" outlineLevel="1"/>
    <row r="62040" hidden="1" outlineLevel="1"/>
    <row r="62041" hidden="1" outlineLevel="1"/>
    <row r="62042" hidden="1" outlineLevel="1"/>
    <row r="62043" hidden="1" outlineLevel="1"/>
    <row r="62044" hidden="1" outlineLevel="1"/>
    <row r="62045" hidden="1" outlineLevel="1"/>
    <row r="62046" hidden="1" outlineLevel="1"/>
    <row r="62047" hidden="1" outlineLevel="1"/>
    <row r="62048" hidden="1" outlineLevel="1"/>
    <row r="62049" hidden="1" outlineLevel="1"/>
    <row r="62050" hidden="1" outlineLevel="1"/>
    <row r="62051" hidden="1" outlineLevel="1"/>
    <row r="62052" hidden="1" outlineLevel="1"/>
    <row r="62053" hidden="1" outlineLevel="1"/>
    <row r="62054" hidden="1" outlineLevel="1"/>
    <row r="62055" hidden="1" outlineLevel="1"/>
    <row r="62056" hidden="1" outlineLevel="1"/>
    <row r="62057" hidden="1" outlineLevel="1"/>
    <row r="62058" hidden="1" outlineLevel="1"/>
    <row r="62059" hidden="1" outlineLevel="1"/>
    <row r="62060" hidden="1" outlineLevel="1"/>
    <row r="62061" hidden="1" outlineLevel="1"/>
    <row r="62062" hidden="1" outlineLevel="1"/>
    <row r="62063" hidden="1" outlineLevel="1"/>
    <row r="62064" hidden="1" outlineLevel="1"/>
    <row r="62065" hidden="1" outlineLevel="1"/>
    <row r="62066" hidden="1" outlineLevel="1"/>
    <row r="62067" hidden="1" outlineLevel="1"/>
    <row r="62068" hidden="1" outlineLevel="1"/>
    <row r="62069" hidden="1" outlineLevel="1"/>
    <row r="62070" hidden="1" outlineLevel="1"/>
    <row r="62071" hidden="1" outlineLevel="1"/>
    <row r="62072" hidden="1" outlineLevel="1"/>
    <row r="62073" hidden="1" outlineLevel="1"/>
    <row r="62074" hidden="1" outlineLevel="1"/>
    <row r="62075" hidden="1" outlineLevel="1"/>
    <row r="62076" hidden="1" outlineLevel="1"/>
    <row r="62077" hidden="1" outlineLevel="1"/>
    <row r="62078" hidden="1" outlineLevel="1"/>
    <row r="62079" hidden="1" outlineLevel="1"/>
    <row r="62080" hidden="1" outlineLevel="1"/>
    <row r="62081" hidden="1" outlineLevel="1"/>
    <row r="62082" hidden="1" outlineLevel="1"/>
    <row r="62083" hidden="1" outlineLevel="1"/>
    <row r="62084" hidden="1" outlineLevel="1"/>
    <row r="62085" hidden="1" outlineLevel="1"/>
    <row r="62086" hidden="1" outlineLevel="1"/>
    <row r="62087" hidden="1" outlineLevel="1"/>
    <row r="62088" hidden="1" outlineLevel="1"/>
    <row r="62089" hidden="1" outlineLevel="1"/>
    <row r="62090" hidden="1" outlineLevel="1"/>
    <row r="62091" hidden="1" outlineLevel="1"/>
    <row r="62092" hidden="1" outlineLevel="1"/>
    <row r="62093" hidden="1" outlineLevel="1"/>
    <row r="62094" hidden="1" outlineLevel="1"/>
    <row r="62095" hidden="1" outlineLevel="1"/>
    <row r="62096" hidden="1" outlineLevel="1"/>
    <row r="62097" hidden="1" outlineLevel="1"/>
    <row r="62098" hidden="1" outlineLevel="1"/>
    <row r="62099" hidden="1" outlineLevel="1"/>
    <row r="62100" hidden="1" outlineLevel="1"/>
    <row r="62101" hidden="1" outlineLevel="1"/>
    <row r="62102" hidden="1" outlineLevel="1"/>
    <row r="62103" hidden="1" outlineLevel="1"/>
    <row r="62104" hidden="1" outlineLevel="1"/>
    <row r="62105" hidden="1" outlineLevel="1"/>
    <row r="62106" hidden="1" outlineLevel="1"/>
    <row r="62107" hidden="1" outlineLevel="1"/>
    <row r="62108" hidden="1" outlineLevel="1"/>
    <row r="62109" hidden="1" outlineLevel="1"/>
    <row r="62110" hidden="1" outlineLevel="1"/>
    <row r="62111" hidden="1" outlineLevel="1"/>
    <row r="62112" hidden="1" outlineLevel="1"/>
    <row r="62113" hidden="1" outlineLevel="1"/>
    <row r="62114" hidden="1" outlineLevel="1"/>
    <row r="62115" hidden="1" outlineLevel="1"/>
    <row r="62116" hidden="1" outlineLevel="1"/>
    <row r="62117" hidden="1" outlineLevel="1"/>
    <row r="62118" hidden="1" outlineLevel="1"/>
    <row r="62119" hidden="1" outlineLevel="1"/>
    <row r="62120" hidden="1" outlineLevel="1"/>
    <row r="62121" hidden="1" outlineLevel="1"/>
    <row r="62122" hidden="1" outlineLevel="1"/>
    <row r="62123" hidden="1" outlineLevel="1"/>
    <row r="62124" hidden="1" outlineLevel="1"/>
    <row r="62125" hidden="1" outlineLevel="1"/>
    <row r="62126" hidden="1" outlineLevel="1"/>
    <row r="62127" hidden="1" outlineLevel="1"/>
    <row r="62128" hidden="1" outlineLevel="1"/>
    <row r="62129" hidden="1" outlineLevel="1"/>
    <row r="62130" hidden="1" outlineLevel="1"/>
    <row r="62131" hidden="1" outlineLevel="1"/>
    <row r="62132" hidden="1" outlineLevel="1"/>
    <row r="62133" hidden="1" outlineLevel="1"/>
    <row r="62134" hidden="1" outlineLevel="1"/>
    <row r="62135" hidden="1" outlineLevel="1"/>
    <row r="62136" hidden="1" outlineLevel="1"/>
    <row r="62137" hidden="1" outlineLevel="1"/>
    <row r="62138" hidden="1" outlineLevel="1"/>
    <row r="62139" hidden="1" outlineLevel="1"/>
    <row r="62140" hidden="1" outlineLevel="1"/>
    <row r="62141" hidden="1" outlineLevel="1"/>
    <row r="62142" hidden="1" outlineLevel="1"/>
    <row r="62143" hidden="1" outlineLevel="1"/>
    <row r="62144" hidden="1" outlineLevel="1"/>
    <row r="62145" hidden="1" outlineLevel="1"/>
    <row r="62146" hidden="1" outlineLevel="1"/>
    <row r="62147" hidden="1" outlineLevel="1"/>
    <row r="62148" hidden="1" outlineLevel="1"/>
    <row r="62149" hidden="1" outlineLevel="1"/>
    <row r="62150" hidden="1" outlineLevel="1"/>
    <row r="62151" hidden="1" outlineLevel="1"/>
    <row r="62152" hidden="1" outlineLevel="1"/>
    <row r="62153" hidden="1" outlineLevel="1"/>
    <row r="62154" hidden="1" outlineLevel="1"/>
    <row r="62155" hidden="1" outlineLevel="1"/>
    <row r="62156" hidden="1" outlineLevel="1"/>
    <row r="62157" hidden="1" outlineLevel="1"/>
    <row r="62158" hidden="1" outlineLevel="1"/>
    <row r="62159" hidden="1" outlineLevel="1"/>
    <row r="62160" hidden="1" outlineLevel="1"/>
    <row r="62161" hidden="1" outlineLevel="1"/>
    <row r="62162" hidden="1" outlineLevel="1"/>
    <row r="62163" hidden="1" outlineLevel="1"/>
    <row r="62164" hidden="1" outlineLevel="1"/>
    <row r="62165" hidden="1" outlineLevel="1"/>
    <row r="62166" hidden="1" outlineLevel="1"/>
    <row r="62167" hidden="1" outlineLevel="1"/>
    <row r="62168" hidden="1" outlineLevel="1"/>
    <row r="62169" hidden="1" outlineLevel="1"/>
    <row r="62170" hidden="1" outlineLevel="1"/>
    <row r="62171" hidden="1" outlineLevel="1"/>
    <row r="62172" hidden="1" outlineLevel="1"/>
    <row r="62173" hidden="1" outlineLevel="1"/>
    <row r="62174" hidden="1" outlineLevel="1"/>
    <row r="62175" hidden="1" outlineLevel="1"/>
    <row r="62176" hidden="1" outlineLevel="1"/>
    <row r="62177" hidden="1" outlineLevel="1"/>
    <row r="62178" hidden="1" outlineLevel="1"/>
    <row r="62179" hidden="1" outlineLevel="1"/>
    <row r="62180" hidden="1" outlineLevel="1"/>
    <row r="62181" hidden="1" outlineLevel="1"/>
    <row r="62182" hidden="1" outlineLevel="1"/>
    <row r="62183" hidden="1" outlineLevel="1"/>
    <row r="62184" hidden="1" outlineLevel="1"/>
    <row r="62185" hidden="1" outlineLevel="1"/>
    <row r="62186" hidden="1" outlineLevel="1"/>
    <row r="62187" hidden="1" outlineLevel="1"/>
    <row r="62188" hidden="1" outlineLevel="1"/>
    <row r="62189" hidden="1" outlineLevel="1"/>
    <row r="62190" hidden="1" outlineLevel="1"/>
    <row r="62191" hidden="1" outlineLevel="1"/>
    <row r="62192" hidden="1" outlineLevel="1"/>
    <row r="62193" hidden="1" outlineLevel="1"/>
    <row r="62194" hidden="1" outlineLevel="1"/>
    <row r="62195" hidden="1" outlineLevel="1"/>
    <row r="62196" hidden="1" outlineLevel="1"/>
    <row r="62197" hidden="1" outlineLevel="1"/>
    <row r="62198" hidden="1" outlineLevel="1"/>
    <row r="62199" hidden="1" outlineLevel="1"/>
    <row r="62200" hidden="1" outlineLevel="1"/>
    <row r="62201" hidden="1" outlineLevel="1"/>
    <row r="62202" hidden="1" outlineLevel="1"/>
    <row r="62203" hidden="1" outlineLevel="1"/>
    <row r="62204" hidden="1" outlineLevel="1"/>
    <row r="62205" hidden="1" outlineLevel="1"/>
    <row r="62206" hidden="1" outlineLevel="1"/>
    <row r="62207" hidden="1" outlineLevel="1"/>
    <row r="62208" hidden="1" outlineLevel="1"/>
    <row r="62209" hidden="1" outlineLevel="1"/>
    <row r="62210" hidden="1" outlineLevel="1"/>
    <row r="62211" hidden="1" outlineLevel="1"/>
    <row r="62212" hidden="1" outlineLevel="1"/>
    <row r="62213" hidden="1" outlineLevel="1"/>
    <row r="62214" hidden="1" outlineLevel="1"/>
    <row r="62215" hidden="1" outlineLevel="1"/>
    <row r="62216" hidden="1" outlineLevel="1"/>
    <row r="62217" hidden="1" outlineLevel="1"/>
    <row r="62218" hidden="1" outlineLevel="1"/>
    <row r="62219" hidden="1" outlineLevel="1"/>
    <row r="62220" hidden="1" outlineLevel="1"/>
    <row r="62221" hidden="1" outlineLevel="1"/>
    <row r="62222" hidden="1" outlineLevel="1"/>
    <row r="62223" hidden="1" outlineLevel="1"/>
    <row r="62224" hidden="1" outlineLevel="1"/>
    <row r="62225" hidden="1" outlineLevel="1"/>
    <row r="62226" hidden="1" outlineLevel="1"/>
    <row r="62227" hidden="1" outlineLevel="1"/>
    <row r="62228" hidden="1" outlineLevel="1"/>
    <row r="62229" hidden="1" outlineLevel="1"/>
    <row r="62230" hidden="1" outlineLevel="1"/>
    <row r="62231" hidden="1" outlineLevel="1"/>
    <row r="62232" hidden="1" outlineLevel="1"/>
    <row r="62233" hidden="1" outlineLevel="1"/>
    <row r="62234" hidden="1" outlineLevel="1"/>
    <row r="62235" hidden="1" outlineLevel="1"/>
    <row r="62236" hidden="1" outlineLevel="1"/>
    <row r="62237" hidden="1" outlineLevel="1"/>
    <row r="62238" hidden="1" outlineLevel="1"/>
    <row r="62239" hidden="1" outlineLevel="1"/>
    <row r="62240" hidden="1" outlineLevel="1"/>
    <row r="62241" hidden="1" outlineLevel="1"/>
    <row r="62242" hidden="1" outlineLevel="1"/>
    <row r="62243" hidden="1" outlineLevel="1"/>
    <row r="62244" hidden="1" outlineLevel="1"/>
    <row r="62245" hidden="1" outlineLevel="1"/>
    <row r="62246" hidden="1" outlineLevel="1"/>
    <row r="62247" hidden="1" outlineLevel="1"/>
    <row r="62248" hidden="1" outlineLevel="1"/>
    <row r="62249" hidden="1" outlineLevel="1"/>
    <row r="62250" hidden="1" outlineLevel="1"/>
    <row r="62251" hidden="1" outlineLevel="1"/>
    <row r="62252" hidden="1" outlineLevel="1"/>
    <row r="62253" hidden="1" outlineLevel="1"/>
    <row r="62254" hidden="1" outlineLevel="1"/>
    <row r="62255" hidden="1" outlineLevel="1"/>
    <row r="62256" hidden="1" outlineLevel="1"/>
    <row r="62257" hidden="1" outlineLevel="1"/>
    <row r="62258" hidden="1" outlineLevel="1"/>
    <row r="62259" hidden="1" outlineLevel="1"/>
    <row r="62260" hidden="1" outlineLevel="1"/>
    <row r="62261" hidden="1" outlineLevel="1"/>
    <row r="62262" hidden="1" outlineLevel="1"/>
    <row r="62263" hidden="1" outlineLevel="1"/>
    <row r="62264" hidden="1" outlineLevel="1"/>
    <row r="62265" hidden="1" outlineLevel="1"/>
    <row r="62266" hidden="1" outlineLevel="1"/>
    <row r="62267" hidden="1" outlineLevel="1"/>
    <row r="62268" hidden="1" outlineLevel="1"/>
    <row r="62269" hidden="1" outlineLevel="1"/>
    <row r="62270" hidden="1" outlineLevel="1"/>
    <row r="62271" hidden="1" outlineLevel="1"/>
    <row r="62272" hidden="1" outlineLevel="1"/>
    <row r="62273" hidden="1" outlineLevel="1"/>
    <row r="62274" hidden="1" outlineLevel="1"/>
    <row r="62275" hidden="1" outlineLevel="1"/>
    <row r="62276" hidden="1" outlineLevel="1"/>
    <row r="62277" hidden="1" outlineLevel="1"/>
    <row r="62278" hidden="1" outlineLevel="1"/>
    <row r="62279" hidden="1" outlineLevel="1"/>
    <row r="62280" hidden="1" outlineLevel="1"/>
    <row r="62281" hidden="1" outlineLevel="1"/>
    <row r="62282" hidden="1" outlineLevel="1"/>
    <row r="62283" hidden="1" outlineLevel="1"/>
    <row r="62284" hidden="1" outlineLevel="1"/>
    <row r="62285" hidden="1" outlineLevel="1"/>
    <row r="62286" hidden="1" outlineLevel="1"/>
    <row r="62287" hidden="1" outlineLevel="1"/>
    <row r="62288" hidden="1" outlineLevel="1"/>
    <row r="62289" hidden="1" outlineLevel="1"/>
    <row r="62290" hidden="1" outlineLevel="1"/>
    <row r="62291" hidden="1" outlineLevel="1"/>
    <row r="62292" hidden="1" outlineLevel="1"/>
    <row r="62293" hidden="1" outlineLevel="1"/>
    <row r="62294" hidden="1" outlineLevel="1"/>
    <row r="62295" hidden="1" outlineLevel="1"/>
    <row r="62296" hidden="1" outlineLevel="1"/>
    <row r="62297" hidden="1" outlineLevel="1"/>
    <row r="62298" hidden="1" outlineLevel="1"/>
    <row r="62299" hidden="1" outlineLevel="1"/>
    <row r="62300" hidden="1" outlineLevel="1"/>
    <row r="62301" hidden="1" outlineLevel="1"/>
    <row r="62302" hidden="1" outlineLevel="1"/>
    <row r="62303" hidden="1" outlineLevel="1"/>
    <row r="62304" hidden="1" outlineLevel="1"/>
    <row r="62305" hidden="1" outlineLevel="1"/>
    <row r="62306" hidden="1" outlineLevel="1"/>
    <row r="62307" hidden="1" outlineLevel="1"/>
    <row r="62308" hidden="1" outlineLevel="1"/>
    <row r="62309" hidden="1" outlineLevel="1"/>
    <row r="62310" hidden="1" outlineLevel="1"/>
    <row r="62311" hidden="1" outlineLevel="1"/>
    <row r="62312" hidden="1" outlineLevel="1"/>
    <row r="62313" hidden="1" outlineLevel="1"/>
    <row r="62314" hidden="1" outlineLevel="1"/>
    <row r="62315" hidden="1" outlineLevel="1"/>
    <row r="62316" hidden="1" outlineLevel="1"/>
    <row r="62317" hidden="1" outlineLevel="1"/>
    <row r="62318" hidden="1" outlineLevel="1"/>
    <row r="62319" hidden="1" outlineLevel="1"/>
    <row r="62320" hidden="1" outlineLevel="1"/>
    <row r="62321" hidden="1" outlineLevel="1"/>
    <row r="62322" hidden="1" outlineLevel="1"/>
    <row r="62323" hidden="1" outlineLevel="1"/>
    <row r="62324" hidden="1" outlineLevel="1"/>
    <row r="62325" hidden="1" outlineLevel="1"/>
    <row r="62326" hidden="1" outlineLevel="1"/>
    <row r="62327" hidden="1" outlineLevel="1"/>
    <row r="62328" hidden="1" outlineLevel="1"/>
    <row r="62329" hidden="1" outlineLevel="1"/>
    <row r="62330" hidden="1" outlineLevel="1"/>
    <row r="62331" hidden="1" outlineLevel="1"/>
    <row r="62332" hidden="1" outlineLevel="1"/>
    <row r="62333" hidden="1" outlineLevel="1"/>
    <row r="62334" hidden="1" outlineLevel="1"/>
    <row r="62335" hidden="1" outlineLevel="1"/>
    <row r="62336" hidden="1" outlineLevel="1"/>
    <row r="62337" hidden="1" outlineLevel="1"/>
    <row r="62338" hidden="1" outlineLevel="1"/>
    <row r="62339" hidden="1" outlineLevel="1"/>
    <row r="62340" hidden="1" outlineLevel="1"/>
    <row r="62341" hidden="1" outlineLevel="1"/>
    <row r="62342" hidden="1" outlineLevel="1"/>
    <row r="62343" hidden="1" outlineLevel="1"/>
    <row r="62344" hidden="1" outlineLevel="1"/>
    <row r="62345" hidden="1" outlineLevel="1"/>
    <row r="62346" hidden="1" outlineLevel="1"/>
    <row r="62347" hidden="1" outlineLevel="1"/>
    <row r="62348" hidden="1" outlineLevel="1"/>
    <row r="62349" hidden="1" outlineLevel="1"/>
    <row r="62350" hidden="1" outlineLevel="1"/>
    <row r="62351" hidden="1" outlineLevel="1"/>
    <row r="62352" hidden="1" outlineLevel="1"/>
    <row r="62353" hidden="1" outlineLevel="1"/>
    <row r="62354" hidden="1" outlineLevel="1"/>
    <row r="62355" hidden="1" outlineLevel="1"/>
    <row r="62356" hidden="1" outlineLevel="1"/>
    <row r="62357" hidden="1" outlineLevel="1"/>
    <row r="62358" hidden="1" outlineLevel="1"/>
    <row r="62359" hidden="1" outlineLevel="1"/>
    <row r="62360" hidden="1" outlineLevel="1"/>
    <row r="62361" hidden="1" outlineLevel="1"/>
    <row r="62362" hidden="1" outlineLevel="1"/>
    <row r="62363" hidden="1" outlineLevel="1"/>
    <row r="62364" hidden="1" outlineLevel="1"/>
    <row r="62365" hidden="1" outlineLevel="1"/>
    <row r="62366" hidden="1" outlineLevel="1"/>
    <row r="62367" hidden="1" outlineLevel="1"/>
    <row r="62368" hidden="1" outlineLevel="1"/>
    <row r="62369" hidden="1" outlineLevel="1"/>
    <row r="62370" hidden="1" outlineLevel="1"/>
    <row r="62371" hidden="1" outlineLevel="1"/>
    <row r="62372" hidden="1" outlineLevel="1"/>
    <row r="62373" hidden="1" outlineLevel="1"/>
    <row r="62374" hidden="1" outlineLevel="1"/>
    <row r="62375" hidden="1" outlineLevel="1"/>
    <row r="62376" hidden="1" outlineLevel="1"/>
    <row r="62377" hidden="1" outlineLevel="1"/>
    <row r="62378" hidden="1" outlineLevel="1"/>
    <row r="62379" hidden="1" outlineLevel="1"/>
    <row r="62380" hidden="1" outlineLevel="1"/>
    <row r="62381" hidden="1" outlineLevel="1"/>
    <row r="62382" hidden="1" outlineLevel="1"/>
    <row r="62383" hidden="1" outlineLevel="1"/>
    <row r="62384" hidden="1" outlineLevel="1"/>
    <row r="62385" hidden="1" outlineLevel="1"/>
    <row r="62386" hidden="1" outlineLevel="1"/>
    <row r="62387" hidden="1" outlineLevel="1"/>
    <row r="62388" hidden="1" outlineLevel="1"/>
    <row r="62389" hidden="1" outlineLevel="1"/>
    <row r="62390" hidden="1" outlineLevel="1"/>
    <row r="62391" hidden="1" outlineLevel="1"/>
    <row r="62392" hidden="1" outlineLevel="1"/>
    <row r="62393" hidden="1" outlineLevel="1"/>
    <row r="62394" hidden="1" outlineLevel="1"/>
    <row r="62395" hidden="1" outlineLevel="1"/>
    <row r="62396" hidden="1" outlineLevel="1"/>
    <row r="62397" hidden="1" outlineLevel="1"/>
    <row r="62398" hidden="1" outlineLevel="1"/>
    <row r="62399" hidden="1" outlineLevel="1"/>
    <row r="62400" hidden="1" outlineLevel="1"/>
    <row r="62401" hidden="1" outlineLevel="1"/>
    <row r="62402" hidden="1" outlineLevel="1"/>
    <row r="62403" hidden="1" outlineLevel="1"/>
    <row r="62404" hidden="1" outlineLevel="1"/>
    <row r="62405" hidden="1" outlineLevel="1"/>
    <row r="62406" hidden="1" outlineLevel="1"/>
    <row r="62407" hidden="1" outlineLevel="1"/>
    <row r="62408" hidden="1" outlineLevel="1"/>
    <row r="62409" hidden="1" outlineLevel="1"/>
    <row r="62410" hidden="1" outlineLevel="1"/>
    <row r="62411" hidden="1" outlineLevel="1"/>
    <row r="62412" hidden="1" outlineLevel="1"/>
    <row r="62413" hidden="1" outlineLevel="1"/>
    <row r="62414" hidden="1" outlineLevel="1"/>
    <row r="62415" hidden="1" outlineLevel="1"/>
    <row r="62416" hidden="1" outlineLevel="1"/>
    <row r="62417" hidden="1" outlineLevel="1"/>
    <row r="62418" hidden="1" outlineLevel="1"/>
    <row r="62419" hidden="1" outlineLevel="1"/>
    <row r="62420" hidden="1" outlineLevel="1"/>
    <row r="62421" hidden="1" outlineLevel="1"/>
    <row r="62422" hidden="1" outlineLevel="1"/>
    <row r="62423" hidden="1" outlineLevel="1"/>
    <row r="62424" hidden="1" outlineLevel="1"/>
    <row r="62425" hidden="1" outlineLevel="1"/>
    <row r="62426" hidden="1" outlineLevel="1"/>
    <row r="62427" hidden="1" outlineLevel="1"/>
    <row r="62428" hidden="1" outlineLevel="1"/>
    <row r="62429" hidden="1" outlineLevel="1"/>
    <row r="62430" hidden="1" outlineLevel="1"/>
    <row r="62431" hidden="1" outlineLevel="1"/>
    <row r="62432" hidden="1" outlineLevel="1"/>
    <row r="62433" hidden="1" outlineLevel="1"/>
    <row r="62434" hidden="1" outlineLevel="1"/>
    <row r="62435" hidden="1" outlineLevel="1"/>
    <row r="62436" hidden="1" outlineLevel="1"/>
    <row r="62437" hidden="1" outlineLevel="1"/>
    <row r="62438" hidden="1" outlineLevel="1"/>
    <row r="62439" hidden="1" outlineLevel="1"/>
    <row r="62440" hidden="1" outlineLevel="1"/>
    <row r="62441" hidden="1" outlineLevel="1"/>
    <row r="62442" hidden="1" outlineLevel="1"/>
    <row r="62443" hidden="1" outlineLevel="1"/>
    <row r="62444" hidden="1" outlineLevel="1"/>
    <row r="62445" hidden="1" outlineLevel="1"/>
    <row r="62446" hidden="1" outlineLevel="1"/>
    <row r="62447" hidden="1" outlineLevel="1"/>
    <row r="62448" hidden="1" outlineLevel="1"/>
    <row r="62449" hidden="1" outlineLevel="1"/>
    <row r="62450" hidden="1" outlineLevel="1"/>
    <row r="62451" hidden="1" outlineLevel="1"/>
    <row r="62452" hidden="1" outlineLevel="1"/>
    <row r="62453" hidden="1" outlineLevel="1"/>
    <row r="62454" hidden="1" outlineLevel="1"/>
    <row r="62455" hidden="1" outlineLevel="1"/>
    <row r="62456" hidden="1" outlineLevel="1"/>
    <row r="62457" hidden="1" outlineLevel="1"/>
    <row r="62458" hidden="1" outlineLevel="1"/>
    <row r="62459" hidden="1" outlineLevel="1"/>
    <row r="62460" hidden="1" outlineLevel="1"/>
    <row r="62461" hidden="1" outlineLevel="1"/>
    <row r="62462" hidden="1" outlineLevel="1"/>
    <row r="62463" hidden="1" outlineLevel="1"/>
    <row r="62464" hidden="1" outlineLevel="1"/>
    <row r="62465" hidden="1" outlineLevel="1"/>
    <row r="62466" hidden="1" outlineLevel="1"/>
    <row r="62467" hidden="1" outlineLevel="1"/>
    <row r="62468" hidden="1" outlineLevel="1"/>
    <row r="62469" hidden="1" outlineLevel="1"/>
    <row r="62470" hidden="1" outlineLevel="1"/>
    <row r="62471" hidden="1" outlineLevel="1"/>
    <row r="62472" hidden="1" outlineLevel="1"/>
    <row r="62473" hidden="1" outlineLevel="1"/>
    <row r="62474" hidden="1" outlineLevel="1"/>
    <row r="62475" hidden="1" outlineLevel="1"/>
    <row r="62476" hidden="1" outlineLevel="1"/>
    <row r="62477" hidden="1" outlineLevel="1"/>
    <row r="62478" hidden="1" outlineLevel="1"/>
    <row r="62479" hidden="1" outlineLevel="1"/>
    <row r="62480" hidden="1" outlineLevel="1"/>
    <row r="62481" hidden="1" outlineLevel="1"/>
    <row r="62482" hidden="1" outlineLevel="1"/>
    <row r="62483" hidden="1" outlineLevel="1"/>
    <row r="62484" hidden="1" outlineLevel="1"/>
    <row r="62485" hidden="1" outlineLevel="1"/>
    <row r="62486" hidden="1" outlineLevel="1"/>
    <row r="62487" hidden="1" outlineLevel="1"/>
    <row r="62488" hidden="1" outlineLevel="1"/>
    <row r="62489" hidden="1" outlineLevel="1"/>
    <row r="62490" hidden="1" outlineLevel="1"/>
    <row r="62491" hidden="1" outlineLevel="1"/>
    <row r="62492" hidden="1" outlineLevel="1"/>
    <row r="62493" hidden="1" outlineLevel="1"/>
    <row r="62494" hidden="1" outlineLevel="1"/>
    <row r="62495" hidden="1" outlineLevel="1"/>
    <row r="62496" hidden="1" outlineLevel="1"/>
    <row r="62497" hidden="1" outlineLevel="1"/>
    <row r="62498" hidden="1" outlineLevel="1"/>
    <row r="62499" hidden="1" outlineLevel="1"/>
    <row r="62500" hidden="1" outlineLevel="1"/>
    <row r="62501" hidden="1" outlineLevel="1"/>
    <row r="62502" hidden="1" outlineLevel="1"/>
    <row r="62503" hidden="1" outlineLevel="1"/>
    <row r="62504" hidden="1" outlineLevel="1"/>
    <row r="62505" hidden="1" outlineLevel="1"/>
    <row r="62506" hidden="1" outlineLevel="1"/>
    <row r="62507" hidden="1" outlineLevel="1"/>
    <row r="62508" hidden="1" outlineLevel="1"/>
    <row r="62509" hidden="1" outlineLevel="1"/>
    <row r="62510" hidden="1" outlineLevel="1"/>
    <row r="62511" hidden="1" outlineLevel="1"/>
    <row r="62512" hidden="1" outlineLevel="1"/>
    <row r="62513" hidden="1" outlineLevel="1"/>
    <row r="62514" hidden="1" outlineLevel="1"/>
    <row r="62515" hidden="1" outlineLevel="1"/>
    <row r="62516" hidden="1" outlineLevel="1"/>
    <row r="62517" hidden="1" outlineLevel="1"/>
    <row r="62518" hidden="1" outlineLevel="1"/>
    <row r="62519" hidden="1" outlineLevel="1"/>
    <row r="62520" hidden="1" outlineLevel="1"/>
    <row r="62521" hidden="1" outlineLevel="1"/>
    <row r="62522" hidden="1" outlineLevel="1"/>
    <row r="62523" hidden="1" outlineLevel="1"/>
    <row r="62524" hidden="1" outlineLevel="1"/>
    <row r="62525" hidden="1" outlineLevel="1"/>
    <row r="62526" hidden="1" outlineLevel="1"/>
    <row r="62527" hidden="1" outlineLevel="1"/>
    <row r="62528" hidden="1" outlineLevel="1"/>
    <row r="62529" hidden="1" outlineLevel="1"/>
    <row r="62530" hidden="1" outlineLevel="1"/>
    <row r="62531" hidden="1" outlineLevel="1"/>
    <row r="62532" hidden="1" outlineLevel="1"/>
    <row r="62533" hidden="1" outlineLevel="1"/>
    <row r="62534" hidden="1" outlineLevel="1"/>
    <row r="62535" hidden="1" outlineLevel="1"/>
    <row r="62536" hidden="1" outlineLevel="1"/>
    <row r="62537" hidden="1" outlineLevel="1"/>
    <row r="62538" hidden="1" outlineLevel="1"/>
    <row r="62539" hidden="1" outlineLevel="1"/>
    <row r="62540" hidden="1" outlineLevel="1"/>
    <row r="62541" hidden="1" outlineLevel="1"/>
    <row r="62542" hidden="1" outlineLevel="1"/>
    <row r="62543" hidden="1" outlineLevel="1"/>
    <row r="62544" hidden="1" outlineLevel="1"/>
    <row r="62545" hidden="1" outlineLevel="1"/>
    <row r="62546" hidden="1" outlineLevel="1"/>
    <row r="62547" hidden="1" outlineLevel="1"/>
    <row r="62548" hidden="1" outlineLevel="1"/>
    <row r="62549" hidden="1" outlineLevel="1"/>
    <row r="62550" hidden="1" outlineLevel="1"/>
    <row r="62551" hidden="1" outlineLevel="1"/>
    <row r="62552" hidden="1" outlineLevel="1"/>
    <row r="62553" hidden="1" outlineLevel="1"/>
    <row r="62554" hidden="1" outlineLevel="1"/>
    <row r="62555" hidden="1" outlineLevel="1"/>
    <row r="62556" hidden="1" outlineLevel="1"/>
    <row r="62557" hidden="1" outlineLevel="1"/>
    <row r="62558" hidden="1" outlineLevel="1"/>
    <row r="62559" hidden="1" outlineLevel="1"/>
    <row r="62560" hidden="1" outlineLevel="1"/>
    <row r="62561" hidden="1" outlineLevel="1"/>
    <row r="62562" hidden="1" outlineLevel="1"/>
    <row r="62563" hidden="1" outlineLevel="1"/>
    <row r="62564" hidden="1" outlineLevel="1"/>
    <row r="62565" hidden="1" outlineLevel="1"/>
    <row r="62566" hidden="1" outlineLevel="1"/>
    <row r="62567" hidden="1" outlineLevel="1"/>
    <row r="62568" hidden="1" outlineLevel="1"/>
    <row r="62569" hidden="1" outlineLevel="1"/>
    <row r="62570" hidden="1" outlineLevel="1"/>
    <row r="62571" hidden="1" outlineLevel="1"/>
    <row r="62572" hidden="1" outlineLevel="1"/>
    <row r="62573" hidden="1" outlineLevel="1"/>
    <row r="62574" hidden="1" outlineLevel="1"/>
    <row r="62575" hidden="1" outlineLevel="1"/>
    <row r="62576" hidden="1" outlineLevel="1"/>
    <row r="62577" hidden="1" outlineLevel="1"/>
    <row r="62578" hidden="1" outlineLevel="1"/>
    <row r="62579" hidden="1" outlineLevel="1"/>
    <row r="62580" hidden="1" outlineLevel="1"/>
    <row r="62581" hidden="1" outlineLevel="1"/>
    <row r="62582" hidden="1" outlineLevel="1"/>
    <row r="62583" hidden="1" outlineLevel="1"/>
    <row r="62584" hidden="1" outlineLevel="1"/>
    <row r="62585" hidden="1" outlineLevel="1"/>
    <row r="62586" hidden="1" outlineLevel="1"/>
    <row r="62587" hidden="1" outlineLevel="1"/>
    <row r="62588" hidden="1" outlineLevel="1"/>
    <row r="62589" hidden="1" outlineLevel="1"/>
    <row r="62590" hidden="1" outlineLevel="1"/>
    <row r="62591" hidden="1" outlineLevel="1"/>
    <row r="62592" hidden="1" outlineLevel="1"/>
    <row r="62593" hidden="1" outlineLevel="1"/>
    <row r="62594" hidden="1" outlineLevel="1"/>
    <row r="62595" hidden="1" outlineLevel="1"/>
    <row r="62596" hidden="1" outlineLevel="1"/>
    <row r="62597" hidden="1" outlineLevel="1"/>
    <row r="62598" hidden="1" outlineLevel="1"/>
    <row r="62599" hidden="1" outlineLevel="1"/>
    <row r="62600" hidden="1" outlineLevel="1"/>
    <row r="62601" hidden="1" outlineLevel="1"/>
    <row r="62602" hidden="1" outlineLevel="1"/>
    <row r="62603" hidden="1" outlineLevel="1"/>
    <row r="62604" hidden="1" outlineLevel="1"/>
    <row r="62605" hidden="1" outlineLevel="1"/>
    <row r="62606" hidden="1" outlineLevel="1"/>
    <row r="62607" hidden="1" outlineLevel="1"/>
    <row r="62608" hidden="1" outlineLevel="1"/>
    <row r="62609" hidden="1" outlineLevel="1"/>
    <row r="62610" hidden="1" outlineLevel="1"/>
    <row r="62611" hidden="1" outlineLevel="1"/>
    <row r="62612" hidden="1" outlineLevel="1"/>
    <row r="62613" hidden="1" outlineLevel="1"/>
    <row r="62614" hidden="1" outlineLevel="1"/>
    <row r="62615" hidden="1" outlineLevel="1"/>
    <row r="62616" hidden="1" outlineLevel="1"/>
    <row r="62617" hidden="1" outlineLevel="1"/>
    <row r="62618" hidden="1" outlineLevel="1"/>
    <row r="62619" hidden="1" outlineLevel="1"/>
    <row r="62620" hidden="1" outlineLevel="1"/>
    <row r="62621" hidden="1" outlineLevel="1"/>
    <row r="62622" hidden="1" outlineLevel="1"/>
    <row r="62623" hidden="1" outlineLevel="1"/>
    <row r="62624" hidden="1" outlineLevel="1"/>
    <row r="62625" hidden="1" outlineLevel="1"/>
    <row r="62626" hidden="1" outlineLevel="1"/>
    <row r="62627" hidden="1" outlineLevel="1"/>
    <row r="62628" hidden="1" outlineLevel="1"/>
    <row r="62629" hidden="1" outlineLevel="1"/>
    <row r="62630" hidden="1" outlineLevel="1"/>
    <row r="62631" hidden="1" outlineLevel="1"/>
    <row r="62632" hidden="1" outlineLevel="1"/>
    <row r="62633" hidden="1" outlineLevel="1"/>
    <row r="62634" hidden="1" outlineLevel="1"/>
    <row r="62635" hidden="1" outlineLevel="1"/>
    <row r="62636" hidden="1" outlineLevel="1"/>
    <row r="62637" hidden="1" outlineLevel="1"/>
    <row r="62638" hidden="1" outlineLevel="1"/>
    <row r="62639" hidden="1" outlineLevel="1"/>
    <row r="62640" hidden="1" outlineLevel="1"/>
    <row r="62641" hidden="1" outlineLevel="1"/>
    <row r="62642" hidden="1" outlineLevel="1"/>
    <row r="62643" hidden="1" outlineLevel="1"/>
    <row r="62644" hidden="1" outlineLevel="1"/>
    <row r="62645" hidden="1" outlineLevel="1"/>
    <row r="62646" hidden="1" outlineLevel="1"/>
    <row r="62647" hidden="1" outlineLevel="1"/>
    <row r="62648" hidden="1" outlineLevel="1"/>
    <row r="62649" hidden="1" outlineLevel="1"/>
    <row r="62650" hidden="1" outlineLevel="1"/>
    <row r="62651" hidden="1" outlineLevel="1"/>
    <row r="62652" hidden="1" outlineLevel="1"/>
    <row r="62653" hidden="1" outlineLevel="1"/>
    <row r="62654" hidden="1" outlineLevel="1"/>
    <row r="62655" hidden="1" outlineLevel="1"/>
    <row r="62656" hidden="1" outlineLevel="1"/>
    <row r="62657" hidden="1" outlineLevel="1"/>
    <row r="62658" hidden="1" outlineLevel="1"/>
    <row r="62659" hidden="1" outlineLevel="1"/>
    <row r="62660" hidden="1" outlineLevel="1"/>
    <row r="62661" hidden="1" outlineLevel="1"/>
    <row r="62662" hidden="1" outlineLevel="1"/>
    <row r="62663" hidden="1" outlineLevel="1"/>
    <row r="62664" hidden="1" outlineLevel="1"/>
    <row r="62665" hidden="1" outlineLevel="1"/>
    <row r="62666" hidden="1" outlineLevel="1"/>
    <row r="62667" hidden="1" outlineLevel="1"/>
    <row r="62668" hidden="1" outlineLevel="1"/>
    <row r="62669" hidden="1" outlineLevel="1"/>
    <row r="62670" hidden="1" outlineLevel="1"/>
    <row r="62671" hidden="1" outlineLevel="1"/>
    <row r="62672" hidden="1" outlineLevel="1"/>
    <row r="62673" hidden="1" outlineLevel="1"/>
    <row r="62674" hidden="1" outlineLevel="1"/>
    <row r="62675" hidden="1" outlineLevel="1"/>
    <row r="62676" hidden="1" outlineLevel="1"/>
    <row r="62677" hidden="1" outlineLevel="1"/>
    <row r="62678" hidden="1" outlineLevel="1"/>
    <row r="62679" hidden="1" outlineLevel="1"/>
    <row r="62680" hidden="1" outlineLevel="1"/>
    <row r="62681" hidden="1" outlineLevel="1"/>
    <row r="62682" hidden="1" outlineLevel="1"/>
    <row r="62683" hidden="1" outlineLevel="1"/>
    <row r="62684" hidden="1" outlineLevel="1"/>
    <row r="62685" hidden="1" outlineLevel="1"/>
    <row r="62686" hidden="1" outlineLevel="1"/>
    <row r="62687" hidden="1" outlineLevel="1"/>
    <row r="62688" hidden="1" outlineLevel="1"/>
    <row r="62689" hidden="1" outlineLevel="1"/>
    <row r="62690" hidden="1" outlineLevel="1"/>
    <row r="62691" hidden="1" outlineLevel="1"/>
    <row r="62692" hidden="1" outlineLevel="1"/>
    <row r="62693" hidden="1" outlineLevel="1"/>
    <row r="62694" hidden="1" outlineLevel="1"/>
    <row r="62695" hidden="1" outlineLevel="1"/>
    <row r="62696" hidden="1" outlineLevel="1"/>
    <row r="62697" hidden="1" outlineLevel="1"/>
    <row r="62698" hidden="1" outlineLevel="1"/>
    <row r="62699" hidden="1" outlineLevel="1"/>
    <row r="62700" hidden="1" outlineLevel="1"/>
    <row r="62701" hidden="1" outlineLevel="1"/>
    <row r="62702" hidden="1" outlineLevel="1"/>
    <row r="62703" hidden="1" outlineLevel="1"/>
    <row r="62704" hidden="1" outlineLevel="1"/>
    <row r="62705" hidden="1" outlineLevel="1"/>
    <row r="62706" hidden="1" outlineLevel="1"/>
    <row r="62707" hidden="1" outlineLevel="1"/>
    <row r="62708" hidden="1" outlineLevel="1"/>
    <row r="62709" hidden="1" outlineLevel="1"/>
    <row r="62710" hidden="1" outlineLevel="1"/>
    <row r="62711" hidden="1" outlineLevel="1"/>
    <row r="62712" hidden="1" outlineLevel="1"/>
    <row r="62713" hidden="1" outlineLevel="1"/>
    <row r="62714" hidden="1" outlineLevel="1"/>
    <row r="62715" hidden="1" outlineLevel="1"/>
    <row r="62716" hidden="1" outlineLevel="1"/>
    <row r="62717" hidden="1" outlineLevel="1"/>
    <row r="62718" hidden="1" outlineLevel="1"/>
    <row r="62719" hidden="1" outlineLevel="1"/>
    <row r="62720" hidden="1" outlineLevel="1"/>
    <row r="62721" hidden="1" outlineLevel="1"/>
    <row r="62722" hidden="1" outlineLevel="1"/>
    <row r="62723" hidden="1" outlineLevel="1"/>
    <row r="62724" hidden="1" outlineLevel="1"/>
    <row r="62725" hidden="1" outlineLevel="1"/>
    <row r="62726" hidden="1" outlineLevel="1"/>
    <row r="62727" hidden="1" outlineLevel="1"/>
    <row r="62728" hidden="1" outlineLevel="1"/>
    <row r="62729" hidden="1" outlineLevel="1"/>
    <row r="62730" hidden="1" outlineLevel="1"/>
    <row r="62731" hidden="1" outlineLevel="1"/>
    <row r="62732" hidden="1" outlineLevel="1"/>
    <row r="62733" hidden="1" outlineLevel="1"/>
    <row r="62734" hidden="1" outlineLevel="1"/>
    <row r="62735" hidden="1" outlineLevel="1"/>
    <row r="62736" hidden="1" outlineLevel="1"/>
    <row r="62737" hidden="1" outlineLevel="1"/>
    <row r="62738" hidden="1" outlineLevel="1"/>
    <row r="62739" hidden="1" outlineLevel="1"/>
    <row r="62740" hidden="1" outlineLevel="1"/>
    <row r="62741" hidden="1" outlineLevel="1"/>
    <row r="62742" hidden="1" outlineLevel="1"/>
    <row r="62743" hidden="1" outlineLevel="1"/>
    <row r="62744" hidden="1" outlineLevel="1"/>
    <row r="62745" hidden="1" outlineLevel="1"/>
    <row r="62746" hidden="1" outlineLevel="1"/>
    <row r="62747" hidden="1" outlineLevel="1"/>
    <row r="62748" hidden="1" outlineLevel="1"/>
    <row r="62749" hidden="1" outlineLevel="1"/>
    <row r="62750" hidden="1" outlineLevel="1"/>
    <row r="62751" hidden="1" outlineLevel="1"/>
    <row r="62752" hidden="1" outlineLevel="1"/>
    <row r="62753" hidden="1" outlineLevel="1"/>
    <row r="62754" hidden="1" outlineLevel="1"/>
    <row r="62755" hidden="1" outlineLevel="1"/>
    <row r="62756" hidden="1" outlineLevel="1"/>
    <row r="62757" hidden="1" outlineLevel="1"/>
    <row r="62758" hidden="1" outlineLevel="1"/>
    <row r="62759" hidden="1" outlineLevel="1"/>
    <row r="62760" hidden="1" outlineLevel="1"/>
    <row r="62761" hidden="1" outlineLevel="1"/>
    <row r="62762" hidden="1" outlineLevel="1"/>
    <row r="62763" hidden="1" outlineLevel="1"/>
    <row r="62764" hidden="1" outlineLevel="1"/>
    <row r="62765" hidden="1" outlineLevel="1"/>
    <row r="62766" hidden="1" outlineLevel="1"/>
    <row r="62767" hidden="1" outlineLevel="1"/>
    <row r="62768" hidden="1" outlineLevel="1"/>
    <row r="62769" hidden="1" outlineLevel="1"/>
    <row r="62770" hidden="1" outlineLevel="1"/>
    <row r="62771" hidden="1" outlineLevel="1"/>
    <row r="62772" hidden="1" outlineLevel="1"/>
    <row r="62773" hidden="1" outlineLevel="1"/>
    <row r="62774" hidden="1" outlineLevel="1"/>
    <row r="62775" hidden="1" outlineLevel="1"/>
    <row r="62776" hidden="1" outlineLevel="1"/>
    <row r="62777" hidden="1" outlineLevel="1"/>
    <row r="62778" hidden="1" outlineLevel="1"/>
    <row r="62779" hidden="1" outlineLevel="1"/>
    <row r="62780" hidden="1" outlineLevel="1"/>
    <row r="62781" hidden="1" outlineLevel="1"/>
    <row r="62782" hidden="1" outlineLevel="1"/>
    <row r="62783" hidden="1" outlineLevel="1"/>
    <row r="62784" hidden="1" outlineLevel="1"/>
    <row r="62785" hidden="1" outlineLevel="1"/>
    <row r="62786" hidden="1" outlineLevel="1"/>
    <row r="62787" hidden="1" outlineLevel="1"/>
    <row r="62788" hidden="1" outlineLevel="1"/>
    <row r="62789" hidden="1" outlineLevel="1"/>
    <row r="62790" hidden="1" outlineLevel="1"/>
    <row r="62791" hidden="1" outlineLevel="1"/>
    <row r="62792" hidden="1" outlineLevel="1"/>
    <row r="62793" hidden="1" outlineLevel="1"/>
    <row r="62794" hidden="1" outlineLevel="1"/>
    <row r="62795" hidden="1" outlineLevel="1"/>
    <row r="62796" hidden="1" outlineLevel="1"/>
    <row r="62797" hidden="1" outlineLevel="1"/>
    <row r="62798" hidden="1" outlineLevel="1"/>
    <row r="62799" hidden="1" outlineLevel="1"/>
    <row r="62800" hidden="1" outlineLevel="1"/>
    <row r="62801" hidden="1" outlineLevel="1"/>
    <row r="62802" hidden="1" outlineLevel="1"/>
    <row r="62803" hidden="1" outlineLevel="1"/>
    <row r="62804" hidden="1" outlineLevel="1"/>
    <row r="62805" hidden="1" outlineLevel="1"/>
    <row r="62806" hidden="1" outlineLevel="1"/>
    <row r="62807" hidden="1" outlineLevel="1"/>
    <row r="62808" hidden="1" outlineLevel="1"/>
    <row r="62809" hidden="1" outlineLevel="1"/>
    <row r="62810" hidden="1" outlineLevel="1"/>
    <row r="62811" hidden="1" outlineLevel="1"/>
    <row r="62812" hidden="1" outlineLevel="1"/>
    <row r="62813" hidden="1" outlineLevel="1"/>
    <row r="62814" hidden="1" outlineLevel="1"/>
    <row r="62815" hidden="1" outlineLevel="1"/>
    <row r="62816" hidden="1" outlineLevel="1"/>
    <row r="62817" hidden="1" outlineLevel="1"/>
    <row r="62818" hidden="1" outlineLevel="1"/>
    <row r="62819" hidden="1" outlineLevel="1"/>
    <row r="62820" hidden="1" outlineLevel="1"/>
    <row r="62821" hidden="1" outlineLevel="1"/>
    <row r="62822" hidden="1" outlineLevel="1"/>
    <row r="62823" hidden="1" outlineLevel="1"/>
    <row r="62824" hidden="1" outlineLevel="1"/>
    <row r="62825" hidden="1" outlineLevel="1"/>
    <row r="62826" hidden="1" outlineLevel="1"/>
    <row r="62827" hidden="1" outlineLevel="1"/>
    <row r="62828" hidden="1" outlineLevel="1"/>
    <row r="62829" hidden="1" outlineLevel="1"/>
    <row r="62830" hidden="1" outlineLevel="1"/>
    <row r="62831" hidden="1" outlineLevel="1"/>
    <row r="62832" hidden="1" outlineLevel="1"/>
    <row r="62833" hidden="1" outlineLevel="1"/>
    <row r="62834" hidden="1" outlineLevel="1"/>
    <row r="62835" hidden="1" outlineLevel="1"/>
    <row r="62836" hidden="1" outlineLevel="1"/>
    <row r="62837" hidden="1" outlineLevel="1"/>
    <row r="62838" hidden="1" outlineLevel="1"/>
    <row r="62839" hidden="1" outlineLevel="1"/>
    <row r="62840" hidden="1" outlineLevel="1"/>
    <row r="62841" hidden="1" outlineLevel="1"/>
    <row r="62842" hidden="1" outlineLevel="1"/>
    <row r="62843" hidden="1" outlineLevel="1"/>
    <row r="62844" hidden="1" outlineLevel="1"/>
    <row r="62845" hidden="1" outlineLevel="1"/>
    <row r="62846" hidden="1" outlineLevel="1"/>
    <row r="62847" hidden="1" outlineLevel="1"/>
    <row r="62848" hidden="1" outlineLevel="1"/>
    <row r="62849" hidden="1" outlineLevel="1"/>
    <row r="62850" hidden="1" outlineLevel="1"/>
    <row r="62851" hidden="1" outlineLevel="1"/>
    <row r="62852" hidden="1" outlineLevel="1"/>
    <row r="62853" hidden="1" outlineLevel="1"/>
    <row r="62854" hidden="1" outlineLevel="1"/>
    <row r="62855" hidden="1" outlineLevel="1"/>
    <row r="62856" hidden="1" outlineLevel="1"/>
    <row r="62857" hidden="1" outlineLevel="1"/>
    <row r="62858" hidden="1" outlineLevel="1"/>
    <row r="62859" hidden="1" outlineLevel="1"/>
    <row r="62860" hidden="1" outlineLevel="1"/>
    <row r="62861" hidden="1" outlineLevel="1"/>
    <row r="62862" hidden="1" outlineLevel="1"/>
    <row r="62863" hidden="1" outlineLevel="1"/>
    <row r="62864" hidden="1" outlineLevel="1"/>
    <row r="62865" hidden="1" outlineLevel="1"/>
    <row r="62866" hidden="1" outlineLevel="1"/>
    <row r="62867" hidden="1" outlineLevel="1"/>
    <row r="62868" hidden="1" outlineLevel="1"/>
    <row r="62869" hidden="1" outlineLevel="1"/>
    <row r="62870" hidden="1" outlineLevel="1"/>
    <row r="62871" hidden="1" outlineLevel="1"/>
    <row r="62872" hidden="1" outlineLevel="1"/>
    <row r="62873" hidden="1" outlineLevel="1"/>
    <row r="62874" hidden="1" outlineLevel="1"/>
    <row r="62875" hidden="1" outlineLevel="1"/>
    <row r="62876" hidden="1" outlineLevel="1"/>
    <row r="62877" hidden="1" outlineLevel="1"/>
    <row r="62878" hidden="1" outlineLevel="1"/>
    <row r="62879" hidden="1" outlineLevel="1"/>
    <row r="62880" hidden="1" outlineLevel="1"/>
    <row r="62881" hidden="1" outlineLevel="1"/>
    <row r="62882" hidden="1" outlineLevel="1"/>
    <row r="62883" hidden="1" outlineLevel="1"/>
    <row r="62884" hidden="1" outlineLevel="1"/>
    <row r="62885" hidden="1" outlineLevel="1"/>
    <row r="62886" hidden="1" outlineLevel="1"/>
    <row r="62887" hidden="1" outlineLevel="1"/>
    <row r="62888" hidden="1" outlineLevel="1"/>
    <row r="62889" hidden="1" outlineLevel="1"/>
    <row r="62890" hidden="1" outlineLevel="1"/>
    <row r="62891" hidden="1" outlineLevel="1"/>
    <row r="62892" hidden="1" outlineLevel="1"/>
    <row r="62893" hidden="1" outlineLevel="1"/>
    <row r="62894" hidden="1" outlineLevel="1"/>
    <row r="62895" hidden="1" outlineLevel="1"/>
    <row r="62896" hidden="1" outlineLevel="1"/>
    <row r="62897" hidden="1" outlineLevel="1"/>
    <row r="62898" hidden="1" outlineLevel="1"/>
    <row r="62899" hidden="1" outlineLevel="1"/>
    <row r="62900" hidden="1" outlineLevel="1"/>
    <row r="62901" hidden="1" outlineLevel="1"/>
    <row r="62902" hidden="1" outlineLevel="1"/>
    <row r="62903" hidden="1" outlineLevel="1"/>
    <row r="62904" hidden="1" outlineLevel="1"/>
    <row r="62905" hidden="1" outlineLevel="1"/>
    <row r="62906" hidden="1" outlineLevel="1"/>
    <row r="62907" hidden="1" outlineLevel="1"/>
    <row r="62908" hidden="1" outlineLevel="1"/>
    <row r="62909" hidden="1" outlineLevel="1"/>
    <row r="62910" hidden="1" outlineLevel="1"/>
    <row r="62911" hidden="1" outlineLevel="1"/>
    <row r="62912" hidden="1" outlineLevel="1"/>
    <row r="62913" hidden="1" outlineLevel="1"/>
    <row r="62914" hidden="1" outlineLevel="1"/>
    <row r="62915" hidden="1" outlineLevel="1"/>
    <row r="62916" hidden="1" outlineLevel="1"/>
    <row r="62917" hidden="1" outlineLevel="1"/>
    <row r="62918" hidden="1" outlineLevel="1"/>
    <row r="62919" hidden="1" outlineLevel="1"/>
    <row r="62920" hidden="1" outlineLevel="1"/>
    <row r="62921" hidden="1" outlineLevel="1"/>
    <row r="62922" hidden="1" outlineLevel="1"/>
    <row r="62923" hidden="1" outlineLevel="1"/>
    <row r="62924" hidden="1" outlineLevel="1"/>
    <row r="62925" hidden="1" outlineLevel="1"/>
    <row r="62926" hidden="1" outlineLevel="1"/>
    <row r="62927" hidden="1" outlineLevel="1"/>
    <row r="62928" hidden="1" outlineLevel="1"/>
    <row r="62929" hidden="1" outlineLevel="1"/>
    <row r="62930" hidden="1" outlineLevel="1"/>
    <row r="62931" hidden="1" outlineLevel="1"/>
    <row r="62932" hidden="1" outlineLevel="1"/>
    <row r="62933" hidden="1" outlineLevel="1"/>
    <row r="62934" hidden="1" outlineLevel="1"/>
    <row r="62935" hidden="1" outlineLevel="1"/>
    <row r="62936" hidden="1" outlineLevel="1"/>
    <row r="62937" hidden="1" outlineLevel="1"/>
    <row r="62938" hidden="1" outlineLevel="1"/>
    <row r="62939" hidden="1" outlineLevel="1"/>
    <row r="62940" hidden="1" outlineLevel="1"/>
    <row r="62941" hidden="1" outlineLevel="1"/>
    <row r="62942" hidden="1" outlineLevel="1"/>
    <row r="62943" hidden="1" outlineLevel="1"/>
    <row r="62944" hidden="1" outlineLevel="1"/>
    <row r="62945" hidden="1" outlineLevel="1"/>
    <row r="62946" hidden="1" outlineLevel="1"/>
    <row r="62947" hidden="1" outlineLevel="1"/>
    <row r="62948" hidden="1" outlineLevel="1"/>
    <row r="62949" hidden="1" outlineLevel="1"/>
    <row r="62950" hidden="1" outlineLevel="1"/>
    <row r="62951" hidden="1" outlineLevel="1"/>
    <row r="62952" hidden="1" outlineLevel="1"/>
    <row r="62953" hidden="1" outlineLevel="1"/>
    <row r="62954" hidden="1" outlineLevel="1"/>
    <row r="62955" hidden="1" outlineLevel="1"/>
    <row r="62956" hidden="1" outlineLevel="1"/>
    <row r="62957" hidden="1" outlineLevel="1"/>
    <row r="62958" hidden="1" outlineLevel="1"/>
    <row r="62959" hidden="1" outlineLevel="1"/>
    <row r="62960" hidden="1" outlineLevel="1"/>
    <row r="62961" hidden="1" outlineLevel="1"/>
    <row r="62962" hidden="1" outlineLevel="1"/>
    <row r="62963" hidden="1" outlineLevel="1"/>
    <row r="62964" hidden="1" outlineLevel="1"/>
    <row r="62965" hidden="1" outlineLevel="1"/>
    <row r="62966" hidden="1" outlineLevel="1"/>
    <row r="62967" hidden="1" outlineLevel="1"/>
    <row r="62968" hidden="1" outlineLevel="1"/>
    <row r="62969" hidden="1" outlineLevel="1"/>
    <row r="62970" hidden="1" outlineLevel="1"/>
    <row r="62971" hidden="1" outlineLevel="1"/>
    <row r="62972" hidden="1" outlineLevel="1"/>
    <row r="62973" hidden="1" outlineLevel="1"/>
    <row r="62974" hidden="1" outlineLevel="1"/>
    <row r="62975" hidden="1" outlineLevel="1"/>
    <row r="62976" hidden="1" outlineLevel="1"/>
    <row r="62977" hidden="1" outlineLevel="1"/>
    <row r="62978" hidden="1" outlineLevel="1"/>
    <row r="62979" hidden="1" outlineLevel="1"/>
    <row r="62980" hidden="1" outlineLevel="1"/>
    <row r="62981" hidden="1" outlineLevel="1"/>
    <row r="62982" hidden="1" outlineLevel="1"/>
    <row r="62983" hidden="1" outlineLevel="1"/>
    <row r="62984" hidden="1" outlineLevel="1"/>
    <row r="62985" hidden="1" outlineLevel="1"/>
    <row r="62986" hidden="1" outlineLevel="1"/>
    <row r="62987" hidden="1" outlineLevel="1"/>
    <row r="62988" hidden="1" outlineLevel="1"/>
    <row r="62989" hidden="1" outlineLevel="1"/>
    <row r="62990" hidden="1" outlineLevel="1"/>
    <row r="62991" hidden="1" outlineLevel="1"/>
    <row r="62992" hidden="1" outlineLevel="1"/>
    <row r="62993" hidden="1" outlineLevel="1"/>
    <row r="62994" hidden="1" outlineLevel="1"/>
    <row r="62995" hidden="1" outlineLevel="1"/>
    <row r="62996" hidden="1" outlineLevel="1"/>
    <row r="62997" hidden="1" outlineLevel="1"/>
    <row r="62998" hidden="1" outlineLevel="1"/>
    <row r="62999" hidden="1" outlineLevel="1"/>
    <row r="63000" hidden="1" outlineLevel="1"/>
    <row r="63001" hidden="1" outlineLevel="1"/>
    <row r="63002" hidden="1" outlineLevel="1"/>
    <row r="63003" hidden="1" outlineLevel="1"/>
    <row r="63004" hidden="1" outlineLevel="1"/>
    <row r="63005" hidden="1" outlineLevel="1"/>
    <row r="63006" hidden="1" outlineLevel="1"/>
    <row r="63007" hidden="1" outlineLevel="1"/>
    <row r="63008" hidden="1" outlineLevel="1"/>
    <row r="63009" hidden="1" outlineLevel="1"/>
    <row r="63010" hidden="1" outlineLevel="1"/>
    <row r="63011" hidden="1" outlineLevel="1"/>
    <row r="63012" hidden="1" outlineLevel="1"/>
    <row r="63013" hidden="1" outlineLevel="1"/>
    <row r="63014" hidden="1" outlineLevel="1"/>
    <row r="63015" hidden="1" outlineLevel="1"/>
    <row r="63016" hidden="1" outlineLevel="1"/>
    <row r="63017" hidden="1" outlineLevel="1"/>
    <row r="63018" hidden="1" outlineLevel="1"/>
    <row r="63019" hidden="1" outlineLevel="1"/>
    <row r="63020" hidden="1" outlineLevel="1"/>
    <row r="63021" hidden="1" outlineLevel="1"/>
    <row r="63022" hidden="1" outlineLevel="1"/>
    <row r="63023" hidden="1" outlineLevel="1"/>
    <row r="63024" hidden="1" outlineLevel="1"/>
    <row r="63025" hidden="1" outlineLevel="1"/>
    <row r="63026" hidden="1" outlineLevel="1"/>
    <row r="63027" hidden="1" outlineLevel="1"/>
    <row r="63028" hidden="1" outlineLevel="1"/>
    <row r="63029" hidden="1" outlineLevel="1"/>
    <row r="63030" hidden="1" outlineLevel="1"/>
    <row r="63031" hidden="1" outlineLevel="1"/>
    <row r="63032" hidden="1" outlineLevel="1"/>
    <row r="63033" hidden="1" outlineLevel="1"/>
    <row r="63034" hidden="1" outlineLevel="1"/>
    <row r="63035" hidden="1" outlineLevel="1"/>
    <row r="63036" hidden="1" outlineLevel="1"/>
    <row r="63037" hidden="1" outlineLevel="1"/>
    <row r="63038" hidden="1" outlineLevel="1"/>
    <row r="63039" hidden="1" outlineLevel="1"/>
    <row r="63040" hidden="1" outlineLevel="1"/>
    <row r="63041" hidden="1" outlineLevel="1"/>
    <row r="63042" hidden="1" outlineLevel="1"/>
    <row r="63043" hidden="1" outlineLevel="1"/>
    <row r="63044" hidden="1" outlineLevel="1"/>
    <row r="63045" hidden="1" outlineLevel="1"/>
    <row r="63046" hidden="1" outlineLevel="1"/>
    <row r="63047" hidden="1" outlineLevel="1"/>
    <row r="63048" hidden="1" outlineLevel="1"/>
    <row r="63049" hidden="1" outlineLevel="1"/>
    <row r="63050" hidden="1" outlineLevel="1"/>
    <row r="63051" hidden="1" outlineLevel="1"/>
    <row r="63052" hidden="1" outlineLevel="1"/>
    <row r="63053" hidden="1" outlineLevel="1"/>
    <row r="63054" hidden="1" outlineLevel="1"/>
    <row r="63055" hidden="1" outlineLevel="1"/>
    <row r="63056" hidden="1" outlineLevel="1"/>
    <row r="63057" hidden="1" outlineLevel="1"/>
    <row r="63058" hidden="1" outlineLevel="1"/>
    <row r="63059" hidden="1" outlineLevel="1"/>
    <row r="63060" hidden="1" outlineLevel="1"/>
    <row r="63061" hidden="1" outlineLevel="1"/>
    <row r="63062" hidden="1" outlineLevel="1"/>
    <row r="63063" hidden="1" outlineLevel="1"/>
    <row r="63064" hidden="1" outlineLevel="1"/>
    <row r="63065" hidden="1" outlineLevel="1"/>
    <row r="63066" hidden="1" outlineLevel="1"/>
    <row r="63067" hidden="1" outlineLevel="1"/>
    <row r="63068" hidden="1" outlineLevel="1"/>
    <row r="63069" hidden="1" outlineLevel="1"/>
    <row r="63070" hidden="1" outlineLevel="1"/>
    <row r="63071" hidden="1" outlineLevel="1"/>
    <row r="63072" hidden="1" outlineLevel="1"/>
    <row r="63073" hidden="1" outlineLevel="1"/>
    <row r="63074" hidden="1" outlineLevel="1"/>
    <row r="63075" hidden="1" outlineLevel="1"/>
    <row r="63076" hidden="1" outlineLevel="1"/>
    <row r="63077" hidden="1" outlineLevel="1"/>
    <row r="63078" hidden="1" outlineLevel="1"/>
    <row r="63079" hidden="1" outlineLevel="1"/>
    <row r="63080" hidden="1" outlineLevel="1"/>
    <row r="63081" hidden="1" outlineLevel="1"/>
    <row r="63082" hidden="1" outlineLevel="1"/>
    <row r="63083" hidden="1" outlineLevel="1"/>
    <row r="63084" hidden="1" outlineLevel="1"/>
    <row r="63085" hidden="1" outlineLevel="1"/>
    <row r="63086" hidden="1" outlineLevel="1"/>
    <row r="63087" hidden="1" outlineLevel="1"/>
    <row r="63088" hidden="1" outlineLevel="1"/>
    <row r="63089" hidden="1" outlineLevel="1"/>
    <row r="63090" hidden="1" outlineLevel="1"/>
    <row r="63091" hidden="1" outlineLevel="1"/>
    <row r="63092" hidden="1" outlineLevel="1"/>
    <row r="63093" hidden="1" outlineLevel="1"/>
    <row r="63094" hidden="1" outlineLevel="1"/>
    <row r="63095" hidden="1" outlineLevel="1"/>
    <row r="63096" hidden="1" outlineLevel="1"/>
    <row r="63097" hidden="1" outlineLevel="1"/>
    <row r="63098" hidden="1" outlineLevel="1"/>
    <row r="63099" hidden="1" outlineLevel="1"/>
    <row r="63100" hidden="1" outlineLevel="1"/>
    <row r="63101" hidden="1" outlineLevel="1"/>
    <row r="63102" hidden="1" outlineLevel="1"/>
    <row r="63103" hidden="1" outlineLevel="1"/>
    <row r="63104" hidden="1" outlineLevel="1"/>
    <row r="63105" hidden="1" outlineLevel="1"/>
    <row r="63106" hidden="1" outlineLevel="1"/>
    <row r="63107" hidden="1" outlineLevel="1"/>
    <row r="63108" hidden="1" outlineLevel="1"/>
    <row r="63109" hidden="1" outlineLevel="1"/>
    <row r="63110" hidden="1" outlineLevel="1"/>
    <row r="63111" hidden="1" outlineLevel="1"/>
    <row r="63112" hidden="1" outlineLevel="1"/>
    <row r="63113" hidden="1" outlineLevel="1"/>
    <row r="63114" hidden="1" outlineLevel="1"/>
    <row r="63115" hidden="1" outlineLevel="1"/>
    <row r="63116" hidden="1" outlineLevel="1"/>
    <row r="63117" hidden="1" outlineLevel="1"/>
    <row r="63118" hidden="1" outlineLevel="1"/>
    <row r="63119" hidden="1" outlineLevel="1"/>
    <row r="63120" hidden="1" outlineLevel="1"/>
    <row r="63121" hidden="1" outlineLevel="1"/>
    <row r="63122" hidden="1" outlineLevel="1"/>
    <row r="63123" hidden="1" outlineLevel="1"/>
    <row r="63124" hidden="1" outlineLevel="1"/>
    <row r="63125" hidden="1" outlineLevel="1"/>
    <row r="63126" hidden="1" outlineLevel="1"/>
    <row r="63127" hidden="1" outlineLevel="1"/>
    <row r="63128" hidden="1" outlineLevel="1"/>
    <row r="63129" hidden="1" outlineLevel="1"/>
    <row r="63130" hidden="1" outlineLevel="1"/>
    <row r="63131" hidden="1" outlineLevel="1"/>
    <row r="63132" hidden="1" outlineLevel="1"/>
    <row r="63133" hidden="1" outlineLevel="1"/>
    <row r="63134" hidden="1" outlineLevel="1"/>
    <row r="63135" hidden="1" outlineLevel="1"/>
    <row r="63136" hidden="1" outlineLevel="1"/>
    <row r="63137" hidden="1" outlineLevel="1"/>
    <row r="63138" hidden="1" outlineLevel="1"/>
    <row r="63139" hidden="1" outlineLevel="1"/>
    <row r="63140" hidden="1" outlineLevel="1"/>
    <row r="63141" hidden="1" outlineLevel="1"/>
    <row r="63142" hidden="1" outlineLevel="1"/>
    <row r="63143" hidden="1" outlineLevel="1"/>
    <row r="63144" hidden="1" outlineLevel="1"/>
    <row r="63145" hidden="1" outlineLevel="1"/>
    <row r="63146" hidden="1" outlineLevel="1"/>
    <row r="63147" hidden="1" outlineLevel="1"/>
    <row r="63148" hidden="1" outlineLevel="1"/>
    <row r="63149" hidden="1" outlineLevel="1"/>
    <row r="63150" hidden="1" outlineLevel="1"/>
    <row r="63151" hidden="1" outlineLevel="1"/>
    <row r="63152" hidden="1" outlineLevel="1"/>
    <row r="63153" hidden="1" outlineLevel="1"/>
    <row r="63154" hidden="1" outlineLevel="1"/>
    <row r="63155" hidden="1" outlineLevel="1"/>
    <row r="63156" hidden="1" outlineLevel="1"/>
    <row r="63157" hidden="1" outlineLevel="1"/>
    <row r="63158" hidden="1" outlineLevel="1"/>
    <row r="63159" hidden="1" outlineLevel="1"/>
    <row r="63160" hidden="1" outlineLevel="1"/>
    <row r="63161" hidden="1" outlineLevel="1"/>
    <row r="63162" hidden="1" outlineLevel="1"/>
    <row r="63163" hidden="1" outlineLevel="1"/>
    <row r="63164" hidden="1" outlineLevel="1"/>
    <row r="63165" hidden="1" outlineLevel="1"/>
    <row r="63166" hidden="1" outlineLevel="1"/>
    <row r="63167" hidden="1" outlineLevel="1"/>
    <row r="63168" hidden="1" outlineLevel="1"/>
    <row r="63169" hidden="1" outlineLevel="1"/>
    <row r="63170" hidden="1" outlineLevel="1"/>
    <row r="63171" hidden="1" outlineLevel="1"/>
    <row r="63172" hidden="1" outlineLevel="1"/>
    <row r="63173" hidden="1" outlineLevel="1"/>
    <row r="63174" hidden="1" outlineLevel="1"/>
    <row r="63175" hidden="1" outlineLevel="1"/>
    <row r="63176" hidden="1" outlineLevel="1"/>
    <row r="63177" hidden="1" outlineLevel="1"/>
    <row r="63178" hidden="1" outlineLevel="1"/>
    <row r="63179" hidden="1" outlineLevel="1"/>
    <row r="63180" hidden="1" outlineLevel="1"/>
    <row r="63181" hidden="1" outlineLevel="1"/>
    <row r="63182" hidden="1" outlineLevel="1"/>
    <row r="63183" hidden="1" outlineLevel="1"/>
    <row r="63184" hidden="1" outlineLevel="1"/>
    <row r="63185" hidden="1" outlineLevel="1"/>
    <row r="63186" hidden="1" outlineLevel="1"/>
    <row r="63187" hidden="1" outlineLevel="1"/>
    <row r="63188" hidden="1" outlineLevel="1"/>
    <row r="63189" hidden="1" outlineLevel="1"/>
    <row r="63190" hidden="1" outlineLevel="1"/>
    <row r="63191" hidden="1" outlineLevel="1"/>
    <row r="63192" hidden="1" outlineLevel="1"/>
    <row r="63193" hidden="1" outlineLevel="1"/>
    <row r="63194" hidden="1" outlineLevel="1"/>
    <row r="63195" hidden="1" outlineLevel="1"/>
    <row r="63196" hidden="1" outlineLevel="1"/>
    <row r="63197" hidden="1" outlineLevel="1"/>
    <row r="63198" hidden="1" outlineLevel="1"/>
    <row r="63199" hidden="1" outlineLevel="1"/>
    <row r="63200" hidden="1" outlineLevel="1"/>
    <row r="63201" hidden="1" outlineLevel="1"/>
    <row r="63202" hidden="1" outlineLevel="1"/>
    <row r="63203" hidden="1" outlineLevel="1"/>
    <row r="63204" hidden="1" outlineLevel="1"/>
    <row r="63205" hidden="1" outlineLevel="1"/>
    <row r="63206" hidden="1" outlineLevel="1"/>
    <row r="63207" hidden="1" outlineLevel="1"/>
    <row r="63208" hidden="1" outlineLevel="1"/>
    <row r="63209" hidden="1" outlineLevel="1"/>
    <row r="63210" hidden="1" outlineLevel="1"/>
    <row r="63211" hidden="1" outlineLevel="1"/>
    <row r="63212" hidden="1" outlineLevel="1"/>
    <row r="63213" hidden="1" outlineLevel="1"/>
    <row r="63214" hidden="1" outlineLevel="1"/>
    <row r="63215" hidden="1" outlineLevel="1"/>
    <row r="63216" hidden="1" outlineLevel="1"/>
    <row r="63217" hidden="1" outlineLevel="1"/>
    <row r="63218" hidden="1" outlineLevel="1"/>
    <row r="63219" hidden="1" outlineLevel="1"/>
    <row r="63220" hidden="1" outlineLevel="1"/>
    <row r="63221" hidden="1" outlineLevel="1"/>
    <row r="63222" hidden="1" outlineLevel="1"/>
    <row r="63223" hidden="1" outlineLevel="1"/>
    <row r="63224" hidden="1" outlineLevel="1"/>
    <row r="63225" hidden="1" outlineLevel="1"/>
    <row r="63226" hidden="1" outlineLevel="1"/>
    <row r="63227" hidden="1" outlineLevel="1"/>
    <row r="63228" hidden="1" outlineLevel="1"/>
    <row r="63229" hidden="1" outlineLevel="1"/>
    <row r="63230" hidden="1" outlineLevel="1"/>
    <row r="63231" hidden="1" outlineLevel="1"/>
    <row r="63232" hidden="1" outlineLevel="1"/>
    <row r="63233" hidden="1" outlineLevel="1"/>
    <row r="63234" hidden="1" outlineLevel="1"/>
    <row r="63235" hidden="1" outlineLevel="1"/>
    <row r="63236" hidden="1" outlineLevel="1"/>
    <row r="63237" hidden="1" outlineLevel="1"/>
    <row r="63238" hidden="1" outlineLevel="1"/>
    <row r="63239" hidden="1" outlineLevel="1"/>
    <row r="63240" hidden="1" outlineLevel="1"/>
    <row r="63241" hidden="1" outlineLevel="1"/>
    <row r="63242" hidden="1" outlineLevel="1"/>
    <row r="63243" hidden="1" outlineLevel="1"/>
    <row r="63244" hidden="1" outlineLevel="1"/>
    <row r="63245" hidden="1" outlineLevel="1"/>
    <row r="63246" hidden="1" outlineLevel="1"/>
    <row r="63247" hidden="1" outlineLevel="1"/>
    <row r="63248" hidden="1" outlineLevel="1"/>
    <row r="63249" hidden="1" outlineLevel="1"/>
    <row r="63250" hidden="1" outlineLevel="1"/>
    <row r="63251" hidden="1" outlineLevel="1"/>
    <row r="63252" hidden="1" outlineLevel="1"/>
    <row r="63253" hidden="1" outlineLevel="1"/>
    <row r="63254" hidden="1" outlineLevel="1"/>
    <row r="63255" hidden="1" outlineLevel="1"/>
    <row r="63256" hidden="1" outlineLevel="1"/>
    <row r="63257" hidden="1" outlineLevel="1"/>
    <row r="63258" hidden="1" outlineLevel="1"/>
    <row r="63259" hidden="1" outlineLevel="1"/>
    <row r="63260" hidden="1" outlineLevel="1"/>
    <row r="63261" hidden="1" outlineLevel="1"/>
    <row r="63262" hidden="1" outlineLevel="1"/>
    <row r="63263" hidden="1" outlineLevel="1"/>
    <row r="63264" hidden="1" outlineLevel="1"/>
    <row r="63265" hidden="1" outlineLevel="1"/>
    <row r="63266" hidden="1" outlineLevel="1"/>
    <row r="63267" hidden="1" outlineLevel="1"/>
    <row r="63268" hidden="1" outlineLevel="1"/>
    <row r="63269" hidden="1" outlineLevel="1"/>
    <row r="63270" hidden="1" outlineLevel="1"/>
    <row r="63271" hidden="1" outlineLevel="1"/>
    <row r="63272" hidden="1" outlineLevel="1"/>
    <row r="63273" hidden="1" outlineLevel="1"/>
    <row r="63274" hidden="1" outlineLevel="1"/>
    <row r="63275" hidden="1" outlineLevel="1"/>
    <row r="63276" hidden="1" outlineLevel="1"/>
    <row r="63277" hidden="1" outlineLevel="1"/>
    <row r="63278" hidden="1" outlineLevel="1"/>
    <row r="63279" hidden="1" outlineLevel="1"/>
    <row r="63280" hidden="1" outlineLevel="1"/>
    <row r="63281" hidden="1" outlineLevel="1"/>
    <row r="63282" hidden="1" outlineLevel="1"/>
    <row r="63283" hidden="1" outlineLevel="1"/>
    <row r="63284" hidden="1" outlineLevel="1"/>
    <row r="63285" hidden="1" outlineLevel="1"/>
    <row r="63286" hidden="1" outlineLevel="1"/>
    <row r="63287" hidden="1" outlineLevel="1"/>
    <row r="63288" hidden="1" outlineLevel="1"/>
    <row r="63289" hidden="1" outlineLevel="1"/>
    <row r="63290" hidden="1" outlineLevel="1"/>
    <row r="63291" hidden="1" outlineLevel="1"/>
    <row r="63292" hidden="1" outlineLevel="1"/>
    <row r="63293" hidden="1" outlineLevel="1"/>
    <row r="63294" hidden="1" outlineLevel="1"/>
    <row r="63295" hidden="1" outlineLevel="1"/>
    <row r="63296" hidden="1" outlineLevel="1"/>
    <row r="63297" hidden="1" outlineLevel="1"/>
    <row r="63298" hidden="1" outlineLevel="1"/>
    <row r="63299" hidden="1" outlineLevel="1"/>
    <row r="63300" hidden="1" outlineLevel="1"/>
    <row r="63301" hidden="1" outlineLevel="1"/>
    <row r="63302" hidden="1" outlineLevel="1"/>
    <row r="63303" hidden="1" outlineLevel="1"/>
    <row r="63304" hidden="1" outlineLevel="1"/>
    <row r="63305" hidden="1" outlineLevel="1"/>
    <row r="63306" hidden="1" outlineLevel="1"/>
    <row r="63307" hidden="1" outlineLevel="1"/>
    <row r="63308" hidden="1" outlineLevel="1"/>
    <row r="63309" hidden="1" outlineLevel="1"/>
    <row r="63310" hidden="1" outlineLevel="1"/>
    <row r="63311" hidden="1" outlineLevel="1"/>
    <row r="63312" hidden="1" outlineLevel="1"/>
    <row r="63313" hidden="1" outlineLevel="1"/>
    <row r="63314" hidden="1" outlineLevel="1"/>
    <row r="63315" hidden="1" outlineLevel="1"/>
    <row r="63316" hidden="1" outlineLevel="1"/>
    <row r="63317" hidden="1" outlineLevel="1"/>
    <row r="63318" hidden="1" outlineLevel="1"/>
    <row r="63319" hidden="1" outlineLevel="1"/>
    <row r="63320" hidden="1" outlineLevel="1"/>
    <row r="63321" hidden="1" outlineLevel="1"/>
    <row r="63322" hidden="1" outlineLevel="1"/>
    <row r="63323" hidden="1" outlineLevel="1"/>
    <row r="63324" hidden="1" outlineLevel="1"/>
    <row r="63325" hidden="1" outlineLevel="1"/>
    <row r="63326" hidden="1" outlineLevel="1"/>
    <row r="63327" hidden="1" outlineLevel="1"/>
    <row r="63328" hidden="1" outlineLevel="1"/>
    <row r="63329" hidden="1" outlineLevel="1"/>
    <row r="63330" hidden="1" outlineLevel="1"/>
    <row r="63331" hidden="1" outlineLevel="1"/>
    <row r="63332" hidden="1" outlineLevel="1"/>
    <row r="63333" hidden="1" outlineLevel="1"/>
    <row r="63334" hidden="1" outlineLevel="1"/>
    <row r="63335" hidden="1" outlineLevel="1"/>
    <row r="63336" hidden="1" outlineLevel="1"/>
    <row r="63337" hidden="1" outlineLevel="1"/>
    <row r="63338" hidden="1" outlineLevel="1"/>
    <row r="63339" hidden="1" outlineLevel="1"/>
    <row r="63340" hidden="1" outlineLevel="1"/>
    <row r="63341" hidden="1" outlineLevel="1"/>
    <row r="63342" hidden="1" outlineLevel="1"/>
    <row r="63343" hidden="1" outlineLevel="1"/>
    <row r="63344" hidden="1" outlineLevel="1"/>
    <row r="63345" hidden="1" outlineLevel="1"/>
    <row r="63346" hidden="1" outlineLevel="1"/>
    <row r="63347" hidden="1" outlineLevel="1"/>
    <row r="63348" hidden="1" outlineLevel="1"/>
    <row r="63349" hidden="1" outlineLevel="1"/>
    <row r="63350" hidden="1" outlineLevel="1"/>
    <row r="63351" hidden="1" outlineLevel="1"/>
    <row r="63352" hidden="1" outlineLevel="1"/>
    <row r="63353" hidden="1" outlineLevel="1"/>
    <row r="63354" hidden="1" outlineLevel="1"/>
    <row r="63355" hidden="1" outlineLevel="1"/>
    <row r="63356" hidden="1" outlineLevel="1"/>
    <row r="63357" hidden="1" outlineLevel="1"/>
    <row r="63358" hidden="1" outlineLevel="1"/>
    <row r="63359" hidden="1" outlineLevel="1"/>
    <row r="63360" hidden="1" outlineLevel="1"/>
    <row r="63361" hidden="1" outlineLevel="1"/>
    <row r="63362" hidden="1" outlineLevel="1"/>
    <row r="63363" hidden="1" outlineLevel="1"/>
    <row r="63364" hidden="1" outlineLevel="1"/>
    <row r="63365" hidden="1" outlineLevel="1"/>
    <row r="63366" hidden="1" outlineLevel="1"/>
    <row r="63367" hidden="1" outlineLevel="1"/>
    <row r="63368" hidden="1" outlineLevel="1"/>
    <row r="63369" hidden="1" outlineLevel="1"/>
    <row r="63370" hidden="1" outlineLevel="1"/>
    <row r="63371" hidden="1" outlineLevel="1"/>
    <row r="63372" hidden="1" outlineLevel="1"/>
    <row r="63373" hidden="1" outlineLevel="1"/>
    <row r="63374" hidden="1" outlineLevel="1"/>
    <row r="63375" hidden="1" outlineLevel="1"/>
    <row r="63376" hidden="1" outlineLevel="1"/>
    <row r="63377" hidden="1" outlineLevel="1"/>
    <row r="63378" hidden="1" outlineLevel="1"/>
    <row r="63379" hidden="1" outlineLevel="1"/>
    <row r="63380" hidden="1" outlineLevel="1"/>
    <row r="63381" hidden="1" outlineLevel="1"/>
    <row r="63382" hidden="1" outlineLevel="1"/>
    <row r="63383" hidden="1" outlineLevel="1"/>
    <row r="63384" hidden="1" outlineLevel="1"/>
    <row r="63385" hidden="1" outlineLevel="1"/>
    <row r="63386" hidden="1" outlineLevel="1"/>
    <row r="63387" hidden="1" outlineLevel="1"/>
    <row r="63388" hidden="1" outlineLevel="1"/>
    <row r="63389" hidden="1" outlineLevel="1"/>
    <row r="63390" hidden="1" outlineLevel="1"/>
    <row r="63391" hidden="1" outlineLevel="1"/>
    <row r="63392" hidden="1" outlineLevel="1"/>
    <row r="63393" hidden="1" outlineLevel="1"/>
    <row r="63394" hidden="1" outlineLevel="1"/>
    <row r="63395" hidden="1" outlineLevel="1"/>
    <row r="63396" hidden="1" outlineLevel="1"/>
    <row r="63397" hidden="1" outlineLevel="1"/>
    <row r="63398" hidden="1" outlineLevel="1"/>
    <row r="63399" hidden="1" outlineLevel="1"/>
    <row r="63400" hidden="1" outlineLevel="1"/>
    <row r="63401" hidden="1" outlineLevel="1"/>
    <row r="63402" hidden="1" outlineLevel="1"/>
    <row r="63403" hidden="1" outlineLevel="1"/>
    <row r="63404" hidden="1" outlineLevel="1"/>
    <row r="63405" hidden="1" outlineLevel="1"/>
    <row r="63406" hidden="1" outlineLevel="1"/>
    <row r="63407" hidden="1" outlineLevel="1"/>
    <row r="63408" hidden="1" outlineLevel="1"/>
    <row r="63409" hidden="1" outlineLevel="1"/>
    <row r="63410" hidden="1" outlineLevel="1"/>
    <row r="63411" hidden="1" outlineLevel="1"/>
    <row r="63412" hidden="1" outlineLevel="1"/>
    <row r="63413" hidden="1" outlineLevel="1"/>
    <row r="63414" hidden="1" outlineLevel="1"/>
    <row r="63415" hidden="1" outlineLevel="1"/>
    <row r="63416" hidden="1" outlineLevel="1"/>
    <row r="63417" hidden="1" outlineLevel="1"/>
    <row r="63418" hidden="1" outlineLevel="1"/>
    <row r="63419" hidden="1" outlineLevel="1"/>
    <row r="63420" hidden="1" outlineLevel="1"/>
    <row r="63421" hidden="1" outlineLevel="1"/>
    <row r="63422" hidden="1" outlineLevel="1"/>
    <row r="63423" hidden="1" outlineLevel="1"/>
    <row r="63424" hidden="1" outlineLevel="1"/>
    <row r="63425" hidden="1" outlineLevel="1"/>
    <row r="63426" hidden="1" outlineLevel="1"/>
    <row r="63427" hidden="1" outlineLevel="1"/>
    <row r="63428" hidden="1" outlineLevel="1"/>
    <row r="63429" hidden="1" outlineLevel="1"/>
    <row r="63430" hidden="1" outlineLevel="1"/>
    <row r="63431" hidden="1" outlineLevel="1"/>
    <row r="63432" hidden="1" outlineLevel="1"/>
    <row r="63433" hidden="1" outlineLevel="1"/>
    <row r="63434" hidden="1" outlineLevel="1"/>
    <row r="63435" hidden="1" outlineLevel="1"/>
    <row r="63436" hidden="1" outlineLevel="1"/>
    <row r="63437" hidden="1" outlineLevel="1"/>
    <row r="63438" hidden="1" outlineLevel="1"/>
    <row r="63439" hidden="1" outlineLevel="1"/>
    <row r="63440" hidden="1" outlineLevel="1"/>
    <row r="63441" hidden="1" outlineLevel="1"/>
    <row r="63442" hidden="1" outlineLevel="1"/>
    <row r="63443" hidden="1" outlineLevel="1"/>
    <row r="63444" hidden="1" outlineLevel="1"/>
    <row r="63445" hidden="1" outlineLevel="1"/>
    <row r="63446" hidden="1" outlineLevel="1"/>
    <row r="63447" hidden="1" outlineLevel="1"/>
    <row r="63448" hidden="1" outlineLevel="1"/>
    <row r="63449" hidden="1" outlineLevel="1"/>
    <row r="63450" hidden="1" outlineLevel="1"/>
    <row r="63451" hidden="1" outlineLevel="1"/>
    <row r="63452" hidden="1" outlineLevel="1"/>
    <row r="63453" hidden="1" outlineLevel="1"/>
    <row r="63454" hidden="1" outlineLevel="1"/>
    <row r="63455" hidden="1" outlineLevel="1"/>
    <row r="63456" hidden="1" outlineLevel="1"/>
    <row r="63457" hidden="1" outlineLevel="1"/>
    <row r="63458" hidden="1" outlineLevel="1"/>
    <row r="63459" hidden="1" outlineLevel="1"/>
    <row r="63460" hidden="1" outlineLevel="1"/>
    <row r="63461" hidden="1" outlineLevel="1"/>
    <row r="63462" hidden="1" outlineLevel="1"/>
    <row r="63463" hidden="1" outlineLevel="1"/>
    <row r="63464" hidden="1" outlineLevel="1"/>
    <row r="63465" hidden="1" outlineLevel="1"/>
    <row r="63466" hidden="1" outlineLevel="1"/>
    <row r="63467" hidden="1" outlineLevel="1"/>
    <row r="63468" hidden="1" outlineLevel="1"/>
    <row r="63469" hidden="1" outlineLevel="1"/>
    <row r="63470" hidden="1" outlineLevel="1"/>
    <row r="63471" hidden="1" outlineLevel="1"/>
    <row r="63472" hidden="1" outlineLevel="1"/>
    <row r="63473" hidden="1" outlineLevel="1"/>
    <row r="63474" hidden="1" outlineLevel="1"/>
    <row r="63475" hidden="1" outlineLevel="1"/>
    <row r="63476" hidden="1" outlineLevel="1"/>
    <row r="63477" hidden="1" outlineLevel="1"/>
    <row r="63478" hidden="1" outlineLevel="1"/>
    <row r="63479" hidden="1" outlineLevel="1"/>
    <row r="63480" hidden="1" outlineLevel="1"/>
    <row r="63481" hidden="1" outlineLevel="1"/>
    <row r="63482" hidden="1" outlineLevel="1"/>
    <row r="63483" hidden="1" outlineLevel="1"/>
    <row r="63484" hidden="1" outlineLevel="1"/>
    <row r="63485" hidden="1" outlineLevel="1"/>
    <row r="63486" hidden="1" outlineLevel="1"/>
    <row r="63487" hidden="1" outlineLevel="1"/>
    <row r="63488" hidden="1" outlineLevel="1"/>
    <row r="63489" hidden="1" outlineLevel="1"/>
    <row r="63490" hidden="1" outlineLevel="1"/>
    <row r="63491" hidden="1" outlineLevel="1"/>
    <row r="63492" hidden="1" outlineLevel="1"/>
    <row r="63493" hidden="1" outlineLevel="1"/>
    <row r="63494" hidden="1" outlineLevel="1"/>
    <row r="63495" hidden="1" outlineLevel="1"/>
    <row r="63496" hidden="1" outlineLevel="1"/>
    <row r="63497" hidden="1" outlineLevel="1"/>
    <row r="63498" hidden="1" outlineLevel="1"/>
    <row r="63499" hidden="1" outlineLevel="1"/>
    <row r="63500" hidden="1" outlineLevel="1"/>
    <row r="63501" hidden="1" outlineLevel="1"/>
    <row r="63502" hidden="1" outlineLevel="1"/>
    <row r="63503" hidden="1" outlineLevel="1"/>
    <row r="63504" hidden="1" outlineLevel="1"/>
    <row r="63505" hidden="1" outlineLevel="1"/>
    <row r="63506" hidden="1" outlineLevel="1"/>
    <row r="63507" hidden="1" outlineLevel="1"/>
    <row r="63508" hidden="1" outlineLevel="1"/>
    <row r="63509" hidden="1" outlineLevel="1"/>
    <row r="63510" hidden="1" outlineLevel="1"/>
    <row r="63511" hidden="1" outlineLevel="1"/>
    <row r="63512" hidden="1" outlineLevel="1"/>
    <row r="63513" hidden="1" outlineLevel="1"/>
    <row r="63514" hidden="1" outlineLevel="1"/>
    <row r="63515" hidden="1" outlineLevel="1"/>
    <row r="63516" hidden="1" outlineLevel="1"/>
    <row r="63517" hidden="1" outlineLevel="1"/>
    <row r="63518" hidden="1" outlineLevel="1"/>
    <row r="63519" hidden="1" outlineLevel="1"/>
    <row r="63520" hidden="1" outlineLevel="1"/>
    <row r="63521" hidden="1" outlineLevel="1"/>
    <row r="63522" hidden="1" outlineLevel="1"/>
    <row r="63523" hidden="1" outlineLevel="1"/>
    <row r="63524" hidden="1" outlineLevel="1"/>
    <row r="63525" hidden="1" outlineLevel="1"/>
    <row r="63526" hidden="1" outlineLevel="1"/>
    <row r="63527" hidden="1" outlineLevel="1"/>
    <row r="63528" hidden="1" outlineLevel="1"/>
    <row r="63529" hidden="1" outlineLevel="1"/>
    <row r="63530" hidden="1" outlineLevel="1"/>
    <row r="63531" hidden="1" outlineLevel="1"/>
    <row r="63532" hidden="1" outlineLevel="1"/>
    <row r="63533" hidden="1" outlineLevel="1"/>
    <row r="63534" hidden="1" outlineLevel="1"/>
    <row r="63535" hidden="1" outlineLevel="1"/>
    <row r="63536" hidden="1" outlineLevel="1"/>
    <row r="63537" hidden="1" outlineLevel="1"/>
    <row r="63538" hidden="1" outlineLevel="1"/>
    <row r="63539" hidden="1" outlineLevel="1"/>
    <row r="63540" hidden="1" outlineLevel="1"/>
    <row r="63541" hidden="1" outlineLevel="1"/>
    <row r="63542" hidden="1" outlineLevel="1"/>
    <row r="63543" hidden="1" outlineLevel="1"/>
    <row r="63544" hidden="1" outlineLevel="1"/>
    <row r="63545" hidden="1" outlineLevel="1"/>
    <row r="63546" hidden="1" outlineLevel="1"/>
    <row r="63547" hidden="1" outlineLevel="1"/>
    <row r="63548" hidden="1" outlineLevel="1"/>
    <row r="63549" hidden="1" outlineLevel="1"/>
    <row r="63550" hidden="1" outlineLevel="1"/>
    <row r="63551" hidden="1" outlineLevel="1"/>
    <row r="63552" hidden="1" outlineLevel="1"/>
    <row r="63553" hidden="1" outlineLevel="1"/>
    <row r="63554" hidden="1" outlineLevel="1"/>
    <row r="63555" hidden="1" outlineLevel="1"/>
    <row r="63556" hidden="1" outlineLevel="1"/>
    <row r="63557" hidden="1" outlineLevel="1"/>
    <row r="63558" hidden="1" outlineLevel="1"/>
    <row r="63559" hidden="1" outlineLevel="1"/>
    <row r="63560" hidden="1" outlineLevel="1"/>
    <row r="63561" hidden="1" outlineLevel="1"/>
    <row r="63562" hidden="1" outlineLevel="1"/>
    <row r="63563" hidden="1" outlineLevel="1"/>
    <row r="63564" hidden="1" outlineLevel="1"/>
    <row r="63565" hidden="1" outlineLevel="1"/>
    <row r="63566" hidden="1" outlineLevel="1"/>
    <row r="63567" hidden="1" outlineLevel="1"/>
    <row r="63568" hidden="1" outlineLevel="1"/>
    <row r="63569" hidden="1" outlineLevel="1"/>
    <row r="63570" hidden="1" outlineLevel="1"/>
    <row r="63571" hidden="1" outlineLevel="1"/>
    <row r="63572" hidden="1" outlineLevel="1"/>
    <row r="63573" hidden="1" outlineLevel="1"/>
    <row r="63574" hidden="1" outlineLevel="1"/>
    <row r="63575" hidden="1" outlineLevel="1"/>
    <row r="63576" hidden="1" outlineLevel="1"/>
    <row r="63577" hidden="1" outlineLevel="1"/>
    <row r="63578" hidden="1" outlineLevel="1"/>
    <row r="63579" hidden="1" outlineLevel="1"/>
    <row r="63580" hidden="1" outlineLevel="1"/>
    <row r="63581" hidden="1" outlineLevel="1"/>
    <row r="63582" hidden="1" outlineLevel="1"/>
    <row r="63583" hidden="1" outlineLevel="1"/>
    <row r="63584" hidden="1" outlineLevel="1"/>
    <row r="63585" hidden="1" outlineLevel="1"/>
    <row r="63586" hidden="1" outlineLevel="1"/>
    <row r="63587" hidden="1" outlineLevel="1"/>
    <row r="63588" hidden="1" outlineLevel="1"/>
    <row r="63589" hidden="1" outlineLevel="1"/>
    <row r="63590" hidden="1" outlineLevel="1"/>
    <row r="63591" hidden="1" outlineLevel="1"/>
    <row r="63592" hidden="1" outlineLevel="1"/>
    <row r="63593" hidden="1" outlineLevel="1"/>
    <row r="63594" hidden="1" outlineLevel="1"/>
    <row r="63595" hidden="1" outlineLevel="1"/>
    <row r="63596" hidden="1" outlineLevel="1"/>
    <row r="63597" hidden="1" outlineLevel="1"/>
    <row r="63598" hidden="1" outlineLevel="1"/>
    <row r="63599" hidden="1" outlineLevel="1"/>
    <row r="63600" hidden="1" outlineLevel="1"/>
    <row r="63601" hidden="1" outlineLevel="1"/>
    <row r="63602" hidden="1" outlineLevel="1"/>
    <row r="63603" hidden="1" outlineLevel="1"/>
    <row r="63604" hidden="1" outlineLevel="1"/>
    <row r="63605" hidden="1" outlineLevel="1"/>
    <row r="63606" hidden="1" outlineLevel="1"/>
    <row r="63607" hidden="1" outlineLevel="1"/>
    <row r="63608" hidden="1" outlineLevel="1"/>
    <row r="63609" hidden="1" outlineLevel="1"/>
    <row r="63610" hidden="1" outlineLevel="1"/>
    <row r="63611" hidden="1" outlineLevel="1"/>
    <row r="63612" hidden="1" outlineLevel="1"/>
    <row r="63613" hidden="1" outlineLevel="1"/>
    <row r="63614" hidden="1" outlineLevel="1"/>
    <row r="63615" hidden="1" outlineLevel="1"/>
    <row r="63616" hidden="1" outlineLevel="1"/>
    <row r="63617" hidden="1" outlineLevel="1"/>
    <row r="63618" hidden="1" outlineLevel="1"/>
    <row r="63619" hidden="1" outlineLevel="1"/>
    <row r="63620" hidden="1" outlineLevel="1"/>
    <row r="63621" hidden="1" outlineLevel="1"/>
    <row r="63622" hidden="1" outlineLevel="1"/>
    <row r="63623" hidden="1" outlineLevel="1"/>
    <row r="63624" hidden="1" outlineLevel="1"/>
    <row r="63625" hidden="1" outlineLevel="1"/>
    <row r="63626" hidden="1" outlineLevel="1"/>
    <row r="63627" hidden="1" outlineLevel="1"/>
    <row r="63628" hidden="1" outlineLevel="1"/>
    <row r="63629" hidden="1" outlineLevel="1"/>
    <row r="63630" hidden="1" outlineLevel="1"/>
    <row r="63631" hidden="1" outlineLevel="1"/>
    <row r="63632" hidden="1" outlineLevel="1"/>
    <row r="63633" hidden="1" outlineLevel="1"/>
    <row r="63634" hidden="1" outlineLevel="1"/>
    <row r="63635" hidden="1" outlineLevel="1"/>
    <row r="63636" hidden="1" outlineLevel="1"/>
    <row r="63637" hidden="1" outlineLevel="1"/>
    <row r="63638" hidden="1" outlineLevel="1"/>
    <row r="63639" hidden="1" outlineLevel="1"/>
    <row r="63640" hidden="1" outlineLevel="1"/>
    <row r="63641" hidden="1" outlineLevel="1"/>
    <row r="63642" hidden="1" outlineLevel="1"/>
    <row r="63643" hidden="1" outlineLevel="1"/>
    <row r="63644" hidden="1" outlineLevel="1"/>
    <row r="63645" hidden="1" outlineLevel="1"/>
    <row r="63646" hidden="1" outlineLevel="1"/>
    <row r="63647" hidden="1" outlineLevel="1"/>
    <row r="63648" hidden="1" outlineLevel="1"/>
    <row r="63649" hidden="1" outlineLevel="1"/>
    <row r="63650" hidden="1" outlineLevel="1"/>
    <row r="63651" hidden="1" outlineLevel="1"/>
    <row r="63652" hidden="1" outlineLevel="1"/>
    <row r="63653" hidden="1" outlineLevel="1"/>
    <row r="63654" hidden="1" outlineLevel="1"/>
    <row r="63655" hidden="1" outlineLevel="1"/>
    <row r="63656" hidden="1" outlineLevel="1"/>
    <row r="63657" hidden="1" outlineLevel="1"/>
    <row r="63658" hidden="1" outlineLevel="1"/>
    <row r="63659" hidden="1" outlineLevel="1"/>
    <row r="63660" hidden="1" outlineLevel="1"/>
    <row r="63661" hidden="1" outlineLevel="1"/>
    <row r="63662" hidden="1" outlineLevel="1"/>
    <row r="63663" hidden="1" outlineLevel="1"/>
    <row r="63664" hidden="1" outlineLevel="1"/>
    <row r="63665" hidden="1" outlineLevel="1"/>
    <row r="63666" hidden="1" outlineLevel="1"/>
    <row r="63667" hidden="1" outlineLevel="1"/>
    <row r="63668" hidden="1" outlineLevel="1"/>
    <row r="63669" hidden="1" outlineLevel="1"/>
    <row r="63670" hidden="1" outlineLevel="1"/>
    <row r="63671" hidden="1" outlineLevel="1"/>
    <row r="63672" hidden="1" outlineLevel="1"/>
    <row r="63673" hidden="1" outlineLevel="1"/>
    <row r="63674" hidden="1" outlineLevel="1"/>
    <row r="63675" hidden="1" outlineLevel="1"/>
    <row r="63676" hidden="1" outlineLevel="1"/>
    <row r="63677" hidden="1" outlineLevel="1"/>
    <row r="63678" hidden="1" outlineLevel="1"/>
    <row r="63679" hidden="1" outlineLevel="1"/>
    <row r="63680" hidden="1" outlineLevel="1"/>
    <row r="63681" hidden="1" outlineLevel="1"/>
    <row r="63682" hidden="1" outlineLevel="1"/>
    <row r="63683" hidden="1" outlineLevel="1"/>
    <row r="63684" hidden="1" outlineLevel="1"/>
    <row r="63685" hidden="1" outlineLevel="1"/>
    <row r="63686" hidden="1" outlineLevel="1"/>
    <row r="63687" hidden="1" outlineLevel="1"/>
    <row r="63688" hidden="1" outlineLevel="1"/>
    <row r="63689" hidden="1" outlineLevel="1"/>
    <row r="63690" hidden="1" outlineLevel="1"/>
    <row r="63691" hidden="1" outlineLevel="1"/>
    <row r="63692" hidden="1" outlineLevel="1"/>
    <row r="63693" hidden="1" outlineLevel="1"/>
    <row r="63694" hidden="1" outlineLevel="1"/>
    <row r="63695" hidden="1" outlineLevel="1"/>
    <row r="63696" hidden="1" outlineLevel="1"/>
    <row r="63697" hidden="1" outlineLevel="1"/>
    <row r="63698" hidden="1" outlineLevel="1"/>
    <row r="63699" hidden="1" outlineLevel="1"/>
    <row r="63700" hidden="1" outlineLevel="1"/>
    <row r="63701" hidden="1" outlineLevel="1"/>
    <row r="63702" hidden="1" outlineLevel="1"/>
    <row r="63703" hidden="1" outlineLevel="1"/>
    <row r="63704" hidden="1" outlineLevel="1"/>
    <row r="63705" hidden="1" outlineLevel="1"/>
    <row r="63706" hidden="1" outlineLevel="1"/>
    <row r="63707" hidden="1" outlineLevel="1"/>
    <row r="63708" hidden="1" outlineLevel="1"/>
    <row r="63709" hidden="1" outlineLevel="1"/>
    <row r="63710" hidden="1" outlineLevel="1"/>
    <row r="63711" hidden="1" outlineLevel="1"/>
    <row r="63712" hidden="1" outlineLevel="1"/>
    <row r="63713" hidden="1" outlineLevel="1"/>
    <row r="63714" hidden="1" outlineLevel="1"/>
    <row r="63715" hidden="1" outlineLevel="1"/>
    <row r="63716" hidden="1" outlineLevel="1"/>
    <row r="63717" hidden="1" outlineLevel="1"/>
    <row r="63718" hidden="1" outlineLevel="1"/>
    <row r="63719" hidden="1" outlineLevel="1"/>
    <row r="63720" hidden="1" outlineLevel="1"/>
    <row r="63721" hidden="1" outlineLevel="1"/>
    <row r="63722" hidden="1" outlineLevel="1"/>
    <row r="63723" hidden="1" outlineLevel="1"/>
    <row r="63724" hidden="1" outlineLevel="1"/>
    <row r="63725" hidden="1" outlineLevel="1"/>
    <row r="63726" hidden="1" outlineLevel="1"/>
    <row r="63727" hidden="1" outlineLevel="1"/>
    <row r="63728" hidden="1" outlineLevel="1"/>
    <row r="63729" hidden="1" outlineLevel="1"/>
    <row r="63730" hidden="1" outlineLevel="1"/>
    <row r="63731" hidden="1" outlineLevel="1"/>
    <row r="63732" hidden="1" outlineLevel="1"/>
    <row r="63733" hidden="1" outlineLevel="1"/>
    <row r="63734" hidden="1" outlineLevel="1"/>
    <row r="63735" hidden="1" outlineLevel="1"/>
    <row r="63736" hidden="1" outlineLevel="1"/>
    <row r="63737" hidden="1" outlineLevel="1"/>
    <row r="63738" hidden="1" outlineLevel="1"/>
    <row r="63739" hidden="1" outlineLevel="1"/>
    <row r="63740" hidden="1" outlineLevel="1"/>
    <row r="63741" hidden="1" outlineLevel="1"/>
    <row r="63742" hidden="1" outlineLevel="1"/>
    <row r="63743" hidden="1" outlineLevel="1"/>
    <row r="63744" hidden="1" outlineLevel="1"/>
    <row r="63745" hidden="1" outlineLevel="1"/>
    <row r="63746" hidden="1" outlineLevel="1"/>
    <row r="63747" hidden="1" outlineLevel="1"/>
    <row r="63748" hidden="1" outlineLevel="1"/>
    <row r="63749" hidden="1" outlineLevel="1"/>
    <row r="63750" hidden="1" outlineLevel="1"/>
    <row r="63751" hidden="1" outlineLevel="1"/>
    <row r="63752" hidden="1" outlineLevel="1"/>
    <row r="63753" hidden="1" outlineLevel="1"/>
    <row r="63754" hidden="1" outlineLevel="1"/>
    <row r="63755" hidden="1" outlineLevel="1"/>
    <row r="63756" hidden="1" outlineLevel="1"/>
    <row r="63757" hidden="1" outlineLevel="1"/>
    <row r="63758" hidden="1" outlineLevel="1"/>
    <row r="63759" hidden="1" outlineLevel="1"/>
    <row r="63760" hidden="1" outlineLevel="1"/>
    <row r="63761" hidden="1" outlineLevel="1"/>
    <row r="63762" hidden="1" outlineLevel="1"/>
    <row r="63763" hidden="1" outlineLevel="1"/>
    <row r="63764" hidden="1" outlineLevel="1"/>
    <row r="63765" hidden="1" outlineLevel="1"/>
    <row r="63766" hidden="1" outlineLevel="1"/>
    <row r="63767" hidden="1" outlineLevel="1"/>
    <row r="63768" hidden="1" outlineLevel="1"/>
    <row r="63769" hidden="1" outlineLevel="1"/>
    <row r="63770" hidden="1" outlineLevel="1"/>
    <row r="63771" hidden="1" outlineLevel="1"/>
    <row r="63772" hidden="1" outlineLevel="1"/>
    <row r="63773" hidden="1" outlineLevel="1"/>
    <row r="63774" hidden="1" outlineLevel="1"/>
    <row r="63775" hidden="1" outlineLevel="1"/>
    <row r="63776" hidden="1" outlineLevel="1"/>
    <row r="63777" hidden="1" outlineLevel="1"/>
    <row r="63778" hidden="1" outlineLevel="1"/>
    <row r="63779" hidden="1" outlineLevel="1"/>
    <row r="63780" hidden="1" outlineLevel="1"/>
    <row r="63781" hidden="1" outlineLevel="1"/>
    <row r="63782" hidden="1" outlineLevel="1"/>
    <row r="63783" hidden="1" outlineLevel="1"/>
    <row r="63784" hidden="1" outlineLevel="1"/>
    <row r="63785" hidden="1" outlineLevel="1"/>
    <row r="63786" hidden="1" outlineLevel="1"/>
    <row r="63787" hidden="1" outlineLevel="1"/>
    <row r="63788" hidden="1" outlineLevel="1"/>
    <row r="63789" hidden="1" outlineLevel="1"/>
    <row r="63790" hidden="1" outlineLevel="1"/>
    <row r="63791" hidden="1" outlineLevel="1"/>
    <row r="63792" hidden="1" outlineLevel="1"/>
    <row r="63793" hidden="1" outlineLevel="1"/>
    <row r="63794" hidden="1" outlineLevel="1"/>
    <row r="63795" hidden="1" outlineLevel="1"/>
    <row r="63796" hidden="1" outlineLevel="1"/>
    <row r="63797" hidden="1" outlineLevel="1"/>
    <row r="63798" hidden="1" outlineLevel="1"/>
    <row r="63799" hidden="1" outlineLevel="1"/>
    <row r="63800" hidden="1" outlineLevel="1"/>
    <row r="63801" hidden="1" outlineLevel="1"/>
    <row r="63802" hidden="1" outlineLevel="1"/>
    <row r="63803" hidden="1" outlineLevel="1"/>
    <row r="63804" hidden="1" outlineLevel="1"/>
    <row r="63805" hidden="1" outlineLevel="1"/>
    <row r="63806" hidden="1" outlineLevel="1"/>
    <row r="63807" hidden="1" outlineLevel="1"/>
    <row r="63808" hidden="1" outlineLevel="1"/>
    <row r="63809" hidden="1" outlineLevel="1"/>
    <row r="63810" hidden="1" outlineLevel="1"/>
    <row r="63811" hidden="1" outlineLevel="1"/>
    <row r="63812" hidden="1" outlineLevel="1"/>
    <row r="63813" hidden="1" outlineLevel="1"/>
    <row r="63814" hidden="1" outlineLevel="1"/>
    <row r="63815" hidden="1" outlineLevel="1"/>
    <row r="63816" hidden="1" outlineLevel="1"/>
    <row r="63817" hidden="1" outlineLevel="1"/>
    <row r="63818" hidden="1" outlineLevel="1"/>
    <row r="63819" hidden="1" outlineLevel="1"/>
    <row r="63820" hidden="1" outlineLevel="1"/>
    <row r="63821" hidden="1" outlineLevel="1"/>
    <row r="63822" hidden="1" outlineLevel="1"/>
    <row r="63823" hidden="1" outlineLevel="1"/>
    <row r="63824" hidden="1" outlineLevel="1"/>
    <row r="63825" hidden="1" outlineLevel="1"/>
    <row r="63826" hidden="1" outlineLevel="1"/>
    <row r="63827" hidden="1" outlineLevel="1"/>
    <row r="63828" hidden="1" outlineLevel="1"/>
    <row r="63829" hidden="1" outlineLevel="1"/>
    <row r="63830" hidden="1" outlineLevel="1"/>
    <row r="63831" hidden="1" outlineLevel="1"/>
    <row r="63832" hidden="1" outlineLevel="1"/>
    <row r="63833" hidden="1" outlineLevel="1"/>
    <row r="63834" hidden="1" outlineLevel="1"/>
    <row r="63835" hidden="1" outlineLevel="1"/>
    <row r="63836" hidden="1" outlineLevel="1"/>
    <row r="63837" hidden="1" outlineLevel="1"/>
    <row r="63838" hidden="1" outlineLevel="1"/>
    <row r="63839" hidden="1" outlineLevel="1"/>
    <row r="63840" hidden="1" outlineLevel="1"/>
    <row r="63841" hidden="1" outlineLevel="1"/>
    <row r="63842" hidden="1" outlineLevel="1"/>
    <row r="63843" hidden="1" outlineLevel="1"/>
    <row r="63844" hidden="1" outlineLevel="1"/>
    <row r="63845" hidden="1" outlineLevel="1"/>
    <row r="63846" hidden="1" outlineLevel="1"/>
    <row r="63847" hidden="1" outlineLevel="1"/>
    <row r="63848" hidden="1" outlineLevel="1"/>
    <row r="63849" hidden="1" outlineLevel="1"/>
    <row r="63850" hidden="1" outlineLevel="1"/>
    <row r="63851" hidden="1" outlineLevel="1"/>
    <row r="63852" hidden="1" outlineLevel="1"/>
    <row r="63853" hidden="1" outlineLevel="1"/>
    <row r="63854" hidden="1" outlineLevel="1"/>
    <row r="63855" hidden="1" outlineLevel="1"/>
    <row r="63856" hidden="1" outlineLevel="1"/>
    <row r="63857" hidden="1" outlineLevel="1"/>
    <row r="63858" hidden="1" outlineLevel="1"/>
    <row r="63859" hidden="1" outlineLevel="1"/>
    <row r="63860" hidden="1" outlineLevel="1"/>
    <row r="63861" hidden="1" outlineLevel="1"/>
    <row r="63862" hidden="1" outlineLevel="1"/>
    <row r="63863" hidden="1" outlineLevel="1"/>
    <row r="63864" hidden="1" outlineLevel="1"/>
    <row r="63865" hidden="1" outlineLevel="1"/>
    <row r="63866" hidden="1" outlineLevel="1"/>
    <row r="63867" hidden="1" outlineLevel="1"/>
    <row r="63868" hidden="1" outlineLevel="1"/>
    <row r="63869" hidden="1" outlineLevel="1"/>
    <row r="63870" hidden="1" outlineLevel="1"/>
    <row r="63871" hidden="1" outlineLevel="1"/>
    <row r="63872" hidden="1" outlineLevel="1"/>
    <row r="63873" hidden="1" outlineLevel="1"/>
    <row r="63874" hidden="1" outlineLevel="1"/>
    <row r="63875" hidden="1" outlineLevel="1"/>
    <row r="63876" hidden="1" outlineLevel="1"/>
    <row r="63877" hidden="1" outlineLevel="1"/>
    <row r="63878" hidden="1" outlineLevel="1"/>
    <row r="63879" hidden="1" outlineLevel="1"/>
    <row r="63880" hidden="1" outlineLevel="1"/>
    <row r="63881" hidden="1" outlineLevel="1"/>
    <row r="63882" hidden="1" outlineLevel="1"/>
    <row r="63883" hidden="1" outlineLevel="1"/>
    <row r="63884" hidden="1" outlineLevel="1"/>
    <row r="63885" hidden="1" outlineLevel="1"/>
    <row r="63886" hidden="1" outlineLevel="1"/>
    <row r="63887" hidden="1" outlineLevel="1"/>
    <row r="63888" hidden="1" outlineLevel="1"/>
    <row r="63889" hidden="1" outlineLevel="1"/>
    <row r="63890" hidden="1" outlineLevel="1"/>
    <row r="63891" hidden="1" outlineLevel="1"/>
    <row r="63892" hidden="1" outlineLevel="1"/>
    <row r="63893" hidden="1" outlineLevel="1"/>
    <row r="63894" hidden="1" outlineLevel="1"/>
    <row r="63895" hidden="1" outlineLevel="1"/>
    <row r="63896" hidden="1" outlineLevel="1"/>
    <row r="63897" hidden="1" outlineLevel="1"/>
    <row r="63898" hidden="1" outlineLevel="1"/>
    <row r="63899" hidden="1" outlineLevel="1"/>
    <row r="63900" hidden="1" outlineLevel="1"/>
    <row r="63901" hidden="1" outlineLevel="1"/>
    <row r="63902" hidden="1" outlineLevel="1"/>
    <row r="63903" hidden="1" outlineLevel="1"/>
    <row r="63904" hidden="1" outlineLevel="1"/>
    <row r="63905" hidden="1" outlineLevel="1"/>
    <row r="63906" hidden="1" outlineLevel="1"/>
    <row r="63907" hidden="1" outlineLevel="1"/>
    <row r="63908" hidden="1" outlineLevel="1"/>
    <row r="63909" hidden="1" outlineLevel="1"/>
    <row r="63910" hidden="1" outlineLevel="1"/>
    <row r="63911" hidden="1" outlineLevel="1"/>
    <row r="63912" hidden="1" outlineLevel="1"/>
    <row r="63913" hidden="1" outlineLevel="1"/>
    <row r="63914" hidden="1" outlineLevel="1"/>
    <row r="63915" hidden="1" outlineLevel="1"/>
    <row r="63916" hidden="1" outlineLevel="1"/>
    <row r="63917" hidden="1" outlineLevel="1"/>
    <row r="63918" hidden="1" outlineLevel="1"/>
    <row r="63919" hidden="1" outlineLevel="1"/>
    <row r="63920" hidden="1" outlineLevel="1"/>
    <row r="63921" hidden="1" outlineLevel="1"/>
    <row r="63922" hidden="1" outlineLevel="1"/>
    <row r="63923" hidden="1" outlineLevel="1"/>
    <row r="63924" hidden="1" outlineLevel="1"/>
    <row r="63925" hidden="1" outlineLevel="1"/>
    <row r="63926" hidden="1" outlineLevel="1"/>
    <row r="63927" hidden="1" outlineLevel="1"/>
    <row r="63928" hidden="1" outlineLevel="1"/>
    <row r="63929" hidden="1" outlineLevel="1"/>
    <row r="63930" hidden="1" outlineLevel="1"/>
    <row r="63931" hidden="1" outlineLevel="1"/>
    <row r="63932" hidden="1" outlineLevel="1"/>
    <row r="63933" hidden="1" outlineLevel="1"/>
    <row r="63934" hidden="1" outlineLevel="1"/>
    <row r="63935" hidden="1" outlineLevel="1"/>
    <row r="63936" hidden="1" outlineLevel="1"/>
    <row r="63937" hidden="1" outlineLevel="1"/>
    <row r="63938" hidden="1" outlineLevel="1"/>
    <row r="63939" hidden="1" outlineLevel="1"/>
    <row r="63940" hidden="1" outlineLevel="1"/>
    <row r="63941" hidden="1" outlineLevel="1"/>
    <row r="63942" hidden="1" outlineLevel="1"/>
    <row r="63943" hidden="1" outlineLevel="1"/>
    <row r="63944" hidden="1" outlineLevel="1"/>
    <row r="63945" hidden="1" outlineLevel="1"/>
    <row r="63946" hidden="1" outlineLevel="1"/>
    <row r="63947" hidden="1" outlineLevel="1"/>
    <row r="63948" hidden="1" outlineLevel="1"/>
    <row r="63949" hidden="1" outlineLevel="1"/>
    <row r="63950" hidden="1" outlineLevel="1"/>
    <row r="63951" hidden="1" outlineLevel="1"/>
    <row r="63952" hidden="1" outlineLevel="1"/>
    <row r="63953" hidden="1" outlineLevel="1"/>
    <row r="63954" hidden="1" outlineLevel="1"/>
    <row r="63955" hidden="1" outlineLevel="1"/>
    <row r="63956" hidden="1" outlineLevel="1"/>
    <row r="63957" hidden="1" outlineLevel="1"/>
    <row r="63958" hidden="1" outlineLevel="1"/>
    <row r="63959" hidden="1" outlineLevel="1"/>
    <row r="63960" hidden="1" outlineLevel="1"/>
    <row r="63961" hidden="1" outlineLevel="1"/>
    <row r="63962" hidden="1" outlineLevel="1"/>
    <row r="63963" hidden="1" outlineLevel="1"/>
    <row r="63964" hidden="1" outlineLevel="1"/>
    <row r="63965" hidden="1" outlineLevel="1"/>
    <row r="63966" hidden="1" outlineLevel="1"/>
    <row r="63967" hidden="1" outlineLevel="1"/>
    <row r="63968" hidden="1" outlineLevel="1"/>
    <row r="63969" hidden="1" outlineLevel="1"/>
    <row r="63970" hidden="1" outlineLevel="1"/>
    <row r="63971" hidden="1" outlineLevel="1"/>
    <row r="63972" hidden="1" outlineLevel="1"/>
    <row r="63973" hidden="1" outlineLevel="1"/>
    <row r="63974" hidden="1" outlineLevel="1"/>
    <row r="63975" hidden="1" outlineLevel="1"/>
    <row r="63976" hidden="1" outlineLevel="1"/>
    <row r="63977" hidden="1" outlineLevel="1"/>
    <row r="63978" hidden="1" outlineLevel="1"/>
    <row r="63979" hidden="1" outlineLevel="1"/>
    <row r="63980" hidden="1" outlineLevel="1"/>
    <row r="63981" hidden="1" outlineLevel="1"/>
    <row r="63982" hidden="1" outlineLevel="1"/>
    <row r="63983" hidden="1" outlineLevel="1"/>
    <row r="63984" hidden="1" outlineLevel="1"/>
    <row r="63985" hidden="1" outlineLevel="1"/>
    <row r="63986" hidden="1" outlineLevel="1"/>
    <row r="63987" hidden="1" outlineLevel="1"/>
    <row r="63988" hidden="1" outlineLevel="1"/>
    <row r="63989" hidden="1" outlineLevel="1"/>
    <row r="63990" hidden="1" outlineLevel="1"/>
    <row r="63991" hidden="1" outlineLevel="1"/>
    <row r="63992" hidden="1" outlineLevel="1"/>
    <row r="63993" hidden="1" outlineLevel="1"/>
    <row r="63994" hidden="1" outlineLevel="1"/>
    <row r="63995" hidden="1" outlineLevel="1"/>
    <row r="63996" hidden="1" outlineLevel="1"/>
    <row r="63997" hidden="1" outlineLevel="1"/>
    <row r="63998" hidden="1" outlineLevel="1"/>
    <row r="63999" hidden="1" outlineLevel="1"/>
    <row r="64000" hidden="1" outlineLevel="1"/>
    <row r="64001" hidden="1" outlineLevel="1"/>
    <row r="64002" hidden="1" outlineLevel="1"/>
    <row r="64003" hidden="1" outlineLevel="1"/>
    <row r="64004" hidden="1" outlineLevel="1"/>
    <row r="64005" hidden="1" outlineLevel="1"/>
    <row r="64006" hidden="1" outlineLevel="1"/>
    <row r="64007" hidden="1" outlineLevel="1"/>
    <row r="64008" hidden="1" outlineLevel="1"/>
    <row r="64009" hidden="1" outlineLevel="1"/>
    <row r="64010" hidden="1" outlineLevel="1"/>
    <row r="64011" hidden="1" outlineLevel="1"/>
    <row r="64012" hidden="1" outlineLevel="1"/>
    <row r="64013" hidden="1" outlineLevel="1"/>
    <row r="64014" hidden="1" outlineLevel="1"/>
    <row r="64015" hidden="1" outlineLevel="1"/>
    <row r="64016" hidden="1" outlineLevel="1"/>
    <row r="64017" hidden="1" outlineLevel="1"/>
    <row r="64018" hidden="1" outlineLevel="1"/>
    <row r="64019" hidden="1" outlineLevel="1"/>
    <row r="64020" hidden="1" outlineLevel="1"/>
    <row r="64021" hidden="1" outlineLevel="1"/>
    <row r="64022" hidden="1" outlineLevel="1"/>
    <row r="64023" hidden="1" outlineLevel="1"/>
    <row r="64024" hidden="1" outlineLevel="1"/>
    <row r="64025" hidden="1" outlineLevel="1"/>
    <row r="64026" hidden="1" outlineLevel="1"/>
    <row r="64027" hidden="1" outlineLevel="1"/>
    <row r="64028" hidden="1" outlineLevel="1"/>
    <row r="64029" hidden="1" outlineLevel="1"/>
    <row r="64030" hidden="1" outlineLevel="1"/>
    <row r="64031" hidden="1" outlineLevel="1"/>
    <row r="64032" hidden="1" outlineLevel="1"/>
    <row r="64033" hidden="1" outlineLevel="1"/>
    <row r="64034" hidden="1" outlineLevel="1"/>
    <row r="64035" hidden="1" outlineLevel="1"/>
    <row r="64036" hidden="1" outlineLevel="1"/>
    <row r="64037" hidden="1" outlineLevel="1"/>
    <row r="64038" hidden="1" outlineLevel="1"/>
    <row r="64039" hidden="1" outlineLevel="1"/>
    <row r="64040" hidden="1" outlineLevel="1"/>
    <row r="64041" hidden="1" outlineLevel="1"/>
    <row r="64042" hidden="1" outlineLevel="1"/>
    <row r="64043" hidden="1" outlineLevel="1"/>
    <row r="64044" hidden="1" outlineLevel="1"/>
    <row r="64045" hidden="1" outlineLevel="1"/>
    <row r="64046" hidden="1" outlineLevel="1"/>
    <row r="64047" hidden="1" outlineLevel="1"/>
    <row r="64048" hidden="1" outlineLevel="1"/>
    <row r="64049" hidden="1" outlineLevel="1"/>
    <row r="64050" hidden="1" outlineLevel="1"/>
    <row r="64051" hidden="1" outlineLevel="1"/>
    <row r="64052" hidden="1" outlineLevel="1"/>
    <row r="64053" hidden="1" outlineLevel="1"/>
    <row r="64054" hidden="1" outlineLevel="1"/>
    <row r="64055" hidden="1" outlineLevel="1"/>
    <row r="64056" hidden="1" outlineLevel="1"/>
    <row r="64057" hidden="1" outlineLevel="1"/>
    <row r="64058" hidden="1" outlineLevel="1"/>
    <row r="64059" hidden="1" outlineLevel="1"/>
    <row r="64060" hidden="1" outlineLevel="1"/>
    <row r="64061" hidden="1" outlineLevel="1"/>
    <row r="64062" hidden="1" outlineLevel="1"/>
    <row r="64063" hidden="1" outlineLevel="1"/>
    <row r="64064" hidden="1" outlineLevel="1"/>
    <row r="64065" hidden="1" outlineLevel="1"/>
    <row r="64066" hidden="1" outlineLevel="1"/>
    <row r="64067" hidden="1" outlineLevel="1"/>
    <row r="64068" hidden="1" outlineLevel="1"/>
    <row r="64069" hidden="1" outlineLevel="1"/>
    <row r="64070" hidden="1" outlineLevel="1"/>
    <row r="64071" hidden="1" outlineLevel="1"/>
    <row r="64072" hidden="1" outlineLevel="1"/>
    <row r="64073" hidden="1" outlineLevel="1"/>
    <row r="64074" hidden="1" outlineLevel="1"/>
    <row r="64075" hidden="1" outlineLevel="1"/>
    <row r="64076" hidden="1" outlineLevel="1"/>
    <row r="64077" hidden="1" outlineLevel="1"/>
    <row r="64078" hidden="1" outlineLevel="1"/>
    <row r="64079" hidden="1" outlineLevel="1"/>
    <row r="64080" hidden="1" outlineLevel="1"/>
    <row r="64081" hidden="1" outlineLevel="1"/>
    <row r="64082" hidden="1" outlineLevel="1"/>
    <row r="64083" hidden="1" outlineLevel="1"/>
    <row r="64084" hidden="1" outlineLevel="1"/>
    <row r="64085" hidden="1" outlineLevel="1"/>
    <row r="64086" hidden="1" outlineLevel="1"/>
    <row r="64087" hidden="1" outlineLevel="1"/>
    <row r="64088" hidden="1" outlineLevel="1"/>
    <row r="64089" hidden="1" outlineLevel="1"/>
    <row r="64090" hidden="1" outlineLevel="1"/>
    <row r="64091" hidden="1" outlineLevel="1"/>
    <row r="64092" hidden="1" outlineLevel="1"/>
    <row r="64093" hidden="1" outlineLevel="1"/>
    <row r="64094" hidden="1" outlineLevel="1"/>
    <row r="64095" hidden="1" outlineLevel="1"/>
    <row r="64096" hidden="1" outlineLevel="1"/>
    <row r="64097" hidden="1" outlineLevel="1"/>
    <row r="64098" hidden="1" outlineLevel="1"/>
    <row r="64099" hidden="1" outlineLevel="1"/>
    <row r="64100" hidden="1" outlineLevel="1"/>
    <row r="64101" hidden="1" outlineLevel="1"/>
    <row r="64102" hidden="1" outlineLevel="1"/>
    <row r="64103" hidden="1" outlineLevel="1"/>
    <row r="64104" hidden="1" outlineLevel="1"/>
    <row r="64105" hidden="1" outlineLevel="1"/>
    <row r="64106" hidden="1" outlineLevel="1"/>
    <row r="64107" hidden="1" outlineLevel="1"/>
    <row r="64108" hidden="1" outlineLevel="1"/>
    <row r="64109" hidden="1" outlineLevel="1"/>
    <row r="64110" hidden="1" outlineLevel="1"/>
    <row r="64111" hidden="1" outlineLevel="1"/>
    <row r="64112" hidden="1" outlineLevel="1"/>
    <row r="64113" hidden="1" outlineLevel="1"/>
    <row r="64114" hidden="1" outlineLevel="1"/>
    <row r="64115" hidden="1" outlineLevel="1"/>
    <row r="64116" hidden="1" outlineLevel="1"/>
    <row r="64117" hidden="1" outlineLevel="1"/>
    <row r="64118" hidden="1" outlineLevel="1"/>
    <row r="64119" hidden="1" outlineLevel="1"/>
    <row r="64120" hidden="1" outlineLevel="1"/>
    <row r="64121" hidden="1" outlineLevel="1"/>
    <row r="64122" hidden="1" outlineLevel="1"/>
    <row r="64123" hidden="1" outlineLevel="1"/>
    <row r="64124" hidden="1" outlineLevel="1"/>
    <row r="64125" hidden="1" outlineLevel="1"/>
    <row r="64126" hidden="1" outlineLevel="1"/>
    <row r="64127" hidden="1" outlineLevel="1"/>
    <row r="64128" hidden="1" outlineLevel="1"/>
    <row r="64129" hidden="1" outlineLevel="1"/>
    <row r="64130" hidden="1" outlineLevel="1"/>
    <row r="64131" hidden="1" outlineLevel="1"/>
    <row r="64132" hidden="1" outlineLevel="1"/>
    <row r="64133" hidden="1" outlineLevel="1"/>
    <row r="64134" hidden="1" outlineLevel="1"/>
    <row r="64135" hidden="1" outlineLevel="1"/>
    <row r="64136" hidden="1" outlineLevel="1"/>
    <row r="64137" hidden="1" outlineLevel="1"/>
    <row r="64138" hidden="1" outlineLevel="1"/>
    <row r="64139" hidden="1" outlineLevel="1"/>
    <row r="64140" hidden="1" outlineLevel="1"/>
    <row r="64141" hidden="1" outlineLevel="1"/>
    <row r="64142" hidden="1" outlineLevel="1"/>
    <row r="64143" hidden="1" outlineLevel="1"/>
    <row r="64144" hidden="1" outlineLevel="1"/>
    <row r="64145" hidden="1" outlineLevel="1"/>
    <row r="64146" hidden="1" outlineLevel="1"/>
    <row r="64147" hidden="1" outlineLevel="1"/>
    <row r="64148" hidden="1" outlineLevel="1"/>
    <row r="64149" hidden="1" outlineLevel="1"/>
    <row r="64150" hidden="1" outlineLevel="1"/>
    <row r="64151" hidden="1" outlineLevel="1"/>
    <row r="64152" hidden="1" outlineLevel="1"/>
    <row r="64153" hidden="1" outlineLevel="1"/>
    <row r="64154" hidden="1" outlineLevel="1"/>
    <row r="64155" hidden="1" outlineLevel="1"/>
    <row r="64156" hidden="1" outlineLevel="1"/>
    <row r="64157" hidden="1" outlineLevel="1"/>
    <row r="64158" hidden="1" outlineLevel="1"/>
    <row r="64159" hidden="1" outlineLevel="1"/>
    <row r="64160" hidden="1" outlineLevel="1"/>
    <row r="64161" hidden="1" outlineLevel="1"/>
    <row r="64162" hidden="1" outlineLevel="1"/>
    <row r="64163" hidden="1" outlineLevel="1"/>
    <row r="64164" hidden="1" outlineLevel="1"/>
    <row r="64165" hidden="1" outlineLevel="1"/>
    <row r="64166" hidden="1" outlineLevel="1"/>
    <row r="64167" hidden="1" outlineLevel="1"/>
    <row r="64168" hidden="1" outlineLevel="1"/>
    <row r="64169" hidden="1" outlineLevel="1"/>
    <row r="64170" hidden="1" outlineLevel="1"/>
    <row r="64171" hidden="1" outlineLevel="1"/>
    <row r="64172" hidden="1" outlineLevel="1"/>
    <row r="64173" hidden="1" outlineLevel="1"/>
    <row r="64174" hidden="1" outlineLevel="1"/>
    <row r="64175" hidden="1" outlineLevel="1"/>
    <row r="64176" hidden="1" outlineLevel="1"/>
    <row r="64177" hidden="1" outlineLevel="1"/>
    <row r="64178" hidden="1" outlineLevel="1"/>
    <row r="64179" hidden="1" outlineLevel="1"/>
    <row r="64180" hidden="1" outlineLevel="1"/>
    <row r="64181" hidden="1" outlineLevel="1"/>
    <row r="64182" hidden="1" outlineLevel="1"/>
    <row r="64183" hidden="1" outlineLevel="1"/>
    <row r="64184" hidden="1" outlineLevel="1"/>
    <row r="64185" hidden="1" outlineLevel="1"/>
    <row r="64186" hidden="1" outlineLevel="1"/>
    <row r="64187" hidden="1" outlineLevel="1"/>
    <row r="64188" hidden="1" outlineLevel="1"/>
    <row r="64189" hidden="1" outlineLevel="1"/>
    <row r="64190" hidden="1" outlineLevel="1"/>
    <row r="64191" hidden="1" outlineLevel="1"/>
    <row r="64192" hidden="1" outlineLevel="1"/>
    <row r="64193" hidden="1" outlineLevel="1"/>
    <row r="64194" hidden="1" outlineLevel="1"/>
    <row r="64195" hidden="1" outlineLevel="1"/>
    <row r="64196" hidden="1" outlineLevel="1"/>
    <row r="64197" hidden="1" outlineLevel="1"/>
    <row r="64198" hidden="1" outlineLevel="1"/>
    <row r="64199" hidden="1" outlineLevel="1"/>
    <row r="64200" hidden="1" outlineLevel="1"/>
    <row r="64201" hidden="1" outlineLevel="1"/>
    <row r="64202" hidden="1" outlineLevel="1"/>
    <row r="64203" hidden="1" outlineLevel="1"/>
    <row r="64204" hidden="1" outlineLevel="1"/>
    <row r="64205" hidden="1" outlineLevel="1"/>
    <row r="64206" hidden="1" outlineLevel="1"/>
    <row r="64207" hidden="1" outlineLevel="1"/>
    <row r="64208" hidden="1" outlineLevel="1"/>
    <row r="64209" hidden="1" outlineLevel="1"/>
    <row r="64210" hidden="1" outlineLevel="1"/>
    <row r="64211" hidden="1" outlineLevel="1"/>
    <row r="64212" hidden="1" outlineLevel="1"/>
    <row r="64213" hidden="1" outlineLevel="1"/>
    <row r="64214" hidden="1" outlineLevel="1"/>
    <row r="64215" hidden="1" outlineLevel="1"/>
    <row r="64216" hidden="1" outlineLevel="1"/>
    <row r="64217" hidden="1" outlineLevel="1"/>
    <row r="64218" hidden="1" outlineLevel="1"/>
    <row r="64219" hidden="1" outlineLevel="1"/>
    <row r="64220" hidden="1" outlineLevel="1"/>
    <row r="64221" hidden="1" outlineLevel="1"/>
    <row r="64222" hidden="1" outlineLevel="1"/>
    <row r="64223" hidden="1" outlineLevel="1"/>
    <row r="64224" hidden="1" outlineLevel="1"/>
    <row r="64225" hidden="1" outlineLevel="1"/>
    <row r="64226" hidden="1" outlineLevel="1"/>
    <row r="64227" hidden="1" outlineLevel="1"/>
    <row r="64228" hidden="1" outlineLevel="1"/>
    <row r="64229" hidden="1" outlineLevel="1"/>
    <row r="64230" hidden="1" outlineLevel="1"/>
    <row r="64231" hidden="1" outlineLevel="1"/>
    <row r="64232" hidden="1" outlineLevel="1"/>
    <row r="64233" hidden="1" outlineLevel="1"/>
    <row r="64234" hidden="1" outlineLevel="1"/>
    <row r="64235" hidden="1" outlineLevel="1"/>
    <row r="64236" hidden="1" outlineLevel="1"/>
    <row r="64237" hidden="1" outlineLevel="1"/>
    <row r="64238" hidden="1" outlineLevel="1"/>
    <row r="64239" hidden="1" outlineLevel="1"/>
    <row r="64240" hidden="1" outlineLevel="1"/>
    <row r="64241" hidden="1" outlineLevel="1"/>
    <row r="64242" hidden="1" outlineLevel="1"/>
    <row r="64243" hidden="1" outlineLevel="1"/>
    <row r="64244" hidden="1" outlineLevel="1"/>
    <row r="64245" hidden="1" outlineLevel="1"/>
    <row r="64246" hidden="1" outlineLevel="1"/>
    <row r="64247" hidden="1" outlineLevel="1"/>
    <row r="64248" hidden="1" outlineLevel="1"/>
    <row r="64249" hidden="1" outlineLevel="1"/>
    <row r="64250" hidden="1" outlineLevel="1"/>
    <row r="64251" hidden="1" outlineLevel="1"/>
    <row r="64252" hidden="1" outlineLevel="1"/>
    <row r="64253" hidden="1" outlineLevel="1"/>
    <row r="64254" hidden="1" outlineLevel="1"/>
    <row r="64255" hidden="1" outlineLevel="1"/>
    <row r="64256" hidden="1" outlineLevel="1"/>
    <row r="64257" hidden="1" outlineLevel="1"/>
    <row r="64258" hidden="1" outlineLevel="1"/>
    <row r="64259" hidden="1" outlineLevel="1"/>
    <row r="64260" hidden="1" outlineLevel="1"/>
    <row r="64261" hidden="1" outlineLevel="1"/>
    <row r="64262" hidden="1" outlineLevel="1"/>
    <row r="64263" hidden="1" outlineLevel="1"/>
    <row r="64264" hidden="1" outlineLevel="1"/>
    <row r="64265" hidden="1" outlineLevel="1"/>
    <row r="64266" hidden="1" outlineLevel="1"/>
    <row r="64267" hidden="1" outlineLevel="1"/>
    <row r="64268" hidden="1" outlineLevel="1"/>
    <row r="64269" hidden="1" outlineLevel="1"/>
    <row r="64270" hidden="1" outlineLevel="1"/>
    <row r="64271" hidden="1" outlineLevel="1"/>
    <row r="64272" hidden="1" outlineLevel="1"/>
    <row r="64273" hidden="1" outlineLevel="1"/>
    <row r="64274" hidden="1" outlineLevel="1"/>
    <row r="64275" hidden="1" outlineLevel="1"/>
    <row r="64276" hidden="1" outlineLevel="1"/>
    <row r="64277" hidden="1" outlineLevel="1"/>
    <row r="64278" hidden="1" outlineLevel="1"/>
    <row r="64279" hidden="1" outlineLevel="1"/>
    <row r="64280" hidden="1" outlineLevel="1"/>
    <row r="64281" hidden="1" outlineLevel="1"/>
    <row r="64282" hidden="1" outlineLevel="1"/>
    <row r="64283" hidden="1" outlineLevel="1"/>
    <row r="64284" hidden="1" outlineLevel="1"/>
    <row r="64285" hidden="1" outlineLevel="1"/>
    <row r="64286" hidden="1" outlineLevel="1"/>
    <row r="64287" hidden="1" outlineLevel="1"/>
    <row r="64288" hidden="1" outlineLevel="1"/>
    <row r="64289" hidden="1" outlineLevel="1"/>
    <row r="64290" hidden="1" outlineLevel="1"/>
    <row r="64291" hidden="1" outlineLevel="1"/>
    <row r="64292" hidden="1" outlineLevel="1"/>
    <row r="64293" hidden="1" outlineLevel="1"/>
    <row r="64294" hidden="1" outlineLevel="1"/>
    <row r="64295" hidden="1" outlineLevel="1"/>
    <row r="64296" hidden="1" outlineLevel="1"/>
    <row r="64297" hidden="1" outlineLevel="1"/>
    <row r="64298" hidden="1" outlineLevel="1"/>
    <row r="64299" hidden="1" outlineLevel="1"/>
    <row r="64300" hidden="1" outlineLevel="1"/>
    <row r="64301" hidden="1" outlineLevel="1"/>
    <row r="64302" hidden="1" outlineLevel="1"/>
    <row r="64303" hidden="1" outlineLevel="1"/>
    <row r="64304" hidden="1" outlineLevel="1"/>
    <row r="64305" hidden="1" outlineLevel="1"/>
    <row r="64306" hidden="1" outlineLevel="1"/>
    <row r="64307" hidden="1" outlineLevel="1"/>
    <row r="64308" hidden="1" outlineLevel="1"/>
    <row r="64309" hidden="1" outlineLevel="1"/>
    <row r="64310" hidden="1" outlineLevel="1"/>
    <row r="64311" hidden="1" outlineLevel="1"/>
    <row r="64312" hidden="1" outlineLevel="1"/>
    <row r="64313" hidden="1" outlineLevel="1"/>
    <row r="64314" hidden="1" outlineLevel="1"/>
    <row r="64315" hidden="1" outlineLevel="1"/>
    <row r="64316" hidden="1" outlineLevel="1"/>
    <row r="64317" hidden="1" outlineLevel="1"/>
    <row r="64318" hidden="1" outlineLevel="1"/>
    <row r="64319" hidden="1" outlineLevel="1"/>
    <row r="64320" hidden="1" outlineLevel="1"/>
    <row r="64321" hidden="1" outlineLevel="1"/>
    <row r="64322" hidden="1" outlineLevel="1"/>
    <row r="64323" hidden="1" outlineLevel="1"/>
    <row r="64324" hidden="1" outlineLevel="1"/>
    <row r="64325" hidden="1" outlineLevel="1"/>
    <row r="64326" hidden="1" outlineLevel="1"/>
    <row r="64327" hidden="1" outlineLevel="1"/>
    <row r="64328" hidden="1" outlineLevel="1"/>
    <row r="64329" hidden="1" outlineLevel="1"/>
    <row r="64330" hidden="1" outlineLevel="1"/>
    <row r="64331" hidden="1" outlineLevel="1"/>
    <row r="64332" hidden="1" outlineLevel="1"/>
    <row r="64333" hidden="1" outlineLevel="1"/>
    <row r="64334" hidden="1" outlineLevel="1"/>
    <row r="64335" hidden="1" outlineLevel="1"/>
    <row r="64336" hidden="1" outlineLevel="1"/>
    <row r="64337" hidden="1" outlineLevel="1"/>
    <row r="64338" hidden="1" outlineLevel="1"/>
    <row r="64339" hidden="1" outlineLevel="1"/>
    <row r="64340" hidden="1" outlineLevel="1"/>
    <row r="64341" hidden="1" outlineLevel="1"/>
    <row r="64342" hidden="1" outlineLevel="1"/>
    <row r="64343" hidden="1" outlineLevel="1"/>
    <row r="64344" hidden="1" outlineLevel="1"/>
    <row r="64345" hidden="1" outlineLevel="1"/>
    <row r="64346" hidden="1" outlineLevel="1"/>
    <row r="64347" hidden="1" outlineLevel="1"/>
    <row r="64348" hidden="1" outlineLevel="1"/>
    <row r="64349" hidden="1" outlineLevel="1"/>
    <row r="64350" hidden="1" outlineLevel="1"/>
    <row r="64351" hidden="1" outlineLevel="1"/>
    <row r="64352" hidden="1" outlineLevel="1"/>
    <row r="64353" hidden="1" outlineLevel="1"/>
    <row r="64354" hidden="1" outlineLevel="1"/>
    <row r="64355" hidden="1" outlineLevel="1"/>
    <row r="64356" hidden="1" outlineLevel="1"/>
    <row r="64357" hidden="1" outlineLevel="1"/>
    <row r="64358" hidden="1" outlineLevel="1"/>
    <row r="64359" hidden="1" outlineLevel="1"/>
    <row r="64360" hidden="1" outlineLevel="1"/>
    <row r="64361" hidden="1" outlineLevel="1"/>
    <row r="64362" hidden="1" outlineLevel="1"/>
    <row r="64363" hidden="1" outlineLevel="1"/>
    <row r="64364" hidden="1" outlineLevel="1"/>
    <row r="64365" hidden="1" outlineLevel="1"/>
    <row r="64366" hidden="1" outlineLevel="1"/>
    <row r="64367" hidden="1" outlineLevel="1"/>
    <row r="64368" hidden="1" outlineLevel="1"/>
    <row r="64369" hidden="1" outlineLevel="1"/>
    <row r="64370" hidden="1" outlineLevel="1"/>
    <row r="64371" hidden="1" outlineLevel="1"/>
    <row r="64372" hidden="1" outlineLevel="1"/>
    <row r="64373" hidden="1" outlineLevel="1"/>
    <row r="64374" hidden="1" outlineLevel="1"/>
    <row r="64375" hidden="1" outlineLevel="1"/>
    <row r="64376" hidden="1" outlineLevel="1"/>
    <row r="64377" hidden="1" outlineLevel="1"/>
    <row r="64378" hidden="1" outlineLevel="1"/>
    <row r="64379" hidden="1" outlineLevel="1"/>
    <row r="64380" hidden="1" outlineLevel="1"/>
    <row r="64381" hidden="1" outlineLevel="1"/>
    <row r="64382" hidden="1" outlineLevel="1"/>
    <row r="64383" hidden="1" outlineLevel="1"/>
    <row r="64384" hidden="1" outlineLevel="1"/>
    <row r="64385" hidden="1" outlineLevel="1"/>
    <row r="64386" hidden="1" outlineLevel="1"/>
    <row r="64387" hidden="1" outlineLevel="1"/>
    <row r="64388" hidden="1" outlineLevel="1"/>
    <row r="64389" hidden="1" outlineLevel="1"/>
    <row r="64390" hidden="1" outlineLevel="1"/>
    <row r="64391" hidden="1" outlineLevel="1"/>
    <row r="64392" hidden="1" outlineLevel="1"/>
    <row r="64393" hidden="1" outlineLevel="1"/>
    <row r="64394" hidden="1" outlineLevel="1"/>
    <row r="64395" hidden="1" outlineLevel="1"/>
    <row r="64396" hidden="1" outlineLevel="1"/>
    <row r="64397" hidden="1" outlineLevel="1"/>
    <row r="64398" hidden="1" outlineLevel="1"/>
    <row r="64399" hidden="1" outlineLevel="1"/>
    <row r="64400" hidden="1" outlineLevel="1"/>
    <row r="64401" hidden="1" outlineLevel="1"/>
    <row r="64402" hidden="1" outlineLevel="1"/>
    <row r="64403" hidden="1" outlineLevel="1"/>
    <row r="64404" hidden="1" outlineLevel="1"/>
    <row r="64405" hidden="1" outlineLevel="1"/>
    <row r="64406" hidden="1" outlineLevel="1"/>
    <row r="64407" hidden="1" outlineLevel="1"/>
    <row r="64408" hidden="1" outlineLevel="1"/>
    <row r="64409" hidden="1" outlineLevel="1"/>
    <row r="64410" hidden="1" outlineLevel="1"/>
    <row r="64411" hidden="1" outlineLevel="1"/>
    <row r="64412" hidden="1" outlineLevel="1"/>
    <row r="64413" hidden="1" outlineLevel="1"/>
    <row r="64414" hidden="1" outlineLevel="1"/>
    <row r="64415" hidden="1" outlineLevel="1"/>
    <row r="64416" hidden="1" outlineLevel="1"/>
    <row r="64417" hidden="1" outlineLevel="1"/>
    <row r="64418" hidden="1" outlineLevel="1"/>
    <row r="64419" hidden="1" outlineLevel="1"/>
    <row r="64420" hidden="1" outlineLevel="1"/>
    <row r="64421" hidden="1" outlineLevel="1"/>
    <row r="64422" hidden="1" outlineLevel="1"/>
    <row r="64423" hidden="1" outlineLevel="1"/>
    <row r="64424" hidden="1" outlineLevel="1"/>
    <row r="64425" hidden="1" outlineLevel="1"/>
    <row r="64426" hidden="1" outlineLevel="1"/>
    <row r="64427" hidden="1" outlineLevel="1"/>
    <row r="64428" hidden="1" outlineLevel="1"/>
    <row r="64429" hidden="1" outlineLevel="1"/>
    <row r="64430" hidden="1" outlineLevel="1"/>
    <row r="64431" hidden="1" outlineLevel="1"/>
    <row r="64432" hidden="1" outlineLevel="1"/>
    <row r="64433" hidden="1" outlineLevel="1"/>
    <row r="64434" hidden="1" outlineLevel="1"/>
    <row r="64435" hidden="1" outlineLevel="1"/>
    <row r="64436" hidden="1" outlineLevel="1"/>
    <row r="64437" hidden="1" outlineLevel="1"/>
    <row r="64438" hidden="1" outlineLevel="1"/>
    <row r="64439" hidden="1" outlineLevel="1"/>
    <row r="64440" hidden="1" outlineLevel="1"/>
    <row r="64441" hidden="1" outlineLevel="1"/>
    <row r="64442" hidden="1" outlineLevel="1"/>
    <row r="64443" hidden="1" outlineLevel="1"/>
    <row r="64444" hidden="1" outlineLevel="1"/>
    <row r="64445" hidden="1" outlineLevel="1"/>
    <row r="64446" hidden="1" outlineLevel="1"/>
    <row r="64447" hidden="1" outlineLevel="1"/>
    <row r="64448" hidden="1" outlineLevel="1"/>
    <row r="64449" hidden="1" outlineLevel="1"/>
    <row r="64450" hidden="1" outlineLevel="1"/>
    <row r="64451" hidden="1" outlineLevel="1"/>
    <row r="64452" hidden="1" outlineLevel="1"/>
    <row r="64453" hidden="1" outlineLevel="1"/>
    <row r="64454" hidden="1" outlineLevel="1"/>
    <row r="64455" hidden="1" outlineLevel="1"/>
    <row r="64456" hidden="1" outlineLevel="1"/>
    <row r="64457" hidden="1" outlineLevel="1"/>
    <row r="64458" hidden="1" outlineLevel="1"/>
    <row r="64459" hidden="1" outlineLevel="1"/>
    <row r="64460" hidden="1" outlineLevel="1"/>
    <row r="64461" hidden="1" outlineLevel="1"/>
    <row r="64462" hidden="1" outlineLevel="1"/>
    <row r="64463" hidden="1" outlineLevel="1"/>
    <row r="64464" hidden="1" outlineLevel="1"/>
    <row r="64465" hidden="1" outlineLevel="1"/>
    <row r="64466" hidden="1" outlineLevel="1"/>
    <row r="64467" hidden="1" outlineLevel="1"/>
    <row r="64468" hidden="1" outlineLevel="1"/>
    <row r="64469" hidden="1" outlineLevel="1"/>
    <row r="64470" hidden="1" outlineLevel="1"/>
    <row r="64471" hidden="1" outlineLevel="1"/>
    <row r="64472" hidden="1" outlineLevel="1"/>
    <row r="64473" hidden="1" outlineLevel="1"/>
    <row r="64474" hidden="1" outlineLevel="1"/>
    <row r="64475" hidden="1" outlineLevel="1"/>
    <row r="64476" hidden="1" outlineLevel="1"/>
    <row r="64477" hidden="1" outlineLevel="1"/>
    <row r="64478" hidden="1" outlineLevel="1"/>
    <row r="64479" hidden="1" outlineLevel="1"/>
    <row r="64480" hidden="1" outlineLevel="1"/>
    <row r="64481" hidden="1" outlineLevel="1"/>
    <row r="64482" hidden="1" outlineLevel="1"/>
    <row r="64483" hidden="1" outlineLevel="1"/>
    <row r="64484" hidden="1" outlineLevel="1"/>
    <row r="64485" hidden="1" outlineLevel="1"/>
    <row r="64486" hidden="1" outlineLevel="1"/>
    <row r="64487" hidden="1" outlineLevel="1"/>
    <row r="64488" hidden="1" outlineLevel="1"/>
    <row r="64489" hidden="1" outlineLevel="1"/>
    <row r="64490" hidden="1" outlineLevel="1"/>
    <row r="64491" hidden="1" outlineLevel="1"/>
    <row r="64492" hidden="1" outlineLevel="1"/>
    <row r="64493" hidden="1" outlineLevel="1"/>
    <row r="64494" hidden="1" outlineLevel="1"/>
    <row r="64495" hidden="1" outlineLevel="1"/>
    <row r="64496" hidden="1" outlineLevel="1"/>
    <row r="64497" hidden="1" outlineLevel="1"/>
    <row r="64498" hidden="1" outlineLevel="1"/>
    <row r="64499" hidden="1" outlineLevel="1"/>
    <row r="64500" hidden="1" outlineLevel="1"/>
    <row r="64501" hidden="1" outlineLevel="1"/>
    <row r="64502" hidden="1" outlineLevel="1"/>
    <row r="64503" hidden="1" outlineLevel="1"/>
    <row r="64504" hidden="1" outlineLevel="1"/>
    <row r="64505" hidden="1" outlineLevel="1"/>
    <row r="64506" hidden="1" outlineLevel="1"/>
    <row r="64507" hidden="1" outlineLevel="1"/>
    <row r="64508" hidden="1" outlineLevel="1"/>
    <row r="64509" hidden="1" outlineLevel="1"/>
    <row r="64510" hidden="1" outlineLevel="1"/>
    <row r="64511" hidden="1" outlineLevel="1"/>
    <row r="64512" hidden="1" outlineLevel="1"/>
    <row r="64513" hidden="1" outlineLevel="1"/>
    <row r="64514" hidden="1" outlineLevel="1"/>
    <row r="64515" hidden="1" outlineLevel="1"/>
    <row r="64516" hidden="1" outlineLevel="1"/>
    <row r="64517" hidden="1" outlineLevel="1"/>
    <row r="64518" hidden="1" outlineLevel="1"/>
    <row r="64519" hidden="1" outlineLevel="1"/>
    <row r="64520" hidden="1" outlineLevel="1"/>
    <row r="64521" hidden="1" outlineLevel="1"/>
    <row r="64522" hidden="1" outlineLevel="1"/>
    <row r="64523" hidden="1" outlineLevel="1"/>
    <row r="64524" hidden="1" outlineLevel="1"/>
    <row r="64525" hidden="1" outlineLevel="1"/>
    <row r="64526" hidden="1" outlineLevel="1"/>
    <row r="64527" hidden="1" outlineLevel="1"/>
    <row r="64528" hidden="1" outlineLevel="1"/>
    <row r="64529" hidden="1" outlineLevel="1"/>
    <row r="64530" hidden="1" outlineLevel="1"/>
    <row r="64531" hidden="1" outlineLevel="1"/>
    <row r="64532" hidden="1" outlineLevel="1"/>
    <row r="64533" hidden="1" outlineLevel="1"/>
    <row r="64534" hidden="1" outlineLevel="1"/>
    <row r="64535" hidden="1" outlineLevel="1"/>
    <row r="64536" hidden="1" outlineLevel="1"/>
    <row r="64537" hidden="1" outlineLevel="1"/>
    <row r="64538" hidden="1" outlineLevel="1"/>
    <row r="64539" hidden="1" outlineLevel="1"/>
    <row r="64540" hidden="1" outlineLevel="1"/>
    <row r="64541" hidden="1" outlineLevel="1"/>
    <row r="64542" hidden="1" outlineLevel="1"/>
    <row r="64543" hidden="1" outlineLevel="1"/>
    <row r="64544" hidden="1" outlineLevel="1"/>
    <row r="64545" hidden="1" outlineLevel="1"/>
    <row r="64546" hidden="1" outlineLevel="1"/>
    <row r="64547" hidden="1" outlineLevel="1"/>
    <row r="64548" hidden="1" outlineLevel="1"/>
    <row r="64549" hidden="1" outlineLevel="1"/>
    <row r="64550" hidden="1" outlineLevel="1"/>
    <row r="64551" hidden="1" outlineLevel="1"/>
    <row r="64552" hidden="1" outlineLevel="1"/>
    <row r="64553" hidden="1" outlineLevel="1"/>
    <row r="64554" hidden="1" outlineLevel="1"/>
    <row r="64555" hidden="1" outlineLevel="1"/>
    <row r="64556" hidden="1" outlineLevel="1"/>
    <row r="64557" hidden="1" outlineLevel="1"/>
    <row r="64558" hidden="1" outlineLevel="1"/>
    <row r="64559" hidden="1" outlineLevel="1"/>
    <row r="64560" hidden="1" outlineLevel="1"/>
    <row r="64561" hidden="1" outlineLevel="1"/>
    <row r="64562" hidden="1" outlineLevel="1"/>
    <row r="64563" hidden="1" outlineLevel="1"/>
    <row r="64564" hidden="1" outlineLevel="1"/>
    <row r="64565" hidden="1" outlineLevel="1"/>
    <row r="64566" hidden="1" outlineLevel="1"/>
    <row r="64567" hidden="1" outlineLevel="1"/>
    <row r="64568" hidden="1" outlineLevel="1"/>
    <row r="64569" hidden="1" outlineLevel="1"/>
    <row r="64570" hidden="1" outlineLevel="1"/>
    <row r="64571" hidden="1" outlineLevel="1"/>
    <row r="64572" hidden="1" outlineLevel="1"/>
    <row r="64573" hidden="1" outlineLevel="1"/>
    <row r="64574" hidden="1" outlineLevel="1"/>
    <row r="64575" hidden="1" outlineLevel="1"/>
    <row r="64576" hidden="1" outlineLevel="1"/>
    <row r="64577" hidden="1" outlineLevel="1"/>
    <row r="64578" hidden="1" outlineLevel="1"/>
    <row r="64579" hidden="1" outlineLevel="1"/>
    <row r="64580" hidden="1" outlineLevel="1"/>
    <row r="64581" hidden="1" outlineLevel="1"/>
    <row r="64582" hidden="1" outlineLevel="1"/>
    <row r="64583" hidden="1" outlineLevel="1"/>
    <row r="64584" hidden="1" outlineLevel="1"/>
    <row r="64585" hidden="1" outlineLevel="1"/>
    <row r="64586" hidden="1" outlineLevel="1"/>
    <row r="64587" hidden="1" outlineLevel="1"/>
    <row r="64588" hidden="1" outlineLevel="1"/>
    <row r="64589" hidden="1" outlineLevel="1"/>
    <row r="64590" hidden="1" outlineLevel="1"/>
    <row r="64591" hidden="1" outlineLevel="1"/>
    <row r="64592" hidden="1" outlineLevel="1"/>
    <row r="64593" hidden="1" outlineLevel="1"/>
    <row r="64594" hidden="1" outlineLevel="1"/>
    <row r="64595" hidden="1" outlineLevel="1"/>
    <row r="64596" hidden="1" outlineLevel="1"/>
    <row r="64597" hidden="1" outlineLevel="1"/>
    <row r="64598" hidden="1" outlineLevel="1"/>
    <row r="64599" hidden="1" outlineLevel="1"/>
    <row r="64600" hidden="1" outlineLevel="1"/>
    <row r="64601" hidden="1" outlineLevel="1"/>
    <row r="64602" hidden="1" outlineLevel="1"/>
    <row r="64603" hidden="1" outlineLevel="1"/>
    <row r="64604" hidden="1" outlineLevel="1"/>
    <row r="64605" hidden="1" outlineLevel="1"/>
    <row r="64606" hidden="1" outlineLevel="1"/>
    <row r="64607" hidden="1" outlineLevel="1"/>
    <row r="64608" hidden="1" outlineLevel="1"/>
    <row r="64609" hidden="1" outlineLevel="1"/>
    <row r="64610" hidden="1" outlineLevel="1"/>
    <row r="64611" hidden="1" outlineLevel="1"/>
    <row r="64612" hidden="1" outlineLevel="1"/>
    <row r="64613" hidden="1" outlineLevel="1"/>
    <row r="64614" hidden="1" outlineLevel="1"/>
    <row r="64615" hidden="1" outlineLevel="1"/>
    <row r="64616" hidden="1" outlineLevel="1"/>
    <row r="64617" hidden="1" outlineLevel="1"/>
    <row r="64618" hidden="1" outlineLevel="1"/>
    <row r="64619" hidden="1" outlineLevel="1"/>
    <row r="64620" hidden="1" outlineLevel="1"/>
    <row r="64621" hidden="1" outlineLevel="1"/>
    <row r="64622" hidden="1" outlineLevel="1"/>
    <row r="64623" hidden="1" outlineLevel="1"/>
    <row r="64624" hidden="1" outlineLevel="1"/>
    <row r="64625" hidden="1" outlineLevel="1"/>
    <row r="64626" hidden="1" outlineLevel="1"/>
    <row r="64627" hidden="1" outlineLevel="1"/>
    <row r="64628" hidden="1" outlineLevel="1"/>
    <row r="64629" hidden="1" outlineLevel="1"/>
    <row r="64630" hidden="1" outlineLevel="1"/>
    <row r="64631" hidden="1" outlineLevel="1"/>
    <row r="64632" hidden="1" outlineLevel="1"/>
    <row r="64633" hidden="1" outlineLevel="1"/>
    <row r="64634" hidden="1" outlineLevel="1"/>
    <row r="64635" hidden="1" outlineLevel="1"/>
    <row r="64636" hidden="1" outlineLevel="1"/>
    <row r="64637" hidden="1" outlineLevel="1"/>
    <row r="64638" hidden="1" outlineLevel="1"/>
    <row r="64639" hidden="1" outlineLevel="1"/>
    <row r="64640" hidden="1" outlineLevel="1"/>
    <row r="64641" hidden="1" outlineLevel="1"/>
    <row r="64642" hidden="1" outlineLevel="1"/>
    <row r="64643" hidden="1" outlineLevel="1"/>
    <row r="64644" hidden="1" outlineLevel="1"/>
    <row r="64645" hidden="1" outlineLevel="1"/>
    <row r="64646" hidden="1" outlineLevel="1"/>
    <row r="64647" hidden="1" outlineLevel="1"/>
    <row r="64648" hidden="1" outlineLevel="1"/>
    <row r="64649" hidden="1" outlineLevel="1"/>
    <row r="64650" hidden="1" outlineLevel="1"/>
    <row r="64651" hidden="1" outlineLevel="1"/>
    <row r="64652" hidden="1" outlineLevel="1"/>
    <row r="64653" hidden="1" outlineLevel="1"/>
    <row r="64654" hidden="1" outlineLevel="1"/>
    <row r="64655" hidden="1" outlineLevel="1"/>
    <row r="64656" hidden="1" outlineLevel="1"/>
    <row r="64657" hidden="1" outlineLevel="1"/>
    <row r="64658" hidden="1" outlineLevel="1"/>
    <row r="64659" hidden="1" outlineLevel="1"/>
    <row r="64660" hidden="1" outlineLevel="1"/>
    <row r="64661" hidden="1" outlineLevel="1"/>
    <row r="64662" hidden="1" outlineLevel="1"/>
    <row r="64663" hidden="1" outlineLevel="1"/>
    <row r="64664" hidden="1" outlineLevel="1"/>
    <row r="64665" hidden="1" outlineLevel="1"/>
    <row r="64666" hidden="1" outlineLevel="1"/>
    <row r="64667" hidden="1" outlineLevel="1"/>
    <row r="64668" hidden="1" outlineLevel="1"/>
    <row r="64669" hidden="1" outlineLevel="1"/>
    <row r="64670" hidden="1" outlineLevel="1"/>
    <row r="64671" hidden="1" outlineLevel="1"/>
    <row r="64672" hidden="1" outlineLevel="1"/>
    <row r="64673" hidden="1" outlineLevel="1"/>
    <row r="64674" hidden="1" outlineLevel="1"/>
    <row r="64675" hidden="1" outlineLevel="1"/>
    <row r="64676" hidden="1" outlineLevel="1"/>
    <row r="64677" hidden="1" outlineLevel="1"/>
    <row r="64678" hidden="1" outlineLevel="1"/>
    <row r="64679" hidden="1" outlineLevel="1"/>
    <row r="64680" hidden="1" outlineLevel="1"/>
    <row r="64681" hidden="1" outlineLevel="1"/>
    <row r="64682" hidden="1" outlineLevel="1"/>
    <row r="64683" hidden="1" outlineLevel="1"/>
    <row r="64684" hidden="1" outlineLevel="1"/>
    <row r="64685" hidden="1" outlineLevel="1"/>
    <row r="64686" hidden="1" outlineLevel="1"/>
    <row r="64687" hidden="1" outlineLevel="1"/>
    <row r="64688" hidden="1" outlineLevel="1"/>
    <row r="64689" hidden="1" outlineLevel="1"/>
    <row r="64690" hidden="1" outlineLevel="1"/>
    <row r="64691" hidden="1" outlineLevel="1"/>
    <row r="64692" hidden="1" outlineLevel="1"/>
    <row r="64693" hidden="1" outlineLevel="1"/>
    <row r="64694" hidden="1" outlineLevel="1"/>
    <row r="64695" hidden="1" outlineLevel="1"/>
    <row r="64696" hidden="1" outlineLevel="1"/>
    <row r="64697" hidden="1" outlineLevel="1"/>
    <row r="64698" hidden="1" outlineLevel="1"/>
    <row r="64699" hidden="1" outlineLevel="1"/>
    <row r="64700" hidden="1" outlineLevel="1"/>
    <row r="64701" hidden="1" outlineLevel="1"/>
    <row r="64702" hidden="1" outlineLevel="1"/>
    <row r="64703" hidden="1" outlineLevel="1"/>
    <row r="64704" hidden="1" outlineLevel="1"/>
    <row r="64705" hidden="1" outlineLevel="1"/>
    <row r="64706" hidden="1" outlineLevel="1"/>
    <row r="64707" hidden="1" outlineLevel="1"/>
    <row r="64708" hidden="1" outlineLevel="1"/>
    <row r="64709" hidden="1" outlineLevel="1"/>
    <row r="64710" hidden="1" outlineLevel="1"/>
    <row r="64711" hidden="1" outlineLevel="1"/>
    <row r="64712" hidden="1" outlineLevel="1"/>
    <row r="64713" hidden="1" outlineLevel="1"/>
    <row r="64714" hidden="1" outlineLevel="1"/>
    <row r="64715" hidden="1" outlineLevel="1"/>
    <row r="64716" hidden="1" outlineLevel="1"/>
    <row r="64717" hidden="1" outlineLevel="1"/>
    <row r="64718" hidden="1" outlineLevel="1"/>
    <row r="64719" hidden="1" outlineLevel="1"/>
    <row r="64720" hidden="1" outlineLevel="1"/>
    <row r="64721" hidden="1" outlineLevel="1"/>
    <row r="64722" hidden="1" outlineLevel="1"/>
    <row r="64723" hidden="1" outlineLevel="1"/>
    <row r="64724" hidden="1" outlineLevel="1"/>
    <row r="64725" hidden="1" outlineLevel="1"/>
    <row r="64726" hidden="1" outlineLevel="1"/>
    <row r="64727" hidden="1" outlineLevel="1"/>
    <row r="64728" hidden="1" outlineLevel="1"/>
    <row r="64729" hidden="1" outlineLevel="1"/>
    <row r="64730" hidden="1" outlineLevel="1"/>
    <row r="64731" hidden="1" outlineLevel="1"/>
    <row r="64732" hidden="1" outlineLevel="1"/>
    <row r="64733" hidden="1" outlineLevel="1"/>
    <row r="64734" hidden="1" outlineLevel="1"/>
    <row r="64735" hidden="1" outlineLevel="1"/>
    <row r="64736" hidden="1" outlineLevel="1"/>
    <row r="64737" hidden="1" outlineLevel="1"/>
    <row r="64738" hidden="1" outlineLevel="1"/>
    <row r="64739" hidden="1" outlineLevel="1"/>
    <row r="64740" hidden="1" outlineLevel="1"/>
    <row r="64741" hidden="1" outlineLevel="1"/>
    <row r="64742" hidden="1" outlineLevel="1"/>
    <row r="64743" hidden="1" outlineLevel="1"/>
    <row r="64744" hidden="1" outlineLevel="1"/>
    <row r="64745" hidden="1" outlineLevel="1"/>
    <row r="64746" hidden="1" outlineLevel="1"/>
    <row r="64747" hidden="1" outlineLevel="1"/>
    <row r="64748" hidden="1" outlineLevel="1"/>
    <row r="64749" hidden="1" outlineLevel="1"/>
    <row r="64750" hidden="1" outlineLevel="1"/>
    <row r="64751" hidden="1" outlineLevel="1"/>
    <row r="64752" hidden="1" outlineLevel="1"/>
    <row r="64753" hidden="1" outlineLevel="1"/>
    <row r="64754" hidden="1" outlineLevel="1"/>
    <row r="64755" hidden="1" outlineLevel="1"/>
    <row r="64756" hidden="1" outlineLevel="1"/>
    <row r="64757" hidden="1" outlineLevel="1"/>
    <row r="64758" hidden="1" outlineLevel="1"/>
    <row r="64759" hidden="1" outlineLevel="1"/>
    <row r="64760" hidden="1" outlineLevel="1"/>
    <row r="64761" hidden="1" outlineLevel="1"/>
    <row r="64762" hidden="1" outlineLevel="1"/>
    <row r="64763" hidden="1" outlineLevel="1"/>
    <row r="64764" hidden="1" outlineLevel="1"/>
    <row r="64765" hidden="1" outlineLevel="1"/>
    <row r="64766" hidden="1" outlineLevel="1"/>
    <row r="64767" hidden="1" outlineLevel="1"/>
    <row r="64768" hidden="1" outlineLevel="1"/>
    <row r="64769" hidden="1" outlineLevel="1"/>
    <row r="64770" hidden="1" outlineLevel="1"/>
    <row r="64771" hidden="1" outlineLevel="1"/>
    <row r="64772" hidden="1" outlineLevel="1"/>
    <row r="64773" hidden="1" outlineLevel="1"/>
    <row r="64774" hidden="1" outlineLevel="1"/>
    <row r="64775" hidden="1" outlineLevel="1"/>
    <row r="64776" hidden="1" outlineLevel="1"/>
    <row r="64777" hidden="1" outlineLevel="1"/>
    <row r="64778" hidden="1" outlineLevel="1"/>
    <row r="64779" hidden="1" outlineLevel="1"/>
    <row r="64780" hidden="1" outlineLevel="1"/>
    <row r="64781" hidden="1" outlineLevel="1"/>
    <row r="64782" hidden="1" outlineLevel="1"/>
    <row r="64783" hidden="1" outlineLevel="1"/>
    <row r="64784" hidden="1" outlineLevel="1"/>
    <row r="64785" hidden="1" outlineLevel="1"/>
    <row r="64786" hidden="1" outlineLevel="1"/>
    <row r="64787" hidden="1" outlineLevel="1"/>
    <row r="64788" hidden="1" outlineLevel="1"/>
    <row r="64789" hidden="1" outlineLevel="1"/>
    <row r="64790" hidden="1" outlineLevel="1"/>
    <row r="64791" hidden="1" outlineLevel="1"/>
    <row r="64792" hidden="1" outlineLevel="1"/>
    <row r="64793" hidden="1" outlineLevel="1"/>
    <row r="64794" hidden="1" outlineLevel="1"/>
    <row r="64795" hidden="1" outlineLevel="1"/>
    <row r="64796" hidden="1" outlineLevel="1"/>
    <row r="64797" hidden="1" outlineLevel="1"/>
    <row r="64798" hidden="1" outlineLevel="1"/>
    <row r="64799" hidden="1" outlineLevel="1"/>
    <row r="64800" hidden="1" outlineLevel="1"/>
    <row r="64801" hidden="1" outlineLevel="1"/>
    <row r="64802" hidden="1" outlineLevel="1"/>
    <row r="64803" hidden="1" outlineLevel="1"/>
    <row r="64804" hidden="1" outlineLevel="1"/>
    <row r="64805" hidden="1" outlineLevel="1"/>
    <row r="64806" hidden="1" outlineLevel="1"/>
    <row r="64807" hidden="1" outlineLevel="1"/>
    <row r="64808" hidden="1" outlineLevel="1"/>
    <row r="64809" hidden="1" outlineLevel="1"/>
    <row r="64810" hidden="1" outlineLevel="1"/>
    <row r="64811" hidden="1" outlineLevel="1"/>
    <row r="64812" hidden="1" outlineLevel="1"/>
    <row r="64813" hidden="1" outlineLevel="1"/>
    <row r="64814" hidden="1" outlineLevel="1"/>
    <row r="64815" hidden="1" outlineLevel="1"/>
    <row r="64816" hidden="1" outlineLevel="1"/>
    <row r="64817" hidden="1" outlineLevel="1"/>
    <row r="64818" hidden="1" outlineLevel="1"/>
    <row r="64819" hidden="1" outlineLevel="1"/>
    <row r="64820" hidden="1" outlineLevel="1"/>
    <row r="64821" hidden="1" outlineLevel="1"/>
    <row r="64822" hidden="1" outlineLevel="1"/>
    <row r="64823" hidden="1" outlineLevel="1"/>
    <row r="64824" hidden="1" outlineLevel="1"/>
    <row r="64825" hidden="1" outlineLevel="1"/>
    <row r="64826" hidden="1" outlineLevel="1"/>
    <row r="64827" hidden="1" outlineLevel="1"/>
    <row r="64828" hidden="1" outlineLevel="1"/>
    <row r="64829" hidden="1" outlineLevel="1"/>
    <row r="64830" hidden="1" outlineLevel="1"/>
    <row r="64831" hidden="1" outlineLevel="1"/>
    <row r="64832" hidden="1" outlineLevel="1"/>
    <row r="64833" hidden="1" outlineLevel="1"/>
    <row r="64834" hidden="1" outlineLevel="1"/>
    <row r="64835" hidden="1" outlineLevel="1"/>
    <row r="64836" hidden="1" outlineLevel="1"/>
    <row r="64837" hidden="1" outlineLevel="1"/>
    <row r="64838" hidden="1" outlineLevel="1"/>
    <row r="64839" hidden="1" outlineLevel="1"/>
    <row r="64840" hidden="1" outlineLevel="1"/>
    <row r="64841" hidden="1" outlineLevel="1"/>
    <row r="64842" hidden="1" outlineLevel="1"/>
    <row r="64843" hidden="1" outlineLevel="1"/>
    <row r="64844" hidden="1" outlineLevel="1"/>
    <row r="64845" hidden="1" outlineLevel="1"/>
    <row r="64846" hidden="1" outlineLevel="1"/>
    <row r="64847" hidden="1" outlineLevel="1"/>
    <row r="64848" hidden="1" outlineLevel="1"/>
    <row r="64849" hidden="1" outlineLevel="1"/>
    <row r="64850" hidden="1" outlineLevel="1"/>
    <row r="64851" hidden="1" outlineLevel="1"/>
    <row r="64852" hidden="1" outlineLevel="1"/>
    <row r="64853" hidden="1" outlineLevel="1"/>
    <row r="64854" hidden="1" outlineLevel="1"/>
    <row r="64855" hidden="1" outlineLevel="1"/>
    <row r="64856" hidden="1" outlineLevel="1"/>
    <row r="64857" hidden="1" outlineLevel="1"/>
    <row r="64858" hidden="1" outlineLevel="1"/>
    <row r="64859" hidden="1" outlineLevel="1"/>
    <row r="64860" hidden="1" outlineLevel="1"/>
    <row r="64861" hidden="1" outlineLevel="1"/>
    <row r="64862" hidden="1" outlineLevel="1"/>
    <row r="64863" hidden="1" outlineLevel="1"/>
    <row r="64864" hidden="1" outlineLevel="1"/>
    <row r="64865" hidden="1" outlineLevel="1"/>
    <row r="64866" hidden="1" outlineLevel="1"/>
    <row r="64867" hidden="1" outlineLevel="1"/>
    <row r="64868" hidden="1" outlineLevel="1"/>
    <row r="64869" hidden="1" outlineLevel="1"/>
    <row r="64870" hidden="1" outlineLevel="1"/>
    <row r="64871" hidden="1" outlineLevel="1"/>
    <row r="64872" hidden="1" outlineLevel="1"/>
    <row r="64873" hidden="1" outlineLevel="1"/>
    <row r="64874" hidden="1" outlineLevel="1"/>
    <row r="64875" hidden="1" outlineLevel="1"/>
    <row r="64876" hidden="1" outlineLevel="1"/>
    <row r="64877" hidden="1" outlineLevel="1"/>
    <row r="64878" hidden="1" outlineLevel="1"/>
    <row r="64879" hidden="1" outlineLevel="1"/>
    <row r="64880" hidden="1" outlineLevel="1"/>
    <row r="64881" hidden="1" outlineLevel="1"/>
    <row r="64882" hidden="1" outlineLevel="1"/>
    <row r="64883" hidden="1" outlineLevel="1"/>
    <row r="64884" hidden="1" outlineLevel="1"/>
    <row r="64885" hidden="1" outlineLevel="1"/>
    <row r="64886" hidden="1" outlineLevel="1"/>
    <row r="64887" hidden="1" outlineLevel="1"/>
    <row r="64888" hidden="1" outlineLevel="1"/>
    <row r="64889" hidden="1" outlineLevel="1"/>
    <row r="64890" hidden="1" outlineLevel="1"/>
    <row r="64891" hidden="1" outlineLevel="1"/>
    <row r="64892" hidden="1" outlineLevel="1"/>
    <row r="64893" hidden="1" outlineLevel="1"/>
    <row r="64894" hidden="1" outlineLevel="1"/>
    <row r="64895" hidden="1" outlineLevel="1"/>
    <row r="64896" hidden="1" outlineLevel="1"/>
    <row r="64897" hidden="1" outlineLevel="1"/>
    <row r="64898" hidden="1" outlineLevel="1"/>
    <row r="64899" hidden="1" outlineLevel="1"/>
    <row r="64900" hidden="1" outlineLevel="1"/>
    <row r="64901" hidden="1" outlineLevel="1"/>
    <row r="64902" hidden="1" outlineLevel="1"/>
    <row r="64903" hidden="1" outlineLevel="1"/>
    <row r="64904" hidden="1" outlineLevel="1"/>
    <row r="64905" hidden="1" outlineLevel="1"/>
    <row r="64906" hidden="1" outlineLevel="1"/>
    <row r="64907" hidden="1" outlineLevel="1"/>
    <row r="64908" hidden="1" outlineLevel="1"/>
    <row r="64909" hidden="1" outlineLevel="1"/>
    <row r="64910" hidden="1" outlineLevel="1"/>
    <row r="64911" hidden="1" outlineLevel="1"/>
    <row r="64912" hidden="1" outlineLevel="1"/>
    <row r="64913" hidden="1" outlineLevel="1"/>
    <row r="64914" hidden="1" outlineLevel="1"/>
    <row r="64915" hidden="1" outlineLevel="1"/>
    <row r="64916" hidden="1" outlineLevel="1"/>
    <row r="64917" hidden="1" outlineLevel="1"/>
    <row r="64918" hidden="1" outlineLevel="1"/>
    <row r="64919" hidden="1" outlineLevel="1"/>
    <row r="64920" hidden="1" outlineLevel="1"/>
    <row r="64921" hidden="1" outlineLevel="1"/>
    <row r="64922" hidden="1" outlineLevel="1"/>
    <row r="64923" hidden="1" outlineLevel="1"/>
    <row r="64924" hidden="1" outlineLevel="1"/>
    <row r="64925" hidden="1" outlineLevel="1"/>
    <row r="64926" hidden="1" outlineLevel="1"/>
    <row r="64927" hidden="1" outlineLevel="1"/>
    <row r="64928" hidden="1" outlineLevel="1"/>
    <row r="64929" hidden="1" outlineLevel="1"/>
    <row r="64930" hidden="1" outlineLevel="1"/>
    <row r="64931" hidden="1" outlineLevel="1"/>
    <row r="64932" hidden="1" outlineLevel="1"/>
    <row r="64933" hidden="1" outlineLevel="1"/>
    <row r="64934" hidden="1" outlineLevel="1"/>
    <row r="64935" hidden="1" outlineLevel="1"/>
    <row r="64936" hidden="1" outlineLevel="1"/>
    <row r="64937" hidden="1" outlineLevel="1"/>
    <row r="64938" hidden="1" outlineLevel="1"/>
    <row r="64939" hidden="1" outlineLevel="1"/>
    <row r="64940" hidden="1" outlineLevel="1"/>
    <row r="64941" hidden="1" outlineLevel="1"/>
    <row r="64942" hidden="1" outlineLevel="1"/>
    <row r="64943" hidden="1" outlineLevel="1"/>
    <row r="64944" hidden="1" outlineLevel="1"/>
    <row r="64945" hidden="1" outlineLevel="1"/>
    <row r="64946" hidden="1" outlineLevel="1"/>
    <row r="64947" hidden="1" outlineLevel="1"/>
    <row r="64948" hidden="1" outlineLevel="1"/>
    <row r="64949" hidden="1" outlineLevel="1"/>
    <row r="64950" hidden="1" outlineLevel="1"/>
    <row r="64951" hidden="1" outlineLevel="1"/>
    <row r="64952" hidden="1" outlineLevel="1"/>
    <row r="64953" hidden="1" outlineLevel="1"/>
    <row r="64954" hidden="1" outlineLevel="1"/>
    <row r="64955" hidden="1" outlineLevel="1"/>
    <row r="64956" hidden="1" outlineLevel="1"/>
    <row r="64957" hidden="1" outlineLevel="1"/>
    <row r="64958" hidden="1" outlineLevel="1"/>
    <row r="64959" hidden="1" outlineLevel="1"/>
    <row r="64960" hidden="1" outlineLevel="1"/>
    <row r="64961" hidden="1" outlineLevel="1"/>
    <row r="64962" hidden="1" outlineLevel="1"/>
    <row r="64963" hidden="1" outlineLevel="1"/>
    <row r="64964" hidden="1" outlineLevel="1"/>
    <row r="64965" hidden="1" outlineLevel="1"/>
    <row r="64966" hidden="1" outlineLevel="1"/>
    <row r="64967" hidden="1" outlineLevel="1"/>
    <row r="64968" hidden="1" outlineLevel="1"/>
    <row r="64969" hidden="1" outlineLevel="1"/>
    <row r="64970" hidden="1" outlineLevel="1"/>
    <row r="64971" hidden="1" outlineLevel="1"/>
    <row r="64972" hidden="1" outlineLevel="1"/>
    <row r="64973" hidden="1" outlineLevel="1"/>
    <row r="64974" hidden="1" outlineLevel="1"/>
    <row r="64975" hidden="1" outlineLevel="1"/>
    <row r="64976" hidden="1" outlineLevel="1"/>
    <row r="64977" hidden="1" outlineLevel="1"/>
    <row r="64978" hidden="1" outlineLevel="1"/>
    <row r="64979" hidden="1" outlineLevel="1"/>
    <row r="64980" hidden="1" outlineLevel="1"/>
    <row r="64981" hidden="1" outlineLevel="1"/>
    <row r="64982" hidden="1" outlineLevel="1"/>
    <row r="64983" hidden="1" outlineLevel="1"/>
    <row r="64984" hidden="1" outlineLevel="1"/>
    <row r="64985" hidden="1" outlineLevel="1"/>
    <row r="64986" hidden="1" outlineLevel="1"/>
    <row r="64987" hidden="1" outlineLevel="1"/>
    <row r="64988" hidden="1" outlineLevel="1"/>
    <row r="64989" hidden="1" outlineLevel="1"/>
    <row r="64990" hidden="1" outlineLevel="1"/>
    <row r="64991" hidden="1" outlineLevel="1"/>
    <row r="64992" hidden="1" outlineLevel="1"/>
    <row r="64993" hidden="1" outlineLevel="1"/>
    <row r="64994" hidden="1" outlineLevel="1"/>
    <row r="64995" hidden="1" outlineLevel="1"/>
    <row r="64996" hidden="1" outlineLevel="1"/>
    <row r="64997" hidden="1" outlineLevel="1"/>
    <row r="64998" hidden="1" outlineLevel="1"/>
    <row r="64999" hidden="1" outlineLevel="1"/>
    <row r="65000" hidden="1" outlineLevel="1"/>
    <row r="65001" hidden="1" outlineLevel="1"/>
    <row r="65002" hidden="1" outlineLevel="1"/>
    <row r="65003" hidden="1" outlineLevel="1"/>
    <row r="65004" hidden="1" outlineLevel="1"/>
    <row r="65005" hidden="1" outlineLevel="1"/>
    <row r="65006" hidden="1" outlineLevel="1"/>
    <row r="65007" hidden="1" outlineLevel="1"/>
    <row r="65008" hidden="1" outlineLevel="1"/>
    <row r="65009" hidden="1" outlineLevel="1"/>
    <row r="65010" hidden="1" outlineLevel="1"/>
    <row r="65011" hidden="1" outlineLevel="1"/>
    <row r="65012" hidden="1" outlineLevel="1"/>
    <row r="65013" hidden="1" outlineLevel="1"/>
    <row r="65014" hidden="1" outlineLevel="1"/>
    <row r="65015" hidden="1" outlineLevel="1"/>
    <row r="65016" hidden="1" outlineLevel="1"/>
    <row r="65017" hidden="1" outlineLevel="1"/>
    <row r="65018" hidden="1" outlineLevel="1"/>
    <row r="65019" hidden="1" outlineLevel="1"/>
    <row r="65020" hidden="1" outlineLevel="1"/>
    <row r="65021" hidden="1" outlineLevel="1"/>
    <row r="65022" hidden="1" outlineLevel="1"/>
    <row r="65023" hidden="1" outlineLevel="1"/>
    <row r="65024" hidden="1" outlineLevel="1"/>
    <row r="65025" hidden="1" outlineLevel="1"/>
    <row r="65026" hidden="1" outlineLevel="1"/>
    <row r="65027" hidden="1" outlineLevel="1"/>
    <row r="65028" hidden="1" outlineLevel="1"/>
    <row r="65029" hidden="1" outlineLevel="1"/>
    <row r="65030" hidden="1" outlineLevel="1"/>
    <row r="65031" hidden="1" outlineLevel="1"/>
    <row r="65032" hidden="1" outlineLevel="1"/>
    <row r="65033" hidden="1" outlineLevel="1"/>
    <row r="65034" hidden="1" outlineLevel="1"/>
    <row r="65035" hidden="1" outlineLevel="1"/>
    <row r="65036" hidden="1" outlineLevel="1"/>
    <row r="65037" hidden="1" outlineLevel="1"/>
    <row r="65038" hidden="1" outlineLevel="1"/>
    <row r="65039" hidden="1" outlineLevel="1"/>
    <row r="65040" hidden="1" outlineLevel="1"/>
    <row r="65041" hidden="1" outlineLevel="1"/>
    <row r="65042" hidden="1" outlineLevel="1"/>
    <row r="65043" hidden="1" outlineLevel="1"/>
    <row r="65044" hidden="1" outlineLevel="1"/>
    <row r="65045" hidden="1" outlineLevel="1"/>
    <row r="65046" hidden="1" outlineLevel="1"/>
    <row r="65047" hidden="1" outlineLevel="1"/>
    <row r="65048" hidden="1" outlineLevel="1"/>
    <row r="65049" hidden="1" outlineLevel="1"/>
    <row r="65050" hidden="1" outlineLevel="1"/>
    <row r="65051" hidden="1" outlineLevel="1"/>
    <row r="65052" hidden="1" outlineLevel="1"/>
    <row r="65053" hidden="1" outlineLevel="1"/>
    <row r="65054" hidden="1" outlineLevel="1"/>
    <row r="65055" hidden="1" outlineLevel="1"/>
    <row r="65056" hidden="1" outlineLevel="1"/>
    <row r="65057" hidden="1" outlineLevel="1"/>
    <row r="65058" hidden="1" outlineLevel="1"/>
    <row r="65059" hidden="1" outlineLevel="1"/>
    <row r="65060" hidden="1" outlineLevel="1"/>
    <row r="65061" hidden="1" outlineLevel="1"/>
    <row r="65062" hidden="1" outlineLevel="1"/>
    <row r="65063" hidden="1" outlineLevel="1"/>
    <row r="65064" hidden="1" outlineLevel="1"/>
    <row r="65065" hidden="1" outlineLevel="1"/>
    <row r="65066" hidden="1" outlineLevel="1"/>
    <row r="65067" hidden="1" outlineLevel="1"/>
    <row r="65068" hidden="1" outlineLevel="1"/>
    <row r="65069" hidden="1" outlineLevel="1"/>
    <row r="65070" hidden="1" outlineLevel="1"/>
    <row r="65071" hidden="1" outlineLevel="1"/>
    <row r="65072" hidden="1" outlineLevel="1"/>
    <row r="65073" hidden="1" outlineLevel="1"/>
    <row r="65074" hidden="1" outlineLevel="1"/>
    <row r="65075" hidden="1" outlineLevel="1"/>
    <row r="65076" hidden="1" outlineLevel="1"/>
    <row r="65077" hidden="1" outlineLevel="1"/>
    <row r="65078" hidden="1" outlineLevel="1"/>
    <row r="65079" hidden="1" outlineLevel="1"/>
    <row r="65080" hidden="1" outlineLevel="1"/>
    <row r="65081" hidden="1" outlineLevel="1"/>
    <row r="65082" hidden="1" outlineLevel="1"/>
    <row r="65083" hidden="1" outlineLevel="1"/>
    <row r="65084" hidden="1" outlineLevel="1"/>
    <row r="65085" hidden="1" outlineLevel="1"/>
    <row r="65086" hidden="1" outlineLevel="1"/>
    <row r="65087" hidden="1" outlineLevel="1"/>
    <row r="65088" hidden="1" outlineLevel="1"/>
    <row r="65089" hidden="1" outlineLevel="1"/>
    <row r="65090" hidden="1" outlineLevel="1"/>
    <row r="65091" hidden="1" outlineLevel="1"/>
    <row r="65092" hidden="1" outlineLevel="1"/>
    <row r="65093" hidden="1" outlineLevel="1"/>
    <row r="65094" hidden="1" outlineLevel="1"/>
    <row r="65095" hidden="1" outlineLevel="1"/>
    <row r="65096" hidden="1" outlineLevel="1"/>
    <row r="65097" hidden="1" outlineLevel="1"/>
    <row r="65098" hidden="1" outlineLevel="1"/>
    <row r="65099" hidden="1" outlineLevel="1"/>
    <row r="65100" hidden="1" outlineLevel="1"/>
    <row r="65101" hidden="1" outlineLevel="1"/>
    <row r="65102" hidden="1" outlineLevel="1"/>
    <row r="65103" hidden="1" outlineLevel="1"/>
    <row r="65104" hidden="1" outlineLevel="1"/>
    <row r="65105" hidden="1" outlineLevel="1"/>
    <row r="65106" hidden="1" outlineLevel="1"/>
    <row r="65107" hidden="1" outlineLevel="1"/>
    <row r="65108" hidden="1" outlineLevel="1"/>
    <row r="65109" hidden="1" outlineLevel="1"/>
    <row r="65110" hidden="1" outlineLevel="1"/>
    <row r="65111" hidden="1" outlineLevel="1"/>
    <row r="65112" hidden="1" outlineLevel="1"/>
    <row r="65113" hidden="1" outlineLevel="1"/>
    <row r="65114" hidden="1" outlineLevel="1"/>
    <row r="65115" hidden="1" outlineLevel="1"/>
    <row r="65116" hidden="1" outlineLevel="1"/>
    <row r="65117" hidden="1" outlineLevel="1"/>
    <row r="65118" hidden="1" outlineLevel="1"/>
    <row r="65119" hidden="1" outlineLevel="1"/>
    <row r="65120" hidden="1" outlineLevel="1"/>
    <row r="65121" hidden="1" outlineLevel="1"/>
    <row r="65122" hidden="1" outlineLevel="1"/>
    <row r="65123" hidden="1" outlineLevel="1"/>
    <row r="65124" hidden="1" outlineLevel="1"/>
    <row r="65125" hidden="1" outlineLevel="1"/>
    <row r="65126" hidden="1" outlineLevel="1"/>
    <row r="65127" hidden="1" outlineLevel="1"/>
    <row r="65128" hidden="1" outlineLevel="1"/>
    <row r="65129" hidden="1" outlineLevel="1"/>
    <row r="65130" hidden="1" outlineLevel="1"/>
    <row r="65131" hidden="1" outlineLevel="1"/>
    <row r="65132" hidden="1" outlineLevel="1"/>
    <row r="65133" hidden="1" outlineLevel="1"/>
    <row r="65134" hidden="1" outlineLevel="1"/>
    <row r="65135" hidden="1" outlineLevel="1"/>
    <row r="65136" hidden="1" outlineLevel="1"/>
    <row r="65137" hidden="1" outlineLevel="1"/>
    <row r="65138" hidden="1" outlineLevel="1"/>
    <row r="65139" hidden="1" outlineLevel="1"/>
    <row r="65140" hidden="1" outlineLevel="1"/>
    <row r="65141" hidden="1" outlineLevel="1"/>
    <row r="65142" hidden="1" outlineLevel="1"/>
    <row r="65143" hidden="1" outlineLevel="1"/>
    <row r="65144" hidden="1" outlineLevel="1"/>
    <row r="65145" hidden="1" outlineLevel="1"/>
    <row r="65146" hidden="1" outlineLevel="1"/>
    <row r="65147" hidden="1" outlineLevel="1"/>
    <row r="65148" hidden="1" outlineLevel="1"/>
    <row r="65149" hidden="1" outlineLevel="1"/>
    <row r="65150" hidden="1" outlineLevel="1"/>
    <row r="65151" hidden="1" outlineLevel="1"/>
    <row r="65152" hidden="1" outlineLevel="1"/>
    <row r="65153" hidden="1" outlineLevel="1"/>
    <row r="65154" hidden="1" outlineLevel="1"/>
    <row r="65155" hidden="1" outlineLevel="1"/>
    <row r="65156" hidden="1" outlineLevel="1"/>
    <row r="65157" hidden="1" outlineLevel="1"/>
    <row r="65158" hidden="1" outlineLevel="1"/>
    <row r="65159" hidden="1" outlineLevel="1"/>
    <row r="65160" hidden="1" outlineLevel="1"/>
    <row r="65161" hidden="1" outlineLevel="1"/>
    <row r="65162" hidden="1" outlineLevel="1"/>
    <row r="65163" hidden="1" outlineLevel="1"/>
    <row r="65164" hidden="1" outlineLevel="1"/>
    <row r="65165" hidden="1" outlineLevel="1"/>
    <row r="65166" hidden="1" outlineLevel="1"/>
    <row r="65167" hidden="1" outlineLevel="1"/>
    <row r="65168" hidden="1" outlineLevel="1"/>
    <row r="65169" hidden="1" outlineLevel="1"/>
    <row r="65170" hidden="1" outlineLevel="1"/>
    <row r="65171" hidden="1" outlineLevel="1"/>
    <row r="65172" hidden="1" outlineLevel="1"/>
    <row r="65173" hidden="1" outlineLevel="1"/>
    <row r="65174" hidden="1" outlineLevel="1"/>
    <row r="65175" hidden="1" outlineLevel="1"/>
    <row r="65176" hidden="1" outlineLevel="1"/>
    <row r="65177" hidden="1" outlineLevel="1"/>
    <row r="65178" hidden="1" outlineLevel="1"/>
    <row r="65179" hidden="1" outlineLevel="1"/>
    <row r="65180" hidden="1" outlineLevel="1"/>
    <row r="65181" hidden="1" outlineLevel="1"/>
    <row r="65182" hidden="1" outlineLevel="1"/>
    <row r="65183" hidden="1" outlineLevel="1"/>
    <row r="65184" hidden="1" outlineLevel="1"/>
    <row r="65185" hidden="1" outlineLevel="1"/>
    <row r="65186" hidden="1" outlineLevel="1"/>
    <row r="65187" hidden="1" outlineLevel="1"/>
    <row r="65188" hidden="1" outlineLevel="1"/>
    <row r="65189" hidden="1" outlineLevel="1"/>
    <row r="65190" hidden="1" outlineLevel="1"/>
    <row r="65191" hidden="1" outlineLevel="1"/>
    <row r="65192" hidden="1" outlineLevel="1"/>
    <row r="65193" hidden="1" outlineLevel="1"/>
    <row r="65194" hidden="1" outlineLevel="1"/>
    <row r="65195" hidden="1" outlineLevel="1"/>
    <row r="65196" hidden="1" outlineLevel="1"/>
    <row r="65197" hidden="1" outlineLevel="1"/>
    <row r="65198" hidden="1" outlineLevel="1"/>
    <row r="65199" hidden="1" outlineLevel="1"/>
    <row r="65200" hidden="1" outlineLevel="1"/>
    <row r="65201" hidden="1" outlineLevel="1"/>
    <row r="65202" hidden="1" outlineLevel="1"/>
    <row r="65203" hidden="1" outlineLevel="1"/>
    <row r="65204" hidden="1" outlineLevel="1"/>
    <row r="65205" hidden="1" outlineLevel="1"/>
    <row r="65206" hidden="1" outlineLevel="1"/>
    <row r="65207" hidden="1" outlineLevel="1"/>
    <row r="65208" hidden="1" outlineLevel="1"/>
    <row r="65209" hidden="1" outlineLevel="1"/>
    <row r="65210" hidden="1" outlineLevel="1"/>
    <row r="65211" hidden="1" outlineLevel="1"/>
    <row r="65212" hidden="1" outlineLevel="1"/>
    <row r="65213" hidden="1" outlineLevel="1"/>
    <row r="65214" hidden="1" outlineLevel="1"/>
    <row r="65215" hidden="1" outlineLevel="1"/>
    <row r="65216" hidden="1" outlineLevel="1"/>
    <row r="65217" hidden="1" outlineLevel="1"/>
    <row r="65218" hidden="1" outlineLevel="1"/>
    <row r="65219" hidden="1" outlineLevel="1"/>
    <row r="65220" hidden="1" outlineLevel="1"/>
    <row r="65221" hidden="1" outlineLevel="1"/>
    <row r="65222" hidden="1" outlineLevel="1"/>
    <row r="65223" hidden="1" outlineLevel="1"/>
    <row r="65224" hidden="1" outlineLevel="1"/>
    <row r="65225" hidden="1" outlineLevel="1"/>
    <row r="65226" hidden="1" outlineLevel="1"/>
    <row r="65227" hidden="1" outlineLevel="1"/>
    <row r="65228" hidden="1" outlineLevel="1"/>
    <row r="65229" hidden="1" outlineLevel="1"/>
    <row r="65230" hidden="1" outlineLevel="1"/>
    <row r="65231" hidden="1" outlineLevel="1"/>
    <row r="65232" hidden="1" outlineLevel="1"/>
    <row r="65233" hidden="1" outlineLevel="1"/>
    <row r="65234" hidden="1" outlineLevel="1"/>
    <row r="65235" hidden="1" outlineLevel="1"/>
    <row r="65236" hidden="1" outlineLevel="1"/>
    <row r="65237" hidden="1" outlineLevel="1"/>
    <row r="65238" hidden="1" outlineLevel="1"/>
    <row r="65239" hidden="1" outlineLevel="1"/>
    <row r="65240" hidden="1" outlineLevel="1"/>
    <row r="65241" hidden="1" outlineLevel="1"/>
    <row r="65242" hidden="1" outlineLevel="1"/>
    <row r="65243" hidden="1" outlineLevel="1"/>
    <row r="65244" hidden="1" outlineLevel="1"/>
    <row r="65245" hidden="1" outlineLevel="1"/>
    <row r="65246" hidden="1" outlineLevel="1"/>
    <row r="65247" hidden="1" outlineLevel="1"/>
    <row r="65248" hidden="1" outlineLevel="1"/>
    <row r="65249" hidden="1" outlineLevel="1"/>
    <row r="65250" hidden="1" outlineLevel="1"/>
    <row r="65251" hidden="1" outlineLevel="1"/>
    <row r="65252" hidden="1" outlineLevel="1"/>
    <row r="65253" hidden="1" outlineLevel="1"/>
    <row r="65254" hidden="1" outlineLevel="1"/>
    <row r="65255" hidden="1" outlineLevel="1"/>
    <row r="65256" hidden="1" outlineLevel="1"/>
    <row r="65257" hidden="1" outlineLevel="1"/>
    <row r="65258" hidden="1" outlineLevel="1"/>
    <row r="65259" hidden="1" outlineLevel="1"/>
    <row r="65260" hidden="1" outlineLevel="1"/>
    <row r="65261" hidden="1" outlineLevel="1"/>
    <row r="65262" hidden="1" outlineLevel="1"/>
    <row r="65263" hidden="1" outlineLevel="1"/>
    <row r="65264" hidden="1" outlineLevel="1"/>
    <row r="65265" hidden="1" outlineLevel="1"/>
    <row r="65266" hidden="1" outlineLevel="1"/>
    <row r="65267" hidden="1" outlineLevel="1"/>
    <row r="65268" hidden="1" outlineLevel="1"/>
    <row r="65269" hidden="1" outlineLevel="1"/>
    <row r="65270" hidden="1" outlineLevel="1"/>
    <row r="65271" hidden="1" outlineLevel="1"/>
    <row r="65272" hidden="1" outlineLevel="1"/>
    <row r="65273" hidden="1" outlineLevel="1"/>
    <row r="65274" hidden="1" outlineLevel="1"/>
    <row r="65275" hidden="1" outlineLevel="1"/>
    <row r="65276" hidden="1" outlineLevel="1"/>
    <row r="65277" hidden="1" outlineLevel="1"/>
    <row r="65278" hidden="1" outlineLevel="1"/>
    <row r="65279" hidden="1" outlineLevel="1"/>
    <row r="65280" hidden="1" outlineLevel="1"/>
    <row r="65281" hidden="1" outlineLevel="1"/>
    <row r="65282" hidden="1" outlineLevel="1"/>
    <row r="65283" hidden="1" outlineLevel="1"/>
    <row r="65284" hidden="1" outlineLevel="1"/>
    <row r="65285" hidden="1" outlineLevel="1"/>
    <row r="65286" hidden="1" outlineLevel="1"/>
    <row r="65287" hidden="1" outlineLevel="1"/>
    <row r="65288" hidden="1" outlineLevel="1"/>
    <row r="65289" hidden="1" outlineLevel="1"/>
    <row r="65290" hidden="1" outlineLevel="1"/>
    <row r="65291" hidden="1" outlineLevel="1"/>
    <row r="65292" hidden="1" outlineLevel="1"/>
    <row r="65293" hidden="1" outlineLevel="1"/>
    <row r="65294" hidden="1" outlineLevel="1"/>
    <row r="65295" hidden="1" outlineLevel="1"/>
    <row r="65296" hidden="1" outlineLevel="1"/>
    <row r="65297" hidden="1" outlineLevel="1"/>
    <row r="65298" hidden="1" outlineLevel="1"/>
    <row r="65299" hidden="1" outlineLevel="1"/>
    <row r="65300" hidden="1" outlineLevel="1"/>
    <row r="65301" hidden="1" outlineLevel="1"/>
    <row r="65302" hidden="1" outlineLevel="1"/>
    <row r="65303" hidden="1" outlineLevel="1"/>
    <row r="65304" hidden="1" outlineLevel="1"/>
    <row r="65305" hidden="1" outlineLevel="1"/>
    <row r="65306" hidden="1" outlineLevel="1"/>
    <row r="65307" hidden="1" outlineLevel="1"/>
    <row r="65308" hidden="1" outlineLevel="1"/>
    <row r="65309" hidden="1" outlineLevel="1"/>
    <row r="65310" hidden="1" outlineLevel="1"/>
    <row r="65311" hidden="1" outlineLevel="1"/>
    <row r="65312" hidden="1" outlineLevel="1"/>
    <row r="65313" hidden="1" outlineLevel="1"/>
    <row r="65314" hidden="1" outlineLevel="1"/>
    <row r="65315" hidden="1" outlineLevel="1"/>
    <row r="65316" hidden="1" outlineLevel="1"/>
    <row r="65317" hidden="1" outlineLevel="1"/>
    <row r="65318" hidden="1" outlineLevel="1"/>
    <row r="65319" hidden="1" outlineLevel="1"/>
    <row r="65320" hidden="1" outlineLevel="1"/>
    <row r="65321" hidden="1" outlineLevel="1"/>
    <row r="65322" hidden="1" outlineLevel="1"/>
    <row r="65323" hidden="1" outlineLevel="1"/>
    <row r="65324" hidden="1" outlineLevel="1"/>
    <row r="65325" hidden="1" outlineLevel="1"/>
    <row r="65326" hidden="1" outlineLevel="1"/>
    <row r="65327" hidden="1" outlineLevel="1"/>
    <row r="65328" hidden="1" outlineLevel="1"/>
    <row r="65329" hidden="1" outlineLevel="1"/>
    <row r="65330" hidden="1" outlineLevel="1"/>
    <row r="65331" hidden="1" outlineLevel="1"/>
    <row r="65332" hidden="1" outlineLevel="1"/>
    <row r="65333" hidden="1" outlineLevel="1"/>
    <row r="65334" hidden="1" outlineLevel="1"/>
    <row r="65335" hidden="1" outlineLevel="1"/>
    <row r="65336" hidden="1" outlineLevel="1"/>
    <row r="65337" hidden="1" outlineLevel="1"/>
    <row r="65338" hidden="1" outlineLevel="1"/>
    <row r="65339" hidden="1" outlineLevel="1"/>
    <row r="65340" hidden="1" outlineLevel="1"/>
    <row r="65341" hidden="1" outlineLevel="1"/>
    <row r="65342" hidden="1" outlineLevel="1"/>
    <row r="65343" hidden="1" outlineLevel="1"/>
    <row r="65344" hidden="1" outlineLevel="1"/>
    <row r="65345" hidden="1" outlineLevel="1"/>
    <row r="65346" hidden="1" outlineLevel="1"/>
    <row r="65347" hidden="1" outlineLevel="1"/>
    <row r="65348" hidden="1" outlineLevel="1"/>
    <row r="65349" hidden="1" outlineLevel="1"/>
    <row r="65350" hidden="1" outlineLevel="1"/>
    <row r="65351" hidden="1" outlineLevel="1"/>
    <row r="65352" hidden="1" outlineLevel="1"/>
    <row r="65353" hidden="1" outlineLevel="1"/>
    <row r="65354" hidden="1" outlineLevel="1"/>
    <row r="65355" hidden="1" outlineLevel="1"/>
    <row r="65356" hidden="1" outlineLevel="1"/>
    <row r="65357" hidden="1" outlineLevel="1"/>
    <row r="65358" hidden="1" outlineLevel="1"/>
    <row r="65359" hidden="1" outlineLevel="1"/>
    <row r="65360" hidden="1" outlineLevel="1"/>
    <row r="65361" hidden="1" outlineLevel="1"/>
    <row r="65362" hidden="1" outlineLevel="1"/>
    <row r="65363" hidden="1" outlineLevel="1"/>
    <row r="65364" hidden="1" outlineLevel="1"/>
    <row r="65365" hidden="1" outlineLevel="1"/>
    <row r="65366" hidden="1" outlineLevel="1"/>
    <row r="65367" hidden="1" outlineLevel="1"/>
    <row r="65368" hidden="1" outlineLevel="1"/>
    <row r="65369" hidden="1" outlineLevel="1"/>
    <row r="65370" hidden="1" outlineLevel="1"/>
    <row r="65371" hidden="1" outlineLevel="1"/>
    <row r="65372" hidden="1" outlineLevel="1"/>
    <row r="65373" hidden="1" outlineLevel="1"/>
    <row r="65374" hidden="1" outlineLevel="1"/>
    <row r="65375" hidden="1" outlineLevel="1"/>
    <row r="65376" hidden="1" outlineLevel="1"/>
    <row r="65377" hidden="1" outlineLevel="1"/>
    <row r="65378" hidden="1" outlineLevel="1"/>
    <row r="65379" hidden="1" outlineLevel="1"/>
    <row r="65380" hidden="1" outlineLevel="1"/>
    <row r="65381" hidden="1" outlineLevel="1"/>
    <row r="65382" hidden="1" outlineLevel="1"/>
    <row r="65383" hidden="1" outlineLevel="1"/>
    <row r="65384" hidden="1" outlineLevel="1"/>
    <row r="65385" hidden="1" outlineLevel="1"/>
    <row r="65386" hidden="1" outlineLevel="1"/>
    <row r="65387" hidden="1" outlineLevel="1"/>
    <row r="65388" hidden="1" outlineLevel="1"/>
    <row r="65389" hidden="1" outlineLevel="1"/>
    <row r="65390" hidden="1" outlineLevel="1"/>
    <row r="65391" hidden="1" outlineLevel="1"/>
    <row r="65392" hidden="1" outlineLevel="1"/>
    <row r="65393" hidden="1" outlineLevel="1"/>
    <row r="65394" hidden="1" outlineLevel="1"/>
    <row r="65395" hidden="1" outlineLevel="1"/>
    <row r="65396" hidden="1" outlineLevel="1"/>
    <row r="65397" hidden="1" outlineLevel="1"/>
    <row r="65398" hidden="1" outlineLevel="1"/>
    <row r="65399" hidden="1" outlineLevel="1"/>
    <row r="65400" hidden="1" outlineLevel="1"/>
    <row r="65401" hidden="1" outlineLevel="1"/>
    <row r="65402" hidden="1" outlineLevel="1"/>
    <row r="65403" hidden="1" outlineLevel="1"/>
    <row r="65404" hidden="1" outlineLevel="1"/>
    <row r="65405" hidden="1" outlineLevel="1"/>
    <row r="65406" hidden="1" outlineLevel="1"/>
    <row r="65407" hidden="1" outlineLevel="1"/>
    <row r="65408" hidden="1" outlineLevel="1"/>
    <row r="65409" hidden="1" outlineLevel="1"/>
    <row r="65410" hidden="1" outlineLevel="1"/>
    <row r="65411" hidden="1" outlineLevel="1"/>
    <row r="65412" hidden="1" outlineLevel="1"/>
    <row r="65413" hidden="1" outlineLevel="1"/>
    <row r="65414" hidden="1" outlineLevel="1"/>
    <row r="65415" hidden="1" outlineLevel="1"/>
    <row r="65416" hidden="1" outlineLevel="1"/>
    <row r="65417" hidden="1" outlineLevel="1"/>
    <row r="65418" hidden="1" outlineLevel="1"/>
    <row r="65419" hidden="1" outlineLevel="1"/>
    <row r="65420" hidden="1" outlineLevel="1"/>
    <row r="65421" hidden="1" outlineLevel="1"/>
    <row r="65422" hidden="1" outlineLevel="1"/>
    <row r="65423" hidden="1" outlineLevel="1"/>
    <row r="65424" hidden="1" outlineLevel="1"/>
    <row r="65425" hidden="1" outlineLevel="1"/>
    <row r="65426" hidden="1" outlineLevel="1"/>
    <row r="65427" hidden="1" outlineLevel="1"/>
    <row r="65428" hidden="1" outlineLevel="1"/>
    <row r="65429" hidden="1" outlineLevel="1"/>
    <row r="65430" hidden="1" outlineLevel="1"/>
    <row r="65431" hidden="1" outlineLevel="1"/>
    <row r="65432" hidden="1" outlineLevel="1"/>
    <row r="65433" hidden="1" outlineLevel="1"/>
    <row r="65434" hidden="1" outlineLevel="1"/>
    <row r="65435" hidden="1" outlineLevel="1"/>
    <row r="65436" hidden="1" outlineLevel="1"/>
    <row r="65437" hidden="1" outlineLevel="1"/>
    <row r="65438" hidden="1" outlineLevel="1"/>
    <row r="65439" hidden="1" outlineLevel="1"/>
    <row r="65440" hidden="1" outlineLevel="1"/>
    <row r="65441" hidden="1" outlineLevel="1"/>
    <row r="65442" hidden="1" outlineLevel="1"/>
    <row r="65443" hidden="1" outlineLevel="1"/>
    <row r="65444" hidden="1" outlineLevel="1"/>
    <row r="65445" hidden="1" outlineLevel="1"/>
    <row r="65446" hidden="1" outlineLevel="1"/>
    <row r="65447" hidden="1" outlineLevel="1"/>
    <row r="65448" hidden="1" outlineLevel="1"/>
    <row r="65449" hidden="1" outlineLevel="1"/>
    <row r="65450" hidden="1" outlineLevel="1"/>
    <row r="65451" hidden="1" outlineLevel="1"/>
    <row r="65452" hidden="1" outlineLevel="1"/>
    <row r="65453" hidden="1" outlineLevel="1"/>
    <row r="65454" hidden="1" outlineLevel="1"/>
    <row r="65455" hidden="1" outlineLevel="1"/>
    <row r="65456" hidden="1" outlineLevel="1"/>
    <row r="65457" hidden="1" outlineLevel="1"/>
    <row r="65458" hidden="1" outlineLevel="1"/>
    <row r="65459" hidden="1" outlineLevel="1"/>
    <row r="65460" hidden="1" outlineLevel="1"/>
    <row r="65461" hidden="1" outlineLevel="1"/>
    <row r="65462" hidden="1" outlineLevel="1"/>
    <row r="65463" hidden="1" outlineLevel="1"/>
    <row r="65464" hidden="1" outlineLevel="1"/>
    <row r="65465" hidden="1" outlineLevel="1"/>
    <row r="65466" hidden="1" outlineLevel="1"/>
    <row r="65467" hidden="1" outlineLevel="1"/>
    <row r="65468" hidden="1" outlineLevel="1"/>
    <row r="65469" hidden="1" outlineLevel="1"/>
    <row r="65470" hidden="1" outlineLevel="1"/>
    <row r="65471" hidden="1" outlineLevel="1"/>
    <row r="65472" hidden="1" outlineLevel="1"/>
    <row r="65473" hidden="1" outlineLevel="1"/>
    <row r="65474" hidden="1" outlineLevel="1"/>
    <row r="65475" hidden="1" outlineLevel="1"/>
    <row r="65476" hidden="1" outlineLevel="1"/>
    <row r="65477" hidden="1" outlineLevel="1"/>
    <row r="65478" hidden="1" outlineLevel="1"/>
    <row r="65479" hidden="1" outlineLevel="1"/>
    <row r="65480" hidden="1" outlineLevel="1"/>
    <row r="65481" hidden="1" outlineLevel="1"/>
    <row r="65482" hidden="1" outlineLevel="1"/>
    <row r="65483" hidden="1" outlineLevel="1"/>
    <row r="65484" hidden="1" outlineLevel="1"/>
    <row r="65485" hidden="1" outlineLevel="1"/>
    <row r="65486" hidden="1" outlineLevel="1"/>
    <row r="65487" hidden="1" outlineLevel="1"/>
    <row r="65488" hidden="1" outlineLevel="1"/>
    <row r="65489" hidden="1" outlineLevel="1"/>
    <row r="65490" hidden="1" outlineLevel="1"/>
    <row r="65491" hidden="1" outlineLevel="1"/>
    <row r="65492" hidden="1" outlineLevel="1"/>
    <row r="65493" hidden="1" outlineLevel="1"/>
    <row r="65494" hidden="1" outlineLevel="1"/>
    <row r="65495" hidden="1" outlineLevel="1"/>
    <row r="65496" hidden="1" outlineLevel="1"/>
    <row r="65497" hidden="1" outlineLevel="1"/>
    <row r="65498" hidden="1" outlineLevel="1"/>
    <row r="65499" hidden="1" outlineLevel="1"/>
    <row r="65500" hidden="1" outlineLevel="1"/>
    <row r="65501" hidden="1" outlineLevel="1"/>
    <row r="65502" hidden="1" outlineLevel="1"/>
    <row r="65503" hidden="1" outlineLevel="1"/>
    <row r="65504" hidden="1" outlineLevel="1"/>
    <row r="65505" hidden="1" outlineLevel="1"/>
    <row r="65506" hidden="1" outlineLevel="1"/>
    <row r="65507" hidden="1" outlineLevel="1"/>
    <row r="65508" hidden="1" outlineLevel="1"/>
    <row r="65509" hidden="1" outlineLevel="1"/>
    <row r="65510" hidden="1" outlineLevel="1"/>
    <row r="65511" hidden="1" outlineLevel="1"/>
    <row r="65512" hidden="1" outlineLevel="1"/>
    <row r="65513" hidden="1" outlineLevel="1"/>
    <row r="65514" hidden="1" outlineLevel="1"/>
    <row r="65515" hidden="1" outlineLevel="1"/>
    <row r="65516" hidden="1" outlineLevel="1"/>
    <row r="65517" hidden="1" outlineLevel="1"/>
    <row r="65518" hidden="1" outlineLevel="1"/>
    <row r="65519" hidden="1" outlineLevel="1"/>
    <row r="65520" hidden="1" outlineLevel="1"/>
    <row r="65521" hidden="1" outlineLevel="1"/>
    <row r="65522" hidden="1" outlineLevel="1"/>
    <row r="65523" hidden="1" outlineLevel="1"/>
    <row r="65524" hidden="1" outlineLevel="1"/>
    <row r="65525" hidden="1" outlineLevel="1"/>
    <row r="65526" hidden="1" outlineLevel="1"/>
    <row r="65527" hidden="1" outlineLevel="1"/>
    <row r="65528" hidden="1" outlineLevel="1"/>
    <row r="65529" hidden="1" outlineLevel="1"/>
    <row r="65530" hidden="1" outlineLevel="1"/>
    <row r="65531" hidden="1" outlineLevel="1"/>
    <row r="65532" hidden="1" outlineLevel="1"/>
    <row r="65533" hidden="1" outlineLevel="1"/>
    <row r="65534" hidden="1" outlineLevel="1"/>
    <row r="65535" hidden="1" outlineLevel="1"/>
    <row r="65536" hidden="1" outlineLevel="1"/>
    <row r="65537" hidden="1" outlineLevel="1"/>
    <row r="65538" hidden="1" outlineLevel="1"/>
    <row r="65539" hidden="1" outlineLevel="1"/>
    <row r="65540" hidden="1" outlineLevel="1"/>
    <row r="65541" hidden="1" outlineLevel="1"/>
    <row r="65542" hidden="1" outlineLevel="1"/>
    <row r="65543" hidden="1" outlineLevel="1"/>
    <row r="65544" hidden="1" outlineLevel="1"/>
    <row r="65545" hidden="1" outlineLevel="1"/>
    <row r="65546" hidden="1" outlineLevel="1"/>
    <row r="65547" hidden="1" outlineLevel="1"/>
    <row r="65548" hidden="1" outlineLevel="1"/>
    <row r="65549" hidden="1" outlineLevel="1"/>
    <row r="65550" hidden="1" outlineLevel="1"/>
    <row r="65551" hidden="1" outlineLevel="1"/>
    <row r="65552" hidden="1" outlineLevel="1"/>
    <row r="65553" hidden="1" outlineLevel="1"/>
    <row r="65554" hidden="1" outlineLevel="1"/>
    <row r="65555" hidden="1" outlineLevel="1"/>
    <row r="65556" hidden="1" outlineLevel="1"/>
    <row r="65557" hidden="1" outlineLevel="1"/>
    <row r="65558" hidden="1" outlineLevel="1"/>
    <row r="65559" hidden="1" outlineLevel="1"/>
    <row r="65560" hidden="1" outlineLevel="1"/>
    <row r="65561" hidden="1" outlineLevel="1"/>
    <row r="65562" hidden="1" outlineLevel="1"/>
    <row r="65563" hidden="1" outlineLevel="1"/>
    <row r="65564" hidden="1" outlineLevel="1"/>
    <row r="65565" hidden="1" outlineLevel="1"/>
    <row r="65566" hidden="1" outlineLevel="1"/>
    <row r="65567" hidden="1" outlineLevel="1"/>
    <row r="65568" hidden="1" outlineLevel="1"/>
    <row r="65569" hidden="1" outlineLevel="1"/>
    <row r="65570" hidden="1" outlineLevel="1"/>
    <row r="65571" hidden="1" outlineLevel="1" collapsed="1"/>
    <row r="65572" hidden="1" outlineLevel="1"/>
    <row r="65573" hidden="1" outlineLevel="1"/>
    <row r="65574" hidden="1" outlineLevel="1"/>
    <row r="65575" hidden="1" outlineLevel="1"/>
    <row r="65576" hidden="1" outlineLevel="1"/>
    <row r="65577" hidden="1" outlineLevel="1"/>
    <row r="65578" hidden="1" outlineLevel="1"/>
    <row r="65579" hidden="1" outlineLevel="1"/>
    <row r="65580" hidden="1" outlineLevel="1"/>
    <row r="65581" hidden="1" outlineLevel="1"/>
    <row r="65582" hidden="1" outlineLevel="1"/>
    <row r="65583" collapsed="1"/>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sheetData>
  <sheetProtection password="CE62" sheet="1" objects="1" scenarios="1" selectLockedCells="1"/>
  <customSheetViews>
    <customSheetView guid="{6E55BB80-5642-437A-8067-C504AA0C78AD}" showRuler="0">
      <selection activeCell="A3" sqref="A3"/>
      <pageSetup paperSize="9" orientation="portrait"/>
    </customSheetView>
    <customSheetView guid="{226CE6B9-0074-41DE-8B54-D0C23AE90F79}" showRuler="0">
      <selection sqref="A1:P21"/>
      <pageSetup paperSize="9" orientation="portrait"/>
    </customSheetView>
    <customSheetView guid="{0DBD56CF-1793-410C-9091-9F4F55319CFA}" colorId="22" showGridLines="0" fitToPage="1" hiddenRows="1" hiddenColumns="1" topLeftCell="E298">
      <selection activeCell="AL269" sqref="AL269:AQ269"/>
      <rowBreaks count="1" manualBreakCount="1">
        <brk id="223" max="16383" man="1"/>
      </rowBreaks>
      <colBreaks count="1" manualBreakCount="1">
        <brk id="39" max="1048575" man="1"/>
      </colBreaks>
      <printOptions horizontalCentered="1"/>
      <pageSetup paperSize="9" scale="29" orientation="portrait"/>
    </customSheetView>
  </customSheetViews>
  <mergeCells count="3287">
    <mergeCell ref="I182:J183"/>
    <mergeCell ref="BX156:BY156"/>
    <mergeCell ref="BZ156:CA156"/>
    <mergeCell ref="CB156:CC156"/>
    <mergeCell ref="BX157:BY157"/>
    <mergeCell ref="BZ157:CA157"/>
    <mergeCell ref="CB157:CC157"/>
    <mergeCell ref="BX158:BY158"/>
    <mergeCell ref="BZ158:CA158"/>
    <mergeCell ref="CB158:CC158"/>
    <mergeCell ref="BX159:BY159"/>
    <mergeCell ref="BZ159:CA159"/>
    <mergeCell ref="CB159:CC159"/>
    <mergeCell ref="BX160:BY160"/>
    <mergeCell ref="BZ160:CA160"/>
    <mergeCell ref="CB160:CC160"/>
    <mergeCell ref="BX161:BY161"/>
    <mergeCell ref="BZ161:CA161"/>
    <mergeCell ref="CB161:CC161"/>
    <mergeCell ref="BQ156:BR156"/>
    <mergeCell ref="BS156:BT156"/>
    <mergeCell ref="BU156:BV156"/>
    <mergeCell ref="BQ157:BR157"/>
    <mergeCell ref="BS157:BT157"/>
    <mergeCell ref="BU157:BV157"/>
    <mergeCell ref="BQ158:BR158"/>
    <mergeCell ref="BS158:BT158"/>
    <mergeCell ref="BU158:BV158"/>
    <mergeCell ref="BQ159:BR159"/>
    <mergeCell ref="BS159:BT159"/>
    <mergeCell ref="BU159:BV159"/>
    <mergeCell ref="BQ160:BR160"/>
    <mergeCell ref="BX150:BY150"/>
    <mergeCell ref="BZ150:CA150"/>
    <mergeCell ref="CB150:CC150"/>
    <mergeCell ref="BX151:BY151"/>
    <mergeCell ref="BZ151:CA151"/>
    <mergeCell ref="CB151:CC151"/>
    <mergeCell ref="BX152:BY152"/>
    <mergeCell ref="BZ152:CA152"/>
    <mergeCell ref="CB152:CC152"/>
    <mergeCell ref="BX153:BY153"/>
    <mergeCell ref="BZ153:CA153"/>
    <mergeCell ref="CB153:CC153"/>
    <mergeCell ref="BX154:BY154"/>
    <mergeCell ref="BZ154:CA154"/>
    <mergeCell ref="CB154:CC154"/>
    <mergeCell ref="BX155:BY155"/>
    <mergeCell ref="BZ155:CA155"/>
    <mergeCell ref="CB155:CC155"/>
    <mergeCell ref="BX144:BY144"/>
    <mergeCell ref="BZ144:CA144"/>
    <mergeCell ref="CB144:CC144"/>
    <mergeCell ref="BX145:BY145"/>
    <mergeCell ref="BZ145:CA145"/>
    <mergeCell ref="CB145:CC145"/>
    <mergeCell ref="BX146:BY146"/>
    <mergeCell ref="BZ146:CA146"/>
    <mergeCell ref="CB146:CC146"/>
    <mergeCell ref="BX147:BY147"/>
    <mergeCell ref="BZ147:CA147"/>
    <mergeCell ref="CB147:CC147"/>
    <mergeCell ref="BX148:BY148"/>
    <mergeCell ref="BZ148:CA148"/>
    <mergeCell ref="CB148:CC148"/>
    <mergeCell ref="BX149:BY149"/>
    <mergeCell ref="BZ149:CA149"/>
    <mergeCell ref="CB149:CC149"/>
    <mergeCell ref="BX138:BY138"/>
    <mergeCell ref="BZ138:CA138"/>
    <mergeCell ref="CB138:CC138"/>
    <mergeCell ref="BX139:BY139"/>
    <mergeCell ref="BZ139:CA139"/>
    <mergeCell ref="CB139:CC139"/>
    <mergeCell ref="BX140:BY140"/>
    <mergeCell ref="BZ140:CA140"/>
    <mergeCell ref="CB140:CC140"/>
    <mergeCell ref="BX141:BY141"/>
    <mergeCell ref="BZ141:CA141"/>
    <mergeCell ref="CB141:CC141"/>
    <mergeCell ref="BX142:BY142"/>
    <mergeCell ref="BZ142:CA142"/>
    <mergeCell ref="CB142:CC142"/>
    <mergeCell ref="BX143:BY143"/>
    <mergeCell ref="BZ143:CA143"/>
    <mergeCell ref="CB143:CC143"/>
    <mergeCell ref="BX132:BY132"/>
    <mergeCell ref="BZ132:CA132"/>
    <mergeCell ref="CB132:CC132"/>
    <mergeCell ref="BX133:BY133"/>
    <mergeCell ref="BZ133:CA133"/>
    <mergeCell ref="CB133:CC133"/>
    <mergeCell ref="BX134:BY134"/>
    <mergeCell ref="BZ134:CA134"/>
    <mergeCell ref="CB134:CC134"/>
    <mergeCell ref="BX135:BY135"/>
    <mergeCell ref="BZ135:CA135"/>
    <mergeCell ref="CB135:CC135"/>
    <mergeCell ref="BX136:BY136"/>
    <mergeCell ref="BZ136:CA136"/>
    <mergeCell ref="CB136:CC136"/>
    <mergeCell ref="BX137:BY137"/>
    <mergeCell ref="BZ137:CA137"/>
    <mergeCell ref="CB137:CC137"/>
    <mergeCell ref="BX126:BY126"/>
    <mergeCell ref="BZ126:CA126"/>
    <mergeCell ref="CB126:CC126"/>
    <mergeCell ref="BX127:BY127"/>
    <mergeCell ref="BZ127:CA127"/>
    <mergeCell ref="CB127:CC127"/>
    <mergeCell ref="BX128:BY128"/>
    <mergeCell ref="BZ128:CA128"/>
    <mergeCell ref="CB128:CC128"/>
    <mergeCell ref="BX129:BY129"/>
    <mergeCell ref="BZ129:CA129"/>
    <mergeCell ref="CB129:CC129"/>
    <mergeCell ref="BX130:BY130"/>
    <mergeCell ref="BZ130:CA130"/>
    <mergeCell ref="CB130:CC130"/>
    <mergeCell ref="BX131:BY131"/>
    <mergeCell ref="BZ131:CA131"/>
    <mergeCell ref="CB131:CC131"/>
    <mergeCell ref="BS160:BT160"/>
    <mergeCell ref="BU160:BV160"/>
    <mergeCell ref="BQ161:BR161"/>
    <mergeCell ref="BS161:BT161"/>
    <mergeCell ref="BU161:BV161"/>
    <mergeCell ref="BQ150:BR150"/>
    <mergeCell ref="BS150:BT150"/>
    <mergeCell ref="BU150:BV150"/>
    <mergeCell ref="BQ151:BR151"/>
    <mergeCell ref="BS151:BT151"/>
    <mergeCell ref="BU151:BV151"/>
    <mergeCell ref="BQ152:BR152"/>
    <mergeCell ref="BS152:BT152"/>
    <mergeCell ref="BU152:BV152"/>
    <mergeCell ref="BQ153:BR153"/>
    <mergeCell ref="BS153:BT153"/>
    <mergeCell ref="BU153:BV153"/>
    <mergeCell ref="BQ154:BR154"/>
    <mergeCell ref="BS154:BT154"/>
    <mergeCell ref="BU154:BV154"/>
    <mergeCell ref="BQ155:BR155"/>
    <mergeCell ref="BS155:BT155"/>
    <mergeCell ref="BU155:BV155"/>
    <mergeCell ref="BQ144:BR144"/>
    <mergeCell ref="BS144:BT144"/>
    <mergeCell ref="BU144:BV144"/>
    <mergeCell ref="BQ145:BR145"/>
    <mergeCell ref="BS145:BT145"/>
    <mergeCell ref="BU145:BV145"/>
    <mergeCell ref="BQ146:BR146"/>
    <mergeCell ref="BS146:BT146"/>
    <mergeCell ref="BU146:BV146"/>
    <mergeCell ref="BQ147:BR147"/>
    <mergeCell ref="BS147:BT147"/>
    <mergeCell ref="BU147:BV147"/>
    <mergeCell ref="BQ148:BR148"/>
    <mergeCell ref="BS148:BT148"/>
    <mergeCell ref="BU148:BV148"/>
    <mergeCell ref="BQ149:BR149"/>
    <mergeCell ref="BS149:BT149"/>
    <mergeCell ref="BU149:BV149"/>
    <mergeCell ref="BQ138:BR138"/>
    <mergeCell ref="BS138:BT138"/>
    <mergeCell ref="BU138:BV138"/>
    <mergeCell ref="BQ139:BR139"/>
    <mergeCell ref="BS139:BT139"/>
    <mergeCell ref="BU139:BV139"/>
    <mergeCell ref="BQ140:BR140"/>
    <mergeCell ref="BS140:BT140"/>
    <mergeCell ref="BU140:BV140"/>
    <mergeCell ref="BQ141:BR141"/>
    <mergeCell ref="BS141:BT141"/>
    <mergeCell ref="BU141:BV141"/>
    <mergeCell ref="BQ142:BR142"/>
    <mergeCell ref="BS142:BT142"/>
    <mergeCell ref="BU142:BV142"/>
    <mergeCell ref="BQ143:BR143"/>
    <mergeCell ref="BS143:BT143"/>
    <mergeCell ref="BU143:BV143"/>
    <mergeCell ref="BQ132:BR132"/>
    <mergeCell ref="BS132:BT132"/>
    <mergeCell ref="BU132:BV132"/>
    <mergeCell ref="BQ133:BR133"/>
    <mergeCell ref="BS133:BT133"/>
    <mergeCell ref="BU133:BV133"/>
    <mergeCell ref="BQ134:BR134"/>
    <mergeCell ref="BS134:BT134"/>
    <mergeCell ref="BU134:BV134"/>
    <mergeCell ref="BQ135:BR135"/>
    <mergeCell ref="BS135:BT135"/>
    <mergeCell ref="BU135:BV135"/>
    <mergeCell ref="BQ136:BR136"/>
    <mergeCell ref="BS136:BT136"/>
    <mergeCell ref="BU136:BV136"/>
    <mergeCell ref="BQ137:BR137"/>
    <mergeCell ref="BS137:BT137"/>
    <mergeCell ref="BU137:BV137"/>
    <mergeCell ref="BQ126:BR126"/>
    <mergeCell ref="BS126:BT126"/>
    <mergeCell ref="BU126:BV126"/>
    <mergeCell ref="BQ127:BR127"/>
    <mergeCell ref="BS127:BT127"/>
    <mergeCell ref="BU127:BV127"/>
    <mergeCell ref="BQ128:BR128"/>
    <mergeCell ref="BS128:BT128"/>
    <mergeCell ref="BU128:BV128"/>
    <mergeCell ref="BQ129:BR129"/>
    <mergeCell ref="BS129:BT129"/>
    <mergeCell ref="BU129:BV129"/>
    <mergeCell ref="BQ130:BR130"/>
    <mergeCell ref="BS130:BT130"/>
    <mergeCell ref="BU130:BV130"/>
    <mergeCell ref="BQ131:BR131"/>
    <mergeCell ref="BS131:BT131"/>
    <mergeCell ref="BU131:BV131"/>
    <mergeCell ref="AR288:AS288"/>
    <mergeCell ref="AR289:AS289"/>
    <mergeCell ref="AR290:AS290"/>
    <mergeCell ref="AR291:AS291"/>
    <mergeCell ref="AR292:AS292"/>
    <mergeCell ref="AR293:AS293"/>
    <mergeCell ref="AR294:AS294"/>
    <mergeCell ref="AR295:AS295"/>
    <mergeCell ref="AR296:AS296"/>
    <mergeCell ref="AR297:AS297"/>
    <mergeCell ref="AR298:AS298"/>
    <mergeCell ref="AR299:AS299"/>
    <mergeCell ref="AR300:AS300"/>
    <mergeCell ref="AR301:AS301"/>
    <mergeCell ref="AJ288:AK288"/>
    <mergeCell ref="AJ289:AK289"/>
    <mergeCell ref="AJ290:AK290"/>
    <mergeCell ref="AJ291:AK291"/>
    <mergeCell ref="AJ292:AK292"/>
    <mergeCell ref="AJ293:AK293"/>
    <mergeCell ref="AJ294:AK294"/>
    <mergeCell ref="AJ295:AK295"/>
    <mergeCell ref="AJ296:AK296"/>
    <mergeCell ref="AJ297:AK297"/>
    <mergeCell ref="AJ298:AK298"/>
    <mergeCell ref="AJ299:AK299"/>
    <mergeCell ref="AJ300:AK300"/>
    <mergeCell ref="AJ301:AK301"/>
    <mergeCell ref="AL288:AQ288"/>
    <mergeCell ref="AL289:AQ289"/>
    <mergeCell ref="AL290:AQ290"/>
    <mergeCell ref="AL291:AQ291"/>
    <mergeCell ref="AR270:AS270"/>
    <mergeCell ref="AR271:AS271"/>
    <mergeCell ref="AR272:AS272"/>
    <mergeCell ref="AR273:AS273"/>
    <mergeCell ref="AR274:AS274"/>
    <mergeCell ref="AR275:AS275"/>
    <mergeCell ref="AR276:AS276"/>
    <mergeCell ref="AR277:AS277"/>
    <mergeCell ref="AR278:AS278"/>
    <mergeCell ref="AR279:AS279"/>
    <mergeCell ref="AR280:AS280"/>
    <mergeCell ref="AR281:AS281"/>
    <mergeCell ref="AR282:AS282"/>
    <mergeCell ref="AR283:AS283"/>
    <mergeCell ref="AR284:AS284"/>
    <mergeCell ref="AR285:AS285"/>
    <mergeCell ref="AR287:AS287"/>
    <mergeCell ref="AR286:AS286"/>
    <mergeCell ref="AC291:AD291"/>
    <mergeCell ref="AC292:AD292"/>
    <mergeCell ref="AC293:AD293"/>
    <mergeCell ref="AC294:AD294"/>
    <mergeCell ref="AC295:AD295"/>
    <mergeCell ref="AC296:AD296"/>
    <mergeCell ref="AC297:AD297"/>
    <mergeCell ref="AC298:AD298"/>
    <mergeCell ref="AC299:AD299"/>
    <mergeCell ref="AC300:AD300"/>
    <mergeCell ref="AC301:AD301"/>
    <mergeCell ref="AJ269:AK269"/>
    <mergeCell ref="AJ270:AK270"/>
    <mergeCell ref="AJ271:AK271"/>
    <mergeCell ref="AJ272:AK272"/>
    <mergeCell ref="AJ273:AK273"/>
    <mergeCell ref="AJ274:AK274"/>
    <mergeCell ref="AJ275:AK275"/>
    <mergeCell ref="AJ276:AK276"/>
    <mergeCell ref="AJ277:AK277"/>
    <mergeCell ref="AJ278:AK278"/>
    <mergeCell ref="AJ279:AK279"/>
    <mergeCell ref="AJ280:AK280"/>
    <mergeCell ref="AJ281:AK281"/>
    <mergeCell ref="AJ282:AK282"/>
    <mergeCell ref="AJ283:AK283"/>
    <mergeCell ref="AJ284:AK284"/>
    <mergeCell ref="AJ285:AK285"/>
    <mergeCell ref="AJ286:AK286"/>
    <mergeCell ref="AE291:AI291"/>
    <mergeCell ref="AE292:AI292"/>
    <mergeCell ref="AE293:AI293"/>
    <mergeCell ref="S291:T291"/>
    <mergeCell ref="S292:T292"/>
    <mergeCell ref="S293:T293"/>
    <mergeCell ref="S294:T294"/>
    <mergeCell ref="S295:T295"/>
    <mergeCell ref="S296:T296"/>
    <mergeCell ref="S297:T297"/>
    <mergeCell ref="S298:T298"/>
    <mergeCell ref="S299:T299"/>
    <mergeCell ref="S300:T300"/>
    <mergeCell ref="S301:T301"/>
    <mergeCell ref="AC269:AD269"/>
    <mergeCell ref="AC270:AD270"/>
    <mergeCell ref="AC271:AD271"/>
    <mergeCell ref="AC272:AD272"/>
    <mergeCell ref="AC273:AD273"/>
    <mergeCell ref="AC274:AD274"/>
    <mergeCell ref="AC275:AD275"/>
    <mergeCell ref="AC276:AD276"/>
    <mergeCell ref="AC277:AD277"/>
    <mergeCell ref="AC278:AD278"/>
    <mergeCell ref="AC279:AD279"/>
    <mergeCell ref="AC280:AD280"/>
    <mergeCell ref="AC281:AD281"/>
    <mergeCell ref="AC282:AD282"/>
    <mergeCell ref="AC283:AD283"/>
    <mergeCell ref="AC284:AD284"/>
    <mergeCell ref="AC285:AD285"/>
    <mergeCell ref="AC286:AD286"/>
    <mergeCell ref="AC287:AD287"/>
    <mergeCell ref="AC288:AD288"/>
    <mergeCell ref="AC289:AD289"/>
    <mergeCell ref="K291:L291"/>
    <mergeCell ref="K292:L292"/>
    <mergeCell ref="K293:L293"/>
    <mergeCell ref="K294:L294"/>
    <mergeCell ref="K295:L295"/>
    <mergeCell ref="K296:L296"/>
    <mergeCell ref="K297:L297"/>
    <mergeCell ref="K298:L298"/>
    <mergeCell ref="K299:L299"/>
    <mergeCell ref="K300:L300"/>
    <mergeCell ref="K301:L301"/>
    <mergeCell ref="S269:T269"/>
    <mergeCell ref="S270:T270"/>
    <mergeCell ref="S271:T271"/>
    <mergeCell ref="S272:T272"/>
    <mergeCell ref="S273:T273"/>
    <mergeCell ref="S274:T274"/>
    <mergeCell ref="S275:T275"/>
    <mergeCell ref="S276:T276"/>
    <mergeCell ref="S277:T277"/>
    <mergeCell ref="S278:T278"/>
    <mergeCell ref="S279:T279"/>
    <mergeCell ref="S280:T280"/>
    <mergeCell ref="S281:T281"/>
    <mergeCell ref="S282:T282"/>
    <mergeCell ref="S283:T283"/>
    <mergeCell ref="S284:T284"/>
    <mergeCell ref="S285:T285"/>
    <mergeCell ref="S286:T286"/>
    <mergeCell ref="S287:T287"/>
    <mergeCell ref="S288:T288"/>
    <mergeCell ref="S289:T289"/>
    <mergeCell ref="BF26:BG26"/>
    <mergeCell ref="BH26:BI26"/>
    <mergeCell ref="BJ26:BK26"/>
    <mergeCell ref="BL26:BM26"/>
    <mergeCell ref="BN26:BO26"/>
    <mergeCell ref="BP26:BQ26"/>
    <mergeCell ref="BR26:BS26"/>
    <mergeCell ref="BT26:BU26"/>
    <mergeCell ref="BV26:BW26"/>
    <mergeCell ref="BX26:BY26"/>
    <mergeCell ref="BZ26:CA26"/>
    <mergeCell ref="CB24:CC24"/>
    <mergeCell ref="CB25:CC25"/>
    <mergeCell ref="CB26:CC26"/>
    <mergeCell ref="K269:L269"/>
    <mergeCell ref="BF58:BG58"/>
    <mergeCell ref="BH58:BI58"/>
    <mergeCell ref="BJ58:BK58"/>
    <mergeCell ref="BL58:BM58"/>
    <mergeCell ref="BN58:BO58"/>
    <mergeCell ref="BP58:BQ58"/>
    <mergeCell ref="BR58:BS58"/>
    <mergeCell ref="BT58:BU58"/>
    <mergeCell ref="BV58:BW58"/>
    <mergeCell ref="BX58:BY58"/>
    <mergeCell ref="BZ58:CA58"/>
    <mergeCell ref="CB58:CC58"/>
    <mergeCell ref="BF24:BG24"/>
    <mergeCell ref="BH24:BI24"/>
    <mergeCell ref="BJ24:BK24"/>
    <mergeCell ref="AR269:AS269"/>
    <mergeCell ref="BL24:BM24"/>
    <mergeCell ref="BN24:BO24"/>
    <mergeCell ref="BP24:BQ24"/>
    <mergeCell ref="BR24:BS24"/>
    <mergeCell ref="BT24:BU24"/>
    <mergeCell ref="BV24:BW24"/>
    <mergeCell ref="BX24:BY24"/>
    <mergeCell ref="BZ24:CA24"/>
    <mergeCell ref="BF25:BG25"/>
    <mergeCell ref="BH25:BI25"/>
    <mergeCell ref="BJ25:BK25"/>
    <mergeCell ref="BL25:BM25"/>
    <mergeCell ref="BN25:BO25"/>
    <mergeCell ref="BP25:BQ25"/>
    <mergeCell ref="BR25:BS25"/>
    <mergeCell ref="BT25:BU25"/>
    <mergeCell ref="BV25:BW25"/>
    <mergeCell ref="BX25:BY25"/>
    <mergeCell ref="BZ25:CA25"/>
    <mergeCell ref="BF57:BG57"/>
    <mergeCell ref="BH57:BI57"/>
    <mergeCell ref="BJ57:BK57"/>
    <mergeCell ref="BL57:BM57"/>
    <mergeCell ref="BN57:BO57"/>
    <mergeCell ref="BP57:BQ57"/>
    <mergeCell ref="BR57:BS57"/>
    <mergeCell ref="BT57:BU57"/>
    <mergeCell ref="BV57:BW57"/>
    <mergeCell ref="BX57:BY57"/>
    <mergeCell ref="BZ57:CA57"/>
    <mergeCell ref="CB57:CC57"/>
    <mergeCell ref="K270:L270"/>
    <mergeCell ref="K271:L271"/>
    <mergeCell ref="K272:L272"/>
    <mergeCell ref="K273:L273"/>
    <mergeCell ref="K274:L274"/>
    <mergeCell ref="AB206:AF206"/>
    <mergeCell ref="AG206:AJ206"/>
    <mergeCell ref="AB207:AF207"/>
    <mergeCell ref="AG207:AJ207"/>
    <mergeCell ref="AB208:AF208"/>
    <mergeCell ref="AG208:AJ208"/>
    <mergeCell ref="AB209:AF209"/>
    <mergeCell ref="AG209:AJ209"/>
    <mergeCell ref="AB210:AF210"/>
    <mergeCell ref="AG210:AJ210"/>
    <mergeCell ref="AB211:AF211"/>
    <mergeCell ref="AG211:AJ211"/>
    <mergeCell ref="AB212:AF212"/>
    <mergeCell ref="AG212:AJ212"/>
    <mergeCell ref="AB213:AF213"/>
    <mergeCell ref="BF55:BG55"/>
    <mergeCell ref="BH55:BI55"/>
    <mergeCell ref="BJ55:BK55"/>
    <mergeCell ref="BL55:BM55"/>
    <mergeCell ref="BN55:BO55"/>
    <mergeCell ref="BP55:BQ55"/>
    <mergeCell ref="BR55:BS55"/>
    <mergeCell ref="BT55:BU55"/>
    <mergeCell ref="BV55:BW55"/>
    <mergeCell ref="BX55:BY55"/>
    <mergeCell ref="BZ55:CA55"/>
    <mergeCell ref="CB55:CC55"/>
    <mergeCell ref="BF56:BG56"/>
    <mergeCell ref="BH56:BI56"/>
    <mergeCell ref="BJ56:BK56"/>
    <mergeCell ref="BL56:BM56"/>
    <mergeCell ref="BN56:BO56"/>
    <mergeCell ref="BP56:BQ56"/>
    <mergeCell ref="BR56:BS56"/>
    <mergeCell ref="BT56:BU56"/>
    <mergeCell ref="BV56:BW56"/>
    <mergeCell ref="BX56:BY56"/>
    <mergeCell ref="BZ56:CA56"/>
    <mergeCell ref="CB56:CC56"/>
    <mergeCell ref="BF53:BG53"/>
    <mergeCell ref="BH53:BI53"/>
    <mergeCell ref="BJ53:BK53"/>
    <mergeCell ref="BL53:BM53"/>
    <mergeCell ref="BN53:BO53"/>
    <mergeCell ref="BP53:BQ53"/>
    <mergeCell ref="BR53:BS53"/>
    <mergeCell ref="BT53:BU53"/>
    <mergeCell ref="BV53:BW53"/>
    <mergeCell ref="BX53:BY53"/>
    <mergeCell ref="BZ53:CA53"/>
    <mergeCell ref="CB53:CC53"/>
    <mergeCell ref="BF54:BG54"/>
    <mergeCell ref="BH54:BI54"/>
    <mergeCell ref="BJ54:BK54"/>
    <mergeCell ref="BL54:BM54"/>
    <mergeCell ref="BN54:BO54"/>
    <mergeCell ref="BP54:BQ54"/>
    <mergeCell ref="BR54:BS54"/>
    <mergeCell ref="BT54:BU54"/>
    <mergeCell ref="BV54:BW54"/>
    <mergeCell ref="BX54:BY54"/>
    <mergeCell ref="BZ54:CA54"/>
    <mergeCell ref="CB54:CC54"/>
    <mergeCell ref="BF51:BG51"/>
    <mergeCell ref="BH51:BI51"/>
    <mergeCell ref="BJ51:BK51"/>
    <mergeCell ref="BL51:BM51"/>
    <mergeCell ref="BN51:BO51"/>
    <mergeCell ref="BP51:BQ51"/>
    <mergeCell ref="BR51:BS51"/>
    <mergeCell ref="BT51:BU51"/>
    <mergeCell ref="BV51:BW51"/>
    <mergeCell ref="BX51:BY51"/>
    <mergeCell ref="BZ51:CA51"/>
    <mergeCell ref="CB51:CC51"/>
    <mergeCell ref="BF52:BG52"/>
    <mergeCell ref="BH52:BI52"/>
    <mergeCell ref="BJ52:BK52"/>
    <mergeCell ref="BL52:BM52"/>
    <mergeCell ref="BN52:BO52"/>
    <mergeCell ref="BP52:BQ52"/>
    <mergeCell ref="BR52:BS52"/>
    <mergeCell ref="BT52:BU52"/>
    <mergeCell ref="BV52:BW52"/>
    <mergeCell ref="BX52:BY52"/>
    <mergeCell ref="BZ52:CA52"/>
    <mergeCell ref="CB52:CC52"/>
    <mergeCell ref="BF49:BG49"/>
    <mergeCell ref="BH49:BI49"/>
    <mergeCell ref="BJ49:BK49"/>
    <mergeCell ref="BL49:BM49"/>
    <mergeCell ref="BN49:BO49"/>
    <mergeCell ref="BP49:BQ49"/>
    <mergeCell ref="BR49:BS49"/>
    <mergeCell ref="BT49:BU49"/>
    <mergeCell ref="BV49:BW49"/>
    <mergeCell ref="BX49:BY49"/>
    <mergeCell ref="BZ49:CA49"/>
    <mergeCell ref="CB49:CC49"/>
    <mergeCell ref="BF50:BG50"/>
    <mergeCell ref="BH50:BI50"/>
    <mergeCell ref="BJ50:BK50"/>
    <mergeCell ref="BL50:BM50"/>
    <mergeCell ref="BN50:BO50"/>
    <mergeCell ref="BP50:BQ50"/>
    <mergeCell ref="BR50:BS50"/>
    <mergeCell ref="BT50:BU50"/>
    <mergeCell ref="BV50:BW50"/>
    <mergeCell ref="BX50:BY50"/>
    <mergeCell ref="BZ50:CA50"/>
    <mergeCell ref="CB50:CC50"/>
    <mergeCell ref="BF47:BG47"/>
    <mergeCell ref="BH47:BI47"/>
    <mergeCell ref="BJ47:BK47"/>
    <mergeCell ref="BL47:BM47"/>
    <mergeCell ref="BN47:BO47"/>
    <mergeCell ref="BP47:BQ47"/>
    <mergeCell ref="BR47:BS47"/>
    <mergeCell ref="BT47:BU47"/>
    <mergeCell ref="BV47:BW47"/>
    <mergeCell ref="BX47:BY47"/>
    <mergeCell ref="BZ47:CA47"/>
    <mergeCell ref="CB47:CC47"/>
    <mergeCell ref="BF48:BG48"/>
    <mergeCell ref="BH48:BI48"/>
    <mergeCell ref="BJ48:BK48"/>
    <mergeCell ref="BL48:BM48"/>
    <mergeCell ref="BN48:BO48"/>
    <mergeCell ref="BP48:BQ48"/>
    <mergeCell ref="BR48:BS48"/>
    <mergeCell ref="BT48:BU48"/>
    <mergeCell ref="BV48:BW48"/>
    <mergeCell ref="BX48:BY48"/>
    <mergeCell ref="BZ48:CA48"/>
    <mergeCell ref="CB48:CC48"/>
    <mergeCell ref="BF45:BG45"/>
    <mergeCell ref="BH45:BI45"/>
    <mergeCell ref="BJ45:BK45"/>
    <mergeCell ref="BL45:BM45"/>
    <mergeCell ref="BN45:BO45"/>
    <mergeCell ref="BP45:BQ45"/>
    <mergeCell ref="BR45:BS45"/>
    <mergeCell ref="BT45:BU45"/>
    <mergeCell ref="BV45:BW45"/>
    <mergeCell ref="BX45:BY45"/>
    <mergeCell ref="BZ45:CA45"/>
    <mergeCell ref="CB45:CC45"/>
    <mergeCell ref="BF46:BG46"/>
    <mergeCell ref="BH46:BI46"/>
    <mergeCell ref="BJ46:BK46"/>
    <mergeCell ref="BL46:BM46"/>
    <mergeCell ref="BN46:BO46"/>
    <mergeCell ref="BP46:BQ46"/>
    <mergeCell ref="BR46:BS46"/>
    <mergeCell ref="BT46:BU46"/>
    <mergeCell ref="BV46:BW46"/>
    <mergeCell ref="BX46:BY46"/>
    <mergeCell ref="BZ46:CA46"/>
    <mergeCell ref="CB46:CC46"/>
    <mergeCell ref="BF43:BG43"/>
    <mergeCell ref="BH43:BI43"/>
    <mergeCell ref="BJ43:BK43"/>
    <mergeCell ref="BL43:BM43"/>
    <mergeCell ref="BN43:BO43"/>
    <mergeCell ref="BP43:BQ43"/>
    <mergeCell ref="BR43:BS43"/>
    <mergeCell ref="BT43:BU43"/>
    <mergeCell ref="BV43:BW43"/>
    <mergeCell ref="BX43:BY43"/>
    <mergeCell ref="BZ43:CA43"/>
    <mergeCell ref="CB43:CC43"/>
    <mergeCell ref="BF44:BG44"/>
    <mergeCell ref="BH44:BI44"/>
    <mergeCell ref="BJ44:BK44"/>
    <mergeCell ref="BL44:BM44"/>
    <mergeCell ref="BN44:BO44"/>
    <mergeCell ref="BP44:BQ44"/>
    <mergeCell ref="BR44:BS44"/>
    <mergeCell ref="BT44:BU44"/>
    <mergeCell ref="BV44:BW44"/>
    <mergeCell ref="BX44:BY44"/>
    <mergeCell ref="BZ44:CA44"/>
    <mergeCell ref="CB44:CC44"/>
    <mergeCell ref="BF41:BG41"/>
    <mergeCell ref="BH41:BI41"/>
    <mergeCell ref="BJ41:BK41"/>
    <mergeCell ref="BL41:BM41"/>
    <mergeCell ref="BN41:BO41"/>
    <mergeCell ref="BP41:BQ41"/>
    <mergeCell ref="BR41:BS41"/>
    <mergeCell ref="BT41:BU41"/>
    <mergeCell ref="BV41:BW41"/>
    <mergeCell ref="BX41:BY41"/>
    <mergeCell ref="BZ41:CA41"/>
    <mergeCell ref="CB41:CC41"/>
    <mergeCell ref="BF42:BG42"/>
    <mergeCell ref="BH42:BI42"/>
    <mergeCell ref="BJ42:BK42"/>
    <mergeCell ref="BL42:BM42"/>
    <mergeCell ref="BN42:BO42"/>
    <mergeCell ref="BP42:BQ42"/>
    <mergeCell ref="BR42:BS42"/>
    <mergeCell ref="BT42:BU42"/>
    <mergeCell ref="BV42:BW42"/>
    <mergeCell ref="BX42:BY42"/>
    <mergeCell ref="BZ42:CA42"/>
    <mergeCell ref="CB42:CC42"/>
    <mergeCell ref="BF39:BG39"/>
    <mergeCell ref="BH39:BI39"/>
    <mergeCell ref="BJ39:BK39"/>
    <mergeCell ref="BL39:BM39"/>
    <mergeCell ref="BN39:BO39"/>
    <mergeCell ref="BP39:BQ39"/>
    <mergeCell ref="BR39:BS39"/>
    <mergeCell ref="BT39:BU39"/>
    <mergeCell ref="BV39:BW39"/>
    <mergeCell ref="BX39:BY39"/>
    <mergeCell ref="BZ39:CA39"/>
    <mergeCell ref="CB39:CC39"/>
    <mergeCell ref="BF40:BG40"/>
    <mergeCell ref="BH40:BI40"/>
    <mergeCell ref="BJ40:BK40"/>
    <mergeCell ref="BL40:BM40"/>
    <mergeCell ref="BN40:BO40"/>
    <mergeCell ref="BP40:BQ40"/>
    <mergeCell ref="BR40:BS40"/>
    <mergeCell ref="BT40:BU40"/>
    <mergeCell ref="BV40:BW40"/>
    <mergeCell ref="BX40:BY40"/>
    <mergeCell ref="BZ40:CA40"/>
    <mergeCell ref="CB40:CC40"/>
    <mergeCell ref="BF37:BG37"/>
    <mergeCell ref="BH37:BI37"/>
    <mergeCell ref="BJ37:BK37"/>
    <mergeCell ref="BL37:BM37"/>
    <mergeCell ref="BN37:BO37"/>
    <mergeCell ref="BP37:BQ37"/>
    <mergeCell ref="BR37:BS37"/>
    <mergeCell ref="BT37:BU37"/>
    <mergeCell ref="BV37:BW37"/>
    <mergeCell ref="BX37:BY37"/>
    <mergeCell ref="BZ37:CA37"/>
    <mergeCell ref="CB37:CC37"/>
    <mergeCell ref="BF38:BG38"/>
    <mergeCell ref="BH38:BI38"/>
    <mergeCell ref="BJ38:BK38"/>
    <mergeCell ref="BL38:BM38"/>
    <mergeCell ref="BN38:BO38"/>
    <mergeCell ref="BP38:BQ38"/>
    <mergeCell ref="BR38:BS38"/>
    <mergeCell ref="BT38:BU38"/>
    <mergeCell ref="BV38:BW38"/>
    <mergeCell ref="BX38:BY38"/>
    <mergeCell ref="BZ38:CA38"/>
    <mergeCell ref="CB38:CC38"/>
    <mergeCell ref="BF35:BG35"/>
    <mergeCell ref="BH35:BI35"/>
    <mergeCell ref="BJ35:BK35"/>
    <mergeCell ref="BL35:BM35"/>
    <mergeCell ref="BN35:BO35"/>
    <mergeCell ref="BP35:BQ35"/>
    <mergeCell ref="BR35:BS35"/>
    <mergeCell ref="BT35:BU35"/>
    <mergeCell ref="BV35:BW35"/>
    <mergeCell ref="BX35:BY35"/>
    <mergeCell ref="BZ35:CA35"/>
    <mergeCell ref="CB35:CC35"/>
    <mergeCell ref="BF36:BG36"/>
    <mergeCell ref="BH36:BI36"/>
    <mergeCell ref="BJ36:BK36"/>
    <mergeCell ref="BL36:BM36"/>
    <mergeCell ref="BN36:BO36"/>
    <mergeCell ref="BP36:BQ36"/>
    <mergeCell ref="BR36:BS36"/>
    <mergeCell ref="BT36:BU36"/>
    <mergeCell ref="BV36:BW36"/>
    <mergeCell ref="BX36:BY36"/>
    <mergeCell ref="BZ36:CA36"/>
    <mergeCell ref="CB36:CC36"/>
    <mergeCell ref="BF33:BG33"/>
    <mergeCell ref="BH33:BI33"/>
    <mergeCell ref="BJ33:BK33"/>
    <mergeCell ref="BL33:BM33"/>
    <mergeCell ref="BN33:BO33"/>
    <mergeCell ref="BP33:BQ33"/>
    <mergeCell ref="BR33:BS33"/>
    <mergeCell ref="BT33:BU33"/>
    <mergeCell ref="BV33:BW33"/>
    <mergeCell ref="BX33:BY33"/>
    <mergeCell ref="BZ33:CA33"/>
    <mergeCell ref="CB33:CC33"/>
    <mergeCell ref="BF34:BG34"/>
    <mergeCell ref="BH34:BI34"/>
    <mergeCell ref="BJ34:BK34"/>
    <mergeCell ref="BL34:BM34"/>
    <mergeCell ref="BN34:BO34"/>
    <mergeCell ref="BP34:BQ34"/>
    <mergeCell ref="BR34:BS34"/>
    <mergeCell ref="BT34:BU34"/>
    <mergeCell ref="BV34:BW34"/>
    <mergeCell ref="BX34:BY34"/>
    <mergeCell ref="BZ34:CA34"/>
    <mergeCell ref="CB34:CC34"/>
    <mergeCell ref="BF31:BG31"/>
    <mergeCell ref="BH31:BI31"/>
    <mergeCell ref="BJ31:BK31"/>
    <mergeCell ref="BL31:BM31"/>
    <mergeCell ref="BN31:BO31"/>
    <mergeCell ref="BP31:BQ31"/>
    <mergeCell ref="BR31:BS31"/>
    <mergeCell ref="BT31:BU31"/>
    <mergeCell ref="BV31:BW31"/>
    <mergeCell ref="BX31:BY31"/>
    <mergeCell ref="BZ31:CA31"/>
    <mergeCell ref="CB31:CC31"/>
    <mergeCell ref="BF32:BG32"/>
    <mergeCell ref="BH32:BI32"/>
    <mergeCell ref="BJ32:BK32"/>
    <mergeCell ref="BL32:BM32"/>
    <mergeCell ref="BN32:BO32"/>
    <mergeCell ref="BP32:BQ32"/>
    <mergeCell ref="BR32:BS32"/>
    <mergeCell ref="BT32:BU32"/>
    <mergeCell ref="BV32:BW32"/>
    <mergeCell ref="BX32:BY32"/>
    <mergeCell ref="BZ32:CA32"/>
    <mergeCell ref="CB32:CC32"/>
    <mergeCell ref="BF29:BG29"/>
    <mergeCell ref="BH29:BI29"/>
    <mergeCell ref="BJ29:BK29"/>
    <mergeCell ref="BL29:BM29"/>
    <mergeCell ref="BN29:BO29"/>
    <mergeCell ref="BP29:BQ29"/>
    <mergeCell ref="BR29:BS29"/>
    <mergeCell ref="BT29:BU29"/>
    <mergeCell ref="BV29:BW29"/>
    <mergeCell ref="BX29:BY29"/>
    <mergeCell ref="BZ29:CA29"/>
    <mergeCell ref="CB29:CC29"/>
    <mergeCell ref="BF30:BG30"/>
    <mergeCell ref="BH30:BI30"/>
    <mergeCell ref="BJ30:BK30"/>
    <mergeCell ref="BL30:BM30"/>
    <mergeCell ref="BN30:BO30"/>
    <mergeCell ref="BP30:BQ30"/>
    <mergeCell ref="BR30:BS30"/>
    <mergeCell ref="BT30:BU30"/>
    <mergeCell ref="BV30:BW30"/>
    <mergeCell ref="BX30:BY30"/>
    <mergeCell ref="BZ30:CA30"/>
    <mergeCell ref="CB30:CC30"/>
    <mergeCell ref="BF27:BG27"/>
    <mergeCell ref="BH27:BI27"/>
    <mergeCell ref="BJ27:BK27"/>
    <mergeCell ref="BL27:BM27"/>
    <mergeCell ref="BN27:BO27"/>
    <mergeCell ref="BP27:BQ27"/>
    <mergeCell ref="BR27:BS27"/>
    <mergeCell ref="BT27:BU27"/>
    <mergeCell ref="BV27:BW27"/>
    <mergeCell ref="BX27:BY27"/>
    <mergeCell ref="BZ27:CA27"/>
    <mergeCell ref="CB27:CC27"/>
    <mergeCell ref="BF28:BG28"/>
    <mergeCell ref="BH28:BI28"/>
    <mergeCell ref="BJ28:BK28"/>
    <mergeCell ref="BL28:BM28"/>
    <mergeCell ref="BN28:BO28"/>
    <mergeCell ref="BP28:BQ28"/>
    <mergeCell ref="BR28:BS28"/>
    <mergeCell ref="BT28:BU28"/>
    <mergeCell ref="BV28:BW28"/>
    <mergeCell ref="BX28:BY28"/>
    <mergeCell ref="BZ28:CA28"/>
    <mergeCell ref="CB28:CC28"/>
    <mergeCell ref="K275:L275"/>
    <mergeCell ref="K276:L276"/>
    <mergeCell ref="K277:L277"/>
    <mergeCell ref="K278:L278"/>
    <mergeCell ref="K279:L279"/>
    <mergeCell ref="K280:L280"/>
    <mergeCell ref="K281:L281"/>
    <mergeCell ref="K282:L282"/>
    <mergeCell ref="K283:L283"/>
    <mergeCell ref="K284:L284"/>
    <mergeCell ref="K285:L285"/>
    <mergeCell ref="K286:L286"/>
    <mergeCell ref="K287:L287"/>
    <mergeCell ref="K288:L288"/>
    <mergeCell ref="K289:L289"/>
    <mergeCell ref="K290:L290"/>
    <mergeCell ref="AG215:AJ215"/>
    <mergeCell ref="AB216:AF216"/>
    <mergeCell ref="AG216:AJ216"/>
    <mergeCell ref="AB217:AF217"/>
    <mergeCell ref="AG217:AJ217"/>
    <mergeCell ref="AE274:AI274"/>
    <mergeCell ref="AE275:AI275"/>
    <mergeCell ref="AE276:AI276"/>
    <mergeCell ref="AE277:AI277"/>
    <mergeCell ref="AE278:AI278"/>
    <mergeCell ref="AE289:AI289"/>
    <mergeCell ref="AE290:AI290"/>
    <mergeCell ref="S290:T290"/>
    <mergeCell ref="AJ287:AK287"/>
    <mergeCell ref="AC290:AD290"/>
    <mergeCell ref="AE288:AI288"/>
    <mergeCell ref="AG197:AJ197"/>
    <mergeCell ref="AB198:AF198"/>
    <mergeCell ref="AG198:AJ198"/>
    <mergeCell ref="AB199:AF199"/>
    <mergeCell ref="AG199:AJ199"/>
    <mergeCell ref="AB200:AF200"/>
    <mergeCell ref="AG200:AJ200"/>
    <mergeCell ref="AB201:AF201"/>
    <mergeCell ref="AG201:AJ201"/>
    <mergeCell ref="AB202:AF202"/>
    <mergeCell ref="AG202:AJ202"/>
    <mergeCell ref="AB203:AF203"/>
    <mergeCell ref="AG203:AJ203"/>
    <mergeCell ref="AB204:AF204"/>
    <mergeCell ref="AG204:AJ204"/>
    <mergeCell ref="AB205:AF205"/>
    <mergeCell ref="AG205:AJ205"/>
    <mergeCell ref="AB185:AF185"/>
    <mergeCell ref="AB186:AF186"/>
    <mergeCell ref="AG185:AJ185"/>
    <mergeCell ref="AG186:AJ186"/>
    <mergeCell ref="AB187:AF187"/>
    <mergeCell ref="AG187:AJ187"/>
    <mergeCell ref="AB188:AF188"/>
    <mergeCell ref="AG188:AJ188"/>
    <mergeCell ref="AB189:AF189"/>
    <mergeCell ref="AG189:AJ189"/>
    <mergeCell ref="AB190:AF190"/>
    <mergeCell ref="AG190:AJ190"/>
    <mergeCell ref="Y218:Z218"/>
    <mergeCell ref="AB218:AJ218"/>
    <mergeCell ref="Y187:Z187"/>
    <mergeCell ref="Y188:Z188"/>
    <mergeCell ref="AB191:AF191"/>
    <mergeCell ref="AG191:AJ191"/>
    <mergeCell ref="AB192:AF192"/>
    <mergeCell ref="AG192:AJ192"/>
    <mergeCell ref="AB193:AF193"/>
    <mergeCell ref="AG193:AJ193"/>
    <mergeCell ref="AB194:AF194"/>
    <mergeCell ref="AG194:AJ194"/>
    <mergeCell ref="AB195:AF195"/>
    <mergeCell ref="AG195:AJ195"/>
    <mergeCell ref="AB196:AF196"/>
    <mergeCell ref="AG196:AJ196"/>
    <mergeCell ref="AB197:AF197"/>
    <mergeCell ref="AG213:AJ213"/>
    <mergeCell ref="AB214:AF214"/>
    <mergeCell ref="AG214:AJ214"/>
    <mergeCell ref="BK183:BM184"/>
    <mergeCell ref="BN183:BP184"/>
    <mergeCell ref="Y183:Z184"/>
    <mergeCell ref="AE320:AF320"/>
    <mergeCell ref="AG320:AH320"/>
    <mergeCell ref="AI320:AJ320"/>
    <mergeCell ref="AE307:AF307"/>
    <mergeCell ref="AG307:AH307"/>
    <mergeCell ref="AI307:AJ307"/>
    <mergeCell ref="Y203:Z203"/>
    <mergeCell ref="Y204:Z204"/>
    <mergeCell ref="G310:Y310"/>
    <mergeCell ref="L184:P184"/>
    <mergeCell ref="L186:P186"/>
    <mergeCell ref="L187:P187"/>
    <mergeCell ref="L188:P188"/>
    <mergeCell ref="R186:W186"/>
    <mergeCell ref="R187:W187"/>
    <mergeCell ref="R188:W188"/>
    <mergeCell ref="Y186:Z186"/>
    <mergeCell ref="AK320:AL320"/>
    <mergeCell ref="AK307:AL307"/>
    <mergeCell ref="AE308:AF308"/>
    <mergeCell ref="AG308:AH308"/>
    <mergeCell ref="AI308:AJ308"/>
    <mergeCell ref="AK308:AL308"/>
    <mergeCell ref="AE309:AF309"/>
    <mergeCell ref="AG309:AH309"/>
    <mergeCell ref="AI309:AJ309"/>
    <mergeCell ref="AK309:AL309"/>
    <mergeCell ref="AG184:AJ184"/>
    <mergeCell ref="AB184:AF184"/>
    <mergeCell ref="AE321:AF321"/>
    <mergeCell ref="AG321:AH321"/>
    <mergeCell ref="AI321:AJ321"/>
    <mergeCell ref="AK321:AL321"/>
    <mergeCell ref="AE322:AF322"/>
    <mergeCell ref="AG322:AH322"/>
    <mergeCell ref="AI322:AJ322"/>
    <mergeCell ref="AK322:AL322"/>
    <mergeCell ref="AE323:AF323"/>
    <mergeCell ref="AG323:AH323"/>
    <mergeCell ref="AI323:AJ323"/>
    <mergeCell ref="AK323:AL323"/>
    <mergeCell ref="AI315:AJ315"/>
    <mergeCell ref="AK315:AL315"/>
    <mergeCell ref="AE316:AF316"/>
    <mergeCell ref="AG316:AH316"/>
    <mergeCell ref="AI316:AJ316"/>
    <mergeCell ref="AK316:AL316"/>
    <mergeCell ref="AE317:AF317"/>
    <mergeCell ref="AG317:AH317"/>
    <mergeCell ref="AI317:AJ317"/>
    <mergeCell ref="AK317:AL317"/>
    <mergeCell ref="AE318:AF318"/>
    <mergeCell ref="AG318:AH318"/>
    <mergeCell ref="AI318:AJ318"/>
    <mergeCell ref="AK318:AL318"/>
    <mergeCell ref="AE319:AF319"/>
    <mergeCell ref="AG319:AH319"/>
    <mergeCell ref="AI319:AJ319"/>
    <mergeCell ref="AK319:AL319"/>
    <mergeCell ref="AE310:AF310"/>
    <mergeCell ref="AG310:AH310"/>
    <mergeCell ref="AI310:AJ310"/>
    <mergeCell ref="AK310:AL310"/>
    <mergeCell ref="AE311:AF311"/>
    <mergeCell ref="AG311:AH311"/>
    <mergeCell ref="AI311:AJ311"/>
    <mergeCell ref="AK311:AL311"/>
    <mergeCell ref="G323:Y323"/>
    <mergeCell ref="AX323:BP323"/>
    <mergeCell ref="AA308:AB308"/>
    <mergeCell ref="AA309:AB309"/>
    <mergeCell ref="AA310:AB310"/>
    <mergeCell ref="AA311:AB311"/>
    <mergeCell ref="AA312:AB312"/>
    <mergeCell ref="AA313:AB313"/>
    <mergeCell ref="AA314:AB314"/>
    <mergeCell ref="AA315:AB315"/>
    <mergeCell ref="AA316:AB316"/>
    <mergeCell ref="AA317:AB317"/>
    <mergeCell ref="AA318:AB318"/>
    <mergeCell ref="AA319:AB319"/>
    <mergeCell ref="AA320:AB320"/>
    <mergeCell ref="AA321:AB321"/>
    <mergeCell ref="AA322:AB322"/>
    <mergeCell ref="AA323:AB323"/>
    <mergeCell ref="AE312:AF312"/>
    <mergeCell ref="AG312:AH312"/>
    <mergeCell ref="AI312:AJ312"/>
    <mergeCell ref="AK312:AL312"/>
    <mergeCell ref="AE313:AF313"/>
    <mergeCell ref="AG313:AH313"/>
    <mergeCell ref="AI313:AJ313"/>
    <mergeCell ref="AK313:AL313"/>
    <mergeCell ref="AE314:AF314"/>
    <mergeCell ref="AG314:AH314"/>
    <mergeCell ref="AI314:AJ314"/>
    <mergeCell ref="AK314:AL314"/>
    <mergeCell ref="AE315:AF315"/>
    <mergeCell ref="AG315:AH315"/>
    <mergeCell ref="H383:J383"/>
    <mergeCell ref="K383:M383"/>
    <mergeCell ref="K385:M385"/>
    <mergeCell ref="AW126:AX126"/>
    <mergeCell ref="AY126:AZ126"/>
    <mergeCell ref="BA126:BB126"/>
    <mergeCell ref="BC126:BD126"/>
    <mergeCell ref="BE126:BF126"/>
    <mergeCell ref="BG126:BH126"/>
    <mergeCell ref="AW160:AX160"/>
    <mergeCell ref="AY160:AZ160"/>
    <mergeCell ref="BA160:BB160"/>
    <mergeCell ref="BC160:BD160"/>
    <mergeCell ref="BE160:BF160"/>
    <mergeCell ref="BG160:BH160"/>
    <mergeCell ref="BC156:BD156"/>
    <mergeCell ref="BE156:BF156"/>
    <mergeCell ref="BG156:BH156"/>
    <mergeCell ref="AW157:AX157"/>
    <mergeCell ref="AY157:AZ157"/>
    <mergeCell ref="BA157:BB157"/>
    <mergeCell ref="BC157:BD157"/>
    <mergeCell ref="BE157:BF157"/>
    <mergeCell ref="BG157:BH157"/>
    <mergeCell ref="BJ126:BK126"/>
    <mergeCell ref="BJ127:BK127"/>
    <mergeCell ref="BJ128:BK128"/>
    <mergeCell ref="BJ129:BK129"/>
    <mergeCell ref="BJ130:BK130"/>
    <mergeCell ref="AW159:AX159"/>
    <mergeCell ref="AY159:AZ159"/>
    <mergeCell ref="BA159:BB159"/>
    <mergeCell ref="BC159:BD159"/>
    <mergeCell ref="BE159:BF159"/>
    <mergeCell ref="BG159:BH159"/>
    <mergeCell ref="BA153:BB153"/>
    <mergeCell ref="BC153:BD153"/>
    <mergeCell ref="BE153:BF153"/>
    <mergeCell ref="BG153:BH153"/>
    <mergeCell ref="AW154:AX154"/>
    <mergeCell ref="AY154:AZ154"/>
    <mergeCell ref="BA154:BB154"/>
    <mergeCell ref="BC154:BD154"/>
    <mergeCell ref="BE154:BF154"/>
    <mergeCell ref="BG154:BH154"/>
    <mergeCell ref="AW155:AX155"/>
    <mergeCell ref="AY155:AZ155"/>
    <mergeCell ref="BG127:BH127"/>
    <mergeCell ref="BE127:BF127"/>
    <mergeCell ref="BC127:BD127"/>
    <mergeCell ref="BA127:BB127"/>
    <mergeCell ref="AY127:AZ127"/>
    <mergeCell ref="AW127:AX127"/>
    <mergeCell ref="AW156:AX156"/>
    <mergeCell ref="AY156:AZ156"/>
    <mergeCell ref="BA156:BB156"/>
    <mergeCell ref="AW158:AX158"/>
    <mergeCell ref="AY158:AZ158"/>
    <mergeCell ref="BA158:BB158"/>
    <mergeCell ref="BC158:BD158"/>
    <mergeCell ref="BE158:BF158"/>
    <mergeCell ref="BG158:BH158"/>
    <mergeCell ref="AW153:AX153"/>
    <mergeCell ref="AY153:AZ153"/>
    <mergeCell ref="BG155:BH155"/>
    <mergeCell ref="AW150:AX150"/>
    <mergeCell ref="AY150:AZ150"/>
    <mergeCell ref="BA150:BB150"/>
    <mergeCell ref="BC150:BD150"/>
    <mergeCell ref="BE150:BF150"/>
    <mergeCell ref="BG150:BH150"/>
    <mergeCell ref="AW151:AX151"/>
    <mergeCell ref="AY151:AZ151"/>
    <mergeCell ref="BA151:BB151"/>
    <mergeCell ref="BC151:BD151"/>
    <mergeCell ref="BE151:BF151"/>
    <mergeCell ref="BG151:BH151"/>
    <mergeCell ref="AW152:AX152"/>
    <mergeCell ref="AY152:AZ152"/>
    <mergeCell ref="BA152:BB152"/>
    <mergeCell ref="BC152:BD152"/>
    <mergeCell ref="BE152:BF152"/>
    <mergeCell ref="BG152:BH152"/>
    <mergeCell ref="BA155:BB155"/>
    <mergeCell ref="BC155:BD155"/>
    <mergeCell ref="BE155:BF155"/>
    <mergeCell ref="AW147:AX147"/>
    <mergeCell ref="AY147:AZ147"/>
    <mergeCell ref="BA147:BB147"/>
    <mergeCell ref="BC147:BD147"/>
    <mergeCell ref="BE147:BF147"/>
    <mergeCell ref="BG147:BH147"/>
    <mergeCell ref="AW148:AX148"/>
    <mergeCell ref="AY148:AZ148"/>
    <mergeCell ref="BA148:BB148"/>
    <mergeCell ref="BC148:BD148"/>
    <mergeCell ref="BE148:BF148"/>
    <mergeCell ref="BG148:BH148"/>
    <mergeCell ref="AW149:AX149"/>
    <mergeCell ref="AY149:AZ149"/>
    <mergeCell ref="BA149:BB149"/>
    <mergeCell ref="BC149:BD149"/>
    <mergeCell ref="BE149:BF149"/>
    <mergeCell ref="BG149:BH149"/>
    <mergeCell ref="AW144:AX144"/>
    <mergeCell ref="AY144:AZ144"/>
    <mergeCell ref="BA144:BB144"/>
    <mergeCell ref="BC144:BD144"/>
    <mergeCell ref="BE144:BF144"/>
    <mergeCell ref="BG144:BH144"/>
    <mergeCell ref="AW145:AX145"/>
    <mergeCell ref="AY145:AZ145"/>
    <mergeCell ref="BA145:BB145"/>
    <mergeCell ref="BC145:BD145"/>
    <mergeCell ref="BE145:BF145"/>
    <mergeCell ref="BG145:BH145"/>
    <mergeCell ref="AW146:AX146"/>
    <mergeCell ref="AY146:AZ146"/>
    <mergeCell ref="BA146:BB146"/>
    <mergeCell ref="BC146:BD146"/>
    <mergeCell ref="BE146:BF146"/>
    <mergeCell ref="BG146:BH146"/>
    <mergeCell ref="AW141:AX141"/>
    <mergeCell ref="AY141:AZ141"/>
    <mergeCell ref="BA141:BB141"/>
    <mergeCell ref="BC141:BD141"/>
    <mergeCell ref="BE141:BF141"/>
    <mergeCell ref="BG141:BH141"/>
    <mergeCell ref="AW142:AX142"/>
    <mergeCell ref="AY142:AZ142"/>
    <mergeCell ref="BA142:BB142"/>
    <mergeCell ref="BC142:BD142"/>
    <mergeCell ref="BE142:BF142"/>
    <mergeCell ref="BG142:BH142"/>
    <mergeCell ref="AW143:AX143"/>
    <mergeCell ref="AY143:AZ143"/>
    <mergeCell ref="BA143:BB143"/>
    <mergeCell ref="BC143:BD143"/>
    <mergeCell ref="BE143:BF143"/>
    <mergeCell ref="BG143:BH143"/>
    <mergeCell ref="AW138:AX138"/>
    <mergeCell ref="AY138:AZ138"/>
    <mergeCell ref="BA138:BB138"/>
    <mergeCell ref="BC138:BD138"/>
    <mergeCell ref="BE138:BF138"/>
    <mergeCell ref="BG138:BH138"/>
    <mergeCell ref="AW139:AX139"/>
    <mergeCell ref="AY139:AZ139"/>
    <mergeCell ref="BA139:BB139"/>
    <mergeCell ref="BC139:BD139"/>
    <mergeCell ref="BE139:BF139"/>
    <mergeCell ref="BG139:BH139"/>
    <mergeCell ref="AW140:AX140"/>
    <mergeCell ref="AY140:AZ140"/>
    <mergeCell ref="BA140:BB140"/>
    <mergeCell ref="BC140:BD140"/>
    <mergeCell ref="BE140:BF140"/>
    <mergeCell ref="BG140:BH140"/>
    <mergeCell ref="AW135:AX135"/>
    <mergeCell ref="AY135:AZ135"/>
    <mergeCell ref="BA135:BB135"/>
    <mergeCell ref="BC135:BD135"/>
    <mergeCell ref="BE135:BF135"/>
    <mergeCell ref="BG135:BH135"/>
    <mergeCell ref="AW136:AX136"/>
    <mergeCell ref="AY136:AZ136"/>
    <mergeCell ref="BA136:BB136"/>
    <mergeCell ref="BC136:BD136"/>
    <mergeCell ref="BE136:BF136"/>
    <mergeCell ref="BG136:BH136"/>
    <mergeCell ref="AW137:AX137"/>
    <mergeCell ref="AY137:AZ137"/>
    <mergeCell ref="BA137:BB137"/>
    <mergeCell ref="BC137:BD137"/>
    <mergeCell ref="BE137:BF137"/>
    <mergeCell ref="BG137:BH137"/>
    <mergeCell ref="BG131:BH131"/>
    <mergeCell ref="AW132:AX132"/>
    <mergeCell ref="AY132:AZ132"/>
    <mergeCell ref="BA132:BB132"/>
    <mergeCell ref="BC132:BD132"/>
    <mergeCell ref="BE132:BF132"/>
    <mergeCell ref="BG132:BH132"/>
    <mergeCell ref="AW133:AX133"/>
    <mergeCell ref="AY133:AZ133"/>
    <mergeCell ref="BA133:BB133"/>
    <mergeCell ref="BC133:BD133"/>
    <mergeCell ref="BE133:BF133"/>
    <mergeCell ref="BG133:BH133"/>
    <mergeCell ref="AW134:AX134"/>
    <mergeCell ref="AY134:AZ134"/>
    <mergeCell ref="BA134:BB134"/>
    <mergeCell ref="BC134:BD134"/>
    <mergeCell ref="BE134:BF134"/>
    <mergeCell ref="BG134:BH134"/>
    <mergeCell ref="AW131:AX131"/>
    <mergeCell ref="AY131:AZ131"/>
    <mergeCell ref="BG214:BI214"/>
    <mergeCell ref="BG215:BI215"/>
    <mergeCell ref="BG216:BI216"/>
    <mergeCell ref="BG217:BI217"/>
    <mergeCell ref="BG218:BI218"/>
    <mergeCell ref="AW128:AX128"/>
    <mergeCell ref="AY128:AZ128"/>
    <mergeCell ref="BA128:BB128"/>
    <mergeCell ref="BC128:BD128"/>
    <mergeCell ref="BE128:BF128"/>
    <mergeCell ref="BG128:BH128"/>
    <mergeCell ref="BE161:BF161"/>
    <mergeCell ref="BG161:BH161"/>
    <mergeCell ref="BA161:BB161"/>
    <mergeCell ref="AW161:AX161"/>
    <mergeCell ref="AY161:AZ161"/>
    <mergeCell ref="BC161:BD161"/>
    <mergeCell ref="AW129:AX129"/>
    <mergeCell ref="AY129:AZ129"/>
    <mergeCell ref="BA129:BB129"/>
    <mergeCell ref="BC129:BD129"/>
    <mergeCell ref="BE129:BF129"/>
    <mergeCell ref="BG129:BH129"/>
    <mergeCell ref="AW130:AX130"/>
    <mergeCell ref="AY130:AZ130"/>
    <mergeCell ref="BA130:BB130"/>
    <mergeCell ref="BC130:BD130"/>
    <mergeCell ref="BE130:BF130"/>
    <mergeCell ref="BG130:BH130"/>
    <mergeCell ref="BA131:BB131"/>
    <mergeCell ref="BC131:BD131"/>
    <mergeCell ref="BE131:BF131"/>
    <mergeCell ref="BD215:BF215"/>
    <mergeCell ref="BD216:BF216"/>
    <mergeCell ref="BD217:BF217"/>
    <mergeCell ref="BD218:BF218"/>
    <mergeCell ref="BG186:BI186"/>
    <mergeCell ref="BG187:BI187"/>
    <mergeCell ref="BG188:BI188"/>
    <mergeCell ref="BG189:BI189"/>
    <mergeCell ref="BG190:BI190"/>
    <mergeCell ref="BG191:BI191"/>
    <mergeCell ref="BG192:BI192"/>
    <mergeCell ref="BG193:BI193"/>
    <mergeCell ref="BG194:BI194"/>
    <mergeCell ref="BG195:BI195"/>
    <mergeCell ref="BG196:BI196"/>
    <mergeCell ref="BG197:BI197"/>
    <mergeCell ref="BG198:BI198"/>
    <mergeCell ref="BG199:BI199"/>
    <mergeCell ref="BG200:BI200"/>
    <mergeCell ref="BG201:BI201"/>
    <mergeCell ref="BG202:BI202"/>
    <mergeCell ref="BG203:BI203"/>
    <mergeCell ref="BG204:BI204"/>
    <mergeCell ref="BG205:BI205"/>
    <mergeCell ref="BG206:BI206"/>
    <mergeCell ref="BG207:BI207"/>
    <mergeCell ref="BG208:BI208"/>
    <mergeCell ref="BG209:BI209"/>
    <mergeCell ref="BG210:BI210"/>
    <mergeCell ref="BG211:BI211"/>
    <mergeCell ref="BG212:BI212"/>
    <mergeCell ref="BG213:BI213"/>
    <mergeCell ref="BD198:BF198"/>
    <mergeCell ref="BD199:BF199"/>
    <mergeCell ref="BD200:BF200"/>
    <mergeCell ref="BD201:BF201"/>
    <mergeCell ref="BD202:BF202"/>
    <mergeCell ref="BD203:BF203"/>
    <mergeCell ref="BD204:BF204"/>
    <mergeCell ref="BD205:BF205"/>
    <mergeCell ref="BD206:BF206"/>
    <mergeCell ref="BD207:BF207"/>
    <mergeCell ref="BD208:BF208"/>
    <mergeCell ref="BD209:BF209"/>
    <mergeCell ref="BD210:BF210"/>
    <mergeCell ref="BD211:BF211"/>
    <mergeCell ref="BD212:BF212"/>
    <mergeCell ref="BD213:BF213"/>
    <mergeCell ref="BD214:BF214"/>
    <mergeCell ref="L213:P213"/>
    <mergeCell ref="L214:P214"/>
    <mergeCell ref="L215:P215"/>
    <mergeCell ref="L216:P216"/>
    <mergeCell ref="L217:P217"/>
    <mergeCell ref="R217:W217"/>
    <mergeCell ref="Y217:Z217"/>
    <mergeCell ref="M286:R286"/>
    <mergeCell ref="M287:R287"/>
    <mergeCell ref="M288:R288"/>
    <mergeCell ref="M289:R289"/>
    <mergeCell ref="M290:R290"/>
    <mergeCell ref="M291:R291"/>
    <mergeCell ref="M292:R292"/>
    <mergeCell ref="M293:R293"/>
    <mergeCell ref="M294:R294"/>
    <mergeCell ref="M295:R295"/>
    <mergeCell ref="M276:R276"/>
    <mergeCell ref="M277:R277"/>
    <mergeCell ref="M278:R278"/>
    <mergeCell ref="M279:R279"/>
    <mergeCell ref="M280:R280"/>
    <mergeCell ref="M281:R281"/>
    <mergeCell ref="M282:R282"/>
    <mergeCell ref="U276:AB276"/>
    <mergeCell ref="U277:AB277"/>
    <mergeCell ref="AB215:AF215"/>
    <mergeCell ref="AE269:AI269"/>
    <mergeCell ref="AE270:AI270"/>
    <mergeCell ref="AE271:AI271"/>
    <mergeCell ref="AE272:AI272"/>
    <mergeCell ref="AE273:AI273"/>
    <mergeCell ref="G269:J269"/>
    <mergeCell ref="U287:AB287"/>
    <mergeCell ref="U288:AB288"/>
    <mergeCell ref="U289:AB289"/>
    <mergeCell ref="U290:AB290"/>
    <mergeCell ref="U291:AB291"/>
    <mergeCell ref="U292:AB292"/>
    <mergeCell ref="U293:AB293"/>
    <mergeCell ref="U294:AB294"/>
    <mergeCell ref="U295:AB295"/>
    <mergeCell ref="U296:AB296"/>
    <mergeCell ref="U297:AB297"/>
    <mergeCell ref="U298:AB298"/>
    <mergeCell ref="U299:AB299"/>
    <mergeCell ref="U300:AB300"/>
    <mergeCell ref="U301:AB301"/>
    <mergeCell ref="M269:R269"/>
    <mergeCell ref="M270:R270"/>
    <mergeCell ref="M271:R271"/>
    <mergeCell ref="M272:R272"/>
    <mergeCell ref="M273:R273"/>
    <mergeCell ref="M274:R274"/>
    <mergeCell ref="M275:R275"/>
    <mergeCell ref="U269:AB269"/>
    <mergeCell ref="U270:AB270"/>
    <mergeCell ref="U271:AB271"/>
    <mergeCell ref="U272:AB272"/>
    <mergeCell ref="U273:AB273"/>
    <mergeCell ref="U274:AB274"/>
    <mergeCell ref="U275:AB275"/>
    <mergeCell ref="G270:J270"/>
    <mergeCell ref="G271:J271"/>
    <mergeCell ref="I24:J24"/>
    <mergeCell ref="K24:L24"/>
    <mergeCell ref="M24:N24"/>
    <mergeCell ref="O24:P24"/>
    <mergeCell ref="Q24:R24"/>
    <mergeCell ref="S24:T24"/>
    <mergeCell ref="U24:V24"/>
    <mergeCell ref="W24:X24"/>
    <mergeCell ref="Y24:Z24"/>
    <mergeCell ref="AA24:AB24"/>
    <mergeCell ref="AC24:AD24"/>
    <mergeCell ref="AE24:AF24"/>
    <mergeCell ref="R185:W185"/>
    <mergeCell ref="I184:J184"/>
    <mergeCell ref="R182:W182"/>
    <mergeCell ref="R184:W184"/>
    <mergeCell ref="L185:P185"/>
    <mergeCell ref="I50:J50"/>
    <mergeCell ref="I43:J43"/>
    <mergeCell ref="I44:J44"/>
    <mergeCell ref="I45:J45"/>
    <mergeCell ref="I46:J46"/>
    <mergeCell ref="I47:J47"/>
    <mergeCell ref="M31:N31"/>
    <mergeCell ref="M32:N32"/>
    <mergeCell ref="M33:N33"/>
    <mergeCell ref="K51:L51"/>
    <mergeCell ref="K52:L52"/>
    <mergeCell ref="K53:L53"/>
    <mergeCell ref="Y185:Z185"/>
    <mergeCell ref="H145:I145"/>
    <mergeCell ref="H157:I157"/>
    <mergeCell ref="L201:P201"/>
    <mergeCell ref="L202:P202"/>
    <mergeCell ref="L203:P203"/>
    <mergeCell ref="L204:P204"/>
    <mergeCell ref="L205:P205"/>
    <mergeCell ref="R206:W206"/>
    <mergeCell ref="R207:W207"/>
    <mergeCell ref="R208:W208"/>
    <mergeCell ref="R209:W209"/>
    <mergeCell ref="R210:W210"/>
    <mergeCell ref="R211:W211"/>
    <mergeCell ref="R212:W212"/>
    <mergeCell ref="R213:W213"/>
    <mergeCell ref="R214:W214"/>
    <mergeCell ref="R215:W215"/>
    <mergeCell ref="R216:W216"/>
    <mergeCell ref="Y205:Z205"/>
    <mergeCell ref="Y206:Z206"/>
    <mergeCell ref="Y207:Z207"/>
    <mergeCell ref="Y208:Z208"/>
    <mergeCell ref="Y209:Z209"/>
    <mergeCell ref="Y210:Z210"/>
    <mergeCell ref="Y211:Z211"/>
    <mergeCell ref="Y212:Z212"/>
    <mergeCell ref="Y213:Z213"/>
    <mergeCell ref="Y214:Z214"/>
    <mergeCell ref="Y215:Z215"/>
    <mergeCell ref="Y216:Z216"/>
    <mergeCell ref="L209:P209"/>
    <mergeCell ref="L210:P210"/>
    <mergeCell ref="L211:P211"/>
    <mergeCell ref="L212:P212"/>
    <mergeCell ref="L206:P206"/>
    <mergeCell ref="L207:P207"/>
    <mergeCell ref="L208:P208"/>
    <mergeCell ref="R189:W189"/>
    <mergeCell ref="R190:W190"/>
    <mergeCell ref="R191:W191"/>
    <mergeCell ref="R192:W192"/>
    <mergeCell ref="R193:W193"/>
    <mergeCell ref="R194:W194"/>
    <mergeCell ref="R195:W195"/>
    <mergeCell ref="R196:W196"/>
    <mergeCell ref="R197:W197"/>
    <mergeCell ref="R198:W198"/>
    <mergeCell ref="R199:W199"/>
    <mergeCell ref="R200:W200"/>
    <mergeCell ref="R201:W201"/>
    <mergeCell ref="R202:W202"/>
    <mergeCell ref="R203:W203"/>
    <mergeCell ref="R204:W204"/>
    <mergeCell ref="R205:W205"/>
    <mergeCell ref="L189:P189"/>
    <mergeCell ref="L190:P190"/>
    <mergeCell ref="L191:P191"/>
    <mergeCell ref="L192:P192"/>
    <mergeCell ref="L193:P193"/>
    <mergeCell ref="L194:P194"/>
    <mergeCell ref="L195:P195"/>
    <mergeCell ref="L196:P196"/>
    <mergeCell ref="L197:P197"/>
    <mergeCell ref="L198:P198"/>
    <mergeCell ref="L199:P199"/>
    <mergeCell ref="L200:P200"/>
    <mergeCell ref="BR182:BW182"/>
    <mergeCell ref="BV212:BW212"/>
    <mergeCell ref="BV213:BW213"/>
    <mergeCell ref="BV214:BW214"/>
    <mergeCell ref="BV215:BW215"/>
    <mergeCell ref="BV216:BW216"/>
    <mergeCell ref="BV185:BW185"/>
    <mergeCell ref="BV186:BW186"/>
    <mergeCell ref="BV187:BW187"/>
    <mergeCell ref="BV188:BW188"/>
    <mergeCell ref="BV189:BW189"/>
    <mergeCell ref="BR213:BS213"/>
    <mergeCell ref="BT213:BU213"/>
    <mergeCell ref="BR206:BS206"/>
    <mergeCell ref="BT206:BU206"/>
    <mergeCell ref="BR207:BS207"/>
    <mergeCell ref="BT210:BU210"/>
    <mergeCell ref="BR201:BS201"/>
    <mergeCell ref="BT201:BU201"/>
    <mergeCell ref="BR202:BS202"/>
    <mergeCell ref="BT202:BU202"/>
    <mergeCell ref="BR203:BS203"/>
    <mergeCell ref="BR196:BS196"/>
    <mergeCell ref="BT196:BU196"/>
    <mergeCell ref="BR197:BS197"/>
    <mergeCell ref="BR184:BS184"/>
    <mergeCell ref="BT184:BU184"/>
    <mergeCell ref="BR185:BS185"/>
    <mergeCell ref="BT185:BU185"/>
    <mergeCell ref="BT215:BU215"/>
    <mergeCell ref="BR215:BS215"/>
    <mergeCell ref="BT214:BU214"/>
    <mergeCell ref="BR217:BS217"/>
    <mergeCell ref="BT217:BU217"/>
    <mergeCell ref="BR218:BS218"/>
    <mergeCell ref="BT218:BU218"/>
    <mergeCell ref="BV190:BW190"/>
    <mergeCell ref="BV191:BW191"/>
    <mergeCell ref="BV192:BW192"/>
    <mergeCell ref="BR211:BS211"/>
    <mergeCell ref="BT211:BU211"/>
    <mergeCell ref="BR212:BS212"/>
    <mergeCell ref="BT212:BU212"/>
    <mergeCell ref="BV210:BW210"/>
    <mergeCell ref="BV211:BW211"/>
    <mergeCell ref="BV217:BW217"/>
    <mergeCell ref="BV218:BW218"/>
    <mergeCell ref="BT208:BU208"/>
    <mergeCell ref="BR209:BS209"/>
    <mergeCell ref="BT209:BU209"/>
    <mergeCell ref="BR210:BS210"/>
    <mergeCell ref="BR191:BS191"/>
    <mergeCell ref="BT200:BU200"/>
    <mergeCell ref="BR190:BS190"/>
    <mergeCell ref="BT190:BU190"/>
    <mergeCell ref="BR195:BS195"/>
    <mergeCell ref="BT195:BU195"/>
    <mergeCell ref="BT203:BU203"/>
    <mergeCell ref="BR204:BS204"/>
    <mergeCell ref="BT204:BU204"/>
    <mergeCell ref="BR205:BS205"/>
    <mergeCell ref="BT205:BU205"/>
    <mergeCell ref="BT207:BU207"/>
    <mergeCell ref="BR208:BS208"/>
    <mergeCell ref="BK182:BP182"/>
    <mergeCell ref="Y189:Z189"/>
    <mergeCell ref="Y190:Z190"/>
    <mergeCell ref="Y191:Z191"/>
    <mergeCell ref="Y192:Z192"/>
    <mergeCell ref="Y193:Z193"/>
    <mergeCell ref="Y194:Z194"/>
    <mergeCell ref="Y195:Z195"/>
    <mergeCell ref="Y196:Z196"/>
    <mergeCell ref="Y197:Z197"/>
    <mergeCell ref="Y198:Z198"/>
    <mergeCell ref="Y199:Z199"/>
    <mergeCell ref="Y200:Z200"/>
    <mergeCell ref="Y201:Z201"/>
    <mergeCell ref="Y202:Z202"/>
    <mergeCell ref="BT197:BU197"/>
    <mergeCell ref="BR198:BS198"/>
    <mergeCell ref="BT198:BU198"/>
    <mergeCell ref="BR199:BS199"/>
    <mergeCell ref="BT199:BU199"/>
    <mergeCell ref="BR200:BS200"/>
    <mergeCell ref="BD186:BF186"/>
    <mergeCell ref="BD187:BF187"/>
    <mergeCell ref="BD188:BF188"/>
    <mergeCell ref="BD189:BF189"/>
    <mergeCell ref="BD190:BF190"/>
    <mergeCell ref="BD191:BF191"/>
    <mergeCell ref="BD192:BF192"/>
    <mergeCell ref="BD193:BF193"/>
    <mergeCell ref="BD194:BF194"/>
    <mergeCell ref="BN190:BP190"/>
    <mergeCell ref="BK191:BM191"/>
    <mergeCell ref="BR214:BS214"/>
    <mergeCell ref="BV209:BW209"/>
    <mergeCell ref="BV208:BW208"/>
    <mergeCell ref="BV207:BW207"/>
    <mergeCell ref="BV184:BW184"/>
    <mergeCell ref="BT216:BU216"/>
    <mergeCell ref="BR216:BS216"/>
    <mergeCell ref="BV196:BW196"/>
    <mergeCell ref="BV195:BW195"/>
    <mergeCell ref="BV194:BW194"/>
    <mergeCell ref="BV193:BW193"/>
    <mergeCell ref="BV201:BW201"/>
    <mergeCell ref="BV200:BW200"/>
    <mergeCell ref="BV199:BW199"/>
    <mergeCell ref="BV198:BW198"/>
    <mergeCell ref="BV197:BW197"/>
    <mergeCell ref="BV206:BW206"/>
    <mergeCell ref="BV205:BW205"/>
    <mergeCell ref="BV204:BW204"/>
    <mergeCell ref="BV203:BW203"/>
    <mergeCell ref="BV202:BW202"/>
    <mergeCell ref="BR194:BS194"/>
    <mergeCell ref="BT194:BU194"/>
    <mergeCell ref="I23:AF23"/>
    <mergeCell ref="AT267:AU267"/>
    <mergeCell ref="AW46:AX46"/>
    <mergeCell ref="AW54:AX54"/>
    <mergeCell ref="AW55:AX55"/>
    <mergeCell ref="AW56:AX56"/>
    <mergeCell ref="AW57:AX57"/>
    <mergeCell ref="AW58:AX58"/>
    <mergeCell ref="BR186:BS186"/>
    <mergeCell ref="BT186:BU186"/>
    <mergeCell ref="BR187:BS187"/>
    <mergeCell ref="BT187:BU187"/>
    <mergeCell ref="BR188:BS188"/>
    <mergeCell ref="BT188:BU188"/>
    <mergeCell ref="BT191:BU191"/>
    <mergeCell ref="BR192:BS192"/>
    <mergeCell ref="BT192:BU192"/>
    <mergeCell ref="BR193:BS193"/>
    <mergeCell ref="BT193:BU193"/>
    <mergeCell ref="BR189:BS189"/>
    <mergeCell ref="BT189:BU189"/>
    <mergeCell ref="BK186:BM186"/>
    <mergeCell ref="BN186:BP186"/>
    <mergeCell ref="BK187:BM187"/>
    <mergeCell ref="BN187:BP187"/>
    <mergeCell ref="BK188:BM188"/>
    <mergeCell ref="BN188:BP188"/>
    <mergeCell ref="BK189:BM189"/>
    <mergeCell ref="BN189:BP189"/>
    <mergeCell ref="BK190:BM190"/>
    <mergeCell ref="AW51:AX51"/>
    <mergeCell ref="AW52:AX52"/>
    <mergeCell ref="AW53:AX53"/>
    <mergeCell ref="AW43:AX43"/>
    <mergeCell ref="AW44:AX44"/>
    <mergeCell ref="AY23:BC23"/>
    <mergeCell ref="AW25:AX25"/>
    <mergeCell ref="AW45:AX45"/>
    <mergeCell ref="AW47:AX47"/>
    <mergeCell ref="AW48:AX48"/>
    <mergeCell ref="AW49:AX49"/>
    <mergeCell ref="AW50:AX50"/>
    <mergeCell ref="G320:Y320"/>
    <mergeCell ref="G308:Y308"/>
    <mergeCell ref="G311:Y311"/>
    <mergeCell ref="G312:Y312"/>
    <mergeCell ref="G313:Y313"/>
    <mergeCell ref="G314:Y314"/>
    <mergeCell ref="G315:Y315"/>
    <mergeCell ref="G316:Y316"/>
    <mergeCell ref="G317:Y317"/>
    <mergeCell ref="G318:Y318"/>
    <mergeCell ref="G309:Y309"/>
    <mergeCell ref="U278:AB278"/>
    <mergeCell ref="U279:AB279"/>
    <mergeCell ref="U280:AB280"/>
    <mergeCell ref="U281:AB281"/>
    <mergeCell ref="U282:AB282"/>
    <mergeCell ref="U283:AB283"/>
    <mergeCell ref="U284:AB284"/>
    <mergeCell ref="U285:AB285"/>
    <mergeCell ref="U286:AB286"/>
    <mergeCell ref="AW26:AX26"/>
    <mergeCell ref="AW27:AX27"/>
    <mergeCell ref="AW28:AX28"/>
    <mergeCell ref="AW29:AX29"/>
    <mergeCell ref="AW30:AX30"/>
    <mergeCell ref="AW31:AX31"/>
    <mergeCell ref="AW32:AX32"/>
    <mergeCell ref="AW33:AX33"/>
    <mergeCell ref="AW34:AX34"/>
    <mergeCell ref="AW35:AX35"/>
    <mergeCell ref="AW36:AX36"/>
    <mergeCell ref="AW37:AX37"/>
    <mergeCell ref="AW38:AX38"/>
    <mergeCell ref="AW39:AX39"/>
    <mergeCell ref="AW40:AX40"/>
    <mergeCell ref="AW41:AX41"/>
    <mergeCell ref="AW42:AX42"/>
    <mergeCell ref="H146:I146"/>
    <mergeCell ref="H147:I147"/>
    <mergeCell ref="H130:I130"/>
    <mergeCell ref="H131:I131"/>
    <mergeCell ref="H132:I132"/>
    <mergeCell ref="H133:I133"/>
    <mergeCell ref="H134:I134"/>
    <mergeCell ref="H135:I135"/>
    <mergeCell ref="H136:I136"/>
    <mergeCell ref="H137:I137"/>
    <mergeCell ref="H138:I138"/>
    <mergeCell ref="I30:J30"/>
    <mergeCell ref="I31:J31"/>
    <mergeCell ref="I32:J32"/>
    <mergeCell ref="I33:J33"/>
    <mergeCell ref="I34:J34"/>
    <mergeCell ref="I35:J35"/>
    <mergeCell ref="BJ131:BK131"/>
    <mergeCell ref="BJ132:BK132"/>
    <mergeCell ref="BJ133:BK133"/>
    <mergeCell ref="BJ134:BK134"/>
    <mergeCell ref="BJ135:BK135"/>
    <mergeCell ref="BJ136:BK136"/>
    <mergeCell ref="BJ137:BK137"/>
    <mergeCell ref="BJ138:BK138"/>
    <mergeCell ref="BJ139:BK139"/>
    <mergeCell ref="BJ140:BK140"/>
    <mergeCell ref="BJ141:BK141"/>
    <mergeCell ref="BJ142:BK142"/>
    <mergeCell ref="BJ143:BK143"/>
    <mergeCell ref="BJ144:BK144"/>
    <mergeCell ref="BJ145:BK145"/>
    <mergeCell ref="BJ146:BK146"/>
    <mergeCell ref="BJ147:BK147"/>
    <mergeCell ref="R131:S131"/>
    <mergeCell ref="T131:U131"/>
    <mergeCell ref="V131:W131"/>
    <mergeCell ref="X131:Y131"/>
    <mergeCell ref="Z131:AA131"/>
    <mergeCell ref="AB131:AC131"/>
    <mergeCell ref="AD131:AE131"/>
    <mergeCell ref="P132:Q132"/>
    <mergeCell ref="R132:S132"/>
    <mergeCell ref="I200:J200"/>
    <mergeCell ref="I188:J188"/>
    <mergeCell ref="I189:J189"/>
    <mergeCell ref="I190:J190"/>
    <mergeCell ref="I191:J191"/>
    <mergeCell ref="I192:J192"/>
    <mergeCell ref="I193:J193"/>
    <mergeCell ref="L182:P182"/>
    <mergeCell ref="H158:I158"/>
    <mergeCell ref="H159:I159"/>
    <mergeCell ref="H160:I160"/>
    <mergeCell ref="H161:I161"/>
    <mergeCell ref="H148:I148"/>
    <mergeCell ref="H149:I149"/>
    <mergeCell ref="H150:I150"/>
    <mergeCell ref="H151:I151"/>
    <mergeCell ref="H152:I152"/>
    <mergeCell ref="H153:I153"/>
    <mergeCell ref="H154:I154"/>
    <mergeCell ref="H155:I155"/>
    <mergeCell ref="G164:I164"/>
    <mergeCell ref="G165:I165"/>
    <mergeCell ref="AB183:AJ183"/>
    <mergeCell ref="I201:J201"/>
    <mergeCell ref="I202:J202"/>
    <mergeCell ref="I203:J203"/>
    <mergeCell ref="I210:J210"/>
    <mergeCell ref="I211:J211"/>
    <mergeCell ref="I204:J204"/>
    <mergeCell ref="I205:J205"/>
    <mergeCell ref="I206:J206"/>
    <mergeCell ref="I207:J207"/>
    <mergeCell ref="I208:J208"/>
    <mergeCell ref="I209:J209"/>
    <mergeCell ref="I215:J215"/>
    <mergeCell ref="I217:J217"/>
    <mergeCell ref="I218:J218"/>
    <mergeCell ref="I73:J73"/>
    <mergeCell ref="I185:J185"/>
    <mergeCell ref="I66:J66"/>
    <mergeCell ref="I67:J67"/>
    <mergeCell ref="I186:J186"/>
    <mergeCell ref="I187:J187"/>
    <mergeCell ref="I194:J194"/>
    <mergeCell ref="I195:J195"/>
    <mergeCell ref="I196:J196"/>
    <mergeCell ref="I197:J197"/>
    <mergeCell ref="I198:J198"/>
    <mergeCell ref="I199:J199"/>
    <mergeCell ref="I68:J68"/>
    <mergeCell ref="I71:J71"/>
    <mergeCell ref="I72:J72"/>
    <mergeCell ref="I212:J212"/>
    <mergeCell ref="I213:J213"/>
    <mergeCell ref="I214:J214"/>
    <mergeCell ref="I216:J216"/>
    <mergeCell ref="H107:I107"/>
    <mergeCell ref="H108:I108"/>
    <mergeCell ref="H109:I109"/>
    <mergeCell ref="H156:I156"/>
    <mergeCell ref="H139:I139"/>
    <mergeCell ref="H140:I140"/>
    <mergeCell ref="H141:I141"/>
    <mergeCell ref="H142:I142"/>
    <mergeCell ref="H143:I143"/>
    <mergeCell ref="H144:I144"/>
    <mergeCell ref="I42:J42"/>
    <mergeCell ref="K55:L55"/>
    <mergeCell ref="K56:L56"/>
    <mergeCell ref="I38:J38"/>
    <mergeCell ref="I25:J25"/>
    <mergeCell ref="I26:J26"/>
    <mergeCell ref="I27:J27"/>
    <mergeCell ref="I28:J28"/>
    <mergeCell ref="I29:J29"/>
    <mergeCell ref="K25:L25"/>
    <mergeCell ref="K26:L26"/>
    <mergeCell ref="K27:L27"/>
    <mergeCell ref="K28:L28"/>
    <mergeCell ref="K29:L29"/>
    <mergeCell ref="K47:L47"/>
    <mergeCell ref="K48:L48"/>
    <mergeCell ref="K49:L49"/>
    <mergeCell ref="K50:L50"/>
    <mergeCell ref="I48:J48"/>
    <mergeCell ref="I49:J49"/>
    <mergeCell ref="I37:J37"/>
    <mergeCell ref="K59:L59"/>
    <mergeCell ref="I57:J57"/>
    <mergeCell ref="I58:J58"/>
    <mergeCell ref="I59:J59"/>
    <mergeCell ref="K30:L30"/>
    <mergeCell ref="K31:L31"/>
    <mergeCell ref="K32:L32"/>
    <mergeCell ref="K33:L33"/>
    <mergeCell ref="K34:L34"/>
    <mergeCell ref="K35:L35"/>
    <mergeCell ref="K36:L36"/>
    <mergeCell ref="K37:L37"/>
    <mergeCell ref="K38:L38"/>
    <mergeCell ref="K39:L39"/>
    <mergeCell ref="K40:L40"/>
    <mergeCell ref="K41:L41"/>
    <mergeCell ref="K42:L42"/>
    <mergeCell ref="K43:L43"/>
    <mergeCell ref="K44:L44"/>
    <mergeCell ref="K45:L45"/>
    <mergeCell ref="K46:L46"/>
    <mergeCell ref="I51:J51"/>
    <mergeCell ref="I52:J52"/>
    <mergeCell ref="I53:J53"/>
    <mergeCell ref="I54:J54"/>
    <mergeCell ref="I55:J55"/>
    <mergeCell ref="I56:J56"/>
    <mergeCell ref="I39:J39"/>
    <mergeCell ref="I40:J40"/>
    <mergeCell ref="I41:J41"/>
    <mergeCell ref="K54:L54"/>
    <mergeCell ref="I36:J36"/>
    <mergeCell ref="M40:N40"/>
    <mergeCell ref="M41:N41"/>
    <mergeCell ref="M42:N42"/>
    <mergeCell ref="M25:N25"/>
    <mergeCell ref="M26:N26"/>
    <mergeCell ref="M27:N27"/>
    <mergeCell ref="M28:N28"/>
    <mergeCell ref="M29:N29"/>
    <mergeCell ref="M30:N30"/>
    <mergeCell ref="K58:L58"/>
    <mergeCell ref="M52:N52"/>
    <mergeCell ref="M53:N53"/>
    <mergeCell ref="M54:N54"/>
    <mergeCell ref="M55:N55"/>
    <mergeCell ref="M56:N56"/>
    <mergeCell ref="M57:N57"/>
    <mergeCell ref="M58:N58"/>
    <mergeCell ref="M59:N59"/>
    <mergeCell ref="M44:N44"/>
    <mergeCell ref="M45:N45"/>
    <mergeCell ref="M46:N46"/>
    <mergeCell ref="M47:N47"/>
    <mergeCell ref="M48:N48"/>
    <mergeCell ref="M49:N49"/>
    <mergeCell ref="M50:N50"/>
    <mergeCell ref="M51:N51"/>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M43:N43"/>
    <mergeCell ref="M34:N34"/>
    <mergeCell ref="M35:N35"/>
    <mergeCell ref="M36:N36"/>
    <mergeCell ref="M37:N37"/>
    <mergeCell ref="M38:N38"/>
    <mergeCell ref="M39:N39"/>
    <mergeCell ref="Q43:R43"/>
    <mergeCell ref="Q44:R44"/>
    <mergeCell ref="Q45:R45"/>
    <mergeCell ref="Q46:R46"/>
    <mergeCell ref="Q47:R47"/>
    <mergeCell ref="O50:P50"/>
    <mergeCell ref="O51:P51"/>
    <mergeCell ref="O52:P52"/>
    <mergeCell ref="O53:P53"/>
    <mergeCell ref="O54:P54"/>
    <mergeCell ref="O41:P41"/>
    <mergeCell ref="O42:P42"/>
    <mergeCell ref="O43:P43"/>
    <mergeCell ref="O44:P44"/>
    <mergeCell ref="O45:P45"/>
    <mergeCell ref="O46:P46"/>
    <mergeCell ref="O47:P47"/>
    <mergeCell ref="O48:P48"/>
    <mergeCell ref="O49:P49"/>
    <mergeCell ref="S42:T42"/>
    <mergeCell ref="S43:T43"/>
    <mergeCell ref="S44:T44"/>
    <mergeCell ref="S45:T45"/>
    <mergeCell ref="Q48:R48"/>
    <mergeCell ref="Q49:R49"/>
    <mergeCell ref="Q50:R50"/>
    <mergeCell ref="Q51:R51"/>
    <mergeCell ref="Q52:R52"/>
    <mergeCell ref="Q53:R53"/>
    <mergeCell ref="Q54:R54"/>
    <mergeCell ref="Q55:R55"/>
    <mergeCell ref="Q56:R56"/>
    <mergeCell ref="O59:P59"/>
    <mergeCell ref="Q25:R25"/>
    <mergeCell ref="Q26:R26"/>
    <mergeCell ref="Q27:R27"/>
    <mergeCell ref="Q28:R28"/>
    <mergeCell ref="Q29:R29"/>
    <mergeCell ref="Q30:R30"/>
    <mergeCell ref="Q31:R31"/>
    <mergeCell ref="Q32:R32"/>
    <mergeCell ref="Q33:R33"/>
    <mergeCell ref="Q34:R34"/>
    <mergeCell ref="Q35:R35"/>
    <mergeCell ref="Q36:R36"/>
    <mergeCell ref="Q37:R37"/>
    <mergeCell ref="Q38:R38"/>
    <mergeCell ref="Q39:R39"/>
    <mergeCell ref="Q40:R40"/>
    <mergeCell ref="Q41:R41"/>
    <mergeCell ref="Q42:R42"/>
    <mergeCell ref="U41:V41"/>
    <mergeCell ref="U42:V42"/>
    <mergeCell ref="U43:V43"/>
    <mergeCell ref="S46:T46"/>
    <mergeCell ref="S47:T47"/>
    <mergeCell ref="S48:T48"/>
    <mergeCell ref="S49:T49"/>
    <mergeCell ref="S50:T50"/>
    <mergeCell ref="S51:T51"/>
    <mergeCell ref="S52:T52"/>
    <mergeCell ref="S53:T53"/>
    <mergeCell ref="S54:T54"/>
    <mergeCell ref="Q57:R57"/>
    <mergeCell ref="Q58:R58"/>
    <mergeCell ref="Q59:R59"/>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W40:X40"/>
    <mergeCell ref="W41:X41"/>
    <mergeCell ref="U44:V44"/>
    <mergeCell ref="U45:V45"/>
    <mergeCell ref="U46:V46"/>
    <mergeCell ref="U47:V47"/>
    <mergeCell ref="U48:V48"/>
    <mergeCell ref="U49:V49"/>
    <mergeCell ref="U50:V50"/>
    <mergeCell ref="U51:V51"/>
    <mergeCell ref="U52:V52"/>
    <mergeCell ref="S55:T55"/>
    <mergeCell ref="S56:T56"/>
    <mergeCell ref="S57:T57"/>
    <mergeCell ref="S58:T58"/>
    <mergeCell ref="S59:T59"/>
    <mergeCell ref="U25:V25"/>
    <mergeCell ref="U26:V26"/>
    <mergeCell ref="U27:V27"/>
    <mergeCell ref="U28:V28"/>
    <mergeCell ref="U29:V29"/>
    <mergeCell ref="U30:V30"/>
    <mergeCell ref="U31:V31"/>
    <mergeCell ref="U32:V32"/>
    <mergeCell ref="U33:V33"/>
    <mergeCell ref="U34:V34"/>
    <mergeCell ref="U35:V35"/>
    <mergeCell ref="U36:V36"/>
    <mergeCell ref="U37:V37"/>
    <mergeCell ref="U38:V38"/>
    <mergeCell ref="U39:V39"/>
    <mergeCell ref="U40:V40"/>
    <mergeCell ref="W56:X56"/>
    <mergeCell ref="W57:X57"/>
    <mergeCell ref="W58:X58"/>
    <mergeCell ref="W59:X59"/>
    <mergeCell ref="W42:X42"/>
    <mergeCell ref="W43:X43"/>
    <mergeCell ref="W44:X44"/>
    <mergeCell ref="W45:X45"/>
    <mergeCell ref="W46:X46"/>
    <mergeCell ref="W47:X47"/>
    <mergeCell ref="W48:X48"/>
    <mergeCell ref="W49:X49"/>
    <mergeCell ref="W50:X50"/>
    <mergeCell ref="U53:V53"/>
    <mergeCell ref="U54:V54"/>
    <mergeCell ref="U55:V55"/>
    <mergeCell ref="U56:V56"/>
    <mergeCell ref="U57:V57"/>
    <mergeCell ref="U58:V58"/>
    <mergeCell ref="U59:V59"/>
    <mergeCell ref="Y40:Z40"/>
    <mergeCell ref="Y41:Z41"/>
    <mergeCell ref="Y42:Z42"/>
    <mergeCell ref="Y25:Z25"/>
    <mergeCell ref="Y26:Z26"/>
    <mergeCell ref="Y27:Z27"/>
    <mergeCell ref="Y28:Z28"/>
    <mergeCell ref="Y29:Z29"/>
    <mergeCell ref="Y30:Z30"/>
    <mergeCell ref="Y31:Z31"/>
    <mergeCell ref="Y32:Z32"/>
    <mergeCell ref="Y33:Z33"/>
    <mergeCell ref="W51:X51"/>
    <mergeCell ref="W52:X52"/>
    <mergeCell ref="W53:X53"/>
    <mergeCell ref="W54:X54"/>
    <mergeCell ref="W55:X55"/>
    <mergeCell ref="W25:X25"/>
    <mergeCell ref="W26:X26"/>
    <mergeCell ref="W27:X27"/>
    <mergeCell ref="W28:X28"/>
    <mergeCell ref="W29:X29"/>
    <mergeCell ref="W30:X30"/>
    <mergeCell ref="W31:X31"/>
    <mergeCell ref="W32:X32"/>
    <mergeCell ref="W33:X33"/>
    <mergeCell ref="W34:X34"/>
    <mergeCell ref="W35:X35"/>
    <mergeCell ref="W36:X36"/>
    <mergeCell ref="W37:X37"/>
    <mergeCell ref="W38:X38"/>
    <mergeCell ref="W39:X39"/>
    <mergeCell ref="Y59:Z59"/>
    <mergeCell ref="AA25:AB25"/>
    <mergeCell ref="AA26:AB26"/>
    <mergeCell ref="AA27:AB27"/>
    <mergeCell ref="AA28:AB28"/>
    <mergeCell ref="AA29:AB29"/>
    <mergeCell ref="AA30:AB30"/>
    <mergeCell ref="AA31:AB31"/>
    <mergeCell ref="AA32:AB32"/>
    <mergeCell ref="AA33:AB33"/>
    <mergeCell ref="AA34:AB34"/>
    <mergeCell ref="AA35:AB35"/>
    <mergeCell ref="AA36:AB36"/>
    <mergeCell ref="AA37:AB37"/>
    <mergeCell ref="AA38:AB38"/>
    <mergeCell ref="AA39:AB39"/>
    <mergeCell ref="AA40:AB40"/>
    <mergeCell ref="Y43:Z43"/>
    <mergeCell ref="Y44:Z44"/>
    <mergeCell ref="Y45:Z45"/>
    <mergeCell ref="Y46:Z46"/>
    <mergeCell ref="Y47:Z47"/>
    <mergeCell ref="Y48:Z48"/>
    <mergeCell ref="Y49:Z49"/>
    <mergeCell ref="Y50:Z50"/>
    <mergeCell ref="Y51:Z51"/>
    <mergeCell ref="Y34:Z34"/>
    <mergeCell ref="Y35:Z35"/>
    <mergeCell ref="Y36:Z36"/>
    <mergeCell ref="Y37:Z37"/>
    <mergeCell ref="Y38:Z38"/>
    <mergeCell ref="Y39:Z39"/>
    <mergeCell ref="AA57:AB57"/>
    <mergeCell ref="AA58:AB58"/>
    <mergeCell ref="AA41:AB41"/>
    <mergeCell ref="AA42:AB42"/>
    <mergeCell ref="AA43:AB43"/>
    <mergeCell ref="AA44:AB44"/>
    <mergeCell ref="AA45:AB45"/>
    <mergeCell ref="AA46:AB46"/>
    <mergeCell ref="AA47:AB47"/>
    <mergeCell ref="AA48:AB48"/>
    <mergeCell ref="AA49:AB49"/>
    <mergeCell ref="Y52:Z52"/>
    <mergeCell ref="Y53:Z53"/>
    <mergeCell ref="Y54:Z54"/>
    <mergeCell ref="Y55:Z55"/>
    <mergeCell ref="Y56:Z56"/>
    <mergeCell ref="Y57:Z57"/>
    <mergeCell ref="Y58:Z58"/>
    <mergeCell ref="AC56:AD56"/>
    <mergeCell ref="AA59:AB59"/>
    <mergeCell ref="AC25:AD25"/>
    <mergeCell ref="AC26:AD26"/>
    <mergeCell ref="AC27:AD27"/>
    <mergeCell ref="AC28:AD28"/>
    <mergeCell ref="AC29:AD29"/>
    <mergeCell ref="AC30:AD30"/>
    <mergeCell ref="AC31:AD31"/>
    <mergeCell ref="AC32:AD32"/>
    <mergeCell ref="AC33:AD33"/>
    <mergeCell ref="AC34:AD34"/>
    <mergeCell ref="AC35:AD35"/>
    <mergeCell ref="AC36:AD36"/>
    <mergeCell ref="AC37:AD37"/>
    <mergeCell ref="AC38:AD38"/>
    <mergeCell ref="AC39:AD39"/>
    <mergeCell ref="AC40:AD40"/>
    <mergeCell ref="AC41:AD41"/>
    <mergeCell ref="AC42:AD42"/>
    <mergeCell ref="AC43:AD43"/>
    <mergeCell ref="AC44:AD44"/>
    <mergeCell ref="AC45:AD45"/>
    <mergeCell ref="AC46:AD46"/>
    <mergeCell ref="AC47:AD47"/>
    <mergeCell ref="AA50:AB50"/>
    <mergeCell ref="AA51:AB51"/>
    <mergeCell ref="AA52:AB52"/>
    <mergeCell ref="AA53:AB53"/>
    <mergeCell ref="AA54:AB54"/>
    <mergeCell ref="AA55:AB55"/>
    <mergeCell ref="AA56:AB56"/>
    <mergeCell ref="AE37:AF37"/>
    <mergeCell ref="AE38:AF38"/>
    <mergeCell ref="AE39:AF39"/>
    <mergeCell ref="AE40:AF40"/>
    <mergeCell ref="AE41:AF41"/>
    <mergeCell ref="AE42:AF42"/>
    <mergeCell ref="AE43:AF43"/>
    <mergeCell ref="AE44:AF44"/>
    <mergeCell ref="AE45:AF45"/>
    <mergeCell ref="AC48:AD48"/>
    <mergeCell ref="AC49:AD49"/>
    <mergeCell ref="AC50:AD50"/>
    <mergeCell ref="AC51:AD51"/>
    <mergeCell ref="AC52:AD52"/>
    <mergeCell ref="AC53:AD53"/>
    <mergeCell ref="AC54:AD54"/>
    <mergeCell ref="AC55:AD55"/>
    <mergeCell ref="AE59:AF59"/>
    <mergeCell ref="O55:P55"/>
    <mergeCell ref="O56:P56"/>
    <mergeCell ref="O57:P57"/>
    <mergeCell ref="O58:P58"/>
    <mergeCell ref="H110:I110"/>
    <mergeCell ref="H80:I80"/>
    <mergeCell ref="H81:I81"/>
    <mergeCell ref="H82:I82"/>
    <mergeCell ref="H83:I83"/>
    <mergeCell ref="H84:I84"/>
    <mergeCell ref="H85:I85"/>
    <mergeCell ref="H86:I86"/>
    <mergeCell ref="H87:I87"/>
    <mergeCell ref="H88:I88"/>
    <mergeCell ref="H89:I89"/>
    <mergeCell ref="H90:I90"/>
    <mergeCell ref="H91:I91"/>
    <mergeCell ref="H92:I92"/>
    <mergeCell ref="H93:I93"/>
    <mergeCell ref="H94:I94"/>
    <mergeCell ref="H95:I95"/>
    <mergeCell ref="H96:I96"/>
    <mergeCell ref="H97:I97"/>
    <mergeCell ref="H98:I98"/>
    <mergeCell ref="H99:I99"/>
    <mergeCell ref="H100:I100"/>
    <mergeCell ref="H101:I101"/>
    <mergeCell ref="AC57:AD57"/>
    <mergeCell ref="AC58:AD58"/>
    <mergeCell ref="AC59:AD59"/>
    <mergeCell ref="K57:L57"/>
    <mergeCell ref="H111:I111"/>
    <mergeCell ref="H112:I112"/>
    <mergeCell ref="H113:I113"/>
    <mergeCell ref="H114:I114"/>
    <mergeCell ref="H115:I115"/>
    <mergeCell ref="J80:K80"/>
    <mergeCell ref="L80:M80"/>
    <mergeCell ref="N80:O80"/>
    <mergeCell ref="P80:Q80"/>
    <mergeCell ref="J82:K82"/>
    <mergeCell ref="L82:M82"/>
    <mergeCell ref="N82:O82"/>
    <mergeCell ref="P82:Q82"/>
    <mergeCell ref="J84:K84"/>
    <mergeCell ref="L84:M84"/>
    <mergeCell ref="N84:O84"/>
    <mergeCell ref="P84:Q84"/>
    <mergeCell ref="J86:K86"/>
    <mergeCell ref="L86:M86"/>
    <mergeCell ref="N86:O86"/>
    <mergeCell ref="P86:Q86"/>
    <mergeCell ref="J88:K88"/>
    <mergeCell ref="L88:M88"/>
    <mergeCell ref="N88:O88"/>
    <mergeCell ref="H102:I102"/>
    <mergeCell ref="N83:O83"/>
    <mergeCell ref="P83:Q83"/>
    <mergeCell ref="P88:Q88"/>
    <mergeCell ref="H103:I103"/>
    <mergeCell ref="H104:I104"/>
    <mergeCell ref="H105:I105"/>
    <mergeCell ref="H106:I106"/>
    <mergeCell ref="R80:S80"/>
    <mergeCell ref="T80:U80"/>
    <mergeCell ref="V80:W80"/>
    <mergeCell ref="X80:Y80"/>
    <mergeCell ref="Z80:AA80"/>
    <mergeCell ref="AB80:AC80"/>
    <mergeCell ref="AD80:AE80"/>
    <mergeCell ref="J81:K81"/>
    <mergeCell ref="L81:M81"/>
    <mergeCell ref="N81:O81"/>
    <mergeCell ref="P81:Q81"/>
    <mergeCell ref="R81:S81"/>
    <mergeCell ref="T81:U81"/>
    <mergeCell ref="V81:W81"/>
    <mergeCell ref="X81:Y81"/>
    <mergeCell ref="Z81:AA81"/>
    <mergeCell ref="AB81:AC81"/>
    <mergeCell ref="AD81:AE81"/>
    <mergeCell ref="R82:S82"/>
    <mergeCell ref="T82:U82"/>
    <mergeCell ref="V82:W82"/>
    <mergeCell ref="X82:Y82"/>
    <mergeCell ref="Z82:AA82"/>
    <mergeCell ref="AB82:AC82"/>
    <mergeCell ref="AD82:AE82"/>
    <mergeCell ref="J83:K83"/>
    <mergeCell ref="L83:M83"/>
    <mergeCell ref="R83:S83"/>
    <mergeCell ref="T83:U83"/>
    <mergeCell ref="V83:W83"/>
    <mergeCell ref="X83:Y83"/>
    <mergeCell ref="Z83:AA83"/>
    <mergeCell ref="AB83:AC83"/>
    <mergeCell ref="AD83:AE83"/>
    <mergeCell ref="R84:S84"/>
    <mergeCell ref="T84:U84"/>
    <mergeCell ref="V84:W84"/>
    <mergeCell ref="X84:Y84"/>
    <mergeCell ref="Z84:AA84"/>
    <mergeCell ref="AB84:AC84"/>
    <mergeCell ref="AD84:AE84"/>
    <mergeCell ref="J85:K85"/>
    <mergeCell ref="L85:M85"/>
    <mergeCell ref="N85:O85"/>
    <mergeCell ref="P85:Q85"/>
    <mergeCell ref="R85:S85"/>
    <mergeCell ref="T85:U85"/>
    <mergeCell ref="V85:W85"/>
    <mergeCell ref="X85:Y85"/>
    <mergeCell ref="Z85:AA85"/>
    <mergeCell ref="AB85:AC85"/>
    <mergeCell ref="AD85:AE85"/>
    <mergeCell ref="R86:S86"/>
    <mergeCell ref="T86:U86"/>
    <mergeCell ref="V86:W86"/>
    <mergeCell ref="X86:Y86"/>
    <mergeCell ref="Z86:AA86"/>
    <mergeCell ref="AB86:AC86"/>
    <mergeCell ref="AD86:AE86"/>
    <mergeCell ref="J87:K87"/>
    <mergeCell ref="L87:M87"/>
    <mergeCell ref="N87:O87"/>
    <mergeCell ref="P87:Q87"/>
    <mergeCell ref="R87:S87"/>
    <mergeCell ref="T87:U87"/>
    <mergeCell ref="V87:W87"/>
    <mergeCell ref="X87:Y87"/>
    <mergeCell ref="Z87:AA87"/>
    <mergeCell ref="AB87:AC87"/>
    <mergeCell ref="AD87:AE87"/>
    <mergeCell ref="R88:S88"/>
    <mergeCell ref="T88:U88"/>
    <mergeCell ref="V88:W88"/>
    <mergeCell ref="X88:Y88"/>
    <mergeCell ref="Z88:AA88"/>
    <mergeCell ref="AB88:AC88"/>
    <mergeCell ref="AD88:AE88"/>
    <mergeCell ref="J89:K89"/>
    <mergeCell ref="L89:M89"/>
    <mergeCell ref="N89:O89"/>
    <mergeCell ref="P89:Q89"/>
    <mergeCell ref="R89:S89"/>
    <mergeCell ref="T89:U89"/>
    <mergeCell ref="V89:W89"/>
    <mergeCell ref="X89:Y89"/>
    <mergeCell ref="Z89:AA89"/>
    <mergeCell ref="AB89:AC89"/>
    <mergeCell ref="AD89:AE89"/>
    <mergeCell ref="AB90:AC90"/>
    <mergeCell ref="AD90:AE90"/>
    <mergeCell ref="J91:K91"/>
    <mergeCell ref="L91:M91"/>
    <mergeCell ref="N91:O91"/>
    <mergeCell ref="P91:Q91"/>
    <mergeCell ref="R91:S91"/>
    <mergeCell ref="T91:U91"/>
    <mergeCell ref="V91:W91"/>
    <mergeCell ref="X91:Y91"/>
    <mergeCell ref="Z91:AA91"/>
    <mergeCell ref="AB91:AC91"/>
    <mergeCell ref="AD91:AE91"/>
    <mergeCell ref="J90:K90"/>
    <mergeCell ref="L90:M90"/>
    <mergeCell ref="N90:O90"/>
    <mergeCell ref="P90:Q90"/>
    <mergeCell ref="R90:S90"/>
    <mergeCell ref="T90:U90"/>
    <mergeCell ref="V90:W90"/>
    <mergeCell ref="X90:Y90"/>
    <mergeCell ref="Z90:AA90"/>
    <mergeCell ref="AB92:AC92"/>
    <mergeCell ref="AD92:AE92"/>
    <mergeCell ref="J93:K93"/>
    <mergeCell ref="L93:M93"/>
    <mergeCell ref="N93:O93"/>
    <mergeCell ref="P93:Q93"/>
    <mergeCell ref="R93:S93"/>
    <mergeCell ref="T93:U93"/>
    <mergeCell ref="V93:W93"/>
    <mergeCell ref="X93:Y93"/>
    <mergeCell ref="Z93:AA93"/>
    <mergeCell ref="AB93:AC93"/>
    <mergeCell ref="AD93:AE93"/>
    <mergeCell ref="J92:K92"/>
    <mergeCell ref="L92:M92"/>
    <mergeCell ref="N92:O92"/>
    <mergeCell ref="P92:Q92"/>
    <mergeCell ref="R92:S92"/>
    <mergeCell ref="T92:U92"/>
    <mergeCell ref="V92:W92"/>
    <mergeCell ref="X92:Y92"/>
    <mergeCell ref="Z92:AA92"/>
    <mergeCell ref="AB94:AC94"/>
    <mergeCell ref="AD94:AE94"/>
    <mergeCell ref="J95:K95"/>
    <mergeCell ref="L95:M95"/>
    <mergeCell ref="N95:O95"/>
    <mergeCell ref="P95:Q95"/>
    <mergeCell ref="R95:S95"/>
    <mergeCell ref="T95:U95"/>
    <mergeCell ref="V95:W95"/>
    <mergeCell ref="X95:Y95"/>
    <mergeCell ref="Z95:AA95"/>
    <mergeCell ref="AB95:AC95"/>
    <mergeCell ref="AD95:AE95"/>
    <mergeCell ref="J94:K94"/>
    <mergeCell ref="L94:M94"/>
    <mergeCell ref="N94:O94"/>
    <mergeCell ref="P94:Q94"/>
    <mergeCell ref="R94:S94"/>
    <mergeCell ref="T94:U94"/>
    <mergeCell ref="V94:W94"/>
    <mergeCell ref="X94:Y94"/>
    <mergeCell ref="Z94:AA94"/>
    <mergeCell ref="AB96:AC96"/>
    <mergeCell ref="AD96:AE96"/>
    <mergeCell ref="J97:K97"/>
    <mergeCell ref="L97:M97"/>
    <mergeCell ref="N97:O97"/>
    <mergeCell ref="P97:Q97"/>
    <mergeCell ref="R97:S97"/>
    <mergeCell ref="T97:U97"/>
    <mergeCell ref="V97:W97"/>
    <mergeCell ref="X97:Y97"/>
    <mergeCell ref="Z97:AA97"/>
    <mergeCell ref="AB97:AC97"/>
    <mergeCell ref="AD97:AE97"/>
    <mergeCell ref="J96:K96"/>
    <mergeCell ref="L96:M96"/>
    <mergeCell ref="N96:O96"/>
    <mergeCell ref="P96:Q96"/>
    <mergeCell ref="R96:S96"/>
    <mergeCell ref="T96:U96"/>
    <mergeCell ref="V96:W96"/>
    <mergeCell ref="X96:Y96"/>
    <mergeCell ref="Z96:AA96"/>
    <mergeCell ref="AB98:AC98"/>
    <mergeCell ref="AD98:AE98"/>
    <mergeCell ref="J99:K99"/>
    <mergeCell ref="L99:M99"/>
    <mergeCell ref="N99:O99"/>
    <mergeCell ref="P99:Q99"/>
    <mergeCell ref="R99:S99"/>
    <mergeCell ref="T99:U99"/>
    <mergeCell ref="V99:W99"/>
    <mergeCell ref="X99:Y99"/>
    <mergeCell ref="Z99:AA99"/>
    <mergeCell ref="AB99:AC99"/>
    <mergeCell ref="AD99:AE99"/>
    <mergeCell ref="J98:K98"/>
    <mergeCell ref="L98:M98"/>
    <mergeCell ref="N98:O98"/>
    <mergeCell ref="P98:Q98"/>
    <mergeCell ref="R98:S98"/>
    <mergeCell ref="T98:U98"/>
    <mergeCell ref="V98:W98"/>
    <mergeCell ref="X98:Y98"/>
    <mergeCell ref="Z98:AA98"/>
    <mergeCell ref="AB100:AC100"/>
    <mergeCell ref="AD100:AE100"/>
    <mergeCell ref="J101:K101"/>
    <mergeCell ref="L101:M101"/>
    <mergeCell ref="N101:O101"/>
    <mergeCell ref="P101:Q101"/>
    <mergeCell ref="R101:S101"/>
    <mergeCell ref="T101:U101"/>
    <mergeCell ref="V101:W101"/>
    <mergeCell ref="X101:Y101"/>
    <mergeCell ref="Z101:AA101"/>
    <mergeCell ref="AB101:AC101"/>
    <mergeCell ref="AD101:AE101"/>
    <mergeCell ref="J100:K100"/>
    <mergeCell ref="L100:M100"/>
    <mergeCell ref="N100:O100"/>
    <mergeCell ref="P100:Q100"/>
    <mergeCell ref="R100:S100"/>
    <mergeCell ref="T100:U100"/>
    <mergeCell ref="V100:W100"/>
    <mergeCell ref="X100:Y100"/>
    <mergeCell ref="Z100:AA100"/>
    <mergeCell ref="AB102:AC102"/>
    <mergeCell ref="AD102:AE102"/>
    <mergeCell ref="J103:K103"/>
    <mergeCell ref="L103:M103"/>
    <mergeCell ref="N103:O103"/>
    <mergeCell ref="P103:Q103"/>
    <mergeCell ref="R103:S103"/>
    <mergeCell ref="T103:U103"/>
    <mergeCell ref="V103:W103"/>
    <mergeCell ref="X103:Y103"/>
    <mergeCell ref="Z103:AA103"/>
    <mergeCell ref="AB103:AC103"/>
    <mergeCell ref="AD103:AE103"/>
    <mergeCell ref="J102:K102"/>
    <mergeCell ref="L102:M102"/>
    <mergeCell ref="N102:O102"/>
    <mergeCell ref="P102:Q102"/>
    <mergeCell ref="R102:S102"/>
    <mergeCell ref="T102:U102"/>
    <mergeCell ref="V102:W102"/>
    <mergeCell ref="X102:Y102"/>
    <mergeCell ref="Z102:AA102"/>
    <mergeCell ref="AB104:AC104"/>
    <mergeCell ref="AD104:AE104"/>
    <mergeCell ref="J105:K105"/>
    <mergeCell ref="L105:M105"/>
    <mergeCell ref="N105:O105"/>
    <mergeCell ref="P105:Q105"/>
    <mergeCell ref="R105:S105"/>
    <mergeCell ref="T105:U105"/>
    <mergeCell ref="V105:W105"/>
    <mergeCell ref="X105:Y105"/>
    <mergeCell ref="Z105:AA105"/>
    <mergeCell ref="AB105:AC105"/>
    <mergeCell ref="AD105:AE105"/>
    <mergeCell ref="J104:K104"/>
    <mergeCell ref="L104:M104"/>
    <mergeCell ref="N104:O104"/>
    <mergeCell ref="P104:Q104"/>
    <mergeCell ref="R104:S104"/>
    <mergeCell ref="T104:U104"/>
    <mergeCell ref="V104:W104"/>
    <mergeCell ref="X104:Y104"/>
    <mergeCell ref="Z104:AA104"/>
    <mergeCell ref="AB106:AC106"/>
    <mergeCell ref="AD106:AE106"/>
    <mergeCell ref="J107:K107"/>
    <mergeCell ref="L107:M107"/>
    <mergeCell ref="N107:O107"/>
    <mergeCell ref="P107:Q107"/>
    <mergeCell ref="R107:S107"/>
    <mergeCell ref="T107:U107"/>
    <mergeCell ref="V107:W107"/>
    <mergeCell ref="X107:Y107"/>
    <mergeCell ref="Z107:AA107"/>
    <mergeCell ref="AB107:AC107"/>
    <mergeCell ref="AD107:AE107"/>
    <mergeCell ref="J106:K106"/>
    <mergeCell ref="L106:M106"/>
    <mergeCell ref="N106:O106"/>
    <mergeCell ref="P106:Q106"/>
    <mergeCell ref="R106:S106"/>
    <mergeCell ref="T106:U106"/>
    <mergeCell ref="V106:W106"/>
    <mergeCell ref="X106:Y106"/>
    <mergeCell ref="Z106:AA106"/>
    <mergeCell ref="AB108:AC108"/>
    <mergeCell ref="AD108:AE108"/>
    <mergeCell ref="J109:K109"/>
    <mergeCell ref="L109:M109"/>
    <mergeCell ref="N109:O109"/>
    <mergeCell ref="P109:Q109"/>
    <mergeCell ref="R109:S109"/>
    <mergeCell ref="T109:U109"/>
    <mergeCell ref="V109:W109"/>
    <mergeCell ref="X109:Y109"/>
    <mergeCell ref="Z109:AA109"/>
    <mergeCell ref="AB109:AC109"/>
    <mergeCell ref="AD109:AE109"/>
    <mergeCell ref="J108:K108"/>
    <mergeCell ref="L108:M108"/>
    <mergeCell ref="N108:O108"/>
    <mergeCell ref="P108:Q108"/>
    <mergeCell ref="R108:S108"/>
    <mergeCell ref="T108:U108"/>
    <mergeCell ref="V108:W108"/>
    <mergeCell ref="X108:Y108"/>
    <mergeCell ref="Z108:AA108"/>
    <mergeCell ref="AB110:AC110"/>
    <mergeCell ref="AD110:AE110"/>
    <mergeCell ref="J111:K111"/>
    <mergeCell ref="L111:M111"/>
    <mergeCell ref="N111:O111"/>
    <mergeCell ref="P111:Q111"/>
    <mergeCell ref="R111:S111"/>
    <mergeCell ref="T111:U111"/>
    <mergeCell ref="V111:W111"/>
    <mergeCell ref="X111:Y111"/>
    <mergeCell ref="Z111:AA111"/>
    <mergeCell ref="AB111:AC111"/>
    <mergeCell ref="AD111:AE111"/>
    <mergeCell ref="J110:K110"/>
    <mergeCell ref="L110:M110"/>
    <mergeCell ref="N110:O110"/>
    <mergeCell ref="P110:Q110"/>
    <mergeCell ref="R110:S110"/>
    <mergeCell ref="T110:U110"/>
    <mergeCell ref="V110:W110"/>
    <mergeCell ref="X110:Y110"/>
    <mergeCell ref="Z110:AA110"/>
    <mergeCell ref="AB112:AC112"/>
    <mergeCell ref="AD112:AE112"/>
    <mergeCell ref="J113:K113"/>
    <mergeCell ref="L113:M113"/>
    <mergeCell ref="N113:O113"/>
    <mergeCell ref="P113:Q113"/>
    <mergeCell ref="R113:S113"/>
    <mergeCell ref="T113:U113"/>
    <mergeCell ref="V113:W113"/>
    <mergeCell ref="X113:Y113"/>
    <mergeCell ref="Z113:AA113"/>
    <mergeCell ref="AB113:AC113"/>
    <mergeCell ref="AD113:AE113"/>
    <mergeCell ref="J112:K112"/>
    <mergeCell ref="L112:M112"/>
    <mergeCell ref="N112:O112"/>
    <mergeCell ref="P112:Q112"/>
    <mergeCell ref="R112:S112"/>
    <mergeCell ref="T112:U112"/>
    <mergeCell ref="V112:W112"/>
    <mergeCell ref="X112:Y112"/>
    <mergeCell ref="Z112:AA112"/>
    <mergeCell ref="AB114:AC114"/>
    <mergeCell ref="AD114:AE114"/>
    <mergeCell ref="J115:K115"/>
    <mergeCell ref="L115:M115"/>
    <mergeCell ref="N115:O115"/>
    <mergeCell ref="P115:Q115"/>
    <mergeCell ref="R115:S115"/>
    <mergeCell ref="T115:U115"/>
    <mergeCell ref="V115:W115"/>
    <mergeCell ref="X115:Y115"/>
    <mergeCell ref="Z115:AA115"/>
    <mergeCell ref="AB115:AC115"/>
    <mergeCell ref="AD115:AE115"/>
    <mergeCell ref="J114:K114"/>
    <mergeCell ref="L114:M114"/>
    <mergeCell ref="N114:O114"/>
    <mergeCell ref="P114:Q114"/>
    <mergeCell ref="R114:S114"/>
    <mergeCell ref="T114:U114"/>
    <mergeCell ref="V114:W114"/>
    <mergeCell ref="X114:Y114"/>
    <mergeCell ref="Z114:AA114"/>
    <mergeCell ref="V119:W119"/>
    <mergeCell ref="X119:Y119"/>
    <mergeCell ref="Z119:AA119"/>
    <mergeCell ref="AB119:AC119"/>
    <mergeCell ref="AD119:AE119"/>
    <mergeCell ref="J120:K120"/>
    <mergeCell ref="L120:M120"/>
    <mergeCell ref="N120:O120"/>
    <mergeCell ref="P120:Q120"/>
    <mergeCell ref="R120:S120"/>
    <mergeCell ref="T120:U120"/>
    <mergeCell ref="V120:W120"/>
    <mergeCell ref="X120:Y120"/>
    <mergeCell ref="Z120:AA120"/>
    <mergeCell ref="AB120:AC120"/>
    <mergeCell ref="AD120:AE120"/>
    <mergeCell ref="H119:I119"/>
    <mergeCell ref="H120:I120"/>
    <mergeCell ref="J119:K119"/>
    <mergeCell ref="L119:M119"/>
    <mergeCell ref="N119:O119"/>
    <mergeCell ref="P119:Q119"/>
    <mergeCell ref="R119:S119"/>
    <mergeCell ref="T119:U119"/>
    <mergeCell ref="V121:W121"/>
    <mergeCell ref="X121:Y121"/>
    <mergeCell ref="Z121:AA121"/>
    <mergeCell ref="AB121:AC121"/>
    <mergeCell ref="AD121:AE121"/>
    <mergeCell ref="H126:I126"/>
    <mergeCell ref="H127:I127"/>
    <mergeCell ref="H128:I128"/>
    <mergeCell ref="H129:I129"/>
    <mergeCell ref="R126:S126"/>
    <mergeCell ref="T126:U126"/>
    <mergeCell ref="V126:W126"/>
    <mergeCell ref="X126:Y126"/>
    <mergeCell ref="Z126:AA126"/>
    <mergeCell ref="AB126:AC126"/>
    <mergeCell ref="AD126:AE126"/>
    <mergeCell ref="R127:S127"/>
    <mergeCell ref="T127:U127"/>
    <mergeCell ref="V127:W127"/>
    <mergeCell ref="X127:Y127"/>
    <mergeCell ref="Z127:AA127"/>
    <mergeCell ref="AB127:AC127"/>
    <mergeCell ref="AD127:AE127"/>
    <mergeCell ref="R128:S128"/>
    <mergeCell ref="H121:I121"/>
    <mergeCell ref="J121:K121"/>
    <mergeCell ref="L121:M121"/>
    <mergeCell ref="N121:O121"/>
    <mergeCell ref="P121:Q121"/>
    <mergeCell ref="R121:S121"/>
    <mergeCell ref="T121:U121"/>
    <mergeCell ref="T128:U128"/>
    <mergeCell ref="J126:K126"/>
    <mergeCell ref="L126:M126"/>
    <mergeCell ref="N126:O126"/>
    <mergeCell ref="P126:Q126"/>
    <mergeCell ref="J127:K127"/>
    <mergeCell ref="L127:M127"/>
    <mergeCell ref="N127:O127"/>
    <mergeCell ref="P127:Q127"/>
    <mergeCell ref="J128:K128"/>
    <mergeCell ref="L128:M128"/>
    <mergeCell ref="N128:O128"/>
    <mergeCell ref="P128:Q128"/>
    <mergeCell ref="J130:K130"/>
    <mergeCell ref="L130:M130"/>
    <mergeCell ref="N130:O130"/>
    <mergeCell ref="P130:Q130"/>
    <mergeCell ref="J132:K132"/>
    <mergeCell ref="L132:M132"/>
    <mergeCell ref="N132:O132"/>
    <mergeCell ref="J131:K131"/>
    <mergeCell ref="L131:M131"/>
    <mergeCell ref="N131:O131"/>
    <mergeCell ref="P131:Q131"/>
    <mergeCell ref="V128:W128"/>
    <mergeCell ref="X128:Y128"/>
    <mergeCell ref="Z128:AA128"/>
    <mergeCell ref="AB128:AC128"/>
    <mergeCell ref="AD128:AE128"/>
    <mergeCell ref="J129:K129"/>
    <mergeCell ref="L129:M129"/>
    <mergeCell ref="N129:O129"/>
    <mergeCell ref="P129:Q129"/>
    <mergeCell ref="R129:S129"/>
    <mergeCell ref="T129:U129"/>
    <mergeCell ref="V129:W129"/>
    <mergeCell ref="X129:Y129"/>
    <mergeCell ref="Z129:AA129"/>
    <mergeCell ref="AB129:AC129"/>
    <mergeCell ref="AD129:AE129"/>
    <mergeCell ref="R130:S130"/>
    <mergeCell ref="T130:U130"/>
    <mergeCell ref="V130:W130"/>
    <mergeCell ref="X130:Y130"/>
    <mergeCell ref="Z130:AA130"/>
    <mergeCell ref="AB130:AC130"/>
    <mergeCell ref="AD130:AE130"/>
    <mergeCell ref="T132:U132"/>
    <mergeCell ref="V132:W132"/>
    <mergeCell ref="X132:Y132"/>
    <mergeCell ref="Z132:AA132"/>
    <mergeCell ref="AB132:AC132"/>
    <mergeCell ref="AD132:AE132"/>
    <mergeCell ref="J133:K133"/>
    <mergeCell ref="L133:M133"/>
    <mergeCell ref="N133:O133"/>
    <mergeCell ref="P133:Q133"/>
    <mergeCell ref="R133:S133"/>
    <mergeCell ref="T133:U133"/>
    <mergeCell ref="V133:W133"/>
    <mergeCell ref="X133:Y133"/>
    <mergeCell ref="Z133:AA133"/>
    <mergeCell ref="AB133:AC133"/>
    <mergeCell ref="AD133:AE133"/>
    <mergeCell ref="AB134:AC134"/>
    <mergeCell ref="AD134:AE134"/>
    <mergeCell ref="J135:K135"/>
    <mergeCell ref="L135:M135"/>
    <mergeCell ref="N135:O135"/>
    <mergeCell ref="P135:Q135"/>
    <mergeCell ref="R135:S135"/>
    <mergeCell ref="T135:U135"/>
    <mergeCell ref="V135:W135"/>
    <mergeCell ref="X135:Y135"/>
    <mergeCell ref="Z135:AA135"/>
    <mergeCell ref="AB135:AC135"/>
    <mergeCell ref="AD135:AE135"/>
    <mergeCell ref="J134:K134"/>
    <mergeCell ref="L134:M134"/>
    <mergeCell ref="N134:O134"/>
    <mergeCell ref="P134:Q134"/>
    <mergeCell ref="R134:S134"/>
    <mergeCell ref="T134:U134"/>
    <mergeCell ref="V134:W134"/>
    <mergeCell ref="X134:Y134"/>
    <mergeCell ref="Z134:AA134"/>
    <mergeCell ref="AB136:AC136"/>
    <mergeCell ref="AD136:AE136"/>
    <mergeCell ref="J137:K137"/>
    <mergeCell ref="L137:M137"/>
    <mergeCell ref="N137:O137"/>
    <mergeCell ref="P137:Q137"/>
    <mergeCell ref="R137:S137"/>
    <mergeCell ref="T137:U137"/>
    <mergeCell ref="V137:W137"/>
    <mergeCell ref="X137:Y137"/>
    <mergeCell ref="Z137:AA137"/>
    <mergeCell ref="AB137:AC137"/>
    <mergeCell ref="AD137:AE137"/>
    <mergeCell ref="J136:K136"/>
    <mergeCell ref="L136:M136"/>
    <mergeCell ref="N136:O136"/>
    <mergeCell ref="P136:Q136"/>
    <mergeCell ref="R136:S136"/>
    <mergeCell ref="T136:U136"/>
    <mergeCell ref="V136:W136"/>
    <mergeCell ref="X136:Y136"/>
    <mergeCell ref="Z136:AA136"/>
    <mergeCell ref="AB138:AC138"/>
    <mergeCell ref="AD138:AE138"/>
    <mergeCell ref="J139:K139"/>
    <mergeCell ref="L139:M139"/>
    <mergeCell ref="N139:O139"/>
    <mergeCell ref="P139:Q139"/>
    <mergeCell ref="R139:S139"/>
    <mergeCell ref="T139:U139"/>
    <mergeCell ref="V139:W139"/>
    <mergeCell ref="X139:Y139"/>
    <mergeCell ref="Z139:AA139"/>
    <mergeCell ref="AB139:AC139"/>
    <mergeCell ref="AD139:AE139"/>
    <mergeCell ref="J138:K138"/>
    <mergeCell ref="L138:M138"/>
    <mergeCell ref="N138:O138"/>
    <mergeCell ref="P138:Q138"/>
    <mergeCell ref="R138:S138"/>
    <mergeCell ref="T138:U138"/>
    <mergeCell ref="V138:W138"/>
    <mergeCell ref="X138:Y138"/>
    <mergeCell ref="Z138:AA138"/>
    <mergeCell ref="AB140:AC140"/>
    <mergeCell ref="AD140:AE140"/>
    <mergeCell ref="J141:K141"/>
    <mergeCell ref="L141:M141"/>
    <mergeCell ref="N141:O141"/>
    <mergeCell ref="P141:Q141"/>
    <mergeCell ref="R141:S141"/>
    <mergeCell ref="T141:U141"/>
    <mergeCell ref="V141:W141"/>
    <mergeCell ref="X141:Y141"/>
    <mergeCell ref="Z141:AA141"/>
    <mergeCell ref="AB141:AC141"/>
    <mergeCell ref="AD141:AE141"/>
    <mergeCell ref="J140:K140"/>
    <mergeCell ref="L140:M140"/>
    <mergeCell ref="N140:O140"/>
    <mergeCell ref="P140:Q140"/>
    <mergeCell ref="R140:S140"/>
    <mergeCell ref="T140:U140"/>
    <mergeCell ref="V140:W140"/>
    <mergeCell ref="X140:Y140"/>
    <mergeCell ref="Z140:AA140"/>
    <mergeCell ref="AB142:AC142"/>
    <mergeCell ref="AD142:AE142"/>
    <mergeCell ref="J143:K143"/>
    <mergeCell ref="L143:M143"/>
    <mergeCell ref="N143:O143"/>
    <mergeCell ref="P143:Q143"/>
    <mergeCell ref="R143:S143"/>
    <mergeCell ref="T143:U143"/>
    <mergeCell ref="V143:W143"/>
    <mergeCell ref="X143:Y143"/>
    <mergeCell ref="Z143:AA143"/>
    <mergeCell ref="AB143:AC143"/>
    <mergeCell ref="AD143:AE143"/>
    <mergeCell ref="J142:K142"/>
    <mergeCell ref="L142:M142"/>
    <mergeCell ref="N142:O142"/>
    <mergeCell ref="P142:Q142"/>
    <mergeCell ref="R142:S142"/>
    <mergeCell ref="T142:U142"/>
    <mergeCell ref="V142:W142"/>
    <mergeCell ref="X142:Y142"/>
    <mergeCell ref="Z142:AA142"/>
    <mergeCell ref="AB144:AC144"/>
    <mergeCell ref="AD144:AE144"/>
    <mergeCell ref="J145:K145"/>
    <mergeCell ref="L145:M145"/>
    <mergeCell ref="N145:O145"/>
    <mergeCell ref="P145:Q145"/>
    <mergeCell ref="R145:S145"/>
    <mergeCell ref="T145:U145"/>
    <mergeCell ref="V145:W145"/>
    <mergeCell ref="X145:Y145"/>
    <mergeCell ref="Z145:AA145"/>
    <mergeCell ref="AB145:AC145"/>
    <mergeCell ref="AD145:AE145"/>
    <mergeCell ref="J144:K144"/>
    <mergeCell ref="L144:M144"/>
    <mergeCell ref="N144:O144"/>
    <mergeCell ref="P144:Q144"/>
    <mergeCell ref="R144:S144"/>
    <mergeCell ref="T144:U144"/>
    <mergeCell ref="V144:W144"/>
    <mergeCell ref="X144:Y144"/>
    <mergeCell ref="Z144:AA144"/>
    <mergeCell ref="AB146:AC146"/>
    <mergeCell ref="AD146:AE146"/>
    <mergeCell ref="J147:K147"/>
    <mergeCell ref="L147:M147"/>
    <mergeCell ref="N147:O147"/>
    <mergeCell ref="P147:Q147"/>
    <mergeCell ref="R147:S147"/>
    <mergeCell ref="T147:U147"/>
    <mergeCell ref="V147:W147"/>
    <mergeCell ref="X147:Y147"/>
    <mergeCell ref="Z147:AA147"/>
    <mergeCell ref="AB147:AC147"/>
    <mergeCell ref="AD147:AE147"/>
    <mergeCell ref="J146:K146"/>
    <mergeCell ref="L146:M146"/>
    <mergeCell ref="N146:O146"/>
    <mergeCell ref="P146:Q146"/>
    <mergeCell ref="R146:S146"/>
    <mergeCell ref="T146:U146"/>
    <mergeCell ref="V146:W146"/>
    <mergeCell ref="X146:Y146"/>
    <mergeCell ref="Z146:AA146"/>
    <mergeCell ref="AB148:AC148"/>
    <mergeCell ref="AD148:AE148"/>
    <mergeCell ref="J149:K149"/>
    <mergeCell ref="L149:M149"/>
    <mergeCell ref="N149:O149"/>
    <mergeCell ref="P149:Q149"/>
    <mergeCell ref="R149:S149"/>
    <mergeCell ref="T149:U149"/>
    <mergeCell ref="V149:W149"/>
    <mergeCell ref="X149:Y149"/>
    <mergeCell ref="Z149:AA149"/>
    <mergeCell ref="AB149:AC149"/>
    <mergeCell ref="AD149:AE149"/>
    <mergeCell ref="J148:K148"/>
    <mergeCell ref="L148:M148"/>
    <mergeCell ref="N148:O148"/>
    <mergeCell ref="P148:Q148"/>
    <mergeCell ref="R148:S148"/>
    <mergeCell ref="T148:U148"/>
    <mergeCell ref="V148:W148"/>
    <mergeCell ref="X148:Y148"/>
    <mergeCell ref="Z148:AA148"/>
    <mergeCell ref="AB150:AC150"/>
    <mergeCell ref="AD150:AE150"/>
    <mergeCell ref="J151:K151"/>
    <mergeCell ref="L151:M151"/>
    <mergeCell ref="N151:O151"/>
    <mergeCell ref="P151:Q151"/>
    <mergeCell ref="R151:S151"/>
    <mergeCell ref="T151:U151"/>
    <mergeCell ref="V151:W151"/>
    <mergeCell ref="X151:Y151"/>
    <mergeCell ref="Z151:AA151"/>
    <mergeCell ref="AB151:AC151"/>
    <mergeCell ref="AD151:AE151"/>
    <mergeCell ref="J150:K150"/>
    <mergeCell ref="L150:M150"/>
    <mergeCell ref="N150:O150"/>
    <mergeCell ref="P150:Q150"/>
    <mergeCell ref="R150:S150"/>
    <mergeCell ref="T150:U150"/>
    <mergeCell ref="V150:W150"/>
    <mergeCell ref="X150:Y150"/>
    <mergeCell ref="Z150:AA150"/>
    <mergeCell ref="AB152:AC152"/>
    <mergeCell ref="AD152:AE152"/>
    <mergeCell ref="J153:K153"/>
    <mergeCell ref="L153:M153"/>
    <mergeCell ref="N153:O153"/>
    <mergeCell ref="P153:Q153"/>
    <mergeCell ref="R153:S153"/>
    <mergeCell ref="T153:U153"/>
    <mergeCell ref="V153:W153"/>
    <mergeCell ref="X153:Y153"/>
    <mergeCell ref="Z153:AA153"/>
    <mergeCell ref="AB153:AC153"/>
    <mergeCell ref="AD153:AE153"/>
    <mergeCell ref="J152:K152"/>
    <mergeCell ref="L152:M152"/>
    <mergeCell ref="N152:O152"/>
    <mergeCell ref="P152:Q152"/>
    <mergeCell ref="R152:S152"/>
    <mergeCell ref="T152:U152"/>
    <mergeCell ref="V152:W152"/>
    <mergeCell ref="X152:Y152"/>
    <mergeCell ref="Z152:AA152"/>
    <mergeCell ref="AB154:AC154"/>
    <mergeCell ref="AD154:AE154"/>
    <mergeCell ref="J155:K155"/>
    <mergeCell ref="L155:M155"/>
    <mergeCell ref="N155:O155"/>
    <mergeCell ref="P155:Q155"/>
    <mergeCell ref="R155:S155"/>
    <mergeCell ref="T155:U155"/>
    <mergeCell ref="V155:W155"/>
    <mergeCell ref="X155:Y155"/>
    <mergeCell ref="Z155:AA155"/>
    <mergeCell ref="AB155:AC155"/>
    <mergeCell ref="AD155:AE155"/>
    <mergeCell ref="J154:K154"/>
    <mergeCell ref="L154:M154"/>
    <mergeCell ref="N154:O154"/>
    <mergeCell ref="P154:Q154"/>
    <mergeCell ref="R154:S154"/>
    <mergeCell ref="T154:U154"/>
    <mergeCell ref="V154:W154"/>
    <mergeCell ref="X154:Y154"/>
    <mergeCell ref="Z154:AA154"/>
    <mergeCell ref="AB156:AC156"/>
    <mergeCell ref="AD156:AE156"/>
    <mergeCell ref="J157:K157"/>
    <mergeCell ref="L157:M157"/>
    <mergeCell ref="N157:O157"/>
    <mergeCell ref="P157:Q157"/>
    <mergeCell ref="R157:S157"/>
    <mergeCell ref="T157:U157"/>
    <mergeCell ref="V157:W157"/>
    <mergeCell ref="X157:Y157"/>
    <mergeCell ref="Z157:AA157"/>
    <mergeCell ref="AB157:AC157"/>
    <mergeCell ref="AD157:AE157"/>
    <mergeCell ref="J156:K156"/>
    <mergeCell ref="L156:M156"/>
    <mergeCell ref="N156:O156"/>
    <mergeCell ref="P156:Q156"/>
    <mergeCell ref="R156:S156"/>
    <mergeCell ref="T156:U156"/>
    <mergeCell ref="V156:W156"/>
    <mergeCell ref="X156:Y156"/>
    <mergeCell ref="Z156:AA156"/>
    <mergeCell ref="X160:Y160"/>
    <mergeCell ref="Z160:AA160"/>
    <mergeCell ref="AB158:AC158"/>
    <mergeCell ref="AD158:AE158"/>
    <mergeCell ref="J159:K159"/>
    <mergeCell ref="L159:M159"/>
    <mergeCell ref="N159:O159"/>
    <mergeCell ref="P159:Q159"/>
    <mergeCell ref="R159:S159"/>
    <mergeCell ref="T159:U159"/>
    <mergeCell ref="V159:W159"/>
    <mergeCell ref="X159:Y159"/>
    <mergeCell ref="Z159:AA159"/>
    <mergeCell ref="AB159:AC159"/>
    <mergeCell ref="AD159:AE159"/>
    <mergeCell ref="J158:K158"/>
    <mergeCell ref="L158:M158"/>
    <mergeCell ref="N158:O158"/>
    <mergeCell ref="P158:Q158"/>
    <mergeCell ref="R158:S158"/>
    <mergeCell ref="T158:U158"/>
    <mergeCell ref="V158:W158"/>
    <mergeCell ref="X158:Y158"/>
    <mergeCell ref="Z158:AA158"/>
    <mergeCell ref="BK197:BM197"/>
    <mergeCell ref="BN197:BP197"/>
    <mergeCell ref="BK198:BM198"/>
    <mergeCell ref="BN198:BP198"/>
    <mergeCell ref="BK199:BM199"/>
    <mergeCell ref="BN199:BP199"/>
    <mergeCell ref="BK200:BM200"/>
    <mergeCell ref="BN200:BP200"/>
    <mergeCell ref="BK201:BM201"/>
    <mergeCell ref="BN201:BP201"/>
    <mergeCell ref="BK202:BM202"/>
    <mergeCell ref="BN202:BP202"/>
    <mergeCell ref="AB160:AC160"/>
    <mergeCell ref="AD160:AE160"/>
    <mergeCell ref="J161:K161"/>
    <mergeCell ref="L161:M161"/>
    <mergeCell ref="N161:O161"/>
    <mergeCell ref="P161:Q161"/>
    <mergeCell ref="R161:S161"/>
    <mergeCell ref="T161:U161"/>
    <mergeCell ref="V161:W161"/>
    <mergeCell ref="X161:Y161"/>
    <mergeCell ref="Z161:AA161"/>
    <mergeCell ref="AB161:AC161"/>
    <mergeCell ref="AD161:AE161"/>
    <mergeCell ref="J160:K160"/>
    <mergeCell ref="L160:M160"/>
    <mergeCell ref="N160:O160"/>
    <mergeCell ref="P160:Q160"/>
    <mergeCell ref="R160:S160"/>
    <mergeCell ref="T160:U160"/>
    <mergeCell ref="V160:W160"/>
    <mergeCell ref="BK213:BM213"/>
    <mergeCell ref="BN213:BP213"/>
    <mergeCell ref="BK214:BM214"/>
    <mergeCell ref="BN214:BP214"/>
    <mergeCell ref="BK215:BM215"/>
    <mergeCell ref="BN215:BP215"/>
    <mergeCell ref="BK216:BM216"/>
    <mergeCell ref="BN216:BP216"/>
    <mergeCell ref="BK217:BM217"/>
    <mergeCell ref="BN217:BP217"/>
    <mergeCell ref="BK209:BM209"/>
    <mergeCell ref="BN209:BP209"/>
    <mergeCell ref="BK212:BM212"/>
    <mergeCell ref="BN212:BP212"/>
    <mergeCell ref="BK210:BM210"/>
    <mergeCell ref="BN210:BP210"/>
    <mergeCell ref="BK211:BM211"/>
    <mergeCell ref="BN211:BP211"/>
    <mergeCell ref="BD184:BF184"/>
    <mergeCell ref="BG184:BI184"/>
    <mergeCell ref="BD185:BF185"/>
    <mergeCell ref="BG185:BI185"/>
    <mergeCell ref="BK185:BM185"/>
    <mergeCell ref="BN185:BP185"/>
    <mergeCell ref="BK203:BM203"/>
    <mergeCell ref="BN203:BP203"/>
    <mergeCell ref="BK204:BM204"/>
    <mergeCell ref="BN204:BP204"/>
    <mergeCell ref="BK205:BM205"/>
    <mergeCell ref="BN205:BP205"/>
    <mergeCell ref="BK206:BM206"/>
    <mergeCell ref="BN206:BP206"/>
    <mergeCell ref="BK207:BM207"/>
    <mergeCell ref="BN207:BP207"/>
    <mergeCell ref="BK208:BM208"/>
    <mergeCell ref="BN208:BP208"/>
    <mergeCell ref="BN191:BP191"/>
    <mergeCell ref="BK192:BM192"/>
    <mergeCell ref="BN192:BP192"/>
    <mergeCell ref="BK193:BM193"/>
    <mergeCell ref="BN193:BP193"/>
    <mergeCell ref="BD195:BF195"/>
    <mergeCell ref="BD196:BF196"/>
    <mergeCell ref="BD197:BF197"/>
    <mergeCell ref="BK194:BM194"/>
    <mergeCell ref="BN194:BP194"/>
    <mergeCell ref="BK195:BM195"/>
    <mergeCell ref="BN195:BP195"/>
    <mergeCell ref="BK196:BM196"/>
    <mergeCell ref="BN196:BP196"/>
    <mergeCell ref="G272:J272"/>
    <mergeCell ref="G273:J273"/>
    <mergeCell ref="G274:J274"/>
    <mergeCell ref="G275:J275"/>
    <mergeCell ref="G276:J276"/>
    <mergeCell ref="G277:J277"/>
    <mergeCell ref="G278:J278"/>
    <mergeCell ref="G279:J279"/>
    <mergeCell ref="G280:J280"/>
    <mergeCell ref="G281:J281"/>
    <mergeCell ref="G282:J282"/>
    <mergeCell ref="G283:J283"/>
    <mergeCell ref="G284:J284"/>
    <mergeCell ref="G285:J285"/>
    <mergeCell ref="G286:J286"/>
    <mergeCell ref="G319:Y319"/>
    <mergeCell ref="G321:Y321"/>
    <mergeCell ref="M296:R296"/>
    <mergeCell ref="M297:R297"/>
    <mergeCell ref="M298:R298"/>
    <mergeCell ref="M299:R299"/>
    <mergeCell ref="M283:R283"/>
    <mergeCell ref="M284:R284"/>
    <mergeCell ref="M285:R285"/>
    <mergeCell ref="M300:R300"/>
    <mergeCell ref="M301:R301"/>
    <mergeCell ref="G287:J287"/>
    <mergeCell ref="G288:J288"/>
    <mergeCell ref="G289:J289"/>
    <mergeCell ref="G290:J290"/>
    <mergeCell ref="G291:J291"/>
    <mergeCell ref="G292:J292"/>
    <mergeCell ref="G293:J293"/>
    <mergeCell ref="G294:J294"/>
    <mergeCell ref="G295:J295"/>
    <mergeCell ref="G296:J296"/>
    <mergeCell ref="G297:J297"/>
    <mergeCell ref="G298:J298"/>
    <mergeCell ref="G299:J299"/>
    <mergeCell ref="G300:J300"/>
    <mergeCell ref="G301:J301"/>
    <mergeCell ref="BJ148:BK148"/>
    <mergeCell ref="BJ149:BK149"/>
    <mergeCell ref="BJ150:BK150"/>
    <mergeCell ref="BJ151:BK151"/>
    <mergeCell ref="BJ152:BK152"/>
    <mergeCell ref="BJ153:BK153"/>
    <mergeCell ref="BJ154:BK154"/>
    <mergeCell ref="BJ155:BK155"/>
    <mergeCell ref="BJ156:BK156"/>
    <mergeCell ref="BJ157:BK157"/>
    <mergeCell ref="BJ158:BK158"/>
    <mergeCell ref="BJ159:BK159"/>
    <mergeCell ref="BJ160:BK160"/>
    <mergeCell ref="BJ161:BK161"/>
    <mergeCell ref="AE298:AI298"/>
    <mergeCell ref="AE299:AI299"/>
    <mergeCell ref="AE300:AI300"/>
    <mergeCell ref="AE301:AI301"/>
    <mergeCell ref="AL269:AQ269"/>
    <mergeCell ref="AL270:AQ270"/>
    <mergeCell ref="AL271:AQ271"/>
    <mergeCell ref="AL272:AQ272"/>
    <mergeCell ref="AL273:AQ273"/>
    <mergeCell ref="BL126:BM126"/>
    <mergeCell ref="BL127:BM127"/>
    <mergeCell ref="BL128:BM128"/>
    <mergeCell ref="BL129:BM129"/>
    <mergeCell ref="BL130:BM130"/>
    <mergeCell ref="BL131:BM131"/>
    <mergeCell ref="BL132:BM132"/>
    <mergeCell ref="BL133:BM133"/>
    <mergeCell ref="BL134:BM134"/>
    <mergeCell ref="BL135:BM135"/>
    <mergeCell ref="BL136:BM136"/>
    <mergeCell ref="BL137:BM137"/>
    <mergeCell ref="BL138:BM138"/>
    <mergeCell ref="BL139:BM139"/>
    <mergeCell ref="BL140:BM140"/>
    <mergeCell ref="BL141:BM141"/>
    <mergeCell ref="BL142:BM142"/>
    <mergeCell ref="G322:Y322"/>
    <mergeCell ref="BL143:BM143"/>
    <mergeCell ref="BL144:BM144"/>
    <mergeCell ref="BL145:BM145"/>
    <mergeCell ref="BL146:BM146"/>
    <mergeCell ref="BL147:BM147"/>
    <mergeCell ref="BL148:BM148"/>
    <mergeCell ref="BL149:BM149"/>
    <mergeCell ref="BL150:BM150"/>
    <mergeCell ref="BL151:BM151"/>
    <mergeCell ref="BL152:BM152"/>
    <mergeCell ref="BL153:BM153"/>
    <mergeCell ref="BL154:BM154"/>
    <mergeCell ref="BL155:BM155"/>
    <mergeCell ref="BL156:BM156"/>
    <mergeCell ref="BL157:BM157"/>
    <mergeCell ref="BL158:BM158"/>
    <mergeCell ref="BL159:BM159"/>
    <mergeCell ref="BL160:BM160"/>
    <mergeCell ref="BL161:BM161"/>
    <mergeCell ref="AE279:AI279"/>
    <mergeCell ref="AE280:AI280"/>
    <mergeCell ref="AE281:AI281"/>
    <mergeCell ref="AE282:AI282"/>
    <mergeCell ref="AE283:AI283"/>
    <mergeCell ref="AE284:AI284"/>
    <mergeCell ref="AE285:AI285"/>
    <mergeCell ref="AE286:AI286"/>
    <mergeCell ref="AE287:AI287"/>
    <mergeCell ref="G163:I163"/>
    <mergeCell ref="AE296:AI296"/>
    <mergeCell ref="AE297:AI297"/>
    <mergeCell ref="AH53:AU53"/>
    <mergeCell ref="AH54:AU54"/>
    <mergeCell ref="AH55:AU55"/>
    <mergeCell ref="AH56:AU56"/>
    <mergeCell ref="AH57:AU57"/>
    <mergeCell ref="AH58:AU58"/>
    <mergeCell ref="S6:AA6"/>
    <mergeCell ref="AE55:AF55"/>
    <mergeCell ref="AE56:AF56"/>
    <mergeCell ref="AE57:AF57"/>
    <mergeCell ref="AE58:AF58"/>
    <mergeCell ref="AE46:AF46"/>
    <mergeCell ref="AE47:AF47"/>
    <mergeCell ref="AE48:AF48"/>
    <mergeCell ref="AE49:AF49"/>
    <mergeCell ref="AE50:AF50"/>
    <mergeCell ref="AE51:AF51"/>
    <mergeCell ref="AE52:AF52"/>
    <mergeCell ref="AE53:AF53"/>
    <mergeCell ref="AE54:AF54"/>
    <mergeCell ref="AE25:AF25"/>
    <mergeCell ref="AE26:AF26"/>
    <mergeCell ref="AE27:AF27"/>
    <mergeCell ref="AE28:AF28"/>
    <mergeCell ref="AE29:AF29"/>
    <mergeCell ref="AE30:AF30"/>
    <mergeCell ref="AE31:AF31"/>
    <mergeCell ref="AE32:AF32"/>
    <mergeCell ref="AE33:AF33"/>
    <mergeCell ref="AE34:AF34"/>
    <mergeCell ref="AE35:AF35"/>
    <mergeCell ref="AE36:AF36"/>
    <mergeCell ref="AW23:AX24"/>
    <mergeCell ref="AO6:AU6"/>
    <mergeCell ref="AO5:AU5"/>
    <mergeCell ref="H6:P6"/>
    <mergeCell ref="AH59:AU59"/>
    <mergeCell ref="AH26:AU26"/>
    <mergeCell ref="AH27:AU27"/>
    <mergeCell ref="AH28:AU28"/>
    <mergeCell ref="AH29:AU29"/>
    <mergeCell ref="AH30:AU30"/>
    <mergeCell ref="AH31:AU31"/>
    <mergeCell ref="AH32:AU32"/>
    <mergeCell ref="AH33:AU33"/>
    <mergeCell ref="AH34:AU34"/>
    <mergeCell ref="AH35:AU35"/>
    <mergeCell ref="AH36:AU36"/>
    <mergeCell ref="AH37:AU37"/>
    <mergeCell ref="AH38:AU38"/>
    <mergeCell ref="AH39:AU39"/>
    <mergeCell ref="AH40:AU40"/>
    <mergeCell ref="AH41:AU41"/>
    <mergeCell ref="AH42:AU42"/>
    <mergeCell ref="AH43:AU43"/>
    <mergeCell ref="AH44:AU44"/>
    <mergeCell ref="AH45:AU45"/>
    <mergeCell ref="AH46:AU46"/>
    <mergeCell ref="AH47:AU47"/>
    <mergeCell ref="AH48:AU48"/>
    <mergeCell ref="AH49:AU49"/>
    <mergeCell ref="AH50:AU50"/>
    <mergeCell ref="AH51:AU51"/>
    <mergeCell ref="AH52:AU52"/>
    <mergeCell ref="AL295:AQ295"/>
    <mergeCell ref="AL296:AQ296"/>
    <mergeCell ref="AL297:AQ297"/>
    <mergeCell ref="AL298:AQ298"/>
    <mergeCell ref="AL299:AQ299"/>
    <mergeCell ref="AL300:AQ300"/>
    <mergeCell ref="AL301:AQ301"/>
    <mergeCell ref="AL274:AQ274"/>
    <mergeCell ref="AL275:AQ275"/>
    <mergeCell ref="AL276:AQ276"/>
    <mergeCell ref="AL277:AQ277"/>
    <mergeCell ref="AL278:AQ278"/>
    <mergeCell ref="AL279:AQ279"/>
    <mergeCell ref="AL280:AQ280"/>
    <mergeCell ref="AL281:AQ281"/>
    <mergeCell ref="AL282:AQ282"/>
    <mergeCell ref="AL283:AQ283"/>
    <mergeCell ref="AL284:AQ284"/>
    <mergeCell ref="AE294:AI294"/>
    <mergeCell ref="AE295:AI295"/>
    <mergeCell ref="BN126:BO126"/>
    <mergeCell ref="BN127:BO127"/>
    <mergeCell ref="BN128:BO128"/>
    <mergeCell ref="BN129:BO129"/>
    <mergeCell ref="BN130:BO130"/>
    <mergeCell ref="BN131:BO131"/>
    <mergeCell ref="BN132:BO132"/>
    <mergeCell ref="BN133:BO133"/>
    <mergeCell ref="BN134:BO134"/>
    <mergeCell ref="BN135:BO135"/>
    <mergeCell ref="BN136:BO136"/>
    <mergeCell ref="BN137:BO137"/>
    <mergeCell ref="BN138:BO138"/>
    <mergeCell ref="BN139:BO139"/>
    <mergeCell ref="BN140:BO140"/>
    <mergeCell ref="BN141:BO141"/>
    <mergeCell ref="BN142:BO142"/>
    <mergeCell ref="BN143:BO143"/>
    <mergeCell ref="BN144:BO144"/>
    <mergeCell ref="BN145:BO145"/>
    <mergeCell ref="BN146:BO146"/>
    <mergeCell ref="BN147:BO147"/>
    <mergeCell ref="BN148:BO148"/>
    <mergeCell ref="BN149:BO149"/>
    <mergeCell ref="AL285:AQ285"/>
    <mergeCell ref="AL286:AQ286"/>
    <mergeCell ref="AL287:AQ287"/>
    <mergeCell ref="AL292:AQ292"/>
    <mergeCell ref="AL293:AQ293"/>
    <mergeCell ref="AL294:AQ294"/>
    <mergeCell ref="F21:AU21"/>
    <mergeCell ref="GA303:GE303"/>
    <mergeCell ref="GJ303:GN303"/>
    <mergeCell ref="BN150:BO150"/>
    <mergeCell ref="BN151:BO151"/>
    <mergeCell ref="BN152:BO152"/>
    <mergeCell ref="BN153:BO153"/>
    <mergeCell ref="BN154:BO154"/>
    <mergeCell ref="BN155:BO155"/>
    <mergeCell ref="BN156:BO156"/>
    <mergeCell ref="BN157:BO157"/>
    <mergeCell ref="BN158:BO158"/>
    <mergeCell ref="BN159:BO159"/>
    <mergeCell ref="BN160:BO160"/>
    <mergeCell ref="BN161:BO161"/>
    <mergeCell ref="H384:J384"/>
    <mergeCell ref="H386:J386"/>
    <mergeCell ref="AX308:BP308"/>
    <mergeCell ref="AX309:BP309"/>
    <mergeCell ref="AX310:BP310"/>
    <mergeCell ref="AX311:BP311"/>
    <mergeCell ref="AX312:BP312"/>
    <mergeCell ref="AX313:BP313"/>
    <mergeCell ref="AX314:BP314"/>
    <mergeCell ref="AX315:BP315"/>
    <mergeCell ref="AX316:BP316"/>
    <mergeCell ref="AX317:BP317"/>
    <mergeCell ref="AX318:BP318"/>
    <mergeCell ref="AX319:BP319"/>
    <mergeCell ref="AX320:BP320"/>
    <mergeCell ref="AX321:BP321"/>
    <mergeCell ref="AX322:BP322"/>
  </mergeCells>
  <phoneticPr fontId="0" type="noConversion"/>
  <conditionalFormatting sqref="AE308:AL323">
    <cfRule type="containsText" dxfId="1397" priority="1" operator="containsText" text="P4">
      <formula>NOT(ISERROR(SEARCH("P4",AE308)))</formula>
    </cfRule>
    <cfRule type="containsText" dxfId="1396" priority="2" operator="containsText" text="P3">
      <formula>NOT(ISERROR(SEARCH("P3",AE308)))</formula>
    </cfRule>
    <cfRule type="containsText" dxfId="1395" priority="3" operator="containsText" text="P2">
      <formula>NOT(ISERROR(SEARCH("P2",AE308)))</formula>
    </cfRule>
    <cfRule type="containsText" dxfId="1394" priority="4" operator="containsText" text="P1">
      <formula>NOT(ISERROR(SEARCH("P1",AE308)))</formula>
    </cfRule>
  </conditionalFormatting>
  <dataValidations count="8">
    <dataValidation type="list" allowBlank="1" showInputMessage="1" showErrorMessage="1" sqref="L185:L217">
      <formula1>$L$175:$L$177</formula1>
    </dataValidation>
    <dataValidation type="list" allowBlank="1" showInputMessage="1" showErrorMessage="1" sqref="M269:M301">
      <formula1>$K$232:$K$236</formula1>
    </dataValidation>
    <dataValidation type="list" allowBlank="1" showInputMessage="1" showErrorMessage="1" sqref="R185:R217">
      <formula1>$R$175:$R$176</formula1>
    </dataValidation>
    <dataValidation type="list" allowBlank="1" showInputMessage="1" showErrorMessage="1" sqref="U269:U301">
      <formula1>$P$232:$P$239</formula1>
    </dataValidation>
    <dataValidation type="list" allowBlank="1" showInputMessage="1" showErrorMessage="1" sqref="AE269:AE301 AF271:AI301">
      <formula1>$U$232:$U$234</formula1>
    </dataValidation>
    <dataValidation type="list" allowBlank="1" showInputMessage="1" showErrorMessage="1" sqref="Y185:Y217">
      <formula1>$Y$175:$Y$176</formula1>
    </dataValidation>
    <dataValidation type="list" allowBlank="1" showInputMessage="1" showErrorMessage="1" sqref="G269:J301">
      <formula1>$G$232:$G$235</formula1>
    </dataValidation>
    <dataValidation type="list" allowBlank="1" showInputMessage="1" showErrorMessage="1" sqref="AL269:AL301 AM271:AQ301">
      <formula1>$Y$232:$Y$233</formula1>
    </dataValidation>
  </dataValidations>
  <printOptions horizontalCentered="1"/>
  <pageMargins left="0.78740157480314965" right="0.39370078740157483" top="0.59055118110236227" bottom="0.39370078740157483" header="0.51181102362204722" footer="0.31496062992125984"/>
  <pageSetup paperSize="9" scale="29" orientation="portrait"/>
  <rowBreaks count="1" manualBreakCount="1">
    <brk id="223" max="16383" man="1"/>
  </rowBreaks>
  <colBreaks count="1" manualBreakCount="1">
    <brk id="39" max="1048575" man="1"/>
  </colBreaks>
  <extLst>
    <ext xmlns:mx="http://schemas.microsoft.com/office/mac/excel/2008/main" uri="{64002731-A6B0-56B0-2670-7721B7C09600}">
      <mx:PLV Mode="0" OnePage="0" WScale="48"/>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IX317"/>
  <sheetViews>
    <sheetView showGridLines="0" topLeftCell="B1" workbookViewId="0">
      <selection activeCell="B30" sqref="B30"/>
    </sheetView>
  </sheetViews>
  <sheetFormatPr baseColWidth="10" defaultColWidth="11" defaultRowHeight="12" outlineLevelRow="1" outlineLevelCol="1" x14ac:dyDescent="0"/>
  <cols>
    <col min="1" max="1" width="3.19921875" style="989" customWidth="1"/>
    <col min="2" max="2" width="27.3984375" style="989" customWidth="1"/>
    <col min="3" max="3" width="13.3984375" style="989" customWidth="1"/>
    <col min="4" max="4" width="11" style="989"/>
    <col min="5" max="5" width="3.3984375" style="990" customWidth="1"/>
    <col min="6" max="8" width="12" style="989" customWidth="1"/>
    <col min="9" max="10" width="13.796875" style="989" customWidth="1"/>
    <col min="11" max="11" width="3.3984375" style="990" customWidth="1"/>
    <col min="12" max="12" width="11" style="989" customWidth="1"/>
    <col min="13" max="14" width="11" style="989"/>
    <col min="15" max="15" width="13.19921875" style="989" customWidth="1"/>
    <col min="16" max="16" width="23.19921875" style="989" customWidth="1"/>
    <col min="17" max="17" width="3.3984375" style="990" customWidth="1"/>
    <col min="18" max="19" width="11" style="989"/>
    <col min="20" max="20" width="2.19921875" style="989" customWidth="1"/>
    <col min="21" max="22" width="11" style="989"/>
    <col min="23" max="23" width="3.3984375" style="991" customWidth="1"/>
    <col min="24" max="24" width="23.19921875" style="989" customWidth="1"/>
    <col min="25" max="25" width="11" style="989"/>
    <col min="26" max="26" width="3.3984375" style="990" customWidth="1"/>
    <col min="27" max="27" width="10.59765625" style="989" customWidth="1"/>
    <col min="28" max="28" width="20.19921875" style="989" customWidth="1"/>
    <col min="29" max="41" width="11" style="989" hidden="1" customWidth="1" outlineLevel="1"/>
    <col min="42" max="42" width="11" style="989" collapsed="1"/>
    <col min="43" max="16384" width="11" style="989"/>
  </cols>
  <sheetData>
    <row r="1" spans="2:255" s="665" customFormat="1">
      <c r="B1" s="99" t="str">
        <f>'E1 Entreprise'!A1</f>
        <v>ESA-Tool: Version 3.9 f</v>
      </c>
      <c r="C1" s="99"/>
      <c r="E1" s="1"/>
      <c r="K1" s="1"/>
      <c r="Q1" s="1"/>
      <c r="W1" s="775"/>
      <c r="Z1" s="1"/>
    </row>
    <row r="2" spans="2:255" s="104" customFormat="1" ht="36" customHeight="1" thickBot="1">
      <c r="B2" s="2112" t="s">
        <v>917</v>
      </c>
      <c r="C2" s="2112"/>
      <c r="D2" s="2112"/>
      <c r="E2" s="2112"/>
      <c r="F2" s="2112"/>
      <c r="G2" s="2112"/>
      <c r="H2" s="2112"/>
      <c r="I2" s="776"/>
      <c r="J2" s="777"/>
      <c r="K2" s="162"/>
      <c r="L2" s="777"/>
      <c r="M2" s="777"/>
      <c r="N2" s="778"/>
      <c r="O2" s="777"/>
      <c r="P2" s="777"/>
      <c r="Q2" s="162"/>
      <c r="R2" s="777"/>
      <c r="S2" s="777"/>
      <c r="T2" s="777"/>
      <c r="U2" s="777"/>
      <c r="V2" s="777"/>
      <c r="W2" s="161"/>
      <c r="X2" s="777"/>
      <c r="Y2" s="777"/>
      <c r="Z2" s="162"/>
      <c r="AA2" s="777"/>
      <c r="AB2" s="777"/>
      <c r="AC2" s="777"/>
      <c r="AD2" s="777"/>
      <c r="AE2" s="777"/>
      <c r="AF2" s="777"/>
      <c r="AG2" s="777"/>
      <c r="AH2" s="777"/>
      <c r="AI2" s="777"/>
      <c r="AJ2" s="777"/>
      <c r="AK2" s="777"/>
      <c r="AL2" s="777"/>
      <c r="AM2" s="777"/>
      <c r="AN2" s="777"/>
      <c r="AO2" s="777"/>
      <c r="AP2" s="779"/>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c r="FO2" s="103"/>
      <c r="FP2" s="103"/>
      <c r="FQ2" s="103"/>
      <c r="FR2" s="103"/>
      <c r="FS2" s="103"/>
      <c r="FT2" s="103"/>
      <c r="FU2" s="103"/>
      <c r="FV2" s="103"/>
      <c r="FW2" s="103"/>
      <c r="FX2" s="103"/>
      <c r="FY2" s="103"/>
      <c r="FZ2" s="103"/>
      <c r="GA2" s="103"/>
      <c r="GB2" s="103"/>
      <c r="GC2" s="103"/>
      <c r="GD2" s="103"/>
      <c r="GE2" s="103"/>
      <c r="GF2" s="103"/>
      <c r="GG2" s="103"/>
      <c r="GH2" s="103"/>
      <c r="GI2" s="103"/>
      <c r="GJ2" s="103"/>
      <c r="GK2" s="103"/>
      <c r="GL2" s="103"/>
      <c r="GM2" s="103"/>
      <c r="GN2" s="103"/>
      <c r="GO2" s="103"/>
      <c r="GP2" s="103"/>
      <c r="GQ2" s="103"/>
      <c r="GR2" s="103"/>
      <c r="GS2" s="103"/>
      <c r="GT2" s="103"/>
      <c r="GU2" s="103"/>
      <c r="GV2" s="103"/>
      <c r="GW2" s="103"/>
      <c r="GX2" s="103"/>
      <c r="GY2" s="103"/>
      <c r="GZ2" s="103"/>
      <c r="HA2" s="103"/>
      <c r="HB2" s="103"/>
      <c r="HC2" s="103"/>
      <c r="HD2" s="103"/>
      <c r="HE2" s="103"/>
      <c r="HF2" s="103"/>
      <c r="HG2" s="103"/>
      <c r="HH2" s="103"/>
      <c r="HI2" s="103"/>
      <c r="HJ2" s="103"/>
      <c r="HK2" s="103"/>
      <c r="HL2" s="103"/>
      <c r="HM2" s="103"/>
      <c r="HN2" s="103"/>
      <c r="HO2" s="103"/>
      <c r="HP2" s="103"/>
      <c r="HQ2" s="103"/>
      <c r="HR2" s="103"/>
      <c r="HS2" s="103"/>
      <c r="HT2" s="103"/>
      <c r="HU2" s="103"/>
      <c r="HV2" s="103"/>
      <c r="HW2" s="103"/>
      <c r="HX2" s="103"/>
      <c r="HY2" s="103"/>
      <c r="HZ2" s="103"/>
      <c r="IA2" s="103"/>
      <c r="IB2" s="103"/>
      <c r="IC2" s="103"/>
      <c r="ID2" s="103"/>
      <c r="IE2" s="103"/>
      <c r="IF2" s="103"/>
      <c r="IG2" s="103"/>
      <c r="IH2" s="103"/>
      <c r="II2" s="103"/>
      <c r="IJ2" s="103"/>
      <c r="IK2" s="103"/>
      <c r="IL2" s="103"/>
      <c r="IM2" s="103"/>
      <c r="IN2" s="103"/>
      <c r="IO2" s="103"/>
      <c r="IP2" s="103"/>
      <c r="IQ2" s="103"/>
    </row>
    <row r="3" spans="2:255" s="104" customFormat="1" ht="18" customHeight="1">
      <c r="B3" s="287"/>
      <c r="C3" s="287"/>
      <c r="D3" s="287"/>
      <c r="E3" s="288"/>
      <c r="F3" s="288"/>
      <c r="G3" s="288"/>
      <c r="H3" s="288"/>
      <c r="I3" s="288"/>
      <c r="J3" s="289"/>
      <c r="K3" s="288"/>
      <c r="L3" s="288"/>
      <c r="M3" s="288"/>
      <c r="N3" s="288"/>
      <c r="O3" s="288"/>
      <c r="P3" s="290"/>
      <c r="Q3" s="288"/>
      <c r="R3" s="288"/>
      <c r="S3" s="288"/>
      <c r="T3" s="288"/>
      <c r="U3" s="288"/>
      <c r="V3" s="780"/>
      <c r="W3" s="781"/>
      <c r="X3" s="780"/>
      <c r="Y3" s="288"/>
      <c r="Z3" s="288"/>
      <c r="AA3" s="288"/>
      <c r="AB3" s="288"/>
      <c r="AC3" s="288"/>
      <c r="AD3" s="288"/>
      <c r="AE3" s="288"/>
      <c r="AF3" s="288"/>
      <c r="AG3" s="288"/>
      <c r="AH3" s="106"/>
      <c r="AI3" s="106"/>
      <c r="AJ3" s="106"/>
      <c r="AK3" s="106"/>
      <c r="AL3" s="106"/>
      <c r="AM3" s="106"/>
      <c r="AN3" s="103"/>
      <c r="AO3" s="103"/>
      <c r="AP3" s="378"/>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c r="FO3" s="103"/>
      <c r="FP3" s="103"/>
      <c r="FQ3" s="103"/>
      <c r="FR3" s="103"/>
      <c r="FS3" s="103"/>
      <c r="FT3" s="103"/>
      <c r="FU3" s="103"/>
      <c r="FV3" s="103"/>
      <c r="FW3" s="103"/>
      <c r="FX3" s="103"/>
      <c r="FY3" s="103"/>
      <c r="FZ3" s="103"/>
      <c r="GA3" s="103"/>
      <c r="GB3" s="103"/>
      <c r="GC3" s="103"/>
      <c r="GD3" s="103"/>
      <c r="GE3" s="103"/>
      <c r="GF3" s="103"/>
      <c r="GG3" s="103"/>
      <c r="GH3" s="103"/>
      <c r="GI3" s="103"/>
      <c r="GJ3" s="103"/>
      <c r="GK3" s="103"/>
      <c r="GL3" s="103"/>
      <c r="GM3" s="103"/>
      <c r="GN3" s="103"/>
      <c r="GO3" s="103"/>
      <c r="GP3" s="103"/>
      <c r="GQ3" s="103"/>
      <c r="GR3" s="103"/>
      <c r="GS3" s="103"/>
      <c r="GT3" s="103"/>
      <c r="GU3" s="103"/>
      <c r="GV3" s="103"/>
      <c r="GW3" s="103"/>
      <c r="GX3" s="103"/>
      <c r="GY3" s="103"/>
      <c r="GZ3" s="103"/>
      <c r="HA3" s="103"/>
      <c r="HB3" s="103"/>
      <c r="HC3" s="103"/>
      <c r="HD3" s="103"/>
      <c r="HE3" s="103"/>
      <c r="HF3" s="103"/>
      <c r="HG3" s="103"/>
      <c r="HH3" s="103"/>
      <c r="HI3" s="103"/>
      <c r="HJ3" s="103"/>
      <c r="HK3" s="103"/>
      <c r="HL3" s="103"/>
      <c r="HM3" s="103"/>
      <c r="HN3" s="103"/>
      <c r="HO3" s="103"/>
      <c r="HP3" s="103"/>
      <c r="HQ3" s="103"/>
      <c r="HR3" s="103"/>
      <c r="HS3" s="103"/>
      <c r="HT3" s="103"/>
      <c r="HU3" s="103"/>
      <c r="HV3" s="103"/>
      <c r="HW3" s="103"/>
      <c r="HX3" s="103"/>
      <c r="HY3" s="103"/>
      <c r="HZ3" s="103"/>
      <c r="IA3" s="103"/>
      <c r="IB3" s="103"/>
      <c r="IC3" s="103"/>
      <c r="ID3" s="103"/>
      <c r="IE3" s="103"/>
      <c r="IF3" s="103"/>
      <c r="IG3" s="103"/>
      <c r="IH3" s="103"/>
      <c r="II3" s="103"/>
      <c r="IJ3" s="103"/>
      <c r="IK3" s="103"/>
      <c r="IL3" s="103"/>
      <c r="IM3" s="103"/>
      <c r="IN3" s="103"/>
      <c r="IO3" s="103"/>
      <c r="IP3" s="103"/>
      <c r="IQ3" s="103"/>
      <c r="IR3" s="103"/>
      <c r="IS3" s="103"/>
      <c r="IT3" s="103"/>
      <c r="IU3" s="103"/>
    </row>
    <row r="4" spans="2:255" s="665" customFormat="1" ht="18" customHeight="1">
      <c r="B4" s="1"/>
      <c r="C4" s="1"/>
      <c r="E4" s="1"/>
      <c r="K4" s="1"/>
      <c r="Q4" s="1"/>
      <c r="V4" s="780"/>
      <c r="W4" s="781"/>
      <c r="X4" s="780"/>
      <c r="Z4" s="1"/>
      <c r="AP4" s="2"/>
    </row>
    <row r="5" spans="2:255" s="284" customFormat="1" ht="18" customHeight="1">
      <c r="B5" s="674" t="str">
        <f>'E1 Entreprise'!A15</f>
        <v>Entreprise</v>
      </c>
      <c r="C5" s="674"/>
      <c r="E5" s="782"/>
      <c r="F5" s="285" t="s">
        <v>147</v>
      </c>
      <c r="K5" s="782"/>
      <c r="L5" s="665"/>
      <c r="M5" s="284" t="s">
        <v>149</v>
      </c>
      <c r="Q5" s="782"/>
      <c r="V5" s="326" t="s">
        <v>156</v>
      </c>
      <c r="W5" s="783"/>
      <c r="X5" s="326"/>
      <c r="Y5" s="665"/>
      <c r="Z5" s="782"/>
      <c r="AS5" s="665"/>
      <c r="AT5" s="665"/>
      <c r="AU5" s="665"/>
      <c r="AV5" s="665"/>
      <c r="AW5" s="665"/>
      <c r="AX5" s="665"/>
      <c r="AY5" s="665"/>
      <c r="AZ5" s="665"/>
      <c r="BA5" s="665"/>
      <c r="BB5" s="665"/>
      <c r="BC5" s="665"/>
      <c r="BD5" s="665"/>
      <c r="BE5" s="665"/>
      <c r="BF5" s="665"/>
      <c r="BG5" s="665"/>
      <c r="BH5" s="665"/>
    </row>
    <row r="6" spans="2:255" s="665" customFormat="1" ht="18" customHeight="1">
      <c r="B6" s="286">
        <f>'E1 Entreprise'!D17</f>
        <v>0</v>
      </c>
      <c r="C6" s="681"/>
      <c r="D6" s="15"/>
      <c r="E6" s="1"/>
      <c r="F6" s="655">
        <f>'E1 Entreprise'!D21</f>
        <v>0</v>
      </c>
      <c r="G6" s="655"/>
      <c r="H6" s="655"/>
      <c r="I6" s="655"/>
      <c r="J6" s="655"/>
      <c r="K6" s="784"/>
      <c r="M6" s="658" t="str">
        <f>CONCATENATE('E1 Entreprise'!L18," ",'E1 Entreprise'!L19)</f>
        <v xml:space="preserve"> </v>
      </c>
      <c r="N6" s="658"/>
      <c r="O6" s="658"/>
      <c r="P6" s="658"/>
      <c r="Q6" s="782"/>
      <c r="V6" s="1916">
        <f>'E1 Entreprise'!R17</f>
        <v>0</v>
      </c>
      <c r="W6" s="1916"/>
      <c r="X6" s="1916"/>
      <c r="Z6" s="785"/>
      <c r="AP6" s="2"/>
    </row>
    <row r="7" spans="2:255" s="665" customFormat="1" ht="21" customHeight="1">
      <c r="B7" s="65"/>
      <c r="C7" s="65"/>
      <c r="E7" s="1"/>
      <c r="K7" s="1"/>
      <c r="Q7" s="782"/>
      <c r="R7" s="284"/>
      <c r="S7" s="284"/>
      <c r="T7" s="284"/>
      <c r="U7" s="284"/>
      <c r="V7" s="780"/>
      <c r="W7" s="781"/>
      <c r="X7" s="780"/>
      <c r="Z7" s="1"/>
      <c r="AP7" s="2"/>
    </row>
    <row r="8" spans="2:255" s="665" customFormat="1" ht="21" hidden="1" customHeight="1" outlineLevel="1">
      <c r="E8" s="1"/>
      <c r="K8" s="1"/>
      <c r="Q8" s="1"/>
      <c r="V8" s="780"/>
      <c r="W8" s="781"/>
      <c r="X8" s="780"/>
      <c r="Z8" s="1"/>
      <c r="AD8" s="2"/>
      <c r="AE8" s="2"/>
      <c r="AP8" s="2"/>
    </row>
    <row r="9" spans="2:255" s="665" customFormat="1" ht="21" hidden="1" customHeight="1" outlineLevel="1">
      <c r="E9" s="1"/>
      <c r="K9" s="1"/>
      <c r="Q9" s="1"/>
      <c r="V9" s="780"/>
      <c r="W9" s="781"/>
      <c r="X9" s="780"/>
      <c r="Z9" s="1"/>
      <c r="AD9" s="2"/>
      <c r="AE9" s="2"/>
      <c r="AP9" s="2"/>
    </row>
    <row r="10" spans="2:255" s="101" customFormat="1" ht="21" customHeight="1" collapsed="1">
      <c r="B10" s="159"/>
      <c r="C10" s="159"/>
      <c r="D10" s="159"/>
      <c r="E10" s="159"/>
      <c r="F10" s="159"/>
      <c r="G10" s="159"/>
      <c r="H10" s="176"/>
      <c r="I10" s="159"/>
      <c r="J10" s="159"/>
      <c r="K10" s="159"/>
      <c r="L10" s="159"/>
      <c r="M10" s="159"/>
      <c r="N10" s="159"/>
      <c r="O10" s="159"/>
      <c r="P10" s="159"/>
      <c r="Q10" s="159"/>
      <c r="R10" s="159"/>
      <c r="S10" s="159"/>
      <c r="T10" s="159"/>
      <c r="U10" s="159"/>
      <c r="V10" s="780"/>
      <c r="W10" s="781"/>
      <c r="X10" s="780"/>
      <c r="Y10" s="159"/>
      <c r="Z10" s="159"/>
      <c r="AA10" s="160"/>
      <c r="AB10" s="160"/>
      <c r="AC10" s="159"/>
      <c r="AD10" s="159"/>
      <c r="AE10" s="159"/>
      <c r="AF10" s="159"/>
      <c r="AG10" s="159"/>
      <c r="AH10" s="159"/>
      <c r="AI10" s="159"/>
      <c r="AP10" s="119"/>
      <c r="AS10" s="665"/>
      <c r="AT10" s="665"/>
      <c r="AU10" s="665"/>
      <c r="AV10" s="665"/>
      <c r="AW10" s="665"/>
      <c r="AX10" s="665"/>
      <c r="AY10" s="665"/>
      <c r="AZ10" s="665"/>
      <c r="BA10" s="665"/>
      <c r="BB10" s="665"/>
      <c r="BC10" s="665"/>
      <c r="BD10" s="665"/>
      <c r="BE10" s="665"/>
      <c r="BF10" s="665"/>
      <c r="BG10" s="665"/>
      <c r="BH10" s="665"/>
    </row>
    <row r="11" spans="2:255" s="104" customFormat="1" ht="36" customHeight="1" thickBot="1">
      <c r="B11" s="2112" t="s">
        <v>296</v>
      </c>
      <c r="C11" s="2112"/>
      <c r="D11" s="2112"/>
      <c r="E11" s="2112"/>
      <c r="F11" s="2112"/>
      <c r="G11" s="2112"/>
      <c r="H11" s="2112"/>
      <c r="I11" s="776"/>
      <c r="J11" s="777"/>
      <c r="K11" s="162"/>
      <c r="L11" s="777"/>
      <c r="M11" s="777"/>
      <c r="N11" s="778"/>
      <c r="O11" s="777"/>
      <c r="P11" s="777"/>
      <c r="Q11" s="162"/>
      <c r="R11" s="777"/>
      <c r="S11" s="777"/>
      <c r="T11" s="777"/>
      <c r="U11" s="777"/>
      <c r="V11" s="777"/>
      <c r="W11" s="161"/>
      <c r="X11" s="777"/>
      <c r="Y11" s="777"/>
      <c r="Z11" s="162"/>
      <c r="AA11" s="777"/>
      <c r="AB11" s="777"/>
      <c r="AC11" s="777"/>
      <c r="AD11" s="777"/>
      <c r="AE11" s="777"/>
      <c r="AF11" s="777"/>
      <c r="AG11" s="777"/>
      <c r="AH11" s="777"/>
      <c r="AI11" s="777"/>
      <c r="AJ11" s="777"/>
      <c r="AK11" s="777"/>
      <c r="AL11" s="777"/>
      <c r="AM11" s="777"/>
      <c r="AN11" s="777"/>
      <c r="AO11" s="777"/>
      <c r="AP11" s="779"/>
      <c r="AQ11" s="103"/>
      <c r="AR11" s="103"/>
      <c r="AS11" s="665"/>
      <c r="AT11" s="665"/>
      <c r="AU11" s="665"/>
      <c r="AV11" s="665"/>
      <c r="AW11" s="665"/>
      <c r="AX11" s="665"/>
      <c r="AY11" s="665"/>
      <c r="AZ11" s="665"/>
      <c r="BA11" s="665"/>
      <c r="BB11" s="665"/>
      <c r="BC11" s="665"/>
      <c r="BD11" s="665"/>
      <c r="BE11" s="665"/>
      <c r="BF11" s="665"/>
      <c r="BG11" s="665"/>
      <c r="BH11" s="665"/>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c r="FO11" s="103"/>
      <c r="FP11" s="103"/>
      <c r="FQ11" s="103"/>
      <c r="FR11" s="103"/>
      <c r="FS11" s="103"/>
      <c r="FT11" s="103"/>
      <c r="FU11" s="103"/>
      <c r="FV11" s="103"/>
      <c r="FW11" s="103"/>
      <c r="FX11" s="103"/>
      <c r="FY11" s="103"/>
      <c r="FZ11" s="103"/>
      <c r="GA11" s="103"/>
      <c r="GB11" s="103"/>
      <c r="GC11" s="103"/>
      <c r="GD11" s="103"/>
      <c r="GE11" s="103"/>
      <c r="GF11" s="103"/>
      <c r="GG11" s="103"/>
      <c r="GH11" s="103"/>
      <c r="GI11" s="103"/>
      <c r="GJ11" s="103"/>
      <c r="GK11" s="103"/>
      <c r="GL11" s="103"/>
      <c r="GM11" s="103"/>
      <c r="GN11" s="103"/>
      <c r="GO11" s="103"/>
      <c r="GP11" s="103"/>
      <c r="GQ11" s="103"/>
      <c r="GR11" s="103"/>
      <c r="GS11" s="103"/>
      <c r="GT11" s="103"/>
      <c r="GU11" s="103"/>
      <c r="GV11" s="103"/>
      <c r="GW11" s="103"/>
      <c r="GX11" s="103"/>
      <c r="GY11" s="103"/>
      <c r="GZ11" s="103"/>
      <c r="HA11" s="103"/>
      <c r="HB11" s="103"/>
      <c r="HC11" s="103"/>
      <c r="HD11" s="103"/>
      <c r="HE11" s="103"/>
      <c r="HF11" s="103"/>
      <c r="HG11" s="103"/>
      <c r="HH11" s="103"/>
      <c r="HI11" s="103"/>
      <c r="HJ11" s="103"/>
      <c r="HK11" s="103"/>
      <c r="HL11" s="103"/>
      <c r="HM11" s="103"/>
      <c r="HN11" s="103"/>
      <c r="HO11" s="103"/>
      <c r="HP11" s="103"/>
      <c r="HQ11" s="103"/>
      <c r="HR11" s="103"/>
      <c r="HS11" s="103"/>
      <c r="HT11" s="103"/>
      <c r="HU11" s="103"/>
      <c r="HV11" s="103"/>
      <c r="HW11" s="103"/>
      <c r="HX11" s="103"/>
      <c r="HY11" s="103"/>
      <c r="HZ11" s="103"/>
      <c r="IA11" s="103"/>
      <c r="IB11" s="103"/>
      <c r="IC11" s="103"/>
      <c r="ID11" s="103"/>
      <c r="IE11" s="103"/>
      <c r="IF11" s="103"/>
      <c r="IG11" s="103"/>
      <c r="IH11" s="103"/>
      <c r="II11" s="103"/>
      <c r="IJ11" s="103"/>
      <c r="IK11" s="103"/>
      <c r="IL11" s="103"/>
      <c r="IM11" s="103"/>
      <c r="IN11" s="103"/>
      <c r="IO11" s="103"/>
      <c r="IP11" s="103"/>
      <c r="IQ11" s="103"/>
      <c r="IR11" s="103"/>
      <c r="IS11" s="103"/>
      <c r="IT11" s="103"/>
    </row>
    <row r="12" spans="2:255" s="9" customFormat="1" ht="21" customHeight="1">
      <c r="B12" s="665"/>
      <c r="C12" s="665"/>
      <c r="D12" s="665"/>
      <c r="E12" s="786"/>
      <c r="F12" s="787"/>
      <c r="G12" s="787"/>
      <c r="H12" s="787"/>
      <c r="I12" s="787"/>
      <c r="J12" s="787"/>
      <c r="K12" s="786"/>
      <c r="L12" s="787"/>
      <c r="M12" s="787"/>
      <c r="N12" s="787"/>
      <c r="O12" s="787"/>
      <c r="P12" s="787"/>
      <c r="Q12" s="786"/>
      <c r="R12" s="787"/>
      <c r="S12" s="787"/>
      <c r="T12" s="787"/>
      <c r="U12" s="787"/>
      <c r="V12" s="787"/>
      <c r="W12" s="788"/>
      <c r="X12" s="787"/>
      <c r="Y12" s="787"/>
      <c r="Z12" s="786"/>
      <c r="AA12" s="787"/>
      <c r="AB12" s="787"/>
      <c r="AC12" s="787"/>
      <c r="AD12" s="787"/>
      <c r="AE12" s="787"/>
      <c r="AF12" s="787"/>
      <c r="AG12" s="787"/>
      <c r="AH12" s="787"/>
      <c r="AI12" s="787"/>
      <c r="AJ12" s="787"/>
      <c r="AK12" s="787"/>
      <c r="AL12" s="787"/>
      <c r="AM12" s="787"/>
      <c r="AN12" s="787"/>
      <c r="AO12" s="787"/>
      <c r="AP12" s="225"/>
      <c r="AQ12" s="787"/>
      <c r="AR12" s="787"/>
      <c r="AS12" s="665"/>
      <c r="AT12" s="665"/>
      <c r="AU12" s="665"/>
      <c r="AV12" s="665"/>
      <c r="AW12" s="665"/>
      <c r="AX12" s="665"/>
      <c r="AY12" s="665"/>
      <c r="AZ12" s="665"/>
      <c r="BA12" s="665"/>
      <c r="BB12" s="665"/>
      <c r="BC12" s="665"/>
      <c r="BD12" s="665"/>
      <c r="BE12" s="665"/>
      <c r="BF12" s="665"/>
      <c r="BG12" s="665"/>
      <c r="BH12" s="665"/>
      <c r="BI12" s="787"/>
      <c r="BJ12" s="787"/>
      <c r="BK12" s="787"/>
      <c r="BL12" s="787"/>
      <c r="BM12" s="787"/>
      <c r="BN12" s="787"/>
      <c r="BO12" s="787"/>
      <c r="BP12" s="787"/>
      <c r="BQ12" s="787"/>
      <c r="BR12" s="787"/>
      <c r="BS12" s="787"/>
      <c r="BT12" s="787"/>
      <c r="BU12" s="787"/>
      <c r="BV12" s="787"/>
      <c r="BW12" s="787"/>
      <c r="BX12" s="787"/>
      <c r="BY12" s="787"/>
      <c r="BZ12" s="787"/>
      <c r="CA12" s="787"/>
      <c r="CB12" s="787"/>
      <c r="CC12" s="787"/>
      <c r="CD12" s="787"/>
      <c r="CE12" s="787"/>
      <c r="CF12" s="787"/>
      <c r="CG12" s="787"/>
      <c r="CH12" s="787"/>
      <c r="CI12" s="787"/>
      <c r="CJ12" s="787"/>
      <c r="CK12" s="787"/>
      <c r="CL12" s="787"/>
      <c r="CM12" s="787"/>
      <c r="CN12" s="787"/>
      <c r="CO12" s="787"/>
      <c r="CP12" s="787"/>
      <c r="CQ12" s="787"/>
      <c r="CR12" s="787"/>
      <c r="CS12" s="787"/>
      <c r="CT12" s="787"/>
      <c r="CU12" s="787"/>
      <c r="CV12" s="787"/>
      <c r="CW12" s="787"/>
      <c r="CX12" s="787"/>
      <c r="CY12" s="787"/>
      <c r="CZ12" s="787"/>
      <c r="DA12" s="787"/>
      <c r="DB12" s="787"/>
      <c r="DC12" s="787"/>
      <c r="DD12" s="787"/>
      <c r="DE12" s="787"/>
      <c r="DF12" s="787"/>
      <c r="DG12" s="787"/>
      <c r="DH12" s="787"/>
      <c r="DI12" s="787"/>
      <c r="DJ12" s="787"/>
      <c r="DK12" s="787"/>
      <c r="DL12" s="787"/>
      <c r="DM12" s="787"/>
      <c r="DN12" s="787"/>
      <c r="DO12" s="787"/>
      <c r="DP12" s="787"/>
      <c r="DQ12" s="787"/>
      <c r="DR12" s="787"/>
      <c r="DS12" s="787"/>
      <c r="DT12" s="787"/>
      <c r="DU12" s="787"/>
      <c r="DV12" s="787"/>
      <c r="DW12" s="787"/>
      <c r="DX12" s="787"/>
      <c r="DY12" s="787"/>
      <c r="DZ12" s="787"/>
      <c r="EA12" s="787"/>
      <c r="EB12" s="787"/>
      <c r="EC12" s="787"/>
      <c r="ED12" s="787"/>
      <c r="EE12" s="787"/>
      <c r="EF12" s="787"/>
      <c r="EG12" s="787"/>
      <c r="EH12" s="787"/>
      <c r="EI12" s="787"/>
      <c r="EJ12" s="787"/>
      <c r="EK12" s="787"/>
      <c r="EL12" s="787"/>
      <c r="EM12" s="787"/>
      <c r="EN12" s="787"/>
      <c r="EO12" s="787"/>
      <c r="EP12" s="787"/>
      <c r="EQ12" s="787"/>
      <c r="ER12" s="787"/>
      <c r="ES12" s="787"/>
      <c r="ET12" s="787"/>
      <c r="EU12" s="787"/>
      <c r="EV12" s="787"/>
      <c r="EW12" s="787"/>
      <c r="EX12" s="787"/>
      <c r="EY12" s="787"/>
      <c r="EZ12" s="787"/>
      <c r="FA12" s="787"/>
      <c r="FB12" s="787"/>
      <c r="FC12" s="787"/>
      <c r="FD12" s="787"/>
      <c r="FE12" s="787"/>
      <c r="FF12" s="787"/>
      <c r="FG12" s="787"/>
      <c r="FH12" s="787"/>
      <c r="FI12" s="787"/>
      <c r="FJ12" s="787"/>
      <c r="FK12" s="787"/>
      <c r="FL12" s="787"/>
      <c r="FM12" s="787"/>
      <c r="FN12" s="787"/>
      <c r="FO12" s="787"/>
      <c r="FP12" s="787"/>
      <c r="FQ12" s="787"/>
      <c r="FR12" s="787"/>
      <c r="FS12" s="787"/>
      <c r="FT12" s="787"/>
      <c r="FU12" s="787"/>
      <c r="FV12" s="787"/>
      <c r="FW12" s="787"/>
      <c r="FX12" s="787"/>
      <c r="FY12" s="787"/>
      <c r="FZ12" s="787"/>
      <c r="GA12" s="787"/>
      <c r="GB12" s="787"/>
      <c r="GC12" s="787"/>
      <c r="GD12" s="787"/>
      <c r="GE12" s="787"/>
      <c r="GF12" s="787"/>
      <c r="GG12" s="787"/>
      <c r="GH12" s="787"/>
      <c r="GI12" s="787"/>
      <c r="GJ12" s="787"/>
      <c r="GK12" s="787"/>
      <c r="GL12" s="787"/>
      <c r="GM12" s="787"/>
      <c r="GN12" s="787"/>
      <c r="GO12" s="787"/>
      <c r="GP12" s="787"/>
      <c r="GQ12" s="787"/>
      <c r="GR12" s="787"/>
      <c r="GS12" s="787"/>
      <c r="GT12" s="787"/>
      <c r="GU12" s="787"/>
      <c r="GV12" s="787"/>
      <c r="GW12" s="787"/>
      <c r="GX12" s="787"/>
      <c r="GY12" s="787"/>
      <c r="GZ12" s="787"/>
      <c r="HA12" s="787"/>
      <c r="HB12" s="787"/>
      <c r="HC12" s="787"/>
      <c r="HD12" s="787"/>
      <c r="HE12" s="787"/>
      <c r="HF12" s="787"/>
      <c r="HG12" s="787"/>
      <c r="HH12" s="787"/>
      <c r="HI12" s="787"/>
      <c r="HJ12" s="787"/>
      <c r="HK12" s="787"/>
      <c r="HL12" s="787"/>
      <c r="HM12" s="787"/>
      <c r="HN12" s="787"/>
      <c r="HO12" s="787"/>
      <c r="HP12" s="787"/>
      <c r="HQ12" s="787"/>
      <c r="HR12" s="787"/>
      <c r="HS12" s="787"/>
      <c r="HT12" s="787"/>
      <c r="HU12" s="787"/>
      <c r="HV12" s="787"/>
      <c r="HW12" s="787"/>
      <c r="HX12" s="787"/>
      <c r="HY12" s="787"/>
      <c r="HZ12" s="787"/>
      <c r="IA12" s="787"/>
      <c r="IB12" s="787"/>
      <c r="IC12" s="787"/>
      <c r="ID12" s="787"/>
      <c r="IE12" s="787"/>
      <c r="IF12" s="787"/>
      <c r="IG12" s="787"/>
      <c r="IH12" s="787"/>
      <c r="II12" s="787"/>
      <c r="IJ12" s="787"/>
      <c r="IK12" s="787"/>
      <c r="IL12" s="787"/>
      <c r="IM12" s="787"/>
      <c r="IN12" s="787"/>
      <c r="IO12" s="787"/>
      <c r="IP12" s="787"/>
      <c r="IQ12" s="787"/>
      <c r="IR12" s="787"/>
      <c r="IS12" s="787"/>
      <c r="IT12" s="787"/>
    </row>
    <row r="13" spans="2:255" s="9" customFormat="1" ht="18.75" customHeight="1">
      <c r="B13" s="102" t="s">
        <v>158</v>
      </c>
      <c r="C13" s="611" t="s">
        <v>297</v>
      </c>
      <c r="D13" s="610"/>
      <c r="E13" s="786"/>
      <c r="F13" s="417" t="s">
        <v>497</v>
      </c>
      <c r="G13" s="417"/>
      <c r="H13" s="789"/>
      <c r="I13" s="789"/>
      <c r="J13" s="789"/>
      <c r="K13" s="789"/>
      <c r="L13" s="789"/>
      <c r="M13" s="789"/>
      <c r="N13" s="789"/>
      <c r="O13" s="787"/>
      <c r="P13" s="787"/>
      <c r="Q13" s="786"/>
      <c r="R13" s="787"/>
      <c r="S13" s="787"/>
      <c r="T13" s="787"/>
      <c r="U13" s="787"/>
      <c r="V13" s="787"/>
      <c r="W13" s="788"/>
      <c r="X13" s="787"/>
      <c r="Y13" s="787"/>
      <c r="Z13" s="786"/>
      <c r="AA13" s="787"/>
      <c r="AB13" s="787"/>
      <c r="AC13" s="787"/>
      <c r="AD13" s="787"/>
      <c r="AE13" s="787"/>
      <c r="AF13" s="787"/>
      <c r="AG13" s="787"/>
      <c r="AH13" s="787"/>
      <c r="AI13" s="787"/>
      <c r="AJ13" s="787"/>
      <c r="AK13" s="787"/>
      <c r="AL13" s="787"/>
      <c r="AM13" s="787"/>
      <c r="AN13" s="787"/>
      <c r="AO13" s="787"/>
      <c r="AP13" s="225"/>
      <c r="AQ13" s="787"/>
      <c r="AR13" s="787"/>
      <c r="AS13" s="665"/>
      <c r="AT13" s="665"/>
      <c r="AU13" s="665"/>
      <c r="AV13" s="665"/>
      <c r="AW13" s="665"/>
      <c r="AX13" s="665"/>
      <c r="AY13" s="665"/>
      <c r="AZ13" s="665"/>
      <c r="BA13" s="665"/>
      <c r="BB13" s="665"/>
      <c r="BC13" s="665"/>
      <c r="BD13" s="665"/>
      <c r="BE13" s="665"/>
      <c r="BF13" s="665"/>
      <c r="BG13" s="665"/>
      <c r="BH13" s="665"/>
      <c r="BI13" s="787"/>
      <c r="BJ13" s="787"/>
      <c r="BK13" s="787"/>
      <c r="BL13" s="787"/>
      <c r="BM13" s="787"/>
      <c r="BN13" s="787"/>
      <c r="BO13" s="787"/>
      <c r="BP13" s="787"/>
      <c r="BQ13" s="787"/>
      <c r="BR13" s="787"/>
      <c r="BS13" s="787"/>
      <c r="BT13" s="787"/>
      <c r="BU13" s="787"/>
      <c r="BV13" s="787"/>
      <c r="BW13" s="787"/>
      <c r="BX13" s="787"/>
      <c r="BY13" s="787"/>
      <c r="BZ13" s="787"/>
      <c r="CA13" s="787"/>
      <c r="CB13" s="787"/>
      <c r="CC13" s="787"/>
      <c r="CD13" s="787"/>
      <c r="CE13" s="787"/>
      <c r="CF13" s="787"/>
      <c r="CG13" s="787"/>
      <c r="CH13" s="787"/>
      <c r="CI13" s="787"/>
      <c r="CJ13" s="787"/>
      <c r="CK13" s="787"/>
      <c r="CL13" s="787"/>
      <c r="CM13" s="787"/>
      <c r="CN13" s="787"/>
      <c r="CO13" s="787"/>
      <c r="CP13" s="787"/>
      <c r="CQ13" s="787"/>
      <c r="CR13" s="787"/>
      <c r="CS13" s="787"/>
      <c r="CT13" s="787"/>
      <c r="CU13" s="787"/>
      <c r="CV13" s="787"/>
      <c r="CW13" s="787"/>
      <c r="CX13" s="787"/>
      <c r="CY13" s="787"/>
      <c r="CZ13" s="787"/>
      <c r="DA13" s="787"/>
      <c r="DB13" s="787"/>
      <c r="DC13" s="787"/>
      <c r="DD13" s="787"/>
      <c r="DE13" s="787"/>
      <c r="DF13" s="787"/>
      <c r="DG13" s="787"/>
      <c r="DH13" s="787"/>
      <c r="DI13" s="787"/>
      <c r="DJ13" s="787"/>
      <c r="DK13" s="787"/>
      <c r="DL13" s="787"/>
      <c r="DM13" s="787"/>
      <c r="DN13" s="787"/>
      <c r="DO13" s="787"/>
      <c r="DP13" s="787"/>
      <c r="DQ13" s="787"/>
      <c r="DR13" s="787"/>
      <c r="DS13" s="787"/>
      <c r="DT13" s="787"/>
      <c r="DU13" s="787"/>
      <c r="DV13" s="787"/>
      <c r="DW13" s="787"/>
      <c r="DX13" s="787"/>
      <c r="DY13" s="787"/>
      <c r="DZ13" s="787"/>
      <c r="EA13" s="787"/>
      <c r="EB13" s="787"/>
      <c r="EC13" s="787"/>
      <c r="ED13" s="787"/>
      <c r="EE13" s="787"/>
      <c r="EF13" s="787"/>
      <c r="EG13" s="787"/>
      <c r="EH13" s="787"/>
      <c r="EI13" s="787"/>
      <c r="EJ13" s="787"/>
      <c r="EK13" s="787"/>
      <c r="EL13" s="787"/>
      <c r="EM13" s="787"/>
      <c r="EN13" s="787"/>
      <c r="EO13" s="787"/>
      <c r="EP13" s="787"/>
      <c r="EQ13" s="787"/>
      <c r="ER13" s="787"/>
      <c r="ES13" s="787"/>
      <c r="ET13" s="787"/>
      <c r="EU13" s="787"/>
      <c r="EV13" s="787"/>
      <c r="EW13" s="787"/>
      <c r="EX13" s="787"/>
      <c r="EY13" s="787"/>
      <c r="EZ13" s="787"/>
      <c r="FA13" s="787"/>
      <c r="FB13" s="787"/>
      <c r="FC13" s="787"/>
      <c r="FD13" s="787"/>
      <c r="FE13" s="787"/>
      <c r="FF13" s="787"/>
      <c r="FG13" s="787"/>
      <c r="FH13" s="787"/>
      <c r="FI13" s="787"/>
      <c r="FJ13" s="787"/>
      <c r="FK13" s="787"/>
      <c r="FL13" s="787"/>
      <c r="FM13" s="787"/>
      <c r="FN13" s="787"/>
      <c r="FO13" s="787"/>
      <c r="FP13" s="787"/>
      <c r="FQ13" s="787"/>
      <c r="FR13" s="787"/>
      <c r="FS13" s="787"/>
      <c r="FT13" s="787"/>
      <c r="FU13" s="787"/>
      <c r="FV13" s="787"/>
      <c r="FW13" s="787"/>
      <c r="FX13" s="787"/>
      <c r="FY13" s="787"/>
      <c r="FZ13" s="787"/>
      <c r="GA13" s="787"/>
      <c r="GB13" s="787"/>
      <c r="GC13" s="787"/>
      <c r="GD13" s="787"/>
      <c r="GE13" s="787"/>
      <c r="GF13" s="787"/>
      <c r="GG13" s="787"/>
      <c r="GH13" s="787"/>
      <c r="GI13" s="787"/>
      <c r="GJ13" s="787"/>
      <c r="GK13" s="787"/>
      <c r="GL13" s="787"/>
      <c r="GM13" s="787"/>
      <c r="GN13" s="787"/>
      <c r="GO13" s="787"/>
      <c r="GP13" s="787"/>
      <c r="GQ13" s="787"/>
      <c r="GR13" s="787"/>
      <c r="GS13" s="787"/>
      <c r="GT13" s="787"/>
      <c r="GU13" s="787"/>
      <c r="GV13" s="787"/>
      <c r="GW13" s="787"/>
      <c r="GX13" s="787"/>
      <c r="GY13" s="787"/>
      <c r="GZ13" s="787"/>
      <c r="HA13" s="787"/>
      <c r="HB13" s="787"/>
      <c r="HC13" s="787"/>
      <c r="HD13" s="787"/>
      <c r="HE13" s="787"/>
      <c r="HF13" s="787"/>
      <c r="HG13" s="787"/>
      <c r="HH13" s="787"/>
      <c r="HI13" s="787"/>
      <c r="HJ13" s="787"/>
      <c r="HK13" s="787"/>
      <c r="HL13" s="787"/>
      <c r="HM13" s="787"/>
      <c r="HN13" s="787"/>
      <c r="HO13" s="787"/>
      <c r="HP13" s="787"/>
      <c r="HQ13" s="787"/>
      <c r="HR13" s="787"/>
      <c r="HS13" s="787"/>
      <c r="HT13" s="787"/>
      <c r="HU13" s="787"/>
      <c r="HV13" s="787"/>
      <c r="HW13" s="787"/>
      <c r="HX13" s="787"/>
      <c r="HY13" s="787"/>
      <c r="HZ13" s="787"/>
      <c r="IA13" s="787"/>
      <c r="IB13" s="787"/>
      <c r="IC13" s="787"/>
      <c r="ID13" s="787"/>
      <c r="IE13" s="787"/>
      <c r="IF13" s="787"/>
      <c r="IG13" s="787"/>
      <c r="IH13" s="787"/>
      <c r="II13" s="787"/>
      <c r="IJ13" s="787"/>
      <c r="IK13" s="787"/>
      <c r="IL13" s="787"/>
      <c r="IM13" s="787"/>
      <c r="IN13" s="787"/>
      <c r="IO13" s="787"/>
      <c r="IP13" s="787"/>
      <c r="IQ13" s="787"/>
      <c r="IR13" s="787"/>
      <c r="IS13" s="787"/>
      <c r="IT13" s="787"/>
    </row>
    <row r="14" spans="2:255" s="9" customFormat="1" ht="18.75" customHeight="1">
      <c r="B14" s="102"/>
      <c r="C14" s="102"/>
      <c r="D14" s="102"/>
      <c r="E14" s="786"/>
      <c r="F14" s="102"/>
      <c r="G14" s="102"/>
      <c r="H14" s="102"/>
      <c r="I14" s="102"/>
      <c r="J14" s="102"/>
      <c r="K14" s="102"/>
      <c r="L14" s="102"/>
      <c r="M14" s="102"/>
      <c r="N14" s="102"/>
      <c r="O14" s="102"/>
      <c r="P14" s="787"/>
      <c r="Q14" s="786"/>
      <c r="R14" s="787"/>
      <c r="S14" s="787"/>
      <c r="T14" s="787"/>
      <c r="U14" s="787"/>
      <c r="V14" s="787"/>
      <c r="W14" s="788"/>
      <c r="X14" s="787"/>
      <c r="Y14" s="787"/>
      <c r="Z14" s="786"/>
      <c r="AA14" s="787"/>
      <c r="AB14" s="787"/>
      <c r="AC14" s="787"/>
      <c r="AD14" s="787"/>
      <c r="AE14" s="787"/>
      <c r="AF14" s="787"/>
      <c r="AG14" s="787"/>
      <c r="AH14" s="787"/>
      <c r="AI14" s="787"/>
      <c r="AJ14" s="787"/>
      <c r="AK14" s="787"/>
      <c r="AL14" s="787"/>
      <c r="AM14" s="787"/>
      <c r="AN14" s="787"/>
      <c r="AO14" s="787"/>
      <c r="AP14" s="787"/>
      <c r="AQ14" s="787"/>
      <c r="AR14" s="787"/>
      <c r="AS14" s="665"/>
      <c r="AT14" s="665"/>
      <c r="AU14" s="665"/>
      <c r="AV14" s="665"/>
      <c r="AW14" s="665"/>
      <c r="AX14" s="665"/>
      <c r="AY14" s="665"/>
      <c r="AZ14" s="665"/>
      <c r="BA14" s="665"/>
      <c r="BB14" s="665"/>
      <c r="BC14" s="665"/>
      <c r="BD14" s="665"/>
      <c r="BE14" s="665"/>
      <c r="BF14" s="665"/>
      <c r="BG14" s="665"/>
      <c r="BH14" s="665"/>
      <c r="BI14" s="787"/>
      <c r="BJ14" s="787"/>
      <c r="BK14" s="787"/>
      <c r="BL14" s="787"/>
      <c r="BM14" s="787"/>
      <c r="BN14" s="787"/>
      <c r="BO14" s="787"/>
      <c r="BP14" s="787"/>
      <c r="BQ14" s="787"/>
      <c r="BR14" s="787"/>
      <c r="BS14" s="787"/>
      <c r="BT14" s="787"/>
      <c r="BU14" s="787"/>
      <c r="BV14" s="787"/>
      <c r="BW14" s="787"/>
      <c r="BX14" s="787"/>
      <c r="BY14" s="787"/>
      <c r="BZ14" s="787"/>
      <c r="CA14" s="787"/>
      <c r="CB14" s="787"/>
      <c r="CC14" s="787"/>
      <c r="CD14" s="787"/>
      <c r="CE14" s="787"/>
      <c r="CF14" s="787"/>
      <c r="CG14" s="787"/>
      <c r="CH14" s="787"/>
      <c r="CI14" s="787"/>
      <c r="CJ14" s="787"/>
      <c r="CK14" s="787"/>
      <c r="CL14" s="787"/>
      <c r="CM14" s="787"/>
      <c r="CN14" s="787"/>
      <c r="CO14" s="787"/>
      <c r="CP14" s="787"/>
      <c r="CQ14" s="787"/>
      <c r="CR14" s="787"/>
      <c r="CS14" s="787"/>
      <c r="CT14" s="787"/>
      <c r="CU14" s="787"/>
      <c r="CV14" s="787"/>
      <c r="CW14" s="787"/>
      <c r="CX14" s="787"/>
      <c r="CY14" s="787"/>
      <c r="CZ14" s="787"/>
      <c r="DA14" s="787"/>
      <c r="DB14" s="787"/>
      <c r="DC14" s="787"/>
      <c r="DD14" s="787"/>
      <c r="DE14" s="787"/>
      <c r="DF14" s="787"/>
      <c r="DG14" s="787"/>
      <c r="DH14" s="787"/>
      <c r="DI14" s="787"/>
      <c r="DJ14" s="787"/>
      <c r="DK14" s="787"/>
      <c r="DL14" s="787"/>
      <c r="DM14" s="787"/>
      <c r="DN14" s="787"/>
      <c r="DO14" s="787"/>
      <c r="DP14" s="787"/>
      <c r="DQ14" s="787"/>
      <c r="DR14" s="787"/>
      <c r="DS14" s="787"/>
      <c r="DT14" s="787"/>
      <c r="DU14" s="787"/>
      <c r="DV14" s="787"/>
      <c r="DW14" s="787"/>
      <c r="DX14" s="787"/>
      <c r="DY14" s="787"/>
      <c r="DZ14" s="787"/>
      <c r="EA14" s="787"/>
      <c r="EB14" s="787"/>
      <c r="EC14" s="787"/>
      <c r="ED14" s="787"/>
      <c r="EE14" s="787"/>
      <c r="EF14" s="787"/>
      <c r="EG14" s="787"/>
      <c r="EH14" s="787"/>
      <c r="EI14" s="787"/>
      <c r="EJ14" s="787"/>
      <c r="EK14" s="787"/>
      <c r="EL14" s="787"/>
      <c r="EM14" s="787"/>
      <c r="EN14" s="787"/>
      <c r="EO14" s="787"/>
      <c r="EP14" s="787"/>
      <c r="EQ14" s="787"/>
      <c r="ER14" s="787"/>
      <c r="ES14" s="787"/>
      <c r="ET14" s="787"/>
      <c r="EU14" s="787"/>
      <c r="EV14" s="787"/>
      <c r="EW14" s="787"/>
      <c r="EX14" s="787"/>
      <c r="EY14" s="787"/>
      <c r="EZ14" s="787"/>
      <c r="FA14" s="787"/>
      <c r="FB14" s="787"/>
      <c r="FC14" s="787"/>
      <c r="FD14" s="787"/>
      <c r="FE14" s="787"/>
      <c r="FF14" s="787"/>
      <c r="FG14" s="787"/>
      <c r="FH14" s="787"/>
      <c r="FI14" s="787"/>
      <c r="FJ14" s="787"/>
      <c r="FK14" s="787"/>
      <c r="FL14" s="787"/>
      <c r="FM14" s="787"/>
      <c r="FN14" s="787"/>
      <c r="FO14" s="787"/>
      <c r="FP14" s="787"/>
      <c r="FQ14" s="787"/>
      <c r="FR14" s="787"/>
      <c r="FS14" s="787"/>
      <c r="FT14" s="787"/>
      <c r="FU14" s="787"/>
      <c r="FV14" s="787"/>
      <c r="FW14" s="787"/>
      <c r="FX14" s="787"/>
      <c r="FY14" s="787"/>
      <c r="FZ14" s="787"/>
      <c r="GA14" s="787"/>
      <c r="GB14" s="787"/>
      <c r="GC14" s="787"/>
      <c r="GD14" s="787"/>
      <c r="GE14" s="787"/>
      <c r="GF14" s="787"/>
      <c r="GG14" s="787"/>
      <c r="GH14" s="787"/>
      <c r="GI14" s="787"/>
      <c r="GJ14" s="787"/>
      <c r="GK14" s="787"/>
      <c r="GL14" s="787"/>
      <c r="GM14" s="787"/>
      <c r="GN14" s="787"/>
      <c r="GO14" s="787"/>
      <c r="GP14" s="787"/>
      <c r="GQ14" s="787"/>
      <c r="GR14" s="787"/>
      <c r="GS14" s="787"/>
      <c r="GT14" s="787"/>
      <c r="GU14" s="787"/>
      <c r="GV14" s="787"/>
      <c r="GW14" s="787"/>
      <c r="GX14" s="787"/>
      <c r="GY14" s="787"/>
      <c r="GZ14" s="787"/>
      <c r="HA14" s="787"/>
      <c r="HB14" s="787"/>
      <c r="HC14" s="787"/>
      <c r="HD14" s="787"/>
      <c r="HE14" s="787"/>
      <c r="HF14" s="787"/>
      <c r="HG14" s="787"/>
      <c r="HH14" s="787"/>
      <c r="HI14" s="787"/>
      <c r="HJ14" s="787"/>
      <c r="HK14" s="787"/>
      <c r="HL14" s="787"/>
      <c r="HM14" s="787"/>
      <c r="HN14" s="787"/>
      <c r="HO14" s="787"/>
      <c r="HP14" s="787"/>
      <c r="HQ14" s="787"/>
      <c r="HR14" s="787"/>
      <c r="HS14" s="787"/>
      <c r="HT14" s="787"/>
      <c r="HU14" s="787"/>
      <c r="HV14" s="787"/>
      <c r="HW14" s="787"/>
      <c r="HX14" s="787"/>
      <c r="HY14" s="787"/>
      <c r="HZ14" s="787"/>
      <c r="IA14" s="787"/>
      <c r="IB14" s="787"/>
      <c r="IC14" s="787"/>
      <c r="ID14" s="787"/>
      <c r="IE14" s="787"/>
      <c r="IF14" s="787"/>
      <c r="IG14" s="787"/>
      <c r="IH14" s="787"/>
      <c r="II14" s="787"/>
      <c r="IJ14" s="787"/>
      <c r="IK14" s="787"/>
      <c r="IL14" s="787"/>
      <c r="IM14" s="787"/>
      <c r="IN14" s="787"/>
      <c r="IO14" s="787"/>
      <c r="IP14" s="787"/>
      <c r="IQ14" s="787"/>
      <c r="IR14" s="787"/>
      <c r="IS14" s="787"/>
      <c r="IT14" s="787"/>
    </row>
    <row r="15" spans="2:255" s="9" customFormat="1" ht="15">
      <c r="B15" s="665"/>
      <c r="C15" s="665"/>
      <c r="D15" s="665"/>
      <c r="E15" s="1"/>
      <c r="F15" s="665"/>
      <c r="G15" s="665"/>
      <c r="H15" s="665"/>
      <c r="I15" s="665"/>
      <c r="J15" s="665"/>
      <c r="K15" s="1"/>
      <c r="L15" s="665"/>
      <c r="M15" s="665"/>
      <c r="N15" s="665"/>
      <c r="O15" s="665"/>
      <c r="P15" s="787"/>
      <c r="Q15" s="786"/>
      <c r="R15" s="787"/>
      <c r="S15" s="787"/>
      <c r="T15" s="787"/>
      <c r="U15" s="787"/>
      <c r="V15" s="787"/>
      <c r="W15" s="788"/>
      <c r="X15" s="787"/>
      <c r="Y15" s="787"/>
      <c r="Z15" s="786"/>
      <c r="AA15" s="787"/>
      <c r="AB15" s="787"/>
      <c r="AC15" s="787"/>
      <c r="AD15" s="787"/>
      <c r="AE15" s="787"/>
      <c r="AF15" s="787"/>
      <c r="AG15" s="787"/>
      <c r="AH15" s="787"/>
      <c r="AI15" s="787"/>
      <c r="AJ15" s="787"/>
      <c r="AK15" s="787"/>
      <c r="AL15" s="787"/>
      <c r="AM15" s="787"/>
      <c r="AN15" s="787"/>
      <c r="AO15" s="787"/>
      <c r="AP15" s="787"/>
      <c r="AQ15" s="787"/>
      <c r="AR15" s="787"/>
      <c r="AS15" s="665"/>
      <c r="AT15" s="665"/>
      <c r="AU15" s="665"/>
      <c r="AV15" s="665"/>
      <c r="AW15" s="665"/>
      <c r="AX15" s="665"/>
      <c r="AY15" s="665"/>
      <c r="AZ15" s="665"/>
      <c r="BA15" s="665"/>
      <c r="BB15" s="665"/>
      <c r="BC15" s="665"/>
      <c r="BD15" s="665"/>
      <c r="BE15" s="665"/>
      <c r="BF15" s="665"/>
      <c r="BG15" s="665"/>
      <c r="BH15" s="665"/>
      <c r="BI15" s="787"/>
      <c r="BJ15" s="787"/>
      <c r="BK15" s="787"/>
      <c r="BL15" s="787"/>
      <c r="BM15" s="787"/>
      <c r="BN15" s="787"/>
      <c r="BO15" s="787"/>
      <c r="BP15" s="787"/>
      <c r="BQ15" s="787"/>
      <c r="BR15" s="787"/>
      <c r="BS15" s="787"/>
      <c r="BT15" s="787"/>
      <c r="BU15" s="787"/>
      <c r="BV15" s="787"/>
      <c r="BW15" s="787"/>
      <c r="BX15" s="787"/>
      <c r="BY15" s="787"/>
      <c r="BZ15" s="787"/>
      <c r="CA15" s="787"/>
      <c r="CB15" s="787"/>
      <c r="CC15" s="787"/>
      <c r="CD15" s="787"/>
      <c r="CE15" s="787"/>
      <c r="CF15" s="787"/>
      <c r="CG15" s="787"/>
      <c r="CH15" s="787"/>
      <c r="CI15" s="787"/>
      <c r="CJ15" s="787"/>
      <c r="CK15" s="787"/>
      <c r="CL15" s="787"/>
      <c r="CM15" s="787"/>
      <c r="CN15" s="787"/>
      <c r="CO15" s="787"/>
      <c r="CP15" s="787"/>
      <c r="CQ15" s="787"/>
      <c r="CR15" s="787"/>
      <c r="CS15" s="787"/>
      <c r="CT15" s="787"/>
      <c r="CU15" s="787"/>
      <c r="CV15" s="787"/>
      <c r="CW15" s="787"/>
      <c r="CX15" s="787"/>
      <c r="CY15" s="787"/>
      <c r="CZ15" s="787"/>
      <c r="DA15" s="787"/>
      <c r="DB15" s="787"/>
      <c r="DC15" s="787"/>
      <c r="DD15" s="787"/>
      <c r="DE15" s="787"/>
      <c r="DF15" s="787"/>
      <c r="DG15" s="787"/>
      <c r="DH15" s="787"/>
      <c r="DI15" s="787"/>
      <c r="DJ15" s="787"/>
      <c r="DK15" s="787"/>
      <c r="DL15" s="787"/>
      <c r="DM15" s="787"/>
      <c r="DN15" s="787"/>
      <c r="DO15" s="787"/>
      <c r="DP15" s="787"/>
      <c r="DQ15" s="787"/>
      <c r="DR15" s="787"/>
      <c r="DS15" s="787"/>
      <c r="DT15" s="787"/>
      <c r="DU15" s="787"/>
      <c r="DV15" s="787"/>
      <c r="DW15" s="787"/>
      <c r="DX15" s="787"/>
      <c r="DY15" s="787"/>
      <c r="DZ15" s="787"/>
      <c r="EA15" s="787"/>
      <c r="EB15" s="787"/>
      <c r="EC15" s="787"/>
      <c r="ED15" s="787"/>
      <c r="EE15" s="787"/>
      <c r="EF15" s="787"/>
      <c r="EG15" s="787"/>
      <c r="EH15" s="787"/>
      <c r="EI15" s="787"/>
      <c r="EJ15" s="787"/>
      <c r="EK15" s="787"/>
      <c r="EL15" s="787"/>
      <c r="EM15" s="787"/>
      <c r="EN15" s="787"/>
      <c r="EO15" s="787"/>
      <c r="EP15" s="787"/>
      <c r="EQ15" s="787"/>
      <c r="ER15" s="787"/>
      <c r="ES15" s="787"/>
      <c r="ET15" s="787"/>
      <c r="EU15" s="787"/>
      <c r="EV15" s="787"/>
      <c r="EW15" s="787"/>
      <c r="EX15" s="787"/>
      <c r="EY15" s="787"/>
      <c r="EZ15" s="787"/>
      <c r="FA15" s="787"/>
      <c r="FB15" s="787"/>
      <c r="FC15" s="787"/>
      <c r="FD15" s="787"/>
      <c r="FE15" s="787"/>
      <c r="FF15" s="787"/>
      <c r="FG15" s="787"/>
      <c r="FH15" s="787"/>
      <c r="FI15" s="787"/>
      <c r="FJ15" s="787"/>
      <c r="FK15" s="787"/>
      <c r="FL15" s="787"/>
      <c r="FM15" s="787"/>
      <c r="FN15" s="787"/>
      <c r="FO15" s="787"/>
      <c r="FP15" s="787"/>
      <c r="FQ15" s="787"/>
      <c r="FR15" s="787"/>
      <c r="FS15" s="787"/>
      <c r="FT15" s="787"/>
      <c r="FU15" s="787"/>
      <c r="FV15" s="787"/>
      <c r="FW15" s="787"/>
      <c r="FX15" s="787"/>
      <c r="FY15" s="787"/>
      <c r="FZ15" s="787"/>
      <c r="GA15" s="787"/>
      <c r="GB15" s="787"/>
      <c r="GC15" s="787"/>
      <c r="GD15" s="787"/>
      <c r="GE15" s="787"/>
      <c r="GF15" s="787"/>
      <c r="GG15" s="787"/>
      <c r="GH15" s="787"/>
      <c r="GI15" s="787"/>
      <c r="GJ15" s="787"/>
      <c r="GK15" s="787"/>
      <c r="GL15" s="787"/>
      <c r="GM15" s="787"/>
      <c r="GN15" s="787"/>
      <c r="GO15" s="787"/>
      <c r="GP15" s="787"/>
      <c r="GQ15" s="787"/>
      <c r="GR15" s="787"/>
      <c r="GS15" s="787"/>
      <c r="GT15" s="787"/>
      <c r="GU15" s="787"/>
      <c r="GV15" s="787"/>
      <c r="GW15" s="787"/>
      <c r="GX15" s="787"/>
      <c r="GY15" s="787"/>
      <c r="GZ15" s="787"/>
      <c r="HA15" s="787"/>
      <c r="HB15" s="787"/>
      <c r="HC15" s="787"/>
      <c r="HD15" s="787"/>
      <c r="HE15" s="787"/>
      <c r="HF15" s="787"/>
      <c r="HG15" s="787"/>
      <c r="HH15" s="787"/>
      <c r="HI15" s="787"/>
      <c r="HJ15" s="787"/>
      <c r="HK15" s="787"/>
      <c r="HL15" s="787"/>
      <c r="HM15" s="787"/>
      <c r="HN15" s="787"/>
      <c r="HO15" s="787"/>
      <c r="HP15" s="787"/>
      <c r="HQ15" s="787"/>
      <c r="HR15" s="787"/>
      <c r="HS15" s="787"/>
      <c r="HT15" s="787"/>
      <c r="HU15" s="787"/>
      <c r="HV15" s="787"/>
      <c r="HW15" s="787"/>
      <c r="HX15" s="787"/>
      <c r="HY15" s="787"/>
      <c r="HZ15" s="787"/>
      <c r="IA15" s="787"/>
      <c r="IB15" s="787"/>
      <c r="IC15" s="787"/>
      <c r="ID15" s="787"/>
      <c r="IE15" s="787"/>
      <c r="IF15" s="787"/>
      <c r="IG15" s="787"/>
      <c r="IH15" s="787"/>
      <c r="II15" s="787"/>
      <c r="IJ15" s="787"/>
      <c r="IK15" s="787"/>
      <c r="IL15" s="787"/>
      <c r="IM15" s="787"/>
      <c r="IN15" s="787"/>
      <c r="IO15" s="787"/>
      <c r="IP15" s="787"/>
      <c r="IQ15" s="787"/>
      <c r="IR15" s="787"/>
      <c r="IS15" s="787"/>
      <c r="IT15" s="787"/>
    </row>
    <row r="16" spans="2:255" s="2" customFormat="1" ht="15" customHeight="1">
      <c r="B16" s="1881" t="s">
        <v>916</v>
      </c>
      <c r="C16" s="1881"/>
      <c r="D16" s="1881"/>
      <c r="E16" s="1881"/>
      <c r="F16" s="1881"/>
      <c r="G16" s="1881"/>
      <c r="H16" s="1881"/>
      <c r="I16" s="1881"/>
      <c r="J16" s="1881"/>
      <c r="K16" s="1881"/>
      <c r="L16" s="1881"/>
      <c r="M16" s="1881"/>
      <c r="N16" s="1881"/>
      <c r="O16" s="1881"/>
      <c r="P16" s="1881"/>
      <c r="Q16" s="1881"/>
      <c r="R16" s="1881"/>
      <c r="S16" s="1881"/>
      <c r="T16" s="1881"/>
      <c r="U16" s="1881"/>
      <c r="V16" s="1881"/>
      <c r="W16" s="1881"/>
      <c r="X16" s="1881"/>
      <c r="Y16" s="1881"/>
      <c r="Z16" s="1881"/>
      <c r="AA16" s="1881"/>
      <c r="AB16" s="1881"/>
      <c r="AC16" s="1625"/>
      <c r="AD16" s="1625"/>
      <c r="AE16" s="1625"/>
      <c r="AF16" s="1625"/>
      <c r="AG16" s="1625"/>
      <c r="AH16" s="1625"/>
      <c r="AI16" s="1625"/>
      <c r="AJ16" s="1625"/>
      <c r="AK16" s="1625"/>
      <c r="AL16" s="1625"/>
      <c r="AM16" s="1625"/>
      <c r="AN16" s="1625"/>
      <c r="AO16" s="1625"/>
      <c r="AP16" s="1625"/>
      <c r="AQ16" s="1625"/>
      <c r="BI16" s="225"/>
      <c r="BJ16" s="225"/>
      <c r="BK16" s="225"/>
      <c r="BL16" s="225"/>
      <c r="BM16" s="225"/>
      <c r="BN16" s="225"/>
      <c r="BO16" s="225"/>
      <c r="BP16" s="225"/>
      <c r="BQ16" s="225"/>
    </row>
    <row r="17" spans="2:254" s="2" customFormat="1" ht="15">
      <c r="B17" s="791"/>
      <c r="C17" s="791"/>
      <c r="D17" s="665"/>
      <c r="E17" s="1"/>
      <c r="F17" s="665"/>
      <c r="G17" s="665"/>
      <c r="H17" s="665"/>
      <c r="I17" s="665"/>
      <c r="J17" s="665"/>
      <c r="K17" s="1"/>
      <c r="L17" s="665"/>
      <c r="M17" s="665"/>
      <c r="N17" s="665"/>
      <c r="O17" s="665"/>
      <c r="P17" s="665"/>
      <c r="Q17" s="1"/>
      <c r="R17" s="665"/>
      <c r="S17" s="665"/>
      <c r="T17" s="665"/>
      <c r="U17" s="665"/>
      <c r="V17" s="665"/>
      <c r="W17" s="775"/>
      <c r="X17" s="665"/>
      <c r="Y17" s="665"/>
      <c r="Z17" s="1"/>
      <c r="AA17" s="665"/>
      <c r="AB17" s="665"/>
      <c r="AC17" s="665"/>
      <c r="AD17" s="665"/>
      <c r="AE17" s="665"/>
      <c r="AF17" s="665"/>
      <c r="AG17" s="665"/>
      <c r="AH17" s="665"/>
      <c r="AI17" s="665"/>
      <c r="AJ17" s="665"/>
      <c r="AK17" s="665"/>
      <c r="AL17" s="665"/>
      <c r="AM17" s="665"/>
      <c r="AN17" s="665"/>
      <c r="AO17" s="665"/>
      <c r="AP17" s="665"/>
      <c r="AQ17" s="665"/>
      <c r="AR17" s="665"/>
      <c r="AS17" s="665"/>
      <c r="AT17" s="665"/>
      <c r="AU17" s="665"/>
      <c r="AV17" s="665"/>
      <c r="AW17" s="665"/>
      <c r="AX17" s="665"/>
      <c r="AY17" s="665"/>
      <c r="AZ17" s="665"/>
      <c r="BA17" s="665"/>
      <c r="BB17" s="665"/>
      <c r="BC17" s="665"/>
      <c r="BD17" s="665"/>
      <c r="BE17" s="665"/>
      <c r="BF17" s="665"/>
      <c r="BG17" s="665"/>
      <c r="BH17" s="665"/>
      <c r="BI17" s="787"/>
      <c r="BJ17" s="787"/>
      <c r="BK17" s="787"/>
      <c r="BL17" s="787"/>
      <c r="BM17" s="787"/>
      <c r="BN17" s="787"/>
      <c r="BO17" s="787"/>
      <c r="BP17" s="787"/>
      <c r="BQ17" s="787"/>
      <c r="BR17" s="665"/>
      <c r="BS17" s="665"/>
      <c r="BT17" s="665"/>
      <c r="BU17" s="665"/>
      <c r="BV17" s="665"/>
      <c r="BW17" s="665"/>
      <c r="BX17" s="665"/>
      <c r="BY17" s="665"/>
      <c r="BZ17" s="665"/>
      <c r="CA17" s="665"/>
      <c r="CB17" s="665"/>
      <c r="CC17" s="665"/>
      <c r="CD17" s="665"/>
      <c r="CE17" s="665"/>
      <c r="CF17" s="665"/>
      <c r="CG17" s="665"/>
      <c r="CH17" s="665"/>
      <c r="CI17" s="665"/>
      <c r="CJ17" s="665"/>
      <c r="CK17" s="665"/>
      <c r="CL17" s="665"/>
      <c r="CM17" s="665"/>
      <c r="CN17" s="665"/>
      <c r="CO17" s="665"/>
      <c r="CP17" s="665"/>
      <c r="CQ17" s="665"/>
      <c r="CR17" s="665"/>
      <c r="CS17" s="665"/>
      <c r="CT17" s="665"/>
      <c r="CU17" s="665"/>
      <c r="CV17" s="665"/>
      <c r="CW17" s="665"/>
      <c r="CX17" s="665"/>
      <c r="CY17" s="665"/>
      <c r="CZ17" s="665"/>
      <c r="DA17" s="665"/>
      <c r="DB17" s="665"/>
      <c r="DC17" s="665"/>
      <c r="DD17" s="665"/>
      <c r="DE17" s="665"/>
      <c r="DF17" s="665"/>
      <c r="DG17" s="665"/>
      <c r="DH17" s="665"/>
      <c r="DI17" s="665"/>
      <c r="DJ17" s="665"/>
      <c r="DK17" s="665"/>
      <c r="DL17" s="665"/>
      <c r="DM17" s="665"/>
      <c r="DN17" s="665"/>
      <c r="DO17" s="665"/>
      <c r="DP17" s="665"/>
      <c r="DQ17" s="665"/>
      <c r="DR17" s="665"/>
      <c r="DS17" s="665"/>
      <c r="DT17" s="665"/>
      <c r="DU17" s="665"/>
      <c r="DV17" s="665"/>
      <c r="DW17" s="665"/>
      <c r="DX17" s="665"/>
      <c r="DY17" s="665"/>
      <c r="DZ17" s="665"/>
      <c r="EA17" s="665"/>
      <c r="EB17" s="665"/>
      <c r="EC17" s="665"/>
      <c r="ED17" s="665"/>
      <c r="EE17" s="665"/>
      <c r="EF17" s="665"/>
      <c r="EG17" s="665"/>
      <c r="EH17" s="665"/>
      <c r="EI17" s="665"/>
      <c r="EJ17" s="665"/>
      <c r="EK17" s="665"/>
      <c r="EL17" s="665"/>
      <c r="EM17" s="665"/>
      <c r="EN17" s="665"/>
      <c r="EO17" s="665"/>
      <c r="EP17" s="665"/>
      <c r="EQ17" s="665"/>
      <c r="ER17" s="665"/>
      <c r="ES17" s="665"/>
      <c r="ET17" s="665"/>
      <c r="EU17" s="665"/>
      <c r="EV17" s="665"/>
      <c r="EW17" s="665"/>
      <c r="EX17" s="665"/>
      <c r="EY17" s="665"/>
      <c r="EZ17" s="665"/>
      <c r="FA17" s="665"/>
      <c r="FB17" s="665"/>
      <c r="FC17" s="665"/>
      <c r="FD17" s="665"/>
      <c r="FE17" s="665"/>
      <c r="FF17" s="665"/>
      <c r="FG17" s="665"/>
      <c r="FH17" s="665"/>
      <c r="FI17" s="665"/>
      <c r="FJ17" s="665"/>
      <c r="FK17" s="665"/>
      <c r="FL17" s="665"/>
      <c r="FM17" s="665"/>
      <c r="FN17" s="665"/>
      <c r="FO17" s="665"/>
      <c r="FP17" s="665"/>
      <c r="FQ17" s="665"/>
      <c r="FR17" s="665"/>
      <c r="FS17" s="665"/>
      <c r="FT17" s="665"/>
      <c r="FU17" s="665"/>
      <c r="FV17" s="665"/>
      <c r="FW17" s="665"/>
      <c r="FX17" s="665"/>
      <c r="FY17" s="665"/>
      <c r="FZ17" s="665"/>
      <c r="GA17" s="665"/>
      <c r="GB17" s="665"/>
      <c r="GC17" s="665"/>
      <c r="GD17" s="665"/>
      <c r="GE17" s="665"/>
      <c r="GF17" s="665"/>
      <c r="GG17" s="665"/>
      <c r="GH17" s="665"/>
      <c r="GI17" s="665"/>
      <c r="GJ17" s="665"/>
      <c r="GK17" s="665"/>
      <c r="GL17" s="665"/>
      <c r="GM17" s="665"/>
      <c r="GN17" s="665"/>
      <c r="GO17" s="665"/>
      <c r="GP17" s="665"/>
      <c r="GQ17" s="665"/>
      <c r="GR17" s="665"/>
      <c r="GS17" s="665"/>
      <c r="GT17" s="665"/>
      <c r="GU17" s="665"/>
      <c r="GV17" s="665"/>
      <c r="GW17" s="665"/>
      <c r="GX17" s="665"/>
      <c r="GY17" s="665"/>
      <c r="GZ17" s="665"/>
      <c r="HA17" s="665"/>
      <c r="HB17" s="665"/>
      <c r="HC17" s="665"/>
      <c r="HD17" s="665"/>
      <c r="HE17" s="665"/>
      <c r="HF17" s="665"/>
      <c r="HG17" s="665"/>
      <c r="HH17" s="665"/>
      <c r="HI17" s="665"/>
      <c r="HJ17" s="665"/>
      <c r="HK17" s="665"/>
      <c r="HL17" s="665"/>
      <c r="HM17" s="665"/>
      <c r="HN17" s="665"/>
      <c r="HO17" s="665"/>
      <c r="HP17" s="665"/>
      <c r="HQ17" s="665"/>
      <c r="HR17" s="665"/>
      <c r="HS17" s="665"/>
      <c r="HT17" s="665"/>
      <c r="HU17" s="665"/>
      <c r="HV17" s="665"/>
      <c r="HW17" s="665"/>
      <c r="HX17" s="665"/>
      <c r="HY17" s="665"/>
      <c r="HZ17" s="665"/>
      <c r="IA17" s="665"/>
      <c r="IB17" s="665"/>
      <c r="IC17" s="665"/>
      <c r="ID17" s="665"/>
      <c r="IE17" s="665"/>
      <c r="IF17" s="665"/>
      <c r="IG17" s="665"/>
      <c r="IH17" s="665"/>
      <c r="II17" s="665"/>
      <c r="IJ17" s="665"/>
      <c r="IK17" s="665"/>
      <c r="IL17" s="665"/>
      <c r="IM17" s="665"/>
      <c r="IN17" s="665"/>
      <c r="IO17" s="665"/>
      <c r="IP17" s="665"/>
      <c r="IQ17" s="665"/>
      <c r="IR17" s="665"/>
      <c r="IS17" s="665"/>
      <c r="IT17" s="665"/>
    </row>
    <row r="18" spans="2:254" s="2" customFormat="1" ht="15" hidden="1" outlineLevel="1">
      <c r="B18" s="791"/>
      <c r="C18" s="791"/>
      <c r="D18" s="665"/>
      <c r="E18" s="1"/>
      <c r="F18" s="665"/>
      <c r="G18" s="665"/>
      <c r="H18" s="665"/>
      <c r="I18" s="665"/>
      <c r="J18" s="665"/>
      <c r="K18" s="1"/>
      <c r="L18" s="665"/>
      <c r="M18" s="665"/>
      <c r="N18" s="665"/>
      <c r="O18" s="665"/>
      <c r="P18" s="665"/>
      <c r="Q18" s="1"/>
      <c r="R18" s="665"/>
      <c r="S18" s="665"/>
      <c r="T18" s="665"/>
      <c r="U18" s="665"/>
      <c r="V18" s="665"/>
      <c r="W18" s="775"/>
      <c r="X18" s="665"/>
      <c r="Y18" s="665"/>
      <c r="Z18" s="1"/>
      <c r="AA18" s="665"/>
      <c r="AB18" s="665"/>
      <c r="AC18" s="665"/>
      <c r="AD18" s="665"/>
      <c r="AE18" s="665"/>
      <c r="AF18" s="665"/>
      <c r="AG18" s="665"/>
      <c r="AH18" s="665"/>
      <c r="AI18" s="665"/>
      <c r="AJ18" s="665"/>
      <c r="AK18" s="665"/>
      <c r="AL18" s="665"/>
      <c r="AM18" s="665"/>
      <c r="AN18" s="665"/>
      <c r="AO18" s="665"/>
      <c r="AP18" s="665"/>
      <c r="AQ18" s="665"/>
      <c r="AR18" s="665"/>
      <c r="AS18" s="665"/>
      <c r="AT18" s="665"/>
      <c r="AU18" s="665"/>
      <c r="AV18" s="665"/>
      <c r="AW18" s="665"/>
      <c r="AX18" s="665"/>
      <c r="AY18" s="665"/>
      <c r="AZ18" s="665"/>
      <c r="BA18" s="665"/>
      <c r="BB18" s="665"/>
      <c r="BC18" s="665"/>
      <c r="BD18" s="665"/>
      <c r="BE18" s="665"/>
      <c r="BF18" s="665"/>
      <c r="BG18" s="665"/>
      <c r="BH18" s="665"/>
      <c r="BI18" s="787"/>
      <c r="BJ18" s="787"/>
      <c r="BK18" s="787"/>
      <c r="BL18" s="787"/>
      <c r="BM18" s="787"/>
      <c r="BN18" s="787"/>
      <c r="BO18" s="787"/>
      <c r="BP18" s="787"/>
      <c r="BQ18" s="665"/>
      <c r="BR18" s="665"/>
      <c r="BS18" s="665"/>
      <c r="BT18" s="665"/>
      <c r="BU18" s="665"/>
      <c r="BV18" s="665"/>
      <c r="BW18" s="665"/>
      <c r="BX18" s="665"/>
      <c r="BY18" s="665"/>
      <c r="BZ18" s="665"/>
      <c r="CA18" s="665"/>
      <c r="CB18" s="665"/>
      <c r="CC18" s="665"/>
      <c r="CD18" s="665"/>
      <c r="CE18" s="665"/>
      <c r="CF18" s="665"/>
      <c r="CG18" s="665"/>
      <c r="CH18" s="665"/>
      <c r="CI18" s="665"/>
      <c r="CJ18" s="665"/>
      <c r="CK18" s="665"/>
      <c r="CL18" s="665"/>
      <c r="CM18" s="665"/>
      <c r="CN18" s="665"/>
      <c r="CO18" s="665"/>
      <c r="CP18" s="665"/>
      <c r="CQ18" s="665"/>
      <c r="CR18" s="665"/>
      <c r="CS18" s="665"/>
      <c r="CT18" s="665"/>
      <c r="CU18" s="665"/>
      <c r="CV18" s="665"/>
      <c r="CW18" s="665"/>
      <c r="CX18" s="665"/>
      <c r="CY18" s="665"/>
      <c r="CZ18" s="665"/>
      <c r="DA18" s="665"/>
      <c r="DB18" s="665"/>
      <c r="DC18" s="665"/>
      <c r="DD18" s="665"/>
      <c r="DE18" s="665"/>
      <c r="DF18" s="665"/>
      <c r="DG18" s="665"/>
      <c r="DH18" s="665"/>
      <c r="DI18" s="665"/>
      <c r="DJ18" s="665"/>
      <c r="DK18" s="665"/>
      <c r="DL18" s="665"/>
      <c r="DM18" s="665"/>
      <c r="DN18" s="665"/>
      <c r="DO18" s="665"/>
      <c r="DP18" s="665"/>
      <c r="DQ18" s="665"/>
      <c r="DR18" s="665"/>
      <c r="DS18" s="665"/>
      <c r="DT18" s="665"/>
      <c r="DU18" s="665"/>
      <c r="DV18" s="665"/>
      <c r="DW18" s="665"/>
      <c r="DX18" s="665"/>
      <c r="DY18" s="665"/>
      <c r="DZ18" s="665"/>
      <c r="EA18" s="665"/>
      <c r="EB18" s="665"/>
      <c r="EC18" s="665"/>
      <c r="ED18" s="665"/>
      <c r="EE18" s="665"/>
      <c r="EF18" s="665"/>
      <c r="EG18" s="665"/>
      <c r="EH18" s="665"/>
      <c r="EI18" s="665"/>
      <c r="EJ18" s="665"/>
      <c r="EK18" s="665"/>
      <c r="EL18" s="665"/>
      <c r="EM18" s="665"/>
      <c r="EN18" s="665"/>
      <c r="EO18" s="665"/>
      <c r="EP18" s="665"/>
      <c r="EQ18" s="665"/>
      <c r="ER18" s="665"/>
      <c r="ES18" s="665"/>
      <c r="ET18" s="665"/>
      <c r="EU18" s="665"/>
      <c r="EV18" s="665"/>
      <c r="EW18" s="665"/>
      <c r="EX18" s="665"/>
      <c r="EY18" s="665"/>
      <c r="EZ18" s="665"/>
      <c r="FA18" s="665"/>
      <c r="FB18" s="665"/>
      <c r="FC18" s="665"/>
      <c r="FD18" s="665"/>
      <c r="FE18" s="665"/>
      <c r="FF18" s="665"/>
      <c r="FG18" s="665"/>
      <c r="FH18" s="665"/>
      <c r="FI18" s="665"/>
      <c r="FJ18" s="665"/>
      <c r="FK18" s="665"/>
      <c r="FL18" s="665"/>
      <c r="FM18" s="665"/>
      <c r="FN18" s="665"/>
      <c r="FO18" s="665"/>
      <c r="FP18" s="665"/>
      <c r="FQ18" s="665"/>
      <c r="FR18" s="665"/>
      <c r="FS18" s="665"/>
      <c r="FT18" s="665"/>
      <c r="FU18" s="665"/>
      <c r="FV18" s="665"/>
      <c r="FW18" s="665"/>
      <c r="FX18" s="665"/>
      <c r="FY18" s="665"/>
      <c r="FZ18" s="665"/>
      <c r="GA18" s="665"/>
      <c r="GB18" s="665"/>
      <c r="GC18" s="665"/>
      <c r="GD18" s="665"/>
      <c r="GE18" s="665"/>
      <c r="GF18" s="665"/>
      <c r="GG18" s="665"/>
      <c r="GH18" s="665"/>
      <c r="GI18" s="665"/>
      <c r="GJ18" s="665"/>
      <c r="GK18" s="665"/>
      <c r="GL18" s="665"/>
      <c r="GM18" s="665"/>
      <c r="GN18" s="665"/>
      <c r="GO18" s="665"/>
      <c r="GP18" s="665"/>
      <c r="GQ18" s="665"/>
      <c r="GR18" s="665"/>
      <c r="GS18" s="665"/>
      <c r="GT18" s="665"/>
      <c r="GU18" s="665"/>
      <c r="GV18" s="665"/>
      <c r="GW18" s="665"/>
      <c r="GX18" s="665"/>
      <c r="GY18" s="665"/>
      <c r="GZ18" s="665"/>
      <c r="HA18" s="665"/>
      <c r="HB18" s="665"/>
      <c r="HC18" s="665"/>
      <c r="HD18" s="665"/>
      <c r="HE18" s="665"/>
      <c r="HF18" s="665"/>
      <c r="HG18" s="665"/>
      <c r="HH18" s="665"/>
      <c r="HI18" s="665"/>
      <c r="HJ18" s="665"/>
      <c r="HK18" s="665"/>
      <c r="HL18" s="665"/>
      <c r="HM18" s="665"/>
      <c r="HN18" s="665"/>
      <c r="HO18" s="665"/>
      <c r="HP18" s="665"/>
      <c r="HQ18" s="665"/>
      <c r="HR18" s="665"/>
      <c r="HS18" s="665"/>
      <c r="HT18" s="665"/>
      <c r="HU18" s="665"/>
      <c r="HV18" s="665"/>
      <c r="HW18" s="665"/>
      <c r="HX18" s="665"/>
      <c r="HY18" s="665"/>
      <c r="HZ18" s="665"/>
      <c r="IA18" s="665"/>
      <c r="IB18" s="665"/>
      <c r="IC18" s="665"/>
      <c r="ID18" s="665"/>
      <c r="IE18" s="665"/>
      <c r="IF18" s="665"/>
      <c r="IG18" s="665"/>
      <c r="IH18" s="665"/>
      <c r="II18" s="665"/>
      <c r="IJ18" s="665"/>
      <c r="IK18" s="665"/>
      <c r="IL18" s="665"/>
      <c r="IM18" s="665"/>
      <c r="IN18" s="665"/>
      <c r="IO18" s="665"/>
      <c r="IP18" s="665"/>
      <c r="IQ18" s="665"/>
      <c r="IR18" s="665"/>
      <c r="IS18" s="665"/>
      <c r="IT18" s="665"/>
    </row>
    <row r="19" spans="2:254" s="2" customFormat="1" ht="15" hidden="1" outlineLevel="1">
      <c r="B19" s="792" t="s">
        <v>312</v>
      </c>
      <c r="C19" s="793" t="s">
        <v>313</v>
      </c>
      <c r="D19" s="793"/>
      <c r="E19" s="794"/>
      <c r="F19" s="793" t="s">
        <v>1009</v>
      </c>
      <c r="G19" s="793"/>
      <c r="H19" s="793"/>
      <c r="I19" s="795" t="s">
        <v>317</v>
      </c>
      <c r="J19" s="796">
        <v>100</v>
      </c>
      <c r="K19" s="794"/>
      <c r="L19" s="793" t="s">
        <v>318</v>
      </c>
      <c r="M19" s="793"/>
      <c r="N19" s="793" t="s">
        <v>324</v>
      </c>
      <c r="O19" s="793"/>
      <c r="P19" s="793"/>
      <c r="Q19" s="794"/>
      <c r="R19" s="793" t="s">
        <v>959</v>
      </c>
      <c r="S19" s="793"/>
      <c r="T19" s="793"/>
      <c r="U19" s="793" t="s">
        <v>326</v>
      </c>
      <c r="V19" s="793"/>
      <c r="W19" s="797"/>
      <c r="X19" s="793" t="s">
        <v>328</v>
      </c>
      <c r="Y19" s="793"/>
      <c r="Z19" s="794"/>
      <c r="AA19" s="793" t="s">
        <v>330</v>
      </c>
      <c r="AB19" s="793"/>
      <c r="AC19" s="793"/>
      <c r="AD19" s="793"/>
      <c r="AE19" s="793"/>
      <c r="AF19" s="793"/>
      <c r="AG19" s="793"/>
      <c r="AH19" s="793"/>
      <c r="AI19" s="793"/>
      <c r="AJ19" s="793"/>
      <c r="AK19" s="793"/>
      <c r="AL19" s="793"/>
      <c r="AM19" s="793"/>
      <c r="AN19" s="793"/>
      <c r="AO19" s="793"/>
      <c r="AP19" s="793"/>
      <c r="AQ19" s="665"/>
      <c r="AR19" s="665"/>
      <c r="AS19" s="665"/>
      <c r="AT19" s="665"/>
      <c r="AU19" s="665"/>
      <c r="AV19" s="665"/>
      <c r="AW19" s="665"/>
      <c r="AX19" s="665"/>
      <c r="AY19" s="665"/>
      <c r="AZ19" s="665"/>
      <c r="BA19" s="665"/>
      <c r="BB19" s="665"/>
      <c r="BC19" s="665"/>
      <c r="BD19" s="665"/>
      <c r="BE19" s="665"/>
      <c r="BF19" s="665"/>
      <c r="BG19" s="665"/>
      <c r="BH19" s="665"/>
      <c r="BI19" s="787"/>
      <c r="BJ19" s="787"/>
      <c r="BK19" s="787"/>
      <c r="BL19" s="787"/>
      <c r="BM19" s="787"/>
      <c r="BN19" s="787"/>
      <c r="BO19" s="787"/>
      <c r="BP19" s="787"/>
      <c r="BQ19" s="665"/>
      <c r="BR19" s="665"/>
      <c r="BS19" s="665"/>
      <c r="BT19" s="665"/>
      <c r="BU19" s="665"/>
      <c r="BV19" s="665"/>
      <c r="BW19" s="665"/>
      <c r="BX19" s="665"/>
      <c r="BY19" s="665"/>
      <c r="BZ19" s="665"/>
      <c r="CA19" s="665"/>
      <c r="CB19" s="665"/>
      <c r="CC19" s="665"/>
      <c r="CD19" s="665"/>
      <c r="CE19" s="665"/>
      <c r="CF19" s="665"/>
      <c r="CG19" s="665"/>
      <c r="CH19" s="665"/>
      <c r="CI19" s="665"/>
      <c r="CJ19" s="665"/>
      <c r="CK19" s="665"/>
      <c r="CL19" s="665"/>
      <c r="CM19" s="665"/>
      <c r="CN19" s="665"/>
      <c r="CO19" s="665"/>
      <c r="CP19" s="665"/>
      <c r="CQ19" s="665"/>
      <c r="CR19" s="665"/>
      <c r="CS19" s="665"/>
      <c r="CT19" s="665"/>
      <c r="CU19" s="665"/>
      <c r="CV19" s="665"/>
      <c r="CW19" s="665"/>
      <c r="CX19" s="665"/>
      <c r="CY19" s="665"/>
      <c r="CZ19" s="665"/>
      <c r="DA19" s="665"/>
      <c r="DB19" s="665"/>
      <c r="DC19" s="665"/>
      <c r="DD19" s="665"/>
      <c r="DE19" s="665"/>
      <c r="DF19" s="665"/>
      <c r="DG19" s="665"/>
      <c r="DH19" s="665"/>
      <c r="DI19" s="665"/>
      <c r="DJ19" s="665"/>
      <c r="DK19" s="665"/>
      <c r="DL19" s="665"/>
      <c r="DM19" s="665"/>
      <c r="DN19" s="665"/>
      <c r="DO19" s="665"/>
      <c r="DP19" s="665"/>
      <c r="DQ19" s="665"/>
      <c r="DR19" s="665"/>
      <c r="DS19" s="665"/>
      <c r="DT19" s="665"/>
      <c r="DU19" s="665"/>
      <c r="DV19" s="665"/>
      <c r="DW19" s="665"/>
      <c r="DX19" s="665"/>
      <c r="DY19" s="665"/>
      <c r="DZ19" s="665"/>
      <c r="EA19" s="665"/>
      <c r="EB19" s="665"/>
      <c r="EC19" s="665"/>
      <c r="ED19" s="665"/>
      <c r="EE19" s="665"/>
      <c r="EF19" s="665"/>
      <c r="EG19" s="665"/>
      <c r="EH19" s="665"/>
      <c r="EI19" s="665"/>
      <c r="EJ19" s="665"/>
      <c r="EK19" s="665"/>
      <c r="EL19" s="665"/>
      <c r="EM19" s="665"/>
      <c r="EN19" s="665"/>
      <c r="EO19" s="665"/>
      <c r="EP19" s="665"/>
      <c r="EQ19" s="665"/>
      <c r="ER19" s="665"/>
      <c r="ES19" s="665"/>
      <c r="ET19" s="665"/>
      <c r="EU19" s="665"/>
      <c r="EV19" s="665"/>
      <c r="EW19" s="665"/>
      <c r="EX19" s="665"/>
      <c r="EY19" s="665"/>
      <c r="EZ19" s="665"/>
      <c r="FA19" s="665"/>
      <c r="FB19" s="665"/>
      <c r="FC19" s="665"/>
      <c r="FD19" s="665"/>
      <c r="FE19" s="665"/>
      <c r="FF19" s="665"/>
      <c r="FG19" s="665"/>
      <c r="FH19" s="665"/>
      <c r="FI19" s="665"/>
      <c r="FJ19" s="665"/>
      <c r="FK19" s="665"/>
      <c r="FL19" s="665"/>
      <c r="FM19" s="665"/>
      <c r="FN19" s="665"/>
      <c r="FO19" s="665"/>
      <c r="FP19" s="665"/>
      <c r="FQ19" s="665"/>
      <c r="FR19" s="665"/>
      <c r="FS19" s="665"/>
      <c r="FT19" s="665"/>
      <c r="FU19" s="665"/>
      <c r="FV19" s="665"/>
      <c r="FW19" s="665"/>
      <c r="FX19" s="665"/>
      <c r="FY19" s="665"/>
      <c r="FZ19" s="665"/>
      <c r="GA19" s="665"/>
      <c r="GB19" s="665"/>
      <c r="GC19" s="665"/>
      <c r="GD19" s="665"/>
      <c r="GE19" s="665"/>
      <c r="GF19" s="665"/>
      <c r="GG19" s="665"/>
      <c r="GH19" s="665"/>
      <c r="GI19" s="665"/>
      <c r="GJ19" s="665"/>
      <c r="GK19" s="665"/>
      <c r="GL19" s="665"/>
      <c r="GM19" s="665"/>
      <c r="GN19" s="665"/>
      <c r="GO19" s="665"/>
      <c r="GP19" s="665"/>
      <c r="GQ19" s="665"/>
      <c r="GR19" s="665"/>
      <c r="GS19" s="665"/>
      <c r="GT19" s="665"/>
      <c r="GU19" s="665"/>
      <c r="GV19" s="665"/>
      <c r="GW19" s="665"/>
      <c r="GX19" s="665"/>
      <c r="GY19" s="665"/>
      <c r="GZ19" s="665"/>
      <c r="HA19" s="665"/>
      <c r="HB19" s="665"/>
      <c r="HC19" s="665"/>
      <c r="HD19" s="665"/>
      <c r="HE19" s="665"/>
      <c r="HF19" s="665"/>
      <c r="HG19" s="665"/>
      <c r="HH19" s="665"/>
      <c r="HI19" s="665"/>
      <c r="HJ19" s="665"/>
      <c r="HK19" s="665"/>
      <c r="HL19" s="665"/>
      <c r="HM19" s="665"/>
      <c r="HN19" s="665"/>
      <c r="HO19" s="665"/>
      <c r="HP19" s="665"/>
      <c r="HQ19" s="665"/>
      <c r="HR19" s="665"/>
      <c r="HS19" s="665"/>
      <c r="HT19" s="665"/>
      <c r="HU19" s="665"/>
      <c r="HV19" s="665"/>
      <c r="HW19" s="665"/>
      <c r="HX19" s="665"/>
      <c r="HY19" s="665"/>
      <c r="HZ19" s="665"/>
      <c r="IA19" s="665"/>
      <c r="IB19" s="665"/>
      <c r="IC19" s="665"/>
      <c r="ID19" s="665"/>
      <c r="IE19" s="665"/>
      <c r="IF19" s="665"/>
      <c r="IG19" s="665"/>
      <c r="IH19" s="665"/>
      <c r="II19" s="665"/>
      <c r="IJ19" s="665"/>
      <c r="IK19" s="665"/>
      <c r="IL19" s="665"/>
      <c r="IM19" s="665"/>
      <c r="IN19" s="665"/>
      <c r="IO19" s="665"/>
      <c r="IP19" s="665"/>
      <c r="IQ19" s="665"/>
      <c r="IR19" s="665"/>
      <c r="IS19" s="665"/>
      <c r="IT19" s="665"/>
    </row>
    <row r="20" spans="2:254" s="2" customFormat="1" ht="15" hidden="1" outlineLevel="1">
      <c r="B20" s="798"/>
      <c r="C20" s="799" t="s">
        <v>314</v>
      </c>
      <c r="D20" s="799"/>
      <c r="E20" s="800"/>
      <c r="F20" s="799" t="s">
        <v>339</v>
      </c>
      <c r="G20" s="799"/>
      <c r="H20" s="799"/>
      <c r="I20" s="799"/>
      <c r="J20" s="799" t="s">
        <v>340</v>
      </c>
      <c r="K20" s="800"/>
      <c r="L20" s="799" t="s">
        <v>323</v>
      </c>
      <c r="M20" s="799"/>
      <c r="N20" s="799" t="s">
        <v>325</v>
      </c>
      <c r="O20" s="799"/>
      <c r="P20" s="799"/>
      <c r="Q20" s="800"/>
      <c r="R20" s="799" t="s">
        <v>960</v>
      </c>
      <c r="S20" s="799"/>
      <c r="T20" s="799"/>
      <c r="U20" s="799" t="s">
        <v>327</v>
      </c>
      <c r="V20" s="799"/>
      <c r="W20" s="801"/>
      <c r="X20" s="799" t="s">
        <v>329</v>
      </c>
      <c r="Y20" s="799"/>
      <c r="Z20" s="800"/>
      <c r="AA20" s="799" t="s">
        <v>331</v>
      </c>
      <c r="AB20" s="799"/>
      <c r="AC20" s="799"/>
      <c r="AD20" s="799"/>
      <c r="AE20" s="799"/>
      <c r="AF20" s="799"/>
      <c r="AG20" s="799"/>
      <c r="AH20" s="799"/>
      <c r="AI20" s="799"/>
      <c r="AJ20" s="799"/>
      <c r="AK20" s="799"/>
      <c r="AL20" s="799"/>
      <c r="AM20" s="799"/>
      <c r="AN20" s="799"/>
      <c r="AO20" s="799"/>
      <c r="AP20" s="799"/>
      <c r="AQ20" s="665"/>
      <c r="AR20" s="665"/>
      <c r="AS20" s="665"/>
      <c r="AT20" s="665"/>
      <c r="AU20" s="665"/>
      <c r="AV20" s="665"/>
      <c r="AW20" s="665"/>
      <c r="AX20" s="665"/>
      <c r="AY20" s="665"/>
      <c r="AZ20" s="665"/>
      <c r="BA20" s="665"/>
      <c r="BB20" s="665"/>
      <c r="BC20" s="665"/>
      <c r="BD20" s="665"/>
      <c r="BE20" s="665"/>
      <c r="BF20" s="665"/>
      <c r="BG20" s="665"/>
      <c r="BH20" s="665"/>
      <c r="BI20" s="787"/>
      <c r="BJ20" s="787"/>
      <c r="BK20" s="787"/>
      <c r="BL20" s="787"/>
      <c r="BM20" s="787"/>
      <c r="BN20" s="787"/>
      <c r="BO20" s="787"/>
      <c r="BP20" s="787"/>
      <c r="BQ20" s="665"/>
      <c r="BR20" s="665"/>
      <c r="BS20" s="665"/>
      <c r="BT20" s="665"/>
      <c r="BU20" s="665"/>
      <c r="BV20" s="665"/>
      <c r="BW20" s="665"/>
      <c r="BX20" s="665"/>
      <c r="BY20" s="665"/>
      <c r="BZ20" s="665"/>
      <c r="CA20" s="665"/>
      <c r="CB20" s="665"/>
      <c r="CC20" s="665"/>
      <c r="CD20" s="665"/>
      <c r="CE20" s="665"/>
      <c r="CF20" s="665"/>
      <c r="CG20" s="665"/>
      <c r="CH20" s="665"/>
      <c r="CI20" s="665"/>
      <c r="CJ20" s="665"/>
      <c r="CK20" s="665"/>
      <c r="CL20" s="665"/>
      <c r="CM20" s="665"/>
      <c r="CN20" s="665"/>
      <c r="CO20" s="665"/>
      <c r="CP20" s="665"/>
      <c r="CQ20" s="665"/>
      <c r="CR20" s="665"/>
      <c r="CS20" s="665"/>
      <c r="CT20" s="665"/>
      <c r="CU20" s="665"/>
      <c r="CV20" s="665"/>
      <c r="CW20" s="665"/>
      <c r="CX20" s="665"/>
      <c r="CY20" s="665"/>
      <c r="CZ20" s="665"/>
      <c r="DA20" s="665"/>
      <c r="DB20" s="665"/>
      <c r="DC20" s="665"/>
      <c r="DD20" s="665"/>
      <c r="DE20" s="665"/>
      <c r="DF20" s="665"/>
      <c r="DG20" s="665"/>
      <c r="DH20" s="665"/>
      <c r="DI20" s="665"/>
      <c r="DJ20" s="665"/>
      <c r="DK20" s="665"/>
      <c r="DL20" s="665"/>
      <c r="DM20" s="665"/>
      <c r="DN20" s="665"/>
      <c r="DO20" s="665"/>
      <c r="DP20" s="665"/>
      <c r="DQ20" s="665"/>
      <c r="DR20" s="665"/>
      <c r="DS20" s="665"/>
      <c r="DT20" s="665"/>
      <c r="DU20" s="665"/>
      <c r="DV20" s="665"/>
      <c r="DW20" s="665"/>
      <c r="DX20" s="665"/>
      <c r="DY20" s="665"/>
      <c r="DZ20" s="665"/>
      <c r="EA20" s="665"/>
      <c r="EB20" s="665"/>
      <c r="EC20" s="665"/>
      <c r="ED20" s="665"/>
      <c r="EE20" s="665"/>
      <c r="EF20" s="665"/>
      <c r="EG20" s="665"/>
      <c r="EH20" s="665"/>
      <c r="EI20" s="665"/>
      <c r="EJ20" s="665"/>
      <c r="EK20" s="665"/>
      <c r="EL20" s="665"/>
      <c r="EM20" s="665"/>
      <c r="EN20" s="665"/>
      <c r="EO20" s="665"/>
      <c r="EP20" s="665"/>
      <c r="EQ20" s="665"/>
      <c r="ER20" s="665"/>
      <c r="ES20" s="665"/>
      <c r="ET20" s="665"/>
      <c r="EU20" s="665"/>
      <c r="EV20" s="665"/>
      <c r="EW20" s="665"/>
      <c r="EX20" s="665"/>
      <c r="EY20" s="665"/>
      <c r="EZ20" s="665"/>
      <c r="FA20" s="665"/>
      <c r="FB20" s="665"/>
      <c r="FC20" s="665"/>
      <c r="FD20" s="665"/>
      <c r="FE20" s="665"/>
      <c r="FF20" s="665"/>
      <c r="FG20" s="665"/>
      <c r="FH20" s="665"/>
      <c r="FI20" s="665"/>
      <c r="FJ20" s="665"/>
      <c r="FK20" s="665"/>
      <c r="FL20" s="665"/>
      <c r="FM20" s="665"/>
      <c r="FN20" s="665"/>
      <c r="FO20" s="665"/>
      <c r="FP20" s="665"/>
      <c r="FQ20" s="665"/>
      <c r="FR20" s="665"/>
      <c r="FS20" s="665"/>
      <c r="FT20" s="665"/>
      <c r="FU20" s="665"/>
      <c r="FV20" s="665"/>
      <c r="FW20" s="665"/>
      <c r="FX20" s="665"/>
      <c r="FY20" s="665"/>
      <c r="FZ20" s="665"/>
      <c r="GA20" s="665"/>
      <c r="GB20" s="665"/>
      <c r="GC20" s="665"/>
      <c r="GD20" s="665"/>
      <c r="GE20" s="665"/>
      <c r="GF20" s="665"/>
      <c r="GG20" s="665"/>
      <c r="GH20" s="665"/>
      <c r="GI20" s="665"/>
      <c r="GJ20" s="665"/>
      <c r="GK20" s="665"/>
      <c r="GL20" s="665"/>
      <c r="GM20" s="665"/>
      <c r="GN20" s="665"/>
      <c r="GO20" s="665"/>
      <c r="GP20" s="665"/>
      <c r="GQ20" s="665"/>
      <c r="GR20" s="665"/>
      <c r="GS20" s="665"/>
      <c r="GT20" s="665"/>
      <c r="GU20" s="665"/>
      <c r="GV20" s="665"/>
      <c r="GW20" s="665"/>
      <c r="GX20" s="665"/>
      <c r="GY20" s="665"/>
      <c r="GZ20" s="665"/>
      <c r="HA20" s="665"/>
      <c r="HB20" s="665"/>
      <c r="HC20" s="665"/>
      <c r="HD20" s="665"/>
      <c r="HE20" s="665"/>
      <c r="HF20" s="665"/>
      <c r="HG20" s="665"/>
      <c r="HH20" s="665"/>
      <c r="HI20" s="665"/>
      <c r="HJ20" s="665"/>
      <c r="HK20" s="665"/>
      <c r="HL20" s="665"/>
      <c r="HM20" s="665"/>
      <c r="HN20" s="665"/>
      <c r="HO20" s="665"/>
      <c r="HP20" s="665"/>
      <c r="HQ20" s="665"/>
      <c r="HR20" s="665"/>
      <c r="HS20" s="665"/>
      <c r="HT20" s="665"/>
      <c r="HU20" s="665"/>
      <c r="HV20" s="665"/>
      <c r="HW20" s="665"/>
      <c r="HX20" s="665"/>
      <c r="HY20" s="665"/>
      <c r="HZ20" s="665"/>
      <c r="IA20" s="665"/>
      <c r="IB20" s="665"/>
      <c r="IC20" s="665"/>
      <c r="ID20" s="665"/>
      <c r="IE20" s="665"/>
      <c r="IF20" s="665"/>
      <c r="IG20" s="665"/>
      <c r="IH20" s="665"/>
      <c r="II20" s="665"/>
      <c r="IJ20" s="665"/>
      <c r="IK20" s="665"/>
      <c r="IL20" s="665"/>
      <c r="IM20" s="665"/>
      <c r="IN20" s="665"/>
      <c r="IO20" s="665"/>
      <c r="IP20" s="665"/>
      <c r="IQ20" s="665"/>
      <c r="IR20" s="665"/>
      <c r="IS20" s="665"/>
      <c r="IT20" s="665"/>
    </row>
    <row r="21" spans="2:254" s="2" customFormat="1" ht="15" hidden="1" outlineLevel="1">
      <c r="B21" s="798"/>
      <c r="C21" s="799" t="s">
        <v>315</v>
      </c>
      <c r="D21" s="799"/>
      <c r="E21" s="800"/>
      <c r="F21" s="799"/>
      <c r="G21" s="799"/>
      <c r="H21" s="799"/>
      <c r="I21" s="799"/>
      <c r="J21" s="799" t="s">
        <v>320</v>
      </c>
      <c r="K21" s="800"/>
      <c r="L21" s="799" t="s">
        <v>319</v>
      </c>
      <c r="M21" s="799"/>
      <c r="N21" s="799" t="s">
        <v>595</v>
      </c>
      <c r="O21" s="799"/>
      <c r="P21" s="799"/>
      <c r="Q21" s="800"/>
      <c r="R21" s="799"/>
      <c r="S21" s="799"/>
      <c r="T21" s="799"/>
      <c r="U21" s="799"/>
      <c r="V21" s="799"/>
      <c r="W21" s="801"/>
      <c r="X21" s="799"/>
      <c r="Y21" s="799"/>
      <c r="Z21" s="800"/>
      <c r="AA21" s="799"/>
      <c r="AB21" s="799"/>
      <c r="AC21" s="799"/>
      <c r="AD21" s="799"/>
      <c r="AE21" s="799"/>
      <c r="AF21" s="799"/>
      <c r="AG21" s="799"/>
      <c r="AH21" s="799"/>
      <c r="AI21" s="799"/>
      <c r="AJ21" s="799"/>
      <c r="AK21" s="799"/>
      <c r="AL21" s="799"/>
      <c r="AM21" s="799"/>
      <c r="AN21" s="799"/>
      <c r="AO21" s="799"/>
      <c r="AP21" s="799"/>
      <c r="AQ21" s="665"/>
      <c r="AR21" s="665"/>
      <c r="AS21" s="665"/>
      <c r="AT21" s="665"/>
      <c r="AU21" s="665"/>
      <c r="AV21" s="665"/>
      <c r="AW21" s="665"/>
      <c r="AX21" s="665"/>
      <c r="AY21" s="665"/>
      <c r="AZ21" s="665"/>
      <c r="BA21" s="665"/>
      <c r="BB21" s="665"/>
      <c r="BC21" s="665"/>
      <c r="BD21" s="665"/>
      <c r="BE21" s="665"/>
      <c r="BF21" s="665"/>
      <c r="BG21" s="665"/>
      <c r="BH21" s="665"/>
      <c r="BI21" s="787"/>
      <c r="BJ21" s="787"/>
      <c r="BK21" s="787"/>
      <c r="BL21" s="787"/>
      <c r="BM21" s="787"/>
      <c r="BN21" s="787"/>
      <c r="BO21" s="787"/>
      <c r="BP21" s="787"/>
      <c r="BQ21" s="665"/>
      <c r="BR21" s="665"/>
      <c r="BS21" s="665"/>
      <c r="BT21" s="665"/>
      <c r="BU21" s="665"/>
      <c r="BV21" s="665"/>
      <c r="BW21" s="665"/>
      <c r="BX21" s="665"/>
      <c r="BY21" s="665"/>
      <c r="BZ21" s="665"/>
      <c r="CA21" s="665"/>
      <c r="CB21" s="665"/>
      <c r="CC21" s="665"/>
      <c r="CD21" s="665"/>
      <c r="CE21" s="665"/>
      <c r="CF21" s="665"/>
      <c r="CG21" s="665"/>
      <c r="CH21" s="665"/>
      <c r="CI21" s="665"/>
      <c r="CJ21" s="665"/>
      <c r="CK21" s="665"/>
      <c r="CL21" s="665"/>
      <c r="CM21" s="665"/>
      <c r="CN21" s="665"/>
      <c r="CO21" s="665"/>
      <c r="CP21" s="665"/>
      <c r="CQ21" s="665"/>
      <c r="CR21" s="665"/>
      <c r="CS21" s="665"/>
      <c r="CT21" s="665"/>
      <c r="CU21" s="665"/>
      <c r="CV21" s="665"/>
      <c r="CW21" s="665"/>
      <c r="CX21" s="665"/>
      <c r="CY21" s="665"/>
      <c r="CZ21" s="665"/>
      <c r="DA21" s="665"/>
      <c r="DB21" s="665"/>
      <c r="DC21" s="665"/>
      <c r="DD21" s="665"/>
      <c r="DE21" s="665"/>
      <c r="DF21" s="665"/>
      <c r="DG21" s="665"/>
      <c r="DH21" s="665"/>
      <c r="DI21" s="665"/>
      <c r="DJ21" s="665"/>
      <c r="DK21" s="665"/>
      <c r="DL21" s="665"/>
      <c r="DM21" s="665"/>
      <c r="DN21" s="665"/>
      <c r="DO21" s="665"/>
      <c r="DP21" s="665"/>
      <c r="DQ21" s="665"/>
      <c r="DR21" s="665"/>
      <c r="DS21" s="665"/>
      <c r="DT21" s="665"/>
      <c r="DU21" s="665"/>
      <c r="DV21" s="665"/>
      <c r="DW21" s="665"/>
      <c r="DX21" s="665"/>
      <c r="DY21" s="665"/>
      <c r="DZ21" s="665"/>
      <c r="EA21" s="665"/>
      <c r="EB21" s="665"/>
      <c r="EC21" s="665"/>
      <c r="ED21" s="665"/>
      <c r="EE21" s="665"/>
      <c r="EF21" s="665"/>
      <c r="EG21" s="665"/>
      <c r="EH21" s="665"/>
      <c r="EI21" s="665"/>
      <c r="EJ21" s="665"/>
      <c r="EK21" s="665"/>
      <c r="EL21" s="665"/>
      <c r="EM21" s="665"/>
      <c r="EN21" s="665"/>
      <c r="EO21" s="665"/>
      <c r="EP21" s="665"/>
      <c r="EQ21" s="665"/>
      <c r="ER21" s="665"/>
      <c r="ES21" s="665"/>
      <c r="ET21" s="665"/>
      <c r="EU21" s="665"/>
      <c r="EV21" s="665"/>
      <c r="EW21" s="665"/>
      <c r="EX21" s="665"/>
      <c r="EY21" s="665"/>
      <c r="EZ21" s="665"/>
      <c r="FA21" s="665"/>
      <c r="FB21" s="665"/>
      <c r="FC21" s="665"/>
      <c r="FD21" s="665"/>
      <c r="FE21" s="665"/>
      <c r="FF21" s="665"/>
      <c r="FG21" s="665"/>
      <c r="FH21" s="665"/>
      <c r="FI21" s="665"/>
      <c r="FJ21" s="665"/>
      <c r="FK21" s="665"/>
      <c r="FL21" s="665"/>
      <c r="FM21" s="665"/>
      <c r="FN21" s="665"/>
      <c r="FO21" s="665"/>
      <c r="FP21" s="665"/>
      <c r="FQ21" s="665"/>
      <c r="FR21" s="665"/>
      <c r="FS21" s="665"/>
      <c r="FT21" s="665"/>
      <c r="FU21" s="665"/>
      <c r="FV21" s="665"/>
      <c r="FW21" s="665"/>
      <c r="FX21" s="665"/>
      <c r="FY21" s="665"/>
      <c r="FZ21" s="665"/>
      <c r="GA21" s="665"/>
      <c r="GB21" s="665"/>
      <c r="GC21" s="665"/>
      <c r="GD21" s="665"/>
      <c r="GE21" s="665"/>
      <c r="GF21" s="665"/>
      <c r="GG21" s="665"/>
      <c r="GH21" s="665"/>
      <c r="GI21" s="665"/>
      <c r="GJ21" s="665"/>
      <c r="GK21" s="665"/>
      <c r="GL21" s="665"/>
      <c r="GM21" s="665"/>
      <c r="GN21" s="665"/>
      <c r="GO21" s="665"/>
      <c r="GP21" s="665"/>
      <c r="GQ21" s="665"/>
      <c r="GR21" s="665"/>
      <c r="GS21" s="665"/>
      <c r="GT21" s="665"/>
      <c r="GU21" s="665"/>
      <c r="GV21" s="665"/>
      <c r="GW21" s="665"/>
      <c r="GX21" s="665"/>
      <c r="GY21" s="665"/>
      <c r="GZ21" s="665"/>
      <c r="HA21" s="665"/>
      <c r="HB21" s="665"/>
      <c r="HC21" s="665"/>
      <c r="HD21" s="665"/>
      <c r="HE21" s="665"/>
      <c r="HF21" s="665"/>
      <c r="HG21" s="665"/>
      <c r="HH21" s="665"/>
      <c r="HI21" s="665"/>
      <c r="HJ21" s="665"/>
      <c r="HK21" s="665"/>
      <c r="HL21" s="665"/>
      <c r="HM21" s="665"/>
      <c r="HN21" s="665"/>
      <c r="HO21" s="665"/>
      <c r="HP21" s="665"/>
      <c r="HQ21" s="665"/>
      <c r="HR21" s="665"/>
      <c r="HS21" s="665"/>
      <c r="HT21" s="665"/>
      <c r="HU21" s="665"/>
      <c r="HV21" s="665"/>
      <c r="HW21" s="665"/>
      <c r="HX21" s="665"/>
      <c r="HY21" s="665"/>
      <c r="HZ21" s="665"/>
      <c r="IA21" s="665"/>
      <c r="IB21" s="665"/>
      <c r="IC21" s="665"/>
      <c r="ID21" s="665"/>
      <c r="IE21" s="665"/>
      <c r="IF21" s="665"/>
      <c r="IG21" s="665"/>
      <c r="IH21" s="665"/>
      <c r="II21" s="665"/>
      <c r="IJ21" s="665"/>
      <c r="IK21" s="665"/>
      <c r="IL21" s="665"/>
      <c r="IM21" s="665"/>
      <c r="IN21" s="665"/>
      <c r="IO21" s="665"/>
      <c r="IP21" s="665"/>
      <c r="IQ21" s="665"/>
      <c r="IR21" s="665"/>
      <c r="IS21" s="665"/>
      <c r="IT21" s="665"/>
    </row>
    <row r="22" spans="2:254" s="2" customFormat="1" ht="15" hidden="1" outlineLevel="1">
      <c r="B22" s="798"/>
      <c r="C22" s="799" t="s">
        <v>316</v>
      </c>
      <c r="D22" s="799"/>
      <c r="E22" s="800"/>
      <c r="F22" s="799"/>
      <c r="G22" s="799"/>
      <c r="H22" s="799"/>
      <c r="I22" s="799"/>
      <c r="J22" s="799"/>
      <c r="K22" s="800"/>
      <c r="L22" s="799"/>
      <c r="M22" s="799"/>
      <c r="N22" s="799"/>
      <c r="O22" s="799"/>
      <c r="P22" s="799"/>
      <c r="Q22" s="800"/>
      <c r="R22" s="799"/>
      <c r="S22" s="799"/>
      <c r="T22" s="799"/>
      <c r="U22" s="799"/>
      <c r="V22" s="799"/>
      <c r="W22" s="801"/>
      <c r="X22" s="799"/>
      <c r="Y22" s="799"/>
      <c r="Z22" s="800"/>
      <c r="AA22" s="799"/>
      <c r="AB22" s="799"/>
      <c r="AC22" s="799"/>
      <c r="AD22" s="799"/>
      <c r="AE22" s="799"/>
      <c r="AF22" s="799"/>
      <c r="AG22" s="799"/>
      <c r="AH22" s="799"/>
      <c r="AI22" s="799"/>
      <c r="AJ22" s="799"/>
      <c r="AK22" s="799"/>
      <c r="AL22" s="799"/>
      <c r="AM22" s="799"/>
      <c r="AN22" s="799"/>
      <c r="AO22" s="799"/>
      <c r="AP22" s="799"/>
      <c r="AQ22" s="665"/>
      <c r="AR22" s="665"/>
      <c r="AS22" s="665"/>
      <c r="AT22" s="665"/>
      <c r="AU22" s="665"/>
      <c r="AV22" s="665"/>
      <c r="AW22" s="665"/>
      <c r="AX22" s="665"/>
      <c r="AY22" s="665"/>
      <c r="AZ22" s="665"/>
      <c r="BA22" s="665"/>
      <c r="BB22" s="665"/>
      <c r="BC22" s="665"/>
      <c r="BD22" s="665"/>
      <c r="BE22" s="665"/>
      <c r="BF22" s="665"/>
      <c r="BG22" s="665"/>
      <c r="BH22" s="665"/>
      <c r="BI22" s="787"/>
      <c r="BJ22" s="787"/>
      <c r="BK22" s="787"/>
      <c r="BL22" s="787"/>
      <c r="BM22" s="787"/>
      <c r="BN22" s="787"/>
      <c r="BO22" s="787"/>
      <c r="BP22" s="787"/>
      <c r="BQ22" s="665"/>
      <c r="BR22" s="665"/>
      <c r="BS22" s="665"/>
      <c r="BT22" s="665"/>
      <c r="BU22" s="665"/>
      <c r="BV22" s="665"/>
      <c r="BW22" s="665"/>
      <c r="BX22" s="665"/>
      <c r="BY22" s="665"/>
      <c r="BZ22" s="665"/>
      <c r="CA22" s="665"/>
      <c r="CB22" s="665"/>
      <c r="CC22" s="665"/>
      <c r="CD22" s="665"/>
      <c r="CE22" s="665"/>
      <c r="CF22" s="665"/>
      <c r="CG22" s="665"/>
      <c r="CH22" s="665"/>
      <c r="CI22" s="665"/>
      <c r="CJ22" s="665"/>
      <c r="CK22" s="665"/>
      <c r="CL22" s="665"/>
      <c r="CM22" s="665"/>
      <c r="CN22" s="665"/>
      <c r="CO22" s="665"/>
      <c r="CP22" s="665"/>
      <c r="CQ22" s="665"/>
      <c r="CR22" s="665"/>
      <c r="CS22" s="665"/>
      <c r="CT22" s="665"/>
      <c r="CU22" s="665"/>
      <c r="CV22" s="665"/>
      <c r="CW22" s="665"/>
      <c r="CX22" s="665"/>
      <c r="CY22" s="665"/>
      <c r="CZ22" s="665"/>
      <c r="DA22" s="665"/>
      <c r="DB22" s="665"/>
      <c r="DC22" s="665"/>
      <c r="DD22" s="665"/>
      <c r="DE22" s="665"/>
      <c r="DF22" s="665"/>
      <c r="DG22" s="665"/>
      <c r="DH22" s="665"/>
      <c r="DI22" s="665"/>
      <c r="DJ22" s="665"/>
      <c r="DK22" s="665"/>
      <c r="DL22" s="665"/>
      <c r="DM22" s="665"/>
      <c r="DN22" s="665"/>
      <c r="DO22" s="665"/>
      <c r="DP22" s="665"/>
      <c r="DQ22" s="665"/>
      <c r="DR22" s="665"/>
      <c r="DS22" s="665"/>
      <c r="DT22" s="665"/>
      <c r="DU22" s="665"/>
      <c r="DV22" s="665"/>
      <c r="DW22" s="665"/>
      <c r="DX22" s="665"/>
      <c r="DY22" s="665"/>
      <c r="DZ22" s="665"/>
      <c r="EA22" s="665"/>
      <c r="EB22" s="665"/>
      <c r="EC22" s="665"/>
      <c r="ED22" s="665"/>
      <c r="EE22" s="665"/>
      <c r="EF22" s="665"/>
      <c r="EG22" s="665"/>
      <c r="EH22" s="665"/>
      <c r="EI22" s="665"/>
      <c r="EJ22" s="665"/>
      <c r="EK22" s="665"/>
      <c r="EL22" s="665"/>
      <c r="EM22" s="665"/>
      <c r="EN22" s="665"/>
      <c r="EO22" s="665"/>
      <c r="EP22" s="665"/>
      <c r="EQ22" s="665"/>
      <c r="ER22" s="665"/>
      <c r="ES22" s="665"/>
      <c r="ET22" s="665"/>
      <c r="EU22" s="665"/>
      <c r="EV22" s="665"/>
      <c r="EW22" s="665"/>
      <c r="EX22" s="665"/>
      <c r="EY22" s="665"/>
      <c r="EZ22" s="665"/>
      <c r="FA22" s="665"/>
      <c r="FB22" s="665"/>
      <c r="FC22" s="665"/>
      <c r="FD22" s="665"/>
      <c r="FE22" s="665"/>
      <c r="FF22" s="665"/>
      <c r="FG22" s="665"/>
      <c r="FH22" s="665"/>
      <c r="FI22" s="665"/>
      <c r="FJ22" s="665"/>
      <c r="FK22" s="665"/>
      <c r="FL22" s="665"/>
      <c r="FM22" s="665"/>
      <c r="FN22" s="665"/>
      <c r="FO22" s="665"/>
      <c r="FP22" s="665"/>
      <c r="FQ22" s="665"/>
      <c r="FR22" s="665"/>
      <c r="FS22" s="665"/>
      <c r="FT22" s="665"/>
      <c r="FU22" s="665"/>
      <c r="FV22" s="665"/>
      <c r="FW22" s="665"/>
      <c r="FX22" s="665"/>
      <c r="FY22" s="665"/>
      <c r="FZ22" s="665"/>
      <c r="GA22" s="665"/>
      <c r="GB22" s="665"/>
      <c r="GC22" s="665"/>
      <c r="GD22" s="665"/>
      <c r="GE22" s="665"/>
      <c r="GF22" s="665"/>
      <c r="GG22" s="665"/>
      <c r="GH22" s="665"/>
      <c r="GI22" s="665"/>
      <c r="GJ22" s="665"/>
      <c r="GK22" s="665"/>
      <c r="GL22" s="665"/>
      <c r="GM22" s="665"/>
      <c r="GN22" s="665"/>
      <c r="GO22" s="665"/>
      <c r="GP22" s="665"/>
      <c r="GQ22" s="665"/>
      <c r="GR22" s="665"/>
      <c r="GS22" s="665"/>
      <c r="GT22" s="665"/>
      <c r="GU22" s="665"/>
      <c r="GV22" s="665"/>
      <c r="GW22" s="665"/>
      <c r="GX22" s="665"/>
      <c r="GY22" s="665"/>
      <c r="GZ22" s="665"/>
      <c r="HA22" s="665"/>
      <c r="HB22" s="665"/>
      <c r="HC22" s="665"/>
      <c r="HD22" s="665"/>
      <c r="HE22" s="665"/>
      <c r="HF22" s="665"/>
      <c r="HG22" s="665"/>
      <c r="HH22" s="665"/>
      <c r="HI22" s="665"/>
      <c r="HJ22" s="665"/>
      <c r="HK22" s="665"/>
      <c r="HL22" s="665"/>
      <c r="HM22" s="665"/>
      <c r="HN22" s="665"/>
      <c r="HO22" s="665"/>
      <c r="HP22" s="665"/>
      <c r="HQ22" s="665"/>
      <c r="HR22" s="665"/>
      <c r="HS22" s="665"/>
      <c r="HT22" s="665"/>
      <c r="HU22" s="665"/>
      <c r="HV22" s="665"/>
      <c r="HW22" s="665"/>
      <c r="HX22" s="665"/>
      <c r="HY22" s="665"/>
      <c r="HZ22" s="665"/>
      <c r="IA22" s="665"/>
      <c r="IB22" s="665"/>
      <c r="IC22" s="665"/>
      <c r="ID22" s="665"/>
      <c r="IE22" s="665"/>
      <c r="IF22" s="665"/>
      <c r="IG22" s="665"/>
      <c r="IH22" s="665"/>
      <c r="II22" s="665"/>
      <c r="IJ22" s="665"/>
      <c r="IK22" s="665"/>
      <c r="IL22" s="665"/>
      <c r="IM22" s="665"/>
      <c r="IN22" s="665"/>
      <c r="IO22" s="665"/>
      <c r="IP22" s="665"/>
      <c r="IQ22" s="665"/>
      <c r="IR22" s="665"/>
      <c r="IS22" s="665"/>
      <c r="IT22" s="665"/>
    </row>
    <row r="23" spans="2:254" s="2" customFormat="1" ht="15" hidden="1" outlineLevel="1">
      <c r="B23" s="798"/>
      <c r="C23" s="799" t="s">
        <v>332</v>
      </c>
      <c r="D23" s="799"/>
      <c r="E23" s="800"/>
      <c r="F23" s="799"/>
      <c r="G23" s="799"/>
      <c r="H23" s="799"/>
      <c r="I23" s="799"/>
      <c r="K23" s="800"/>
      <c r="L23" s="799"/>
      <c r="M23" s="799"/>
      <c r="O23" s="799"/>
      <c r="P23" s="799"/>
      <c r="Q23" s="800"/>
      <c r="R23" s="799"/>
      <c r="S23" s="799"/>
      <c r="T23" s="799"/>
      <c r="U23" s="799"/>
      <c r="V23" s="799"/>
      <c r="W23" s="801"/>
      <c r="X23" s="799"/>
      <c r="Y23" s="799"/>
      <c r="Z23" s="800"/>
      <c r="AA23" s="799"/>
      <c r="AB23" s="799"/>
      <c r="AC23" s="799"/>
      <c r="AD23" s="799"/>
      <c r="AE23" s="799"/>
      <c r="AF23" s="799"/>
      <c r="AG23" s="799"/>
      <c r="AH23" s="799"/>
      <c r="AI23" s="799"/>
      <c r="AJ23" s="799"/>
      <c r="AK23" s="799"/>
      <c r="AL23" s="799"/>
      <c r="AM23" s="799"/>
      <c r="AN23" s="799"/>
      <c r="AO23" s="799"/>
      <c r="AP23" s="799"/>
      <c r="AQ23" s="665"/>
      <c r="AR23" s="665"/>
      <c r="AS23" s="665"/>
      <c r="AT23" s="665"/>
      <c r="AU23" s="665"/>
      <c r="AV23" s="665"/>
      <c r="AW23" s="665"/>
      <c r="AX23" s="665"/>
      <c r="AY23" s="665"/>
      <c r="AZ23" s="665"/>
      <c r="BA23" s="665"/>
      <c r="BB23" s="665"/>
      <c r="BC23" s="665"/>
      <c r="BD23" s="665"/>
      <c r="BE23" s="665"/>
      <c r="BF23" s="665"/>
      <c r="BG23" s="665"/>
      <c r="BH23" s="665"/>
      <c r="BI23" s="787"/>
      <c r="BJ23" s="787"/>
      <c r="BK23" s="787"/>
      <c r="BL23" s="787"/>
      <c r="BM23" s="787"/>
      <c r="BN23" s="787"/>
      <c r="BO23" s="787"/>
      <c r="BP23" s="787"/>
      <c r="BQ23" s="665"/>
      <c r="BR23" s="665"/>
      <c r="BS23" s="665"/>
      <c r="BT23" s="665"/>
      <c r="BU23" s="665"/>
      <c r="BV23" s="665"/>
      <c r="BW23" s="665"/>
      <c r="BX23" s="665"/>
      <c r="BY23" s="665"/>
      <c r="BZ23" s="665"/>
      <c r="CA23" s="665"/>
      <c r="CB23" s="665"/>
      <c r="CC23" s="665"/>
      <c r="CD23" s="665"/>
      <c r="CE23" s="665"/>
      <c r="CF23" s="665"/>
      <c r="CG23" s="665"/>
      <c r="CH23" s="665"/>
      <c r="CI23" s="665"/>
      <c r="CJ23" s="665"/>
      <c r="CK23" s="665"/>
      <c r="CL23" s="665"/>
      <c r="CM23" s="665"/>
      <c r="CN23" s="665"/>
      <c r="CO23" s="665"/>
      <c r="CP23" s="665"/>
      <c r="CQ23" s="665"/>
      <c r="CR23" s="665"/>
      <c r="CS23" s="665"/>
      <c r="CT23" s="665"/>
      <c r="CU23" s="665"/>
      <c r="CV23" s="665"/>
      <c r="CW23" s="665"/>
      <c r="CX23" s="665"/>
      <c r="CY23" s="665"/>
      <c r="CZ23" s="665"/>
      <c r="DA23" s="665"/>
      <c r="DB23" s="665"/>
      <c r="DC23" s="665"/>
      <c r="DD23" s="665"/>
      <c r="DE23" s="665"/>
      <c r="DF23" s="665"/>
      <c r="DG23" s="665"/>
      <c r="DH23" s="665"/>
      <c r="DI23" s="665"/>
      <c r="DJ23" s="665"/>
      <c r="DK23" s="665"/>
      <c r="DL23" s="665"/>
      <c r="DM23" s="665"/>
      <c r="DN23" s="665"/>
      <c r="DO23" s="665"/>
      <c r="DP23" s="665"/>
      <c r="DQ23" s="665"/>
      <c r="DR23" s="665"/>
      <c r="DS23" s="665"/>
      <c r="DT23" s="665"/>
      <c r="DU23" s="665"/>
      <c r="DV23" s="665"/>
      <c r="DW23" s="665"/>
      <c r="DX23" s="665"/>
      <c r="DY23" s="665"/>
      <c r="DZ23" s="665"/>
      <c r="EA23" s="665"/>
      <c r="EB23" s="665"/>
      <c r="EC23" s="665"/>
      <c r="ED23" s="665"/>
      <c r="EE23" s="665"/>
      <c r="EF23" s="665"/>
      <c r="EG23" s="665"/>
      <c r="EH23" s="665"/>
      <c r="EI23" s="665"/>
      <c r="EJ23" s="665"/>
      <c r="EK23" s="665"/>
      <c r="EL23" s="665"/>
      <c r="EM23" s="665"/>
      <c r="EN23" s="665"/>
      <c r="EO23" s="665"/>
      <c r="EP23" s="665"/>
      <c r="EQ23" s="665"/>
      <c r="ER23" s="665"/>
      <c r="ES23" s="665"/>
      <c r="ET23" s="665"/>
      <c r="EU23" s="665"/>
      <c r="EV23" s="665"/>
      <c r="EW23" s="665"/>
      <c r="EX23" s="665"/>
      <c r="EY23" s="665"/>
      <c r="EZ23" s="665"/>
      <c r="FA23" s="665"/>
      <c r="FB23" s="665"/>
      <c r="FC23" s="665"/>
      <c r="FD23" s="665"/>
      <c r="FE23" s="665"/>
      <c r="FF23" s="665"/>
      <c r="FG23" s="665"/>
      <c r="FH23" s="665"/>
      <c r="FI23" s="665"/>
      <c r="FJ23" s="665"/>
      <c r="FK23" s="665"/>
      <c r="FL23" s="665"/>
      <c r="FM23" s="665"/>
      <c r="FN23" s="665"/>
      <c r="FO23" s="665"/>
      <c r="FP23" s="665"/>
      <c r="FQ23" s="665"/>
      <c r="FR23" s="665"/>
      <c r="FS23" s="665"/>
      <c r="FT23" s="665"/>
      <c r="FU23" s="665"/>
      <c r="FV23" s="665"/>
      <c r="FW23" s="665"/>
      <c r="FX23" s="665"/>
      <c r="FY23" s="665"/>
      <c r="FZ23" s="665"/>
      <c r="GA23" s="665"/>
      <c r="GB23" s="665"/>
      <c r="GC23" s="665"/>
      <c r="GD23" s="665"/>
      <c r="GE23" s="665"/>
      <c r="GF23" s="665"/>
      <c r="GG23" s="665"/>
      <c r="GH23" s="665"/>
      <c r="GI23" s="665"/>
      <c r="GJ23" s="665"/>
      <c r="GK23" s="665"/>
      <c r="GL23" s="665"/>
      <c r="GM23" s="665"/>
      <c r="GN23" s="665"/>
      <c r="GO23" s="665"/>
      <c r="GP23" s="665"/>
      <c r="GQ23" s="665"/>
      <c r="GR23" s="665"/>
      <c r="GS23" s="665"/>
      <c r="GT23" s="665"/>
      <c r="GU23" s="665"/>
      <c r="GV23" s="665"/>
      <c r="GW23" s="665"/>
      <c r="GX23" s="665"/>
      <c r="GY23" s="665"/>
      <c r="GZ23" s="665"/>
      <c r="HA23" s="665"/>
      <c r="HB23" s="665"/>
      <c r="HC23" s="665"/>
      <c r="HD23" s="665"/>
      <c r="HE23" s="665"/>
      <c r="HF23" s="665"/>
      <c r="HG23" s="665"/>
      <c r="HH23" s="665"/>
      <c r="HI23" s="665"/>
      <c r="HJ23" s="665"/>
      <c r="HK23" s="665"/>
      <c r="HL23" s="665"/>
      <c r="HM23" s="665"/>
      <c r="HN23" s="665"/>
      <c r="HO23" s="665"/>
      <c r="HP23" s="665"/>
      <c r="HQ23" s="665"/>
      <c r="HR23" s="665"/>
      <c r="HS23" s="665"/>
      <c r="HT23" s="665"/>
      <c r="HU23" s="665"/>
      <c r="HV23" s="665"/>
      <c r="HW23" s="665"/>
      <c r="HX23" s="665"/>
      <c r="HY23" s="665"/>
      <c r="HZ23" s="665"/>
      <c r="IA23" s="665"/>
      <c r="IB23" s="665"/>
      <c r="IC23" s="665"/>
      <c r="ID23" s="665"/>
      <c r="IE23" s="665"/>
      <c r="IF23" s="665"/>
      <c r="IG23" s="665"/>
      <c r="IH23" s="665"/>
      <c r="II23" s="665"/>
      <c r="IJ23" s="665"/>
      <c r="IK23" s="665"/>
      <c r="IL23" s="665"/>
      <c r="IM23" s="665"/>
      <c r="IN23" s="665"/>
      <c r="IO23" s="665"/>
      <c r="IP23" s="665"/>
      <c r="IQ23" s="665"/>
      <c r="IR23" s="665"/>
      <c r="IS23" s="665"/>
      <c r="IT23" s="665"/>
    </row>
    <row r="24" spans="2:254" s="2" customFormat="1" ht="15" hidden="1" outlineLevel="1">
      <c r="B24" s="802"/>
      <c r="C24" s="803" t="s">
        <v>175</v>
      </c>
      <c r="D24" s="803"/>
      <c r="E24" s="804"/>
      <c r="F24" s="803"/>
      <c r="G24" s="803"/>
      <c r="H24" s="803"/>
      <c r="I24" s="803"/>
      <c r="J24" s="805"/>
      <c r="K24" s="804"/>
      <c r="L24" s="803"/>
      <c r="M24" s="803"/>
      <c r="N24" s="805"/>
      <c r="O24" s="803"/>
      <c r="P24" s="803"/>
      <c r="Q24" s="804"/>
      <c r="R24" s="803"/>
      <c r="S24" s="803"/>
      <c r="T24" s="803"/>
      <c r="U24" s="803"/>
      <c r="V24" s="803"/>
      <c r="W24" s="806"/>
      <c r="X24" s="803"/>
      <c r="Y24" s="803"/>
      <c r="Z24" s="804"/>
      <c r="AA24" s="803"/>
      <c r="AB24" s="803"/>
      <c r="AC24" s="803"/>
      <c r="AD24" s="803"/>
      <c r="AE24" s="803"/>
      <c r="AF24" s="803"/>
      <c r="AG24" s="803"/>
      <c r="AH24" s="803"/>
      <c r="AI24" s="803"/>
      <c r="AJ24" s="803"/>
      <c r="AK24" s="803"/>
      <c r="AL24" s="803"/>
      <c r="AM24" s="803"/>
      <c r="AN24" s="803"/>
      <c r="AO24" s="803"/>
      <c r="AP24" s="803"/>
      <c r="AQ24" s="665"/>
      <c r="AR24" s="665"/>
      <c r="AS24" s="665"/>
      <c r="AT24" s="665"/>
      <c r="AU24" s="665"/>
      <c r="AV24" s="665"/>
      <c r="AW24" s="665"/>
      <c r="AX24" s="665"/>
      <c r="AY24" s="665"/>
      <c r="AZ24" s="665"/>
      <c r="BA24" s="665"/>
      <c r="BB24" s="665"/>
      <c r="BC24" s="665"/>
      <c r="BD24" s="665"/>
      <c r="BE24" s="665"/>
      <c r="BF24" s="665"/>
      <c r="BG24" s="665"/>
      <c r="BH24" s="665"/>
      <c r="BI24" s="787"/>
      <c r="BJ24" s="787"/>
      <c r="BK24" s="787"/>
      <c r="BL24" s="787"/>
      <c r="BM24" s="787"/>
      <c r="BN24" s="787"/>
      <c r="BO24" s="787"/>
      <c r="BP24" s="787"/>
      <c r="BQ24" s="665"/>
      <c r="BR24" s="665"/>
      <c r="BS24" s="665"/>
      <c r="BT24" s="665"/>
      <c r="BU24" s="665"/>
      <c r="BV24" s="665"/>
      <c r="BW24" s="665"/>
      <c r="BX24" s="665"/>
      <c r="BY24" s="665"/>
      <c r="BZ24" s="665"/>
      <c r="CA24" s="665"/>
      <c r="CB24" s="665"/>
      <c r="CC24" s="665"/>
      <c r="CD24" s="665"/>
      <c r="CE24" s="665"/>
      <c r="CF24" s="665"/>
      <c r="CG24" s="665"/>
      <c r="CH24" s="665"/>
      <c r="CI24" s="665"/>
      <c r="CJ24" s="665"/>
      <c r="CK24" s="665"/>
      <c r="CL24" s="665"/>
      <c r="CM24" s="665"/>
      <c r="CN24" s="665"/>
      <c r="CO24" s="665"/>
      <c r="CP24" s="665"/>
      <c r="CQ24" s="665"/>
      <c r="CR24" s="665"/>
      <c r="CS24" s="665"/>
      <c r="CT24" s="665"/>
      <c r="CU24" s="665"/>
      <c r="CV24" s="665"/>
      <c r="CW24" s="665"/>
      <c r="CX24" s="665"/>
      <c r="CY24" s="665"/>
      <c r="CZ24" s="665"/>
      <c r="DA24" s="665"/>
      <c r="DB24" s="665"/>
      <c r="DC24" s="665"/>
      <c r="DD24" s="665"/>
      <c r="DE24" s="665"/>
      <c r="DF24" s="665"/>
      <c r="DG24" s="665"/>
      <c r="DH24" s="665"/>
      <c r="DI24" s="665"/>
      <c r="DJ24" s="665"/>
      <c r="DK24" s="665"/>
      <c r="DL24" s="665"/>
      <c r="DM24" s="665"/>
      <c r="DN24" s="665"/>
      <c r="DO24" s="665"/>
      <c r="DP24" s="665"/>
      <c r="DQ24" s="665"/>
      <c r="DR24" s="665"/>
      <c r="DS24" s="665"/>
      <c r="DT24" s="665"/>
      <c r="DU24" s="665"/>
      <c r="DV24" s="665"/>
      <c r="DW24" s="665"/>
      <c r="DX24" s="665"/>
      <c r="DY24" s="665"/>
      <c r="DZ24" s="665"/>
      <c r="EA24" s="665"/>
      <c r="EB24" s="665"/>
      <c r="EC24" s="665"/>
      <c r="ED24" s="665"/>
      <c r="EE24" s="665"/>
      <c r="EF24" s="665"/>
      <c r="EG24" s="665"/>
      <c r="EH24" s="665"/>
      <c r="EI24" s="665"/>
      <c r="EJ24" s="665"/>
      <c r="EK24" s="665"/>
      <c r="EL24" s="665"/>
      <c r="EM24" s="665"/>
      <c r="EN24" s="665"/>
      <c r="EO24" s="665"/>
      <c r="EP24" s="665"/>
      <c r="EQ24" s="665"/>
      <c r="ER24" s="665"/>
      <c r="ES24" s="665"/>
      <c r="ET24" s="665"/>
      <c r="EU24" s="665"/>
      <c r="EV24" s="665"/>
      <c r="EW24" s="665"/>
      <c r="EX24" s="665"/>
      <c r="EY24" s="665"/>
      <c r="EZ24" s="665"/>
      <c r="FA24" s="665"/>
      <c r="FB24" s="665"/>
      <c r="FC24" s="665"/>
      <c r="FD24" s="665"/>
      <c r="FE24" s="665"/>
      <c r="FF24" s="665"/>
      <c r="FG24" s="665"/>
      <c r="FH24" s="665"/>
      <c r="FI24" s="665"/>
      <c r="FJ24" s="665"/>
      <c r="FK24" s="665"/>
      <c r="FL24" s="665"/>
      <c r="FM24" s="665"/>
      <c r="FN24" s="665"/>
      <c r="FO24" s="665"/>
      <c r="FP24" s="665"/>
      <c r="FQ24" s="665"/>
      <c r="FR24" s="665"/>
      <c r="FS24" s="665"/>
      <c r="FT24" s="665"/>
      <c r="FU24" s="665"/>
      <c r="FV24" s="665"/>
      <c r="FW24" s="665"/>
      <c r="FX24" s="665"/>
      <c r="FY24" s="665"/>
      <c r="FZ24" s="665"/>
      <c r="GA24" s="665"/>
      <c r="GB24" s="665"/>
      <c r="GC24" s="665"/>
      <c r="GD24" s="665"/>
      <c r="GE24" s="665"/>
      <c r="GF24" s="665"/>
      <c r="GG24" s="665"/>
      <c r="GH24" s="665"/>
      <c r="GI24" s="665"/>
      <c r="GJ24" s="665"/>
      <c r="GK24" s="665"/>
      <c r="GL24" s="665"/>
      <c r="GM24" s="665"/>
      <c r="GN24" s="665"/>
      <c r="GO24" s="665"/>
      <c r="GP24" s="665"/>
      <c r="GQ24" s="665"/>
      <c r="GR24" s="665"/>
      <c r="GS24" s="665"/>
      <c r="GT24" s="665"/>
      <c r="GU24" s="665"/>
      <c r="GV24" s="665"/>
      <c r="GW24" s="665"/>
      <c r="GX24" s="665"/>
      <c r="GY24" s="665"/>
      <c r="GZ24" s="665"/>
      <c r="HA24" s="665"/>
      <c r="HB24" s="665"/>
      <c r="HC24" s="665"/>
      <c r="HD24" s="665"/>
      <c r="HE24" s="665"/>
      <c r="HF24" s="665"/>
      <c r="HG24" s="665"/>
      <c r="HH24" s="665"/>
      <c r="HI24" s="665"/>
      <c r="HJ24" s="665"/>
      <c r="HK24" s="665"/>
      <c r="HL24" s="665"/>
      <c r="HM24" s="665"/>
      <c r="HN24" s="665"/>
      <c r="HO24" s="665"/>
      <c r="HP24" s="665"/>
      <c r="HQ24" s="665"/>
      <c r="HR24" s="665"/>
      <c r="HS24" s="665"/>
      <c r="HT24" s="665"/>
      <c r="HU24" s="665"/>
      <c r="HV24" s="665"/>
      <c r="HW24" s="665"/>
      <c r="HX24" s="665"/>
      <c r="HY24" s="665"/>
      <c r="HZ24" s="665"/>
      <c r="IA24" s="665"/>
      <c r="IB24" s="665"/>
      <c r="IC24" s="665"/>
      <c r="ID24" s="665"/>
      <c r="IE24" s="665"/>
      <c r="IF24" s="665"/>
      <c r="IG24" s="665"/>
      <c r="IH24" s="665"/>
      <c r="II24" s="665"/>
      <c r="IJ24" s="665"/>
      <c r="IK24" s="665"/>
      <c r="IL24" s="665"/>
      <c r="IM24" s="665"/>
      <c r="IN24" s="665"/>
      <c r="IO24" s="665"/>
      <c r="IP24" s="665"/>
      <c r="IQ24" s="665"/>
      <c r="IR24" s="665"/>
      <c r="IS24" s="665"/>
      <c r="IT24" s="665"/>
    </row>
    <row r="25" spans="2:254" s="2" customFormat="1" ht="15" hidden="1" outlineLevel="1">
      <c r="B25" s="791"/>
      <c r="C25" s="791"/>
      <c r="D25" s="665"/>
      <c r="E25" s="1"/>
      <c r="F25" s="665"/>
      <c r="G25" s="665"/>
      <c r="H25" s="665"/>
      <c r="I25" s="665"/>
      <c r="J25" s="665"/>
      <c r="K25" s="1"/>
      <c r="L25" s="665"/>
      <c r="M25" s="665"/>
      <c r="N25" s="665"/>
      <c r="O25" s="665"/>
      <c r="P25" s="665"/>
      <c r="Q25" s="1"/>
      <c r="R25" s="665"/>
      <c r="S25" s="665"/>
      <c r="T25" s="665"/>
      <c r="U25" s="665"/>
      <c r="V25" s="665"/>
      <c r="W25" s="775"/>
      <c r="X25" s="665"/>
      <c r="Y25" s="665"/>
      <c r="Z25" s="1"/>
      <c r="AA25" s="665"/>
      <c r="AB25" s="665"/>
      <c r="AC25" s="665"/>
      <c r="AD25" s="665"/>
      <c r="AE25" s="665"/>
      <c r="AF25" s="665"/>
      <c r="AG25" s="665"/>
      <c r="AH25" s="665"/>
      <c r="AI25" s="665"/>
      <c r="AJ25" s="665"/>
      <c r="AK25" s="665"/>
      <c r="AL25" s="665"/>
      <c r="AM25" s="665"/>
      <c r="AN25" s="665"/>
      <c r="AO25" s="665"/>
      <c r="AP25" s="665"/>
      <c r="AQ25" s="665"/>
      <c r="AR25" s="665"/>
      <c r="AS25" s="665"/>
      <c r="AT25" s="665"/>
      <c r="AU25" s="665"/>
      <c r="AV25" s="665"/>
      <c r="AW25" s="665"/>
      <c r="AX25" s="665"/>
      <c r="AY25" s="665"/>
      <c r="AZ25" s="665"/>
      <c r="BA25" s="665"/>
      <c r="BB25" s="665"/>
      <c r="BC25" s="665"/>
      <c r="BD25" s="665"/>
      <c r="BE25" s="665"/>
      <c r="BF25" s="665"/>
      <c r="BG25" s="665"/>
      <c r="BH25" s="665"/>
      <c r="BI25" s="787"/>
      <c r="BJ25" s="787"/>
      <c r="BK25" s="787"/>
      <c r="BL25" s="787"/>
      <c r="BM25" s="787"/>
      <c r="BN25" s="787"/>
      <c r="BO25" s="787"/>
      <c r="BP25" s="787"/>
      <c r="BQ25" s="665"/>
      <c r="BR25" s="665"/>
      <c r="BS25" s="665"/>
      <c r="BT25" s="665"/>
      <c r="BU25" s="665"/>
      <c r="BV25" s="665"/>
      <c r="BW25" s="665"/>
      <c r="BX25" s="665"/>
      <c r="BY25" s="665"/>
      <c r="BZ25" s="665"/>
      <c r="CA25" s="665"/>
      <c r="CB25" s="665"/>
      <c r="CC25" s="665"/>
      <c r="CD25" s="665"/>
      <c r="CE25" s="665"/>
      <c r="CF25" s="665"/>
      <c r="CG25" s="665"/>
      <c r="CH25" s="665"/>
      <c r="CI25" s="665"/>
      <c r="CJ25" s="665"/>
      <c r="CK25" s="665"/>
      <c r="CL25" s="665"/>
      <c r="CM25" s="665"/>
      <c r="CN25" s="665"/>
      <c r="CO25" s="665"/>
      <c r="CP25" s="665"/>
      <c r="CQ25" s="665"/>
      <c r="CR25" s="665"/>
      <c r="CS25" s="665"/>
      <c r="CT25" s="665"/>
      <c r="CU25" s="665"/>
      <c r="CV25" s="665"/>
      <c r="CW25" s="665"/>
      <c r="CX25" s="665"/>
      <c r="CY25" s="665"/>
      <c r="CZ25" s="665"/>
      <c r="DA25" s="665"/>
      <c r="DB25" s="665"/>
      <c r="DC25" s="665"/>
      <c r="DD25" s="665"/>
      <c r="DE25" s="665"/>
      <c r="DF25" s="665"/>
      <c r="DG25" s="665"/>
      <c r="DH25" s="665"/>
      <c r="DI25" s="665"/>
      <c r="DJ25" s="665"/>
      <c r="DK25" s="665"/>
      <c r="DL25" s="665"/>
      <c r="DM25" s="665"/>
      <c r="DN25" s="665"/>
      <c r="DO25" s="665"/>
      <c r="DP25" s="665"/>
      <c r="DQ25" s="665"/>
      <c r="DR25" s="665"/>
      <c r="DS25" s="665"/>
      <c r="DT25" s="665"/>
      <c r="DU25" s="665"/>
      <c r="DV25" s="665"/>
      <c r="DW25" s="665"/>
      <c r="DX25" s="665"/>
      <c r="DY25" s="665"/>
      <c r="DZ25" s="665"/>
      <c r="EA25" s="665"/>
      <c r="EB25" s="665"/>
      <c r="EC25" s="665"/>
      <c r="ED25" s="665"/>
      <c r="EE25" s="665"/>
      <c r="EF25" s="665"/>
      <c r="EG25" s="665"/>
      <c r="EH25" s="665"/>
      <c r="EI25" s="665"/>
      <c r="EJ25" s="665"/>
      <c r="EK25" s="665"/>
      <c r="EL25" s="665"/>
      <c r="EM25" s="665"/>
      <c r="EN25" s="665"/>
      <c r="EO25" s="665"/>
      <c r="EP25" s="665"/>
      <c r="EQ25" s="665"/>
      <c r="ER25" s="665"/>
      <c r="ES25" s="665"/>
      <c r="ET25" s="665"/>
      <c r="EU25" s="665"/>
      <c r="EV25" s="665"/>
      <c r="EW25" s="665"/>
      <c r="EX25" s="665"/>
      <c r="EY25" s="665"/>
      <c r="EZ25" s="665"/>
      <c r="FA25" s="665"/>
      <c r="FB25" s="665"/>
      <c r="FC25" s="665"/>
      <c r="FD25" s="665"/>
      <c r="FE25" s="665"/>
      <c r="FF25" s="665"/>
      <c r="FG25" s="665"/>
      <c r="FH25" s="665"/>
      <c r="FI25" s="665"/>
      <c r="FJ25" s="665"/>
      <c r="FK25" s="665"/>
      <c r="FL25" s="665"/>
      <c r="FM25" s="665"/>
      <c r="FN25" s="665"/>
      <c r="FO25" s="665"/>
      <c r="FP25" s="665"/>
      <c r="FQ25" s="665"/>
      <c r="FR25" s="665"/>
      <c r="FS25" s="665"/>
      <c r="FT25" s="665"/>
      <c r="FU25" s="665"/>
      <c r="FV25" s="665"/>
      <c r="FW25" s="665"/>
      <c r="FX25" s="665"/>
      <c r="FY25" s="665"/>
      <c r="FZ25" s="665"/>
      <c r="GA25" s="665"/>
      <c r="GB25" s="665"/>
      <c r="GC25" s="665"/>
      <c r="GD25" s="665"/>
      <c r="GE25" s="665"/>
      <c r="GF25" s="665"/>
      <c r="GG25" s="665"/>
      <c r="GH25" s="665"/>
      <c r="GI25" s="665"/>
      <c r="GJ25" s="665"/>
      <c r="GK25" s="665"/>
      <c r="GL25" s="665"/>
      <c r="GM25" s="665"/>
      <c r="GN25" s="665"/>
      <c r="GO25" s="665"/>
      <c r="GP25" s="665"/>
      <c r="GQ25" s="665"/>
      <c r="GR25" s="665"/>
      <c r="GS25" s="665"/>
      <c r="GT25" s="665"/>
      <c r="GU25" s="665"/>
      <c r="GV25" s="665"/>
      <c r="GW25" s="665"/>
      <c r="GX25" s="665"/>
      <c r="GY25" s="665"/>
      <c r="GZ25" s="665"/>
      <c r="HA25" s="665"/>
      <c r="HB25" s="665"/>
      <c r="HC25" s="665"/>
      <c r="HD25" s="665"/>
      <c r="HE25" s="665"/>
      <c r="HF25" s="665"/>
      <c r="HG25" s="665"/>
      <c r="HH25" s="665"/>
      <c r="HI25" s="665"/>
      <c r="HJ25" s="665"/>
      <c r="HK25" s="665"/>
      <c r="HL25" s="665"/>
      <c r="HM25" s="665"/>
      <c r="HN25" s="665"/>
      <c r="HO25" s="665"/>
      <c r="HP25" s="665"/>
      <c r="HQ25" s="665"/>
      <c r="HR25" s="665"/>
      <c r="HS25" s="665"/>
      <c r="HT25" s="665"/>
      <c r="HU25" s="665"/>
      <c r="HV25" s="665"/>
      <c r="HW25" s="665"/>
      <c r="HX25" s="665"/>
      <c r="HY25" s="665"/>
      <c r="HZ25" s="665"/>
      <c r="IA25" s="665"/>
      <c r="IB25" s="665"/>
      <c r="IC25" s="665"/>
      <c r="ID25" s="665"/>
      <c r="IE25" s="665"/>
      <c r="IF25" s="665"/>
      <c r="IG25" s="665"/>
      <c r="IH25" s="665"/>
      <c r="II25" s="665"/>
      <c r="IJ25" s="665"/>
      <c r="IK25" s="665"/>
      <c r="IL25" s="665"/>
      <c r="IM25" s="665"/>
      <c r="IN25" s="665"/>
      <c r="IO25" s="665"/>
      <c r="IP25" s="665"/>
      <c r="IQ25" s="665"/>
      <c r="IR25" s="665"/>
      <c r="IS25" s="665"/>
      <c r="IT25" s="665"/>
    </row>
    <row r="26" spans="2:254" s="2" customFormat="1" ht="16" collapsed="1" thickBot="1">
      <c r="B26" s="791"/>
      <c r="C26" s="791"/>
      <c r="D26" s="665"/>
      <c r="E26" s="1"/>
      <c r="F26" s="665"/>
      <c r="G26" s="665"/>
      <c r="H26" s="665"/>
      <c r="I26" s="665"/>
      <c r="J26" s="665"/>
      <c r="K26" s="1"/>
      <c r="L26" s="665"/>
      <c r="M26" s="665"/>
      <c r="N26" s="665"/>
      <c r="O26" s="665"/>
      <c r="P26" s="665"/>
      <c r="Q26" s="1"/>
      <c r="R26" s="665"/>
      <c r="S26" s="665"/>
      <c r="T26" s="665"/>
      <c r="U26" s="665"/>
      <c r="V26" s="665"/>
      <c r="W26" s="775"/>
      <c r="X26" s="665"/>
      <c r="Y26" s="665"/>
      <c r="Z26" s="1"/>
      <c r="AA26" s="665"/>
      <c r="AB26" s="665"/>
      <c r="AC26" s="665"/>
      <c r="AD26" s="665"/>
      <c r="AE26" s="665"/>
      <c r="AF26" s="665"/>
      <c r="AG26" s="665"/>
      <c r="AH26" s="665"/>
      <c r="AI26" s="665"/>
      <c r="AJ26" s="665"/>
      <c r="AK26" s="665"/>
      <c r="AL26" s="665"/>
      <c r="AM26" s="665"/>
      <c r="AN26" s="665"/>
      <c r="AO26" s="665"/>
      <c r="AP26" s="665"/>
      <c r="AQ26" s="665"/>
      <c r="AR26" s="665"/>
      <c r="AS26" s="665"/>
      <c r="AT26" s="665"/>
      <c r="AU26" s="665"/>
      <c r="AV26" s="665"/>
      <c r="AW26" s="665"/>
      <c r="AX26" s="665"/>
      <c r="AY26" s="665"/>
      <c r="AZ26" s="665"/>
      <c r="BA26" s="665"/>
      <c r="BB26" s="665"/>
      <c r="BC26" s="665"/>
      <c r="BD26" s="665"/>
      <c r="BE26" s="665"/>
      <c r="BF26" s="665"/>
      <c r="BG26" s="665"/>
      <c r="BH26" s="665"/>
      <c r="BI26" s="787"/>
      <c r="BJ26" s="787"/>
      <c r="BK26" s="787"/>
      <c r="BL26" s="787"/>
      <c r="BM26" s="787"/>
      <c r="BN26" s="787"/>
      <c r="BO26" s="787"/>
      <c r="BP26" s="787"/>
      <c r="BQ26" s="665"/>
      <c r="BR26" s="665"/>
      <c r="BS26" s="665"/>
      <c r="BT26" s="665"/>
      <c r="BU26" s="665"/>
      <c r="BV26" s="665"/>
      <c r="BW26" s="665"/>
      <c r="BX26" s="665"/>
      <c r="BY26" s="665"/>
      <c r="BZ26" s="665"/>
      <c r="CA26" s="665"/>
      <c r="CB26" s="665"/>
      <c r="CC26" s="665"/>
      <c r="CD26" s="665"/>
      <c r="CE26" s="665"/>
      <c r="CF26" s="665"/>
      <c r="CG26" s="665"/>
      <c r="CH26" s="665"/>
      <c r="CI26" s="665"/>
      <c r="CJ26" s="665"/>
      <c r="CK26" s="665"/>
      <c r="CL26" s="665"/>
      <c r="CM26" s="665"/>
      <c r="CN26" s="665"/>
      <c r="CO26" s="665"/>
      <c r="CP26" s="665"/>
      <c r="CQ26" s="665"/>
      <c r="CR26" s="665"/>
      <c r="CS26" s="665"/>
      <c r="CT26" s="665"/>
      <c r="CU26" s="665"/>
      <c r="CV26" s="665"/>
      <c r="CW26" s="665"/>
      <c r="CX26" s="665"/>
      <c r="CY26" s="665"/>
      <c r="CZ26" s="665"/>
      <c r="DA26" s="665"/>
      <c r="DB26" s="665"/>
      <c r="DC26" s="665"/>
      <c r="DD26" s="665"/>
      <c r="DE26" s="665"/>
      <c r="DF26" s="665"/>
      <c r="DG26" s="665"/>
      <c r="DH26" s="665"/>
      <c r="DI26" s="665"/>
      <c r="DJ26" s="665"/>
      <c r="DK26" s="665"/>
      <c r="DL26" s="665"/>
      <c r="DM26" s="665"/>
      <c r="DN26" s="665"/>
      <c r="DO26" s="665"/>
      <c r="DP26" s="665"/>
      <c r="DQ26" s="665"/>
      <c r="DR26" s="665"/>
      <c r="DS26" s="665"/>
      <c r="DT26" s="665"/>
      <c r="DU26" s="665"/>
      <c r="DV26" s="665"/>
      <c r="DW26" s="665"/>
      <c r="DX26" s="665"/>
      <c r="DY26" s="665"/>
      <c r="DZ26" s="665"/>
      <c r="EA26" s="665"/>
      <c r="EB26" s="665"/>
      <c r="EC26" s="665"/>
      <c r="ED26" s="665"/>
      <c r="EE26" s="665"/>
      <c r="EF26" s="665"/>
      <c r="EG26" s="665"/>
      <c r="EH26" s="665"/>
      <c r="EI26" s="665"/>
      <c r="EJ26" s="665"/>
      <c r="EK26" s="665"/>
      <c r="EL26" s="665"/>
      <c r="EM26" s="665"/>
      <c r="EN26" s="665"/>
      <c r="EO26" s="665"/>
      <c r="EP26" s="665"/>
      <c r="EQ26" s="665"/>
      <c r="ER26" s="665"/>
      <c r="ES26" s="665"/>
      <c r="ET26" s="665"/>
      <c r="EU26" s="665"/>
      <c r="EV26" s="665"/>
      <c r="EW26" s="665"/>
      <c r="EX26" s="665"/>
      <c r="EY26" s="665"/>
      <c r="EZ26" s="665"/>
      <c r="FA26" s="665"/>
      <c r="FB26" s="665"/>
      <c r="FC26" s="665"/>
      <c r="FD26" s="665"/>
      <c r="FE26" s="665"/>
      <c r="FF26" s="665"/>
      <c r="FG26" s="665"/>
      <c r="FH26" s="665"/>
      <c r="FI26" s="665"/>
      <c r="FJ26" s="665"/>
      <c r="FK26" s="665"/>
      <c r="FL26" s="665"/>
      <c r="FM26" s="665"/>
      <c r="FN26" s="665"/>
      <c r="FO26" s="665"/>
      <c r="FP26" s="665"/>
      <c r="FQ26" s="665"/>
      <c r="FR26" s="665"/>
      <c r="FS26" s="665"/>
      <c r="FT26" s="665"/>
      <c r="FU26" s="665"/>
      <c r="FV26" s="665"/>
      <c r="FW26" s="665"/>
      <c r="FX26" s="665"/>
      <c r="FY26" s="665"/>
      <c r="FZ26" s="665"/>
      <c r="GA26" s="665"/>
      <c r="GB26" s="665"/>
      <c r="GC26" s="665"/>
      <c r="GD26" s="665"/>
      <c r="GE26" s="665"/>
      <c r="GF26" s="665"/>
      <c r="GG26" s="665"/>
      <c r="GH26" s="665"/>
      <c r="GI26" s="665"/>
      <c r="GJ26" s="665"/>
      <c r="GK26" s="665"/>
      <c r="GL26" s="665"/>
      <c r="GM26" s="665"/>
      <c r="GN26" s="665"/>
      <c r="GO26" s="665"/>
      <c r="GP26" s="665"/>
      <c r="GQ26" s="665"/>
      <c r="GR26" s="665"/>
      <c r="GS26" s="665"/>
      <c r="GT26" s="665"/>
      <c r="GU26" s="665"/>
      <c r="GV26" s="665"/>
      <c r="GW26" s="665"/>
      <c r="GX26" s="665"/>
      <c r="GY26" s="665"/>
      <c r="GZ26" s="665"/>
      <c r="HA26" s="665"/>
      <c r="HB26" s="665"/>
      <c r="HC26" s="665"/>
      <c r="HD26" s="665"/>
      <c r="HE26" s="665"/>
      <c r="HF26" s="665"/>
      <c r="HG26" s="665"/>
      <c r="HH26" s="665"/>
      <c r="HI26" s="665"/>
      <c r="HJ26" s="665"/>
      <c r="HK26" s="665"/>
      <c r="HL26" s="665"/>
      <c r="HM26" s="665"/>
      <c r="HN26" s="665"/>
      <c r="HO26" s="665"/>
      <c r="HP26" s="665"/>
      <c r="HQ26" s="665"/>
      <c r="HR26" s="665"/>
      <c r="HS26" s="665"/>
      <c r="HT26" s="665"/>
      <c r="HU26" s="665"/>
      <c r="HV26" s="665"/>
      <c r="HW26" s="665"/>
      <c r="HX26" s="665"/>
      <c r="HY26" s="665"/>
      <c r="HZ26" s="665"/>
      <c r="IA26" s="665"/>
      <c r="IB26" s="665"/>
      <c r="IC26" s="665"/>
      <c r="ID26" s="665"/>
      <c r="IE26" s="665"/>
      <c r="IF26" s="665"/>
      <c r="IG26" s="665"/>
      <c r="IH26" s="665"/>
      <c r="II26" s="665"/>
      <c r="IJ26" s="665"/>
      <c r="IK26" s="665"/>
      <c r="IL26" s="665"/>
      <c r="IM26" s="665"/>
      <c r="IN26" s="665"/>
      <c r="IO26" s="665"/>
      <c r="IP26" s="665"/>
      <c r="IQ26" s="665"/>
      <c r="IR26" s="665"/>
      <c r="IS26" s="665"/>
      <c r="IT26" s="665"/>
    </row>
    <row r="27" spans="2:254" s="665" customFormat="1" ht="22" customHeight="1">
      <c r="E27" s="1"/>
      <c r="K27" s="1"/>
      <c r="Q27" s="1"/>
      <c r="W27" s="775"/>
      <c r="Z27" s="1"/>
      <c r="AD27" s="807" t="s">
        <v>634</v>
      </c>
      <c r="AE27" s="808"/>
      <c r="AG27" s="101" t="s">
        <v>635</v>
      </c>
      <c r="AH27" s="101" t="s">
        <v>635</v>
      </c>
      <c r="BI27" s="787"/>
      <c r="BJ27" s="787"/>
      <c r="BK27" s="787"/>
      <c r="BL27" s="787"/>
      <c r="BM27" s="787"/>
      <c r="BN27" s="787"/>
      <c r="BO27" s="787"/>
      <c r="BP27" s="787"/>
    </row>
    <row r="28" spans="2:254" s="665" customFormat="1" ht="40" customHeight="1">
      <c r="B28" s="1627" t="s">
        <v>298</v>
      </c>
      <c r="C28" s="809" t="s">
        <v>299</v>
      </c>
      <c r="D28" s="1749" t="s">
        <v>300</v>
      </c>
      <c r="E28" s="1"/>
      <c r="F28" s="1750" t="s">
        <v>301</v>
      </c>
      <c r="G28" s="811"/>
      <c r="H28" s="812"/>
      <c r="I28" s="813" t="s">
        <v>302</v>
      </c>
      <c r="J28" s="1751" t="s">
        <v>1020</v>
      </c>
      <c r="K28" s="10"/>
      <c r="L28" s="2117" t="s">
        <v>304</v>
      </c>
      <c r="M28" s="2118"/>
      <c r="N28" s="2083" t="s">
        <v>305</v>
      </c>
      <c r="O28" s="2084"/>
      <c r="P28" s="2085"/>
      <c r="Q28" s="10"/>
      <c r="R28" s="2103" t="s">
        <v>308</v>
      </c>
      <c r="S28" s="2104"/>
      <c r="U28" s="2103" t="s">
        <v>921</v>
      </c>
      <c r="V28" s="2104"/>
      <c r="W28" s="790"/>
      <c r="X28" s="2089" t="s">
        <v>965</v>
      </c>
      <c r="Y28" s="2090"/>
      <c r="Z28" s="10"/>
      <c r="AA28" s="2120" t="s">
        <v>341</v>
      </c>
      <c r="AB28" s="2104"/>
      <c r="AC28" s="2"/>
      <c r="AD28" s="814" t="s">
        <v>561</v>
      </c>
      <c r="AE28" s="1762" t="s">
        <v>631</v>
      </c>
      <c r="AF28" s="2"/>
      <c r="AG28" s="814" t="s">
        <v>632</v>
      </c>
      <c r="AH28" s="814" t="s">
        <v>633</v>
      </c>
      <c r="AK28" s="2"/>
      <c r="BI28" s="9"/>
      <c r="BJ28" s="9"/>
      <c r="BK28" s="9"/>
      <c r="BL28" s="9"/>
      <c r="BM28" s="9"/>
      <c r="BN28" s="9"/>
      <c r="BO28" s="9"/>
      <c r="BP28" s="9"/>
      <c r="BQ28" s="9"/>
      <c r="BR28" s="9"/>
      <c r="BS28" s="9"/>
    </row>
    <row r="29" spans="2:254" s="665" customFormat="1" ht="17" customHeight="1">
      <c r="B29" s="815"/>
      <c r="C29" s="673"/>
      <c r="D29" s="816" t="s">
        <v>43</v>
      </c>
      <c r="E29" s="1"/>
      <c r="F29" s="2017"/>
      <c r="G29" s="2018"/>
      <c r="H29" s="2116"/>
      <c r="I29" s="817" t="s">
        <v>55</v>
      </c>
      <c r="J29" s="818" t="s">
        <v>64</v>
      </c>
      <c r="K29" s="10"/>
      <c r="L29" s="819"/>
      <c r="M29" s="672"/>
      <c r="N29" s="2086" t="s">
        <v>306</v>
      </c>
      <c r="O29" s="2087"/>
      <c r="P29" s="2088"/>
      <c r="Q29" s="10"/>
      <c r="R29" s="820" t="s">
        <v>307</v>
      </c>
      <c r="S29" s="672"/>
      <c r="U29" s="820" t="s">
        <v>309</v>
      </c>
      <c r="V29" s="672"/>
      <c r="W29" s="790"/>
      <c r="X29" s="1628" t="s">
        <v>1023</v>
      </c>
      <c r="Y29" s="821"/>
      <c r="Z29" s="10"/>
      <c r="AA29" s="2121"/>
      <c r="AB29" s="2122"/>
      <c r="AC29" s="2"/>
      <c r="AD29" s="822" t="s">
        <v>56</v>
      </c>
      <c r="AE29" s="823" t="s">
        <v>65</v>
      </c>
      <c r="AF29" s="2"/>
      <c r="AG29" s="824" t="s">
        <v>43</v>
      </c>
      <c r="AH29" s="824" t="s">
        <v>55</v>
      </c>
      <c r="AK29" s="2"/>
      <c r="BI29" s="9"/>
      <c r="BJ29" s="9"/>
      <c r="BK29" s="9"/>
      <c r="BL29" s="9"/>
      <c r="BM29" s="9"/>
      <c r="BN29" s="9"/>
      <c r="BO29" s="9"/>
      <c r="BP29" s="9"/>
      <c r="BQ29" s="9"/>
      <c r="BR29" s="9"/>
      <c r="BS29" s="9"/>
    </row>
    <row r="30" spans="2:254" s="41" customFormat="1" ht="29" customHeight="1">
      <c r="B30" s="581"/>
      <c r="C30" s="1688"/>
      <c r="D30" s="618"/>
      <c r="E30" s="825"/>
      <c r="F30" s="2113"/>
      <c r="G30" s="2114"/>
      <c r="H30" s="2114"/>
      <c r="I30" s="619"/>
      <c r="J30" s="826">
        <f t="shared" ref="J30:J41" si="0">AE30</f>
        <v>0</v>
      </c>
      <c r="K30" s="825"/>
      <c r="L30" s="2114"/>
      <c r="M30" s="2119"/>
      <c r="N30" s="2102"/>
      <c r="O30" s="2102"/>
      <c r="P30" s="2102"/>
      <c r="Q30" s="825"/>
      <c r="R30" s="2098"/>
      <c r="S30" s="2099"/>
      <c r="U30" s="2102"/>
      <c r="V30" s="2102"/>
      <c r="W30" s="827"/>
      <c r="X30" s="2100"/>
      <c r="Y30" s="2101"/>
      <c r="Z30" s="825"/>
      <c r="AA30" s="2077"/>
      <c r="AB30" s="2078"/>
      <c r="AC30" s="828"/>
      <c r="AD30" s="829">
        <f t="shared" ref="AD30:AD41" si="1">I30*AD$43</f>
        <v>0</v>
      </c>
      <c r="AE30" s="830">
        <f t="shared" ref="AE30:AE35" si="2">IF(D30&lt;1,0,AD30/D30)</f>
        <v>0</v>
      </c>
      <c r="AG30" s="829">
        <f>IF(F30=F$19,D30,0)</f>
        <v>0</v>
      </c>
      <c r="AH30" s="831">
        <f>IF(F30=F$19,I30,0)</f>
        <v>0</v>
      </c>
      <c r="BI30" s="832"/>
      <c r="BJ30" s="832"/>
      <c r="BK30" s="832"/>
      <c r="BL30" s="832"/>
      <c r="BM30" s="832"/>
      <c r="BN30" s="832"/>
      <c r="BO30" s="832"/>
      <c r="BP30" s="832"/>
      <c r="BQ30" s="832"/>
      <c r="BR30" s="832"/>
      <c r="BS30" s="832"/>
    </row>
    <row r="31" spans="2:254" s="41" customFormat="1" ht="29" customHeight="1">
      <c r="B31" s="424"/>
      <c r="C31" s="1689"/>
      <c r="D31" s="420"/>
      <c r="E31" s="825"/>
      <c r="F31" s="2115"/>
      <c r="G31" s="2109"/>
      <c r="H31" s="2109"/>
      <c r="I31" s="421"/>
      <c r="J31" s="826">
        <f t="shared" si="0"/>
        <v>0</v>
      </c>
      <c r="K31" s="825"/>
      <c r="L31" s="2110"/>
      <c r="M31" s="2111"/>
      <c r="N31" s="2095"/>
      <c r="O31" s="2105"/>
      <c r="P31" s="2096"/>
      <c r="Q31" s="825"/>
      <c r="R31" s="2093"/>
      <c r="S31" s="2094"/>
      <c r="U31" s="2095"/>
      <c r="V31" s="2096"/>
      <c r="W31" s="827"/>
      <c r="X31" s="2097"/>
      <c r="Y31" s="2097"/>
      <c r="Z31" s="825"/>
      <c r="AA31" s="2079"/>
      <c r="AB31" s="2080"/>
      <c r="AC31" s="828"/>
      <c r="AD31" s="829">
        <f t="shared" si="1"/>
        <v>0</v>
      </c>
      <c r="AE31" s="830">
        <f t="shared" si="2"/>
        <v>0</v>
      </c>
      <c r="AG31" s="829">
        <f t="shared" ref="AG31:AG41" si="3">IF(F31=F$19,D31,0)</f>
        <v>0</v>
      </c>
      <c r="AH31" s="831">
        <f t="shared" ref="AH31:AH41" si="4">IF(F31=F$19,I31,0)</f>
        <v>0</v>
      </c>
      <c r="BI31" s="832"/>
      <c r="BJ31" s="832"/>
      <c r="BK31" s="832"/>
      <c r="BL31" s="832"/>
      <c r="BM31" s="832"/>
      <c r="BN31" s="832"/>
      <c r="BO31" s="832"/>
      <c r="BP31" s="832"/>
      <c r="BQ31" s="832"/>
      <c r="BR31" s="832"/>
      <c r="BS31" s="832"/>
    </row>
    <row r="32" spans="2:254" s="41" customFormat="1" ht="29" customHeight="1">
      <c r="B32" s="426"/>
      <c r="C32" s="1690"/>
      <c r="D32" s="418"/>
      <c r="E32" s="825"/>
      <c r="F32" s="2106"/>
      <c r="G32" s="2106"/>
      <c r="H32" s="2106"/>
      <c r="I32" s="423"/>
      <c r="J32" s="826">
        <f t="shared" si="0"/>
        <v>0</v>
      </c>
      <c r="K32" s="825"/>
      <c r="L32" s="2107"/>
      <c r="M32" s="2108"/>
      <c r="N32" s="2095"/>
      <c r="O32" s="2105"/>
      <c r="P32" s="2096"/>
      <c r="Q32" s="825"/>
      <c r="R32" s="2098"/>
      <c r="S32" s="2099"/>
      <c r="U32" s="2091"/>
      <c r="V32" s="2091"/>
      <c r="W32" s="827"/>
      <c r="X32" s="2100"/>
      <c r="Y32" s="2101"/>
      <c r="Z32" s="825"/>
      <c r="AA32" s="2077"/>
      <c r="AB32" s="2078"/>
      <c r="AD32" s="829">
        <f t="shared" si="1"/>
        <v>0</v>
      </c>
      <c r="AE32" s="830">
        <f t="shared" si="2"/>
        <v>0</v>
      </c>
      <c r="AG32" s="829">
        <f t="shared" si="3"/>
        <v>0</v>
      </c>
      <c r="AH32" s="831">
        <f t="shared" si="4"/>
        <v>0</v>
      </c>
      <c r="BI32" s="832"/>
      <c r="BJ32" s="832"/>
      <c r="BK32" s="832"/>
      <c r="BL32" s="832"/>
      <c r="BM32" s="832"/>
      <c r="BN32" s="832"/>
      <c r="BO32" s="832"/>
      <c r="BP32" s="832"/>
      <c r="BQ32" s="832"/>
      <c r="BR32" s="832"/>
      <c r="BS32" s="832"/>
    </row>
    <row r="33" spans="2:254" s="41" customFormat="1" ht="29" customHeight="1">
      <c r="B33" s="424"/>
      <c r="C33" s="1689"/>
      <c r="D33" s="420"/>
      <c r="E33" s="825"/>
      <c r="F33" s="2109"/>
      <c r="G33" s="2109"/>
      <c r="H33" s="2109"/>
      <c r="I33" s="421"/>
      <c r="J33" s="826">
        <f t="shared" si="0"/>
        <v>0</v>
      </c>
      <c r="K33" s="825"/>
      <c r="L33" s="2110"/>
      <c r="M33" s="2111"/>
      <c r="N33" s="2095"/>
      <c r="O33" s="2105"/>
      <c r="P33" s="2096"/>
      <c r="Q33" s="825"/>
      <c r="R33" s="2093"/>
      <c r="S33" s="2094"/>
      <c r="U33" s="2095"/>
      <c r="V33" s="2096"/>
      <c r="W33" s="827"/>
      <c r="X33" s="2097"/>
      <c r="Y33" s="2097"/>
      <c r="Z33" s="825"/>
      <c r="AA33" s="2079"/>
      <c r="AB33" s="2080"/>
      <c r="AD33" s="829">
        <f t="shared" si="1"/>
        <v>0</v>
      </c>
      <c r="AE33" s="830">
        <f t="shared" si="2"/>
        <v>0</v>
      </c>
      <c r="AG33" s="829">
        <f t="shared" si="3"/>
        <v>0</v>
      </c>
      <c r="AH33" s="831">
        <f t="shared" si="4"/>
        <v>0</v>
      </c>
      <c r="BI33" s="832"/>
      <c r="BJ33" s="832"/>
      <c r="BK33" s="832"/>
      <c r="BL33" s="832"/>
      <c r="BM33" s="832"/>
      <c r="BN33" s="832"/>
      <c r="BO33" s="832"/>
      <c r="BP33" s="832"/>
      <c r="BQ33" s="832"/>
      <c r="BR33" s="832"/>
      <c r="BS33" s="832"/>
    </row>
    <row r="34" spans="2:254" s="41" customFormat="1" ht="29" customHeight="1">
      <c r="B34" s="426"/>
      <c r="C34" s="1690"/>
      <c r="D34" s="418"/>
      <c r="E34" s="825"/>
      <c r="F34" s="2106"/>
      <c r="G34" s="2106"/>
      <c r="H34" s="2106"/>
      <c r="I34" s="423"/>
      <c r="J34" s="826">
        <f t="shared" si="0"/>
        <v>0</v>
      </c>
      <c r="K34" s="825"/>
      <c r="L34" s="2107"/>
      <c r="M34" s="2108"/>
      <c r="N34" s="2095"/>
      <c r="O34" s="2105"/>
      <c r="P34" s="2096"/>
      <c r="Q34" s="825"/>
      <c r="R34" s="2098"/>
      <c r="S34" s="2099"/>
      <c r="U34" s="2091"/>
      <c r="V34" s="2091"/>
      <c r="W34" s="827"/>
      <c r="X34" s="2100"/>
      <c r="Y34" s="2101"/>
      <c r="Z34" s="825"/>
      <c r="AA34" s="2077"/>
      <c r="AB34" s="2078"/>
      <c r="AD34" s="829">
        <f t="shared" si="1"/>
        <v>0</v>
      </c>
      <c r="AE34" s="830">
        <f t="shared" si="2"/>
        <v>0</v>
      </c>
      <c r="AG34" s="829">
        <f t="shared" si="3"/>
        <v>0</v>
      </c>
      <c r="AH34" s="831">
        <f t="shared" si="4"/>
        <v>0</v>
      </c>
      <c r="BI34" s="832"/>
      <c r="BJ34" s="832"/>
      <c r="BK34" s="832"/>
      <c r="BL34" s="832"/>
      <c r="BM34" s="832"/>
      <c r="BN34" s="832"/>
      <c r="BO34" s="832"/>
      <c r="BP34" s="832"/>
      <c r="BQ34" s="832"/>
      <c r="BR34" s="832"/>
      <c r="BS34" s="832"/>
    </row>
    <row r="35" spans="2:254" s="41" customFormat="1" ht="29" customHeight="1">
      <c r="B35" s="424"/>
      <c r="C35" s="1689"/>
      <c r="D35" s="420"/>
      <c r="E35" s="825"/>
      <c r="F35" s="2109"/>
      <c r="G35" s="2109"/>
      <c r="H35" s="2109"/>
      <c r="I35" s="421"/>
      <c r="J35" s="826">
        <f t="shared" si="0"/>
        <v>0</v>
      </c>
      <c r="K35" s="825"/>
      <c r="L35" s="2110"/>
      <c r="M35" s="2111"/>
      <c r="N35" s="2095"/>
      <c r="O35" s="2105"/>
      <c r="P35" s="2096"/>
      <c r="Q35" s="825"/>
      <c r="R35" s="2093"/>
      <c r="S35" s="2094"/>
      <c r="U35" s="2095"/>
      <c r="V35" s="2096"/>
      <c r="W35" s="827"/>
      <c r="X35" s="2097"/>
      <c r="Y35" s="2097"/>
      <c r="Z35" s="825"/>
      <c r="AA35" s="2079"/>
      <c r="AB35" s="2080"/>
      <c r="AD35" s="829">
        <f t="shared" si="1"/>
        <v>0</v>
      </c>
      <c r="AE35" s="830">
        <f t="shared" si="2"/>
        <v>0</v>
      </c>
      <c r="AG35" s="829">
        <f t="shared" si="3"/>
        <v>0</v>
      </c>
      <c r="AH35" s="831">
        <f t="shared" si="4"/>
        <v>0</v>
      </c>
      <c r="BI35" s="832"/>
      <c r="BJ35" s="832"/>
      <c r="BK35" s="832"/>
      <c r="BL35" s="832"/>
      <c r="BM35" s="832"/>
      <c r="BN35" s="832"/>
      <c r="BO35" s="832"/>
      <c r="BP35" s="832"/>
      <c r="BQ35" s="832"/>
      <c r="BR35" s="832"/>
      <c r="BS35" s="832"/>
    </row>
    <row r="36" spans="2:254" s="41" customFormat="1" ht="29" customHeight="1">
      <c r="B36" s="426"/>
      <c r="C36" s="1690"/>
      <c r="D36" s="418"/>
      <c r="E36" s="825"/>
      <c r="F36" s="2106"/>
      <c r="G36" s="2106"/>
      <c r="H36" s="2106"/>
      <c r="I36" s="423"/>
      <c r="J36" s="826">
        <f t="shared" si="0"/>
        <v>0</v>
      </c>
      <c r="K36" s="825"/>
      <c r="L36" s="2107"/>
      <c r="M36" s="2108"/>
      <c r="N36" s="2095"/>
      <c r="O36" s="2105"/>
      <c r="P36" s="2096"/>
      <c r="Q36" s="825"/>
      <c r="R36" s="2098"/>
      <c r="S36" s="2099"/>
      <c r="U36" s="2091"/>
      <c r="V36" s="2091"/>
      <c r="W36" s="827"/>
      <c r="X36" s="2100"/>
      <c r="Y36" s="2101"/>
      <c r="Z36" s="825"/>
      <c r="AA36" s="2077"/>
      <c r="AB36" s="2078"/>
      <c r="AD36" s="829">
        <f t="shared" si="1"/>
        <v>0</v>
      </c>
      <c r="AE36" s="830">
        <f t="shared" ref="AE36:AE41" si="5">IF(D36&lt;1,0,AD36/D36)</f>
        <v>0</v>
      </c>
      <c r="AG36" s="829">
        <f t="shared" si="3"/>
        <v>0</v>
      </c>
      <c r="AH36" s="831">
        <f t="shared" si="4"/>
        <v>0</v>
      </c>
      <c r="BI36" s="832"/>
      <c r="BJ36" s="832"/>
      <c r="BK36" s="832"/>
      <c r="BL36" s="832"/>
      <c r="BM36" s="832"/>
      <c r="BN36" s="832"/>
      <c r="BO36" s="832"/>
      <c r="BP36" s="832"/>
      <c r="BQ36" s="832"/>
      <c r="BR36" s="832"/>
      <c r="BS36" s="832"/>
    </row>
    <row r="37" spans="2:254" s="41" customFormat="1" ht="29" customHeight="1">
      <c r="B37" s="424"/>
      <c r="C37" s="1689"/>
      <c r="D37" s="420"/>
      <c r="E37" s="825"/>
      <c r="F37" s="2109"/>
      <c r="G37" s="2109"/>
      <c r="H37" s="2109"/>
      <c r="I37" s="421"/>
      <c r="J37" s="826">
        <f t="shared" si="0"/>
        <v>0</v>
      </c>
      <c r="K37" s="825"/>
      <c r="L37" s="2110"/>
      <c r="M37" s="2111"/>
      <c r="N37" s="2091"/>
      <c r="O37" s="2091"/>
      <c r="P37" s="2091"/>
      <c r="Q37" s="825"/>
      <c r="R37" s="2093"/>
      <c r="S37" s="2094"/>
      <c r="U37" s="2095"/>
      <c r="V37" s="2096"/>
      <c r="W37" s="827"/>
      <c r="X37" s="2097"/>
      <c r="Y37" s="2097"/>
      <c r="Z37" s="825"/>
      <c r="AA37" s="2079"/>
      <c r="AB37" s="2080"/>
      <c r="AD37" s="829">
        <f t="shared" si="1"/>
        <v>0</v>
      </c>
      <c r="AE37" s="830">
        <f t="shared" si="5"/>
        <v>0</v>
      </c>
      <c r="AG37" s="829">
        <f t="shared" si="3"/>
        <v>0</v>
      </c>
      <c r="AH37" s="831">
        <f t="shared" si="4"/>
        <v>0</v>
      </c>
      <c r="BI37" s="832"/>
      <c r="BJ37" s="832"/>
      <c r="BK37" s="832"/>
      <c r="BL37" s="832"/>
      <c r="BM37" s="832"/>
      <c r="BN37" s="832"/>
      <c r="BO37" s="832"/>
      <c r="BP37" s="832"/>
      <c r="BQ37" s="832"/>
      <c r="BR37" s="832"/>
      <c r="BS37" s="832"/>
    </row>
    <row r="38" spans="2:254" s="41" customFormat="1" ht="29" customHeight="1">
      <c r="B38" s="422"/>
      <c r="C38" s="1690"/>
      <c r="D38" s="418"/>
      <c r="E38" s="825"/>
      <c r="F38" s="2106"/>
      <c r="G38" s="2106"/>
      <c r="H38" s="2106"/>
      <c r="I38" s="423"/>
      <c r="J38" s="826">
        <f t="shared" si="0"/>
        <v>0</v>
      </c>
      <c r="K38" s="825"/>
      <c r="L38" s="2107"/>
      <c r="M38" s="2108"/>
      <c r="N38" s="2095"/>
      <c r="O38" s="2105"/>
      <c r="P38" s="2096"/>
      <c r="Q38" s="825"/>
      <c r="R38" s="2098"/>
      <c r="S38" s="2099"/>
      <c r="U38" s="2091"/>
      <c r="V38" s="2091"/>
      <c r="W38" s="827"/>
      <c r="X38" s="2100"/>
      <c r="Y38" s="2101"/>
      <c r="Z38" s="825"/>
      <c r="AA38" s="2077"/>
      <c r="AB38" s="2078"/>
      <c r="AD38" s="829">
        <f t="shared" si="1"/>
        <v>0</v>
      </c>
      <c r="AE38" s="830">
        <f t="shared" si="5"/>
        <v>0</v>
      </c>
      <c r="AG38" s="829">
        <f t="shared" si="3"/>
        <v>0</v>
      </c>
      <c r="AH38" s="831">
        <f t="shared" si="4"/>
        <v>0</v>
      </c>
      <c r="BI38" s="832"/>
      <c r="BJ38" s="832"/>
      <c r="BK38" s="832"/>
      <c r="BL38" s="832"/>
      <c r="BM38" s="832"/>
      <c r="BN38" s="832"/>
      <c r="BO38" s="832"/>
      <c r="BP38" s="832"/>
      <c r="BQ38" s="832"/>
      <c r="BR38" s="832"/>
      <c r="BS38" s="832"/>
    </row>
    <row r="39" spans="2:254" s="41" customFormat="1" ht="29" customHeight="1">
      <c r="B39" s="419"/>
      <c r="C39" s="1689"/>
      <c r="D39" s="420"/>
      <c r="E39" s="825"/>
      <c r="F39" s="2109"/>
      <c r="G39" s="2109"/>
      <c r="H39" s="2109"/>
      <c r="I39" s="421"/>
      <c r="J39" s="826">
        <f t="shared" si="0"/>
        <v>0</v>
      </c>
      <c r="K39" s="825"/>
      <c r="L39" s="2110"/>
      <c r="M39" s="2111"/>
      <c r="N39" s="2095"/>
      <c r="O39" s="2105"/>
      <c r="P39" s="2096"/>
      <c r="Q39" s="825"/>
      <c r="R39" s="2093"/>
      <c r="S39" s="2094"/>
      <c r="U39" s="2095"/>
      <c r="V39" s="2096"/>
      <c r="W39" s="827"/>
      <c r="X39" s="2097"/>
      <c r="Y39" s="2097"/>
      <c r="Z39" s="825"/>
      <c r="AA39" s="2079"/>
      <c r="AB39" s="2080"/>
      <c r="AD39" s="829">
        <f t="shared" si="1"/>
        <v>0</v>
      </c>
      <c r="AE39" s="830">
        <f t="shared" si="5"/>
        <v>0</v>
      </c>
      <c r="AG39" s="829">
        <f t="shared" si="3"/>
        <v>0</v>
      </c>
      <c r="AH39" s="831">
        <f t="shared" si="4"/>
        <v>0</v>
      </c>
      <c r="BI39" s="832"/>
      <c r="BJ39" s="832"/>
      <c r="BK39" s="832"/>
      <c r="BL39" s="832"/>
      <c r="BM39" s="832"/>
      <c r="BN39" s="832"/>
      <c r="BO39" s="832"/>
      <c r="BP39" s="832"/>
      <c r="BQ39" s="832"/>
      <c r="BR39" s="832"/>
      <c r="BS39" s="832"/>
    </row>
    <row r="40" spans="2:254" s="41" customFormat="1" ht="29" customHeight="1">
      <c r="B40" s="422"/>
      <c r="C40" s="1690"/>
      <c r="D40" s="418"/>
      <c r="E40" s="825"/>
      <c r="F40" s="2106"/>
      <c r="G40" s="2106"/>
      <c r="H40" s="2106"/>
      <c r="I40" s="423"/>
      <c r="J40" s="826">
        <f t="shared" si="0"/>
        <v>0</v>
      </c>
      <c r="K40" s="825"/>
      <c r="L40" s="2107"/>
      <c r="M40" s="2108"/>
      <c r="N40" s="2095"/>
      <c r="O40" s="2105"/>
      <c r="P40" s="2096"/>
      <c r="Q40" s="825"/>
      <c r="R40" s="2098"/>
      <c r="S40" s="2099"/>
      <c r="U40" s="2091"/>
      <c r="V40" s="2091"/>
      <c r="W40" s="827"/>
      <c r="X40" s="2100"/>
      <c r="Y40" s="2101"/>
      <c r="Z40" s="825"/>
      <c r="AA40" s="2077"/>
      <c r="AB40" s="2078"/>
      <c r="AD40" s="829">
        <f t="shared" si="1"/>
        <v>0</v>
      </c>
      <c r="AE40" s="830">
        <f t="shared" si="5"/>
        <v>0</v>
      </c>
      <c r="AG40" s="829">
        <f t="shared" si="3"/>
        <v>0</v>
      </c>
      <c r="AH40" s="831">
        <f t="shared" si="4"/>
        <v>0</v>
      </c>
      <c r="BI40" s="832"/>
      <c r="BJ40" s="832"/>
      <c r="BK40" s="832"/>
      <c r="BL40" s="832"/>
      <c r="BM40" s="832"/>
      <c r="BN40" s="832"/>
      <c r="BO40" s="832"/>
      <c r="BP40" s="832"/>
      <c r="BQ40" s="832"/>
      <c r="BR40" s="832"/>
      <c r="BS40" s="832"/>
    </row>
    <row r="41" spans="2:254" s="41" customFormat="1" ht="29" customHeight="1">
      <c r="B41" s="424"/>
      <c r="C41" s="1689"/>
      <c r="D41" s="420"/>
      <c r="E41" s="825"/>
      <c r="F41" s="2109"/>
      <c r="G41" s="2109"/>
      <c r="H41" s="2109"/>
      <c r="I41" s="421"/>
      <c r="J41" s="826">
        <f t="shared" si="0"/>
        <v>0</v>
      </c>
      <c r="K41" s="825"/>
      <c r="L41" s="2110"/>
      <c r="M41" s="2111"/>
      <c r="N41" s="2092"/>
      <c r="O41" s="2092"/>
      <c r="P41" s="2092"/>
      <c r="Q41" s="825"/>
      <c r="R41" s="2093"/>
      <c r="S41" s="2094"/>
      <c r="U41" s="2095"/>
      <c r="V41" s="2096"/>
      <c r="W41" s="827"/>
      <c r="X41" s="2097"/>
      <c r="Y41" s="2097"/>
      <c r="Z41" s="825"/>
      <c r="AA41" s="2079"/>
      <c r="AB41" s="2080"/>
      <c r="AD41" s="829">
        <f t="shared" si="1"/>
        <v>0</v>
      </c>
      <c r="AE41" s="830">
        <f t="shared" si="5"/>
        <v>0</v>
      </c>
      <c r="AG41" s="829">
        <f t="shared" si="3"/>
        <v>0</v>
      </c>
      <c r="AH41" s="831">
        <f t="shared" si="4"/>
        <v>0</v>
      </c>
      <c r="BI41" s="832"/>
      <c r="BJ41" s="832"/>
      <c r="BK41" s="832"/>
      <c r="BL41" s="832"/>
      <c r="BM41" s="832"/>
      <c r="BN41" s="832"/>
      <c r="BO41" s="832"/>
      <c r="BP41" s="832"/>
      <c r="BQ41" s="832"/>
      <c r="BR41" s="832"/>
      <c r="BS41" s="832"/>
    </row>
    <row r="42" spans="2:254" s="9" customFormat="1" ht="20" customHeight="1">
      <c r="B42" s="1820" t="s">
        <v>989</v>
      </c>
      <c r="C42" s="1687"/>
      <c r="D42" s="833">
        <f>AG42</f>
        <v>0</v>
      </c>
      <c r="E42" s="10"/>
      <c r="F42" s="834"/>
      <c r="G42" s="835"/>
      <c r="H42" s="835"/>
      <c r="I42" s="836">
        <f>AH42</f>
        <v>0</v>
      </c>
      <c r="J42" s="837"/>
      <c r="K42" s="10"/>
      <c r="L42" s="838"/>
      <c r="M42" s="839"/>
      <c r="N42" s="840"/>
      <c r="O42" s="841"/>
      <c r="P42" s="842"/>
      <c r="Q42" s="10"/>
      <c r="R42" s="843"/>
      <c r="S42" s="844"/>
      <c r="T42" s="2"/>
      <c r="U42" s="843"/>
      <c r="V42" s="844"/>
      <c r="W42" s="790"/>
      <c r="X42" s="845"/>
      <c r="Y42" s="846"/>
      <c r="Z42" s="10"/>
      <c r="AA42" s="847"/>
      <c r="AB42" s="848"/>
      <c r="AC42" s="2"/>
      <c r="AD42" s="849">
        <f>'E1 Entreprise'!L114</f>
        <v>0</v>
      </c>
      <c r="AE42" s="850"/>
      <c r="AF42" s="2"/>
      <c r="AG42" s="849">
        <f>SUM(AG30:AG41)</f>
        <v>0</v>
      </c>
      <c r="AH42" s="851">
        <f>SUM(AH30:AH41)</f>
        <v>0</v>
      </c>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25"/>
      <c r="BJ42" s="225"/>
      <c r="BK42" s="225"/>
      <c r="BL42" s="225"/>
      <c r="BM42" s="225"/>
      <c r="BN42" s="225"/>
      <c r="BO42" s="225"/>
      <c r="BP42" s="225"/>
      <c r="BQ42" s="225"/>
      <c r="BR42" s="225"/>
      <c r="BS42" s="225"/>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row>
    <row r="43" spans="2:254" s="9" customFormat="1" ht="20" customHeight="1" thickBot="1">
      <c r="B43" s="1815" t="s">
        <v>990</v>
      </c>
      <c r="C43" s="852"/>
      <c r="D43" s="853">
        <f>SUM(D30:D41)</f>
        <v>0</v>
      </c>
      <c r="E43" s="1"/>
      <c r="F43" s="854"/>
      <c r="G43" s="855"/>
      <c r="H43" s="855"/>
      <c r="I43" s="856">
        <f>SUM(I30:I41)</f>
        <v>0</v>
      </c>
      <c r="J43" s="857"/>
      <c r="K43" s="1"/>
      <c r="L43" s="858"/>
      <c r="M43" s="859"/>
      <c r="N43" s="860"/>
      <c r="O43" s="861"/>
      <c r="P43" s="862"/>
      <c r="Q43" s="1"/>
      <c r="R43" s="858"/>
      <c r="S43" s="857"/>
      <c r="T43" s="665"/>
      <c r="U43" s="858"/>
      <c r="V43" s="857"/>
      <c r="W43" s="775"/>
      <c r="X43" s="858"/>
      <c r="Y43" s="857"/>
      <c r="Z43" s="1"/>
      <c r="AA43" s="858"/>
      <c r="AB43" s="863"/>
      <c r="AC43" s="665"/>
      <c r="AD43" s="864">
        <f>'E1 Entreprise'!L115</f>
        <v>0</v>
      </c>
      <c r="AE43" s="865"/>
      <c r="AF43" s="665"/>
      <c r="AG43" s="864"/>
      <c r="AH43" s="864"/>
      <c r="AI43" s="665"/>
      <c r="AJ43" s="665"/>
      <c r="AK43" s="665"/>
      <c r="AL43" s="665"/>
      <c r="AM43" s="665"/>
      <c r="AN43" s="665"/>
      <c r="AO43" s="665"/>
      <c r="AP43" s="665"/>
      <c r="AQ43" s="665"/>
      <c r="AR43" s="665"/>
      <c r="AS43" s="665"/>
      <c r="AT43" s="665"/>
      <c r="AU43" s="665"/>
      <c r="AV43" s="665"/>
      <c r="AW43" s="665"/>
      <c r="AX43" s="665"/>
      <c r="AY43" s="665"/>
      <c r="AZ43" s="665"/>
      <c r="BA43" s="665"/>
      <c r="BB43" s="665"/>
      <c r="BC43" s="665"/>
      <c r="BD43" s="665"/>
      <c r="BE43" s="665"/>
      <c r="BF43" s="665"/>
      <c r="BG43" s="665"/>
      <c r="BH43" s="665"/>
      <c r="BI43" s="787"/>
      <c r="BJ43" s="787"/>
      <c r="BK43" s="787"/>
      <c r="BL43" s="787"/>
      <c r="BM43" s="787"/>
      <c r="BN43" s="787"/>
      <c r="BO43" s="787"/>
      <c r="BP43" s="787"/>
      <c r="BQ43" s="787"/>
      <c r="BR43" s="787"/>
      <c r="BS43" s="787"/>
      <c r="BT43" s="665"/>
      <c r="BU43" s="665"/>
      <c r="BV43" s="665"/>
      <c r="BW43" s="665"/>
      <c r="BX43" s="665"/>
      <c r="BY43" s="665"/>
      <c r="BZ43" s="665"/>
      <c r="CA43" s="665"/>
      <c r="CB43" s="665"/>
      <c r="CC43" s="665"/>
      <c r="CD43" s="665"/>
      <c r="CE43" s="665"/>
      <c r="CF43" s="665"/>
      <c r="CG43" s="665"/>
      <c r="CH43" s="665"/>
      <c r="CI43" s="665"/>
      <c r="CJ43" s="665"/>
      <c r="CK43" s="665"/>
      <c r="CL43" s="665"/>
      <c r="CM43" s="665"/>
      <c r="CN43" s="665"/>
      <c r="CO43" s="665"/>
      <c r="CP43" s="665"/>
      <c r="CQ43" s="665"/>
      <c r="CR43" s="665"/>
      <c r="CS43" s="665"/>
      <c r="CT43" s="665"/>
      <c r="CU43" s="665"/>
      <c r="CV43" s="665"/>
      <c r="CW43" s="665"/>
      <c r="CX43" s="665"/>
      <c r="CY43" s="665"/>
      <c r="CZ43" s="665"/>
      <c r="DA43" s="665"/>
      <c r="DB43" s="665"/>
      <c r="DC43" s="665"/>
      <c r="DD43" s="665"/>
      <c r="DE43" s="665"/>
      <c r="DF43" s="665"/>
      <c r="DG43" s="665"/>
      <c r="DH43" s="665"/>
      <c r="DI43" s="665"/>
      <c r="DJ43" s="665"/>
      <c r="DK43" s="665"/>
      <c r="DL43" s="665"/>
      <c r="DM43" s="665"/>
      <c r="DN43" s="665"/>
      <c r="DO43" s="665"/>
      <c r="DP43" s="665"/>
      <c r="DQ43" s="665"/>
      <c r="DR43" s="665"/>
      <c r="DS43" s="665"/>
      <c r="DT43" s="665"/>
      <c r="DU43" s="665"/>
      <c r="DV43" s="665"/>
      <c r="DW43" s="665"/>
      <c r="DX43" s="665"/>
      <c r="DY43" s="665"/>
      <c r="DZ43" s="665"/>
      <c r="EA43" s="665"/>
      <c r="EB43" s="665"/>
      <c r="EC43" s="665"/>
      <c r="ED43" s="665"/>
      <c r="EE43" s="665"/>
      <c r="EF43" s="665"/>
      <c r="EG43" s="665"/>
      <c r="EH43" s="665"/>
      <c r="EI43" s="665"/>
      <c r="EJ43" s="665"/>
      <c r="EK43" s="665"/>
      <c r="EL43" s="665"/>
      <c r="EM43" s="665"/>
      <c r="EN43" s="665"/>
      <c r="EO43" s="665"/>
      <c r="EP43" s="665"/>
      <c r="EQ43" s="665"/>
      <c r="ER43" s="665"/>
      <c r="ES43" s="665"/>
      <c r="ET43" s="665"/>
      <c r="EU43" s="665"/>
      <c r="EV43" s="665"/>
      <c r="EW43" s="665"/>
      <c r="EX43" s="665"/>
      <c r="EY43" s="665"/>
      <c r="EZ43" s="665"/>
      <c r="FA43" s="665"/>
      <c r="FB43" s="665"/>
      <c r="FC43" s="665"/>
      <c r="FD43" s="665"/>
      <c r="FE43" s="665"/>
      <c r="FF43" s="665"/>
      <c r="FG43" s="665"/>
      <c r="FH43" s="665"/>
      <c r="FI43" s="665"/>
      <c r="FJ43" s="665"/>
      <c r="FK43" s="665"/>
      <c r="FL43" s="665"/>
      <c r="FM43" s="665"/>
      <c r="FN43" s="665"/>
      <c r="FO43" s="665"/>
      <c r="FP43" s="665"/>
      <c r="FQ43" s="665"/>
      <c r="FR43" s="665"/>
      <c r="FS43" s="665"/>
      <c r="FT43" s="665"/>
      <c r="FU43" s="665"/>
      <c r="FV43" s="665"/>
      <c r="FW43" s="665"/>
      <c r="FX43" s="665"/>
      <c r="FY43" s="665"/>
      <c r="FZ43" s="665"/>
      <c r="GA43" s="665"/>
      <c r="GB43" s="665"/>
      <c r="GC43" s="665"/>
      <c r="GD43" s="665"/>
      <c r="GE43" s="665"/>
      <c r="GF43" s="665"/>
      <c r="GG43" s="665"/>
      <c r="GH43" s="665"/>
      <c r="GI43" s="665"/>
      <c r="GJ43" s="665"/>
      <c r="GK43" s="665"/>
      <c r="GL43" s="665"/>
      <c r="GM43" s="665"/>
      <c r="GN43" s="665"/>
      <c r="GO43" s="665"/>
      <c r="GP43" s="665"/>
      <c r="GQ43" s="665"/>
      <c r="GR43" s="665"/>
      <c r="GS43" s="665"/>
      <c r="GT43" s="665"/>
      <c r="GU43" s="665"/>
      <c r="GV43" s="665"/>
      <c r="GW43" s="665"/>
      <c r="GX43" s="665"/>
      <c r="GY43" s="665"/>
      <c r="GZ43" s="665"/>
      <c r="HA43" s="665"/>
      <c r="HB43" s="665"/>
      <c r="HC43" s="665"/>
      <c r="HD43" s="665"/>
      <c r="HE43" s="665"/>
      <c r="HF43" s="665"/>
      <c r="HG43" s="665"/>
      <c r="HH43" s="665"/>
      <c r="HI43" s="665"/>
      <c r="HJ43" s="665"/>
      <c r="HK43" s="665"/>
      <c r="HL43" s="665"/>
      <c r="HM43" s="665"/>
      <c r="HN43" s="665"/>
      <c r="HO43" s="665"/>
      <c r="HP43" s="665"/>
      <c r="HQ43" s="665"/>
      <c r="HR43" s="665"/>
      <c r="HS43" s="665"/>
      <c r="HT43" s="665"/>
      <c r="HU43" s="665"/>
      <c r="HV43" s="665"/>
      <c r="HW43" s="665"/>
      <c r="HX43" s="665"/>
      <c r="HY43" s="665"/>
      <c r="HZ43" s="665"/>
      <c r="IA43" s="665"/>
      <c r="IB43" s="665"/>
      <c r="IC43" s="665"/>
      <c r="ID43" s="665"/>
      <c r="IE43" s="665"/>
      <c r="IF43" s="665"/>
      <c r="IG43" s="665"/>
      <c r="IH43" s="665"/>
      <c r="II43" s="665"/>
      <c r="IJ43" s="665"/>
      <c r="IK43" s="665"/>
      <c r="IL43" s="665"/>
      <c r="IM43" s="665"/>
      <c r="IN43" s="665"/>
      <c r="IO43" s="665"/>
      <c r="IP43" s="665"/>
      <c r="IQ43" s="665"/>
      <c r="IR43" s="665"/>
      <c r="IS43" s="665"/>
      <c r="IT43" s="665"/>
    </row>
    <row r="44" spans="2:254" s="2" customFormat="1" ht="15">
      <c r="B44" s="64"/>
      <c r="C44" s="64"/>
      <c r="E44" s="10"/>
      <c r="K44" s="10"/>
      <c r="Q44" s="10"/>
      <c r="T44" s="665"/>
      <c r="W44" s="790"/>
      <c r="Z44" s="10"/>
      <c r="AS44" s="665"/>
      <c r="AT44" s="665"/>
      <c r="AU44" s="665"/>
      <c r="AV44" s="665"/>
      <c r="AW44" s="665"/>
      <c r="AX44" s="665"/>
      <c r="AY44" s="665"/>
      <c r="AZ44" s="665"/>
      <c r="BA44" s="665"/>
      <c r="BB44" s="665"/>
      <c r="BC44" s="665"/>
      <c r="BD44" s="665"/>
      <c r="BE44" s="665"/>
      <c r="BF44" s="665"/>
      <c r="BG44" s="665"/>
      <c r="BH44" s="665"/>
      <c r="BI44" s="9"/>
      <c r="BJ44" s="9"/>
      <c r="BK44" s="9"/>
      <c r="BL44" s="9"/>
      <c r="BM44" s="9"/>
      <c r="BN44" s="9"/>
      <c r="BO44" s="9"/>
      <c r="BP44" s="9"/>
      <c r="BQ44" s="9"/>
    </row>
    <row r="45" spans="2:254" s="2" customFormat="1" ht="15">
      <c r="B45" s="64"/>
      <c r="C45" s="64"/>
      <c r="E45" s="10"/>
      <c r="K45" s="10"/>
      <c r="Q45" s="10"/>
      <c r="W45" s="790"/>
      <c r="Z45" s="10"/>
      <c r="AS45" s="665"/>
      <c r="AT45" s="665"/>
      <c r="AU45" s="665"/>
      <c r="AV45" s="665"/>
      <c r="AW45" s="665"/>
      <c r="AX45" s="665"/>
      <c r="AY45" s="665"/>
      <c r="AZ45" s="665"/>
      <c r="BA45" s="665"/>
      <c r="BB45" s="665"/>
      <c r="BC45" s="665"/>
      <c r="BD45" s="665"/>
      <c r="BE45" s="665"/>
      <c r="BF45" s="665"/>
      <c r="BG45" s="665"/>
      <c r="BH45" s="665"/>
      <c r="BI45" s="9"/>
      <c r="BJ45" s="9"/>
      <c r="BK45" s="9"/>
      <c r="BL45" s="9"/>
      <c r="BM45" s="9"/>
      <c r="BN45" s="9"/>
      <c r="BO45" s="9"/>
      <c r="BP45" s="9"/>
    </row>
    <row r="46" spans="2:254" s="2" customFormat="1" ht="15" hidden="1" outlineLevel="1">
      <c r="B46" s="64"/>
      <c r="C46" s="64"/>
      <c r="E46" s="10"/>
      <c r="K46" s="10"/>
      <c r="Q46" s="10"/>
      <c r="W46" s="790"/>
      <c r="Z46" s="10"/>
      <c r="AS46" s="665"/>
      <c r="AT46" s="665"/>
      <c r="AU46" s="665"/>
      <c r="AV46" s="665"/>
      <c r="AW46" s="665"/>
      <c r="AX46" s="665"/>
      <c r="AY46" s="665"/>
      <c r="AZ46" s="665"/>
      <c r="BA46" s="665"/>
      <c r="BB46" s="665"/>
      <c r="BC46" s="665"/>
      <c r="BD46" s="665"/>
      <c r="BE46" s="665"/>
      <c r="BF46" s="665"/>
      <c r="BG46" s="665"/>
      <c r="BH46" s="665"/>
      <c r="BI46" s="9"/>
      <c r="BJ46" s="9"/>
      <c r="BK46" s="9"/>
      <c r="BL46" s="9"/>
      <c r="BM46" s="9"/>
      <c r="BN46" s="9"/>
      <c r="BO46" s="9"/>
      <c r="BP46" s="9"/>
    </row>
    <row r="47" spans="2:254" s="2" customFormat="1" ht="15" hidden="1" outlineLevel="1">
      <c r="B47" s="64"/>
      <c r="C47" s="64"/>
      <c r="E47" s="10"/>
      <c r="K47" s="10"/>
      <c r="Q47" s="10"/>
      <c r="W47" s="790"/>
      <c r="Z47" s="10"/>
      <c r="AS47" s="665"/>
      <c r="AT47" s="665"/>
      <c r="AU47" s="665"/>
      <c r="AV47" s="665"/>
      <c r="AW47" s="665"/>
      <c r="AX47" s="665"/>
      <c r="AY47" s="665"/>
      <c r="AZ47" s="665"/>
      <c r="BA47" s="665"/>
      <c r="BB47" s="665"/>
      <c r="BC47" s="665"/>
      <c r="BD47" s="665"/>
      <c r="BE47" s="665"/>
      <c r="BF47" s="665"/>
      <c r="BG47" s="665"/>
      <c r="BH47" s="665"/>
      <c r="BI47" s="9"/>
      <c r="BJ47" s="9"/>
      <c r="BK47" s="9"/>
      <c r="BL47" s="9"/>
      <c r="BM47" s="9"/>
      <c r="BN47" s="9"/>
      <c r="BO47" s="9"/>
      <c r="BP47" s="9"/>
    </row>
    <row r="48" spans="2:254" s="2" customFormat="1" ht="15" hidden="1" outlineLevel="1">
      <c r="B48" s="792" t="s">
        <v>321</v>
      </c>
      <c r="C48" s="792"/>
      <c r="D48" s="793"/>
      <c r="E48" s="794"/>
      <c r="G48" s="866" t="s">
        <v>322</v>
      </c>
      <c r="H48" s="866"/>
      <c r="I48" s="867">
        <f>D49</f>
        <v>2.5000000000000001E-2</v>
      </c>
      <c r="J48" s="794"/>
      <c r="K48" s="794"/>
      <c r="L48" s="868" t="str">
        <f>L19</f>
        <v>1995 ou plus vieux</v>
      </c>
      <c r="M48" s="869">
        <f>D50</f>
        <v>0.08</v>
      </c>
      <c r="N48" s="870" t="str">
        <f>N19</f>
        <v>Traditionnelle</v>
      </c>
      <c r="O48" s="871">
        <f t="shared" ref="O48:O54" si="6">D53</f>
        <v>7.0000000000000007E-2</v>
      </c>
      <c r="P48" s="794"/>
      <c r="Q48" s="794"/>
      <c r="R48" s="870" t="str">
        <f>R19</f>
        <v>Pas isolé</v>
      </c>
      <c r="S48" s="867">
        <f>D63</f>
        <v>0.01</v>
      </c>
      <c r="T48" s="872"/>
      <c r="U48" s="870" t="str">
        <f>U19</f>
        <v>Oui, avec capot protège-brûleur</v>
      </c>
      <c r="V48" s="871">
        <f>D64</f>
        <v>0</v>
      </c>
      <c r="W48" s="797"/>
      <c r="X48" s="870" t="str">
        <f>X19</f>
        <v>Dépend de la température extérieure</v>
      </c>
      <c r="Y48" s="871">
        <f>D60</f>
        <v>0</v>
      </c>
      <c r="Z48" s="794"/>
      <c r="AA48" s="870" t="str">
        <f>AA19</f>
        <v>Oui, la chaudière est toujours chaude</v>
      </c>
      <c r="AB48" s="871">
        <v>0.02</v>
      </c>
      <c r="AC48" s="794"/>
      <c r="AD48" s="794"/>
      <c r="AE48" s="794"/>
      <c r="AF48" s="793"/>
      <c r="AG48" s="793"/>
      <c r="AH48" s="793"/>
      <c r="AI48" s="793"/>
      <c r="AJ48" s="793"/>
      <c r="AK48" s="793"/>
      <c r="AL48" s="793"/>
      <c r="AM48" s="793"/>
      <c r="AN48" s="793"/>
      <c r="AO48" s="793"/>
      <c r="AP48" s="793"/>
      <c r="AS48" s="665"/>
      <c r="AT48" s="665"/>
      <c r="AU48" s="665"/>
      <c r="AV48" s="665"/>
      <c r="AW48" s="665"/>
      <c r="AX48" s="665"/>
      <c r="AY48" s="665"/>
      <c r="AZ48" s="665"/>
      <c r="BA48" s="665"/>
      <c r="BB48" s="665"/>
      <c r="BC48" s="665"/>
      <c r="BD48" s="665"/>
      <c r="BE48" s="665"/>
      <c r="BF48" s="665"/>
      <c r="BG48" s="665"/>
      <c r="BH48" s="665"/>
      <c r="BI48" s="9"/>
      <c r="BJ48" s="9"/>
      <c r="BK48" s="9"/>
      <c r="BL48" s="9"/>
      <c r="BM48" s="9"/>
      <c r="BN48" s="9"/>
      <c r="BO48" s="9"/>
      <c r="BP48" s="9"/>
    </row>
    <row r="49" spans="2:68" s="2" customFormat="1" ht="15" hidden="1" outlineLevel="1">
      <c r="B49" s="793" t="s">
        <v>322</v>
      </c>
      <c r="C49" s="793"/>
      <c r="D49" s="873">
        <v>2.5000000000000001E-2</v>
      </c>
      <c r="E49" s="800"/>
      <c r="G49" s="866" t="str">
        <f>F20</f>
        <v>Comme réserve ou appareil en mode veille</v>
      </c>
      <c r="H49" s="866"/>
      <c r="I49" s="874"/>
      <c r="J49" s="867">
        <f>D66</f>
        <v>0.02</v>
      </c>
      <c r="K49" s="800"/>
      <c r="L49" s="868" t="str">
        <f>L20</f>
        <v>Entre 1995 et 2005</v>
      </c>
      <c r="M49" s="869">
        <f>D51</f>
        <v>0.02</v>
      </c>
      <c r="N49" s="870" t="str">
        <f>N20</f>
        <v>Traditionnelle avec échangeur de chaleur en aval</v>
      </c>
      <c r="O49" s="871">
        <f t="shared" si="6"/>
        <v>0</v>
      </c>
      <c r="P49" s="800"/>
      <c r="Q49" s="800"/>
      <c r="R49" s="870" t="str">
        <f>R20</f>
        <v>Isolé</v>
      </c>
      <c r="S49" s="871">
        <f>D62</f>
        <v>0</v>
      </c>
      <c r="T49" s="875"/>
      <c r="U49" s="870" t="str">
        <f>U20</f>
        <v>Non, sans capot protège-brûleur</v>
      </c>
      <c r="V49" s="867">
        <f>D65</f>
        <v>3.0000000000000001E-3</v>
      </c>
      <c r="W49" s="801"/>
      <c r="X49" s="870" t="str">
        <f>X20</f>
        <v>Réglée de manière fixe</v>
      </c>
      <c r="Y49" s="871">
        <f>D61</f>
        <v>0.03</v>
      </c>
      <c r="Z49" s="800"/>
      <c r="AA49" s="870" t="str">
        <f>AA20</f>
        <v>Non, la chaudière est froide</v>
      </c>
      <c r="AB49" s="871">
        <v>0</v>
      </c>
      <c r="AC49" s="10"/>
      <c r="AD49" s="800"/>
      <c r="AE49" s="800"/>
      <c r="AF49" s="799"/>
      <c r="AG49" s="799"/>
      <c r="AH49" s="799"/>
      <c r="AI49" s="799"/>
      <c r="AJ49" s="799"/>
      <c r="AK49" s="799"/>
      <c r="AL49" s="799"/>
      <c r="AM49" s="799"/>
      <c r="AN49" s="799"/>
      <c r="AO49" s="799"/>
      <c r="AP49" s="799"/>
      <c r="AS49" s="665"/>
      <c r="AT49" s="665"/>
      <c r="AU49" s="665"/>
      <c r="AV49" s="665"/>
      <c r="AW49" s="665"/>
      <c r="AX49" s="665"/>
      <c r="AY49" s="665"/>
      <c r="AZ49" s="665"/>
      <c r="BA49" s="665"/>
      <c r="BB49" s="665"/>
      <c r="BC49" s="665"/>
      <c r="BD49" s="665"/>
      <c r="BE49" s="665"/>
      <c r="BF49" s="665"/>
      <c r="BG49" s="665"/>
      <c r="BH49" s="665"/>
      <c r="BI49" s="9"/>
      <c r="BJ49" s="9"/>
      <c r="BK49" s="9"/>
      <c r="BL49" s="9"/>
      <c r="BM49" s="9"/>
      <c r="BN49" s="9"/>
      <c r="BO49" s="9"/>
      <c r="BP49" s="9"/>
    </row>
    <row r="50" spans="2:68" s="2" customFormat="1" ht="15" hidden="1" outlineLevel="1">
      <c r="B50" s="793" t="s">
        <v>333</v>
      </c>
      <c r="C50" s="793" t="s">
        <v>334</v>
      </c>
      <c r="D50" s="876">
        <v>0.08</v>
      </c>
      <c r="E50" s="800"/>
      <c r="F50" s="799"/>
      <c r="G50" s="799"/>
      <c r="H50" s="875"/>
      <c r="I50" s="800"/>
      <c r="J50" s="800"/>
      <c r="K50" s="800"/>
      <c r="L50" s="868" t="str">
        <f>L21</f>
        <v>2005 ou plus récent</v>
      </c>
      <c r="M50" s="877">
        <f>D52</f>
        <v>0</v>
      </c>
      <c r="N50" s="870" t="str">
        <f>N21</f>
        <v>A condensation</v>
      </c>
      <c r="O50" s="871">
        <f t="shared" si="6"/>
        <v>0</v>
      </c>
      <c r="P50" s="800"/>
      <c r="Q50" s="800"/>
      <c r="R50" s="800"/>
      <c r="S50" s="875"/>
      <c r="T50" s="875"/>
      <c r="U50" s="800"/>
      <c r="V50" s="878"/>
      <c r="W50" s="801"/>
      <c r="X50" s="800"/>
      <c r="Y50" s="875"/>
      <c r="Z50" s="800"/>
      <c r="AA50" s="800"/>
      <c r="AB50" s="875"/>
      <c r="AC50" s="10"/>
      <c r="AD50" s="800"/>
      <c r="AE50" s="800"/>
      <c r="AF50" s="799"/>
      <c r="AG50" s="799"/>
      <c r="AH50" s="799"/>
      <c r="AI50" s="799"/>
      <c r="AJ50" s="799"/>
      <c r="AK50" s="799"/>
      <c r="AL50" s="799"/>
      <c r="AM50" s="799"/>
      <c r="AN50" s="799"/>
      <c r="AO50" s="799"/>
      <c r="AP50" s="799"/>
      <c r="AS50" s="665"/>
      <c r="AT50" s="665"/>
      <c r="AU50" s="665"/>
      <c r="AV50" s="665"/>
      <c r="AW50" s="665"/>
      <c r="AX50" s="665"/>
      <c r="AY50" s="665"/>
      <c r="AZ50" s="665"/>
      <c r="BA50" s="665"/>
      <c r="BB50" s="665"/>
      <c r="BC50" s="665"/>
      <c r="BD50" s="665"/>
      <c r="BE50" s="665"/>
      <c r="BF50" s="665"/>
      <c r="BG50" s="665"/>
      <c r="BH50" s="665"/>
      <c r="BI50" s="9"/>
      <c r="BJ50" s="9"/>
      <c r="BK50" s="9"/>
      <c r="BL50" s="9"/>
      <c r="BM50" s="9"/>
      <c r="BN50" s="9"/>
      <c r="BO50" s="9"/>
      <c r="BP50" s="9"/>
    </row>
    <row r="51" spans="2:68" s="2" customFormat="1" ht="15" hidden="1" outlineLevel="1">
      <c r="B51" s="793"/>
      <c r="C51" s="793" t="s">
        <v>84</v>
      </c>
      <c r="D51" s="876">
        <v>0.02</v>
      </c>
      <c r="E51" s="800"/>
      <c r="F51" s="799"/>
      <c r="G51" s="799"/>
      <c r="H51" s="875"/>
      <c r="I51" s="800"/>
      <c r="J51" s="800"/>
      <c r="K51" s="800"/>
      <c r="L51" s="800"/>
      <c r="M51" s="800"/>
      <c r="N51" s="870" t="str">
        <f>C21</f>
        <v>Chaudière à bois</v>
      </c>
      <c r="O51" s="871">
        <f t="shared" si="6"/>
        <v>0.1</v>
      </c>
      <c r="P51" s="800"/>
      <c r="Q51" s="800"/>
      <c r="R51" s="800"/>
      <c r="S51" s="875"/>
      <c r="T51" s="875"/>
      <c r="U51" s="800"/>
      <c r="V51" s="878"/>
      <c r="W51" s="801"/>
      <c r="X51" s="800"/>
      <c r="Y51" s="875"/>
      <c r="Z51" s="800"/>
      <c r="AA51" s="800"/>
      <c r="AB51" s="875"/>
      <c r="AC51" s="10"/>
      <c r="AD51" s="800"/>
      <c r="AE51" s="800"/>
      <c r="AF51" s="799"/>
      <c r="AG51" s="799"/>
      <c r="AH51" s="799"/>
      <c r="AI51" s="799"/>
      <c r="AJ51" s="799"/>
      <c r="AK51" s="799"/>
      <c r="AL51" s="799"/>
      <c r="AM51" s="799"/>
      <c r="AN51" s="799"/>
      <c r="AO51" s="799"/>
      <c r="AP51" s="799"/>
      <c r="AS51" s="665"/>
      <c r="AT51" s="665"/>
      <c r="AU51" s="665"/>
      <c r="AV51" s="665"/>
      <c r="AW51" s="665"/>
      <c r="AX51" s="665"/>
      <c r="AY51" s="665"/>
      <c r="AZ51" s="665"/>
      <c r="BA51" s="665"/>
      <c r="BB51" s="665"/>
      <c r="BC51" s="665"/>
      <c r="BD51" s="665"/>
      <c r="BE51" s="665"/>
      <c r="BF51" s="665"/>
      <c r="BG51" s="665"/>
      <c r="BH51" s="665"/>
      <c r="BI51" s="9"/>
      <c r="BJ51" s="9"/>
      <c r="BK51" s="9"/>
      <c r="BL51" s="9"/>
      <c r="BM51" s="9"/>
      <c r="BN51" s="9"/>
      <c r="BO51" s="9"/>
      <c r="BP51" s="9"/>
    </row>
    <row r="52" spans="2:68" s="2" customFormat="1" ht="15" hidden="1" outlineLevel="1">
      <c r="B52" s="793"/>
      <c r="C52" s="793" t="s">
        <v>335</v>
      </c>
      <c r="D52" s="876">
        <v>0</v>
      </c>
      <c r="E52" s="800"/>
      <c r="F52" s="799"/>
      <c r="G52" s="799"/>
      <c r="H52" s="875"/>
      <c r="I52" s="800"/>
      <c r="J52" s="800"/>
      <c r="K52" s="800"/>
      <c r="L52" s="800"/>
      <c r="M52" s="800"/>
      <c r="N52" s="870" t="str">
        <f>C22</f>
        <v>Poêle à air chaud</v>
      </c>
      <c r="O52" s="871">
        <f t="shared" si="6"/>
        <v>0.05</v>
      </c>
      <c r="P52" s="800"/>
      <c r="Q52" s="800"/>
      <c r="R52" s="800"/>
      <c r="S52" s="875"/>
      <c r="T52" s="875"/>
      <c r="U52" s="800"/>
      <c r="V52" s="878"/>
      <c r="W52" s="801"/>
      <c r="X52" s="800"/>
      <c r="Y52" s="875"/>
      <c r="Z52" s="800"/>
      <c r="AA52" s="800"/>
      <c r="AB52" s="875"/>
      <c r="AC52" s="10"/>
      <c r="AD52" s="800"/>
      <c r="AE52" s="800"/>
      <c r="AF52" s="799"/>
      <c r="AG52" s="799"/>
      <c r="AH52" s="799"/>
      <c r="AI52" s="799"/>
      <c r="AJ52" s="799"/>
      <c r="AK52" s="799"/>
      <c r="AL52" s="799"/>
      <c r="AM52" s="799"/>
      <c r="AN52" s="799"/>
      <c r="AO52" s="799"/>
      <c r="AP52" s="799"/>
      <c r="AS52" s="665"/>
      <c r="AT52" s="665"/>
      <c r="AU52" s="665"/>
      <c r="AV52" s="665"/>
      <c r="AW52" s="665"/>
      <c r="AX52" s="665"/>
      <c r="AY52" s="665"/>
      <c r="AZ52" s="665"/>
      <c r="BA52" s="665"/>
      <c r="BB52" s="665"/>
      <c r="BC52" s="665"/>
      <c r="BD52" s="665"/>
      <c r="BE52" s="665"/>
      <c r="BF52" s="665"/>
      <c r="BG52" s="665"/>
      <c r="BH52" s="665"/>
      <c r="BI52" s="9"/>
      <c r="BJ52" s="9"/>
      <c r="BK52" s="9"/>
      <c r="BL52" s="9"/>
      <c r="BM52" s="9"/>
      <c r="BN52" s="9"/>
      <c r="BO52" s="9"/>
      <c r="BP52" s="9"/>
    </row>
    <row r="53" spans="2:68" s="2" customFormat="1" ht="15" hidden="1" outlineLevel="1">
      <c r="B53" s="793" t="s">
        <v>956</v>
      </c>
      <c r="C53" s="793" t="s">
        <v>957</v>
      </c>
      <c r="D53" s="1715">
        <v>7.0000000000000007E-2</v>
      </c>
      <c r="E53" s="800" t="s">
        <v>961</v>
      </c>
      <c r="F53" s="799"/>
      <c r="G53" s="799"/>
      <c r="H53" s="875"/>
      <c r="I53" s="800"/>
      <c r="J53" s="800"/>
      <c r="K53" s="800"/>
      <c r="L53" s="800"/>
      <c r="M53" s="800"/>
      <c r="N53" s="870" t="str">
        <f>C23</f>
        <v>Pompe à chaleur</v>
      </c>
      <c r="O53" s="871">
        <f t="shared" si="6"/>
        <v>0</v>
      </c>
      <c r="P53" s="800"/>
      <c r="Q53" s="800"/>
      <c r="R53" s="800"/>
      <c r="S53" s="875"/>
      <c r="T53" s="875"/>
      <c r="U53" s="800"/>
      <c r="V53" s="878"/>
      <c r="W53" s="801"/>
      <c r="X53" s="800"/>
      <c r="Y53" s="875"/>
      <c r="Z53" s="800"/>
      <c r="AA53" s="800"/>
      <c r="AB53" s="875"/>
      <c r="AC53" s="10"/>
      <c r="AD53" s="800"/>
      <c r="AE53" s="800"/>
      <c r="AF53" s="799"/>
      <c r="AG53" s="799"/>
      <c r="AH53" s="799"/>
      <c r="AI53" s="799"/>
      <c r="AJ53" s="799"/>
      <c r="AK53" s="799"/>
      <c r="AL53" s="799"/>
      <c r="AM53" s="799"/>
      <c r="AN53" s="799"/>
      <c r="AO53" s="799"/>
      <c r="AP53" s="799"/>
      <c r="AS53" s="665"/>
      <c r="AT53" s="665"/>
      <c r="AU53" s="665"/>
      <c r="AV53" s="665"/>
      <c r="AW53" s="665"/>
      <c r="AX53" s="665"/>
      <c r="AY53" s="665"/>
      <c r="AZ53" s="665"/>
      <c r="BA53" s="665"/>
      <c r="BB53" s="665"/>
      <c r="BC53" s="665"/>
      <c r="BD53" s="665"/>
      <c r="BE53" s="665"/>
      <c r="BF53" s="665"/>
      <c r="BG53" s="665"/>
      <c r="BH53" s="665"/>
      <c r="BI53" s="9"/>
      <c r="BJ53" s="9"/>
      <c r="BK53" s="9"/>
      <c r="BL53" s="9"/>
      <c r="BM53" s="9"/>
      <c r="BN53" s="9"/>
      <c r="BO53" s="9"/>
      <c r="BP53" s="9"/>
    </row>
    <row r="54" spans="2:68" s="2" customFormat="1" ht="15" hidden="1" outlineLevel="1">
      <c r="B54" s="793"/>
      <c r="C54" s="793" t="s">
        <v>596</v>
      </c>
      <c r="D54" s="876">
        <v>0</v>
      </c>
      <c r="E54" s="800"/>
      <c r="F54" s="799"/>
      <c r="G54" s="799"/>
      <c r="H54" s="875"/>
      <c r="I54" s="800"/>
      <c r="J54" s="800"/>
      <c r="K54" s="800"/>
      <c r="L54" s="800"/>
      <c r="M54" s="800"/>
      <c r="N54" s="800" t="str">
        <f>C59</f>
        <v>Chauffage à distance</v>
      </c>
      <c r="O54" s="875">
        <f t="shared" si="6"/>
        <v>0</v>
      </c>
      <c r="P54" s="800"/>
      <c r="Q54" s="800"/>
      <c r="R54" s="800"/>
      <c r="S54" s="875"/>
      <c r="T54" s="875"/>
      <c r="U54" s="800"/>
      <c r="V54" s="878"/>
      <c r="W54" s="801"/>
      <c r="X54" s="800"/>
      <c r="Y54" s="875"/>
      <c r="Z54" s="800"/>
      <c r="AA54" s="800"/>
      <c r="AB54" s="875"/>
      <c r="AC54" s="10"/>
      <c r="AD54" s="800"/>
      <c r="AE54" s="800"/>
      <c r="AF54" s="799"/>
      <c r="AG54" s="799"/>
      <c r="AH54" s="799"/>
      <c r="AI54" s="799"/>
      <c r="AJ54" s="799"/>
      <c r="AK54" s="799"/>
      <c r="AL54" s="799"/>
      <c r="AM54" s="799"/>
      <c r="AN54" s="799"/>
      <c r="AO54" s="799"/>
      <c r="AP54" s="799"/>
      <c r="AS54" s="665"/>
      <c r="AT54" s="665"/>
      <c r="AU54" s="665"/>
      <c r="AV54" s="665"/>
      <c r="AW54" s="665"/>
      <c r="AX54" s="665"/>
      <c r="AY54" s="665"/>
      <c r="AZ54" s="665"/>
      <c r="BA54" s="665"/>
      <c r="BB54" s="665"/>
      <c r="BC54" s="665"/>
      <c r="BD54" s="665"/>
      <c r="BE54" s="665"/>
      <c r="BF54" s="665"/>
      <c r="BG54" s="665"/>
      <c r="BH54" s="665"/>
      <c r="BI54" s="9"/>
      <c r="BJ54" s="9"/>
      <c r="BK54" s="9"/>
      <c r="BL54" s="9"/>
      <c r="BM54" s="9"/>
      <c r="BN54" s="9"/>
      <c r="BO54" s="9"/>
      <c r="BP54" s="9"/>
    </row>
    <row r="55" spans="2:68" s="2" customFormat="1" ht="15" hidden="1" outlineLevel="1">
      <c r="B55" s="793"/>
      <c r="C55" s="793" t="s">
        <v>597</v>
      </c>
      <c r="D55" s="873">
        <v>0</v>
      </c>
      <c r="E55" s="800"/>
      <c r="F55" s="799"/>
      <c r="G55" s="799"/>
      <c r="H55" s="875"/>
      <c r="I55" s="800"/>
      <c r="J55" s="800"/>
      <c r="K55" s="800"/>
      <c r="L55" s="800"/>
      <c r="M55" s="800"/>
      <c r="N55" s="800"/>
      <c r="O55" s="875"/>
      <c r="P55" s="800"/>
      <c r="Q55" s="800"/>
      <c r="R55" s="800"/>
      <c r="S55" s="875"/>
      <c r="T55" s="875"/>
      <c r="U55" s="800"/>
      <c r="V55" s="878"/>
      <c r="W55" s="801"/>
      <c r="X55" s="800"/>
      <c r="Y55" s="875"/>
      <c r="Z55" s="800"/>
      <c r="AA55" s="800"/>
      <c r="AB55" s="875"/>
      <c r="AC55" s="10"/>
      <c r="AD55" s="800"/>
      <c r="AE55" s="800"/>
      <c r="AF55" s="799"/>
      <c r="AG55" s="799"/>
      <c r="AH55" s="799"/>
      <c r="AI55" s="799"/>
      <c r="AJ55" s="799"/>
      <c r="AK55" s="799"/>
      <c r="AL55" s="799"/>
      <c r="AM55" s="799"/>
      <c r="AN55" s="799"/>
      <c r="AO55" s="799"/>
      <c r="AP55" s="799"/>
      <c r="AS55" s="665"/>
      <c r="AT55" s="665"/>
      <c r="AU55" s="665"/>
      <c r="AV55" s="665"/>
      <c r="AW55" s="665"/>
      <c r="AX55" s="665"/>
      <c r="AY55" s="665"/>
      <c r="AZ55" s="665"/>
      <c r="BA55" s="665"/>
      <c r="BB55" s="665"/>
      <c r="BC55" s="665"/>
      <c r="BD55" s="665"/>
      <c r="BE55" s="665"/>
      <c r="BF55" s="665"/>
      <c r="BG55" s="665"/>
      <c r="BH55" s="665"/>
      <c r="BI55" s="9"/>
      <c r="BJ55" s="9"/>
      <c r="BK55" s="9"/>
      <c r="BL55" s="9"/>
      <c r="BM55" s="9"/>
      <c r="BN55" s="9"/>
      <c r="BO55" s="9"/>
      <c r="BP55" s="9"/>
    </row>
    <row r="56" spans="2:68" s="2" customFormat="1" ht="15" hidden="1" outlineLevel="1">
      <c r="B56" s="793"/>
      <c r="C56" s="793" t="str">
        <f>C21</f>
        <v>Chaudière à bois</v>
      </c>
      <c r="D56" s="876">
        <v>0.1</v>
      </c>
      <c r="E56" s="800"/>
      <c r="F56" s="799"/>
      <c r="G56" s="799"/>
      <c r="H56" s="875"/>
      <c r="I56" s="800"/>
      <c r="J56" s="800"/>
      <c r="K56" s="800"/>
      <c r="L56" s="800"/>
      <c r="M56" s="800"/>
      <c r="N56" s="800"/>
      <c r="O56" s="875"/>
      <c r="P56" s="800"/>
      <c r="Q56" s="800"/>
      <c r="R56" s="800"/>
      <c r="S56" s="875"/>
      <c r="T56" s="875"/>
      <c r="U56" s="800"/>
      <c r="V56" s="878"/>
      <c r="W56" s="801"/>
      <c r="X56" s="800"/>
      <c r="Y56" s="875"/>
      <c r="Z56" s="800"/>
      <c r="AA56" s="800"/>
      <c r="AB56" s="875"/>
      <c r="AC56" s="10"/>
      <c r="AD56" s="800"/>
      <c r="AE56" s="800"/>
      <c r="AF56" s="799"/>
      <c r="AG56" s="799"/>
      <c r="AH56" s="799"/>
      <c r="AI56" s="799"/>
      <c r="AJ56" s="799"/>
      <c r="AK56" s="799"/>
      <c r="AL56" s="799"/>
      <c r="AM56" s="799"/>
      <c r="AN56" s="799"/>
      <c r="AO56" s="799"/>
      <c r="AP56" s="799"/>
      <c r="AS56" s="665"/>
      <c r="AT56" s="665"/>
      <c r="AU56" s="665"/>
      <c r="AV56" s="665"/>
      <c r="AW56" s="665"/>
      <c r="AX56" s="665"/>
      <c r="AY56" s="665"/>
      <c r="AZ56" s="665"/>
      <c r="BA56" s="665"/>
      <c r="BB56" s="665"/>
      <c r="BC56" s="665"/>
      <c r="BD56" s="665"/>
      <c r="BE56" s="665"/>
      <c r="BF56" s="665"/>
      <c r="BG56" s="665"/>
      <c r="BH56" s="665"/>
      <c r="BI56" s="9"/>
      <c r="BJ56" s="9"/>
      <c r="BK56" s="9"/>
      <c r="BL56" s="9"/>
      <c r="BM56" s="9"/>
      <c r="BN56" s="9"/>
      <c r="BO56" s="9"/>
      <c r="BP56" s="9"/>
    </row>
    <row r="57" spans="2:68" s="2" customFormat="1" ht="15" hidden="1" outlineLevel="1">
      <c r="B57" s="793"/>
      <c r="C57" s="793" t="str">
        <f>C22</f>
        <v>Poêle à air chaud</v>
      </c>
      <c r="D57" s="876">
        <v>0.05</v>
      </c>
      <c r="E57" s="800"/>
      <c r="F57" s="799"/>
      <c r="G57" s="799"/>
      <c r="H57" s="875"/>
      <c r="I57" s="800"/>
      <c r="J57" s="800"/>
      <c r="K57" s="800"/>
      <c r="L57" s="800"/>
      <c r="M57" s="800"/>
      <c r="N57" s="800"/>
      <c r="O57" s="875"/>
      <c r="P57" s="800"/>
      <c r="Q57" s="800"/>
      <c r="R57" s="800"/>
      <c r="S57" s="875"/>
      <c r="T57" s="875"/>
      <c r="U57" s="800"/>
      <c r="V57" s="878"/>
      <c r="W57" s="801"/>
      <c r="X57" s="800"/>
      <c r="Y57" s="875"/>
      <c r="Z57" s="800"/>
      <c r="AA57" s="800"/>
      <c r="AB57" s="875"/>
      <c r="AC57" s="10"/>
      <c r="AD57" s="800"/>
      <c r="AE57" s="800"/>
      <c r="AF57" s="799"/>
      <c r="AG57" s="799"/>
      <c r="AH57" s="799"/>
      <c r="AI57" s="799"/>
      <c r="AJ57" s="799"/>
      <c r="AK57" s="799"/>
      <c r="AL57" s="799"/>
      <c r="AM57" s="799"/>
      <c r="AN57" s="799"/>
      <c r="AO57" s="799"/>
      <c r="AP57" s="799"/>
      <c r="AS57" s="665"/>
      <c r="AT57" s="665"/>
      <c r="AU57" s="665"/>
      <c r="AV57" s="665"/>
      <c r="AW57" s="665"/>
      <c r="AX57" s="665"/>
      <c r="AY57" s="665"/>
      <c r="AZ57" s="665"/>
      <c r="BA57" s="665"/>
      <c r="BB57" s="665"/>
      <c r="BC57" s="665"/>
      <c r="BD57" s="665"/>
      <c r="BE57" s="665"/>
      <c r="BF57" s="665"/>
      <c r="BG57" s="665"/>
      <c r="BH57" s="665"/>
      <c r="BI57" s="9"/>
      <c r="BJ57" s="9"/>
      <c r="BK57" s="9"/>
      <c r="BL57" s="9"/>
      <c r="BM57" s="9"/>
      <c r="BN57" s="9"/>
      <c r="BO57" s="9"/>
      <c r="BP57" s="9"/>
    </row>
    <row r="58" spans="2:68" s="2" customFormat="1" ht="15" hidden="1" outlineLevel="1">
      <c r="B58" s="793"/>
      <c r="C58" s="793" t="str">
        <f>C23</f>
        <v>Pompe à chaleur</v>
      </c>
      <c r="D58" s="876">
        <v>0</v>
      </c>
      <c r="E58" s="800"/>
      <c r="F58" s="799"/>
      <c r="G58" s="799"/>
      <c r="H58" s="875"/>
      <c r="I58" s="800"/>
      <c r="J58" s="800"/>
      <c r="K58" s="800"/>
      <c r="L58" s="800"/>
      <c r="M58" s="800"/>
      <c r="N58" s="800"/>
      <c r="O58" s="875"/>
      <c r="P58" s="800"/>
      <c r="Q58" s="800"/>
      <c r="R58" s="800"/>
      <c r="S58" s="875"/>
      <c r="T58" s="875"/>
      <c r="U58" s="800"/>
      <c r="V58" s="878"/>
      <c r="W58" s="801"/>
      <c r="X58" s="800"/>
      <c r="Y58" s="875"/>
      <c r="Z58" s="800"/>
      <c r="AA58" s="800"/>
      <c r="AB58" s="875"/>
      <c r="AC58" s="10"/>
      <c r="AD58" s="800"/>
      <c r="AE58" s="800"/>
      <c r="AF58" s="799"/>
      <c r="AG58" s="799"/>
      <c r="AH58" s="799"/>
      <c r="AI58" s="799"/>
      <c r="AJ58" s="799"/>
      <c r="AK58" s="799"/>
      <c r="AL58" s="799"/>
      <c r="AM58" s="799"/>
      <c r="AN58" s="799"/>
      <c r="AO58" s="799"/>
      <c r="AP58" s="799"/>
      <c r="AS58" s="665"/>
      <c r="AT58" s="665"/>
      <c r="AU58" s="665"/>
      <c r="AV58" s="665"/>
      <c r="AW58" s="665"/>
      <c r="AX58" s="665"/>
      <c r="AY58" s="665"/>
      <c r="AZ58" s="665"/>
      <c r="BA58" s="665"/>
      <c r="BB58" s="665"/>
      <c r="BC58" s="665"/>
      <c r="BD58" s="665"/>
      <c r="BE58" s="665"/>
      <c r="BF58" s="665"/>
      <c r="BG58" s="665"/>
      <c r="BH58" s="665"/>
      <c r="BI58" s="9"/>
      <c r="BJ58" s="9"/>
      <c r="BK58" s="9"/>
      <c r="BL58" s="9"/>
      <c r="BM58" s="9"/>
      <c r="BN58" s="9"/>
      <c r="BO58" s="9"/>
      <c r="BP58" s="9"/>
    </row>
    <row r="59" spans="2:68" s="2" customFormat="1" ht="15" hidden="1" outlineLevel="1">
      <c r="B59" s="793"/>
      <c r="C59" s="793" t="s">
        <v>175</v>
      </c>
      <c r="D59" s="876">
        <v>0</v>
      </c>
      <c r="E59" s="800"/>
      <c r="F59" s="799"/>
      <c r="G59" s="799"/>
      <c r="H59" s="875"/>
      <c r="I59" s="800"/>
      <c r="J59" s="800"/>
      <c r="K59" s="800"/>
      <c r="L59" s="800"/>
      <c r="M59" s="800"/>
      <c r="N59" s="800"/>
      <c r="O59" s="875"/>
      <c r="P59" s="800"/>
      <c r="Q59" s="800" t="s">
        <v>342</v>
      </c>
      <c r="R59" s="800" t="str">
        <f>C19</f>
        <v>Chaudière à mazout</v>
      </c>
      <c r="S59" s="875"/>
      <c r="T59" s="875"/>
      <c r="U59" s="800" t="str">
        <f>R59</f>
        <v>Chaudière à mazout</v>
      </c>
      <c r="V59" s="878"/>
      <c r="W59" s="801" t="s">
        <v>342</v>
      </c>
      <c r="X59" s="800"/>
      <c r="Y59" s="875"/>
      <c r="Z59" s="800"/>
      <c r="AA59" s="800"/>
      <c r="AB59" s="875"/>
      <c r="AC59" s="10"/>
      <c r="AD59" s="800"/>
      <c r="AE59" s="800"/>
      <c r="AF59" s="799"/>
      <c r="AG59" s="799"/>
      <c r="AH59" s="799"/>
      <c r="AI59" s="799"/>
      <c r="AJ59" s="799"/>
      <c r="AK59" s="799"/>
      <c r="AL59" s="799"/>
      <c r="AM59" s="799"/>
      <c r="AN59" s="799"/>
      <c r="AO59" s="799"/>
      <c r="AP59" s="799"/>
      <c r="AS59" s="665"/>
      <c r="AT59" s="665"/>
      <c r="AU59" s="665"/>
      <c r="AV59" s="665"/>
      <c r="AW59" s="665"/>
      <c r="AX59" s="665"/>
      <c r="AY59" s="665"/>
      <c r="AZ59" s="665"/>
      <c r="BA59" s="665"/>
      <c r="BB59" s="665"/>
      <c r="BC59" s="665"/>
      <c r="BD59" s="665"/>
      <c r="BE59" s="665"/>
      <c r="BF59" s="665"/>
      <c r="BG59" s="665"/>
      <c r="BH59" s="665"/>
      <c r="BI59" s="9"/>
      <c r="BJ59" s="9"/>
      <c r="BK59" s="9"/>
      <c r="BL59" s="9"/>
      <c r="BM59" s="9"/>
      <c r="BN59" s="9"/>
      <c r="BO59" s="9"/>
      <c r="BP59" s="9"/>
    </row>
    <row r="60" spans="2:68" s="2" customFormat="1" ht="15" hidden="1" outlineLevel="1">
      <c r="B60" s="793" t="s">
        <v>958</v>
      </c>
      <c r="C60" s="793" t="str">
        <f>X19</f>
        <v>Dépend de la température extérieure</v>
      </c>
      <c r="D60" s="876">
        <v>0</v>
      </c>
      <c r="E60" s="800"/>
      <c r="F60" s="799"/>
      <c r="G60" s="799"/>
      <c r="H60" s="875"/>
      <c r="I60" s="800"/>
      <c r="J60" s="800"/>
      <c r="K60" s="800"/>
      <c r="L60" s="800"/>
      <c r="M60" s="800"/>
      <c r="N60" s="800"/>
      <c r="O60" s="875"/>
      <c r="P60" s="800"/>
      <c r="Q60" s="800"/>
      <c r="R60" s="800" t="str">
        <f>C20</f>
        <v>Chaudière à gaz</v>
      </c>
      <c r="S60" s="875"/>
      <c r="T60" s="875"/>
      <c r="U60" s="800" t="str">
        <f>R60</f>
        <v>Chaudière à gaz</v>
      </c>
      <c r="V60" s="878"/>
      <c r="W60" s="801"/>
      <c r="X60" s="800"/>
      <c r="Y60" s="875"/>
      <c r="Z60" s="800"/>
      <c r="AA60" s="800"/>
      <c r="AB60" s="875"/>
      <c r="AC60" s="10"/>
      <c r="AD60" s="800"/>
      <c r="AE60" s="800"/>
      <c r="AF60" s="799"/>
      <c r="AG60" s="799"/>
      <c r="AH60" s="799"/>
      <c r="AI60" s="799"/>
      <c r="AJ60" s="799"/>
      <c r="AK60" s="799"/>
      <c r="AL60" s="799"/>
      <c r="AM60" s="799"/>
      <c r="AN60" s="799"/>
      <c r="AO60" s="799"/>
      <c r="AP60" s="799"/>
      <c r="AS60" s="665"/>
      <c r="AT60" s="665"/>
      <c r="AU60" s="665"/>
      <c r="AV60" s="665"/>
      <c r="AW60" s="665"/>
      <c r="AX60" s="665"/>
      <c r="AY60" s="665"/>
      <c r="AZ60" s="665"/>
      <c r="BA60" s="665"/>
      <c r="BB60" s="665"/>
      <c r="BC60" s="665"/>
      <c r="BD60" s="665"/>
      <c r="BE60" s="665"/>
      <c r="BF60" s="665"/>
      <c r="BG60" s="665"/>
      <c r="BH60" s="665"/>
      <c r="BI60" s="9"/>
      <c r="BJ60" s="9"/>
      <c r="BK60" s="9"/>
      <c r="BL60" s="9"/>
      <c r="BM60" s="9"/>
      <c r="BN60" s="9"/>
      <c r="BO60" s="9"/>
      <c r="BP60" s="9"/>
    </row>
    <row r="61" spans="2:68" s="2" customFormat="1" ht="15" hidden="1" outlineLevel="1">
      <c r="B61" s="793"/>
      <c r="C61" s="793" t="str">
        <f>X20</f>
        <v>Réglée de manière fixe</v>
      </c>
      <c r="D61" s="876">
        <v>0.03</v>
      </c>
      <c r="E61" s="800"/>
      <c r="F61" s="799"/>
      <c r="G61" s="799"/>
      <c r="H61" s="875"/>
      <c r="I61" s="800"/>
      <c r="J61" s="800"/>
      <c r="K61" s="800"/>
      <c r="L61" s="800"/>
      <c r="M61" s="800"/>
      <c r="N61" s="800"/>
      <c r="O61" s="875"/>
      <c r="P61" s="800"/>
      <c r="Q61" s="800"/>
      <c r="R61" s="800" t="str">
        <f>C21</f>
        <v>Chaudière à bois</v>
      </c>
      <c r="S61" s="875"/>
      <c r="T61" s="875"/>
      <c r="U61" s="800"/>
      <c r="V61" s="878"/>
      <c r="W61" s="801"/>
      <c r="X61" s="800"/>
      <c r="Y61" s="875"/>
      <c r="Z61" s="800"/>
      <c r="AA61" s="800"/>
      <c r="AB61" s="875"/>
      <c r="AC61" s="10"/>
      <c r="AD61" s="800"/>
      <c r="AE61" s="800"/>
      <c r="AF61" s="799"/>
      <c r="AG61" s="799"/>
      <c r="AH61" s="799"/>
      <c r="AI61" s="799"/>
      <c r="AJ61" s="799"/>
      <c r="AK61" s="799"/>
      <c r="AL61" s="799"/>
      <c r="AM61" s="799"/>
      <c r="AN61" s="799"/>
      <c r="AO61" s="799"/>
      <c r="AP61" s="799"/>
      <c r="AS61" s="665"/>
      <c r="AT61" s="665"/>
      <c r="AU61" s="665"/>
      <c r="AV61" s="665"/>
      <c r="AW61" s="665"/>
      <c r="AX61" s="665"/>
      <c r="AY61" s="665"/>
      <c r="AZ61" s="665"/>
      <c r="BA61" s="665"/>
      <c r="BB61" s="665"/>
      <c r="BC61" s="665"/>
      <c r="BD61" s="665"/>
      <c r="BE61" s="665"/>
      <c r="BF61" s="665"/>
      <c r="BG61" s="665"/>
      <c r="BH61" s="665"/>
      <c r="BI61" s="9"/>
      <c r="BJ61" s="9"/>
      <c r="BK61" s="9"/>
      <c r="BL61" s="9"/>
      <c r="BM61" s="9"/>
      <c r="BN61" s="9"/>
      <c r="BO61" s="9"/>
      <c r="BP61" s="9"/>
    </row>
    <row r="62" spans="2:68" s="2" customFormat="1" ht="15" hidden="1" outlineLevel="1">
      <c r="B62" s="793" t="s">
        <v>336</v>
      </c>
      <c r="C62" s="793" t="str">
        <f>R20</f>
        <v>Isolé</v>
      </c>
      <c r="D62" s="876">
        <v>0</v>
      </c>
      <c r="E62" s="800"/>
      <c r="F62" s="799"/>
      <c r="G62" s="799"/>
      <c r="H62" s="875"/>
      <c r="I62" s="800"/>
      <c r="J62" s="800"/>
      <c r="K62" s="800"/>
      <c r="L62" s="800"/>
      <c r="M62" s="800"/>
      <c r="N62" s="800"/>
      <c r="O62" s="875"/>
      <c r="P62" s="800"/>
      <c r="Q62" s="800"/>
      <c r="R62" s="800"/>
      <c r="S62" s="875"/>
      <c r="T62" s="875"/>
      <c r="U62" s="800"/>
      <c r="V62" s="878"/>
      <c r="W62" s="801"/>
      <c r="X62" s="800"/>
      <c r="Y62" s="875"/>
      <c r="Z62" s="800"/>
      <c r="AA62" s="800"/>
      <c r="AB62" s="875"/>
      <c r="AC62" s="10"/>
      <c r="AD62" s="800"/>
      <c r="AE62" s="800"/>
      <c r="AF62" s="799"/>
      <c r="AG62" s="799"/>
      <c r="AH62" s="799"/>
      <c r="AI62" s="799"/>
      <c r="AJ62" s="799"/>
      <c r="AK62" s="799"/>
      <c r="AL62" s="799"/>
      <c r="AM62" s="799"/>
      <c r="AN62" s="799"/>
      <c r="AO62" s="799"/>
      <c r="AP62" s="799"/>
      <c r="AS62" s="665"/>
      <c r="AT62" s="665"/>
      <c r="AU62" s="665"/>
      <c r="AV62" s="665"/>
      <c r="AW62" s="665"/>
      <c r="AX62" s="665"/>
      <c r="AY62" s="665"/>
      <c r="AZ62" s="665"/>
      <c r="BA62" s="665"/>
      <c r="BB62" s="665"/>
      <c r="BC62" s="665"/>
      <c r="BD62" s="665"/>
      <c r="BE62" s="665"/>
      <c r="BF62" s="665"/>
      <c r="BG62" s="665"/>
      <c r="BH62" s="665"/>
      <c r="BI62" s="9"/>
      <c r="BJ62" s="9"/>
      <c r="BK62" s="9"/>
      <c r="BL62" s="9"/>
      <c r="BM62" s="9"/>
      <c r="BN62" s="9"/>
      <c r="BO62" s="9"/>
      <c r="BP62" s="9"/>
    </row>
    <row r="63" spans="2:68" s="2" customFormat="1" ht="15" hidden="1" outlineLevel="1">
      <c r="B63" s="793"/>
      <c r="C63" s="793" t="str">
        <f>R19</f>
        <v>Pas isolé</v>
      </c>
      <c r="D63" s="873">
        <v>0.01</v>
      </c>
      <c r="E63" s="800"/>
      <c r="F63" s="799"/>
      <c r="G63" s="799"/>
      <c r="H63" s="875"/>
      <c r="I63" s="800"/>
      <c r="J63" s="800"/>
      <c r="K63" s="800"/>
      <c r="L63" s="800"/>
      <c r="M63" s="800"/>
      <c r="N63" s="800"/>
      <c r="O63" s="875"/>
      <c r="P63" s="800"/>
      <c r="Q63" s="800"/>
      <c r="R63" s="800"/>
      <c r="S63" s="875"/>
      <c r="T63" s="875"/>
      <c r="U63" s="800"/>
      <c r="V63" s="878"/>
      <c r="W63" s="801"/>
      <c r="X63" s="800"/>
      <c r="Y63" s="875"/>
      <c r="Z63" s="800"/>
      <c r="AA63" s="800"/>
      <c r="AB63" s="875"/>
      <c r="AC63" s="10"/>
      <c r="AD63" s="800"/>
      <c r="AE63" s="800"/>
      <c r="AF63" s="799"/>
      <c r="AG63" s="799"/>
      <c r="AH63" s="799"/>
      <c r="AI63" s="799"/>
      <c r="AJ63" s="799"/>
      <c r="AK63" s="799"/>
      <c r="AL63" s="799"/>
      <c r="AM63" s="799"/>
      <c r="AN63" s="799"/>
      <c r="AO63" s="799"/>
      <c r="AP63" s="799"/>
      <c r="AS63" s="665"/>
      <c r="AT63" s="665"/>
      <c r="AU63" s="665"/>
      <c r="AV63" s="665"/>
      <c r="AW63" s="665"/>
      <c r="AX63" s="665"/>
      <c r="AY63" s="665"/>
      <c r="AZ63" s="665"/>
      <c r="BA63" s="665"/>
      <c r="BB63" s="665"/>
      <c r="BC63" s="665"/>
      <c r="BD63" s="665"/>
      <c r="BE63" s="665"/>
      <c r="BF63" s="665"/>
      <c r="BG63" s="665"/>
      <c r="BH63" s="665"/>
      <c r="BI63" s="9"/>
      <c r="BJ63" s="9"/>
      <c r="BK63" s="9"/>
      <c r="BL63" s="9"/>
      <c r="BM63" s="9"/>
      <c r="BN63" s="9"/>
      <c r="BO63" s="9"/>
      <c r="BP63" s="9"/>
    </row>
    <row r="64" spans="2:68" s="2" customFormat="1" ht="15" hidden="1" outlineLevel="1">
      <c r="B64" s="793" t="s">
        <v>337</v>
      </c>
      <c r="C64" s="793" t="str">
        <f>U19</f>
        <v>Oui, avec capot protège-brûleur</v>
      </c>
      <c r="D64" s="876">
        <v>0</v>
      </c>
      <c r="E64" s="800"/>
      <c r="F64" s="799"/>
      <c r="G64" s="799"/>
      <c r="H64" s="875"/>
      <c r="I64" s="800"/>
      <c r="J64" s="800"/>
      <c r="K64" s="800"/>
      <c r="L64" s="800"/>
      <c r="M64" s="800"/>
      <c r="N64" s="800"/>
      <c r="O64" s="875"/>
      <c r="P64" s="800"/>
      <c r="Q64" s="800"/>
      <c r="R64" s="800"/>
      <c r="S64" s="875"/>
      <c r="T64" s="875"/>
      <c r="U64" s="800"/>
      <c r="V64" s="878"/>
      <c r="W64" s="801"/>
      <c r="X64" s="800"/>
      <c r="Y64" s="875"/>
      <c r="Z64" s="800"/>
      <c r="AA64" s="800"/>
      <c r="AB64" s="875"/>
      <c r="AC64" s="10"/>
      <c r="AD64" s="800"/>
      <c r="AE64" s="800"/>
      <c r="AF64" s="799"/>
      <c r="AG64" s="799"/>
      <c r="AH64" s="799"/>
      <c r="AI64" s="799"/>
      <c r="AJ64" s="799"/>
      <c r="AK64" s="799"/>
      <c r="AL64" s="799"/>
      <c r="AM64" s="799"/>
      <c r="AN64" s="799"/>
      <c r="AO64" s="799"/>
      <c r="AP64" s="799"/>
      <c r="AS64" s="665"/>
      <c r="AT64" s="665"/>
      <c r="AU64" s="665"/>
      <c r="AV64" s="665"/>
      <c r="AW64" s="665"/>
      <c r="AX64" s="665"/>
      <c r="AY64" s="665"/>
      <c r="AZ64" s="665"/>
      <c r="BA64" s="665"/>
      <c r="BB64" s="665"/>
      <c r="BC64" s="665"/>
      <c r="BD64" s="665"/>
      <c r="BE64" s="665"/>
      <c r="BF64" s="665"/>
      <c r="BG64" s="665"/>
      <c r="BH64" s="665"/>
      <c r="BI64" s="9"/>
      <c r="BJ64" s="9"/>
      <c r="BK64" s="9"/>
      <c r="BL64" s="9"/>
      <c r="BM64" s="9"/>
      <c r="BN64" s="9"/>
      <c r="BO64" s="9"/>
      <c r="BP64" s="9"/>
    </row>
    <row r="65" spans="2:68" s="2" customFormat="1" ht="15" hidden="1" outlineLevel="1">
      <c r="B65" s="879"/>
      <c r="C65" s="879" t="str">
        <f>U20</f>
        <v>Non, sans capot protège-brûleur</v>
      </c>
      <c r="D65" s="880">
        <v>3.0000000000000001E-3</v>
      </c>
      <c r="E65" s="800"/>
      <c r="F65" s="799"/>
      <c r="G65" s="799"/>
      <c r="H65" s="875"/>
      <c r="I65" s="800"/>
      <c r="J65" s="800"/>
      <c r="K65" s="800"/>
      <c r="L65" s="800"/>
      <c r="M65" s="878"/>
      <c r="N65" s="800"/>
      <c r="O65" s="875"/>
      <c r="P65" s="800"/>
      <c r="Q65" s="800"/>
      <c r="R65" s="800"/>
      <c r="S65" s="875"/>
      <c r="T65" s="875"/>
      <c r="U65" s="800"/>
      <c r="V65" s="878"/>
      <c r="W65" s="801"/>
      <c r="X65" s="800"/>
      <c r="Y65" s="875"/>
      <c r="Z65" s="800"/>
      <c r="AA65" s="800"/>
      <c r="AB65" s="875"/>
      <c r="AC65" s="10"/>
      <c r="AD65" s="800"/>
      <c r="AE65" s="800"/>
      <c r="AF65" s="799"/>
      <c r="AG65" s="799"/>
      <c r="AH65" s="799"/>
      <c r="AI65" s="799"/>
      <c r="AJ65" s="799"/>
      <c r="AK65" s="799"/>
      <c r="AL65" s="799"/>
      <c r="AM65" s="799"/>
      <c r="AN65" s="799"/>
      <c r="AO65" s="799"/>
      <c r="AP65" s="799"/>
      <c r="AS65" s="665"/>
      <c r="AT65" s="665"/>
      <c r="AU65" s="665"/>
      <c r="AV65" s="665"/>
      <c r="AW65" s="665"/>
      <c r="AX65" s="665"/>
      <c r="AY65" s="665"/>
      <c r="AZ65" s="665"/>
      <c r="BA65" s="665"/>
      <c r="BB65" s="665"/>
      <c r="BC65" s="665"/>
      <c r="BD65" s="665"/>
      <c r="BE65" s="665"/>
      <c r="BF65" s="665"/>
      <c r="BG65" s="665"/>
      <c r="BH65" s="665"/>
      <c r="BI65" s="9"/>
      <c r="BJ65" s="9"/>
      <c r="BK65" s="9"/>
      <c r="BL65" s="9"/>
      <c r="BM65" s="9"/>
      <c r="BN65" s="9"/>
      <c r="BO65" s="9"/>
      <c r="BP65" s="9"/>
    </row>
    <row r="66" spans="2:68" s="2" customFormat="1" ht="15" hidden="1" outlineLevel="1">
      <c r="B66" s="803" t="s">
        <v>338</v>
      </c>
      <c r="C66" s="803" t="str">
        <f>F20</f>
        <v>Comme réserve ou appareil en mode veille</v>
      </c>
      <c r="D66" s="881">
        <v>0.02</v>
      </c>
      <c r="E66" s="800"/>
      <c r="F66" s="799"/>
      <c r="G66" s="799"/>
      <c r="H66" s="875"/>
      <c r="I66" s="800"/>
      <c r="J66" s="800"/>
      <c r="K66" s="800"/>
      <c r="L66" s="800"/>
      <c r="M66" s="878"/>
      <c r="N66" s="800"/>
      <c r="O66" s="875"/>
      <c r="P66" s="800"/>
      <c r="Q66" s="800"/>
      <c r="R66" s="800"/>
      <c r="S66" s="875"/>
      <c r="T66" s="875"/>
      <c r="U66" s="800"/>
      <c r="V66" s="878"/>
      <c r="W66" s="801"/>
      <c r="X66" s="800"/>
      <c r="Y66" s="875"/>
      <c r="Z66" s="800"/>
      <c r="AA66" s="800"/>
      <c r="AB66" s="875"/>
      <c r="AC66" s="10"/>
      <c r="AD66" s="800"/>
      <c r="AE66" s="800"/>
      <c r="AF66" s="799"/>
      <c r="AG66" s="799"/>
      <c r="AH66" s="799"/>
      <c r="AI66" s="799"/>
      <c r="AJ66" s="799"/>
      <c r="AK66" s="799"/>
      <c r="AL66" s="799"/>
      <c r="AM66" s="799"/>
      <c r="AN66" s="799"/>
      <c r="AO66" s="799"/>
      <c r="AP66" s="799"/>
      <c r="AS66" s="665"/>
      <c r="AT66" s="665"/>
      <c r="AU66" s="665"/>
      <c r="AV66" s="665"/>
      <c r="AW66" s="665"/>
      <c r="AX66" s="665"/>
      <c r="AY66" s="665"/>
      <c r="AZ66" s="665"/>
      <c r="BA66" s="665"/>
      <c r="BB66" s="665"/>
      <c r="BC66" s="665"/>
      <c r="BD66" s="665"/>
      <c r="BE66" s="665"/>
      <c r="BF66" s="665"/>
      <c r="BG66" s="665"/>
      <c r="BH66" s="665"/>
      <c r="BI66" s="9"/>
      <c r="BJ66" s="9"/>
      <c r="BK66" s="9"/>
      <c r="BL66" s="9"/>
      <c r="BM66" s="9"/>
      <c r="BN66" s="9"/>
      <c r="BO66" s="9"/>
      <c r="BP66" s="9"/>
    </row>
    <row r="67" spans="2:68" s="2" customFormat="1" ht="15" hidden="1" outlineLevel="1">
      <c r="B67" s="802"/>
      <c r="C67" s="802"/>
      <c r="D67" s="802"/>
      <c r="E67" s="882"/>
      <c r="F67" s="802"/>
      <c r="G67" s="802"/>
      <c r="H67" s="802"/>
      <c r="I67" s="802"/>
      <c r="J67" s="802"/>
      <c r="K67" s="882"/>
      <c r="L67" s="802"/>
      <c r="M67" s="802"/>
      <c r="N67" s="802"/>
      <c r="O67" s="802"/>
      <c r="P67" s="802"/>
      <c r="Q67" s="882"/>
      <c r="R67" s="802"/>
      <c r="S67" s="802"/>
      <c r="T67" s="803"/>
      <c r="U67" s="803"/>
      <c r="V67" s="803"/>
      <c r="W67" s="806"/>
      <c r="X67" s="803"/>
      <c r="Y67" s="803"/>
      <c r="Z67" s="804"/>
      <c r="AA67" s="803"/>
      <c r="AB67" s="803"/>
      <c r="AC67" s="803"/>
      <c r="AD67" s="803"/>
      <c r="AE67" s="803"/>
      <c r="AF67" s="803"/>
      <c r="AG67" s="803"/>
      <c r="AH67" s="803"/>
      <c r="AI67" s="803"/>
      <c r="AJ67" s="803"/>
      <c r="AK67" s="803"/>
      <c r="AL67" s="803"/>
      <c r="AM67" s="803"/>
      <c r="AN67" s="803"/>
      <c r="AO67" s="803"/>
      <c r="AP67" s="803"/>
      <c r="AS67" s="665"/>
      <c r="AT67" s="665"/>
      <c r="AU67" s="665"/>
      <c r="AV67" s="665"/>
      <c r="AW67" s="665"/>
      <c r="AX67" s="665"/>
      <c r="AY67" s="665"/>
      <c r="AZ67" s="665"/>
      <c r="BA67" s="665"/>
      <c r="BB67" s="665"/>
      <c r="BC67" s="665"/>
      <c r="BD67" s="665"/>
      <c r="BE67" s="665"/>
      <c r="BF67" s="665"/>
      <c r="BG67" s="665"/>
      <c r="BH67" s="665"/>
      <c r="BI67" s="9"/>
      <c r="BJ67" s="9"/>
      <c r="BK67" s="9"/>
      <c r="BL67" s="9"/>
      <c r="BM67" s="9"/>
      <c r="BN67" s="9"/>
      <c r="BO67" s="9"/>
      <c r="BP67" s="9"/>
    </row>
    <row r="68" spans="2:68" s="2" customFormat="1" ht="15" hidden="1" outlineLevel="1">
      <c r="B68" s="798"/>
      <c r="C68" s="798"/>
      <c r="D68" s="799"/>
      <c r="E68" s="800"/>
      <c r="F68" s="799"/>
      <c r="G68" s="799"/>
      <c r="H68" s="799"/>
      <c r="I68" s="799"/>
      <c r="J68" s="799"/>
      <c r="K68" s="800"/>
      <c r="L68" s="799"/>
      <c r="M68" s="799"/>
      <c r="N68" s="799"/>
      <c r="O68" s="799"/>
      <c r="P68" s="799"/>
      <c r="Q68" s="800"/>
      <c r="R68" s="799"/>
      <c r="S68" s="799"/>
      <c r="T68" s="799"/>
      <c r="U68" s="799"/>
      <c r="V68" s="799"/>
      <c r="W68" s="801"/>
      <c r="X68" s="799"/>
      <c r="Y68" s="799"/>
      <c r="Z68" s="800"/>
      <c r="AA68" s="799"/>
      <c r="AB68" s="799"/>
      <c r="AD68" s="799"/>
      <c r="AE68" s="799"/>
      <c r="AF68" s="799"/>
      <c r="AG68" s="799"/>
      <c r="AH68" s="799"/>
      <c r="AI68" s="799"/>
      <c r="AJ68" s="799"/>
      <c r="AK68" s="799"/>
      <c r="AL68" s="799"/>
      <c r="AM68" s="799"/>
      <c r="AN68" s="799"/>
      <c r="AO68" s="799"/>
      <c r="AP68" s="799"/>
      <c r="AS68" s="665"/>
      <c r="AT68" s="665"/>
      <c r="AU68" s="665"/>
      <c r="AV68" s="665"/>
      <c r="AW68" s="665"/>
      <c r="AX68" s="665"/>
      <c r="AY68" s="665"/>
      <c r="AZ68" s="665"/>
      <c r="BA68" s="665"/>
      <c r="BB68" s="665"/>
      <c r="BC68" s="665"/>
      <c r="BD68" s="665"/>
      <c r="BE68" s="665"/>
      <c r="BF68" s="665"/>
      <c r="BG68" s="665"/>
      <c r="BH68" s="665"/>
      <c r="BI68" s="9"/>
      <c r="BJ68" s="9"/>
      <c r="BK68" s="9"/>
      <c r="BL68" s="9"/>
      <c r="BM68" s="9"/>
      <c r="BN68" s="9"/>
      <c r="BO68" s="9"/>
      <c r="BP68" s="9"/>
    </row>
    <row r="69" spans="2:68" s="2" customFormat="1" ht="15" hidden="1" outlineLevel="1">
      <c r="B69" s="64" t="s">
        <v>498</v>
      </c>
      <c r="C69" s="64"/>
      <c r="E69" s="10"/>
      <c r="K69" s="10"/>
      <c r="Q69" s="10"/>
      <c r="W69" s="790"/>
      <c r="Z69" s="10"/>
      <c r="AJ69" s="883"/>
      <c r="AP69" s="665"/>
      <c r="AQ69" s="665"/>
      <c r="AR69" s="665"/>
      <c r="AS69" s="665"/>
      <c r="AT69" s="665"/>
      <c r="AU69" s="665"/>
      <c r="AV69" s="665"/>
      <c r="AW69" s="665"/>
      <c r="AX69" s="665"/>
      <c r="AY69" s="665"/>
      <c r="AZ69" s="665"/>
      <c r="BA69" s="665"/>
      <c r="BB69" s="665"/>
      <c r="BC69" s="665"/>
      <c r="BD69" s="665"/>
      <c r="BE69" s="665"/>
      <c r="BF69" s="9"/>
      <c r="BG69" s="9"/>
      <c r="BH69" s="9"/>
      <c r="BI69" s="9"/>
      <c r="BJ69" s="9"/>
      <c r="BK69" s="9"/>
      <c r="BL69" s="9"/>
      <c r="BM69" s="9"/>
    </row>
    <row r="70" spans="2:68" s="2" customFormat="1" ht="15" hidden="1" outlineLevel="1">
      <c r="B70" s="64"/>
      <c r="C70" s="64"/>
      <c r="E70" s="10"/>
      <c r="K70" s="10"/>
      <c r="Q70" s="10"/>
      <c r="W70" s="790"/>
      <c r="Z70" s="10"/>
      <c r="AP70" s="665"/>
      <c r="AQ70" s="665"/>
      <c r="AR70" s="665"/>
      <c r="AS70" s="665"/>
      <c r="AT70" s="665"/>
      <c r="AU70" s="665"/>
      <c r="AV70" s="665"/>
      <c r="AW70" s="665"/>
      <c r="AX70" s="665"/>
      <c r="AY70" s="665"/>
      <c r="AZ70" s="665"/>
      <c r="BA70" s="665"/>
      <c r="BB70" s="665"/>
      <c r="BC70" s="665"/>
      <c r="BD70" s="665"/>
      <c r="BE70" s="665"/>
      <c r="BF70" s="9"/>
      <c r="BG70" s="9"/>
      <c r="BH70" s="9"/>
      <c r="BI70" s="9"/>
      <c r="BJ70" s="9"/>
      <c r="BK70" s="9"/>
      <c r="BL70" s="9"/>
      <c r="BM70" s="9"/>
    </row>
    <row r="71" spans="2:68" s="665" customFormat="1" ht="8.25" hidden="1" customHeight="1" outlineLevel="1">
      <c r="E71" s="1"/>
      <c r="I71" s="2"/>
      <c r="J71" s="2"/>
      <c r="K71" s="10"/>
      <c r="P71" s="2"/>
      <c r="Q71" s="10"/>
      <c r="R71" s="2"/>
      <c r="S71" s="2"/>
      <c r="T71" s="2"/>
      <c r="U71" s="2"/>
      <c r="V71" s="2"/>
      <c r="W71" s="790"/>
      <c r="X71" s="2"/>
      <c r="Y71" s="2"/>
      <c r="Z71" s="10"/>
      <c r="AA71" s="2"/>
      <c r="AB71" s="2"/>
      <c r="AC71" s="2"/>
      <c r="AD71" s="2"/>
      <c r="AE71" s="2"/>
      <c r="AF71" s="2"/>
      <c r="AG71" s="2"/>
      <c r="AH71" s="2"/>
      <c r="AI71" s="2"/>
      <c r="AJ71" s="2"/>
      <c r="AK71" s="2"/>
      <c r="AL71" s="2"/>
      <c r="BF71" s="9"/>
      <c r="BG71" s="9"/>
      <c r="BH71" s="9"/>
      <c r="BI71" s="9"/>
      <c r="BJ71" s="9"/>
      <c r="BK71" s="9"/>
      <c r="BL71" s="9"/>
      <c r="BM71" s="9"/>
    </row>
    <row r="72" spans="2:68" s="665" customFormat="1" ht="38" hidden="1" customHeight="1" outlineLevel="1">
      <c r="B72" s="884" t="str">
        <f>B28</f>
        <v>Nom du générateur de chaleur</v>
      </c>
      <c r="C72" s="884"/>
      <c r="D72" s="885" t="str">
        <f>D28</f>
        <v>Puissance générateur (chaleur utile)</v>
      </c>
      <c r="E72" s="1"/>
      <c r="F72" s="810" t="str">
        <f>F28</f>
        <v>Comment est utilisé le générateur?</v>
      </c>
      <c r="G72" s="811"/>
      <c r="H72" s="886"/>
      <c r="I72" s="887" t="str">
        <f>B49</f>
        <v>Pertes de base</v>
      </c>
      <c r="J72" s="888" t="s">
        <v>338</v>
      </c>
      <c r="K72" s="10"/>
      <c r="L72" s="2132" t="str">
        <f>B50</f>
        <v>Faiblesses dues à l'âge</v>
      </c>
      <c r="M72" s="2133"/>
      <c r="N72" s="2143" t="s">
        <v>956</v>
      </c>
      <c r="O72" s="2144"/>
      <c r="P72" s="2"/>
      <c r="Q72" s="10"/>
      <c r="R72" s="889" t="str">
        <f>R28</f>
        <v xml:space="preserve">Le panneau arrière de la chaudière est-il isolé?
</v>
      </c>
      <c r="S72" s="889"/>
      <c r="T72" s="889"/>
      <c r="U72" s="2141" t="str">
        <f>U28</f>
        <v>Le brûleur est-il isolé au moyen d'un capot?</v>
      </c>
      <c r="V72" s="2142"/>
      <c r="W72" s="790"/>
      <c r="X72" s="2076" t="str">
        <f>X28</f>
        <v xml:space="preserve">La température de départ du générateur dépend-elle de la température extérieure?
</v>
      </c>
      <c r="Y72" s="2076"/>
      <c r="Z72" s="10"/>
      <c r="AA72" s="2076" t="str">
        <f>AA28</f>
        <v>Le générateur en mode veille ou de réserve est-il toujours chaud? 
(de l'eau chaude y circule-t-elle?)</v>
      </c>
      <c r="AB72" s="2076"/>
      <c r="AC72" s="2"/>
      <c r="AD72" s="890" t="s">
        <v>66</v>
      </c>
      <c r="AE72" s="890" t="s">
        <v>67</v>
      </c>
      <c r="AF72" s="2"/>
      <c r="AG72" s="891" t="s">
        <v>86</v>
      </c>
      <c r="AH72" s="891" t="s">
        <v>87</v>
      </c>
      <c r="AI72" s="891" t="s">
        <v>85</v>
      </c>
      <c r="AJ72" s="891" t="s">
        <v>88</v>
      </c>
      <c r="AK72" s="892" t="s">
        <v>137</v>
      </c>
      <c r="AL72" s="2"/>
      <c r="BF72" s="10"/>
      <c r="BG72" s="10"/>
      <c r="BH72" s="10"/>
      <c r="BI72" s="10"/>
      <c r="BJ72" s="10"/>
      <c r="BK72" s="10"/>
      <c r="BL72" s="10"/>
      <c r="BM72" s="10"/>
      <c r="BN72" s="10"/>
      <c r="BO72" s="10"/>
      <c r="BP72" s="10"/>
    </row>
    <row r="73" spans="2:68" s="665" customFormat="1" ht="30" hidden="1" customHeight="1" outlineLevel="1">
      <c r="B73" s="893"/>
      <c r="C73" s="893"/>
      <c r="D73" s="894" t="s">
        <v>43</v>
      </c>
      <c r="E73" s="1"/>
      <c r="F73" s="670"/>
      <c r="G73" s="671"/>
      <c r="H73" s="673"/>
      <c r="I73" s="891" t="s">
        <v>343</v>
      </c>
      <c r="J73" s="891" t="s">
        <v>343</v>
      </c>
      <c r="K73" s="10"/>
      <c r="L73" s="895"/>
      <c r="M73" s="891" t="s">
        <v>344</v>
      </c>
      <c r="N73" s="896"/>
      <c r="O73" s="891" t="s">
        <v>344</v>
      </c>
      <c r="P73" s="2"/>
      <c r="Q73" s="10"/>
      <c r="R73" s="895"/>
      <c r="S73" s="891" t="s">
        <v>344</v>
      </c>
      <c r="T73" s="890"/>
      <c r="U73" s="890"/>
      <c r="V73" s="891" t="s">
        <v>344</v>
      </c>
      <c r="W73" s="790"/>
      <c r="X73" s="895"/>
      <c r="Y73" s="891" t="s">
        <v>344</v>
      </c>
      <c r="Z73" s="10"/>
      <c r="AA73" s="895"/>
      <c r="AB73" s="891" t="s">
        <v>344</v>
      </c>
      <c r="AC73" s="2"/>
      <c r="AD73" s="890"/>
      <c r="AE73" s="890"/>
      <c r="AF73" s="2"/>
      <c r="AG73" s="890"/>
      <c r="AH73" s="890"/>
      <c r="AI73" s="890"/>
      <c r="AJ73" s="890"/>
      <c r="AK73" s="890"/>
      <c r="AL73" s="2"/>
      <c r="AR73" s="2"/>
      <c r="AS73" s="2"/>
      <c r="BF73" s="9"/>
      <c r="BG73" s="9"/>
      <c r="BH73" s="9"/>
      <c r="BI73" s="9"/>
      <c r="BJ73" s="9"/>
      <c r="BK73" s="9"/>
      <c r="BL73" s="9"/>
      <c r="BM73" s="9"/>
      <c r="BN73" s="9"/>
      <c r="BO73" s="9"/>
      <c r="BP73" s="9"/>
    </row>
    <row r="74" spans="2:68" s="665" customFormat="1" ht="20" hidden="1" customHeight="1" outlineLevel="1">
      <c r="B74" s="897" t="str">
        <f t="shared" ref="B74:B85" si="7">IF(B30="","",B30)</f>
        <v/>
      </c>
      <c r="C74" s="897">
        <f t="shared" ref="C74:D85" si="8">C30</f>
        <v>0</v>
      </c>
      <c r="D74" s="898">
        <f t="shared" si="8"/>
        <v>0</v>
      </c>
      <c r="E74" s="1"/>
      <c r="F74" s="899">
        <f t="shared" ref="F74:F85" si="9">F30</f>
        <v>0</v>
      </c>
      <c r="G74" s="899"/>
      <c r="H74" s="899"/>
      <c r="I74" s="900">
        <f>I$48</f>
        <v>2.5000000000000001E-2</v>
      </c>
      <c r="J74" s="901">
        <f>IF(F74=F$20,J$49,0)</f>
        <v>0</v>
      </c>
      <c r="K74" s="10"/>
      <c r="L74" s="902">
        <f t="shared" ref="L74:L85" si="10">L30</f>
        <v>0</v>
      </c>
      <c r="M74" s="900">
        <f>IF(L74=L$50,M$50,IF(L74=L$49,M$49,IF(L74=L$48,M$48,0)))</f>
        <v>0</v>
      </c>
      <c r="N74" s="902">
        <f t="shared" ref="N74:N85" si="11">IF(C30=C$19,N30,IF(C30=C$20,N30,C30))</f>
        <v>0</v>
      </c>
      <c r="O74" s="900">
        <f>IF(N74=N$48,O$48,IF(N74=N$49,O$49,IF(N74=N$50,O$50,IF(N74=N$51,O$51,IF(N74=N$52,O$52,IF(N74=N$53,O$53,0))))))</f>
        <v>0</v>
      </c>
      <c r="P74" s="2"/>
      <c r="Q74" s="10">
        <f>IF(C74=R$59,1,IF(C74=R$60,1,IF(C74=R$61,1,0)))</f>
        <v>0</v>
      </c>
      <c r="R74" s="899" t="str">
        <f t="shared" ref="R74:R85" si="12">IF(C30=C$19,R30,IF(C30=C$20,R30,""))</f>
        <v/>
      </c>
      <c r="S74" s="900">
        <f>IF(B74="",0,IF(Q74=1,IF(R74=R$48,S$48,0),0))</f>
        <v>0</v>
      </c>
      <c r="T74" s="900"/>
      <c r="U74" s="899" t="str">
        <f>IF(B74="","",IF(W74=1,U30,""))</f>
        <v/>
      </c>
      <c r="V74" s="900">
        <f>IF(B74="",0,IF(W74=1,IF(U74=U$49,V$49,V$48),0))</f>
        <v>0</v>
      </c>
      <c r="W74" s="790">
        <f>IF(C74=U$59,1,IF(C74=U$60,1,0))</f>
        <v>0</v>
      </c>
      <c r="X74" s="902">
        <f t="shared" ref="X74:X85" si="13">X30</f>
        <v>0</v>
      </c>
      <c r="Y74" s="900">
        <f>IF(X74=X$49,Y$49,Y$48)</f>
        <v>0</v>
      </c>
      <c r="Z74" s="10"/>
      <c r="AA74" s="899" t="str">
        <f t="shared" ref="AA74:AA85" si="14">IF(F30=F$20,AA30,"")</f>
        <v/>
      </c>
      <c r="AB74" s="900">
        <f t="shared" ref="AB74:AB85" si="15">IF(F74=G$49,IF(AA74=AA$48,AB$48,AB$49),AB$49)</f>
        <v>0</v>
      </c>
      <c r="AC74" s="2"/>
      <c r="AD74" s="903">
        <f>I74+M74+O74+S74+V74+Y74</f>
        <v>2.5000000000000001E-2</v>
      </c>
      <c r="AE74" s="904">
        <f>J74</f>
        <v>0</v>
      </c>
      <c r="AF74" s="2"/>
      <c r="AG74" s="905">
        <f t="shared" ref="AG74:AG85" si="16">AD30</f>
        <v>0</v>
      </c>
      <c r="AH74" s="905">
        <f t="shared" ref="AH74:AH85" si="17">AE30</f>
        <v>0</v>
      </c>
      <c r="AI74" s="905">
        <f>AG74*AD74</f>
        <v>0</v>
      </c>
      <c r="AJ74" s="905">
        <f>(S$102-AH74)*D74*AE74</f>
        <v>0</v>
      </c>
      <c r="AK74" s="905">
        <f>AI74+AJ74</f>
        <v>0</v>
      </c>
      <c r="AL74" s="2"/>
      <c r="AR74" s="2"/>
      <c r="AS74" s="2"/>
      <c r="BF74" s="9"/>
      <c r="BG74" s="9"/>
      <c r="BH74" s="9"/>
      <c r="BI74" s="9"/>
      <c r="BJ74" s="9"/>
      <c r="BK74" s="9"/>
      <c r="BL74" s="9"/>
      <c r="BM74" s="9"/>
      <c r="BN74" s="9"/>
      <c r="BO74" s="9"/>
      <c r="BP74" s="9"/>
    </row>
    <row r="75" spans="2:68" s="665" customFormat="1" ht="20" hidden="1" customHeight="1" outlineLevel="1">
      <c r="B75" s="897" t="str">
        <f t="shared" si="7"/>
        <v/>
      </c>
      <c r="C75" s="897">
        <f t="shared" si="8"/>
        <v>0</v>
      </c>
      <c r="D75" s="898">
        <f t="shared" si="8"/>
        <v>0</v>
      </c>
      <c r="E75" s="1"/>
      <c r="F75" s="899">
        <f t="shared" si="9"/>
        <v>0</v>
      </c>
      <c r="G75" s="899"/>
      <c r="H75" s="899"/>
      <c r="I75" s="900">
        <f t="shared" ref="I75:I85" si="18">I$48</f>
        <v>2.5000000000000001E-2</v>
      </c>
      <c r="J75" s="901">
        <f t="shared" ref="J75:J85" si="19">IF(F75=F$20,J$49,0)</f>
        <v>0</v>
      </c>
      <c r="K75" s="10"/>
      <c r="L75" s="902">
        <f t="shared" si="10"/>
        <v>0</v>
      </c>
      <c r="M75" s="900">
        <f t="shared" ref="M75:M85" si="20">IF(L75=L$50,M$50,IF(L75=L$49,M$49,IF(L75=L$48,M$48,0)))</f>
        <v>0</v>
      </c>
      <c r="N75" s="902">
        <f t="shared" si="11"/>
        <v>0</v>
      </c>
      <c r="O75" s="900">
        <f t="shared" ref="O75:O85" si="21">IF(N75=N$48,O$48,IF(N75=N$49,O$49,IF(N75=N$50,O$50,IF(N75=N$51,O$51,IF(N75=N$52,O$52,IF(N75=N$53,O$53,0))))))</f>
        <v>0</v>
      </c>
      <c r="P75" s="2"/>
      <c r="Q75" s="10">
        <f>IF(C75=R$59,1,IF(C75=R$60,1,IF(C75=R$61,1,0)))</f>
        <v>0</v>
      </c>
      <c r="R75" s="899" t="str">
        <f t="shared" si="12"/>
        <v/>
      </c>
      <c r="S75" s="900">
        <f t="shared" ref="S75:S85" si="22">IF(B75="",0,IF(Q75=1,IF(R75=R$48,S$48,0),0))</f>
        <v>0</v>
      </c>
      <c r="T75" s="900"/>
      <c r="U75" s="899" t="str">
        <f t="shared" ref="U75:U85" si="23">IF(B75="","",IF(W75=1,U31,""))</f>
        <v/>
      </c>
      <c r="V75" s="900">
        <f>IF(B75="",0,IF(W75=1,IF(U75=U$49,V$49,V$48),0))</f>
        <v>0</v>
      </c>
      <c r="W75" s="790">
        <f t="shared" ref="W75:W85" si="24">IF(C75=U$59,1,IF(C75=U$60,1,0))</f>
        <v>0</v>
      </c>
      <c r="X75" s="902">
        <f t="shared" si="13"/>
        <v>0</v>
      </c>
      <c r="Y75" s="900">
        <f t="shared" ref="Y75:Y85" si="25">IF(X75=X$49,Y$49,Y$48)</f>
        <v>0</v>
      </c>
      <c r="Z75" s="10"/>
      <c r="AA75" s="899" t="str">
        <f t="shared" si="14"/>
        <v/>
      </c>
      <c r="AB75" s="900">
        <f t="shared" si="15"/>
        <v>0</v>
      </c>
      <c r="AC75" s="2"/>
      <c r="AD75" s="903">
        <f t="shared" ref="AD75:AD85" si="26">I75+M75+O75+S75+V75+Y75</f>
        <v>2.5000000000000001E-2</v>
      </c>
      <c r="AE75" s="904">
        <f t="shared" ref="AE75:AE85" si="27">J75</f>
        <v>0</v>
      </c>
      <c r="AF75" s="2"/>
      <c r="AG75" s="905">
        <f t="shared" si="16"/>
        <v>0</v>
      </c>
      <c r="AH75" s="905">
        <f t="shared" si="17"/>
        <v>0</v>
      </c>
      <c r="AI75" s="905">
        <f t="shared" ref="AI75:AI85" si="28">AG75*AD75</f>
        <v>0</v>
      </c>
      <c r="AJ75" s="905">
        <f t="shared" ref="AJ75:AJ85" si="29">(S$102-AH75)*D75*AE75</f>
        <v>0</v>
      </c>
      <c r="AK75" s="905">
        <f>AI75+AJ75</f>
        <v>0</v>
      </c>
      <c r="AL75" s="2"/>
      <c r="AR75" s="2"/>
      <c r="AS75" s="2"/>
      <c r="BF75" s="9"/>
      <c r="BG75" s="9"/>
      <c r="BH75" s="9"/>
      <c r="BI75" s="9"/>
      <c r="BJ75" s="9"/>
      <c r="BK75" s="9"/>
      <c r="BL75" s="9"/>
      <c r="BM75" s="9"/>
      <c r="BN75" s="9"/>
      <c r="BO75" s="9"/>
      <c r="BP75" s="9"/>
    </row>
    <row r="76" spans="2:68" s="665" customFormat="1" ht="20" hidden="1" customHeight="1" outlineLevel="1">
      <c r="B76" s="897" t="str">
        <f t="shared" si="7"/>
        <v/>
      </c>
      <c r="C76" s="897">
        <f t="shared" si="8"/>
        <v>0</v>
      </c>
      <c r="D76" s="898">
        <f t="shared" si="8"/>
        <v>0</v>
      </c>
      <c r="E76" s="1"/>
      <c r="F76" s="899">
        <f t="shared" si="9"/>
        <v>0</v>
      </c>
      <c r="G76" s="899"/>
      <c r="H76" s="899"/>
      <c r="I76" s="900">
        <f t="shared" si="18"/>
        <v>2.5000000000000001E-2</v>
      </c>
      <c r="J76" s="901">
        <f t="shared" si="19"/>
        <v>0</v>
      </c>
      <c r="K76" s="10"/>
      <c r="L76" s="902">
        <f t="shared" si="10"/>
        <v>0</v>
      </c>
      <c r="M76" s="900">
        <f t="shared" si="20"/>
        <v>0</v>
      </c>
      <c r="N76" s="902">
        <f t="shared" si="11"/>
        <v>0</v>
      </c>
      <c r="O76" s="900">
        <f t="shared" si="21"/>
        <v>0</v>
      </c>
      <c r="P76" s="2"/>
      <c r="Q76" s="10">
        <f t="shared" ref="Q76:Q85" si="30">IF(C76=R$59,1,IF(C76=R$60,1,IF(C76=R$61,1,0)))</f>
        <v>0</v>
      </c>
      <c r="R76" s="899" t="str">
        <f t="shared" si="12"/>
        <v/>
      </c>
      <c r="S76" s="900">
        <f t="shared" si="22"/>
        <v>0</v>
      </c>
      <c r="T76" s="900"/>
      <c r="U76" s="899" t="str">
        <f t="shared" si="23"/>
        <v/>
      </c>
      <c r="V76" s="900">
        <f>IF(B76="",0,IF(W76=1,IF(U76=U$49,V$49,V$48),0))</f>
        <v>0</v>
      </c>
      <c r="W76" s="790">
        <f t="shared" si="24"/>
        <v>0</v>
      </c>
      <c r="X76" s="902">
        <f t="shared" si="13"/>
        <v>0</v>
      </c>
      <c r="Y76" s="900">
        <f t="shared" si="25"/>
        <v>0</v>
      </c>
      <c r="Z76" s="10"/>
      <c r="AA76" s="899" t="str">
        <f t="shared" si="14"/>
        <v/>
      </c>
      <c r="AB76" s="900">
        <f t="shared" si="15"/>
        <v>0</v>
      </c>
      <c r="AC76" s="2"/>
      <c r="AD76" s="903">
        <f t="shared" si="26"/>
        <v>2.5000000000000001E-2</v>
      </c>
      <c r="AE76" s="904">
        <f t="shared" si="27"/>
        <v>0</v>
      </c>
      <c r="AF76" s="2"/>
      <c r="AG76" s="905">
        <f t="shared" si="16"/>
        <v>0</v>
      </c>
      <c r="AH76" s="905">
        <f t="shared" si="17"/>
        <v>0</v>
      </c>
      <c r="AI76" s="905">
        <f>AG76*AD76</f>
        <v>0</v>
      </c>
      <c r="AJ76" s="905">
        <f t="shared" si="29"/>
        <v>0</v>
      </c>
      <c r="AK76" s="905">
        <f t="shared" ref="AK76:AK85" si="31">AI76+AJ76</f>
        <v>0</v>
      </c>
      <c r="AL76" s="2"/>
      <c r="AR76" s="2"/>
      <c r="AS76" s="2"/>
      <c r="BF76" s="9"/>
      <c r="BG76" s="9"/>
      <c r="BH76" s="9"/>
      <c r="BI76" s="9"/>
      <c r="BJ76" s="9"/>
      <c r="BK76" s="9"/>
      <c r="BL76" s="9"/>
      <c r="BM76" s="9"/>
      <c r="BN76" s="9"/>
      <c r="BO76" s="9"/>
      <c r="BP76" s="9"/>
    </row>
    <row r="77" spans="2:68" s="665" customFormat="1" ht="20" hidden="1" customHeight="1" outlineLevel="1">
      <c r="B77" s="897" t="str">
        <f t="shared" si="7"/>
        <v/>
      </c>
      <c r="C77" s="897">
        <f t="shared" si="8"/>
        <v>0</v>
      </c>
      <c r="D77" s="898">
        <f t="shared" si="8"/>
        <v>0</v>
      </c>
      <c r="E77" s="1"/>
      <c r="F77" s="899">
        <f t="shared" si="9"/>
        <v>0</v>
      </c>
      <c r="G77" s="899"/>
      <c r="H77" s="899"/>
      <c r="I77" s="900">
        <f t="shared" si="18"/>
        <v>2.5000000000000001E-2</v>
      </c>
      <c r="J77" s="901">
        <f t="shared" si="19"/>
        <v>0</v>
      </c>
      <c r="K77" s="10"/>
      <c r="L77" s="902">
        <f t="shared" si="10"/>
        <v>0</v>
      </c>
      <c r="M77" s="900">
        <f t="shared" si="20"/>
        <v>0</v>
      </c>
      <c r="N77" s="902">
        <f t="shared" si="11"/>
        <v>0</v>
      </c>
      <c r="O77" s="900">
        <f t="shared" si="21"/>
        <v>0</v>
      </c>
      <c r="P77" s="2"/>
      <c r="Q77" s="10">
        <f t="shared" si="30"/>
        <v>0</v>
      </c>
      <c r="R77" s="899" t="str">
        <f t="shared" si="12"/>
        <v/>
      </c>
      <c r="S77" s="900">
        <f t="shared" si="22"/>
        <v>0</v>
      </c>
      <c r="T77" s="900"/>
      <c r="U77" s="899" t="str">
        <f t="shared" si="23"/>
        <v/>
      </c>
      <c r="V77" s="900">
        <f t="shared" ref="V77:V85" si="32">IF(B77="",0,IF(W77=1,IF(U77=U$49,V$49,V$48),0))</f>
        <v>0</v>
      </c>
      <c r="W77" s="790">
        <f t="shared" si="24"/>
        <v>0</v>
      </c>
      <c r="X77" s="902">
        <f t="shared" si="13"/>
        <v>0</v>
      </c>
      <c r="Y77" s="900">
        <f t="shared" si="25"/>
        <v>0</v>
      </c>
      <c r="Z77" s="10"/>
      <c r="AA77" s="899" t="str">
        <f t="shared" si="14"/>
        <v/>
      </c>
      <c r="AB77" s="900">
        <f t="shared" si="15"/>
        <v>0</v>
      </c>
      <c r="AC77" s="2"/>
      <c r="AD77" s="903">
        <f>I77+M77+O77+S77+V77+Y77</f>
        <v>2.5000000000000001E-2</v>
      </c>
      <c r="AE77" s="904">
        <f t="shared" si="27"/>
        <v>0</v>
      </c>
      <c r="AF77" s="2"/>
      <c r="AG77" s="905">
        <f t="shared" si="16"/>
        <v>0</v>
      </c>
      <c r="AH77" s="905">
        <f t="shared" si="17"/>
        <v>0</v>
      </c>
      <c r="AI77" s="905">
        <f t="shared" si="28"/>
        <v>0</v>
      </c>
      <c r="AJ77" s="905">
        <f t="shared" si="29"/>
        <v>0</v>
      </c>
      <c r="AK77" s="905">
        <f t="shared" si="31"/>
        <v>0</v>
      </c>
      <c r="AL77" s="2"/>
      <c r="AR77" s="2"/>
      <c r="AS77" s="2"/>
      <c r="BF77" s="9"/>
      <c r="BG77" s="9"/>
      <c r="BH77" s="9"/>
      <c r="BI77" s="9"/>
      <c r="BJ77" s="9"/>
      <c r="BK77" s="9"/>
      <c r="BL77" s="9"/>
      <c r="BM77" s="9"/>
      <c r="BN77" s="9"/>
      <c r="BO77" s="9"/>
      <c r="BP77" s="9"/>
    </row>
    <row r="78" spans="2:68" s="665" customFormat="1" ht="20" hidden="1" customHeight="1" outlineLevel="1">
      <c r="B78" s="897" t="str">
        <f t="shared" si="7"/>
        <v/>
      </c>
      <c r="C78" s="897">
        <f t="shared" si="8"/>
        <v>0</v>
      </c>
      <c r="D78" s="898">
        <f t="shared" si="8"/>
        <v>0</v>
      </c>
      <c r="E78" s="1"/>
      <c r="F78" s="899">
        <f t="shared" si="9"/>
        <v>0</v>
      </c>
      <c r="G78" s="899"/>
      <c r="H78" s="899"/>
      <c r="I78" s="900">
        <f t="shared" si="18"/>
        <v>2.5000000000000001E-2</v>
      </c>
      <c r="J78" s="901">
        <f>IF(F78=F$20,J$49,0)</f>
        <v>0</v>
      </c>
      <c r="K78" s="10"/>
      <c r="L78" s="902">
        <f t="shared" si="10"/>
        <v>0</v>
      </c>
      <c r="M78" s="900">
        <f t="shared" si="20"/>
        <v>0</v>
      </c>
      <c r="N78" s="902">
        <f t="shared" si="11"/>
        <v>0</v>
      </c>
      <c r="O78" s="900">
        <f t="shared" si="21"/>
        <v>0</v>
      </c>
      <c r="P78" s="2"/>
      <c r="Q78" s="10">
        <f t="shared" si="30"/>
        <v>0</v>
      </c>
      <c r="R78" s="899" t="str">
        <f t="shared" si="12"/>
        <v/>
      </c>
      <c r="S78" s="900">
        <f t="shared" si="22"/>
        <v>0</v>
      </c>
      <c r="T78" s="900"/>
      <c r="U78" s="899" t="str">
        <f t="shared" si="23"/>
        <v/>
      </c>
      <c r="V78" s="900">
        <f t="shared" si="32"/>
        <v>0</v>
      </c>
      <c r="W78" s="790">
        <f t="shared" si="24"/>
        <v>0</v>
      </c>
      <c r="X78" s="902">
        <f t="shared" si="13"/>
        <v>0</v>
      </c>
      <c r="Y78" s="900">
        <f t="shared" si="25"/>
        <v>0</v>
      </c>
      <c r="Z78" s="10"/>
      <c r="AA78" s="899" t="str">
        <f t="shared" si="14"/>
        <v/>
      </c>
      <c r="AB78" s="900">
        <f t="shared" si="15"/>
        <v>0</v>
      </c>
      <c r="AC78" s="2"/>
      <c r="AD78" s="903">
        <f t="shared" si="26"/>
        <v>2.5000000000000001E-2</v>
      </c>
      <c r="AE78" s="904">
        <f t="shared" si="27"/>
        <v>0</v>
      </c>
      <c r="AF78" s="2"/>
      <c r="AG78" s="905">
        <f t="shared" si="16"/>
        <v>0</v>
      </c>
      <c r="AH78" s="905">
        <f t="shared" si="17"/>
        <v>0</v>
      </c>
      <c r="AI78" s="905">
        <f t="shared" si="28"/>
        <v>0</v>
      </c>
      <c r="AJ78" s="905">
        <f t="shared" si="29"/>
        <v>0</v>
      </c>
      <c r="AK78" s="905">
        <f t="shared" si="31"/>
        <v>0</v>
      </c>
      <c r="AL78" s="2"/>
      <c r="AR78" s="2"/>
      <c r="AS78" s="2"/>
      <c r="BF78" s="9"/>
      <c r="BG78" s="9"/>
      <c r="BH78" s="9"/>
      <c r="BI78" s="9"/>
      <c r="BJ78" s="9"/>
      <c r="BK78" s="9"/>
      <c r="BL78" s="9"/>
      <c r="BM78" s="9"/>
      <c r="BN78" s="9"/>
      <c r="BO78" s="9"/>
      <c r="BP78" s="9"/>
    </row>
    <row r="79" spans="2:68" s="665" customFormat="1" ht="20" hidden="1" customHeight="1" outlineLevel="1">
      <c r="B79" s="897" t="str">
        <f t="shared" si="7"/>
        <v/>
      </c>
      <c r="C79" s="897">
        <f t="shared" si="8"/>
        <v>0</v>
      </c>
      <c r="D79" s="898">
        <f t="shared" si="8"/>
        <v>0</v>
      </c>
      <c r="E79" s="1"/>
      <c r="F79" s="899">
        <f t="shared" si="9"/>
        <v>0</v>
      </c>
      <c r="G79" s="899"/>
      <c r="H79" s="899"/>
      <c r="I79" s="900">
        <f t="shared" si="18"/>
        <v>2.5000000000000001E-2</v>
      </c>
      <c r="J79" s="901">
        <f t="shared" si="19"/>
        <v>0</v>
      </c>
      <c r="K79" s="10"/>
      <c r="L79" s="902">
        <f t="shared" si="10"/>
        <v>0</v>
      </c>
      <c r="M79" s="900">
        <f t="shared" si="20"/>
        <v>0</v>
      </c>
      <c r="N79" s="902">
        <f t="shared" si="11"/>
        <v>0</v>
      </c>
      <c r="O79" s="900">
        <f t="shared" si="21"/>
        <v>0</v>
      </c>
      <c r="P79" s="2"/>
      <c r="Q79" s="10">
        <f t="shared" si="30"/>
        <v>0</v>
      </c>
      <c r="R79" s="899" t="str">
        <f t="shared" si="12"/>
        <v/>
      </c>
      <c r="S79" s="900">
        <f t="shared" si="22"/>
        <v>0</v>
      </c>
      <c r="T79" s="900"/>
      <c r="U79" s="899" t="str">
        <f t="shared" si="23"/>
        <v/>
      </c>
      <c r="V79" s="900">
        <f t="shared" si="32"/>
        <v>0</v>
      </c>
      <c r="W79" s="790">
        <f t="shared" si="24"/>
        <v>0</v>
      </c>
      <c r="X79" s="902">
        <f t="shared" si="13"/>
        <v>0</v>
      </c>
      <c r="Y79" s="900">
        <f t="shared" si="25"/>
        <v>0</v>
      </c>
      <c r="Z79" s="10"/>
      <c r="AA79" s="899" t="str">
        <f t="shared" si="14"/>
        <v/>
      </c>
      <c r="AB79" s="900">
        <f t="shared" si="15"/>
        <v>0</v>
      </c>
      <c r="AC79" s="2"/>
      <c r="AD79" s="903">
        <f t="shared" si="26"/>
        <v>2.5000000000000001E-2</v>
      </c>
      <c r="AE79" s="904">
        <f t="shared" si="27"/>
        <v>0</v>
      </c>
      <c r="AF79" s="2"/>
      <c r="AG79" s="905">
        <f t="shared" si="16"/>
        <v>0</v>
      </c>
      <c r="AH79" s="905">
        <f t="shared" si="17"/>
        <v>0</v>
      </c>
      <c r="AI79" s="905">
        <f t="shared" si="28"/>
        <v>0</v>
      </c>
      <c r="AJ79" s="905">
        <f t="shared" si="29"/>
        <v>0</v>
      </c>
      <c r="AK79" s="905">
        <f t="shared" si="31"/>
        <v>0</v>
      </c>
      <c r="AL79" s="2"/>
      <c r="AR79" s="2"/>
      <c r="AS79" s="2"/>
      <c r="BF79" s="9"/>
      <c r="BG79" s="9"/>
      <c r="BH79" s="9"/>
      <c r="BI79" s="9"/>
      <c r="BJ79" s="9"/>
      <c r="BK79" s="9"/>
      <c r="BL79" s="9"/>
      <c r="BM79" s="9"/>
      <c r="BN79" s="9"/>
      <c r="BO79" s="9"/>
      <c r="BP79" s="9"/>
    </row>
    <row r="80" spans="2:68" s="665" customFormat="1" ht="20" hidden="1" customHeight="1" outlineLevel="1">
      <c r="B80" s="897" t="str">
        <f t="shared" si="7"/>
        <v/>
      </c>
      <c r="C80" s="897">
        <f t="shared" si="8"/>
        <v>0</v>
      </c>
      <c r="D80" s="898">
        <f t="shared" si="8"/>
        <v>0</v>
      </c>
      <c r="E80" s="1"/>
      <c r="F80" s="899">
        <f t="shared" si="9"/>
        <v>0</v>
      </c>
      <c r="G80" s="899"/>
      <c r="H80" s="899"/>
      <c r="I80" s="900">
        <f t="shared" si="18"/>
        <v>2.5000000000000001E-2</v>
      </c>
      <c r="J80" s="901">
        <f t="shared" si="19"/>
        <v>0</v>
      </c>
      <c r="K80" s="10"/>
      <c r="L80" s="902">
        <f t="shared" si="10"/>
        <v>0</v>
      </c>
      <c r="M80" s="900">
        <f t="shared" si="20"/>
        <v>0</v>
      </c>
      <c r="N80" s="902">
        <f t="shared" si="11"/>
        <v>0</v>
      </c>
      <c r="O80" s="900">
        <f t="shared" si="21"/>
        <v>0</v>
      </c>
      <c r="P80" s="2"/>
      <c r="Q80" s="10">
        <f t="shared" si="30"/>
        <v>0</v>
      </c>
      <c r="R80" s="899" t="str">
        <f t="shared" si="12"/>
        <v/>
      </c>
      <c r="S80" s="900">
        <f t="shared" si="22"/>
        <v>0</v>
      </c>
      <c r="T80" s="900"/>
      <c r="U80" s="899" t="str">
        <f t="shared" si="23"/>
        <v/>
      </c>
      <c r="V80" s="900">
        <f t="shared" si="32"/>
        <v>0</v>
      </c>
      <c r="W80" s="790">
        <f t="shared" si="24"/>
        <v>0</v>
      </c>
      <c r="X80" s="902">
        <f t="shared" si="13"/>
        <v>0</v>
      </c>
      <c r="Y80" s="900">
        <f t="shared" si="25"/>
        <v>0</v>
      </c>
      <c r="Z80" s="10"/>
      <c r="AA80" s="899" t="str">
        <f t="shared" si="14"/>
        <v/>
      </c>
      <c r="AB80" s="900">
        <f t="shared" si="15"/>
        <v>0</v>
      </c>
      <c r="AC80" s="2"/>
      <c r="AD80" s="903">
        <f t="shared" si="26"/>
        <v>2.5000000000000001E-2</v>
      </c>
      <c r="AE80" s="904">
        <f t="shared" si="27"/>
        <v>0</v>
      </c>
      <c r="AF80" s="2"/>
      <c r="AG80" s="905">
        <f t="shared" si="16"/>
        <v>0</v>
      </c>
      <c r="AH80" s="905">
        <f t="shared" si="17"/>
        <v>0</v>
      </c>
      <c r="AI80" s="905">
        <f t="shared" si="28"/>
        <v>0</v>
      </c>
      <c r="AJ80" s="905">
        <f t="shared" si="29"/>
        <v>0</v>
      </c>
      <c r="AK80" s="905">
        <f t="shared" si="31"/>
        <v>0</v>
      </c>
      <c r="AL80" s="2"/>
      <c r="AR80" s="2"/>
      <c r="AS80" s="2"/>
      <c r="BF80" s="9"/>
      <c r="BG80" s="9"/>
      <c r="BH80" s="9"/>
      <c r="BI80" s="9"/>
      <c r="BJ80" s="9"/>
      <c r="BK80" s="9"/>
      <c r="BL80" s="9"/>
      <c r="BM80" s="9"/>
      <c r="BN80" s="9"/>
      <c r="BO80" s="9"/>
      <c r="BP80" s="9"/>
    </row>
    <row r="81" spans="2:68" s="665" customFormat="1" ht="20" hidden="1" customHeight="1" outlineLevel="1">
      <c r="B81" s="897" t="str">
        <f t="shared" si="7"/>
        <v/>
      </c>
      <c r="C81" s="897">
        <f t="shared" si="8"/>
        <v>0</v>
      </c>
      <c r="D81" s="898">
        <f t="shared" si="8"/>
        <v>0</v>
      </c>
      <c r="E81" s="1"/>
      <c r="F81" s="899">
        <f t="shared" si="9"/>
        <v>0</v>
      </c>
      <c r="G81" s="899"/>
      <c r="H81" s="899"/>
      <c r="I81" s="900">
        <f t="shared" si="18"/>
        <v>2.5000000000000001E-2</v>
      </c>
      <c r="J81" s="901">
        <f t="shared" si="19"/>
        <v>0</v>
      </c>
      <c r="K81" s="10"/>
      <c r="L81" s="902">
        <f t="shared" si="10"/>
        <v>0</v>
      </c>
      <c r="M81" s="900">
        <f t="shared" si="20"/>
        <v>0</v>
      </c>
      <c r="N81" s="902">
        <f t="shared" si="11"/>
        <v>0</v>
      </c>
      <c r="O81" s="900">
        <f t="shared" si="21"/>
        <v>0</v>
      </c>
      <c r="P81" s="2"/>
      <c r="Q81" s="10">
        <f t="shared" si="30"/>
        <v>0</v>
      </c>
      <c r="R81" s="899" t="str">
        <f t="shared" si="12"/>
        <v/>
      </c>
      <c r="S81" s="900">
        <f t="shared" si="22"/>
        <v>0</v>
      </c>
      <c r="T81" s="900"/>
      <c r="U81" s="899" t="str">
        <f t="shared" si="23"/>
        <v/>
      </c>
      <c r="V81" s="900">
        <f t="shared" si="32"/>
        <v>0</v>
      </c>
      <c r="W81" s="790">
        <f t="shared" si="24"/>
        <v>0</v>
      </c>
      <c r="X81" s="902">
        <f t="shared" si="13"/>
        <v>0</v>
      </c>
      <c r="Y81" s="900">
        <f t="shared" si="25"/>
        <v>0</v>
      </c>
      <c r="Z81" s="10"/>
      <c r="AA81" s="899" t="str">
        <f t="shared" si="14"/>
        <v/>
      </c>
      <c r="AB81" s="900">
        <f t="shared" si="15"/>
        <v>0</v>
      </c>
      <c r="AC81" s="2"/>
      <c r="AD81" s="903">
        <f t="shared" si="26"/>
        <v>2.5000000000000001E-2</v>
      </c>
      <c r="AE81" s="904">
        <f t="shared" si="27"/>
        <v>0</v>
      </c>
      <c r="AF81" s="2"/>
      <c r="AG81" s="905">
        <f t="shared" si="16"/>
        <v>0</v>
      </c>
      <c r="AH81" s="905">
        <f t="shared" si="17"/>
        <v>0</v>
      </c>
      <c r="AI81" s="905">
        <f t="shared" si="28"/>
        <v>0</v>
      </c>
      <c r="AJ81" s="905">
        <f t="shared" si="29"/>
        <v>0</v>
      </c>
      <c r="AK81" s="905">
        <f t="shared" si="31"/>
        <v>0</v>
      </c>
      <c r="AL81" s="2"/>
      <c r="AR81" s="2"/>
      <c r="AS81" s="2"/>
      <c r="BF81" s="9"/>
      <c r="BG81" s="9"/>
      <c r="BH81" s="9"/>
      <c r="BI81" s="9"/>
      <c r="BJ81" s="9"/>
      <c r="BK81" s="9"/>
      <c r="BL81" s="9"/>
      <c r="BM81" s="9"/>
      <c r="BN81" s="9"/>
      <c r="BO81" s="9"/>
      <c r="BP81" s="9"/>
    </row>
    <row r="82" spans="2:68" s="665" customFormat="1" ht="20" hidden="1" customHeight="1" outlineLevel="1">
      <c r="B82" s="897" t="str">
        <f t="shared" si="7"/>
        <v/>
      </c>
      <c r="C82" s="897">
        <f t="shared" si="8"/>
        <v>0</v>
      </c>
      <c r="D82" s="898">
        <f t="shared" si="8"/>
        <v>0</v>
      </c>
      <c r="E82" s="1"/>
      <c r="F82" s="899">
        <f t="shared" si="9"/>
        <v>0</v>
      </c>
      <c r="G82" s="899"/>
      <c r="H82" s="899"/>
      <c r="I82" s="900">
        <f t="shared" si="18"/>
        <v>2.5000000000000001E-2</v>
      </c>
      <c r="J82" s="901">
        <f t="shared" si="19"/>
        <v>0</v>
      </c>
      <c r="K82" s="10"/>
      <c r="L82" s="902">
        <f t="shared" si="10"/>
        <v>0</v>
      </c>
      <c r="M82" s="900">
        <f t="shared" si="20"/>
        <v>0</v>
      </c>
      <c r="N82" s="902">
        <f t="shared" si="11"/>
        <v>0</v>
      </c>
      <c r="O82" s="900">
        <f t="shared" si="21"/>
        <v>0</v>
      </c>
      <c r="P82" s="2"/>
      <c r="Q82" s="10">
        <f t="shared" si="30"/>
        <v>0</v>
      </c>
      <c r="R82" s="899" t="str">
        <f t="shared" si="12"/>
        <v/>
      </c>
      <c r="S82" s="900">
        <f t="shared" si="22"/>
        <v>0</v>
      </c>
      <c r="T82" s="900"/>
      <c r="U82" s="899" t="str">
        <f t="shared" si="23"/>
        <v/>
      </c>
      <c r="V82" s="900">
        <f t="shared" si="32"/>
        <v>0</v>
      </c>
      <c r="W82" s="790">
        <f t="shared" si="24"/>
        <v>0</v>
      </c>
      <c r="X82" s="902">
        <f t="shared" si="13"/>
        <v>0</v>
      </c>
      <c r="Y82" s="900">
        <f t="shared" si="25"/>
        <v>0</v>
      </c>
      <c r="Z82" s="10"/>
      <c r="AA82" s="899" t="str">
        <f t="shared" si="14"/>
        <v/>
      </c>
      <c r="AB82" s="900">
        <f t="shared" si="15"/>
        <v>0</v>
      </c>
      <c r="AC82" s="2"/>
      <c r="AD82" s="903">
        <f t="shared" si="26"/>
        <v>2.5000000000000001E-2</v>
      </c>
      <c r="AE82" s="904">
        <f t="shared" si="27"/>
        <v>0</v>
      </c>
      <c r="AF82" s="2"/>
      <c r="AG82" s="905">
        <f t="shared" si="16"/>
        <v>0</v>
      </c>
      <c r="AH82" s="905">
        <f t="shared" si="17"/>
        <v>0</v>
      </c>
      <c r="AI82" s="905">
        <f t="shared" si="28"/>
        <v>0</v>
      </c>
      <c r="AJ82" s="905">
        <f t="shared" si="29"/>
        <v>0</v>
      </c>
      <c r="AK82" s="905">
        <f t="shared" si="31"/>
        <v>0</v>
      </c>
      <c r="AL82" s="2"/>
      <c r="AR82" s="2"/>
      <c r="AS82" s="2"/>
      <c r="BF82" s="9"/>
      <c r="BG82" s="9"/>
      <c r="BH82" s="9"/>
      <c r="BI82" s="9"/>
      <c r="BJ82" s="9"/>
      <c r="BK82" s="9"/>
      <c r="BL82" s="9"/>
      <c r="BM82" s="9"/>
      <c r="BN82" s="9"/>
      <c r="BO82" s="9"/>
      <c r="BP82" s="9"/>
    </row>
    <row r="83" spans="2:68" s="665" customFormat="1" ht="20" hidden="1" customHeight="1" outlineLevel="1">
      <c r="B83" s="897" t="str">
        <f t="shared" si="7"/>
        <v/>
      </c>
      <c r="C83" s="897">
        <f t="shared" si="8"/>
        <v>0</v>
      </c>
      <c r="D83" s="898">
        <f t="shared" si="8"/>
        <v>0</v>
      </c>
      <c r="E83" s="1"/>
      <c r="F83" s="899">
        <f t="shared" si="9"/>
        <v>0</v>
      </c>
      <c r="G83" s="899"/>
      <c r="H83" s="899"/>
      <c r="I83" s="900">
        <f t="shared" si="18"/>
        <v>2.5000000000000001E-2</v>
      </c>
      <c r="J83" s="901">
        <f t="shared" si="19"/>
        <v>0</v>
      </c>
      <c r="K83" s="10"/>
      <c r="L83" s="902">
        <f t="shared" si="10"/>
        <v>0</v>
      </c>
      <c r="M83" s="900">
        <f t="shared" si="20"/>
        <v>0</v>
      </c>
      <c r="N83" s="902">
        <f t="shared" si="11"/>
        <v>0</v>
      </c>
      <c r="O83" s="900">
        <f t="shared" si="21"/>
        <v>0</v>
      </c>
      <c r="P83" s="2"/>
      <c r="Q83" s="10">
        <f t="shared" si="30"/>
        <v>0</v>
      </c>
      <c r="R83" s="899" t="str">
        <f t="shared" si="12"/>
        <v/>
      </c>
      <c r="S83" s="900">
        <f t="shared" si="22"/>
        <v>0</v>
      </c>
      <c r="T83" s="900"/>
      <c r="U83" s="899" t="str">
        <f t="shared" si="23"/>
        <v/>
      </c>
      <c r="V83" s="900">
        <f t="shared" si="32"/>
        <v>0</v>
      </c>
      <c r="W83" s="790">
        <f t="shared" si="24"/>
        <v>0</v>
      </c>
      <c r="X83" s="902">
        <f t="shared" si="13"/>
        <v>0</v>
      </c>
      <c r="Y83" s="900">
        <f t="shared" si="25"/>
        <v>0</v>
      </c>
      <c r="Z83" s="10"/>
      <c r="AA83" s="899" t="str">
        <f t="shared" si="14"/>
        <v/>
      </c>
      <c r="AB83" s="900">
        <f t="shared" si="15"/>
        <v>0</v>
      </c>
      <c r="AC83" s="2"/>
      <c r="AD83" s="903">
        <f t="shared" si="26"/>
        <v>2.5000000000000001E-2</v>
      </c>
      <c r="AE83" s="904">
        <f t="shared" si="27"/>
        <v>0</v>
      </c>
      <c r="AF83" s="2"/>
      <c r="AG83" s="905">
        <f t="shared" si="16"/>
        <v>0</v>
      </c>
      <c r="AH83" s="905">
        <f t="shared" si="17"/>
        <v>0</v>
      </c>
      <c r="AI83" s="905">
        <f t="shared" si="28"/>
        <v>0</v>
      </c>
      <c r="AJ83" s="905">
        <f t="shared" si="29"/>
        <v>0</v>
      </c>
      <c r="AK83" s="905">
        <f t="shared" si="31"/>
        <v>0</v>
      </c>
      <c r="AL83" s="2"/>
      <c r="AR83" s="2"/>
      <c r="AS83" s="2"/>
      <c r="BF83" s="9"/>
      <c r="BG83" s="9"/>
      <c r="BH83" s="9"/>
      <c r="BI83" s="9"/>
      <c r="BJ83" s="9"/>
      <c r="BK83" s="9"/>
      <c r="BL83" s="9"/>
      <c r="BM83" s="9"/>
      <c r="BN83" s="9"/>
      <c r="BO83" s="9"/>
      <c r="BP83" s="9"/>
    </row>
    <row r="84" spans="2:68" s="665" customFormat="1" ht="20" hidden="1" customHeight="1" outlineLevel="1">
      <c r="B84" s="897" t="str">
        <f t="shared" si="7"/>
        <v/>
      </c>
      <c r="C84" s="897">
        <f t="shared" si="8"/>
        <v>0</v>
      </c>
      <c r="D84" s="898">
        <f t="shared" si="8"/>
        <v>0</v>
      </c>
      <c r="E84" s="1"/>
      <c r="F84" s="899">
        <f t="shared" si="9"/>
        <v>0</v>
      </c>
      <c r="G84" s="899"/>
      <c r="H84" s="899"/>
      <c r="I84" s="900">
        <f t="shared" si="18"/>
        <v>2.5000000000000001E-2</v>
      </c>
      <c r="J84" s="901">
        <f t="shared" si="19"/>
        <v>0</v>
      </c>
      <c r="K84" s="10"/>
      <c r="L84" s="902">
        <f t="shared" si="10"/>
        <v>0</v>
      </c>
      <c r="M84" s="900">
        <f t="shared" si="20"/>
        <v>0</v>
      </c>
      <c r="N84" s="902">
        <f t="shared" si="11"/>
        <v>0</v>
      </c>
      <c r="O84" s="900">
        <f t="shared" si="21"/>
        <v>0</v>
      </c>
      <c r="P84" s="2"/>
      <c r="Q84" s="10">
        <f t="shared" si="30"/>
        <v>0</v>
      </c>
      <c r="R84" s="899" t="str">
        <f t="shared" si="12"/>
        <v/>
      </c>
      <c r="S84" s="900">
        <f t="shared" si="22"/>
        <v>0</v>
      </c>
      <c r="T84" s="900"/>
      <c r="U84" s="899" t="str">
        <f t="shared" si="23"/>
        <v/>
      </c>
      <c r="V84" s="900">
        <f t="shared" si="32"/>
        <v>0</v>
      </c>
      <c r="W84" s="790">
        <f t="shared" si="24"/>
        <v>0</v>
      </c>
      <c r="X84" s="902">
        <f t="shared" si="13"/>
        <v>0</v>
      </c>
      <c r="Y84" s="900">
        <f t="shared" si="25"/>
        <v>0</v>
      </c>
      <c r="Z84" s="10"/>
      <c r="AA84" s="899" t="str">
        <f t="shared" si="14"/>
        <v/>
      </c>
      <c r="AB84" s="900">
        <f t="shared" si="15"/>
        <v>0</v>
      </c>
      <c r="AC84" s="2"/>
      <c r="AD84" s="903">
        <f t="shared" si="26"/>
        <v>2.5000000000000001E-2</v>
      </c>
      <c r="AE84" s="904">
        <f t="shared" si="27"/>
        <v>0</v>
      </c>
      <c r="AF84" s="2"/>
      <c r="AG84" s="905">
        <f t="shared" si="16"/>
        <v>0</v>
      </c>
      <c r="AH84" s="905">
        <f t="shared" si="17"/>
        <v>0</v>
      </c>
      <c r="AI84" s="905">
        <f t="shared" si="28"/>
        <v>0</v>
      </c>
      <c r="AJ84" s="905">
        <f t="shared" si="29"/>
        <v>0</v>
      </c>
      <c r="AK84" s="905">
        <f t="shared" si="31"/>
        <v>0</v>
      </c>
      <c r="AL84" s="2"/>
      <c r="AR84" s="2"/>
      <c r="AS84" s="2"/>
      <c r="BF84" s="9"/>
      <c r="BG84" s="9"/>
      <c r="BH84" s="9"/>
      <c r="BI84" s="9"/>
      <c r="BJ84" s="9"/>
      <c r="BK84" s="9"/>
      <c r="BL84" s="9"/>
      <c r="BM84" s="9"/>
      <c r="BN84" s="9"/>
      <c r="BO84" s="9"/>
      <c r="BP84" s="9"/>
    </row>
    <row r="85" spans="2:68" s="665" customFormat="1" ht="20" hidden="1" customHeight="1" outlineLevel="1">
      <c r="B85" s="897" t="str">
        <f t="shared" si="7"/>
        <v/>
      </c>
      <c r="C85" s="897">
        <f t="shared" si="8"/>
        <v>0</v>
      </c>
      <c r="D85" s="898">
        <f t="shared" si="8"/>
        <v>0</v>
      </c>
      <c r="E85" s="1"/>
      <c r="F85" s="899">
        <f t="shared" si="9"/>
        <v>0</v>
      </c>
      <c r="G85" s="899"/>
      <c r="H85" s="899"/>
      <c r="I85" s="900">
        <f t="shared" si="18"/>
        <v>2.5000000000000001E-2</v>
      </c>
      <c r="J85" s="901">
        <f t="shared" si="19"/>
        <v>0</v>
      </c>
      <c r="K85" s="10"/>
      <c r="L85" s="902">
        <f t="shared" si="10"/>
        <v>0</v>
      </c>
      <c r="M85" s="900">
        <f t="shared" si="20"/>
        <v>0</v>
      </c>
      <c r="N85" s="902">
        <f t="shared" si="11"/>
        <v>0</v>
      </c>
      <c r="O85" s="900">
        <f t="shared" si="21"/>
        <v>0</v>
      </c>
      <c r="P85" s="2"/>
      <c r="Q85" s="10">
        <f t="shared" si="30"/>
        <v>0</v>
      </c>
      <c r="R85" s="899" t="str">
        <f t="shared" si="12"/>
        <v/>
      </c>
      <c r="S85" s="900">
        <f t="shared" si="22"/>
        <v>0</v>
      </c>
      <c r="T85" s="900"/>
      <c r="U85" s="899" t="str">
        <f t="shared" si="23"/>
        <v/>
      </c>
      <c r="V85" s="900">
        <f t="shared" si="32"/>
        <v>0</v>
      </c>
      <c r="W85" s="790">
        <f t="shared" si="24"/>
        <v>0</v>
      </c>
      <c r="X85" s="902">
        <f t="shared" si="13"/>
        <v>0</v>
      </c>
      <c r="Y85" s="900">
        <f t="shared" si="25"/>
        <v>0</v>
      </c>
      <c r="Z85" s="10"/>
      <c r="AA85" s="899" t="str">
        <f t="shared" si="14"/>
        <v/>
      </c>
      <c r="AB85" s="900">
        <f t="shared" si="15"/>
        <v>0</v>
      </c>
      <c r="AC85" s="2"/>
      <c r="AD85" s="903">
        <f t="shared" si="26"/>
        <v>2.5000000000000001E-2</v>
      </c>
      <c r="AE85" s="904">
        <f t="shared" si="27"/>
        <v>0</v>
      </c>
      <c r="AF85" s="2"/>
      <c r="AG85" s="905">
        <f t="shared" si="16"/>
        <v>0</v>
      </c>
      <c r="AH85" s="905">
        <f t="shared" si="17"/>
        <v>0</v>
      </c>
      <c r="AI85" s="905">
        <f t="shared" si="28"/>
        <v>0</v>
      </c>
      <c r="AJ85" s="905">
        <f t="shared" si="29"/>
        <v>0</v>
      </c>
      <c r="AK85" s="905">
        <f t="shared" si="31"/>
        <v>0</v>
      </c>
      <c r="AL85" s="2"/>
      <c r="AR85" s="2"/>
      <c r="AS85" s="2"/>
      <c r="BF85" s="9"/>
      <c r="BG85" s="9"/>
      <c r="BH85" s="9"/>
      <c r="BI85" s="9"/>
      <c r="BJ85" s="9"/>
      <c r="BK85" s="9"/>
      <c r="BL85" s="9"/>
      <c r="BM85" s="9"/>
      <c r="BN85" s="9"/>
      <c r="BO85" s="9"/>
      <c r="BP85" s="9"/>
    </row>
    <row r="86" spans="2:68" s="665" customFormat="1" ht="15.75" hidden="1" customHeight="1" outlineLevel="1">
      <c r="B86" s="254" t="s">
        <v>2</v>
      </c>
      <c r="C86" s="254"/>
      <c r="D86" s="661">
        <f>SUM(D74:D85)</f>
        <v>0</v>
      </c>
      <c r="E86" s="1"/>
      <c r="F86" s="661"/>
      <c r="G86" s="661"/>
      <c r="H86" s="661"/>
      <c r="I86" s="661"/>
      <c r="J86" s="661"/>
      <c r="K86" s="10"/>
      <c r="L86" s="255"/>
      <c r="M86" s="906"/>
      <c r="N86" s="255"/>
      <c r="O86" s="906"/>
      <c r="P86" s="2"/>
      <c r="Q86" s="10"/>
      <c r="R86" s="255"/>
      <c r="S86" s="906"/>
      <c r="T86" s="906"/>
      <c r="U86" s="906"/>
      <c r="V86" s="906"/>
      <c r="W86" s="790"/>
      <c r="X86" s="255"/>
      <c r="Y86" s="906"/>
      <c r="Z86" s="10"/>
      <c r="AA86" s="255"/>
      <c r="AB86" s="906"/>
      <c r="AC86" s="2"/>
      <c r="AD86" s="255"/>
      <c r="AE86" s="906"/>
      <c r="AF86" s="2"/>
      <c r="AG86" s="907">
        <f>SUM(AG74:AG85)</f>
        <v>0</v>
      </c>
      <c r="AH86" s="255"/>
      <c r="AI86" s="907">
        <f>SUM(AI74:AI85)</f>
        <v>0</v>
      </c>
      <c r="AJ86" s="907">
        <f>SUM(AJ74:AJ85)</f>
        <v>0</v>
      </c>
      <c r="AK86" s="907">
        <f>SUM(AK74:AK85)</f>
        <v>0</v>
      </c>
      <c r="AL86" s="908">
        <f>IF(AG86=0,0,AK86/AG86)</f>
        <v>0</v>
      </c>
      <c r="AR86" s="2"/>
      <c r="AS86" s="2"/>
      <c r="BF86" s="9"/>
      <c r="BG86" s="9"/>
      <c r="BH86" s="9"/>
      <c r="BI86" s="9"/>
      <c r="BJ86" s="9"/>
      <c r="BK86" s="9"/>
      <c r="BL86" s="9"/>
      <c r="BM86" s="9"/>
      <c r="BN86" s="9"/>
      <c r="BO86" s="9"/>
      <c r="BP86" s="9"/>
    </row>
    <row r="87" spans="2:68" s="2" customFormat="1" ht="15" hidden="1" outlineLevel="1">
      <c r="B87" s="64"/>
      <c r="C87" s="64"/>
      <c r="E87" s="10"/>
      <c r="K87" s="10"/>
      <c r="Q87" s="10"/>
      <c r="W87" s="790"/>
      <c r="Z87" s="10"/>
      <c r="AT87" s="665"/>
      <c r="AU87" s="665"/>
      <c r="AV87" s="665"/>
      <c r="AW87" s="665"/>
      <c r="AX87" s="665"/>
      <c r="BC87" s="9"/>
      <c r="BD87" s="9"/>
      <c r="BE87" s="9"/>
      <c r="BF87" s="9"/>
      <c r="BG87" s="9"/>
      <c r="BH87" s="9"/>
      <c r="BI87" s="9"/>
      <c r="BJ87" s="9"/>
      <c r="BK87" s="9"/>
      <c r="BL87" s="9"/>
      <c r="BM87" s="9"/>
    </row>
    <row r="88" spans="2:68" s="2" customFormat="1" ht="15" hidden="1" outlineLevel="1">
      <c r="B88" s="64"/>
      <c r="C88" s="64"/>
      <c r="E88" s="10"/>
      <c r="K88" s="10"/>
      <c r="Q88" s="10"/>
      <c r="W88" s="790"/>
      <c r="Z88" s="10"/>
      <c r="AT88" s="665"/>
      <c r="AU88" s="665"/>
      <c r="AV88" s="665"/>
      <c r="AW88" s="665"/>
      <c r="AX88" s="665"/>
      <c r="BC88" s="9"/>
      <c r="BD88" s="9"/>
      <c r="BE88" s="9"/>
      <c r="BF88" s="9"/>
      <c r="BG88" s="9"/>
      <c r="BH88" s="9"/>
      <c r="BI88" s="9"/>
      <c r="BJ88" s="9"/>
      <c r="BK88" s="9"/>
      <c r="BL88" s="9"/>
      <c r="BM88" s="9"/>
    </row>
    <row r="89" spans="2:68" s="2" customFormat="1" ht="15" hidden="1" outlineLevel="1">
      <c r="B89" s="64"/>
      <c r="C89" s="64"/>
      <c r="E89" s="10"/>
      <c r="K89" s="10"/>
      <c r="Q89" s="10"/>
      <c r="W89" s="790"/>
      <c r="Z89" s="10"/>
      <c r="AT89" s="665"/>
      <c r="AU89" s="665"/>
      <c r="AV89" s="665"/>
      <c r="AW89" s="665"/>
      <c r="AX89" s="665"/>
      <c r="BC89" s="9"/>
      <c r="BD89" s="9"/>
      <c r="BE89" s="9"/>
      <c r="BF89" s="9"/>
      <c r="BG89" s="9"/>
      <c r="BH89" s="9"/>
      <c r="BI89" s="9"/>
      <c r="BJ89" s="9"/>
      <c r="BK89" s="9"/>
      <c r="BL89" s="9"/>
      <c r="BM89" s="9"/>
    </row>
    <row r="90" spans="2:68" s="2" customFormat="1" ht="15" hidden="1" outlineLevel="1">
      <c r="B90" s="64"/>
      <c r="C90" s="64"/>
      <c r="E90" s="10"/>
      <c r="K90" s="10"/>
      <c r="M90" s="791" t="s">
        <v>353</v>
      </c>
      <c r="Q90" s="10"/>
      <c r="W90" s="790"/>
      <c r="Z90" s="10"/>
      <c r="AT90" s="665"/>
      <c r="AU90" s="665"/>
      <c r="AV90" s="665"/>
      <c r="AW90" s="665"/>
      <c r="AX90" s="665"/>
      <c r="BC90" s="9"/>
      <c r="BD90" s="9"/>
      <c r="BE90" s="9"/>
      <c r="BF90" s="9"/>
      <c r="BG90" s="9"/>
      <c r="BH90" s="9"/>
      <c r="BI90" s="9"/>
      <c r="BJ90" s="9"/>
      <c r="BK90" s="9"/>
      <c r="BL90" s="9"/>
      <c r="BM90" s="9"/>
    </row>
    <row r="91" spans="2:68" s="665" customFormat="1" ht="15" hidden="1" outlineLevel="1">
      <c r="E91" s="1"/>
      <c r="I91" s="2"/>
      <c r="J91" s="2"/>
      <c r="K91" s="10"/>
      <c r="M91" s="665" t="str">
        <f>L48</f>
        <v>1995 ou plus vieux</v>
      </c>
      <c r="N91" s="665" t="str">
        <f>L49</f>
        <v>Entre 1995 et 2005</v>
      </c>
      <c r="O91" s="665" t="str">
        <f>L50</f>
        <v>2005 ou plus récent</v>
      </c>
      <c r="P91" s="2"/>
      <c r="Q91" s="10"/>
      <c r="R91" s="2"/>
      <c r="S91" s="2"/>
      <c r="T91" s="2"/>
      <c r="U91" s="2"/>
      <c r="V91" s="2"/>
      <c r="W91" s="790"/>
      <c r="X91" s="2"/>
      <c r="Y91" s="2"/>
      <c r="Z91" s="10"/>
      <c r="AA91" s="2"/>
      <c r="AB91" s="2"/>
      <c r="AC91" s="2"/>
      <c r="AD91" s="2"/>
      <c r="AE91" s="2"/>
      <c r="AF91" s="2"/>
      <c r="AG91" s="2"/>
      <c r="AH91" s="2"/>
      <c r="AI91" s="2"/>
      <c r="AJ91" s="2"/>
      <c r="AK91" s="2"/>
      <c r="AL91" s="2"/>
      <c r="AM91" s="2"/>
      <c r="AN91" s="2"/>
      <c r="AO91" s="2"/>
      <c r="BA91" s="9"/>
      <c r="BB91" s="9"/>
      <c r="BC91" s="9"/>
      <c r="BD91" s="9"/>
      <c r="BE91" s="9"/>
      <c r="BF91" s="9"/>
      <c r="BG91" s="9"/>
      <c r="BH91" s="9"/>
      <c r="BI91" s="9"/>
      <c r="BJ91" s="9"/>
      <c r="BK91" s="9"/>
    </row>
    <row r="92" spans="2:68" s="2" customFormat="1" ht="15" hidden="1" outlineLevel="1">
      <c r="B92" s="64"/>
      <c r="C92" s="64"/>
      <c r="E92" s="10"/>
      <c r="F92" s="64" t="s">
        <v>346</v>
      </c>
      <c r="G92" s="64"/>
      <c r="K92" s="10"/>
      <c r="Q92" s="10"/>
      <c r="W92" s="790"/>
      <c r="Z92" s="10"/>
      <c r="AT92" s="665"/>
      <c r="AU92" s="665"/>
      <c r="AV92" s="665"/>
      <c r="AW92" s="665"/>
      <c r="AX92" s="665"/>
      <c r="BC92" s="9"/>
      <c r="BD92" s="9"/>
      <c r="BE92" s="9"/>
      <c r="BF92" s="9"/>
      <c r="BG92" s="9"/>
      <c r="BH92" s="9"/>
      <c r="BI92" s="9"/>
      <c r="BJ92" s="9"/>
      <c r="BK92" s="9"/>
      <c r="BL92" s="9"/>
      <c r="BM92" s="9"/>
    </row>
    <row r="93" spans="2:68" s="909" customFormat="1" ht="50" hidden="1" customHeight="1" outlineLevel="1">
      <c r="E93" s="86">
        <v>1</v>
      </c>
      <c r="F93" s="2127" t="s">
        <v>355</v>
      </c>
      <c r="G93" s="2125"/>
      <c r="H93" s="2125"/>
      <c r="I93" s="2125"/>
      <c r="J93" s="2125"/>
      <c r="K93" s="2125"/>
      <c r="L93" s="83"/>
      <c r="M93" s="910">
        <v>0.08</v>
      </c>
      <c r="N93" s="910">
        <v>0.02</v>
      </c>
      <c r="O93" s="910">
        <v>0</v>
      </c>
      <c r="P93" s="83"/>
      <c r="Q93" s="911"/>
      <c r="W93" s="912"/>
      <c r="X93" s="425"/>
      <c r="Z93" s="911"/>
      <c r="AT93" s="28"/>
      <c r="AU93" s="28"/>
      <c r="AV93" s="28"/>
      <c r="AW93" s="28"/>
      <c r="AX93" s="28"/>
      <c r="BC93" s="913"/>
      <c r="BD93" s="913"/>
      <c r="BE93" s="913"/>
      <c r="BF93" s="913"/>
      <c r="BG93" s="913"/>
      <c r="BH93" s="913"/>
      <c r="BI93" s="913"/>
      <c r="BJ93" s="913"/>
      <c r="BK93" s="913"/>
      <c r="BL93" s="913"/>
      <c r="BM93" s="913"/>
    </row>
    <row r="94" spans="2:68" s="909" customFormat="1" ht="27" hidden="1" customHeight="1" outlineLevel="1">
      <c r="E94" s="86">
        <v>2</v>
      </c>
      <c r="F94" s="2125" t="s">
        <v>354</v>
      </c>
      <c r="G94" s="2125"/>
      <c r="H94" s="2125"/>
      <c r="I94" s="2125"/>
      <c r="J94" s="2125"/>
      <c r="K94" s="2125"/>
      <c r="L94" s="83"/>
      <c r="M94" s="910">
        <v>0.08</v>
      </c>
      <c r="N94" s="910">
        <v>0.02</v>
      </c>
      <c r="O94" s="910">
        <v>0</v>
      </c>
      <c r="P94" s="83"/>
      <c r="Q94" s="911"/>
      <c r="W94" s="912"/>
      <c r="X94" s="425"/>
      <c r="Z94" s="911"/>
      <c r="AT94" s="28"/>
      <c r="AU94" s="28"/>
      <c r="AV94" s="28"/>
      <c r="AW94" s="28"/>
      <c r="AX94" s="28"/>
      <c r="BC94" s="913"/>
      <c r="BD94" s="913"/>
      <c r="BE94" s="913"/>
      <c r="BF94" s="913"/>
      <c r="BG94" s="913"/>
      <c r="BH94" s="913"/>
      <c r="BI94" s="913"/>
      <c r="BJ94" s="913"/>
      <c r="BK94" s="913"/>
      <c r="BL94" s="913"/>
      <c r="BM94" s="913"/>
    </row>
    <row r="95" spans="2:68" s="909" customFormat="1" ht="47" hidden="1" customHeight="1" outlineLevel="1">
      <c r="E95" s="86">
        <v>3</v>
      </c>
      <c r="F95" s="2127" t="s">
        <v>356</v>
      </c>
      <c r="G95" s="2125"/>
      <c r="H95" s="2125"/>
      <c r="I95" s="2125"/>
      <c r="J95" s="2125"/>
      <c r="K95" s="2125"/>
      <c r="L95" s="83"/>
      <c r="M95" s="910">
        <v>0.08</v>
      </c>
      <c r="N95" s="910">
        <v>0.02</v>
      </c>
      <c r="O95" s="910">
        <v>0</v>
      </c>
      <c r="P95" s="83"/>
      <c r="Q95" s="911"/>
      <c r="W95" s="912"/>
      <c r="X95" s="425"/>
      <c r="Z95" s="911"/>
      <c r="AT95" s="28"/>
      <c r="AU95" s="28"/>
      <c r="AV95" s="28"/>
      <c r="AW95" s="28"/>
      <c r="AX95" s="28"/>
      <c r="BC95" s="913"/>
      <c r="BD95" s="913"/>
      <c r="BE95" s="913"/>
      <c r="BF95" s="913"/>
      <c r="BG95" s="913"/>
      <c r="BH95" s="913"/>
      <c r="BI95" s="913"/>
      <c r="BJ95" s="913"/>
      <c r="BK95" s="913"/>
      <c r="BL95" s="913"/>
      <c r="BM95" s="913"/>
    </row>
    <row r="96" spans="2:68" s="909" customFormat="1" ht="17" hidden="1" customHeight="1" outlineLevel="1">
      <c r="E96" s="86">
        <v>4</v>
      </c>
      <c r="F96" s="2125" t="s">
        <v>357</v>
      </c>
      <c r="G96" s="2126"/>
      <c r="H96" s="2126"/>
      <c r="I96" s="2126"/>
      <c r="J96" s="2126"/>
      <c r="K96" s="914"/>
      <c r="L96" s="83"/>
      <c r="M96" s="910">
        <v>0.1</v>
      </c>
      <c r="N96" s="910">
        <v>0.03</v>
      </c>
      <c r="O96" s="910">
        <v>0</v>
      </c>
      <c r="P96" s="83"/>
      <c r="Q96" s="911"/>
      <c r="W96" s="912"/>
      <c r="X96" s="425"/>
      <c r="Z96" s="911"/>
      <c r="AT96" s="28"/>
      <c r="AU96" s="28"/>
      <c r="AV96" s="28"/>
      <c r="AW96" s="28"/>
      <c r="AX96" s="28"/>
      <c r="BC96" s="913"/>
      <c r="BD96" s="913"/>
      <c r="BE96" s="913"/>
      <c r="BF96" s="913"/>
      <c r="BG96" s="913"/>
      <c r="BH96" s="913"/>
      <c r="BI96" s="913"/>
      <c r="BJ96" s="913"/>
      <c r="BK96" s="913"/>
      <c r="BL96" s="913"/>
      <c r="BM96" s="913"/>
    </row>
    <row r="97" spans="2:72" s="909" customFormat="1" ht="27" hidden="1" customHeight="1" outlineLevel="1">
      <c r="E97" s="86">
        <v>6</v>
      </c>
      <c r="F97" s="2125" t="s">
        <v>358</v>
      </c>
      <c r="G97" s="2126"/>
      <c r="H97" s="2126"/>
      <c r="I97" s="2126"/>
      <c r="J97" s="2126"/>
      <c r="K97" s="914"/>
      <c r="L97" s="83"/>
      <c r="M97" s="910">
        <v>0.05</v>
      </c>
      <c r="N97" s="910">
        <v>0.03</v>
      </c>
      <c r="O97" s="910">
        <v>0</v>
      </c>
      <c r="P97" s="83"/>
      <c r="Q97" s="911"/>
      <c r="W97" s="912"/>
      <c r="X97" s="425"/>
      <c r="Z97" s="911"/>
      <c r="AT97" s="28"/>
      <c r="AU97" s="28"/>
      <c r="AV97" s="28"/>
      <c r="AW97" s="28"/>
      <c r="AX97" s="28"/>
      <c r="BC97" s="913"/>
      <c r="BD97" s="913"/>
      <c r="BE97" s="913"/>
      <c r="BF97" s="913"/>
      <c r="BG97" s="913"/>
      <c r="BH97" s="913"/>
      <c r="BI97" s="913"/>
      <c r="BJ97" s="913"/>
      <c r="BK97" s="913"/>
      <c r="BL97" s="913"/>
      <c r="BM97" s="913"/>
    </row>
    <row r="98" spans="2:72" s="909" customFormat="1" ht="17" hidden="1" customHeight="1" outlineLevel="1">
      <c r="E98" s="86">
        <v>5</v>
      </c>
      <c r="F98" s="2125" t="s">
        <v>359</v>
      </c>
      <c r="G98" s="2126"/>
      <c r="H98" s="2126"/>
      <c r="I98" s="2126"/>
      <c r="J98" s="2126"/>
      <c r="K98" s="914"/>
      <c r="L98" s="83"/>
      <c r="M98" s="910">
        <v>0.1</v>
      </c>
      <c r="N98" s="910">
        <v>0.03</v>
      </c>
      <c r="O98" s="910">
        <v>0</v>
      </c>
      <c r="P98" s="83"/>
      <c r="Q98" s="911"/>
      <c r="W98" s="912"/>
      <c r="X98" s="425"/>
      <c r="Z98" s="911"/>
      <c r="AT98" s="28"/>
      <c r="AU98" s="28"/>
      <c r="AV98" s="28"/>
      <c r="AW98" s="28"/>
      <c r="AX98" s="28"/>
      <c r="BC98" s="913"/>
      <c r="BD98" s="913"/>
      <c r="BE98" s="913"/>
      <c r="BF98" s="913"/>
      <c r="BG98" s="913"/>
      <c r="BH98" s="913"/>
      <c r="BI98" s="913"/>
      <c r="BJ98" s="913"/>
      <c r="BK98" s="913"/>
      <c r="BL98" s="913"/>
      <c r="BM98" s="913"/>
    </row>
    <row r="99" spans="2:72" s="909" customFormat="1" ht="41" hidden="1" customHeight="1" outlineLevel="1">
      <c r="E99" s="86">
        <v>7</v>
      </c>
      <c r="F99" s="2125" t="s">
        <v>361</v>
      </c>
      <c r="G99" s="2126"/>
      <c r="H99" s="2126"/>
      <c r="I99" s="2126"/>
      <c r="J99" s="2126"/>
      <c r="K99" s="914"/>
      <c r="L99" s="83"/>
      <c r="M99" s="910">
        <v>0</v>
      </c>
      <c r="N99" s="910">
        <v>0</v>
      </c>
      <c r="O99" s="910">
        <v>0</v>
      </c>
      <c r="P99" s="83"/>
      <c r="Q99" s="911"/>
      <c r="W99" s="912"/>
      <c r="X99" s="425"/>
      <c r="Z99" s="911"/>
      <c r="AT99" s="28"/>
      <c r="AU99" s="28"/>
      <c r="AV99" s="28"/>
      <c r="AW99" s="28"/>
      <c r="AX99" s="28"/>
      <c r="BC99" s="913"/>
      <c r="BD99" s="913"/>
      <c r="BE99" s="913"/>
      <c r="BF99" s="913"/>
      <c r="BG99" s="913"/>
      <c r="BH99" s="913"/>
      <c r="BI99" s="913"/>
      <c r="BJ99" s="913"/>
      <c r="BK99" s="913"/>
      <c r="BL99" s="913"/>
      <c r="BM99" s="913"/>
    </row>
    <row r="100" spans="2:72" s="909" customFormat="1" ht="19" hidden="1" customHeight="1" outlineLevel="1">
      <c r="B100" s="915"/>
      <c r="C100" s="915"/>
      <c r="E100" s="86">
        <v>8</v>
      </c>
      <c r="F100" s="2125" t="s">
        <v>360</v>
      </c>
      <c r="G100" s="2126"/>
      <c r="H100" s="2126"/>
      <c r="I100" s="2126"/>
      <c r="J100" s="2126"/>
      <c r="K100" s="914"/>
      <c r="L100" s="83"/>
      <c r="M100" s="910">
        <v>0.01</v>
      </c>
      <c r="N100" s="916"/>
      <c r="O100" s="916"/>
      <c r="P100" s="83"/>
      <c r="Q100" s="911"/>
      <c r="W100" s="912"/>
      <c r="X100" s="425"/>
      <c r="Z100" s="911"/>
      <c r="AU100" s="28"/>
      <c r="AV100" s="28"/>
      <c r="AW100" s="28"/>
      <c r="AX100" s="28"/>
      <c r="AY100" s="28"/>
      <c r="BD100" s="913"/>
      <c r="BE100" s="913"/>
      <c r="BF100" s="913"/>
      <c r="BG100" s="913"/>
      <c r="BH100" s="913"/>
      <c r="BI100" s="913"/>
      <c r="BJ100" s="913"/>
      <c r="BK100" s="913"/>
      <c r="BL100" s="913"/>
      <c r="BM100" s="913"/>
      <c r="BN100" s="913"/>
    </row>
    <row r="101" spans="2:72" s="909" customFormat="1" ht="14" hidden="1" customHeight="1" outlineLevel="1">
      <c r="B101" s="915"/>
      <c r="C101" s="915"/>
      <c r="E101" s="86">
        <v>9</v>
      </c>
      <c r="F101" s="2125" t="s">
        <v>363</v>
      </c>
      <c r="G101" s="2126"/>
      <c r="H101" s="2126"/>
      <c r="I101" s="2126"/>
      <c r="J101" s="2126"/>
      <c r="K101" s="914"/>
      <c r="L101" s="83"/>
      <c r="M101" s="1616">
        <v>0.05</v>
      </c>
      <c r="N101" s="916"/>
      <c r="O101" s="916"/>
      <c r="P101" s="83"/>
      <c r="Q101" s="911"/>
      <c r="R101" s="1761" t="s">
        <v>602</v>
      </c>
      <c r="S101" s="917">
        <v>200</v>
      </c>
      <c r="T101" s="918" t="s">
        <v>71</v>
      </c>
      <c r="W101" s="912"/>
      <c r="X101" s="425"/>
      <c r="Z101" s="911"/>
      <c r="AV101" s="28"/>
      <c r="AW101" s="28"/>
      <c r="AX101" s="28"/>
      <c r="AY101" s="28"/>
      <c r="AZ101" s="28"/>
      <c r="BE101" s="913"/>
      <c r="BF101" s="913"/>
      <c r="BG101" s="913"/>
      <c r="BH101" s="913"/>
      <c r="BI101" s="913"/>
      <c r="BJ101" s="913"/>
      <c r="BK101" s="913"/>
      <c r="BL101" s="913"/>
      <c r="BM101" s="913"/>
      <c r="BN101" s="913"/>
      <c r="BO101" s="913"/>
    </row>
    <row r="102" spans="2:72" s="909" customFormat="1" ht="16" hidden="1" customHeight="1" outlineLevel="1">
      <c r="B102" s="915"/>
      <c r="C102" s="915"/>
      <c r="E102" s="86">
        <v>10</v>
      </c>
      <c r="F102" s="2125" t="s">
        <v>911</v>
      </c>
      <c r="G102" s="2125"/>
      <c r="H102" s="2125"/>
      <c r="I102" s="2125"/>
      <c r="J102" s="2125"/>
      <c r="K102" s="914"/>
      <c r="L102" s="83"/>
      <c r="M102" s="910">
        <v>0.02</v>
      </c>
      <c r="N102" s="916"/>
      <c r="O102" s="916"/>
      <c r="P102" s="83"/>
      <c r="Q102" s="911"/>
      <c r="R102" s="1761" t="s">
        <v>601</v>
      </c>
      <c r="S102" s="917">
        <v>3500</v>
      </c>
      <c r="T102" s="918" t="s">
        <v>600</v>
      </c>
      <c r="W102" s="912"/>
      <c r="X102" s="425"/>
      <c r="Z102" s="911"/>
      <c r="AW102" s="28"/>
      <c r="AX102" s="28"/>
      <c r="AY102" s="28"/>
      <c r="AZ102" s="28"/>
      <c r="BA102" s="28"/>
      <c r="BF102" s="913"/>
      <c r="BG102" s="913"/>
      <c r="BH102" s="913"/>
      <c r="BI102" s="913"/>
      <c r="BJ102" s="913"/>
      <c r="BK102" s="913"/>
      <c r="BL102" s="913"/>
      <c r="BM102" s="913"/>
      <c r="BN102" s="913"/>
      <c r="BO102" s="913"/>
      <c r="BP102" s="913"/>
    </row>
    <row r="103" spans="2:72" s="909" customFormat="1" ht="15" hidden="1" customHeight="1" outlineLevel="1">
      <c r="B103" s="915"/>
      <c r="C103" s="915"/>
      <c r="E103" s="86">
        <v>11</v>
      </c>
      <c r="F103" s="2125" t="s">
        <v>364</v>
      </c>
      <c r="G103" s="2126"/>
      <c r="H103" s="2126"/>
      <c r="I103" s="2126"/>
      <c r="J103" s="2126"/>
      <c r="K103" s="914"/>
      <c r="L103" s="83"/>
      <c r="M103" s="910">
        <v>3.0000000000000001E-3</v>
      </c>
      <c r="N103" s="916"/>
      <c r="O103" s="916"/>
      <c r="P103" s="83"/>
      <c r="Q103" s="911"/>
      <c r="W103" s="912"/>
      <c r="X103" s="425"/>
      <c r="Z103" s="911"/>
      <c r="AX103" s="28"/>
      <c r="AY103" s="28"/>
      <c r="AZ103" s="28"/>
      <c r="BA103" s="28"/>
      <c r="BB103" s="28"/>
      <c r="BG103" s="913"/>
      <c r="BH103" s="913"/>
      <c r="BI103" s="913"/>
      <c r="BJ103" s="913"/>
      <c r="BK103" s="913"/>
      <c r="BL103" s="913"/>
      <c r="BM103" s="913"/>
      <c r="BN103" s="913"/>
      <c r="BO103" s="913"/>
      <c r="BP103" s="913"/>
      <c r="BQ103" s="913"/>
    </row>
    <row r="104" spans="2:72" s="909" customFormat="1" ht="30" hidden="1" customHeight="1" outlineLevel="1">
      <c r="B104" s="915"/>
      <c r="C104" s="915"/>
      <c r="E104" s="86">
        <v>12</v>
      </c>
      <c r="F104" s="2127" t="s">
        <v>962</v>
      </c>
      <c r="G104" s="2126"/>
      <c r="H104" s="2126"/>
      <c r="I104" s="2126"/>
      <c r="J104" s="2126"/>
      <c r="K104" s="914"/>
      <c r="L104" s="83"/>
      <c r="M104" s="910">
        <v>0.03</v>
      </c>
      <c r="N104" s="916"/>
      <c r="O104" s="916"/>
      <c r="P104" s="83"/>
      <c r="Q104" s="911"/>
      <c r="W104" s="912"/>
      <c r="X104" s="425"/>
      <c r="Z104" s="911"/>
      <c r="AY104" s="28"/>
      <c r="AZ104" s="28"/>
      <c r="BA104" s="28"/>
      <c r="BB104" s="28"/>
      <c r="BC104" s="28"/>
      <c r="BH104" s="913"/>
      <c r="BI104" s="913"/>
      <c r="BJ104" s="913"/>
      <c r="BK104" s="913"/>
      <c r="BL104" s="913"/>
      <c r="BM104" s="913"/>
      <c r="BN104" s="913"/>
      <c r="BO104" s="913"/>
      <c r="BP104" s="913"/>
      <c r="BQ104" s="913"/>
      <c r="BR104" s="913"/>
    </row>
    <row r="105" spans="2:72" s="909" customFormat="1" ht="18" hidden="1" customHeight="1" outlineLevel="1">
      <c r="B105" s="915"/>
      <c r="C105" s="915"/>
      <c r="E105" s="86">
        <v>13</v>
      </c>
      <c r="F105" s="2125" t="s">
        <v>553</v>
      </c>
      <c r="G105" s="2126"/>
      <c r="H105" s="2126"/>
      <c r="I105" s="2126"/>
      <c r="J105" s="2126"/>
      <c r="K105" s="914"/>
      <c r="L105" s="83"/>
      <c r="M105" s="910"/>
      <c r="N105" s="916"/>
      <c r="O105" s="916"/>
      <c r="P105" s="83"/>
      <c r="Q105" s="911"/>
      <c r="W105" s="912"/>
      <c r="X105" s="425"/>
      <c r="Z105" s="911"/>
      <c r="AY105" s="28"/>
      <c r="AZ105" s="28"/>
      <c r="BA105" s="28"/>
      <c r="BB105" s="28"/>
      <c r="BC105" s="28"/>
      <c r="BH105" s="913"/>
      <c r="BI105" s="913"/>
      <c r="BJ105" s="913"/>
      <c r="BK105" s="913"/>
      <c r="BL105" s="913"/>
      <c r="BM105" s="913"/>
      <c r="BN105" s="913"/>
      <c r="BO105" s="913"/>
      <c r="BP105" s="913"/>
      <c r="BQ105" s="913"/>
      <c r="BR105" s="913"/>
    </row>
    <row r="106" spans="2:72" s="909" customFormat="1" ht="27" hidden="1" customHeight="1" outlineLevel="1">
      <c r="B106" s="915"/>
      <c r="C106" s="915"/>
      <c r="E106" s="86">
        <v>14</v>
      </c>
      <c r="F106" s="2125" t="s">
        <v>365</v>
      </c>
      <c r="G106" s="2126"/>
      <c r="H106" s="2126"/>
      <c r="I106" s="2126"/>
      <c r="J106" s="2126"/>
      <c r="K106" s="914"/>
      <c r="L106" s="83"/>
      <c r="M106" s="910">
        <v>0.02</v>
      </c>
      <c r="N106" s="916"/>
      <c r="O106" s="916"/>
      <c r="P106" s="83"/>
      <c r="Q106" s="911"/>
      <c r="W106" s="912"/>
      <c r="X106" s="425"/>
      <c r="Z106" s="911"/>
      <c r="AY106" s="28"/>
      <c r="AZ106" s="28"/>
      <c r="BA106" s="28"/>
      <c r="BB106" s="28"/>
      <c r="BC106" s="28"/>
      <c r="BH106" s="913"/>
      <c r="BI106" s="913"/>
      <c r="BJ106" s="913"/>
      <c r="BK106" s="913"/>
      <c r="BL106" s="913"/>
      <c r="BM106" s="913"/>
      <c r="BN106" s="913"/>
      <c r="BO106" s="913"/>
      <c r="BP106" s="913"/>
      <c r="BQ106" s="913"/>
      <c r="BR106" s="913"/>
    </row>
    <row r="107" spans="2:72" s="909" customFormat="1" ht="16" hidden="1" customHeight="1" outlineLevel="1">
      <c r="B107" s="915"/>
      <c r="C107" s="915"/>
      <c r="E107" s="86">
        <v>15</v>
      </c>
      <c r="F107" s="2125" t="s">
        <v>362</v>
      </c>
      <c r="G107" s="2126"/>
      <c r="H107" s="2126"/>
      <c r="I107" s="2126"/>
      <c r="J107" s="2126"/>
      <c r="K107" s="914"/>
      <c r="L107" s="83"/>
      <c r="M107" s="83"/>
      <c r="N107" s="83"/>
      <c r="O107" s="83"/>
      <c r="P107" s="83"/>
      <c r="Q107" s="911"/>
      <c r="W107" s="912"/>
      <c r="X107" s="425"/>
      <c r="Z107" s="911"/>
      <c r="BA107" s="28"/>
      <c r="BB107" s="28"/>
      <c r="BC107" s="28"/>
      <c r="BD107" s="28"/>
      <c r="BE107" s="28"/>
      <c r="BJ107" s="913"/>
      <c r="BK107" s="913"/>
      <c r="BL107" s="913"/>
      <c r="BM107" s="913"/>
      <c r="BN107" s="913"/>
      <c r="BO107" s="913"/>
      <c r="BP107" s="913"/>
      <c r="BQ107" s="913"/>
      <c r="BR107" s="913"/>
      <c r="BS107" s="913"/>
      <c r="BT107" s="913"/>
    </row>
    <row r="108" spans="2:72" s="909" customFormat="1" ht="68" hidden="1" customHeight="1" outlineLevel="1">
      <c r="E108" s="919" t="s">
        <v>133</v>
      </c>
      <c r="F108" s="2127" t="s">
        <v>366</v>
      </c>
      <c r="G108" s="2125"/>
      <c r="H108" s="2125"/>
      <c r="I108" s="2125"/>
      <c r="J108" s="2125"/>
      <c r="K108" s="2125"/>
      <c r="L108" s="83"/>
      <c r="M108" s="920">
        <v>0.09</v>
      </c>
      <c r="N108" s="920">
        <v>0.03</v>
      </c>
      <c r="O108" s="920">
        <v>0.01</v>
      </c>
      <c r="P108" s="83"/>
      <c r="Q108" s="911"/>
      <c r="W108" s="912"/>
      <c r="X108" s="425"/>
      <c r="Z108" s="911"/>
      <c r="AT108" s="28"/>
      <c r="AU108" s="28"/>
      <c r="AV108" s="28"/>
      <c r="AW108" s="28"/>
      <c r="AX108" s="28"/>
      <c r="BC108" s="913"/>
      <c r="BD108" s="913"/>
      <c r="BE108" s="913"/>
      <c r="BF108" s="913"/>
      <c r="BG108" s="913"/>
      <c r="BH108" s="913"/>
      <c r="BI108" s="913"/>
      <c r="BJ108" s="913"/>
      <c r="BK108" s="913"/>
      <c r="BL108" s="913"/>
      <c r="BM108" s="913"/>
    </row>
    <row r="109" spans="2:72" s="909" customFormat="1" ht="53" hidden="1" customHeight="1" outlineLevel="1">
      <c r="E109" s="919" t="s">
        <v>134</v>
      </c>
      <c r="F109" s="2127" t="s">
        <v>948</v>
      </c>
      <c r="G109" s="2125"/>
      <c r="H109" s="2125"/>
      <c r="I109" s="2125"/>
      <c r="J109" s="2125"/>
      <c r="K109" s="2125"/>
      <c r="L109" s="83"/>
      <c r="M109" s="920">
        <v>0.09</v>
      </c>
      <c r="N109" s="920">
        <v>0.03</v>
      </c>
      <c r="O109" s="920">
        <v>0.01</v>
      </c>
      <c r="P109" s="83"/>
      <c r="Q109" s="911"/>
      <c r="W109" s="912"/>
      <c r="X109" s="425"/>
      <c r="Z109" s="911"/>
      <c r="AT109" s="28"/>
      <c r="AU109" s="28"/>
      <c r="AV109" s="28"/>
      <c r="AW109" s="28"/>
      <c r="AX109" s="28"/>
      <c r="BC109" s="913"/>
      <c r="BD109" s="913"/>
      <c r="BE109" s="913"/>
      <c r="BF109" s="913"/>
      <c r="BG109" s="913"/>
      <c r="BH109" s="913"/>
      <c r="BI109" s="913"/>
      <c r="BJ109" s="913"/>
      <c r="BK109" s="913"/>
      <c r="BL109" s="913"/>
      <c r="BM109" s="913"/>
    </row>
    <row r="110" spans="2:72" s="909" customFormat="1" ht="78" hidden="1" customHeight="1" outlineLevel="1">
      <c r="E110" s="919" t="s">
        <v>135</v>
      </c>
      <c r="F110" s="2127" t="s">
        <v>949</v>
      </c>
      <c r="G110" s="2125"/>
      <c r="H110" s="2125"/>
      <c r="I110" s="2125"/>
      <c r="J110" s="2125"/>
      <c r="K110" s="2125"/>
      <c r="L110" s="83"/>
      <c r="M110" s="920">
        <v>0.09</v>
      </c>
      <c r="N110" s="920">
        <v>0.03</v>
      </c>
      <c r="O110" s="920">
        <v>0.01</v>
      </c>
      <c r="P110" s="83"/>
      <c r="Q110" s="911"/>
      <c r="W110" s="912"/>
      <c r="X110" s="425"/>
      <c r="Z110" s="911"/>
      <c r="AT110" s="28"/>
      <c r="AU110" s="28"/>
      <c r="AV110" s="28"/>
      <c r="AW110" s="28"/>
      <c r="AX110" s="28"/>
      <c r="BC110" s="913"/>
      <c r="BD110" s="913"/>
      <c r="BE110" s="913"/>
      <c r="BF110" s="913"/>
      <c r="BG110" s="913"/>
      <c r="BH110" s="913"/>
      <c r="BI110" s="913"/>
      <c r="BJ110" s="913"/>
      <c r="BK110" s="913"/>
      <c r="BL110" s="913"/>
      <c r="BM110" s="913"/>
    </row>
    <row r="111" spans="2:72" s="909" customFormat="1" ht="52" hidden="1" customHeight="1" outlineLevel="1">
      <c r="E111" s="919" t="s">
        <v>136</v>
      </c>
      <c r="F111" s="2127" t="s">
        <v>950</v>
      </c>
      <c r="G111" s="2126"/>
      <c r="H111" s="2126"/>
      <c r="I111" s="2126"/>
      <c r="J111" s="2126"/>
      <c r="K111" s="914"/>
      <c r="L111" s="83"/>
      <c r="M111" s="920">
        <v>0.11</v>
      </c>
      <c r="N111" s="920">
        <v>0.04</v>
      </c>
      <c r="O111" s="920">
        <v>0.01</v>
      </c>
      <c r="P111" s="83"/>
      <c r="Q111" s="911"/>
      <c r="W111" s="912"/>
      <c r="X111" s="425"/>
      <c r="Z111" s="911"/>
      <c r="AT111" s="28"/>
      <c r="AU111" s="28"/>
      <c r="AV111" s="28"/>
      <c r="AW111" s="28"/>
      <c r="AX111" s="28"/>
      <c r="BC111" s="913"/>
      <c r="BD111" s="913"/>
      <c r="BE111" s="913"/>
      <c r="BF111" s="913"/>
      <c r="BG111" s="913"/>
      <c r="BH111" s="913"/>
      <c r="BI111" s="913"/>
      <c r="BJ111" s="913"/>
      <c r="BK111" s="913"/>
      <c r="BL111" s="913"/>
      <c r="BM111" s="913"/>
    </row>
    <row r="112" spans="2:72" s="909" customFormat="1" ht="16" hidden="1" customHeight="1" outlineLevel="1">
      <c r="B112" s="915"/>
      <c r="C112" s="915"/>
      <c r="E112" s="695"/>
      <c r="F112" s="921"/>
      <c r="G112" s="921"/>
      <c r="H112" s="921"/>
      <c r="I112" s="921"/>
      <c r="J112" s="921"/>
      <c r="K112" s="922"/>
      <c r="Q112" s="911"/>
      <c r="W112" s="912"/>
      <c r="X112" s="425"/>
      <c r="Z112" s="911"/>
      <c r="BA112" s="28"/>
      <c r="BB112" s="28"/>
      <c r="BC112" s="28"/>
      <c r="BD112" s="28"/>
      <c r="BE112" s="28"/>
      <c r="BJ112" s="913"/>
      <c r="BK112" s="913"/>
      <c r="BL112" s="913"/>
      <c r="BM112" s="913"/>
      <c r="BN112" s="913"/>
      <c r="BO112" s="913"/>
      <c r="BP112" s="913"/>
      <c r="BQ112" s="913"/>
      <c r="BR112" s="913"/>
      <c r="BS112" s="913"/>
      <c r="BT112" s="913"/>
    </row>
    <row r="113" spans="2:88" s="909" customFormat="1" ht="16" hidden="1" customHeight="1" outlineLevel="1">
      <c r="B113" s="915"/>
      <c r="C113" s="915"/>
      <c r="E113" s="695"/>
      <c r="F113" s="921"/>
      <c r="G113" s="921"/>
      <c r="H113" s="921"/>
      <c r="I113" s="921"/>
      <c r="J113" s="921"/>
      <c r="K113" s="922"/>
      <c r="Q113" s="911"/>
      <c r="W113" s="912"/>
      <c r="X113" s="425"/>
      <c r="Z113" s="911"/>
      <c r="BA113" s="28"/>
      <c r="BB113" s="28"/>
      <c r="BC113" s="28"/>
      <c r="BD113" s="28"/>
      <c r="BE113" s="28"/>
      <c r="BJ113" s="913"/>
      <c r="BK113" s="913"/>
      <c r="BL113" s="913"/>
      <c r="BM113" s="913"/>
      <c r="BN113" s="913"/>
      <c r="BO113" s="913"/>
      <c r="BP113" s="913"/>
      <c r="BQ113" s="913"/>
      <c r="BR113" s="913"/>
      <c r="BS113" s="913"/>
      <c r="BT113" s="913"/>
    </row>
    <row r="114" spans="2:88" s="909" customFormat="1" ht="16" hidden="1" customHeight="1" outlineLevel="1">
      <c r="B114" s="915"/>
      <c r="C114" s="915"/>
      <c r="E114" s="695"/>
      <c r="F114" s="921"/>
      <c r="G114" s="921"/>
      <c r="H114" s="921"/>
      <c r="I114" s="921"/>
      <c r="J114" s="921"/>
      <c r="K114" s="922"/>
      <c r="Q114" s="911"/>
      <c r="W114" s="912"/>
      <c r="X114" s="425"/>
      <c r="Z114" s="911"/>
      <c r="BA114" s="28"/>
      <c r="BB114" s="28"/>
      <c r="BC114" s="28"/>
      <c r="BD114" s="28"/>
      <c r="BE114" s="28"/>
      <c r="BJ114" s="913"/>
      <c r="BK114" s="913"/>
      <c r="BL114" s="913"/>
      <c r="BM114" s="913"/>
      <c r="BN114" s="913"/>
      <c r="BO114" s="913"/>
      <c r="BP114" s="913"/>
      <c r="BQ114" s="913"/>
      <c r="BR114" s="913"/>
      <c r="BS114" s="913"/>
      <c r="BT114" s="913"/>
    </row>
    <row r="115" spans="2:88" s="909" customFormat="1" ht="17" hidden="1" customHeight="1" outlineLevel="1">
      <c r="B115" s="64" t="s">
        <v>367</v>
      </c>
      <c r="C115" s="915"/>
      <c r="E115" s="695"/>
      <c r="F115" s="921"/>
      <c r="G115" s="921"/>
      <c r="H115" s="921"/>
      <c r="I115" s="921"/>
      <c r="J115" s="921"/>
      <c r="K115" s="922"/>
      <c r="Q115" s="911"/>
      <c r="W115" s="912"/>
      <c r="Z115" s="911"/>
      <c r="BA115" s="28"/>
      <c r="BB115" s="28"/>
      <c r="BC115" s="28"/>
      <c r="BD115" s="28"/>
      <c r="BE115" s="28"/>
      <c r="BJ115" s="913"/>
      <c r="BK115" s="913"/>
      <c r="BL115" s="913"/>
      <c r="BM115" s="913"/>
      <c r="BN115" s="913"/>
      <c r="BO115" s="913"/>
      <c r="BP115" s="913"/>
      <c r="BQ115" s="913"/>
      <c r="BR115" s="913"/>
      <c r="BS115" s="913"/>
      <c r="BT115" s="913"/>
    </row>
    <row r="116" spans="2:88" s="909" customFormat="1" ht="17" hidden="1" customHeight="1" outlineLevel="1">
      <c r="B116" s="915"/>
      <c r="C116" s="915"/>
      <c r="E116" s="695"/>
      <c r="F116" s="921"/>
      <c r="G116" s="921"/>
      <c r="H116" s="921"/>
      <c r="I116" s="921"/>
      <c r="J116" s="921"/>
      <c r="K116" s="922"/>
      <c r="L116" s="921"/>
      <c r="M116" s="921"/>
      <c r="Q116" s="911"/>
      <c r="W116" s="912"/>
      <c r="Z116" s="911"/>
      <c r="BF116" s="28"/>
      <c r="BG116" s="28"/>
      <c r="BH116" s="28"/>
      <c r="BI116" s="28"/>
      <c r="BJ116" s="28"/>
      <c r="BO116" s="913"/>
      <c r="BP116" s="913"/>
      <c r="BQ116" s="913"/>
      <c r="BR116" s="913"/>
      <c r="BS116" s="913"/>
      <c r="BT116" s="913"/>
      <c r="BU116" s="913"/>
      <c r="BV116" s="913"/>
      <c r="BW116" s="913"/>
      <c r="BX116" s="913"/>
      <c r="BY116" s="913"/>
    </row>
    <row r="117" spans="2:88" s="909" customFormat="1" ht="17" hidden="1" customHeight="1" outlineLevel="1">
      <c r="B117" s="915"/>
      <c r="C117" s="915"/>
      <c r="E117" s="695"/>
      <c r="F117" s="921"/>
      <c r="G117" s="921"/>
      <c r="H117" s="921"/>
      <c r="I117" s="921"/>
      <c r="J117" s="921"/>
      <c r="K117" s="922"/>
      <c r="L117" s="921"/>
      <c r="M117" s="921"/>
      <c r="Q117" s="911"/>
      <c r="W117" s="912"/>
      <c r="Z117" s="911"/>
      <c r="BF117" s="28"/>
      <c r="BG117" s="28"/>
      <c r="BH117" s="28"/>
      <c r="BI117" s="28"/>
      <c r="BJ117" s="28"/>
      <c r="BO117" s="913"/>
      <c r="BP117" s="913"/>
      <c r="BQ117" s="913"/>
      <c r="BR117" s="913"/>
      <c r="BS117" s="913"/>
      <c r="BT117" s="913"/>
      <c r="BU117" s="913"/>
      <c r="BV117" s="913"/>
      <c r="BW117" s="913"/>
      <c r="BX117" s="913"/>
      <c r="BY117" s="913"/>
    </row>
    <row r="118" spans="2:88" s="909" customFormat="1" ht="17" hidden="1" customHeight="1" outlineLevel="1">
      <c r="B118" s="923"/>
      <c r="C118" s="923"/>
      <c r="D118" s="924"/>
      <c r="E118" s="695"/>
      <c r="F118" s="925" t="s">
        <v>345</v>
      </c>
      <c r="G118" s="926"/>
      <c r="H118" s="926"/>
      <c r="I118" s="926"/>
      <c r="J118" s="926"/>
      <c r="K118" s="927" t="s">
        <v>381</v>
      </c>
      <c r="L118" s="926"/>
      <c r="M118" s="926"/>
      <c r="N118" s="924"/>
      <c r="O118" s="924"/>
      <c r="P118" s="924"/>
      <c r="Q118" s="911"/>
      <c r="R118" s="924"/>
      <c r="S118" s="924"/>
      <c r="T118" s="924"/>
      <c r="U118" s="924"/>
      <c r="V118" s="924"/>
      <c r="W118" s="912"/>
      <c r="X118" s="924"/>
      <c r="Y118" s="924"/>
      <c r="Z118" s="911"/>
      <c r="AA118" s="928" t="s">
        <v>352</v>
      </c>
      <c r="AB118" s="924"/>
      <c r="AC118" s="924"/>
      <c r="AD118" s="924"/>
      <c r="AE118" s="924"/>
      <c r="AF118" s="928" t="s">
        <v>337</v>
      </c>
      <c r="AG118" s="924"/>
      <c r="AH118" s="924"/>
      <c r="AI118" s="924"/>
      <c r="AJ118" s="924"/>
      <c r="AK118" s="928" t="s">
        <v>1024</v>
      </c>
      <c r="AL118" s="924"/>
      <c r="AM118" s="924"/>
      <c r="AN118" s="924"/>
      <c r="AO118" s="924"/>
      <c r="AP118" s="928" t="s">
        <v>351</v>
      </c>
      <c r="AQ118" s="924"/>
      <c r="AR118" s="924"/>
      <c r="AS118" s="924"/>
      <c r="AT118" s="924"/>
      <c r="AU118" s="924"/>
      <c r="AV118" s="924"/>
      <c r="AW118" s="924"/>
      <c r="AX118" s="924"/>
      <c r="BF118" s="28"/>
      <c r="BG118" s="926"/>
      <c r="BH118" s="929" t="s">
        <v>646</v>
      </c>
      <c r="BI118" s="926"/>
      <c r="BJ118" s="926"/>
      <c r="BL118" s="28"/>
      <c r="BM118" s="28"/>
      <c r="BN118" s="28"/>
      <c r="BO118" s="28"/>
      <c r="BT118" s="913"/>
      <c r="BU118" s="913"/>
      <c r="BV118" s="913"/>
      <c r="BW118" s="913"/>
      <c r="BX118" s="913"/>
      <c r="BY118" s="913"/>
      <c r="BZ118" s="913"/>
      <c r="CA118" s="913"/>
      <c r="CB118" s="913"/>
      <c r="CC118" s="913"/>
      <c r="CD118" s="913"/>
    </row>
    <row r="119" spans="2:88" s="909" customFormat="1" ht="17" hidden="1" customHeight="1" outlineLevel="1">
      <c r="B119" s="915"/>
      <c r="C119" s="915"/>
      <c r="E119" s="695"/>
      <c r="F119" s="921"/>
      <c r="G119" s="921"/>
      <c r="H119" s="425"/>
      <c r="I119" s="425"/>
      <c r="J119" s="425"/>
      <c r="K119" s="911"/>
      <c r="L119" s="921"/>
      <c r="M119" s="921"/>
      <c r="Q119" s="911"/>
      <c r="W119" s="912"/>
      <c r="Z119" s="911"/>
      <c r="BF119" s="28"/>
      <c r="BG119" s="425" t="s">
        <v>645</v>
      </c>
      <c r="BH119" s="909" t="str">
        <f>R48</f>
        <v>Pas isolé</v>
      </c>
      <c r="BI119" s="921"/>
      <c r="BJ119" s="921"/>
      <c r="BL119" s="28"/>
      <c r="BM119" s="28"/>
      <c r="BN119" s="28"/>
      <c r="BO119" s="28"/>
      <c r="BT119" s="913"/>
      <c r="BU119" s="913"/>
      <c r="BV119" s="913"/>
      <c r="BW119" s="913"/>
      <c r="BX119" s="913"/>
      <c r="BY119" s="913"/>
      <c r="BZ119" s="913"/>
      <c r="CA119" s="913"/>
      <c r="CB119" s="913"/>
      <c r="CC119" s="913"/>
      <c r="CD119" s="913"/>
    </row>
    <row r="120" spans="2:88" s="909" customFormat="1" ht="17" hidden="1" customHeight="1" outlineLevel="1">
      <c r="B120" s="915"/>
      <c r="C120" s="915"/>
      <c r="E120" s="911"/>
      <c r="F120" s="208" t="s">
        <v>346</v>
      </c>
      <c r="G120" s="208" t="s">
        <v>347</v>
      </c>
      <c r="H120" s="930"/>
      <c r="I120" s="425"/>
      <c r="J120" s="930"/>
      <c r="K120" s="931" t="str">
        <f>L19</f>
        <v>1995 ou plus vieux</v>
      </c>
      <c r="L120" s="930" t="str">
        <f>L20</f>
        <v>Entre 1995 et 2005</v>
      </c>
      <c r="M120" s="930" t="str">
        <f>L21</f>
        <v>2005 ou plus récent</v>
      </c>
      <c r="N120" s="932"/>
      <c r="O120" s="930"/>
      <c r="P120" s="930" t="str">
        <f>K120</f>
        <v>1995 ou plus vieux</v>
      </c>
      <c r="Q120" s="931" t="str">
        <f>L120</f>
        <v>Entre 1995 et 2005</v>
      </c>
      <c r="R120" s="930" t="str">
        <f>M120</f>
        <v>2005 ou plus récent</v>
      </c>
      <c r="T120" s="933"/>
      <c r="U120" s="934" t="s">
        <v>348</v>
      </c>
      <c r="V120" s="934" t="s">
        <v>349</v>
      </c>
      <c r="W120" s="935"/>
      <c r="X120" s="934"/>
      <c r="Y120" s="934"/>
      <c r="Z120" s="911"/>
      <c r="AA120" s="933"/>
      <c r="AD120" s="934"/>
      <c r="AI120" s="934"/>
      <c r="AN120" s="934"/>
      <c r="AS120" s="934"/>
      <c r="BF120" s="28"/>
      <c r="BH120" s="936" t="str">
        <f>K120</f>
        <v>1995 ou plus vieux</v>
      </c>
      <c r="BI120" s="936" t="str">
        <f>L120</f>
        <v>Entre 1995 et 2005</v>
      </c>
      <c r="BJ120" s="936" t="str">
        <f>M120</f>
        <v>2005 ou plus récent</v>
      </c>
      <c r="BK120" s="937" t="str">
        <f>K120</f>
        <v>1995 ou plus vieux</v>
      </c>
      <c r="BL120" s="937" t="str">
        <f>L120</f>
        <v>Entre 1995 et 2005</v>
      </c>
      <c r="BM120" s="937" t="str">
        <f>M120</f>
        <v>2005 ou plus récent</v>
      </c>
      <c r="BN120" s="198" t="s">
        <v>37</v>
      </c>
      <c r="BO120" s="28"/>
      <c r="BT120" s="913"/>
      <c r="BU120" s="913"/>
      <c r="BV120" s="913"/>
      <c r="BW120" s="913"/>
      <c r="BX120" s="913"/>
      <c r="BY120" s="913"/>
      <c r="BZ120" s="913"/>
      <c r="CA120" s="913"/>
      <c r="CB120" s="913"/>
      <c r="CC120" s="913"/>
      <c r="CD120" s="913"/>
    </row>
    <row r="121" spans="2:88" s="909" customFormat="1" ht="17" hidden="1" customHeight="1" outlineLevel="1">
      <c r="B121" s="915"/>
      <c r="C121" s="915"/>
      <c r="E121" s="938" t="str">
        <f>AA19</f>
        <v>Oui, la chaudière est toujours chaude</v>
      </c>
      <c r="F121" s="939" t="str">
        <f>F102</f>
        <v>Fermez la vanne de la chaudière de réserve ou en mode veille.</v>
      </c>
      <c r="G121" s="940">
        <f>M102</f>
        <v>0.02</v>
      </c>
      <c r="I121" s="425"/>
      <c r="J121" s="941" t="str">
        <f t="shared" ref="J121:J126" si="33">N48</f>
        <v>Traditionnelle</v>
      </c>
      <c r="K121" s="942" t="str">
        <f>F93</f>
        <v>La chaudière doit être remplacée dans un avenir proche par une nouvelle. Vérifiez si la température de retour s'élève à moins de 50°C et si vous pouvez utiliser, le cas échéant, une chaudière à condensation ou une chaudière munie d'un échangeur de chaleur.</v>
      </c>
      <c r="L121" s="427" t="str">
        <f>F93</f>
        <v>La chaudière doit être remplacée dans un avenir proche par une nouvelle. Vérifiez si la température de retour s'élève à moins de 50°C et si vous pouvez utiliser, le cas échéant, une chaudière à condensation ou une chaudière munie d'un échangeur de chaleur.</v>
      </c>
      <c r="M121" s="943" t="str">
        <f>F99</f>
        <v>Vérifiez si la chaudière existante peut être équipée d'un échangeur de chaleur. Cela vous permettrait de récupérer à peu près 7 % de chaleur de chauffage des gaz de combustion.</v>
      </c>
      <c r="N121" s="932"/>
      <c r="O121" s="941" t="str">
        <f>F93</f>
        <v>La chaudière doit être remplacée dans un avenir proche par une nouvelle. Vérifiez si la température de retour s'élève à moins de 50°C et si vous pouvez utiliser, le cas échéant, une chaudière à condensation ou une chaudière munie d'un échangeur de chaleur.</v>
      </c>
      <c r="P121" s="944">
        <f>M93</f>
        <v>0.08</v>
      </c>
      <c r="Q121" s="945">
        <f>N93</f>
        <v>0.02</v>
      </c>
      <c r="R121" s="944">
        <f>O93</f>
        <v>0</v>
      </c>
      <c r="U121" s="384"/>
      <c r="V121" s="384" t="s">
        <v>350</v>
      </c>
      <c r="W121" s="946"/>
      <c r="X121" s="384"/>
      <c r="Y121" s="384"/>
      <c r="Z121" s="911"/>
      <c r="AA121" s="208" t="s">
        <v>346</v>
      </c>
      <c r="AB121" s="208" t="s">
        <v>347</v>
      </c>
      <c r="AC121" s="208"/>
      <c r="AD121" s="384"/>
      <c r="AF121" s="208" t="s">
        <v>346</v>
      </c>
      <c r="AG121" s="208" t="s">
        <v>347</v>
      </c>
      <c r="AH121" s="208"/>
      <c r="AI121" s="384"/>
      <c r="AN121" s="384"/>
      <c r="AS121" s="384"/>
      <c r="BF121" s="28"/>
      <c r="BG121" s="909" t="str">
        <f>J121</f>
        <v>Traditionnelle</v>
      </c>
      <c r="BH121" s="909" t="str">
        <f>F108</f>
        <v xml:space="preserve">La chaudière doit être remplacée dans un avenir proche par une nouvelle. Vérifiez si la température de retour est inférieure à 50°C et si pouvez, le cas échéant, installer une chaudière à condensation ou une chaudière avec échangeur de chaleur. 
Assurez-vous en outre que le panneau arrière de la nouvelle chaudière soit isolé dans les règles de l'art.
</v>
      </c>
      <c r="BI121" s="909" t="str">
        <f>F108</f>
        <v xml:space="preserve">La chaudière doit être remplacée dans un avenir proche par une nouvelle. Vérifiez si la température de retour est inférieure à 50°C et si pouvez, le cas échéant, installer une chaudière à condensation ou une chaudière avec échangeur de chaleur. 
Assurez-vous en outre que le panneau arrière de la nouvelle chaudière soit isolé dans les règles de l'art.
</v>
      </c>
      <c r="BJ121" s="947" t="str">
        <f>F100</f>
        <v xml:space="preserve">Faites isoler le panneau arrière de la chaudière. </v>
      </c>
      <c r="BK121" s="909" t="str">
        <f t="shared" ref="BK121:BK127" si="34">K121</f>
        <v>La chaudière doit être remplacée dans un avenir proche par une nouvelle. Vérifiez si la température de retour s'élève à moins de 50°C et si vous pouvez utiliser, le cas échéant, une chaudière à condensation ou une chaudière munie d'un échangeur de chaleur.</v>
      </c>
      <c r="BL121" s="909" t="str">
        <f t="shared" ref="BL121:BL127" si="35">L121</f>
        <v>La chaudière doit être remplacée dans un avenir proche par une nouvelle. Vérifiez si la température de retour s'élève à moins de 50°C et si vous pouvez utiliser, le cas échéant, une chaudière à condensation ou une chaudière munie d'un échangeur de chaleur.</v>
      </c>
      <c r="BM121" s="909" t="str">
        <f t="shared" ref="BM121:BM127" si="36">M121</f>
        <v>Vérifiez si la chaudière existante peut être équipée d'un échangeur de chaleur. Cela vous permettrait de récupérer à peu près 7 % de chaleur de chauffage des gaz de combustion.</v>
      </c>
      <c r="BN121" s="198" t="s">
        <v>37</v>
      </c>
      <c r="BO121" s="28"/>
      <c r="BT121" s="913"/>
      <c r="BU121" s="913"/>
      <c r="BV121" s="913"/>
      <c r="BW121" s="913"/>
      <c r="BX121" s="913"/>
      <c r="BY121" s="913"/>
      <c r="BZ121" s="913"/>
      <c r="CA121" s="913"/>
      <c r="CB121" s="913"/>
      <c r="CC121" s="913"/>
      <c r="CD121" s="913"/>
    </row>
    <row r="122" spans="2:88" s="909" customFormat="1" ht="17" hidden="1" customHeight="1" outlineLevel="1">
      <c r="B122" s="915"/>
      <c r="C122" s="915"/>
      <c r="E122" s="695"/>
      <c r="I122" s="425"/>
      <c r="J122" s="941" t="str">
        <f t="shared" si="33"/>
        <v>Traditionnelle avec échangeur de chaleur en aval</v>
      </c>
      <c r="K122" s="942" t="str">
        <f>F95</f>
        <v>Cette chaudière avec échangeur de chaleur doit être remplacée dans un avenir proche par une nouvelle. 
Vérifiez si vous pouvez continuer à utiliser l'échangeur de chaleur ou si vous voulez acheter une nouvelle chaudière avec un échangeur de chaleur ou à condensation.</v>
      </c>
      <c r="L122" s="427" t="str">
        <f>F95</f>
        <v>Cette chaudière avec échangeur de chaleur doit être remplacée dans un avenir proche par une nouvelle. 
Vérifiez si vous pouvez continuer à utiliser l'échangeur de chaleur ou si vous voulez acheter une nouvelle chaudière avec un échangeur de chaleur ou à condensation.</v>
      </c>
      <c r="M122" s="943" t="str">
        <f>F$107</f>
        <v>Pas de mesure nécessaire.</v>
      </c>
      <c r="O122" s="909" t="str">
        <f>F108</f>
        <v xml:space="preserve">La chaudière doit être remplacée dans un avenir proche par une nouvelle. Vérifiez si la température de retour est inférieure à 50°C et si pouvez, le cas échéant, installer une chaudière à condensation ou une chaudière avec échangeur de chaleur. 
Assurez-vous en outre que le panneau arrière de la nouvelle chaudière soit isolé dans les règles de l'art.
</v>
      </c>
      <c r="P122" s="944">
        <f>M108</f>
        <v>0.09</v>
      </c>
      <c r="Q122" s="945">
        <f>N108</f>
        <v>0.03</v>
      </c>
      <c r="R122" s="944">
        <f>O108</f>
        <v>0.01</v>
      </c>
      <c r="U122" s="948" t="str">
        <f>P120</f>
        <v>1995 ou plus vieux</v>
      </c>
      <c r="V122" s="949"/>
      <c r="W122" s="912"/>
      <c r="Z122" s="938" t="str">
        <f>R48</f>
        <v>Pas isolé</v>
      </c>
      <c r="AA122" s="939" t="str">
        <f>F100</f>
        <v xml:space="preserve">Faites isoler le panneau arrière de la chaudière. </v>
      </c>
      <c r="AB122" s="940"/>
      <c r="AC122" s="940"/>
      <c r="AE122" s="384" t="s">
        <v>638</v>
      </c>
      <c r="AF122" s="909">
        <v>600</v>
      </c>
      <c r="BF122" s="28"/>
      <c r="BG122" s="909" t="str">
        <f t="shared" ref="BG122:BG127" si="37">J122</f>
        <v>Traditionnelle avec échangeur de chaleur en aval</v>
      </c>
      <c r="BH122" s="909" t="str">
        <f>F110</f>
        <v>Cette chaudière avec échangeur de chaleur doit être remplacée dans un avenir proche par une nouvelle.
Vérifiez si l'échangeur de chaleur peut continuer à être utilisé ou si vous voulez acheter une nouvelle chaudière avec échangeur de chaleur ou à condensation.
Assurez-vous en outre que le panneau arrière de la nouvelle chaudière soit isolé dans les règles de l'art.</v>
      </c>
      <c r="BI122" s="909" t="str">
        <f>F110</f>
        <v>Cette chaudière avec échangeur de chaleur doit être remplacée dans un avenir proche par une nouvelle.
Vérifiez si l'échangeur de chaleur peut continuer à être utilisé ou si vous voulez acheter une nouvelle chaudière avec échangeur de chaleur ou à condensation.
Assurez-vous en outre que le panneau arrière de la nouvelle chaudière soit isolé dans les règles de l'art.</v>
      </c>
      <c r="BJ122" s="909" t="str">
        <f>F100</f>
        <v xml:space="preserve">Faites isoler le panneau arrière de la chaudière. </v>
      </c>
      <c r="BK122" s="909" t="str">
        <f t="shared" si="34"/>
        <v>Cette chaudière avec échangeur de chaleur doit être remplacée dans un avenir proche par une nouvelle. 
Vérifiez si vous pouvez continuer à utiliser l'échangeur de chaleur ou si vous voulez acheter une nouvelle chaudière avec un échangeur de chaleur ou à condensation.</v>
      </c>
      <c r="BL122" s="909" t="str">
        <f t="shared" si="35"/>
        <v>Cette chaudière avec échangeur de chaleur doit être remplacée dans un avenir proche par une nouvelle. 
Vérifiez si vous pouvez continuer à utiliser l'échangeur de chaleur ou si vous voulez acheter une nouvelle chaudière avec un échangeur de chaleur ou à condensation.</v>
      </c>
      <c r="BM122" s="909" t="str">
        <f t="shared" si="36"/>
        <v>Pas de mesure nécessaire.</v>
      </c>
      <c r="BN122" s="198" t="s">
        <v>37</v>
      </c>
      <c r="BO122" s="28"/>
      <c r="BT122" s="913"/>
      <c r="BU122" s="913"/>
      <c r="BV122" s="913"/>
      <c r="BW122" s="913"/>
      <c r="BX122" s="913"/>
      <c r="BY122" s="913"/>
      <c r="BZ122" s="913"/>
      <c r="CA122" s="913"/>
      <c r="CB122" s="913"/>
      <c r="CC122" s="913"/>
      <c r="CD122" s="913"/>
    </row>
    <row r="123" spans="2:88" s="909" customFormat="1" ht="17" hidden="1" customHeight="1" outlineLevel="1">
      <c r="B123" s="915"/>
      <c r="C123" s="915"/>
      <c r="E123" s="695"/>
      <c r="I123" s="425"/>
      <c r="J123" s="941" t="str">
        <f t="shared" si="33"/>
        <v>A condensation</v>
      </c>
      <c r="K123" s="942" t="str">
        <f>F94</f>
        <v>La chaudière doit être remplacée dans un avenir proche par une nouvelle chaudière à condensation.</v>
      </c>
      <c r="L123" s="427" t="str">
        <f>F94</f>
        <v>La chaudière doit être remplacée dans un avenir proche par une nouvelle chaudière à condensation.</v>
      </c>
      <c r="M123" s="943" t="str">
        <f>F$107</f>
        <v>Pas de mesure nécessaire.</v>
      </c>
      <c r="N123" s="932"/>
      <c r="O123" s="941" t="str">
        <f>F94</f>
        <v>La chaudière doit être remplacée dans un avenir proche par une nouvelle chaudière à condensation.</v>
      </c>
      <c r="P123" s="944">
        <f>M94</f>
        <v>0.08</v>
      </c>
      <c r="Q123" s="945">
        <f>N94</f>
        <v>0.02</v>
      </c>
      <c r="R123" s="944">
        <f>O94</f>
        <v>0</v>
      </c>
      <c r="S123" s="950"/>
      <c r="T123" s="950"/>
      <c r="U123" s="950"/>
      <c r="V123" s="950"/>
      <c r="W123" s="912"/>
      <c r="Z123" s="911"/>
      <c r="AA123" s="933"/>
      <c r="AE123" s="950" t="str">
        <f>U20</f>
        <v>Non, sans capot protège-brûleur</v>
      </c>
      <c r="AF123" s="951" t="str">
        <f>F103</f>
        <v>Equipez le brûleur d'un nouveau capot.</v>
      </c>
      <c r="AG123" s="951">
        <f>M103</f>
        <v>3.0000000000000001E-3</v>
      </c>
      <c r="AH123" s="952"/>
      <c r="AJ123" s="909" t="str">
        <f>X20</f>
        <v>Réglée de manière fixe</v>
      </c>
      <c r="AK123" s="909" t="str">
        <f>F104</f>
        <v>Faites régler la température de départ par un spécialiste en chauffage de façon à ce qu'elle s'adapte automatiquement à la température extérieure.</v>
      </c>
      <c r="AL123" s="947">
        <f>M104</f>
        <v>0.03</v>
      </c>
      <c r="AM123" s="947"/>
      <c r="AP123" s="909" t="str">
        <f>F106</f>
        <v>Faites contrôler et exécuter un nouveau réglage de toute la commande du chauffage par un spécialiste.</v>
      </c>
      <c r="AQ123" s="947">
        <f>M106</f>
        <v>0.02</v>
      </c>
      <c r="AR123" s="947"/>
      <c r="BF123" s="28"/>
      <c r="BG123" s="909" t="str">
        <f t="shared" si="37"/>
        <v>A condensation</v>
      </c>
      <c r="BH123" s="909" t="str">
        <f>F109</f>
        <v>La chaudière doit être remplacée dans un avenir proche par une nouvelle chaudière à condensation.
Assurez-vous en outre que le panneau arrière de la nouvelle chaudière soit isolé dans les règles de l'art.</v>
      </c>
      <c r="BI123" s="909" t="str">
        <f>F109</f>
        <v>La chaudière doit être remplacée dans un avenir proche par une nouvelle chaudière à condensation.
Assurez-vous en outre que le panneau arrière de la nouvelle chaudière soit isolé dans les règles de l'art.</v>
      </c>
      <c r="BJ123" s="909" t="str">
        <f>F100</f>
        <v xml:space="preserve">Faites isoler le panneau arrière de la chaudière. </v>
      </c>
      <c r="BK123" s="909" t="str">
        <f t="shared" si="34"/>
        <v>La chaudière doit être remplacée dans un avenir proche par une nouvelle chaudière à condensation.</v>
      </c>
      <c r="BL123" s="909" t="str">
        <f t="shared" si="35"/>
        <v>La chaudière doit être remplacée dans un avenir proche par une nouvelle chaudière à condensation.</v>
      </c>
      <c r="BM123" s="909" t="str">
        <f t="shared" si="36"/>
        <v>Pas de mesure nécessaire.</v>
      </c>
      <c r="BN123" s="198" t="s">
        <v>37</v>
      </c>
      <c r="BO123" s="28"/>
      <c r="BT123" s="913"/>
      <c r="BU123" s="913"/>
      <c r="BV123" s="913"/>
      <c r="BW123" s="913"/>
      <c r="BX123" s="913"/>
      <c r="BY123" s="913"/>
      <c r="BZ123" s="913"/>
      <c r="CA123" s="913"/>
      <c r="CB123" s="913"/>
      <c r="CC123" s="913"/>
      <c r="CD123" s="913"/>
    </row>
    <row r="124" spans="2:88" s="909" customFormat="1" ht="17" hidden="1" customHeight="1" outlineLevel="1">
      <c r="B124" s="915"/>
      <c r="C124" s="915"/>
      <c r="E124" s="695"/>
      <c r="I124" s="425"/>
      <c r="J124" s="941" t="str">
        <f t="shared" si="33"/>
        <v>Chaudière à bois</v>
      </c>
      <c r="K124" s="942" t="str">
        <f>F96</f>
        <v>La chaudière à bois doit être remplacée dans un avenir proche par une nouvelle.</v>
      </c>
      <c r="L124" s="427" t="str">
        <f>F96</f>
        <v>La chaudière à bois doit être remplacée dans un avenir proche par une nouvelle.</v>
      </c>
      <c r="M124" s="943" t="str">
        <f>F$107</f>
        <v>Pas de mesure nécessaire.</v>
      </c>
      <c r="O124" s="909" t="str">
        <f>F110</f>
        <v>Cette chaudière avec échangeur de chaleur doit être remplacée dans un avenir proche par une nouvelle.
Vérifiez si l'échangeur de chaleur peut continuer à être utilisé ou si vous voulez acheter une nouvelle chaudière avec échangeur de chaleur ou à condensation.
Assurez-vous en outre que le panneau arrière de la nouvelle chaudière soit isolé dans les règles de l'art.</v>
      </c>
      <c r="P124" s="944">
        <f>M109</f>
        <v>0.09</v>
      </c>
      <c r="Q124" s="945">
        <f>N109</f>
        <v>0.03</v>
      </c>
      <c r="R124" s="944">
        <f>O109</f>
        <v>0.01</v>
      </c>
      <c r="S124" s="950"/>
      <c r="T124" s="950"/>
      <c r="U124" s="950"/>
      <c r="V124" s="950"/>
      <c r="W124" s="912"/>
      <c r="Z124" s="911"/>
      <c r="AA124" s="933"/>
      <c r="BF124" s="28"/>
      <c r="BG124" s="909" t="str">
        <f t="shared" si="37"/>
        <v>Chaudière à bois</v>
      </c>
      <c r="BH124" s="909" t="str">
        <f>F111</f>
        <v>La chaudière à bois doit être remplacée dans un avenir proche par une nouvelle.
Assurez-vous en outre que le panneau arrière de la nouvelle chaudière soit isolé dans les règles de l'art.</v>
      </c>
      <c r="BI124" s="909" t="str">
        <f>F111</f>
        <v>La chaudière à bois doit être remplacée dans un avenir proche par une nouvelle.
Assurez-vous en outre que le panneau arrière de la nouvelle chaudière soit isolé dans les règles de l'art.</v>
      </c>
      <c r="BJ124" s="909" t="str">
        <f>F100</f>
        <v xml:space="preserve">Faites isoler le panneau arrière de la chaudière. </v>
      </c>
      <c r="BK124" s="909" t="str">
        <f t="shared" si="34"/>
        <v>La chaudière à bois doit être remplacée dans un avenir proche par une nouvelle.</v>
      </c>
      <c r="BL124" s="909" t="str">
        <f t="shared" si="35"/>
        <v>La chaudière à bois doit être remplacée dans un avenir proche par une nouvelle.</v>
      </c>
      <c r="BM124" s="909" t="str">
        <f t="shared" si="36"/>
        <v>Pas de mesure nécessaire.</v>
      </c>
      <c r="BN124" s="198" t="s">
        <v>37</v>
      </c>
      <c r="BO124" s="28"/>
      <c r="BT124" s="913"/>
      <c r="BU124" s="913"/>
      <c r="BV124" s="913"/>
      <c r="BW124" s="913"/>
      <c r="BX124" s="913"/>
      <c r="BY124" s="913"/>
      <c r="BZ124" s="913"/>
      <c r="CA124" s="913"/>
      <c r="CB124" s="913"/>
      <c r="CC124" s="913"/>
      <c r="CD124" s="913"/>
    </row>
    <row r="125" spans="2:88" s="909" customFormat="1" ht="17" hidden="1" customHeight="1" outlineLevel="1">
      <c r="B125" s="915"/>
      <c r="C125" s="915"/>
      <c r="E125" s="695"/>
      <c r="I125" s="425"/>
      <c r="J125" s="941" t="str">
        <f t="shared" si="33"/>
        <v>Poêle à air chaud</v>
      </c>
      <c r="K125" s="942" t="str">
        <f>F97</f>
        <v>Le poêle à air chaud doit être remplacé dans un avenir proche par un nouveau.</v>
      </c>
      <c r="L125" s="427" t="str">
        <f>F97</f>
        <v>Le poêle à air chaud doit être remplacé dans un avenir proche par un nouveau.</v>
      </c>
      <c r="M125" s="943" t="str">
        <f>F$107</f>
        <v>Pas de mesure nécessaire.</v>
      </c>
      <c r="N125" s="932"/>
      <c r="O125" s="941" t="str">
        <f>F95</f>
        <v>Cette chaudière avec échangeur de chaleur doit être remplacée dans un avenir proche par une nouvelle. 
Vérifiez si vous pouvez continuer à utiliser l'échangeur de chaleur ou si vous voulez acheter une nouvelle chaudière avec un échangeur de chaleur ou à condensation.</v>
      </c>
      <c r="P125" s="944">
        <f>M95</f>
        <v>0.08</v>
      </c>
      <c r="Q125" s="945">
        <f>N95</f>
        <v>0.02</v>
      </c>
      <c r="R125" s="944">
        <f>O95</f>
        <v>0</v>
      </c>
      <c r="S125" s="950"/>
      <c r="T125" s="950"/>
      <c r="U125" s="950"/>
      <c r="V125" s="950"/>
      <c r="W125" s="912"/>
      <c r="Z125" s="911"/>
      <c r="BF125" s="28"/>
      <c r="BG125" s="909" t="str">
        <f t="shared" si="37"/>
        <v>Poêle à air chaud</v>
      </c>
      <c r="BH125" s="208" t="str">
        <f>""</f>
        <v/>
      </c>
      <c r="BI125" s="208" t="str">
        <f>""</f>
        <v/>
      </c>
      <c r="BJ125" s="208" t="str">
        <f>""</f>
        <v/>
      </c>
      <c r="BK125" s="909" t="str">
        <f t="shared" si="34"/>
        <v>Le poêle à air chaud doit être remplacé dans un avenir proche par un nouveau.</v>
      </c>
      <c r="BL125" s="909" t="str">
        <f t="shared" si="35"/>
        <v>Le poêle à air chaud doit être remplacé dans un avenir proche par un nouveau.</v>
      </c>
      <c r="BM125" s="909" t="str">
        <f t="shared" si="36"/>
        <v>Pas de mesure nécessaire.</v>
      </c>
      <c r="BN125" s="198" t="s">
        <v>37</v>
      </c>
      <c r="BO125" s="28"/>
      <c r="BT125" s="913"/>
      <c r="BU125" s="913"/>
      <c r="BV125" s="913"/>
      <c r="BW125" s="913"/>
      <c r="BX125" s="913"/>
      <c r="BY125" s="913"/>
      <c r="BZ125" s="913"/>
      <c r="CA125" s="913"/>
      <c r="CB125" s="913"/>
      <c r="CC125" s="913"/>
      <c r="CD125" s="913"/>
    </row>
    <row r="126" spans="2:88" s="909" customFormat="1" ht="17" hidden="1" customHeight="1" outlineLevel="1">
      <c r="B126" s="915"/>
      <c r="C126" s="915"/>
      <c r="E126" s="695"/>
      <c r="I126" s="425"/>
      <c r="J126" s="941" t="str">
        <f t="shared" si="33"/>
        <v>Pompe à chaleur</v>
      </c>
      <c r="K126" s="942" t="str">
        <f>F98</f>
        <v>La pompe à chaleur doit être remplacée dans un avenir proche par une nouvelle.</v>
      </c>
      <c r="L126" s="427" t="str">
        <f>F98</f>
        <v>La pompe à chaleur doit être remplacée dans un avenir proche par une nouvelle.</v>
      </c>
      <c r="M126" s="943" t="str">
        <f>F$107</f>
        <v>Pas de mesure nécessaire.</v>
      </c>
      <c r="O126" s="909" t="str">
        <f>F109</f>
        <v>La chaudière doit être remplacée dans un avenir proche par une nouvelle chaudière à condensation.
Assurez-vous en outre que le panneau arrière de la nouvelle chaudière soit isolé dans les règles de l'art.</v>
      </c>
      <c r="P126" s="944">
        <f>M109</f>
        <v>0.09</v>
      </c>
      <c r="Q126" s="945">
        <f>N109</f>
        <v>0.03</v>
      </c>
      <c r="R126" s="944">
        <f>O109</f>
        <v>0.01</v>
      </c>
      <c r="W126" s="912"/>
      <c r="Z126" s="911"/>
      <c r="BF126" s="28"/>
      <c r="BG126" s="909" t="str">
        <f t="shared" si="37"/>
        <v>Pompe à chaleur</v>
      </c>
      <c r="BH126" s="208" t="str">
        <f>""</f>
        <v/>
      </c>
      <c r="BI126" s="208" t="str">
        <f>""</f>
        <v/>
      </c>
      <c r="BJ126" s="208" t="str">
        <f>""</f>
        <v/>
      </c>
      <c r="BK126" s="909" t="str">
        <f t="shared" si="34"/>
        <v>La pompe à chaleur doit être remplacée dans un avenir proche par une nouvelle.</v>
      </c>
      <c r="BL126" s="909" t="str">
        <f t="shared" si="35"/>
        <v>La pompe à chaleur doit être remplacée dans un avenir proche par une nouvelle.</v>
      </c>
      <c r="BM126" s="909" t="str">
        <f t="shared" si="36"/>
        <v>Pas de mesure nécessaire.</v>
      </c>
      <c r="BN126" s="198" t="s">
        <v>37</v>
      </c>
      <c r="BO126" s="28"/>
      <c r="BT126" s="913"/>
      <c r="BU126" s="913"/>
      <c r="BV126" s="913"/>
      <c r="BW126" s="913"/>
      <c r="BX126" s="913"/>
      <c r="BY126" s="913"/>
      <c r="BZ126" s="913"/>
      <c r="CA126" s="913"/>
      <c r="CB126" s="913"/>
      <c r="CC126" s="913"/>
      <c r="CD126" s="913"/>
    </row>
    <row r="127" spans="2:88" s="909" customFormat="1" ht="17" hidden="1" customHeight="1" outlineLevel="1">
      <c r="B127" s="915"/>
      <c r="C127" s="915"/>
      <c r="E127" s="695"/>
      <c r="F127" s="921"/>
      <c r="G127" s="921"/>
      <c r="H127" s="425"/>
      <c r="I127" s="425"/>
      <c r="J127" s="941" t="str">
        <f>C59</f>
        <v>Chauffage à distance</v>
      </c>
      <c r="K127" s="942" t="str">
        <f>F107</f>
        <v>Pas de mesure nécessaire.</v>
      </c>
      <c r="L127" s="427" t="str">
        <f>F107</f>
        <v>Pas de mesure nécessaire.</v>
      </c>
      <c r="M127" s="943" t="str">
        <f>F107</f>
        <v>Pas de mesure nécessaire.</v>
      </c>
      <c r="N127" s="932"/>
      <c r="O127" s="941" t="str">
        <f>F96</f>
        <v>La chaudière à bois doit être remplacée dans un avenir proche par une nouvelle.</v>
      </c>
      <c r="P127" s="944">
        <f>M96</f>
        <v>0.1</v>
      </c>
      <c r="Q127" s="945">
        <f>N96</f>
        <v>0.03</v>
      </c>
      <c r="R127" s="944">
        <f>O96</f>
        <v>0</v>
      </c>
      <c r="S127" s="208" t="s">
        <v>599</v>
      </c>
      <c r="W127" s="912"/>
      <c r="Z127" s="911"/>
      <c r="BG127" s="909" t="str">
        <f t="shared" si="37"/>
        <v>Chauffage à distance</v>
      </c>
      <c r="BH127" s="208" t="str">
        <f>""</f>
        <v/>
      </c>
      <c r="BI127" s="208" t="str">
        <f>""</f>
        <v/>
      </c>
      <c r="BJ127" s="208" t="str">
        <f>""</f>
        <v/>
      </c>
      <c r="BK127" s="909" t="str">
        <f t="shared" si="34"/>
        <v>Pas de mesure nécessaire.</v>
      </c>
      <c r="BL127" s="909" t="str">
        <f t="shared" si="35"/>
        <v>Pas de mesure nécessaire.</v>
      </c>
      <c r="BM127" s="909" t="str">
        <f t="shared" si="36"/>
        <v>Pas de mesure nécessaire.</v>
      </c>
      <c r="BN127" s="198" t="s">
        <v>37</v>
      </c>
      <c r="BQ127" s="28"/>
      <c r="BR127" s="28"/>
      <c r="BS127" s="28"/>
      <c r="BT127" s="28"/>
      <c r="BU127" s="28"/>
      <c r="BZ127" s="913"/>
      <c r="CA127" s="913"/>
      <c r="CB127" s="913"/>
      <c r="CC127" s="913"/>
      <c r="CD127" s="913"/>
      <c r="CE127" s="913"/>
      <c r="CF127" s="913"/>
      <c r="CG127" s="913"/>
      <c r="CH127" s="913"/>
      <c r="CI127" s="913"/>
      <c r="CJ127" s="913"/>
    </row>
    <row r="128" spans="2:88" s="909" customFormat="1" ht="17" hidden="1" customHeight="1" outlineLevel="1">
      <c r="B128" s="915"/>
      <c r="C128" s="915"/>
      <c r="E128" s="695"/>
      <c r="F128" s="921"/>
      <c r="G128" s="921"/>
      <c r="H128" s="921"/>
      <c r="I128" s="425"/>
      <c r="K128" s="911"/>
      <c r="O128" s="909" t="str">
        <f>F111</f>
        <v>La chaudière à bois doit être remplacée dans un avenir proche par une nouvelle.
Assurez-vous en outre que le panneau arrière de la nouvelle chaudière soit isolé dans les règles de l'art.</v>
      </c>
      <c r="P128" s="944">
        <f>M111</f>
        <v>0.11</v>
      </c>
      <c r="Q128" s="945">
        <f>N111</f>
        <v>0.04</v>
      </c>
      <c r="R128" s="944">
        <f>O111</f>
        <v>0.01</v>
      </c>
      <c r="W128" s="912"/>
      <c r="Z128" s="911"/>
      <c r="BN128" s="198" t="s">
        <v>37</v>
      </c>
      <c r="BQ128" s="28"/>
      <c r="BR128" s="28"/>
      <c r="BS128" s="28"/>
      <c r="BT128" s="28"/>
      <c r="BU128" s="28"/>
      <c r="BZ128" s="913"/>
      <c r="CA128" s="913"/>
      <c r="CB128" s="913"/>
      <c r="CC128" s="913"/>
      <c r="CD128" s="913"/>
      <c r="CE128" s="913"/>
      <c r="CF128" s="913"/>
      <c r="CG128" s="913"/>
      <c r="CH128" s="913"/>
      <c r="CI128" s="913"/>
      <c r="CJ128" s="913"/>
    </row>
    <row r="129" spans="2:99" s="909" customFormat="1" ht="17" hidden="1" customHeight="1" outlineLevel="1">
      <c r="B129" s="915"/>
      <c r="C129" s="915"/>
      <c r="E129" s="695"/>
      <c r="F129" s="921"/>
      <c r="G129" s="921"/>
      <c r="H129" s="921"/>
      <c r="I129" s="425"/>
      <c r="K129" s="911"/>
      <c r="N129" s="932"/>
      <c r="O129" s="941" t="str">
        <f>F97</f>
        <v>Le poêle à air chaud doit être remplacé dans un avenir proche par un nouveau.</v>
      </c>
      <c r="P129" s="944">
        <f t="shared" ref="P129:R131" si="38">M97</f>
        <v>0.05</v>
      </c>
      <c r="Q129" s="945">
        <f t="shared" si="38"/>
        <v>0.03</v>
      </c>
      <c r="R129" s="944">
        <f t="shared" si="38"/>
        <v>0</v>
      </c>
      <c r="W129" s="912"/>
      <c r="Z129" s="911"/>
      <c r="BQ129" s="28"/>
      <c r="BR129" s="28"/>
      <c r="BS129" s="28"/>
      <c r="BT129" s="28"/>
      <c r="BU129" s="28"/>
      <c r="BZ129" s="913"/>
      <c r="CA129" s="913"/>
      <c r="CB129" s="913"/>
      <c r="CC129" s="913"/>
      <c r="CD129" s="913"/>
      <c r="CE129" s="913"/>
      <c r="CF129" s="913"/>
      <c r="CG129" s="913"/>
      <c r="CH129" s="913"/>
      <c r="CI129" s="913"/>
      <c r="CJ129" s="913"/>
    </row>
    <row r="130" spans="2:99" s="909" customFormat="1" ht="17" hidden="1" customHeight="1" outlineLevel="1">
      <c r="B130" s="915"/>
      <c r="C130" s="915"/>
      <c r="E130" s="695"/>
      <c r="F130" s="921"/>
      <c r="G130" s="921"/>
      <c r="H130" s="921"/>
      <c r="I130" s="425"/>
      <c r="K130" s="911"/>
      <c r="N130" s="932"/>
      <c r="O130" s="941" t="str">
        <f>F98</f>
        <v>La pompe à chaleur doit être remplacée dans un avenir proche par une nouvelle.</v>
      </c>
      <c r="P130" s="944">
        <f t="shared" si="38"/>
        <v>0.1</v>
      </c>
      <c r="Q130" s="945">
        <f t="shared" si="38"/>
        <v>0.03</v>
      </c>
      <c r="R130" s="944">
        <f t="shared" si="38"/>
        <v>0</v>
      </c>
      <c r="W130" s="912"/>
      <c r="Z130" s="911"/>
      <c r="BQ130" s="28"/>
      <c r="BR130" s="28"/>
      <c r="BS130" s="28"/>
      <c r="BT130" s="28"/>
      <c r="BU130" s="28"/>
      <c r="BZ130" s="913"/>
      <c r="CA130" s="913"/>
      <c r="CB130" s="913"/>
      <c r="CC130" s="913"/>
      <c r="CD130" s="913"/>
      <c r="CE130" s="913"/>
      <c r="CF130" s="913"/>
      <c r="CG130" s="913"/>
      <c r="CH130" s="913"/>
      <c r="CI130" s="913"/>
      <c r="CJ130" s="913"/>
    </row>
    <row r="131" spans="2:99" s="909" customFormat="1" ht="17" hidden="1" customHeight="1" outlineLevel="1">
      <c r="B131" s="915"/>
      <c r="C131" s="915"/>
      <c r="E131" s="695"/>
      <c r="F131" s="921"/>
      <c r="G131" s="921"/>
      <c r="H131" s="921"/>
      <c r="I131" s="425"/>
      <c r="K131" s="911"/>
      <c r="N131" s="932"/>
      <c r="O131" s="941" t="str">
        <f>F99</f>
        <v>Vérifiez si la chaudière existante peut être équipée d'un échangeur de chaleur. Cela vous permettrait de récupérer à peu près 7 % de chaleur de chauffage des gaz de combustion.</v>
      </c>
      <c r="P131" s="944">
        <f t="shared" si="38"/>
        <v>0</v>
      </c>
      <c r="Q131" s="945">
        <f t="shared" si="38"/>
        <v>0</v>
      </c>
      <c r="R131" s="944">
        <f t="shared" si="38"/>
        <v>0</v>
      </c>
      <c r="W131" s="912"/>
      <c r="Z131" s="911"/>
      <c r="BQ131" s="28"/>
      <c r="BR131" s="28"/>
      <c r="BS131" s="28"/>
      <c r="BT131" s="28"/>
      <c r="BU131" s="28"/>
      <c r="BZ131" s="913"/>
      <c r="CA131" s="913"/>
      <c r="CB131" s="913"/>
      <c r="CC131" s="913"/>
      <c r="CD131" s="913"/>
      <c r="CE131" s="913"/>
      <c r="CF131" s="913"/>
      <c r="CG131" s="913"/>
      <c r="CH131" s="913"/>
      <c r="CI131" s="913"/>
      <c r="CJ131" s="913"/>
    </row>
    <row r="132" spans="2:99" s="909" customFormat="1" ht="17" hidden="1" customHeight="1" outlineLevel="1">
      <c r="B132" s="915"/>
      <c r="C132" s="915"/>
      <c r="E132" s="695"/>
      <c r="F132" s="921"/>
      <c r="G132" s="921"/>
      <c r="H132" s="921"/>
      <c r="I132" s="425"/>
      <c r="J132" s="921"/>
      <c r="K132" s="922"/>
      <c r="L132" s="921"/>
      <c r="M132" s="921"/>
      <c r="N132" s="921"/>
      <c r="O132" s="941" t="str">
        <f>F100</f>
        <v xml:space="preserve">Faites isoler le panneau arrière de la chaudière. </v>
      </c>
      <c r="P132" s="944">
        <f>$M100</f>
        <v>0.01</v>
      </c>
      <c r="Q132" s="945">
        <f>$M100</f>
        <v>0.01</v>
      </c>
      <c r="R132" s="944">
        <f>$M100</f>
        <v>0.01</v>
      </c>
      <c r="S132" s="921"/>
      <c r="T132" s="921"/>
      <c r="U132" s="921"/>
      <c r="V132" s="921"/>
      <c r="W132" s="922"/>
      <c r="X132" s="921"/>
      <c r="Y132" s="921"/>
      <c r="Z132" s="911"/>
      <c r="AD132" s="921"/>
      <c r="AI132" s="921"/>
      <c r="AN132" s="921"/>
      <c r="AS132" s="921"/>
      <c r="BY132" s="28"/>
      <c r="BZ132" s="28"/>
      <c r="CA132" s="28"/>
      <c r="CB132" s="28"/>
      <c r="CC132" s="28"/>
      <c r="CH132" s="913"/>
      <c r="CI132" s="913"/>
      <c r="CJ132" s="913"/>
      <c r="CK132" s="913"/>
      <c r="CL132" s="913"/>
      <c r="CM132" s="913"/>
      <c r="CN132" s="913"/>
      <c r="CO132" s="913"/>
      <c r="CP132" s="913"/>
      <c r="CQ132" s="913"/>
      <c r="CR132" s="913"/>
    </row>
    <row r="133" spans="2:99" s="909" customFormat="1" ht="17" hidden="1" customHeight="1" outlineLevel="1">
      <c r="B133" s="915"/>
      <c r="C133" s="915"/>
      <c r="E133" s="695"/>
      <c r="F133" s="921"/>
      <c r="G133" s="921"/>
      <c r="H133" s="921"/>
      <c r="I133" s="921"/>
      <c r="J133" s="921"/>
      <c r="K133" s="922"/>
      <c r="L133" s="921"/>
      <c r="M133" s="953"/>
      <c r="N133" s="921"/>
      <c r="P133" s="921"/>
      <c r="Q133" s="922"/>
      <c r="R133" s="921"/>
      <c r="S133" s="921"/>
      <c r="T133" s="921"/>
      <c r="U133" s="921"/>
      <c r="V133" s="921"/>
      <c r="W133" s="922"/>
      <c r="X133" s="921"/>
      <c r="Y133" s="921"/>
      <c r="Z133" s="911"/>
      <c r="AD133" s="921"/>
      <c r="AI133" s="921"/>
      <c r="AN133" s="921"/>
      <c r="AS133" s="921"/>
      <c r="BY133" s="28"/>
      <c r="BZ133" s="28"/>
      <c r="CA133" s="28"/>
      <c r="CB133" s="28"/>
      <c r="CC133" s="28"/>
      <c r="CH133" s="913"/>
      <c r="CI133" s="913"/>
      <c r="CJ133" s="913"/>
      <c r="CK133" s="913"/>
      <c r="CL133" s="913"/>
      <c r="CM133" s="913"/>
      <c r="CN133" s="913"/>
      <c r="CO133" s="913"/>
      <c r="CP133" s="913"/>
      <c r="CQ133" s="913"/>
      <c r="CR133" s="913"/>
    </row>
    <row r="134" spans="2:99" s="909" customFormat="1" ht="17" hidden="1" customHeight="1" outlineLevel="1">
      <c r="B134" s="915"/>
      <c r="C134" s="915"/>
      <c r="E134" s="695"/>
      <c r="F134" s="921"/>
      <c r="G134" s="921"/>
      <c r="H134" s="921"/>
      <c r="I134" s="921"/>
      <c r="J134" s="921"/>
      <c r="K134" s="922"/>
      <c r="L134" s="921"/>
      <c r="M134" s="921"/>
      <c r="N134" s="921"/>
      <c r="P134" s="921"/>
      <c r="Q134" s="922"/>
      <c r="R134" s="921"/>
      <c r="S134" s="921"/>
      <c r="T134" s="921"/>
      <c r="U134" s="921"/>
      <c r="V134" s="921"/>
      <c r="W134" s="922"/>
      <c r="X134" s="921"/>
      <c r="Y134" s="954" t="s">
        <v>93</v>
      </c>
      <c r="Z134" s="922"/>
      <c r="AA134" s="921"/>
      <c r="AB134" s="921"/>
      <c r="AC134" s="921"/>
      <c r="AD134" s="954" t="s">
        <v>93</v>
      </c>
      <c r="AE134" s="921"/>
      <c r="AF134" s="921"/>
      <c r="AG134" s="921"/>
      <c r="AH134" s="921"/>
      <c r="AI134" s="954" t="s">
        <v>93</v>
      </c>
      <c r="AN134" s="954" t="s">
        <v>93</v>
      </c>
      <c r="AS134" s="954" t="s">
        <v>93</v>
      </c>
      <c r="BZ134" s="28"/>
      <c r="CA134" s="28"/>
      <c r="CB134" s="28"/>
      <c r="CC134" s="28"/>
      <c r="CD134" s="28"/>
      <c r="CI134" s="913"/>
      <c r="CJ134" s="913"/>
      <c r="CK134" s="913"/>
      <c r="CL134" s="913"/>
      <c r="CM134" s="913"/>
      <c r="CN134" s="913"/>
      <c r="CO134" s="913"/>
      <c r="CP134" s="913"/>
      <c r="CQ134" s="913"/>
      <c r="CR134" s="913"/>
      <c r="CS134" s="913"/>
    </row>
    <row r="135" spans="2:99" s="2" customFormat="1" ht="15" hidden="1" outlineLevel="1">
      <c r="C135" s="64"/>
      <c r="E135" s="10"/>
      <c r="H135" s="2">
        <v>400</v>
      </c>
      <c r="J135" s="921"/>
      <c r="K135" s="955" t="s">
        <v>71</v>
      </c>
      <c r="L135" s="119"/>
      <c r="M135" s="119"/>
      <c r="N135" s="119"/>
      <c r="O135" s="909"/>
      <c r="P135" s="119"/>
      <c r="Q135" s="955"/>
      <c r="R135" s="119"/>
      <c r="S135" s="119"/>
      <c r="T135" s="921"/>
      <c r="U135" s="921"/>
      <c r="W135" s="790"/>
      <c r="Y135" s="956" t="s">
        <v>94</v>
      </c>
      <c r="Z135" s="10"/>
      <c r="AD135" s="956" t="s">
        <v>94</v>
      </c>
      <c r="AE135" s="921"/>
      <c r="AI135" s="956" t="s">
        <v>94</v>
      </c>
      <c r="AN135" s="956" t="s">
        <v>94</v>
      </c>
      <c r="AS135" s="956" t="s">
        <v>94</v>
      </c>
      <c r="BX135" s="665"/>
      <c r="BY135" s="665"/>
      <c r="BZ135" s="665"/>
      <c r="CA135" s="665"/>
      <c r="CB135" s="665"/>
      <c r="CC135" s="665"/>
      <c r="CD135" s="665"/>
      <c r="CE135" s="665"/>
      <c r="CF135" s="665"/>
      <c r="CG135" s="665"/>
      <c r="CH135" s="9"/>
      <c r="CI135" s="9"/>
      <c r="CJ135" s="9"/>
      <c r="CK135" s="9"/>
      <c r="CL135" s="9"/>
      <c r="CM135" s="9"/>
      <c r="CN135" s="9"/>
      <c r="CO135" s="9"/>
    </row>
    <row r="136" spans="2:99" s="665" customFormat="1" ht="15" hidden="1" outlineLevel="1">
      <c r="E136" s="1"/>
      <c r="J136" s="921"/>
      <c r="K136" s="10"/>
      <c r="L136" s="2"/>
      <c r="M136" s="2"/>
      <c r="N136" s="2"/>
      <c r="O136" s="909"/>
      <c r="P136" s="2"/>
      <c r="Q136" s="10"/>
      <c r="R136" s="2"/>
      <c r="S136" s="2"/>
      <c r="T136" s="921"/>
      <c r="U136" s="921"/>
      <c r="V136" s="2"/>
      <c r="W136" s="790"/>
      <c r="X136" s="2"/>
      <c r="Y136" s="2"/>
      <c r="Z136" s="10"/>
      <c r="AA136" s="2"/>
      <c r="AB136" s="2"/>
      <c r="AC136" s="2"/>
      <c r="AD136" s="2"/>
      <c r="AE136" s="921"/>
      <c r="AF136" s="2"/>
      <c r="AG136" s="2"/>
      <c r="AH136" s="2"/>
      <c r="AI136" s="2"/>
      <c r="AN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W136" s="2"/>
      <c r="CC136" s="2"/>
      <c r="CD136" s="2"/>
      <c r="CE136" s="2"/>
      <c r="CF136" s="2"/>
      <c r="CG136" s="9"/>
      <c r="CH136" s="9"/>
      <c r="CI136" s="9"/>
      <c r="CJ136" s="9"/>
      <c r="CK136" s="9"/>
      <c r="CL136" s="9"/>
      <c r="CM136" s="9"/>
      <c r="CN136" s="9"/>
      <c r="CO136" s="9"/>
    </row>
    <row r="137" spans="2:99" s="665" customFormat="1" ht="54" hidden="1" customHeight="1" outlineLevel="1">
      <c r="B137" s="253" t="s">
        <v>372</v>
      </c>
      <c r="C137" s="253"/>
      <c r="D137" s="253" t="s">
        <v>373</v>
      </c>
      <c r="E137" s="1"/>
      <c r="F137" s="253" t="s">
        <v>368</v>
      </c>
      <c r="G137" s="2073" t="str">
        <f>F20</f>
        <v>Comme réserve ou appareil en mode veille</v>
      </c>
      <c r="H137" s="2074"/>
      <c r="I137" s="2074"/>
      <c r="J137" s="921"/>
      <c r="K137" s="2073" t="s">
        <v>382</v>
      </c>
      <c r="L137" s="2074"/>
      <c r="M137" s="2074"/>
      <c r="N137" s="2075"/>
      <c r="O137" s="909"/>
      <c r="P137" s="2073" t="s">
        <v>381</v>
      </c>
      <c r="Q137" s="2074"/>
      <c r="R137" s="2074"/>
      <c r="S137" s="2075"/>
      <c r="T137" s="921"/>
      <c r="U137" s="2137" t="s">
        <v>374</v>
      </c>
      <c r="V137" s="2138"/>
      <c r="W137" s="2138"/>
      <c r="X137" s="2138"/>
      <c r="Y137" s="2140"/>
      <c r="Z137" s="1"/>
      <c r="AA137" s="2081" t="s">
        <v>352</v>
      </c>
      <c r="AB137" s="2082"/>
      <c r="AC137" s="957"/>
      <c r="AD137" s="958"/>
      <c r="AE137" s="921"/>
      <c r="AF137" s="2137" t="s">
        <v>337</v>
      </c>
      <c r="AG137" s="2138"/>
      <c r="AH137" s="2138"/>
      <c r="AI137" s="2139"/>
      <c r="AK137" s="2137" t="s">
        <v>1025</v>
      </c>
      <c r="AL137" s="2138"/>
      <c r="AM137" s="2138"/>
      <c r="AN137" s="2139"/>
      <c r="AP137" s="2134" t="s">
        <v>583</v>
      </c>
      <c r="AQ137" s="2135"/>
      <c r="AR137" s="2135"/>
      <c r="AS137" s="2136"/>
      <c r="AU137" s="891" t="s">
        <v>378</v>
      </c>
      <c r="AV137" s="891" t="s">
        <v>379</v>
      </c>
      <c r="AX137" s="891" t="s">
        <v>383</v>
      </c>
      <c r="AY137" s="891" t="s">
        <v>384</v>
      </c>
      <c r="AZ137" s="891" t="s">
        <v>992</v>
      </c>
      <c r="BA137" s="891" t="s">
        <v>387</v>
      </c>
      <c r="BB137" s="891" t="s">
        <v>386</v>
      </c>
      <c r="BC137" s="2"/>
      <c r="BD137" s="891" t="s">
        <v>385</v>
      </c>
      <c r="BH137" s="2123" t="s">
        <v>380</v>
      </c>
      <c r="BI137" s="2124"/>
      <c r="BJ137" s="2131"/>
      <c r="BK137" s="2123" t="s">
        <v>388</v>
      </c>
      <c r="BL137" s="2124"/>
      <c r="BM137" s="2124"/>
      <c r="BN137" s="2131"/>
      <c r="BW137" s="2"/>
      <c r="CC137" s="2"/>
      <c r="CD137" s="2"/>
      <c r="CE137" s="2"/>
      <c r="CF137" s="2"/>
      <c r="CG137" s="9"/>
      <c r="CK137" s="9"/>
      <c r="CL137" s="9"/>
      <c r="CM137" s="9"/>
      <c r="CN137" s="9"/>
      <c r="CO137" s="9"/>
      <c r="CP137" s="9"/>
      <c r="CQ137" s="9"/>
      <c r="CR137" s="9"/>
      <c r="CS137" s="9"/>
      <c r="CT137" s="9"/>
      <c r="CU137" s="9"/>
    </row>
    <row r="138" spans="2:99" s="665" customFormat="1" ht="45.75" hidden="1" customHeight="1" outlineLevel="1">
      <c r="B138" s="254"/>
      <c r="C138" s="254"/>
      <c r="D138" s="662" t="s">
        <v>43</v>
      </c>
      <c r="E138" s="1"/>
      <c r="F138" s="959" t="s">
        <v>368</v>
      </c>
      <c r="G138" s="1753" t="s">
        <v>371</v>
      </c>
      <c r="H138" s="1753" t="s">
        <v>369</v>
      </c>
      <c r="I138" s="667" t="s">
        <v>370</v>
      </c>
      <c r="J138" s="921"/>
      <c r="K138" s="961" t="str">
        <f>K120</f>
        <v>1995 ou plus vieux</v>
      </c>
      <c r="L138" s="960" t="str">
        <f>L120</f>
        <v>Entre 1995 et 2005</v>
      </c>
      <c r="M138" s="960" t="str">
        <f>M120</f>
        <v>2005 ou plus récent</v>
      </c>
      <c r="N138" s="959" t="s">
        <v>371</v>
      </c>
      <c r="O138" s="208" t="s">
        <v>37</v>
      </c>
      <c r="P138" s="962" t="str">
        <f>K138</f>
        <v>1995 ou plus vieux</v>
      </c>
      <c r="Q138" s="963" t="str">
        <f>L138</f>
        <v>Entre 1995 et 2005</v>
      </c>
      <c r="R138" s="962" t="str">
        <f>M138</f>
        <v>2005 ou plus récent</v>
      </c>
      <c r="S138" s="962" t="s">
        <v>347</v>
      </c>
      <c r="T138" s="921"/>
      <c r="U138" s="964" t="s">
        <v>375</v>
      </c>
      <c r="V138" s="964" t="s">
        <v>376</v>
      </c>
      <c r="W138" s="965" t="s">
        <v>370</v>
      </c>
      <c r="X138" s="964" t="s">
        <v>377</v>
      </c>
      <c r="Y138" s="964" t="s">
        <v>101</v>
      </c>
      <c r="Z138" s="1"/>
      <c r="AA138" s="964" t="s">
        <v>371</v>
      </c>
      <c r="AB138" s="964" t="s">
        <v>375</v>
      </c>
      <c r="AC138" s="964" t="s">
        <v>370</v>
      </c>
      <c r="AD138" s="964" t="s">
        <v>101</v>
      </c>
      <c r="AE138" s="921"/>
      <c r="AF138" s="964" t="s">
        <v>636</v>
      </c>
      <c r="AG138" s="964" t="s">
        <v>376</v>
      </c>
      <c r="AH138" s="964" t="s">
        <v>377</v>
      </c>
      <c r="AI138" s="964" t="s">
        <v>101</v>
      </c>
      <c r="AK138" s="964" t="s">
        <v>636</v>
      </c>
      <c r="AL138" s="964" t="s">
        <v>637</v>
      </c>
      <c r="AM138" s="964" t="s">
        <v>370</v>
      </c>
      <c r="AN138" s="964" t="s">
        <v>101</v>
      </c>
      <c r="AP138" s="964" t="s">
        <v>371</v>
      </c>
      <c r="AQ138" s="964" t="s">
        <v>375</v>
      </c>
      <c r="AR138" s="964" t="s">
        <v>370</v>
      </c>
      <c r="AS138" s="964" t="s">
        <v>101</v>
      </c>
      <c r="AU138" s="962"/>
      <c r="AV138" s="962"/>
      <c r="AX138" s="890"/>
      <c r="AY138" s="890"/>
      <c r="AZ138" s="890"/>
      <c r="BA138" s="890"/>
      <c r="BB138" s="890"/>
      <c r="BC138" s="2"/>
      <c r="BD138" s="890"/>
      <c r="BH138" s="966" t="str">
        <f>K138</f>
        <v>1995 ou plus vieux</v>
      </c>
      <c r="BI138" s="966" t="str">
        <f>L138</f>
        <v>Entre 1995 et 2005</v>
      </c>
      <c r="BJ138" s="966" t="str">
        <f>M138</f>
        <v>2005 ou plus récent</v>
      </c>
      <c r="BK138" s="966" t="str">
        <f>P138</f>
        <v>1995 ou plus vieux</v>
      </c>
      <c r="BL138" s="966" t="str">
        <f>Q138</f>
        <v>Entre 1995 et 2005</v>
      </c>
      <c r="BM138" s="966" t="str">
        <f>R138</f>
        <v>2005 ou plus récent</v>
      </c>
      <c r="BN138" s="959" t="s">
        <v>371</v>
      </c>
      <c r="BW138" s="2"/>
      <c r="CC138" s="2"/>
      <c r="CD138" s="2"/>
      <c r="CE138" s="2"/>
      <c r="CF138" s="2"/>
      <c r="CG138" s="9"/>
      <c r="CK138" s="9"/>
      <c r="CL138" s="9"/>
      <c r="CM138" s="9"/>
      <c r="CN138" s="9"/>
      <c r="CO138" s="9"/>
      <c r="CP138" s="9"/>
      <c r="CQ138" s="9"/>
      <c r="CR138" s="9"/>
      <c r="CS138" s="9"/>
      <c r="CT138" s="9"/>
      <c r="CU138" s="9"/>
    </row>
    <row r="139" spans="2:99" s="665" customFormat="1" ht="15.75" hidden="1" customHeight="1" outlineLevel="1">
      <c r="B139" s="899" t="str">
        <f t="shared" ref="B139:B150" si="39">B74</f>
        <v/>
      </c>
      <c r="C139" s="899" t="str">
        <f t="shared" ref="C139:D150" si="40">IF($B139="","",C74)</f>
        <v/>
      </c>
      <c r="D139" s="967" t="str">
        <f t="shared" si="40"/>
        <v/>
      </c>
      <c r="E139" s="1"/>
      <c r="F139" s="899">
        <f>N74</f>
        <v>0</v>
      </c>
      <c r="G139" s="899" t="str">
        <f t="shared" ref="G139:G150" si="41">IF(F30=F$20,IF(AA30=AA$19,F$102,F$107),"")</f>
        <v/>
      </c>
      <c r="H139" s="968">
        <f>IF(G139=F$121,G$121,0)</f>
        <v>0</v>
      </c>
      <c r="I139" s="969">
        <f>IF(D139="",0,(S$102-AY139)*H139*D139)</f>
        <v>0</v>
      </c>
      <c r="J139" s="921"/>
      <c r="K139" s="970" t="str">
        <f>CONCATENATE(BH139,BK139)</f>
        <v/>
      </c>
      <c r="L139" s="970" t="str">
        <f>CONCATENATE(BI139,BL139)</f>
        <v/>
      </c>
      <c r="M139" s="970" t="str">
        <f>CONCATENATE(BJ139,BM139)</f>
        <v/>
      </c>
      <c r="N139" s="971" t="str">
        <f>CONCATENATE(K139,L139,M139)</f>
        <v/>
      </c>
      <c r="O139" s="208" t="s">
        <v>37</v>
      </c>
      <c r="P139" s="972">
        <f>IF(K139=$O$121,P$121,IF(K139=$O$123,P$123,IF(K139=$O$125,P$125,IF(K139=$O$127,P$127,IF(K139=$O$129,P$129,IF(K139=$O$130,P$130,IF(K139=$O$131,P$131,IF(K139=$O$122,P$122,IF(K139=$O$124,P$124,IF(K139=$O$126,P$126,IF(K139=$O$128,P$128,IF(K139=$O$132,P$132,0))))))))))))</f>
        <v>0</v>
      </c>
      <c r="Q139" s="973">
        <f>IF(L139=$O$121,Q$121,IF(L139=$O$123,Q$123,IF(L139=$O$125,Q$125,IF(L139=$O$127,Q$127,IF(L139=$O$129,Q$129,IF(L139=$O$130,Q$130,IF(L139=$O$131,Q$131,IF(L139=$O$122,Q$122,IF(L139=$O$124,Q$124,IF(L139=$O$126,Q$126,IF(L139=$O$128,Q$128,IF(L139=$O$132,Q$132,0))))))))))))</f>
        <v>0</v>
      </c>
      <c r="R139" s="972">
        <f>IF(M139=$O$121,R$121,IF(M139=$O$123,R$123,IF(M139=$O$125,R$125,IF(M139=$O$127,R$127,IF(M139=$O$129,R$129,IF(M139=$O$130,R$130,IF(M139=$O$131,R$131,IF(M139=$O$122,R$122,IF(M139=$O$124,R$124,IF(M139=$O$126,R$126,IF(M139=$O$128,R$128,IF(M139=$O$132,R$132,0))))))))))))</f>
        <v>0</v>
      </c>
      <c r="S139" s="972">
        <f>SUM(P139:R139)</f>
        <v>0</v>
      </c>
      <c r="T139" s="921"/>
      <c r="U139" s="972">
        <f>IF(L30=L$19,S139,IF(N139=F$100,S139,0))</f>
        <v>0</v>
      </c>
      <c r="V139" s="972">
        <f>S139-U139</f>
        <v>0</v>
      </c>
      <c r="W139" s="974">
        <f t="shared" ref="W139:X143" si="42">$AX139*U139</f>
        <v>0</v>
      </c>
      <c r="X139" s="969">
        <f t="shared" si="42"/>
        <v>0</v>
      </c>
      <c r="Y139" s="969" t="str">
        <f>IF(W139&gt;0,Y$134,IF(X139&gt;0,Y$135,""))</f>
        <v/>
      </c>
      <c r="Z139" s="1"/>
      <c r="AA139" s="975"/>
      <c r="AB139" s="972"/>
      <c r="AC139" s="969">
        <f>$AX139*AB139</f>
        <v>0</v>
      </c>
      <c r="AD139" s="969" t="str">
        <f>IF(AB139&gt;0,AD$134,IF(AC139&gt;0,AD$135,""))</f>
        <v/>
      </c>
      <c r="AE139" s="921"/>
      <c r="AF139" s="975" t="str">
        <f>IF(F30=F$20,"",IF(U30=U$19,"",IF(U30=U$20,IF(D139&gt;AF$122,AF$123,""),"")))</f>
        <v/>
      </c>
      <c r="AG139" s="972">
        <f>IF(AF139=AF$123,AG$123,0)</f>
        <v>0</v>
      </c>
      <c r="AH139" s="969">
        <f>$AX139*AG139</f>
        <v>0</v>
      </c>
      <c r="AI139" s="969" t="str">
        <f>IF(AH139&gt;0,AI$135,"")</f>
        <v/>
      </c>
      <c r="AK139" s="899" t="str">
        <f t="shared" ref="AK139:AK150" si="43">IF(F30=F$20,"",IF(X30=X$20,AK$123,""))</f>
        <v/>
      </c>
      <c r="AL139" s="968">
        <f>IF(AK139=AK$123,AL$123,0)</f>
        <v>0</v>
      </c>
      <c r="AM139" s="969">
        <f>$AX139*AL139</f>
        <v>0</v>
      </c>
      <c r="AN139" s="969" t="str">
        <f>IF(AM139&gt;0,AN$134,"")</f>
        <v/>
      </c>
      <c r="AP139" s="899" t="str">
        <f t="shared" ref="AP139:AP150" si="44">IF(B139="","",IF(F74=F$20,"",AP$123))</f>
        <v/>
      </c>
      <c r="AQ139" s="972">
        <f>IF(AP139="",0,AQ$123)</f>
        <v>0</v>
      </c>
      <c r="AR139" s="969">
        <f>$AX139*AQ139</f>
        <v>0</v>
      </c>
      <c r="AS139" s="969" t="str">
        <f>IF(AR139&gt;0,AS$134,"")</f>
        <v/>
      </c>
      <c r="AU139" s="972">
        <f>S139+AB139+AG139+AL139+AQ139</f>
        <v>0</v>
      </c>
      <c r="AV139" s="972">
        <f>H139</f>
        <v>0</v>
      </c>
      <c r="AX139" s="905">
        <f t="shared" ref="AX139:AX150" si="45">AD30</f>
        <v>0</v>
      </c>
      <c r="AY139" s="905">
        <f t="shared" ref="AY139:AY150" si="46">AE30</f>
        <v>0</v>
      </c>
      <c r="AZ139" s="905">
        <f>AX139*AU139</f>
        <v>0</v>
      </c>
      <c r="BA139" s="905">
        <f>I139</f>
        <v>0</v>
      </c>
      <c r="BB139" s="905">
        <f>AZ139+BA139</f>
        <v>0</v>
      </c>
      <c r="BC139" s="976">
        <f>AR139+AM139+AH139+AC139+X139+W139+I139</f>
        <v>0</v>
      </c>
      <c r="BD139" s="905">
        <f t="shared" ref="BD139:BD150" si="47">AK74-BB139</f>
        <v>0</v>
      </c>
      <c r="BH139" s="977" t="str">
        <f t="shared" ref="BH139:BJ150" si="48">IF($F74=$G$49,"",IF($R30&lt;&gt;$R$19,"",IF($L74=BH$138,IF($F139=$J$121,BH$121,IF($F139=$J$122,BH$122,IF($F139=$J$123,BH$123,IF($F139=$J$124,BH$124,IF($F139=$J$125,BH$125,IF($F139=$J$126,BH$126,IF($F139=$J$127,BH$127,""))))))),"")))</f>
        <v/>
      </c>
      <c r="BI139" s="977" t="str">
        <f t="shared" si="48"/>
        <v/>
      </c>
      <c r="BJ139" s="977" t="str">
        <f t="shared" si="48"/>
        <v/>
      </c>
      <c r="BK139" s="978" t="str">
        <f t="shared" ref="BK139:BM150" si="49">IF($F74=$G$49,"",IF($R30=$R$19,"",IF($L74=BK$138,IF($F139=$J$121,BK$121,IF($F139=$J$122,BK$122,IF($F139=$J$123,BK$123,IF($F139=$J$124,BK$124,IF($F139=$J$125,BK$125,IF($F139=$J$126,BK$126,IF($F139=$J$127,BK$127,""))))))),"")))</f>
        <v/>
      </c>
      <c r="BL139" s="978" t="str">
        <f t="shared" si="49"/>
        <v/>
      </c>
      <c r="BM139" s="978" t="str">
        <f t="shared" si="49"/>
        <v/>
      </c>
      <c r="BN139" s="971" t="str">
        <f>CONCATENATE(BH139,BI139,BJ139,BK139,BL139,BM139)</f>
        <v/>
      </c>
      <c r="BW139" s="2"/>
      <c r="CC139" s="2"/>
      <c r="CD139" s="2"/>
      <c r="CE139" s="2"/>
      <c r="CF139" s="2"/>
      <c r="CG139" s="9"/>
      <c r="CK139" s="9"/>
      <c r="CL139" s="9"/>
      <c r="CM139" s="9"/>
      <c r="CN139" s="9"/>
      <c r="CO139" s="9"/>
      <c r="CP139" s="9"/>
      <c r="CQ139" s="9"/>
      <c r="CR139" s="9"/>
      <c r="CS139" s="9"/>
      <c r="CT139" s="9"/>
      <c r="CU139" s="9"/>
    </row>
    <row r="140" spans="2:99" s="665" customFormat="1" ht="15.75" hidden="1" customHeight="1" outlineLevel="1">
      <c r="B140" s="899" t="str">
        <f t="shared" si="39"/>
        <v/>
      </c>
      <c r="C140" s="899" t="str">
        <f t="shared" si="40"/>
        <v/>
      </c>
      <c r="D140" s="967" t="str">
        <f t="shared" si="40"/>
        <v/>
      </c>
      <c r="E140" s="1"/>
      <c r="F140" s="899">
        <f t="shared" ref="F140:F150" si="50">N75</f>
        <v>0</v>
      </c>
      <c r="G140" s="899" t="str">
        <f t="shared" si="41"/>
        <v/>
      </c>
      <c r="H140" s="968">
        <f>IF(G140=F$121,G$121,0)</f>
        <v>0</v>
      </c>
      <c r="I140" s="969">
        <f t="shared" ref="I140:I150" si="51">IF(D140="",0,(S$102-AY140)*H140*D140)</f>
        <v>0</v>
      </c>
      <c r="J140" s="921"/>
      <c r="K140" s="970" t="str">
        <f t="shared" ref="K140:K150" si="52">CONCATENATE(BH140,BK140)</f>
        <v/>
      </c>
      <c r="L140" s="970" t="str">
        <f t="shared" ref="L140:L150" si="53">CONCATENATE(BI140,BL140)</f>
        <v/>
      </c>
      <c r="M140" s="970" t="str">
        <f t="shared" ref="M140:M150" si="54">CONCATENATE(BJ140,BM140)</f>
        <v/>
      </c>
      <c r="N140" s="971" t="str">
        <f>CONCATENATE(K140,L140,M140)</f>
        <v/>
      </c>
      <c r="O140" s="208" t="s">
        <v>37</v>
      </c>
      <c r="P140" s="972">
        <f t="shared" ref="P140:P150" si="55">IF(K140=$O$121,P$121,IF(K140=$O$123,P$123,IF(K140=$O$125,P$125,IF(K140=$O$127,P$127,IF(K140=$O$129,P$129,IF(K140=$O$130,P$130,IF(K140=$O$131,P$131,IF(K140=$O$122,P$122,IF(K140=$O$124,P$124,IF(K140=$O$126,P$126,IF(K140=$O$128,P$128,IF(K140=$O$132,P$132,0))))))))))))</f>
        <v>0</v>
      </c>
      <c r="Q140" s="973">
        <f>IF(L140=$O$121,Q$121,IF(L140=$O$123,Q$123,IF(L140=$O$125,Q$125,IF(L140=$O$127,Q$127,IF(L140=$O$129,Q$129,IF(L140=$O$130,Q$130,IF(L140=$O$131,Q$131,IF(L140=$O$122,Q$122,IF(L140=$O$124,Q$124,IF(L140=$O$126,Q$126,IF(L140=$O$128,Q$128,IF(L140=$O$132,Q$132,0))))))))))))</f>
        <v>0</v>
      </c>
      <c r="R140" s="972">
        <f t="shared" ref="R140:R150" si="56">IF(M140=$O$121,R$121,IF(M140=$O$123,R$123,IF(M140=$O$125,R$125,IF(M140=$O$127,R$127,IF(M140=$O$129,R$129,IF(M140=$O$130,R$130,IF(M140=$O$131,R$131,IF(M140=$O$122,R$122,IF(M140=$O$124,R$124,IF(M140=$O$126,R$126,IF(M140=$O$128,R$128,IF(M140=$O$132,R$132,0))))))))))))</f>
        <v>0</v>
      </c>
      <c r="S140" s="972">
        <f>SUM(P140:R140)</f>
        <v>0</v>
      </c>
      <c r="T140" s="921"/>
      <c r="U140" s="972">
        <f t="shared" ref="U140:U150" si="57">IF(L31=L$19,S140,IF(N140=F$100,S140,0))</f>
        <v>0</v>
      </c>
      <c r="V140" s="972">
        <f t="shared" ref="V140:V150" si="58">S140-U140</f>
        <v>0</v>
      </c>
      <c r="W140" s="974">
        <f t="shared" si="42"/>
        <v>0</v>
      </c>
      <c r="X140" s="969">
        <f t="shared" si="42"/>
        <v>0</v>
      </c>
      <c r="Y140" s="969" t="str">
        <f>IF(W140&gt;0,Y$134,IF(X140&gt;0,Y$135,""))</f>
        <v/>
      </c>
      <c r="Z140" s="1"/>
      <c r="AA140" s="975"/>
      <c r="AB140" s="972"/>
      <c r="AC140" s="969">
        <f t="shared" ref="AC140:AC150" si="59">$AX140*AB140</f>
        <v>0</v>
      </c>
      <c r="AD140" s="969" t="str">
        <f t="shared" ref="AD140:AD150" si="60">IF(AB140&gt;0,AD$134,IF(AC140&gt;0,AD$135,""))</f>
        <v/>
      </c>
      <c r="AE140" s="921"/>
      <c r="AF140" s="975" t="str">
        <f>IF(F31=F$20,"",IF(U31=U$19,"",IF(U31=U$20,IF(D140&gt;AF$122,AF$123,""),"")))</f>
        <v/>
      </c>
      <c r="AG140" s="972">
        <f>IF(AF140=AF$123,AG$123,0)</f>
        <v>0</v>
      </c>
      <c r="AH140" s="969">
        <f>$AX140*AG140</f>
        <v>0</v>
      </c>
      <c r="AI140" s="969" t="str">
        <f>IF(AH140&gt;0,AI$135,"")</f>
        <v/>
      </c>
      <c r="AK140" s="899" t="str">
        <f t="shared" si="43"/>
        <v/>
      </c>
      <c r="AL140" s="968">
        <f>IF(AK140=AK$123,AL$123,0)</f>
        <v>0</v>
      </c>
      <c r="AM140" s="969">
        <f>$AX140*AL140</f>
        <v>0</v>
      </c>
      <c r="AN140" s="969" t="str">
        <f>IF(AM140&gt;0,AN$134,"")</f>
        <v/>
      </c>
      <c r="AP140" s="899" t="str">
        <f t="shared" si="44"/>
        <v/>
      </c>
      <c r="AQ140" s="972">
        <f t="shared" ref="AQ140:AQ150" si="61">IF(AP140="",0,AQ$123)</f>
        <v>0</v>
      </c>
      <c r="AR140" s="969">
        <f>$AX140*AQ140</f>
        <v>0</v>
      </c>
      <c r="AS140" s="969" t="str">
        <f>IF(AR140&gt;0,AS$134,"")</f>
        <v/>
      </c>
      <c r="AU140" s="972">
        <f>S140+AB140+AG140+AL140+AQ140</f>
        <v>0</v>
      </c>
      <c r="AV140" s="972">
        <f>H140</f>
        <v>0</v>
      </c>
      <c r="AX140" s="905">
        <f t="shared" si="45"/>
        <v>0</v>
      </c>
      <c r="AY140" s="905">
        <f t="shared" si="46"/>
        <v>0</v>
      </c>
      <c r="AZ140" s="905">
        <f>AX140*AU140</f>
        <v>0</v>
      </c>
      <c r="BA140" s="905">
        <f t="shared" ref="BA140:BA150" si="62">I140</f>
        <v>0</v>
      </c>
      <c r="BB140" s="905">
        <f>AZ140+BA140</f>
        <v>0</v>
      </c>
      <c r="BC140" s="976">
        <f>AR140+AM140+AH140+AC140+X140+W140+I140</f>
        <v>0</v>
      </c>
      <c r="BD140" s="905">
        <f t="shared" si="47"/>
        <v>0</v>
      </c>
      <c r="BH140" s="977" t="str">
        <f t="shared" si="48"/>
        <v/>
      </c>
      <c r="BI140" s="977" t="str">
        <f t="shared" si="48"/>
        <v/>
      </c>
      <c r="BJ140" s="977" t="str">
        <f t="shared" si="48"/>
        <v/>
      </c>
      <c r="BK140" s="978" t="str">
        <f t="shared" si="49"/>
        <v/>
      </c>
      <c r="BL140" s="978" t="str">
        <f t="shared" si="49"/>
        <v/>
      </c>
      <c r="BM140" s="978" t="str">
        <f t="shared" si="49"/>
        <v/>
      </c>
      <c r="BN140" s="971" t="str">
        <f t="shared" ref="BN140:BN150" si="63">CONCATENATE(BH140,BI140,BJ140,BK140,BL140,BM140)</f>
        <v/>
      </c>
      <c r="BW140" s="2"/>
      <c r="CC140" s="2"/>
      <c r="CD140" s="2"/>
      <c r="CE140" s="2"/>
      <c r="CF140" s="2"/>
      <c r="CG140" s="9"/>
      <c r="CK140" s="9"/>
      <c r="CL140" s="9"/>
      <c r="CM140" s="9"/>
      <c r="CN140" s="9"/>
      <c r="CO140" s="9"/>
      <c r="CP140" s="9"/>
      <c r="CQ140" s="9"/>
      <c r="CR140" s="9"/>
      <c r="CS140" s="9"/>
      <c r="CT140" s="9"/>
      <c r="CU140" s="9"/>
    </row>
    <row r="141" spans="2:99" s="665" customFormat="1" ht="15.75" hidden="1" customHeight="1" outlineLevel="1">
      <c r="B141" s="899" t="str">
        <f t="shared" si="39"/>
        <v/>
      </c>
      <c r="C141" s="899" t="str">
        <f t="shared" si="40"/>
        <v/>
      </c>
      <c r="D141" s="967" t="str">
        <f t="shared" si="40"/>
        <v/>
      </c>
      <c r="E141" s="1"/>
      <c r="F141" s="899">
        <f t="shared" si="50"/>
        <v>0</v>
      </c>
      <c r="G141" s="899" t="str">
        <f t="shared" si="41"/>
        <v/>
      </c>
      <c r="H141" s="968">
        <f>IF(G141=F$121,G$121,0)</f>
        <v>0</v>
      </c>
      <c r="I141" s="969">
        <f t="shared" si="51"/>
        <v>0</v>
      </c>
      <c r="J141" s="921"/>
      <c r="K141" s="970" t="str">
        <f t="shared" si="52"/>
        <v/>
      </c>
      <c r="L141" s="970" t="str">
        <f t="shared" si="53"/>
        <v/>
      </c>
      <c r="M141" s="970" t="str">
        <f t="shared" si="54"/>
        <v/>
      </c>
      <c r="N141" s="971" t="str">
        <f>CONCATENATE(K141,L141,M141)</f>
        <v/>
      </c>
      <c r="O141" s="208" t="s">
        <v>37</v>
      </c>
      <c r="P141" s="972">
        <f t="shared" si="55"/>
        <v>0</v>
      </c>
      <c r="Q141" s="973">
        <f t="shared" ref="Q141:Q150" si="64">IF(L141=$O$121,Q$121,IF(L141=$O$123,Q$123,IF(L141=$O$125,Q$125,IF(L141=$O$127,Q$127,IF(L141=$O$129,Q$129,IF(L141=$O$130,Q$130,IF(L141=$O$131,Q$131,IF(L141=$O$122,Q$122,IF(L141=$O$124,Q$124,IF(L141=$O$126,Q$126,IF(L141=$O$128,Q$128,IF(L141=$O$132,Q$132,0))))))))))))</f>
        <v>0</v>
      </c>
      <c r="R141" s="972">
        <f t="shared" si="56"/>
        <v>0</v>
      </c>
      <c r="S141" s="972">
        <f>SUM(P141:R141)</f>
        <v>0</v>
      </c>
      <c r="T141" s="921"/>
      <c r="U141" s="972">
        <f t="shared" si="57"/>
        <v>0</v>
      </c>
      <c r="V141" s="972">
        <f t="shared" si="58"/>
        <v>0</v>
      </c>
      <c r="W141" s="974">
        <f t="shared" si="42"/>
        <v>0</v>
      </c>
      <c r="X141" s="969">
        <f t="shared" si="42"/>
        <v>0</v>
      </c>
      <c r="Y141" s="969" t="str">
        <f>IF(W141&gt;0,Y$134,IF(X141&gt;0,Y$135,""))</f>
        <v/>
      </c>
      <c r="Z141" s="1"/>
      <c r="AA141" s="975"/>
      <c r="AB141" s="972"/>
      <c r="AC141" s="969">
        <f t="shared" si="59"/>
        <v>0</v>
      </c>
      <c r="AD141" s="969" t="str">
        <f t="shared" si="60"/>
        <v/>
      </c>
      <c r="AE141" s="921"/>
      <c r="AF141" s="975" t="str">
        <f t="shared" ref="AF141:AF150" si="65">IF(F32=F$20,"",IF(U32=U$19,"",IF(U32=U$20,IF(D141&gt;AF$122,AF$123,""),"")))</f>
        <v/>
      </c>
      <c r="AG141" s="972">
        <f>IF(AF141=AF$123,AG$123,0)</f>
        <v>0</v>
      </c>
      <c r="AH141" s="969">
        <f>$AX141*AG141</f>
        <v>0</v>
      </c>
      <c r="AI141" s="969" t="str">
        <f>IF(AH141&gt;0,AI$135,"")</f>
        <v/>
      </c>
      <c r="AK141" s="899" t="str">
        <f t="shared" si="43"/>
        <v/>
      </c>
      <c r="AL141" s="968">
        <f>IF(AK141=AK$123,AL$123,0)</f>
        <v>0</v>
      </c>
      <c r="AM141" s="969">
        <f>$AX141*AL141</f>
        <v>0</v>
      </c>
      <c r="AN141" s="969" t="str">
        <f>IF(AM141&gt;0,AN$134,"")</f>
        <v/>
      </c>
      <c r="AP141" s="899" t="str">
        <f t="shared" si="44"/>
        <v/>
      </c>
      <c r="AQ141" s="972">
        <f t="shared" si="61"/>
        <v>0</v>
      </c>
      <c r="AR141" s="969">
        <f>$AX141*AQ141</f>
        <v>0</v>
      </c>
      <c r="AS141" s="969" t="str">
        <f>IF(AR141&gt;0,AS$134,"")</f>
        <v/>
      </c>
      <c r="AU141" s="972">
        <f>S141+AB141+AG141+AL141+AQ141</f>
        <v>0</v>
      </c>
      <c r="AV141" s="972">
        <f>H141</f>
        <v>0</v>
      </c>
      <c r="AX141" s="905">
        <f t="shared" si="45"/>
        <v>0</v>
      </c>
      <c r="AY141" s="905">
        <f t="shared" si="46"/>
        <v>0</v>
      </c>
      <c r="AZ141" s="905">
        <f>AX141*AU141</f>
        <v>0</v>
      </c>
      <c r="BA141" s="905">
        <f t="shared" si="62"/>
        <v>0</v>
      </c>
      <c r="BB141" s="905">
        <f>AZ141+BA141</f>
        <v>0</v>
      </c>
      <c r="BC141" s="976">
        <f>AR141+AM141+AH141+AC141+X141+W141+I141</f>
        <v>0</v>
      </c>
      <c r="BD141" s="905">
        <f t="shared" si="47"/>
        <v>0</v>
      </c>
      <c r="BH141" s="977" t="str">
        <f t="shared" si="48"/>
        <v/>
      </c>
      <c r="BI141" s="977" t="str">
        <f t="shared" si="48"/>
        <v/>
      </c>
      <c r="BJ141" s="977" t="str">
        <f t="shared" si="48"/>
        <v/>
      </c>
      <c r="BK141" s="978" t="str">
        <f t="shared" si="49"/>
        <v/>
      </c>
      <c r="BL141" s="978" t="str">
        <f t="shared" si="49"/>
        <v/>
      </c>
      <c r="BM141" s="978" t="str">
        <f t="shared" si="49"/>
        <v/>
      </c>
      <c r="BN141" s="971" t="str">
        <f t="shared" si="63"/>
        <v/>
      </c>
      <c r="BW141" s="2"/>
      <c r="CC141" s="2"/>
      <c r="CD141" s="2"/>
      <c r="CE141" s="2"/>
      <c r="CF141" s="2"/>
      <c r="CG141" s="9"/>
      <c r="CK141" s="9"/>
      <c r="CL141" s="9"/>
      <c r="CM141" s="9"/>
      <c r="CN141" s="9"/>
      <c r="CO141" s="9"/>
      <c r="CP141" s="9"/>
      <c r="CQ141" s="9"/>
      <c r="CR141" s="9"/>
      <c r="CS141" s="9"/>
      <c r="CT141" s="9"/>
      <c r="CU141" s="9"/>
    </row>
    <row r="142" spans="2:99" s="665" customFormat="1" ht="15.75" hidden="1" customHeight="1" outlineLevel="1">
      <c r="B142" s="899" t="str">
        <f t="shared" si="39"/>
        <v/>
      </c>
      <c r="C142" s="899" t="str">
        <f t="shared" si="40"/>
        <v/>
      </c>
      <c r="D142" s="967" t="str">
        <f t="shared" si="40"/>
        <v/>
      </c>
      <c r="E142" s="1"/>
      <c r="F142" s="899">
        <f t="shared" si="50"/>
        <v>0</v>
      </c>
      <c r="G142" s="899" t="str">
        <f t="shared" si="41"/>
        <v/>
      </c>
      <c r="H142" s="968">
        <f>IF(G142=F$121,G$121,0)</f>
        <v>0</v>
      </c>
      <c r="I142" s="969">
        <f t="shared" si="51"/>
        <v>0</v>
      </c>
      <c r="J142" s="921"/>
      <c r="K142" s="970" t="str">
        <f t="shared" si="52"/>
        <v/>
      </c>
      <c r="L142" s="970" t="str">
        <f t="shared" si="53"/>
        <v/>
      </c>
      <c r="M142" s="970" t="str">
        <f t="shared" si="54"/>
        <v/>
      </c>
      <c r="N142" s="971" t="str">
        <f>CONCATENATE(K142,L142,M142)</f>
        <v/>
      </c>
      <c r="O142" s="208" t="s">
        <v>37</v>
      </c>
      <c r="P142" s="972">
        <f t="shared" si="55"/>
        <v>0</v>
      </c>
      <c r="Q142" s="973">
        <f t="shared" si="64"/>
        <v>0</v>
      </c>
      <c r="R142" s="972">
        <f t="shared" si="56"/>
        <v>0</v>
      </c>
      <c r="S142" s="972">
        <f>SUM(P142:R142)</f>
        <v>0</v>
      </c>
      <c r="T142" s="921"/>
      <c r="U142" s="972">
        <f t="shared" si="57"/>
        <v>0</v>
      </c>
      <c r="V142" s="972">
        <f t="shared" si="58"/>
        <v>0</v>
      </c>
      <c r="W142" s="974">
        <f t="shared" si="42"/>
        <v>0</v>
      </c>
      <c r="X142" s="969">
        <f t="shared" si="42"/>
        <v>0</v>
      </c>
      <c r="Y142" s="969" t="str">
        <f>IF(W142&gt;0,Y$134,IF(X142&gt;0,Y$135,""))</f>
        <v/>
      </c>
      <c r="Z142" s="1"/>
      <c r="AA142" s="975"/>
      <c r="AB142" s="972"/>
      <c r="AC142" s="969">
        <f t="shared" si="59"/>
        <v>0</v>
      </c>
      <c r="AD142" s="969" t="str">
        <f t="shared" si="60"/>
        <v/>
      </c>
      <c r="AE142" s="921"/>
      <c r="AF142" s="975" t="str">
        <f t="shared" si="65"/>
        <v/>
      </c>
      <c r="AG142" s="972">
        <f>IF(AF142=AF$123,AG$123,0)</f>
        <v>0</v>
      </c>
      <c r="AH142" s="969">
        <f>$AX142*AG142</f>
        <v>0</v>
      </c>
      <c r="AI142" s="969" t="str">
        <f>IF(AH142&gt;0,AI$135,"")</f>
        <v/>
      </c>
      <c r="AK142" s="899" t="str">
        <f t="shared" si="43"/>
        <v/>
      </c>
      <c r="AL142" s="968">
        <f>IF(AK142=AK$123,AL$123,0)</f>
        <v>0</v>
      </c>
      <c r="AM142" s="969">
        <f>$AX142*AL142</f>
        <v>0</v>
      </c>
      <c r="AN142" s="969" t="str">
        <f>IF(AM142&gt;0,AN$134,"")</f>
        <v/>
      </c>
      <c r="AP142" s="899" t="str">
        <f t="shared" si="44"/>
        <v/>
      </c>
      <c r="AQ142" s="972">
        <f t="shared" si="61"/>
        <v>0</v>
      </c>
      <c r="AR142" s="969">
        <f>$AX142*AQ142</f>
        <v>0</v>
      </c>
      <c r="AS142" s="969" t="str">
        <f>IF(AR142&gt;0,AS$134,"")</f>
        <v/>
      </c>
      <c r="AU142" s="972">
        <f>S142+AB142+AG142+AL142+AQ142</f>
        <v>0</v>
      </c>
      <c r="AV142" s="972">
        <f>H142</f>
        <v>0</v>
      </c>
      <c r="AX142" s="905">
        <f t="shared" si="45"/>
        <v>0</v>
      </c>
      <c r="AY142" s="905">
        <f t="shared" si="46"/>
        <v>0</v>
      </c>
      <c r="AZ142" s="905">
        <f>AX142*AU142</f>
        <v>0</v>
      </c>
      <c r="BA142" s="905">
        <f t="shared" si="62"/>
        <v>0</v>
      </c>
      <c r="BB142" s="905">
        <f>AZ142+BA142</f>
        <v>0</v>
      </c>
      <c r="BC142" s="976">
        <f>AR142+AM142+AH142+AC142+X142+W142+I142</f>
        <v>0</v>
      </c>
      <c r="BD142" s="905">
        <f t="shared" si="47"/>
        <v>0</v>
      </c>
      <c r="BH142" s="977" t="str">
        <f t="shared" si="48"/>
        <v/>
      </c>
      <c r="BI142" s="977" t="str">
        <f t="shared" si="48"/>
        <v/>
      </c>
      <c r="BJ142" s="977" t="str">
        <f t="shared" si="48"/>
        <v/>
      </c>
      <c r="BK142" s="978" t="str">
        <f t="shared" si="49"/>
        <v/>
      </c>
      <c r="BL142" s="978" t="str">
        <f t="shared" si="49"/>
        <v/>
      </c>
      <c r="BM142" s="978" t="str">
        <f t="shared" si="49"/>
        <v/>
      </c>
      <c r="BN142" s="971" t="str">
        <f t="shared" si="63"/>
        <v/>
      </c>
      <c r="BW142" s="2"/>
      <c r="CC142" s="2"/>
      <c r="CD142" s="2"/>
      <c r="CE142" s="2"/>
      <c r="CF142" s="2"/>
      <c r="CG142" s="9"/>
      <c r="CK142" s="9"/>
      <c r="CL142" s="9"/>
      <c r="CM142" s="9"/>
      <c r="CN142" s="9"/>
      <c r="CO142" s="9"/>
      <c r="CP142" s="9"/>
      <c r="CQ142" s="9"/>
      <c r="CR142" s="9"/>
      <c r="CS142" s="9"/>
      <c r="CT142" s="9"/>
      <c r="CU142" s="9"/>
    </row>
    <row r="143" spans="2:99" s="665" customFormat="1" ht="15.75" hidden="1" customHeight="1" outlineLevel="1">
      <c r="B143" s="899" t="str">
        <f t="shared" si="39"/>
        <v/>
      </c>
      <c r="C143" s="899" t="str">
        <f t="shared" si="40"/>
        <v/>
      </c>
      <c r="D143" s="967" t="str">
        <f t="shared" si="40"/>
        <v/>
      </c>
      <c r="E143" s="1"/>
      <c r="F143" s="899">
        <f t="shared" si="50"/>
        <v>0</v>
      </c>
      <c r="G143" s="899" t="str">
        <f t="shared" si="41"/>
        <v/>
      </c>
      <c r="H143" s="968">
        <f>IF(G143=F$121,G$121,0)</f>
        <v>0</v>
      </c>
      <c r="I143" s="969">
        <f t="shared" si="51"/>
        <v>0</v>
      </c>
      <c r="J143" s="921"/>
      <c r="K143" s="970" t="str">
        <f t="shared" si="52"/>
        <v/>
      </c>
      <c r="L143" s="970" t="str">
        <f t="shared" si="53"/>
        <v/>
      </c>
      <c r="M143" s="970" t="str">
        <f t="shared" si="54"/>
        <v/>
      </c>
      <c r="N143" s="971" t="str">
        <f>CONCATENATE(K143,L143,M143)</f>
        <v/>
      </c>
      <c r="O143" s="208" t="s">
        <v>37</v>
      </c>
      <c r="P143" s="972">
        <f t="shared" si="55"/>
        <v>0</v>
      </c>
      <c r="Q143" s="973">
        <f t="shared" si="64"/>
        <v>0</v>
      </c>
      <c r="R143" s="972">
        <f t="shared" si="56"/>
        <v>0</v>
      </c>
      <c r="S143" s="972">
        <f>SUM(P143:R143)</f>
        <v>0</v>
      </c>
      <c r="T143" s="921"/>
      <c r="U143" s="972">
        <f t="shared" si="57"/>
        <v>0</v>
      </c>
      <c r="V143" s="972">
        <f t="shared" si="58"/>
        <v>0</v>
      </c>
      <c r="W143" s="974">
        <f t="shared" si="42"/>
        <v>0</v>
      </c>
      <c r="X143" s="969">
        <f t="shared" si="42"/>
        <v>0</v>
      </c>
      <c r="Y143" s="969" t="str">
        <f>IF(W143&gt;0,Y$134,IF(X143&gt;0,Y$135,""))</f>
        <v/>
      </c>
      <c r="Z143" s="1"/>
      <c r="AA143" s="975"/>
      <c r="AB143" s="972"/>
      <c r="AC143" s="969">
        <f t="shared" si="59"/>
        <v>0</v>
      </c>
      <c r="AD143" s="969" t="str">
        <f t="shared" si="60"/>
        <v/>
      </c>
      <c r="AE143" s="921"/>
      <c r="AF143" s="975" t="str">
        <f t="shared" si="65"/>
        <v/>
      </c>
      <c r="AG143" s="972">
        <f>IF(AF143=AF$123,AG$123,0)</f>
        <v>0</v>
      </c>
      <c r="AH143" s="969">
        <f>$AX143*AG143</f>
        <v>0</v>
      </c>
      <c r="AI143" s="969" t="str">
        <f>IF(AH143&gt;0,AI$135,"")</f>
        <v/>
      </c>
      <c r="AK143" s="899" t="str">
        <f t="shared" si="43"/>
        <v/>
      </c>
      <c r="AL143" s="968">
        <f>IF(AK143=AK$123,AL$123,0)</f>
        <v>0</v>
      </c>
      <c r="AM143" s="969">
        <f>$AX143*AL143</f>
        <v>0</v>
      </c>
      <c r="AN143" s="969" t="str">
        <f>IF(AM143&gt;0,AN$134,"")</f>
        <v/>
      </c>
      <c r="AP143" s="899" t="str">
        <f t="shared" si="44"/>
        <v/>
      </c>
      <c r="AQ143" s="972">
        <f t="shared" si="61"/>
        <v>0</v>
      </c>
      <c r="AR143" s="969">
        <f>$AX143*AQ143</f>
        <v>0</v>
      </c>
      <c r="AS143" s="969" t="str">
        <f>IF(AR143&gt;0,AS$134,"")</f>
        <v/>
      </c>
      <c r="AU143" s="972">
        <f>S143+AB143+AG143+AL143+AQ143</f>
        <v>0</v>
      </c>
      <c r="AV143" s="972">
        <f>H143</f>
        <v>0</v>
      </c>
      <c r="AX143" s="905">
        <f t="shared" si="45"/>
        <v>0</v>
      </c>
      <c r="AY143" s="905">
        <f t="shared" si="46"/>
        <v>0</v>
      </c>
      <c r="AZ143" s="905">
        <f>AX143*AU143</f>
        <v>0</v>
      </c>
      <c r="BA143" s="905">
        <f t="shared" si="62"/>
        <v>0</v>
      </c>
      <c r="BB143" s="905">
        <f>AZ143+BA143</f>
        <v>0</v>
      </c>
      <c r="BC143" s="976">
        <f>AR143+AM143+AH143+AC143+X143+W143+I143</f>
        <v>0</v>
      </c>
      <c r="BD143" s="905">
        <f t="shared" si="47"/>
        <v>0</v>
      </c>
      <c r="BH143" s="977" t="str">
        <f t="shared" si="48"/>
        <v/>
      </c>
      <c r="BI143" s="977" t="str">
        <f t="shared" si="48"/>
        <v/>
      </c>
      <c r="BJ143" s="977" t="str">
        <f t="shared" si="48"/>
        <v/>
      </c>
      <c r="BK143" s="978" t="str">
        <f t="shared" si="49"/>
        <v/>
      </c>
      <c r="BL143" s="978" t="str">
        <f t="shared" si="49"/>
        <v/>
      </c>
      <c r="BM143" s="978" t="str">
        <f t="shared" si="49"/>
        <v/>
      </c>
      <c r="BN143" s="971" t="str">
        <f t="shared" si="63"/>
        <v/>
      </c>
      <c r="BW143" s="2"/>
      <c r="CC143" s="2"/>
      <c r="CD143" s="2"/>
      <c r="CE143" s="2"/>
      <c r="CF143" s="2"/>
      <c r="CG143" s="9"/>
      <c r="CK143" s="9"/>
      <c r="CL143" s="9"/>
      <c r="CM143" s="9"/>
      <c r="CN143" s="9"/>
      <c r="CO143" s="9"/>
      <c r="CP143" s="9"/>
      <c r="CQ143" s="9"/>
      <c r="CR143" s="9"/>
      <c r="CS143" s="9"/>
      <c r="CT143" s="9"/>
      <c r="CU143" s="9"/>
    </row>
    <row r="144" spans="2:99" s="665" customFormat="1" ht="15.75" hidden="1" customHeight="1" outlineLevel="1">
      <c r="B144" s="899" t="str">
        <f t="shared" si="39"/>
        <v/>
      </c>
      <c r="C144" s="899" t="str">
        <f t="shared" si="40"/>
        <v/>
      </c>
      <c r="D144" s="967" t="str">
        <f t="shared" si="40"/>
        <v/>
      </c>
      <c r="E144" s="1"/>
      <c r="F144" s="899">
        <f t="shared" si="50"/>
        <v>0</v>
      </c>
      <c r="G144" s="899" t="str">
        <f t="shared" si="41"/>
        <v/>
      </c>
      <c r="H144" s="968">
        <f t="shared" ref="H144:H150" si="66">IF(G144=F$121,G$121,0)</f>
        <v>0</v>
      </c>
      <c r="I144" s="969">
        <f t="shared" si="51"/>
        <v>0</v>
      </c>
      <c r="J144" s="921"/>
      <c r="K144" s="970" t="str">
        <f t="shared" si="52"/>
        <v/>
      </c>
      <c r="L144" s="970" t="str">
        <f t="shared" si="53"/>
        <v/>
      </c>
      <c r="M144" s="970" t="str">
        <f t="shared" si="54"/>
        <v/>
      </c>
      <c r="N144" s="971" t="str">
        <f t="shared" ref="N144:N150" si="67">CONCATENATE(K144,L144,M144)</f>
        <v/>
      </c>
      <c r="O144" s="208" t="s">
        <v>37</v>
      </c>
      <c r="P144" s="972">
        <f t="shared" si="55"/>
        <v>0</v>
      </c>
      <c r="Q144" s="973">
        <f t="shared" si="64"/>
        <v>0</v>
      </c>
      <c r="R144" s="972">
        <f t="shared" si="56"/>
        <v>0</v>
      </c>
      <c r="S144" s="972">
        <f t="shared" ref="S144:S150" si="68">SUM(P144:R144)</f>
        <v>0</v>
      </c>
      <c r="T144" s="921"/>
      <c r="U144" s="972">
        <f t="shared" si="57"/>
        <v>0</v>
      </c>
      <c r="V144" s="972">
        <f t="shared" si="58"/>
        <v>0</v>
      </c>
      <c r="W144" s="974">
        <f t="shared" ref="W144:W150" si="69">$AX144*U144</f>
        <v>0</v>
      </c>
      <c r="X144" s="969">
        <f t="shared" ref="X144:X150" si="70">$AX144*V144</f>
        <v>0</v>
      </c>
      <c r="Y144" s="969" t="str">
        <f t="shared" ref="Y144:Y150" si="71">IF(W144&gt;0,Y$134,IF(X144&gt;0,Y$135,""))</f>
        <v/>
      </c>
      <c r="Z144" s="1"/>
      <c r="AA144" s="975"/>
      <c r="AB144" s="972"/>
      <c r="AC144" s="969">
        <f t="shared" si="59"/>
        <v>0</v>
      </c>
      <c r="AD144" s="969" t="str">
        <f t="shared" si="60"/>
        <v/>
      </c>
      <c r="AE144" s="921"/>
      <c r="AF144" s="975" t="str">
        <f t="shared" si="65"/>
        <v/>
      </c>
      <c r="AG144" s="972">
        <f t="shared" ref="AG144:AG150" si="72">IF(AF144=AF$123,AG$123,0)</f>
        <v>0</v>
      </c>
      <c r="AH144" s="969">
        <f t="shared" ref="AH144:AH150" si="73">$AX144*AG144</f>
        <v>0</v>
      </c>
      <c r="AI144" s="969" t="str">
        <f t="shared" ref="AI144:AI150" si="74">IF(AH144&gt;0,AI$135,"")</f>
        <v/>
      </c>
      <c r="AK144" s="899" t="str">
        <f t="shared" si="43"/>
        <v/>
      </c>
      <c r="AL144" s="968">
        <f t="shared" ref="AL144:AL150" si="75">IF(AK144=AK$123,AL$123,0)</f>
        <v>0</v>
      </c>
      <c r="AM144" s="969">
        <f t="shared" ref="AM144:AM150" si="76">$AX144*AL144</f>
        <v>0</v>
      </c>
      <c r="AN144" s="969" t="str">
        <f t="shared" ref="AN144:AN150" si="77">IF(AM144&gt;0,AN$134,"")</f>
        <v/>
      </c>
      <c r="AP144" s="899" t="str">
        <f t="shared" si="44"/>
        <v/>
      </c>
      <c r="AQ144" s="972">
        <f t="shared" si="61"/>
        <v>0</v>
      </c>
      <c r="AR144" s="969">
        <f t="shared" ref="AR144:AR150" si="78">$AX144*AQ144</f>
        <v>0</v>
      </c>
      <c r="AS144" s="969" t="str">
        <f t="shared" ref="AS144:AS150" si="79">IF(AR144&gt;0,AS$134,"")</f>
        <v/>
      </c>
      <c r="AU144" s="972">
        <f t="shared" ref="AU144:AU150" si="80">S144+AB144+AG144+AL144+AQ144</f>
        <v>0</v>
      </c>
      <c r="AV144" s="972">
        <f t="shared" ref="AV144:AV150" si="81">H144</f>
        <v>0</v>
      </c>
      <c r="AX144" s="905">
        <f t="shared" si="45"/>
        <v>0</v>
      </c>
      <c r="AY144" s="905">
        <f t="shared" si="46"/>
        <v>0</v>
      </c>
      <c r="AZ144" s="905">
        <f t="shared" ref="AZ144:AZ150" si="82">AX144*AU144</f>
        <v>0</v>
      </c>
      <c r="BA144" s="905">
        <f t="shared" si="62"/>
        <v>0</v>
      </c>
      <c r="BB144" s="905">
        <f t="shared" ref="BB144:BB150" si="83">AZ144+BA144</f>
        <v>0</v>
      </c>
      <c r="BC144" s="976">
        <f t="shared" ref="BC144:BC150" si="84">AR144+AM144+AH144+AC144+X144+W144+I144</f>
        <v>0</v>
      </c>
      <c r="BD144" s="905">
        <f t="shared" si="47"/>
        <v>0</v>
      </c>
      <c r="BH144" s="977" t="str">
        <f t="shared" si="48"/>
        <v/>
      </c>
      <c r="BI144" s="977" t="str">
        <f t="shared" si="48"/>
        <v/>
      </c>
      <c r="BJ144" s="977" t="str">
        <f t="shared" si="48"/>
        <v/>
      </c>
      <c r="BK144" s="978" t="str">
        <f t="shared" si="49"/>
        <v/>
      </c>
      <c r="BL144" s="978" t="str">
        <f t="shared" si="49"/>
        <v/>
      </c>
      <c r="BM144" s="978" t="str">
        <f t="shared" si="49"/>
        <v/>
      </c>
      <c r="BN144" s="971" t="str">
        <f t="shared" si="63"/>
        <v/>
      </c>
      <c r="BW144" s="2"/>
      <c r="CC144" s="2"/>
      <c r="CD144" s="2"/>
      <c r="CE144" s="2"/>
      <c r="CF144" s="2"/>
      <c r="CG144" s="9"/>
      <c r="CK144" s="9"/>
      <c r="CL144" s="9"/>
      <c r="CM144" s="9"/>
      <c r="CN144" s="9"/>
      <c r="CO144" s="9"/>
      <c r="CP144" s="9"/>
      <c r="CQ144" s="9"/>
      <c r="CR144" s="9"/>
      <c r="CS144" s="9"/>
      <c r="CT144" s="9"/>
      <c r="CU144" s="9"/>
    </row>
    <row r="145" spans="2:258" s="665" customFormat="1" ht="15.75" hidden="1" customHeight="1" outlineLevel="1">
      <c r="B145" s="899" t="str">
        <f t="shared" si="39"/>
        <v/>
      </c>
      <c r="C145" s="899" t="str">
        <f t="shared" si="40"/>
        <v/>
      </c>
      <c r="D145" s="967" t="str">
        <f t="shared" si="40"/>
        <v/>
      </c>
      <c r="E145" s="1"/>
      <c r="F145" s="899">
        <f t="shared" si="50"/>
        <v>0</v>
      </c>
      <c r="G145" s="899" t="str">
        <f t="shared" si="41"/>
        <v/>
      </c>
      <c r="H145" s="968">
        <f t="shared" si="66"/>
        <v>0</v>
      </c>
      <c r="I145" s="969">
        <f t="shared" si="51"/>
        <v>0</v>
      </c>
      <c r="J145" s="921"/>
      <c r="K145" s="970" t="str">
        <f t="shared" si="52"/>
        <v/>
      </c>
      <c r="L145" s="970" t="str">
        <f t="shared" si="53"/>
        <v/>
      </c>
      <c r="M145" s="970" t="str">
        <f t="shared" si="54"/>
        <v/>
      </c>
      <c r="N145" s="971" t="str">
        <f t="shared" si="67"/>
        <v/>
      </c>
      <c r="O145" s="208" t="s">
        <v>37</v>
      </c>
      <c r="P145" s="972">
        <f t="shared" si="55"/>
        <v>0</v>
      </c>
      <c r="Q145" s="973">
        <f t="shared" si="64"/>
        <v>0</v>
      </c>
      <c r="R145" s="972">
        <f t="shared" si="56"/>
        <v>0</v>
      </c>
      <c r="S145" s="972">
        <f t="shared" si="68"/>
        <v>0</v>
      </c>
      <c r="T145" s="921"/>
      <c r="U145" s="972">
        <f t="shared" si="57"/>
        <v>0</v>
      </c>
      <c r="V145" s="972">
        <f t="shared" si="58"/>
        <v>0</v>
      </c>
      <c r="W145" s="974">
        <f t="shared" si="69"/>
        <v>0</v>
      </c>
      <c r="X145" s="969">
        <f t="shared" si="70"/>
        <v>0</v>
      </c>
      <c r="Y145" s="969" t="str">
        <f t="shared" si="71"/>
        <v/>
      </c>
      <c r="Z145" s="1"/>
      <c r="AA145" s="975"/>
      <c r="AB145" s="972"/>
      <c r="AC145" s="969">
        <f t="shared" si="59"/>
        <v>0</v>
      </c>
      <c r="AD145" s="969" t="str">
        <f t="shared" si="60"/>
        <v/>
      </c>
      <c r="AE145" s="921"/>
      <c r="AF145" s="975" t="str">
        <f t="shared" si="65"/>
        <v/>
      </c>
      <c r="AG145" s="972">
        <f t="shared" si="72"/>
        <v>0</v>
      </c>
      <c r="AH145" s="969">
        <f t="shared" si="73"/>
        <v>0</v>
      </c>
      <c r="AI145" s="969" t="str">
        <f t="shared" si="74"/>
        <v/>
      </c>
      <c r="AK145" s="899" t="str">
        <f t="shared" si="43"/>
        <v/>
      </c>
      <c r="AL145" s="968">
        <f t="shared" si="75"/>
        <v>0</v>
      </c>
      <c r="AM145" s="969">
        <f t="shared" si="76"/>
        <v>0</v>
      </c>
      <c r="AN145" s="969" t="str">
        <f t="shared" si="77"/>
        <v/>
      </c>
      <c r="AP145" s="899" t="str">
        <f t="shared" si="44"/>
        <v/>
      </c>
      <c r="AQ145" s="972">
        <f t="shared" si="61"/>
        <v>0</v>
      </c>
      <c r="AR145" s="969">
        <f t="shared" si="78"/>
        <v>0</v>
      </c>
      <c r="AS145" s="969" t="str">
        <f t="shared" si="79"/>
        <v/>
      </c>
      <c r="AU145" s="972">
        <f t="shared" si="80"/>
        <v>0</v>
      </c>
      <c r="AV145" s="972">
        <f t="shared" si="81"/>
        <v>0</v>
      </c>
      <c r="AX145" s="905">
        <f t="shared" si="45"/>
        <v>0</v>
      </c>
      <c r="AY145" s="905">
        <f t="shared" si="46"/>
        <v>0</v>
      </c>
      <c r="AZ145" s="905">
        <f t="shared" si="82"/>
        <v>0</v>
      </c>
      <c r="BA145" s="905">
        <f t="shared" si="62"/>
        <v>0</v>
      </c>
      <c r="BB145" s="905">
        <f t="shared" si="83"/>
        <v>0</v>
      </c>
      <c r="BC145" s="976">
        <f t="shared" si="84"/>
        <v>0</v>
      </c>
      <c r="BD145" s="905">
        <f t="shared" si="47"/>
        <v>0</v>
      </c>
      <c r="BH145" s="977" t="str">
        <f t="shared" si="48"/>
        <v/>
      </c>
      <c r="BI145" s="977" t="str">
        <f t="shared" si="48"/>
        <v/>
      </c>
      <c r="BJ145" s="977" t="str">
        <f t="shared" si="48"/>
        <v/>
      </c>
      <c r="BK145" s="978" t="str">
        <f t="shared" si="49"/>
        <v/>
      </c>
      <c r="BL145" s="978" t="str">
        <f t="shared" si="49"/>
        <v/>
      </c>
      <c r="BM145" s="978" t="str">
        <f t="shared" si="49"/>
        <v/>
      </c>
      <c r="BN145" s="971" t="str">
        <f t="shared" si="63"/>
        <v/>
      </c>
      <c r="BW145" s="2"/>
      <c r="CC145" s="2"/>
      <c r="CD145" s="2"/>
      <c r="CE145" s="2"/>
      <c r="CF145" s="2"/>
      <c r="CG145" s="9"/>
      <c r="CK145" s="9"/>
      <c r="CL145" s="9"/>
      <c r="CM145" s="9"/>
      <c r="CN145" s="9"/>
      <c r="CO145" s="9"/>
      <c r="CP145" s="9"/>
      <c r="CQ145" s="9"/>
      <c r="CR145" s="9"/>
      <c r="CS145" s="9"/>
      <c r="CT145" s="9"/>
      <c r="CU145" s="9"/>
    </row>
    <row r="146" spans="2:258" s="665" customFormat="1" ht="15.75" hidden="1" customHeight="1" outlineLevel="1">
      <c r="B146" s="899" t="str">
        <f t="shared" si="39"/>
        <v/>
      </c>
      <c r="C146" s="899" t="str">
        <f t="shared" si="40"/>
        <v/>
      </c>
      <c r="D146" s="967" t="str">
        <f t="shared" si="40"/>
        <v/>
      </c>
      <c r="E146" s="1"/>
      <c r="F146" s="899">
        <f t="shared" si="50"/>
        <v>0</v>
      </c>
      <c r="G146" s="899" t="str">
        <f t="shared" si="41"/>
        <v/>
      </c>
      <c r="H146" s="968">
        <f t="shared" si="66"/>
        <v>0</v>
      </c>
      <c r="I146" s="969">
        <f t="shared" si="51"/>
        <v>0</v>
      </c>
      <c r="J146" s="921"/>
      <c r="K146" s="970" t="str">
        <f t="shared" si="52"/>
        <v/>
      </c>
      <c r="L146" s="970" t="str">
        <f t="shared" si="53"/>
        <v/>
      </c>
      <c r="M146" s="970" t="str">
        <f t="shared" si="54"/>
        <v/>
      </c>
      <c r="N146" s="971" t="str">
        <f t="shared" si="67"/>
        <v/>
      </c>
      <c r="O146" s="208" t="s">
        <v>37</v>
      </c>
      <c r="P146" s="972">
        <f t="shared" si="55"/>
        <v>0</v>
      </c>
      <c r="Q146" s="973">
        <f t="shared" si="64"/>
        <v>0</v>
      </c>
      <c r="R146" s="972">
        <f t="shared" si="56"/>
        <v>0</v>
      </c>
      <c r="S146" s="972">
        <f t="shared" si="68"/>
        <v>0</v>
      </c>
      <c r="T146" s="921"/>
      <c r="U146" s="972">
        <f t="shared" si="57"/>
        <v>0</v>
      </c>
      <c r="V146" s="972">
        <f t="shared" si="58"/>
        <v>0</v>
      </c>
      <c r="W146" s="974">
        <f t="shared" si="69"/>
        <v>0</v>
      </c>
      <c r="X146" s="969">
        <f t="shared" si="70"/>
        <v>0</v>
      </c>
      <c r="Y146" s="969" t="str">
        <f t="shared" si="71"/>
        <v/>
      </c>
      <c r="Z146" s="1"/>
      <c r="AA146" s="975"/>
      <c r="AB146" s="972"/>
      <c r="AC146" s="969">
        <f t="shared" si="59"/>
        <v>0</v>
      </c>
      <c r="AD146" s="969" t="str">
        <f t="shared" si="60"/>
        <v/>
      </c>
      <c r="AE146" s="921"/>
      <c r="AF146" s="975" t="str">
        <f t="shared" si="65"/>
        <v/>
      </c>
      <c r="AG146" s="972">
        <f t="shared" si="72"/>
        <v>0</v>
      </c>
      <c r="AH146" s="969">
        <f t="shared" si="73"/>
        <v>0</v>
      </c>
      <c r="AI146" s="969" t="str">
        <f t="shared" si="74"/>
        <v/>
      </c>
      <c r="AK146" s="899" t="str">
        <f t="shared" si="43"/>
        <v/>
      </c>
      <c r="AL146" s="968">
        <f t="shared" si="75"/>
        <v>0</v>
      </c>
      <c r="AM146" s="969">
        <f t="shared" si="76"/>
        <v>0</v>
      </c>
      <c r="AN146" s="969" t="str">
        <f t="shared" si="77"/>
        <v/>
      </c>
      <c r="AP146" s="899" t="str">
        <f t="shared" si="44"/>
        <v/>
      </c>
      <c r="AQ146" s="972">
        <f t="shared" si="61"/>
        <v>0</v>
      </c>
      <c r="AR146" s="969">
        <f t="shared" si="78"/>
        <v>0</v>
      </c>
      <c r="AS146" s="969" t="str">
        <f t="shared" si="79"/>
        <v/>
      </c>
      <c r="AU146" s="972">
        <f t="shared" si="80"/>
        <v>0</v>
      </c>
      <c r="AV146" s="972">
        <f t="shared" si="81"/>
        <v>0</v>
      </c>
      <c r="AX146" s="905">
        <f t="shared" si="45"/>
        <v>0</v>
      </c>
      <c r="AY146" s="905">
        <f t="shared" si="46"/>
        <v>0</v>
      </c>
      <c r="AZ146" s="905">
        <f t="shared" si="82"/>
        <v>0</v>
      </c>
      <c r="BA146" s="905">
        <f t="shared" si="62"/>
        <v>0</v>
      </c>
      <c r="BB146" s="905">
        <f t="shared" si="83"/>
        <v>0</v>
      </c>
      <c r="BC146" s="976">
        <f t="shared" si="84"/>
        <v>0</v>
      </c>
      <c r="BD146" s="905">
        <f t="shared" si="47"/>
        <v>0</v>
      </c>
      <c r="BH146" s="977" t="str">
        <f t="shared" si="48"/>
        <v/>
      </c>
      <c r="BI146" s="977" t="str">
        <f t="shared" si="48"/>
        <v/>
      </c>
      <c r="BJ146" s="977" t="str">
        <f t="shared" si="48"/>
        <v/>
      </c>
      <c r="BK146" s="978" t="str">
        <f t="shared" si="49"/>
        <v/>
      </c>
      <c r="BL146" s="978" t="str">
        <f t="shared" si="49"/>
        <v/>
      </c>
      <c r="BM146" s="978" t="str">
        <f t="shared" si="49"/>
        <v/>
      </c>
      <c r="BN146" s="971" t="str">
        <f t="shared" si="63"/>
        <v/>
      </c>
      <c r="BW146" s="2"/>
      <c r="CC146" s="2"/>
      <c r="CD146" s="2"/>
      <c r="CE146" s="2"/>
      <c r="CF146" s="2"/>
      <c r="CG146" s="9"/>
      <c r="CK146" s="9"/>
      <c r="CL146" s="9"/>
      <c r="CM146" s="9"/>
      <c r="CN146" s="9"/>
      <c r="CO146" s="9"/>
      <c r="CP146" s="9"/>
      <c r="CQ146" s="9"/>
      <c r="CR146" s="9"/>
      <c r="CS146" s="9"/>
      <c r="CT146" s="9"/>
      <c r="CU146" s="9"/>
    </row>
    <row r="147" spans="2:258" s="665" customFormat="1" ht="15.75" hidden="1" customHeight="1" outlineLevel="1">
      <c r="B147" s="899" t="str">
        <f t="shared" si="39"/>
        <v/>
      </c>
      <c r="C147" s="899" t="str">
        <f t="shared" si="40"/>
        <v/>
      </c>
      <c r="D147" s="967" t="str">
        <f t="shared" si="40"/>
        <v/>
      </c>
      <c r="E147" s="1"/>
      <c r="F147" s="899">
        <f t="shared" si="50"/>
        <v>0</v>
      </c>
      <c r="G147" s="899" t="str">
        <f t="shared" si="41"/>
        <v/>
      </c>
      <c r="H147" s="968">
        <f t="shared" si="66"/>
        <v>0</v>
      </c>
      <c r="I147" s="969">
        <f t="shared" si="51"/>
        <v>0</v>
      </c>
      <c r="J147" s="921"/>
      <c r="K147" s="970" t="str">
        <f t="shared" si="52"/>
        <v/>
      </c>
      <c r="L147" s="970" t="str">
        <f t="shared" si="53"/>
        <v/>
      </c>
      <c r="M147" s="970" t="str">
        <f t="shared" si="54"/>
        <v/>
      </c>
      <c r="N147" s="971" t="str">
        <f t="shared" si="67"/>
        <v/>
      </c>
      <c r="O147" s="208" t="s">
        <v>37</v>
      </c>
      <c r="P147" s="972">
        <f t="shared" si="55"/>
        <v>0</v>
      </c>
      <c r="Q147" s="973">
        <f t="shared" si="64"/>
        <v>0</v>
      </c>
      <c r="R147" s="972">
        <f t="shared" si="56"/>
        <v>0</v>
      </c>
      <c r="S147" s="972">
        <f t="shared" si="68"/>
        <v>0</v>
      </c>
      <c r="T147" s="921"/>
      <c r="U147" s="972">
        <f t="shared" si="57"/>
        <v>0</v>
      </c>
      <c r="V147" s="972">
        <f t="shared" si="58"/>
        <v>0</v>
      </c>
      <c r="W147" s="974">
        <f t="shared" si="69"/>
        <v>0</v>
      </c>
      <c r="X147" s="969">
        <f t="shared" si="70"/>
        <v>0</v>
      </c>
      <c r="Y147" s="969" t="str">
        <f t="shared" si="71"/>
        <v/>
      </c>
      <c r="Z147" s="1"/>
      <c r="AA147" s="975"/>
      <c r="AB147" s="972"/>
      <c r="AC147" s="969">
        <f t="shared" si="59"/>
        <v>0</v>
      </c>
      <c r="AD147" s="969" t="str">
        <f t="shared" si="60"/>
        <v/>
      </c>
      <c r="AE147" s="921"/>
      <c r="AF147" s="975" t="str">
        <f t="shared" si="65"/>
        <v/>
      </c>
      <c r="AG147" s="972">
        <f t="shared" si="72"/>
        <v>0</v>
      </c>
      <c r="AH147" s="969">
        <f t="shared" si="73"/>
        <v>0</v>
      </c>
      <c r="AI147" s="969" t="str">
        <f t="shared" si="74"/>
        <v/>
      </c>
      <c r="AK147" s="899" t="str">
        <f t="shared" si="43"/>
        <v/>
      </c>
      <c r="AL147" s="968">
        <f t="shared" si="75"/>
        <v>0</v>
      </c>
      <c r="AM147" s="969">
        <f t="shared" si="76"/>
        <v>0</v>
      </c>
      <c r="AN147" s="969" t="str">
        <f t="shared" si="77"/>
        <v/>
      </c>
      <c r="AP147" s="899" t="str">
        <f t="shared" si="44"/>
        <v/>
      </c>
      <c r="AQ147" s="972">
        <f t="shared" si="61"/>
        <v>0</v>
      </c>
      <c r="AR147" s="969">
        <f t="shared" si="78"/>
        <v>0</v>
      </c>
      <c r="AS147" s="969" t="str">
        <f t="shared" si="79"/>
        <v/>
      </c>
      <c r="AU147" s="972">
        <f t="shared" si="80"/>
        <v>0</v>
      </c>
      <c r="AV147" s="972">
        <f t="shared" si="81"/>
        <v>0</v>
      </c>
      <c r="AX147" s="905">
        <f t="shared" si="45"/>
        <v>0</v>
      </c>
      <c r="AY147" s="905">
        <f t="shared" si="46"/>
        <v>0</v>
      </c>
      <c r="AZ147" s="905">
        <f t="shared" si="82"/>
        <v>0</v>
      </c>
      <c r="BA147" s="905">
        <f t="shared" si="62"/>
        <v>0</v>
      </c>
      <c r="BB147" s="905">
        <f t="shared" si="83"/>
        <v>0</v>
      </c>
      <c r="BC147" s="976">
        <f t="shared" si="84"/>
        <v>0</v>
      </c>
      <c r="BD147" s="905">
        <f t="shared" si="47"/>
        <v>0</v>
      </c>
      <c r="BH147" s="977" t="str">
        <f t="shared" si="48"/>
        <v/>
      </c>
      <c r="BI147" s="977" t="str">
        <f t="shared" si="48"/>
        <v/>
      </c>
      <c r="BJ147" s="977" t="str">
        <f t="shared" si="48"/>
        <v/>
      </c>
      <c r="BK147" s="978" t="str">
        <f t="shared" si="49"/>
        <v/>
      </c>
      <c r="BL147" s="978" t="str">
        <f t="shared" si="49"/>
        <v/>
      </c>
      <c r="BM147" s="978" t="str">
        <f t="shared" si="49"/>
        <v/>
      </c>
      <c r="BN147" s="971" t="str">
        <f t="shared" si="63"/>
        <v/>
      </c>
      <c r="BW147" s="2"/>
      <c r="CC147" s="2"/>
      <c r="CD147" s="2"/>
      <c r="CE147" s="2"/>
      <c r="CF147" s="2"/>
      <c r="CG147" s="9"/>
      <c r="CK147" s="9"/>
      <c r="CL147" s="9"/>
      <c r="CM147" s="9"/>
      <c r="CN147" s="9"/>
      <c r="CO147" s="9"/>
      <c r="CP147" s="9"/>
      <c r="CQ147" s="9"/>
      <c r="CR147" s="9"/>
      <c r="CS147" s="9"/>
      <c r="CT147" s="9"/>
      <c r="CU147" s="9"/>
    </row>
    <row r="148" spans="2:258" s="665" customFormat="1" ht="15.75" hidden="1" customHeight="1" outlineLevel="1">
      <c r="B148" s="899" t="str">
        <f t="shared" si="39"/>
        <v/>
      </c>
      <c r="C148" s="899" t="str">
        <f t="shared" si="40"/>
        <v/>
      </c>
      <c r="D148" s="967" t="str">
        <f t="shared" si="40"/>
        <v/>
      </c>
      <c r="E148" s="1"/>
      <c r="F148" s="899">
        <f t="shared" si="50"/>
        <v>0</v>
      </c>
      <c r="G148" s="899" t="str">
        <f t="shared" si="41"/>
        <v/>
      </c>
      <c r="H148" s="968">
        <f t="shared" si="66"/>
        <v>0</v>
      </c>
      <c r="I148" s="969">
        <f t="shared" si="51"/>
        <v>0</v>
      </c>
      <c r="J148" s="921"/>
      <c r="K148" s="970" t="str">
        <f t="shared" si="52"/>
        <v/>
      </c>
      <c r="L148" s="970" t="str">
        <f t="shared" si="53"/>
        <v/>
      </c>
      <c r="M148" s="970" t="str">
        <f t="shared" si="54"/>
        <v/>
      </c>
      <c r="N148" s="971" t="str">
        <f t="shared" si="67"/>
        <v/>
      </c>
      <c r="O148" s="208" t="s">
        <v>37</v>
      </c>
      <c r="P148" s="972">
        <f t="shared" si="55"/>
        <v>0</v>
      </c>
      <c r="Q148" s="973">
        <f t="shared" si="64"/>
        <v>0</v>
      </c>
      <c r="R148" s="972">
        <f t="shared" si="56"/>
        <v>0</v>
      </c>
      <c r="S148" s="972">
        <f t="shared" si="68"/>
        <v>0</v>
      </c>
      <c r="T148" s="921"/>
      <c r="U148" s="972">
        <f t="shared" si="57"/>
        <v>0</v>
      </c>
      <c r="V148" s="972">
        <f t="shared" si="58"/>
        <v>0</v>
      </c>
      <c r="W148" s="974">
        <f t="shared" si="69"/>
        <v>0</v>
      </c>
      <c r="X148" s="969">
        <f t="shared" si="70"/>
        <v>0</v>
      </c>
      <c r="Y148" s="969" t="str">
        <f t="shared" si="71"/>
        <v/>
      </c>
      <c r="Z148" s="1"/>
      <c r="AA148" s="975"/>
      <c r="AB148" s="972"/>
      <c r="AC148" s="969">
        <f t="shared" si="59"/>
        <v>0</v>
      </c>
      <c r="AD148" s="969" t="str">
        <f t="shared" si="60"/>
        <v/>
      </c>
      <c r="AE148" s="921"/>
      <c r="AF148" s="975" t="str">
        <f t="shared" si="65"/>
        <v/>
      </c>
      <c r="AG148" s="972">
        <f t="shared" si="72"/>
        <v>0</v>
      </c>
      <c r="AH148" s="969">
        <f t="shared" si="73"/>
        <v>0</v>
      </c>
      <c r="AI148" s="969" t="str">
        <f t="shared" si="74"/>
        <v/>
      </c>
      <c r="AK148" s="899" t="str">
        <f t="shared" si="43"/>
        <v/>
      </c>
      <c r="AL148" s="968">
        <f t="shared" si="75"/>
        <v>0</v>
      </c>
      <c r="AM148" s="969">
        <f t="shared" si="76"/>
        <v>0</v>
      </c>
      <c r="AN148" s="969" t="str">
        <f t="shared" si="77"/>
        <v/>
      </c>
      <c r="AP148" s="899" t="str">
        <f t="shared" si="44"/>
        <v/>
      </c>
      <c r="AQ148" s="972">
        <f t="shared" si="61"/>
        <v>0</v>
      </c>
      <c r="AR148" s="969">
        <f t="shared" si="78"/>
        <v>0</v>
      </c>
      <c r="AS148" s="969" t="str">
        <f t="shared" si="79"/>
        <v/>
      </c>
      <c r="AU148" s="972">
        <f t="shared" si="80"/>
        <v>0</v>
      </c>
      <c r="AV148" s="972">
        <f t="shared" si="81"/>
        <v>0</v>
      </c>
      <c r="AX148" s="905">
        <f t="shared" si="45"/>
        <v>0</v>
      </c>
      <c r="AY148" s="905">
        <f t="shared" si="46"/>
        <v>0</v>
      </c>
      <c r="AZ148" s="905">
        <f t="shared" si="82"/>
        <v>0</v>
      </c>
      <c r="BA148" s="905">
        <f t="shared" si="62"/>
        <v>0</v>
      </c>
      <c r="BB148" s="905">
        <f t="shared" si="83"/>
        <v>0</v>
      </c>
      <c r="BC148" s="976">
        <f t="shared" si="84"/>
        <v>0</v>
      </c>
      <c r="BD148" s="905">
        <f t="shared" si="47"/>
        <v>0</v>
      </c>
      <c r="BH148" s="977" t="str">
        <f t="shared" si="48"/>
        <v/>
      </c>
      <c r="BI148" s="977" t="str">
        <f t="shared" si="48"/>
        <v/>
      </c>
      <c r="BJ148" s="977" t="str">
        <f t="shared" si="48"/>
        <v/>
      </c>
      <c r="BK148" s="978" t="str">
        <f t="shared" si="49"/>
        <v/>
      </c>
      <c r="BL148" s="978" t="str">
        <f t="shared" si="49"/>
        <v/>
      </c>
      <c r="BM148" s="978" t="str">
        <f t="shared" si="49"/>
        <v/>
      </c>
      <c r="BN148" s="971" t="str">
        <f t="shared" si="63"/>
        <v/>
      </c>
      <c r="BW148" s="2"/>
      <c r="CC148" s="2"/>
      <c r="CD148" s="2"/>
      <c r="CE148" s="2"/>
      <c r="CF148" s="2"/>
      <c r="CG148" s="9"/>
      <c r="CK148" s="9"/>
      <c r="CL148" s="9"/>
      <c r="CM148" s="9"/>
      <c r="CN148" s="9"/>
      <c r="CO148" s="9"/>
      <c r="CP148" s="9"/>
      <c r="CQ148" s="9"/>
      <c r="CR148" s="9"/>
      <c r="CS148" s="9"/>
      <c r="CT148" s="9"/>
      <c r="CU148" s="9"/>
    </row>
    <row r="149" spans="2:258" s="665" customFormat="1" ht="15.75" hidden="1" customHeight="1" outlineLevel="1">
      <c r="B149" s="899" t="str">
        <f t="shared" si="39"/>
        <v/>
      </c>
      <c r="C149" s="899" t="str">
        <f t="shared" si="40"/>
        <v/>
      </c>
      <c r="D149" s="967" t="str">
        <f t="shared" si="40"/>
        <v/>
      </c>
      <c r="E149" s="1"/>
      <c r="F149" s="899">
        <f t="shared" si="50"/>
        <v>0</v>
      </c>
      <c r="G149" s="899" t="str">
        <f t="shared" si="41"/>
        <v/>
      </c>
      <c r="H149" s="968">
        <f t="shared" si="66"/>
        <v>0</v>
      </c>
      <c r="I149" s="969">
        <f t="shared" si="51"/>
        <v>0</v>
      </c>
      <c r="J149" s="921"/>
      <c r="K149" s="970" t="str">
        <f t="shared" si="52"/>
        <v/>
      </c>
      <c r="L149" s="970" t="str">
        <f t="shared" si="53"/>
        <v/>
      </c>
      <c r="M149" s="970" t="str">
        <f t="shared" si="54"/>
        <v/>
      </c>
      <c r="N149" s="971" t="str">
        <f t="shared" si="67"/>
        <v/>
      </c>
      <c r="O149" s="208" t="s">
        <v>37</v>
      </c>
      <c r="P149" s="972">
        <f t="shared" si="55"/>
        <v>0</v>
      </c>
      <c r="Q149" s="973">
        <f t="shared" si="64"/>
        <v>0</v>
      </c>
      <c r="R149" s="972">
        <f t="shared" si="56"/>
        <v>0</v>
      </c>
      <c r="S149" s="972">
        <f t="shared" si="68"/>
        <v>0</v>
      </c>
      <c r="T149" s="921"/>
      <c r="U149" s="972">
        <f t="shared" si="57"/>
        <v>0</v>
      </c>
      <c r="V149" s="972">
        <f t="shared" si="58"/>
        <v>0</v>
      </c>
      <c r="W149" s="974">
        <f t="shared" si="69"/>
        <v>0</v>
      </c>
      <c r="X149" s="969">
        <f t="shared" si="70"/>
        <v>0</v>
      </c>
      <c r="Y149" s="969" t="str">
        <f t="shared" si="71"/>
        <v/>
      </c>
      <c r="Z149" s="1"/>
      <c r="AA149" s="975"/>
      <c r="AB149" s="972"/>
      <c r="AC149" s="969">
        <f t="shared" si="59"/>
        <v>0</v>
      </c>
      <c r="AD149" s="969" t="str">
        <f t="shared" si="60"/>
        <v/>
      </c>
      <c r="AE149" s="921"/>
      <c r="AF149" s="975" t="str">
        <f t="shared" si="65"/>
        <v/>
      </c>
      <c r="AG149" s="972">
        <f t="shared" si="72"/>
        <v>0</v>
      </c>
      <c r="AH149" s="969">
        <f t="shared" si="73"/>
        <v>0</v>
      </c>
      <c r="AI149" s="969" t="str">
        <f t="shared" si="74"/>
        <v/>
      </c>
      <c r="AK149" s="899" t="str">
        <f t="shared" si="43"/>
        <v/>
      </c>
      <c r="AL149" s="968">
        <f t="shared" si="75"/>
        <v>0</v>
      </c>
      <c r="AM149" s="969">
        <f t="shared" si="76"/>
        <v>0</v>
      </c>
      <c r="AN149" s="969" t="str">
        <f t="shared" si="77"/>
        <v/>
      </c>
      <c r="AP149" s="899" t="str">
        <f t="shared" si="44"/>
        <v/>
      </c>
      <c r="AQ149" s="972">
        <f t="shared" si="61"/>
        <v>0</v>
      </c>
      <c r="AR149" s="969">
        <f t="shared" si="78"/>
        <v>0</v>
      </c>
      <c r="AS149" s="969" t="str">
        <f t="shared" si="79"/>
        <v/>
      </c>
      <c r="AU149" s="972">
        <f t="shared" si="80"/>
        <v>0</v>
      </c>
      <c r="AV149" s="972">
        <f t="shared" si="81"/>
        <v>0</v>
      </c>
      <c r="AX149" s="905">
        <f t="shared" si="45"/>
        <v>0</v>
      </c>
      <c r="AY149" s="905">
        <f t="shared" si="46"/>
        <v>0</v>
      </c>
      <c r="AZ149" s="905">
        <f t="shared" si="82"/>
        <v>0</v>
      </c>
      <c r="BA149" s="905">
        <f t="shared" si="62"/>
        <v>0</v>
      </c>
      <c r="BB149" s="905">
        <f t="shared" si="83"/>
        <v>0</v>
      </c>
      <c r="BC149" s="976">
        <f t="shared" si="84"/>
        <v>0</v>
      </c>
      <c r="BD149" s="905">
        <f t="shared" si="47"/>
        <v>0</v>
      </c>
      <c r="BH149" s="977" t="str">
        <f t="shared" si="48"/>
        <v/>
      </c>
      <c r="BI149" s="977" t="str">
        <f t="shared" si="48"/>
        <v/>
      </c>
      <c r="BJ149" s="977" t="str">
        <f t="shared" si="48"/>
        <v/>
      </c>
      <c r="BK149" s="978" t="str">
        <f t="shared" si="49"/>
        <v/>
      </c>
      <c r="BL149" s="978" t="str">
        <f t="shared" si="49"/>
        <v/>
      </c>
      <c r="BM149" s="978" t="str">
        <f t="shared" si="49"/>
        <v/>
      </c>
      <c r="BN149" s="971" t="str">
        <f t="shared" si="63"/>
        <v/>
      </c>
      <c r="BW149" s="2"/>
      <c r="CC149" s="2"/>
      <c r="CD149" s="2"/>
      <c r="CE149" s="2"/>
      <c r="CF149" s="2"/>
      <c r="CG149" s="9"/>
      <c r="CK149" s="9"/>
      <c r="CL149" s="9"/>
      <c r="CM149" s="9"/>
      <c r="CN149" s="9"/>
      <c r="CO149" s="9"/>
      <c r="CP149" s="9"/>
      <c r="CQ149" s="9"/>
      <c r="CR149" s="9"/>
      <c r="CS149" s="9"/>
      <c r="CT149" s="9"/>
      <c r="CU149" s="9"/>
    </row>
    <row r="150" spans="2:258" s="665" customFormat="1" ht="15.75" hidden="1" customHeight="1" outlineLevel="1">
      <c r="B150" s="899" t="str">
        <f t="shared" si="39"/>
        <v/>
      </c>
      <c r="C150" s="899" t="str">
        <f t="shared" si="40"/>
        <v/>
      </c>
      <c r="D150" s="967" t="str">
        <f t="shared" si="40"/>
        <v/>
      </c>
      <c r="E150" s="1"/>
      <c r="F150" s="899">
        <f t="shared" si="50"/>
        <v>0</v>
      </c>
      <c r="G150" s="899" t="str">
        <f t="shared" si="41"/>
        <v/>
      </c>
      <c r="H150" s="968">
        <f t="shared" si="66"/>
        <v>0</v>
      </c>
      <c r="I150" s="969">
        <f t="shared" si="51"/>
        <v>0</v>
      </c>
      <c r="J150" s="921"/>
      <c r="K150" s="970" t="str">
        <f t="shared" si="52"/>
        <v/>
      </c>
      <c r="L150" s="970" t="str">
        <f t="shared" si="53"/>
        <v/>
      </c>
      <c r="M150" s="970" t="str">
        <f t="shared" si="54"/>
        <v/>
      </c>
      <c r="N150" s="971" t="str">
        <f t="shared" si="67"/>
        <v/>
      </c>
      <c r="O150" s="208" t="s">
        <v>37</v>
      </c>
      <c r="P150" s="972">
        <f t="shared" si="55"/>
        <v>0</v>
      </c>
      <c r="Q150" s="973">
        <f t="shared" si="64"/>
        <v>0</v>
      </c>
      <c r="R150" s="972">
        <f t="shared" si="56"/>
        <v>0</v>
      </c>
      <c r="S150" s="972">
        <f t="shared" si="68"/>
        <v>0</v>
      </c>
      <c r="T150" s="921"/>
      <c r="U150" s="972">
        <f t="shared" si="57"/>
        <v>0</v>
      </c>
      <c r="V150" s="972">
        <f t="shared" si="58"/>
        <v>0</v>
      </c>
      <c r="W150" s="974">
        <f t="shared" si="69"/>
        <v>0</v>
      </c>
      <c r="X150" s="969">
        <f t="shared" si="70"/>
        <v>0</v>
      </c>
      <c r="Y150" s="969" t="str">
        <f t="shared" si="71"/>
        <v/>
      </c>
      <c r="Z150" s="1"/>
      <c r="AA150" s="975"/>
      <c r="AB150" s="972"/>
      <c r="AC150" s="969">
        <f t="shared" si="59"/>
        <v>0</v>
      </c>
      <c r="AD150" s="969" t="str">
        <f t="shared" si="60"/>
        <v/>
      </c>
      <c r="AE150" s="921"/>
      <c r="AF150" s="975" t="str">
        <f t="shared" si="65"/>
        <v/>
      </c>
      <c r="AG150" s="972">
        <f t="shared" si="72"/>
        <v>0</v>
      </c>
      <c r="AH150" s="969">
        <f t="shared" si="73"/>
        <v>0</v>
      </c>
      <c r="AI150" s="969" t="str">
        <f t="shared" si="74"/>
        <v/>
      </c>
      <c r="AK150" s="899" t="str">
        <f t="shared" si="43"/>
        <v/>
      </c>
      <c r="AL150" s="968">
        <f t="shared" si="75"/>
        <v>0</v>
      </c>
      <c r="AM150" s="969">
        <f t="shared" si="76"/>
        <v>0</v>
      </c>
      <c r="AN150" s="969" t="str">
        <f t="shared" si="77"/>
        <v/>
      </c>
      <c r="AP150" s="899" t="str">
        <f t="shared" si="44"/>
        <v/>
      </c>
      <c r="AQ150" s="972">
        <f t="shared" si="61"/>
        <v>0</v>
      </c>
      <c r="AR150" s="969">
        <f t="shared" si="78"/>
        <v>0</v>
      </c>
      <c r="AS150" s="969" t="str">
        <f t="shared" si="79"/>
        <v/>
      </c>
      <c r="AU150" s="972">
        <f t="shared" si="80"/>
        <v>0</v>
      </c>
      <c r="AV150" s="972">
        <f t="shared" si="81"/>
        <v>0</v>
      </c>
      <c r="AX150" s="905">
        <f t="shared" si="45"/>
        <v>0</v>
      </c>
      <c r="AY150" s="905">
        <f t="shared" si="46"/>
        <v>0</v>
      </c>
      <c r="AZ150" s="905">
        <f t="shared" si="82"/>
        <v>0</v>
      </c>
      <c r="BA150" s="905">
        <f t="shared" si="62"/>
        <v>0</v>
      </c>
      <c r="BB150" s="905">
        <f t="shared" si="83"/>
        <v>0</v>
      </c>
      <c r="BC150" s="976">
        <f t="shared" si="84"/>
        <v>0</v>
      </c>
      <c r="BD150" s="905">
        <f t="shared" si="47"/>
        <v>0</v>
      </c>
      <c r="BH150" s="977" t="str">
        <f t="shared" si="48"/>
        <v/>
      </c>
      <c r="BI150" s="977" t="str">
        <f t="shared" si="48"/>
        <v/>
      </c>
      <c r="BJ150" s="977" t="str">
        <f t="shared" si="48"/>
        <v/>
      </c>
      <c r="BK150" s="978" t="str">
        <f t="shared" si="49"/>
        <v/>
      </c>
      <c r="BL150" s="978" t="str">
        <f t="shared" si="49"/>
        <v/>
      </c>
      <c r="BM150" s="978" t="str">
        <f t="shared" si="49"/>
        <v/>
      </c>
      <c r="BN150" s="971" t="str">
        <f t="shared" si="63"/>
        <v/>
      </c>
      <c r="BW150" s="2"/>
      <c r="CC150" s="2"/>
      <c r="CD150" s="2"/>
      <c r="CE150" s="2"/>
      <c r="CF150" s="2"/>
      <c r="CG150" s="9"/>
      <c r="CK150" s="9"/>
      <c r="CL150" s="9"/>
      <c r="CM150" s="9"/>
      <c r="CN150" s="9"/>
      <c r="CO150" s="9"/>
      <c r="CP150" s="9"/>
      <c r="CQ150" s="9"/>
      <c r="CR150" s="9"/>
      <c r="CS150" s="9"/>
      <c r="CT150" s="9"/>
      <c r="CU150" s="9"/>
    </row>
    <row r="151" spans="2:258" s="665" customFormat="1" ht="15.75" hidden="1" customHeight="1" outlineLevel="1" thickBot="1">
      <c r="B151" s="63" t="s">
        <v>2</v>
      </c>
      <c r="C151" s="979"/>
      <c r="D151" s="11"/>
      <c r="E151" s="1"/>
      <c r="F151" s="11"/>
      <c r="G151" s="980"/>
      <c r="H151" s="981"/>
      <c r="I151" s="982">
        <f>SUM(I139:I150)</f>
        <v>0</v>
      </c>
      <c r="J151" s="921"/>
      <c r="K151" s="983">
        <f>SUM(K139:K150)</f>
        <v>0</v>
      </c>
      <c r="L151" s="982"/>
      <c r="M151" s="982"/>
      <c r="N151" s="982"/>
      <c r="O151" s="208" t="s">
        <v>37</v>
      </c>
      <c r="P151" s="982"/>
      <c r="Q151" s="984"/>
      <c r="R151" s="982"/>
      <c r="S151" s="982"/>
      <c r="T151" s="921"/>
      <c r="U151" s="11"/>
      <c r="V151" s="985">
        <f>SUM(V139:V150)</f>
        <v>0</v>
      </c>
      <c r="W151" s="986">
        <f>SUM(W139:W150)</f>
        <v>0</v>
      </c>
      <c r="X151" s="985">
        <f>SUM(X139:X150)</f>
        <v>0</v>
      </c>
      <c r="Y151" s="987"/>
      <c r="Z151" s="1"/>
      <c r="AA151" s="982"/>
      <c r="AB151" s="982"/>
      <c r="AC151" s="982">
        <f>SUM(AC139:AC150)</f>
        <v>0</v>
      </c>
      <c r="AD151" s="987"/>
      <c r="AE151" s="921"/>
      <c r="AF151" s="982"/>
      <c r="AG151" s="982"/>
      <c r="AH151" s="982">
        <f>SUM(AH139:AH150)</f>
        <v>0</v>
      </c>
      <c r="AI151" s="987"/>
      <c r="AK151" s="11"/>
      <c r="AL151" s="985"/>
      <c r="AM151" s="982">
        <f>SUM(AM139:AM150)</f>
        <v>0</v>
      </c>
      <c r="AN151" s="987"/>
      <c r="AP151" s="11"/>
      <c r="AQ151" s="985">
        <f>SUM(AQ139:AQ150)</f>
        <v>0</v>
      </c>
      <c r="AR151" s="982">
        <f>SUM(AR139:AR150)</f>
        <v>0</v>
      </c>
      <c r="AS151" s="987"/>
      <c r="AU151" s="985">
        <f>SUM(AU139:AU150)</f>
        <v>0</v>
      </c>
      <c r="AV151" s="985">
        <f>SUM(AV139:AV150)</f>
        <v>0</v>
      </c>
      <c r="AX151" s="907">
        <f>SUM(AX139:AX150)</f>
        <v>0</v>
      </c>
      <c r="AY151" s="255"/>
      <c r="AZ151" s="907">
        <f>SUM(AZ139:AZ150)</f>
        <v>0</v>
      </c>
      <c r="BA151" s="907">
        <f>SUM(BA139:BA150)</f>
        <v>0</v>
      </c>
      <c r="BB151" s="907">
        <f>SUM(BB139:BB150)</f>
        <v>0</v>
      </c>
      <c r="BC151" s="908">
        <f>IF(AX151=0,0,BB151/AX151)</f>
        <v>0</v>
      </c>
      <c r="BD151" s="907">
        <f>SUM(BD139:BD150)</f>
        <v>0</v>
      </c>
      <c r="BH151" s="988">
        <f>SUM(BH139:BH150)</f>
        <v>0</v>
      </c>
      <c r="BI151" s="982"/>
      <c r="BJ151" s="982"/>
      <c r="BK151" s="988">
        <f>SUM(BK139:BK150)</f>
        <v>0</v>
      </c>
      <c r="BL151" s="982"/>
      <c r="BM151" s="982"/>
      <c r="BN151" s="982"/>
      <c r="BW151" s="2"/>
      <c r="CC151" s="2"/>
      <c r="CD151" s="2"/>
      <c r="CE151" s="2"/>
      <c r="CF151" s="2"/>
      <c r="CG151" s="9"/>
      <c r="CK151" s="9"/>
      <c r="CL151" s="9"/>
      <c r="CM151" s="9"/>
      <c r="CN151" s="9"/>
      <c r="CO151" s="9"/>
      <c r="CP151" s="9"/>
      <c r="CQ151" s="9"/>
      <c r="CR151" s="9"/>
      <c r="CS151" s="9"/>
      <c r="CT151" s="9"/>
      <c r="CU151" s="9"/>
    </row>
    <row r="152" spans="2:258" s="665" customFormat="1" ht="15" hidden="1" outlineLevel="1">
      <c r="E152" s="1"/>
      <c r="J152" s="921"/>
      <c r="K152" s="10"/>
      <c r="L152" s="2"/>
      <c r="M152" s="2"/>
      <c r="N152" s="2"/>
      <c r="O152" s="208" t="s">
        <v>37</v>
      </c>
      <c r="P152" s="2"/>
      <c r="Q152" s="10"/>
      <c r="R152" s="2"/>
      <c r="S152" s="2"/>
      <c r="T152" s="921"/>
      <c r="U152" s="921"/>
      <c r="V152" s="2"/>
      <c r="W152" s="790"/>
      <c r="X152" s="2"/>
      <c r="Y152" s="2"/>
      <c r="Z152" s="10"/>
      <c r="AA152" s="2"/>
      <c r="AB152" s="2"/>
      <c r="AC152" s="2"/>
      <c r="AD152" s="2"/>
      <c r="AE152" s="921"/>
      <c r="AF152" s="2"/>
      <c r="AG152" s="2"/>
      <c r="AH152" s="2"/>
      <c r="AI152" s="2"/>
      <c r="AN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W152" s="2"/>
      <c r="CC152" s="2"/>
      <c r="CD152" s="2"/>
      <c r="CE152" s="2"/>
      <c r="CF152" s="2"/>
      <c r="CG152" s="9"/>
      <c r="CH152" s="9"/>
      <c r="CI152" s="9"/>
      <c r="CJ152" s="9"/>
      <c r="CK152" s="9"/>
      <c r="CL152" s="9"/>
      <c r="CM152" s="9"/>
      <c r="CN152" s="9"/>
      <c r="CO152" s="9"/>
    </row>
    <row r="153" spans="2:258" s="665" customFormat="1" ht="15" hidden="1" outlineLevel="1">
      <c r="E153" s="1"/>
      <c r="K153" s="10"/>
      <c r="L153" s="2"/>
      <c r="M153" s="2"/>
      <c r="N153" s="2"/>
      <c r="O153" s="208" t="s">
        <v>37</v>
      </c>
      <c r="P153" s="2"/>
      <c r="Q153" s="10"/>
      <c r="R153" s="2"/>
      <c r="S153" s="2"/>
      <c r="T153" s="921"/>
      <c r="U153" s="921"/>
      <c r="V153" s="2"/>
      <c r="W153" s="790"/>
      <c r="X153" s="2"/>
      <c r="Y153" s="2"/>
      <c r="Z153" s="10"/>
      <c r="AA153" s="2"/>
      <c r="AB153" s="2"/>
      <c r="AC153" s="2"/>
      <c r="AD153" s="2"/>
      <c r="AE153" s="921"/>
      <c r="AF153" s="2"/>
      <c r="AG153" s="2"/>
      <c r="AH153" s="2"/>
      <c r="AI153" s="2"/>
      <c r="AN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W153" s="2"/>
      <c r="CC153" s="2"/>
      <c r="CD153" s="2"/>
      <c r="CE153" s="2"/>
      <c r="CF153" s="2"/>
      <c r="CG153" s="9"/>
      <c r="CH153" s="9"/>
      <c r="CI153" s="9"/>
      <c r="CJ153" s="9"/>
      <c r="CK153" s="9"/>
      <c r="CL153" s="9"/>
      <c r="CM153" s="9"/>
      <c r="CN153" s="9"/>
      <c r="CO153" s="9"/>
    </row>
    <row r="154" spans="2:258" hidden="1" outlineLevel="1">
      <c r="O154" s="909"/>
      <c r="T154" s="921"/>
      <c r="U154" s="921"/>
      <c r="AH154" s="665"/>
      <c r="AJ154" s="665"/>
      <c r="AK154" s="665"/>
      <c r="AL154" s="665"/>
    </row>
    <row r="155" spans="2:258" collapsed="1">
      <c r="M155" s="909"/>
      <c r="R155" s="921"/>
      <c r="AE155" s="665"/>
      <c r="AF155" s="665"/>
      <c r="AG155" s="665"/>
      <c r="AH155" s="665"/>
      <c r="BF155" s="2"/>
    </row>
    <row r="156" spans="2:258" s="665" customFormat="1">
      <c r="E156" s="1"/>
      <c r="K156" s="1"/>
      <c r="M156" s="909"/>
      <c r="Q156" s="1"/>
      <c r="R156" s="921"/>
      <c r="W156" s="775"/>
      <c r="Z156" s="1"/>
      <c r="AQ156" s="2"/>
      <c r="AR156" s="2"/>
      <c r="AX156" s="2"/>
      <c r="BG156" s="989"/>
      <c r="BH156" s="989"/>
      <c r="BI156" s="989"/>
      <c r="BJ156" s="989"/>
      <c r="BK156" s="989"/>
      <c r="BL156" s="989"/>
      <c r="BM156" s="989"/>
      <c r="BN156" s="989"/>
      <c r="BO156" s="989"/>
      <c r="BP156" s="989"/>
      <c r="BQ156" s="989"/>
      <c r="BR156" s="989"/>
    </row>
    <row r="157" spans="2:258" s="101" customFormat="1" ht="15">
      <c r="B157" s="159"/>
      <c r="C157" s="159"/>
      <c r="D157" s="159"/>
      <c r="E157" s="159"/>
      <c r="F157" s="159"/>
      <c r="G157" s="159"/>
      <c r="H157" s="176"/>
      <c r="I157" s="159"/>
      <c r="J157" s="159"/>
      <c r="K157" s="159"/>
      <c r="L157" s="159"/>
      <c r="M157" s="159"/>
      <c r="N157" s="159"/>
      <c r="O157" s="159"/>
      <c r="P157" s="159"/>
      <c r="Q157" s="159"/>
      <c r="R157" s="921"/>
      <c r="S157" s="159"/>
      <c r="T157" s="159"/>
      <c r="U157" s="159"/>
      <c r="V157" s="159"/>
      <c r="W157" s="992"/>
      <c r="X157" s="159"/>
      <c r="Y157" s="159"/>
      <c r="Z157" s="159"/>
      <c r="AA157" s="159"/>
      <c r="AB157" s="159"/>
      <c r="AC157" s="160"/>
      <c r="AD157" s="159"/>
      <c r="AE157" s="160"/>
      <c r="AF157" s="159"/>
      <c r="AG157" s="159"/>
      <c r="AH157" s="159"/>
      <c r="AI157" s="159"/>
      <c r="AJ157" s="159"/>
      <c r="AK157" s="159"/>
      <c r="AL157" s="159"/>
      <c r="AM157" s="159"/>
      <c r="AN157" s="159"/>
      <c r="AO157" s="159"/>
      <c r="AP157" s="2"/>
      <c r="AS157" s="159"/>
      <c r="AZ157" s="989"/>
      <c r="BA157" s="989"/>
      <c r="BB157" s="989"/>
      <c r="BC157" s="989"/>
      <c r="BD157" s="989"/>
      <c r="BE157" s="989"/>
      <c r="BF157" s="989"/>
      <c r="BG157" s="989"/>
      <c r="BH157" s="989"/>
      <c r="BI157" s="989"/>
      <c r="BJ157" s="989"/>
      <c r="BK157" s="989"/>
    </row>
    <row r="158" spans="2:258" s="104" customFormat="1" ht="36" customHeight="1" thickBot="1">
      <c r="B158" s="161" t="s">
        <v>993</v>
      </c>
      <c r="C158" s="161"/>
      <c r="D158" s="161"/>
      <c r="E158" s="162"/>
      <c r="F158" s="162"/>
      <c r="G158" s="162"/>
      <c r="H158" s="177"/>
      <c r="I158" s="163"/>
      <c r="J158" s="162"/>
      <c r="K158" s="162"/>
      <c r="L158" s="162"/>
      <c r="M158" s="162"/>
      <c r="N158" s="164"/>
      <c r="O158" s="162"/>
      <c r="P158" s="162"/>
      <c r="Q158" s="162"/>
      <c r="R158" s="162"/>
      <c r="S158" s="162"/>
      <c r="T158" s="162"/>
      <c r="U158" s="162"/>
      <c r="V158" s="162"/>
      <c r="W158" s="161"/>
      <c r="X158" s="162"/>
      <c r="Y158" s="162"/>
      <c r="Z158" s="162"/>
      <c r="AA158" s="162"/>
      <c r="AB158" s="162"/>
      <c r="AC158" s="162"/>
      <c r="AD158" s="162"/>
      <c r="AE158" s="162"/>
      <c r="AF158" s="162"/>
      <c r="AG158" s="162"/>
      <c r="AH158" s="162"/>
      <c r="AI158" s="162"/>
      <c r="AJ158" s="162"/>
      <c r="AK158" s="162"/>
      <c r="AL158" s="162"/>
      <c r="AM158" s="162"/>
      <c r="AN158" s="162"/>
      <c r="AO158" s="162"/>
      <c r="AP158" s="288"/>
      <c r="AQ158" s="288"/>
      <c r="AR158" s="288"/>
      <c r="AS158" s="288"/>
      <c r="AT158" s="288"/>
      <c r="AU158" s="288"/>
      <c r="AV158" s="103"/>
      <c r="AW158" s="103"/>
      <c r="AX158" s="103"/>
      <c r="AY158" s="103"/>
      <c r="AZ158" s="989"/>
      <c r="BA158" s="989"/>
      <c r="BB158" s="989"/>
      <c r="BC158" s="989"/>
      <c r="BD158" s="989"/>
      <c r="BE158" s="989"/>
      <c r="BF158" s="989"/>
      <c r="BG158" s="989"/>
      <c r="BH158" s="989"/>
      <c r="BI158" s="989"/>
      <c r="BJ158" s="989"/>
      <c r="BK158" s="989"/>
      <c r="BL158" s="103"/>
      <c r="BM158" s="103"/>
      <c r="BN158" s="103"/>
      <c r="BO158" s="103"/>
      <c r="BP158" s="103"/>
      <c r="BQ158" s="103"/>
      <c r="BR158" s="103"/>
      <c r="BS158" s="103"/>
      <c r="BT158" s="103"/>
      <c r="BU158" s="103"/>
      <c r="BV158" s="103"/>
      <c r="BW158" s="103"/>
      <c r="BX158" s="103"/>
      <c r="BY158" s="103"/>
      <c r="BZ158" s="103"/>
      <c r="CA158" s="103"/>
      <c r="CB158" s="103"/>
      <c r="CC158" s="103"/>
      <c r="CD158" s="103"/>
      <c r="CE158" s="103"/>
      <c r="CF158" s="103"/>
      <c r="CG158" s="103"/>
      <c r="CH158" s="103"/>
      <c r="CI158" s="103"/>
      <c r="CJ158" s="103"/>
      <c r="CK158" s="103"/>
      <c r="CL158" s="103"/>
      <c r="CM158" s="103"/>
      <c r="CN158" s="103"/>
      <c r="CO158" s="103"/>
      <c r="CP158" s="103"/>
      <c r="CQ158" s="103"/>
      <c r="CR158" s="103"/>
      <c r="CS158" s="103"/>
      <c r="CT158" s="103"/>
      <c r="CU158" s="103"/>
      <c r="CV158" s="103"/>
      <c r="CW158" s="103"/>
      <c r="CX158" s="103"/>
      <c r="CY158" s="103"/>
      <c r="CZ158" s="103"/>
      <c r="DA158" s="103"/>
      <c r="DB158" s="103"/>
      <c r="DC158" s="103"/>
      <c r="DD158" s="103"/>
      <c r="DE158" s="103"/>
      <c r="DF158" s="103"/>
      <c r="DG158" s="103"/>
      <c r="DH158" s="103"/>
      <c r="DI158" s="103"/>
      <c r="DJ158" s="103"/>
      <c r="DK158" s="103"/>
      <c r="DL158" s="103"/>
      <c r="DM158" s="103"/>
      <c r="DN158" s="103"/>
      <c r="DO158" s="103"/>
      <c r="DP158" s="103"/>
      <c r="DQ158" s="103"/>
      <c r="DR158" s="103"/>
      <c r="DS158" s="103"/>
      <c r="DT158" s="103"/>
      <c r="DU158" s="103"/>
      <c r="DV158" s="103"/>
      <c r="DW158" s="103"/>
      <c r="DX158" s="103"/>
      <c r="DY158" s="103"/>
      <c r="DZ158" s="103"/>
      <c r="EA158" s="103"/>
      <c r="EB158" s="103"/>
      <c r="EC158" s="103"/>
      <c r="ED158" s="103"/>
      <c r="EE158" s="103"/>
      <c r="EF158" s="103"/>
      <c r="EG158" s="103"/>
      <c r="EH158" s="103"/>
      <c r="EI158" s="103"/>
      <c r="EJ158" s="103"/>
      <c r="EK158" s="103"/>
      <c r="EL158" s="103"/>
      <c r="EM158" s="103"/>
      <c r="EN158" s="103"/>
      <c r="EO158" s="103"/>
      <c r="EP158" s="103"/>
      <c r="EQ158" s="103"/>
      <c r="ER158" s="103"/>
      <c r="ES158" s="103"/>
      <c r="ET158" s="103"/>
      <c r="EU158" s="103"/>
      <c r="EV158" s="103"/>
      <c r="EW158" s="103"/>
      <c r="EX158" s="103"/>
      <c r="EY158" s="103"/>
      <c r="EZ158" s="103"/>
      <c r="FA158" s="103"/>
      <c r="FB158" s="103"/>
      <c r="FC158" s="103"/>
      <c r="FD158" s="103"/>
      <c r="FE158" s="103"/>
      <c r="FF158" s="103"/>
      <c r="FG158" s="103"/>
      <c r="FH158" s="103"/>
      <c r="FI158" s="103"/>
      <c r="FJ158" s="103"/>
      <c r="FK158" s="103"/>
      <c r="FL158" s="103"/>
      <c r="FM158" s="103"/>
      <c r="FN158" s="103"/>
      <c r="FO158" s="103"/>
      <c r="FP158" s="103"/>
      <c r="FQ158" s="103"/>
      <c r="FR158" s="103"/>
      <c r="FS158" s="103"/>
      <c r="FT158" s="103"/>
      <c r="FU158" s="103"/>
      <c r="FV158" s="103"/>
      <c r="FW158" s="103"/>
      <c r="FX158" s="103"/>
      <c r="FY158" s="103"/>
      <c r="FZ158" s="103"/>
      <c r="GA158" s="103"/>
      <c r="GB158" s="103"/>
      <c r="GC158" s="103"/>
      <c r="GD158" s="103"/>
      <c r="GE158" s="103"/>
      <c r="GF158" s="103"/>
      <c r="GG158" s="103"/>
      <c r="GH158" s="103"/>
      <c r="GI158" s="103"/>
      <c r="GJ158" s="103"/>
      <c r="GK158" s="103"/>
      <c r="GL158" s="103"/>
      <c r="GM158" s="103"/>
      <c r="GN158" s="103"/>
      <c r="GO158" s="103"/>
      <c r="GP158" s="103"/>
      <c r="GQ158" s="103"/>
      <c r="GR158" s="103"/>
      <c r="GS158" s="103"/>
      <c r="GT158" s="103"/>
      <c r="GU158" s="103"/>
      <c r="GV158" s="103"/>
      <c r="GW158" s="103"/>
      <c r="GX158" s="103"/>
      <c r="GY158" s="103"/>
      <c r="GZ158" s="103"/>
      <c r="HA158" s="103"/>
      <c r="HB158" s="103"/>
      <c r="HC158" s="103"/>
      <c r="HD158" s="103"/>
      <c r="HE158" s="103"/>
      <c r="HF158" s="103"/>
      <c r="HG158" s="103"/>
      <c r="HH158" s="103"/>
      <c r="HI158" s="103"/>
      <c r="HJ158" s="103"/>
      <c r="HK158" s="103"/>
      <c r="HL158" s="103"/>
      <c r="HM158" s="103"/>
      <c r="HN158" s="103"/>
      <c r="HO158" s="103"/>
      <c r="HP158" s="103"/>
      <c r="HQ158" s="103"/>
      <c r="HR158" s="103"/>
      <c r="HS158" s="103"/>
      <c r="HT158" s="103"/>
      <c r="HU158" s="103"/>
      <c r="HV158" s="103"/>
      <c r="HW158" s="103"/>
      <c r="HX158" s="103"/>
      <c r="HY158" s="103"/>
      <c r="HZ158" s="103"/>
      <c r="IA158" s="103"/>
      <c r="IB158" s="103"/>
      <c r="IC158" s="103"/>
      <c r="ID158" s="103"/>
      <c r="IE158" s="103"/>
      <c r="IF158" s="103"/>
      <c r="IG158" s="103"/>
      <c r="IH158" s="103"/>
      <c r="II158" s="103"/>
      <c r="IJ158" s="103"/>
      <c r="IK158" s="103"/>
      <c r="IL158" s="103"/>
      <c r="IM158" s="103"/>
      <c r="IN158" s="103"/>
      <c r="IO158" s="103"/>
      <c r="IP158" s="103"/>
      <c r="IQ158" s="103"/>
      <c r="IR158" s="103"/>
      <c r="IS158" s="103"/>
      <c r="IT158" s="103"/>
      <c r="IU158" s="103"/>
      <c r="IV158" s="103"/>
      <c r="IW158" s="103"/>
      <c r="IX158" s="103"/>
    </row>
    <row r="159" spans="2:258" s="9" customFormat="1" ht="21" customHeight="1">
      <c r="B159" s="10"/>
      <c r="C159" s="10"/>
      <c r="D159" s="10"/>
      <c r="R159" s="921"/>
      <c r="W159" s="993"/>
      <c r="AT159" s="994"/>
      <c r="AU159" s="994"/>
      <c r="AV159" s="989"/>
      <c r="AW159" s="989"/>
      <c r="AX159" s="989"/>
      <c r="AY159" s="989"/>
      <c r="AZ159" s="989"/>
      <c r="BA159" s="989"/>
      <c r="BB159" s="989"/>
      <c r="BC159" s="989"/>
      <c r="BD159" s="989"/>
      <c r="BE159" s="989"/>
    </row>
    <row r="160" spans="2:258" s="9" customFormat="1" ht="18.75" customHeight="1">
      <c r="B160" s="102" t="s">
        <v>158</v>
      </c>
      <c r="C160" s="611" t="s">
        <v>310</v>
      </c>
      <c r="D160" s="610"/>
      <c r="E160" s="786"/>
      <c r="F160" s="417" t="s">
        <v>497</v>
      </c>
      <c r="G160" s="417"/>
      <c r="R160" s="921"/>
      <c r="W160" s="993"/>
      <c r="AT160" s="989"/>
      <c r="AU160" s="989"/>
      <c r="AV160" s="989"/>
      <c r="AW160" s="989"/>
      <c r="AX160" s="989"/>
      <c r="AY160" s="989"/>
      <c r="AZ160" s="989"/>
      <c r="BA160" s="989"/>
      <c r="BB160" s="989"/>
      <c r="BC160" s="989"/>
      <c r="BD160" s="989"/>
      <c r="BE160" s="989"/>
    </row>
    <row r="161" spans="2:74" s="9" customFormat="1" ht="18.75" customHeight="1">
      <c r="B161" s="935"/>
      <c r="C161" s="935"/>
      <c r="D161" s="995"/>
      <c r="E161" s="995"/>
      <c r="F161" s="995"/>
      <c r="G161" s="995"/>
      <c r="W161" s="993"/>
      <c r="AT161" s="989"/>
      <c r="AX161" s="989"/>
      <c r="AY161" s="989"/>
      <c r="AZ161" s="989"/>
      <c r="BA161" s="989"/>
      <c r="BB161" s="989"/>
      <c r="BC161" s="989"/>
      <c r="BD161" s="989"/>
      <c r="BE161" s="989"/>
      <c r="BF161" s="989"/>
      <c r="BG161" s="989"/>
      <c r="BH161" s="989"/>
      <c r="BI161" s="989"/>
    </row>
    <row r="162" spans="2:74" s="9" customFormat="1" ht="18.75" customHeight="1" outlineLevel="1">
      <c r="B162" s="996" t="s">
        <v>234</v>
      </c>
      <c r="C162" s="996"/>
      <c r="D162" s="997"/>
      <c r="E162" s="997"/>
      <c r="F162" s="997"/>
      <c r="G162" s="997"/>
      <c r="H162" s="997"/>
      <c r="I162" s="998" t="s">
        <v>132</v>
      </c>
      <c r="J162" s="999"/>
      <c r="K162" s="999"/>
      <c r="L162" s="998" t="s">
        <v>605</v>
      </c>
      <c r="M162" s="999"/>
      <c r="N162" s="999"/>
      <c r="O162" s="999"/>
      <c r="P162" s="998" t="s">
        <v>607</v>
      </c>
      <c r="Q162" s="999"/>
      <c r="R162" s="999"/>
      <c r="S162" s="999"/>
      <c r="T162" s="999"/>
      <c r="V162" s="999"/>
      <c r="W162" s="1000"/>
      <c r="X162" s="998"/>
      <c r="Y162" s="998"/>
      <c r="Z162" s="998"/>
      <c r="AA162" s="998"/>
      <c r="AB162" s="998"/>
      <c r="AC162" s="998"/>
      <c r="AD162" s="998"/>
      <c r="AE162" s="998"/>
      <c r="AF162" s="998" t="s">
        <v>640</v>
      </c>
      <c r="AG162" s="998" t="s">
        <v>642</v>
      </c>
      <c r="AH162" s="998"/>
      <c r="AI162" s="998"/>
      <c r="AJ162" s="998"/>
      <c r="AK162" s="998"/>
      <c r="AL162" s="998"/>
      <c r="AM162" s="998"/>
      <c r="AN162" s="998"/>
      <c r="AO162" s="998"/>
      <c r="AT162" s="989"/>
      <c r="AX162" s="989"/>
      <c r="AY162" s="989"/>
      <c r="AZ162" s="989"/>
      <c r="BA162" s="989"/>
      <c r="BB162" s="989"/>
      <c r="BC162" s="989"/>
      <c r="BD162" s="989"/>
      <c r="BE162" s="989"/>
      <c r="BF162" s="989"/>
      <c r="BG162" s="989"/>
      <c r="BH162" s="989"/>
      <c r="BI162" s="989"/>
    </row>
    <row r="163" spans="2:74" s="9" customFormat="1" ht="18.75" customHeight="1" outlineLevel="1">
      <c r="B163" s="1001"/>
      <c r="C163" s="1001"/>
      <c r="D163" s="1002"/>
      <c r="E163" s="1002"/>
      <c r="F163" s="1002"/>
      <c r="G163" s="1002"/>
      <c r="H163" s="1002"/>
      <c r="I163" s="1003" t="s">
        <v>604</v>
      </c>
      <c r="J163" s="1004"/>
      <c r="K163" s="1004"/>
      <c r="L163" s="1003" t="s">
        <v>606</v>
      </c>
      <c r="M163" s="1004"/>
      <c r="N163" s="1004"/>
      <c r="O163" s="1004"/>
      <c r="P163" s="1004"/>
      <c r="Q163" s="1004"/>
      <c r="R163" s="1004"/>
      <c r="S163" s="1004"/>
      <c r="T163" s="1004"/>
      <c r="V163" s="1004"/>
      <c r="W163" s="309"/>
      <c r="X163" s="1003"/>
      <c r="Y163" s="1003"/>
      <c r="Z163" s="1003"/>
      <c r="AA163" s="1003"/>
      <c r="AB163" s="1003"/>
      <c r="AC163" s="1003"/>
      <c r="AD163" s="1003"/>
      <c r="AE163" s="1003"/>
      <c r="AF163" s="1003" t="s">
        <v>644</v>
      </c>
      <c r="AG163" s="1003" t="s">
        <v>643</v>
      </c>
      <c r="AH163" s="1003"/>
      <c r="AI163" s="1003"/>
      <c r="AJ163" s="1003"/>
      <c r="AK163" s="1003"/>
      <c r="AL163" s="1003"/>
      <c r="AM163" s="1003"/>
      <c r="AN163" s="1003"/>
      <c r="AO163" s="1003"/>
      <c r="AT163" s="989"/>
      <c r="AX163" s="989"/>
      <c r="AY163" s="989"/>
      <c r="AZ163" s="989"/>
      <c r="BA163" s="989"/>
      <c r="BB163" s="989"/>
      <c r="BC163" s="989"/>
      <c r="BD163" s="989"/>
      <c r="BE163" s="989"/>
      <c r="BF163" s="989"/>
      <c r="BG163" s="989"/>
      <c r="BH163" s="989"/>
      <c r="BI163" s="989"/>
    </row>
    <row r="164" spans="2:74" s="9" customFormat="1" ht="18.75" customHeight="1" outlineLevel="1">
      <c r="B164" s="1001"/>
      <c r="C164" s="1001"/>
      <c r="D164" s="1002"/>
      <c r="E164" s="1002"/>
      <c r="F164" s="1002"/>
      <c r="G164" s="1002"/>
      <c r="H164" s="1002"/>
      <c r="I164" s="1005" t="s">
        <v>945</v>
      </c>
      <c r="J164" s="1004"/>
      <c r="K164" s="1004"/>
      <c r="L164" s="1003"/>
      <c r="M164" s="1004"/>
      <c r="N164" s="1004"/>
      <c r="O164" s="1004"/>
      <c r="P164" s="1004"/>
      <c r="Q164" s="1004"/>
      <c r="R164" s="1004"/>
      <c r="S164" s="1004"/>
      <c r="T164" s="1004"/>
      <c r="V164" s="1004"/>
      <c r="W164" s="309"/>
      <c r="X164" s="1003"/>
      <c r="Y164" s="1003"/>
      <c r="Z164" s="1003"/>
      <c r="AA164" s="1003"/>
      <c r="AB164" s="1003"/>
      <c r="AC164" s="1003"/>
      <c r="AD164" s="1003"/>
      <c r="AE164" s="1003"/>
      <c r="AF164" s="1003"/>
      <c r="AG164" s="1003"/>
      <c r="AH164" s="1003"/>
      <c r="AI164" s="1003"/>
      <c r="AJ164" s="1003"/>
      <c r="AK164" s="1003"/>
      <c r="AL164" s="1003"/>
      <c r="AM164" s="1003"/>
      <c r="AN164" s="1003"/>
      <c r="AO164" s="1003"/>
      <c r="AT164" s="989"/>
      <c r="AX164" s="989"/>
      <c r="AY164" s="989"/>
      <c r="AZ164" s="989"/>
      <c r="BA164" s="989"/>
      <c r="BB164" s="989"/>
      <c r="BC164" s="989"/>
      <c r="BD164" s="989"/>
      <c r="BE164" s="989"/>
      <c r="BF164" s="989"/>
      <c r="BG164" s="989"/>
      <c r="BH164" s="989"/>
      <c r="BI164" s="989"/>
    </row>
    <row r="165" spans="2:74" s="9" customFormat="1" ht="18.75" customHeight="1" outlineLevel="1">
      <c r="B165" s="1006"/>
      <c r="C165" s="1006"/>
      <c r="D165" s="1007"/>
      <c r="E165" s="1007"/>
      <c r="F165" s="1007"/>
      <c r="G165" s="1007"/>
      <c r="H165" s="1007"/>
      <c r="I165" s="1008" t="s">
        <v>1011</v>
      </c>
      <c r="J165" s="1009"/>
      <c r="K165" s="1009"/>
      <c r="L165" s="1009"/>
      <c r="M165" s="1009"/>
      <c r="N165" s="1009"/>
      <c r="O165" s="1009"/>
      <c r="P165" s="1009"/>
      <c r="Q165" s="1009"/>
      <c r="R165" s="1009"/>
      <c r="S165" s="1009"/>
      <c r="T165" s="1009"/>
      <c r="U165" s="1009"/>
      <c r="V165" s="1009"/>
      <c r="W165" s="320"/>
      <c r="X165" s="1010"/>
      <c r="Y165" s="1010"/>
      <c r="Z165" s="1010"/>
      <c r="AA165" s="1010"/>
      <c r="AB165" s="1010"/>
      <c r="AC165" s="1010"/>
      <c r="AD165" s="1010"/>
      <c r="AE165" s="1010"/>
      <c r="AF165" s="1010" t="s">
        <v>647</v>
      </c>
      <c r="AG165" s="1010" t="s">
        <v>641</v>
      </c>
      <c r="AH165" s="1010"/>
      <c r="AI165" s="1010"/>
      <c r="AJ165" s="1010"/>
      <c r="AK165" s="1010"/>
      <c r="AL165" s="1010"/>
      <c r="AM165" s="1010"/>
      <c r="AN165" s="1010"/>
      <c r="AO165" s="1010"/>
      <c r="AT165" s="989"/>
      <c r="AX165" s="989"/>
      <c r="AY165" s="989"/>
      <c r="AZ165" s="989"/>
      <c r="BA165" s="989"/>
      <c r="BB165" s="989"/>
      <c r="BC165" s="989"/>
      <c r="BD165" s="989"/>
      <c r="BE165" s="989"/>
      <c r="BF165" s="989"/>
      <c r="BG165" s="989"/>
      <c r="BH165" s="989"/>
      <c r="BI165" s="989"/>
    </row>
    <row r="166" spans="2:74" s="9" customFormat="1" ht="18.75" customHeight="1" outlineLevel="1">
      <c r="B166" s="935"/>
      <c r="C166" s="935"/>
      <c r="D166" s="995"/>
      <c r="E166" s="995"/>
      <c r="F166" s="995"/>
      <c r="G166" s="995"/>
      <c r="H166" s="995"/>
      <c r="W166" s="993"/>
      <c r="AT166" s="989"/>
      <c r="AX166" s="989"/>
      <c r="AY166" s="989"/>
      <c r="AZ166" s="989"/>
      <c r="BA166" s="989"/>
      <c r="BB166" s="989"/>
      <c r="BC166" s="989"/>
      <c r="BD166" s="989"/>
      <c r="BE166" s="989"/>
      <c r="BF166" s="989"/>
      <c r="BG166" s="989"/>
      <c r="BH166" s="989"/>
      <c r="BI166" s="989"/>
    </row>
    <row r="167" spans="2:74" s="2" customFormat="1" ht="15">
      <c r="C167" s="64"/>
      <c r="E167" s="10"/>
      <c r="K167" s="10"/>
      <c r="P167" s="119"/>
      <c r="Q167" s="10"/>
      <c r="R167" s="9"/>
      <c r="S167" s="9"/>
      <c r="T167" s="9"/>
      <c r="U167" s="9"/>
      <c r="V167" s="9"/>
      <c r="W167" s="993"/>
      <c r="X167" s="9"/>
      <c r="Y167" s="9"/>
      <c r="Z167" s="9"/>
      <c r="AA167" s="9"/>
      <c r="AB167" s="9"/>
      <c r="AC167" s="9"/>
      <c r="AD167" s="9"/>
      <c r="AF167" s="9"/>
      <c r="AG167" s="9"/>
      <c r="AP167" s="9"/>
      <c r="AQ167" s="9"/>
      <c r="AR167" s="9"/>
      <c r="AS167" s="9"/>
      <c r="AT167" s="989"/>
      <c r="AX167" s="989"/>
      <c r="AY167" s="989"/>
      <c r="AZ167" s="989"/>
      <c r="BA167" s="989"/>
      <c r="BB167" s="989"/>
      <c r="BC167" s="989"/>
      <c r="BD167" s="989"/>
      <c r="BE167" s="989"/>
      <c r="BF167" s="989"/>
      <c r="BG167" s="989"/>
      <c r="BH167" s="989"/>
      <c r="BI167" s="989"/>
      <c r="BJ167" s="9"/>
      <c r="BK167" s="9"/>
      <c r="BL167" s="9"/>
      <c r="BM167" s="9"/>
      <c r="BN167" s="9"/>
      <c r="BO167" s="9"/>
      <c r="BP167" s="9"/>
      <c r="BQ167" s="9"/>
      <c r="BR167" s="9"/>
    </row>
    <row r="168" spans="2:74" s="665" customFormat="1" ht="8.25" customHeight="1">
      <c r="E168" s="1"/>
      <c r="I168" s="2"/>
      <c r="J168" s="2"/>
      <c r="K168" s="10"/>
      <c r="P168" s="119"/>
      <c r="Q168" s="10"/>
      <c r="R168" s="9"/>
      <c r="S168" s="9"/>
      <c r="T168" s="9"/>
      <c r="U168" s="9"/>
      <c r="V168" s="9"/>
      <c r="W168" s="993"/>
      <c r="X168" s="9"/>
      <c r="Y168" s="9"/>
      <c r="Z168" s="9"/>
      <c r="AA168" s="9"/>
      <c r="AB168" s="9"/>
      <c r="AC168" s="9"/>
      <c r="AD168" s="9"/>
      <c r="AF168" s="9"/>
      <c r="AG168" s="9"/>
      <c r="AH168" s="2"/>
      <c r="AI168" s="2"/>
      <c r="AJ168" s="2"/>
      <c r="AP168" s="9"/>
      <c r="AQ168" s="9"/>
      <c r="AR168" s="9"/>
      <c r="AS168" s="9"/>
      <c r="AT168" s="989"/>
      <c r="AX168" s="989"/>
      <c r="AY168" s="989"/>
      <c r="AZ168" s="989"/>
      <c r="BA168" s="989"/>
      <c r="BB168" s="989"/>
      <c r="BC168" s="989"/>
      <c r="BD168" s="989"/>
      <c r="BE168" s="989"/>
      <c r="BF168" s="989"/>
      <c r="BG168" s="989"/>
      <c r="BH168" s="989"/>
      <c r="BI168" s="989"/>
      <c r="BJ168" s="9"/>
      <c r="BK168" s="9"/>
      <c r="BL168" s="9"/>
      <c r="BM168" s="9"/>
      <c r="BN168" s="9"/>
      <c r="BO168" s="9"/>
      <c r="BP168" s="9"/>
      <c r="BQ168" s="9"/>
      <c r="BR168" s="9"/>
    </row>
    <row r="169" spans="2:74" s="665" customFormat="1" ht="70" customHeight="1">
      <c r="B169" s="482" t="s">
        <v>311</v>
      </c>
      <c r="C169" s="1011"/>
      <c r="D169" s="1011"/>
      <c r="E169" s="1"/>
      <c r="F169" s="2123" t="s">
        <v>963</v>
      </c>
      <c r="G169" s="2124"/>
      <c r="H169" s="2131"/>
      <c r="I169" s="2128" t="s">
        <v>558</v>
      </c>
      <c r="J169" s="2129"/>
      <c r="K169" s="1"/>
      <c r="L169" s="2123" t="s">
        <v>1012</v>
      </c>
      <c r="M169" s="2124"/>
      <c r="N169" s="2131"/>
      <c r="O169" s="2128" t="s">
        <v>1013</v>
      </c>
      <c r="P169" s="2129"/>
      <c r="Q169" s="10"/>
      <c r="R169" s="9"/>
      <c r="S169" s="9"/>
      <c r="T169" s="9"/>
      <c r="U169" s="9"/>
      <c r="V169" s="9"/>
      <c r="W169" s="993"/>
      <c r="Z169" s="1"/>
      <c r="AA169" s="9"/>
      <c r="AB169" s="9"/>
      <c r="AK169" s="2"/>
      <c r="AN169" s="2"/>
      <c r="AP169" s="9"/>
      <c r="AQ169" s="9"/>
      <c r="AR169" s="9"/>
      <c r="AS169" s="9"/>
      <c r="AT169" s="989"/>
      <c r="AX169" s="989"/>
      <c r="AY169" s="989"/>
      <c r="AZ169" s="989"/>
      <c r="BA169" s="989"/>
      <c r="BB169" s="989"/>
      <c r="BC169" s="989"/>
      <c r="BD169" s="989"/>
      <c r="BE169" s="989"/>
      <c r="BF169" s="989"/>
      <c r="BG169" s="989"/>
      <c r="BH169" s="989"/>
      <c r="BI169" s="989"/>
      <c r="BL169" s="9"/>
      <c r="BM169" s="9"/>
      <c r="BN169" s="9"/>
      <c r="BO169" s="9"/>
      <c r="BP169" s="9"/>
      <c r="BQ169" s="9"/>
      <c r="BR169" s="9"/>
      <c r="BS169" s="9"/>
      <c r="BT169" s="9"/>
      <c r="BU169" s="9"/>
      <c r="BV169" s="9"/>
    </row>
    <row r="170" spans="2:74" s="665" customFormat="1" ht="45" customHeight="1">
      <c r="B170" s="484"/>
      <c r="C170" s="1012"/>
      <c r="D170" s="1012"/>
      <c r="E170" s="1"/>
      <c r="F170" s="962" t="s">
        <v>392</v>
      </c>
      <c r="G170" s="962" t="s">
        <v>393</v>
      </c>
      <c r="H170" s="962" t="s">
        <v>394</v>
      </c>
      <c r="I170" s="1754" t="s">
        <v>556</v>
      </c>
      <c r="J170" s="962" t="s">
        <v>609</v>
      </c>
      <c r="K170" s="1"/>
      <c r="L170" s="962" t="s">
        <v>395</v>
      </c>
      <c r="M170" s="962" t="s">
        <v>557</v>
      </c>
      <c r="N170" s="962" t="s">
        <v>397</v>
      </c>
      <c r="O170" s="1757" t="s">
        <v>556</v>
      </c>
      <c r="P170" s="962" t="s">
        <v>608</v>
      </c>
      <c r="Q170" s="10"/>
      <c r="R170" s="9"/>
      <c r="S170" s="9"/>
      <c r="T170" s="9"/>
      <c r="U170" s="9"/>
      <c r="V170" s="9"/>
      <c r="W170" s="993"/>
      <c r="Z170" s="1"/>
      <c r="AA170" s="9"/>
      <c r="AB170" s="9"/>
      <c r="AK170" s="2"/>
      <c r="AN170" s="2"/>
      <c r="AX170" s="989"/>
      <c r="AY170" s="989"/>
      <c r="AZ170" s="989"/>
      <c r="BA170" s="989"/>
      <c r="BB170" s="989"/>
      <c r="BC170" s="989"/>
      <c r="BD170" s="989"/>
      <c r="BE170" s="989"/>
      <c r="BF170" s="989"/>
      <c r="BG170" s="989"/>
      <c r="BH170" s="989"/>
      <c r="BI170" s="989"/>
      <c r="BL170" s="9"/>
      <c r="BM170" s="9"/>
      <c r="BN170" s="9"/>
      <c r="BO170" s="9"/>
      <c r="BP170" s="9"/>
      <c r="BQ170" s="9"/>
      <c r="BR170" s="9"/>
      <c r="BS170" s="9"/>
      <c r="BT170" s="9"/>
      <c r="BU170" s="9"/>
      <c r="BV170" s="9"/>
    </row>
    <row r="171" spans="2:74" s="665" customFormat="1" ht="20" customHeight="1">
      <c r="B171" s="1752" t="s">
        <v>391</v>
      </c>
      <c r="C171" s="1013"/>
      <c r="D171" s="1013"/>
      <c r="E171" s="1"/>
      <c r="F171" s="660"/>
      <c r="G171" s="660"/>
      <c r="H171" s="660"/>
      <c r="I171" s="1014" t="str">
        <f>IF(B171="","",X231)</f>
        <v>Confirmer</v>
      </c>
      <c r="J171" s="652"/>
      <c r="K171" s="1"/>
      <c r="L171" s="660"/>
      <c r="M171" s="660"/>
      <c r="N171" s="660"/>
      <c r="O171" s="1014" t="str">
        <f>IF(B171="","",IF(SUM(L171:N171)&gt;0,I$162,I$163))</f>
        <v>Confirmer</v>
      </c>
      <c r="P171" s="652"/>
      <c r="Q171" s="10"/>
      <c r="R171" s="9"/>
      <c r="S171" s="9"/>
      <c r="T171" s="9"/>
      <c r="U171" s="9"/>
      <c r="V171" s="9"/>
      <c r="W171" s="993"/>
      <c r="Z171" s="1"/>
      <c r="AA171" s="9"/>
      <c r="AB171" s="9"/>
      <c r="AK171" s="2"/>
      <c r="AN171" s="2"/>
      <c r="AX171" s="989"/>
      <c r="AY171" s="989"/>
      <c r="AZ171" s="989"/>
      <c r="BA171" s="989"/>
      <c r="BB171" s="989"/>
      <c r="BC171" s="989"/>
      <c r="BD171" s="989"/>
      <c r="BE171" s="989"/>
      <c r="BF171" s="989"/>
      <c r="BG171" s="989"/>
      <c r="BH171" s="989"/>
      <c r="BI171" s="989"/>
      <c r="BL171" s="9"/>
      <c r="BM171" s="9"/>
      <c r="BN171" s="9"/>
      <c r="BO171" s="9"/>
      <c r="BP171" s="9"/>
      <c r="BQ171" s="9"/>
      <c r="BR171" s="9"/>
      <c r="BS171" s="9"/>
      <c r="BT171" s="9"/>
      <c r="BU171" s="9"/>
      <c r="BV171" s="9"/>
    </row>
    <row r="172" spans="2:74" s="665" customFormat="1" ht="20" customHeight="1">
      <c r="B172" s="1755" t="s">
        <v>389</v>
      </c>
      <c r="C172" s="1015"/>
      <c r="D172" s="1015"/>
      <c r="E172" s="1"/>
      <c r="F172" s="659"/>
      <c r="G172" s="659"/>
      <c r="H172" s="659"/>
      <c r="I172" s="1016" t="str">
        <f t="shared" ref="I172:I205" si="85">IF(B172="","",X232)</f>
        <v>Confirmer</v>
      </c>
      <c r="J172" s="653"/>
      <c r="K172" s="1"/>
      <c r="L172" s="659"/>
      <c r="M172" s="659"/>
      <c r="N172" s="659"/>
      <c r="O172" s="1016" t="str">
        <f t="shared" ref="O172:O205" si="86">IF(B172="","",IF(SUM(L172:N172)&gt;0,I$162,I$163))</f>
        <v>Confirmer</v>
      </c>
      <c r="P172" s="653"/>
      <c r="Q172" s="10"/>
      <c r="R172" s="9"/>
      <c r="S172" s="9"/>
      <c r="T172" s="9"/>
      <c r="U172" s="9"/>
      <c r="V172" s="9"/>
      <c r="W172" s="993"/>
      <c r="Z172" s="1"/>
      <c r="AA172" s="9"/>
      <c r="AB172" s="9"/>
      <c r="AK172" s="2"/>
      <c r="AN172" s="2"/>
      <c r="AX172" s="989"/>
      <c r="AY172" s="989"/>
      <c r="AZ172" s="989"/>
      <c r="BA172" s="989"/>
      <c r="BB172" s="989"/>
      <c r="BC172" s="989"/>
      <c r="BD172" s="989"/>
      <c r="BE172" s="989"/>
      <c r="BF172" s="989"/>
      <c r="BG172" s="989"/>
      <c r="BH172" s="989"/>
      <c r="BI172" s="989"/>
      <c r="BL172" s="9"/>
      <c r="BM172" s="9"/>
      <c r="BN172" s="9"/>
      <c r="BO172" s="9"/>
      <c r="BP172" s="9"/>
      <c r="BQ172" s="9"/>
      <c r="BR172" s="9"/>
      <c r="BS172" s="9"/>
      <c r="BT172" s="9"/>
      <c r="BU172" s="9"/>
      <c r="BV172" s="9"/>
    </row>
    <row r="173" spans="2:74" s="665" customFormat="1" ht="20" customHeight="1">
      <c r="B173" s="1617" t="str">
        <f>IF('E2 Serres'!F26="","",'E2 Serres'!F26)</f>
        <v/>
      </c>
      <c r="C173" s="1013"/>
      <c r="D173" s="1013"/>
      <c r="E173" s="1"/>
      <c r="F173" s="660"/>
      <c r="G173" s="660"/>
      <c r="H173" s="660"/>
      <c r="I173" s="1014" t="str">
        <f>IF(B173="","",X233)</f>
        <v/>
      </c>
      <c r="J173" s="653"/>
      <c r="K173" s="1"/>
      <c r="L173" s="660"/>
      <c r="M173" s="660"/>
      <c r="N173" s="660"/>
      <c r="O173" s="1014" t="str">
        <f t="shared" si="86"/>
        <v/>
      </c>
      <c r="P173" s="653"/>
      <c r="Q173" s="10"/>
      <c r="R173" s="9"/>
      <c r="S173" s="9"/>
      <c r="T173" s="9"/>
      <c r="U173" s="9"/>
      <c r="V173" s="9"/>
      <c r="W173" s="993"/>
      <c r="Z173" s="1"/>
      <c r="AA173" s="9"/>
      <c r="AB173" s="9"/>
      <c r="AK173" s="2"/>
      <c r="AN173" s="2"/>
      <c r="AX173" s="989"/>
      <c r="AY173" s="989"/>
      <c r="AZ173" s="989"/>
      <c r="BA173" s="989"/>
      <c r="BB173" s="989"/>
      <c r="BC173" s="989"/>
      <c r="BD173" s="989"/>
      <c r="BE173" s="989"/>
      <c r="BF173" s="989"/>
      <c r="BG173" s="989"/>
      <c r="BH173" s="989"/>
      <c r="BI173" s="989"/>
      <c r="BL173" s="9"/>
      <c r="BM173" s="9"/>
      <c r="BN173" s="9"/>
      <c r="BO173" s="9"/>
      <c r="BP173" s="9"/>
      <c r="BQ173" s="9"/>
      <c r="BR173" s="9"/>
      <c r="BS173" s="9"/>
      <c r="BT173" s="9"/>
      <c r="BU173" s="9"/>
      <c r="BV173" s="9"/>
    </row>
    <row r="174" spans="2:74" s="665" customFormat="1" ht="20" customHeight="1">
      <c r="B174" s="1618" t="str">
        <f>IF('E2 Serres'!F27="","",'E2 Serres'!F27)</f>
        <v/>
      </c>
      <c r="C174" s="1017"/>
      <c r="D174" s="1017"/>
      <c r="E174" s="1"/>
      <c r="F174" s="659"/>
      <c r="G174" s="659"/>
      <c r="H174" s="659"/>
      <c r="I174" s="1016" t="str">
        <f t="shared" si="85"/>
        <v/>
      </c>
      <c r="J174" s="653"/>
      <c r="K174" s="1"/>
      <c r="L174" s="659"/>
      <c r="M174" s="659"/>
      <c r="N174" s="659"/>
      <c r="O174" s="1018" t="str">
        <f t="shared" si="86"/>
        <v/>
      </c>
      <c r="P174" s="653"/>
      <c r="Q174" s="10"/>
      <c r="R174" s="9"/>
      <c r="S174" s="9"/>
      <c r="T174" s="9"/>
      <c r="U174" s="9"/>
      <c r="V174" s="9"/>
      <c r="W174" s="993"/>
      <c r="Z174" s="1"/>
      <c r="AA174" s="9"/>
      <c r="AB174" s="9"/>
      <c r="AK174" s="2"/>
      <c r="AN174" s="2"/>
      <c r="AX174" s="989"/>
      <c r="AY174" s="989"/>
      <c r="AZ174" s="989"/>
      <c r="BA174" s="989"/>
      <c r="BB174" s="989"/>
      <c r="BC174" s="989"/>
      <c r="BD174" s="989"/>
      <c r="BE174" s="989"/>
      <c r="BF174" s="989"/>
      <c r="BG174" s="989"/>
      <c r="BH174" s="989"/>
      <c r="BI174" s="989"/>
      <c r="BL174" s="9"/>
      <c r="BM174" s="9"/>
      <c r="BN174" s="9"/>
      <c r="BO174" s="9"/>
      <c r="BP174" s="9"/>
      <c r="BQ174" s="9"/>
      <c r="BR174" s="9"/>
      <c r="BS174" s="9"/>
      <c r="BT174" s="9"/>
      <c r="BU174" s="9"/>
      <c r="BV174" s="9"/>
    </row>
    <row r="175" spans="2:74" s="665" customFormat="1" ht="20" customHeight="1">
      <c r="B175" s="1617" t="str">
        <f>IF('E2 Serres'!F28="","",'E2 Serres'!F28)</f>
        <v/>
      </c>
      <c r="C175" s="1013"/>
      <c r="D175" s="1013"/>
      <c r="E175" s="1"/>
      <c r="F175" s="660"/>
      <c r="G175" s="660"/>
      <c r="H175" s="660"/>
      <c r="I175" s="1014" t="str">
        <f t="shared" si="85"/>
        <v/>
      </c>
      <c r="J175" s="653"/>
      <c r="K175" s="1"/>
      <c r="L175" s="660"/>
      <c r="M175" s="660"/>
      <c r="N175" s="660"/>
      <c r="O175" s="1014" t="str">
        <f t="shared" si="86"/>
        <v/>
      </c>
      <c r="P175" s="653"/>
      <c r="Q175" s="10"/>
      <c r="R175" s="9"/>
      <c r="S175" s="9"/>
      <c r="T175" s="9"/>
      <c r="U175" s="9"/>
      <c r="V175" s="9"/>
      <c r="W175" s="993"/>
      <c r="Z175" s="1"/>
      <c r="AA175" s="9"/>
      <c r="AB175" s="9"/>
      <c r="AK175" s="2"/>
      <c r="AN175" s="2"/>
      <c r="AX175" s="989"/>
      <c r="AY175" s="989"/>
      <c r="AZ175" s="989"/>
      <c r="BA175" s="989"/>
      <c r="BB175" s="989"/>
      <c r="BC175" s="989"/>
      <c r="BD175" s="989"/>
      <c r="BE175" s="989"/>
      <c r="BF175" s="989"/>
      <c r="BG175" s="989"/>
      <c r="BH175" s="989"/>
      <c r="BI175" s="989"/>
      <c r="BL175" s="9"/>
      <c r="BM175" s="9"/>
      <c r="BN175" s="9"/>
      <c r="BO175" s="9"/>
      <c r="BP175" s="9"/>
      <c r="BQ175" s="9"/>
      <c r="BR175" s="9"/>
      <c r="BS175" s="9"/>
      <c r="BT175" s="9"/>
      <c r="BU175" s="9"/>
      <c r="BV175" s="9"/>
    </row>
    <row r="176" spans="2:74" s="665" customFormat="1" ht="20" customHeight="1">
      <c r="B176" s="1618" t="str">
        <f>IF('E2 Serres'!F29="","",'E2 Serres'!F29)</f>
        <v/>
      </c>
      <c r="C176" s="1017"/>
      <c r="D176" s="1017"/>
      <c r="E176" s="1"/>
      <c r="F176" s="659"/>
      <c r="G176" s="659"/>
      <c r="H176" s="659"/>
      <c r="I176" s="1018" t="str">
        <f t="shared" si="85"/>
        <v/>
      </c>
      <c r="J176" s="653"/>
      <c r="K176" s="1"/>
      <c r="L176" s="659"/>
      <c r="M176" s="659"/>
      <c r="N176" s="659"/>
      <c r="O176" s="1018" t="str">
        <f t="shared" si="86"/>
        <v/>
      </c>
      <c r="P176" s="653"/>
      <c r="Q176" s="10"/>
      <c r="R176" s="9"/>
      <c r="S176" s="9"/>
      <c r="T176" s="9"/>
      <c r="U176" s="9"/>
      <c r="V176" s="9"/>
      <c r="W176" s="993"/>
      <c r="Z176" s="1"/>
      <c r="AA176" s="9"/>
      <c r="AB176" s="9"/>
      <c r="AK176" s="2"/>
      <c r="AN176" s="2"/>
      <c r="AX176" s="989"/>
      <c r="AY176" s="989"/>
      <c r="AZ176" s="989"/>
      <c r="BA176" s="989"/>
      <c r="BB176" s="989"/>
      <c r="BC176" s="989"/>
      <c r="BD176" s="989"/>
      <c r="BE176" s="989"/>
      <c r="BF176" s="989"/>
      <c r="BG176" s="989"/>
      <c r="BH176" s="989"/>
      <c r="BI176" s="989"/>
      <c r="BL176" s="9"/>
      <c r="BM176" s="9"/>
      <c r="BN176" s="9"/>
      <c r="BO176" s="9"/>
      <c r="BP176" s="9"/>
      <c r="BQ176" s="9"/>
      <c r="BR176" s="9"/>
      <c r="BS176" s="9"/>
      <c r="BT176" s="9"/>
      <c r="BU176" s="9"/>
      <c r="BV176" s="9"/>
    </row>
    <row r="177" spans="2:74" s="665" customFormat="1" ht="20" customHeight="1">
      <c r="B177" s="1617" t="str">
        <f>IF('E2 Serres'!F30="","",'E2 Serres'!F30)</f>
        <v/>
      </c>
      <c r="C177" s="1013"/>
      <c r="D177" s="1013"/>
      <c r="E177" s="1"/>
      <c r="F177" s="660"/>
      <c r="G177" s="660"/>
      <c r="H177" s="660"/>
      <c r="I177" s="1014" t="str">
        <f t="shared" si="85"/>
        <v/>
      </c>
      <c r="J177" s="653"/>
      <c r="K177" s="1"/>
      <c r="L177" s="660"/>
      <c r="M177" s="660"/>
      <c r="N177" s="660"/>
      <c r="O177" s="1014" t="str">
        <f t="shared" si="86"/>
        <v/>
      </c>
      <c r="P177" s="653"/>
      <c r="Q177" s="10"/>
      <c r="R177" s="9"/>
      <c r="S177" s="9"/>
      <c r="T177" s="9"/>
      <c r="U177" s="9"/>
      <c r="V177" s="9"/>
      <c r="W177" s="993"/>
      <c r="Z177" s="1"/>
      <c r="AA177" s="9"/>
      <c r="AB177" s="9"/>
      <c r="AK177" s="2"/>
      <c r="AN177" s="2"/>
      <c r="AX177" s="989"/>
      <c r="AY177" s="989"/>
      <c r="AZ177" s="989"/>
      <c r="BA177" s="989"/>
      <c r="BB177" s="989"/>
      <c r="BC177" s="989"/>
      <c r="BD177" s="989"/>
      <c r="BE177" s="989"/>
      <c r="BF177" s="989"/>
      <c r="BG177" s="989"/>
      <c r="BH177" s="989"/>
      <c r="BI177" s="989"/>
      <c r="BL177" s="9"/>
      <c r="BM177" s="9"/>
      <c r="BN177" s="9"/>
      <c r="BO177" s="9"/>
      <c r="BP177" s="9"/>
      <c r="BQ177" s="9"/>
      <c r="BR177" s="9"/>
      <c r="BS177" s="9"/>
      <c r="BT177" s="9"/>
      <c r="BU177" s="9"/>
      <c r="BV177" s="9"/>
    </row>
    <row r="178" spans="2:74" s="665" customFormat="1" ht="20" customHeight="1">
      <c r="B178" s="1618" t="str">
        <f>IF('E2 Serres'!F31="","",'E2 Serres'!F31)</f>
        <v/>
      </c>
      <c r="C178" s="1017"/>
      <c r="D178" s="1017"/>
      <c r="E178" s="1"/>
      <c r="F178" s="659"/>
      <c r="G178" s="659"/>
      <c r="H178" s="659"/>
      <c r="I178" s="1018" t="str">
        <f t="shared" si="85"/>
        <v/>
      </c>
      <c r="J178" s="653"/>
      <c r="K178" s="1"/>
      <c r="L178" s="659"/>
      <c r="M178" s="659"/>
      <c r="N178" s="659"/>
      <c r="O178" s="1018" t="str">
        <f t="shared" si="86"/>
        <v/>
      </c>
      <c r="P178" s="653"/>
      <c r="Q178" s="10"/>
      <c r="R178" s="9"/>
      <c r="S178" s="9"/>
      <c r="T178" s="9"/>
      <c r="U178" s="9"/>
      <c r="V178" s="9"/>
      <c r="W178" s="993"/>
      <c r="Z178" s="1"/>
      <c r="AA178" s="9"/>
      <c r="AB178" s="9"/>
      <c r="AK178" s="2"/>
      <c r="AN178" s="2"/>
      <c r="AX178" s="989"/>
      <c r="AY178" s="989"/>
      <c r="AZ178" s="989"/>
      <c r="BA178" s="989"/>
      <c r="BB178" s="989"/>
      <c r="BC178" s="989"/>
      <c r="BD178" s="989"/>
      <c r="BE178" s="989"/>
      <c r="BF178" s="989"/>
      <c r="BG178" s="989"/>
      <c r="BH178" s="989"/>
      <c r="BI178" s="989"/>
      <c r="BL178" s="9"/>
      <c r="BM178" s="9"/>
      <c r="BN178" s="9"/>
      <c r="BO178" s="9"/>
      <c r="BP178" s="9"/>
      <c r="BQ178" s="9"/>
      <c r="BR178" s="9"/>
      <c r="BS178" s="9"/>
      <c r="BT178" s="9"/>
      <c r="BU178" s="9"/>
      <c r="BV178" s="9"/>
    </row>
    <row r="179" spans="2:74" s="665" customFormat="1" ht="20" customHeight="1">
      <c r="B179" s="1617" t="str">
        <f>IF('E2 Serres'!F32="","",'E2 Serres'!F32)</f>
        <v/>
      </c>
      <c r="C179" s="1013"/>
      <c r="D179" s="1013"/>
      <c r="E179" s="1"/>
      <c r="F179" s="660"/>
      <c r="G179" s="660"/>
      <c r="H179" s="660"/>
      <c r="I179" s="1014" t="str">
        <f t="shared" si="85"/>
        <v/>
      </c>
      <c r="J179" s="653"/>
      <c r="K179" s="1"/>
      <c r="L179" s="660"/>
      <c r="M179" s="660"/>
      <c r="N179" s="660"/>
      <c r="O179" s="1014" t="str">
        <f t="shared" si="86"/>
        <v/>
      </c>
      <c r="P179" s="653"/>
      <c r="Q179" s="10"/>
      <c r="R179" s="9"/>
      <c r="S179" s="9"/>
      <c r="T179" s="9"/>
      <c r="U179" s="9"/>
      <c r="V179" s="9"/>
      <c r="W179" s="993"/>
      <c r="Z179" s="1"/>
      <c r="AA179" s="9"/>
      <c r="AB179" s="9"/>
      <c r="AK179" s="2"/>
      <c r="AN179" s="2"/>
      <c r="AX179" s="989"/>
      <c r="AY179" s="989"/>
      <c r="AZ179" s="989"/>
      <c r="BA179" s="989"/>
      <c r="BB179" s="989"/>
      <c r="BC179" s="989"/>
      <c r="BD179" s="989"/>
      <c r="BE179" s="989"/>
      <c r="BF179" s="989"/>
      <c r="BG179" s="989"/>
      <c r="BH179" s="989"/>
      <c r="BI179" s="989"/>
      <c r="BL179" s="9"/>
      <c r="BM179" s="9"/>
      <c r="BN179" s="9"/>
      <c r="BO179" s="9"/>
      <c r="BP179" s="9"/>
      <c r="BQ179" s="9"/>
      <c r="BR179" s="9"/>
      <c r="BS179" s="9"/>
      <c r="BT179" s="9"/>
      <c r="BU179" s="9"/>
      <c r="BV179" s="9"/>
    </row>
    <row r="180" spans="2:74" s="665" customFormat="1" ht="20" customHeight="1">
      <c r="B180" s="1618" t="str">
        <f>IF('E2 Serres'!F33="","",'E2 Serres'!F33)</f>
        <v/>
      </c>
      <c r="C180" s="1017"/>
      <c r="D180" s="1017"/>
      <c r="E180" s="1"/>
      <c r="F180" s="659"/>
      <c r="G180" s="659"/>
      <c r="H180" s="659"/>
      <c r="I180" s="1018" t="str">
        <f t="shared" si="85"/>
        <v/>
      </c>
      <c r="J180" s="653"/>
      <c r="K180" s="1"/>
      <c r="L180" s="659"/>
      <c r="M180" s="659"/>
      <c r="N180" s="659"/>
      <c r="O180" s="1018" t="str">
        <f t="shared" si="86"/>
        <v/>
      </c>
      <c r="P180" s="653"/>
      <c r="Q180" s="10"/>
      <c r="R180" s="9"/>
      <c r="S180" s="9"/>
      <c r="T180" s="9"/>
      <c r="U180" s="9"/>
      <c r="V180" s="9"/>
      <c r="W180" s="993"/>
      <c r="Z180" s="1"/>
      <c r="AA180" s="9"/>
      <c r="AB180" s="9"/>
      <c r="AK180" s="2"/>
      <c r="AN180" s="2"/>
      <c r="AX180" s="989"/>
      <c r="AY180" s="989"/>
      <c r="AZ180" s="989"/>
      <c r="BA180" s="989"/>
      <c r="BB180" s="989"/>
      <c r="BC180" s="989"/>
      <c r="BD180" s="989"/>
      <c r="BE180" s="989"/>
      <c r="BF180" s="989"/>
      <c r="BG180" s="989"/>
      <c r="BH180" s="989"/>
      <c r="BI180" s="989"/>
      <c r="BL180" s="9"/>
      <c r="BM180" s="9"/>
      <c r="BN180" s="9"/>
      <c r="BO180" s="9"/>
      <c r="BP180" s="9"/>
      <c r="BQ180" s="9"/>
      <c r="BR180" s="9"/>
      <c r="BS180" s="9"/>
      <c r="BT180" s="9"/>
      <c r="BU180" s="9"/>
      <c r="BV180" s="9"/>
    </row>
    <row r="181" spans="2:74" s="665" customFormat="1" ht="20" customHeight="1">
      <c r="B181" s="1617" t="str">
        <f>IF('E2 Serres'!F34="","",'E2 Serres'!F34)</f>
        <v/>
      </c>
      <c r="C181" s="1013"/>
      <c r="D181" s="1013"/>
      <c r="E181" s="1"/>
      <c r="F181" s="660"/>
      <c r="G181" s="660"/>
      <c r="H181" s="660"/>
      <c r="I181" s="1014" t="str">
        <f t="shared" si="85"/>
        <v/>
      </c>
      <c r="J181" s="653"/>
      <c r="K181" s="1"/>
      <c r="L181" s="660"/>
      <c r="M181" s="660"/>
      <c r="N181" s="660"/>
      <c r="O181" s="1014" t="str">
        <f t="shared" si="86"/>
        <v/>
      </c>
      <c r="P181" s="653"/>
      <c r="Q181" s="10"/>
      <c r="R181" s="9"/>
      <c r="S181" s="9"/>
      <c r="T181" s="9"/>
      <c r="U181" s="9"/>
      <c r="V181" s="9"/>
      <c r="W181" s="993"/>
      <c r="Z181" s="1"/>
      <c r="AA181" s="9"/>
      <c r="AB181" s="9"/>
      <c r="AK181" s="2"/>
      <c r="AN181" s="2"/>
      <c r="AX181" s="989"/>
      <c r="AY181" s="989"/>
      <c r="AZ181" s="989"/>
      <c r="BA181" s="989"/>
      <c r="BB181" s="989"/>
      <c r="BC181" s="989"/>
      <c r="BD181" s="989"/>
      <c r="BE181" s="989"/>
      <c r="BF181" s="989"/>
      <c r="BG181" s="989"/>
      <c r="BH181" s="989"/>
      <c r="BI181" s="989"/>
      <c r="BL181" s="9"/>
      <c r="BM181" s="9"/>
      <c r="BN181" s="9"/>
      <c r="BO181" s="9"/>
      <c r="BP181" s="9"/>
      <c r="BQ181" s="9"/>
      <c r="BR181" s="9"/>
      <c r="BS181" s="9"/>
      <c r="BT181" s="9"/>
      <c r="BU181" s="9"/>
      <c r="BV181" s="9"/>
    </row>
    <row r="182" spans="2:74" s="665" customFormat="1" ht="20" customHeight="1">
      <c r="B182" s="1618" t="str">
        <f>IF('E2 Serres'!F35="","",'E2 Serres'!F35)</f>
        <v/>
      </c>
      <c r="C182" s="1017"/>
      <c r="D182" s="1017"/>
      <c r="E182" s="1"/>
      <c r="F182" s="659"/>
      <c r="G182" s="659"/>
      <c r="H182" s="659"/>
      <c r="I182" s="1018" t="str">
        <f t="shared" si="85"/>
        <v/>
      </c>
      <c r="J182" s="653"/>
      <c r="K182" s="1"/>
      <c r="L182" s="659"/>
      <c r="M182" s="659"/>
      <c r="N182" s="659"/>
      <c r="O182" s="1018" t="str">
        <f t="shared" si="86"/>
        <v/>
      </c>
      <c r="P182" s="653"/>
      <c r="Q182" s="10"/>
      <c r="R182" s="9"/>
      <c r="S182" s="9"/>
      <c r="T182" s="9"/>
      <c r="U182" s="9"/>
      <c r="V182" s="9"/>
      <c r="W182" s="993"/>
      <c r="Z182" s="1"/>
      <c r="AA182" s="9"/>
      <c r="AB182" s="9"/>
      <c r="AK182" s="2"/>
      <c r="AN182" s="2"/>
      <c r="AX182" s="989"/>
      <c r="AY182" s="989"/>
      <c r="AZ182" s="989"/>
      <c r="BA182" s="989"/>
      <c r="BB182" s="989"/>
      <c r="BC182" s="989"/>
      <c r="BD182" s="989"/>
      <c r="BE182" s="989"/>
      <c r="BF182" s="989"/>
      <c r="BG182" s="989"/>
      <c r="BH182" s="989"/>
      <c r="BI182" s="989"/>
      <c r="BL182" s="9"/>
      <c r="BM182" s="9"/>
      <c r="BN182" s="9"/>
      <c r="BO182" s="9"/>
      <c r="BP182" s="9"/>
      <c r="BQ182" s="9"/>
      <c r="BR182" s="9"/>
      <c r="BS182" s="9"/>
      <c r="BT182" s="9"/>
      <c r="BU182" s="9"/>
      <c r="BV182" s="9"/>
    </row>
    <row r="183" spans="2:74" s="665" customFormat="1" ht="20" customHeight="1">
      <c r="B183" s="1617" t="str">
        <f>IF('E2 Serres'!F36="","",'E2 Serres'!F36)</f>
        <v/>
      </c>
      <c r="C183" s="1013"/>
      <c r="D183" s="1013"/>
      <c r="E183" s="1"/>
      <c r="F183" s="660"/>
      <c r="G183" s="660"/>
      <c r="H183" s="660"/>
      <c r="I183" s="1014" t="str">
        <f t="shared" si="85"/>
        <v/>
      </c>
      <c r="J183" s="653"/>
      <c r="K183" s="1"/>
      <c r="L183" s="660"/>
      <c r="M183" s="660"/>
      <c r="N183" s="660"/>
      <c r="O183" s="1014" t="str">
        <f t="shared" si="86"/>
        <v/>
      </c>
      <c r="P183" s="653"/>
      <c r="Q183" s="10"/>
      <c r="R183" s="9"/>
      <c r="S183" s="9"/>
      <c r="T183" s="9"/>
      <c r="U183" s="9"/>
      <c r="V183" s="9"/>
      <c r="W183" s="993"/>
      <c r="Z183" s="1"/>
      <c r="AA183" s="9"/>
      <c r="AB183" s="9"/>
      <c r="AK183" s="2"/>
      <c r="AN183" s="2"/>
      <c r="AX183" s="989"/>
      <c r="AY183" s="989"/>
      <c r="AZ183" s="989"/>
      <c r="BA183" s="989"/>
      <c r="BB183" s="989"/>
      <c r="BC183" s="989"/>
      <c r="BD183" s="989"/>
      <c r="BE183" s="989"/>
      <c r="BF183" s="989"/>
      <c r="BG183" s="989"/>
      <c r="BH183" s="989"/>
      <c r="BI183" s="989"/>
      <c r="BL183" s="9"/>
      <c r="BM183" s="9"/>
      <c r="BN183" s="9"/>
      <c r="BO183" s="9"/>
      <c r="BP183" s="9"/>
      <c r="BQ183" s="9"/>
      <c r="BR183" s="9"/>
      <c r="BS183" s="9"/>
      <c r="BT183" s="9"/>
      <c r="BU183" s="9"/>
      <c r="BV183" s="9"/>
    </row>
    <row r="184" spans="2:74" s="665" customFormat="1" ht="20" customHeight="1">
      <c r="B184" s="1618" t="str">
        <f>IF('E2 Serres'!F37="","",'E2 Serres'!F37)</f>
        <v/>
      </c>
      <c r="C184" s="1017"/>
      <c r="D184" s="1017"/>
      <c r="E184" s="1"/>
      <c r="F184" s="659"/>
      <c r="G184" s="659"/>
      <c r="H184" s="659"/>
      <c r="I184" s="1018" t="str">
        <f t="shared" si="85"/>
        <v/>
      </c>
      <c r="J184" s="653"/>
      <c r="K184" s="1"/>
      <c r="L184" s="659"/>
      <c r="M184" s="659"/>
      <c r="N184" s="659"/>
      <c r="O184" s="1018" t="str">
        <f t="shared" si="86"/>
        <v/>
      </c>
      <c r="P184" s="653"/>
      <c r="Q184" s="10"/>
      <c r="R184" s="9"/>
      <c r="S184" s="9"/>
      <c r="T184" s="9"/>
      <c r="U184" s="9"/>
      <c r="V184" s="9"/>
      <c r="W184" s="993"/>
      <c r="Z184" s="1"/>
      <c r="AA184" s="9"/>
      <c r="AB184" s="9"/>
      <c r="AK184" s="2"/>
      <c r="AN184" s="2"/>
      <c r="AX184" s="989"/>
      <c r="AY184" s="989"/>
      <c r="AZ184" s="989"/>
      <c r="BA184" s="989"/>
      <c r="BB184" s="989"/>
      <c r="BC184" s="989"/>
      <c r="BD184" s="989"/>
      <c r="BE184" s="989"/>
      <c r="BF184" s="989"/>
      <c r="BG184" s="989"/>
      <c r="BH184" s="989"/>
      <c r="BI184" s="989"/>
      <c r="BL184" s="9"/>
      <c r="BM184" s="9"/>
      <c r="BN184" s="9"/>
      <c r="BO184" s="9"/>
      <c r="BP184" s="9"/>
      <c r="BQ184" s="9"/>
      <c r="BR184" s="9"/>
      <c r="BS184" s="9"/>
      <c r="BT184" s="9"/>
      <c r="BU184" s="9"/>
      <c r="BV184" s="9"/>
    </row>
    <row r="185" spans="2:74" s="665" customFormat="1" ht="20" customHeight="1">
      <c r="B185" s="1617" t="str">
        <f>IF('E2 Serres'!F38="","",'E2 Serres'!F38)</f>
        <v/>
      </c>
      <c r="C185" s="1013"/>
      <c r="D185" s="1013"/>
      <c r="E185" s="1"/>
      <c r="F185" s="660"/>
      <c r="G185" s="660"/>
      <c r="H185" s="660"/>
      <c r="I185" s="1014" t="str">
        <f t="shared" si="85"/>
        <v/>
      </c>
      <c r="J185" s="653"/>
      <c r="K185" s="1"/>
      <c r="L185" s="660"/>
      <c r="M185" s="660"/>
      <c r="N185" s="660"/>
      <c r="O185" s="1014" t="str">
        <f t="shared" si="86"/>
        <v/>
      </c>
      <c r="P185" s="653"/>
      <c r="Q185" s="10"/>
      <c r="R185" s="9"/>
      <c r="S185" s="9"/>
      <c r="T185" s="9"/>
      <c r="U185" s="9"/>
      <c r="V185" s="9"/>
      <c r="W185" s="993"/>
      <c r="Z185" s="1"/>
      <c r="AA185" s="9"/>
      <c r="AB185" s="9"/>
      <c r="AK185" s="2"/>
      <c r="AN185" s="2"/>
      <c r="AX185" s="989"/>
      <c r="AY185" s="989"/>
      <c r="AZ185" s="989"/>
      <c r="BA185" s="989"/>
      <c r="BB185" s="989"/>
      <c r="BC185" s="989"/>
      <c r="BD185" s="989"/>
      <c r="BE185" s="989"/>
      <c r="BF185" s="989"/>
      <c r="BG185" s="989"/>
      <c r="BH185" s="989"/>
      <c r="BI185" s="989"/>
      <c r="BL185" s="9"/>
      <c r="BM185" s="9"/>
      <c r="BN185" s="9"/>
      <c r="BO185" s="9"/>
      <c r="BP185" s="9"/>
      <c r="BQ185" s="9"/>
      <c r="BR185" s="9"/>
      <c r="BS185" s="9"/>
      <c r="BT185" s="9"/>
      <c r="BU185" s="9"/>
      <c r="BV185" s="9"/>
    </row>
    <row r="186" spans="2:74" s="665" customFormat="1" ht="20" customHeight="1">
      <c r="B186" s="1618" t="str">
        <f>IF('E2 Serres'!F39="","",'E2 Serres'!F39)</f>
        <v/>
      </c>
      <c r="C186" s="1017"/>
      <c r="D186" s="1017"/>
      <c r="E186" s="1"/>
      <c r="F186" s="659"/>
      <c r="G186" s="659"/>
      <c r="H186" s="659"/>
      <c r="I186" s="1018" t="str">
        <f t="shared" si="85"/>
        <v/>
      </c>
      <c r="J186" s="653"/>
      <c r="K186" s="1"/>
      <c r="L186" s="659"/>
      <c r="M186" s="659"/>
      <c r="N186" s="659"/>
      <c r="O186" s="1018" t="str">
        <f t="shared" si="86"/>
        <v/>
      </c>
      <c r="P186" s="653"/>
      <c r="Q186" s="10"/>
      <c r="R186" s="9"/>
      <c r="S186" s="9"/>
      <c r="T186" s="9"/>
      <c r="U186" s="9"/>
      <c r="V186" s="9"/>
      <c r="W186" s="993"/>
      <c r="Z186" s="1"/>
      <c r="AA186" s="9"/>
      <c r="AB186" s="9"/>
      <c r="AK186" s="2"/>
      <c r="AN186" s="2"/>
      <c r="AX186" s="989"/>
      <c r="AY186" s="989"/>
      <c r="AZ186" s="989"/>
      <c r="BA186" s="989"/>
      <c r="BB186" s="989"/>
      <c r="BC186" s="989"/>
      <c r="BD186" s="989"/>
      <c r="BE186" s="989"/>
      <c r="BF186" s="989"/>
      <c r="BG186" s="989"/>
      <c r="BH186" s="989"/>
      <c r="BI186" s="989"/>
      <c r="BL186" s="9"/>
      <c r="BM186" s="9"/>
      <c r="BN186" s="9"/>
      <c r="BO186" s="9"/>
      <c r="BP186" s="9"/>
      <c r="BQ186" s="9"/>
      <c r="BR186" s="9"/>
      <c r="BS186" s="9"/>
      <c r="BT186" s="9"/>
      <c r="BU186" s="9"/>
      <c r="BV186" s="9"/>
    </row>
    <row r="187" spans="2:74" s="665" customFormat="1" ht="20" customHeight="1">
      <c r="B187" s="1617" t="str">
        <f>IF('E2 Serres'!F40="","",'E2 Serres'!F40)</f>
        <v/>
      </c>
      <c r="C187" s="1013"/>
      <c r="D187" s="1013"/>
      <c r="E187" s="1"/>
      <c r="F187" s="660"/>
      <c r="G187" s="660"/>
      <c r="H187" s="660"/>
      <c r="I187" s="1014" t="str">
        <f t="shared" si="85"/>
        <v/>
      </c>
      <c r="J187" s="653"/>
      <c r="K187" s="1"/>
      <c r="L187" s="660"/>
      <c r="M187" s="660"/>
      <c r="N187" s="660"/>
      <c r="O187" s="1014" t="str">
        <f t="shared" si="86"/>
        <v/>
      </c>
      <c r="P187" s="653"/>
      <c r="Q187" s="10"/>
      <c r="R187" s="9"/>
      <c r="S187" s="9"/>
      <c r="T187" s="9"/>
      <c r="U187" s="9"/>
      <c r="V187" s="9"/>
      <c r="W187" s="993"/>
      <c r="Z187" s="1"/>
      <c r="AA187" s="9"/>
      <c r="AB187" s="9"/>
      <c r="AK187" s="2"/>
      <c r="AN187" s="2"/>
      <c r="AX187" s="989"/>
      <c r="AY187" s="989"/>
      <c r="AZ187" s="989"/>
      <c r="BA187" s="989"/>
      <c r="BB187" s="989"/>
      <c r="BC187" s="989"/>
      <c r="BD187" s="989"/>
      <c r="BE187" s="989"/>
      <c r="BF187" s="989"/>
      <c r="BG187" s="989"/>
      <c r="BH187" s="989"/>
      <c r="BI187" s="989"/>
      <c r="BL187" s="9"/>
      <c r="BM187" s="9"/>
      <c r="BN187" s="9"/>
      <c r="BO187" s="9"/>
      <c r="BP187" s="9"/>
      <c r="BQ187" s="9"/>
      <c r="BR187" s="9"/>
      <c r="BS187" s="9"/>
      <c r="BT187" s="9"/>
      <c r="BU187" s="9"/>
      <c r="BV187" s="9"/>
    </row>
    <row r="188" spans="2:74" s="665" customFormat="1" ht="20" customHeight="1">
      <c r="B188" s="1618" t="str">
        <f>IF('E2 Serres'!F41="","",'E2 Serres'!F41)</f>
        <v/>
      </c>
      <c r="C188" s="1017"/>
      <c r="D188" s="1017"/>
      <c r="E188" s="1"/>
      <c r="F188" s="659"/>
      <c r="G188" s="659"/>
      <c r="H188" s="659"/>
      <c r="I188" s="1018" t="str">
        <f t="shared" si="85"/>
        <v/>
      </c>
      <c r="J188" s="653"/>
      <c r="K188" s="1"/>
      <c r="L188" s="659"/>
      <c r="M188" s="659"/>
      <c r="N188" s="659"/>
      <c r="O188" s="1018" t="str">
        <f t="shared" si="86"/>
        <v/>
      </c>
      <c r="P188" s="653"/>
      <c r="Q188" s="10"/>
      <c r="R188" s="9"/>
      <c r="S188" s="9"/>
      <c r="T188" s="9"/>
      <c r="U188" s="9"/>
      <c r="V188" s="9"/>
      <c r="W188" s="993"/>
      <c r="Z188" s="1"/>
      <c r="AA188" s="9"/>
      <c r="AB188" s="9"/>
      <c r="AK188" s="2"/>
      <c r="AN188" s="2"/>
      <c r="AX188" s="989"/>
      <c r="AY188" s="989"/>
      <c r="AZ188" s="989"/>
      <c r="BA188" s="989"/>
      <c r="BB188" s="989"/>
      <c r="BC188" s="989"/>
      <c r="BD188" s="989"/>
      <c r="BE188" s="989"/>
      <c r="BF188" s="989"/>
      <c r="BG188" s="989"/>
      <c r="BH188" s="989"/>
      <c r="BI188" s="989"/>
      <c r="BL188" s="9"/>
      <c r="BM188" s="9"/>
      <c r="BN188" s="9"/>
      <c r="BO188" s="9"/>
      <c r="BP188" s="9"/>
      <c r="BQ188" s="9"/>
      <c r="BR188" s="9"/>
      <c r="BS188" s="9"/>
      <c r="BT188" s="9"/>
      <c r="BU188" s="9"/>
      <c r="BV188" s="9"/>
    </row>
    <row r="189" spans="2:74" s="665" customFormat="1" ht="20" customHeight="1">
      <c r="B189" s="1617" t="str">
        <f>IF('E2 Serres'!F42="","",'E2 Serres'!F42)</f>
        <v/>
      </c>
      <c r="C189" s="1013"/>
      <c r="D189" s="1013"/>
      <c r="E189" s="1"/>
      <c r="F189" s="660"/>
      <c r="G189" s="660"/>
      <c r="H189" s="660"/>
      <c r="I189" s="1014" t="str">
        <f t="shared" si="85"/>
        <v/>
      </c>
      <c r="J189" s="653"/>
      <c r="K189" s="1"/>
      <c r="L189" s="660"/>
      <c r="M189" s="660"/>
      <c r="N189" s="660"/>
      <c r="O189" s="1014" t="str">
        <f t="shared" si="86"/>
        <v/>
      </c>
      <c r="P189" s="653"/>
      <c r="Q189" s="10"/>
      <c r="R189" s="9"/>
      <c r="S189" s="9"/>
      <c r="T189" s="9"/>
      <c r="U189" s="9"/>
      <c r="V189" s="9"/>
      <c r="W189" s="993"/>
      <c r="Z189" s="1"/>
      <c r="AA189" s="9"/>
      <c r="AB189" s="9"/>
      <c r="AK189" s="2"/>
      <c r="AN189" s="2"/>
      <c r="AX189" s="989"/>
      <c r="AY189" s="989"/>
      <c r="AZ189" s="989"/>
      <c r="BA189" s="989"/>
      <c r="BB189" s="989"/>
      <c r="BC189" s="989"/>
      <c r="BD189" s="989"/>
      <c r="BE189" s="989"/>
      <c r="BF189" s="989"/>
      <c r="BG189" s="989"/>
      <c r="BH189" s="989"/>
      <c r="BI189" s="989"/>
      <c r="BL189" s="9"/>
      <c r="BM189" s="9"/>
      <c r="BN189" s="9"/>
      <c r="BO189" s="9"/>
      <c r="BP189" s="9"/>
      <c r="BQ189" s="9"/>
      <c r="BR189" s="9"/>
      <c r="BS189" s="9"/>
      <c r="BT189" s="9"/>
      <c r="BU189" s="9"/>
      <c r="BV189" s="9"/>
    </row>
    <row r="190" spans="2:74" s="665" customFormat="1" ht="20" customHeight="1">
      <c r="B190" s="1618" t="str">
        <f>IF('E2 Serres'!F43="","",'E2 Serres'!F43)</f>
        <v/>
      </c>
      <c r="C190" s="1017"/>
      <c r="D190" s="1017"/>
      <c r="E190" s="1"/>
      <c r="F190" s="659"/>
      <c r="G190" s="659"/>
      <c r="H190" s="659"/>
      <c r="I190" s="1018" t="str">
        <f t="shared" si="85"/>
        <v/>
      </c>
      <c r="J190" s="653"/>
      <c r="K190" s="1"/>
      <c r="L190" s="659"/>
      <c r="M190" s="659"/>
      <c r="N190" s="659"/>
      <c r="O190" s="1018" t="str">
        <f t="shared" si="86"/>
        <v/>
      </c>
      <c r="P190" s="653"/>
      <c r="Q190" s="10"/>
      <c r="R190" s="9"/>
      <c r="S190" s="9"/>
      <c r="T190" s="9"/>
      <c r="U190" s="9"/>
      <c r="V190" s="9"/>
      <c r="W190" s="993"/>
      <c r="Z190" s="1"/>
      <c r="AA190" s="9"/>
      <c r="AB190" s="9"/>
      <c r="AK190" s="2"/>
      <c r="AN190" s="2"/>
      <c r="AX190" s="989"/>
      <c r="AY190" s="989"/>
      <c r="AZ190" s="989"/>
      <c r="BA190" s="989"/>
      <c r="BB190" s="989"/>
      <c r="BC190" s="989"/>
      <c r="BD190" s="989"/>
      <c r="BE190" s="989"/>
      <c r="BF190" s="989"/>
      <c r="BG190" s="989"/>
      <c r="BH190" s="989"/>
      <c r="BI190" s="989"/>
      <c r="BL190" s="9"/>
      <c r="BM190" s="9"/>
      <c r="BN190" s="9"/>
      <c r="BO190" s="9"/>
      <c r="BP190" s="9"/>
      <c r="BQ190" s="9"/>
      <c r="BR190" s="9"/>
      <c r="BS190" s="9"/>
      <c r="BT190" s="9"/>
      <c r="BU190" s="9"/>
      <c r="BV190" s="9"/>
    </row>
    <row r="191" spans="2:74" s="665" customFormat="1" ht="20" customHeight="1">
      <c r="B191" s="1617" t="str">
        <f>IF('E2 Serres'!F44="","",'E2 Serres'!F44)</f>
        <v/>
      </c>
      <c r="C191" s="1013"/>
      <c r="D191" s="1013"/>
      <c r="E191" s="1"/>
      <c r="F191" s="660"/>
      <c r="G191" s="660"/>
      <c r="H191" s="660"/>
      <c r="I191" s="1014" t="str">
        <f t="shared" si="85"/>
        <v/>
      </c>
      <c r="J191" s="653"/>
      <c r="K191" s="1"/>
      <c r="L191" s="660"/>
      <c r="M191" s="660"/>
      <c r="N191" s="660"/>
      <c r="O191" s="1014" t="str">
        <f t="shared" si="86"/>
        <v/>
      </c>
      <c r="P191" s="653"/>
      <c r="Q191" s="10"/>
      <c r="R191" s="9"/>
      <c r="S191" s="9"/>
      <c r="T191" s="9"/>
      <c r="U191" s="9"/>
      <c r="V191" s="9"/>
      <c r="W191" s="993"/>
      <c r="Z191" s="1"/>
      <c r="AA191" s="9"/>
      <c r="AB191" s="9"/>
      <c r="AK191" s="2"/>
      <c r="AN191" s="2"/>
      <c r="AX191" s="989"/>
      <c r="AY191" s="989"/>
      <c r="AZ191" s="989"/>
      <c r="BA191" s="989"/>
      <c r="BB191" s="989"/>
      <c r="BC191" s="989"/>
      <c r="BD191" s="989"/>
      <c r="BE191" s="989"/>
      <c r="BF191" s="989"/>
      <c r="BG191" s="989"/>
      <c r="BH191" s="989"/>
      <c r="BI191" s="989"/>
      <c r="BL191" s="9"/>
      <c r="BM191" s="9"/>
      <c r="BN191" s="9"/>
      <c r="BO191" s="9"/>
      <c r="BP191" s="9"/>
      <c r="BQ191" s="9"/>
      <c r="BR191" s="9"/>
      <c r="BS191" s="9"/>
      <c r="BT191" s="9"/>
      <c r="BU191" s="9"/>
      <c r="BV191" s="9"/>
    </row>
    <row r="192" spans="2:74" s="665" customFormat="1" ht="20" customHeight="1">
      <c r="B192" s="1618" t="str">
        <f>IF('E2 Serres'!F45="","",'E2 Serres'!F45)</f>
        <v/>
      </c>
      <c r="C192" s="1017"/>
      <c r="D192" s="1017"/>
      <c r="E192" s="1"/>
      <c r="F192" s="659"/>
      <c r="G192" s="659"/>
      <c r="H192" s="659"/>
      <c r="I192" s="1018" t="str">
        <f t="shared" si="85"/>
        <v/>
      </c>
      <c r="J192" s="653"/>
      <c r="K192" s="1"/>
      <c r="L192" s="659"/>
      <c r="M192" s="659"/>
      <c r="N192" s="659"/>
      <c r="O192" s="1018" t="str">
        <f t="shared" si="86"/>
        <v/>
      </c>
      <c r="P192" s="653"/>
      <c r="Q192" s="10"/>
      <c r="R192" s="9"/>
      <c r="S192" s="9"/>
      <c r="T192" s="9"/>
      <c r="U192" s="9"/>
      <c r="V192" s="9"/>
      <c r="W192" s="993"/>
      <c r="Z192" s="1"/>
      <c r="AA192" s="9"/>
      <c r="AB192" s="9"/>
      <c r="AK192" s="2"/>
      <c r="AN192" s="2"/>
      <c r="AX192" s="989"/>
      <c r="AY192" s="989"/>
      <c r="AZ192" s="989"/>
      <c r="BA192" s="989"/>
      <c r="BB192" s="989"/>
      <c r="BC192" s="989"/>
      <c r="BD192" s="989"/>
      <c r="BE192" s="989"/>
      <c r="BF192" s="989"/>
      <c r="BG192" s="989"/>
      <c r="BH192" s="989"/>
      <c r="BI192" s="989"/>
      <c r="BL192" s="9"/>
      <c r="BM192" s="9"/>
      <c r="BN192" s="9"/>
      <c r="BO192" s="9"/>
      <c r="BP192" s="9"/>
      <c r="BQ192" s="9"/>
      <c r="BR192" s="9"/>
      <c r="BS192" s="9"/>
      <c r="BT192" s="9"/>
      <c r="BU192" s="9"/>
      <c r="BV192" s="9"/>
    </row>
    <row r="193" spans="2:87" s="26" customFormat="1" ht="20" customHeight="1">
      <c r="B193" s="1617" t="str">
        <f>IF('E2 Serres'!F46="","",'E2 Serres'!F46)</f>
        <v/>
      </c>
      <c r="C193" s="1013"/>
      <c r="D193" s="1013"/>
      <c r="E193" s="1"/>
      <c r="F193" s="660"/>
      <c r="G193" s="660"/>
      <c r="H193" s="660"/>
      <c r="I193" s="1014" t="str">
        <f t="shared" si="85"/>
        <v/>
      </c>
      <c r="J193" s="653"/>
      <c r="K193" s="1"/>
      <c r="L193" s="660"/>
      <c r="M193" s="660"/>
      <c r="N193" s="660"/>
      <c r="O193" s="1014" t="str">
        <f t="shared" si="86"/>
        <v/>
      </c>
      <c r="P193" s="653"/>
      <c r="Q193" s="10"/>
      <c r="R193" s="9"/>
      <c r="S193" s="9"/>
      <c r="T193" s="9"/>
      <c r="U193" s="9"/>
      <c r="V193" s="9"/>
      <c r="W193" s="993"/>
      <c r="Z193" s="1"/>
      <c r="AA193" s="9"/>
      <c r="AB193" s="9"/>
      <c r="AC193" s="665"/>
      <c r="AD193" s="665"/>
      <c r="AE193" s="665"/>
      <c r="AF193" s="665"/>
      <c r="AG193" s="665"/>
      <c r="AH193" s="665"/>
      <c r="AI193" s="665"/>
      <c r="AJ193" s="665"/>
      <c r="AK193" s="2"/>
      <c r="AL193" s="665"/>
      <c r="AM193" s="665"/>
      <c r="AN193" s="2"/>
      <c r="AO193" s="665"/>
      <c r="AP193" s="665"/>
      <c r="AQ193" s="665"/>
      <c r="AR193" s="665"/>
      <c r="AS193" s="665"/>
      <c r="AT193" s="665"/>
      <c r="AU193" s="665"/>
      <c r="AV193" s="665"/>
      <c r="AW193" s="665"/>
      <c r="AX193" s="989"/>
      <c r="AY193" s="989"/>
      <c r="AZ193" s="989"/>
      <c r="BA193" s="989"/>
      <c r="BB193" s="989"/>
      <c r="BC193" s="989"/>
      <c r="BD193" s="989"/>
      <c r="BE193" s="989"/>
      <c r="BF193" s="989"/>
      <c r="BG193" s="989"/>
      <c r="BH193" s="989"/>
      <c r="BI193" s="989"/>
      <c r="BJ193" s="665"/>
      <c r="BK193" s="665"/>
      <c r="BL193" s="9"/>
      <c r="BM193" s="9"/>
      <c r="BN193" s="9"/>
      <c r="BO193" s="9"/>
      <c r="BP193" s="9"/>
      <c r="BQ193" s="9"/>
      <c r="BR193" s="9"/>
      <c r="BS193" s="9"/>
      <c r="BT193" s="9"/>
      <c r="BU193" s="9"/>
      <c r="BV193" s="9"/>
      <c r="BW193" s="665"/>
      <c r="BX193" s="665"/>
      <c r="BY193" s="665"/>
      <c r="BZ193" s="665"/>
      <c r="CA193" s="665"/>
      <c r="CB193" s="665"/>
      <c r="CC193" s="665"/>
      <c r="CD193" s="665"/>
      <c r="CE193" s="665"/>
      <c r="CF193" s="665"/>
      <c r="CG193" s="665"/>
      <c r="CH193" s="665"/>
      <c r="CI193" s="665"/>
    </row>
    <row r="194" spans="2:87" s="665" customFormat="1" ht="20" customHeight="1">
      <c r="B194" s="1618" t="str">
        <f>IF('E2 Serres'!F47="","",'E2 Serres'!F47)</f>
        <v/>
      </c>
      <c r="C194" s="1017"/>
      <c r="D194" s="1017"/>
      <c r="E194" s="1"/>
      <c r="F194" s="659"/>
      <c r="G194" s="659"/>
      <c r="H194" s="659"/>
      <c r="I194" s="1018" t="str">
        <f t="shared" si="85"/>
        <v/>
      </c>
      <c r="J194" s="653"/>
      <c r="K194" s="1"/>
      <c r="L194" s="659"/>
      <c r="M194" s="659"/>
      <c r="N194" s="659"/>
      <c r="O194" s="1018" t="str">
        <f t="shared" si="86"/>
        <v/>
      </c>
      <c r="P194" s="653"/>
      <c r="Q194" s="10"/>
      <c r="R194" s="9"/>
      <c r="S194" s="9"/>
      <c r="T194" s="9"/>
      <c r="U194" s="9"/>
      <c r="V194" s="9"/>
      <c r="W194" s="993"/>
      <c r="Z194" s="1"/>
      <c r="AA194" s="9"/>
      <c r="AB194" s="9"/>
      <c r="AK194" s="2"/>
      <c r="AN194" s="2"/>
      <c r="AX194" s="989"/>
      <c r="AY194" s="989"/>
      <c r="AZ194" s="989"/>
      <c r="BA194" s="989"/>
      <c r="BB194" s="989"/>
      <c r="BC194" s="989"/>
      <c r="BD194" s="989"/>
      <c r="BE194" s="989"/>
      <c r="BF194" s="989"/>
      <c r="BG194" s="989"/>
      <c r="BH194" s="989"/>
      <c r="BI194" s="989"/>
      <c r="BL194" s="9"/>
      <c r="BM194" s="9"/>
      <c r="BN194" s="9"/>
      <c r="BO194" s="9"/>
      <c r="BP194" s="9"/>
      <c r="BQ194" s="9"/>
      <c r="BR194" s="9"/>
      <c r="BS194" s="9"/>
      <c r="BT194" s="9"/>
      <c r="BU194" s="9"/>
      <c r="BV194" s="9"/>
    </row>
    <row r="195" spans="2:87" s="26" customFormat="1" ht="20" customHeight="1">
      <c r="B195" s="1617" t="str">
        <f>IF('E2 Serres'!F48="","",'E2 Serres'!F48)</f>
        <v/>
      </c>
      <c r="C195" s="1013"/>
      <c r="D195" s="1013"/>
      <c r="E195" s="1"/>
      <c r="F195" s="660"/>
      <c r="G195" s="660"/>
      <c r="H195" s="660"/>
      <c r="I195" s="1014" t="str">
        <f t="shared" si="85"/>
        <v/>
      </c>
      <c r="J195" s="653"/>
      <c r="K195" s="1"/>
      <c r="L195" s="660"/>
      <c r="M195" s="660"/>
      <c r="N195" s="660"/>
      <c r="O195" s="1014" t="str">
        <f t="shared" si="86"/>
        <v/>
      </c>
      <c r="P195" s="653"/>
      <c r="Q195" s="10"/>
      <c r="R195" s="9"/>
      <c r="S195" s="9"/>
      <c r="T195" s="9"/>
      <c r="U195" s="9"/>
      <c r="V195" s="9"/>
      <c r="W195" s="993"/>
      <c r="Z195" s="1"/>
      <c r="AA195" s="9"/>
      <c r="AB195" s="9"/>
      <c r="AC195" s="665"/>
      <c r="AD195" s="665"/>
      <c r="AE195" s="665"/>
      <c r="AF195" s="665"/>
      <c r="AG195" s="665"/>
      <c r="AH195" s="665"/>
      <c r="AI195" s="665"/>
      <c r="AJ195" s="665"/>
      <c r="AK195" s="2"/>
      <c r="AL195" s="665"/>
      <c r="AM195" s="665"/>
      <c r="AN195" s="2"/>
      <c r="AO195" s="665"/>
      <c r="AP195" s="665"/>
      <c r="AQ195" s="665"/>
      <c r="AR195" s="665"/>
      <c r="AS195" s="665"/>
      <c r="AT195" s="665"/>
      <c r="AU195" s="665"/>
      <c r="AV195" s="665"/>
      <c r="AW195" s="665"/>
      <c r="AX195" s="989"/>
      <c r="AY195" s="989"/>
      <c r="AZ195" s="989"/>
      <c r="BA195" s="989"/>
      <c r="BB195" s="989"/>
      <c r="BC195" s="989"/>
      <c r="BD195" s="989"/>
      <c r="BE195" s="989"/>
      <c r="BF195" s="989"/>
      <c r="BG195" s="989"/>
      <c r="BH195" s="989"/>
      <c r="BI195" s="989"/>
      <c r="BJ195" s="665"/>
      <c r="BK195" s="665"/>
      <c r="BL195" s="9"/>
      <c r="BM195" s="9"/>
      <c r="BN195" s="9"/>
      <c r="BO195" s="9"/>
      <c r="BP195" s="9"/>
      <c r="BQ195" s="9"/>
      <c r="BR195" s="9"/>
      <c r="BS195" s="9"/>
      <c r="BT195" s="9"/>
      <c r="BU195" s="9"/>
      <c r="BV195" s="9"/>
      <c r="BW195" s="665"/>
      <c r="BX195" s="665"/>
      <c r="BY195" s="665"/>
      <c r="BZ195" s="665"/>
      <c r="CA195" s="665"/>
      <c r="CB195" s="665"/>
      <c r="CC195" s="665"/>
      <c r="CD195" s="665"/>
      <c r="CE195" s="665"/>
      <c r="CF195" s="665"/>
      <c r="CG195" s="665"/>
      <c r="CH195" s="665"/>
      <c r="CI195" s="665"/>
    </row>
    <row r="196" spans="2:87" s="665" customFormat="1" ht="20" customHeight="1">
      <c r="B196" s="1618" t="str">
        <f>IF('E2 Serres'!F49="","",'E2 Serres'!F49)</f>
        <v/>
      </c>
      <c r="C196" s="1017"/>
      <c r="D196" s="1017"/>
      <c r="E196" s="1"/>
      <c r="F196" s="659"/>
      <c r="G196" s="659"/>
      <c r="H196" s="659"/>
      <c r="I196" s="1018" t="str">
        <f t="shared" si="85"/>
        <v/>
      </c>
      <c r="J196" s="653"/>
      <c r="K196" s="1"/>
      <c r="L196" s="659"/>
      <c r="M196" s="659"/>
      <c r="N196" s="659"/>
      <c r="O196" s="1018" t="str">
        <f t="shared" si="86"/>
        <v/>
      </c>
      <c r="P196" s="653"/>
      <c r="Q196" s="10"/>
      <c r="R196" s="9"/>
      <c r="S196" s="9"/>
      <c r="T196" s="9"/>
      <c r="U196" s="9"/>
      <c r="V196" s="9"/>
      <c r="W196" s="993"/>
      <c r="Z196" s="1"/>
      <c r="AA196" s="9"/>
      <c r="AB196" s="9"/>
      <c r="AK196" s="2"/>
      <c r="AN196" s="2"/>
      <c r="AX196" s="989"/>
      <c r="AY196" s="989"/>
      <c r="AZ196" s="989"/>
      <c r="BA196" s="989"/>
      <c r="BB196" s="989"/>
      <c r="BC196" s="989"/>
      <c r="BD196" s="989"/>
      <c r="BE196" s="989"/>
      <c r="BF196" s="989"/>
      <c r="BG196" s="989"/>
      <c r="BH196" s="989"/>
      <c r="BI196" s="989"/>
      <c r="BL196" s="9"/>
      <c r="BM196" s="9"/>
      <c r="BN196" s="9"/>
      <c r="BO196" s="9"/>
      <c r="BP196" s="9"/>
      <c r="BQ196" s="9"/>
      <c r="BR196" s="9"/>
      <c r="BS196" s="9"/>
      <c r="BT196" s="9"/>
      <c r="BU196" s="9"/>
      <c r="BV196" s="9"/>
    </row>
    <row r="197" spans="2:87" s="27" customFormat="1" ht="20" customHeight="1">
      <c r="B197" s="1617" t="str">
        <f>IF('E2 Serres'!F50="","",'E2 Serres'!F50)</f>
        <v/>
      </c>
      <c r="C197" s="1013"/>
      <c r="D197" s="1013"/>
      <c r="E197" s="1"/>
      <c r="F197" s="660"/>
      <c r="G197" s="660"/>
      <c r="H197" s="660"/>
      <c r="I197" s="1014" t="str">
        <f t="shared" si="85"/>
        <v/>
      </c>
      <c r="J197" s="653"/>
      <c r="K197" s="1"/>
      <c r="L197" s="660"/>
      <c r="M197" s="660"/>
      <c r="N197" s="660"/>
      <c r="O197" s="1014" t="str">
        <f t="shared" si="86"/>
        <v/>
      </c>
      <c r="P197" s="653"/>
      <c r="Q197" s="10"/>
      <c r="R197" s="9"/>
      <c r="S197" s="9"/>
      <c r="T197" s="9"/>
      <c r="U197" s="9"/>
      <c r="V197" s="9"/>
      <c r="W197" s="993"/>
      <c r="Z197" s="1"/>
      <c r="AA197" s="9"/>
      <c r="AB197" s="9"/>
      <c r="AC197" s="665"/>
      <c r="AD197" s="665"/>
      <c r="AE197" s="665"/>
      <c r="AF197" s="665"/>
      <c r="AG197" s="665"/>
      <c r="AH197" s="665"/>
      <c r="AI197" s="665"/>
      <c r="AJ197" s="665"/>
      <c r="AK197" s="2"/>
      <c r="AL197" s="665"/>
      <c r="AM197" s="665"/>
      <c r="AN197" s="2"/>
      <c r="AO197" s="665"/>
      <c r="AP197" s="665"/>
      <c r="AQ197" s="665"/>
      <c r="AR197" s="665"/>
      <c r="AS197" s="665"/>
      <c r="AT197" s="665"/>
      <c r="AU197" s="665"/>
      <c r="AV197" s="665"/>
      <c r="AW197" s="665"/>
      <c r="AX197" s="989"/>
      <c r="AY197" s="989"/>
      <c r="AZ197" s="989"/>
      <c r="BA197" s="989"/>
      <c r="BB197" s="989"/>
      <c r="BC197" s="989"/>
      <c r="BD197" s="989"/>
      <c r="BE197" s="989"/>
      <c r="BF197" s="989"/>
      <c r="BG197" s="989"/>
      <c r="BH197" s="989"/>
      <c r="BI197" s="989"/>
      <c r="BJ197" s="665"/>
      <c r="BK197" s="665"/>
      <c r="BL197" s="9"/>
      <c r="BM197" s="9"/>
      <c r="BN197" s="9"/>
      <c r="BO197" s="9"/>
      <c r="BP197" s="9"/>
      <c r="BQ197" s="9"/>
      <c r="BR197" s="9"/>
      <c r="BS197" s="9"/>
      <c r="BT197" s="9"/>
      <c r="BU197" s="9"/>
      <c r="BV197" s="9"/>
      <c r="BW197" s="665"/>
      <c r="BX197" s="665"/>
      <c r="BY197" s="665"/>
      <c r="BZ197" s="665"/>
      <c r="CA197" s="665"/>
      <c r="CB197" s="665"/>
      <c r="CC197" s="665"/>
      <c r="CD197" s="665"/>
      <c r="CE197" s="665"/>
      <c r="CF197" s="665"/>
      <c r="CG197" s="665"/>
      <c r="CH197" s="665"/>
      <c r="CI197" s="665"/>
    </row>
    <row r="198" spans="2:87" s="665" customFormat="1" ht="20" customHeight="1">
      <c r="B198" s="1618" t="str">
        <f>IF('E2 Serres'!F51="","",'E2 Serres'!F51)</f>
        <v/>
      </c>
      <c r="C198" s="1017"/>
      <c r="D198" s="1017"/>
      <c r="E198" s="1"/>
      <c r="F198" s="659"/>
      <c r="G198" s="659"/>
      <c r="H198" s="659"/>
      <c r="I198" s="1018" t="str">
        <f t="shared" si="85"/>
        <v/>
      </c>
      <c r="J198" s="653"/>
      <c r="K198" s="1"/>
      <c r="L198" s="659"/>
      <c r="M198" s="659"/>
      <c r="N198" s="659"/>
      <c r="O198" s="1018" t="str">
        <f t="shared" si="86"/>
        <v/>
      </c>
      <c r="P198" s="653"/>
      <c r="Q198" s="10"/>
      <c r="R198" s="9"/>
      <c r="S198" s="9"/>
      <c r="T198" s="9"/>
      <c r="U198" s="9"/>
      <c r="V198" s="9"/>
      <c r="W198" s="993"/>
      <c r="Z198" s="1"/>
      <c r="AA198" s="9"/>
      <c r="AB198" s="9"/>
      <c r="AK198" s="2"/>
      <c r="AN198" s="2"/>
      <c r="AX198" s="989"/>
      <c r="AY198" s="989"/>
      <c r="AZ198" s="989"/>
      <c r="BA198" s="989"/>
      <c r="BB198" s="989"/>
      <c r="BC198" s="989"/>
      <c r="BD198" s="989"/>
      <c r="BE198" s="989"/>
      <c r="BF198" s="989"/>
      <c r="BG198" s="989"/>
      <c r="BH198" s="989"/>
      <c r="BI198" s="989"/>
      <c r="BL198" s="9"/>
      <c r="BM198" s="9"/>
      <c r="BN198" s="9"/>
      <c r="BO198" s="9"/>
      <c r="BP198" s="9"/>
      <c r="BQ198" s="9"/>
      <c r="BR198" s="9"/>
      <c r="BS198" s="9"/>
      <c r="BT198" s="9"/>
      <c r="BU198" s="9"/>
      <c r="BV198" s="9"/>
    </row>
    <row r="199" spans="2:87" s="26" customFormat="1" ht="20" customHeight="1">
      <c r="B199" s="1617" t="str">
        <f>IF('E2 Serres'!F52="","",'E2 Serres'!F52)</f>
        <v/>
      </c>
      <c r="C199" s="1013"/>
      <c r="D199" s="1013"/>
      <c r="E199" s="1"/>
      <c r="F199" s="660"/>
      <c r="G199" s="660"/>
      <c r="H199" s="660"/>
      <c r="I199" s="1014" t="str">
        <f t="shared" si="85"/>
        <v/>
      </c>
      <c r="J199" s="653"/>
      <c r="K199" s="1"/>
      <c r="L199" s="660"/>
      <c r="M199" s="660"/>
      <c r="N199" s="660"/>
      <c r="O199" s="1014" t="str">
        <f t="shared" si="86"/>
        <v/>
      </c>
      <c r="P199" s="653"/>
      <c r="Q199" s="10"/>
      <c r="R199" s="9"/>
      <c r="S199" s="9"/>
      <c r="T199" s="9"/>
      <c r="U199" s="9"/>
      <c r="V199" s="9"/>
      <c r="W199" s="993"/>
      <c r="Z199" s="1"/>
      <c r="AA199" s="9"/>
      <c r="AB199" s="9"/>
      <c r="AC199" s="665"/>
      <c r="AD199" s="665"/>
      <c r="AE199" s="665"/>
      <c r="AF199" s="665"/>
      <c r="AG199" s="665"/>
      <c r="AH199" s="665"/>
      <c r="AI199" s="665"/>
      <c r="AJ199" s="665"/>
      <c r="AK199" s="2"/>
      <c r="AL199" s="665"/>
      <c r="AM199" s="665"/>
      <c r="AN199" s="2"/>
      <c r="AO199" s="665"/>
      <c r="AP199" s="665"/>
      <c r="AQ199" s="665"/>
      <c r="AR199" s="665"/>
      <c r="AS199" s="665"/>
      <c r="AT199" s="665"/>
      <c r="AU199" s="665"/>
      <c r="AV199" s="665"/>
      <c r="AW199" s="665"/>
      <c r="AX199" s="989"/>
      <c r="AY199" s="989"/>
      <c r="AZ199" s="989"/>
      <c r="BA199" s="989"/>
      <c r="BB199" s="989"/>
      <c r="BC199" s="989"/>
      <c r="BD199" s="989"/>
      <c r="BE199" s="989"/>
      <c r="BF199" s="989"/>
      <c r="BG199" s="989"/>
      <c r="BH199" s="989"/>
      <c r="BI199" s="989"/>
      <c r="BJ199" s="665"/>
      <c r="BK199" s="665"/>
      <c r="BL199" s="9"/>
      <c r="BM199" s="9"/>
      <c r="BN199" s="9"/>
      <c r="BO199" s="9"/>
      <c r="BP199" s="9"/>
      <c r="BQ199" s="9"/>
      <c r="BR199" s="9"/>
      <c r="BS199" s="9"/>
      <c r="BT199" s="9"/>
      <c r="BU199" s="9"/>
      <c r="BV199" s="9"/>
      <c r="BW199" s="665"/>
      <c r="BX199" s="665"/>
      <c r="BY199" s="665"/>
      <c r="BZ199" s="665"/>
      <c r="CA199" s="665"/>
      <c r="CB199" s="665"/>
      <c r="CC199" s="665"/>
      <c r="CD199" s="665"/>
      <c r="CE199" s="665"/>
      <c r="CF199" s="665"/>
      <c r="CG199" s="665"/>
      <c r="CH199" s="665"/>
      <c r="CI199" s="665"/>
    </row>
    <row r="200" spans="2:87" s="665" customFormat="1" ht="20" customHeight="1">
      <c r="B200" s="1618" t="str">
        <f>IF('E2 Serres'!F53="","",'E2 Serres'!F53)</f>
        <v/>
      </c>
      <c r="C200" s="1017"/>
      <c r="D200" s="1017"/>
      <c r="E200" s="1"/>
      <c r="F200" s="659"/>
      <c r="G200" s="659"/>
      <c r="H200" s="659"/>
      <c r="I200" s="1018" t="str">
        <f t="shared" si="85"/>
        <v/>
      </c>
      <c r="J200" s="653"/>
      <c r="K200" s="1"/>
      <c r="L200" s="659"/>
      <c r="M200" s="659"/>
      <c r="N200" s="659"/>
      <c r="O200" s="1018" t="str">
        <f t="shared" si="86"/>
        <v/>
      </c>
      <c r="P200" s="653"/>
      <c r="Q200" s="10"/>
      <c r="R200" s="9"/>
      <c r="S200" s="9"/>
      <c r="T200" s="9"/>
      <c r="U200" s="9"/>
      <c r="V200" s="9"/>
      <c r="W200" s="993"/>
      <c r="Z200" s="1"/>
      <c r="AA200" s="9"/>
      <c r="AB200" s="9"/>
      <c r="AK200" s="2"/>
      <c r="AN200" s="2"/>
      <c r="AX200" s="989"/>
      <c r="AY200" s="989"/>
      <c r="AZ200" s="989"/>
      <c r="BA200" s="989"/>
      <c r="BB200" s="989"/>
      <c r="BC200" s="989"/>
      <c r="BD200" s="989"/>
      <c r="BE200" s="989"/>
      <c r="BF200" s="989"/>
      <c r="BG200" s="989"/>
      <c r="BH200" s="989"/>
      <c r="BI200" s="989"/>
      <c r="BL200" s="9"/>
      <c r="BM200" s="9"/>
      <c r="BN200" s="9"/>
      <c r="BO200" s="9"/>
      <c r="BP200" s="9"/>
      <c r="BQ200" s="9"/>
      <c r="BR200" s="9"/>
      <c r="BS200" s="9"/>
      <c r="BT200" s="9"/>
      <c r="BU200" s="9"/>
      <c r="BV200" s="9"/>
    </row>
    <row r="201" spans="2:87" s="26" customFormat="1" ht="20" customHeight="1">
      <c r="B201" s="1617" t="str">
        <f>IF('E2 Serres'!F54="","",'E2 Serres'!F54)</f>
        <v/>
      </c>
      <c r="C201" s="1013"/>
      <c r="D201" s="1013"/>
      <c r="E201" s="1"/>
      <c r="F201" s="660"/>
      <c r="G201" s="660"/>
      <c r="H201" s="660"/>
      <c r="I201" s="1014" t="str">
        <f t="shared" si="85"/>
        <v/>
      </c>
      <c r="J201" s="653"/>
      <c r="K201" s="1"/>
      <c r="L201" s="660"/>
      <c r="M201" s="660"/>
      <c r="N201" s="660"/>
      <c r="O201" s="1014" t="str">
        <f t="shared" si="86"/>
        <v/>
      </c>
      <c r="P201" s="653"/>
      <c r="Q201" s="10"/>
      <c r="R201" s="9"/>
      <c r="S201" s="9"/>
      <c r="T201" s="9"/>
      <c r="U201" s="9"/>
      <c r="V201" s="9"/>
      <c r="W201" s="993"/>
      <c r="Z201" s="1"/>
      <c r="AA201" s="9"/>
      <c r="AB201" s="9"/>
      <c r="AC201" s="665"/>
      <c r="AD201" s="665"/>
      <c r="AE201" s="665"/>
      <c r="AF201" s="665"/>
      <c r="AG201" s="665"/>
      <c r="AH201" s="665"/>
      <c r="AI201" s="665"/>
      <c r="AJ201" s="665"/>
      <c r="AK201" s="2"/>
      <c r="AL201" s="665"/>
      <c r="AM201" s="665"/>
      <c r="AN201" s="2"/>
      <c r="AO201" s="665"/>
      <c r="AP201" s="665"/>
      <c r="AQ201" s="665"/>
      <c r="AR201" s="665"/>
      <c r="AS201" s="665"/>
      <c r="AT201" s="665"/>
      <c r="AU201" s="665"/>
      <c r="AV201" s="665"/>
      <c r="AW201" s="665"/>
      <c r="AX201" s="989"/>
      <c r="AY201" s="989"/>
      <c r="AZ201" s="989"/>
      <c r="BA201" s="989"/>
      <c r="BB201" s="989"/>
      <c r="BC201" s="989"/>
      <c r="BD201" s="989"/>
      <c r="BE201" s="989"/>
      <c r="BF201" s="989"/>
      <c r="BG201" s="989"/>
      <c r="BH201" s="989"/>
      <c r="BI201" s="989"/>
      <c r="BJ201" s="665"/>
      <c r="BK201" s="665"/>
      <c r="BL201" s="9"/>
      <c r="BM201" s="9"/>
      <c r="BN201" s="9"/>
      <c r="BO201" s="9"/>
      <c r="BP201" s="9"/>
      <c r="BQ201" s="9"/>
      <c r="BR201" s="9"/>
      <c r="BS201" s="9"/>
      <c r="BT201" s="9"/>
      <c r="BU201" s="9"/>
      <c r="BV201" s="9"/>
      <c r="BW201" s="665"/>
      <c r="BX201" s="665"/>
      <c r="BY201" s="665"/>
      <c r="BZ201" s="665"/>
      <c r="CA201" s="665"/>
      <c r="CB201" s="665"/>
      <c r="CC201" s="665"/>
      <c r="CD201" s="665"/>
      <c r="CE201" s="665"/>
      <c r="CF201" s="665"/>
      <c r="CG201" s="665"/>
      <c r="CH201" s="665"/>
      <c r="CI201" s="665"/>
    </row>
    <row r="202" spans="2:87" s="665" customFormat="1" ht="20" customHeight="1">
      <c r="B202" s="1618" t="str">
        <f>IF('E2 Serres'!F55="","",'E2 Serres'!F55)</f>
        <v/>
      </c>
      <c r="C202" s="1017"/>
      <c r="D202" s="1017"/>
      <c r="E202" s="1"/>
      <c r="F202" s="659"/>
      <c r="G202" s="659"/>
      <c r="H202" s="659"/>
      <c r="I202" s="1018" t="str">
        <f t="shared" si="85"/>
        <v/>
      </c>
      <c r="J202" s="653"/>
      <c r="K202" s="1"/>
      <c r="L202" s="659"/>
      <c r="M202" s="659"/>
      <c r="N202" s="659"/>
      <c r="O202" s="1018" t="str">
        <f t="shared" si="86"/>
        <v/>
      </c>
      <c r="P202" s="653"/>
      <c r="Q202" s="10"/>
      <c r="R202" s="9"/>
      <c r="S202" s="9"/>
      <c r="T202" s="9"/>
      <c r="U202" s="9"/>
      <c r="V202" s="9"/>
      <c r="W202" s="993"/>
      <c r="Z202" s="1"/>
      <c r="AA202" s="9"/>
      <c r="AB202" s="9"/>
      <c r="AK202" s="2"/>
      <c r="AN202" s="2"/>
      <c r="AX202" s="989"/>
      <c r="AY202" s="989"/>
      <c r="AZ202" s="989"/>
      <c r="BA202" s="989"/>
      <c r="BB202" s="989"/>
      <c r="BC202" s="989"/>
      <c r="BD202" s="989"/>
      <c r="BE202" s="989"/>
      <c r="BF202" s="989"/>
      <c r="BG202" s="989"/>
      <c r="BH202" s="989"/>
      <c r="BI202" s="989"/>
      <c r="BL202" s="9"/>
      <c r="BM202" s="9"/>
      <c r="BN202" s="9"/>
      <c r="BO202" s="9"/>
      <c r="BP202" s="9"/>
      <c r="BQ202" s="9"/>
      <c r="BR202" s="9"/>
      <c r="BS202" s="9"/>
      <c r="BT202" s="9"/>
      <c r="BU202" s="9"/>
      <c r="BV202" s="9"/>
    </row>
    <row r="203" spans="2:87" s="26" customFormat="1" ht="20" customHeight="1">
      <c r="B203" s="1617" t="str">
        <f>IF('E2 Serres'!F56="","",'E2 Serres'!F56)</f>
        <v/>
      </c>
      <c r="C203" s="1013"/>
      <c r="D203" s="1013"/>
      <c r="E203" s="1"/>
      <c r="F203" s="660"/>
      <c r="G203" s="660"/>
      <c r="H203" s="660"/>
      <c r="I203" s="1014" t="str">
        <f t="shared" si="85"/>
        <v/>
      </c>
      <c r="J203" s="653"/>
      <c r="K203" s="1"/>
      <c r="L203" s="660"/>
      <c r="M203" s="660"/>
      <c r="N203" s="660"/>
      <c r="O203" s="1014" t="str">
        <f t="shared" si="86"/>
        <v/>
      </c>
      <c r="P203" s="653"/>
      <c r="Q203" s="10"/>
      <c r="R203" s="9"/>
      <c r="S203" s="9"/>
      <c r="T203" s="9"/>
      <c r="U203" s="9"/>
      <c r="V203" s="9"/>
      <c r="W203" s="993"/>
      <c r="Z203" s="1"/>
      <c r="AA203" s="9"/>
      <c r="AB203" s="9"/>
      <c r="AC203" s="665"/>
      <c r="AD203" s="665"/>
      <c r="AE203" s="665"/>
      <c r="AF203" s="665"/>
      <c r="AG203" s="665"/>
      <c r="AH203" s="665"/>
      <c r="AI203" s="665"/>
      <c r="AJ203" s="665"/>
      <c r="AK203" s="2"/>
      <c r="AL203" s="665"/>
      <c r="AM203" s="665"/>
      <c r="AN203" s="2"/>
      <c r="AO203" s="665"/>
      <c r="AP203" s="665"/>
      <c r="AQ203" s="665"/>
      <c r="AR203" s="665"/>
      <c r="AS203" s="665"/>
      <c r="AT203" s="665"/>
      <c r="AU203" s="665"/>
      <c r="AV203" s="665"/>
      <c r="AW203" s="665"/>
      <c r="AX203" s="989"/>
      <c r="AY203" s="989"/>
      <c r="AZ203" s="989"/>
      <c r="BA203" s="989"/>
      <c r="BB203" s="989"/>
      <c r="BC203" s="989"/>
      <c r="BD203" s="989"/>
      <c r="BE203" s="989"/>
      <c r="BF203" s="989"/>
      <c r="BG203" s="989"/>
      <c r="BH203" s="989"/>
      <c r="BI203" s="989"/>
      <c r="BJ203" s="665"/>
      <c r="BK203" s="665"/>
      <c r="BL203" s="9"/>
      <c r="BM203" s="9"/>
      <c r="BN203" s="9"/>
      <c r="BO203" s="9"/>
      <c r="BP203" s="9"/>
      <c r="BQ203" s="9"/>
      <c r="BR203" s="9"/>
      <c r="BS203" s="9"/>
      <c r="BT203" s="9"/>
      <c r="BU203" s="9"/>
      <c r="BV203" s="9"/>
      <c r="BW203" s="665"/>
      <c r="BX203" s="665"/>
      <c r="BY203" s="665"/>
      <c r="BZ203" s="665"/>
      <c r="CA203" s="665"/>
      <c r="CB203" s="665"/>
      <c r="CC203" s="665"/>
      <c r="CD203" s="665"/>
      <c r="CE203" s="665"/>
      <c r="CF203" s="665"/>
      <c r="CG203" s="665"/>
      <c r="CH203" s="665"/>
      <c r="CI203" s="665"/>
    </row>
    <row r="204" spans="2:87" s="665" customFormat="1" ht="20" customHeight="1">
      <c r="B204" s="1618" t="str">
        <f>IF('E2 Serres'!F57="","",'E2 Serres'!F57)</f>
        <v/>
      </c>
      <c r="C204" s="1017"/>
      <c r="D204" s="1017"/>
      <c r="E204" s="1"/>
      <c r="F204" s="659"/>
      <c r="G204" s="659"/>
      <c r="H204" s="659"/>
      <c r="I204" s="1018" t="str">
        <f t="shared" si="85"/>
        <v/>
      </c>
      <c r="J204" s="653"/>
      <c r="K204" s="1"/>
      <c r="L204" s="659"/>
      <c r="M204" s="659"/>
      <c r="N204" s="659"/>
      <c r="O204" s="1018" t="str">
        <f t="shared" si="86"/>
        <v/>
      </c>
      <c r="P204" s="653"/>
      <c r="Q204" s="10"/>
      <c r="R204" s="9"/>
      <c r="S204" s="9"/>
      <c r="T204" s="9"/>
      <c r="U204" s="9"/>
      <c r="V204" s="9"/>
      <c r="W204" s="993"/>
      <c r="Z204" s="1"/>
      <c r="AA204" s="9"/>
      <c r="AB204" s="9"/>
      <c r="AK204" s="2"/>
      <c r="AN204" s="2"/>
      <c r="AX204" s="989"/>
      <c r="AY204" s="989"/>
      <c r="AZ204" s="989"/>
      <c r="BA204" s="989"/>
      <c r="BB204" s="989"/>
      <c r="BC204" s="989"/>
      <c r="BD204" s="989"/>
      <c r="BE204" s="989"/>
      <c r="BF204" s="989"/>
      <c r="BG204" s="989"/>
      <c r="BH204" s="989"/>
      <c r="BI204" s="989"/>
      <c r="BL204" s="9"/>
      <c r="BM204" s="9"/>
      <c r="BN204" s="9"/>
      <c r="BO204" s="9"/>
      <c r="BP204" s="9"/>
      <c r="BQ204" s="9"/>
      <c r="BR204" s="9"/>
      <c r="BS204" s="9"/>
      <c r="BT204" s="9"/>
      <c r="BU204" s="9"/>
      <c r="BV204" s="9"/>
    </row>
    <row r="205" spans="2:87" s="665" customFormat="1" ht="20" customHeight="1">
      <c r="B205" s="1617" t="str">
        <f>IF('E2 Serres'!F58="","",'E2 Serres'!F58)</f>
        <v/>
      </c>
      <c r="C205" s="1013"/>
      <c r="D205" s="1013"/>
      <c r="E205" s="1"/>
      <c r="F205" s="660"/>
      <c r="G205" s="660"/>
      <c r="H205" s="660"/>
      <c r="I205" s="1014" t="str">
        <f t="shared" si="85"/>
        <v/>
      </c>
      <c r="J205" s="653"/>
      <c r="K205" s="1"/>
      <c r="L205" s="347"/>
      <c r="M205" s="347"/>
      <c r="N205" s="347"/>
      <c r="O205" s="1019" t="str">
        <f t="shared" si="86"/>
        <v/>
      </c>
      <c r="P205" s="653"/>
      <c r="Q205" s="10"/>
      <c r="R205" s="9"/>
      <c r="S205" s="9"/>
      <c r="T205" s="9"/>
      <c r="U205" s="9"/>
      <c r="V205" s="9"/>
      <c r="W205" s="993"/>
      <c r="Z205" s="1"/>
      <c r="AA205" s="9"/>
      <c r="AB205" s="9"/>
      <c r="AK205" s="2"/>
      <c r="AN205" s="2"/>
      <c r="AX205" s="989"/>
      <c r="AY205" s="989"/>
      <c r="AZ205" s="989"/>
      <c r="BA205" s="989"/>
      <c r="BB205" s="989"/>
      <c r="BC205" s="989"/>
      <c r="BD205" s="989"/>
      <c r="BE205" s="989"/>
      <c r="BF205" s="989"/>
      <c r="BG205" s="989"/>
      <c r="BH205" s="989"/>
      <c r="BI205" s="989"/>
      <c r="BL205" s="9"/>
      <c r="BM205" s="9"/>
      <c r="BN205" s="9"/>
      <c r="BO205" s="9"/>
      <c r="BP205" s="9"/>
      <c r="BQ205" s="9"/>
      <c r="BR205" s="9"/>
      <c r="BS205" s="9"/>
      <c r="BT205" s="9"/>
      <c r="BU205" s="9"/>
      <c r="BV205" s="9"/>
    </row>
    <row r="206" spans="2:87" s="665" customFormat="1" ht="15.75" customHeight="1">
      <c r="B206" s="1020" t="s">
        <v>2</v>
      </c>
      <c r="C206" s="1021"/>
      <c r="D206" s="1022"/>
      <c r="E206" s="1"/>
      <c r="F206" s="1023"/>
      <c r="G206" s="1022"/>
      <c r="H206" s="1024"/>
      <c r="I206" s="1022"/>
      <c r="J206" s="1025"/>
      <c r="K206" s="1"/>
      <c r="L206" s="1026"/>
      <c r="M206" s="1027"/>
      <c r="N206" s="1028"/>
      <c r="O206" s="1027"/>
      <c r="P206" s="1029"/>
      <c r="Q206" s="10"/>
      <c r="R206" s="9"/>
      <c r="S206" s="9"/>
      <c r="T206" s="9"/>
      <c r="U206" s="9"/>
      <c r="V206" s="9"/>
      <c r="W206" s="993"/>
      <c r="Z206" s="1"/>
      <c r="AA206" s="9"/>
      <c r="AB206" s="9"/>
      <c r="AK206" s="2"/>
      <c r="AN206" s="2"/>
      <c r="AX206" s="989"/>
      <c r="AY206" s="989"/>
      <c r="AZ206" s="989"/>
      <c r="BA206" s="989"/>
      <c r="BB206" s="989"/>
      <c r="BC206" s="989"/>
      <c r="BD206" s="989"/>
      <c r="BE206" s="989"/>
      <c r="BF206" s="989"/>
      <c r="BG206" s="989"/>
      <c r="BH206" s="989"/>
      <c r="BI206" s="989"/>
      <c r="BL206" s="9"/>
      <c r="BM206" s="9"/>
      <c r="BN206" s="9"/>
      <c r="BO206" s="9"/>
      <c r="BP206" s="9"/>
      <c r="BQ206" s="9"/>
      <c r="BR206" s="9"/>
      <c r="BS206" s="9"/>
      <c r="BT206" s="9"/>
      <c r="BU206" s="9"/>
      <c r="BV206" s="9"/>
    </row>
    <row r="207" spans="2:87" s="665" customFormat="1" ht="15">
      <c r="E207" s="1"/>
      <c r="I207" s="2"/>
      <c r="J207" s="2"/>
      <c r="K207" s="10"/>
      <c r="P207" s="119"/>
      <c r="Q207" s="10"/>
      <c r="R207" s="9"/>
      <c r="S207" s="9"/>
      <c r="T207" s="9"/>
      <c r="U207" s="9"/>
      <c r="V207" s="9"/>
      <c r="W207" s="993"/>
      <c r="X207" s="9"/>
      <c r="Y207" s="9"/>
      <c r="Z207" s="9"/>
      <c r="AA207" s="9"/>
      <c r="AB207" s="9"/>
      <c r="AK207" s="2"/>
      <c r="AN207" s="2"/>
      <c r="AX207" s="989"/>
      <c r="AY207" s="989"/>
      <c r="AZ207" s="989"/>
      <c r="BA207" s="989"/>
      <c r="BB207" s="989"/>
      <c r="BC207" s="989"/>
      <c r="BD207" s="989"/>
      <c r="BE207" s="989"/>
      <c r="BF207" s="989"/>
      <c r="BG207" s="989"/>
      <c r="BH207" s="989"/>
      <c r="BI207" s="989"/>
      <c r="BJ207" s="9"/>
      <c r="BK207" s="9"/>
      <c r="BL207" s="9"/>
      <c r="BM207" s="9"/>
      <c r="BN207" s="9"/>
      <c r="BO207" s="9"/>
    </row>
    <row r="208" spans="2:87" s="665" customFormat="1" ht="87" customHeight="1">
      <c r="E208" s="1"/>
      <c r="F208" s="2130" t="str">
        <f>IF(Y266=0,"",I164)</f>
        <v>Le contrôle de saisie montre que la longueur de conduites non isolées que vous avez saisie est peut-être incorrecte. Veuillez vérifier vos données et les corriger._x000D_Si celles-ci sont correctes, veuillez les confirmer dans le champ «Confirmation exactitude de la saisie», en choisissant la zone de liste déroulante «Saisie OK» (Feuille E3: Production de chaleur).</v>
      </c>
      <c r="G208" s="2130"/>
      <c r="H208" s="2130"/>
      <c r="I208" s="2130"/>
      <c r="J208" s="2130"/>
      <c r="K208" s="10"/>
      <c r="L208" s="2130" t="str">
        <f>IF(P266=0,"",I165)</f>
        <v>Le contrôle de saisie montre que le nombre de sous-stations de distribution non isolées que vous avez saisi est peut-être incorrect. Veuillez vérifier vos données et les corriger._x000D_Si celles-ci sont correctes, veuillez les confirmer dans le champ «Confirmation exactitude de la saisie», en choisissant la zone de liste déroulante «Saisie OK» (Feuille E3: Production de chaleur).</v>
      </c>
      <c r="M208" s="2130"/>
      <c r="N208" s="2130"/>
      <c r="O208" s="2130"/>
      <c r="P208" s="2130"/>
      <c r="Q208" s="10"/>
      <c r="R208" s="9"/>
      <c r="S208" s="9"/>
      <c r="T208" s="9"/>
      <c r="U208" s="9"/>
      <c r="V208" s="9"/>
      <c r="W208" s="993"/>
      <c r="X208" s="9"/>
      <c r="Y208" s="9"/>
      <c r="Z208" s="9"/>
      <c r="AA208" s="9"/>
      <c r="AB208" s="9"/>
      <c r="AK208" s="2"/>
      <c r="AN208" s="2"/>
      <c r="AX208" s="989"/>
      <c r="AY208" s="989"/>
      <c r="AZ208" s="989"/>
      <c r="BA208" s="989"/>
      <c r="BB208" s="989"/>
      <c r="BC208" s="989"/>
      <c r="BD208" s="989"/>
      <c r="BE208" s="989"/>
      <c r="BF208" s="989"/>
      <c r="BG208" s="989"/>
      <c r="BH208" s="989"/>
      <c r="BI208" s="989"/>
      <c r="BJ208" s="9"/>
      <c r="BK208" s="9"/>
      <c r="BL208" s="9"/>
      <c r="BM208" s="9"/>
      <c r="BN208" s="9"/>
      <c r="BO208" s="9"/>
    </row>
    <row r="209" spans="2:73" s="665" customFormat="1" ht="15">
      <c r="E209" s="1"/>
      <c r="I209" s="2"/>
      <c r="J209" s="2"/>
      <c r="K209" s="10"/>
      <c r="P209" s="119"/>
      <c r="Q209" s="10"/>
      <c r="R209" s="9"/>
      <c r="S209" s="9"/>
      <c r="T209" s="9"/>
      <c r="U209" s="9"/>
      <c r="V209" s="9"/>
      <c r="W209" s="993"/>
      <c r="X209" s="9"/>
      <c r="Y209" s="9"/>
      <c r="Z209" s="9"/>
      <c r="AA209" s="9"/>
      <c r="AB209" s="9"/>
      <c r="AC209" s="9"/>
      <c r="AD209" s="9"/>
      <c r="AE209" s="9"/>
      <c r="AF209" s="9"/>
      <c r="AG209" s="9"/>
      <c r="AH209" s="2"/>
      <c r="AI209" s="2"/>
      <c r="AJ209" s="2"/>
      <c r="AK209" s="2"/>
      <c r="AN209" s="2"/>
      <c r="AX209" s="989"/>
      <c r="AY209" s="989"/>
      <c r="AZ209" s="989"/>
      <c r="BA209" s="989"/>
      <c r="BB209" s="989"/>
      <c r="BC209" s="989"/>
      <c r="BD209" s="989"/>
      <c r="BE209" s="989"/>
      <c r="BF209" s="989"/>
      <c r="BG209" s="989"/>
      <c r="BH209" s="989"/>
      <c r="BI209" s="989"/>
      <c r="BJ209" s="9"/>
      <c r="BK209" s="9"/>
      <c r="BL209" s="9"/>
      <c r="BM209" s="9"/>
      <c r="BN209" s="9"/>
      <c r="BO209" s="9"/>
    </row>
    <row r="210" spans="2:73" s="665" customFormat="1" ht="15" hidden="1" outlineLevel="1">
      <c r="E210" s="1"/>
      <c r="I210" s="2"/>
      <c r="J210" s="2"/>
      <c r="K210" s="10"/>
      <c r="Q210" s="1"/>
      <c r="R210" s="9"/>
      <c r="S210" s="9"/>
      <c r="T210" s="9"/>
      <c r="U210" s="9"/>
      <c r="V210" s="9"/>
      <c r="W210" s="993"/>
      <c r="X210" s="9"/>
      <c r="Y210" s="9"/>
      <c r="Z210" s="9"/>
      <c r="AA210" s="9"/>
      <c r="AB210" s="9"/>
      <c r="AC210" s="9"/>
      <c r="AD210" s="2"/>
      <c r="AE210" s="2"/>
      <c r="AF210" s="2"/>
      <c r="AG210" s="2"/>
      <c r="AJ210" s="2"/>
      <c r="AT210" s="989"/>
      <c r="AU210" s="989"/>
      <c r="AV210" s="989"/>
      <c r="AW210" s="989"/>
      <c r="AX210" s="989"/>
      <c r="AY210" s="989"/>
      <c r="AZ210" s="989"/>
      <c r="BA210" s="989"/>
      <c r="BB210" s="989"/>
      <c r="BC210" s="989"/>
      <c r="BD210" s="989"/>
      <c r="BE210" s="989"/>
      <c r="BF210" s="9"/>
      <c r="BG210" s="9"/>
      <c r="BH210" s="9"/>
      <c r="BI210" s="9"/>
      <c r="BJ210" s="9"/>
      <c r="BK210" s="9"/>
    </row>
    <row r="211" spans="2:73" s="9" customFormat="1" ht="18.75" hidden="1" customHeight="1" outlineLevel="1">
      <c r="B211" s="996"/>
      <c r="C211" s="996"/>
      <c r="D211" s="997"/>
      <c r="E211" s="997"/>
      <c r="F211" s="997"/>
      <c r="G211" s="997"/>
      <c r="H211" s="997"/>
      <c r="I211" s="999"/>
      <c r="J211" s="999"/>
      <c r="K211" s="999"/>
      <c r="L211" s="999"/>
      <c r="M211" s="999"/>
      <c r="N211" s="999"/>
      <c r="O211" s="999"/>
      <c r="P211" s="998"/>
      <c r="Q211" s="999"/>
      <c r="R211" s="999"/>
      <c r="S211" s="999"/>
      <c r="T211" s="999"/>
      <c r="U211" s="998"/>
      <c r="V211" s="999"/>
      <c r="W211" s="310"/>
      <c r="X211" s="999"/>
      <c r="Y211" s="999"/>
      <c r="Z211" s="999"/>
      <c r="AA211" s="999"/>
      <c r="AB211" s="999"/>
      <c r="AC211" s="999"/>
      <c r="AD211" s="999"/>
      <c r="AE211" s="999"/>
      <c r="AF211" s="999"/>
      <c r="AG211" s="999"/>
      <c r="AH211" s="999"/>
      <c r="AI211" s="999"/>
      <c r="AJ211" s="999"/>
      <c r="AK211" s="999"/>
      <c r="AL211" s="999"/>
      <c r="AM211" s="999"/>
      <c r="AN211" s="999"/>
      <c r="AO211" s="999"/>
      <c r="AP211" s="665"/>
      <c r="AQ211" s="665"/>
      <c r="AR211" s="665"/>
      <c r="AS211" s="665"/>
      <c r="AT211" s="989"/>
      <c r="AU211" s="989"/>
      <c r="AV211" s="989"/>
      <c r="AW211" s="989"/>
      <c r="AX211" s="989"/>
      <c r="AY211" s="989"/>
      <c r="AZ211" s="989"/>
      <c r="BA211" s="989"/>
      <c r="BB211" s="989"/>
      <c r="BC211" s="989"/>
      <c r="BD211" s="989"/>
      <c r="BE211" s="989"/>
    </row>
    <row r="212" spans="2:73" s="9" customFormat="1" ht="29" hidden="1" customHeight="1" outlineLevel="1">
      <c r="B212" s="1001"/>
      <c r="C212" s="1001"/>
      <c r="D212" s="1002"/>
      <c r="E212" s="1002"/>
      <c r="F212" s="962" t="s">
        <v>392</v>
      </c>
      <c r="H212" s="962" t="s">
        <v>393</v>
      </c>
      <c r="I212" s="962" t="s">
        <v>394</v>
      </c>
      <c r="J212" s="989"/>
      <c r="K212" s="1"/>
      <c r="L212" s="962" t="s">
        <v>395</v>
      </c>
      <c r="M212" s="962" t="s">
        <v>396</v>
      </c>
      <c r="N212" s="962" t="s">
        <v>397</v>
      </c>
      <c r="O212" s="1004"/>
      <c r="P212" s="1003"/>
      <c r="Q212" s="1004"/>
      <c r="R212" s="1004"/>
      <c r="S212" s="1004"/>
      <c r="T212" s="1004"/>
      <c r="U212" s="1003"/>
      <c r="V212" s="1004"/>
      <c r="W212" s="304"/>
      <c r="X212" s="1004"/>
      <c r="Y212" s="1004"/>
      <c r="Z212" s="1004"/>
      <c r="AA212" s="1004"/>
      <c r="AB212" s="1004"/>
      <c r="AC212" s="1004"/>
      <c r="AD212" s="1004"/>
      <c r="AE212" s="1004"/>
      <c r="AF212" s="1004"/>
      <c r="AG212" s="1004"/>
      <c r="AH212" s="1004"/>
      <c r="AI212" s="1004"/>
      <c r="AJ212" s="1004"/>
      <c r="AK212" s="1004"/>
      <c r="AL212" s="1004"/>
      <c r="AM212" s="1004"/>
      <c r="AN212" s="1004"/>
      <c r="AO212" s="1004"/>
      <c r="AP212" s="665"/>
      <c r="AQ212" s="665"/>
      <c r="AR212" s="665"/>
      <c r="AS212" s="665"/>
      <c r="AT212" s="989"/>
      <c r="AU212" s="989"/>
      <c r="AV212" s="989"/>
      <c r="AW212" s="989"/>
      <c r="AX212" s="989"/>
      <c r="AY212" s="989"/>
      <c r="AZ212" s="989"/>
      <c r="BA212" s="989"/>
      <c r="BB212" s="989"/>
      <c r="BC212" s="989"/>
      <c r="BD212" s="989"/>
      <c r="BE212" s="989"/>
    </row>
    <row r="213" spans="2:73" s="9" customFormat="1" ht="18.75" hidden="1" customHeight="1" outlineLevel="1">
      <c r="B213" s="101" t="s">
        <v>568</v>
      </c>
      <c r="C213" s="665"/>
      <c r="D213" s="989"/>
      <c r="E213" s="1"/>
      <c r="F213" s="1030">
        <v>170</v>
      </c>
      <c r="G213" s="1030"/>
      <c r="H213" s="1030">
        <v>263</v>
      </c>
      <c r="I213" s="1030">
        <v>397</v>
      </c>
      <c r="J213" s="989"/>
      <c r="K213" s="1"/>
      <c r="L213" s="1030">
        <f>920</f>
        <v>920</v>
      </c>
      <c r="M213" s="1030">
        <f>1620</f>
        <v>1620</v>
      </c>
      <c r="N213" s="1030">
        <f>2630</f>
        <v>2630</v>
      </c>
      <c r="O213" s="1004"/>
      <c r="P213" s="1004"/>
      <c r="Q213" s="1004"/>
      <c r="R213" s="1004"/>
      <c r="S213" s="1004"/>
      <c r="T213" s="1004"/>
      <c r="U213" s="1003"/>
      <c r="V213" s="1004"/>
      <c r="W213" s="304"/>
      <c r="X213" s="1004"/>
      <c r="Y213" s="1004"/>
      <c r="Z213" s="1004"/>
      <c r="AA213" s="1004"/>
      <c r="AB213" s="1004"/>
      <c r="AC213" s="1004"/>
      <c r="AD213" s="1004"/>
      <c r="AE213" s="1004"/>
      <c r="AF213" s="1004"/>
      <c r="AG213" s="1004"/>
      <c r="AH213" s="1004"/>
      <c r="AI213" s="1004"/>
      <c r="AJ213" s="1004"/>
      <c r="AK213" s="1004"/>
      <c r="AL213" s="1004"/>
      <c r="AM213" s="1004"/>
      <c r="AN213" s="1004"/>
      <c r="AO213" s="1004"/>
      <c r="AP213" s="665"/>
      <c r="AQ213" s="665"/>
      <c r="AR213" s="665"/>
      <c r="AS213" s="665"/>
      <c r="AT213" s="989"/>
      <c r="AU213" s="989"/>
      <c r="AV213" s="989"/>
      <c r="AW213" s="989"/>
      <c r="AX213" s="989"/>
      <c r="AY213" s="989"/>
      <c r="AZ213" s="989"/>
      <c r="BA213" s="989"/>
      <c r="BB213" s="989"/>
      <c r="BC213" s="989"/>
      <c r="BD213" s="989"/>
      <c r="BE213" s="989"/>
    </row>
    <row r="214" spans="2:73" s="9" customFormat="1" ht="18.75" hidden="1" customHeight="1" outlineLevel="1">
      <c r="B214" s="665"/>
      <c r="C214" s="665"/>
      <c r="D214" s="989"/>
      <c r="E214" s="990"/>
      <c r="F214" s="989"/>
      <c r="G214" s="989"/>
      <c r="H214" s="989"/>
      <c r="I214" s="989"/>
      <c r="J214" s="989"/>
      <c r="K214" s="990"/>
      <c r="L214" s="989"/>
      <c r="M214" s="989"/>
      <c r="N214" s="989"/>
      <c r="O214" s="989"/>
      <c r="P214" s="1004"/>
      <c r="Q214" s="1004"/>
      <c r="R214" s="1004"/>
      <c r="S214" s="1004"/>
      <c r="T214" s="1004"/>
      <c r="U214" s="1003"/>
      <c r="V214" s="1004"/>
      <c r="W214" s="304"/>
      <c r="X214" s="1004"/>
      <c r="Y214" s="1004"/>
      <c r="Z214" s="1004"/>
      <c r="AA214" s="1004"/>
      <c r="AB214" s="1004"/>
      <c r="AC214" s="1004"/>
      <c r="AD214" s="1004"/>
      <c r="AE214" s="1004"/>
      <c r="AF214" s="1004"/>
      <c r="AG214" s="1004"/>
      <c r="AH214" s="1004"/>
      <c r="AI214" s="1004"/>
      <c r="AJ214" s="1004"/>
      <c r="AK214" s="1004"/>
      <c r="AL214" s="1004"/>
      <c r="AM214" s="1004"/>
      <c r="AN214" s="1004"/>
      <c r="AO214" s="1004"/>
      <c r="AP214" s="665"/>
      <c r="AQ214" s="665"/>
      <c r="AR214" s="665"/>
      <c r="AS214" s="665"/>
      <c r="AT214" s="989"/>
      <c r="AU214" s="989"/>
      <c r="AV214" s="989"/>
      <c r="AW214" s="989"/>
      <c r="AX214" s="989"/>
      <c r="AY214" s="989"/>
      <c r="AZ214" s="989"/>
      <c r="BA214" s="989"/>
      <c r="BB214" s="989"/>
      <c r="BC214" s="989"/>
      <c r="BD214" s="989"/>
      <c r="BE214" s="989"/>
    </row>
    <row r="215" spans="2:73" s="9" customFormat="1" ht="18.75" hidden="1" customHeight="1" outlineLevel="1">
      <c r="B215" s="101" t="s">
        <v>322</v>
      </c>
      <c r="C215" s="665"/>
      <c r="D215" s="1031">
        <v>0.01</v>
      </c>
      <c r="E215" s="1"/>
      <c r="F215" s="101" t="s">
        <v>565</v>
      </c>
      <c r="G215" s="665"/>
      <c r="H215" s="665"/>
      <c r="I215" s="665"/>
      <c r="J215" s="665"/>
      <c r="K215" s="1"/>
      <c r="L215" s="665"/>
      <c r="M215" s="665"/>
      <c r="N215" s="665"/>
      <c r="O215" s="665"/>
      <c r="P215" s="1004"/>
      <c r="Q215" s="1004"/>
      <c r="R215" s="1004"/>
      <c r="S215" s="1004"/>
      <c r="T215" s="1004"/>
      <c r="U215" s="1003"/>
      <c r="V215" s="1004"/>
      <c r="W215" s="304"/>
      <c r="X215" s="1004"/>
      <c r="Y215" s="1004"/>
      <c r="Z215" s="1004"/>
      <c r="AA215" s="1004"/>
      <c r="AB215" s="1004"/>
      <c r="AC215" s="1004"/>
      <c r="AD215" s="1004"/>
      <c r="AE215" s="1004"/>
      <c r="AF215" s="1004"/>
      <c r="AG215" s="1004"/>
      <c r="AH215" s="1004"/>
      <c r="AI215" s="1004"/>
      <c r="AJ215" s="1004"/>
      <c r="AK215" s="1004"/>
      <c r="AL215" s="1004"/>
      <c r="AM215" s="1004"/>
      <c r="AN215" s="1004"/>
      <c r="AO215" s="1004"/>
      <c r="AP215" s="665"/>
      <c r="AQ215" s="665"/>
      <c r="AR215" s="665"/>
      <c r="AS215" s="665"/>
      <c r="AT215" s="989"/>
      <c r="AU215" s="989"/>
      <c r="AV215" s="989"/>
      <c r="AW215" s="989"/>
      <c r="AX215" s="989"/>
      <c r="AY215" s="989"/>
      <c r="AZ215" s="989"/>
      <c r="BA215" s="989"/>
      <c r="BB215" s="989"/>
      <c r="BC215" s="989"/>
      <c r="BD215" s="989"/>
      <c r="BE215" s="989"/>
    </row>
    <row r="216" spans="2:73" s="9" customFormat="1" ht="18.75" hidden="1" customHeight="1" outlineLevel="1">
      <c r="B216" s="101" t="s">
        <v>567</v>
      </c>
      <c r="C216" s="665"/>
      <c r="D216" s="1031">
        <v>0.8</v>
      </c>
      <c r="E216" s="1"/>
      <c r="F216" s="101" t="s">
        <v>566</v>
      </c>
      <c r="G216" s="665"/>
      <c r="H216" s="665"/>
      <c r="I216" s="665"/>
      <c r="J216" s="665"/>
      <c r="K216" s="1"/>
      <c r="L216" s="665"/>
      <c r="M216" s="665"/>
      <c r="N216" s="665"/>
      <c r="O216" s="665"/>
      <c r="P216" s="1004"/>
      <c r="Q216" s="1004"/>
      <c r="R216" s="1004"/>
      <c r="S216" s="1004"/>
      <c r="T216" s="1004"/>
      <c r="U216" s="1003"/>
      <c r="V216" s="1004"/>
      <c r="W216" s="304"/>
      <c r="X216" s="1004"/>
      <c r="Y216" s="1004"/>
      <c r="Z216" s="1004"/>
      <c r="AA216" s="1004"/>
      <c r="AB216" s="1004"/>
      <c r="AC216" s="1004"/>
      <c r="AD216" s="1004"/>
      <c r="AE216" s="1004"/>
      <c r="AF216" s="1004"/>
      <c r="AG216" s="1004"/>
      <c r="AH216" s="1004"/>
      <c r="AI216" s="1004"/>
      <c r="AJ216" s="1004"/>
      <c r="AK216" s="1004"/>
      <c r="AL216" s="1004"/>
      <c r="AM216" s="1004"/>
      <c r="AN216" s="1004"/>
      <c r="AO216" s="1004"/>
      <c r="AP216" s="665"/>
      <c r="AQ216" s="665"/>
      <c r="AR216" s="665"/>
      <c r="AS216" s="665"/>
      <c r="AT216" s="989"/>
      <c r="AU216" s="989"/>
      <c r="AV216" s="989"/>
      <c r="AW216" s="989"/>
      <c r="AX216" s="989"/>
      <c r="AY216" s="989"/>
      <c r="AZ216" s="989"/>
      <c r="BA216" s="989"/>
      <c r="BB216" s="989"/>
      <c r="BC216" s="989"/>
      <c r="BD216" s="989"/>
      <c r="BE216" s="989"/>
    </row>
    <row r="217" spans="2:73" s="9" customFormat="1" ht="18.75" hidden="1" customHeight="1" outlineLevel="1">
      <c r="B217" s="1006"/>
      <c r="C217" s="1006"/>
      <c r="D217" s="1007"/>
      <c r="E217" s="1007"/>
      <c r="F217" s="1007"/>
      <c r="G217" s="1007"/>
      <c r="H217" s="1007"/>
      <c r="I217" s="1009"/>
      <c r="J217" s="1009"/>
      <c r="K217" s="1009"/>
      <c r="L217" s="1009"/>
      <c r="M217" s="1009"/>
      <c r="N217" s="1009"/>
      <c r="O217" s="1009"/>
      <c r="P217" s="1009"/>
      <c r="Q217" s="1009"/>
      <c r="R217" s="1009"/>
      <c r="S217" s="1009"/>
      <c r="T217" s="1009"/>
      <c r="U217" s="1009"/>
      <c r="V217" s="1009"/>
      <c r="W217" s="316"/>
      <c r="X217" s="1009"/>
      <c r="Y217" s="1009"/>
      <c r="Z217" s="1009"/>
      <c r="AA217" s="1009"/>
      <c r="AB217" s="1009"/>
      <c r="AC217" s="1009"/>
      <c r="AD217" s="1009"/>
      <c r="AE217" s="1009"/>
      <c r="AF217" s="1009"/>
      <c r="AG217" s="1009"/>
      <c r="AH217" s="1009"/>
      <c r="AI217" s="1009"/>
      <c r="AJ217" s="1009"/>
      <c r="AK217" s="1009"/>
      <c r="AL217" s="1009"/>
      <c r="AM217" s="1009"/>
      <c r="AN217" s="1009"/>
      <c r="AO217" s="1009"/>
      <c r="AT217" s="989"/>
      <c r="AU217" s="989"/>
      <c r="AV217" s="989"/>
      <c r="AW217" s="989"/>
      <c r="AX217" s="989"/>
      <c r="AY217" s="989"/>
      <c r="AZ217" s="989"/>
      <c r="BA217" s="989"/>
      <c r="BB217" s="989"/>
      <c r="BC217" s="989"/>
      <c r="BD217" s="989"/>
      <c r="BE217" s="989"/>
    </row>
    <row r="218" spans="2:73" ht="15" hidden="1" outlineLevel="1">
      <c r="Z218" s="9"/>
    </row>
    <row r="219" spans="2:73" ht="15" hidden="1" outlineLevel="1">
      <c r="Z219" s="9"/>
    </row>
    <row r="220" spans="2:73" ht="15" hidden="1" outlineLevel="1">
      <c r="Z220" s="9"/>
    </row>
    <row r="221" spans="2:73" s="665" customFormat="1" ht="60" hidden="1" customHeight="1" outlineLevel="1">
      <c r="B221" s="253" t="s">
        <v>407</v>
      </c>
      <c r="C221" s="253"/>
      <c r="D221" s="1032" t="s">
        <v>322</v>
      </c>
      <c r="E221" s="1"/>
      <c r="F221" s="2072" t="s">
        <v>598</v>
      </c>
      <c r="G221" s="2072"/>
      <c r="H221" s="2072"/>
      <c r="I221" s="2072"/>
      <c r="J221" s="254"/>
      <c r="K221" s="1"/>
      <c r="L221" s="2072" t="s">
        <v>1014</v>
      </c>
      <c r="M221" s="2072"/>
      <c r="N221" s="2072"/>
      <c r="O221" s="254"/>
      <c r="P221" s="1032" t="s">
        <v>559</v>
      </c>
      <c r="Q221" s="1"/>
      <c r="R221" s="253" t="s">
        <v>219</v>
      </c>
      <c r="S221" s="1033" t="s">
        <v>951</v>
      </c>
      <c r="T221" s="253"/>
      <c r="U221" s="1033" t="s">
        <v>612</v>
      </c>
      <c r="V221" s="1033" t="s">
        <v>603</v>
      </c>
      <c r="W221" s="993"/>
      <c r="X221" s="1033" t="s">
        <v>610</v>
      </c>
      <c r="Y221" s="1032" t="s">
        <v>559</v>
      </c>
      <c r="Z221" s="9"/>
      <c r="AA221" s="2072" t="s">
        <v>622</v>
      </c>
      <c r="AB221" s="2072"/>
      <c r="AC221" s="2072"/>
      <c r="AD221" s="1034"/>
      <c r="AE221" s="1034"/>
      <c r="AF221" s="254"/>
      <c r="AG221" s="254"/>
      <c r="AH221" s="2"/>
      <c r="AI221" s="1035" t="s">
        <v>620</v>
      </c>
      <c r="AJ221" s="1036"/>
      <c r="AK221" s="1036"/>
      <c r="AL221" s="1037"/>
      <c r="AM221" s="2"/>
      <c r="AN221" s="2073" t="s">
        <v>621</v>
      </c>
      <c r="AO221" s="2074"/>
      <c r="AP221" s="2074"/>
      <c r="AQ221" s="2075"/>
      <c r="AS221" s="2073" t="s">
        <v>590</v>
      </c>
      <c r="AT221" s="2074"/>
      <c r="AU221" s="2074"/>
      <c r="AV221" s="2075"/>
      <c r="AW221" s="989"/>
      <c r="AX221" s="2123" t="s">
        <v>623</v>
      </c>
      <c r="AY221" s="2124"/>
      <c r="BA221" s="2123" t="s">
        <v>275</v>
      </c>
      <c r="BB221" s="2124"/>
      <c r="BC221" s="2"/>
      <c r="BD221" s="2123" t="s">
        <v>613</v>
      </c>
      <c r="BE221" s="2124"/>
      <c r="BF221" s="989"/>
      <c r="BG221" s="989"/>
      <c r="BH221" s="989"/>
      <c r="BK221" s="9"/>
      <c r="BL221" s="9"/>
      <c r="BM221" s="9"/>
      <c r="BN221" s="9"/>
      <c r="BO221" s="9"/>
      <c r="BP221" s="9"/>
      <c r="BQ221" s="9"/>
      <c r="BR221" s="9"/>
      <c r="BS221" s="9"/>
      <c r="BT221" s="9"/>
      <c r="BU221" s="9"/>
    </row>
    <row r="222" spans="2:73" s="665" customFormat="1" ht="46" hidden="1" customHeight="1" outlineLevel="1">
      <c r="B222" s="254"/>
      <c r="C222" s="254"/>
      <c r="D222" s="1038"/>
      <c r="E222" s="1"/>
      <c r="F222" s="962" t="s">
        <v>392</v>
      </c>
      <c r="G222" s="9"/>
      <c r="H222" s="962" t="s">
        <v>393</v>
      </c>
      <c r="I222" s="962" t="s">
        <v>394</v>
      </c>
      <c r="J222" s="1038" t="s">
        <v>2</v>
      </c>
      <c r="K222" s="1"/>
      <c r="L222" s="962" t="s">
        <v>395</v>
      </c>
      <c r="M222" s="962" t="s">
        <v>396</v>
      </c>
      <c r="N222" s="962" t="s">
        <v>397</v>
      </c>
      <c r="O222" s="1038" t="s">
        <v>2</v>
      </c>
      <c r="P222" s="1039" t="s">
        <v>611</v>
      </c>
      <c r="Q222" s="1"/>
      <c r="R222" s="254"/>
      <c r="S222" s="255" t="s">
        <v>57</v>
      </c>
      <c r="T222" s="254"/>
      <c r="U222" s="255" t="s">
        <v>57</v>
      </c>
      <c r="V222" s="255" t="s">
        <v>57</v>
      </c>
      <c r="W222" s="993"/>
      <c r="X222" s="255" t="s">
        <v>57</v>
      </c>
      <c r="Y222" s="1039" t="s">
        <v>611</v>
      </c>
      <c r="Z222" s="9"/>
      <c r="AA222" s="962" t="s">
        <v>618</v>
      </c>
      <c r="AB222" s="1822" t="s">
        <v>1015</v>
      </c>
      <c r="AC222" s="962" t="s">
        <v>91</v>
      </c>
      <c r="AD222" s="962"/>
      <c r="AE222" s="962"/>
      <c r="AF222" s="616" t="s">
        <v>619</v>
      </c>
      <c r="AG222" s="616" t="s">
        <v>616</v>
      </c>
      <c r="AH222" s="2"/>
      <c r="AI222" s="962" t="s">
        <v>618</v>
      </c>
      <c r="AJ222" s="962" t="s">
        <v>617</v>
      </c>
      <c r="AK222" s="962" t="str">
        <f>AG222</f>
        <v>Part pertes de base
[kWh]</v>
      </c>
      <c r="AL222" s="962" t="s">
        <v>91</v>
      </c>
      <c r="AM222" s="2"/>
      <c r="AN222" s="962" t="s">
        <v>618</v>
      </c>
      <c r="AO222" s="962" t="s">
        <v>617</v>
      </c>
      <c r="AP222" s="962" t="str">
        <f>AK222</f>
        <v>Part pertes de base
[kWh]</v>
      </c>
      <c r="AQ222" s="962" t="s">
        <v>91</v>
      </c>
      <c r="AS222" s="962" t="s">
        <v>618</v>
      </c>
      <c r="AT222" s="1822" t="s">
        <v>1015</v>
      </c>
      <c r="AU222" s="962" t="str">
        <f>AP222</f>
        <v>Part pertes de base
[kWh]</v>
      </c>
      <c r="AV222" s="962" t="s">
        <v>91</v>
      </c>
      <c r="AW222" s="989"/>
      <c r="AX222" s="962" t="s">
        <v>615</v>
      </c>
      <c r="AY222" s="962" t="s">
        <v>614</v>
      </c>
      <c r="BA222" s="1760" t="s">
        <v>563</v>
      </c>
      <c r="BB222" s="1760" t="s">
        <v>564</v>
      </c>
      <c r="BC222" s="2"/>
      <c r="BD222" s="1760" t="s">
        <v>563</v>
      </c>
      <c r="BE222" s="1760" t="s">
        <v>564</v>
      </c>
      <c r="BF222" s="989"/>
      <c r="BG222" s="989"/>
      <c r="BH222" s="989"/>
      <c r="BK222" s="9"/>
      <c r="BL222" s="9"/>
      <c r="BM222" s="9"/>
      <c r="BN222" s="9"/>
      <c r="BO222" s="9"/>
      <c r="BP222" s="9"/>
      <c r="BQ222" s="9"/>
      <c r="BR222" s="9"/>
      <c r="BS222" s="9"/>
      <c r="BT222" s="9"/>
      <c r="BU222" s="9"/>
    </row>
    <row r="223" spans="2:73" ht="15" hidden="1" outlineLevel="1">
      <c r="Z223" s="9"/>
    </row>
    <row r="224" spans="2:73" hidden="1" outlineLevel="1">
      <c r="F224" s="382" t="s">
        <v>58</v>
      </c>
      <c r="H224" s="382" t="s">
        <v>58</v>
      </c>
      <c r="I224" s="382" t="s">
        <v>58</v>
      </c>
      <c r="L224" s="1045" t="s">
        <v>630</v>
      </c>
      <c r="M224" s="382" t="s">
        <v>630</v>
      </c>
      <c r="N224" s="382" t="s">
        <v>630</v>
      </c>
      <c r="AD224" s="989" t="s">
        <v>98</v>
      </c>
      <c r="AE224" s="989" t="s">
        <v>628</v>
      </c>
    </row>
    <row r="225" spans="2:73" hidden="1" outlineLevel="1">
      <c r="B225" s="1816" t="s">
        <v>964</v>
      </c>
      <c r="C225" s="1040">
        <f>'E1 Entreprise'!L115</f>
        <v>0</v>
      </c>
      <c r="D225" s="989" t="s">
        <v>68</v>
      </c>
      <c r="E225" s="1"/>
      <c r="F225" s="1041">
        <f>F213</f>
        <v>170</v>
      </c>
      <c r="G225" s="1041"/>
      <c r="H225" s="1041">
        <f>H213</f>
        <v>263</v>
      </c>
      <c r="I225" s="1041">
        <f>I213</f>
        <v>397</v>
      </c>
      <c r="J225" s="1042"/>
      <c r="K225" s="1"/>
      <c r="L225" s="1041">
        <f>L213</f>
        <v>920</v>
      </c>
      <c r="M225" s="1041">
        <f>M213</f>
        <v>1620</v>
      </c>
      <c r="N225" s="1041">
        <f>N213</f>
        <v>2630</v>
      </c>
      <c r="O225" s="654"/>
      <c r="P225" s="654"/>
      <c r="Q225" s="1"/>
      <c r="R225" s="665"/>
      <c r="S225" s="665"/>
      <c r="T225" s="665"/>
      <c r="U225" s="1043"/>
      <c r="V225" s="665"/>
      <c r="W225" s="775"/>
      <c r="Y225" s="654"/>
      <c r="AD225" s="1044">
        <v>0.4</v>
      </c>
      <c r="AE225" s="1044">
        <v>0.5</v>
      </c>
      <c r="AG225" s="654"/>
      <c r="AM225" s="1045" t="s">
        <v>626</v>
      </c>
      <c r="AN225" s="1044">
        <f>D216</f>
        <v>0.8</v>
      </c>
      <c r="AO225" s="1044">
        <f>D216</f>
        <v>0.8</v>
      </c>
      <c r="AP225" s="1046">
        <v>0</v>
      </c>
    </row>
    <row r="226" spans="2:73" s="990" customFormat="1" ht="15" hidden="1" outlineLevel="1">
      <c r="B226" s="102" t="s">
        <v>322</v>
      </c>
      <c r="C226" s="1047">
        <f>D215</f>
        <v>0.01</v>
      </c>
      <c r="D226" s="65"/>
      <c r="E226" s="1"/>
      <c r="F226" s="1"/>
      <c r="G226" s="1"/>
      <c r="H226" s="1"/>
      <c r="I226" s="1"/>
      <c r="J226" s="65"/>
      <c r="K226" s="1"/>
      <c r="L226" s="1"/>
      <c r="M226" s="1"/>
      <c r="N226" s="1"/>
      <c r="O226" s="65"/>
      <c r="P226" s="65"/>
      <c r="Q226" s="1"/>
      <c r="R226" s="1"/>
      <c r="S226" s="1"/>
      <c r="T226" s="1"/>
      <c r="U226" s="1048"/>
      <c r="V226" s="1"/>
      <c r="W226" s="775"/>
      <c r="X226" s="1"/>
      <c r="Y226" s="65"/>
      <c r="Z226" s="9"/>
      <c r="AA226" s="9"/>
      <c r="AB226" s="9"/>
      <c r="AC226" s="9"/>
      <c r="AD226" s="989" t="s">
        <v>629</v>
      </c>
      <c r="AE226" s="9"/>
      <c r="AF226" s="9"/>
      <c r="AG226" s="65"/>
      <c r="AI226" s="9"/>
      <c r="AJ226" s="9"/>
      <c r="AK226" s="9"/>
      <c r="AL226" s="9"/>
      <c r="AN226" s="9"/>
      <c r="AO226" s="9"/>
      <c r="AP226" s="9"/>
      <c r="AQ226" s="9"/>
      <c r="AS226" s="9"/>
      <c r="AT226" s="9"/>
      <c r="AU226" s="9"/>
      <c r="AV226" s="9"/>
      <c r="AW226" s="989"/>
      <c r="AX226" s="989"/>
      <c r="AY226" s="989"/>
      <c r="AZ226" s="989"/>
      <c r="BA226" s="989"/>
      <c r="BB226" s="989"/>
      <c r="BC226" s="989"/>
      <c r="BD226" s="989" t="s">
        <v>624</v>
      </c>
      <c r="BE226" s="989"/>
      <c r="BF226" s="989"/>
      <c r="BG226" s="989"/>
      <c r="BH226" s="989"/>
    </row>
    <row r="227" spans="2:73" s="990" customFormat="1" ht="15" hidden="1" outlineLevel="1">
      <c r="B227" s="102" t="s">
        <v>322</v>
      </c>
      <c r="C227" s="1049">
        <f>C225*C226</f>
        <v>0</v>
      </c>
      <c r="D227" s="989" t="s">
        <v>68</v>
      </c>
      <c r="E227" s="1"/>
      <c r="F227" s="1"/>
      <c r="G227" s="1"/>
      <c r="H227" s="1"/>
      <c r="I227" s="1"/>
      <c r="J227" s="65"/>
      <c r="K227" s="1"/>
      <c r="L227" s="1"/>
      <c r="M227" s="1"/>
      <c r="N227" s="1"/>
      <c r="O227" s="65"/>
      <c r="P227" s="65"/>
      <c r="Q227" s="1"/>
      <c r="R227" s="1"/>
      <c r="S227" s="1"/>
      <c r="T227" s="1"/>
      <c r="U227" s="1048"/>
      <c r="V227" s="1"/>
      <c r="W227" s="775"/>
      <c r="X227" s="1"/>
      <c r="Y227" s="65"/>
      <c r="Z227" s="9"/>
      <c r="AA227" s="1"/>
      <c r="AB227" s="1"/>
      <c r="AC227" s="1"/>
      <c r="AD227" s="1050">
        <v>0.1</v>
      </c>
      <c r="AE227" s="1"/>
      <c r="AF227" s="65"/>
      <c r="AG227" s="65"/>
      <c r="AH227" s="1051" t="s">
        <v>627</v>
      </c>
      <c r="AI227" s="1">
        <v>-2</v>
      </c>
      <c r="AJ227" s="1">
        <v>-2</v>
      </c>
      <c r="AK227" s="1">
        <v>-2</v>
      </c>
      <c r="AL227" s="1"/>
      <c r="AN227" s="1">
        <v>-2</v>
      </c>
      <c r="AO227" s="1">
        <v>-2</v>
      </c>
      <c r="AP227" s="1">
        <v>-2</v>
      </c>
      <c r="AQ227" s="1"/>
      <c r="AS227" s="1"/>
      <c r="AT227" s="1"/>
      <c r="AU227" s="1"/>
      <c r="AV227" s="1"/>
      <c r="AW227" s="989"/>
      <c r="AX227" s="989"/>
      <c r="AY227" s="989"/>
      <c r="AZ227" s="989"/>
      <c r="BA227" s="989"/>
      <c r="BB227" s="989"/>
      <c r="BC227" s="989"/>
      <c r="BD227" s="989" t="s">
        <v>625</v>
      </c>
      <c r="BE227" s="989"/>
      <c r="BF227" s="989"/>
      <c r="BG227" s="989"/>
      <c r="BH227" s="989"/>
    </row>
    <row r="228" spans="2:73" s="990" customFormat="1" ht="15" hidden="1" outlineLevel="1">
      <c r="B228" s="1"/>
      <c r="C228" s="1"/>
      <c r="D228" s="65"/>
      <c r="E228" s="1"/>
      <c r="F228" s="1"/>
      <c r="G228" s="1"/>
      <c r="H228" s="1"/>
      <c r="I228" s="1"/>
      <c r="J228" s="65"/>
      <c r="K228" s="1"/>
      <c r="L228" s="1"/>
      <c r="M228" s="1"/>
      <c r="N228" s="1"/>
      <c r="O228" s="65"/>
      <c r="P228" s="65"/>
      <c r="Q228" s="1"/>
      <c r="R228" s="1"/>
      <c r="S228" s="1"/>
      <c r="T228" s="1"/>
      <c r="U228" s="1048"/>
      <c r="V228" s="1"/>
      <c r="W228" s="775"/>
      <c r="X228" s="1"/>
      <c r="Y228" s="65"/>
      <c r="Z228" s="9"/>
      <c r="AA228" s="1"/>
      <c r="AB228" s="1"/>
      <c r="AC228" s="1"/>
      <c r="AD228" s="1"/>
      <c r="AE228" s="1"/>
      <c r="AF228" s="65"/>
      <c r="AG228" s="65"/>
      <c r="AI228" s="1"/>
      <c r="AJ228" s="1"/>
      <c r="AK228" s="1"/>
      <c r="AL228" s="1"/>
      <c r="AN228" s="1"/>
      <c r="AO228" s="1"/>
      <c r="AP228" s="1"/>
      <c r="AQ228" s="1"/>
      <c r="AS228" s="1"/>
      <c r="AT228" s="1"/>
      <c r="AU228" s="1"/>
      <c r="AV228" s="1"/>
      <c r="AW228" s="989"/>
      <c r="AX228" s="989"/>
      <c r="AY228" s="989"/>
      <c r="AZ228" s="989"/>
      <c r="BA228" s="989"/>
      <c r="BB228" s="989"/>
      <c r="BC228" s="989"/>
      <c r="BD228" s="989"/>
      <c r="BE228" s="989"/>
      <c r="BF228" s="989"/>
      <c r="BG228" s="989"/>
      <c r="BH228" s="989"/>
    </row>
    <row r="229" spans="2:73" s="990" customFormat="1" ht="15" hidden="1" outlineLevel="1">
      <c r="B229" s="1"/>
      <c r="C229" s="1"/>
      <c r="D229" s="1052" t="s">
        <v>68</v>
      </c>
      <c r="E229" s="1"/>
      <c r="F229" s="1052" t="s">
        <v>68</v>
      </c>
      <c r="G229" s="1053"/>
      <c r="H229" s="1052" t="s">
        <v>68</v>
      </c>
      <c r="I229" s="1052" t="s">
        <v>68</v>
      </c>
      <c r="J229" s="15"/>
      <c r="K229" s="1"/>
      <c r="L229" s="1052" t="s">
        <v>68</v>
      </c>
      <c r="M229" s="1052" t="s">
        <v>68</v>
      </c>
      <c r="N229" s="1052" t="s">
        <v>68</v>
      </c>
      <c r="O229" s="15"/>
      <c r="P229" s="15"/>
      <c r="Q229" s="1"/>
      <c r="R229" s="1"/>
      <c r="S229" s="1"/>
      <c r="T229" s="1"/>
      <c r="U229" s="1048"/>
      <c r="V229" s="1"/>
      <c r="W229" s="775"/>
      <c r="X229" s="1"/>
      <c r="Y229" s="15"/>
      <c r="Z229" s="9"/>
      <c r="AA229" s="1052" t="s">
        <v>68</v>
      </c>
      <c r="AB229" s="1052" t="s">
        <v>68</v>
      </c>
      <c r="AC229" s="1054" t="s">
        <v>68</v>
      </c>
      <c r="AD229" s="1054" t="s">
        <v>92</v>
      </c>
      <c r="AE229" s="1054" t="s">
        <v>92</v>
      </c>
      <c r="AF229" s="1054" t="s">
        <v>92</v>
      </c>
      <c r="AG229" s="1052" t="s">
        <v>68</v>
      </c>
      <c r="AI229" s="1052" t="s">
        <v>68</v>
      </c>
      <c r="AJ229" s="1052" t="s">
        <v>68</v>
      </c>
      <c r="AK229" s="1052" t="s">
        <v>68</v>
      </c>
      <c r="AL229" s="1054" t="s">
        <v>68</v>
      </c>
      <c r="AN229" s="1052" t="s">
        <v>68</v>
      </c>
      <c r="AO229" s="1052" t="s">
        <v>68</v>
      </c>
      <c r="AP229" s="1052" t="s">
        <v>68</v>
      </c>
      <c r="AQ229" s="1054" t="s">
        <v>68</v>
      </c>
      <c r="AS229" s="1052" t="s">
        <v>68</v>
      </c>
      <c r="AT229" s="1052" t="s">
        <v>68</v>
      </c>
      <c r="AU229" s="1052" t="s">
        <v>68</v>
      </c>
      <c r="AV229" s="1054" t="s">
        <v>68</v>
      </c>
      <c r="AW229" s="989"/>
      <c r="BF229" s="989"/>
      <c r="BG229" s="989"/>
      <c r="BH229" s="989"/>
    </row>
    <row r="230" spans="2:73" ht="15" hidden="1" outlineLevel="1">
      <c r="Z230" s="9"/>
    </row>
    <row r="231" spans="2:73" s="665" customFormat="1" ht="15.75" hidden="1" customHeight="1" outlineLevel="1">
      <c r="B231" s="258" t="str">
        <f t="shared" ref="B231:B265" si="87">B171</f>
        <v>Centrale de chauffe</v>
      </c>
      <c r="C231" s="258"/>
      <c r="D231" s="666">
        <f t="shared" ref="D231:D265" si="88">AG231</f>
        <v>0</v>
      </c>
      <c r="E231" s="1"/>
      <c r="F231" s="1055">
        <f t="shared" ref="F231:F265" si="89">F171*F$225</f>
        <v>0</v>
      </c>
      <c r="G231" s="1056"/>
      <c r="H231" s="1057">
        <f t="shared" ref="H231:I250" si="90">G171*H$225</f>
        <v>0</v>
      </c>
      <c r="I231" s="1057">
        <f t="shared" si="90"/>
        <v>0</v>
      </c>
      <c r="J231" s="1057">
        <f>SUM(F231:I231)</f>
        <v>0</v>
      </c>
      <c r="K231" s="1"/>
      <c r="L231" s="1057">
        <f t="shared" ref="L231:N250" si="91">L171*L$225</f>
        <v>0</v>
      </c>
      <c r="M231" s="1057">
        <f t="shared" si="91"/>
        <v>0</v>
      </c>
      <c r="N231" s="1057">
        <f t="shared" si="91"/>
        <v>0</v>
      </c>
      <c r="O231" s="1057">
        <f>SUM(K231:N231)</f>
        <v>0</v>
      </c>
      <c r="P231" s="1057">
        <f t="shared" ref="P231:P265" si="92">IF(O171=I$163,IF(P171=L$162,0,1),0)</f>
        <v>1</v>
      </c>
      <c r="Q231" s="1"/>
      <c r="R231" s="906"/>
      <c r="S231" s="254"/>
      <c r="T231" s="989"/>
      <c r="U231" s="254"/>
      <c r="V231" s="1058">
        <f t="shared" ref="V231:V265" si="93">SUM(F171:H171)</f>
        <v>0</v>
      </c>
      <c r="W231" s="993"/>
      <c r="X231" s="1059" t="str">
        <f>IF(V231&lt;1,I$163,I$162)</f>
        <v>Confirmer</v>
      </c>
      <c r="Y231" s="1057">
        <f t="shared" ref="Y231:Y265" si="94">IF(I171=I$163,IF(J171=L$162,0,1),0)</f>
        <v>1</v>
      </c>
      <c r="Z231" s="9"/>
      <c r="AA231" s="1057">
        <f>J231</f>
        <v>0</v>
      </c>
      <c r="AB231" s="1057">
        <f>O231</f>
        <v>0</v>
      </c>
      <c r="AC231" s="1057">
        <f>AA231+AB231</f>
        <v>0</v>
      </c>
      <c r="AD231" s="1060">
        <v>0.05</v>
      </c>
      <c r="AE231" s="975">
        <f>IF(AC231=0,0,AE$225/AC$266*AC231)</f>
        <v>0</v>
      </c>
      <c r="AF231" s="1061">
        <f>AD231+AE231</f>
        <v>0.05</v>
      </c>
      <c r="AG231" s="905">
        <f t="shared" ref="AG231:AG265" si="95">AF231*C$227</f>
        <v>0</v>
      </c>
      <c r="AH231" s="2"/>
      <c r="AI231" s="1057">
        <f t="shared" ref="AI231:AI265" si="96">ROUND(AA231,AI$227)</f>
        <v>0</v>
      </c>
      <c r="AJ231" s="1057">
        <f t="shared" ref="AJ231:AJ265" si="97">ROUND(AB231,AJ$227)</f>
        <v>0</v>
      </c>
      <c r="AK231" s="1062">
        <f>ROUND(AG231,AK$227)</f>
        <v>0</v>
      </c>
      <c r="AL231" s="1062">
        <f>AI231+AJ231+AK231</f>
        <v>0</v>
      </c>
      <c r="AM231" s="2"/>
      <c r="AN231" s="1063">
        <f>ROUND(AI231*AN$225,AN$227)</f>
        <v>0</v>
      </c>
      <c r="AO231" s="1063">
        <f>ROUND(AJ231*AO$225,AO$227)</f>
        <v>0</v>
      </c>
      <c r="AP231" s="1063">
        <f>ROUND(AK231*AP$225,AP$227)</f>
        <v>0</v>
      </c>
      <c r="AQ231" s="1062">
        <f>AN231+AO231+AP231</f>
        <v>0</v>
      </c>
      <c r="AS231" s="1063">
        <f>AI231-AN231</f>
        <v>0</v>
      </c>
      <c r="AT231" s="1063">
        <f>AJ231-AO231</f>
        <v>0</v>
      </c>
      <c r="AU231" s="1063">
        <f>AK231-AP231</f>
        <v>0</v>
      </c>
      <c r="AV231" s="1062">
        <f>AS231+AT231+AU231</f>
        <v>0</v>
      </c>
      <c r="AW231" s="989"/>
      <c r="AX231" s="1064">
        <f t="shared" ref="AX231:AX265" si="98">SUM(F171:H171)</f>
        <v>0</v>
      </c>
      <c r="AY231" s="1064">
        <f t="shared" ref="AY231:AY265" si="99">SUM(L171:N171)</f>
        <v>0</v>
      </c>
      <c r="BA231" s="899" t="str">
        <f t="shared" ref="BA231:BA265" si="100">IF(B231="","",IF(AX231&gt;0,CONCATENATE(AF$162,AX231,AF$163),AF$165))</f>
        <v>Pas de conduites non isolées</v>
      </c>
      <c r="BB231" s="899" t="str">
        <f t="shared" ref="BB231:BB265" si="101">IF(B231="","",IF(AY231&gt;0,CONCATENATE(AG$162,AY231,AG$163),AG$165))</f>
        <v>Pas de distributeur non isolé</v>
      </c>
      <c r="BC231" s="2" t="s">
        <v>37</v>
      </c>
      <c r="BD231" s="1065" t="str">
        <f>IF(B231="","","P1")</f>
        <v>P1</v>
      </c>
      <c r="BE231" s="1065" t="str">
        <f>IF(B231="","","P1")</f>
        <v>P1</v>
      </c>
      <c r="BF231" s="989"/>
      <c r="BG231" s="989"/>
      <c r="BH231" s="989"/>
      <c r="BK231" s="9"/>
      <c r="BL231" s="9"/>
      <c r="BM231" s="9"/>
      <c r="BN231" s="9"/>
      <c r="BO231" s="9"/>
      <c r="BP231" s="9"/>
      <c r="BQ231" s="9"/>
      <c r="BR231" s="9"/>
      <c r="BS231" s="9"/>
      <c r="BT231" s="9"/>
      <c r="BU231" s="9"/>
    </row>
    <row r="232" spans="2:73" s="665" customFormat="1" ht="15.75" hidden="1" customHeight="1" outlineLevel="1">
      <c r="B232" s="258" t="str">
        <f t="shared" si="87"/>
        <v>Autres conduites (pas dans les serres)</v>
      </c>
      <c r="C232" s="258"/>
      <c r="D232" s="666">
        <f t="shared" si="88"/>
        <v>0</v>
      </c>
      <c r="E232" s="1"/>
      <c r="F232" s="1055">
        <f t="shared" si="89"/>
        <v>0</v>
      </c>
      <c r="G232" s="1056"/>
      <c r="H232" s="1057">
        <f t="shared" si="90"/>
        <v>0</v>
      </c>
      <c r="I232" s="1057">
        <f t="shared" si="90"/>
        <v>0</v>
      </c>
      <c r="J232" s="1057">
        <f t="shared" ref="J232:J265" si="102">SUM(F232:I232)</f>
        <v>0</v>
      </c>
      <c r="K232" s="1"/>
      <c r="L232" s="1057">
        <f t="shared" si="91"/>
        <v>0</v>
      </c>
      <c r="M232" s="1057">
        <f t="shared" si="91"/>
        <v>0</v>
      </c>
      <c r="N232" s="1057">
        <f t="shared" si="91"/>
        <v>0</v>
      </c>
      <c r="O232" s="1057">
        <f t="shared" ref="O232:O265" si="103">SUM(K232:N232)</f>
        <v>0</v>
      </c>
      <c r="P232" s="1057">
        <f t="shared" si="92"/>
        <v>1</v>
      </c>
      <c r="Q232" s="1"/>
      <c r="R232" s="906"/>
      <c r="S232" s="254"/>
      <c r="T232" s="989"/>
      <c r="U232" s="254"/>
      <c r="V232" s="1058">
        <f t="shared" si="93"/>
        <v>0</v>
      </c>
      <c r="W232" s="993"/>
      <c r="X232" s="1059" t="str">
        <f t="shared" ref="X232:X265" si="104">IF(V232&lt;1,I$163,I$162)</f>
        <v>Confirmer</v>
      </c>
      <c r="Y232" s="1057">
        <f t="shared" si="94"/>
        <v>1</v>
      </c>
      <c r="Z232" s="9"/>
      <c r="AA232" s="1057">
        <f t="shared" ref="AA232:AA265" si="105">J232</f>
        <v>0</v>
      </c>
      <c r="AB232" s="1057">
        <f t="shared" ref="AB232:AB265" si="106">O232</f>
        <v>0</v>
      </c>
      <c r="AC232" s="1057">
        <f t="shared" ref="AC232:AC265" si="107">AA232+AB232</f>
        <v>0</v>
      </c>
      <c r="AD232" s="1060">
        <v>0.05</v>
      </c>
      <c r="AE232" s="975">
        <f t="shared" ref="AE232:AE265" si="108">IF(AC232=0,0,AE$225/AC$266*AC232)</f>
        <v>0</v>
      </c>
      <c r="AF232" s="1061">
        <f t="shared" ref="AF232:AF265" si="109">AD232+AE232</f>
        <v>0.05</v>
      </c>
      <c r="AG232" s="905">
        <f t="shared" si="95"/>
        <v>0</v>
      </c>
      <c r="AH232" s="2"/>
      <c r="AI232" s="1057">
        <f t="shared" si="96"/>
        <v>0</v>
      </c>
      <c r="AJ232" s="1057">
        <f t="shared" si="97"/>
        <v>0</v>
      </c>
      <c r="AK232" s="1062">
        <f t="shared" ref="AK232:AK265" si="110">ROUND(AG232,AK$227)</f>
        <v>0</v>
      </c>
      <c r="AL232" s="1062">
        <f t="shared" ref="AL232:AL265" si="111">AI232+AJ232+AK232</f>
        <v>0</v>
      </c>
      <c r="AM232" s="2"/>
      <c r="AN232" s="1063">
        <f t="shared" ref="AN232:AN265" si="112">ROUND(AI232*AN$225,AN$227)</f>
        <v>0</v>
      </c>
      <c r="AO232" s="1063">
        <f t="shared" ref="AO232:AO265" si="113">ROUND(AJ232*AO$225,AO$227)</f>
        <v>0</v>
      </c>
      <c r="AP232" s="1063">
        <f t="shared" ref="AP232:AP265" si="114">ROUND(AK232*AP$225,AP$227)</f>
        <v>0</v>
      </c>
      <c r="AQ232" s="1062">
        <f t="shared" ref="AQ232:AQ265" si="115">AN232+AO232+AP232</f>
        <v>0</v>
      </c>
      <c r="AS232" s="1063">
        <f t="shared" ref="AS232:AS265" si="116">AI232-AN232</f>
        <v>0</v>
      </c>
      <c r="AT232" s="1063">
        <f t="shared" ref="AT232:AT265" si="117">AJ232-AO232</f>
        <v>0</v>
      </c>
      <c r="AU232" s="1063">
        <f t="shared" ref="AU232:AU265" si="118">AK232-AP232</f>
        <v>0</v>
      </c>
      <c r="AV232" s="1062">
        <f t="shared" ref="AV232:AV265" si="119">AS232+AT232+AU232</f>
        <v>0</v>
      </c>
      <c r="AW232" s="989"/>
      <c r="AX232" s="1064">
        <f t="shared" si="98"/>
        <v>0</v>
      </c>
      <c r="AY232" s="1064">
        <f t="shared" si="99"/>
        <v>0</v>
      </c>
      <c r="BA232" s="899" t="str">
        <f t="shared" si="100"/>
        <v>Pas de conduites non isolées</v>
      </c>
      <c r="BB232" s="899" t="str">
        <f t="shared" si="101"/>
        <v>Pas de distributeur non isolé</v>
      </c>
      <c r="BC232" s="2" t="s">
        <v>37</v>
      </c>
      <c r="BD232" s="1065" t="str">
        <f t="shared" ref="BD232:BD265" si="120">IF(B232="","","P1")</f>
        <v>P1</v>
      </c>
      <c r="BE232" s="1065" t="str">
        <f t="shared" ref="BE232:BE265" si="121">IF(B232="","","P1")</f>
        <v>P1</v>
      </c>
      <c r="BF232" s="989"/>
      <c r="BG232" s="989"/>
      <c r="BH232" s="989"/>
      <c r="BK232" s="9"/>
      <c r="BL232" s="9"/>
      <c r="BM232" s="9"/>
      <c r="BN232" s="9"/>
      <c r="BO232" s="9"/>
      <c r="BP232" s="9"/>
      <c r="BQ232" s="9"/>
      <c r="BR232" s="9"/>
      <c r="BS232" s="9"/>
      <c r="BT232" s="9"/>
      <c r="BU232" s="9"/>
    </row>
    <row r="233" spans="2:73" s="665" customFormat="1" ht="15.75" hidden="1" customHeight="1" outlineLevel="1">
      <c r="B233" s="258" t="str">
        <f t="shared" si="87"/>
        <v/>
      </c>
      <c r="C233" s="258"/>
      <c r="D233" s="666">
        <f t="shared" si="88"/>
        <v>0</v>
      </c>
      <c r="E233" s="1"/>
      <c r="F233" s="1055">
        <f t="shared" si="89"/>
        <v>0</v>
      </c>
      <c r="G233" s="1056"/>
      <c r="H233" s="1057">
        <f t="shared" si="90"/>
        <v>0</v>
      </c>
      <c r="I233" s="1057">
        <f t="shared" si="90"/>
        <v>0</v>
      </c>
      <c r="J233" s="1057">
        <f t="shared" si="102"/>
        <v>0</v>
      </c>
      <c r="K233" s="1"/>
      <c r="L233" s="1057">
        <f t="shared" si="91"/>
        <v>0</v>
      </c>
      <c r="M233" s="1057">
        <f t="shared" si="91"/>
        <v>0</v>
      </c>
      <c r="N233" s="1057">
        <f t="shared" si="91"/>
        <v>0</v>
      </c>
      <c r="O233" s="1057">
        <f t="shared" si="103"/>
        <v>0</v>
      </c>
      <c r="P233" s="1057">
        <f t="shared" si="92"/>
        <v>0</v>
      </c>
      <c r="Q233" s="1"/>
      <c r="R233" s="1066">
        <f>'E2 Serres'!G82</f>
        <v>0</v>
      </c>
      <c r="S233" s="1067">
        <f>SQRT(R233)*2</f>
        <v>0</v>
      </c>
      <c r="T233" s="989"/>
      <c r="U233" s="1068">
        <f>S233*0.2</f>
        <v>0</v>
      </c>
      <c r="V233" s="1058">
        <f t="shared" si="93"/>
        <v>0</v>
      </c>
      <c r="W233" s="993"/>
      <c r="X233" s="1059" t="str">
        <f t="shared" si="104"/>
        <v>Confirmer</v>
      </c>
      <c r="Y233" s="1057">
        <f t="shared" si="94"/>
        <v>0</v>
      </c>
      <c r="Z233" s="9"/>
      <c r="AA233" s="1057">
        <f t="shared" si="105"/>
        <v>0</v>
      </c>
      <c r="AB233" s="1057">
        <f t="shared" si="106"/>
        <v>0</v>
      </c>
      <c r="AC233" s="1057">
        <f t="shared" si="107"/>
        <v>0</v>
      </c>
      <c r="AD233" s="975">
        <f>IF('E2 Serres'!$G$59=0,0,AD$225/'E2 Serres'!$G$59*'E2 Serres'!G26)</f>
        <v>0</v>
      </c>
      <c r="AE233" s="975">
        <f t="shared" si="108"/>
        <v>0</v>
      </c>
      <c r="AF233" s="1061">
        <f t="shared" si="109"/>
        <v>0</v>
      </c>
      <c r="AG233" s="905">
        <f t="shared" si="95"/>
        <v>0</v>
      </c>
      <c r="AH233" s="2"/>
      <c r="AI233" s="1057">
        <f t="shared" si="96"/>
        <v>0</v>
      </c>
      <c r="AJ233" s="1057">
        <f t="shared" si="97"/>
        <v>0</v>
      </c>
      <c r="AK233" s="1062">
        <f t="shared" si="110"/>
        <v>0</v>
      </c>
      <c r="AL233" s="1062">
        <f t="shared" si="111"/>
        <v>0</v>
      </c>
      <c r="AM233" s="2"/>
      <c r="AN233" s="1063">
        <f t="shared" si="112"/>
        <v>0</v>
      </c>
      <c r="AO233" s="1063">
        <f t="shared" si="113"/>
        <v>0</v>
      </c>
      <c r="AP233" s="1063">
        <f t="shared" si="114"/>
        <v>0</v>
      </c>
      <c r="AQ233" s="1062">
        <f t="shared" si="115"/>
        <v>0</v>
      </c>
      <c r="AS233" s="1063">
        <f t="shared" si="116"/>
        <v>0</v>
      </c>
      <c r="AT233" s="1063">
        <f t="shared" si="117"/>
        <v>0</v>
      </c>
      <c r="AU233" s="1063">
        <f t="shared" si="118"/>
        <v>0</v>
      </c>
      <c r="AV233" s="1062">
        <f t="shared" si="119"/>
        <v>0</v>
      </c>
      <c r="AW233" s="989"/>
      <c r="AX233" s="1064">
        <f t="shared" si="98"/>
        <v>0</v>
      </c>
      <c r="AY233" s="1064">
        <f t="shared" si="99"/>
        <v>0</v>
      </c>
      <c r="BA233" s="899" t="str">
        <f t="shared" si="100"/>
        <v/>
      </c>
      <c r="BB233" s="899" t="str">
        <f t="shared" si="101"/>
        <v/>
      </c>
      <c r="BC233" s="2" t="s">
        <v>37</v>
      </c>
      <c r="BD233" s="1065" t="str">
        <f t="shared" si="120"/>
        <v/>
      </c>
      <c r="BE233" s="1065" t="str">
        <f t="shared" si="121"/>
        <v/>
      </c>
      <c r="BF233" s="989"/>
      <c r="BG233" s="989"/>
      <c r="BH233" s="989"/>
      <c r="BK233" s="9"/>
      <c r="BL233" s="9"/>
      <c r="BM233" s="9"/>
      <c r="BN233" s="9"/>
      <c r="BO233" s="9"/>
      <c r="BP233" s="9"/>
      <c r="BQ233" s="9"/>
      <c r="BR233" s="9"/>
      <c r="BS233" s="9"/>
      <c r="BT233" s="9"/>
      <c r="BU233" s="9"/>
    </row>
    <row r="234" spans="2:73" s="665" customFormat="1" ht="15.75" hidden="1" customHeight="1" outlineLevel="1">
      <c r="B234" s="258" t="str">
        <f t="shared" si="87"/>
        <v/>
      </c>
      <c r="C234" s="258"/>
      <c r="D234" s="666">
        <f t="shared" si="88"/>
        <v>0</v>
      </c>
      <c r="E234" s="1"/>
      <c r="F234" s="1055">
        <f t="shared" si="89"/>
        <v>0</v>
      </c>
      <c r="G234" s="1056"/>
      <c r="H234" s="1057">
        <f t="shared" si="90"/>
        <v>0</v>
      </c>
      <c r="I234" s="1057">
        <f t="shared" si="90"/>
        <v>0</v>
      </c>
      <c r="J234" s="1057">
        <f t="shared" si="102"/>
        <v>0</v>
      </c>
      <c r="K234" s="1"/>
      <c r="L234" s="1057">
        <f t="shared" si="91"/>
        <v>0</v>
      </c>
      <c r="M234" s="1057">
        <f t="shared" si="91"/>
        <v>0</v>
      </c>
      <c r="N234" s="1057">
        <f t="shared" si="91"/>
        <v>0</v>
      </c>
      <c r="O234" s="1057">
        <f t="shared" si="103"/>
        <v>0</v>
      </c>
      <c r="P234" s="1057">
        <f t="shared" si="92"/>
        <v>0</v>
      </c>
      <c r="Q234" s="1"/>
      <c r="R234" s="1066">
        <f>'E2 Serres'!G83</f>
        <v>0</v>
      </c>
      <c r="S234" s="1067">
        <f t="shared" ref="S234:S265" si="122">SQRT(R234)*2</f>
        <v>0</v>
      </c>
      <c r="T234" s="989"/>
      <c r="U234" s="1068">
        <f t="shared" ref="U234:U265" si="123">S234*0.2</f>
        <v>0</v>
      </c>
      <c r="V234" s="1058">
        <f t="shared" si="93"/>
        <v>0</v>
      </c>
      <c r="W234" s="993"/>
      <c r="X234" s="1059" t="str">
        <f t="shared" si="104"/>
        <v>Confirmer</v>
      </c>
      <c r="Y234" s="1057">
        <f t="shared" si="94"/>
        <v>0</v>
      </c>
      <c r="Z234" s="9"/>
      <c r="AA234" s="1057">
        <f t="shared" si="105"/>
        <v>0</v>
      </c>
      <c r="AB234" s="1057">
        <f t="shared" si="106"/>
        <v>0</v>
      </c>
      <c r="AC234" s="1057">
        <f t="shared" si="107"/>
        <v>0</v>
      </c>
      <c r="AD234" s="975">
        <f>IF('E2 Serres'!$G$59=0,0,AD$225/'E2 Serres'!$G$59*'E2 Serres'!G27)</f>
        <v>0</v>
      </c>
      <c r="AE234" s="975">
        <f t="shared" si="108"/>
        <v>0</v>
      </c>
      <c r="AF234" s="1061">
        <f t="shared" si="109"/>
        <v>0</v>
      </c>
      <c r="AG234" s="905">
        <f t="shared" si="95"/>
        <v>0</v>
      </c>
      <c r="AH234" s="2"/>
      <c r="AI234" s="1057">
        <f t="shared" si="96"/>
        <v>0</v>
      </c>
      <c r="AJ234" s="1057">
        <f t="shared" si="97"/>
        <v>0</v>
      </c>
      <c r="AK234" s="1062">
        <f t="shared" si="110"/>
        <v>0</v>
      </c>
      <c r="AL234" s="1062">
        <f t="shared" si="111"/>
        <v>0</v>
      </c>
      <c r="AM234" s="2"/>
      <c r="AN234" s="1063">
        <f t="shared" si="112"/>
        <v>0</v>
      </c>
      <c r="AO234" s="1063">
        <f t="shared" si="113"/>
        <v>0</v>
      </c>
      <c r="AP234" s="1063">
        <f t="shared" si="114"/>
        <v>0</v>
      </c>
      <c r="AQ234" s="1062">
        <f t="shared" si="115"/>
        <v>0</v>
      </c>
      <c r="AS234" s="1063">
        <f t="shared" si="116"/>
        <v>0</v>
      </c>
      <c r="AT234" s="1063">
        <f t="shared" si="117"/>
        <v>0</v>
      </c>
      <c r="AU234" s="1063">
        <f t="shared" si="118"/>
        <v>0</v>
      </c>
      <c r="AV234" s="1062">
        <f t="shared" si="119"/>
        <v>0</v>
      </c>
      <c r="AW234" s="989"/>
      <c r="AX234" s="1064">
        <f t="shared" si="98"/>
        <v>0</v>
      </c>
      <c r="AY234" s="1064">
        <f t="shared" si="99"/>
        <v>0</v>
      </c>
      <c r="BA234" s="899" t="str">
        <f t="shared" si="100"/>
        <v/>
      </c>
      <c r="BB234" s="899" t="str">
        <f t="shared" si="101"/>
        <v/>
      </c>
      <c r="BC234" s="2" t="s">
        <v>37</v>
      </c>
      <c r="BD234" s="1065" t="str">
        <f t="shared" si="120"/>
        <v/>
      </c>
      <c r="BE234" s="1065" t="str">
        <f t="shared" si="121"/>
        <v/>
      </c>
      <c r="BF234" s="989"/>
      <c r="BG234" s="989"/>
      <c r="BH234" s="989"/>
      <c r="BK234" s="9"/>
      <c r="BL234" s="9"/>
      <c r="BM234" s="9"/>
      <c r="BN234" s="9"/>
      <c r="BO234" s="9"/>
      <c r="BP234" s="9"/>
      <c r="BQ234" s="9"/>
      <c r="BR234" s="9"/>
      <c r="BS234" s="9"/>
      <c r="BT234" s="9"/>
      <c r="BU234" s="9"/>
    </row>
    <row r="235" spans="2:73" s="665" customFormat="1" ht="15.75" hidden="1" customHeight="1" outlineLevel="1">
      <c r="B235" s="258" t="str">
        <f t="shared" si="87"/>
        <v/>
      </c>
      <c r="C235" s="258"/>
      <c r="D235" s="666">
        <f t="shared" si="88"/>
        <v>0</v>
      </c>
      <c r="E235" s="1"/>
      <c r="F235" s="1055">
        <f t="shared" si="89"/>
        <v>0</v>
      </c>
      <c r="G235" s="1056"/>
      <c r="H235" s="1057">
        <f t="shared" si="90"/>
        <v>0</v>
      </c>
      <c r="I235" s="1057">
        <f t="shared" si="90"/>
        <v>0</v>
      </c>
      <c r="J235" s="1057">
        <f t="shared" si="102"/>
        <v>0</v>
      </c>
      <c r="K235" s="1"/>
      <c r="L235" s="1057">
        <f t="shared" si="91"/>
        <v>0</v>
      </c>
      <c r="M235" s="1057">
        <f t="shared" si="91"/>
        <v>0</v>
      </c>
      <c r="N235" s="1057">
        <f t="shared" si="91"/>
        <v>0</v>
      </c>
      <c r="O235" s="1057">
        <f t="shared" si="103"/>
        <v>0</v>
      </c>
      <c r="P235" s="1057">
        <f t="shared" si="92"/>
        <v>0</v>
      </c>
      <c r="Q235" s="1"/>
      <c r="R235" s="1066">
        <f>'E2 Serres'!G84</f>
        <v>0</v>
      </c>
      <c r="S235" s="1067">
        <f t="shared" si="122"/>
        <v>0</v>
      </c>
      <c r="T235" s="1058"/>
      <c r="U235" s="1068">
        <f t="shared" si="123"/>
        <v>0</v>
      </c>
      <c r="V235" s="1058">
        <f t="shared" si="93"/>
        <v>0</v>
      </c>
      <c r="W235" s="993"/>
      <c r="X235" s="1059" t="str">
        <f t="shared" si="104"/>
        <v>Confirmer</v>
      </c>
      <c r="Y235" s="1057">
        <f t="shared" si="94"/>
        <v>0</v>
      </c>
      <c r="Z235" s="9"/>
      <c r="AA235" s="1057">
        <f t="shared" si="105"/>
        <v>0</v>
      </c>
      <c r="AB235" s="1057">
        <f t="shared" si="106"/>
        <v>0</v>
      </c>
      <c r="AC235" s="1057">
        <f t="shared" si="107"/>
        <v>0</v>
      </c>
      <c r="AD235" s="975">
        <f>IF('E2 Serres'!$G$59=0,0,AD$225/'E2 Serres'!$G$59*'E2 Serres'!G28)</f>
        <v>0</v>
      </c>
      <c r="AE235" s="975">
        <f t="shared" si="108"/>
        <v>0</v>
      </c>
      <c r="AF235" s="1061">
        <f t="shared" si="109"/>
        <v>0</v>
      </c>
      <c r="AG235" s="905">
        <f t="shared" si="95"/>
        <v>0</v>
      </c>
      <c r="AH235" s="2"/>
      <c r="AI235" s="1057">
        <f t="shared" si="96"/>
        <v>0</v>
      </c>
      <c r="AJ235" s="1057">
        <f t="shared" si="97"/>
        <v>0</v>
      </c>
      <c r="AK235" s="1062">
        <f t="shared" si="110"/>
        <v>0</v>
      </c>
      <c r="AL235" s="1062">
        <f t="shared" si="111"/>
        <v>0</v>
      </c>
      <c r="AM235" s="2"/>
      <c r="AN235" s="1063">
        <f t="shared" si="112"/>
        <v>0</v>
      </c>
      <c r="AO235" s="1063">
        <f t="shared" si="113"/>
        <v>0</v>
      </c>
      <c r="AP235" s="1063">
        <f t="shared" si="114"/>
        <v>0</v>
      </c>
      <c r="AQ235" s="1062">
        <f t="shared" si="115"/>
        <v>0</v>
      </c>
      <c r="AS235" s="1063">
        <f t="shared" si="116"/>
        <v>0</v>
      </c>
      <c r="AT235" s="1063">
        <f t="shared" si="117"/>
        <v>0</v>
      </c>
      <c r="AU235" s="1063">
        <f t="shared" si="118"/>
        <v>0</v>
      </c>
      <c r="AV235" s="1062">
        <f t="shared" si="119"/>
        <v>0</v>
      </c>
      <c r="AW235" s="989"/>
      <c r="AX235" s="1064">
        <f t="shared" si="98"/>
        <v>0</v>
      </c>
      <c r="AY235" s="1064">
        <f t="shared" si="99"/>
        <v>0</v>
      </c>
      <c r="BA235" s="899" t="str">
        <f t="shared" si="100"/>
        <v/>
      </c>
      <c r="BB235" s="899" t="str">
        <f t="shared" si="101"/>
        <v/>
      </c>
      <c r="BC235" s="2" t="s">
        <v>37</v>
      </c>
      <c r="BD235" s="1065" t="str">
        <f t="shared" si="120"/>
        <v/>
      </c>
      <c r="BE235" s="1065" t="str">
        <f t="shared" si="121"/>
        <v/>
      </c>
      <c r="BF235" s="989"/>
      <c r="BG235" s="989"/>
      <c r="BH235" s="989"/>
      <c r="BK235" s="9"/>
      <c r="BL235" s="9"/>
      <c r="BM235" s="9"/>
      <c r="BN235" s="9"/>
      <c r="BO235" s="9"/>
      <c r="BP235" s="9"/>
      <c r="BQ235" s="9"/>
      <c r="BR235" s="9"/>
      <c r="BS235" s="9"/>
      <c r="BT235" s="9"/>
      <c r="BU235" s="9"/>
    </row>
    <row r="236" spans="2:73" s="665" customFormat="1" ht="15.75" hidden="1" customHeight="1" outlineLevel="1">
      <c r="B236" s="258" t="str">
        <f t="shared" si="87"/>
        <v/>
      </c>
      <c r="C236" s="258"/>
      <c r="D236" s="666">
        <f t="shared" si="88"/>
        <v>0</v>
      </c>
      <c r="E236" s="1"/>
      <c r="F236" s="1055">
        <f t="shared" si="89"/>
        <v>0</v>
      </c>
      <c r="G236" s="1056"/>
      <c r="H236" s="1057">
        <f t="shared" si="90"/>
        <v>0</v>
      </c>
      <c r="I236" s="1057">
        <f t="shared" si="90"/>
        <v>0</v>
      </c>
      <c r="J236" s="1057">
        <f t="shared" si="102"/>
        <v>0</v>
      </c>
      <c r="K236" s="1"/>
      <c r="L236" s="1057">
        <f t="shared" si="91"/>
        <v>0</v>
      </c>
      <c r="M236" s="1057">
        <f t="shared" si="91"/>
        <v>0</v>
      </c>
      <c r="N236" s="1057">
        <f t="shared" si="91"/>
        <v>0</v>
      </c>
      <c r="O236" s="1057">
        <f t="shared" si="103"/>
        <v>0</v>
      </c>
      <c r="P236" s="1057">
        <f t="shared" si="92"/>
        <v>0</v>
      </c>
      <c r="Q236" s="1"/>
      <c r="R236" s="1066">
        <f>'E2 Serres'!G85</f>
        <v>0</v>
      </c>
      <c r="S236" s="1067">
        <f t="shared" si="122"/>
        <v>0</v>
      </c>
      <c r="T236" s="1058"/>
      <c r="U236" s="1068">
        <f t="shared" si="123"/>
        <v>0</v>
      </c>
      <c r="V236" s="1058">
        <f t="shared" si="93"/>
        <v>0</v>
      </c>
      <c r="W236" s="993"/>
      <c r="X236" s="1059" t="str">
        <f t="shared" si="104"/>
        <v>Confirmer</v>
      </c>
      <c r="Y236" s="1057">
        <f t="shared" si="94"/>
        <v>0</v>
      </c>
      <c r="Z236" s="9"/>
      <c r="AA236" s="1057">
        <f t="shared" si="105"/>
        <v>0</v>
      </c>
      <c r="AB236" s="1057">
        <f t="shared" si="106"/>
        <v>0</v>
      </c>
      <c r="AC236" s="1057">
        <f t="shared" si="107"/>
        <v>0</v>
      </c>
      <c r="AD236" s="975">
        <f>IF('E2 Serres'!$G$59=0,0,AD$225/'E2 Serres'!$G$59*'E2 Serres'!G29)</f>
        <v>0</v>
      </c>
      <c r="AE236" s="975">
        <f t="shared" si="108"/>
        <v>0</v>
      </c>
      <c r="AF236" s="1061">
        <f t="shared" si="109"/>
        <v>0</v>
      </c>
      <c r="AG236" s="905">
        <f t="shared" si="95"/>
        <v>0</v>
      </c>
      <c r="AH236" s="2"/>
      <c r="AI236" s="1057">
        <f t="shared" si="96"/>
        <v>0</v>
      </c>
      <c r="AJ236" s="1057">
        <f t="shared" si="97"/>
        <v>0</v>
      </c>
      <c r="AK236" s="1062">
        <f t="shared" si="110"/>
        <v>0</v>
      </c>
      <c r="AL236" s="1062">
        <f t="shared" si="111"/>
        <v>0</v>
      </c>
      <c r="AM236" s="2"/>
      <c r="AN236" s="1063">
        <f t="shared" si="112"/>
        <v>0</v>
      </c>
      <c r="AO236" s="1063">
        <f t="shared" si="113"/>
        <v>0</v>
      </c>
      <c r="AP236" s="1063">
        <f t="shared" si="114"/>
        <v>0</v>
      </c>
      <c r="AQ236" s="1062">
        <f t="shared" si="115"/>
        <v>0</v>
      </c>
      <c r="AS236" s="1063">
        <f t="shared" si="116"/>
        <v>0</v>
      </c>
      <c r="AT236" s="1063">
        <f t="shared" si="117"/>
        <v>0</v>
      </c>
      <c r="AU236" s="1063">
        <f t="shared" si="118"/>
        <v>0</v>
      </c>
      <c r="AV236" s="1062">
        <f t="shared" si="119"/>
        <v>0</v>
      </c>
      <c r="AW236" s="989"/>
      <c r="AX236" s="1064">
        <f t="shared" si="98"/>
        <v>0</v>
      </c>
      <c r="AY236" s="1064">
        <f t="shared" si="99"/>
        <v>0</v>
      </c>
      <c r="BA236" s="899" t="str">
        <f t="shared" si="100"/>
        <v/>
      </c>
      <c r="BB236" s="899" t="str">
        <f t="shared" si="101"/>
        <v/>
      </c>
      <c r="BC236" s="2" t="s">
        <v>37</v>
      </c>
      <c r="BD236" s="1065" t="str">
        <f t="shared" si="120"/>
        <v/>
      </c>
      <c r="BE236" s="1065" t="str">
        <f t="shared" si="121"/>
        <v/>
      </c>
      <c r="BF236" s="989"/>
      <c r="BG236" s="989"/>
      <c r="BH236" s="989"/>
      <c r="BK236" s="9"/>
      <c r="BL236" s="9"/>
      <c r="BM236" s="9"/>
      <c r="BN236" s="9"/>
      <c r="BO236" s="9"/>
      <c r="BP236" s="9"/>
      <c r="BQ236" s="9"/>
      <c r="BR236" s="9"/>
      <c r="BS236" s="9"/>
      <c r="BT236" s="9"/>
      <c r="BU236" s="9"/>
    </row>
    <row r="237" spans="2:73" s="665" customFormat="1" ht="15.75" hidden="1" customHeight="1" outlineLevel="1">
      <c r="B237" s="258" t="str">
        <f t="shared" si="87"/>
        <v/>
      </c>
      <c r="C237" s="258"/>
      <c r="D237" s="666">
        <f t="shared" si="88"/>
        <v>0</v>
      </c>
      <c r="E237" s="1"/>
      <c r="F237" s="1055">
        <f t="shared" si="89"/>
        <v>0</v>
      </c>
      <c r="G237" s="1056"/>
      <c r="H237" s="1057">
        <f t="shared" si="90"/>
        <v>0</v>
      </c>
      <c r="I237" s="1057">
        <f t="shared" si="90"/>
        <v>0</v>
      </c>
      <c r="J237" s="1057">
        <f t="shared" si="102"/>
        <v>0</v>
      </c>
      <c r="K237" s="1"/>
      <c r="L237" s="1057">
        <f t="shared" si="91"/>
        <v>0</v>
      </c>
      <c r="M237" s="1057">
        <f t="shared" si="91"/>
        <v>0</v>
      </c>
      <c r="N237" s="1057">
        <f t="shared" si="91"/>
        <v>0</v>
      </c>
      <c r="O237" s="1057">
        <f t="shared" si="103"/>
        <v>0</v>
      </c>
      <c r="P237" s="1057">
        <f t="shared" si="92"/>
        <v>0</v>
      </c>
      <c r="Q237" s="1"/>
      <c r="R237" s="1066">
        <f>'E2 Serres'!G86</f>
        <v>0</v>
      </c>
      <c r="S237" s="1067">
        <f t="shared" si="122"/>
        <v>0</v>
      </c>
      <c r="T237" s="1058"/>
      <c r="U237" s="1068">
        <f t="shared" si="123"/>
        <v>0</v>
      </c>
      <c r="V237" s="1058">
        <f t="shared" si="93"/>
        <v>0</v>
      </c>
      <c r="W237" s="993"/>
      <c r="X237" s="1059" t="str">
        <f t="shared" si="104"/>
        <v>Confirmer</v>
      </c>
      <c r="Y237" s="1057">
        <f t="shared" si="94"/>
        <v>0</v>
      </c>
      <c r="Z237" s="9"/>
      <c r="AA237" s="1057">
        <f t="shared" si="105"/>
        <v>0</v>
      </c>
      <c r="AB237" s="1057">
        <f t="shared" si="106"/>
        <v>0</v>
      </c>
      <c r="AC237" s="1057">
        <f t="shared" si="107"/>
        <v>0</v>
      </c>
      <c r="AD237" s="975">
        <f>IF('E2 Serres'!$G$59=0,0,AD$225/'E2 Serres'!$G$59*'E2 Serres'!G30)</f>
        <v>0</v>
      </c>
      <c r="AE237" s="975">
        <f t="shared" si="108"/>
        <v>0</v>
      </c>
      <c r="AF237" s="1061">
        <f t="shared" si="109"/>
        <v>0</v>
      </c>
      <c r="AG237" s="905">
        <f t="shared" si="95"/>
        <v>0</v>
      </c>
      <c r="AH237" s="2"/>
      <c r="AI237" s="1057">
        <f t="shared" si="96"/>
        <v>0</v>
      </c>
      <c r="AJ237" s="1057">
        <f t="shared" si="97"/>
        <v>0</v>
      </c>
      <c r="AK237" s="1062">
        <f t="shared" si="110"/>
        <v>0</v>
      </c>
      <c r="AL237" s="1062">
        <f t="shared" si="111"/>
        <v>0</v>
      </c>
      <c r="AM237" s="2"/>
      <c r="AN237" s="1063">
        <f t="shared" si="112"/>
        <v>0</v>
      </c>
      <c r="AO237" s="1063">
        <f t="shared" si="113"/>
        <v>0</v>
      </c>
      <c r="AP237" s="1063">
        <f t="shared" si="114"/>
        <v>0</v>
      </c>
      <c r="AQ237" s="1062">
        <f t="shared" si="115"/>
        <v>0</v>
      </c>
      <c r="AS237" s="1063">
        <f t="shared" si="116"/>
        <v>0</v>
      </c>
      <c r="AT237" s="1063">
        <f t="shared" si="117"/>
        <v>0</v>
      </c>
      <c r="AU237" s="1063">
        <f t="shared" si="118"/>
        <v>0</v>
      </c>
      <c r="AV237" s="1062">
        <f t="shared" si="119"/>
        <v>0</v>
      </c>
      <c r="AW237" s="989"/>
      <c r="AX237" s="1064">
        <f t="shared" si="98"/>
        <v>0</v>
      </c>
      <c r="AY237" s="1064">
        <f t="shared" si="99"/>
        <v>0</v>
      </c>
      <c r="BA237" s="899" t="str">
        <f t="shared" si="100"/>
        <v/>
      </c>
      <c r="BB237" s="899" t="str">
        <f t="shared" si="101"/>
        <v/>
      </c>
      <c r="BC237" s="2" t="s">
        <v>37</v>
      </c>
      <c r="BD237" s="1065" t="str">
        <f t="shared" si="120"/>
        <v/>
      </c>
      <c r="BE237" s="1065" t="str">
        <f t="shared" si="121"/>
        <v/>
      </c>
      <c r="BF237" s="989"/>
      <c r="BG237" s="989"/>
      <c r="BH237" s="989"/>
      <c r="BK237" s="9"/>
      <c r="BL237" s="9"/>
      <c r="BM237" s="9"/>
      <c r="BN237" s="9"/>
      <c r="BO237" s="9"/>
      <c r="BP237" s="9"/>
      <c r="BQ237" s="9"/>
      <c r="BR237" s="9"/>
      <c r="BS237" s="9"/>
      <c r="BT237" s="9"/>
      <c r="BU237" s="9"/>
    </row>
    <row r="238" spans="2:73" s="665" customFormat="1" ht="15.75" hidden="1" customHeight="1" outlineLevel="1">
      <c r="B238" s="258" t="str">
        <f t="shared" si="87"/>
        <v/>
      </c>
      <c r="C238" s="258"/>
      <c r="D238" s="666">
        <f t="shared" si="88"/>
        <v>0</v>
      </c>
      <c r="E238" s="1"/>
      <c r="F238" s="1055">
        <f t="shared" si="89"/>
        <v>0</v>
      </c>
      <c r="G238" s="1056"/>
      <c r="H238" s="1057">
        <f t="shared" si="90"/>
        <v>0</v>
      </c>
      <c r="I238" s="1057">
        <f t="shared" si="90"/>
        <v>0</v>
      </c>
      <c r="J238" s="1057">
        <f t="shared" si="102"/>
        <v>0</v>
      </c>
      <c r="K238" s="1"/>
      <c r="L238" s="1057">
        <f t="shared" si="91"/>
        <v>0</v>
      </c>
      <c r="M238" s="1057">
        <f t="shared" si="91"/>
        <v>0</v>
      </c>
      <c r="N238" s="1057">
        <f t="shared" si="91"/>
        <v>0</v>
      </c>
      <c r="O238" s="1057">
        <f t="shared" si="103"/>
        <v>0</v>
      </c>
      <c r="P238" s="1057">
        <f t="shared" si="92"/>
        <v>0</v>
      </c>
      <c r="Q238" s="1"/>
      <c r="R238" s="1066">
        <f>'E2 Serres'!G87</f>
        <v>0</v>
      </c>
      <c r="S238" s="1067">
        <f t="shared" si="122"/>
        <v>0</v>
      </c>
      <c r="T238" s="1058"/>
      <c r="U238" s="1068">
        <f t="shared" si="123"/>
        <v>0</v>
      </c>
      <c r="V238" s="1058">
        <f t="shared" si="93"/>
        <v>0</v>
      </c>
      <c r="W238" s="993"/>
      <c r="X238" s="1059" t="str">
        <f t="shared" si="104"/>
        <v>Confirmer</v>
      </c>
      <c r="Y238" s="1057">
        <f t="shared" si="94"/>
        <v>0</v>
      </c>
      <c r="Z238" s="9"/>
      <c r="AA238" s="1057">
        <f t="shared" si="105"/>
        <v>0</v>
      </c>
      <c r="AB238" s="1057">
        <f t="shared" si="106"/>
        <v>0</v>
      </c>
      <c r="AC238" s="1057">
        <f t="shared" si="107"/>
        <v>0</v>
      </c>
      <c r="AD238" s="975">
        <f>IF('E2 Serres'!$G$59=0,0,AD$225/'E2 Serres'!$G$59*'E2 Serres'!G31)</f>
        <v>0</v>
      </c>
      <c r="AE238" s="975">
        <f t="shared" si="108"/>
        <v>0</v>
      </c>
      <c r="AF238" s="1061">
        <f t="shared" si="109"/>
        <v>0</v>
      </c>
      <c r="AG238" s="905">
        <f t="shared" si="95"/>
        <v>0</v>
      </c>
      <c r="AH238" s="2"/>
      <c r="AI238" s="1057">
        <f t="shared" si="96"/>
        <v>0</v>
      </c>
      <c r="AJ238" s="1057">
        <f t="shared" si="97"/>
        <v>0</v>
      </c>
      <c r="AK238" s="1062">
        <f t="shared" si="110"/>
        <v>0</v>
      </c>
      <c r="AL238" s="1062">
        <f t="shared" si="111"/>
        <v>0</v>
      </c>
      <c r="AM238" s="2"/>
      <c r="AN238" s="1063">
        <f t="shared" si="112"/>
        <v>0</v>
      </c>
      <c r="AO238" s="1063">
        <f t="shared" si="113"/>
        <v>0</v>
      </c>
      <c r="AP238" s="1063">
        <f t="shared" si="114"/>
        <v>0</v>
      </c>
      <c r="AQ238" s="1062">
        <f t="shared" si="115"/>
        <v>0</v>
      </c>
      <c r="AS238" s="1063">
        <f t="shared" si="116"/>
        <v>0</v>
      </c>
      <c r="AT238" s="1063">
        <f t="shared" si="117"/>
        <v>0</v>
      </c>
      <c r="AU238" s="1063">
        <f t="shared" si="118"/>
        <v>0</v>
      </c>
      <c r="AV238" s="1062">
        <f t="shared" si="119"/>
        <v>0</v>
      </c>
      <c r="AW238" s="989"/>
      <c r="AX238" s="1064">
        <f t="shared" si="98"/>
        <v>0</v>
      </c>
      <c r="AY238" s="1064">
        <f t="shared" si="99"/>
        <v>0</v>
      </c>
      <c r="BA238" s="899" t="str">
        <f t="shared" si="100"/>
        <v/>
      </c>
      <c r="BB238" s="899" t="str">
        <f t="shared" si="101"/>
        <v/>
      </c>
      <c r="BC238" s="2" t="s">
        <v>37</v>
      </c>
      <c r="BD238" s="1065" t="str">
        <f t="shared" si="120"/>
        <v/>
      </c>
      <c r="BE238" s="1065" t="str">
        <f t="shared" si="121"/>
        <v/>
      </c>
      <c r="BF238" s="989"/>
      <c r="BG238" s="989"/>
      <c r="BH238" s="989"/>
      <c r="BK238" s="9"/>
      <c r="BL238" s="9"/>
      <c r="BM238" s="9"/>
      <c r="BN238" s="9"/>
      <c r="BO238" s="9"/>
      <c r="BP238" s="9"/>
      <c r="BQ238" s="9"/>
      <c r="BR238" s="9"/>
      <c r="BS238" s="9"/>
      <c r="BT238" s="9"/>
      <c r="BU238" s="9"/>
    </row>
    <row r="239" spans="2:73" s="665" customFormat="1" ht="15.75" hidden="1" customHeight="1" outlineLevel="1">
      <c r="B239" s="258" t="str">
        <f t="shared" si="87"/>
        <v/>
      </c>
      <c r="C239" s="258"/>
      <c r="D239" s="666">
        <f t="shared" si="88"/>
        <v>0</v>
      </c>
      <c r="E239" s="1"/>
      <c r="F239" s="1055">
        <f t="shared" si="89"/>
        <v>0</v>
      </c>
      <c r="G239" s="1056"/>
      <c r="H239" s="1057">
        <f t="shared" si="90"/>
        <v>0</v>
      </c>
      <c r="I239" s="1057">
        <f t="shared" si="90"/>
        <v>0</v>
      </c>
      <c r="J239" s="1057">
        <f t="shared" si="102"/>
        <v>0</v>
      </c>
      <c r="K239" s="1"/>
      <c r="L239" s="1057">
        <f t="shared" si="91"/>
        <v>0</v>
      </c>
      <c r="M239" s="1057">
        <f t="shared" si="91"/>
        <v>0</v>
      </c>
      <c r="N239" s="1057">
        <f t="shared" si="91"/>
        <v>0</v>
      </c>
      <c r="O239" s="1057">
        <f t="shared" si="103"/>
        <v>0</v>
      </c>
      <c r="P239" s="1057">
        <f t="shared" si="92"/>
        <v>0</v>
      </c>
      <c r="Q239" s="1"/>
      <c r="R239" s="1066">
        <f>'E2 Serres'!G88</f>
        <v>0</v>
      </c>
      <c r="S239" s="1067">
        <f t="shared" si="122"/>
        <v>0</v>
      </c>
      <c r="T239" s="1058"/>
      <c r="U239" s="1068">
        <f t="shared" si="123"/>
        <v>0</v>
      </c>
      <c r="V239" s="1058">
        <f t="shared" si="93"/>
        <v>0</v>
      </c>
      <c r="W239" s="993"/>
      <c r="X239" s="1059" t="str">
        <f t="shared" si="104"/>
        <v>Confirmer</v>
      </c>
      <c r="Y239" s="1057">
        <f t="shared" si="94"/>
        <v>0</v>
      </c>
      <c r="Z239" s="9"/>
      <c r="AA239" s="1057">
        <f t="shared" si="105"/>
        <v>0</v>
      </c>
      <c r="AB239" s="1057">
        <f t="shared" si="106"/>
        <v>0</v>
      </c>
      <c r="AC239" s="1057">
        <f t="shared" si="107"/>
        <v>0</v>
      </c>
      <c r="AD239" s="975">
        <f>IF('E2 Serres'!$G$59=0,0,AD$225/'E2 Serres'!$G$59*'E2 Serres'!G32)</f>
        <v>0</v>
      </c>
      <c r="AE239" s="975">
        <f t="shared" si="108"/>
        <v>0</v>
      </c>
      <c r="AF239" s="1061">
        <f t="shared" si="109"/>
        <v>0</v>
      </c>
      <c r="AG239" s="905">
        <f t="shared" si="95"/>
        <v>0</v>
      </c>
      <c r="AH239" s="2"/>
      <c r="AI239" s="1057">
        <f t="shared" si="96"/>
        <v>0</v>
      </c>
      <c r="AJ239" s="1057">
        <f t="shared" si="97"/>
        <v>0</v>
      </c>
      <c r="AK239" s="1062">
        <f t="shared" si="110"/>
        <v>0</v>
      </c>
      <c r="AL239" s="1062">
        <f t="shared" si="111"/>
        <v>0</v>
      </c>
      <c r="AM239" s="2"/>
      <c r="AN239" s="1063">
        <f t="shared" si="112"/>
        <v>0</v>
      </c>
      <c r="AO239" s="1063">
        <f t="shared" si="113"/>
        <v>0</v>
      </c>
      <c r="AP239" s="1063">
        <f t="shared" si="114"/>
        <v>0</v>
      </c>
      <c r="AQ239" s="1062">
        <f t="shared" si="115"/>
        <v>0</v>
      </c>
      <c r="AS239" s="1063">
        <f t="shared" si="116"/>
        <v>0</v>
      </c>
      <c r="AT239" s="1063">
        <f t="shared" si="117"/>
        <v>0</v>
      </c>
      <c r="AU239" s="1063">
        <f t="shared" si="118"/>
        <v>0</v>
      </c>
      <c r="AV239" s="1062">
        <f t="shared" si="119"/>
        <v>0</v>
      </c>
      <c r="AW239" s="989"/>
      <c r="AX239" s="1064">
        <f t="shared" si="98"/>
        <v>0</v>
      </c>
      <c r="AY239" s="1064">
        <f t="shared" si="99"/>
        <v>0</v>
      </c>
      <c r="BA239" s="899" t="str">
        <f t="shared" si="100"/>
        <v/>
      </c>
      <c r="BB239" s="899" t="str">
        <f t="shared" si="101"/>
        <v/>
      </c>
      <c r="BC239" s="2" t="s">
        <v>37</v>
      </c>
      <c r="BD239" s="1065" t="str">
        <f t="shared" si="120"/>
        <v/>
      </c>
      <c r="BE239" s="1065" t="str">
        <f t="shared" si="121"/>
        <v/>
      </c>
      <c r="BF239" s="989"/>
      <c r="BG239" s="989"/>
      <c r="BH239" s="989"/>
      <c r="BK239" s="9"/>
      <c r="BL239" s="9"/>
      <c r="BM239" s="9"/>
      <c r="BN239" s="9"/>
      <c r="BO239" s="9"/>
      <c r="BP239" s="9"/>
      <c r="BQ239" s="9"/>
      <c r="BR239" s="9"/>
      <c r="BS239" s="9"/>
      <c r="BT239" s="9"/>
      <c r="BU239" s="9"/>
    </row>
    <row r="240" spans="2:73" s="665" customFormat="1" ht="15.75" hidden="1" customHeight="1" outlineLevel="1">
      <c r="B240" s="258" t="str">
        <f t="shared" si="87"/>
        <v/>
      </c>
      <c r="C240" s="258"/>
      <c r="D240" s="666">
        <f t="shared" si="88"/>
        <v>0</v>
      </c>
      <c r="E240" s="1"/>
      <c r="F240" s="1055">
        <f t="shared" si="89"/>
        <v>0</v>
      </c>
      <c r="G240" s="1056"/>
      <c r="H240" s="1057">
        <f t="shared" si="90"/>
        <v>0</v>
      </c>
      <c r="I240" s="1057">
        <f t="shared" si="90"/>
        <v>0</v>
      </c>
      <c r="J240" s="1057">
        <f t="shared" si="102"/>
        <v>0</v>
      </c>
      <c r="K240" s="1"/>
      <c r="L240" s="1057">
        <f t="shared" si="91"/>
        <v>0</v>
      </c>
      <c r="M240" s="1057">
        <f t="shared" si="91"/>
        <v>0</v>
      </c>
      <c r="N240" s="1057">
        <f t="shared" si="91"/>
        <v>0</v>
      </c>
      <c r="O240" s="1057">
        <f t="shared" si="103"/>
        <v>0</v>
      </c>
      <c r="P240" s="1057">
        <f t="shared" si="92"/>
        <v>0</v>
      </c>
      <c r="Q240" s="1"/>
      <c r="R240" s="1066">
        <f>'E2 Serres'!G89</f>
        <v>0</v>
      </c>
      <c r="S240" s="1067">
        <f t="shared" si="122"/>
        <v>0</v>
      </c>
      <c r="T240" s="1058"/>
      <c r="U240" s="1068">
        <f t="shared" si="123"/>
        <v>0</v>
      </c>
      <c r="V240" s="1058">
        <f t="shared" si="93"/>
        <v>0</v>
      </c>
      <c r="W240" s="993"/>
      <c r="X240" s="1059" t="str">
        <f t="shared" si="104"/>
        <v>Confirmer</v>
      </c>
      <c r="Y240" s="1057">
        <f t="shared" si="94"/>
        <v>0</v>
      </c>
      <c r="Z240" s="9"/>
      <c r="AA240" s="1057">
        <f t="shared" si="105"/>
        <v>0</v>
      </c>
      <c r="AB240" s="1057">
        <f t="shared" si="106"/>
        <v>0</v>
      </c>
      <c r="AC240" s="1057">
        <f t="shared" si="107"/>
        <v>0</v>
      </c>
      <c r="AD240" s="975">
        <f>IF('E2 Serres'!$G$59=0,0,AD$225/'E2 Serres'!$G$59*'E2 Serres'!G33)</f>
        <v>0</v>
      </c>
      <c r="AE240" s="975">
        <f t="shared" si="108"/>
        <v>0</v>
      </c>
      <c r="AF240" s="1061">
        <f t="shared" si="109"/>
        <v>0</v>
      </c>
      <c r="AG240" s="905">
        <f t="shared" si="95"/>
        <v>0</v>
      </c>
      <c r="AH240" s="2"/>
      <c r="AI240" s="1057">
        <f t="shared" si="96"/>
        <v>0</v>
      </c>
      <c r="AJ240" s="1057">
        <f t="shared" si="97"/>
        <v>0</v>
      </c>
      <c r="AK240" s="1062">
        <f t="shared" si="110"/>
        <v>0</v>
      </c>
      <c r="AL240" s="1062">
        <f t="shared" si="111"/>
        <v>0</v>
      </c>
      <c r="AM240" s="2"/>
      <c r="AN240" s="1063">
        <f t="shared" si="112"/>
        <v>0</v>
      </c>
      <c r="AO240" s="1063">
        <f t="shared" si="113"/>
        <v>0</v>
      </c>
      <c r="AP240" s="1063">
        <f t="shared" si="114"/>
        <v>0</v>
      </c>
      <c r="AQ240" s="1062">
        <f t="shared" si="115"/>
        <v>0</v>
      </c>
      <c r="AS240" s="1063">
        <f t="shared" si="116"/>
        <v>0</v>
      </c>
      <c r="AT240" s="1063">
        <f t="shared" si="117"/>
        <v>0</v>
      </c>
      <c r="AU240" s="1063">
        <f t="shared" si="118"/>
        <v>0</v>
      </c>
      <c r="AV240" s="1062">
        <f t="shared" si="119"/>
        <v>0</v>
      </c>
      <c r="AW240" s="989"/>
      <c r="AX240" s="1064">
        <f t="shared" si="98"/>
        <v>0</v>
      </c>
      <c r="AY240" s="1064">
        <f t="shared" si="99"/>
        <v>0</v>
      </c>
      <c r="BA240" s="899" t="str">
        <f t="shared" si="100"/>
        <v/>
      </c>
      <c r="BB240" s="899" t="str">
        <f t="shared" si="101"/>
        <v/>
      </c>
      <c r="BC240" s="2" t="s">
        <v>37</v>
      </c>
      <c r="BD240" s="1065" t="str">
        <f t="shared" si="120"/>
        <v/>
      </c>
      <c r="BE240" s="1065" t="str">
        <f t="shared" si="121"/>
        <v/>
      </c>
      <c r="BF240" s="989"/>
      <c r="BG240" s="989"/>
      <c r="BH240" s="989"/>
      <c r="BK240" s="9"/>
      <c r="BL240" s="9"/>
      <c r="BM240" s="9"/>
      <c r="BN240" s="9"/>
      <c r="BO240" s="9"/>
      <c r="BP240" s="9"/>
      <c r="BQ240" s="9"/>
      <c r="BR240" s="9"/>
      <c r="BS240" s="9"/>
      <c r="BT240" s="9"/>
      <c r="BU240" s="9"/>
    </row>
    <row r="241" spans="2:86" s="665" customFormat="1" ht="15.75" hidden="1" customHeight="1" outlineLevel="1">
      <c r="B241" s="258" t="str">
        <f t="shared" si="87"/>
        <v/>
      </c>
      <c r="C241" s="258"/>
      <c r="D241" s="666">
        <f t="shared" si="88"/>
        <v>0</v>
      </c>
      <c r="E241" s="1"/>
      <c r="F241" s="1055">
        <f t="shared" si="89"/>
        <v>0</v>
      </c>
      <c r="G241" s="1056"/>
      <c r="H241" s="1057">
        <f t="shared" si="90"/>
        <v>0</v>
      </c>
      <c r="I241" s="1057">
        <f t="shared" si="90"/>
        <v>0</v>
      </c>
      <c r="J241" s="1057">
        <f t="shared" si="102"/>
        <v>0</v>
      </c>
      <c r="K241" s="1"/>
      <c r="L241" s="1057">
        <f t="shared" si="91"/>
        <v>0</v>
      </c>
      <c r="M241" s="1057">
        <f t="shared" si="91"/>
        <v>0</v>
      </c>
      <c r="N241" s="1057">
        <f t="shared" si="91"/>
        <v>0</v>
      </c>
      <c r="O241" s="1057">
        <f t="shared" si="103"/>
        <v>0</v>
      </c>
      <c r="P241" s="1057">
        <f t="shared" si="92"/>
        <v>0</v>
      </c>
      <c r="Q241" s="1"/>
      <c r="R241" s="1066">
        <f>'E2 Serres'!G90</f>
        <v>0</v>
      </c>
      <c r="S241" s="1067">
        <f t="shared" si="122"/>
        <v>0</v>
      </c>
      <c r="T241" s="1058"/>
      <c r="U241" s="1068">
        <f t="shared" si="123"/>
        <v>0</v>
      </c>
      <c r="V241" s="1058">
        <f t="shared" si="93"/>
        <v>0</v>
      </c>
      <c r="W241" s="993"/>
      <c r="X241" s="1059" t="str">
        <f t="shared" si="104"/>
        <v>Confirmer</v>
      </c>
      <c r="Y241" s="1057">
        <f t="shared" si="94"/>
        <v>0</v>
      </c>
      <c r="Z241" s="9"/>
      <c r="AA241" s="1057">
        <f t="shared" si="105"/>
        <v>0</v>
      </c>
      <c r="AB241" s="1057">
        <f t="shared" si="106"/>
        <v>0</v>
      </c>
      <c r="AC241" s="1057">
        <f t="shared" si="107"/>
        <v>0</v>
      </c>
      <c r="AD241" s="975">
        <f>IF('E2 Serres'!$G$59=0,0,AD$225/'E2 Serres'!$G$59*'E2 Serres'!G34)</f>
        <v>0</v>
      </c>
      <c r="AE241" s="975">
        <f t="shared" si="108"/>
        <v>0</v>
      </c>
      <c r="AF241" s="1061">
        <f t="shared" si="109"/>
        <v>0</v>
      </c>
      <c r="AG241" s="905">
        <f t="shared" si="95"/>
        <v>0</v>
      </c>
      <c r="AH241" s="2"/>
      <c r="AI241" s="1057">
        <f t="shared" si="96"/>
        <v>0</v>
      </c>
      <c r="AJ241" s="1057">
        <f t="shared" si="97"/>
        <v>0</v>
      </c>
      <c r="AK241" s="1062">
        <f t="shared" si="110"/>
        <v>0</v>
      </c>
      <c r="AL241" s="1062">
        <f t="shared" si="111"/>
        <v>0</v>
      </c>
      <c r="AM241" s="2"/>
      <c r="AN241" s="1063">
        <f t="shared" si="112"/>
        <v>0</v>
      </c>
      <c r="AO241" s="1063">
        <f t="shared" si="113"/>
        <v>0</v>
      </c>
      <c r="AP241" s="1063">
        <f t="shared" si="114"/>
        <v>0</v>
      </c>
      <c r="AQ241" s="1062">
        <f t="shared" si="115"/>
        <v>0</v>
      </c>
      <c r="AS241" s="1063">
        <f t="shared" si="116"/>
        <v>0</v>
      </c>
      <c r="AT241" s="1063">
        <f t="shared" si="117"/>
        <v>0</v>
      </c>
      <c r="AU241" s="1063">
        <f t="shared" si="118"/>
        <v>0</v>
      </c>
      <c r="AV241" s="1062">
        <f t="shared" si="119"/>
        <v>0</v>
      </c>
      <c r="AW241" s="989"/>
      <c r="AX241" s="1064">
        <f t="shared" si="98"/>
        <v>0</v>
      </c>
      <c r="AY241" s="1064">
        <f t="shared" si="99"/>
        <v>0</v>
      </c>
      <c r="BA241" s="899" t="str">
        <f t="shared" si="100"/>
        <v/>
      </c>
      <c r="BB241" s="899" t="str">
        <f t="shared" si="101"/>
        <v/>
      </c>
      <c r="BC241" s="2" t="s">
        <v>37</v>
      </c>
      <c r="BD241" s="1065" t="str">
        <f t="shared" si="120"/>
        <v/>
      </c>
      <c r="BE241" s="1065" t="str">
        <f t="shared" si="121"/>
        <v/>
      </c>
      <c r="BF241" s="989"/>
      <c r="BG241" s="989"/>
      <c r="BH241" s="989"/>
      <c r="BK241" s="9"/>
      <c r="BL241" s="9"/>
      <c r="BM241" s="9"/>
      <c r="BN241" s="9"/>
      <c r="BO241" s="9"/>
      <c r="BP241" s="9"/>
      <c r="BQ241" s="9"/>
      <c r="BR241" s="9"/>
      <c r="BS241" s="9"/>
      <c r="BT241" s="9"/>
      <c r="BU241" s="9"/>
    </row>
    <row r="242" spans="2:86" s="665" customFormat="1" ht="15.75" hidden="1" customHeight="1" outlineLevel="1">
      <c r="B242" s="258" t="str">
        <f t="shared" si="87"/>
        <v/>
      </c>
      <c r="C242" s="258"/>
      <c r="D242" s="666">
        <f t="shared" si="88"/>
        <v>0</v>
      </c>
      <c r="E242" s="1"/>
      <c r="F242" s="1055">
        <f t="shared" si="89"/>
        <v>0</v>
      </c>
      <c r="G242" s="1056"/>
      <c r="H242" s="1057">
        <f t="shared" si="90"/>
        <v>0</v>
      </c>
      <c r="I242" s="1057">
        <f t="shared" si="90"/>
        <v>0</v>
      </c>
      <c r="J242" s="1057">
        <f t="shared" si="102"/>
        <v>0</v>
      </c>
      <c r="K242" s="1"/>
      <c r="L242" s="1057">
        <f t="shared" si="91"/>
        <v>0</v>
      </c>
      <c r="M242" s="1057">
        <f t="shared" si="91"/>
        <v>0</v>
      </c>
      <c r="N242" s="1057">
        <f t="shared" si="91"/>
        <v>0</v>
      </c>
      <c r="O242" s="1057">
        <f t="shared" si="103"/>
        <v>0</v>
      </c>
      <c r="P242" s="1057">
        <f t="shared" si="92"/>
        <v>0</v>
      </c>
      <c r="Q242" s="1"/>
      <c r="R242" s="1066">
        <f>'E2 Serres'!G91</f>
        <v>0</v>
      </c>
      <c r="S242" s="1067">
        <f t="shared" si="122"/>
        <v>0</v>
      </c>
      <c r="T242" s="1058"/>
      <c r="U242" s="1068">
        <f t="shared" si="123"/>
        <v>0</v>
      </c>
      <c r="V242" s="1058">
        <f t="shared" si="93"/>
        <v>0</v>
      </c>
      <c r="W242" s="993"/>
      <c r="X242" s="1059" t="str">
        <f t="shared" si="104"/>
        <v>Confirmer</v>
      </c>
      <c r="Y242" s="1057">
        <f t="shared" si="94"/>
        <v>0</v>
      </c>
      <c r="Z242" s="9"/>
      <c r="AA242" s="1057">
        <f t="shared" si="105"/>
        <v>0</v>
      </c>
      <c r="AB242" s="1057">
        <f t="shared" si="106"/>
        <v>0</v>
      </c>
      <c r="AC242" s="1057">
        <f t="shared" si="107"/>
        <v>0</v>
      </c>
      <c r="AD242" s="975">
        <f>IF('E2 Serres'!$G$59=0,0,AD$225/'E2 Serres'!$G$59*'E2 Serres'!G35)</f>
        <v>0</v>
      </c>
      <c r="AE242" s="975">
        <f t="shared" si="108"/>
        <v>0</v>
      </c>
      <c r="AF242" s="1061">
        <f t="shared" si="109"/>
        <v>0</v>
      </c>
      <c r="AG242" s="905">
        <f t="shared" si="95"/>
        <v>0</v>
      </c>
      <c r="AH242" s="2"/>
      <c r="AI242" s="1057">
        <f t="shared" si="96"/>
        <v>0</v>
      </c>
      <c r="AJ242" s="1057">
        <f t="shared" si="97"/>
        <v>0</v>
      </c>
      <c r="AK242" s="1062">
        <f t="shared" si="110"/>
        <v>0</v>
      </c>
      <c r="AL242" s="1062">
        <f t="shared" si="111"/>
        <v>0</v>
      </c>
      <c r="AM242" s="2"/>
      <c r="AN242" s="1063">
        <f t="shared" si="112"/>
        <v>0</v>
      </c>
      <c r="AO242" s="1063">
        <f t="shared" si="113"/>
        <v>0</v>
      </c>
      <c r="AP242" s="1063">
        <f t="shared" si="114"/>
        <v>0</v>
      </c>
      <c r="AQ242" s="1062">
        <f t="shared" si="115"/>
        <v>0</v>
      </c>
      <c r="AS242" s="1063">
        <f t="shared" si="116"/>
        <v>0</v>
      </c>
      <c r="AT242" s="1063">
        <f t="shared" si="117"/>
        <v>0</v>
      </c>
      <c r="AU242" s="1063">
        <f t="shared" si="118"/>
        <v>0</v>
      </c>
      <c r="AV242" s="1062">
        <f t="shared" si="119"/>
        <v>0</v>
      </c>
      <c r="AW242" s="989"/>
      <c r="AX242" s="1064">
        <f t="shared" si="98"/>
        <v>0</v>
      </c>
      <c r="AY242" s="1064">
        <f t="shared" si="99"/>
        <v>0</v>
      </c>
      <c r="BA242" s="899" t="str">
        <f t="shared" si="100"/>
        <v/>
      </c>
      <c r="BB242" s="899" t="str">
        <f t="shared" si="101"/>
        <v/>
      </c>
      <c r="BC242" s="2" t="s">
        <v>37</v>
      </c>
      <c r="BD242" s="1065" t="str">
        <f t="shared" si="120"/>
        <v/>
      </c>
      <c r="BE242" s="1065" t="str">
        <f t="shared" si="121"/>
        <v/>
      </c>
      <c r="BF242" s="989"/>
      <c r="BG242" s="989"/>
      <c r="BH242" s="989"/>
      <c r="BK242" s="9"/>
      <c r="BL242" s="9"/>
      <c r="BM242" s="9"/>
      <c r="BN242" s="9"/>
      <c r="BO242" s="9"/>
      <c r="BP242" s="9"/>
      <c r="BQ242" s="9"/>
      <c r="BR242" s="9"/>
      <c r="BS242" s="9"/>
      <c r="BT242" s="9"/>
      <c r="BU242" s="9"/>
    </row>
    <row r="243" spans="2:86" s="665" customFormat="1" ht="15.75" hidden="1" customHeight="1" outlineLevel="1">
      <c r="B243" s="258" t="str">
        <f t="shared" si="87"/>
        <v/>
      </c>
      <c r="C243" s="258"/>
      <c r="D243" s="666">
        <f t="shared" si="88"/>
        <v>0</v>
      </c>
      <c r="E243" s="1"/>
      <c r="F243" s="1055">
        <f t="shared" si="89"/>
        <v>0</v>
      </c>
      <c r="G243" s="1056"/>
      <c r="H243" s="1057">
        <f t="shared" si="90"/>
        <v>0</v>
      </c>
      <c r="I243" s="1057">
        <f t="shared" si="90"/>
        <v>0</v>
      </c>
      <c r="J243" s="1057">
        <f t="shared" si="102"/>
        <v>0</v>
      </c>
      <c r="K243" s="1"/>
      <c r="L243" s="1057">
        <f t="shared" si="91"/>
        <v>0</v>
      </c>
      <c r="M243" s="1057">
        <f t="shared" si="91"/>
        <v>0</v>
      </c>
      <c r="N243" s="1057">
        <f t="shared" si="91"/>
        <v>0</v>
      </c>
      <c r="O243" s="1057">
        <f t="shared" si="103"/>
        <v>0</v>
      </c>
      <c r="P243" s="1057">
        <f t="shared" si="92"/>
        <v>0</v>
      </c>
      <c r="Q243" s="1"/>
      <c r="R243" s="1066">
        <f>'E2 Serres'!G92</f>
        <v>0</v>
      </c>
      <c r="S243" s="1067">
        <f t="shared" si="122"/>
        <v>0</v>
      </c>
      <c r="T243" s="1058"/>
      <c r="U243" s="1068">
        <f t="shared" si="123"/>
        <v>0</v>
      </c>
      <c r="V243" s="1058">
        <f t="shared" si="93"/>
        <v>0</v>
      </c>
      <c r="W243" s="993"/>
      <c r="X243" s="1059" t="str">
        <f t="shared" si="104"/>
        <v>Confirmer</v>
      </c>
      <c r="Y243" s="1057">
        <f t="shared" si="94"/>
        <v>0</v>
      </c>
      <c r="Z243" s="9"/>
      <c r="AA243" s="1057">
        <f t="shared" si="105"/>
        <v>0</v>
      </c>
      <c r="AB243" s="1057">
        <f t="shared" si="106"/>
        <v>0</v>
      </c>
      <c r="AC243" s="1057">
        <f t="shared" si="107"/>
        <v>0</v>
      </c>
      <c r="AD243" s="975">
        <f>IF('E2 Serres'!$G$59=0,0,AD$225/'E2 Serres'!$G$59*'E2 Serres'!G36)</f>
        <v>0</v>
      </c>
      <c r="AE243" s="975">
        <f t="shared" si="108"/>
        <v>0</v>
      </c>
      <c r="AF243" s="1061">
        <f t="shared" si="109"/>
        <v>0</v>
      </c>
      <c r="AG243" s="905">
        <f t="shared" si="95"/>
        <v>0</v>
      </c>
      <c r="AH243" s="2"/>
      <c r="AI243" s="1057">
        <f t="shared" si="96"/>
        <v>0</v>
      </c>
      <c r="AJ243" s="1057">
        <f t="shared" si="97"/>
        <v>0</v>
      </c>
      <c r="AK243" s="1062">
        <f t="shared" si="110"/>
        <v>0</v>
      </c>
      <c r="AL243" s="1062">
        <f t="shared" si="111"/>
        <v>0</v>
      </c>
      <c r="AM243" s="2"/>
      <c r="AN243" s="1063">
        <f t="shared" si="112"/>
        <v>0</v>
      </c>
      <c r="AO243" s="1063">
        <f t="shared" si="113"/>
        <v>0</v>
      </c>
      <c r="AP243" s="1063">
        <f t="shared" si="114"/>
        <v>0</v>
      </c>
      <c r="AQ243" s="1062">
        <f t="shared" si="115"/>
        <v>0</v>
      </c>
      <c r="AS243" s="1063">
        <f t="shared" si="116"/>
        <v>0</v>
      </c>
      <c r="AT243" s="1063">
        <f t="shared" si="117"/>
        <v>0</v>
      </c>
      <c r="AU243" s="1063">
        <f t="shared" si="118"/>
        <v>0</v>
      </c>
      <c r="AV243" s="1062">
        <f t="shared" si="119"/>
        <v>0</v>
      </c>
      <c r="AW243" s="989"/>
      <c r="AX243" s="1064">
        <f t="shared" si="98"/>
        <v>0</v>
      </c>
      <c r="AY243" s="1064">
        <f t="shared" si="99"/>
        <v>0</v>
      </c>
      <c r="BA243" s="899" t="str">
        <f t="shared" si="100"/>
        <v/>
      </c>
      <c r="BB243" s="899" t="str">
        <f t="shared" si="101"/>
        <v/>
      </c>
      <c r="BC243" s="2" t="s">
        <v>37</v>
      </c>
      <c r="BD243" s="1065" t="str">
        <f t="shared" si="120"/>
        <v/>
      </c>
      <c r="BE243" s="1065" t="str">
        <f t="shared" si="121"/>
        <v/>
      </c>
      <c r="BF243" s="989"/>
      <c r="BG243" s="989"/>
      <c r="BH243" s="989"/>
      <c r="BK243" s="9"/>
      <c r="BL243" s="9"/>
      <c r="BM243" s="9"/>
      <c r="BN243" s="9"/>
      <c r="BO243" s="9"/>
      <c r="BP243" s="9"/>
      <c r="BQ243" s="9"/>
      <c r="BR243" s="9"/>
      <c r="BS243" s="9"/>
      <c r="BT243" s="9"/>
      <c r="BU243" s="9"/>
    </row>
    <row r="244" spans="2:86" s="665" customFormat="1" ht="15.75" hidden="1" customHeight="1" outlineLevel="1">
      <c r="B244" s="258" t="str">
        <f t="shared" si="87"/>
        <v/>
      </c>
      <c r="C244" s="258"/>
      <c r="D244" s="666">
        <f t="shared" si="88"/>
        <v>0</v>
      </c>
      <c r="E244" s="1"/>
      <c r="F244" s="1055">
        <f t="shared" si="89"/>
        <v>0</v>
      </c>
      <c r="G244" s="1056"/>
      <c r="H244" s="1057">
        <f t="shared" si="90"/>
        <v>0</v>
      </c>
      <c r="I244" s="1057">
        <f t="shared" si="90"/>
        <v>0</v>
      </c>
      <c r="J244" s="1057">
        <f t="shared" si="102"/>
        <v>0</v>
      </c>
      <c r="K244" s="1"/>
      <c r="L244" s="1057">
        <f t="shared" si="91"/>
        <v>0</v>
      </c>
      <c r="M244" s="1057">
        <f t="shared" si="91"/>
        <v>0</v>
      </c>
      <c r="N244" s="1057">
        <f t="shared" si="91"/>
        <v>0</v>
      </c>
      <c r="O244" s="1057">
        <f t="shared" si="103"/>
        <v>0</v>
      </c>
      <c r="P244" s="1057">
        <f t="shared" si="92"/>
        <v>0</v>
      </c>
      <c r="Q244" s="1"/>
      <c r="R244" s="1066">
        <f>'E2 Serres'!G93</f>
        <v>0</v>
      </c>
      <c r="S244" s="1067">
        <f t="shared" si="122"/>
        <v>0</v>
      </c>
      <c r="T244" s="1058"/>
      <c r="U244" s="1068">
        <f t="shared" si="123"/>
        <v>0</v>
      </c>
      <c r="V244" s="1058">
        <f t="shared" si="93"/>
        <v>0</v>
      </c>
      <c r="W244" s="993"/>
      <c r="X244" s="1059" t="str">
        <f t="shared" si="104"/>
        <v>Confirmer</v>
      </c>
      <c r="Y244" s="1057">
        <f t="shared" si="94"/>
        <v>0</v>
      </c>
      <c r="Z244" s="9"/>
      <c r="AA244" s="1057">
        <f t="shared" si="105"/>
        <v>0</v>
      </c>
      <c r="AB244" s="1057">
        <f t="shared" si="106"/>
        <v>0</v>
      </c>
      <c r="AC244" s="1057">
        <f t="shared" si="107"/>
        <v>0</v>
      </c>
      <c r="AD244" s="975">
        <f>IF('E2 Serres'!$G$59=0,0,AD$225/'E2 Serres'!$G$59*'E2 Serres'!G37)</f>
        <v>0</v>
      </c>
      <c r="AE244" s="975">
        <f t="shared" si="108"/>
        <v>0</v>
      </c>
      <c r="AF244" s="1061">
        <f t="shared" si="109"/>
        <v>0</v>
      </c>
      <c r="AG244" s="905">
        <f t="shared" si="95"/>
        <v>0</v>
      </c>
      <c r="AH244" s="2"/>
      <c r="AI244" s="1057">
        <f t="shared" si="96"/>
        <v>0</v>
      </c>
      <c r="AJ244" s="1057">
        <f t="shared" si="97"/>
        <v>0</v>
      </c>
      <c r="AK244" s="1062">
        <f t="shared" si="110"/>
        <v>0</v>
      </c>
      <c r="AL244" s="1062">
        <f t="shared" si="111"/>
        <v>0</v>
      </c>
      <c r="AM244" s="2"/>
      <c r="AN244" s="1063">
        <f t="shared" si="112"/>
        <v>0</v>
      </c>
      <c r="AO244" s="1063">
        <f t="shared" si="113"/>
        <v>0</v>
      </c>
      <c r="AP244" s="1063">
        <f t="shared" si="114"/>
        <v>0</v>
      </c>
      <c r="AQ244" s="1062">
        <f t="shared" si="115"/>
        <v>0</v>
      </c>
      <c r="AS244" s="1063">
        <f t="shared" si="116"/>
        <v>0</v>
      </c>
      <c r="AT244" s="1063">
        <f t="shared" si="117"/>
        <v>0</v>
      </c>
      <c r="AU244" s="1063">
        <f t="shared" si="118"/>
        <v>0</v>
      </c>
      <c r="AV244" s="1062">
        <f t="shared" si="119"/>
        <v>0</v>
      </c>
      <c r="AW244" s="989"/>
      <c r="AX244" s="1064">
        <f t="shared" si="98"/>
        <v>0</v>
      </c>
      <c r="AY244" s="1064">
        <f t="shared" si="99"/>
        <v>0</v>
      </c>
      <c r="BA244" s="899" t="str">
        <f t="shared" si="100"/>
        <v/>
      </c>
      <c r="BB244" s="899" t="str">
        <f t="shared" si="101"/>
        <v/>
      </c>
      <c r="BC244" s="2" t="s">
        <v>37</v>
      </c>
      <c r="BD244" s="1065" t="str">
        <f t="shared" si="120"/>
        <v/>
      </c>
      <c r="BE244" s="1065" t="str">
        <f t="shared" si="121"/>
        <v/>
      </c>
      <c r="BF244" s="989"/>
      <c r="BG244" s="989"/>
      <c r="BH244" s="989"/>
      <c r="BK244" s="9"/>
      <c r="BL244" s="9"/>
      <c r="BM244" s="9"/>
      <c r="BN244" s="9"/>
      <c r="BO244" s="9"/>
      <c r="BP244" s="9"/>
      <c r="BQ244" s="9"/>
      <c r="BR244" s="9"/>
      <c r="BS244" s="9"/>
      <c r="BT244" s="9"/>
      <c r="BU244" s="9"/>
    </row>
    <row r="245" spans="2:86" s="665" customFormat="1" ht="15.75" hidden="1" customHeight="1" outlineLevel="1">
      <c r="B245" s="258" t="str">
        <f t="shared" si="87"/>
        <v/>
      </c>
      <c r="C245" s="258"/>
      <c r="D245" s="666">
        <f t="shared" si="88"/>
        <v>0</v>
      </c>
      <c r="E245" s="1"/>
      <c r="F245" s="1055">
        <f t="shared" si="89"/>
        <v>0</v>
      </c>
      <c r="G245" s="1056"/>
      <c r="H245" s="1057">
        <f t="shared" si="90"/>
        <v>0</v>
      </c>
      <c r="I245" s="1057">
        <f t="shared" si="90"/>
        <v>0</v>
      </c>
      <c r="J245" s="1057">
        <f t="shared" si="102"/>
        <v>0</v>
      </c>
      <c r="K245" s="1"/>
      <c r="L245" s="1057">
        <f t="shared" si="91"/>
        <v>0</v>
      </c>
      <c r="M245" s="1057">
        <f t="shared" si="91"/>
        <v>0</v>
      </c>
      <c r="N245" s="1057">
        <f t="shared" si="91"/>
        <v>0</v>
      </c>
      <c r="O245" s="1057">
        <f t="shared" si="103"/>
        <v>0</v>
      </c>
      <c r="P245" s="1057">
        <f t="shared" si="92"/>
        <v>0</v>
      </c>
      <c r="Q245" s="1"/>
      <c r="R245" s="1066">
        <f>'E2 Serres'!G94</f>
        <v>0</v>
      </c>
      <c r="S245" s="1067">
        <f t="shared" si="122"/>
        <v>0</v>
      </c>
      <c r="T245" s="1058"/>
      <c r="U245" s="1068">
        <f t="shared" si="123"/>
        <v>0</v>
      </c>
      <c r="V245" s="1058">
        <f t="shared" si="93"/>
        <v>0</v>
      </c>
      <c r="W245" s="993"/>
      <c r="X245" s="1059" t="str">
        <f t="shared" si="104"/>
        <v>Confirmer</v>
      </c>
      <c r="Y245" s="1057">
        <f t="shared" si="94"/>
        <v>0</v>
      </c>
      <c r="Z245" s="9"/>
      <c r="AA245" s="1057">
        <f t="shared" si="105"/>
        <v>0</v>
      </c>
      <c r="AB245" s="1057">
        <f t="shared" si="106"/>
        <v>0</v>
      </c>
      <c r="AC245" s="1057">
        <f t="shared" si="107"/>
        <v>0</v>
      </c>
      <c r="AD245" s="975">
        <f>IF('E2 Serres'!$G$59=0,0,AD$225/'E2 Serres'!$G$59*'E2 Serres'!G38)</f>
        <v>0</v>
      </c>
      <c r="AE245" s="975">
        <f t="shared" si="108"/>
        <v>0</v>
      </c>
      <c r="AF245" s="1061">
        <f t="shared" si="109"/>
        <v>0</v>
      </c>
      <c r="AG245" s="905">
        <f t="shared" si="95"/>
        <v>0</v>
      </c>
      <c r="AH245" s="2"/>
      <c r="AI245" s="1057">
        <f t="shared" si="96"/>
        <v>0</v>
      </c>
      <c r="AJ245" s="1057">
        <f t="shared" si="97"/>
        <v>0</v>
      </c>
      <c r="AK245" s="1062">
        <f t="shared" si="110"/>
        <v>0</v>
      </c>
      <c r="AL245" s="1062">
        <f t="shared" si="111"/>
        <v>0</v>
      </c>
      <c r="AM245" s="2"/>
      <c r="AN245" s="1063">
        <f t="shared" si="112"/>
        <v>0</v>
      </c>
      <c r="AO245" s="1063">
        <f t="shared" si="113"/>
        <v>0</v>
      </c>
      <c r="AP245" s="1063">
        <f t="shared" si="114"/>
        <v>0</v>
      </c>
      <c r="AQ245" s="1062">
        <f t="shared" si="115"/>
        <v>0</v>
      </c>
      <c r="AS245" s="1063">
        <f t="shared" si="116"/>
        <v>0</v>
      </c>
      <c r="AT245" s="1063">
        <f t="shared" si="117"/>
        <v>0</v>
      </c>
      <c r="AU245" s="1063">
        <f t="shared" si="118"/>
        <v>0</v>
      </c>
      <c r="AV245" s="1062">
        <f t="shared" si="119"/>
        <v>0</v>
      </c>
      <c r="AW245" s="989"/>
      <c r="AX245" s="1064">
        <f t="shared" si="98"/>
        <v>0</v>
      </c>
      <c r="AY245" s="1064">
        <f t="shared" si="99"/>
        <v>0</v>
      </c>
      <c r="BA245" s="899" t="str">
        <f t="shared" si="100"/>
        <v/>
      </c>
      <c r="BB245" s="899" t="str">
        <f t="shared" si="101"/>
        <v/>
      </c>
      <c r="BC245" s="2" t="s">
        <v>37</v>
      </c>
      <c r="BD245" s="1065" t="str">
        <f t="shared" si="120"/>
        <v/>
      </c>
      <c r="BE245" s="1065" t="str">
        <f t="shared" si="121"/>
        <v/>
      </c>
      <c r="BF245" s="989"/>
      <c r="BG245" s="989"/>
      <c r="BH245" s="989"/>
      <c r="BK245" s="9"/>
      <c r="BL245" s="9"/>
      <c r="BM245" s="9"/>
      <c r="BN245" s="9"/>
      <c r="BO245" s="9"/>
      <c r="BP245" s="9"/>
      <c r="BQ245" s="9"/>
      <c r="BR245" s="9"/>
      <c r="BS245" s="9"/>
      <c r="BT245" s="9"/>
      <c r="BU245" s="9"/>
    </row>
    <row r="246" spans="2:86" s="665" customFormat="1" ht="15.75" hidden="1" customHeight="1" outlineLevel="1">
      <c r="B246" s="258" t="str">
        <f t="shared" si="87"/>
        <v/>
      </c>
      <c r="C246" s="258"/>
      <c r="D246" s="666">
        <f t="shared" si="88"/>
        <v>0</v>
      </c>
      <c r="E246" s="1"/>
      <c r="F246" s="1055">
        <f t="shared" si="89"/>
        <v>0</v>
      </c>
      <c r="G246" s="1056"/>
      <c r="H246" s="1057">
        <f t="shared" si="90"/>
        <v>0</v>
      </c>
      <c r="I246" s="1057">
        <f t="shared" si="90"/>
        <v>0</v>
      </c>
      <c r="J246" s="1057">
        <f t="shared" si="102"/>
        <v>0</v>
      </c>
      <c r="K246" s="1"/>
      <c r="L246" s="1057">
        <f t="shared" si="91"/>
        <v>0</v>
      </c>
      <c r="M246" s="1057">
        <f t="shared" si="91"/>
        <v>0</v>
      </c>
      <c r="N246" s="1057">
        <f t="shared" si="91"/>
        <v>0</v>
      </c>
      <c r="O246" s="1057">
        <f t="shared" si="103"/>
        <v>0</v>
      </c>
      <c r="P246" s="1057">
        <f t="shared" si="92"/>
        <v>0</v>
      </c>
      <c r="Q246" s="1"/>
      <c r="R246" s="1066">
        <f>'E2 Serres'!G95</f>
        <v>0</v>
      </c>
      <c r="S246" s="1067">
        <f t="shared" si="122"/>
        <v>0</v>
      </c>
      <c r="T246" s="1058"/>
      <c r="U246" s="1068">
        <f t="shared" si="123"/>
        <v>0</v>
      </c>
      <c r="V246" s="1058">
        <f t="shared" si="93"/>
        <v>0</v>
      </c>
      <c r="W246" s="993"/>
      <c r="X246" s="1059" t="str">
        <f t="shared" si="104"/>
        <v>Confirmer</v>
      </c>
      <c r="Y246" s="1057">
        <f t="shared" si="94"/>
        <v>0</v>
      </c>
      <c r="Z246" s="9"/>
      <c r="AA246" s="1057">
        <f t="shared" si="105"/>
        <v>0</v>
      </c>
      <c r="AB246" s="1057">
        <f t="shared" si="106"/>
        <v>0</v>
      </c>
      <c r="AC246" s="1057">
        <f t="shared" si="107"/>
        <v>0</v>
      </c>
      <c r="AD246" s="975">
        <f>IF('E2 Serres'!$G$59=0,0,AD$225/'E2 Serres'!$G$59*'E2 Serres'!G39)</f>
        <v>0</v>
      </c>
      <c r="AE246" s="975">
        <f t="shared" si="108"/>
        <v>0</v>
      </c>
      <c r="AF246" s="1061">
        <f t="shared" si="109"/>
        <v>0</v>
      </c>
      <c r="AG246" s="905">
        <f t="shared" si="95"/>
        <v>0</v>
      </c>
      <c r="AH246" s="2"/>
      <c r="AI246" s="1057">
        <f t="shared" si="96"/>
        <v>0</v>
      </c>
      <c r="AJ246" s="1057">
        <f t="shared" si="97"/>
        <v>0</v>
      </c>
      <c r="AK246" s="1062">
        <f t="shared" si="110"/>
        <v>0</v>
      </c>
      <c r="AL246" s="1062">
        <f t="shared" si="111"/>
        <v>0</v>
      </c>
      <c r="AM246" s="2"/>
      <c r="AN246" s="1063">
        <f t="shared" si="112"/>
        <v>0</v>
      </c>
      <c r="AO246" s="1063">
        <f t="shared" si="113"/>
        <v>0</v>
      </c>
      <c r="AP246" s="1063">
        <f t="shared" si="114"/>
        <v>0</v>
      </c>
      <c r="AQ246" s="1062">
        <f t="shared" si="115"/>
        <v>0</v>
      </c>
      <c r="AS246" s="1063">
        <f t="shared" si="116"/>
        <v>0</v>
      </c>
      <c r="AT246" s="1063">
        <f t="shared" si="117"/>
        <v>0</v>
      </c>
      <c r="AU246" s="1063">
        <f t="shared" si="118"/>
        <v>0</v>
      </c>
      <c r="AV246" s="1062">
        <f t="shared" si="119"/>
        <v>0</v>
      </c>
      <c r="AW246" s="989"/>
      <c r="AX246" s="1064">
        <f t="shared" si="98"/>
        <v>0</v>
      </c>
      <c r="AY246" s="1064">
        <f t="shared" si="99"/>
        <v>0</v>
      </c>
      <c r="BA246" s="899" t="str">
        <f t="shared" si="100"/>
        <v/>
      </c>
      <c r="BB246" s="899" t="str">
        <f t="shared" si="101"/>
        <v/>
      </c>
      <c r="BC246" s="2" t="s">
        <v>37</v>
      </c>
      <c r="BD246" s="1065" t="str">
        <f t="shared" si="120"/>
        <v/>
      </c>
      <c r="BE246" s="1065" t="str">
        <f t="shared" si="121"/>
        <v/>
      </c>
      <c r="BF246" s="989"/>
      <c r="BG246" s="989"/>
      <c r="BH246" s="989"/>
      <c r="BK246" s="9"/>
      <c r="BL246" s="9"/>
      <c r="BM246" s="9"/>
      <c r="BN246" s="9"/>
      <c r="BO246" s="9"/>
      <c r="BP246" s="9"/>
      <c r="BQ246" s="9"/>
      <c r="BR246" s="9"/>
      <c r="BS246" s="9"/>
      <c r="BT246" s="9"/>
      <c r="BU246" s="9"/>
    </row>
    <row r="247" spans="2:86" s="665" customFormat="1" ht="15.75" hidden="1" customHeight="1" outlineLevel="1">
      <c r="B247" s="258" t="str">
        <f t="shared" si="87"/>
        <v/>
      </c>
      <c r="C247" s="258"/>
      <c r="D247" s="666">
        <f t="shared" si="88"/>
        <v>0</v>
      </c>
      <c r="E247" s="1"/>
      <c r="F247" s="1055">
        <f t="shared" si="89"/>
        <v>0</v>
      </c>
      <c r="G247" s="1056"/>
      <c r="H247" s="1057">
        <f t="shared" si="90"/>
        <v>0</v>
      </c>
      <c r="I247" s="1057">
        <f t="shared" si="90"/>
        <v>0</v>
      </c>
      <c r="J247" s="1057">
        <f t="shared" si="102"/>
        <v>0</v>
      </c>
      <c r="K247" s="1"/>
      <c r="L247" s="1057">
        <f t="shared" si="91"/>
        <v>0</v>
      </c>
      <c r="M247" s="1057">
        <f t="shared" si="91"/>
        <v>0</v>
      </c>
      <c r="N247" s="1057">
        <f t="shared" si="91"/>
        <v>0</v>
      </c>
      <c r="O247" s="1057">
        <f t="shared" si="103"/>
        <v>0</v>
      </c>
      <c r="P247" s="1057">
        <f t="shared" si="92"/>
        <v>0</v>
      </c>
      <c r="Q247" s="1"/>
      <c r="R247" s="1066">
        <f>'E2 Serres'!G96</f>
        <v>0</v>
      </c>
      <c r="S247" s="1067">
        <f t="shared" si="122"/>
        <v>0</v>
      </c>
      <c r="T247" s="1058"/>
      <c r="U247" s="1068">
        <f t="shared" si="123"/>
        <v>0</v>
      </c>
      <c r="V247" s="1058">
        <f t="shared" si="93"/>
        <v>0</v>
      </c>
      <c r="W247" s="993"/>
      <c r="X247" s="1059" t="str">
        <f t="shared" si="104"/>
        <v>Confirmer</v>
      </c>
      <c r="Y247" s="1057">
        <f t="shared" si="94"/>
        <v>0</v>
      </c>
      <c r="Z247" s="9"/>
      <c r="AA247" s="1057">
        <f t="shared" si="105"/>
        <v>0</v>
      </c>
      <c r="AB247" s="1057">
        <f t="shared" si="106"/>
        <v>0</v>
      </c>
      <c r="AC247" s="1057">
        <f t="shared" si="107"/>
        <v>0</v>
      </c>
      <c r="AD247" s="975">
        <f>IF('E2 Serres'!$G$59=0,0,AD$225/'E2 Serres'!$G$59*'E2 Serres'!G40)</f>
        <v>0</v>
      </c>
      <c r="AE247" s="975">
        <f t="shared" si="108"/>
        <v>0</v>
      </c>
      <c r="AF247" s="1061">
        <f t="shared" si="109"/>
        <v>0</v>
      </c>
      <c r="AG247" s="905">
        <f t="shared" si="95"/>
        <v>0</v>
      </c>
      <c r="AH247" s="2"/>
      <c r="AI247" s="1057">
        <f t="shared" si="96"/>
        <v>0</v>
      </c>
      <c r="AJ247" s="1057">
        <f t="shared" si="97"/>
        <v>0</v>
      </c>
      <c r="AK247" s="1062">
        <f t="shared" si="110"/>
        <v>0</v>
      </c>
      <c r="AL247" s="1062">
        <f t="shared" si="111"/>
        <v>0</v>
      </c>
      <c r="AM247" s="2"/>
      <c r="AN247" s="1063">
        <f t="shared" si="112"/>
        <v>0</v>
      </c>
      <c r="AO247" s="1063">
        <f t="shared" si="113"/>
        <v>0</v>
      </c>
      <c r="AP247" s="1063">
        <f t="shared" si="114"/>
        <v>0</v>
      </c>
      <c r="AQ247" s="1062">
        <f t="shared" si="115"/>
        <v>0</v>
      </c>
      <c r="AS247" s="1063">
        <f t="shared" si="116"/>
        <v>0</v>
      </c>
      <c r="AT247" s="1063">
        <f t="shared" si="117"/>
        <v>0</v>
      </c>
      <c r="AU247" s="1063">
        <f t="shared" si="118"/>
        <v>0</v>
      </c>
      <c r="AV247" s="1062">
        <f t="shared" si="119"/>
        <v>0</v>
      </c>
      <c r="AW247" s="989"/>
      <c r="AX247" s="1064">
        <f t="shared" si="98"/>
        <v>0</v>
      </c>
      <c r="AY247" s="1064">
        <f t="shared" si="99"/>
        <v>0</v>
      </c>
      <c r="BA247" s="899" t="str">
        <f t="shared" si="100"/>
        <v/>
      </c>
      <c r="BB247" s="899" t="str">
        <f t="shared" si="101"/>
        <v/>
      </c>
      <c r="BC247" s="2" t="s">
        <v>37</v>
      </c>
      <c r="BD247" s="1065" t="str">
        <f t="shared" si="120"/>
        <v/>
      </c>
      <c r="BE247" s="1065" t="str">
        <f t="shared" si="121"/>
        <v/>
      </c>
      <c r="BF247" s="989"/>
      <c r="BG247" s="989"/>
      <c r="BH247" s="989"/>
      <c r="BK247" s="9"/>
      <c r="BL247" s="9"/>
      <c r="BM247" s="9"/>
      <c r="BN247" s="9"/>
      <c r="BO247" s="9"/>
      <c r="BP247" s="9"/>
      <c r="BQ247" s="9"/>
      <c r="BR247" s="9"/>
      <c r="BS247" s="9"/>
      <c r="BT247" s="9"/>
      <c r="BU247" s="9"/>
    </row>
    <row r="248" spans="2:86" s="665" customFormat="1" ht="15.75" hidden="1" customHeight="1" outlineLevel="1">
      <c r="B248" s="258" t="str">
        <f t="shared" si="87"/>
        <v/>
      </c>
      <c r="C248" s="258"/>
      <c r="D248" s="666">
        <f t="shared" si="88"/>
        <v>0</v>
      </c>
      <c r="E248" s="1"/>
      <c r="F248" s="1055">
        <f t="shared" si="89"/>
        <v>0</v>
      </c>
      <c r="G248" s="1056"/>
      <c r="H248" s="1057">
        <f t="shared" si="90"/>
        <v>0</v>
      </c>
      <c r="I248" s="1057">
        <f t="shared" si="90"/>
        <v>0</v>
      </c>
      <c r="J248" s="1057">
        <f t="shared" si="102"/>
        <v>0</v>
      </c>
      <c r="K248" s="1"/>
      <c r="L248" s="1057">
        <f t="shared" si="91"/>
        <v>0</v>
      </c>
      <c r="M248" s="1057">
        <f t="shared" si="91"/>
        <v>0</v>
      </c>
      <c r="N248" s="1057">
        <f t="shared" si="91"/>
        <v>0</v>
      </c>
      <c r="O248" s="1057">
        <f t="shared" si="103"/>
        <v>0</v>
      </c>
      <c r="P248" s="1057">
        <f t="shared" si="92"/>
        <v>0</v>
      </c>
      <c r="Q248" s="1"/>
      <c r="R248" s="1066">
        <f>'E2 Serres'!G97</f>
        <v>0</v>
      </c>
      <c r="S248" s="1067">
        <f t="shared" si="122"/>
        <v>0</v>
      </c>
      <c r="T248" s="1058"/>
      <c r="U248" s="1068">
        <f t="shared" si="123"/>
        <v>0</v>
      </c>
      <c r="V248" s="1058">
        <f t="shared" si="93"/>
        <v>0</v>
      </c>
      <c r="W248" s="993"/>
      <c r="X248" s="1059" t="str">
        <f t="shared" si="104"/>
        <v>Confirmer</v>
      </c>
      <c r="Y248" s="1057">
        <f t="shared" si="94"/>
        <v>0</v>
      </c>
      <c r="Z248" s="9"/>
      <c r="AA248" s="1057">
        <f t="shared" si="105"/>
        <v>0</v>
      </c>
      <c r="AB248" s="1057">
        <f t="shared" si="106"/>
        <v>0</v>
      </c>
      <c r="AC248" s="1057">
        <f t="shared" si="107"/>
        <v>0</v>
      </c>
      <c r="AD248" s="975">
        <f>IF('E2 Serres'!$G$59=0,0,AD$225/'E2 Serres'!$G$59*'E2 Serres'!G41)</f>
        <v>0</v>
      </c>
      <c r="AE248" s="975">
        <f t="shared" si="108"/>
        <v>0</v>
      </c>
      <c r="AF248" s="1061">
        <f t="shared" si="109"/>
        <v>0</v>
      </c>
      <c r="AG248" s="905">
        <f t="shared" si="95"/>
        <v>0</v>
      </c>
      <c r="AH248" s="2"/>
      <c r="AI248" s="1057">
        <f t="shared" si="96"/>
        <v>0</v>
      </c>
      <c r="AJ248" s="1057">
        <f t="shared" si="97"/>
        <v>0</v>
      </c>
      <c r="AK248" s="1062">
        <f t="shared" si="110"/>
        <v>0</v>
      </c>
      <c r="AL248" s="1062">
        <f t="shared" si="111"/>
        <v>0</v>
      </c>
      <c r="AM248" s="2"/>
      <c r="AN248" s="1063">
        <f t="shared" si="112"/>
        <v>0</v>
      </c>
      <c r="AO248" s="1063">
        <f t="shared" si="113"/>
        <v>0</v>
      </c>
      <c r="AP248" s="1063">
        <f t="shared" si="114"/>
        <v>0</v>
      </c>
      <c r="AQ248" s="1062">
        <f t="shared" si="115"/>
        <v>0</v>
      </c>
      <c r="AS248" s="1063">
        <f t="shared" si="116"/>
        <v>0</v>
      </c>
      <c r="AT248" s="1063">
        <f t="shared" si="117"/>
        <v>0</v>
      </c>
      <c r="AU248" s="1063">
        <f t="shared" si="118"/>
        <v>0</v>
      </c>
      <c r="AV248" s="1062">
        <f t="shared" si="119"/>
        <v>0</v>
      </c>
      <c r="AW248" s="989"/>
      <c r="AX248" s="1064">
        <f t="shared" si="98"/>
        <v>0</v>
      </c>
      <c r="AY248" s="1064">
        <f t="shared" si="99"/>
        <v>0</v>
      </c>
      <c r="BA248" s="899" t="str">
        <f t="shared" si="100"/>
        <v/>
      </c>
      <c r="BB248" s="899" t="str">
        <f t="shared" si="101"/>
        <v/>
      </c>
      <c r="BC248" s="2" t="s">
        <v>37</v>
      </c>
      <c r="BD248" s="1065" t="str">
        <f t="shared" si="120"/>
        <v/>
      </c>
      <c r="BE248" s="1065" t="str">
        <f t="shared" si="121"/>
        <v/>
      </c>
      <c r="BF248" s="989"/>
      <c r="BG248" s="989"/>
      <c r="BH248" s="989"/>
      <c r="BK248" s="9"/>
      <c r="BL248" s="9"/>
      <c r="BM248" s="9"/>
      <c r="BN248" s="9"/>
      <c r="BO248" s="9"/>
      <c r="BP248" s="9"/>
      <c r="BQ248" s="9"/>
      <c r="BR248" s="9"/>
      <c r="BS248" s="9"/>
      <c r="BT248" s="9"/>
      <c r="BU248" s="9"/>
    </row>
    <row r="249" spans="2:86" s="665" customFormat="1" ht="15.75" hidden="1" customHeight="1" outlineLevel="1">
      <c r="B249" s="258" t="str">
        <f t="shared" si="87"/>
        <v/>
      </c>
      <c r="C249" s="258"/>
      <c r="D249" s="666">
        <f t="shared" si="88"/>
        <v>0</v>
      </c>
      <c r="E249" s="1"/>
      <c r="F249" s="1055">
        <f t="shared" si="89"/>
        <v>0</v>
      </c>
      <c r="G249" s="1056"/>
      <c r="H249" s="1057">
        <f t="shared" si="90"/>
        <v>0</v>
      </c>
      <c r="I249" s="1057">
        <f t="shared" si="90"/>
        <v>0</v>
      </c>
      <c r="J249" s="1057">
        <f t="shared" si="102"/>
        <v>0</v>
      </c>
      <c r="K249" s="1"/>
      <c r="L249" s="1057">
        <f t="shared" si="91"/>
        <v>0</v>
      </c>
      <c r="M249" s="1057">
        <f t="shared" si="91"/>
        <v>0</v>
      </c>
      <c r="N249" s="1057">
        <f t="shared" si="91"/>
        <v>0</v>
      </c>
      <c r="O249" s="1057">
        <f t="shared" si="103"/>
        <v>0</v>
      </c>
      <c r="P249" s="1057">
        <f t="shared" si="92"/>
        <v>0</v>
      </c>
      <c r="Q249" s="1"/>
      <c r="R249" s="1066">
        <f>'E2 Serres'!G98</f>
        <v>0</v>
      </c>
      <c r="S249" s="1067">
        <f t="shared" si="122"/>
        <v>0</v>
      </c>
      <c r="T249" s="1058"/>
      <c r="U249" s="1068">
        <f t="shared" si="123"/>
        <v>0</v>
      </c>
      <c r="V249" s="1058">
        <f t="shared" si="93"/>
        <v>0</v>
      </c>
      <c r="W249" s="993"/>
      <c r="X249" s="1059" t="str">
        <f t="shared" si="104"/>
        <v>Confirmer</v>
      </c>
      <c r="Y249" s="1057">
        <f t="shared" si="94"/>
        <v>0</v>
      </c>
      <c r="Z249" s="9"/>
      <c r="AA249" s="1057">
        <f t="shared" si="105"/>
        <v>0</v>
      </c>
      <c r="AB249" s="1057">
        <f t="shared" si="106"/>
        <v>0</v>
      </c>
      <c r="AC249" s="1057">
        <f t="shared" si="107"/>
        <v>0</v>
      </c>
      <c r="AD249" s="975">
        <f>IF('E2 Serres'!$G$59=0,0,AD$225/'E2 Serres'!$G$59*'E2 Serres'!G42)</f>
        <v>0</v>
      </c>
      <c r="AE249" s="975">
        <f t="shared" si="108"/>
        <v>0</v>
      </c>
      <c r="AF249" s="1061">
        <f t="shared" si="109"/>
        <v>0</v>
      </c>
      <c r="AG249" s="905">
        <f t="shared" si="95"/>
        <v>0</v>
      </c>
      <c r="AH249" s="2"/>
      <c r="AI249" s="1057">
        <f t="shared" si="96"/>
        <v>0</v>
      </c>
      <c r="AJ249" s="1057">
        <f t="shared" si="97"/>
        <v>0</v>
      </c>
      <c r="AK249" s="1062">
        <f t="shared" si="110"/>
        <v>0</v>
      </c>
      <c r="AL249" s="1062">
        <f t="shared" si="111"/>
        <v>0</v>
      </c>
      <c r="AM249" s="2"/>
      <c r="AN249" s="1063">
        <f t="shared" si="112"/>
        <v>0</v>
      </c>
      <c r="AO249" s="1063">
        <f t="shared" si="113"/>
        <v>0</v>
      </c>
      <c r="AP249" s="1063">
        <f t="shared" si="114"/>
        <v>0</v>
      </c>
      <c r="AQ249" s="1062">
        <f t="shared" si="115"/>
        <v>0</v>
      </c>
      <c r="AS249" s="1063">
        <f t="shared" si="116"/>
        <v>0</v>
      </c>
      <c r="AT249" s="1063">
        <f t="shared" si="117"/>
        <v>0</v>
      </c>
      <c r="AU249" s="1063">
        <f t="shared" si="118"/>
        <v>0</v>
      </c>
      <c r="AV249" s="1062">
        <f t="shared" si="119"/>
        <v>0</v>
      </c>
      <c r="AW249" s="989"/>
      <c r="AX249" s="1064">
        <f t="shared" si="98"/>
        <v>0</v>
      </c>
      <c r="AY249" s="1064">
        <f t="shared" si="99"/>
        <v>0</v>
      </c>
      <c r="BA249" s="899" t="str">
        <f t="shared" si="100"/>
        <v/>
      </c>
      <c r="BB249" s="899" t="str">
        <f t="shared" si="101"/>
        <v/>
      </c>
      <c r="BC249" s="2" t="s">
        <v>37</v>
      </c>
      <c r="BD249" s="1065" t="str">
        <f t="shared" si="120"/>
        <v/>
      </c>
      <c r="BE249" s="1065" t="str">
        <f t="shared" si="121"/>
        <v/>
      </c>
      <c r="BF249" s="989"/>
      <c r="BG249" s="989"/>
      <c r="BH249" s="989"/>
      <c r="BK249" s="9"/>
      <c r="BL249" s="9"/>
      <c r="BM249" s="9"/>
      <c r="BN249" s="9"/>
      <c r="BO249" s="9"/>
      <c r="BP249" s="9"/>
      <c r="BQ249" s="9"/>
      <c r="BR249" s="9"/>
      <c r="BS249" s="9"/>
      <c r="BT249" s="9"/>
      <c r="BU249" s="9"/>
    </row>
    <row r="250" spans="2:86" s="665" customFormat="1" ht="15.75" hidden="1" customHeight="1" outlineLevel="1">
      <c r="B250" s="258" t="str">
        <f t="shared" si="87"/>
        <v/>
      </c>
      <c r="C250" s="258"/>
      <c r="D250" s="666">
        <f t="shared" si="88"/>
        <v>0</v>
      </c>
      <c r="E250" s="1"/>
      <c r="F250" s="1055">
        <f t="shared" si="89"/>
        <v>0</v>
      </c>
      <c r="G250" s="1056"/>
      <c r="H250" s="1057">
        <f t="shared" si="90"/>
        <v>0</v>
      </c>
      <c r="I250" s="1057">
        <f t="shared" si="90"/>
        <v>0</v>
      </c>
      <c r="J250" s="1057">
        <f t="shared" si="102"/>
        <v>0</v>
      </c>
      <c r="K250" s="1"/>
      <c r="L250" s="1057">
        <f t="shared" si="91"/>
        <v>0</v>
      </c>
      <c r="M250" s="1057">
        <f t="shared" si="91"/>
        <v>0</v>
      </c>
      <c r="N250" s="1057">
        <f t="shared" si="91"/>
        <v>0</v>
      </c>
      <c r="O250" s="1057">
        <f t="shared" si="103"/>
        <v>0</v>
      </c>
      <c r="P250" s="1057">
        <f t="shared" si="92"/>
        <v>0</v>
      </c>
      <c r="Q250" s="1"/>
      <c r="R250" s="1066">
        <f>'E2 Serres'!G99</f>
        <v>0</v>
      </c>
      <c r="S250" s="1067">
        <f t="shared" si="122"/>
        <v>0</v>
      </c>
      <c r="T250" s="1058"/>
      <c r="U250" s="1068">
        <f t="shared" si="123"/>
        <v>0</v>
      </c>
      <c r="V250" s="1058">
        <f t="shared" si="93"/>
        <v>0</v>
      </c>
      <c r="W250" s="993"/>
      <c r="X250" s="1059" t="str">
        <f t="shared" si="104"/>
        <v>Confirmer</v>
      </c>
      <c r="Y250" s="1057">
        <f t="shared" si="94"/>
        <v>0</v>
      </c>
      <c r="Z250" s="9"/>
      <c r="AA250" s="1057">
        <f t="shared" si="105"/>
        <v>0</v>
      </c>
      <c r="AB250" s="1057">
        <f t="shared" si="106"/>
        <v>0</v>
      </c>
      <c r="AC250" s="1057">
        <f t="shared" si="107"/>
        <v>0</v>
      </c>
      <c r="AD250" s="975">
        <f>IF('E2 Serres'!$G$59=0,0,AD$225/'E2 Serres'!$G$59*'E2 Serres'!G43)</f>
        <v>0</v>
      </c>
      <c r="AE250" s="975">
        <f t="shared" si="108"/>
        <v>0</v>
      </c>
      <c r="AF250" s="1061">
        <f t="shared" si="109"/>
        <v>0</v>
      </c>
      <c r="AG250" s="905">
        <f t="shared" si="95"/>
        <v>0</v>
      </c>
      <c r="AH250" s="2"/>
      <c r="AI250" s="1057">
        <f t="shared" si="96"/>
        <v>0</v>
      </c>
      <c r="AJ250" s="1057">
        <f t="shared" si="97"/>
        <v>0</v>
      </c>
      <c r="AK250" s="1062">
        <f t="shared" si="110"/>
        <v>0</v>
      </c>
      <c r="AL250" s="1062">
        <f t="shared" si="111"/>
        <v>0</v>
      </c>
      <c r="AM250" s="2"/>
      <c r="AN250" s="1063">
        <f t="shared" si="112"/>
        <v>0</v>
      </c>
      <c r="AO250" s="1063">
        <f t="shared" si="113"/>
        <v>0</v>
      </c>
      <c r="AP250" s="1063">
        <f t="shared" si="114"/>
        <v>0</v>
      </c>
      <c r="AQ250" s="1062">
        <f t="shared" si="115"/>
        <v>0</v>
      </c>
      <c r="AS250" s="1063">
        <f t="shared" si="116"/>
        <v>0</v>
      </c>
      <c r="AT250" s="1063">
        <f t="shared" si="117"/>
        <v>0</v>
      </c>
      <c r="AU250" s="1063">
        <f t="shared" si="118"/>
        <v>0</v>
      </c>
      <c r="AV250" s="1062">
        <f t="shared" si="119"/>
        <v>0</v>
      </c>
      <c r="AW250" s="989"/>
      <c r="AX250" s="1064">
        <f t="shared" si="98"/>
        <v>0</v>
      </c>
      <c r="AY250" s="1064">
        <f t="shared" si="99"/>
        <v>0</v>
      </c>
      <c r="BA250" s="899" t="str">
        <f t="shared" si="100"/>
        <v/>
      </c>
      <c r="BB250" s="899" t="str">
        <f t="shared" si="101"/>
        <v/>
      </c>
      <c r="BC250" s="2" t="s">
        <v>37</v>
      </c>
      <c r="BD250" s="1065" t="str">
        <f t="shared" si="120"/>
        <v/>
      </c>
      <c r="BE250" s="1065" t="str">
        <f t="shared" si="121"/>
        <v/>
      </c>
      <c r="BF250" s="989"/>
      <c r="BG250" s="989"/>
      <c r="BH250" s="989"/>
      <c r="BK250" s="9"/>
      <c r="BL250" s="9"/>
      <c r="BM250" s="9"/>
      <c r="BN250" s="9"/>
      <c r="BO250" s="9"/>
      <c r="BP250" s="9"/>
      <c r="BQ250" s="9"/>
      <c r="BR250" s="9"/>
      <c r="BS250" s="9"/>
      <c r="BT250" s="9"/>
      <c r="BU250" s="9"/>
    </row>
    <row r="251" spans="2:86" s="665" customFormat="1" ht="15.75" hidden="1" customHeight="1" outlineLevel="1">
      <c r="B251" s="258" t="str">
        <f t="shared" si="87"/>
        <v/>
      </c>
      <c r="C251" s="258"/>
      <c r="D251" s="666">
        <f t="shared" si="88"/>
        <v>0</v>
      </c>
      <c r="E251" s="1"/>
      <c r="F251" s="1055">
        <f t="shared" si="89"/>
        <v>0</v>
      </c>
      <c r="G251" s="1056"/>
      <c r="H251" s="1057">
        <f t="shared" ref="H251:I265" si="124">G191*H$225</f>
        <v>0</v>
      </c>
      <c r="I251" s="1057">
        <f t="shared" si="124"/>
        <v>0</v>
      </c>
      <c r="J251" s="1057">
        <f t="shared" si="102"/>
        <v>0</v>
      </c>
      <c r="K251" s="1"/>
      <c r="L251" s="1057">
        <f t="shared" ref="L251:N265" si="125">L191*L$225</f>
        <v>0</v>
      </c>
      <c r="M251" s="1057">
        <f t="shared" si="125"/>
        <v>0</v>
      </c>
      <c r="N251" s="1057">
        <f t="shared" si="125"/>
        <v>0</v>
      </c>
      <c r="O251" s="1057">
        <f t="shared" si="103"/>
        <v>0</v>
      </c>
      <c r="P251" s="1057">
        <f t="shared" si="92"/>
        <v>0</v>
      </c>
      <c r="Q251" s="1"/>
      <c r="R251" s="1066">
        <f>'E2 Serres'!G100</f>
        <v>0</v>
      </c>
      <c r="S251" s="1067">
        <f t="shared" si="122"/>
        <v>0</v>
      </c>
      <c r="T251" s="1058"/>
      <c r="U251" s="1068">
        <f t="shared" si="123"/>
        <v>0</v>
      </c>
      <c r="V251" s="1058">
        <f t="shared" si="93"/>
        <v>0</v>
      </c>
      <c r="W251" s="993"/>
      <c r="X251" s="1059" t="str">
        <f t="shared" si="104"/>
        <v>Confirmer</v>
      </c>
      <c r="Y251" s="1057">
        <f t="shared" si="94"/>
        <v>0</v>
      </c>
      <c r="Z251" s="9"/>
      <c r="AA251" s="1057">
        <f t="shared" si="105"/>
        <v>0</v>
      </c>
      <c r="AB251" s="1057">
        <f t="shared" si="106"/>
        <v>0</v>
      </c>
      <c r="AC251" s="1057">
        <f t="shared" si="107"/>
        <v>0</v>
      </c>
      <c r="AD251" s="975">
        <f>IF('E2 Serres'!$G$59=0,0,AD$225/'E2 Serres'!$G$59*'E2 Serres'!G44)</f>
        <v>0</v>
      </c>
      <c r="AE251" s="975">
        <f t="shared" si="108"/>
        <v>0</v>
      </c>
      <c r="AF251" s="1061">
        <f t="shared" si="109"/>
        <v>0</v>
      </c>
      <c r="AG251" s="905">
        <f t="shared" si="95"/>
        <v>0</v>
      </c>
      <c r="AH251" s="2"/>
      <c r="AI251" s="1057">
        <f t="shared" si="96"/>
        <v>0</v>
      </c>
      <c r="AJ251" s="1057">
        <f t="shared" si="97"/>
        <v>0</v>
      </c>
      <c r="AK251" s="1062">
        <f t="shared" si="110"/>
        <v>0</v>
      </c>
      <c r="AL251" s="1062">
        <f t="shared" si="111"/>
        <v>0</v>
      </c>
      <c r="AM251" s="2"/>
      <c r="AN251" s="1063">
        <f t="shared" si="112"/>
        <v>0</v>
      </c>
      <c r="AO251" s="1063">
        <f t="shared" si="113"/>
        <v>0</v>
      </c>
      <c r="AP251" s="1063">
        <f t="shared" si="114"/>
        <v>0</v>
      </c>
      <c r="AQ251" s="1062">
        <f t="shared" si="115"/>
        <v>0</v>
      </c>
      <c r="AS251" s="1063">
        <f t="shared" si="116"/>
        <v>0</v>
      </c>
      <c r="AT251" s="1063">
        <f t="shared" si="117"/>
        <v>0</v>
      </c>
      <c r="AU251" s="1063">
        <f t="shared" si="118"/>
        <v>0</v>
      </c>
      <c r="AV251" s="1062">
        <f t="shared" si="119"/>
        <v>0</v>
      </c>
      <c r="AW251" s="989"/>
      <c r="AX251" s="1064">
        <f t="shared" si="98"/>
        <v>0</v>
      </c>
      <c r="AY251" s="1064">
        <f t="shared" si="99"/>
        <v>0</v>
      </c>
      <c r="BA251" s="899" t="str">
        <f t="shared" si="100"/>
        <v/>
      </c>
      <c r="BB251" s="899" t="str">
        <f t="shared" si="101"/>
        <v/>
      </c>
      <c r="BC251" s="2" t="s">
        <v>37</v>
      </c>
      <c r="BD251" s="1065" t="str">
        <f t="shared" si="120"/>
        <v/>
      </c>
      <c r="BE251" s="1065" t="str">
        <f t="shared" si="121"/>
        <v/>
      </c>
      <c r="BF251" s="989"/>
      <c r="BG251" s="989"/>
      <c r="BH251" s="989"/>
      <c r="BK251" s="9"/>
      <c r="BL251" s="9"/>
      <c r="BM251" s="9"/>
      <c r="BN251" s="9"/>
      <c r="BO251" s="9"/>
      <c r="BP251" s="9"/>
      <c r="BQ251" s="9"/>
      <c r="BR251" s="9"/>
      <c r="BS251" s="9"/>
      <c r="BT251" s="9"/>
      <c r="BU251" s="9"/>
    </row>
    <row r="252" spans="2:86" s="665" customFormat="1" ht="15.75" hidden="1" customHeight="1" outlineLevel="1">
      <c r="B252" s="258" t="str">
        <f t="shared" si="87"/>
        <v/>
      </c>
      <c r="C252" s="258"/>
      <c r="D252" s="666">
        <f t="shared" si="88"/>
        <v>0</v>
      </c>
      <c r="E252" s="1"/>
      <c r="F252" s="1055">
        <f t="shared" si="89"/>
        <v>0</v>
      </c>
      <c r="G252" s="1056"/>
      <c r="H252" s="1057">
        <f t="shared" si="124"/>
        <v>0</v>
      </c>
      <c r="I252" s="1057">
        <f t="shared" si="124"/>
        <v>0</v>
      </c>
      <c r="J252" s="1057">
        <f t="shared" si="102"/>
        <v>0</v>
      </c>
      <c r="K252" s="1"/>
      <c r="L252" s="1057">
        <f t="shared" si="125"/>
        <v>0</v>
      </c>
      <c r="M252" s="1057">
        <f t="shared" si="125"/>
        <v>0</v>
      </c>
      <c r="N252" s="1057">
        <f t="shared" si="125"/>
        <v>0</v>
      </c>
      <c r="O252" s="1057">
        <f t="shared" si="103"/>
        <v>0</v>
      </c>
      <c r="P252" s="1057">
        <f t="shared" si="92"/>
        <v>0</v>
      </c>
      <c r="Q252" s="1"/>
      <c r="R252" s="1066">
        <f>'E2 Serres'!G101</f>
        <v>0</v>
      </c>
      <c r="S252" s="1067">
        <f t="shared" si="122"/>
        <v>0</v>
      </c>
      <c r="T252" s="1058"/>
      <c r="U252" s="1068">
        <f t="shared" si="123"/>
        <v>0</v>
      </c>
      <c r="V252" s="1058">
        <f t="shared" si="93"/>
        <v>0</v>
      </c>
      <c r="W252" s="993"/>
      <c r="X252" s="1059" t="str">
        <f t="shared" si="104"/>
        <v>Confirmer</v>
      </c>
      <c r="Y252" s="1057">
        <f t="shared" si="94"/>
        <v>0</v>
      </c>
      <c r="Z252" s="9"/>
      <c r="AA252" s="1057">
        <f t="shared" si="105"/>
        <v>0</v>
      </c>
      <c r="AB252" s="1057">
        <f t="shared" si="106"/>
        <v>0</v>
      </c>
      <c r="AC252" s="1057">
        <f t="shared" si="107"/>
        <v>0</v>
      </c>
      <c r="AD252" s="975">
        <f>IF('E2 Serres'!$G$59=0,0,AD$225/'E2 Serres'!$G$59*'E2 Serres'!G45)</f>
        <v>0</v>
      </c>
      <c r="AE252" s="975">
        <f t="shared" si="108"/>
        <v>0</v>
      </c>
      <c r="AF252" s="1061">
        <f t="shared" si="109"/>
        <v>0</v>
      </c>
      <c r="AG252" s="905">
        <f t="shared" si="95"/>
        <v>0</v>
      </c>
      <c r="AH252" s="2"/>
      <c r="AI252" s="1057">
        <f t="shared" si="96"/>
        <v>0</v>
      </c>
      <c r="AJ252" s="1057">
        <f t="shared" si="97"/>
        <v>0</v>
      </c>
      <c r="AK252" s="1062">
        <f t="shared" si="110"/>
        <v>0</v>
      </c>
      <c r="AL252" s="1062">
        <f t="shared" si="111"/>
        <v>0</v>
      </c>
      <c r="AM252" s="2"/>
      <c r="AN252" s="1063">
        <f t="shared" si="112"/>
        <v>0</v>
      </c>
      <c r="AO252" s="1063">
        <f t="shared" si="113"/>
        <v>0</v>
      </c>
      <c r="AP252" s="1063">
        <f t="shared" si="114"/>
        <v>0</v>
      </c>
      <c r="AQ252" s="1062">
        <f t="shared" si="115"/>
        <v>0</v>
      </c>
      <c r="AS252" s="1063">
        <f t="shared" si="116"/>
        <v>0</v>
      </c>
      <c r="AT252" s="1063">
        <f t="shared" si="117"/>
        <v>0</v>
      </c>
      <c r="AU252" s="1063">
        <f t="shared" si="118"/>
        <v>0</v>
      </c>
      <c r="AV252" s="1062">
        <f t="shared" si="119"/>
        <v>0</v>
      </c>
      <c r="AW252" s="989"/>
      <c r="AX252" s="1064">
        <f t="shared" si="98"/>
        <v>0</v>
      </c>
      <c r="AY252" s="1064">
        <f t="shared" si="99"/>
        <v>0</v>
      </c>
      <c r="BA252" s="899" t="str">
        <f t="shared" si="100"/>
        <v/>
      </c>
      <c r="BB252" s="899" t="str">
        <f t="shared" si="101"/>
        <v/>
      </c>
      <c r="BC252" s="2" t="s">
        <v>37</v>
      </c>
      <c r="BD252" s="1065" t="str">
        <f t="shared" si="120"/>
        <v/>
      </c>
      <c r="BE252" s="1065" t="str">
        <f t="shared" si="121"/>
        <v/>
      </c>
      <c r="BF252" s="989"/>
      <c r="BG252" s="989"/>
      <c r="BH252" s="989"/>
      <c r="BK252" s="9"/>
      <c r="BL252" s="9"/>
      <c r="BM252" s="9"/>
      <c r="BN252" s="9"/>
      <c r="BO252" s="9"/>
      <c r="BP252" s="9"/>
      <c r="BQ252" s="9"/>
      <c r="BR252" s="9"/>
      <c r="BS252" s="9"/>
      <c r="BT252" s="9"/>
      <c r="BU252" s="9"/>
    </row>
    <row r="253" spans="2:86" s="26" customFormat="1" ht="15.75" hidden="1" customHeight="1" outlineLevel="1">
      <c r="B253" s="258" t="str">
        <f t="shared" si="87"/>
        <v/>
      </c>
      <c r="C253" s="258"/>
      <c r="D253" s="666">
        <f t="shared" si="88"/>
        <v>0</v>
      </c>
      <c r="E253" s="1"/>
      <c r="F253" s="1055">
        <f t="shared" si="89"/>
        <v>0</v>
      </c>
      <c r="G253" s="1056"/>
      <c r="H253" s="1057">
        <f t="shared" si="124"/>
        <v>0</v>
      </c>
      <c r="I253" s="1057">
        <f t="shared" si="124"/>
        <v>0</v>
      </c>
      <c r="J253" s="1057">
        <f t="shared" si="102"/>
        <v>0</v>
      </c>
      <c r="K253" s="1"/>
      <c r="L253" s="1057">
        <f t="shared" si="125"/>
        <v>0</v>
      </c>
      <c r="M253" s="1057">
        <f t="shared" si="125"/>
        <v>0</v>
      </c>
      <c r="N253" s="1057">
        <f t="shared" si="125"/>
        <v>0</v>
      </c>
      <c r="O253" s="1057">
        <f t="shared" si="103"/>
        <v>0</v>
      </c>
      <c r="P253" s="1057">
        <f t="shared" si="92"/>
        <v>0</v>
      </c>
      <c r="Q253" s="1"/>
      <c r="R253" s="1066">
        <f>'E2 Serres'!G102</f>
        <v>0</v>
      </c>
      <c r="S253" s="1067">
        <f t="shared" si="122"/>
        <v>0</v>
      </c>
      <c r="T253" s="1058"/>
      <c r="U253" s="1068">
        <f t="shared" si="123"/>
        <v>0</v>
      </c>
      <c r="V253" s="1058">
        <f t="shared" si="93"/>
        <v>0</v>
      </c>
      <c r="W253" s="993"/>
      <c r="X253" s="1059" t="str">
        <f t="shared" si="104"/>
        <v>Confirmer</v>
      </c>
      <c r="Y253" s="1057">
        <f t="shared" si="94"/>
        <v>0</v>
      </c>
      <c r="Z253" s="9"/>
      <c r="AA253" s="1057">
        <f t="shared" si="105"/>
        <v>0</v>
      </c>
      <c r="AB253" s="1057">
        <f t="shared" si="106"/>
        <v>0</v>
      </c>
      <c r="AC253" s="1057">
        <f t="shared" si="107"/>
        <v>0</v>
      </c>
      <c r="AD253" s="975">
        <f>IF('E2 Serres'!$G$59=0,0,AD$225/'E2 Serres'!$G$59*'E2 Serres'!G46)</f>
        <v>0</v>
      </c>
      <c r="AE253" s="975">
        <f t="shared" si="108"/>
        <v>0</v>
      </c>
      <c r="AF253" s="1061">
        <f t="shared" si="109"/>
        <v>0</v>
      </c>
      <c r="AG253" s="905">
        <f t="shared" si="95"/>
        <v>0</v>
      </c>
      <c r="AH253" s="2"/>
      <c r="AI253" s="1057">
        <f t="shared" si="96"/>
        <v>0</v>
      </c>
      <c r="AJ253" s="1057">
        <f t="shared" si="97"/>
        <v>0</v>
      </c>
      <c r="AK253" s="1062">
        <f t="shared" si="110"/>
        <v>0</v>
      </c>
      <c r="AL253" s="1062">
        <f t="shared" si="111"/>
        <v>0</v>
      </c>
      <c r="AM253" s="2"/>
      <c r="AN253" s="1063">
        <f t="shared" si="112"/>
        <v>0</v>
      </c>
      <c r="AO253" s="1063">
        <f t="shared" si="113"/>
        <v>0</v>
      </c>
      <c r="AP253" s="1063">
        <f t="shared" si="114"/>
        <v>0</v>
      </c>
      <c r="AQ253" s="1062">
        <f t="shared" si="115"/>
        <v>0</v>
      </c>
      <c r="AR253" s="665"/>
      <c r="AS253" s="1063">
        <f t="shared" si="116"/>
        <v>0</v>
      </c>
      <c r="AT253" s="1063">
        <f t="shared" si="117"/>
        <v>0</v>
      </c>
      <c r="AU253" s="1063">
        <f t="shared" si="118"/>
        <v>0</v>
      </c>
      <c r="AV253" s="1062">
        <f t="shared" si="119"/>
        <v>0</v>
      </c>
      <c r="AW253" s="989"/>
      <c r="AX253" s="1064">
        <f t="shared" si="98"/>
        <v>0</v>
      </c>
      <c r="AY253" s="1064">
        <f t="shared" si="99"/>
        <v>0</v>
      </c>
      <c r="BA253" s="899" t="str">
        <f t="shared" si="100"/>
        <v/>
      </c>
      <c r="BB253" s="899" t="str">
        <f t="shared" si="101"/>
        <v/>
      </c>
      <c r="BC253" s="2" t="s">
        <v>37</v>
      </c>
      <c r="BD253" s="1065" t="str">
        <f t="shared" si="120"/>
        <v/>
      </c>
      <c r="BE253" s="1065" t="str">
        <f t="shared" si="121"/>
        <v/>
      </c>
      <c r="BF253" s="989"/>
      <c r="BG253" s="989"/>
      <c r="BH253" s="989"/>
      <c r="BI253" s="665"/>
      <c r="BJ253" s="665"/>
      <c r="BK253" s="9"/>
      <c r="BL253" s="9"/>
      <c r="BM253" s="9"/>
      <c r="BN253" s="9"/>
      <c r="BO253" s="9"/>
      <c r="BP253" s="9"/>
      <c r="BQ253" s="9"/>
      <c r="BR253" s="9"/>
      <c r="BS253" s="9"/>
      <c r="BT253" s="9"/>
      <c r="BU253" s="9"/>
      <c r="BV253" s="665"/>
      <c r="BW253" s="665"/>
      <c r="BX253" s="665"/>
      <c r="BY253" s="665"/>
      <c r="BZ253" s="665"/>
      <c r="CA253" s="665"/>
      <c r="CB253" s="665"/>
      <c r="CC253" s="665"/>
      <c r="CD253" s="665"/>
      <c r="CE253" s="665"/>
      <c r="CF253" s="665"/>
      <c r="CG253" s="665"/>
      <c r="CH253" s="665"/>
    </row>
    <row r="254" spans="2:86" s="665" customFormat="1" ht="15.75" hidden="1" customHeight="1" outlineLevel="1">
      <c r="B254" s="258" t="str">
        <f t="shared" si="87"/>
        <v/>
      </c>
      <c r="C254" s="258"/>
      <c r="D254" s="666">
        <f t="shared" si="88"/>
        <v>0</v>
      </c>
      <c r="E254" s="1"/>
      <c r="F254" s="1055">
        <f t="shared" si="89"/>
        <v>0</v>
      </c>
      <c r="G254" s="1056"/>
      <c r="H254" s="1057">
        <f t="shared" si="124"/>
        <v>0</v>
      </c>
      <c r="I254" s="1057">
        <f t="shared" si="124"/>
        <v>0</v>
      </c>
      <c r="J254" s="1057">
        <f t="shared" si="102"/>
        <v>0</v>
      </c>
      <c r="K254" s="1"/>
      <c r="L254" s="1057">
        <f t="shared" si="125"/>
        <v>0</v>
      </c>
      <c r="M254" s="1057">
        <f t="shared" si="125"/>
        <v>0</v>
      </c>
      <c r="N254" s="1057">
        <f t="shared" si="125"/>
        <v>0</v>
      </c>
      <c r="O254" s="1057">
        <f t="shared" si="103"/>
        <v>0</v>
      </c>
      <c r="P254" s="1057">
        <f t="shared" si="92"/>
        <v>0</v>
      </c>
      <c r="Q254" s="1"/>
      <c r="R254" s="1066">
        <f>'E2 Serres'!G103</f>
        <v>0</v>
      </c>
      <c r="S254" s="1067">
        <f t="shared" si="122"/>
        <v>0</v>
      </c>
      <c r="T254" s="1058"/>
      <c r="U254" s="1068">
        <f t="shared" si="123"/>
        <v>0</v>
      </c>
      <c r="V254" s="1058">
        <f t="shared" si="93"/>
        <v>0</v>
      </c>
      <c r="W254" s="993"/>
      <c r="X254" s="1059" t="str">
        <f t="shared" si="104"/>
        <v>Confirmer</v>
      </c>
      <c r="Y254" s="1057">
        <f t="shared" si="94"/>
        <v>0</v>
      </c>
      <c r="Z254" s="9"/>
      <c r="AA254" s="1057">
        <f t="shared" si="105"/>
        <v>0</v>
      </c>
      <c r="AB254" s="1057">
        <f t="shared" si="106"/>
        <v>0</v>
      </c>
      <c r="AC254" s="1057">
        <f t="shared" si="107"/>
        <v>0</v>
      </c>
      <c r="AD254" s="975">
        <f>IF('E2 Serres'!$G$59=0,0,AD$225/'E2 Serres'!$G$59*'E2 Serres'!G47)</f>
        <v>0</v>
      </c>
      <c r="AE254" s="975">
        <f t="shared" si="108"/>
        <v>0</v>
      </c>
      <c r="AF254" s="1061">
        <f t="shared" si="109"/>
        <v>0</v>
      </c>
      <c r="AG254" s="905">
        <f t="shared" si="95"/>
        <v>0</v>
      </c>
      <c r="AH254" s="2"/>
      <c r="AI254" s="1057">
        <f t="shared" si="96"/>
        <v>0</v>
      </c>
      <c r="AJ254" s="1057">
        <f t="shared" si="97"/>
        <v>0</v>
      </c>
      <c r="AK254" s="1062">
        <f t="shared" si="110"/>
        <v>0</v>
      </c>
      <c r="AL254" s="1062">
        <f t="shared" si="111"/>
        <v>0</v>
      </c>
      <c r="AM254" s="2"/>
      <c r="AN254" s="1063">
        <f t="shared" si="112"/>
        <v>0</v>
      </c>
      <c r="AO254" s="1063">
        <f t="shared" si="113"/>
        <v>0</v>
      </c>
      <c r="AP254" s="1063">
        <f t="shared" si="114"/>
        <v>0</v>
      </c>
      <c r="AQ254" s="1062">
        <f t="shared" si="115"/>
        <v>0</v>
      </c>
      <c r="AS254" s="1063">
        <f t="shared" si="116"/>
        <v>0</v>
      </c>
      <c r="AT254" s="1063">
        <f t="shared" si="117"/>
        <v>0</v>
      </c>
      <c r="AU254" s="1063">
        <f t="shared" si="118"/>
        <v>0</v>
      </c>
      <c r="AV254" s="1062">
        <f t="shared" si="119"/>
        <v>0</v>
      </c>
      <c r="AW254" s="989"/>
      <c r="AX254" s="1064">
        <f t="shared" si="98"/>
        <v>0</v>
      </c>
      <c r="AY254" s="1064">
        <f t="shared" si="99"/>
        <v>0</v>
      </c>
      <c r="BA254" s="899" t="str">
        <f t="shared" si="100"/>
        <v/>
      </c>
      <c r="BB254" s="899" t="str">
        <f t="shared" si="101"/>
        <v/>
      </c>
      <c r="BC254" s="2" t="s">
        <v>37</v>
      </c>
      <c r="BD254" s="1065" t="str">
        <f t="shared" si="120"/>
        <v/>
      </c>
      <c r="BE254" s="1065" t="str">
        <f t="shared" si="121"/>
        <v/>
      </c>
      <c r="BF254" s="989"/>
      <c r="BG254" s="989"/>
      <c r="BH254" s="989"/>
      <c r="BK254" s="9"/>
      <c r="BL254" s="9"/>
      <c r="BM254" s="9"/>
      <c r="BN254" s="9"/>
      <c r="BO254" s="9"/>
      <c r="BP254" s="9"/>
      <c r="BQ254" s="9"/>
      <c r="BR254" s="9"/>
      <c r="BS254" s="9"/>
      <c r="BT254" s="9"/>
      <c r="BU254" s="9"/>
    </row>
    <row r="255" spans="2:86" s="26" customFormat="1" ht="15.75" hidden="1" customHeight="1" outlineLevel="1">
      <c r="B255" s="258" t="str">
        <f t="shared" si="87"/>
        <v/>
      </c>
      <c r="C255" s="258"/>
      <c r="D255" s="666">
        <f t="shared" si="88"/>
        <v>0</v>
      </c>
      <c r="E255" s="1"/>
      <c r="F255" s="1055">
        <f t="shared" si="89"/>
        <v>0</v>
      </c>
      <c r="G255" s="1056"/>
      <c r="H255" s="1057">
        <f t="shared" si="124"/>
        <v>0</v>
      </c>
      <c r="I255" s="1057">
        <f t="shared" si="124"/>
        <v>0</v>
      </c>
      <c r="J255" s="1057">
        <f t="shared" si="102"/>
        <v>0</v>
      </c>
      <c r="K255" s="1"/>
      <c r="L255" s="1057">
        <f t="shared" si="125"/>
        <v>0</v>
      </c>
      <c r="M255" s="1057">
        <f t="shared" si="125"/>
        <v>0</v>
      </c>
      <c r="N255" s="1057">
        <f t="shared" si="125"/>
        <v>0</v>
      </c>
      <c r="O255" s="1057">
        <f t="shared" si="103"/>
        <v>0</v>
      </c>
      <c r="P255" s="1057">
        <f t="shared" si="92"/>
        <v>0</v>
      </c>
      <c r="Q255" s="1"/>
      <c r="R255" s="1066">
        <f>'E2 Serres'!G104</f>
        <v>0</v>
      </c>
      <c r="S255" s="1067">
        <f t="shared" si="122"/>
        <v>0</v>
      </c>
      <c r="T255" s="1058"/>
      <c r="U255" s="1068">
        <f t="shared" si="123"/>
        <v>0</v>
      </c>
      <c r="V255" s="1058">
        <f t="shared" si="93"/>
        <v>0</v>
      </c>
      <c r="W255" s="993"/>
      <c r="X255" s="1059" t="str">
        <f t="shared" si="104"/>
        <v>Confirmer</v>
      </c>
      <c r="Y255" s="1057">
        <f t="shared" si="94"/>
        <v>0</v>
      </c>
      <c r="Z255" s="9"/>
      <c r="AA255" s="1057">
        <f t="shared" si="105"/>
        <v>0</v>
      </c>
      <c r="AB255" s="1057">
        <f t="shared" si="106"/>
        <v>0</v>
      </c>
      <c r="AC255" s="1057">
        <f t="shared" si="107"/>
        <v>0</v>
      </c>
      <c r="AD255" s="975">
        <f>IF('E2 Serres'!$G$59=0,0,AD$225/'E2 Serres'!$G$59*'E2 Serres'!G48)</f>
        <v>0</v>
      </c>
      <c r="AE255" s="975">
        <f t="shared" si="108"/>
        <v>0</v>
      </c>
      <c r="AF255" s="1061">
        <f t="shared" si="109"/>
        <v>0</v>
      </c>
      <c r="AG255" s="905">
        <f t="shared" si="95"/>
        <v>0</v>
      </c>
      <c r="AH255" s="2"/>
      <c r="AI255" s="1057">
        <f t="shared" si="96"/>
        <v>0</v>
      </c>
      <c r="AJ255" s="1057">
        <f t="shared" si="97"/>
        <v>0</v>
      </c>
      <c r="AK255" s="1062">
        <f t="shared" si="110"/>
        <v>0</v>
      </c>
      <c r="AL255" s="1062">
        <f t="shared" si="111"/>
        <v>0</v>
      </c>
      <c r="AM255" s="2"/>
      <c r="AN255" s="1063">
        <f t="shared" si="112"/>
        <v>0</v>
      </c>
      <c r="AO255" s="1063">
        <f t="shared" si="113"/>
        <v>0</v>
      </c>
      <c r="AP255" s="1063">
        <f t="shared" si="114"/>
        <v>0</v>
      </c>
      <c r="AQ255" s="1062">
        <f t="shared" si="115"/>
        <v>0</v>
      </c>
      <c r="AR255" s="665"/>
      <c r="AS255" s="1063">
        <f t="shared" si="116"/>
        <v>0</v>
      </c>
      <c r="AT255" s="1063">
        <f t="shared" si="117"/>
        <v>0</v>
      </c>
      <c r="AU255" s="1063">
        <f t="shared" si="118"/>
        <v>0</v>
      </c>
      <c r="AV255" s="1062">
        <f t="shared" si="119"/>
        <v>0</v>
      </c>
      <c r="AW255" s="989"/>
      <c r="AX255" s="1064">
        <f t="shared" si="98"/>
        <v>0</v>
      </c>
      <c r="AY255" s="1064">
        <f t="shared" si="99"/>
        <v>0</v>
      </c>
      <c r="BA255" s="899" t="str">
        <f t="shared" si="100"/>
        <v/>
      </c>
      <c r="BB255" s="899" t="str">
        <f t="shared" si="101"/>
        <v/>
      </c>
      <c r="BC255" s="2" t="s">
        <v>37</v>
      </c>
      <c r="BD255" s="1065" t="str">
        <f t="shared" si="120"/>
        <v/>
      </c>
      <c r="BE255" s="1065" t="str">
        <f t="shared" si="121"/>
        <v/>
      </c>
      <c r="BF255" s="989"/>
      <c r="BG255" s="989"/>
      <c r="BH255" s="989"/>
      <c r="BI255" s="665"/>
      <c r="BJ255" s="665"/>
      <c r="BK255" s="9"/>
      <c r="BL255" s="9"/>
      <c r="BM255" s="9"/>
      <c r="BN255" s="9"/>
      <c r="BO255" s="9"/>
      <c r="BP255" s="9"/>
      <c r="BQ255" s="9"/>
      <c r="BR255" s="9"/>
      <c r="BS255" s="9"/>
      <c r="BT255" s="9"/>
      <c r="BU255" s="9"/>
      <c r="BV255" s="665"/>
      <c r="BW255" s="665"/>
      <c r="BX255" s="665"/>
      <c r="BY255" s="665"/>
      <c r="BZ255" s="665"/>
      <c r="CA255" s="665"/>
      <c r="CB255" s="665"/>
      <c r="CC255" s="665"/>
      <c r="CD255" s="665"/>
      <c r="CE255" s="665"/>
      <c r="CF255" s="665"/>
      <c r="CG255" s="665"/>
      <c r="CH255" s="665"/>
    </row>
    <row r="256" spans="2:86" s="665" customFormat="1" ht="15.75" hidden="1" customHeight="1" outlineLevel="1">
      <c r="B256" s="258" t="str">
        <f t="shared" si="87"/>
        <v/>
      </c>
      <c r="C256" s="258"/>
      <c r="D256" s="666">
        <f t="shared" si="88"/>
        <v>0</v>
      </c>
      <c r="E256" s="1"/>
      <c r="F256" s="1055">
        <f t="shared" si="89"/>
        <v>0</v>
      </c>
      <c r="G256" s="1056"/>
      <c r="H256" s="1057">
        <f t="shared" si="124"/>
        <v>0</v>
      </c>
      <c r="I256" s="1057">
        <f t="shared" si="124"/>
        <v>0</v>
      </c>
      <c r="J256" s="1057">
        <f t="shared" si="102"/>
        <v>0</v>
      </c>
      <c r="K256" s="1"/>
      <c r="L256" s="1057">
        <f t="shared" si="125"/>
        <v>0</v>
      </c>
      <c r="M256" s="1057">
        <f t="shared" si="125"/>
        <v>0</v>
      </c>
      <c r="N256" s="1057">
        <f t="shared" si="125"/>
        <v>0</v>
      </c>
      <c r="O256" s="1057">
        <f t="shared" si="103"/>
        <v>0</v>
      </c>
      <c r="P256" s="1057">
        <f t="shared" si="92"/>
        <v>0</v>
      </c>
      <c r="Q256" s="1"/>
      <c r="R256" s="1066">
        <f>'E2 Serres'!G105</f>
        <v>0</v>
      </c>
      <c r="S256" s="1067">
        <f t="shared" si="122"/>
        <v>0</v>
      </c>
      <c r="T256" s="1058"/>
      <c r="U256" s="1068">
        <f t="shared" si="123"/>
        <v>0</v>
      </c>
      <c r="V256" s="1058">
        <f t="shared" si="93"/>
        <v>0</v>
      </c>
      <c r="W256" s="993"/>
      <c r="X256" s="1059" t="str">
        <f t="shared" si="104"/>
        <v>Confirmer</v>
      </c>
      <c r="Y256" s="1057">
        <f t="shared" si="94"/>
        <v>0</v>
      </c>
      <c r="Z256" s="9"/>
      <c r="AA256" s="1057">
        <f t="shared" si="105"/>
        <v>0</v>
      </c>
      <c r="AB256" s="1057">
        <f t="shared" si="106"/>
        <v>0</v>
      </c>
      <c r="AC256" s="1057">
        <f t="shared" si="107"/>
        <v>0</v>
      </c>
      <c r="AD256" s="975">
        <f>IF('E2 Serres'!$G$59=0,0,AD$225/'E2 Serres'!$G$59*'E2 Serres'!G49)</f>
        <v>0</v>
      </c>
      <c r="AE256" s="975">
        <f t="shared" si="108"/>
        <v>0</v>
      </c>
      <c r="AF256" s="1061">
        <f t="shared" si="109"/>
        <v>0</v>
      </c>
      <c r="AG256" s="905">
        <f t="shared" si="95"/>
        <v>0</v>
      </c>
      <c r="AH256" s="2"/>
      <c r="AI256" s="1057">
        <f t="shared" si="96"/>
        <v>0</v>
      </c>
      <c r="AJ256" s="1057">
        <f t="shared" si="97"/>
        <v>0</v>
      </c>
      <c r="AK256" s="1062">
        <f t="shared" si="110"/>
        <v>0</v>
      </c>
      <c r="AL256" s="1062">
        <f t="shared" si="111"/>
        <v>0</v>
      </c>
      <c r="AM256" s="2"/>
      <c r="AN256" s="1063">
        <f t="shared" si="112"/>
        <v>0</v>
      </c>
      <c r="AO256" s="1063">
        <f t="shared" si="113"/>
        <v>0</v>
      </c>
      <c r="AP256" s="1063">
        <f t="shared" si="114"/>
        <v>0</v>
      </c>
      <c r="AQ256" s="1062">
        <f t="shared" si="115"/>
        <v>0</v>
      </c>
      <c r="AS256" s="1063">
        <f t="shared" si="116"/>
        <v>0</v>
      </c>
      <c r="AT256" s="1063">
        <f t="shared" si="117"/>
        <v>0</v>
      </c>
      <c r="AU256" s="1063">
        <f t="shared" si="118"/>
        <v>0</v>
      </c>
      <c r="AV256" s="1062">
        <f t="shared" si="119"/>
        <v>0</v>
      </c>
      <c r="AW256" s="989"/>
      <c r="AX256" s="1064">
        <f t="shared" si="98"/>
        <v>0</v>
      </c>
      <c r="AY256" s="1064">
        <f t="shared" si="99"/>
        <v>0</v>
      </c>
      <c r="BA256" s="899" t="str">
        <f t="shared" si="100"/>
        <v/>
      </c>
      <c r="BB256" s="899" t="str">
        <f t="shared" si="101"/>
        <v/>
      </c>
      <c r="BC256" s="2" t="s">
        <v>37</v>
      </c>
      <c r="BD256" s="1065" t="str">
        <f t="shared" si="120"/>
        <v/>
      </c>
      <c r="BE256" s="1065" t="str">
        <f t="shared" si="121"/>
        <v/>
      </c>
      <c r="BF256" s="989"/>
      <c r="BG256" s="989"/>
      <c r="BH256" s="989"/>
      <c r="BK256" s="9"/>
      <c r="BL256" s="9"/>
      <c r="BM256" s="9"/>
      <c r="BN256" s="9"/>
      <c r="BO256" s="9"/>
      <c r="BP256" s="9"/>
      <c r="BQ256" s="9"/>
      <c r="BR256" s="9"/>
      <c r="BS256" s="9"/>
      <c r="BT256" s="9"/>
      <c r="BU256" s="9"/>
    </row>
    <row r="257" spans="2:86" s="27" customFormat="1" ht="15.75" hidden="1" customHeight="1" outlineLevel="1">
      <c r="B257" s="258" t="str">
        <f t="shared" si="87"/>
        <v/>
      </c>
      <c r="C257" s="258"/>
      <c r="D257" s="666">
        <f t="shared" si="88"/>
        <v>0</v>
      </c>
      <c r="E257" s="1"/>
      <c r="F257" s="1055">
        <f t="shared" si="89"/>
        <v>0</v>
      </c>
      <c r="G257" s="1056"/>
      <c r="H257" s="1057">
        <f t="shared" si="124"/>
        <v>0</v>
      </c>
      <c r="I257" s="1057">
        <f t="shared" si="124"/>
        <v>0</v>
      </c>
      <c r="J257" s="1057">
        <f t="shared" si="102"/>
        <v>0</v>
      </c>
      <c r="K257" s="1"/>
      <c r="L257" s="1057">
        <f t="shared" si="125"/>
        <v>0</v>
      </c>
      <c r="M257" s="1057">
        <f t="shared" si="125"/>
        <v>0</v>
      </c>
      <c r="N257" s="1057">
        <f t="shared" si="125"/>
        <v>0</v>
      </c>
      <c r="O257" s="1057">
        <f t="shared" si="103"/>
        <v>0</v>
      </c>
      <c r="P257" s="1057">
        <f t="shared" si="92"/>
        <v>0</v>
      </c>
      <c r="Q257" s="1"/>
      <c r="R257" s="1066">
        <f>'E2 Serres'!G106</f>
        <v>0</v>
      </c>
      <c r="S257" s="1067">
        <f t="shared" si="122"/>
        <v>0</v>
      </c>
      <c r="T257" s="1058"/>
      <c r="U257" s="1068">
        <f t="shared" si="123"/>
        <v>0</v>
      </c>
      <c r="V257" s="1058">
        <f t="shared" si="93"/>
        <v>0</v>
      </c>
      <c r="W257" s="993"/>
      <c r="X257" s="1059" t="str">
        <f t="shared" si="104"/>
        <v>Confirmer</v>
      </c>
      <c r="Y257" s="1057">
        <f t="shared" si="94"/>
        <v>0</v>
      </c>
      <c r="Z257" s="9"/>
      <c r="AA257" s="1057">
        <f t="shared" si="105"/>
        <v>0</v>
      </c>
      <c r="AB257" s="1057">
        <f t="shared" si="106"/>
        <v>0</v>
      </c>
      <c r="AC257" s="1057">
        <f t="shared" si="107"/>
        <v>0</v>
      </c>
      <c r="AD257" s="975">
        <f>IF('E2 Serres'!$G$59=0,0,AD$225/'E2 Serres'!$G$59*'E2 Serres'!G50)</f>
        <v>0</v>
      </c>
      <c r="AE257" s="975">
        <f t="shared" si="108"/>
        <v>0</v>
      </c>
      <c r="AF257" s="1061">
        <f t="shared" si="109"/>
        <v>0</v>
      </c>
      <c r="AG257" s="905">
        <f t="shared" si="95"/>
        <v>0</v>
      </c>
      <c r="AH257" s="2"/>
      <c r="AI257" s="1057">
        <f t="shared" si="96"/>
        <v>0</v>
      </c>
      <c r="AJ257" s="1057">
        <f t="shared" si="97"/>
        <v>0</v>
      </c>
      <c r="AK257" s="1062">
        <f t="shared" si="110"/>
        <v>0</v>
      </c>
      <c r="AL257" s="1062">
        <f t="shared" si="111"/>
        <v>0</v>
      </c>
      <c r="AM257" s="2"/>
      <c r="AN257" s="1063">
        <f t="shared" si="112"/>
        <v>0</v>
      </c>
      <c r="AO257" s="1063">
        <f t="shared" si="113"/>
        <v>0</v>
      </c>
      <c r="AP257" s="1063">
        <f t="shared" si="114"/>
        <v>0</v>
      </c>
      <c r="AQ257" s="1062">
        <f t="shared" si="115"/>
        <v>0</v>
      </c>
      <c r="AR257" s="665"/>
      <c r="AS257" s="1063">
        <f t="shared" si="116"/>
        <v>0</v>
      </c>
      <c r="AT257" s="1063">
        <f t="shared" si="117"/>
        <v>0</v>
      </c>
      <c r="AU257" s="1063">
        <f t="shared" si="118"/>
        <v>0</v>
      </c>
      <c r="AV257" s="1062">
        <f t="shared" si="119"/>
        <v>0</v>
      </c>
      <c r="AW257" s="989"/>
      <c r="AX257" s="1064">
        <f t="shared" si="98"/>
        <v>0</v>
      </c>
      <c r="AY257" s="1064">
        <f t="shared" si="99"/>
        <v>0</v>
      </c>
      <c r="BA257" s="899" t="str">
        <f t="shared" si="100"/>
        <v/>
      </c>
      <c r="BB257" s="899" t="str">
        <f t="shared" si="101"/>
        <v/>
      </c>
      <c r="BC257" s="2" t="s">
        <v>37</v>
      </c>
      <c r="BD257" s="1065" t="str">
        <f t="shared" si="120"/>
        <v/>
      </c>
      <c r="BE257" s="1065" t="str">
        <f t="shared" si="121"/>
        <v/>
      </c>
      <c r="BF257" s="989"/>
      <c r="BG257" s="989"/>
      <c r="BH257" s="989"/>
      <c r="BI257" s="665"/>
      <c r="BJ257" s="665"/>
      <c r="BK257" s="9"/>
      <c r="BL257" s="9"/>
      <c r="BM257" s="9"/>
      <c r="BN257" s="9"/>
      <c r="BO257" s="9"/>
      <c r="BP257" s="9"/>
      <c r="BQ257" s="9"/>
      <c r="BR257" s="9"/>
      <c r="BS257" s="9"/>
      <c r="BT257" s="9"/>
      <c r="BU257" s="9"/>
      <c r="BV257" s="665"/>
      <c r="BW257" s="665"/>
      <c r="BX257" s="665"/>
      <c r="BY257" s="665"/>
      <c r="BZ257" s="665"/>
      <c r="CA257" s="665"/>
      <c r="CB257" s="665"/>
      <c r="CC257" s="665"/>
      <c r="CD257" s="665"/>
      <c r="CE257" s="665"/>
      <c r="CF257" s="665"/>
      <c r="CG257" s="665"/>
      <c r="CH257" s="665"/>
    </row>
    <row r="258" spans="2:86" s="665" customFormat="1" ht="15.75" hidden="1" customHeight="1" outlineLevel="1">
      <c r="B258" s="258" t="str">
        <f t="shared" si="87"/>
        <v/>
      </c>
      <c r="C258" s="258"/>
      <c r="D258" s="666">
        <f t="shared" si="88"/>
        <v>0</v>
      </c>
      <c r="E258" s="1"/>
      <c r="F258" s="1055">
        <f t="shared" si="89"/>
        <v>0</v>
      </c>
      <c r="G258" s="1056"/>
      <c r="H258" s="1057">
        <f t="shared" si="124"/>
        <v>0</v>
      </c>
      <c r="I258" s="1057">
        <f t="shared" si="124"/>
        <v>0</v>
      </c>
      <c r="J258" s="1057">
        <f t="shared" si="102"/>
        <v>0</v>
      </c>
      <c r="K258" s="1"/>
      <c r="L258" s="1057">
        <f t="shared" si="125"/>
        <v>0</v>
      </c>
      <c r="M258" s="1057">
        <f t="shared" si="125"/>
        <v>0</v>
      </c>
      <c r="N258" s="1057">
        <f t="shared" si="125"/>
        <v>0</v>
      </c>
      <c r="O258" s="1057">
        <f t="shared" si="103"/>
        <v>0</v>
      </c>
      <c r="P258" s="1057">
        <f t="shared" si="92"/>
        <v>0</v>
      </c>
      <c r="Q258" s="1"/>
      <c r="R258" s="1066">
        <f>'E2 Serres'!G107</f>
        <v>0</v>
      </c>
      <c r="S258" s="1067">
        <f t="shared" si="122"/>
        <v>0</v>
      </c>
      <c r="T258" s="1058"/>
      <c r="U258" s="1068">
        <f t="shared" si="123"/>
        <v>0</v>
      </c>
      <c r="V258" s="1058">
        <f t="shared" si="93"/>
        <v>0</v>
      </c>
      <c r="W258" s="993"/>
      <c r="X258" s="1059" t="str">
        <f t="shared" si="104"/>
        <v>Confirmer</v>
      </c>
      <c r="Y258" s="1057">
        <f t="shared" si="94"/>
        <v>0</v>
      </c>
      <c r="Z258" s="9"/>
      <c r="AA258" s="1057">
        <f t="shared" si="105"/>
        <v>0</v>
      </c>
      <c r="AB258" s="1057">
        <f t="shared" si="106"/>
        <v>0</v>
      </c>
      <c r="AC258" s="1057">
        <f t="shared" si="107"/>
        <v>0</v>
      </c>
      <c r="AD258" s="975">
        <f>IF('E2 Serres'!$G$59=0,0,AD$225/'E2 Serres'!$G$59*'E2 Serres'!G51)</f>
        <v>0</v>
      </c>
      <c r="AE258" s="975">
        <f t="shared" si="108"/>
        <v>0</v>
      </c>
      <c r="AF258" s="1061">
        <f t="shared" si="109"/>
        <v>0</v>
      </c>
      <c r="AG258" s="905">
        <f t="shared" si="95"/>
        <v>0</v>
      </c>
      <c r="AH258" s="2"/>
      <c r="AI258" s="1057">
        <f t="shared" si="96"/>
        <v>0</v>
      </c>
      <c r="AJ258" s="1057">
        <f t="shared" si="97"/>
        <v>0</v>
      </c>
      <c r="AK258" s="1062">
        <f t="shared" si="110"/>
        <v>0</v>
      </c>
      <c r="AL258" s="1062">
        <f t="shared" si="111"/>
        <v>0</v>
      </c>
      <c r="AM258" s="2"/>
      <c r="AN258" s="1063">
        <f t="shared" si="112"/>
        <v>0</v>
      </c>
      <c r="AO258" s="1063">
        <f t="shared" si="113"/>
        <v>0</v>
      </c>
      <c r="AP258" s="1063">
        <f t="shared" si="114"/>
        <v>0</v>
      </c>
      <c r="AQ258" s="1062">
        <f t="shared" si="115"/>
        <v>0</v>
      </c>
      <c r="AS258" s="1063">
        <f t="shared" si="116"/>
        <v>0</v>
      </c>
      <c r="AT258" s="1063">
        <f t="shared" si="117"/>
        <v>0</v>
      </c>
      <c r="AU258" s="1063">
        <f t="shared" si="118"/>
        <v>0</v>
      </c>
      <c r="AV258" s="1062">
        <f t="shared" si="119"/>
        <v>0</v>
      </c>
      <c r="AW258" s="989"/>
      <c r="AX258" s="1064">
        <f t="shared" si="98"/>
        <v>0</v>
      </c>
      <c r="AY258" s="1064">
        <f t="shared" si="99"/>
        <v>0</v>
      </c>
      <c r="BA258" s="899" t="str">
        <f t="shared" si="100"/>
        <v/>
      </c>
      <c r="BB258" s="899" t="str">
        <f t="shared" si="101"/>
        <v/>
      </c>
      <c r="BC258" s="2" t="s">
        <v>37</v>
      </c>
      <c r="BD258" s="1065" t="str">
        <f t="shared" si="120"/>
        <v/>
      </c>
      <c r="BE258" s="1065" t="str">
        <f t="shared" si="121"/>
        <v/>
      </c>
      <c r="BF258" s="989"/>
      <c r="BG258" s="989"/>
      <c r="BH258" s="989"/>
      <c r="BK258" s="9"/>
      <c r="BL258" s="9"/>
      <c r="BM258" s="9"/>
      <c r="BN258" s="9"/>
      <c r="BO258" s="9"/>
      <c r="BP258" s="9"/>
      <c r="BQ258" s="9"/>
      <c r="BR258" s="9"/>
      <c r="BS258" s="9"/>
      <c r="BT258" s="9"/>
      <c r="BU258" s="9"/>
    </row>
    <row r="259" spans="2:86" s="26" customFormat="1" ht="15.75" hidden="1" customHeight="1" outlineLevel="1">
      <c r="B259" s="258" t="str">
        <f t="shared" si="87"/>
        <v/>
      </c>
      <c r="C259" s="258"/>
      <c r="D259" s="666">
        <f t="shared" si="88"/>
        <v>0</v>
      </c>
      <c r="E259" s="1"/>
      <c r="F259" s="1055">
        <f t="shared" si="89"/>
        <v>0</v>
      </c>
      <c r="G259" s="1056"/>
      <c r="H259" s="1057">
        <f t="shared" si="124"/>
        <v>0</v>
      </c>
      <c r="I259" s="1057">
        <f t="shared" si="124"/>
        <v>0</v>
      </c>
      <c r="J259" s="1057">
        <f t="shared" si="102"/>
        <v>0</v>
      </c>
      <c r="K259" s="1"/>
      <c r="L259" s="1057">
        <f t="shared" si="125"/>
        <v>0</v>
      </c>
      <c r="M259" s="1057">
        <f t="shared" si="125"/>
        <v>0</v>
      </c>
      <c r="N259" s="1057">
        <f t="shared" si="125"/>
        <v>0</v>
      </c>
      <c r="O259" s="1057">
        <f t="shared" si="103"/>
        <v>0</v>
      </c>
      <c r="P259" s="1057">
        <f t="shared" si="92"/>
        <v>0</v>
      </c>
      <c r="Q259" s="1"/>
      <c r="R259" s="1066">
        <f>'E2 Serres'!G108</f>
        <v>0</v>
      </c>
      <c r="S259" s="1067">
        <f t="shared" si="122"/>
        <v>0</v>
      </c>
      <c r="T259" s="1058"/>
      <c r="U259" s="1068">
        <f t="shared" si="123"/>
        <v>0</v>
      </c>
      <c r="V259" s="1058">
        <f t="shared" si="93"/>
        <v>0</v>
      </c>
      <c r="W259" s="993"/>
      <c r="X259" s="1059" t="str">
        <f t="shared" si="104"/>
        <v>Confirmer</v>
      </c>
      <c r="Y259" s="1057">
        <f t="shared" si="94"/>
        <v>0</v>
      </c>
      <c r="Z259" s="9"/>
      <c r="AA259" s="1057">
        <f t="shared" si="105"/>
        <v>0</v>
      </c>
      <c r="AB259" s="1057">
        <f t="shared" si="106"/>
        <v>0</v>
      </c>
      <c r="AC259" s="1057">
        <f t="shared" si="107"/>
        <v>0</v>
      </c>
      <c r="AD259" s="975">
        <f>IF('E2 Serres'!$G$59=0,0,AD$225/'E2 Serres'!$G$59*'E2 Serres'!G52)</f>
        <v>0</v>
      </c>
      <c r="AE259" s="975">
        <f t="shared" si="108"/>
        <v>0</v>
      </c>
      <c r="AF259" s="1061">
        <f t="shared" si="109"/>
        <v>0</v>
      </c>
      <c r="AG259" s="905">
        <f t="shared" si="95"/>
        <v>0</v>
      </c>
      <c r="AH259" s="2"/>
      <c r="AI259" s="1057">
        <f t="shared" si="96"/>
        <v>0</v>
      </c>
      <c r="AJ259" s="1057">
        <f t="shared" si="97"/>
        <v>0</v>
      </c>
      <c r="AK259" s="1062">
        <f t="shared" si="110"/>
        <v>0</v>
      </c>
      <c r="AL259" s="1062">
        <f t="shared" si="111"/>
        <v>0</v>
      </c>
      <c r="AM259" s="2"/>
      <c r="AN259" s="1063">
        <f t="shared" si="112"/>
        <v>0</v>
      </c>
      <c r="AO259" s="1063">
        <f t="shared" si="113"/>
        <v>0</v>
      </c>
      <c r="AP259" s="1063">
        <f t="shared" si="114"/>
        <v>0</v>
      </c>
      <c r="AQ259" s="1062">
        <f t="shared" si="115"/>
        <v>0</v>
      </c>
      <c r="AR259" s="665"/>
      <c r="AS259" s="1063">
        <f t="shared" si="116"/>
        <v>0</v>
      </c>
      <c r="AT259" s="1063">
        <f t="shared" si="117"/>
        <v>0</v>
      </c>
      <c r="AU259" s="1063">
        <f t="shared" si="118"/>
        <v>0</v>
      </c>
      <c r="AV259" s="1062">
        <f t="shared" si="119"/>
        <v>0</v>
      </c>
      <c r="AW259" s="989"/>
      <c r="AX259" s="1064">
        <f t="shared" si="98"/>
        <v>0</v>
      </c>
      <c r="AY259" s="1064">
        <f t="shared" si="99"/>
        <v>0</v>
      </c>
      <c r="BA259" s="899" t="str">
        <f t="shared" si="100"/>
        <v/>
      </c>
      <c r="BB259" s="899" t="str">
        <f t="shared" si="101"/>
        <v/>
      </c>
      <c r="BC259" s="2" t="s">
        <v>37</v>
      </c>
      <c r="BD259" s="1065" t="str">
        <f t="shared" si="120"/>
        <v/>
      </c>
      <c r="BE259" s="1065" t="str">
        <f t="shared" si="121"/>
        <v/>
      </c>
      <c r="BF259" s="989"/>
      <c r="BG259" s="989"/>
      <c r="BH259" s="989"/>
      <c r="BI259" s="665"/>
      <c r="BJ259" s="665"/>
      <c r="BK259" s="9"/>
      <c r="BL259" s="9"/>
      <c r="BM259" s="9"/>
      <c r="BN259" s="9"/>
      <c r="BO259" s="9"/>
      <c r="BP259" s="9"/>
      <c r="BQ259" s="9"/>
      <c r="BR259" s="9"/>
      <c r="BS259" s="9"/>
      <c r="BT259" s="9"/>
      <c r="BU259" s="9"/>
      <c r="BV259" s="665"/>
      <c r="BW259" s="665"/>
      <c r="BX259" s="665"/>
      <c r="BY259" s="665"/>
      <c r="BZ259" s="665"/>
      <c r="CA259" s="665"/>
      <c r="CB259" s="665"/>
      <c r="CC259" s="665"/>
      <c r="CD259" s="665"/>
      <c r="CE259" s="665"/>
      <c r="CF259" s="665"/>
      <c r="CG259" s="665"/>
      <c r="CH259" s="665"/>
    </row>
    <row r="260" spans="2:86" s="665" customFormat="1" ht="15.75" hidden="1" customHeight="1" outlineLevel="1">
      <c r="B260" s="258" t="str">
        <f t="shared" si="87"/>
        <v/>
      </c>
      <c r="C260" s="258"/>
      <c r="D260" s="666">
        <f t="shared" si="88"/>
        <v>0</v>
      </c>
      <c r="E260" s="1"/>
      <c r="F260" s="1055">
        <f t="shared" si="89"/>
        <v>0</v>
      </c>
      <c r="G260" s="1056"/>
      <c r="H260" s="1057">
        <f t="shared" si="124"/>
        <v>0</v>
      </c>
      <c r="I260" s="1057">
        <f t="shared" si="124"/>
        <v>0</v>
      </c>
      <c r="J260" s="1057">
        <f t="shared" si="102"/>
        <v>0</v>
      </c>
      <c r="K260" s="1"/>
      <c r="L260" s="1057">
        <f t="shared" si="125"/>
        <v>0</v>
      </c>
      <c r="M260" s="1057">
        <f t="shared" si="125"/>
        <v>0</v>
      </c>
      <c r="N260" s="1057">
        <f t="shared" si="125"/>
        <v>0</v>
      </c>
      <c r="O260" s="1057">
        <f t="shared" si="103"/>
        <v>0</v>
      </c>
      <c r="P260" s="1057">
        <f t="shared" si="92"/>
        <v>0</v>
      </c>
      <c r="Q260" s="1"/>
      <c r="R260" s="1066">
        <f>'E2 Serres'!G109</f>
        <v>0</v>
      </c>
      <c r="S260" s="1067">
        <f t="shared" si="122"/>
        <v>0</v>
      </c>
      <c r="T260" s="1058"/>
      <c r="U260" s="1068">
        <f t="shared" si="123"/>
        <v>0</v>
      </c>
      <c r="V260" s="1058">
        <f t="shared" si="93"/>
        <v>0</v>
      </c>
      <c r="W260" s="993"/>
      <c r="X260" s="1059" t="str">
        <f t="shared" si="104"/>
        <v>Confirmer</v>
      </c>
      <c r="Y260" s="1057">
        <f t="shared" si="94"/>
        <v>0</v>
      </c>
      <c r="Z260" s="9"/>
      <c r="AA260" s="1057">
        <f t="shared" si="105"/>
        <v>0</v>
      </c>
      <c r="AB260" s="1057">
        <f t="shared" si="106"/>
        <v>0</v>
      </c>
      <c r="AC260" s="1057">
        <f t="shared" si="107"/>
        <v>0</v>
      </c>
      <c r="AD260" s="975">
        <f>IF('E2 Serres'!$G$59=0,0,AD$225/'E2 Serres'!$G$59*'E2 Serres'!G53)</f>
        <v>0</v>
      </c>
      <c r="AE260" s="975">
        <f t="shared" si="108"/>
        <v>0</v>
      </c>
      <c r="AF260" s="1061">
        <f t="shared" si="109"/>
        <v>0</v>
      </c>
      <c r="AG260" s="905">
        <f t="shared" si="95"/>
        <v>0</v>
      </c>
      <c r="AH260" s="2"/>
      <c r="AI260" s="1057">
        <f t="shared" si="96"/>
        <v>0</v>
      </c>
      <c r="AJ260" s="1057">
        <f t="shared" si="97"/>
        <v>0</v>
      </c>
      <c r="AK260" s="1062">
        <f t="shared" si="110"/>
        <v>0</v>
      </c>
      <c r="AL260" s="1062">
        <f t="shared" si="111"/>
        <v>0</v>
      </c>
      <c r="AM260" s="2"/>
      <c r="AN260" s="1063">
        <f t="shared" si="112"/>
        <v>0</v>
      </c>
      <c r="AO260" s="1063">
        <f t="shared" si="113"/>
        <v>0</v>
      </c>
      <c r="AP260" s="1063">
        <f t="shared" si="114"/>
        <v>0</v>
      </c>
      <c r="AQ260" s="1062">
        <f t="shared" si="115"/>
        <v>0</v>
      </c>
      <c r="AS260" s="1063">
        <f t="shared" si="116"/>
        <v>0</v>
      </c>
      <c r="AT260" s="1063">
        <f t="shared" si="117"/>
        <v>0</v>
      </c>
      <c r="AU260" s="1063">
        <f t="shared" si="118"/>
        <v>0</v>
      </c>
      <c r="AV260" s="1062">
        <f t="shared" si="119"/>
        <v>0</v>
      </c>
      <c r="AW260" s="989"/>
      <c r="AX260" s="1064">
        <f t="shared" si="98"/>
        <v>0</v>
      </c>
      <c r="AY260" s="1064">
        <f t="shared" si="99"/>
        <v>0</v>
      </c>
      <c r="BA260" s="899" t="str">
        <f t="shared" si="100"/>
        <v/>
      </c>
      <c r="BB260" s="899" t="str">
        <f t="shared" si="101"/>
        <v/>
      </c>
      <c r="BC260" s="2" t="s">
        <v>37</v>
      </c>
      <c r="BD260" s="1065" t="str">
        <f t="shared" si="120"/>
        <v/>
      </c>
      <c r="BE260" s="1065" t="str">
        <f t="shared" si="121"/>
        <v/>
      </c>
      <c r="BF260" s="989"/>
      <c r="BG260" s="989"/>
      <c r="BH260" s="989"/>
      <c r="BK260" s="9"/>
      <c r="BL260" s="9"/>
      <c r="BM260" s="9"/>
      <c r="BN260" s="9"/>
      <c r="BO260" s="9"/>
      <c r="BP260" s="9"/>
      <c r="BQ260" s="9"/>
      <c r="BR260" s="9"/>
      <c r="BS260" s="9"/>
      <c r="BT260" s="9"/>
      <c r="BU260" s="9"/>
    </row>
    <row r="261" spans="2:86" s="26" customFormat="1" ht="15.75" hidden="1" customHeight="1" outlineLevel="1">
      <c r="B261" s="258" t="str">
        <f t="shared" si="87"/>
        <v/>
      </c>
      <c r="C261" s="258"/>
      <c r="D261" s="666">
        <f t="shared" si="88"/>
        <v>0</v>
      </c>
      <c r="E261" s="1"/>
      <c r="F261" s="1055">
        <f t="shared" si="89"/>
        <v>0</v>
      </c>
      <c r="G261" s="1056"/>
      <c r="H261" s="1057">
        <f t="shared" si="124"/>
        <v>0</v>
      </c>
      <c r="I261" s="1057">
        <f t="shared" si="124"/>
        <v>0</v>
      </c>
      <c r="J261" s="1057">
        <f t="shared" si="102"/>
        <v>0</v>
      </c>
      <c r="K261" s="1"/>
      <c r="L261" s="1057">
        <f t="shared" si="125"/>
        <v>0</v>
      </c>
      <c r="M261" s="1057">
        <f t="shared" si="125"/>
        <v>0</v>
      </c>
      <c r="N261" s="1057">
        <f t="shared" si="125"/>
        <v>0</v>
      </c>
      <c r="O261" s="1057">
        <f t="shared" si="103"/>
        <v>0</v>
      </c>
      <c r="P261" s="1057">
        <f t="shared" si="92"/>
        <v>0</v>
      </c>
      <c r="Q261" s="1"/>
      <c r="R261" s="1066">
        <f>'E2 Serres'!G110</f>
        <v>0</v>
      </c>
      <c r="S261" s="1067">
        <f t="shared" si="122"/>
        <v>0</v>
      </c>
      <c r="T261" s="1058"/>
      <c r="U261" s="1068">
        <f t="shared" si="123"/>
        <v>0</v>
      </c>
      <c r="V261" s="1058">
        <f t="shared" si="93"/>
        <v>0</v>
      </c>
      <c r="W261" s="993"/>
      <c r="X261" s="1059" t="str">
        <f t="shared" si="104"/>
        <v>Confirmer</v>
      </c>
      <c r="Y261" s="1057">
        <f t="shared" si="94"/>
        <v>0</v>
      </c>
      <c r="Z261" s="9"/>
      <c r="AA261" s="1057">
        <f t="shared" si="105"/>
        <v>0</v>
      </c>
      <c r="AB261" s="1057">
        <f t="shared" si="106"/>
        <v>0</v>
      </c>
      <c r="AC261" s="1057">
        <f t="shared" si="107"/>
        <v>0</v>
      </c>
      <c r="AD261" s="975">
        <f>IF('E2 Serres'!$G$59=0,0,AD$225/'E2 Serres'!$G$59*'E2 Serres'!G54)</f>
        <v>0</v>
      </c>
      <c r="AE261" s="975">
        <f t="shared" si="108"/>
        <v>0</v>
      </c>
      <c r="AF261" s="1061">
        <f t="shared" si="109"/>
        <v>0</v>
      </c>
      <c r="AG261" s="905">
        <f t="shared" si="95"/>
        <v>0</v>
      </c>
      <c r="AH261" s="2"/>
      <c r="AI261" s="1057">
        <f t="shared" si="96"/>
        <v>0</v>
      </c>
      <c r="AJ261" s="1057">
        <f t="shared" si="97"/>
        <v>0</v>
      </c>
      <c r="AK261" s="1062">
        <f t="shared" si="110"/>
        <v>0</v>
      </c>
      <c r="AL261" s="1062">
        <f t="shared" si="111"/>
        <v>0</v>
      </c>
      <c r="AM261" s="2"/>
      <c r="AN261" s="1063">
        <f t="shared" si="112"/>
        <v>0</v>
      </c>
      <c r="AO261" s="1063">
        <f t="shared" si="113"/>
        <v>0</v>
      </c>
      <c r="AP261" s="1063">
        <f t="shared" si="114"/>
        <v>0</v>
      </c>
      <c r="AQ261" s="1062">
        <f t="shared" si="115"/>
        <v>0</v>
      </c>
      <c r="AR261" s="665"/>
      <c r="AS261" s="1063">
        <f t="shared" si="116"/>
        <v>0</v>
      </c>
      <c r="AT261" s="1063">
        <f t="shared" si="117"/>
        <v>0</v>
      </c>
      <c r="AU261" s="1063">
        <f t="shared" si="118"/>
        <v>0</v>
      </c>
      <c r="AV261" s="1062">
        <f t="shared" si="119"/>
        <v>0</v>
      </c>
      <c r="AW261" s="989"/>
      <c r="AX261" s="1064">
        <f t="shared" si="98"/>
        <v>0</v>
      </c>
      <c r="AY261" s="1064">
        <f t="shared" si="99"/>
        <v>0</v>
      </c>
      <c r="BA261" s="899" t="str">
        <f t="shared" si="100"/>
        <v/>
      </c>
      <c r="BB261" s="899" t="str">
        <f t="shared" si="101"/>
        <v/>
      </c>
      <c r="BC261" s="2" t="s">
        <v>37</v>
      </c>
      <c r="BD261" s="1065" t="str">
        <f t="shared" si="120"/>
        <v/>
      </c>
      <c r="BE261" s="1065" t="str">
        <f t="shared" si="121"/>
        <v/>
      </c>
      <c r="BF261" s="989"/>
      <c r="BG261" s="989"/>
      <c r="BH261" s="989"/>
      <c r="BI261" s="665"/>
      <c r="BJ261" s="665"/>
      <c r="BK261" s="9"/>
      <c r="BL261" s="9"/>
      <c r="BM261" s="9"/>
      <c r="BN261" s="9"/>
      <c r="BO261" s="9"/>
      <c r="BP261" s="9"/>
      <c r="BQ261" s="9"/>
      <c r="BR261" s="9"/>
      <c r="BS261" s="9"/>
      <c r="BT261" s="9"/>
      <c r="BU261" s="9"/>
      <c r="BV261" s="665"/>
      <c r="BW261" s="665"/>
      <c r="BX261" s="665"/>
      <c r="BY261" s="665"/>
      <c r="BZ261" s="665"/>
      <c r="CA261" s="665"/>
      <c r="CB261" s="665"/>
      <c r="CC261" s="665"/>
      <c r="CD261" s="665"/>
      <c r="CE261" s="665"/>
      <c r="CF261" s="665"/>
      <c r="CG261" s="665"/>
      <c r="CH261" s="665"/>
    </row>
    <row r="262" spans="2:86" s="665" customFormat="1" ht="15.75" hidden="1" customHeight="1" outlineLevel="1">
      <c r="B262" s="258" t="str">
        <f t="shared" si="87"/>
        <v/>
      </c>
      <c r="C262" s="258"/>
      <c r="D262" s="666">
        <f t="shared" si="88"/>
        <v>0</v>
      </c>
      <c r="E262" s="1"/>
      <c r="F262" s="1055">
        <f t="shared" si="89"/>
        <v>0</v>
      </c>
      <c r="G262" s="1056"/>
      <c r="H262" s="1057">
        <f t="shared" si="124"/>
        <v>0</v>
      </c>
      <c r="I262" s="1057">
        <f t="shared" si="124"/>
        <v>0</v>
      </c>
      <c r="J262" s="1057">
        <f t="shared" si="102"/>
        <v>0</v>
      </c>
      <c r="K262" s="1"/>
      <c r="L262" s="1057">
        <f t="shared" si="125"/>
        <v>0</v>
      </c>
      <c r="M262" s="1057">
        <f t="shared" si="125"/>
        <v>0</v>
      </c>
      <c r="N262" s="1057">
        <f t="shared" si="125"/>
        <v>0</v>
      </c>
      <c r="O262" s="1057">
        <f t="shared" si="103"/>
        <v>0</v>
      </c>
      <c r="P262" s="1057">
        <f t="shared" si="92"/>
        <v>0</v>
      </c>
      <c r="Q262" s="1"/>
      <c r="R262" s="1066">
        <f>'E2 Serres'!G111</f>
        <v>0</v>
      </c>
      <c r="S262" s="1067">
        <f t="shared" si="122"/>
        <v>0</v>
      </c>
      <c r="T262" s="1058"/>
      <c r="U262" s="1068">
        <f t="shared" si="123"/>
        <v>0</v>
      </c>
      <c r="V262" s="1058">
        <f t="shared" si="93"/>
        <v>0</v>
      </c>
      <c r="W262" s="993"/>
      <c r="X262" s="1059" t="str">
        <f t="shared" si="104"/>
        <v>Confirmer</v>
      </c>
      <c r="Y262" s="1057">
        <f t="shared" si="94"/>
        <v>0</v>
      </c>
      <c r="Z262" s="9"/>
      <c r="AA262" s="1057">
        <f t="shared" si="105"/>
        <v>0</v>
      </c>
      <c r="AB262" s="1057">
        <f t="shared" si="106"/>
        <v>0</v>
      </c>
      <c r="AC262" s="1057">
        <f t="shared" si="107"/>
        <v>0</v>
      </c>
      <c r="AD262" s="975">
        <f>IF('E2 Serres'!$G$59=0,0,AD$225/'E2 Serres'!$G$59*'E2 Serres'!G55)</f>
        <v>0</v>
      </c>
      <c r="AE262" s="975">
        <f t="shared" si="108"/>
        <v>0</v>
      </c>
      <c r="AF262" s="1061">
        <f t="shared" si="109"/>
        <v>0</v>
      </c>
      <c r="AG262" s="905">
        <f t="shared" si="95"/>
        <v>0</v>
      </c>
      <c r="AH262" s="2"/>
      <c r="AI262" s="1057">
        <f t="shared" si="96"/>
        <v>0</v>
      </c>
      <c r="AJ262" s="1057">
        <f t="shared" si="97"/>
        <v>0</v>
      </c>
      <c r="AK262" s="1062">
        <f t="shared" si="110"/>
        <v>0</v>
      </c>
      <c r="AL262" s="1062">
        <f t="shared" si="111"/>
        <v>0</v>
      </c>
      <c r="AM262" s="2"/>
      <c r="AN262" s="1063">
        <f t="shared" si="112"/>
        <v>0</v>
      </c>
      <c r="AO262" s="1063">
        <f t="shared" si="113"/>
        <v>0</v>
      </c>
      <c r="AP262" s="1063">
        <f t="shared" si="114"/>
        <v>0</v>
      </c>
      <c r="AQ262" s="1062">
        <f t="shared" si="115"/>
        <v>0</v>
      </c>
      <c r="AS262" s="1063">
        <f t="shared" si="116"/>
        <v>0</v>
      </c>
      <c r="AT262" s="1063">
        <f t="shared" si="117"/>
        <v>0</v>
      </c>
      <c r="AU262" s="1063">
        <f t="shared" si="118"/>
        <v>0</v>
      </c>
      <c r="AV262" s="1062">
        <f t="shared" si="119"/>
        <v>0</v>
      </c>
      <c r="AW262" s="989"/>
      <c r="AX262" s="1064">
        <f t="shared" si="98"/>
        <v>0</v>
      </c>
      <c r="AY262" s="1064">
        <f t="shared" si="99"/>
        <v>0</v>
      </c>
      <c r="BA262" s="899" t="str">
        <f t="shared" si="100"/>
        <v/>
      </c>
      <c r="BB262" s="899" t="str">
        <f t="shared" si="101"/>
        <v/>
      </c>
      <c r="BC262" s="2" t="s">
        <v>37</v>
      </c>
      <c r="BD262" s="1065" t="str">
        <f t="shared" si="120"/>
        <v/>
      </c>
      <c r="BE262" s="1065" t="str">
        <f t="shared" si="121"/>
        <v/>
      </c>
      <c r="BF262" s="989"/>
      <c r="BG262" s="989"/>
      <c r="BH262" s="989"/>
      <c r="BK262" s="9"/>
      <c r="BL262" s="9"/>
      <c r="BM262" s="9"/>
      <c r="BN262" s="9"/>
      <c r="BO262" s="9"/>
      <c r="BP262" s="9"/>
      <c r="BQ262" s="9"/>
      <c r="BR262" s="9"/>
      <c r="BS262" s="9"/>
      <c r="BT262" s="9"/>
      <c r="BU262" s="9"/>
    </row>
    <row r="263" spans="2:86" s="26" customFormat="1" ht="15.75" hidden="1" customHeight="1" outlineLevel="1">
      <c r="B263" s="258" t="str">
        <f t="shared" si="87"/>
        <v/>
      </c>
      <c r="C263" s="258"/>
      <c r="D263" s="666">
        <f t="shared" si="88"/>
        <v>0</v>
      </c>
      <c r="E263" s="1"/>
      <c r="F263" s="1055">
        <f t="shared" si="89"/>
        <v>0</v>
      </c>
      <c r="G263" s="1056"/>
      <c r="H263" s="1057">
        <f t="shared" si="124"/>
        <v>0</v>
      </c>
      <c r="I263" s="1057">
        <f t="shared" si="124"/>
        <v>0</v>
      </c>
      <c r="J263" s="1057">
        <f t="shared" si="102"/>
        <v>0</v>
      </c>
      <c r="K263" s="1"/>
      <c r="L263" s="1057">
        <f t="shared" si="125"/>
        <v>0</v>
      </c>
      <c r="M263" s="1057">
        <f t="shared" si="125"/>
        <v>0</v>
      </c>
      <c r="N263" s="1057">
        <f t="shared" si="125"/>
        <v>0</v>
      </c>
      <c r="O263" s="1057">
        <f t="shared" si="103"/>
        <v>0</v>
      </c>
      <c r="P263" s="1057">
        <f t="shared" si="92"/>
        <v>0</v>
      </c>
      <c r="Q263" s="1"/>
      <c r="R263" s="1066">
        <f>'E2 Serres'!G112</f>
        <v>0</v>
      </c>
      <c r="S263" s="1067">
        <f t="shared" si="122"/>
        <v>0</v>
      </c>
      <c r="T263" s="1058"/>
      <c r="U263" s="1068">
        <f t="shared" si="123"/>
        <v>0</v>
      </c>
      <c r="V263" s="1058">
        <f t="shared" si="93"/>
        <v>0</v>
      </c>
      <c r="W263" s="993"/>
      <c r="X263" s="1059" t="str">
        <f t="shared" si="104"/>
        <v>Confirmer</v>
      </c>
      <c r="Y263" s="1057">
        <f t="shared" si="94"/>
        <v>0</v>
      </c>
      <c r="Z263" s="9"/>
      <c r="AA263" s="1057">
        <f t="shared" si="105"/>
        <v>0</v>
      </c>
      <c r="AB263" s="1057">
        <f t="shared" si="106"/>
        <v>0</v>
      </c>
      <c r="AC263" s="1057">
        <f t="shared" si="107"/>
        <v>0</v>
      </c>
      <c r="AD263" s="975">
        <f>IF('E2 Serres'!$G$59=0,0,AD$225/'E2 Serres'!$G$59*'E2 Serres'!G56)</f>
        <v>0</v>
      </c>
      <c r="AE263" s="975">
        <f t="shared" si="108"/>
        <v>0</v>
      </c>
      <c r="AF263" s="1061">
        <f t="shared" si="109"/>
        <v>0</v>
      </c>
      <c r="AG263" s="905">
        <f t="shared" si="95"/>
        <v>0</v>
      </c>
      <c r="AH263" s="2"/>
      <c r="AI263" s="1057">
        <f t="shared" si="96"/>
        <v>0</v>
      </c>
      <c r="AJ263" s="1057">
        <f t="shared" si="97"/>
        <v>0</v>
      </c>
      <c r="AK263" s="1062">
        <f t="shared" si="110"/>
        <v>0</v>
      </c>
      <c r="AL263" s="1062">
        <f t="shared" si="111"/>
        <v>0</v>
      </c>
      <c r="AM263" s="2"/>
      <c r="AN263" s="1063">
        <f t="shared" si="112"/>
        <v>0</v>
      </c>
      <c r="AO263" s="1063">
        <f t="shared" si="113"/>
        <v>0</v>
      </c>
      <c r="AP263" s="1063">
        <f t="shared" si="114"/>
        <v>0</v>
      </c>
      <c r="AQ263" s="1062">
        <f t="shared" si="115"/>
        <v>0</v>
      </c>
      <c r="AR263" s="665"/>
      <c r="AS263" s="1063">
        <f t="shared" si="116"/>
        <v>0</v>
      </c>
      <c r="AT263" s="1063">
        <f t="shared" si="117"/>
        <v>0</v>
      </c>
      <c r="AU263" s="1063">
        <f t="shared" si="118"/>
        <v>0</v>
      </c>
      <c r="AV263" s="1062">
        <f t="shared" si="119"/>
        <v>0</v>
      </c>
      <c r="AW263" s="989"/>
      <c r="AX263" s="1064">
        <f t="shared" si="98"/>
        <v>0</v>
      </c>
      <c r="AY263" s="1064">
        <f t="shared" si="99"/>
        <v>0</v>
      </c>
      <c r="BA263" s="899" t="str">
        <f t="shared" si="100"/>
        <v/>
      </c>
      <c r="BB263" s="899" t="str">
        <f t="shared" si="101"/>
        <v/>
      </c>
      <c r="BC263" s="2" t="s">
        <v>37</v>
      </c>
      <c r="BD263" s="1065" t="str">
        <f t="shared" si="120"/>
        <v/>
      </c>
      <c r="BE263" s="1065" t="str">
        <f t="shared" si="121"/>
        <v/>
      </c>
      <c r="BF263" s="989"/>
      <c r="BG263" s="989"/>
      <c r="BH263" s="989"/>
      <c r="BI263" s="665"/>
      <c r="BJ263" s="665"/>
      <c r="BK263" s="9"/>
      <c r="BL263" s="9"/>
      <c r="BM263" s="9"/>
      <c r="BN263" s="9"/>
      <c r="BO263" s="9"/>
      <c r="BP263" s="9"/>
      <c r="BQ263" s="9"/>
      <c r="BR263" s="9"/>
      <c r="BS263" s="9"/>
      <c r="BT263" s="9"/>
      <c r="BU263" s="9"/>
      <c r="BV263" s="665"/>
      <c r="BW263" s="665"/>
      <c r="BX263" s="665"/>
      <c r="BY263" s="665"/>
      <c r="BZ263" s="665"/>
      <c r="CA263" s="665"/>
      <c r="CB263" s="665"/>
      <c r="CC263" s="665"/>
      <c r="CD263" s="665"/>
      <c r="CE263" s="665"/>
      <c r="CF263" s="665"/>
      <c r="CG263" s="665"/>
      <c r="CH263" s="665"/>
    </row>
    <row r="264" spans="2:86" s="665" customFormat="1" ht="15.75" hidden="1" customHeight="1" outlineLevel="1">
      <c r="B264" s="258" t="str">
        <f t="shared" si="87"/>
        <v/>
      </c>
      <c r="C264" s="258"/>
      <c r="D264" s="666">
        <f t="shared" si="88"/>
        <v>0</v>
      </c>
      <c r="E264" s="1"/>
      <c r="F264" s="1055">
        <f t="shared" si="89"/>
        <v>0</v>
      </c>
      <c r="G264" s="1056"/>
      <c r="H264" s="1057">
        <f t="shared" si="124"/>
        <v>0</v>
      </c>
      <c r="I264" s="1057">
        <f t="shared" si="124"/>
        <v>0</v>
      </c>
      <c r="J264" s="1057">
        <f t="shared" si="102"/>
        <v>0</v>
      </c>
      <c r="K264" s="1"/>
      <c r="L264" s="1057">
        <f t="shared" si="125"/>
        <v>0</v>
      </c>
      <c r="M264" s="1057">
        <f t="shared" si="125"/>
        <v>0</v>
      </c>
      <c r="N264" s="1057">
        <f t="shared" si="125"/>
        <v>0</v>
      </c>
      <c r="O264" s="1057">
        <f t="shared" si="103"/>
        <v>0</v>
      </c>
      <c r="P264" s="1057">
        <f t="shared" si="92"/>
        <v>0</v>
      </c>
      <c r="Q264" s="1"/>
      <c r="R264" s="1066">
        <f>'E2 Serres'!G113</f>
        <v>0</v>
      </c>
      <c r="S264" s="1067">
        <f t="shared" si="122"/>
        <v>0</v>
      </c>
      <c r="T264" s="1058"/>
      <c r="U264" s="1068">
        <f t="shared" si="123"/>
        <v>0</v>
      </c>
      <c r="V264" s="1058">
        <f t="shared" si="93"/>
        <v>0</v>
      </c>
      <c r="W264" s="993"/>
      <c r="X264" s="1059" t="str">
        <f t="shared" si="104"/>
        <v>Confirmer</v>
      </c>
      <c r="Y264" s="1057">
        <f t="shared" si="94"/>
        <v>0</v>
      </c>
      <c r="Z264" s="9"/>
      <c r="AA264" s="1057">
        <f t="shared" si="105"/>
        <v>0</v>
      </c>
      <c r="AB264" s="1057">
        <f t="shared" si="106"/>
        <v>0</v>
      </c>
      <c r="AC264" s="1057">
        <f t="shared" si="107"/>
        <v>0</v>
      </c>
      <c r="AD264" s="975">
        <f>IF('E2 Serres'!$G$59=0,0,AD$225/'E2 Serres'!$G$59*'E2 Serres'!G57)</f>
        <v>0</v>
      </c>
      <c r="AE264" s="975">
        <f t="shared" si="108"/>
        <v>0</v>
      </c>
      <c r="AF264" s="1061">
        <f t="shared" si="109"/>
        <v>0</v>
      </c>
      <c r="AG264" s="905">
        <f t="shared" si="95"/>
        <v>0</v>
      </c>
      <c r="AH264" s="2"/>
      <c r="AI264" s="1057">
        <f t="shared" si="96"/>
        <v>0</v>
      </c>
      <c r="AJ264" s="1057">
        <f t="shared" si="97"/>
        <v>0</v>
      </c>
      <c r="AK264" s="1062">
        <f t="shared" si="110"/>
        <v>0</v>
      </c>
      <c r="AL264" s="1062">
        <f t="shared" si="111"/>
        <v>0</v>
      </c>
      <c r="AM264" s="2"/>
      <c r="AN264" s="1063">
        <f t="shared" si="112"/>
        <v>0</v>
      </c>
      <c r="AO264" s="1063">
        <f t="shared" si="113"/>
        <v>0</v>
      </c>
      <c r="AP264" s="1063">
        <f t="shared" si="114"/>
        <v>0</v>
      </c>
      <c r="AQ264" s="1062">
        <f t="shared" si="115"/>
        <v>0</v>
      </c>
      <c r="AS264" s="1063">
        <f t="shared" si="116"/>
        <v>0</v>
      </c>
      <c r="AT264" s="1063">
        <f t="shared" si="117"/>
        <v>0</v>
      </c>
      <c r="AU264" s="1063">
        <f t="shared" si="118"/>
        <v>0</v>
      </c>
      <c r="AV264" s="1062">
        <f t="shared" si="119"/>
        <v>0</v>
      </c>
      <c r="AW264" s="989"/>
      <c r="AX264" s="1064">
        <f t="shared" si="98"/>
        <v>0</v>
      </c>
      <c r="AY264" s="1064">
        <f t="shared" si="99"/>
        <v>0</v>
      </c>
      <c r="BA264" s="899" t="str">
        <f t="shared" si="100"/>
        <v/>
      </c>
      <c r="BB264" s="899" t="str">
        <f t="shared" si="101"/>
        <v/>
      </c>
      <c r="BC264" s="2" t="s">
        <v>37</v>
      </c>
      <c r="BD264" s="1065" t="str">
        <f t="shared" si="120"/>
        <v/>
      </c>
      <c r="BE264" s="1065" t="str">
        <f t="shared" si="121"/>
        <v/>
      </c>
      <c r="BF264" s="989"/>
      <c r="BG264" s="989"/>
      <c r="BH264" s="989"/>
      <c r="BK264" s="9"/>
      <c r="BL264" s="9"/>
      <c r="BM264" s="9"/>
      <c r="BN264" s="9"/>
      <c r="BO264" s="9"/>
      <c r="BP264" s="9"/>
      <c r="BQ264" s="9"/>
      <c r="BR264" s="9"/>
      <c r="BS264" s="9"/>
      <c r="BT264" s="9"/>
      <c r="BU264" s="9"/>
    </row>
    <row r="265" spans="2:86" s="665" customFormat="1" ht="15.75" hidden="1" customHeight="1" outlineLevel="1">
      <c r="B265" s="258" t="str">
        <f t="shared" si="87"/>
        <v/>
      </c>
      <c r="C265" s="258"/>
      <c r="D265" s="666">
        <f t="shared" si="88"/>
        <v>0</v>
      </c>
      <c r="E265" s="1"/>
      <c r="F265" s="1055">
        <f t="shared" si="89"/>
        <v>0</v>
      </c>
      <c r="G265" s="1056"/>
      <c r="H265" s="1057">
        <f t="shared" si="124"/>
        <v>0</v>
      </c>
      <c r="I265" s="1057">
        <f t="shared" si="124"/>
        <v>0</v>
      </c>
      <c r="J265" s="1057">
        <f t="shared" si="102"/>
        <v>0</v>
      </c>
      <c r="K265" s="1"/>
      <c r="L265" s="1057">
        <f t="shared" si="125"/>
        <v>0</v>
      </c>
      <c r="M265" s="1057">
        <f t="shared" si="125"/>
        <v>0</v>
      </c>
      <c r="N265" s="1057">
        <f t="shared" si="125"/>
        <v>0</v>
      </c>
      <c r="O265" s="1057">
        <f t="shared" si="103"/>
        <v>0</v>
      </c>
      <c r="P265" s="1057">
        <f t="shared" si="92"/>
        <v>0</v>
      </c>
      <c r="Q265" s="1"/>
      <c r="R265" s="1066">
        <f>'E2 Serres'!G114</f>
        <v>0</v>
      </c>
      <c r="S265" s="1067">
        <f t="shared" si="122"/>
        <v>0</v>
      </c>
      <c r="T265" s="1058"/>
      <c r="U265" s="1068">
        <f t="shared" si="123"/>
        <v>0</v>
      </c>
      <c r="V265" s="1058">
        <f t="shared" si="93"/>
        <v>0</v>
      </c>
      <c r="W265" s="993"/>
      <c r="X265" s="1059" t="str">
        <f t="shared" si="104"/>
        <v>Confirmer</v>
      </c>
      <c r="Y265" s="1057">
        <f t="shared" si="94"/>
        <v>0</v>
      </c>
      <c r="Z265" s="9"/>
      <c r="AA265" s="1057">
        <f t="shared" si="105"/>
        <v>0</v>
      </c>
      <c r="AB265" s="1057">
        <f t="shared" si="106"/>
        <v>0</v>
      </c>
      <c r="AC265" s="1057">
        <f t="shared" si="107"/>
        <v>0</v>
      </c>
      <c r="AD265" s="975">
        <f>IF('E2 Serres'!$G$59=0,0,AD$225/'E2 Serres'!$G$59*'E2 Serres'!G58)</f>
        <v>0</v>
      </c>
      <c r="AE265" s="975">
        <f t="shared" si="108"/>
        <v>0</v>
      </c>
      <c r="AF265" s="1061">
        <f t="shared" si="109"/>
        <v>0</v>
      </c>
      <c r="AG265" s="905">
        <f t="shared" si="95"/>
        <v>0</v>
      </c>
      <c r="AH265" s="2"/>
      <c r="AI265" s="1057">
        <f t="shared" si="96"/>
        <v>0</v>
      </c>
      <c r="AJ265" s="1057">
        <f t="shared" si="97"/>
        <v>0</v>
      </c>
      <c r="AK265" s="1062">
        <f t="shared" si="110"/>
        <v>0</v>
      </c>
      <c r="AL265" s="1062">
        <f t="shared" si="111"/>
        <v>0</v>
      </c>
      <c r="AM265" s="2"/>
      <c r="AN265" s="1063">
        <f t="shared" si="112"/>
        <v>0</v>
      </c>
      <c r="AO265" s="1063">
        <f t="shared" si="113"/>
        <v>0</v>
      </c>
      <c r="AP265" s="1063">
        <f t="shared" si="114"/>
        <v>0</v>
      </c>
      <c r="AQ265" s="1062">
        <f t="shared" si="115"/>
        <v>0</v>
      </c>
      <c r="AS265" s="1063">
        <f t="shared" si="116"/>
        <v>0</v>
      </c>
      <c r="AT265" s="1063">
        <f t="shared" si="117"/>
        <v>0</v>
      </c>
      <c r="AU265" s="1063">
        <f t="shared" si="118"/>
        <v>0</v>
      </c>
      <c r="AV265" s="1062">
        <f t="shared" si="119"/>
        <v>0</v>
      </c>
      <c r="AW265" s="989"/>
      <c r="AX265" s="1064">
        <f t="shared" si="98"/>
        <v>0</v>
      </c>
      <c r="AY265" s="1064">
        <f t="shared" si="99"/>
        <v>0</v>
      </c>
      <c r="BA265" s="899" t="str">
        <f t="shared" si="100"/>
        <v/>
      </c>
      <c r="BB265" s="899" t="str">
        <f t="shared" si="101"/>
        <v/>
      </c>
      <c r="BC265" s="2" t="s">
        <v>37</v>
      </c>
      <c r="BD265" s="1065" t="str">
        <f t="shared" si="120"/>
        <v/>
      </c>
      <c r="BE265" s="1065" t="str">
        <f t="shared" si="121"/>
        <v/>
      </c>
      <c r="BF265" s="989"/>
      <c r="BG265" s="989"/>
      <c r="BH265" s="989"/>
      <c r="BK265" s="9"/>
      <c r="BL265" s="9"/>
      <c r="BM265" s="9"/>
      <c r="BN265" s="9"/>
      <c r="BO265" s="9"/>
      <c r="BP265" s="9"/>
      <c r="BQ265" s="9"/>
      <c r="BR265" s="9"/>
      <c r="BS265" s="9"/>
      <c r="BT265" s="9"/>
      <c r="BU265" s="9"/>
    </row>
    <row r="266" spans="2:86" s="665" customFormat="1" ht="15.75" hidden="1" customHeight="1" outlineLevel="1" thickBot="1">
      <c r="B266" s="1069" t="s">
        <v>2</v>
      </c>
      <c r="C266" s="1069"/>
      <c r="D266" s="1070">
        <f>ROUND(SUM(D225:D265),-3)</f>
        <v>0</v>
      </c>
      <c r="E266" s="1"/>
      <c r="F266" s="1071">
        <f>SUM(F231:F265)</f>
        <v>0</v>
      </c>
      <c r="G266" s="1072"/>
      <c r="H266" s="1073">
        <f>SUM(H231:H265)</f>
        <v>0</v>
      </c>
      <c r="I266" s="1073">
        <f>SUM(I231:I265)</f>
        <v>0</v>
      </c>
      <c r="J266" s="1073">
        <f>SUM(J231:J265)</f>
        <v>0</v>
      </c>
      <c r="K266" s="1"/>
      <c r="L266" s="1073">
        <f>SUM(L231:L265)</f>
        <v>0</v>
      </c>
      <c r="M266" s="1073">
        <f>SUM(M231:M265)</f>
        <v>0</v>
      </c>
      <c r="N266" s="1073">
        <f>SUM(N231:N265)</f>
        <v>0</v>
      </c>
      <c r="O266" s="1073">
        <f>SUM(O231:O265)</f>
        <v>0</v>
      </c>
      <c r="P266" s="1073">
        <f>SUM(P231:P265)</f>
        <v>2</v>
      </c>
      <c r="Q266" s="1"/>
      <c r="R266" s="1074"/>
      <c r="T266" s="9"/>
      <c r="V266" s="9"/>
      <c r="W266" s="993"/>
      <c r="X266" s="9"/>
      <c r="Y266" s="1073">
        <f>SUM(Y231:Y265)</f>
        <v>2</v>
      </c>
      <c r="Z266" s="9"/>
      <c r="AA266" s="1073">
        <f t="shared" ref="AA266:AG266" si="126">SUM(AA231:AA265)</f>
        <v>0</v>
      </c>
      <c r="AB266" s="1073">
        <f t="shared" si="126"/>
        <v>0</v>
      </c>
      <c r="AC266" s="1073">
        <f t="shared" si="126"/>
        <v>0</v>
      </c>
      <c r="AD266" s="1075">
        <f t="shared" si="126"/>
        <v>0.1</v>
      </c>
      <c r="AE266" s="1075">
        <f t="shared" si="126"/>
        <v>0</v>
      </c>
      <c r="AF266" s="1075">
        <f t="shared" si="126"/>
        <v>0.1</v>
      </c>
      <c r="AG266" s="1076">
        <f t="shared" si="126"/>
        <v>0</v>
      </c>
      <c r="AH266" s="2"/>
      <c r="AI266" s="1073">
        <f>SUM(AI231:AI265)</f>
        <v>0</v>
      </c>
      <c r="AJ266" s="1073">
        <f>SUM(AJ231:AJ265)</f>
        <v>0</v>
      </c>
      <c r="AK266" s="1073">
        <f>SUM(AK231:AK265)</f>
        <v>0</v>
      </c>
      <c r="AL266" s="1073">
        <f>SUM(AL231:AL265)</f>
        <v>0</v>
      </c>
      <c r="AM266" s="2"/>
      <c r="AN266" s="1073">
        <f>SUM(AN231:AN265)</f>
        <v>0</v>
      </c>
      <c r="AO266" s="1073">
        <f>SUM(AO231:AO265)</f>
        <v>0</v>
      </c>
      <c r="AP266" s="1073"/>
      <c r="AQ266" s="1073">
        <f>SUM(AQ231:AQ265)</f>
        <v>0</v>
      </c>
      <c r="AS266" s="1073">
        <f>SUM(AS231:AS265)</f>
        <v>0</v>
      </c>
      <c r="AT266" s="1073">
        <f>SUM(AT231:AT265)</f>
        <v>0</v>
      </c>
      <c r="AU266" s="1073"/>
      <c r="AV266" s="1073">
        <f>SUM(AV231:AV265)</f>
        <v>0</v>
      </c>
      <c r="AW266" s="989"/>
      <c r="AX266" s="989"/>
      <c r="AY266" s="989"/>
      <c r="AZ266" s="989"/>
      <c r="BA266" s="989"/>
      <c r="BB266" s="989"/>
      <c r="BC266" s="989"/>
      <c r="BD266" s="989"/>
      <c r="BE266" s="989"/>
      <c r="BF266" s="989"/>
      <c r="BG266" s="989"/>
      <c r="BH266" s="989"/>
      <c r="BK266" s="9"/>
      <c r="BL266" s="9"/>
      <c r="BM266" s="9"/>
      <c r="BN266" s="9"/>
      <c r="BO266" s="9"/>
      <c r="BP266" s="9"/>
      <c r="BQ266" s="9"/>
      <c r="BR266" s="9"/>
      <c r="BS266" s="9"/>
      <c r="BT266" s="9"/>
      <c r="BU266" s="9"/>
    </row>
    <row r="267" spans="2:86" ht="15" hidden="1" outlineLevel="1">
      <c r="Z267" s="9"/>
      <c r="AI267" s="2"/>
      <c r="AJ267" s="665"/>
      <c r="AK267" s="665"/>
      <c r="AL267" s="665"/>
      <c r="AM267" s="2"/>
      <c r="AN267" s="665"/>
      <c r="AO267" s="665"/>
      <c r="AP267" s="665"/>
      <c r="AQ267" s="665"/>
      <c r="AR267" s="665"/>
      <c r="AS267" s="665"/>
      <c r="AT267" s="665"/>
      <c r="AU267" s="665"/>
      <c r="AV267" s="665"/>
    </row>
    <row r="268" spans="2:86" ht="15" hidden="1" outlineLevel="1">
      <c r="Z268" s="9"/>
      <c r="AI268" s="2"/>
      <c r="AJ268" s="665"/>
      <c r="AK268" s="665"/>
      <c r="AL268" s="665"/>
      <c r="AM268" s="2"/>
      <c r="AN268" s="665"/>
      <c r="AO268" s="665"/>
      <c r="AP268" s="665"/>
      <c r="AQ268" s="665"/>
      <c r="AR268" s="665"/>
      <c r="AS268" s="665"/>
      <c r="AT268" s="665"/>
      <c r="AU268" s="665"/>
      <c r="AV268" s="665"/>
    </row>
    <row r="269" spans="2:86" hidden="1" outlineLevel="1">
      <c r="B269" s="1077" t="s">
        <v>321</v>
      </c>
      <c r="C269" s="1077"/>
      <c r="D269" s="1077"/>
      <c r="F269" s="1077"/>
      <c r="G269" s="1077"/>
      <c r="H269" s="1078" t="s">
        <v>176</v>
      </c>
      <c r="I269" s="1078" t="s">
        <v>347</v>
      </c>
      <c r="J269" s="1045" t="s">
        <v>347</v>
      </c>
      <c r="K269" s="1051" t="s">
        <v>176</v>
      </c>
      <c r="M269" s="1078" t="s">
        <v>176</v>
      </c>
      <c r="N269" s="1078" t="s">
        <v>176</v>
      </c>
      <c r="O269" s="1078" t="s">
        <v>176</v>
      </c>
      <c r="P269" s="1078"/>
      <c r="R269" s="1077"/>
      <c r="S269" s="1077"/>
      <c r="T269" s="1077"/>
      <c r="U269" s="1077"/>
      <c r="V269" s="1077"/>
      <c r="X269" s="1077"/>
      <c r="Y269" s="1077"/>
      <c r="AA269" s="1077"/>
      <c r="AB269" s="1077"/>
      <c r="AC269" s="1077"/>
      <c r="AD269" s="1077"/>
      <c r="AE269" s="1077"/>
      <c r="AF269" s="1077"/>
      <c r="AG269" s="1077"/>
      <c r="AH269" s="1077"/>
      <c r="AI269" s="1077"/>
      <c r="AJ269" s="1077"/>
      <c r="AK269" s="1077"/>
      <c r="AL269" s="1077"/>
      <c r="AM269" s="1077"/>
      <c r="AN269" s="1077"/>
      <c r="AO269" s="1077"/>
      <c r="AP269" s="1077"/>
      <c r="AQ269" s="1077"/>
      <c r="AR269" s="1077"/>
      <c r="AS269" s="665"/>
      <c r="AT269" s="665"/>
      <c r="AU269" s="665"/>
      <c r="AV269" s="665"/>
    </row>
    <row r="270" spans="2:86" ht="15" hidden="1" outlineLevel="1">
      <c r="H270" s="1045" t="s">
        <v>402</v>
      </c>
      <c r="I270" s="1045" t="s">
        <v>348</v>
      </c>
      <c r="J270" s="1045" t="s">
        <v>349</v>
      </c>
      <c r="K270" s="1051" t="s">
        <v>403</v>
      </c>
      <c r="M270" s="1045" t="s">
        <v>402</v>
      </c>
      <c r="N270" s="1045" t="s">
        <v>401</v>
      </c>
      <c r="O270" s="1045" t="s">
        <v>400</v>
      </c>
      <c r="P270" s="1045"/>
      <c r="Z270" s="9"/>
      <c r="AA270" s="9"/>
      <c r="AH270" s="2"/>
      <c r="AI270" s="665"/>
      <c r="AJ270" s="665"/>
      <c r="AK270" s="2"/>
      <c r="AL270" s="665"/>
      <c r="AM270" s="665"/>
      <c r="AN270" s="665"/>
      <c r="AO270" s="665"/>
      <c r="AP270" s="665"/>
      <c r="AQ270" s="665"/>
      <c r="AR270" s="665"/>
      <c r="AS270" s="665"/>
      <c r="AT270" s="665"/>
    </row>
    <row r="271" spans="2:86" ht="17" hidden="1" customHeight="1" outlineLevel="1">
      <c r="B271" s="1079" t="s">
        <v>404</v>
      </c>
      <c r="C271" s="1080"/>
      <c r="D271" s="1080"/>
      <c r="E271" s="1081"/>
      <c r="F271" s="1080"/>
      <c r="G271" s="1080"/>
      <c r="H271" s="1082">
        <f>ROUND(AK86,-2)</f>
        <v>0</v>
      </c>
      <c r="I271" s="1082">
        <f>SUM(AY301:AY312)</f>
        <v>0</v>
      </c>
      <c r="J271" s="1082">
        <f>SUM(AZ301:AZ312)</f>
        <v>0</v>
      </c>
      <c r="K271" s="1083">
        <f>H271-I271-J271</f>
        <v>0</v>
      </c>
      <c r="L271" s="1080"/>
      <c r="M271" s="1082">
        <f>H271</f>
        <v>0</v>
      </c>
      <c r="N271" s="1082">
        <f t="shared" ref="N271:N280" si="127">M271-I271</f>
        <v>0</v>
      </c>
      <c r="O271" s="1082">
        <f t="shared" ref="O271:O280" si="128">N271-J271</f>
        <v>0</v>
      </c>
      <c r="P271" s="1084"/>
      <c r="Z271" s="9"/>
      <c r="AA271" s="9"/>
      <c r="AH271" s="2"/>
      <c r="AI271" s="665"/>
      <c r="AJ271" s="665"/>
      <c r="AK271" s="2"/>
      <c r="AL271" s="665"/>
      <c r="AM271" s="665"/>
      <c r="AN271" s="665"/>
      <c r="AO271" s="665"/>
      <c r="AP271" s="665"/>
      <c r="AQ271" s="665"/>
      <c r="AR271" s="665"/>
      <c r="AS271" s="665"/>
      <c r="AT271" s="665"/>
    </row>
    <row r="272" spans="2:86" ht="17" hidden="1" customHeight="1" outlineLevel="1">
      <c r="B272" s="1085" t="s">
        <v>405</v>
      </c>
      <c r="C272" s="1086" t="s">
        <v>322</v>
      </c>
      <c r="D272" s="1087"/>
      <c r="E272" s="1088" t="s">
        <v>391</v>
      </c>
      <c r="F272" s="1087"/>
      <c r="G272" s="1087"/>
      <c r="H272" s="1089">
        <f>AK231</f>
        <v>0</v>
      </c>
      <c r="I272" s="1089">
        <f>AP231</f>
        <v>0</v>
      </c>
      <c r="J272" s="1087">
        <v>0</v>
      </c>
      <c r="K272" s="1090">
        <f t="shared" ref="K272:K280" si="129">H272-I272-J272</f>
        <v>0</v>
      </c>
      <c r="L272" s="1087"/>
      <c r="M272" s="1089">
        <f t="shared" ref="M272:M280" si="130">H272</f>
        <v>0</v>
      </c>
      <c r="N272" s="1089">
        <f t="shared" si="127"/>
        <v>0</v>
      </c>
      <c r="O272" s="1089">
        <f t="shared" si="128"/>
        <v>0</v>
      </c>
      <c r="P272" s="1084"/>
      <c r="Z272" s="9"/>
      <c r="AA272" s="9"/>
    </row>
    <row r="273" spans="2:48" ht="17" hidden="1" customHeight="1" outlineLevel="1">
      <c r="B273" s="682"/>
      <c r="C273" s="1091"/>
      <c r="D273" s="994"/>
      <c r="E273" s="1092" t="s">
        <v>398</v>
      </c>
      <c r="F273" s="994"/>
      <c r="G273" s="994"/>
      <c r="H273" s="1093">
        <f>AK232</f>
        <v>0</v>
      </c>
      <c r="I273" s="1093">
        <f>AP232</f>
        <v>0</v>
      </c>
      <c r="J273" s="994"/>
      <c r="K273" s="1094">
        <f t="shared" si="129"/>
        <v>0</v>
      </c>
      <c r="L273" s="994"/>
      <c r="M273" s="1093">
        <f t="shared" si="130"/>
        <v>0</v>
      </c>
      <c r="N273" s="1093">
        <f t="shared" si="127"/>
        <v>0</v>
      </c>
      <c r="O273" s="1093">
        <f t="shared" si="128"/>
        <v>0</v>
      </c>
      <c r="P273" s="1084"/>
      <c r="Z273" s="9"/>
      <c r="AA273" s="9"/>
    </row>
    <row r="274" spans="2:48" ht="17" hidden="1" customHeight="1" outlineLevel="1">
      <c r="B274" s="682"/>
      <c r="C274" s="1091"/>
      <c r="D274" s="994"/>
      <c r="E274" s="1092" t="s">
        <v>399</v>
      </c>
      <c r="F274" s="994"/>
      <c r="G274" s="994"/>
      <c r="H274" s="1093">
        <f>SUM(AK233:AK265)</f>
        <v>0</v>
      </c>
      <c r="I274" s="1093">
        <f>SUM(AP233:AP265)</f>
        <v>0</v>
      </c>
      <c r="J274" s="994"/>
      <c r="K274" s="1094">
        <f t="shared" si="129"/>
        <v>0</v>
      </c>
      <c r="L274" s="994"/>
      <c r="M274" s="1093">
        <f t="shared" si="130"/>
        <v>0</v>
      </c>
      <c r="N274" s="1093">
        <f t="shared" si="127"/>
        <v>0</v>
      </c>
      <c r="O274" s="1093">
        <f t="shared" si="128"/>
        <v>0</v>
      </c>
      <c r="P274" s="1084"/>
      <c r="Z274" s="9"/>
      <c r="AA274" s="9"/>
    </row>
    <row r="275" spans="2:48" ht="17" hidden="1" customHeight="1" outlineLevel="1">
      <c r="B275" s="682"/>
      <c r="C275" s="1091" t="s">
        <v>563</v>
      </c>
      <c r="D275" s="994"/>
      <c r="E275" s="1095" t="s">
        <v>391</v>
      </c>
      <c r="F275" s="994"/>
      <c r="G275" s="1091"/>
      <c r="H275" s="1093">
        <f>AI231</f>
        <v>0</v>
      </c>
      <c r="I275" s="1093">
        <f>AN231</f>
        <v>0</v>
      </c>
      <c r="J275" s="994">
        <v>0</v>
      </c>
      <c r="K275" s="1094">
        <f t="shared" si="129"/>
        <v>0</v>
      </c>
      <c r="L275" s="994"/>
      <c r="M275" s="1093">
        <f t="shared" si="130"/>
        <v>0</v>
      </c>
      <c r="N275" s="1093">
        <f t="shared" si="127"/>
        <v>0</v>
      </c>
      <c r="O275" s="1093">
        <f t="shared" si="128"/>
        <v>0</v>
      </c>
      <c r="P275" s="1084"/>
      <c r="Z275" s="9"/>
      <c r="AA275" s="9"/>
    </row>
    <row r="276" spans="2:48" ht="17" hidden="1" customHeight="1" outlineLevel="1">
      <c r="B276" s="682"/>
      <c r="C276" s="1091"/>
      <c r="D276" s="994"/>
      <c r="E276" s="1092" t="s">
        <v>398</v>
      </c>
      <c r="F276" s="994"/>
      <c r="G276" s="1091"/>
      <c r="H276" s="1093">
        <f>AI232</f>
        <v>0</v>
      </c>
      <c r="I276" s="1093">
        <f>AN232</f>
        <v>0</v>
      </c>
      <c r="J276" s="994"/>
      <c r="K276" s="1094">
        <f t="shared" si="129"/>
        <v>0</v>
      </c>
      <c r="L276" s="994"/>
      <c r="M276" s="1093">
        <f t="shared" si="130"/>
        <v>0</v>
      </c>
      <c r="N276" s="1093">
        <f t="shared" si="127"/>
        <v>0</v>
      </c>
      <c r="O276" s="1093">
        <f t="shared" si="128"/>
        <v>0</v>
      </c>
      <c r="P276" s="1084"/>
      <c r="Z276" s="9"/>
      <c r="AA276" s="9"/>
    </row>
    <row r="277" spans="2:48" ht="17" hidden="1" customHeight="1" outlineLevel="1">
      <c r="B277" s="682"/>
      <c r="C277" s="1091"/>
      <c r="D277" s="994"/>
      <c r="E277" s="1092" t="s">
        <v>399</v>
      </c>
      <c r="F277" s="994"/>
      <c r="G277" s="1091"/>
      <c r="H277" s="1093">
        <f>SUM(AI233:AI265)</f>
        <v>0</v>
      </c>
      <c r="I277" s="1093">
        <f>SUM(AN233:AN265)</f>
        <v>0</v>
      </c>
      <c r="J277" s="994"/>
      <c r="K277" s="1094">
        <f t="shared" si="129"/>
        <v>0</v>
      </c>
      <c r="L277" s="994"/>
      <c r="M277" s="1093">
        <f t="shared" si="130"/>
        <v>0</v>
      </c>
      <c r="N277" s="1093">
        <f t="shared" si="127"/>
        <v>0</v>
      </c>
      <c r="O277" s="1093">
        <f t="shared" si="128"/>
        <v>0</v>
      </c>
      <c r="P277" s="1084"/>
      <c r="Z277" s="9"/>
      <c r="AA277" s="9"/>
    </row>
    <row r="278" spans="2:48" ht="17" hidden="1" customHeight="1" outlineLevel="1">
      <c r="B278" s="682"/>
      <c r="C278" s="1091" t="s">
        <v>564</v>
      </c>
      <c r="D278" s="994"/>
      <c r="E278" s="1095" t="s">
        <v>391</v>
      </c>
      <c r="F278" s="1091"/>
      <c r="G278" s="1091"/>
      <c r="H278" s="1093">
        <f>AJ231</f>
        <v>0</v>
      </c>
      <c r="I278" s="1093">
        <f>AO231</f>
        <v>0</v>
      </c>
      <c r="J278" s="994">
        <v>0</v>
      </c>
      <c r="K278" s="1094">
        <f t="shared" si="129"/>
        <v>0</v>
      </c>
      <c r="L278" s="994"/>
      <c r="M278" s="1093">
        <f t="shared" si="130"/>
        <v>0</v>
      </c>
      <c r="N278" s="1093">
        <f t="shared" si="127"/>
        <v>0</v>
      </c>
      <c r="O278" s="1093">
        <f t="shared" si="128"/>
        <v>0</v>
      </c>
      <c r="P278" s="1084"/>
      <c r="Z278" s="9"/>
      <c r="AA278" s="9"/>
    </row>
    <row r="279" spans="2:48" ht="17" hidden="1" customHeight="1" outlineLevel="1">
      <c r="B279" s="682"/>
      <c r="C279" s="994"/>
      <c r="D279" s="1091"/>
      <c r="E279" s="1092" t="s">
        <v>398</v>
      </c>
      <c r="F279" s="1091"/>
      <c r="G279" s="1091"/>
      <c r="H279" s="1093">
        <f>AJ232</f>
        <v>0</v>
      </c>
      <c r="I279" s="1093">
        <f>AO232</f>
        <v>0</v>
      </c>
      <c r="J279" s="994"/>
      <c r="K279" s="1094">
        <f t="shared" si="129"/>
        <v>0</v>
      </c>
      <c r="L279" s="994"/>
      <c r="M279" s="1093">
        <f t="shared" si="130"/>
        <v>0</v>
      </c>
      <c r="N279" s="1093">
        <f t="shared" si="127"/>
        <v>0</v>
      </c>
      <c r="O279" s="1093">
        <f t="shared" si="128"/>
        <v>0</v>
      </c>
      <c r="P279" s="1084"/>
      <c r="Z279" s="9"/>
      <c r="AA279" s="9"/>
    </row>
    <row r="280" spans="2:48" ht="17" hidden="1" customHeight="1" outlineLevel="1">
      <c r="B280" s="1096"/>
      <c r="C280" s="1097"/>
      <c r="D280" s="1098"/>
      <c r="E280" s="1092" t="s">
        <v>399</v>
      </c>
      <c r="F280" s="1098"/>
      <c r="G280" s="1098"/>
      <c r="H280" s="1099">
        <f>SUM(AJ233:AJ265)</f>
        <v>0</v>
      </c>
      <c r="I280" s="1099">
        <f>SUM(AO233:AO265)</f>
        <v>0</v>
      </c>
      <c r="J280" s="1097"/>
      <c r="K280" s="1100">
        <f t="shared" si="129"/>
        <v>0</v>
      </c>
      <c r="L280" s="1097"/>
      <c r="M280" s="1099">
        <f t="shared" si="130"/>
        <v>0</v>
      </c>
      <c r="N280" s="1099">
        <f t="shared" si="127"/>
        <v>0</v>
      </c>
      <c r="O280" s="1099">
        <f t="shared" si="128"/>
        <v>0</v>
      </c>
      <c r="P280" s="1084"/>
      <c r="Z280" s="9"/>
      <c r="AA280" s="9"/>
    </row>
    <row r="281" spans="2:48" ht="17" hidden="1" customHeight="1" outlineLevel="1">
      <c r="B281" s="181" t="s">
        <v>2</v>
      </c>
      <c r="C281" s="181"/>
      <c r="D281" s="181"/>
      <c r="E281" s="1101"/>
      <c r="F281" s="181"/>
      <c r="G281" s="181"/>
      <c r="H281" s="1102">
        <f>ROUND(SUM(H271:H280),-3)</f>
        <v>0</v>
      </c>
      <c r="I281" s="1102">
        <f>ROUND(SUM(I271:I280),-3)</f>
        <v>0</v>
      </c>
      <c r="J281" s="1102">
        <f>ROUND(SUM(J271:J280),-3)</f>
        <v>0</v>
      </c>
      <c r="K281" s="1103">
        <f>ROUND(SUM(K271:K280),-3)</f>
        <v>0</v>
      </c>
      <c r="M281" s="1102">
        <f>ROUND(SUM(M271:M280),-3)</f>
        <v>0</v>
      </c>
      <c r="N281" s="1102">
        <f>ROUND(SUM(N271:N280),-3)</f>
        <v>0</v>
      </c>
      <c r="O281" s="1102">
        <f>ROUND(SUM(O271:O280),-3)</f>
        <v>0</v>
      </c>
      <c r="P281" s="1102"/>
      <c r="Z281" s="9"/>
      <c r="AA281" s="9"/>
    </row>
    <row r="282" spans="2:48" ht="17" hidden="1" customHeight="1" outlineLevel="1">
      <c r="I282" s="1084"/>
    </row>
    <row r="283" spans="2:48" ht="15" hidden="1" outlineLevel="1">
      <c r="Z283" s="9"/>
      <c r="AI283" s="2"/>
      <c r="AJ283" s="665"/>
      <c r="AK283" s="665"/>
      <c r="AL283" s="665"/>
      <c r="AM283" s="2"/>
      <c r="AN283" s="665"/>
      <c r="AO283" s="665"/>
      <c r="AP283" s="665"/>
      <c r="AQ283" s="665"/>
      <c r="AR283" s="665"/>
      <c r="AS283" s="665"/>
      <c r="AT283" s="665"/>
      <c r="AU283" s="665"/>
      <c r="AV283" s="665"/>
    </row>
    <row r="284" spans="2:48" hidden="1" outlineLevel="1">
      <c r="B284" s="1077" t="s">
        <v>321</v>
      </c>
      <c r="C284" s="1077"/>
      <c r="D284" s="1077"/>
      <c r="F284" s="1077"/>
      <c r="G284" s="1077"/>
      <c r="H284" s="1078" t="s">
        <v>176</v>
      </c>
      <c r="I284" s="1078" t="s">
        <v>347</v>
      </c>
      <c r="J284" s="1045" t="s">
        <v>347</v>
      </c>
      <c r="K284" s="1051" t="s">
        <v>347</v>
      </c>
      <c r="M284" s="1078" t="s">
        <v>176</v>
      </c>
      <c r="N284" s="1078" t="s">
        <v>176</v>
      </c>
      <c r="O284" s="1078" t="s">
        <v>176</v>
      </c>
      <c r="P284" s="1104" t="s">
        <v>176</v>
      </c>
      <c r="R284" s="1077"/>
      <c r="S284" s="1077"/>
      <c r="T284" s="1077"/>
      <c r="U284" s="1077"/>
      <c r="V284" s="1077"/>
      <c r="X284" s="1077"/>
      <c r="Y284" s="1077"/>
      <c r="AA284" s="1077"/>
      <c r="AB284" s="1077"/>
      <c r="AC284" s="1077"/>
      <c r="AD284" s="1077"/>
      <c r="AE284" s="1077"/>
      <c r="AF284" s="1077"/>
      <c r="AG284" s="1077"/>
      <c r="AH284" s="1077"/>
      <c r="AI284" s="1077"/>
      <c r="AJ284" s="1077"/>
      <c r="AK284" s="1077"/>
      <c r="AL284" s="1077"/>
      <c r="AM284" s="1077"/>
      <c r="AN284" s="1077"/>
      <c r="AO284" s="1077"/>
      <c r="AP284" s="1077"/>
      <c r="AQ284" s="1077"/>
      <c r="AR284" s="1077"/>
      <c r="AS284" s="665"/>
      <c r="AT284" s="665"/>
      <c r="AU284" s="665"/>
      <c r="AV284" s="665"/>
    </row>
    <row r="285" spans="2:48" ht="15" hidden="1" outlineLevel="1">
      <c r="H285" s="1045" t="s">
        <v>402</v>
      </c>
      <c r="I285" s="1045" t="s">
        <v>348</v>
      </c>
      <c r="J285" s="1045" t="s">
        <v>349</v>
      </c>
      <c r="K285" s="1051" t="s">
        <v>406</v>
      </c>
      <c r="M285" s="1045" t="s">
        <v>402</v>
      </c>
      <c r="N285" s="1045" t="s">
        <v>401</v>
      </c>
      <c r="O285" s="1045" t="s">
        <v>400</v>
      </c>
      <c r="P285" s="1045" t="s">
        <v>406</v>
      </c>
      <c r="Z285" s="9"/>
      <c r="AA285" s="9"/>
      <c r="AH285" s="2"/>
      <c r="AI285" s="665"/>
      <c r="AJ285" s="665"/>
      <c r="AK285" s="2"/>
      <c r="AL285" s="665"/>
      <c r="AM285" s="665"/>
      <c r="AN285" s="665"/>
      <c r="AO285" s="665"/>
      <c r="AP285" s="665"/>
      <c r="AQ285" s="665"/>
      <c r="AR285" s="665"/>
      <c r="AS285" s="665"/>
      <c r="AT285" s="665"/>
    </row>
    <row r="286" spans="2:48" ht="17" hidden="1" customHeight="1" outlineLevel="1">
      <c r="B286" s="1079" t="s">
        <v>404</v>
      </c>
      <c r="C286" s="1080"/>
      <c r="D286" s="1080"/>
      <c r="E286" s="1081"/>
      <c r="F286" s="1080"/>
      <c r="G286" s="1080"/>
      <c r="H286" s="1082">
        <f>H271</f>
        <v>0</v>
      </c>
      <c r="I286" s="1082">
        <f>SUM(AY301:AY312)</f>
        <v>0</v>
      </c>
      <c r="J286" s="1082">
        <f>SUM(AZ301:AZ312)</f>
        <v>0</v>
      </c>
      <c r="K286" s="1083">
        <f>SUM(BE301:BE312)</f>
        <v>0</v>
      </c>
      <c r="L286" s="1080"/>
      <c r="M286" s="1082">
        <f>H286</f>
        <v>0</v>
      </c>
      <c r="N286" s="1082">
        <f t="shared" ref="N286:O289" si="131">M286-I286</f>
        <v>0</v>
      </c>
      <c r="O286" s="1082">
        <f t="shared" si="131"/>
        <v>0</v>
      </c>
      <c r="P286" s="1082">
        <f>M286-K286</f>
        <v>0</v>
      </c>
      <c r="Z286" s="9"/>
      <c r="AA286" s="9"/>
      <c r="AH286" s="2"/>
      <c r="AI286" s="665"/>
      <c r="AJ286" s="665"/>
      <c r="AK286" s="2"/>
      <c r="AL286" s="665"/>
      <c r="AM286" s="665"/>
      <c r="AN286" s="665"/>
      <c r="AO286" s="665"/>
      <c r="AP286" s="665"/>
      <c r="AQ286" s="665"/>
      <c r="AR286" s="665"/>
      <c r="AS286" s="665"/>
      <c r="AT286" s="665"/>
    </row>
    <row r="287" spans="2:48" ht="17" hidden="1" customHeight="1" outlineLevel="1">
      <c r="B287" s="1085" t="s">
        <v>405</v>
      </c>
      <c r="C287" s="1087" t="s">
        <v>391</v>
      </c>
      <c r="D287" s="1087"/>
      <c r="E287" s="1088"/>
      <c r="F287" s="1087"/>
      <c r="G287" s="1087"/>
      <c r="H287" s="1089">
        <f t="shared" ref="H287:J289" si="132">H272+H275+H278</f>
        <v>0</v>
      </c>
      <c r="I287" s="1089">
        <f t="shared" si="132"/>
        <v>0</v>
      </c>
      <c r="J287" s="1089">
        <f t="shared" si="132"/>
        <v>0</v>
      </c>
      <c r="K287" s="1090">
        <f>BE299</f>
        <v>0</v>
      </c>
      <c r="L287" s="1087"/>
      <c r="M287" s="1089">
        <f>H287</f>
        <v>0</v>
      </c>
      <c r="N287" s="1089">
        <f t="shared" si="131"/>
        <v>0</v>
      </c>
      <c r="O287" s="1089">
        <f t="shared" si="131"/>
        <v>0</v>
      </c>
      <c r="P287" s="1089">
        <f>M287-K287</f>
        <v>0</v>
      </c>
      <c r="Z287" s="9"/>
      <c r="AA287" s="9"/>
    </row>
    <row r="288" spans="2:48" ht="17" hidden="1" customHeight="1" outlineLevel="1">
      <c r="B288" s="682"/>
      <c r="C288" s="994" t="s">
        <v>398</v>
      </c>
      <c r="D288" s="994"/>
      <c r="E288" s="1095"/>
      <c r="F288" s="994"/>
      <c r="G288" s="994"/>
      <c r="H288" s="1093">
        <f t="shared" si="132"/>
        <v>0</v>
      </c>
      <c r="I288" s="1093">
        <f t="shared" si="132"/>
        <v>0</v>
      </c>
      <c r="J288" s="1093">
        <f t="shared" si="132"/>
        <v>0</v>
      </c>
      <c r="K288" s="1094">
        <f>BE300</f>
        <v>0</v>
      </c>
      <c r="L288" s="994"/>
      <c r="M288" s="1093">
        <f>H288</f>
        <v>0</v>
      </c>
      <c r="N288" s="1093">
        <f t="shared" si="131"/>
        <v>0</v>
      </c>
      <c r="O288" s="1093">
        <f t="shared" si="131"/>
        <v>0</v>
      </c>
      <c r="P288" s="1093">
        <f>M288-K288</f>
        <v>0</v>
      </c>
      <c r="Z288" s="9"/>
      <c r="AA288" s="9"/>
    </row>
    <row r="289" spans="1:77" ht="17" hidden="1" customHeight="1" outlineLevel="1">
      <c r="B289" s="1096"/>
      <c r="C289" s="1105" t="s">
        <v>399</v>
      </c>
      <c r="D289" s="1097"/>
      <c r="E289" s="1106"/>
      <c r="F289" s="1097"/>
      <c r="G289" s="1097"/>
      <c r="H289" s="1099">
        <f t="shared" si="132"/>
        <v>0</v>
      </c>
      <c r="I289" s="1099">
        <f t="shared" si="132"/>
        <v>0</v>
      </c>
      <c r="J289" s="1099">
        <f t="shared" si="132"/>
        <v>0</v>
      </c>
      <c r="K289" s="1107">
        <f>SUM('E2 Serres'!CA379:CB379)</f>
        <v>0</v>
      </c>
      <c r="L289" s="1097"/>
      <c r="M289" s="1099">
        <f>H289</f>
        <v>0</v>
      </c>
      <c r="N289" s="1099">
        <f t="shared" si="131"/>
        <v>0</v>
      </c>
      <c r="O289" s="1099">
        <f t="shared" si="131"/>
        <v>0</v>
      </c>
      <c r="P289" s="1099">
        <f>M289-K289</f>
        <v>0</v>
      </c>
      <c r="Z289" s="9"/>
      <c r="AA289" s="9"/>
    </row>
    <row r="290" spans="1:77" ht="17" hidden="1" customHeight="1" outlineLevel="1">
      <c r="B290" s="181" t="s">
        <v>2</v>
      </c>
      <c r="C290" s="181"/>
      <c r="D290" s="181"/>
      <c r="E290" s="1101"/>
      <c r="F290" s="181"/>
      <c r="G290" s="181"/>
      <c r="H290" s="1102">
        <f>ROUND(SUM(H286:H289),-3)</f>
        <v>0</v>
      </c>
      <c r="I290" s="1102">
        <f t="shared" ref="I290:P290" si="133">ROUND(SUM(I286:I289),-3)</f>
        <v>0</v>
      </c>
      <c r="J290" s="1102">
        <f t="shared" si="133"/>
        <v>0</v>
      </c>
      <c r="K290" s="1103">
        <f t="shared" si="133"/>
        <v>0</v>
      </c>
      <c r="L290" s="1102"/>
      <c r="M290" s="1102">
        <f t="shared" si="133"/>
        <v>0</v>
      </c>
      <c r="N290" s="1102">
        <f t="shared" si="133"/>
        <v>0</v>
      </c>
      <c r="O290" s="1102">
        <f t="shared" si="133"/>
        <v>0</v>
      </c>
      <c r="P290" s="1102">
        <f t="shared" si="133"/>
        <v>0</v>
      </c>
      <c r="Z290" s="9"/>
      <c r="AA290" s="9"/>
    </row>
    <row r="291" spans="1:77" ht="17" hidden="1" customHeight="1" outlineLevel="1"/>
    <row r="292" spans="1:77" ht="17" hidden="1" customHeight="1" outlineLevel="1">
      <c r="B292" s="989" t="s">
        <v>252</v>
      </c>
    </row>
    <row r="293" spans="1:77" ht="17" hidden="1" customHeight="1" outlineLevel="1">
      <c r="H293" s="1084"/>
      <c r="I293" s="1084"/>
    </row>
    <row r="294" spans="1:77" hidden="1" outlineLevel="1"/>
    <row r="295" spans="1:77" hidden="1" outlineLevel="1">
      <c r="A295" s="989" t="s">
        <v>390</v>
      </c>
      <c r="T295" s="989" t="s">
        <v>627</v>
      </c>
      <c r="U295" s="989">
        <v>-2</v>
      </c>
      <c r="X295" s="989" t="s">
        <v>627</v>
      </c>
      <c r="Y295" s="989">
        <v>-2</v>
      </c>
      <c r="AF295" s="989" t="s">
        <v>627</v>
      </c>
      <c r="AG295" s="989">
        <v>-2</v>
      </c>
      <c r="AJ295" s="989" t="s">
        <v>627</v>
      </c>
      <c r="AK295" s="989">
        <v>-2</v>
      </c>
      <c r="AN295" s="989" t="s">
        <v>627</v>
      </c>
      <c r="AO295" s="989">
        <v>-2</v>
      </c>
    </row>
    <row r="296" spans="1:77" hidden="1" outlineLevel="1">
      <c r="AY296" s="989" t="s">
        <v>93</v>
      </c>
      <c r="BC296" s="989" t="s">
        <v>521</v>
      </c>
    </row>
    <row r="297" spans="1:77" s="15" customFormat="1" ht="27" hidden="1" customHeight="1" outlineLevel="1" thickBot="1">
      <c r="E297" s="785"/>
      <c r="K297" s="785"/>
      <c r="Q297" s="785"/>
      <c r="T297" s="15" t="s">
        <v>345</v>
      </c>
      <c r="W297" s="1108"/>
      <c r="X297" s="15" t="s">
        <v>570</v>
      </c>
      <c r="Z297" s="785"/>
      <c r="AB297" s="15" t="s">
        <v>336</v>
      </c>
      <c r="AF297" s="15" t="s">
        <v>337</v>
      </c>
      <c r="AJ297" s="15" t="s">
        <v>1024</v>
      </c>
      <c r="AN297" s="15" t="s">
        <v>583</v>
      </c>
      <c r="AR297" s="15" t="s">
        <v>522</v>
      </c>
      <c r="AU297" s="15" t="s">
        <v>584</v>
      </c>
    </row>
    <row r="298" spans="1:77" s="665" customFormat="1" ht="62" hidden="1" customHeight="1" outlineLevel="1">
      <c r="B298" s="253" t="s">
        <v>372</v>
      </c>
      <c r="C298" s="253"/>
      <c r="D298" s="253" t="str">
        <f>D28</f>
        <v>Puissance générateur (chaleur utile)</v>
      </c>
      <c r="E298" s="1109" t="s">
        <v>560</v>
      </c>
      <c r="F298" s="1110" t="str">
        <f>F28</f>
        <v>Comment est utilisé le générateur?</v>
      </c>
      <c r="G298" s="1110" t="s">
        <v>561</v>
      </c>
      <c r="H298" s="253" t="str">
        <f>I28</f>
        <v>Part de la production de chaleur utile</v>
      </c>
      <c r="I298" s="253" t="str">
        <f>J28</f>
        <v>Durée de fonctionnement</v>
      </c>
      <c r="J298" s="1110" t="s">
        <v>562</v>
      </c>
      <c r="K298" s="1111"/>
      <c r="L298" s="1110" t="str">
        <f>L28</f>
        <v>Année de construction du générateur</v>
      </c>
      <c r="M298" s="1112" t="str">
        <f>N28</f>
        <v>Type de construction</v>
      </c>
      <c r="N298" s="1110" t="str">
        <f>R28</f>
        <v xml:space="preserve">Le panneau arrière de la chaudière est-il isolé?
</v>
      </c>
      <c r="O298" s="1112" t="str">
        <f>U28</f>
        <v>Le brûleur est-il isolé au moyen d'un capot?</v>
      </c>
      <c r="P298" s="1112" t="str">
        <f>X28</f>
        <v xml:space="preserve">La température de départ du générateur dépend-elle de la température extérieure?
</v>
      </c>
      <c r="Q298" s="10"/>
      <c r="R298" s="1112" t="str">
        <f>AA28</f>
        <v>Le générateur en mode veille ou de réserve est-il toujours chaud? 
(de l'eau chaude y circule-t-elle?)</v>
      </c>
      <c r="S298" s="1112" t="str">
        <f>AD28</f>
        <v>Production de chaleur utile</v>
      </c>
      <c r="T298" s="1112" t="str">
        <f>G138</f>
        <v>Nécessité d'agir</v>
      </c>
      <c r="U298" s="1112" t="str">
        <f>I138</f>
        <v>Economies Priorité 1
[kWh]</v>
      </c>
      <c r="V298" s="1112" t="s">
        <v>591</v>
      </c>
      <c r="W298" s="790"/>
      <c r="X298" s="1113" t="s">
        <v>371</v>
      </c>
      <c r="Y298" s="1114" t="s">
        <v>252</v>
      </c>
      <c r="Z298" s="1115" t="s">
        <v>591</v>
      </c>
      <c r="AA298" s="1116"/>
      <c r="AB298" s="1113" t="s">
        <v>371</v>
      </c>
      <c r="AC298" s="1117" t="s">
        <v>252</v>
      </c>
      <c r="AD298" s="1117" t="s">
        <v>591</v>
      </c>
      <c r="AE298" s="41"/>
      <c r="AF298" s="1113" t="s">
        <v>371</v>
      </c>
      <c r="AG298" s="1117" t="s">
        <v>252</v>
      </c>
      <c r="AH298" s="1117" t="s">
        <v>591</v>
      </c>
      <c r="AI298" s="41"/>
      <c r="AJ298" s="1113" t="s">
        <v>371</v>
      </c>
      <c r="AK298" s="1117" t="s">
        <v>252</v>
      </c>
      <c r="AL298" s="1117" t="s">
        <v>591</v>
      </c>
      <c r="AM298" s="41"/>
      <c r="AN298" s="1113" t="s">
        <v>371</v>
      </c>
      <c r="AO298" s="1117" t="str">
        <f>AP138</f>
        <v>Nécessité d'agir</v>
      </c>
      <c r="AP298" s="1117" t="s">
        <v>591</v>
      </c>
      <c r="AQ298" s="41"/>
      <c r="AR298" s="1113" t="s">
        <v>371</v>
      </c>
      <c r="AS298" s="1113" t="s">
        <v>252</v>
      </c>
      <c r="AT298" s="1113" t="s">
        <v>591</v>
      </c>
      <c r="AU298" s="1113" t="s">
        <v>371</v>
      </c>
      <c r="AV298" s="1113" t="s">
        <v>252</v>
      </c>
      <c r="AW298" s="1113" t="s">
        <v>591</v>
      </c>
      <c r="AX298" s="989"/>
      <c r="AY298" s="1118" t="s">
        <v>585</v>
      </c>
      <c r="AZ298" s="1119" t="s">
        <v>586</v>
      </c>
      <c r="BA298" s="1120" t="s">
        <v>587</v>
      </c>
      <c r="BB298" s="989"/>
      <c r="BC298" s="1121" t="s">
        <v>585</v>
      </c>
      <c r="BD298" s="1122" t="s">
        <v>586</v>
      </c>
      <c r="BE298" s="1123" t="s">
        <v>587</v>
      </c>
      <c r="BF298" s="1123" t="s">
        <v>639</v>
      </c>
      <c r="BH298" s="1118" t="s">
        <v>588</v>
      </c>
      <c r="BI298" s="1119" t="s">
        <v>589</v>
      </c>
      <c r="BJ298" s="1120" t="s">
        <v>590</v>
      </c>
      <c r="BK298" s="989"/>
      <c r="BL298" s="989"/>
      <c r="BM298" s="989"/>
      <c r="BN298" s="989"/>
      <c r="BO298" s="989"/>
      <c r="BQ298" s="9"/>
      <c r="BR298" s="9"/>
      <c r="BS298" s="9"/>
      <c r="BT298" s="9"/>
      <c r="BU298" s="9"/>
      <c r="BV298" s="9"/>
      <c r="BW298" s="9"/>
      <c r="BX298" s="9"/>
      <c r="BY298" s="9"/>
    </row>
    <row r="299" spans="1:77" s="665" customFormat="1" ht="15.75" hidden="1" customHeight="1" outlineLevel="1">
      <c r="B299" s="899" t="str">
        <f>B171</f>
        <v>Centrale de chauffe</v>
      </c>
      <c r="C299" s="899"/>
      <c r="D299" s="1124"/>
      <c r="E299" s="1125"/>
      <c r="F299" s="1126"/>
      <c r="G299" s="1126"/>
      <c r="H299" s="1127"/>
      <c r="I299" s="1128"/>
      <c r="J299" s="1127"/>
      <c r="K299" s="10"/>
      <c r="L299" s="1126"/>
      <c r="M299" s="1129"/>
      <c r="N299" s="1126"/>
      <c r="O299" s="1130"/>
      <c r="P299" s="1131"/>
      <c r="Q299" s="10"/>
      <c r="R299" s="1126"/>
      <c r="S299" s="1132"/>
      <c r="T299" s="1132"/>
      <c r="U299" s="1132"/>
      <c r="V299" s="1132"/>
      <c r="W299" s="790"/>
      <c r="X299" s="1133"/>
      <c r="Y299" s="1134"/>
      <c r="Z299" s="1135"/>
      <c r="AA299" s="989"/>
      <c r="AB299" s="1133"/>
      <c r="AC299" s="1136"/>
      <c r="AD299" s="1136"/>
      <c r="AF299" s="1133"/>
      <c r="AG299" s="1136"/>
      <c r="AH299" s="1136"/>
      <c r="AJ299" s="1133"/>
      <c r="AK299" s="1136"/>
      <c r="AL299" s="1136"/>
      <c r="AN299" s="1133"/>
      <c r="AO299" s="1136"/>
      <c r="AP299" s="1136"/>
      <c r="AR299" s="1137" t="str">
        <f>BA231</f>
        <v>Pas de conduites non isolées</v>
      </c>
      <c r="AS299" s="1138">
        <f>AN231</f>
        <v>0</v>
      </c>
      <c r="AT299" s="1137" t="str">
        <f>BD231</f>
        <v>P1</v>
      </c>
      <c r="AU299" s="1137" t="str">
        <f>BB231</f>
        <v>Pas de distributeur non isolé</v>
      </c>
      <c r="AV299" s="1138">
        <f>AO231</f>
        <v>0</v>
      </c>
      <c r="AW299" s="1137" t="str">
        <f>BE231</f>
        <v>P1</v>
      </c>
      <c r="AX299" s="989"/>
      <c r="AY299" s="1139">
        <f>IF(U299&gt;0,U299,IF(Z299=AY$296,(Y299+AC299+AK299+AO299+AS299+AV299),(AC299+AK299+AO299+AS299+AV299)))</f>
        <v>0</v>
      </c>
      <c r="AZ299" s="1140">
        <f>BA299-AY299</f>
        <v>0</v>
      </c>
      <c r="BA299" s="1141">
        <f>Y299+AC299+AG299+AK299+AO299+AS299+AV299+U299</f>
        <v>0</v>
      </c>
      <c r="BB299" s="989"/>
      <c r="BC299" s="1139">
        <f>'A2 Production de chaleur'!BI6</f>
        <v>0</v>
      </c>
      <c r="BD299" s="1140">
        <f>'A2 Production de chaleur'!BJ6</f>
        <v>0</v>
      </c>
      <c r="BE299" s="1141">
        <f>'A2 Production de chaleur'!BK6</f>
        <v>0</v>
      </c>
      <c r="BF299" s="1141">
        <f>BH299-BE299</f>
        <v>0</v>
      </c>
      <c r="BH299" s="1139">
        <f>ROUND((J231+O231),-3)</f>
        <v>0</v>
      </c>
      <c r="BI299" s="1140">
        <f>BA299</f>
        <v>0</v>
      </c>
      <c r="BJ299" s="1141">
        <f>BH299-BI299</f>
        <v>0</v>
      </c>
      <c r="BK299" s="989"/>
      <c r="BL299" s="989"/>
      <c r="BM299" s="989"/>
      <c r="BN299" s="989"/>
      <c r="BO299" s="989"/>
      <c r="BQ299" s="9"/>
      <c r="BR299" s="9"/>
      <c r="BS299" s="9"/>
      <c r="BT299" s="9"/>
      <c r="BU299" s="9"/>
      <c r="BV299" s="9"/>
      <c r="BW299" s="9"/>
      <c r="BX299" s="9"/>
      <c r="BY299" s="9"/>
    </row>
    <row r="300" spans="1:77" s="665" customFormat="1" ht="15.75" hidden="1" customHeight="1" outlineLevel="1">
      <c r="B300" s="899" t="str">
        <f>B172</f>
        <v>Autres conduites (pas dans les serres)</v>
      </c>
      <c r="C300" s="899"/>
      <c r="D300" s="1124"/>
      <c r="E300" s="1125"/>
      <c r="F300" s="1126"/>
      <c r="G300" s="1126"/>
      <c r="H300" s="1127"/>
      <c r="I300" s="1128"/>
      <c r="J300" s="1127"/>
      <c r="K300" s="10"/>
      <c r="L300" s="1126"/>
      <c r="M300" s="1129"/>
      <c r="N300" s="1126"/>
      <c r="O300" s="1130"/>
      <c r="P300" s="1131"/>
      <c r="Q300" s="10"/>
      <c r="R300" s="1126"/>
      <c r="S300" s="1132"/>
      <c r="T300" s="1132"/>
      <c r="U300" s="1132"/>
      <c r="V300" s="1132"/>
      <c r="W300" s="790"/>
      <c r="X300" s="1133"/>
      <c r="Y300" s="1134"/>
      <c r="Z300" s="1135"/>
      <c r="AA300" s="989"/>
      <c r="AB300" s="1133"/>
      <c r="AC300" s="1136"/>
      <c r="AD300" s="1136"/>
      <c r="AF300" s="1133"/>
      <c r="AG300" s="1136"/>
      <c r="AH300" s="1136"/>
      <c r="AJ300" s="1133"/>
      <c r="AK300" s="1136"/>
      <c r="AL300" s="1136"/>
      <c r="AN300" s="1133"/>
      <c r="AO300" s="1136"/>
      <c r="AP300" s="1136"/>
      <c r="AR300" s="1137" t="str">
        <f>BA232</f>
        <v>Pas de conduites non isolées</v>
      </c>
      <c r="AS300" s="1138">
        <f>AN232</f>
        <v>0</v>
      </c>
      <c r="AT300" s="1137" t="str">
        <f>BD232</f>
        <v>P1</v>
      </c>
      <c r="AU300" s="1137" t="str">
        <f>BB232</f>
        <v>Pas de distributeur non isolé</v>
      </c>
      <c r="AV300" s="1138">
        <f>AO232</f>
        <v>0</v>
      </c>
      <c r="AW300" s="1137" t="str">
        <f>BE232</f>
        <v>P1</v>
      </c>
      <c r="AX300" s="989"/>
      <c r="AY300" s="1139">
        <f t="shared" ref="AY300:AY312" si="134">IF(U300&gt;0,U300,IF(Z300=AY$296,(Y300+AC300+AK300+AO300+AS300+AV300),(AC300+AK300+AO300+AS300+AV300)))</f>
        <v>0</v>
      </c>
      <c r="AZ300" s="1140">
        <f t="shared" ref="AZ300:AZ312" si="135">BA300-AY300</f>
        <v>0</v>
      </c>
      <c r="BA300" s="1141">
        <f t="shared" ref="BA300:BA312" si="136">Y300+AC300+AG300+AK300+AO300+AS300+AV300+U300</f>
        <v>0</v>
      </c>
      <c r="BB300" s="989"/>
      <c r="BC300" s="1139">
        <f>'A2 Production de chaleur'!BI7</f>
        <v>0</v>
      </c>
      <c r="BD300" s="1140">
        <f>'A2 Production de chaleur'!BJ7</f>
        <v>0</v>
      </c>
      <c r="BE300" s="1141">
        <f>'A2 Production de chaleur'!BK7</f>
        <v>0</v>
      </c>
      <c r="BF300" s="1141">
        <f t="shared" ref="BF300:BF312" si="137">BH300-BE300</f>
        <v>0</v>
      </c>
      <c r="BH300" s="1139">
        <f>ROUND((J232+O232),-3)</f>
        <v>0</v>
      </c>
      <c r="BI300" s="1140">
        <f>BA300</f>
        <v>0</v>
      </c>
      <c r="BJ300" s="1141">
        <f t="shared" ref="BJ300:BJ312" si="138">BH300-BI300</f>
        <v>0</v>
      </c>
      <c r="BK300" s="989"/>
      <c r="BL300" s="989"/>
      <c r="BM300" s="989"/>
      <c r="BN300" s="989"/>
      <c r="BO300" s="989"/>
      <c r="BQ300" s="9"/>
      <c r="BR300" s="9"/>
      <c r="BS300" s="9"/>
      <c r="BT300" s="9"/>
      <c r="BU300" s="9"/>
      <c r="BV300" s="9"/>
      <c r="BW300" s="9"/>
      <c r="BX300" s="9"/>
      <c r="BY300" s="9"/>
    </row>
    <row r="301" spans="1:77" s="665" customFormat="1" ht="15.75" hidden="1" customHeight="1" outlineLevel="1">
      <c r="B301" s="899" t="str">
        <f t="shared" ref="B301:B312" si="139">B74</f>
        <v/>
      </c>
      <c r="C301" s="1142" t="str">
        <f t="shared" ref="C301:D312" si="140">IF(C139=0,"",C139)</f>
        <v/>
      </c>
      <c r="D301" s="967" t="str">
        <f t="shared" si="140"/>
        <v/>
      </c>
      <c r="E301" s="1143">
        <f>IF(D301="",0,1)</f>
        <v>0</v>
      </c>
      <c r="F301" s="899" t="str">
        <f t="shared" ref="F301:F312" si="141">IF(F30="","",F30)</f>
        <v/>
      </c>
      <c r="G301" s="1144" t="str">
        <f t="shared" ref="G301:G312" si="142">IF(AD30&gt;0,ROUND(AD30,-3),"")</f>
        <v/>
      </c>
      <c r="H301" s="968" t="str">
        <f t="shared" ref="H301:H312" si="143">IF(I30="","",I30)</f>
        <v/>
      </c>
      <c r="I301" s="1145" t="str">
        <f t="shared" ref="I301:I312" si="144">IF(J30=0,"",ROUND(J30,0))</f>
        <v/>
      </c>
      <c r="J301" s="1146" t="str">
        <f t="shared" ref="J301:J312" si="145">IF(F30=F$20,IF(J30&gt;J$19,J$20,""),"")</f>
        <v/>
      </c>
      <c r="K301" s="10"/>
      <c r="L301" s="899" t="str">
        <f t="shared" ref="L301:L312" si="146">IF(L30="","",L30)</f>
        <v/>
      </c>
      <c r="M301" s="1147" t="str">
        <f t="shared" ref="M301:M312" si="147">IF(N30="","",N30)</f>
        <v/>
      </c>
      <c r="N301" s="899" t="str">
        <f t="shared" ref="N301:N312" si="148">IF(R30="","",R30)</f>
        <v/>
      </c>
      <c r="O301" s="1146" t="str">
        <f t="shared" ref="O301:O312" si="149">IF(U30="","",U30)</f>
        <v/>
      </c>
      <c r="P301" s="1061" t="str">
        <f t="shared" ref="P301:P312" si="150">IF(X30="","",X30)</f>
        <v/>
      </c>
      <c r="Q301" s="10"/>
      <c r="R301" s="899" t="str">
        <f t="shared" ref="R301:R312" si="151">IF(AA30="","",AA30)</f>
        <v/>
      </c>
      <c r="S301" s="1148" t="str">
        <f t="shared" ref="S301:S312" si="152">IF(B30="","",ROUND(AD30,-3))</f>
        <v/>
      </c>
      <c r="T301" s="666" t="str">
        <f t="shared" ref="T301:T312" si="153">G139</f>
        <v/>
      </c>
      <c r="U301" s="1144">
        <f t="shared" ref="U301:U312" si="154">IF(I139="","",ROUND(I139,U$295))</f>
        <v>0</v>
      </c>
      <c r="V301" s="1149" t="str">
        <f>IF(U301&gt;0,"P1","")</f>
        <v/>
      </c>
      <c r="W301" s="790"/>
      <c r="X301" s="1150" t="str">
        <f t="shared" ref="X301:X312" si="155">N139</f>
        <v/>
      </c>
      <c r="Y301" s="1140">
        <f t="shared" ref="Y301:Y312" si="156">ROUND(SUM(W139:X139),-3)</f>
        <v>0</v>
      </c>
      <c r="Z301" s="1141" t="str">
        <f t="shared" ref="Z301:Z312" si="157">Y139</f>
        <v/>
      </c>
      <c r="AA301" s="989"/>
      <c r="AB301" s="1150">
        <f t="shared" ref="AB301:AB312" si="158">AA139</f>
        <v>0</v>
      </c>
      <c r="AC301" s="1141">
        <f t="shared" ref="AC301:AC312" si="159">ROUND(AC139,-3)</f>
        <v>0</v>
      </c>
      <c r="AD301" s="1141" t="str">
        <f t="shared" ref="AD301:AD312" si="160">AD139</f>
        <v/>
      </c>
      <c r="AF301" s="1150" t="str">
        <f t="shared" ref="AF301:AF312" si="161">AF139</f>
        <v/>
      </c>
      <c r="AG301" s="1141">
        <f t="shared" ref="AG301:AG312" si="162">ROUND(AH139,AG$295)</f>
        <v>0</v>
      </c>
      <c r="AH301" s="1141" t="str">
        <f t="shared" ref="AH301:AH312" si="163">AI139</f>
        <v/>
      </c>
      <c r="AJ301" s="1150" t="str">
        <f t="shared" ref="AJ301:AJ312" si="164">AK139</f>
        <v/>
      </c>
      <c r="AK301" s="1141">
        <f t="shared" ref="AK301:AK312" si="165">ROUND(AM139,AK$295)</f>
        <v>0</v>
      </c>
      <c r="AL301" s="1141" t="str">
        <f t="shared" ref="AL301:AL312" si="166">AN139</f>
        <v/>
      </c>
      <c r="AN301" s="1150" t="str">
        <f t="shared" ref="AN301:AN312" si="167">AP139</f>
        <v/>
      </c>
      <c r="AO301" s="1141">
        <f t="shared" ref="AO301:AO312" si="168">ROUND(AR139,AO$295)</f>
        <v>0</v>
      </c>
      <c r="AP301" s="1141" t="str">
        <f t="shared" ref="AP301:AP312" si="169">AS139</f>
        <v/>
      </c>
      <c r="AR301" s="1151"/>
      <c r="AS301" s="1151"/>
      <c r="AT301" s="1151"/>
      <c r="AU301" s="1151"/>
      <c r="AV301" s="1151"/>
      <c r="AW301" s="1151"/>
      <c r="AX301" s="989"/>
      <c r="AY301" s="1139">
        <f t="shared" si="134"/>
        <v>0</v>
      </c>
      <c r="AZ301" s="1140">
        <f t="shared" si="135"/>
        <v>0</v>
      </c>
      <c r="BA301" s="1141">
        <f t="shared" si="136"/>
        <v>0</v>
      </c>
      <c r="BB301" s="989"/>
      <c r="BC301" s="1139">
        <f>'A2 Production de chaleur'!BI8</f>
        <v>0</v>
      </c>
      <c r="BD301" s="1139">
        <f>'A2 Production de chaleur'!BJ8</f>
        <v>0</v>
      </c>
      <c r="BE301" s="1139">
        <f>'A2 Production de chaleur'!BK8</f>
        <v>0</v>
      </c>
      <c r="BF301" s="1141">
        <f t="shared" si="137"/>
        <v>0</v>
      </c>
      <c r="BH301" s="1139">
        <f t="shared" ref="BH301:BH312" si="170">ROUND(AK74,-3)</f>
        <v>0</v>
      </c>
      <c r="BI301" s="1140">
        <f>BA301</f>
        <v>0</v>
      </c>
      <c r="BJ301" s="1141">
        <f t="shared" si="138"/>
        <v>0</v>
      </c>
      <c r="BK301" s="989"/>
      <c r="BL301" s="989"/>
      <c r="BM301" s="989"/>
      <c r="BN301" s="989"/>
      <c r="BO301" s="989"/>
      <c r="BQ301" s="9"/>
      <c r="BR301" s="9"/>
      <c r="BS301" s="9"/>
      <c r="BT301" s="9"/>
      <c r="BU301" s="9"/>
      <c r="BV301" s="9"/>
      <c r="BW301" s="9"/>
      <c r="BX301" s="9"/>
      <c r="BY301" s="9"/>
    </row>
    <row r="302" spans="1:77" s="665" customFormat="1" ht="15.75" hidden="1" customHeight="1" outlineLevel="1">
      <c r="B302" s="899" t="str">
        <f t="shared" si="139"/>
        <v/>
      </c>
      <c r="C302" s="1142" t="str">
        <f t="shared" si="140"/>
        <v/>
      </c>
      <c r="D302" s="967" t="str">
        <f t="shared" si="140"/>
        <v/>
      </c>
      <c r="E302" s="1143">
        <f t="shared" ref="E302:E312" si="171">IF(D302="",0,1)</f>
        <v>0</v>
      </c>
      <c r="F302" s="899" t="str">
        <f t="shared" si="141"/>
        <v/>
      </c>
      <c r="G302" s="1144" t="str">
        <f t="shared" si="142"/>
        <v/>
      </c>
      <c r="H302" s="968" t="str">
        <f t="shared" si="143"/>
        <v/>
      </c>
      <c r="I302" s="1145" t="str">
        <f t="shared" si="144"/>
        <v/>
      </c>
      <c r="J302" s="1146" t="str">
        <f t="shared" si="145"/>
        <v/>
      </c>
      <c r="K302" s="10"/>
      <c r="L302" s="899" t="str">
        <f t="shared" si="146"/>
        <v/>
      </c>
      <c r="M302" s="1147" t="str">
        <f t="shared" si="147"/>
        <v/>
      </c>
      <c r="N302" s="899" t="str">
        <f t="shared" si="148"/>
        <v/>
      </c>
      <c r="O302" s="1146" t="str">
        <f t="shared" si="149"/>
        <v/>
      </c>
      <c r="P302" s="1061" t="str">
        <f t="shared" si="150"/>
        <v/>
      </c>
      <c r="Q302" s="10"/>
      <c r="R302" s="899" t="str">
        <f t="shared" si="151"/>
        <v/>
      </c>
      <c r="S302" s="1148" t="str">
        <f t="shared" si="152"/>
        <v/>
      </c>
      <c r="T302" s="666" t="str">
        <f t="shared" si="153"/>
        <v/>
      </c>
      <c r="U302" s="1144">
        <f t="shared" si="154"/>
        <v>0</v>
      </c>
      <c r="V302" s="1149" t="str">
        <f t="shared" ref="V302:V312" si="172">IF(U302&gt;0,"P1","")</f>
        <v/>
      </c>
      <c r="W302" s="790"/>
      <c r="X302" s="1152" t="str">
        <f t="shared" si="155"/>
        <v/>
      </c>
      <c r="Y302" s="1140">
        <f t="shared" si="156"/>
        <v>0</v>
      </c>
      <c r="Z302" s="1141" t="str">
        <f t="shared" si="157"/>
        <v/>
      </c>
      <c r="AA302" s="989"/>
      <c r="AB302" s="1150">
        <f t="shared" si="158"/>
        <v>0</v>
      </c>
      <c r="AC302" s="1141">
        <f t="shared" si="159"/>
        <v>0</v>
      </c>
      <c r="AD302" s="1141" t="str">
        <f t="shared" si="160"/>
        <v/>
      </c>
      <c r="AF302" s="1150" t="str">
        <f t="shared" si="161"/>
        <v/>
      </c>
      <c r="AG302" s="1141">
        <f t="shared" si="162"/>
        <v>0</v>
      </c>
      <c r="AH302" s="1141" t="str">
        <f t="shared" si="163"/>
        <v/>
      </c>
      <c r="AJ302" s="1150" t="str">
        <f t="shared" si="164"/>
        <v/>
      </c>
      <c r="AK302" s="1141">
        <f t="shared" si="165"/>
        <v>0</v>
      </c>
      <c r="AL302" s="1141" t="str">
        <f t="shared" si="166"/>
        <v/>
      </c>
      <c r="AN302" s="1150" t="str">
        <f t="shared" si="167"/>
        <v/>
      </c>
      <c r="AO302" s="1141">
        <f t="shared" si="168"/>
        <v>0</v>
      </c>
      <c r="AP302" s="1141" t="str">
        <f t="shared" si="169"/>
        <v/>
      </c>
      <c r="AR302" s="1151"/>
      <c r="AS302" s="1151"/>
      <c r="AT302" s="1151"/>
      <c r="AU302" s="1151"/>
      <c r="AV302" s="1151"/>
      <c r="AW302" s="1151"/>
      <c r="AX302" s="989"/>
      <c r="AY302" s="1139">
        <f t="shared" si="134"/>
        <v>0</v>
      </c>
      <c r="AZ302" s="1140">
        <f t="shared" si="135"/>
        <v>0</v>
      </c>
      <c r="BA302" s="1141">
        <f t="shared" si="136"/>
        <v>0</v>
      </c>
      <c r="BB302" s="989"/>
      <c r="BC302" s="1139">
        <f>'A2 Production de chaleur'!BI9</f>
        <v>0</v>
      </c>
      <c r="BD302" s="1139">
        <f>'A2 Production de chaleur'!BJ9</f>
        <v>0</v>
      </c>
      <c r="BE302" s="1139">
        <f>'A2 Production de chaleur'!BK9</f>
        <v>0</v>
      </c>
      <c r="BF302" s="1141">
        <f t="shared" si="137"/>
        <v>0</v>
      </c>
      <c r="BH302" s="1139">
        <f t="shared" si="170"/>
        <v>0</v>
      </c>
      <c r="BI302" s="1140">
        <f t="shared" ref="BI302:BI312" si="173">BA302</f>
        <v>0</v>
      </c>
      <c r="BJ302" s="1141">
        <f t="shared" si="138"/>
        <v>0</v>
      </c>
      <c r="BK302" s="989"/>
      <c r="BL302" s="989"/>
      <c r="BM302" s="989"/>
      <c r="BN302" s="989"/>
      <c r="BO302" s="989"/>
      <c r="BQ302" s="9"/>
      <c r="BR302" s="9"/>
      <c r="BS302" s="9"/>
      <c r="BT302" s="9"/>
      <c r="BU302" s="9"/>
      <c r="BV302" s="9"/>
      <c r="BW302" s="9"/>
      <c r="BX302" s="9"/>
      <c r="BY302" s="9"/>
    </row>
    <row r="303" spans="1:77" s="665" customFormat="1" ht="15.75" hidden="1" customHeight="1" outlineLevel="1">
      <c r="B303" s="899" t="str">
        <f t="shared" si="139"/>
        <v/>
      </c>
      <c r="C303" s="1142" t="str">
        <f t="shared" si="140"/>
        <v/>
      </c>
      <c r="D303" s="967" t="str">
        <f t="shared" si="140"/>
        <v/>
      </c>
      <c r="E303" s="1143">
        <f t="shared" si="171"/>
        <v>0</v>
      </c>
      <c r="F303" s="899" t="str">
        <f t="shared" si="141"/>
        <v/>
      </c>
      <c r="G303" s="1144" t="str">
        <f t="shared" si="142"/>
        <v/>
      </c>
      <c r="H303" s="968" t="str">
        <f t="shared" si="143"/>
        <v/>
      </c>
      <c r="I303" s="1145" t="str">
        <f t="shared" si="144"/>
        <v/>
      </c>
      <c r="J303" s="1146" t="str">
        <f t="shared" si="145"/>
        <v/>
      </c>
      <c r="K303" s="10"/>
      <c r="L303" s="899" t="str">
        <f t="shared" si="146"/>
        <v/>
      </c>
      <c r="M303" s="1147" t="str">
        <f t="shared" si="147"/>
        <v/>
      </c>
      <c r="N303" s="899" t="str">
        <f t="shared" si="148"/>
        <v/>
      </c>
      <c r="O303" s="1146" t="str">
        <f t="shared" si="149"/>
        <v/>
      </c>
      <c r="P303" s="1061" t="str">
        <f t="shared" si="150"/>
        <v/>
      </c>
      <c r="Q303" s="10"/>
      <c r="R303" s="899" t="str">
        <f t="shared" si="151"/>
        <v/>
      </c>
      <c r="S303" s="1148" t="str">
        <f t="shared" si="152"/>
        <v/>
      </c>
      <c r="T303" s="666" t="str">
        <f t="shared" si="153"/>
        <v/>
      </c>
      <c r="U303" s="1144">
        <f t="shared" si="154"/>
        <v>0</v>
      </c>
      <c r="V303" s="1149" t="str">
        <f t="shared" si="172"/>
        <v/>
      </c>
      <c r="W303" s="790"/>
      <c r="X303" s="1152" t="str">
        <f t="shared" si="155"/>
        <v/>
      </c>
      <c r="Y303" s="1140">
        <f t="shared" si="156"/>
        <v>0</v>
      </c>
      <c r="Z303" s="1141" t="str">
        <f t="shared" si="157"/>
        <v/>
      </c>
      <c r="AA303" s="989"/>
      <c r="AB303" s="1150">
        <f t="shared" si="158"/>
        <v>0</v>
      </c>
      <c r="AC303" s="1141">
        <f t="shared" si="159"/>
        <v>0</v>
      </c>
      <c r="AD303" s="1141" t="str">
        <f t="shared" si="160"/>
        <v/>
      </c>
      <c r="AF303" s="1150" t="str">
        <f t="shared" si="161"/>
        <v/>
      </c>
      <c r="AG303" s="1141">
        <f t="shared" si="162"/>
        <v>0</v>
      </c>
      <c r="AH303" s="1141" t="str">
        <f t="shared" si="163"/>
        <v/>
      </c>
      <c r="AJ303" s="1150" t="str">
        <f t="shared" si="164"/>
        <v/>
      </c>
      <c r="AK303" s="1141">
        <f t="shared" si="165"/>
        <v>0</v>
      </c>
      <c r="AL303" s="1141" t="str">
        <f t="shared" si="166"/>
        <v/>
      </c>
      <c r="AN303" s="1150" t="str">
        <f t="shared" si="167"/>
        <v/>
      </c>
      <c r="AO303" s="1141">
        <f t="shared" si="168"/>
        <v>0</v>
      </c>
      <c r="AP303" s="1141" t="str">
        <f t="shared" si="169"/>
        <v/>
      </c>
      <c r="AR303" s="1151"/>
      <c r="AS303" s="1151"/>
      <c r="AT303" s="1151"/>
      <c r="AU303" s="1151"/>
      <c r="AV303" s="1151"/>
      <c r="AW303" s="1151"/>
      <c r="AX303" s="989"/>
      <c r="AY303" s="1139">
        <f t="shared" si="134"/>
        <v>0</v>
      </c>
      <c r="AZ303" s="1140">
        <f t="shared" si="135"/>
        <v>0</v>
      </c>
      <c r="BA303" s="1141">
        <f t="shared" si="136"/>
        <v>0</v>
      </c>
      <c r="BB303" s="989"/>
      <c r="BC303" s="1139">
        <f>'A2 Production de chaleur'!BI10</f>
        <v>0</v>
      </c>
      <c r="BD303" s="1139">
        <f>'A2 Production de chaleur'!BJ10</f>
        <v>0</v>
      </c>
      <c r="BE303" s="1139">
        <f>'A2 Production de chaleur'!BK10</f>
        <v>0</v>
      </c>
      <c r="BF303" s="1141">
        <f t="shared" si="137"/>
        <v>0</v>
      </c>
      <c r="BH303" s="1139">
        <f t="shared" si="170"/>
        <v>0</v>
      </c>
      <c r="BI303" s="1140">
        <f t="shared" si="173"/>
        <v>0</v>
      </c>
      <c r="BJ303" s="1141">
        <f t="shared" si="138"/>
        <v>0</v>
      </c>
      <c r="BK303" s="989"/>
      <c r="BL303" s="989"/>
      <c r="BM303" s="989"/>
      <c r="BN303" s="989"/>
      <c r="BO303" s="989"/>
      <c r="BQ303" s="9"/>
      <c r="BR303" s="9"/>
      <c r="BS303" s="9"/>
      <c r="BT303" s="9"/>
      <c r="BU303" s="9"/>
      <c r="BV303" s="9"/>
      <c r="BW303" s="9"/>
      <c r="BX303" s="9"/>
      <c r="BY303" s="9"/>
    </row>
    <row r="304" spans="1:77" s="665" customFormat="1" ht="15.75" hidden="1" customHeight="1" outlineLevel="1">
      <c r="B304" s="899" t="str">
        <f t="shared" si="139"/>
        <v/>
      </c>
      <c r="C304" s="1142" t="str">
        <f t="shared" si="140"/>
        <v/>
      </c>
      <c r="D304" s="967" t="str">
        <f t="shared" si="140"/>
        <v/>
      </c>
      <c r="E304" s="1143">
        <f t="shared" si="171"/>
        <v>0</v>
      </c>
      <c r="F304" s="899" t="str">
        <f t="shared" si="141"/>
        <v/>
      </c>
      <c r="G304" s="1144" t="str">
        <f t="shared" si="142"/>
        <v/>
      </c>
      <c r="H304" s="968" t="str">
        <f t="shared" si="143"/>
        <v/>
      </c>
      <c r="I304" s="1145" t="str">
        <f t="shared" si="144"/>
        <v/>
      </c>
      <c r="J304" s="1146" t="str">
        <f t="shared" si="145"/>
        <v/>
      </c>
      <c r="K304" s="10"/>
      <c r="L304" s="899" t="str">
        <f t="shared" si="146"/>
        <v/>
      </c>
      <c r="M304" s="1147" t="str">
        <f t="shared" si="147"/>
        <v/>
      </c>
      <c r="N304" s="899" t="str">
        <f t="shared" si="148"/>
        <v/>
      </c>
      <c r="O304" s="1146" t="str">
        <f t="shared" si="149"/>
        <v/>
      </c>
      <c r="P304" s="1061" t="str">
        <f t="shared" si="150"/>
        <v/>
      </c>
      <c r="Q304" s="10"/>
      <c r="R304" s="899" t="str">
        <f t="shared" si="151"/>
        <v/>
      </c>
      <c r="S304" s="1148" t="str">
        <f t="shared" si="152"/>
        <v/>
      </c>
      <c r="T304" s="666" t="str">
        <f t="shared" si="153"/>
        <v/>
      </c>
      <c r="U304" s="1144">
        <f t="shared" si="154"/>
        <v>0</v>
      </c>
      <c r="V304" s="1149" t="str">
        <f t="shared" si="172"/>
        <v/>
      </c>
      <c r="W304" s="790"/>
      <c r="X304" s="1152" t="str">
        <f t="shared" si="155"/>
        <v/>
      </c>
      <c r="Y304" s="1140">
        <f t="shared" si="156"/>
        <v>0</v>
      </c>
      <c r="Z304" s="1141" t="str">
        <f t="shared" si="157"/>
        <v/>
      </c>
      <c r="AA304" s="989"/>
      <c r="AB304" s="1150">
        <f t="shared" si="158"/>
        <v>0</v>
      </c>
      <c r="AC304" s="1141">
        <f t="shared" si="159"/>
        <v>0</v>
      </c>
      <c r="AD304" s="1141" t="str">
        <f t="shared" si="160"/>
        <v/>
      </c>
      <c r="AF304" s="1150" t="str">
        <f t="shared" si="161"/>
        <v/>
      </c>
      <c r="AG304" s="1141">
        <f t="shared" si="162"/>
        <v>0</v>
      </c>
      <c r="AH304" s="1141" t="str">
        <f t="shared" si="163"/>
        <v/>
      </c>
      <c r="AJ304" s="1150" t="str">
        <f t="shared" si="164"/>
        <v/>
      </c>
      <c r="AK304" s="1141">
        <f t="shared" si="165"/>
        <v>0</v>
      </c>
      <c r="AL304" s="1141" t="str">
        <f t="shared" si="166"/>
        <v/>
      </c>
      <c r="AN304" s="1150" t="str">
        <f t="shared" si="167"/>
        <v/>
      </c>
      <c r="AO304" s="1141">
        <f t="shared" si="168"/>
        <v>0</v>
      </c>
      <c r="AP304" s="1141" t="str">
        <f t="shared" si="169"/>
        <v/>
      </c>
      <c r="AR304" s="1151"/>
      <c r="AS304" s="1151"/>
      <c r="AT304" s="1151"/>
      <c r="AU304" s="1151"/>
      <c r="AV304" s="1151"/>
      <c r="AW304" s="1151"/>
      <c r="AX304" s="989"/>
      <c r="AY304" s="1139">
        <f t="shared" si="134"/>
        <v>0</v>
      </c>
      <c r="AZ304" s="1140">
        <f t="shared" si="135"/>
        <v>0</v>
      </c>
      <c r="BA304" s="1141">
        <f t="shared" si="136"/>
        <v>0</v>
      </c>
      <c r="BB304" s="989"/>
      <c r="BC304" s="1139">
        <f>'A2 Production de chaleur'!BI11</f>
        <v>0</v>
      </c>
      <c r="BD304" s="1139">
        <f>'A2 Production de chaleur'!BJ11</f>
        <v>0</v>
      </c>
      <c r="BE304" s="1139">
        <f>'A2 Production de chaleur'!BK11</f>
        <v>0</v>
      </c>
      <c r="BF304" s="1141">
        <f t="shared" si="137"/>
        <v>0</v>
      </c>
      <c r="BH304" s="1139">
        <f t="shared" si="170"/>
        <v>0</v>
      </c>
      <c r="BI304" s="1140">
        <f t="shared" si="173"/>
        <v>0</v>
      </c>
      <c r="BJ304" s="1141">
        <f t="shared" si="138"/>
        <v>0</v>
      </c>
      <c r="BK304" s="989"/>
      <c r="BL304" s="989"/>
      <c r="BM304" s="989"/>
      <c r="BN304" s="989"/>
      <c r="BO304" s="989"/>
      <c r="BQ304" s="9"/>
      <c r="BR304" s="9"/>
      <c r="BS304" s="9"/>
      <c r="BT304" s="9"/>
      <c r="BU304" s="9"/>
      <c r="BV304" s="9"/>
      <c r="BW304" s="9"/>
      <c r="BX304" s="9"/>
      <c r="BY304" s="9"/>
    </row>
    <row r="305" spans="2:77" s="665" customFormat="1" ht="15.75" hidden="1" customHeight="1" outlineLevel="1">
      <c r="B305" s="899" t="str">
        <f t="shared" si="139"/>
        <v/>
      </c>
      <c r="C305" s="1142" t="str">
        <f t="shared" si="140"/>
        <v/>
      </c>
      <c r="D305" s="967" t="str">
        <f t="shared" si="140"/>
        <v/>
      </c>
      <c r="E305" s="1143">
        <f t="shared" si="171"/>
        <v>0</v>
      </c>
      <c r="F305" s="899" t="str">
        <f t="shared" si="141"/>
        <v/>
      </c>
      <c r="G305" s="1144" t="str">
        <f t="shared" si="142"/>
        <v/>
      </c>
      <c r="H305" s="968" t="str">
        <f t="shared" si="143"/>
        <v/>
      </c>
      <c r="I305" s="1145" t="str">
        <f t="shared" si="144"/>
        <v/>
      </c>
      <c r="J305" s="1146" t="str">
        <f t="shared" si="145"/>
        <v/>
      </c>
      <c r="K305" s="10"/>
      <c r="L305" s="899" t="str">
        <f t="shared" si="146"/>
        <v/>
      </c>
      <c r="M305" s="1147" t="str">
        <f t="shared" si="147"/>
        <v/>
      </c>
      <c r="N305" s="899" t="str">
        <f t="shared" si="148"/>
        <v/>
      </c>
      <c r="O305" s="1146" t="str">
        <f t="shared" si="149"/>
        <v/>
      </c>
      <c r="P305" s="1061" t="str">
        <f t="shared" si="150"/>
        <v/>
      </c>
      <c r="Q305" s="10"/>
      <c r="R305" s="899" t="str">
        <f t="shared" si="151"/>
        <v/>
      </c>
      <c r="S305" s="1148" t="str">
        <f t="shared" si="152"/>
        <v/>
      </c>
      <c r="T305" s="666" t="str">
        <f t="shared" si="153"/>
        <v/>
      </c>
      <c r="U305" s="1144">
        <f t="shared" si="154"/>
        <v>0</v>
      </c>
      <c r="V305" s="1149" t="str">
        <f t="shared" si="172"/>
        <v/>
      </c>
      <c r="W305" s="790"/>
      <c r="X305" s="1152" t="str">
        <f t="shared" si="155"/>
        <v/>
      </c>
      <c r="Y305" s="1140">
        <f t="shared" si="156"/>
        <v>0</v>
      </c>
      <c r="Z305" s="1141" t="str">
        <f t="shared" si="157"/>
        <v/>
      </c>
      <c r="AA305" s="989"/>
      <c r="AB305" s="1150">
        <f t="shared" si="158"/>
        <v>0</v>
      </c>
      <c r="AC305" s="1141">
        <f t="shared" si="159"/>
        <v>0</v>
      </c>
      <c r="AD305" s="1141" t="str">
        <f t="shared" si="160"/>
        <v/>
      </c>
      <c r="AF305" s="1150" t="str">
        <f t="shared" si="161"/>
        <v/>
      </c>
      <c r="AG305" s="1141">
        <f t="shared" si="162"/>
        <v>0</v>
      </c>
      <c r="AH305" s="1141" t="str">
        <f t="shared" si="163"/>
        <v/>
      </c>
      <c r="AJ305" s="1150" t="str">
        <f t="shared" si="164"/>
        <v/>
      </c>
      <c r="AK305" s="1141">
        <f t="shared" si="165"/>
        <v>0</v>
      </c>
      <c r="AL305" s="1141" t="str">
        <f t="shared" si="166"/>
        <v/>
      </c>
      <c r="AN305" s="1150" t="str">
        <f t="shared" si="167"/>
        <v/>
      </c>
      <c r="AO305" s="1141">
        <f t="shared" si="168"/>
        <v>0</v>
      </c>
      <c r="AP305" s="1141" t="str">
        <f t="shared" si="169"/>
        <v/>
      </c>
      <c r="AR305" s="1151"/>
      <c r="AS305" s="1151"/>
      <c r="AT305" s="1151"/>
      <c r="AU305" s="1151"/>
      <c r="AV305" s="1151"/>
      <c r="AW305" s="1151"/>
      <c r="AX305" s="989"/>
      <c r="AY305" s="1139">
        <f t="shared" si="134"/>
        <v>0</v>
      </c>
      <c r="AZ305" s="1140">
        <f t="shared" si="135"/>
        <v>0</v>
      </c>
      <c r="BA305" s="1141">
        <f t="shared" si="136"/>
        <v>0</v>
      </c>
      <c r="BB305" s="989"/>
      <c r="BC305" s="1139">
        <f>'A2 Production de chaleur'!BI12</f>
        <v>0</v>
      </c>
      <c r="BD305" s="1139">
        <f>'A2 Production de chaleur'!BJ12</f>
        <v>0</v>
      </c>
      <c r="BE305" s="1139">
        <f>'A2 Production de chaleur'!BK12</f>
        <v>0</v>
      </c>
      <c r="BF305" s="1141">
        <f t="shared" si="137"/>
        <v>0</v>
      </c>
      <c r="BH305" s="1139">
        <f t="shared" si="170"/>
        <v>0</v>
      </c>
      <c r="BI305" s="1140">
        <f t="shared" si="173"/>
        <v>0</v>
      </c>
      <c r="BJ305" s="1141">
        <f t="shared" si="138"/>
        <v>0</v>
      </c>
      <c r="BK305" s="989"/>
      <c r="BL305" s="989"/>
      <c r="BM305" s="989"/>
      <c r="BN305" s="989"/>
      <c r="BO305" s="989"/>
      <c r="BQ305" s="9"/>
      <c r="BR305" s="9"/>
      <c r="BS305" s="9"/>
      <c r="BT305" s="9"/>
      <c r="BU305" s="9"/>
      <c r="BV305" s="9"/>
      <c r="BW305" s="9"/>
      <c r="BX305" s="9"/>
      <c r="BY305" s="9"/>
    </row>
    <row r="306" spans="2:77" s="665" customFormat="1" ht="15.75" hidden="1" customHeight="1" outlineLevel="1">
      <c r="B306" s="899" t="str">
        <f t="shared" si="139"/>
        <v/>
      </c>
      <c r="C306" s="1142" t="str">
        <f t="shared" si="140"/>
        <v/>
      </c>
      <c r="D306" s="967" t="str">
        <f t="shared" si="140"/>
        <v/>
      </c>
      <c r="E306" s="1143">
        <f t="shared" si="171"/>
        <v>0</v>
      </c>
      <c r="F306" s="899" t="str">
        <f t="shared" si="141"/>
        <v/>
      </c>
      <c r="G306" s="1144" t="str">
        <f t="shared" si="142"/>
        <v/>
      </c>
      <c r="H306" s="968" t="str">
        <f t="shared" si="143"/>
        <v/>
      </c>
      <c r="I306" s="1145" t="str">
        <f t="shared" si="144"/>
        <v/>
      </c>
      <c r="J306" s="1146" t="str">
        <f t="shared" si="145"/>
        <v/>
      </c>
      <c r="K306" s="10"/>
      <c r="L306" s="899" t="str">
        <f t="shared" si="146"/>
        <v/>
      </c>
      <c r="M306" s="1147" t="str">
        <f t="shared" si="147"/>
        <v/>
      </c>
      <c r="N306" s="899" t="str">
        <f t="shared" si="148"/>
        <v/>
      </c>
      <c r="O306" s="1146" t="str">
        <f t="shared" si="149"/>
        <v/>
      </c>
      <c r="P306" s="1061" t="str">
        <f t="shared" si="150"/>
        <v/>
      </c>
      <c r="Q306" s="10"/>
      <c r="R306" s="899" t="str">
        <f t="shared" si="151"/>
        <v/>
      </c>
      <c r="S306" s="1148" t="str">
        <f t="shared" si="152"/>
        <v/>
      </c>
      <c r="T306" s="666" t="str">
        <f t="shared" si="153"/>
        <v/>
      </c>
      <c r="U306" s="1144">
        <f t="shared" si="154"/>
        <v>0</v>
      </c>
      <c r="V306" s="1149" t="str">
        <f t="shared" si="172"/>
        <v/>
      </c>
      <c r="W306" s="790"/>
      <c r="X306" s="1152" t="str">
        <f t="shared" si="155"/>
        <v/>
      </c>
      <c r="Y306" s="1140">
        <f t="shared" si="156"/>
        <v>0</v>
      </c>
      <c r="Z306" s="1141" t="str">
        <f t="shared" si="157"/>
        <v/>
      </c>
      <c r="AA306" s="989"/>
      <c r="AB306" s="1150">
        <f t="shared" si="158"/>
        <v>0</v>
      </c>
      <c r="AC306" s="1141">
        <f t="shared" si="159"/>
        <v>0</v>
      </c>
      <c r="AD306" s="1141" t="str">
        <f t="shared" si="160"/>
        <v/>
      </c>
      <c r="AF306" s="1150" t="str">
        <f t="shared" si="161"/>
        <v/>
      </c>
      <c r="AG306" s="1141">
        <f t="shared" si="162"/>
        <v>0</v>
      </c>
      <c r="AH306" s="1141" t="str">
        <f t="shared" si="163"/>
        <v/>
      </c>
      <c r="AJ306" s="1150" t="str">
        <f t="shared" si="164"/>
        <v/>
      </c>
      <c r="AK306" s="1141">
        <f t="shared" si="165"/>
        <v>0</v>
      </c>
      <c r="AL306" s="1141" t="str">
        <f t="shared" si="166"/>
        <v/>
      </c>
      <c r="AN306" s="1150" t="str">
        <f t="shared" si="167"/>
        <v/>
      </c>
      <c r="AO306" s="1141">
        <f t="shared" si="168"/>
        <v>0</v>
      </c>
      <c r="AP306" s="1141" t="str">
        <f t="shared" si="169"/>
        <v/>
      </c>
      <c r="AR306" s="1151"/>
      <c r="AS306" s="1151"/>
      <c r="AT306" s="1151"/>
      <c r="AU306" s="1151"/>
      <c r="AV306" s="1151"/>
      <c r="AW306" s="1151"/>
      <c r="AX306" s="989"/>
      <c r="AY306" s="1139">
        <f t="shared" si="134"/>
        <v>0</v>
      </c>
      <c r="AZ306" s="1140">
        <f t="shared" si="135"/>
        <v>0</v>
      </c>
      <c r="BA306" s="1141">
        <f t="shared" si="136"/>
        <v>0</v>
      </c>
      <c r="BB306" s="989"/>
      <c r="BC306" s="1139">
        <f>'A2 Production de chaleur'!BI13</f>
        <v>0</v>
      </c>
      <c r="BD306" s="1139">
        <f>'A2 Production de chaleur'!BJ13</f>
        <v>0</v>
      </c>
      <c r="BE306" s="1139">
        <f>'A2 Production de chaleur'!BK13</f>
        <v>0</v>
      </c>
      <c r="BF306" s="1141">
        <f t="shared" si="137"/>
        <v>0</v>
      </c>
      <c r="BH306" s="1139">
        <f t="shared" si="170"/>
        <v>0</v>
      </c>
      <c r="BI306" s="1140">
        <f t="shared" si="173"/>
        <v>0</v>
      </c>
      <c r="BJ306" s="1141">
        <f t="shared" si="138"/>
        <v>0</v>
      </c>
      <c r="BK306" s="989"/>
      <c r="BL306" s="989"/>
      <c r="BM306" s="989"/>
      <c r="BN306" s="989"/>
      <c r="BO306" s="989"/>
      <c r="BQ306" s="9"/>
      <c r="BR306" s="9"/>
      <c r="BS306" s="9"/>
      <c r="BT306" s="9"/>
      <c r="BU306" s="9"/>
      <c r="BV306" s="9"/>
      <c r="BW306" s="9"/>
      <c r="BX306" s="9"/>
      <c r="BY306" s="9"/>
    </row>
    <row r="307" spans="2:77" s="665" customFormat="1" ht="15.75" hidden="1" customHeight="1" outlineLevel="1">
      <c r="B307" s="899" t="str">
        <f t="shared" si="139"/>
        <v/>
      </c>
      <c r="C307" s="1142" t="str">
        <f t="shared" si="140"/>
        <v/>
      </c>
      <c r="D307" s="967" t="str">
        <f t="shared" si="140"/>
        <v/>
      </c>
      <c r="E307" s="1143">
        <f t="shared" si="171"/>
        <v>0</v>
      </c>
      <c r="F307" s="899" t="str">
        <f t="shared" si="141"/>
        <v/>
      </c>
      <c r="G307" s="1144" t="str">
        <f t="shared" si="142"/>
        <v/>
      </c>
      <c r="H307" s="968" t="str">
        <f t="shared" si="143"/>
        <v/>
      </c>
      <c r="I307" s="1145" t="str">
        <f t="shared" si="144"/>
        <v/>
      </c>
      <c r="J307" s="1146" t="str">
        <f t="shared" si="145"/>
        <v/>
      </c>
      <c r="K307" s="10"/>
      <c r="L307" s="899" t="str">
        <f t="shared" si="146"/>
        <v/>
      </c>
      <c r="M307" s="1147" t="str">
        <f t="shared" si="147"/>
        <v/>
      </c>
      <c r="N307" s="899" t="str">
        <f t="shared" si="148"/>
        <v/>
      </c>
      <c r="O307" s="1146" t="str">
        <f t="shared" si="149"/>
        <v/>
      </c>
      <c r="P307" s="1061" t="str">
        <f t="shared" si="150"/>
        <v/>
      </c>
      <c r="Q307" s="10"/>
      <c r="R307" s="899" t="str">
        <f t="shared" si="151"/>
        <v/>
      </c>
      <c r="S307" s="1148" t="str">
        <f t="shared" si="152"/>
        <v/>
      </c>
      <c r="T307" s="666" t="str">
        <f t="shared" si="153"/>
        <v/>
      </c>
      <c r="U307" s="1144">
        <f t="shared" si="154"/>
        <v>0</v>
      </c>
      <c r="V307" s="1149" t="str">
        <f t="shared" si="172"/>
        <v/>
      </c>
      <c r="W307" s="790"/>
      <c r="X307" s="1152" t="str">
        <f t="shared" si="155"/>
        <v/>
      </c>
      <c r="Y307" s="1140">
        <f t="shared" si="156"/>
        <v>0</v>
      </c>
      <c r="Z307" s="1141" t="str">
        <f t="shared" si="157"/>
        <v/>
      </c>
      <c r="AA307" s="989"/>
      <c r="AB307" s="1150">
        <f t="shared" si="158"/>
        <v>0</v>
      </c>
      <c r="AC307" s="1141">
        <f t="shared" si="159"/>
        <v>0</v>
      </c>
      <c r="AD307" s="1141" t="str">
        <f t="shared" si="160"/>
        <v/>
      </c>
      <c r="AF307" s="1150" t="str">
        <f t="shared" si="161"/>
        <v/>
      </c>
      <c r="AG307" s="1141">
        <f t="shared" si="162"/>
        <v>0</v>
      </c>
      <c r="AH307" s="1141" t="str">
        <f t="shared" si="163"/>
        <v/>
      </c>
      <c r="AJ307" s="1150" t="str">
        <f t="shared" si="164"/>
        <v/>
      </c>
      <c r="AK307" s="1141">
        <f t="shared" si="165"/>
        <v>0</v>
      </c>
      <c r="AL307" s="1141" t="str">
        <f t="shared" si="166"/>
        <v/>
      </c>
      <c r="AN307" s="1150" t="str">
        <f t="shared" si="167"/>
        <v/>
      </c>
      <c r="AO307" s="1141">
        <f t="shared" si="168"/>
        <v>0</v>
      </c>
      <c r="AP307" s="1141" t="str">
        <f t="shared" si="169"/>
        <v/>
      </c>
      <c r="AR307" s="1151"/>
      <c r="AS307" s="1151"/>
      <c r="AT307" s="1151"/>
      <c r="AU307" s="1151"/>
      <c r="AV307" s="1151"/>
      <c r="AW307" s="1151"/>
      <c r="AX307" s="989"/>
      <c r="AY307" s="1139">
        <f t="shared" si="134"/>
        <v>0</v>
      </c>
      <c r="AZ307" s="1140">
        <f t="shared" si="135"/>
        <v>0</v>
      </c>
      <c r="BA307" s="1141">
        <f t="shared" si="136"/>
        <v>0</v>
      </c>
      <c r="BB307" s="989"/>
      <c r="BC307" s="1139">
        <f>'A2 Production de chaleur'!BI14</f>
        <v>0</v>
      </c>
      <c r="BD307" s="1139">
        <f>'A2 Production de chaleur'!BJ14</f>
        <v>0</v>
      </c>
      <c r="BE307" s="1139">
        <f>'A2 Production de chaleur'!BK14</f>
        <v>0</v>
      </c>
      <c r="BF307" s="1141">
        <f t="shared" si="137"/>
        <v>0</v>
      </c>
      <c r="BH307" s="1139">
        <f t="shared" si="170"/>
        <v>0</v>
      </c>
      <c r="BI307" s="1140">
        <f t="shared" si="173"/>
        <v>0</v>
      </c>
      <c r="BJ307" s="1141">
        <f t="shared" si="138"/>
        <v>0</v>
      </c>
      <c r="BK307" s="989"/>
      <c r="BL307" s="989"/>
      <c r="BM307" s="989"/>
      <c r="BN307" s="989"/>
      <c r="BO307" s="989"/>
      <c r="BQ307" s="9"/>
      <c r="BR307" s="9"/>
      <c r="BS307" s="9"/>
      <c r="BT307" s="9"/>
      <c r="BU307" s="9"/>
      <c r="BV307" s="9"/>
      <c r="BW307" s="9"/>
      <c r="BX307" s="9"/>
      <c r="BY307" s="9"/>
    </row>
    <row r="308" spans="2:77" s="665" customFormat="1" ht="15.75" hidden="1" customHeight="1" outlineLevel="1">
      <c r="B308" s="899" t="str">
        <f t="shared" si="139"/>
        <v/>
      </c>
      <c r="C308" s="1142" t="str">
        <f t="shared" si="140"/>
        <v/>
      </c>
      <c r="D308" s="967" t="str">
        <f t="shared" si="140"/>
        <v/>
      </c>
      <c r="E308" s="1143">
        <f t="shared" si="171"/>
        <v>0</v>
      </c>
      <c r="F308" s="899" t="str">
        <f t="shared" si="141"/>
        <v/>
      </c>
      <c r="G308" s="1144" t="str">
        <f t="shared" si="142"/>
        <v/>
      </c>
      <c r="H308" s="968" t="str">
        <f t="shared" si="143"/>
        <v/>
      </c>
      <c r="I308" s="1145" t="str">
        <f t="shared" si="144"/>
        <v/>
      </c>
      <c r="J308" s="1146" t="str">
        <f t="shared" si="145"/>
        <v/>
      </c>
      <c r="K308" s="10"/>
      <c r="L308" s="899" t="str">
        <f t="shared" si="146"/>
        <v/>
      </c>
      <c r="M308" s="1147" t="str">
        <f t="shared" si="147"/>
        <v/>
      </c>
      <c r="N308" s="899" t="str">
        <f t="shared" si="148"/>
        <v/>
      </c>
      <c r="O308" s="1146" t="str">
        <f t="shared" si="149"/>
        <v/>
      </c>
      <c r="P308" s="1061" t="str">
        <f t="shared" si="150"/>
        <v/>
      </c>
      <c r="Q308" s="10"/>
      <c r="R308" s="899" t="str">
        <f t="shared" si="151"/>
        <v/>
      </c>
      <c r="S308" s="1148" t="str">
        <f t="shared" si="152"/>
        <v/>
      </c>
      <c r="T308" s="666" t="str">
        <f t="shared" si="153"/>
        <v/>
      </c>
      <c r="U308" s="1144">
        <f t="shared" si="154"/>
        <v>0</v>
      </c>
      <c r="V308" s="1149" t="str">
        <f t="shared" si="172"/>
        <v/>
      </c>
      <c r="W308" s="790"/>
      <c r="X308" s="1152" t="str">
        <f t="shared" si="155"/>
        <v/>
      </c>
      <c r="Y308" s="1140">
        <f t="shared" si="156"/>
        <v>0</v>
      </c>
      <c r="Z308" s="1141" t="str">
        <f t="shared" si="157"/>
        <v/>
      </c>
      <c r="AA308" s="989"/>
      <c r="AB308" s="1150">
        <f t="shared" si="158"/>
        <v>0</v>
      </c>
      <c r="AC308" s="1141">
        <f t="shared" si="159"/>
        <v>0</v>
      </c>
      <c r="AD308" s="1141" t="str">
        <f t="shared" si="160"/>
        <v/>
      </c>
      <c r="AF308" s="1150" t="str">
        <f t="shared" si="161"/>
        <v/>
      </c>
      <c r="AG308" s="1141">
        <f t="shared" si="162"/>
        <v>0</v>
      </c>
      <c r="AH308" s="1141" t="str">
        <f t="shared" si="163"/>
        <v/>
      </c>
      <c r="AJ308" s="1150" t="str">
        <f t="shared" si="164"/>
        <v/>
      </c>
      <c r="AK308" s="1141">
        <f t="shared" si="165"/>
        <v>0</v>
      </c>
      <c r="AL308" s="1141" t="str">
        <f t="shared" si="166"/>
        <v/>
      </c>
      <c r="AN308" s="1150" t="str">
        <f t="shared" si="167"/>
        <v/>
      </c>
      <c r="AO308" s="1141">
        <f t="shared" si="168"/>
        <v>0</v>
      </c>
      <c r="AP308" s="1141" t="str">
        <f t="shared" si="169"/>
        <v/>
      </c>
      <c r="AR308" s="1151"/>
      <c r="AS308" s="1151"/>
      <c r="AT308" s="1151"/>
      <c r="AU308" s="1151"/>
      <c r="AV308" s="1151"/>
      <c r="AW308" s="1151"/>
      <c r="AX308" s="989"/>
      <c r="AY308" s="1139">
        <f t="shared" si="134"/>
        <v>0</v>
      </c>
      <c r="AZ308" s="1140">
        <f t="shared" si="135"/>
        <v>0</v>
      </c>
      <c r="BA308" s="1141">
        <f t="shared" si="136"/>
        <v>0</v>
      </c>
      <c r="BB308" s="989"/>
      <c r="BC308" s="1139">
        <f>'A2 Production de chaleur'!BI15</f>
        <v>0</v>
      </c>
      <c r="BD308" s="1139">
        <f>'A2 Production de chaleur'!BJ15</f>
        <v>0</v>
      </c>
      <c r="BE308" s="1139">
        <f>'A2 Production de chaleur'!BK15</f>
        <v>0</v>
      </c>
      <c r="BF308" s="1141">
        <f t="shared" si="137"/>
        <v>0</v>
      </c>
      <c r="BH308" s="1139">
        <f t="shared" si="170"/>
        <v>0</v>
      </c>
      <c r="BI308" s="1140">
        <f t="shared" si="173"/>
        <v>0</v>
      </c>
      <c r="BJ308" s="1141">
        <f t="shared" si="138"/>
        <v>0</v>
      </c>
      <c r="BK308" s="989"/>
      <c r="BL308" s="989"/>
      <c r="BM308" s="989"/>
      <c r="BN308" s="989"/>
      <c r="BO308" s="989"/>
      <c r="BQ308" s="9"/>
      <c r="BR308" s="9"/>
      <c r="BS308" s="9"/>
      <c r="BT308" s="9"/>
      <c r="BU308" s="9"/>
      <c r="BV308" s="9"/>
      <c r="BW308" s="9"/>
      <c r="BX308" s="9"/>
      <c r="BY308" s="9"/>
    </row>
    <row r="309" spans="2:77" s="665" customFormat="1" ht="15.75" hidden="1" customHeight="1" outlineLevel="1">
      <c r="B309" s="899" t="str">
        <f t="shared" si="139"/>
        <v/>
      </c>
      <c r="C309" s="1142" t="str">
        <f t="shared" si="140"/>
        <v/>
      </c>
      <c r="D309" s="967" t="str">
        <f t="shared" si="140"/>
        <v/>
      </c>
      <c r="E309" s="1143">
        <f t="shared" si="171"/>
        <v>0</v>
      </c>
      <c r="F309" s="899" t="str">
        <f t="shared" si="141"/>
        <v/>
      </c>
      <c r="G309" s="1144" t="str">
        <f t="shared" si="142"/>
        <v/>
      </c>
      <c r="H309" s="968" t="str">
        <f t="shared" si="143"/>
        <v/>
      </c>
      <c r="I309" s="1145" t="str">
        <f t="shared" si="144"/>
        <v/>
      </c>
      <c r="J309" s="1146" t="str">
        <f t="shared" si="145"/>
        <v/>
      </c>
      <c r="K309" s="10"/>
      <c r="L309" s="899" t="str">
        <f t="shared" si="146"/>
        <v/>
      </c>
      <c r="M309" s="1147" t="str">
        <f t="shared" si="147"/>
        <v/>
      </c>
      <c r="N309" s="899" t="str">
        <f t="shared" si="148"/>
        <v/>
      </c>
      <c r="O309" s="1146" t="str">
        <f t="shared" si="149"/>
        <v/>
      </c>
      <c r="P309" s="1061" t="str">
        <f t="shared" si="150"/>
        <v/>
      </c>
      <c r="Q309" s="10"/>
      <c r="R309" s="899" t="str">
        <f t="shared" si="151"/>
        <v/>
      </c>
      <c r="S309" s="1148" t="str">
        <f t="shared" si="152"/>
        <v/>
      </c>
      <c r="T309" s="666" t="str">
        <f t="shared" si="153"/>
        <v/>
      </c>
      <c r="U309" s="1144">
        <f t="shared" si="154"/>
        <v>0</v>
      </c>
      <c r="V309" s="1149" t="str">
        <f t="shared" si="172"/>
        <v/>
      </c>
      <c r="W309" s="790"/>
      <c r="X309" s="1152" t="str">
        <f t="shared" si="155"/>
        <v/>
      </c>
      <c r="Y309" s="1140">
        <f t="shared" si="156"/>
        <v>0</v>
      </c>
      <c r="Z309" s="1141" t="str">
        <f t="shared" si="157"/>
        <v/>
      </c>
      <c r="AA309" s="989"/>
      <c r="AB309" s="1150">
        <f t="shared" si="158"/>
        <v>0</v>
      </c>
      <c r="AC309" s="1141">
        <f t="shared" si="159"/>
        <v>0</v>
      </c>
      <c r="AD309" s="1141" t="str">
        <f t="shared" si="160"/>
        <v/>
      </c>
      <c r="AF309" s="1150" t="str">
        <f t="shared" si="161"/>
        <v/>
      </c>
      <c r="AG309" s="1141">
        <f t="shared" si="162"/>
        <v>0</v>
      </c>
      <c r="AH309" s="1141" t="str">
        <f t="shared" si="163"/>
        <v/>
      </c>
      <c r="AJ309" s="1150" t="str">
        <f t="shared" si="164"/>
        <v/>
      </c>
      <c r="AK309" s="1141">
        <f t="shared" si="165"/>
        <v>0</v>
      </c>
      <c r="AL309" s="1141" t="str">
        <f t="shared" si="166"/>
        <v/>
      </c>
      <c r="AN309" s="1150" t="str">
        <f t="shared" si="167"/>
        <v/>
      </c>
      <c r="AO309" s="1141">
        <f t="shared" si="168"/>
        <v>0</v>
      </c>
      <c r="AP309" s="1141" t="str">
        <f t="shared" si="169"/>
        <v/>
      </c>
      <c r="AR309" s="1151"/>
      <c r="AS309" s="1151"/>
      <c r="AT309" s="1151"/>
      <c r="AU309" s="1151"/>
      <c r="AV309" s="1151"/>
      <c r="AW309" s="1151"/>
      <c r="AX309" s="989"/>
      <c r="AY309" s="1139">
        <f t="shared" si="134"/>
        <v>0</v>
      </c>
      <c r="AZ309" s="1140">
        <f t="shared" si="135"/>
        <v>0</v>
      </c>
      <c r="BA309" s="1141">
        <f t="shared" si="136"/>
        <v>0</v>
      </c>
      <c r="BB309" s="989"/>
      <c r="BC309" s="1139">
        <f>'A2 Production de chaleur'!BI16</f>
        <v>0</v>
      </c>
      <c r="BD309" s="1139">
        <f>'A2 Production de chaleur'!BJ16</f>
        <v>0</v>
      </c>
      <c r="BE309" s="1139">
        <f>'A2 Production de chaleur'!BK16</f>
        <v>0</v>
      </c>
      <c r="BF309" s="1141">
        <f t="shared" si="137"/>
        <v>0</v>
      </c>
      <c r="BH309" s="1139">
        <f t="shared" si="170"/>
        <v>0</v>
      </c>
      <c r="BI309" s="1140">
        <f t="shared" si="173"/>
        <v>0</v>
      </c>
      <c r="BJ309" s="1141">
        <f t="shared" si="138"/>
        <v>0</v>
      </c>
      <c r="BK309" s="989"/>
      <c r="BL309" s="989"/>
      <c r="BM309" s="989"/>
      <c r="BN309" s="989"/>
      <c r="BO309" s="989"/>
      <c r="BQ309" s="9"/>
      <c r="BR309" s="9"/>
      <c r="BS309" s="9"/>
      <c r="BT309" s="9"/>
      <c r="BU309" s="9"/>
      <c r="BV309" s="9"/>
      <c r="BW309" s="9"/>
      <c r="BX309" s="9"/>
      <c r="BY309" s="9"/>
    </row>
    <row r="310" spans="2:77" s="665" customFormat="1" ht="15.75" hidden="1" customHeight="1" outlineLevel="1">
      <c r="B310" s="899" t="str">
        <f t="shared" si="139"/>
        <v/>
      </c>
      <c r="C310" s="1142" t="str">
        <f t="shared" si="140"/>
        <v/>
      </c>
      <c r="D310" s="967" t="str">
        <f t="shared" si="140"/>
        <v/>
      </c>
      <c r="E310" s="1143">
        <f t="shared" si="171"/>
        <v>0</v>
      </c>
      <c r="F310" s="899" t="str">
        <f t="shared" si="141"/>
        <v/>
      </c>
      <c r="G310" s="1144" t="str">
        <f t="shared" si="142"/>
        <v/>
      </c>
      <c r="H310" s="968" t="str">
        <f t="shared" si="143"/>
        <v/>
      </c>
      <c r="I310" s="1145" t="str">
        <f t="shared" si="144"/>
        <v/>
      </c>
      <c r="J310" s="1146" t="str">
        <f t="shared" si="145"/>
        <v/>
      </c>
      <c r="K310" s="10"/>
      <c r="L310" s="899" t="str">
        <f t="shared" si="146"/>
        <v/>
      </c>
      <c r="M310" s="1147" t="str">
        <f t="shared" si="147"/>
        <v/>
      </c>
      <c r="N310" s="899" t="str">
        <f t="shared" si="148"/>
        <v/>
      </c>
      <c r="O310" s="1146" t="str">
        <f t="shared" si="149"/>
        <v/>
      </c>
      <c r="P310" s="1061" t="str">
        <f t="shared" si="150"/>
        <v/>
      </c>
      <c r="Q310" s="10"/>
      <c r="R310" s="899" t="str">
        <f t="shared" si="151"/>
        <v/>
      </c>
      <c r="S310" s="1148" t="str">
        <f t="shared" si="152"/>
        <v/>
      </c>
      <c r="T310" s="666" t="str">
        <f t="shared" si="153"/>
        <v/>
      </c>
      <c r="U310" s="1144">
        <f t="shared" si="154"/>
        <v>0</v>
      </c>
      <c r="V310" s="1149" t="str">
        <f t="shared" si="172"/>
        <v/>
      </c>
      <c r="W310" s="790"/>
      <c r="X310" s="1152" t="str">
        <f t="shared" si="155"/>
        <v/>
      </c>
      <c r="Y310" s="1140">
        <f t="shared" si="156"/>
        <v>0</v>
      </c>
      <c r="Z310" s="1141" t="str">
        <f t="shared" si="157"/>
        <v/>
      </c>
      <c r="AA310" s="989"/>
      <c r="AB310" s="1150">
        <f t="shared" si="158"/>
        <v>0</v>
      </c>
      <c r="AC310" s="1141">
        <f t="shared" si="159"/>
        <v>0</v>
      </c>
      <c r="AD310" s="1141" t="str">
        <f t="shared" si="160"/>
        <v/>
      </c>
      <c r="AF310" s="1150" t="str">
        <f t="shared" si="161"/>
        <v/>
      </c>
      <c r="AG310" s="1141">
        <f t="shared" si="162"/>
        <v>0</v>
      </c>
      <c r="AH310" s="1141" t="str">
        <f t="shared" si="163"/>
        <v/>
      </c>
      <c r="AJ310" s="1150" t="str">
        <f t="shared" si="164"/>
        <v/>
      </c>
      <c r="AK310" s="1141">
        <f t="shared" si="165"/>
        <v>0</v>
      </c>
      <c r="AL310" s="1141" t="str">
        <f t="shared" si="166"/>
        <v/>
      </c>
      <c r="AN310" s="1150" t="str">
        <f t="shared" si="167"/>
        <v/>
      </c>
      <c r="AO310" s="1141">
        <f t="shared" si="168"/>
        <v>0</v>
      </c>
      <c r="AP310" s="1141" t="str">
        <f t="shared" si="169"/>
        <v/>
      </c>
      <c r="AR310" s="1151"/>
      <c r="AS310" s="1151"/>
      <c r="AT310" s="1151"/>
      <c r="AU310" s="1151"/>
      <c r="AV310" s="1151"/>
      <c r="AW310" s="1151"/>
      <c r="AX310" s="989"/>
      <c r="AY310" s="1139">
        <f t="shared" si="134"/>
        <v>0</v>
      </c>
      <c r="AZ310" s="1140">
        <f t="shared" si="135"/>
        <v>0</v>
      </c>
      <c r="BA310" s="1141">
        <f t="shared" si="136"/>
        <v>0</v>
      </c>
      <c r="BB310" s="989"/>
      <c r="BC310" s="1139">
        <f>'A2 Production de chaleur'!BI17</f>
        <v>0</v>
      </c>
      <c r="BD310" s="1139">
        <f>'A2 Production de chaleur'!BJ17</f>
        <v>0</v>
      </c>
      <c r="BE310" s="1139">
        <f>'A2 Production de chaleur'!BK17</f>
        <v>0</v>
      </c>
      <c r="BF310" s="1141">
        <f t="shared" si="137"/>
        <v>0</v>
      </c>
      <c r="BH310" s="1139">
        <f t="shared" si="170"/>
        <v>0</v>
      </c>
      <c r="BI310" s="1140">
        <f t="shared" si="173"/>
        <v>0</v>
      </c>
      <c r="BJ310" s="1141">
        <f t="shared" si="138"/>
        <v>0</v>
      </c>
      <c r="BK310" s="989"/>
      <c r="BL310" s="989"/>
      <c r="BM310" s="989"/>
      <c r="BN310" s="989"/>
      <c r="BO310" s="989"/>
      <c r="BQ310" s="9"/>
      <c r="BR310" s="9"/>
      <c r="BS310" s="9"/>
      <c r="BT310" s="9"/>
      <c r="BU310" s="9"/>
      <c r="BV310" s="9"/>
      <c r="BW310" s="9"/>
      <c r="BX310" s="9"/>
      <c r="BY310" s="9"/>
    </row>
    <row r="311" spans="2:77" s="665" customFormat="1" ht="15.75" hidden="1" customHeight="1" outlineLevel="1">
      <c r="B311" s="899" t="str">
        <f t="shared" si="139"/>
        <v/>
      </c>
      <c r="C311" s="1142" t="str">
        <f t="shared" si="140"/>
        <v/>
      </c>
      <c r="D311" s="967" t="str">
        <f t="shared" si="140"/>
        <v/>
      </c>
      <c r="E311" s="1143">
        <f t="shared" si="171"/>
        <v>0</v>
      </c>
      <c r="F311" s="899" t="str">
        <f t="shared" si="141"/>
        <v/>
      </c>
      <c r="G311" s="1144" t="str">
        <f t="shared" si="142"/>
        <v/>
      </c>
      <c r="H311" s="968" t="str">
        <f t="shared" si="143"/>
        <v/>
      </c>
      <c r="I311" s="1145" t="str">
        <f t="shared" si="144"/>
        <v/>
      </c>
      <c r="J311" s="1146" t="str">
        <f t="shared" si="145"/>
        <v/>
      </c>
      <c r="K311" s="10"/>
      <c r="L311" s="899" t="str">
        <f t="shared" si="146"/>
        <v/>
      </c>
      <c r="M311" s="1147" t="str">
        <f t="shared" si="147"/>
        <v/>
      </c>
      <c r="N311" s="899" t="str">
        <f t="shared" si="148"/>
        <v/>
      </c>
      <c r="O311" s="1146" t="str">
        <f t="shared" si="149"/>
        <v/>
      </c>
      <c r="P311" s="1061" t="str">
        <f t="shared" si="150"/>
        <v/>
      </c>
      <c r="Q311" s="10"/>
      <c r="R311" s="899" t="str">
        <f t="shared" si="151"/>
        <v/>
      </c>
      <c r="S311" s="1148" t="str">
        <f t="shared" si="152"/>
        <v/>
      </c>
      <c r="T311" s="666" t="str">
        <f t="shared" si="153"/>
        <v/>
      </c>
      <c r="U311" s="1144">
        <f t="shared" si="154"/>
        <v>0</v>
      </c>
      <c r="V311" s="1149" t="str">
        <f t="shared" si="172"/>
        <v/>
      </c>
      <c r="W311" s="790"/>
      <c r="X311" s="1152" t="str">
        <f t="shared" si="155"/>
        <v/>
      </c>
      <c r="Y311" s="1140">
        <f t="shared" si="156"/>
        <v>0</v>
      </c>
      <c r="Z311" s="1141" t="str">
        <f t="shared" si="157"/>
        <v/>
      </c>
      <c r="AA311" s="989"/>
      <c r="AB311" s="1150">
        <f t="shared" si="158"/>
        <v>0</v>
      </c>
      <c r="AC311" s="1141">
        <f t="shared" si="159"/>
        <v>0</v>
      </c>
      <c r="AD311" s="1141" t="str">
        <f t="shared" si="160"/>
        <v/>
      </c>
      <c r="AF311" s="1150" t="str">
        <f t="shared" si="161"/>
        <v/>
      </c>
      <c r="AG311" s="1141">
        <f t="shared" si="162"/>
        <v>0</v>
      </c>
      <c r="AH311" s="1141" t="str">
        <f t="shared" si="163"/>
        <v/>
      </c>
      <c r="AJ311" s="1150" t="str">
        <f t="shared" si="164"/>
        <v/>
      </c>
      <c r="AK311" s="1141">
        <f t="shared" si="165"/>
        <v>0</v>
      </c>
      <c r="AL311" s="1141" t="str">
        <f t="shared" si="166"/>
        <v/>
      </c>
      <c r="AN311" s="1150" t="str">
        <f t="shared" si="167"/>
        <v/>
      </c>
      <c r="AO311" s="1141">
        <f t="shared" si="168"/>
        <v>0</v>
      </c>
      <c r="AP311" s="1141" t="str">
        <f t="shared" si="169"/>
        <v/>
      </c>
      <c r="AR311" s="1151"/>
      <c r="AS311" s="1151"/>
      <c r="AT311" s="1151"/>
      <c r="AU311" s="1151"/>
      <c r="AV311" s="1151"/>
      <c r="AW311" s="1151"/>
      <c r="AX311" s="989"/>
      <c r="AY311" s="1139">
        <f t="shared" si="134"/>
        <v>0</v>
      </c>
      <c r="AZ311" s="1140">
        <f t="shared" si="135"/>
        <v>0</v>
      </c>
      <c r="BA311" s="1141">
        <f t="shared" si="136"/>
        <v>0</v>
      </c>
      <c r="BB311" s="989"/>
      <c r="BC311" s="1139">
        <f>'A2 Production de chaleur'!BI18</f>
        <v>0</v>
      </c>
      <c r="BD311" s="1139">
        <f>'A2 Production de chaleur'!BJ18</f>
        <v>0</v>
      </c>
      <c r="BE311" s="1139">
        <f>'A2 Production de chaleur'!BK18</f>
        <v>0</v>
      </c>
      <c r="BF311" s="1141">
        <f t="shared" si="137"/>
        <v>0</v>
      </c>
      <c r="BH311" s="1139">
        <f t="shared" si="170"/>
        <v>0</v>
      </c>
      <c r="BI311" s="1140">
        <f t="shared" si="173"/>
        <v>0</v>
      </c>
      <c r="BJ311" s="1141">
        <f t="shared" si="138"/>
        <v>0</v>
      </c>
      <c r="BK311" s="989"/>
      <c r="BL311" s="989"/>
      <c r="BM311" s="989"/>
      <c r="BN311" s="989"/>
      <c r="BO311" s="989"/>
      <c r="BQ311" s="9"/>
      <c r="BR311" s="9"/>
      <c r="BS311" s="9"/>
      <c r="BT311" s="9"/>
      <c r="BU311" s="9"/>
      <c r="BV311" s="9"/>
      <c r="BW311" s="9"/>
      <c r="BX311" s="9"/>
      <c r="BY311" s="9"/>
    </row>
    <row r="312" spans="2:77" s="665" customFormat="1" ht="15.75" hidden="1" customHeight="1" outlineLevel="1">
      <c r="B312" s="899" t="str">
        <f t="shared" si="139"/>
        <v/>
      </c>
      <c r="C312" s="1142" t="str">
        <f t="shared" si="140"/>
        <v/>
      </c>
      <c r="D312" s="967" t="str">
        <f t="shared" si="140"/>
        <v/>
      </c>
      <c r="E312" s="1143">
        <f t="shared" si="171"/>
        <v>0</v>
      </c>
      <c r="F312" s="899" t="str">
        <f t="shared" si="141"/>
        <v/>
      </c>
      <c r="G312" s="1144" t="str">
        <f t="shared" si="142"/>
        <v/>
      </c>
      <c r="H312" s="968" t="str">
        <f t="shared" si="143"/>
        <v/>
      </c>
      <c r="I312" s="1145" t="str">
        <f t="shared" si="144"/>
        <v/>
      </c>
      <c r="J312" s="1146" t="str">
        <f t="shared" si="145"/>
        <v/>
      </c>
      <c r="K312" s="10"/>
      <c r="L312" s="899" t="str">
        <f t="shared" si="146"/>
        <v/>
      </c>
      <c r="M312" s="1147" t="str">
        <f t="shared" si="147"/>
        <v/>
      </c>
      <c r="N312" s="899" t="str">
        <f t="shared" si="148"/>
        <v/>
      </c>
      <c r="O312" s="1146" t="str">
        <f t="shared" si="149"/>
        <v/>
      </c>
      <c r="P312" s="1061" t="str">
        <f t="shared" si="150"/>
        <v/>
      </c>
      <c r="Q312" s="10"/>
      <c r="R312" s="899" t="str">
        <f t="shared" si="151"/>
        <v/>
      </c>
      <c r="S312" s="1148" t="str">
        <f t="shared" si="152"/>
        <v/>
      </c>
      <c r="T312" s="666" t="str">
        <f t="shared" si="153"/>
        <v/>
      </c>
      <c r="U312" s="1144">
        <f t="shared" si="154"/>
        <v>0</v>
      </c>
      <c r="V312" s="1149" t="str">
        <f t="shared" si="172"/>
        <v/>
      </c>
      <c r="W312" s="790"/>
      <c r="X312" s="1152" t="str">
        <f t="shared" si="155"/>
        <v/>
      </c>
      <c r="Y312" s="1140">
        <f t="shared" si="156"/>
        <v>0</v>
      </c>
      <c r="Z312" s="1141" t="str">
        <f t="shared" si="157"/>
        <v/>
      </c>
      <c r="AA312" s="989"/>
      <c r="AB312" s="1150">
        <f t="shared" si="158"/>
        <v>0</v>
      </c>
      <c r="AC312" s="1141">
        <f t="shared" si="159"/>
        <v>0</v>
      </c>
      <c r="AD312" s="1141" t="str">
        <f t="shared" si="160"/>
        <v/>
      </c>
      <c r="AF312" s="1150" t="str">
        <f t="shared" si="161"/>
        <v/>
      </c>
      <c r="AG312" s="1141">
        <f t="shared" si="162"/>
        <v>0</v>
      </c>
      <c r="AH312" s="1141" t="str">
        <f t="shared" si="163"/>
        <v/>
      </c>
      <c r="AJ312" s="1150" t="str">
        <f t="shared" si="164"/>
        <v/>
      </c>
      <c r="AK312" s="1141">
        <f t="shared" si="165"/>
        <v>0</v>
      </c>
      <c r="AL312" s="1141" t="str">
        <f t="shared" si="166"/>
        <v/>
      </c>
      <c r="AN312" s="1150" t="str">
        <f t="shared" si="167"/>
        <v/>
      </c>
      <c r="AO312" s="1141">
        <f t="shared" si="168"/>
        <v>0</v>
      </c>
      <c r="AP312" s="1141" t="str">
        <f t="shared" si="169"/>
        <v/>
      </c>
      <c r="AR312" s="1153"/>
      <c r="AS312" s="1153"/>
      <c r="AT312" s="1153"/>
      <c r="AU312" s="1153"/>
      <c r="AV312" s="1153"/>
      <c r="AW312" s="1153"/>
      <c r="AX312" s="989"/>
      <c r="AY312" s="1139">
        <f t="shared" si="134"/>
        <v>0</v>
      </c>
      <c r="AZ312" s="1140">
        <f t="shared" si="135"/>
        <v>0</v>
      </c>
      <c r="BA312" s="1141">
        <f t="shared" si="136"/>
        <v>0</v>
      </c>
      <c r="BB312" s="989"/>
      <c r="BC312" s="1139">
        <f>'A2 Production de chaleur'!BI19</f>
        <v>0</v>
      </c>
      <c r="BD312" s="1139">
        <f>'A2 Production de chaleur'!BJ19</f>
        <v>0</v>
      </c>
      <c r="BE312" s="1139">
        <f>'A2 Production de chaleur'!BK19</f>
        <v>0</v>
      </c>
      <c r="BF312" s="1141">
        <f t="shared" si="137"/>
        <v>0</v>
      </c>
      <c r="BH312" s="1139">
        <f t="shared" si="170"/>
        <v>0</v>
      </c>
      <c r="BI312" s="1140">
        <f t="shared" si="173"/>
        <v>0</v>
      </c>
      <c r="BJ312" s="1141">
        <f t="shared" si="138"/>
        <v>0</v>
      </c>
      <c r="BK312" s="989"/>
      <c r="BL312" s="989"/>
      <c r="BM312" s="989"/>
      <c r="BN312" s="989"/>
      <c r="BO312" s="989"/>
      <c r="BQ312" s="9"/>
      <c r="BR312" s="9"/>
      <c r="BS312" s="9"/>
      <c r="BT312" s="9"/>
      <c r="BU312" s="9"/>
      <c r="BV312" s="9"/>
      <c r="BW312" s="9"/>
      <c r="BX312" s="9"/>
      <c r="BY312" s="9"/>
    </row>
    <row r="313" spans="2:77" s="665" customFormat="1" ht="15.75" hidden="1" customHeight="1" outlineLevel="1" thickBot="1">
      <c r="B313" s="63" t="s">
        <v>2</v>
      </c>
      <c r="C313" s="979"/>
      <c r="D313" s="11">
        <f>SUM(D301:D312)</f>
        <v>0</v>
      </c>
      <c r="E313" s="14">
        <f>SUM(E301:E312)</f>
        <v>0</v>
      </c>
      <c r="F313" s="980"/>
      <c r="G313" s="981" t="str">
        <f>IF(AD43&gt;0,ROUND(AD43,-3),"")</f>
        <v/>
      </c>
      <c r="H313" s="1154">
        <f>SUM(H301:H312)</f>
        <v>0</v>
      </c>
      <c r="I313" s="11"/>
      <c r="J313" s="1155" t="str">
        <f>IF(H313=1,"",J$21)</f>
        <v>Contrôler les données relatives à la répartition en pourcentage de la production d'énergie utile. La somme doit donner 100%.</v>
      </c>
      <c r="K313" s="10"/>
      <c r="L313" s="11"/>
      <c r="M313" s="985">
        <f>SUM(M301:M312)</f>
        <v>0</v>
      </c>
      <c r="N313" s="11"/>
      <c r="O313" s="985">
        <f>SUM(O301:O312)</f>
        <v>0</v>
      </c>
      <c r="P313" s="985">
        <f>SUM(P301:P312)</f>
        <v>0</v>
      </c>
      <c r="Q313" s="10"/>
      <c r="R313" s="11"/>
      <c r="S313" s="982">
        <f>SUM(S299:S312)</f>
        <v>0</v>
      </c>
      <c r="T313" s="666"/>
      <c r="U313" s="982">
        <f>ROUND(SUM(U299:U312),-3)</f>
        <v>0</v>
      </c>
      <c r="V313" s="982">
        <f>SUM(V299:V312)</f>
        <v>0</v>
      </c>
      <c r="W313" s="790"/>
      <c r="X313" s="1156"/>
      <c r="Y313" s="1157"/>
      <c r="Z313" s="1158"/>
      <c r="AA313" s="989"/>
      <c r="AB313" s="1156"/>
      <c r="AC313" s="1159"/>
      <c r="AD313" s="1159"/>
      <c r="AF313" s="1156"/>
      <c r="AG313" s="1159"/>
      <c r="AH313" s="1159"/>
      <c r="AJ313" s="1156"/>
      <c r="AK313" s="1159"/>
      <c r="AL313" s="1159"/>
      <c r="AN313" s="1156"/>
      <c r="AO313" s="1159"/>
      <c r="AP313" s="1159"/>
      <c r="AR313" s="1160"/>
      <c r="AS313" s="1160"/>
      <c r="AT313" s="1160"/>
      <c r="AU313" s="1160"/>
      <c r="AV313" s="1160"/>
      <c r="AW313" s="1160"/>
      <c r="AX313" s="989"/>
      <c r="AY313" s="1161">
        <f>SUM(AY299:AY312)</f>
        <v>0</v>
      </c>
      <c r="AZ313" s="1162">
        <f>SUM(AZ299:AZ312)</f>
        <v>0</v>
      </c>
      <c r="BA313" s="1163">
        <f>AY313+AZ313</f>
        <v>0</v>
      </c>
      <c r="BB313" s="989"/>
      <c r="BC313" s="1161">
        <f>SUM(BC299:BC312)</f>
        <v>0</v>
      </c>
      <c r="BD313" s="1162">
        <f>SUM(BD299:BD312)</f>
        <v>0</v>
      </c>
      <c r="BE313" s="1163">
        <f>BC313+BD313</f>
        <v>0</v>
      </c>
      <c r="BF313" s="1163">
        <f>BH313-BE313</f>
        <v>0</v>
      </c>
      <c r="BH313" s="1161">
        <f>SUM(BH299:BH312)</f>
        <v>0</v>
      </c>
      <c r="BI313" s="1162">
        <f>SUM(BI299:BI312)</f>
        <v>0</v>
      </c>
      <c r="BJ313" s="1163">
        <f>BH313-BI313</f>
        <v>0</v>
      </c>
      <c r="BK313" s="989"/>
      <c r="BQ313" s="9"/>
      <c r="BR313" s="9"/>
      <c r="BS313" s="9"/>
      <c r="BT313" s="9"/>
      <c r="BU313" s="9"/>
      <c r="BV313" s="9"/>
      <c r="BW313" s="9"/>
      <c r="BX313" s="9"/>
      <c r="BY313" s="9"/>
    </row>
    <row r="314" spans="2:77" hidden="1" outlineLevel="1"/>
    <row r="315" spans="2:77" hidden="1" outlineLevel="1"/>
    <row r="316" spans="2:77" hidden="1" outlineLevel="1"/>
    <row r="317" spans="2:77" collapsed="1"/>
  </sheetData>
  <sheetProtection password="CE62" sheet="1" objects="1" scenarios="1" selectLockedCells="1"/>
  <customSheetViews>
    <customSheetView guid="{0DBD56CF-1793-410C-9091-9F4F55319CFA}" showGridLines="0" fitToPage="1" hiddenColumns="1" topLeftCell="A52">
      <selection activeCell="AA30" sqref="AA30:AB30"/>
      <pageSetup paperSize="9" scale="30" fitToHeight="3" orientation="landscape" verticalDpi="4294967292"/>
    </customSheetView>
  </customSheetViews>
  <mergeCells count="144">
    <mergeCell ref="F208:J208"/>
    <mergeCell ref="L208:P208"/>
    <mergeCell ref="F108:K108"/>
    <mergeCell ref="F109:K109"/>
    <mergeCell ref="F110:K110"/>
    <mergeCell ref="F111:J111"/>
    <mergeCell ref="BH137:BJ137"/>
    <mergeCell ref="BK137:BN137"/>
    <mergeCell ref="L72:M72"/>
    <mergeCell ref="AP137:AS137"/>
    <mergeCell ref="AK137:AN137"/>
    <mergeCell ref="AF137:AI137"/>
    <mergeCell ref="U137:Y137"/>
    <mergeCell ref="U72:V72"/>
    <mergeCell ref="P137:S137"/>
    <mergeCell ref="K137:N137"/>
    <mergeCell ref="N72:O72"/>
    <mergeCell ref="F95:K95"/>
    <mergeCell ref="F169:H169"/>
    <mergeCell ref="O169:P169"/>
    <mergeCell ref="L169:N169"/>
    <mergeCell ref="BD221:BE221"/>
    <mergeCell ref="AA40:AB40"/>
    <mergeCell ref="AA41:AB41"/>
    <mergeCell ref="X72:Y72"/>
    <mergeCell ref="BA221:BB221"/>
    <mergeCell ref="AX221:AY221"/>
    <mergeCell ref="F105:J105"/>
    <mergeCell ref="F107:J107"/>
    <mergeCell ref="F93:K93"/>
    <mergeCell ref="F97:J97"/>
    <mergeCell ref="F100:J100"/>
    <mergeCell ref="F101:J101"/>
    <mergeCell ref="F102:J102"/>
    <mergeCell ref="F103:J103"/>
    <mergeCell ref="F104:J104"/>
    <mergeCell ref="F96:J96"/>
    <mergeCell ref="F98:J98"/>
    <mergeCell ref="F99:J99"/>
    <mergeCell ref="F106:J106"/>
    <mergeCell ref="G137:I137"/>
    <mergeCell ref="I169:J169"/>
    <mergeCell ref="F221:I221"/>
    <mergeCell ref="L221:N221"/>
    <mergeCell ref="F94:K94"/>
    <mergeCell ref="F34:H34"/>
    <mergeCell ref="F35:H35"/>
    <mergeCell ref="B2:H2"/>
    <mergeCell ref="B11:H11"/>
    <mergeCell ref="F30:H30"/>
    <mergeCell ref="F31:H31"/>
    <mergeCell ref="F32:H32"/>
    <mergeCell ref="F33:H33"/>
    <mergeCell ref="L31:M31"/>
    <mergeCell ref="F29:H29"/>
    <mergeCell ref="L28:M28"/>
    <mergeCell ref="L33:M33"/>
    <mergeCell ref="L34:M34"/>
    <mergeCell ref="L35:M35"/>
    <mergeCell ref="L32:M32"/>
    <mergeCell ref="L30:M30"/>
    <mergeCell ref="B16:AB16"/>
    <mergeCell ref="AA28:AB29"/>
    <mergeCell ref="U28:V28"/>
    <mergeCell ref="N31:P31"/>
    <mergeCell ref="N30:P30"/>
    <mergeCell ref="N32:P32"/>
    <mergeCell ref="N33:P33"/>
    <mergeCell ref="N34:P34"/>
    <mergeCell ref="F36:H36"/>
    <mergeCell ref="L36:M36"/>
    <mergeCell ref="F41:H41"/>
    <mergeCell ref="L41:M41"/>
    <mergeCell ref="F38:H38"/>
    <mergeCell ref="L38:M38"/>
    <mergeCell ref="N38:P38"/>
    <mergeCell ref="N39:P39"/>
    <mergeCell ref="F39:H39"/>
    <mergeCell ref="L39:M39"/>
    <mergeCell ref="F40:H40"/>
    <mergeCell ref="F37:H37"/>
    <mergeCell ref="L37:M37"/>
    <mergeCell ref="N37:P37"/>
    <mergeCell ref="L40:M40"/>
    <mergeCell ref="N35:P35"/>
    <mergeCell ref="X30:Y30"/>
    <mergeCell ref="X31:Y31"/>
    <mergeCell ref="X35:Y35"/>
    <mergeCell ref="N40:P40"/>
    <mergeCell ref="R40:S40"/>
    <mergeCell ref="R33:S33"/>
    <mergeCell ref="R34:S34"/>
    <mergeCell ref="R32:S32"/>
    <mergeCell ref="U35:V35"/>
    <mergeCell ref="X33:Y33"/>
    <mergeCell ref="X34:Y34"/>
    <mergeCell ref="R35:S35"/>
    <mergeCell ref="N36:P36"/>
    <mergeCell ref="R36:S36"/>
    <mergeCell ref="X32:Y32"/>
    <mergeCell ref="U36:V36"/>
    <mergeCell ref="X36:Y36"/>
    <mergeCell ref="R30:S30"/>
    <mergeCell ref="R31:S31"/>
    <mergeCell ref="U39:V39"/>
    <mergeCell ref="V6:X6"/>
    <mergeCell ref="N28:P28"/>
    <mergeCell ref="N29:P29"/>
    <mergeCell ref="X28:Y28"/>
    <mergeCell ref="U40:V40"/>
    <mergeCell ref="N41:P41"/>
    <mergeCell ref="R41:S41"/>
    <mergeCell ref="U41:V41"/>
    <mergeCell ref="X41:Y41"/>
    <mergeCell ref="R38:S38"/>
    <mergeCell ref="U38:V38"/>
    <mergeCell ref="X38:Y38"/>
    <mergeCell ref="R39:S39"/>
    <mergeCell ref="X39:Y39"/>
    <mergeCell ref="R37:S37"/>
    <mergeCell ref="U37:V37"/>
    <mergeCell ref="X37:Y37"/>
    <mergeCell ref="U30:V30"/>
    <mergeCell ref="U31:V31"/>
    <mergeCell ref="U32:V32"/>
    <mergeCell ref="U33:V33"/>
    <mergeCell ref="U34:V34"/>
    <mergeCell ref="R28:S28"/>
    <mergeCell ref="X40:Y40"/>
    <mergeCell ref="AA221:AC221"/>
    <mergeCell ref="AN221:AQ221"/>
    <mergeCell ref="AS221:AV221"/>
    <mergeCell ref="AA72:AB72"/>
    <mergeCell ref="AA30:AB30"/>
    <mergeCell ref="AA31:AB31"/>
    <mergeCell ref="AA32:AB32"/>
    <mergeCell ref="AA33:AB33"/>
    <mergeCell ref="AA34:AB34"/>
    <mergeCell ref="AA35:AB35"/>
    <mergeCell ref="AA36:AB36"/>
    <mergeCell ref="AA37:AB37"/>
    <mergeCell ref="AA38:AB38"/>
    <mergeCell ref="AA39:AB39"/>
    <mergeCell ref="AA137:AB137"/>
  </mergeCells>
  <phoneticPr fontId="43" type="noConversion"/>
  <conditionalFormatting sqref="AA30:AA31 AA41">
    <cfRule type="expression" dxfId="1393" priority="148">
      <formula>IF(F30=$F$20,1,0)</formula>
    </cfRule>
  </conditionalFormatting>
  <conditionalFormatting sqref="AA31">
    <cfRule type="expression" dxfId="1392" priority="147">
      <formula>IF(R30=$L$19,1,0)</formula>
    </cfRule>
  </conditionalFormatting>
  <conditionalFormatting sqref="I43">
    <cfRule type="expression" dxfId="1391" priority="146">
      <formula>IF($I$43=1,0,1)</formula>
    </cfRule>
  </conditionalFormatting>
  <conditionalFormatting sqref="J30:J37">
    <cfRule type="expression" dxfId="1390" priority="137">
      <formula>IF(F30=F$20,IF(J30&gt;$J$19,1,0),0)</formula>
    </cfRule>
  </conditionalFormatting>
  <conditionalFormatting sqref="N32:P32 N34:P34 N36:P36 N30:P30">
    <cfRule type="expression" dxfId="1389" priority="115">
      <formula>IF($C30=$C$19,1,IF($C30=$C$20,1,0))</formula>
    </cfRule>
  </conditionalFormatting>
  <conditionalFormatting sqref="N31:P31 N33:P33 N35:P35 N37:P37 N41:P41">
    <cfRule type="expression" dxfId="1388" priority="112">
      <formula>IF($C31=$C$19,1,IF($C31=$C$20,1,0))</formula>
    </cfRule>
  </conditionalFormatting>
  <conditionalFormatting sqref="R31:S31">
    <cfRule type="expression" dxfId="1387" priority="103">
      <formula>IF($C31=$C$19,1,IF($C31=$C$20,1,0))</formula>
    </cfRule>
  </conditionalFormatting>
  <conditionalFormatting sqref="J38:J41">
    <cfRule type="expression" dxfId="1386" priority="86">
      <formula>IF(F38=F$20,IF(J38&gt;$J$19,1,0),0)</formula>
    </cfRule>
  </conditionalFormatting>
  <conditionalFormatting sqref="N38:P38 N40:P40">
    <cfRule type="expression" dxfId="1385" priority="83">
      <formula>IF($C38=$C$19,1,IF($C38=$C$20,1,0))</formula>
    </cfRule>
  </conditionalFormatting>
  <conditionalFormatting sqref="N39:P39">
    <cfRule type="expression" dxfId="1384" priority="82">
      <formula>IF($C39=$C$19,1,IF($C39=$C$20,1,0))</formula>
    </cfRule>
  </conditionalFormatting>
  <conditionalFormatting sqref="X30:Y30">
    <cfRule type="expression" dxfId="1383" priority="66">
      <formula>IF($C30=$C$19,1,IF($C30=$C$20,1,IF($C30=$C$21,1,IF($C30=$C$23,1,IF($C30=$C$24,1,0)))))</formula>
    </cfRule>
  </conditionalFormatting>
  <conditionalFormatting sqref="X31:Y31">
    <cfRule type="expression" dxfId="1382" priority="65">
      <formula>IF($C31=$C$19,1,IF($C31=$C$20,1,IF($C31=$C$21,1,IF($C31=$C$23,1,IF($C31=$C$24,1,0)))))</formula>
    </cfRule>
  </conditionalFormatting>
  <conditionalFormatting sqref="AA31:AB31">
    <cfRule type="expression" dxfId="1381" priority="48">
      <formula>IF(F31=$F$20,1,0)</formula>
    </cfRule>
  </conditionalFormatting>
  <conditionalFormatting sqref="AA41">
    <cfRule type="expression" dxfId="1380" priority="46">
      <formula>IF(R40=$L$19,1,0)</formula>
    </cfRule>
  </conditionalFormatting>
  <conditionalFormatting sqref="AA41:AB41">
    <cfRule type="expression" dxfId="1379" priority="45">
      <formula>IF(F41=$F$20,1,0)</formula>
    </cfRule>
  </conditionalFormatting>
  <conditionalFormatting sqref="AA32">
    <cfRule type="expression" dxfId="1378" priority="44">
      <formula>IF(F32=$F$20,1,0)</formula>
    </cfRule>
  </conditionalFormatting>
  <conditionalFormatting sqref="AA34">
    <cfRule type="expression" dxfId="1377" priority="43">
      <formula>IF(F34=$F$20,1,0)</formula>
    </cfRule>
  </conditionalFormatting>
  <conditionalFormatting sqref="AA36">
    <cfRule type="expression" dxfId="1376" priority="42">
      <formula>IF(F36=$F$20,1,0)</formula>
    </cfRule>
  </conditionalFormatting>
  <conditionalFormatting sqref="AA38">
    <cfRule type="expression" dxfId="1375" priority="41">
      <formula>IF(F38=$F$20,1,0)</formula>
    </cfRule>
  </conditionalFormatting>
  <conditionalFormatting sqref="AA40">
    <cfRule type="expression" dxfId="1374" priority="40">
      <formula>IF(F40=$F$20,1,0)</formula>
    </cfRule>
  </conditionalFormatting>
  <conditionalFormatting sqref="AA33">
    <cfRule type="expression" dxfId="1373" priority="39">
      <formula>IF(F33=$F$20,1,0)</formula>
    </cfRule>
  </conditionalFormatting>
  <conditionalFormatting sqref="AA33">
    <cfRule type="expression" dxfId="1372" priority="38">
      <formula>IF(R32=$L$19,1,0)</formula>
    </cfRule>
  </conditionalFormatting>
  <conditionalFormatting sqref="AA33:AB33">
    <cfRule type="expression" dxfId="1371" priority="37">
      <formula>IF(F33=$F$20,1,0)</formula>
    </cfRule>
  </conditionalFormatting>
  <conditionalFormatting sqref="AA35">
    <cfRule type="expression" dxfId="1370" priority="36">
      <formula>IF(F35=$F$20,1,0)</formula>
    </cfRule>
  </conditionalFormatting>
  <conditionalFormatting sqref="AA35">
    <cfRule type="expression" dxfId="1369" priority="35">
      <formula>IF(R34=$L$19,1,0)</formula>
    </cfRule>
  </conditionalFormatting>
  <conditionalFormatting sqref="AA35:AB35">
    <cfRule type="expression" dxfId="1368" priority="34">
      <formula>IF(F35=$F$20,1,0)</formula>
    </cfRule>
  </conditionalFormatting>
  <conditionalFormatting sqref="AA37">
    <cfRule type="expression" dxfId="1367" priority="33">
      <formula>IF(F37=$F$20,1,0)</formula>
    </cfRule>
  </conditionalFormatting>
  <conditionalFormatting sqref="AA37">
    <cfRule type="expression" dxfId="1366" priority="32">
      <formula>IF(R36=$L$19,1,0)</formula>
    </cfRule>
  </conditionalFormatting>
  <conditionalFormatting sqref="AA37:AB37">
    <cfRule type="expression" dxfId="1365" priority="31">
      <formula>IF(F37=$F$20,1,0)</formula>
    </cfRule>
  </conditionalFormatting>
  <conditionalFormatting sqref="AA39">
    <cfRule type="expression" dxfId="1364" priority="30">
      <formula>IF(F39=$F$20,1,0)</formula>
    </cfRule>
  </conditionalFormatting>
  <conditionalFormatting sqref="AA39">
    <cfRule type="expression" dxfId="1363" priority="29">
      <formula>IF(R38=$L$19,1,0)</formula>
    </cfRule>
  </conditionalFormatting>
  <conditionalFormatting sqref="AA39:AB39">
    <cfRule type="expression" dxfId="1362" priority="28">
      <formula>IF(F39=$F$20,1,0)</formula>
    </cfRule>
  </conditionalFormatting>
  <conditionalFormatting sqref="I42">
    <cfRule type="expression" dxfId="1361" priority="27">
      <formula>IF($I$43=1,0,1)</formula>
    </cfRule>
  </conditionalFormatting>
  <conditionalFormatting sqref="J171:J205">
    <cfRule type="expression" dxfId="1360" priority="182">
      <formula>IF($I171=$I$163,1,0)</formula>
    </cfRule>
  </conditionalFormatting>
  <conditionalFormatting sqref="P171:P205">
    <cfRule type="expression" dxfId="1359" priority="15">
      <formula>IF($O171=$I$163,1,0)</formula>
    </cfRule>
  </conditionalFormatting>
  <conditionalFormatting sqref="X32:Y32 X34:Y34 X36:Y36 X38:Y38 X40:Y40">
    <cfRule type="expression" dxfId="1358" priority="14">
      <formula>IF($C32=$C$19,1,IF($C32=$C$20,1,IF($C32=$C$21,1,IF($C32=$C$23,1,IF($C32=$C$24,1,0)))))</formula>
    </cfRule>
  </conditionalFormatting>
  <conditionalFormatting sqref="X33:Y33 X35:Y35 X37:Y37 X39:Y39 X41:Y41">
    <cfRule type="expression" dxfId="1357" priority="13">
      <formula>IF($C33=$C$19,1,IF($C33=$C$20,1,IF($C33=$C$21,1,IF($C33=$C$23,1,IF($C33=$C$24,1,0)))))</formula>
    </cfRule>
  </conditionalFormatting>
  <conditionalFormatting sqref="R31:S31">
    <cfRule type="expression" dxfId="1356" priority="101">
      <formula>IF($C31=$C$19,1,IF($C31=$C$20,1,IF($C31=$C$21,1,0)))</formula>
    </cfRule>
  </conditionalFormatting>
  <conditionalFormatting sqref="R30:S30">
    <cfRule type="expression" dxfId="1355" priority="102">
      <formula>IF($C30=$C$19,1,IF($C30=$C$20,1,IF($C30=$C$21,10)))</formula>
    </cfRule>
    <cfRule type="expression" dxfId="1354" priority="104">
      <formula>IF($C30=$C$19,1,IF($C30=$C$20,1,0))</formula>
    </cfRule>
  </conditionalFormatting>
  <conditionalFormatting sqref="R32:S32 R34:S34 R36:S36 R38:S38 R40:S40">
    <cfRule type="expression" dxfId="1353" priority="8">
      <formula>IF($C32=$C$19,1,IF($C32=$C$20,1,0))</formula>
    </cfRule>
  </conditionalFormatting>
  <conditionalFormatting sqref="R33:S33 R35:S35 R37:S37 R39:S39 R41:S41">
    <cfRule type="expression" dxfId="1352" priority="7">
      <formula>IF($C33=$C$19,1,IF($C33=$C$20,1,0))</formula>
    </cfRule>
  </conditionalFormatting>
  <conditionalFormatting sqref="R33:S33 R35:S35 R37:S37 R39:S39 R41:S41">
    <cfRule type="expression" dxfId="1351" priority="5">
      <formula>IF($C33=$C$19,1,IF($C33=$C$20,1,IF($C33=$C$21,1,0)))</formula>
    </cfRule>
  </conditionalFormatting>
  <conditionalFormatting sqref="R32:S32 R34:S34 R36:S36 R38:S38 R40:S40">
    <cfRule type="expression" dxfId="1350" priority="6">
      <formula>IF($C32=$C$19,1,IF($C32=$C$20,1,IF($C32=$C$21,10)))</formula>
    </cfRule>
  </conditionalFormatting>
  <conditionalFormatting sqref="U30:V30">
    <cfRule type="expression" dxfId="1349" priority="4">
      <formula>IF($C30=$C$19,1,IF($C30=$C$20,1,0))</formula>
    </cfRule>
  </conditionalFormatting>
  <conditionalFormatting sqref="U31:V31">
    <cfRule type="expression" dxfId="1348" priority="3">
      <formula>IF($C31=$C$19,1,IF($C31=$C$20,1,0))</formula>
    </cfRule>
  </conditionalFormatting>
  <conditionalFormatting sqref="U32:V32 U34:V34 U36:V36 U38:V38 U40:V40">
    <cfRule type="expression" dxfId="1347" priority="2">
      <formula>IF($C32=$C$19,1,IF($C32=$C$20,1,0))</formula>
    </cfRule>
  </conditionalFormatting>
  <conditionalFormatting sqref="U33:V33 U35:V35 U37:V37 U39:V39 U41:V41">
    <cfRule type="expression" dxfId="1346" priority="1">
      <formula>IF($C33=$C$19,1,IF($C33=$C$20,1,0))</formula>
    </cfRule>
  </conditionalFormatting>
  <dataValidations count="10">
    <dataValidation type="list" allowBlank="1" showInputMessage="1" showErrorMessage="1" sqref="F30:H41">
      <formula1>$F$19:$F$20</formula1>
    </dataValidation>
    <dataValidation type="list" allowBlank="1" showInputMessage="1" showErrorMessage="1" sqref="X30:Y41">
      <formula1>$X$19:$X$20</formula1>
    </dataValidation>
    <dataValidation type="list" allowBlank="1" showInputMessage="1" showErrorMessage="1" sqref="AA30:AA41 AB41">
      <formula1>$AA$19:$AA$20</formula1>
    </dataValidation>
    <dataValidation allowBlank="1" showInputMessage="1" showErrorMessage="1" sqref="R74:R85 N74:N85 W74:X85 L74:L85 AA74:AA85 U74:U85"/>
    <dataValidation type="list" allowBlank="1" showInputMessage="1" showErrorMessage="1" sqref="R30:S41">
      <formula1>$R$19:$R$20</formula1>
    </dataValidation>
    <dataValidation type="list" allowBlank="1" showInputMessage="1" showErrorMessage="1" sqref="U30:V41">
      <formula1>$U$19:$U$20</formula1>
    </dataValidation>
    <dataValidation type="list" allowBlank="1" showInputMessage="1" showErrorMessage="1" sqref="L30:M41">
      <formula1>$L$19:$L$21</formula1>
    </dataValidation>
    <dataValidation type="list" allowBlank="1" showInputMessage="1" showErrorMessage="1" sqref="N30:P41">
      <formula1>$N$19:$N$21</formula1>
    </dataValidation>
    <dataValidation type="list" allowBlank="1" showInputMessage="1" showErrorMessage="1" sqref="C30:C41">
      <formula1>$C$19:$C$24</formula1>
    </dataValidation>
    <dataValidation type="list" allowBlank="1" showInputMessage="1" showErrorMessage="1" sqref="J171:J205 P171:P205">
      <formula1>$L$162:$L$163</formula1>
    </dataValidation>
  </dataValidations>
  <pageMargins left="0.75000000000000011" right="0.75000000000000011" top="1" bottom="1" header="0.5" footer="0.5"/>
  <pageSetup paperSize="9" scale="30" fitToHeight="3" orientation="landscape" verticalDpi="4294967292"/>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222"/>
  <sheetViews>
    <sheetView showGridLines="0" showZeros="0" topLeftCell="D1" workbookViewId="0">
      <selection activeCell="J28" sqref="J28:K28"/>
    </sheetView>
  </sheetViews>
  <sheetFormatPr baseColWidth="10" defaultColWidth="11" defaultRowHeight="12" outlineLevelRow="1" outlineLevelCol="1" x14ac:dyDescent="0"/>
  <cols>
    <col min="1" max="1" width="5.19921875" style="1199" hidden="1" customWidth="1" outlineLevel="1"/>
    <col min="2" max="2" width="18.59765625" style="1199" hidden="1" customWidth="1" outlineLevel="1"/>
    <col min="3" max="3" width="49.796875" style="620" customWidth="1" collapsed="1"/>
    <col min="4" max="4" width="3.3984375" style="620" customWidth="1"/>
    <col min="5" max="5" width="4.19921875" style="101" customWidth="1"/>
    <col min="6" max="6" width="2.59765625" style="989" customWidth="1"/>
    <col min="7" max="7" width="17.19921875" style="989" customWidth="1"/>
    <col min="8" max="8" width="28.59765625" style="989" customWidth="1"/>
    <col min="9" max="9" width="1" style="1095" customWidth="1"/>
    <col min="10" max="10" width="32.796875" style="1166" customWidth="1"/>
    <col min="11" max="11" width="3.3984375" style="1167" customWidth="1"/>
    <col min="12" max="12" width="1" style="1167" customWidth="1"/>
    <col min="13" max="13" width="43" style="1168" customWidth="1"/>
    <col min="14" max="16384" width="11" style="989"/>
  </cols>
  <sheetData>
    <row r="1" spans="1:242" s="665" customFormat="1">
      <c r="A1" s="1199"/>
      <c r="B1" s="1199"/>
      <c r="C1" s="620"/>
      <c r="D1" s="620"/>
      <c r="E1" s="101"/>
      <c r="F1" s="99" t="str">
        <f>'E1 Entreprise'!A1</f>
        <v>ESA-Tool: Version 3.9 f</v>
      </c>
      <c r="J1" s="44"/>
      <c r="K1" s="695"/>
      <c r="L1" s="31"/>
      <c r="M1" s="698"/>
    </row>
    <row r="2" spans="1:242" s="104" customFormat="1" ht="36" customHeight="1" thickBot="1">
      <c r="A2" s="1200"/>
      <c r="B2" s="1200"/>
      <c r="C2" s="2159" t="s">
        <v>994</v>
      </c>
      <c r="D2" s="620"/>
      <c r="F2" s="2112" t="s">
        <v>408</v>
      </c>
      <c r="G2" s="2112"/>
      <c r="H2" s="2112"/>
      <c r="I2" s="2112"/>
      <c r="J2" s="2152"/>
      <c r="K2" s="1164"/>
      <c r="L2" s="1164"/>
      <c r="M2" s="1165"/>
      <c r="N2" s="780"/>
      <c r="O2" s="780"/>
      <c r="P2" s="780"/>
      <c r="Q2" s="780"/>
      <c r="R2" s="780"/>
      <c r="S2" s="780"/>
      <c r="T2" s="780"/>
      <c r="U2" s="780"/>
      <c r="V2" s="780"/>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c r="FO2" s="103"/>
      <c r="FP2" s="103"/>
      <c r="FQ2" s="103"/>
      <c r="FR2" s="103"/>
      <c r="FS2" s="103"/>
      <c r="FT2" s="103"/>
      <c r="FU2" s="103"/>
      <c r="FV2" s="103"/>
      <c r="FW2" s="103"/>
      <c r="FX2" s="103"/>
      <c r="FY2" s="103"/>
      <c r="FZ2" s="103"/>
      <c r="GA2" s="103"/>
      <c r="GB2" s="103"/>
      <c r="GC2" s="103"/>
      <c r="GD2" s="103"/>
      <c r="GE2" s="103"/>
      <c r="GF2" s="103"/>
      <c r="GG2" s="103"/>
      <c r="GH2" s="103"/>
      <c r="GI2" s="103"/>
      <c r="GJ2" s="103"/>
      <c r="GK2" s="103"/>
      <c r="GL2" s="103"/>
      <c r="GM2" s="103"/>
      <c r="GN2" s="103"/>
      <c r="GO2" s="103"/>
      <c r="GP2" s="103"/>
      <c r="GQ2" s="103"/>
      <c r="GR2" s="103"/>
      <c r="GS2" s="103"/>
      <c r="GT2" s="103"/>
      <c r="GU2" s="103"/>
      <c r="GV2" s="103"/>
      <c r="GW2" s="103"/>
      <c r="GX2" s="103"/>
      <c r="GY2" s="103"/>
      <c r="GZ2" s="103"/>
      <c r="HA2" s="103"/>
      <c r="HB2" s="103"/>
      <c r="HC2" s="103"/>
      <c r="HD2" s="103"/>
      <c r="HE2" s="103"/>
      <c r="HF2" s="103"/>
      <c r="HG2" s="103"/>
      <c r="HH2" s="103"/>
      <c r="HI2" s="103"/>
      <c r="HJ2" s="103"/>
      <c r="HK2" s="103"/>
      <c r="HL2" s="103"/>
      <c r="HM2" s="103"/>
      <c r="HN2" s="103"/>
      <c r="HO2" s="103"/>
      <c r="HP2" s="103"/>
      <c r="HQ2" s="103"/>
      <c r="HR2" s="103"/>
      <c r="HS2" s="103"/>
      <c r="HT2" s="103"/>
      <c r="HU2" s="103"/>
      <c r="HV2" s="103"/>
      <c r="HW2" s="103"/>
      <c r="HX2" s="103"/>
      <c r="HY2" s="103"/>
      <c r="HZ2" s="103"/>
      <c r="IA2" s="103"/>
      <c r="IB2" s="103"/>
      <c r="IC2" s="103"/>
      <c r="ID2" s="103"/>
    </row>
    <row r="3" spans="1:242" s="104" customFormat="1" ht="18" customHeight="1">
      <c r="A3" s="1200"/>
      <c r="B3" s="1200"/>
      <c r="C3" s="2159"/>
      <c r="D3" s="620" t="s">
        <v>559</v>
      </c>
      <c r="F3" s="287"/>
      <c r="G3" s="287"/>
      <c r="H3" s="288"/>
      <c r="I3" s="288"/>
      <c r="J3" s="689"/>
      <c r="K3" s="689"/>
      <c r="L3" s="689"/>
      <c r="M3" s="690"/>
      <c r="N3" s="288"/>
      <c r="O3" s="288"/>
      <c r="P3" s="288"/>
      <c r="Q3" s="288"/>
      <c r="R3" s="288"/>
      <c r="S3" s="288"/>
      <c r="T3" s="288"/>
      <c r="U3" s="106"/>
      <c r="V3" s="106"/>
      <c r="W3" s="106"/>
      <c r="X3" s="106"/>
      <c r="Y3" s="106"/>
      <c r="Z3" s="106"/>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c r="FO3" s="103"/>
      <c r="FP3" s="103"/>
      <c r="FQ3" s="103"/>
      <c r="FR3" s="103"/>
      <c r="FS3" s="103"/>
      <c r="FT3" s="103"/>
      <c r="FU3" s="103"/>
      <c r="FV3" s="103"/>
      <c r="FW3" s="103"/>
      <c r="FX3" s="103"/>
      <c r="FY3" s="103"/>
      <c r="FZ3" s="103"/>
      <c r="GA3" s="103"/>
      <c r="GB3" s="103"/>
      <c r="GC3" s="103"/>
      <c r="GD3" s="103"/>
      <c r="GE3" s="103"/>
      <c r="GF3" s="103"/>
      <c r="GG3" s="103"/>
      <c r="GH3" s="103"/>
      <c r="GI3" s="103"/>
      <c r="GJ3" s="103"/>
      <c r="GK3" s="103"/>
      <c r="GL3" s="103"/>
      <c r="GM3" s="103"/>
      <c r="GN3" s="103"/>
      <c r="GO3" s="103"/>
      <c r="GP3" s="103"/>
      <c r="GQ3" s="103"/>
      <c r="GR3" s="103"/>
      <c r="GS3" s="103"/>
      <c r="GT3" s="103"/>
      <c r="GU3" s="103"/>
      <c r="GV3" s="103"/>
      <c r="GW3" s="103"/>
      <c r="GX3" s="103"/>
      <c r="GY3" s="103"/>
      <c r="GZ3" s="103"/>
      <c r="HA3" s="103"/>
      <c r="HB3" s="103"/>
      <c r="HC3" s="103"/>
      <c r="HD3" s="103"/>
      <c r="HE3" s="103"/>
      <c r="HF3" s="103"/>
      <c r="HG3" s="103"/>
      <c r="HH3" s="103"/>
      <c r="HI3" s="103"/>
      <c r="HJ3" s="103"/>
      <c r="HK3" s="103"/>
      <c r="HL3" s="103"/>
      <c r="HM3" s="103"/>
      <c r="HN3" s="103"/>
      <c r="HO3" s="103"/>
      <c r="HP3" s="103"/>
      <c r="HQ3" s="103"/>
      <c r="HR3" s="103"/>
      <c r="HS3" s="103"/>
      <c r="HT3" s="103"/>
      <c r="HU3" s="103"/>
      <c r="HV3" s="103"/>
      <c r="HW3" s="103"/>
      <c r="HX3" s="103"/>
      <c r="HY3" s="103"/>
      <c r="HZ3" s="103"/>
      <c r="IA3" s="103"/>
      <c r="IB3" s="103"/>
      <c r="IC3" s="103"/>
      <c r="ID3" s="103"/>
      <c r="IE3" s="103"/>
      <c r="IF3" s="103"/>
      <c r="IG3" s="103"/>
      <c r="IH3" s="103"/>
    </row>
    <row r="4" spans="1:242" s="665" customFormat="1" ht="18" customHeight="1">
      <c r="A4" s="1199"/>
      <c r="B4" s="1199"/>
      <c r="C4" s="2159"/>
      <c r="D4" s="620" t="s">
        <v>559</v>
      </c>
      <c r="E4" s="101"/>
      <c r="F4" s="1"/>
      <c r="J4" s="44"/>
      <c r="K4" s="695"/>
      <c r="L4" s="31"/>
      <c r="M4" s="698"/>
      <c r="R4" s="288"/>
    </row>
    <row r="5" spans="1:242" s="284" customFormat="1" ht="18" customHeight="1">
      <c r="A5" s="1201"/>
      <c r="B5" s="1201"/>
      <c r="C5" s="2159"/>
      <c r="D5" s="620" t="s">
        <v>559</v>
      </c>
      <c r="E5" s="119"/>
      <c r="F5" s="2154" t="str">
        <f>'E1 Entreprise'!B17</f>
        <v>Raison sociale</v>
      </c>
      <c r="G5" s="2154"/>
      <c r="I5" s="665"/>
      <c r="J5" s="691" t="s">
        <v>147</v>
      </c>
      <c r="K5" s="696"/>
      <c r="L5" s="696"/>
      <c r="M5" s="692" t="s">
        <v>156</v>
      </c>
      <c r="R5" s="288"/>
      <c r="U5" s="326"/>
      <c r="V5" s="326"/>
    </row>
    <row r="6" spans="1:242" s="665" customFormat="1" ht="18" customHeight="1">
      <c r="A6" s="1199"/>
      <c r="B6" s="1199"/>
      <c r="C6" s="2159"/>
      <c r="D6" s="620" t="s">
        <v>559</v>
      </c>
      <c r="E6" s="101"/>
      <c r="F6" s="2155">
        <f>'E1 Entreprise'!D17</f>
        <v>0</v>
      </c>
      <c r="G6" s="2155"/>
      <c r="H6" s="2155"/>
      <c r="J6" s="693">
        <f>'E1 Entreprise'!D21</f>
        <v>0</v>
      </c>
      <c r="K6" s="696"/>
      <c r="L6" s="696"/>
      <c r="M6" s="694">
        <f>'E1 Entreprise'!R17</f>
        <v>0</v>
      </c>
      <c r="N6" s="578"/>
      <c r="O6" s="578"/>
      <c r="P6" s="578"/>
      <c r="Q6" s="578"/>
      <c r="R6" s="288"/>
    </row>
    <row r="7" spans="1:242" s="665" customFormat="1" ht="36" customHeight="1">
      <c r="A7" s="1199"/>
      <c r="B7" s="1199"/>
      <c r="C7" s="2159"/>
      <c r="D7" s="620" t="s">
        <v>559</v>
      </c>
      <c r="E7" s="101"/>
      <c r="F7" s="65"/>
      <c r="J7" s="44"/>
      <c r="K7" s="696"/>
      <c r="L7" s="696"/>
      <c r="M7" s="698"/>
      <c r="R7" s="288"/>
    </row>
    <row r="8" spans="1:242" s="104" customFormat="1" ht="36" customHeight="1" thickBot="1">
      <c r="A8" s="1200"/>
      <c r="B8" s="1200"/>
      <c r="C8" s="684" t="s">
        <v>499</v>
      </c>
      <c r="D8" s="620" t="s">
        <v>559</v>
      </c>
      <c r="F8" s="2112" t="s">
        <v>411</v>
      </c>
      <c r="G8" s="2112"/>
      <c r="H8" s="2112"/>
      <c r="I8" s="2112"/>
      <c r="J8" s="2152"/>
      <c r="K8" s="1164"/>
      <c r="L8" s="1164"/>
      <c r="M8" s="1165"/>
      <c r="N8" s="780"/>
      <c r="O8" s="780"/>
      <c r="P8" s="780"/>
      <c r="Q8" s="780"/>
      <c r="R8" s="780"/>
      <c r="S8" s="780"/>
      <c r="T8" s="780"/>
      <c r="U8" s="780"/>
      <c r="V8" s="780"/>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c r="FO8" s="103"/>
      <c r="FP8" s="103"/>
      <c r="FQ8" s="103"/>
      <c r="FR8" s="103"/>
      <c r="FS8" s="103"/>
      <c r="FT8" s="103"/>
      <c r="FU8" s="103"/>
      <c r="FV8" s="103"/>
      <c r="FW8" s="103"/>
      <c r="FX8" s="103"/>
      <c r="FY8" s="103"/>
      <c r="FZ8" s="103"/>
      <c r="GA8" s="103"/>
      <c r="GB8" s="103"/>
      <c r="GC8" s="103"/>
      <c r="GD8" s="103"/>
      <c r="GE8" s="103"/>
      <c r="GF8" s="103"/>
      <c r="GG8" s="103"/>
      <c r="GH8" s="103"/>
      <c r="GI8" s="103"/>
      <c r="GJ8" s="103"/>
      <c r="GK8" s="103"/>
      <c r="GL8" s="103"/>
      <c r="GM8" s="103"/>
      <c r="GN8" s="103"/>
      <c r="GO8" s="103"/>
      <c r="GP8" s="103"/>
      <c r="GQ8" s="103"/>
      <c r="GR8" s="103"/>
      <c r="GS8" s="103"/>
      <c r="GT8" s="103"/>
      <c r="GU8" s="103"/>
      <c r="GV8" s="103"/>
      <c r="GW8" s="103"/>
      <c r="GX8" s="103"/>
      <c r="GY8" s="103"/>
      <c r="GZ8" s="103"/>
      <c r="HA8" s="103"/>
      <c r="HB8" s="103"/>
      <c r="HC8" s="103"/>
      <c r="HD8" s="103"/>
      <c r="HE8" s="103"/>
      <c r="HF8" s="103"/>
      <c r="HG8" s="103"/>
      <c r="HH8" s="103"/>
      <c r="HI8" s="103"/>
      <c r="HJ8" s="103"/>
      <c r="HK8" s="103"/>
      <c r="HL8" s="103"/>
      <c r="HM8" s="103"/>
      <c r="HN8" s="103"/>
      <c r="HO8" s="103"/>
      <c r="HP8" s="103"/>
      <c r="HQ8" s="103"/>
      <c r="HR8" s="103"/>
      <c r="HS8" s="103"/>
      <c r="HT8" s="103"/>
      <c r="HU8" s="103"/>
      <c r="HV8" s="103"/>
      <c r="HW8" s="103"/>
      <c r="HX8" s="103"/>
      <c r="HY8" s="103"/>
      <c r="HZ8" s="103"/>
      <c r="IA8" s="103"/>
      <c r="IB8" s="103"/>
      <c r="IC8" s="103"/>
      <c r="ID8" s="103"/>
    </row>
    <row r="9" spans="1:242">
      <c r="D9" s="620" t="s">
        <v>559</v>
      </c>
    </row>
    <row r="10" spans="1:242">
      <c r="D10" s="620" t="s">
        <v>559</v>
      </c>
    </row>
    <row r="11" spans="1:242" ht="25" customHeight="1">
      <c r="D11" s="620" t="s">
        <v>559</v>
      </c>
      <c r="F11" s="2158" t="str">
        <f>'E1 Entreprise'!D191</f>
        <v>Aucun besoin urgent d'action en matière de consommation d'électricité ne peut être constaté.</v>
      </c>
      <c r="G11" s="2158"/>
      <c r="H11" s="2158"/>
      <c r="I11" s="2158"/>
      <c r="J11" s="2158"/>
      <c r="K11" s="2158"/>
      <c r="L11" s="2158"/>
      <c r="M11" s="2158"/>
    </row>
    <row r="12" spans="1:242">
      <c r="D12" s="620" t="s">
        <v>559</v>
      </c>
    </row>
    <row r="13" spans="1:242">
      <c r="D13" s="620" t="s">
        <v>559</v>
      </c>
      <c r="F13" s="989" t="s">
        <v>409</v>
      </c>
      <c r="H13" s="989" t="s">
        <v>410</v>
      </c>
    </row>
    <row r="14" spans="1:242">
      <c r="D14" s="620" t="s">
        <v>559</v>
      </c>
    </row>
    <row r="15" spans="1:242">
      <c r="D15" s="620" t="s">
        <v>559</v>
      </c>
    </row>
    <row r="16" spans="1:242" ht="37" customHeight="1">
      <c r="A16" s="1202">
        <v>1</v>
      </c>
      <c r="B16" s="1203"/>
      <c r="C16" s="622"/>
      <c r="D16" s="620" t="s">
        <v>559</v>
      </c>
      <c r="E16" s="1170"/>
    </row>
    <row r="17" spans="1:238" s="104" customFormat="1" ht="36" customHeight="1" thickBot="1">
      <c r="A17" s="1200">
        <v>1</v>
      </c>
      <c r="B17" s="1200"/>
      <c r="C17" s="621"/>
      <c r="D17" s="620" t="s">
        <v>559</v>
      </c>
      <c r="F17" s="2112" t="s">
        <v>929</v>
      </c>
      <c r="G17" s="2112"/>
      <c r="H17" s="2112"/>
      <c r="I17" s="2112"/>
      <c r="J17" s="2152"/>
      <c r="K17" s="1164"/>
      <c r="L17" s="1164"/>
      <c r="M17" s="1165"/>
      <c r="N17" s="780"/>
      <c r="O17" s="780"/>
      <c r="P17" s="780"/>
      <c r="Q17" s="780"/>
      <c r="R17" s="780"/>
      <c r="S17" s="780"/>
      <c r="T17" s="780"/>
      <c r="U17" s="780"/>
      <c r="V17" s="780"/>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row>
    <row r="18" spans="1:238" s="138" customFormat="1" ht="33" customHeight="1">
      <c r="A18" s="1202">
        <v>1</v>
      </c>
      <c r="B18" s="1203"/>
      <c r="C18" s="622"/>
      <c r="D18" s="620" t="s">
        <v>559</v>
      </c>
      <c r="E18" s="1170"/>
      <c r="F18" s="1171"/>
      <c r="G18" s="1171"/>
      <c r="H18" s="1171"/>
      <c r="I18" s="1171"/>
      <c r="J18" s="1172"/>
      <c r="K18" s="1173"/>
      <c r="L18" s="1173"/>
      <c r="M18" s="1174"/>
      <c r="N18" s="1175"/>
      <c r="O18" s="1175"/>
      <c r="P18" s="1175"/>
      <c r="Q18" s="1175"/>
      <c r="R18" s="1175"/>
      <c r="S18" s="1175"/>
      <c r="T18" s="1175"/>
      <c r="U18" s="1175"/>
      <c r="V18" s="1175"/>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c r="BX18" s="143"/>
      <c r="BY18" s="143"/>
      <c r="BZ18" s="143"/>
      <c r="CA18" s="143"/>
      <c r="CB18" s="143"/>
      <c r="CC18" s="143"/>
      <c r="CD18" s="143"/>
      <c r="CE18" s="143"/>
      <c r="CF18" s="143"/>
      <c r="CG18" s="143"/>
      <c r="CH18" s="143"/>
      <c r="CI18" s="143"/>
      <c r="CJ18" s="143"/>
      <c r="CK18" s="143"/>
      <c r="CL18" s="143"/>
      <c r="CM18" s="143"/>
      <c r="CN18" s="143"/>
      <c r="CO18" s="143"/>
      <c r="CP18" s="143"/>
      <c r="CQ18" s="143"/>
      <c r="CR18" s="143"/>
      <c r="CS18" s="143"/>
      <c r="CT18" s="143"/>
      <c r="CU18" s="143"/>
      <c r="CV18" s="143"/>
      <c r="CW18" s="143"/>
      <c r="CX18" s="143"/>
      <c r="CY18" s="143"/>
      <c r="CZ18" s="143"/>
      <c r="DA18" s="143"/>
      <c r="DB18" s="143"/>
      <c r="DC18" s="143"/>
      <c r="DD18" s="143"/>
      <c r="DE18" s="143"/>
      <c r="DF18" s="143"/>
      <c r="DG18" s="143"/>
      <c r="DH18" s="143"/>
      <c r="DI18" s="143"/>
      <c r="DJ18" s="143"/>
      <c r="DK18" s="143"/>
      <c r="DL18" s="143"/>
      <c r="DM18" s="143"/>
      <c r="DN18" s="143"/>
      <c r="DO18" s="143"/>
      <c r="DP18" s="143"/>
      <c r="DQ18" s="143"/>
      <c r="DR18" s="143"/>
      <c r="DS18" s="143"/>
      <c r="DT18" s="143"/>
      <c r="DU18" s="143"/>
      <c r="DV18" s="143"/>
      <c r="DW18" s="143"/>
      <c r="DX18" s="143"/>
      <c r="DY18" s="143"/>
      <c r="DZ18" s="143"/>
      <c r="EA18" s="143"/>
      <c r="EB18" s="143"/>
      <c r="EC18" s="143"/>
      <c r="ED18" s="143"/>
      <c r="EE18" s="143"/>
      <c r="EF18" s="143"/>
      <c r="EG18" s="143"/>
      <c r="EH18" s="143"/>
      <c r="EI18" s="143"/>
      <c r="EJ18" s="143"/>
      <c r="EK18" s="143"/>
      <c r="EL18" s="143"/>
      <c r="EM18" s="143"/>
      <c r="EN18" s="143"/>
      <c r="EO18" s="143"/>
      <c r="EP18" s="143"/>
      <c r="EQ18" s="143"/>
      <c r="ER18" s="143"/>
      <c r="ES18" s="143"/>
      <c r="ET18" s="143"/>
      <c r="EU18" s="143"/>
      <c r="EV18" s="143"/>
      <c r="EW18" s="143"/>
      <c r="EX18" s="143"/>
      <c r="EY18" s="143"/>
      <c r="EZ18" s="143"/>
      <c r="FA18" s="143"/>
      <c r="FB18" s="143"/>
      <c r="FC18" s="143"/>
      <c r="FD18" s="143"/>
      <c r="FE18" s="143"/>
      <c r="FF18" s="143"/>
      <c r="FG18" s="143"/>
      <c r="FH18" s="143"/>
      <c r="FI18" s="143"/>
      <c r="FJ18" s="143"/>
      <c r="FK18" s="143"/>
      <c r="FL18" s="143"/>
      <c r="FM18" s="143"/>
      <c r="FN18" s="143"/>
      <c r="FO18" s="143"/>
      <c r="FP18" s="143"/>
      <c r="FQ18" s="143"/>
      <c r="FR18" s="143"/>
      <c r="FS18" s="143"/>
      <c r="FT18" s="143"/>
      <c r="FU18" s="143"/>
      <c r="FV18" s="143"/>
      <c r="FW18" s="143"/>
      <c r="FX18" s="143"/>
      <c r="FY18" s="143"/>
      <c r="FZ18" s="143"/>
      <c r="GA18" s="143"/>
      <c r="GB18" s="143"/>
      <c r="GC18" s="143"/>
      <c r="GD18" s="143"/>
      <c r="GE18" s="143"/>
      <c r="GF18" s="143"/>
      <c r="GG18" s="143"/>
      <c r="GH18" s="143"/>
      <c r="GI18" s="143"/>
      <c r="GJ18" s="143"/>
      <c r="GK18" s="143"/>
      <c r="GL18" s="143"/>
      <c r="GM18" s="143"/>
      <c r="GN18" s="143"/>
      <c r="GO18" s="143"/>
      <c r="GP18" s="143"/>
      <c r="GQ18" s="143"/>
      <c r="GR18" s="143"/>
      <c r="GS18" s="143"/>
      <c r="GT18" s="143"/>
      <c r="GU18" s="143"/>
      <c r="GV18" s="143"/>
      <c r="GW18" s="143"/>
      <c r="GX18" s="143"/>
      <c r="GY18" s="143"/>
      <c r="GZ18" s="143"/>
      <c r="HA18" s="143"/>
      <c r="HB18" s="143"/>
      <c r="HC18" s="143"/>
      <c r="HD18" s="143"/>
      <c r="HE18" s="143"/>
      <c r="HF18" s="143"/>
      <c r="HG18" s="143"/>
      <c r="HH18" s="143"/>
      <c r="HI18" s="143"/>
      <c r="HJ18" s="143"/>
      <c r="HK18" s="143"/>
      <c r="HL18" s="143"/>
      <c r="HM18" s="143"/>
      <c r="HN18" s="143"/>
      <c r="HO18" s="143"/>
      <c r="HP18" s="143"/>
      <c r="HQ18" s="143"/>
      <c r="HR18" s="143"/>
      <c r="HS18" s="143"/>
      <c r="HT18" s="143"/>
      <c r="HU18" s="143"/>
      <c r="HV18" s="143"/>
      <c r="HW18" s="143"/>
      <c r="HX18" s="143"/>
      <c r="HY18" s="143"/>
      <c r="HZ18" s="143"/>
      <c r="IA18" s="143"/>
      <c r="IB18" s="143"/>
      <c r="IC18" s="143"/>
      <c r="ID18" s="143"/>
    </row>
    <row r="19" spans="1:238" ht="15">
      <c r="A19" s="1204">
        <v>1</v>
      </c>
      <c r="D19" s="620" t="s">
        <v>559</v>
      </c>
      <c r="E19" s="1170"/>
      <c r="F19" s="102" t="s">
        <v>158</v>
      </c>
      <c r="H19" s="700" t="s">
        <v>497</v>
      </c>
      <c r="I19" s="623"/>
      <c r="J19" s="1172"/>
      <c r="K19" s="699"/>
      <c r="L19" s="697"/>
      <c r="N19" s="1175"/>
    </row>
    <row r="20" spans="1:238" ht="15">
      <c r="A20" s="1204"/>
      <c r="D20" s="620" t="s">
        <v>559</v>
      </c>
      <c r="E20" s="1170"/>
      <c r="F20" s="102"/>
      <c r="I20" s="989"/>
      <c r="J20" s="994"/>
      <c r="K20" s="699"/>
      <c r="L20" s="697"/>
      <c r="N20" s="1175"/>
    </row>
    <row r="21" spans="1:238" ht="15">
      <c r="A21" s="1204"/>
      <c r="D21" s="620" t="s">
        <v>559</v>
      </c>
      <c r="E21" s="1170"/>
      <c r="F21" s="102"/>
      <c r="I21" s="989"/>
      <c r="J21" s="994"/>
      <c r="K21" s="699"/>
      <c r="L21" s="697"/>
      <c r="N21" s="1175"/>
    </row>
    <row r="22" spans="1:238" s="138" customFormat="1" ht="33" customHeight="1" thickBot="1">
      <c r="A22" s="1202">
        <v>1</v>
      </c>
      <c r="B22" s="1203"/>
      <c r="C22" s="622"/>
      <c r="D22" s="620" t="s">
        <v>559</v>
      </c>
      <c r="E22" s="1170"/>
      <c r="F22" s="2156" t="s">
        <v>412</v>
      </c>
      <c r="G22" s="2156"/>
      <c r="H22" s="2156"/>
      <c r="I22" s="2156"/>
      <c r="J22" s="2157"/>
      <c r="K22" s="1176"/>
      <c r="L22" s="1176"/>
      <c r="M22" s="1177"/>
      <c r="N22" s="1175"/>
      <c r="O22" s="1175"/>
      <c r="P22" s="1175"/>
      <c r="Q22" s="1175"/>
      <c r="R22" s="1175"/>
      <c r="S22" s="1175"/>
      <c r="T22" s="1175"/>
      <c r="U22" s="1175"/>
      <c r="V22" s="1175"/>
      <c r="W22" s="143"/>
      <c r="X22" s="143"/>
      <c r="Y22" s="143"/>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c r="BW22" s="143"/>
      <c r="BX22" s="143"/>
      <c r="BY22" s="143"/>
      <c r="BZ22" s="143"/>
      <c r="CA22" s="143"/>
      <c r="CB22" s="143"/>
      <c r="CC22" s="143"/>
      <c r="CD22" s="143"/>
      <c r="CE22" s="143"/>
      <c r="CF22" s="143"/>
      <c r="CG22" s="143"/>
      <c r="CH22" s="143"/>
      <c r="CI22" s="143"/>
      <c r="CJ22" s="143"/>
      <c r="CK22" s="143"/>
      <c r="CL22" s="143"/>
      <c r="CM22" s="143"/>
      <c r="CN22" s="143"/>
      <c r="CO22" s="143"/>
      <c r="CP22" s="143"/>
      <c r="CQ22" s="143"/>
      <c r="CR22" s="143"/>
      <c r="CS22" s="143"/>
      <c r="CT22" s="143"/>
      <c r="CU22" s="143"/>
      <c r="CV22" s="143"/>
      <c r="CW22" s="143"/>
      <c r="CX22" s="143"/>
      <c r="CY22" s="143"/>
      <c r="CZ22" s="143"/>
      <c r="DA22" s="143"/>
      <c r="DB22" s="143"/>
      <c r="DC22" s="143"/>
      <c r="DD22" s="143"/>
      <c r="DE22" s="143"/>
      <c r="DF22" s="143"/>
      <c r="DG22" s="143"/>
      <c r="DH22" s="143"/>
      <c r="DI22" s="143"/>
      <c r="DJ22" s="143"/>
      <c r="DK22" s="143"/>
      <c r="DL22" s="143"/>
      <c r="DM22" s="143"/>
      <c r="DN22" s="143"/>
      <c r="DO22" s="143"/>
      <c r="DP22" s="143"/>
      <c r="DQ22" s="143"/>
      <c r="DR22" s="143"/>
      <c r="DS22" s="143"/>
      <c r="DT22" s="143"/>
      <c r="DU22" s="143"/>
      <c r="DV22" s="143"/>
      <c r="DW22" s="143"/>
      <c r="DX22" s="143"/>
      <c r="DY22" s="143"/>
      <c r="DZ22" s="143"/>
      <c r="EA22" s="143"/>
      <c r="EB22" s="143"/>
      <c r="EC22" s="143"/>
      <c r="ED22" s="143"/>
      <c r="EE22" s="143"/>
      <c r="EF22" s="143"/>
      <c r="EG22" s="143"/>
      <c r="EH22" s="143"/>
      <c r="EI22" s="143"/>
      <c r="EJ22" s="143"/>
      <c r="EK22" s="143"/>
      <c r="EL22" s="143"/>
      <c r="EM22" s="143"/>
      <c r="EN22" s="143"/>
      <c r="EO22" s="143"/>
      <c r="EP22" s="143"/>
      <c r="EQ22" s="143"/>
      <c r="ER22" s="143"/>
      <c r="ES22" s="143"/>
      <c r="ET22" s="143"/>
      <c r="EU22" s="143"/>
      <c r="EV22" s="143"/>
      <c r="EW22" s="143"/>
      <c r="EX22" s="143"/>
      <c r="EY22" s="143"/>
      <c r="EZ22" s="143"/>
      <c r="FA22" s="143"/>
      <c r="FB22" s="143"/>
      <c r="FC22" s="143"/>
      <c r="FD22" s="143"/>
      <c r="FE22" s="143"/>
      <c r="FF22" s="143"/>
      <c r="FG22" s="143"/>
      <c r="FH22" s="143"/>
      <c r="FI22" s="143"/>
      <c r="FJ22" s="143"/>
      <c r="FK22" s="143"/>
      <c r="FL22" s="143"/>
      <c r="FM22" s="143"/>
      <c r="FN22" s="143"/>
      <c r="FO22" s="143"/>
      <c r="FP22" s="143"/>
      <c r="FQ22" s="143"/>
      <c r="FR22" s="143"/>
      <c r="FS22" s="143"/>
      <c r="FT22" s="143"/>
      <c r="FU22" s="143"/>
      <c r="FV22" s="143"/>
      <c r="FW22" s="143"/>
      <c r="FX22" s="143"/>
      <c r="FY22" s="143"/>
      <c r="FZ22" s="143"/>
      <c r="GA22" s="143"/>
      <c r="GB22" s="143"/>
      <c r="GC22" s="143"/>
      <c r="GD22" s="143"/>
      <c r="GE22" s="143"/>
      <c r="GF22" s="143"/>
      <c r="GG22" s="143"/>
      <c r="GH22" s="143"/>
      <c r="GI22" s="143"/>
      <c r="GJ22" s="143"/>
      <c r="GK22" s="143"/>
      <c r="GL22" s="143"/>
      <c r="GM22" s="143"/>
      <c r="GN22" s="143"/>
      <c r="GO22" s="143"/>
      <c r="GP22" s="143"/>
      <c r="GQ22" s="143"/>
      <c r="GR22" s="143"/>
      <c r="GS22" s="143"/>
      <c r="GT22" s="143"/>
      <c r="GU22" s="143"/>
      <c r="GV22" s="143"/>
      <c r="GW22" s="143"/>
      <c r="GX22" s="143"/>
      <c r="GY22" s="143"/>
      <c r="GZ22" s="143"/>
      <c r="HA22" s="143"/>
      <c r="HB22" s="143"/>
      <c r="HC22" s="143"/>
      <c r="HD22" s="143"/>
      <c r="HE22" s="143"/>
      <c r="HF22" s="143"/>
      <c r="HG22" s="143"/>
      <c r="HH22" s="143"/>
      <c r="HI22" s="143"/>
      <c r="HJ22" s="143"/>
      <c r="HK22" s="143"/>
      <c r="HL22" s="143"/>
      <c r="HM22" s="143"/>
      <c r="HN22" s="143"/>
      <c r="HO22" s="143"/>
      <c r="HP22" s="143"/>
      <c r="HQ22" s="143"/>
      <c r="HR22" s="143"/>
      <c r="HS22" s="143"/>
      <c r="HT22" s="143"/>
      <c r="HU22" s="143"/>
      <c r="HV22" s="143"/>
      <c r="HW22" s="143"/>
      <c r="HX22" s="143"/>
      <c r="HY22" s="143"/>
      <c r="HZ22" s="143"/>
      <c r="IA22" s="143"/>
      <c r="IB22" s="143"/>
      <c r="IC22" s="143"/>
      <c r="ID22" s="143"/>
    </row>
    <row r="23" spans="1:238" s="138" customFormat="1" ht="33" customHeight="1">
      <c r="A23" s="1202">
        <v>1</v>
      </c>
      <c r="B23" s="1203"/>
      <c r="C23" s="622"/>
      <c r="D23" s="620" t="s">
        <v>559</v>
      </c>
      <c r="E23" s="1170"/>
      <c r="F23" s="1171"/>
      <c r="G23" s="1171"/>
      <c r="H23" s="1171"/>
      <c r="I23" s="1171"/>
      <c r="J23" s="1172"/>
      <c r="K23" s="1173"/>
      <c r="L23" s="1683"/>
      <c r="M23" s="1174"/>
      <c r="N23" s="1175"/>
      <c r="O23" s="1175"/>
      <c r="P23" s="1175"/>
      <c r="Q23" s="1175"/>
      <c r="R23" s="1175"/>
      <c r="S23" s="1175"/>
      <c r="T23" s="1175"/>
      <c r="U23" s="1175"/>
      <c r="V23" s="1175"/>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43"/>
      <c r="BR23" s="143"/>
      <c r="BS23" s="143"/>
      <c r="BT23" s="143"/>
      <c r="BU23" s="143"/>
      <c r="BV23" s="143"/>
      <c r="BW23" s="143"/>
      <c r="BX23" s="143"/>
      <c r="BY23" s="143"/>
      <c r="BZ23" s="143"/>
      <c r="CA23" s="143"/>
      <c r="CB23" s="143"/>
      <c r="CC23" s="143"/>
      <c r="CD23" s="143"/>
      <c r="CE23" s="143"/>
      <c r="CF23" s="143"/>
      <c r="CG23" s="143"/>
      <c r="CH23" s="143"/>
      <c r="CI23" s="143"/>
      <c r="CJ23" s="143"/>
      <c r="CK23" s="143"/>
      <c r="CL23" s="143"/>
      <c r="CM23" s="143"/>
      <c r="CN23" s="143"/>
      <c r="CO23" s="143"/>
      <c r="CP23" s="143"/>
      <c r="CQ23" s="143"/>
      <c r="CR23" s="143"/>
      <c r="CS23" s="143"/>
      <c r="CT23" s="143"/>
      <c r="CU23" s="143"/>
      <c r="CV23" s="143"/>
      <c r="CW23" s="143"/>
      <c r="CX23" s="143"/>
      <c r="CY23" s="143"/>
      <c r="CZ23" s="143"/>
      <c r="DA23" s="143"/>
      <c r="DB23" s="143"/>
      <c r="DC23" s="143"/>
      <c r="DD23" s="143"/>
      <c r="DE23" s="143"/>
      <c r="DF23" s="143"/>
      <c r="DG23" s="143"/>
      <c r="DH23" s="143"/>
      <c r="DI23" s="143"/>
      <c r="DJ23" s="143"/>
      <c r="DK23" s="143"/>
      <c r="DL23" s="143"/>
      <c r="DM23" s="143"/>
      <c r="DN23" s="143"/>
      <c r="DO23" s="143"/>
      <c r="DP23" s="143"/>
      <c r="DQ23" s="143"/>
      <c r="DR23" s="143"/>
      <c r="DS23" s="143"/>
      <c r="DT23" s="143"/>
      <c r="DU23" s="143"/>
      <c r="DV23" s="143"/>
      <c r="DW23" s="143"/>
      <c r="DX23" s="143"/>
      <c r="DY23" s="143"/>
      <c r="DZ23" s="143"/>
      <c r="EA23" s="143"/>
      <c r="EB23" s="143"/>
      <c r="EC23" s="143"/>
      <c r="ED23" s="143"/>
      <c r="EE23" s="143"/>
      <c r="EF23" s="143"/>
      <c r="EG23" s="143"/>
      <c r="EH23" s="143"/>
      <c r="EI23" s="143"/>
      <c r="EJ23" s="143"/>
      <c r="EK23" s="143"/>
      <c r="EL23" s="143"/>
      <c r="EM23" s="143"/>
      <c r="EN23" s="143"/>
      <c r="EO23" s="143"/>
      <c r="EP23" s="143"/>
      <c r="EQ23" s="143"/>
      <c r="ER23" s="143"/>
      <c r="ES23" s="143"/>
      <c r="ET23" s="143"/>
      <c r="EU23" s="143"/>
      <c r="EV23" s="143"/>
      <c r="EW23" s="143"/>
      <c r="EX23" s="143"/>
      <c r="EY23" s="143"/>
      <c r="EZ23" s="143"/>
      <c r="FA23" s="143"/>
      <c r="FB23" s="143"/>
      <c r="FC23" s="143"/>
      <c r="FD23" s="143"/>
      <c r="FE23" s="143"/>
      <c r="FF23" s="143"/>
      <c r="FG23" s="143"/>
      <c r="FH23" s="143"/>
      <c r="FI23" s="143"/>
      <c r="FJ23" s="143"/>
      <c r="FK23" s="143"/>
      <c r="FL23" s="143"/>
      <c r="FM23" s="143"/>
      <c r="FN23" s="143"/>
      <c r="FO23" s="143"/>
      <c r="FP23" s="143"/>
      <c r="FQ23" s="143"/>
      <c r="FR23" s="143"/>
      <c r="FS23" s="143"/>
      <c r="FT23" s="143"/>
      <c r="FU23" s="143"/>
      <c r="FV23" s="143"/>
      <c r="FW23" s="143"/>
      <c r="FX23" s="143"/>
      <c r="FY23" s="143"/>
      <c r="FZ23" s="143"/>
      <c r="GA23" s="143"/>
      <c r="GB23" s="143"/>
      <c r="GC23" s="143"/>
      <c r="GD23" s="143"/>
      <c r="GE23" s="143"/>
      <c r="GF23" s="143"/>
      <c r="GG23" s="143"/>
      <c r="GH23" s="143"/>
      <c r="GI23" s="143"/>
      <c r="GJ23" s="143"/>
      <c r="GK23" s="143"/>
      <c r="GL23" s="143"/>
      <c r="GM23" s="143"/>
      <c r="GN23" s="143"/>
      <c r="GO23" s="143"/>
      <c r="GP23" s="143"/>
      <c r="GQ23" s="143"/>
      <c r="GR23" s="143"/>
      <c r="GS23" s="143"/>
      <c r="GT23" s="143"/>
      <c r="GU23" s="143"/>
      <c r="GV23" s="143"/>
      <c r="GW23" s="143"/>
      <c r="GX23" s="143"/>
      <c r="GY23" s="143"/>
      <c r="GZ23" s="143"/>
      <c r="HA23" s="143"/>
      <c r="HB23" s="143"/>
      <c r="HC23" s="143"/>
      <c r="HD23" s="143"/>
      <c r="HE23" s="143"/>
      <c r="HF23" s="143"/>
      <c r="HG23" s="143"/>
      <c r="HH23" s="143"/>
      <c r="HI23" s="143"/>
      <c r="HJ23" s="143"/>
      <c r="HK23" s="143"/>
      <c r="HL23" s="143"/>
      <c r="HM23" s="143"/>
      <c r="HN23" s="143"/>
      <c r="HO23" s="143"/>
      <c r="HP23" s="143"/>
      <c r="HQ23" s="143"/>
      <c r="HR23" s="143"/>
      <c r="HS23" s="143"/>
      <c r="HT23" s="143"/>
      <c r="HU23" s="143"/>
      <c r="HV23" s="143"/>
      <c r="HW23" s="143"/>
      <c r="HX23" s="143"/>
      <c r="HY23" s="143"/>
      <c r="HZ23" s="143"/>
      <c r="IA23" s="143"/>
      <c r="IB23" s="143"/>
      <c r="IC23" s="143"/>
      <c r="ID23" s="143"/>
    </row>
    <row r="24" spans="1:238">
      <c r="A24" s="1202">
        <v>1</v>
      </c>
      <c r="D24" s="620" t="s">
        <v>559</v>
      </c>
      <c r="E24" s="1170"/>
      <c r="F24" s="181"/>
    </row>
    <row r="25" spans="1:238" s="18" customFormat="1" ht="17" customHeight="1">
      <c r="A25" s="1202">
        <v>1</v>
      </c>
      <c r="B25" s="1205"/>
      <c r="C25" s="503"/>
      <c r="D25" s="620" t="s">
        <v>559</v>
      </c>
      <c r="E25" s="1170"/>
      <c r="F25" s="1178" t="s">
        <v>413</v>
      </c>
      <c r="G25" s="1179"/>
      <c r="H25" s="1179"/>
      <c r="I25" s="1180"/>
      <c r="J25" s="1178" t="s">
        <v>111</v>
      </c>
      <c r="K25" s="1178"/>
      <c r="L25" s="1180"/>
      <c r="M25" s="1181" t="s">
        <v>414</v>
      </c>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row>
    <row r="26" spans="1:238" s="18" customFormat="1">
      <c r="A26" s="1202">
        <v>1</v>
      </c>
      <c r="B26" s="1205"/>
      <c r="C26" s="503"/>
      <c r="D26" s="620" t="s">
        <v>559</v>
      </c>
      <c r="E26" s="1170"/>
      <c r="F26" s="1182"/>
      <c r="G26" s="1180"/>
      <c r="H26" s="1180"/>
      <c r="I26" s="1180"/>
      <c r="J26" s="1182"/>
      <c r="K26" s="1180"/>
      <c r="L26" s="1180"/>
      <c r="M26" s="1183"/>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row>
    <row r="27" spans="1:238" s="1185" customFormat="1">
      <c r="A27" s="1206">
        <v>1</v>
      </c>
      <c r="B27" s="1207">
        <f>IF('E1 Entreprise'!F$70&gt;0,0,-1)</f>
        <v>-1</v>
      </c>
      <c r="C27" s="40"/>
      <c r="D27" s="1169" t="str">
        <f t="shared" ref="D27:D32" si="0">IF((SUM(A27:B27))&gt;0,D$12,"")</f>
        <v/>
      </c>
      <c r="E27" s="1184"/>
      <c r="F27" s="378" t="s">
        <v>415</v>
      </c>
      <c r="G27" s="1166"/>
      <c r="H27" s="1166"/>
      <c r="I27" s="1167"/>
      <c r="J27" s="1214"/>
      <c r="K27" s="1215"/>
      <c r="L27" s="1167"/>
      <c r="M27" s="1216"/>
    </row>
    <row r="28" spans="1:238" s="1185" customFormat="1">
      <c r="A28" s="1202">
        <v>1</v>
      </c>
      <c r="B28" s="1205">
        <f>IF('E1 Entreprise'!F$70&gt;0,0,-1)</f>
        <v>-1</v>
      </c>
      <c r="C28" s="18"/>
      <c r="D28" s="1169" t="str">
        <f t="shared" si="0"/>
        <v/>
      </c>
      <c r="E28" s="1184"/>
      <c r="G28" s="2147" t="s">
        <v>419</v>
      </c>
      <c r="H28" s="2147"/>
      <c r="I28" s="1686"/>
      <c r="J28" s="2148"/>
      <c r="K28" s="2148"/>
      <c r="L28" s="1658"/>
      <c r="M28" s="1191" t="str">
        <f>IF(J28=J102,M102,IF(J28=J103,M103,IF(J28=J104,M104,IF(J28=J105,M105,IF(J28=J106,M106,IF(J28=J107,M107,""))))))</f>
        <v/>
      </c>
    </row>
    <row r="29" spans="1:238" s="1185" customFormat="1">
      <c r="A29" s="1202">
        <v>1</v>
      </c>
      <c r="B29" s="1205">
        <f>IF('E1 Entreprise'!F$70&gt;0,0,-1)</f>
        <v>-1</v>
      </c>
      <c r="C29" s="18"/>
      <c r="D29" s="1169" t="str">
        <f t="shared" si="0"/>
        <v/>
      </c>
      <c r="E29" s="1184"/>
      <c r="G29" s="2149" t="s">
        <v>420</v>
      </c>
      <c r="H29" s="2149"/>
      <c r="I29" s="1186"/>
      <c r="J29" s="2153"/>
      <c r="K29" s="2153"/>
      <c r="L29" s="1187"/>
      <c r="M29" s="1188" t="str">
        <f>IF(J29=J109,M109,IF(J29=J110,M110,IF(J29=J111,M111,IF(J29=J112,M112,IF(J29=J113,M113,IF(J29=J114,M114,""))))))</f>
        <v/>
      </c>
    </row>
    <row r="30" spans="1:238">
      <c r="A30" s="1202">
        <v>1</v>
      </c>
      <c r="B30" s="1205">
        <f>IF('E1 Entreprise'!F$70&gt;0,0,-1)</f>
        <v>-1</v>
      </c>
      <c r="C30" s="18"/>
      <c r="D30" s="1169" t="str">
        <f t="shared" si="0"/>
        <v/>
      </c>
      <c r="E30" s="1184"/>
      <c r="F30" s="203"/>
      <c r="G30" s="1189"/>
      <c r="H30" s="1189"/>
      <c r="I30" s="1186"/>
      <c r="J30" s="1189"/>
      <c r="K30" s="1186"/>
      <c r="L30" s="1186"/>
      <c r="M30" s="1190"/>
    </row>
    <row r="31" spans="1:238" s="1185" customFormat="1">
      <c r="A31" s="1206">
        <v>1</v>
      </c>
      <c r="B31" s="1207">
        <f>IF('E1 Entreprise'!F$71&gt;0,0,-1)</f>
        <v>-1</v>
      </c>
      <c r="C31" s="40"/>
      <c r="D31" s="1169" t="str">
        <f t="shared" si="0"/>
        <v/>
      </c>
      <c r="E31" s="1184"/>
      <c r="F31" s="378" t="s">
        <v>422</v>
      </c>
      <c r="G31" s="1189"/>
      <c r="H31" s="1189"/>
      <c r="I31" s="1186"/>
      <c r="J31" s="1211"/>
      <c r="K31" s="1212"/>
      <c r="L31" s="1186"/>
      <c r="M31" s="1213"/>
    </row>
    <row r="32" spans="1:238" s="1185" customFormat="1" ht="51" customHeight="1">
      <c r="A32" s="1202">
        <v>1</v>
      </c>
      <c r="B32" s="1207">
        <f>IF('E1 Entreprise'!F$71&gt;0,0,-1)</f>
        <v>-1</v>
      </c>
      <c r="C32" s="18"/>
      <c r="D32" s="1169" t="str">
        <f t="shared" si="0"/>
        <v/>
      </c>
      <c r="E32" s="1184"/>
      <c r="G32" s="2149" t="s">
        <v>421</v>
      </c>
      <c r="H32" s="2149"/>
      <c r="I32" s="1186"/>
      <c r="J32" s="2151"/>
      <c r="K32" s="2151"/>
      <c r="L32" s="1187"/>
      <c r="M32" s="1191" t="str">
        <f>IF(J32=J118,M118,IF(J32=J119,M119,IF(J32=J120,M120,IF(J32=J121,M121,IF(J32=J122,M122,"")))))</f>
        <v/>
      </c>
    </row>
    <row r="33" spans="1:238" s="1185" customFormat="1" ht="40" customHeight="1">
      <c r="A33" s="1202">
        <v>1</v>
      </c>
      <c r="B33" s="1207">
        <f>IF('E1 Entreprise'!F$71&gt;0,0,-1)</f>
        <v>-1</v>
      </c>
      <c r="C33" s="18"/>
      <c r="D33" s="1169" t="str">
        <f t="shared" ref="D33:D40" si="1">IF((SUM(A33:B33))&gt;0,D$12,"")</f>
        <v/>
      </c>
      <c r="E33" s="1184"/>
      <c r="G33" s="2149" t="s">
        <v>995</v>
      </c>
      <c r="H33" s="2149"/>
      <c r="I33" s="1186"/>
      <c r="J33" s="2153"/>
      <c r="K33" s="2153"/>
      <c r="L33" s="1187"/>
      <c r="M33" s="1191" t="str">
        <f>IF(J33=J124,M124,IF(J33=J125,M125,IF(J33=J126,M126,IF(J33=J127,M127,IF(J33=J128,M128,"")))))</f>
        <v/>
      </c>
    </row>
    <row r="34" spans="1:238" s="1185" customFormat="1" ht="44" customHeight="1">
      <c r="A34" s="1202">
        <v>1</v>
      </c>
      <c r="B34" s="1207">
        <f>IF('E1 Entreprise'!F$71&gt;0,0,-1)</f>
        <v>-1</v>
      </c>
      <c r="C34" s="18"/>
      <c r="D34" s="1169" t="str">
        <f t="shared" si="1"/>
        <v/>
      </c>
      <c r="E34" s="1184"/>
      <c r="G34" s="2149" t="s">
        <v>423</v>
      </c>
      <c r="H34" s="2149"/>
      <c r="I34" s="1186"/>
      <c r="J34" s="2153"/>
      <c r="K34" s="2153"/>
      <c r="L34" s="1187"/>
      <c r="M34" s="1192" t="str">
        <f>IF(J34=J130,M130,IF(J34=J131,M131,IF(J34=J132,M132,IF(J34=J133,M133,IF(J34=J134,M134,"")))))</f>
        <v/>
      </c>
    </row>
    <row r="35" spans="1:238" ht="16" customHeight="1">
      <c r="A35" s="1202">
        <v>1</v>
      </c>
      <c r="B35" s="1205">
        <f>IF('E1 Entreprise'!F$73&gt;0,0,-1)</f>
        <v>-1</v>
      </c>
      <c r="C35" s="18"/>
      <c r="D35" s="1169" t="str">
        <f t="shared" si="1"/>
        <v/>
      </c>
      <c r="E35" s="1184"/>
      <c r="F35" s="203"/>
      <c r="G35" s="1189"/>
      <c r="H35" s="1189"/>
      <c r="I35" s="1186"/>
      <c r="J35" s="1189"/>
      <c r="K35" s="1186"/>
      <c r="L35" s="1186"/>
      <c r="M35" s="1190"/>
    </row>
    <row r="36" spans="1:238" s="1185" customFormat="1" ht="27" customHeight="1">
      <c r="A36" s="1206">
        <v>1</v>
      </c>
      <c r="B36" s="1207">
        <f>IF('E1 Entreprise'!F$73&gt;0,0,-1)</f>
        <v>-1</v>
      </c>
      <c r="C36" s="40"/>
      <c r="D36" s="1169" t="str">
        <f t="shared" si="1"/>
        <v/>
      </c>
      <c r="E36" s="1184"/>
      <c r="F36" s="378" t="s">
        <v>416</v>
      </c>
      <c r="G36" s="1189"/>
      <c r="H36" s="1189"/>
      <c r="I36" s="1186"/>
      <c r="J36" s="1189"/>
      <c r="K36" s="1186"/>
      <c r="L36" s="1186"/>
      <c r="M36" s="1190"/>
    </row>
    <row r="37" spans="1:238" s="1185" customFormat="1" ht="51" customHeight="1">
      <c r="A37" s="1202">
        <v>1</v>
      </c>
      <c r="B37" s="1205">
        <f>IF('E1 Entreprise'!F$73&gt;0,0,-1)</f>
        <v>-1</v>
      </c>
      <c r="C37" s="18"/>
      <c r="D37" s="1169" t="str">
        <f t="shared" si="1"/>
        <v/>
      </c>
      <c r="E37" s="1184"/>
      <c r="G37" s="2149" t="s">
        <v>424</v>
      </c>
      <c r="H37" s="2149"/>
      <c r="I37" s="1186"/>
      <c r="J37" s="2150"/>
      <c r="K37" s="2150"/>
      <c r="L37" s="1197"/>
      <c r="M37" s="1191" t="str">
        <f>IF(J37=J137,M137,IF(J37=J138,M138,IF(J37=J139,M139,IF(J37=J140,M140,IF(J37=J141,M141,IF(J37=J142,M142,""))))))</f>
        <v/>
      </c>
    </row>
    <row r="38" spans="1:238" ht="16" customHeight="1">
      <c r="A38" s="1202">
        <v>1</v>
      </c>
      <c r="B38" s="1205">
        <f>IF('E1 Entreprise'!F$70&gt;0,0,-1)</f>
        <v>-1</v>
      </c>
      <c r="C38" s="18"/>
      <c r="D38" s="1169" t="str">
        <f t="shared" si="1"/>
        <v/>
      </c>
      <c r="E38" s="1184"/>
      <c r="F38" s="203"/>
      <c r="G38" s="1189"/>
      <c r="H38" s="1189"/>
      <c r="I38" s="1186"/>
      <c r="J38" s="1189"/>
      <c r="K38" s="1186"/>
      <c r="L38" s="1186"/>
      <c r="M38" s="1190"/>
    </row>
    <row r="39" spans="1:238" s="1185" customFormat="1" ht="27" customHeight="1">
      <c r="A39" s="1206">
        <v>1</v>
      </c>
      <c r="B39" s="1207"/>
      <c r="C39" s="40"/>
      <c r="D39" s="1169" t="str">
        <f>IF((SUM(A39:B39))&gt;0,D$12,"")</f>
        <v>Contrôle</v>
      </c>
      <c r="E39" s="1184"/>
      <c r="F39" s="378" t="s">
        <v>417</v>
      </c>
      <c r="G39" s="1189"/>
      <c r="H39" s="1189"/>
      <c r="I39" s="1186"/>
      <c r="J39" s="1189"/>
      <c r="K39" s="1186"/>
      <c r="L39" s="1186"/>
      <c r="M39" s="1190"/>
    </row>
    <row r="40" spans="1:238" s="72" customFormat="1" ht="47" customHeight="1">
      <c r="A40" s="1202">
        <v>1</v>
      </c>
      <c r="B40" s="1205"/>
      <c r="C40" s="503"/>
      <c r="D40" s="1169" t="str">
        <f t="shared" si="1"/>
        <v>Contrôle</v>
      </c>
      <c r="E40" s="1170"/>
      <c r="G40" s="2149" t="s">
        <v>425</v>
      </c>
      <c r="H40" s="2149"/>
      <c r="I40" s="1186"/>
      <c r="J40" s="2151"/>
      <c r="K40" s="2151"/>
      <c r="L40" s="1187"/>
      <c r="M40" s="1191">
        <f>IF(J40=J39,M39,IF(J40=J145,M145,IF(J40=J146,M146,IF(J40=J147,M147,IF(J40=J148,M148,IF(J40=J149,M149,""))))))</f>
        <v>0</v>
      </c>
    </row>
    <row r="41" spans="1:238" ht="16" customHeight="1">
      <c r="A41" s="1202">
        <v>1</v>
      </c>
      <c r="B41" s="1205">
        <f>IF('E2 Serres'!BV$218&gt;0,0,-1)</f>
        <v>-1</v>
      </c>
      <c r="C41" s="503"/>
      <c r="D41" s="1169" t="str">
        <f t="shared" ref="D41:D79" si="2">IF((SUM(A41:B41))&gt;0,D$12,"")</f>
        <v/>
      </c>
      <c r="E41" s="1170"/>
      <c r="F41" s="203"/>
      <c r="G41" s="1189"/>
      <c r="H41" s="1189"/>
      <c r="I41" s="1186"/>
      <c r="J41" s="1189"/>
      <c r="K41" s="1186"/>
      <c r="L41" s="1186"/>
      <c r="M41" s="1190"/>
    </row>
    <row r="42" spans="1:238" s="1185" customFormat="1" ht="27" customHeight="1">
      <c r="A42" s="1206">
        <v>1</v>
      </c>
      <c r="B42" s="1207">
        <f>IF('E2 Serres'!BV$218&gt;0,0,-1)</f>
        <v>-1</v>
      </c>
      <c r="C42" s="40"/>
      <c r="D42" s="1169" t="str">
        <f t="shared" si="2"/>
        <v/>
      </c>
      <c r="E42" s="1184"/>
      <c r="F42" s="378" t="s">
        <v>418</v>
      </c>
      <c r="G42" s="1189"/>
      <c r="H42" s="1189"/>
      <c r="I42" s="1186"/>
      <c r="J42" s="1217"/>
      <c r="K42" s="1209"/>
      <c r="L42" s="1208"/>
      <c r="M42" s="1210"/>
    </row>
    <row r="43" spans="1:238" s="72" customFormat="1" ht="40" customHeight="1">
      <c r="A43" s="1202">
        <v>1</v>
      </c>
      <c r="B43" s="1205">
        <f>IF('E2 Serres'!BV$218&gt;0,0,-1)</f>
        <v>-1</v>
      </c>
      <c r="C43" s="503"/>
      <c r="D43" s="1169" t="str">
        <f t="shared" si="2"/>
        <v/>
      </c>
      <c r="E43" s="1170"/>
      <c r="G43" s="2149" t="s">
        <v>426</v>
      </c>
      <c r="H43" s="2149"/>
      <c r="I43" s="1186"/>
      <c r="J43" s="2151"/>
      <c r="K43" s="2151"/>
      <c r="L43" s="1187"/>
      <c r="M43" s="1191" t="str">
        <f>IF(J43=J152,M152,IF(J43=J153,M153,IF(J43=J154,M154,IF(J43=J155,M155,""))))</f>
        <v/>
      </c>
    </row>
    <row r="44" spans="1:238" ht="16" customHeight="1">
      <c r="A44" s="1202">
        <v>1</v>
      </c>
      <c r="B44" s="1205">
        <f>IF('E2 Serres'!BV$218&gt;0,0,-1)</f>
        <v>-1</v>
      </c>
      <c r="C44" s="503"/>
      <c r="D44" s="1169" t="str">
        <f t="shared" si="2"/>
        <v/>
      </c>
      <c r="E44" s="1170"/>
      <c r="F44" s="181"/>
    </row>
    <row r="45" spans="1:238" ht="16" customHeight="1">
      <c r="A45" s="1202">
        <v>1</v>
      </c>
      <c r="B45" s="1205"/>
      <c r="C45" s="503"/>
      <c r="D45" s="1169" t="str">
        <f t="shared" si="2"/>
        <v>Contrôle</v>
      </c>
      <c r="E45" s="1170"/>
      <c r="F45" s="181"/>
    </row>
    <row r="46" spans="1:238" ht="16" customHeight="1">
      <c r="A46" s="1202">
        <v>1</v>
      </c>
      <c r="B46" s="1205"/>
      <c r="C46" s="503"/>
      <c r="D46" s="1169" t="str">
        <f t="shared" si="2"/>
        <v>Contrôle</v>
      </c>
      <c r="E46" s="1170"/>
      <c r="F46" s="181"/>
    </row>
    <row r="47" spans="1:238">
      <c r="A47" s="1202">
        <v>1</v>
      </c>
      <c r="B47" s="1205"/>
      <c r="C47" s="503"/>
      <c r="D47" s="1169" t="str">
        <f t="shared" si="2"/>
        <v>Contrôle</v>
      </c>
      <c r="E47" s="1170"/>
    </row>
    <row r="48" spans="1:238" s="138" customFormat="1" ht="33" customHeight="1" thickBot="1">
      <c r="A48" s="1202">
        <v>1</v>
      </c>
      <c r="B48" s="1205"/>
      <c r="C48" s="503"/>
      <c r="D48" s="1169" t="str">
        <f t="shared" si="2"/>
        <v>Contrôle</v>
      </c>
      <c r="E48" s="1170"/>
      <c r="F48" s="2156" t="s">
        <v>427</v>
      </c>
      <c r="G48" s="2156"/>
      <c r="H48" s="2156"/>
      <c r="I48" s="2156"/>
      <c r="J48" s="2157"/>
      <c r="K48" s="1176"/>
      <c r="L48" s="1176"/>
      <c r="M48" s="1177"/>
      <c r="N48" s="1175"/>
      <c r="O48" s="1175"/>
      <c r="P48" s="1175"/>
      <c r="Q48" s="1175"/>
      <c r="R48" s="1175"/>
      <c r="S48" s="1175"/>
      <c r="T48" s="1175"/>
      <c r="U48" s="1175"/>
      <c r="V48" s="1175"/>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3"/>
      <c r="BR48" s="143"/>
      <c r="BS48" s="143"/>
      <c r="BT48" s="143"/>
      <c r="BU48" s="143"/>
      <c r="BV48" s="143"/>
      <c r="BW48" s="143"/>
      <c r="BX48" s="143"/>
      <c r="BY48" s="143"/>
      <c r="BZ48" s="143"/>
      <c r="CA48" s="143"/>
      <c r="CB48" s="143"/>
      <c r="CC48" s="143"/>
      <c r="CD48" s="143"/>
      <c r="CE48" s="143"/>
      <c r="CF48" s="143"/>
      <c r="CG48" s="143"/>
      <c r="CH48" s="143"/>
      <c r="CI48" s="143"/>
      <c r="CJ48" s="143"/>
      <c r="CK48" s="143"/>
      <c r="CL48" s="143"/>
      <c r="CM48" s="143"/>
      <c r="CN48" s="143"/>
      <c r="CO48" s="143"/>
      <c r="CP48" s="143"/>
      <c r="CQ48" s="143"/>
      <c r="CR48" s="143"/>
      <c r="CS48" s="143"/>
      <c r="CT48" s="143"/>
      <c r="CU48" s="143"/>
      <c r="CV48" s="143"/>
      <c r="CW48" s="143"/>
      <c r="CX48" s="143"/>
      <c r="CY48" s="143"/>
      <c r="CZ48" s="143"/>
      <c r="DA48" s="143"/>
      <c r="DB48" s="143"/>
      <c r="DC48" s="143"/>
      <c r="DD48" s="143"/>
      <c r="DE48" s="143"/>
      <c r="DF48" s="143"/>
      <c r="DG48" s="143"/>
      <c r="DH48" s="143"/>
      <c r="DI48" s="143"/>
      <c r="DJ48" s="143"/>
      <c r="DK48" s="143"/>
      <c r="DL48" s="143"/>
      <c r="DM48" s="143"/>
      <c r="DN48" s="143"/>
      <c r="DO48" s="143"/>
      <c r="DP48" s="143"/>
      <c r="DQ48" s="143"/>
      <c r="DR48" s="143"/>
      <c r="DS48" s="143"/>
      <c r="DT48" s="143"/>
      <c r="DU48" s="143"/>
      <c r="DV48" s="143"/>
      <c r="DW48" s="143"/>
      <c r="DX48" s="143"/>
      <c r="DY48" s="143"/>
      <c r="DZ48" s="143"/>
      <c r="EA48" s="143"/>
      <c r="EB48" s="143"/>
      <c r="EC48" s="143"/>
      <c r="ED48" s="143"/>
      <c r="EE48" s="143"/>
      <c r="EF48" s="143"/>
      <c r="EG48" s="143"/>
      <c r="EH48" s="143"/>
      <c r="EI48" s="143"/>
      <c r="EJ48" s="143"/>
      <c r="EK48" s="143"/>
      <c r="EL48" s="143"/>
      <c r="EM48" s="143"/>
      <c r="EN48" s="143"/>
      <c r="EO48" s="143"/>
      <c r="EP48" s="143"/>
      <c r="EQ48" s="143"/>
      <c r="ER48" s="143"/>
      <c r="ES48" s="143"/>
      <c r="ET48" s="143"/>
      <c r="EU48" s="143"/>
      <c r="EV48" s="143"/>
      <c r="EW48" s="143"/>
      <c r="EX48" s="143"/>
      <c r="EY48" s="143"/>
      <c r="EZ48" s="143"/>
      <c r="FA48" s="143"/>
      <c r="FB48" s="143"/>
      <c r="FC48" s="143"/>
      <c r="FD48" s="143"/>
      <c r="FE48" s="143"/>
      <c r="FF48" s="143"/>
      <c r="FG48" s="143"/>
      <c r="FH48" s="143"/>
      <c r="FI48" s="143"/>
      <c r="FJ48" s="143"/>
      <c r="FK48" s="143"/>
      <c r="FL48" s="143"/>
      <c r="FM48" s="143"/>
      <c r="FN48" s="143"/>
      <c r="FO48" s="143"/>
      <c r="FP48" s="143"/>
      <c r="FQ48" s="143"/>
      <c r="FR48" s="143"/>
      <c r="FS48" s="143"/>
      <c r="FT48" s="143"/>
      <c r="FU48" s="143"/>
      <c r="FV48" s="143"/>
      <c r="FW48" s="143"/>
      <c r="FX48" s="143"/>
      <c r="FY48" s="143"/>
      <c r="FZ48" s="143"/>
      <c r="GA48" s="143"/>
      <c r="GB48" s="143"/>
      <c r="GC48" s="143"/>
      <c r="GD48" s="143"/>
      <c r="GE48" s="143"/>
      <c r="GF48" s="143"/>
      <c r="GG48" s="143"/>
      <c r="GH48" s="143"/>
      <c r="GI48" s="143"/>
      <c r="GJ48" s="143"/>
      <c r="GK48" s="143"/>
      <c r="GL48" s="143"/>
      <c r="GM48" s="143"/>
      <c r="GN48" s="143"/>
      <c r="GO48" s="143"/>
      <c r="GP48" s="143"/>
      <c r="GQ48" s="143"/>
      <c r="GR48" s="143"/>
      <c r="GS48" s="143"/>
      <c r="GT48" s="143"/>
      <c r="GU48" s="143"/>
      <c r="GV48" s="143"/>
      <c r="GW48" s="143"/>
      <c r="GX48" s="143"/>
      <c r="GY48" s="143"/>
      <c r="GZ48" s="143"/>
      <c r="HA48" s="143"/>
      <c r="HB48" s="143"/>
      <c r="HC48" s="143"/>
      <c r="HD48" s="143"/>
      <c r="HE48" s="143"/>
      <c r="HF48" s="143"/>
      <c r="HG48" s="143"/>
      <c r="HH48" s="143"/>
      <c r="HI48" s="143"/>
      <c r="HJ48" s="143"/>
      <c r="HK48" s="143"/>
      <c r="HL48" s="143"/>
      <c r="HM48" s="143"/>
      <c r="HN48" s="143"/>
      <c r="HO48" s="143"/>
      <c r="HP48" s="143"/>
      <c r="HQ48" s="143"/>
      <c r="HR48" s="143"/>
      <c r="HS48" s="143"/>
      <c r="HT48" s="143"/>
      <c r="HU48" s="143"/>
      <c r="HV48" s="143"/>
      <c r="HW48" s="143"/>
      <c r="HX48" s="143"/>
      <c r="HY48" s="143"/>
      <c r="HZ48" s="143"/>
      <c r="IA48" s="143"/>
      <c r="IB48" s="143"/>
      <c r="IC48" s="143"/>
      <c r="ID48" s="143"/>
    </row>
    <row r="49" spans="1:238">
      <c r="A49" s="1202">
        <v>1</v>
      </c>
      <c r="D49" s="1169" t="str">
        <f>IF((SUM(A49:B49))&gt;0,D$12,"")</f>
        <v>Contrôle</v>
      </c>
      <c r="E49" s="1170"/>
      <c r="F49" s="181"/>
    </row>
    <row r="50" spans="1:238" s="18" customFormat="1" ht="17" customHeight="1">
      <c r="A50" s="1202">
        <v>1</v>
      </c>
      <c r="B50" s="1205"/>
      <c r="C50" s="503"/>
      <c r="D50" s="1169" t="str">
        <f>IF((SUM(A50:B50))&gt;0,D$12,"")</f>
        <v>Contrôle</v>
      </c>
      <c r="E50" s="1170"/>
      <c r="F50" s="1178" t="s">
        <v>413</v>
      </c>
      <c r="G50" s="1179"/>
      <c r="H50" s="1179"/>
      <c r="I50" s="1180"/>
      <c r="J50" s="1178" t="s">
        <v>111</v>
      </c>
      <c r="K50" s="1178"/>
      <c r="L50" s="1180"/>
      <c r="M50" s="1181" t="s">
        <v>414</v>
      </c>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row>
    <row r="51" spans="1:238">
      <c r="A51" s="1202">
        <v>1</v>
      </c>
      <c r="B51" s="1205"/>
      <c r="C51" s="503"/>
      <c r="D51" s="1169" t="str">
        <f t="shared" si="2"/>
        <v>Contrôle</v>
      </c>
      <c r="E51" s="1170"/>
    </row>
    <row r="52" spans="1:238" s="1185" customFormat="1" ht="27" customHeight="1">
      <c r="A52" s="1206">
        <v>1</v>
      </c>
      <c r="B52" s="1207"/>
      <c r="C52" s="40"/>
      <c r="D52" s="1169" t="str">
        <f t="shared" si="2"/>
        <v>Contrôle</v>
      </c>
      <c r="E52" s="1184"/>
      <c r="F52" s="378" t="s">
        <v>428</v>
      </c>
      <c r="G52" s="1166"/>
      <c r="H52" s="1166"/>
      <c r="I52" s="1167"/>
      <c r="J52" s="1166"/>
      <c r="K52" s="1167"/>
      <c r="L52" s="1167"/>
      <c r="M52" s="1168"/>
    </row>
    <row r="53" spans="1:238" s="1185" customFormat="1" ht="61" customHeight="1">
      <c r="A53" s="1202">
        <v>1</v>
      </c>
      <c r="B53" s="1205"/>
      <c r="C53" s="503"/>
      <c r="D53" s="1169" t="str">
        <f t="shared" si="2"/>
        <v>Contrôle</v>
      </c>
      <c r="E53" s="1170"/>
      <c r="G53" s="2149" t="s">
        <v>966</v>
      </c>
      <c r="H53" s="2149"/>
      <c r="I53" s="1186"/>
      <c r="J53" s="2150"/>
      <c r="K53" s="2150"/>
      <c r="L53" s="1197"/>
      <c r="M53" s="1191">
        <f>IF(J53=J52,M52,IF(J53=J163,M163,IF(J53=J164,M164,IF(J53=J165,M165,IF(J53=J166,M166,"")))))</f>
        <v>0</v>
      </c>
    </row>
    <row r="54" spans="1:238" ht="16" customHeight="1">
      <c r="A54" s="1202">
        <v>1</v>
      </c>
      <c r="B54" s="1205"/>
      <c r="C54" s="503"/>
      <c r="D54" s="1169" t="str">
        <f>IF((SUM(A54:B54))&gt;0,D$12,"")</f>
        <v>Contrôle</v>
      </c>
      <c r="E54" s="1170"/>
      <c r="F54" s="203"/>
      <c r="G54" s="1189"/>
      <c r="H54" s="1189"/>
      <c r="I54" s="1186"/>
      <c r="J54" s="1189"/>
      <c r="K54" s="1186"/>
      <c r="L54" s="1186"/>
      <c r="M54" s="1190"/>
    </row>
    <row r="55" spans="1:238" s="1185" customFormat="1" ht="27" customHeight="1">
      <c r="A55" s="1206">
        <v>1</v>
      </c>
      <c r="B55" s="1207"/>
      <c r="C55" s="40"/>
      <c r="D55" s="1169" t="str">
        <f t="shared" si="2"/>
        <v>Contrôle</v>
      </c>
      <c r="E55" s="1184"/>
      <c r="F55" s="378" t="s">
        <v>997</v>
      </c>
      <c r="G55" s="1189"/>
      <c r="H55" s="1189"/>
      <c r="I55" s="1186"/>
      <c r="J55" s="1189"/>
      <c r="K55" s="1186"/>
      <c r="L55" s="1186"/>
      <c r="M55" s="1190"/>
    </row>
    <row r="56" spans="1:238" s="1185" customFormat="1" ht="78" customHeight="1">
      <c r="A56" s="1202">
        <v>1</v>
      </c>
      <c r="B56" s="1205"/>
      <c r="C56" s="503"/>
      <c r="D56" s="1169" t="str">
        <f t="shared" si="2"/>
        <v>Contrôle</v>
      </c>
      <c r="E56" s="1170"/>
      <c r="G56" s="2149" t="s">
        <v>996</v>
      </c>
      <c r="H56" s="2149"/>
      <c r="I56" s="1186"/>
      <c r="J56" s="2150"/>
      <c r="K56" s="2150"/>
      <c r="L56" s="1197"/>
      <c r="M56" s="1191">
        <f>IF(J56=J55,M55,IF(J56=J169,M169,IF(J56=J170,M170,IF(J56=J171,M171,""))))</f>
        <v>0</v>
      </c>
    </row>
    <row r="57" spans="1:238" ht="16" customHeight="1">
      <c r="A57" s="1202">
        <v>1</v>
      </c>
      <c r="B57" s="1205"/>
      <c r="C57" s="503"/>
      <c r="D57" s="1169" t="str">
        <f t="shared" si="2"/>
        <v>Contrôle</v>
      </c>
      <c r="E57" s="1170"/>
    </row>
    <row r="58" spans="1:238" ht="16" customHeight="1">
      <c r="A58" s="1202">
        <v>1</v>
      </c>
      <c r="B58" s="1205"/>
      <c r="C58" s="503"/>
      <c r="D58" s="1169" t="str">
        <f t="shared" si="2"/>
        <v>Contrôle</v>
      </c>
      <c r="E58" s="1170"/>
    </row>
    <row r="59" spans="1:238" s="138" customFormat="1" ht="36" customHeight="1" thickBot="1">
      <c r="A59" s="1202">
        <v>1</v>
      </c>
      <c r="B59" s="1205"/>
      <c r="C59" s="503"/>
      <c r="D59" s="1169" t="str">
        <f t="shared" si="2"/>
        <v>Contrôle</v>
      </c>
      <c r="E59" s="1170"/>
      <c r="F59" s="2156" t="s">
        <v>430</v>
      </c>
      <c r="G59" s="2156"/>
      <c r="H59" s="2156"/>
      <c r="I59" s="2156"/>
      <c r="J59" s="2157"/>
      <c r="K59" s="1176"/>
      <c r="L59" s="1176"/>
      <c r="M59" s="1177"/>
      <c r="N59" s="1175"/>
      <c r="O59" s="1175"/>
      <c r="P59" s="1175"/>
      <c r="Q59" s="1175"/>
      <c r="R59" s="1175"/>
      <c r="S59" s="1175"/>
      <c r="T59" s="1175"/>
      <c r="U59" s="1175"/>
      <c r="V59" s="1175"/>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c r="BP59" s="143"/>
      <c r="BQ59" s="143"/>
      <c r="BR59" s="143"/>
      <c r="BS59" s="143"/>
      <c r="BT59" s="143"/>
      <c r="BU59" s="143"/>
      <c r="BV59" s="143"/>
      <c r="BW59" s="143"/>
      <c r="BX59" s="143"/>
      <c r="BY59" s="143"/>
      <c r="BZ59" s="143"/>
      <c r="CA59" s="143"/>
      <c r="CB59" s="143"/>
      <c r="CC59" s="143"/>
      <c r="CD59" s="143"/>
      <c r="CE59" s="143"/>
      <c r="CF59" s="143"/>
      <c r="CG59" s="143"/>
      <c r="CH59" s="143"/>
      <c r="CI59" s="143"/>
      <c r="CJ59" s="143"/>
      <c r="CK59" s="143"/>
      <c r="CL59" s="143"/>
      <c r="CM59" s="143"/>
      <c r="CN59" s="143"/>
      <c r="CO59" s="143"/>
      <c r="CP59" s="143"/>
      <c r="CQ59" s="143"/>
      <c r="CR59" s="143"/>
      <c r="CS59" s="143"/>
      <c r="CT59" s="143"/>
      <c r="CU59" s="143"/>
      <c r="CV59" s="143"/>
      <c r="CW59" s="143"/>
      <c r="CX59" s="143"/>
      <c r="CY59" s="143"/>
      <c r="CZ59" s="143"/>
      <c r="DA59" s="143"/>
      <c r="DB59" s="143"/>
      <c r="DC59" s="143"/>
      <c r="DD59" s="143"/>
      <c r="DE59" s="143"/>
      <c r="DF59" s="143"/>
      <c r="DG59" s="143"/>
      <c r="DH59" s="143"/>
      <c r="DI59" s="143"/>
      <c r="DJ59" s="143"/>
      <c r="DK59" s="143"/>
      <c r="DL59" s="143"/>
      <c r="DM59" s="143"/>
      <c r="DN59" s="143"/>
      <c r="DO59" s="143"/>
      <c r="DP59" s="143"/>
      <c r="DQ59" s="143"/>
      <c r="DR59" s="143"/>
      <c r="DS59" s="143"/>
      <c r="DT59" s="143"/>
      <c r="DU59" s="143"/>
      <c r="DV59" s="143"/>
      <c r="DW59" s="143"/>
      <c r="DX59" s="143"/>
      <c r="DY59" s="143"/>
      <c r="DZ59" s="143"/>
      <c r="EA59" s="143"/>
      <c r="EB59" s="143"/>
      <c r="EC59" s="143"/>
      <c r="ED59" s="143"/>
      <c r="EE59" s="143"/>
      <c r="EF59" s="143"/>
      <c r="EG59" s="143"/>
      <c r="EH59" s="143"/>
      <c r="EI59" s="143"/>
      <c r="EJ59" s="143"/>
      <c r="EK59" s="143"/>
      <c r="EL59" s="143"/>
      <c r="EM59" s="143"/>
      <c r="EN59" s="143"/>
      <c r="EO59" s="143"/>
      <c r="EP59" s="143"/>
      <c r="EQ59" s="143"/>
      <c r="ER59" s="143"/>
      <c r="ES59" s="143"/>
      <c r="ET59" s="143"/>
      <c r="EU59" s="143"/>
      <c r="EV59" s="143"/>
      <c r="EW59" s="143"/>
      <c r="EX59" s="143"/>
      <c r="EY59" s="143"/>
      <c r="EZ59" s="143"/>
      <c r="FA59" s="143"/>
      <c r="FB59" s="143"/>
      <c r="FC59" s="143"/>
      <c r="FD59" s="143"/>
      <c r="FE59" s="143"/>
      <c r="FF59" s="143"/>
      <c r="FG59" s="143"/>
      <c r="FH59" s="143"/>
      <c r="FI59" s="143"/>
      <c r="FJ59" s="143"/>
      <c r="FK59" s="143"/>
      <c r="FL59" s="143"/>
      <c r="FM59" s="143"/>
      <c r="FN59" s="143"/>
      <c r="FO59" s="143"/>
      <c r="FP59" s="143"/>
      <c r="FQ59" s="143"/>
      <c r="FR59" s="143"/>
      <c r="FS59" s="143"/>
      <c r="FT59" s="143"/>
      <c r="FU59" s="143"/>
      <c r="FV59" s="143"/>
      <c r="FW59" s="143"/>
      <c r="FX59" s="143"/>
      <c r="FY59" s="143"/>
      <c r="FZ59" s="143"/>
      <c r="GA59" s="143"/>
      <c r="GB59" s="143"/>
      <c r="GC59" s="143"/>
      <c r="GD59" s="143"/>
      <c r="GE59" s="143"/>
      <c r="GF59" s="143"/>
      <c r="GG59" s="143"/>
      <c r="GH59" s="143"/>
      <c r="GI59" s="143"/>
      <c r="GJ59" s="143"/>
      <c r="GK59" s="143"/>
      <c r="GL59" s="143"/>
      <c r="GM59" s="143"/>
      <c r="GN59" s="143"/>
      <c r="GO59" s="143"/>
      <c r="GP59" s="143"/>
      <c r="GQ59" s="143"/>
      <c r="GR59" s="143"/>
      <c r="GS59" s="143"/>
      <c r="GT59" s="143"/>
      <c r="GU59" s="143"/>
      <c r="GV59" s="143"/>
      <c r="GW59" s="143"/>
      <c r="GX59" s="143"/>
      <c r="GY59" s="143"/>
      <c r="GZ59" s="143"/>
      <c r="HA59" s="143"/>
      <c r="HB59" s="143"/>
      <c r="HC59" s="143"/>
      <c r="HD59" s="143"/>
      <c r="HE59" s="143"/>
      <c r="HF59" s="143"/>
      <c r="HG59" s="143"/>
      <c r="HH59" s="143"/>
      <c r="HI59" s="143"/>
      <c r="HJ59" s="143"/>
      <c r="HK59" s="143"/>
      <c r="HL59" s="143"/>
      <c r="HM59" s="143"/>
      <c r="HN59" s="143"/>
      <c r="HO59" s="143"/>
      <c r="HP59" s="143"/>
      <c r="HQ59" s="143"/>
      <c r="HR59" s="143"/>
      <c r="HS59" s="143"/>
      <c r="HT59" s="143"/>
      <c r="HU59" s="143"/>
      <c r="HV59" s="143"/>
      <c r="HW59" s="143"/>
      <c r="HX59" s="143"/>
      <c r="HY59" s="143"/>
      <c r="HZ59" s="143"/>
      <c r="IA59" s="143"/>
      <c r="IB59" s="143"/>
      <c r="IC59" s="143"/>
      <c r="ID59" s="143"/>
    </row>
    <row r="60" spans="1:238">
      <c r="A60" s="1202">
        <v>1</v>
      </c>
      <c r="D60" s="1169" t="str">
        <f>IF((SUM(A60:B60))&gt;0,D$12,"")</f>
        <v>Contrôle</v>
      </c>
      <c r="E60" s="1170"/>
      <c r="F60" s="181"/>
    </row>
    <row r="61" spans="1:238" s="18" customFormat="1" ht="17" customHeight="1">
      <c r="A61" s="1202">
        <v>1</v>
      </c>
      <c r="B61" s="1205"/>
      <c r="C61" s="503"/>
      <c r="D61" s="1169" t="str">
        <f>IF((SUM(A61:B61))&gt;0,D$12,"")</f>
        <v>Contrôle</v>
      </c>
      <c r="E61" s="1170"/>
      <c r="F61" s="1178" t="s">
        <v>413</v>
      </c>
      <c r="G61" s="1179"/>
      <c r="H61" s="1179"/>
      <c r="I61" s="1180"/>
      <c r="J61" s="1178" t="s">
        <v>111</v>
      </c>
      <c r="K61" s="1178"/>
      <c r="L61" s="1180"/>
      <c r="M61" s="1181" t="s">
        <v>414</v>
      </c>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row>
    <row r="62" spans="1:238">
      <c r="A62" s="1202">
        <v>1</v>
      </c>
      <c r="B62" s="1205"/>
      <c r="C62" s="503"/>
      <c r="D62" s="1169" t="str">
        <f t="shared" si="2"/>
        <v>Contrôle</v>
      </c>
      <c r="E62" s="1170"/>
    </row>
    <row r="63" spans="1:238" s="1185" customFormat="1" ht="27" customHeight="1">
      <c r="A63" s="1206">
        <v>1</v>
      </c>
      <c r="B63" s="1207"/>
      <c r="C63" s="40"/>
      <c r="D63" s="1169" t="str">
        <f t="shared" si="2"/>
        <v>Contrôle</v>
      </c>
      <c r="E63" s="1184"/>
      <c r="F63" s="378" t="s">
        <v>429</v>
      </c>
      <c r="G63" s="1166"/>
      <c r="H63" s="1166"/>
      <c r="I63" s="1167"/>
      <c r="J63" s="1166"/>
      <c r="K63" s="1167"/>
      <c r="L63" s="1167"/>
      <c r="M63" s="1168"/>
    </row>
    <row r="64" spans="1:238" s="1185" customFormat="1" ht="50" customHeight="1">
      <c r="A64" s="1202">
        <v>1</v>
      </c>
      <c r="B64" s="1205"/>
      <c r="C64" s="503"/>
      <c r="D64" s="1169" t="str">
        <f t="shared" si="2"/>
        <v>Contrôle</v>
      </c>
      <c r="E64" s="1170"/>
      <c r="G64" s="2149" t="s">
        <v>967</v>
      </c>
      <c r="H64" s="2149"/>
      <c r="I64" s="1186"/>
      <c r="J64" s="2150"/>
      <c r="K64" s="2150"/>
      <c r="L64" s="1197"/>
      <c r="M64" s="1191">
        <f>IF(J64=J63,M63,IF(J64=J176,M176,IF(J64=J177,M177,IF(J64=J178,M178,IF(J64=J179,M179,IF(J64=J180,M180,IF(J64=J181,M181,"")))))))</f>
        <v>0</v>
      </c>
    </row>
    <row r="65" spans="1:238" ht="16" customHeight="1">
      <c r="A65" s="1202">
        <v>1</v>
      </c>
      <c r="B65" s="1205"/>
      <c r="C65" s="503"/>
      <c r="D65" s="1169" t="str">
        <f t="shared" si="2"/>
        <v>Contrôle</v>
      </c>
      <c r="E65" s="1170"/>
      <c r="F65" s="181"/>
      <c r="G65" s="72"/>
      <c r="H65" s="72"/>
      <c r="I65" s="1186"/>
      <c r="J65" s="1189"/>
      <c r="K65" s="1186"/>
      <c r="L65" s="1186"/>
      <c r="M65" s="1190"/>
    </row>
    <row r="66" spans="1:238" s="1185" customFormat="1" ht="27" customHeight="1">
      <c r="A66" s="1206">
        <v>1</v>
      </c>
      <c r="B66" s="1207"/>
      <c r="C66" s="40"/>
      <c r="D66" s="1169" t="str">
        <f t="shared" si="2"/>
        <v>Contrôle</v>
      </c>
      <c r="E66" s="1184"/>
      <c r="F66" s="378" t="s">
        <v>431</v>
      </c>
      <c r="G66" s="1189"/>
      <c r="H66" s="1189"/>
      <c r="I66" s="1186"/>
      <c r="J66" s="1189"/>
      <c r="K66" s="1186"/>
      <c r="L66" s="1186"/>
      <c r="M66" s="1190"/>
    </row>
    <row r="67" spans="1:238" s="1185" customFormat="1" ht="42" customHeight="1">
      <c r="A67" s="1202">
        <v>1</v>
      </c>
      <c r="B67" s="1205"/>
      <c r="C67" s="503"/>
      <c r="D67" s="1169" t="str">
        <f t="shared" si="2"/>
        <v>Contrôle</v>
      </c>
      <c r="E67" s="1170"/>
      <c r="G67" s="2149" t="s">
        <v>432</v>
      </c>
      <c r="H67" s="2149"/>
      <c r="I67" s="1186"/>
      <c r="J67" s="2150"/>
      <c r="K67" s="2150"/>
      <c r="L67" s="1197"/>
      <c r="M67" s="1191" t="str">
        <f>IF(J67=J184,M184,IF(J67=J185,M185,IF(J67=J186,M186,IF(J67=J187,M187,""))))</f>
        <v/>
      </c>
    </row>
    <row r="68" spans="1:238" ht="16" customHeight="1">
      <c r="A68" s="1202">
        <v>1</v>
      </c>
      <c r="B68" s="1205"/>
      <c r="C68" s="503"/>
      <c r="D68" s="1169" t="str">
        <f t="shared" si="2"/>
        <v>Contrôle</v>
      </c>
      <c r="E68" s="1170"/>
      <c r="F68" s="181"/>
      <c r="I68" s="1167"/>
    </row>
    <row r="69" spans="1:238" ht="16" customHeight="1">
      <c r="A69" s="1202">
        <v>1</v>
      </c>
      <c r="B69" s="1205"/>
      <c r="C69" s="503"/>
      <c r="D69" s="1169" t="str">
        <f t="shared" si="2"/>
        <v>Contrôle</v>
      </c>
      <c r="E69" s="1170"/>
    </row>
    <row r="70" spans="1:238" s="138" customFormat="1" ht="36" customHeight="1" thickBot="1">
      <c r="A70" s="1202">
        <v>1</v>
      </c>
      <c r="B70" s="1205">
        <f>IF('E1 Entreprise'!F$76&gt;0,0,-1)</f>
        <v>-1</v>
      </c>
      <c r="C70" s="18"/>
      <c r="D70" s="1169" t="str">
        <f t="shared" si="2"/>
        <v/>
      </c>
      <c r="E70" s="1184"/>
      <c r="F70" s="2156" t="s">
        <v>433</v>
      </c>
      <c r="G70" s="2156"/>
      <c r="H70" s="2156"/>
      <c r="I70" s="2156"/>
      <c r="J70" s="2156"/>
      <c r="K70" s="1193"/>
      <c r="L70" s="1193"/>
      <c r="M70" s="1194"/>
      <c r="N70" s="1175"/>
      <c r="O70" s="1175"/>
      <c r="P70" s="1175"/>
      <c r="Q70" s="1175"/>
      <c r="R70" s="1175"/>
      <c r="S70" s="1175"/>
      <c r="T70" s="1175"/>
      <c r="U70" s="1175"/>
      <c r="V70" s="1175"/>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3"/>
      <c r="BN70" s="143"/>
      <c r="BO70" s="143"/>
      <c r="BP70" s="143"/>
      <c r="BQ70" s="143"/>
      <c r="BR70" s="143"/>
      <c r="BS70" s="143"/>
      <c r="BT70" s="143"/>
      <c r="BU70" s="143"/>
      <c r="BV70" s="143"/>
      <c r="BW70" s="143"/>
      <c r="BX70" s="143"/>
      <c r="BY70" s="143"/>
      <c r="BZ70" s="143"/>
      <c r="CA70" s="143"/>
      <c r="CB70" s="143"/>
      <c r="CC70" s="143"/>
      <c r="CD70" s="143"/>
      <c r="CE70" s="143"/>
      <c r="CF70" s="143"/>
      <c r="CG70" s="143"/>
      <c r="CH70" s="143"/>
      <c r="CI70" s="143"/>
      <c r="CJ70" s="143"/>
      <c r="CK70" s="143"/>
      <c r="CL70" s="143"/>
      <c r="CM70" s="143"/>
      <c r="CN70" s="143"/>
      <c r="CO70" s="143"/>
      <c r="CP70" s="143"/>
      <c r="CQ70" s="143"/>
      <c r="CR70" s="143"/>
      <c r="CS70" s="143"/>
      <c r="CT70" s="143"/>
      <c r="CU70" s="143"/>
      <c r="CV70" s="143"/>
      <c r="CW70" s="143"/>
      <c r="CX70" s="143"/>
      <c r="CY70" s="143"/>
      <c r="CZ70" s="143"/>
      <c r="DA70" s="143"/>
      <c r="DB70" s="143"/>
      <c r="DC70" s="143"/>
      <c r="DD70" s="143"/>
      <c r="DE70" s="143"/>
      <c r="DF70" s="143"/>
      <c r="DG70" s="143"/>
      <c r="DH70" s="143"/>
      <c r="DI70" s="143"/>
      <c r="DJ70" s="143"/>
      <c r="DK70" s="143"/>
      <c r="DL70" s="143"/>
      <c r="DM70" s="143"/>
      <c r="DN70" s="143"/>
      <c r="DO70" s="143"/>
      <c r="DP70" s="143"/>
      <c r="DQ70" s="143"/>
      <c r="DR70" s="143"/>
      <c r="DS70" s="143"/>
      <c r="DT70" s="143"/>
      <c r="DU70" s="143"/>
      <c r="DV70" s="143"/>
      <c r="DW70" s="143"/>
      <c r="DX70" s="143"/>
      <c r="DY70" s="143"/>
      <c r="DZ70" s="143"/>
      <c r="EA70" s="143"/>
      <c r="EB70" s="143"/>
      <c r="EC70" s="143"/>
      <c r="ED70" s="143"/>
      <c r="EE70" s="143"/>
      <c r="EF70" s="143"/>
      <c r="EG70" s="143"/>
      <c r="EH70" s="143"/>
      <c r="EI70" s="143"/>
      <c r="EJ70" s="143"/>
      <c r="EK70" s="143"/>
      <c r="EL70" s="143"/>
      <c r="EM70" s="143"/>
      <c r="EN70" s="143"/>
      <c r="EO70" s="143"/>
      <c r="EP70" s="143"/>
      <c r="EQ70" s="143"/>
      <c r="ER70" s="143"/>
      <c r="ES70" s="143"/>
      <c r="ET70" s="143"/>
      <c r="EU70" s="143"/>
      <c r="EV70" s="143"/>
      <c r="EW70" s="143"/>
      <c r="EX70" s="143"/>
      <c r="EY70" s="143"/>
      <c r="EZ70" s="143"/>
      <c r="FA70" s="143"/>
      <c r="FB70" s="143"/>
      <c r="FC70" s="143"/>
      <c r="FD70" s="143"/>
      <c r="FE70" s="143"/>
      <c r="FF70" s="143"/>
      <c r="FG70" s="143"/>
      <c r="FH70" s="143"/>
      <c r="FI70" s="143"/>
      <c r="FJ70" s="143"/>
      <c r="FK70" s="143"/>
      <c r="FL70" s="143"/>
      <c r="FM70" s="143"/>
      <c r="FN70" s="143"/>
      <c r="FO70" s="143"/>
      <c r="FP70" s="143"/>
      <c r="FQ70" s="143"/>
      <c r="FR70" s="143"/>
      <c r="FS70" s="143"/>
      <c r="FT70" s="143"/>
      <c r="FU70" s="143"/>
      <c r="FV70" s="143"/>
      <c r="FW70" s="143"/>
      <c r="FX70" s="143"/>
      <c r="FY70" s="143"/>
      <c r="FZ70" s="143"/>
      <c r="GA70" s="143"/>
      <c r="GB70" s="143"/>
      <c r="GC70" s="143"/>
      <c r="GD70" s="143"/>
      <c r="GE70" s="143"/>
      <c r="GF70" s="143"/>
      <c r="GG70" s="143"/>
      <c r="GH70" s="143"/>
      <c r="GI70" s="143"/>
      <c r="GJ70" s="143"/>
      <c r="GK70" s="143"/>
      <c r="GL70" s="143"/>
      <c r="GM70" s="143"/>
      <c r="GN70" s="143"/>
      <c r="GO70" s="143"/>
      <c r="GP70" s="143"/>
      <c r="GQ70" s="143"/>
      <c r="GR70" s="143"/>
      <c r="GS70" s="143"/>
      <c r="GT70" s="143"/>
      <c r="GU70" s="143"/>
      <c r="GV70" s="143"/>
      <c r="GW70" s="143"/>
      <c r="GX70" s="143"/>
      <c r="GY70" s="143"/>
      <c r="GZ70" s="143"/>
      <c r="HA70" s="143"/>
      <c r="HB70" s="143"/>
      <c r="HC70" s="143"/>
      <c r="HD70" s="143"/>
      <c r="HE70" s="143"/>
      <c r="HF70" s="143"/>
      <c r="HG70" s="143"/>
      <c r="HH70" s="143"/>
      <c r="HI70" s="143"/>
      <c r="HJ70" s="143"/>
      <c r="HK70" s="143"/>
      <c r="HL70" s="143"/>
      <c r="HM70" s="143"/>
      <c r="HN70" s="143"/>
      <c r="HO70" s="143"/>
      <c r="HP70" s="143"/>
      <c r="HQ70" s="143"/>
      <c r="HR70" s="143"/>
      <c r="HS70" s="143"/>
      <c r="HT70" s="143"/>
      <c r="HU70" s="143"/>
      <c r="HV70" s="143"/>
      <c r="HW70" s="143"/>
      <c r="HX70" s="143"/>
      <c r="HY70" s="143"/>
      <c r="HZ70" s="143"/>
      <c r="IA70" s="143"/>
      <c r="IB70" s="143"/>
      <c r="IC70" s="143"/>
      <c r="ID70" s="143"/>
    </row>
    <row r="71" spans="1:238">
      <c r="A71" s="1202">
        <v>1</v>
      </c>
      <c r="B71" s="1205">
        <f>IF('E1 Entreprise'!F$76&gt;0,0,-1)</f>
        <v>-1</v>
      </c>
      <c r="D71" s="1169" t="str">
        <f>IF((SUM(A71:B71))&gt;0,D$12,"")</f>
        <v/>
      </c>
      <c r="E71" s="1170"/>
      <c r="F71" s="181"/>
    </row>
    <row r="72" spans="1:238" s="18" customFormat="1" ht="17" customHeight="1">
      <c r="A72" s="1202">
        <v>1</v>
      </c>
      <c r="B72" s="1205">
        <f>IF('E1 Entreprise'!F$76&gt;0,0,-1)</f>
        <v>-1</v>
      </c>
      <c r="C72" s="503"/>
      <c r="D72" s="1169" t="str">
        <f>IF((SUM(A72:B72))&gt;0,D$12,"")</f>
        <v/>
      </c>
      <c r="E72" s="1170"/>
      <c r="F72" s="1178" t="s">
        <v>413</v>
      </c>
      <c r="G72" s="1179"/>
      <c r="H72" s="1179"/>
      <c r="I72" s="1180"/>
      <c r="J72" s="1178" t="s">
        <v>111</v>
      </c>
      <c r="K72" s="1178"/>
      <c r="L72" s="1180"/>
      <c r="M72" s="1181" t="s">
        <v>414</v>
      </c>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row>
    <row r="73" spans="1:238">
      <c r="A73" s="1202">
        <v>1</v>
      </c>
      <c r="B73" s="1205">
        <f>IF('E1 Entreprise'!F$76&gt;0,0,-1)</f>
        <v>-1</v>
      </c>
      <c r="C73" s="18"/>
      <c r="D73" s="1169" t="str">
        <f t="shared" si="2"/>
        <v/>
      </c>
      <c r="E73" s="1184"/>
      <c r="J73" s="994"/>
      <c r="K73" s="1095"/>
      <c r="L73" s="1095"/>
      <c r="M73" s="1195"/>
    </row>
    <row r="74" spans="1:238" s="1185" customFormat="1" ht="27" customHeight="1">
      <c r="A74" s="1206">
        <v>1</v>
      </c>
      <c r="B74" s="1207">
        <f>IF('E1 Entreprise'!F$76&gt;0,0,-1)</f>
        <v>-1</v>
      </c>
      <c r="C74" s="40"/>
      <c r="D74" s="1169" t="str">
        <f t="shared" si="2"/>
        <v/>
      </c>
      <c r="E74" s="1184"/>
      <c r="F74" s="378" t="s">
        <v>434</v>
      </c>
      <c r="G74" s="1166"/>
      <c r="H74" s="1166"/>
      <c r="I74" s="1167"/>
      <c r="J74" s="1166"/>
      <c r="K74" s="1167"/>
      <c r="L74" s="1167"/>
      <c r="M74" s="1168"/>
    </row>
    <row r="75" spans="1:238" s="1185" customFormat="1" ht="42" customHeight="1">
      <c r="A75" s="1202">
        <v>1</v>
      </c>
      <c r="B75" s="1205">
        <f>IF('E1 Entreprise'!F$76&gt;0,0,-1)</f>
        <v>-1</v>
      </c>
      <c r="C75" s="18"/>
      <c r="D75" s="1169" t="str">
        <f t="shared" si="2"/>
        <v/>
      </c>
      <c r="E75" s="1184"/>
      <c r="G75" s="2149" t="s">
        <v>435</v>
      </c>
      <c r="H75" s="2149"/>
      <c r="I75" s="1186"/>
      <c r="J75" s="2150"/>
      <c r="K75" s="2150"/>
      <c r="L75" s="1197"/>
      <c r="M75" s="1196" t="str">
        <f>IF(J75=J193,M193,IF(J75=J194,M194,IF(J75=J195,M195,"")))</f>
        <v/>
      </c>
    </row>
    <row r="76" spans="1:238" s="1185" customFormat="1" ht="42" customHeight="1">
      <c r="A76" s="1202">
        <v>1</v>
      </c>
      <c r="B76" s="1205">
        <f>IF('E1 Entreprise'!F$76&gt;0,0,-1)</f>
        <v>-1</v>
      </c>
      <c r="C76" s="18"/>
      <c r="D76" s="1169" t="str">
        <f t="shared" si="2"/>
        <v/>
      </c>
      <c r="E76" s="1184"/>
      <c r="G76" s="2149" t="s">
        <v>436</v>
      </c>
      <c r="H76" s="2149"/>
      <c r="I76" s="1186"/>
      <c r="J76" s="2160"/>
      <c r="K76" s="2160"/>
      <c r="L76" s="1197"/>
      <c r="M76" s="1191" t="str">
        <f>IF(J76=J197,M197,IF(J76=J198,M198,IF(J76=J199,M199,"")))</f>
        <v/>
      </c>
    </row>
    <row r="77" spans="1:238" s="1185" customFormat="1" ht="16" customHeight="1">
      <c r="A77" s="1202">
        <v>1</v>
      </c>
      <c r="B77" s="1205">
        <f>IF('E1 Entreprise'!F$76&gt;0,0,-1)</f>
        <v>-1</v>
      </c>
      <c r="C77" s="18"/>
      <c r="D77" s="1169" t="str">
        <f t="shared" si="2"/>
        <v/>
      </c>
      <c r="E77" s="1184"/>
      <c r="G77" s="72"/>
      <c r="H77" s="72"/>
      <c r="I77" s="1186"/>
      <c r="J77" s="1189"/>
      <c r="K77" s="1186"/>
      <c r="L77" s="1186"/>
      <c r="M77" s="1198"/>
    </row>
    <row r="78" spans="1:238" s="1185" customFormat="1" ht="27" customHeight="1">
      <c r="A78" s="1206">
        <v>1</v>
      </c>
      <c r="B78" s="1207">
        <f>IF('E1 Entreprise'!F$76&gt;0,0,-1)</f>
        <v>-1</v>
      </c>
      <c r="C78" s="40"/>
      <c r="D78" s="1169" t="str">
        <f t="shared" si="2"/>
        <v/>
      </c>
      <c r="E78" s="1184"/>
      <c r="F78" s="378" t="s">
        <v>437</v>
      </c>
      <c r="G78" s="1189"/>
      <c r="H78" s="1189"/>
      <c r="I78" s="1186"/>
      <c r="J78" s="1684"/>
      <c r="K78" s="1208"/>
      <c r="L78" s="1208"/>
      <c r="M78" s="1685"/>
    </row>
    <row r="79" spans="1:238" s="1185" customFormat="1" ht="42" customHeight="1">
      <c r="A79" s="1202">
        <v>1</v>
      </c>
      <c r="B79" s="1205">
        <f>IF('E1 Entreprise'!F$76&gt;0,0,-1)</f>
        <v>-1</v>
      </c>
      <c r="C79" s="18"/>
      <c r="D79" s="1169" t="str">
        <f t="shared" si="2"/>
        <v/>
      </c>
      <c r="E79" s="1184"/>
      <c r="G79" s="2149" t="s">
        <v>438</v>
      </c>
      <c r="H79" s="2149"/>
      <c r="I79" s="1186"/>
      <c r="J79" s="2150"/>
      <c r="K79" s="2150"/>
      <c r="L79" s="1197"/>
      <c r="M79" s="1682" t="str">
        <f>IF(J79=J203,M203,IF(J79=J204,M204,IF(J79=J205,M205,"")))</f>
        <v/>
      </c>
    </row>
    <row r="80" spans="1:238" s="1185" customFormat="1" ht="111" customHeight="1">
      <c r="A80" s="1202">
        <v>1</v>
      </c>
      <c r="B80" s="1205">
        <f>IF('E1 Entreprise'!F$76&gt;0,0,-1)</f>
        <v>-1</v>
      </c>
      <c r="C80" s="18"/>
      <c r="D80" s="1169" t="str">
        <f t="shared" ref="D80:D85" si="3">IF((SUM(A80:B80))&gt;0,D$12,"")</f>
        <v/>
      </c>
      <c r="E80" s="1184"/>
      <c r="G80" s="2149" t="s">
        <v>439</v>
      </c>
      <c r="H80" s="2149"/>
      <c r="I80" s="1186"/>
      <c r="J80" s="2160"/>
      <c r="K80" s="2160"/>
      <c r="L80" s="1197"/>
      <c r="M80" s="1682" t="str">
        <f>IF(J80=J207,M207,IF(J80=J208,M208,IF(J80=J209,M209,"")))</f>
        <v/>
      </c>
    </row>
    <row r="81" spans="1:238" s="1185" customFormat="1" ht="16" customHeight="1">
      <c r="A81" s="1202">
        <v>1</v>
      </c>
      <c r="B81" s="1205">
        <f>IF('E1 Entreprise'!F$76&gt;0,0,-1)</f>
        <v>-1</v>
      </c>
      <c r="C81" s="18"/>
      <c r="D81" s="1169" t="str">
        <f t="shared" si="3"/>
        <v/>
      </c>
      <c r="E81" s="1184"/>
      <c r="G81" s="72"/>
      <c r="H81" s="72"/>
      <c r="I81" s="1186"/>
      <c r="J81" s="1189"/>
      <c r="K81" s="1186"/>
      <c r="L81" s="1186"/>
      <c r="M81" s="1198"/>
    </row>
    <row r="82" spans="1:238" s="1185" customFormat="1" ht="27" customHeight="1">
      <c r="A82" s="1206">
        <v>1</v>
      </c>
      <c r="B82" s="1207">
        <f>IF('E1 Entreprise'!F$76&gt;0,0,-1)</f>
        <v>-1</v>
      </c>
      <c r="C82" s="40"/>
      <c r="D82" s="1169" t="str">
        <f t="shared" si="3"/>
        <v/>
      </c>
      <c r="E82" s="1184"/>
      <c r="F82" s="378" t="s">
        <v>494</v>
      </c>
      <c r="G82" s="1189"/>
      <c r="H82" s="1189"/>
      <c r="I82" s="1186"/>
      <c r="J82" s="1189"/>
      <c r="K82" s="1186"/>
      <c r="L82" s="1186"/>
      <c r="M82" s="1198"/>
    </row>
    <row r="83" spans="1:238" s="1185" customFormat="1" ht="53" customHeight="1">
      <c r="A83" s="1202">
        <v>1</v>
      </c>
      <c r="B83" s="1205">
        <f>IF('E1 Entreprise'!F$76&gt;0,0,-1)</f>
        <v>-1</v>
      </c>
      <c r="C83" s="18"/>
      <c r="D83" s="1169" t="str">
        <f t="shared" si="3"/>
        <v/>
      </c>
      <c r="E83" s="1184"/>
      <c r="G83" s="2149" t="s">
        <v>440</v>
      </c>
      <c r="H83" s="2149"/>
      <c r="I83" s="1186"/>
      <c r="J83" s="2150"/>
      <c r="K83" s="2150"/>
      <c r="L83" s="1197"/>
      <c r="M83" s="1682" t="str">
        <f>IF(J83=J213,M213,IF(J83=J214,M214,IF(J83=J215,M215,IF(J83=J216,M216,""))))</f>
        <v/>
      </c>
    </row>
    <row r="84" spans="1:238" s="1185" customFormat="1" ht="16" customHeight="1">
      <c r="A84" s="1202">
        <v>1</v>
      </c>
      <c r="B84" s="1205">
        <f>IF('E1 Entreprise'!F$76&gt;0,0,-1)</f>
        <v>-1</v>
      </c>
      <c r="C84" s="18"/>
      <c r="D84" s="1169" t="str">
        <f t="shared" si="3"/>
        <v/>
      </c>
      <c r="E84" s="1184"/>
      <c r="I84" s="1167"/>
      <c r="J84" s="1166"/>
      <c r="K84" s="1167"/>
      <c r="L84" s="1167"/>
      <c r="M84" s="1168"/>
    </row>
    <row r="85" spans="1:238" s="1185" customFormat="1" ht="16" customHeight="1">
      <c r="A85" s="1202">
        <v>1</v>
      </c>
      <c r="B85" s="1205">
        <f>IF('E1 Entreprise'!F$76&gt;0,0,-1)</f>
        <v>-1</v>
      </c>
      <c r="C85" s="18"/>
      <c r="D85" s="1169" t="str">
        <f t="shared" si="3"/>
        <v/>
      </c>
      <c r="E85" s="1184"/>
      <c r="I85" s="1167"/>
      <c r="J85" s="1166"/>
      <c r="K85" s="1167"/>
      <c r="L85" s="1167"/>
      <c r="M85" s="1168"/>
    </row>
    <row r="86" spans="1:238">
      <c r="A86" s="1202">
        <v>1</v>
      </c>
      <c r="B86" s="1205"/>
      <c r="C86" s="18"/>
      <c r="E86" s="989"/>
      <c r="J86" s="994"/>
      <c r="K86" s="1095"/>
      <c r="L86" s="1095"/>
      <c r="M86" s="1195"/>
    </row>
    <row r="87" spans="1:238">
      <c r="A87" s="1202"/>
      <c r="B87" s="1205"/>
      <c r="C87" s="18"/>
      <c r="E87" s="989"/>
      <c r="J87" s="994"/>
      <c r="K87" s="1095"/>
      <c r="L87" s="1095"/>
      <c r="M87" s="1195"/>
    </row>
    <row r="88" spans="1:238">
      <c r="A88" s="1202"/>
      <c r="B88" s="1205"/>
      <c r="C88" s="18"/>
      <c r="E88" s="989"/>
      <c r="J88" s="994"/>
      <c r="K88" s="1095"/>
      <c r="L88" s="1095"/>
      <c r="M88" s="1195"/>
    </row>
    <row r="89" spans="1:238">
      <c r="A89" s="1202"/>
      <c r="B89" s="1205"/>
      <c r="C89" s="18"/>
      <c r="E89" s="989"/>
      <c r="J89" s="994"/>
      <c r="K89" s="1095"/>
      <c r="L89" s="1095"/>
      <c r="M89" s="1195"/>
    </row>
    <row r="90" spans="1:238">
      <c r="A90" s="1202"/>
      <c r="B90" s="1205"/>
      <c r="C90" s="18"/>
      <c r="E90" s="989"/>
      <c r="J90" s="994"/>
      <c r="K90" s="1095"/>
      <c r="L90" s="1095"/>
      <c r="M90" s="1195"/>
    </row>
    <row r="91" spans="1:238">
      <c r="A91" s="1202"/>
      <c r="B91" s="1205"/>
      <c r="C91" s="18"/>
      <c r="E91" s="989"/>
      <c r="J91" s="994"/>
      <c r="K91" s="1095"/>
      <c r="L91" s="1095"/>
      <c r="M91" s="1195"/>
    </row>
    <row r="92" spans="1:238">
      <c r="A92" s="1202"/>
      <c r="B92" s="1205"/>
      <c r="C92" s="18"/>
      <c r="E92" s="989"/>
      <c r="J92" s="994"/>
      <c r="K92" s="1095"/>
      <c r="L92" s="1095"/>
      <c r="M92" s="1195"/>
    </row>
    <row r="93" spans="1:238">
      <c r="A93" s="1202"/>
      <c r="B93" s="1205"/>
      <c r="C93" s="18"/>
      <c r="E93" s="989"/>
      <c r="J93" s="994"/>
      <c r="K93" s="1095"/>
      <c r="L93" s="1095"/>
      <c r="M93" s="1195"/>
    </row>
    <row r="94" spans="1:238">
      <c r="A94" s="1202"/>
      <c r="B94" s="1205"/>
      <c r="C94" s="18"/>
      <c r="E94" s="989"/>
      <c r="J94" s="994"/>
      <c r="K94" s="1095"/>
      <c r="L94" s="1095"/>
      <c r="M94" s="1195"/>
    </row>
    <row r="95" spans="1:238">
      <c r="A95" s="1202"/>
      <c r="B95" s="1205"/>
      <c r="C95" s="18"/>
      <c r="E95" s="989"/>
      <c r="J95" s="994"/>
      <c r="K95" s="1095"/>
      <c r="L95" s="1095"/>
      <c r="M95" s="1195"/>
    </row>
    <row r="96" spans="1:238" s="1638" customFormat="1" ht="33" hidden="1" customHeight="1" outlineLevel="1" thickBot="1">
      <c r="A96" s="1636"/>
      <c r="B96" s="1637"/>
      <c r="D96" s="1239"/>
      <c r="E96" s="1630"/>
      <c r="F96" s="2145" t="s">
        <v>412</v>
      </c>
      <c r="G96" s="2145"/>
      <c r="H96" s="2145"/>
      <c r="I96" s="2145"/>
      <c r="J96" s="2146"/>
      <c r="K96" s="1639"/>
      <c r="L96" s="1639"/>
      <c r="M96" s="1640"/>
      <c r="N96" s="1634"/>
      <c r="O96" s="1634"/>
      <c r="P96" s="1634"/>
      <c r="Q96" s="1634"/>
      <c r="R96" s="1634"/>
      <c r="S96" s="1634"/>
      <c r="T96" s="1634"/>
      <c r="U96" s="1634"/>
      <c r="V96" s="1634"/>
      <c r="W96" s="1634"/>
      <c r="X96" s="1634"/>
      <c r="Y96" s="1634"/>
      <c r="Z96" s="1634"/>
      <c r="AA96" s="1634"/>
      <c r="AB96" s="1634"/>
      <c r="AC96" s="1634"/>
      <c r="AD96" s="1634"/>
      <c r="AE96" s="1634"/>
      <c r="AF96" s="1634"/>
      <c r="AG96" s="1634"/>
      <c r="AH96" s="1634"/>
      <c r="AI96" s="1634"/>
      <c r="AJ96" s="1634"/>
      <c r="AK96" s="1634"/>
      <c r="AL96" s="1634"/>
      <c r="AM96" s="1634"/>
      <c r="AN96" s="1634"/>
      <c r="AO96" s="1634"/>
      <c r="AP96" s="1634"/>
      <c r="AQ96" s="1634"/>
      <c r="AR96" s="1634"/>
      <c r="AS96" s="1634"/>
      <c r="AT96" s="1634"/>
      <c r="AU96" s="1634"/>
      <c r="AV96" s="1634"/>
      <c r="AW96" s="1634"/>
      <c r="AX96" s="1634"/>
      <c r="AY96" s="1634"/>
      <c r="AZ96" s="1634"/>
      <c r="BA96" s="1634"/>
      <c r="BB96" s="1634"/>
      <c r="BC96" s="1634"/>
      <c r="BD96" s="1634"/>
      <c r="BE96" s="1634"/>
      <c r="BF96" s="1634"/>
      <c r="BG96" s="1634"/>
      <c r="BH96" s="1634"/>
      <c r="BI96" s="1634"/>
      <c r="BJ96" s="1634"/>
      <c r="BK96" s="1634"/>
      <c r="BL96" s="1634"/>
      <c r="BM96" s="1634"/>
      <c r="BN96" s="1634"/>
      <c r="BO96" s="1634"/>
      <c r="BP96" s="1634"/>
      <c r="BQ96" s="1634"/>
      <c r="BR96" s="1634"/>
      <c r="BS96" s="1634"/>
      <c r="BT96" s="1634"/>
      <c r="BU96" s="1634"/>
      <c r="BV96" s="1634"/>
      <c r="BW96" s="1634"/>
      <c r="BX96" s="1634"/>
      <c r="BY96" s="1634"/>
      <c r="BZ96" s="1634"/>
      <c r="CA96" s="1634"/>
      <c r="CB96" s="1634"/>
      <c r="CC96" s="1634"/>
      <c r="CD96" s="1634"/>
      <c r="CE96" s="1634"/>
      <c r="CF96" s="1634"/>
      <c r="CG96" s="1634"/>
      <c r="CH96" s="1634"/>
      <c r="CI96" s="1634"/>
      <c r="CJ96" s="1634"/>
      <c r="CK96" s="1634"/>
      <c r="CL96" s="1634"/>
      <c r="CM96" s="1634"/>
      <c r="CN96" s="1634"/>
      <c r="CO96" s="1634"/>
      <c r="CP96" s="1634"/>
      <c r="CQ96" s="1634"/>
      <c r="CR96" s="1634"/>
      <c r="CS96" s="1634"/>
      <c r="CT96" s="1634"/>
      <c r="CU96" s="1634"/>
      <c r="CV96" s="1634"/>
      <c r="CW96" s="1634"/>
      <c r="CX96" s="1634"/>
      <c r="CY96" s="1634"/>
      <c r="CZ96" s="1634"/>
      <c r="DA96" s="1634"/>
      <c r="DB96" s="1634"/>
      <c r="DC96" s="1634"/>
      <c r="DD96" s="1634"/>
      <c r="DE96" s="1634"/>
      <c r="DF96" s="1634"/>
      <c r="DG96" s="1634"/>
      <c r="DH96" s="1634"/>
      <c r="DI96" s="1634"/>
      <c r="DJ96" s="1634"/>
      <c r="DK96" s="1634"/>
      <c r="DL96" s="1634"/>
      <c r="DM96" s="1634"/>
      <c r="DN96" s="1634"/>
      <c r="DO96" s="1634"/>
      <c r="DP96" s="1634"/>
      <c r="DQ96" s="1634"/>
      <c r="DR96" s="1634"/>
      <c r="DS96" s="1634"/>
      <c r="DT96" s="1634"/>
      <c r="DU96" s="1634"/>
      <c r="DV96" s="1634"/>
      <c r="DW96" s="1634"/>
      <c r="DX96" s="1634"/>
      <c r="DY96" s="1634"/>
      <c r="DZ96" s="1634"/>
      <c r="EA96" s="1634"/>
      <c r="EB96" s="1634"/>
      <c r="EC96" s="1634"/>
      <c r="ED96" s="1634"/>
      <c r="EE96" s="1634"/>
      <c r="EF96" s="1634"/>
      <c r="EG96" s="1634"/>
      <c r="EH96" s="1634"/>
      <c r="EI96" s="1634"/>
      <c r="EJ96" s="1634"/>
      <c r="EK96" s="1634"/>
      <c r="EL96" s="1634"/>
      <c r="EM96" s="1634"/>
      <c r="EN96" s="1634"/>
      <c r="EO96" s="1634"/>
      <c r="EP96" s="1634"/>
      <c r="EQ96" s="1634"/>
      <c r="ER96" s="1634"/>
      <c r="ES96" s="1634"/>
      <c r="ET96" s="1634"/>
      <c r="EU96" s="1634"/>
      <c r="EV96" s="1634"/>
      <c r="EW96" s="1634"/>
      <c r="EX96" s="1634"/>
      <c r="EY96" s="1634"/>
      <c r="EZ96" s="1634"/>
      <c r="FA96" s="1634"/>
      <c r="FB96" s="1634"/>
      <c r="FC96" s="1634"/>
      <c r="FD96" s="1634"/>
      <c r="FE96" s="1634"/>
      <c r="FF96" s="1634"/>
      <c r="FG96" s="1634"/>
      <c r="FH96" s="1634"/>
      <c r="FI96" s="1634"/>
      <c r="FJ96" s="1634"/>
      <c r="FK96" s="1634"/>
      <c r="FL96" s="1634"/>
      <c r="FM96" s="1634"/>
      <c r="FN96" s="1634"/>
      <c r="FO96" s="1634"/>
      <c r="FP96" s="1634"/>
      <c r="FQ96" s="1634"/>
      <c r="FR96" s="1634"/>
      <c r="FS96" s="1634"/>
      <c r="FT96" s="1634"/>
      <c r="FU96" s="1634"/>
      <c r="FV96" s="1634"/>
      <c r="FW96" s="1634"/>
      <c r="FX96" s="1634"/>
      <c r="FY96" s="1634"/>
      <c r="FZ96" s="1634"/>
      <c r="GA96" s="1634"/>
      <c r="GB96" s="1634"/>
      <c r="GC96" s="1634"/>
      <c r="GD96" s="1634"/>
      <c r="GE96" s="1634"/>
      <c r="GF96" s="1634"/>
      <c r="GG96" s="1634"/>
      <c r="GH96" s="1634"/>
      <c r="GI96" s="1634"/>
      <c r="GJ96" s="1634"/>
      <c r="GK96" s="1634"/>
      <c r="GL96" s="1634"/>
      <c r="GM96" s="1634"/>
      <c r="GN96" s="1634"/>
      <c r="GO96" s="1634"/>
      <c r="GP96" s="1634"/>
      <c r="GQ96" s="1634"/>
      <c r="GR96" s="1634"/>
      <c r="GS96" s="1634"/>
      <c r="GT96" s="1634"/>
      <c r="GU96" s="1634"/>
      <c r="GV96" s="1634"/>
      <c r="GW96" s="1634"/>
      <c r="GX96" s="1634"/>
      <c r="GY96" s="1634"/>
      <c r="GZ96" s="1634"/>
      <c r="HA96" s="1634"/>
      <c r="HB96" s="1634"/>
      <c r="HC96" s="1634"/>
      <c r="HD96" s="1634"/>
      <c r="HE96" s="1634"/>
      <c r="HF96" s="1634"/>
      <c r="HG96" s="1634"/>
      <c r="HH96" s="1634"/>
      <c r="HI96" s="1634"/>
      <c r="HJ96" s="1634"/>
      <c r="HK96" s="1634"/>
      <c r="HL96" s="1634"/>
      <c r="HM96" s="1634"/>
      <c r="HN96" s="1634"/>
      <c r="HO96" s="1634"/>
      <c r="HP96" s="1634"/>
      <c r="HQ96" s="1634"/>
      <c r="HR96" s="1634"/>
      <c r="HS96" s="1634"/>
      <c r="HT96" s="1634"/>
      <c r="HU96" s="1634"/>
      <c r="HV96" s="1634"/>
      <c r="HW96" s="1634"/>
      <c r="HX96" s="1634"/>
      <c r="HY96" s="1634"/>
      <c r="HZ96" s="1634"/>
      <c r="IA96" s="1634"/>
      <c r="IB96" s="1634"/>
      <c r="IC96" s="1634"/>
      <c r="ID96" s="1634"/>
    </row>
    <row r="97" spans="1:238" s="1638" customFormat="1" ht="33" hidden="1" customHeight="1" outlineLevel="1">
      <c r="A97" s="1636"/>
      <c r="B97" s="1637"/>
      <c r="D97" s="1239"/>
      <c r="E97" s="1630"/>
      <c r="F97" s="1641"/>
      <c r="G97" s="1641"/>
      <c r="H97" s="1641"/>
      <c r="I97" s="1641"/>
      <c r="J97" s="1631"/>
      <c r="K97" s="1642"/>
      <c r="L97" s="1642"/>
      <c r="M97" s="1643"/>
      <c r="N97" s="1634"/>
      <c r="O97" s="1634"/>
      <c r="P97" s="1634"/>
      <c r="Q97" s="1634"/>
      <c r="R97" s="1634"/>
      <c r="S97" s="1634"/>
      <c r="T97" s="1634"/>
      <c r="U97" s="1634"/>
      <c r="V97" s="1634"/>
      <c r="W97" s="1634"/>
      <c r="X97" s="1634"/>
      <c r="Y97" s="1634"/>
      <c r="Z97" s="1634"/>
      <c r="AA97" s="1634"/>
      <c r="AB97" s="1634"/>
      <c r="AC97" s="1634"/>
      <c r="AD97" s="1634"/>
      <c r="AE97" s="1634"/>
      <c r="AF97" s="1634"/>
      <c r="AG97" s="1634"/>
      <c r="AH97" s="1634"/>
      <c r="AI97" s="1634"/>
      <c r="AJ97" s="1634"/>
      <c r="AK97" s="1634"/>
      <c r="AL97" s="1634"/>
      <c r="AM97" s="1634"/>
      <c r="AN97" s="1634"/>
      <c r="AO97" s="1634"/>
      <c r="AP97" s="1634"/>
      <c r="AQ97" s="1634"/>
      <c r="AR97" s="1634"/>
      <c r="AS97" s="1634"/>
      <c r="AT97" s="1634"/>
      <c r="AU97" s="1634"/>
      <c r="AV97" s="1634"/>
      <c r="AW97" s="1634"/>
      <c r="AX97" s="1634"/>
      <c r="AY97" s="1634"/>
      <c r="AZ97" s="1634"/>
      <c r="BA97" s="1634"/>
      <c r="BB97" s="1634"/>
      <c r="BC97" s="1634"/>
      <c r="BD97" s="1634"/>
      <c r="BE97" s="1634"/>
      <c r="BF97" s="1634"/>
      <c r="BG97" s="1634"/>
      <c r="BH97" s="1634"/>
      <c r="BI97" s="1634"/>
      <c r="BJ97" s="1634"/>
      <c r="BK97" s="1634"/>
      <c r="BL97" s="1634"/>
      <c r="BM97" s="1634"/>
      <c r="BN97" s="1634"/>
      <c r="BO97" s="1634"/>
      <c r="BP97" s="1634"/>
      <c r="BQ97" s="1634"/>
      <c r="BR97" s="1634"/>
      <c r="BS97" s="1634"/>
      <c r="BT97" s="1634"/>
      <c r="BU97" s="1634"/>
      <c r="BV97" s="1634"/>
      <c r="BW97" s="1634"/>
      <c r="BX97" s="1634"/>
      <c r="BY97" s="1634"/>
      <c r="BZ97" s="1634"/>
      <c r="CA97" s="1634"/>
      <c r="CB97" s="1634"/>
      <c r="CC97" s="1634"/>
      <c r="CD97" s="1634"/>
      <c r="CE97" s="1634"/>
      <c r="CF97" s="1634"/>
      <c r="CG97" s="1634"/>
      <c r="CH97" s="1634"/>
      <c r="CI97" s="1634"/>
      <c r="CJ97" s="1634"/>
      <c r="CK97" s="1634"/>
      <c r="CL97" s="1634"/>
      <c r="CM97" s="1634"/>
      <c r="CN97" s="1634"/>
      <c r="CO97" s="1634"/>
      <c r="CP97" s="1634"/>
      <c r="CQ97" s="1634"/>
      <c r="CR97" s="1634"/>
      <c r="CS97" s="1634"/>
      <c r="CT97" s="1634"/>
      <c r="CU97" s="1634"/>
      <c r="CV97" s="1634"/>
      <c r="CW97" s="1634"/>
      <c r="CX97" s="1634"/>
      <c r="CY97" s="1634"/>
      <c r="CZ97" s="1634"/>
      <c r="DA97" s="1634"/>
      <c r="DB97" s="1634"/>
      <c r="DC97" s="1634"/>
      <c r="DD97" s="1634"/>
      <c r="DE97" s="1634"/>
      <c r="DF97" s="1634"/>
      <c r="DG97" s="1634"/>
      <c r="DH97" s="1634"/>
      <c r="DI97" s="1634"/>
      <c r="DJ97" s="1634"/>
      <c r="DK97" s="1634"/>
      <c r="DL97" s="1634"/>
      <c r="DM97" s="1634"/>
      <c r="DN97" s="1634"/>
      <c r="DO97" s="1634"/>
      <c r="DP97" s="1634"/>
      <c r="DQ97" s="1634"/>
      <c r="DR97" s="1634"/>
      <c r="DS97" s="1634"/>
      <c r="DT97" s="1634"/>
      <c r="DU97" s="1634"/>
      <c r="DV97" s="1634"/>
      <c r="DW97" s="1634"/>
      <c r="DX97" s="1634"/>
      <c r="DY97" s="1634"/>
      <c r="DZ97" s="1634"/>
      <c r="EA97" s="1634"/>
      <c r="EB97" s="1634"/>
      <c r="EC97" s="1634"/>
      <c r="ED97" s="1634"/>
      <c r="EE97" s="1634"/>
      <c r="EF97" s="1634"/>
      <c r="EG97" s="1634"/>
      <c r="EH97" s="1634"/>
      <c r="EI97" s="1634"/>
      <c r="EJ97" s="1634"/>
      <c r="EK97" s="1634"/>
      <c r="EL97" s="1634"/>
      <c r="EM97" s="1634"/>
      <c r="EN97" s="1634"/>
      <c r="EO97" s="1634"/>
      <c r="EP97" s="1634"/>
      <c r="EQ97" s="1634"/>
      <c r="ER97" s="1634"/>
      <c r="ES97" s="1634"/>
      <c r="ET97" s="1634"/>
      <c r="EU97" s="1634"/>
      <c r="EV97" s="1634"/>
      <c r="EW97" s="1634"/>
      <c r="EX97" s="1634"/>
      <c r="EY97" s="1634"/>
      <c r="EZ97" s="1634"/>
      <c r="FA97" s="1634"/>
      <c r="FB97" s="1634"/>
      <c r="FC97" s="1634"/>
      <c r="FD97" s="1634"/>
      <c r="FE97" s="1634"/>
      <c r="FF97" s="1634"/>
      <c r="FG97" s="1634"/>
      <c r="FH97" s="1634"/>
      <c r="FI97" s="1634"/>
      <c r="FJ97" s="1634"/>
      <c r="FK97" s="1634"/>
      <c r="FL97" s="1634"/>
      <c r="FM97" s="1634"/>
      <c r="FN97" s="1634"/>
      <c r="FO97" s="1634"/>
      <c r="FP97" s="1634"/>
      <c r="FQ97" s="1634"/>
      <c r="FR97" s="1634"/>
      <c r="FS97" s="1634"/>
      <c r="FT97" s="1634"/>
      <c r="FU97" s="1634"/>
      <c r="FV97" s="1634"/>
      <c r="FW97" s="1634"/>
      <c r="FX97" s="1634"/>
      <c r="FY97" s="1634"/>
      <c r="FZ97" s="1634"/>
      <c r="GA97" s="1634"/>
      <c r="GB97" s="1634"/>
      <c r="GC97" s="1634"/>
      <c r="GD97" s="1634"/>
      <c r="GE97" s="1634"/>
      <c r="GF97" s="1634"/>
      <c r="GG97" s="1634"/>
      <c r="GH97" s="1634"/>
      <c r="GI97" s="1634"/>
      <c r="GJ97" s="1634"/>
      <c r="GK97" s="1634"/>
      <c r="GL97" s="1634"/>
      <c r="GM97" s="1634"/>
      <c r="GN97" s="1634"/>
      <c r="GO97" s="1634"/>
      <c r="GP97" s="1634"/>
      <c r="GQ97" s="1634"/>
      <c r="GR97" s="1634"/>
      <c r="GS97" s="1634"/>
      <c r="GT97" s="1634"/>
      <c r="GU97" s="1634"/>
      <c r="GV97" s="1634"/>
      <c r="GW97" s="1634"/>
      <c r="GX97" s="1634"/>
      <c r="GY97" s="1634"/>
      <c r="GZ97" s="1634"/>
      <c r="HA97" s="1634"/>
      <c r="HB97" s="1634"/>
      <c r="HC97" s="1634"/>
      <c r="HD97" s="1634"/>
      <c r="HE97" s="1634"/>
      <c r="HF97" s="1634"/>
      <c r="HG97" s="1634"/>
      <c r="HH97" s="1634"/>
      <c r="HI97" s="1634"/>
      <c r="HJ97" s="1634"/>
      <c r="HK97" s="1634"/>
      <c r="HL97" s="1634"/>
      <c r="HM97" s="1634"/>
      <c r="HN97" s="1634"/>
      <c r="HO97" s="1634"/>
      <c r="HP97" s="1634"/>
      <c r="HQ97" s="1634"/>
      <c r="HR97" s="1634"/>
      <c r="HS97" s="1634"/>
      <c r="HT97" s="1634"/>
      <c r="HU97" s="1634"/>
      <c r="HV97" s="1634"/>
      <c r="HW97" s="1634"/>
      <c r="HX97" s="1634"/>
      <c r="HY97" s="1634"/>
      <c r="HZ97" s="1634"/>
      <c r="IA97" s="1634"/>
      <c r="IB97" s="1634"/>
      <c r="IC97" s="1634"/>
      <c r="ID97" s="1634"/>
    </row>
    <row r="98" spans="1:238" s="1239" customFormat="1" hidden="1" outlineLevel="1">
      <c r="A98" s="1636"/>
      <c r="B98" s="1629"/>
      <c r="E98" s="1630"/>
      <c r="F98" s="1644"/>
      <c r="I98" s="1003"/>
      <c r="J98" s="1645"/>
      <c r="K98" s="1632"/>
      <c r="L98" s="1632"/>
      <c r="M98" s="1633"/>
    </row>
    <row r="99" spans="1:238" s="1240" customFormat="1" ht="17" hidden="1" customHeight="1" outlineLevel="1">
      <c r="A99" s="1636"/>
      <c r="B99" s="1646"/>
      <c r="D99" s="1239"/>
      <c r="E99" s="1630"/>
      <c r="F99" s="1647" t="s">
        <v>413</v>
      </c>
      <c r="G99" s="1648"/>
      <c r="H99" s="1648"/>
      <c r="I99" s="1649"/>
      <c r="J99" s="1647" t="s">
        <v>111</v>
      </c>
      <c r="K99" s="1647"/>
      <c r="L99" s="1649"/>
      <c r="M99" s="1650" t="s">
        <v>414</v>
      </c>
      <c r="N99" s="1651"/>
      <c r="O99" s="1651"/>
      <c r="P99" s="1651"/>
      <c r="Q99" s="1651"/>
      <c r="R99" s="1651"/>
      <c r="S99" s="1651"/>
      <c r="T99" s="1651"/>
      <c r="U99" s="1651"/>
      <c r="V99" s="1651"/>
      <c r="W99" s="1651"/>
      <c r="X99" s="1651"/>
      <c r="Y99" s="1651"/>
      <c r="Z99" s="1651"/>
      <c r="AA99" s="1651"/>
      <c r="AB99" s="1651"/>
      <c r="AC99" s="1651"/>
      <c r="AD99" s="1651"/>
      <c r="AE99" s="1651"/>
      <c r="AF99" s="1651"/>
      <c r="AG99" s="1651"/>
      <c r="AH99" s="1651"/>
      <c r="AI99" s="1651"/>
      <c r="AJ99" s="1651"/>
      <c r="AK99" s="1651"/>
      <c r="AL99" s="1651"/>
      <c r="AM99" s="1651"/>
      <c r="AN99" s="1651"/>
      <c r="AO99" s="1651"/>
      <c r="AP99" s="1651"/>
      <c r="AQ99" s="1651"/>
      <c r="AR99" s="1651"/>
      <c r="AS99" s="1651"/>
      <c r="AT99" s="1651"/>
      <c r="AU99" s="1651"/>
      <c r="AV99" s="1651"/>
      <c r="AW99" s="1651"/>
      <c r="AX99" s="1651"/>
      <c r="AY99" s="1651"/>
      <c r="AZ99" s="1651"/>
      <c r="BA99" s="1651"/>
      <c r="BB99" s="1651"/>
      <c r="BC99" s="1651"/>
      <c r="BD99" s="1651"/>
      <c r="BE99" s="1651"/>
      <c r="BF99" s="1651"/>
      <c r="BG99" s="1651"/>
      <c r="BH99" s="1651"/>
      <c r="BI99" s="1651"/>
      <c r="BJ99" s="1651"/>
      <c r="BK99" s="1651"/>
      <c r="BL99" s="1651"/>
      <c r="BM99" s="1651"/>
      <c r="BN99" s="1651"/>
      <c r="BO99" s="1651"/>
      <c r="BP99" s="1651"/>
      <c r="BQ99" s="1651"/>
      <c r="BR99" s="1651"/>
      <c r="BS99" s="1651"/>
      <c r="BT99" s="1651"/>
      <c r="BU99" s="1651"/>
      <c r="BV99" s="1651"/>
      <c r="BW99" s="1651"/>
      <c r="BX99" s="1651"/>
      <c r="BY99" s="1651"/>
      <c r="BZ99" s="1651"/>
      <c r="CA99" s="1651"/>
      <c r="CB99" s="1651"/>
      <c r="CC99" s="1651"/>
      <c r="CD99" s="1651"/>
      <c r="CE99" s="1651"/>
      <c r="CF99" s="1651"/>
      <c r="CG99" s="1651"/>
      <c r="CH99" s="1651"/>
      <c r="CI99" s="1651"/>
      <c r="CJ99" s="1651"/>
      <c r="CK99" s="1651"/>
      <c r="CL99" s="1651"/>
      <c r="CM99" s="1651"/>
      <c r="CN99" s="1651"/>
      <c r="CO99" s="1651"/>
      <c r="CP99" s="1651"/>
      <c r="CQ99" s="1651"/>
      <c r="CR99" s="1651"/>
      <c r="CS99" s="1651"/>
      <c r="CT99" s="1651"/>
      <c r="CU99" s="1651"/>
      <c r="CV99" s="1651"/>
      <c r="CW99" s="1651"/>
      <c r="CX99" s="1651"/>
      <c r="CY99" s="1651"/>
      <c r="CZ99" s="1651"/>
      <c r="DA99" s="1651"/>
      <c r="DB99" s="1651"/>
      <c r="DC99" s="1651"/>
      <c r="DD99" s="1651"/>
      <c r="DE99" s="1651"/>
      <c r="DF99" s="1651"/>
      <c r="DG99" s="1651"/>
      <c r="DH99" s="1651"/>
      <c r="DI99" s="1651"/>
      <c r="DJ99" s="1651"/>
      <c r="DK99" s="1651"/>
      <c r="DL99" s="1651"/>
      <c r="DM99" s="1651"/>
      <c r="DN99" s="1651"/>
      <c r="DO99" s="1651"/>
      <c r="DP99" s="1651"/>
      <c r="DQ99" s="1651"/>
      <c r="DR99" s="1651"/>
      <c r="DS99" s="1651"/>
      <c r="DT99" s="1651"/>
      <c r="DU99" s="1651"/>
      <c r="DV99" s="1651"/>
      <c r="DW99" s="1651"/>
      <c r="DX99" s="1651"/>
      <c r="DY99" s="1651"/>
      <c r="DZ99" s="1651"/>
      <c r="EA99" s="1651"/>
      <c r="EB99" s="1651"/>
      <c r="EC99" s="1651"/>
      <c r="ED99" s="1651"/>
      <c r="EE99" s="1651"/>
      <c r="EF99" s="1651"/>
      <c r="EG99" s="1651"/>
      <c r="EH99" s="1651"/>
      <c r="EI99" s="1651"/>
      <c r="EJ99" s="1651"/>
      <c r="EK99" s="1651"/>
      <c r="EL99" s="1651"/>
      <c r="EM99" s="1651"/>
      <c r="EN99" s="1651"/>
      <c r="EO99" s="1651"/>
      <c r="EP99" s="1651"/>
      <c r="EQ99" s="1651"/>
      <c r="ER99" s="1651"/>
      <c r="ES99" s="1651"/>
      <c r="ET99" s="1651"/>
      <c r="EU99" s="1651"/>
      <c r="EV99" s="1651"/>
      <c r="EW99" s="1651"/>
      <c r="EX99" s="1651"/>
      <c r="EY99" s="1651"/>
      <c r="EZ99" s="1651"/>
      <c r="FA99" s="1651"/>
      <c r="FB99" s="1651"/>
      <c r="FC99" s="1651"/>
      <c r="FD99" s="1651"/>
      <c r="FE99" s="1651"/>
      <c r="FF99" s="1651"/>
      <c r="FG99" s="1651"/>
      <c r="FH99" s="1651"/>
      <c r="FI99" s="1651"/>
      <c r="FJ99" s="1651"/>
      <c r="FK99" s="1651"/>
      <c r="FL99" s="1651"/>
      <c r="FM99" s="1651"/>
      <c r="FN99" s="1651"/>
      <c r="FO99" s="1651"/>
      <c r="FP99" s="1651"/>
      <c r="FQ99" s="1651"/>
      <c r="FR99" s="1651"/>
      <c r="FS99" s="1651"/>
      <c r="FT99" s="1651"/>
      <c r="FU99" s="1651"/>
      <c r="FV99" s="1651"/>
      <c r="FW99" s="1651"/>
      <c r="FX99" s="1651"/>
      <c r="FY99" s="1651"/>
      <c r="FZ99" s="1651"/>
      <c r="GA99" s="1651"/>
      <c r="GB99" s="1651"/>
      <c r="GC99" s="1651"/>
      <c r="GD99" s="1651"/>
      <c r="GE99" s="1651"/>
      <c r="GF99" s="1651"/>
      <c r="GG99" s="1651"/>
      <c r="GH99" s="1651"/>
      <c r="GI99" s="1651"/>
      <c r="GJ99" s="1651"/>
      <c r="GK99" s="1651"/>
      <c r="GL99" s="1651"/>
      <c r="GM99" s="1651"/>
      <c r="GN99" s="1651"/>
      <c r="GO99" s="1651"/>
      <c r="GP99" s="1651"/>
      <c r="GQ99" s="1651"/>
      <c r="GR99" s="1651"/>
      <c r="GS99" s="1651"/>
      <c r="GT99" s="1651"/>
      <c r="GU99" s="1651"/>
      <c r="GV99" s="1651"/>
      <c r="GW99" s="1651"/>
      <c r="GX99" s="1651"/>
    </row>
    <row r="100" spans="1:238" s="1240" customFormat="1" ht="17" hidden="1" customHeight="1" outlineLevel="1">
      <c r="A100" s="1636"/>
      <c r="B100" s="1646"/>
      <c r="D100" s="1239"/>
      <c r="E100" s="1630"/>
      <c r="F100" s="1652"/>
      <c r="G100" s="1649"/>
      <c r="H100" s="1649"/>
      <c r="I100" s="1649"/>
      <c r="J100" s="1652"/>
      <c r="K100" s="1649"/>
      <c r="L100" s="1649"/>
      <c r="M100" s="1653"/>
      <c r="N100" s="1651"/>
      <c r="O100" s="1651"/>
      <c r="P100" s="1651"/>
      <c r="Q100" s="1651"/>
      <c r="R100" s="1651"/>
      <c r="S100" s="1651"/>
      <c r="T100" s="1651"/>
      <c r="U100" s="1651"/>
      <c r="V100" s="1651"/>
      <c r="W100" s="1651"/>
      <c r="X100" s="1651"/>
      <c r="Y100" s="1651"/>
      <c r="Z100" s="1651"/>
      <c r="AA100" s="1651"/>
      <c r="AB100" s="1651"/>
      <c r="AC100" s="1651"/>
      <c r="AD100" s="1651"/>
      <c r="AE100" s="1651"/>
      <c r="AF100" s="1651"/>
      <c r="AG100" s="1651"/>
      <c r="AH100" s="1651"/>
      <c r="AI100" s="1651"/>
      <c r="AJ100" s="1651"/>
      <c r="AK100" s="1651"/>
      <c r="AL100" s="1651"/>
      <c r="AM100" s="1651"/>
      <c r="AN100" s="1651"/>
      <c r="AO100" s="1651"/>
      <c r="AP100" s="1651"/>
      <c r="AQ100" s="1651"/>
      <c r="AR100" s="1651"/>
      <c r="AS100" s="1651"/>
      <c r="AT100" s="1651"/>
      <c r="AU100" s="1651"/>
      <c r="AV100" s="1651"/>
      <c r="AW100" s="1651"/>
      <c r="AX100" s="1651"/>
      <c r="AY100" s="1651"/>
      <c r="AZ100" s="1651"/>
      <c r="BA100" s="1651"/>
      <c r="BB100" s="1651"/>
      <c r="BC100" s="1651"/>
      <c r="BD100" s="1651"/>
      <c r="BE100" s="1651"/>
      <c r="BF100" s="1651"/>
      <c r="BG100" s="1651"/>
      <c r="BH100" s="1651"/>
      <c r="BI100" s="1651"/>
      <c r="BJ100" s="1651"/>
      <c r="BK100" s="1651"/>
      <c r="BL100" s="1651"/>
      <c r="BM100" s="1651"/>
      <c r="BN100" s="1651"/>
      <c r="BO100" s="1651"/>
      <c r="BP100" s="1651"/>
      <c r="BQ100" s="1651"/>
      <c r="BR100" s="1651"/>
      <c r="BS100" s="1651"/>
      <c r="BT100" s="1651"/>
      <c r="BU100" s="1651"/>
      <c r="BV100" s="1651"/>
      <c r="BW100" s="1651"/>
      <c r="BX100" s="1651"/>
      <c r="BY100" s="1651"/>
      <c r="BZ100" s="1651"/>
      <c r="CA100" s="1651"/>
      <c r="CB100" s="1651"/>
      <c r="CC100" s="1651"/>
      <c r="CD100" s="1651"/>
      <c r="CE100" s="1651"/>
      <c r="CF100" s="1651"/>
      <c r="CG100" s="1651"/>
      <c r="CH100" s="1651"/>
      <c r="CI100" s="1651"/>
      <c r="CJ100" s="1651"/>
      <c r="CK100" s="1651"/>
      <c r="CL100" s="1651"/>
      <c r="CM100" s="1651"/>
      <c r="CN100" s="1651"/>
      <c r="CO100" s="1651"/>
      <c r="CP100" s="1651"/>
      <c r="CQ100" s="1651"/>
      <c r="CR100" s="1651"/>
      <c r="CS100" s="1651"/>
      <c r="CT100" s="1651"/>
      <c r="CU100" s="1651"/>
      <c r="CV100" s="1651"/>
      <c r="CW100" s="1651"/>
      <c r="CX100" s="1651"/>
      <c r="CY100" s="1651"/>
      <c r="CZ100" s="1651"/>
      <c r="DA100" s="1651"/>
      <c r="DB100" s="1651"/>
      <c r="DC100" s="1651"/>
      <c r="DD100" s="1651"/>
      <c r="DE100" s="1651"/>
      <c r="DF100" s="1651"/>
      <c r="DG100" s="1651"/>
      <c r="DH100" s="1651"/>
      <c r="DI100" s="1651"/>
      <c r="DJ100" s="1651"/>
      <c r="DK100" s="1651"/>
      <c r="DL100" s="1651"/>
      <c r="DM100" s="1651"/>
      <c r="DN100" s="1651"/>
      <c r="DO100" s="1651"/>
      <c r="DP100" s="1651"/>
      <c r="DQ100" s="1651"/>
      <c r="DR100" s="1651"/>
      <c r="DS100" s="1651"/>
      <c r="DT100" s="1651"/>
      <c r="DU100" s="1651"/>
      <c r="DV100" s="1651"/>
      <c r="DW100" s="1651"/>
      <c r="DX100" s="1651"/>
      <c r="DY100" s="1651"/>
      <c r="DZ100" s="1651"/>
      <c r="EA100" s="1651"/>
      <c r="EB100" s="1651"/>
      <c r="EC100" s="1651"/>
      <c r="ED100" s="1651"/>
      <c r="EE100" s="1651"/>
      <c r="EF100" s="1651"/>
      <c r="EG100" s="1651"/>
      <c r="EH100" s="1651"/>
      <c r="EI100" s="1651"/>
      <c r="EJ100" s="1651"/>
      <c r="EK100" s="1651"/>
      <c r="EL100" s="1651"/>
      <c r="EM100" s="1651"/>
      <c r="EN100" s="1651"/>
      <c r="EO100" s="1651"/>
      <c r="EP100" s="1651"/>
      <c r="EQ100" s="1651"/>
      <c r="ER100" s="1651"/>
      <c r="ES100" s="1651"/>
      <c r="ET100" s="1651"/>
      <c r="EU100" s="1651"/>
      <c r="EV100" s="1651"/>
      <c r="EW100" s="1651"/>
      <c r="EX100" s="1651"/>
      <c r="EY100" s="1651"/>
      <c r="EZ100" s="1651"/>
      <c r="FA100" s="1651"/>
      <c r="FB100" s="1651"/>
      <c r="FC100" s="1651"/>
      <c r="FD100" s="1651"/>
      <c r="FE100" s="1651"/>
      <c r="FF100" s="1651"/>
      <c r="FG100" s="1651"/>
      <c r="FH100" s="1651"/>
      <c r="FI100" s="1651"/>
      <c r="FJ100" s="1651"/>
      <c r="FK100" s="1651"/>
      <c r="FL100" s="1651"/>
      <c r="FM100" s="1651"/>
      <c r="FN100" s="1651"/>
      <c r="FO100" s="1651"/>
      <c r="FP100" s="1651"/>
      <c r="FQ100" s="1651"/>
      <c r="FR100" s="1651"/>
      <c r="FS100" s="1651"/>
      <c r="FT100" s="1651"/>
      <c r="FU100" s="1651"/>
      <c r="FV100" s="1651"/>
      <c r="FW100" s="1651"/>
      <c r="FX100" s="1651"/>
      <c r="FY100" s="1651"/>
      <c r="FZ100" s="1651"/>
      <c r="GA100" s="1651"/>
      <c r="GB100" s="1651"/>
      <c r="GC100" s="1651"/>
      <c r="GD100" s="1651"/>
      <c r="GE100" s="1651"/>
      <c r="GF100" s="1651"/>
      <c r="GG100" s="1651"/>
      <c r="GH100" s="1651"/>
      <c r="GI100" s="1651"/>
      <c r="GJ100" s="1651"/>
      <c r="GK100" s="1651"/>
      <c r="GL100" s="1651"/>
      <c r="GM100" s="1651"/>
      <c r="GN100" s="1651"/>
      <c r="GO100" s="1651"/>
      <c r="GP100" s="1651"/>
      <c r="GQ100" s="1651"/>
      <c r="GR100" s="1651"/>
      <c r="GS100" s="1651"/>
      <c r="GT100" s="1651"/>
      <c r="GU100" s="1651"/>
      <c r="GV100" s="1651"/>
      <c r="GW100" s="1651"/>
      <c r="GX100" s="1651"/>
    </row>
    <row r="101" spans="1:238" s="1651" customFormat="1" ht="27" hidden="1" customHeight="1" outlineLevel="1">
      <c r="A101" s="1654"/>
      <c r="B101" s="1655"/>
      <c r="D101" s="1630"/>
      <c r="E101" s="1630"/>
      <c r="F101" s="1656" t="s">
        <v>415</v>
      </c>
      <c r="G101" s="1645"/>
      <c r="H101" s="1645"/>
      <c r="I101" s="1632"/>
      <c r="J101" s="1645"/>
      <c r="K101" s="1632"/>
      <c r="L101" s="1632"/>
      <c r="M101" s="1633"/>
    </row>
    <row r="102" spans="1:238" s="1239" customFormat="1" ht="24" hidden="1" outlineLevel="1">
      <c r="A102" s="1636"/>
      <c r="B102" s="1646"/>
      <c r="C102" s="1240"/>
      <c r="D102" s="1630"/>
      <c r="E102" s="1630"/>
      <c r="F102" s="1644"/>
      <c r="G102" s="1239" t="s">
        <v>442</v>
      </c>
      <c r="I102" s="1003"/>
      <c r="J102" s="1713" t="s">
        <v>443</v>
      </c>
      <c r="K102" s="1673"/>
      <c r="L102" s="1673"/>
      <c r="M102" s="1714" t="s">
        <v>998</v>
      </c>
    </row>
    <row r="103" spans="1:238" s="1239" customFormat="1" hidden="1" outlineLevel="1">
      <c r="A103" s="1636"/>
      <c r="B103" s="1646"/>
      <c r="C103" s="1240"/>
      <c r="D103" s="1630"/>
      <c r="E103" s="1630"/>
      <c r="F103" s="1644"/>
      <c r="I103" s="1003"/>
      <c r="J103" s="1713" t="s">
        <v>444</v>
      </c>
      <c r="K103" s="1673"/>
      <c r="L103" s="1673"/>
      <c r="M103" s="1714"/>
    </row>
    <row r="104" spans="1:238" s="1239" customFormat="1" ht="36" hidden="1" outlineLevel="1">
      <c r="A104" s="1636"/>
      <c r="B104" s="1646"/>
      <c r="C104" s="1240"/>
      <c r="D104" s="1630"/>
      <c r="E104" s="1630"/>
      <c r="F104" s="1644"/>
      <c r="I104" s="1003"/>
      <c r="J104" s="1713" t="s">
        <v>447</v>
      </c>
      <c r="K104" s="1673"/>
      <c r="L104" s="1673"/>
      <c r="M104" s="1714" t="s">
        <v>455</v>
      </c>
    </row>
    <row r="105" spans="1:238" s="1239" customFormat="1" hidden="1" outlineLevel="1">
      <c r="A105" s="1636"/>
      <c r="B105" s="1646"/>
      <c r="C105" s="1240"/>
      <c r="D105" s="1630"/>
      <c r="E105" s="1630"/>
      <c r="F105" s="1644"/>
      <c r="I105" s="1003"/>
      <c r="J105" s="1713" t="s">
        <v>445</v>
      </c>
      <c r="K105" s="1673"/>
      <c r="L105" s="1673"/>
      <c r="M105" s="1714"/>
    </row>
    <row r="106" spans="1:238" s="1239" customFormat="1" hidden="1" outlineLevel="1">
      <c r="A106" s="1636"/>
      <c r="B106" s="1646"/>
      <c r="C106" s="1240"/>
      <c r="D106" s="1630"/>
      <c r="E106" s="1630"/>
      <c r="F106" s="1644"/>
      <c r="I106" s="1003"/>
      <c r="J106" s="1713" t="s">
        <v>446</v>
      </c>
      <c r="K106" s="1673"/>
      <c r="L106" s="1673"/>
      <c r="M106" s="1677" t="s">
        <v>450</v>
      </c>
    </row>
    <row r="107" spans="1:238" s="1239" customFormat="1" hidden="1" outlineLevel="1">
      <c r="A107" s="1636"/>
      <c r="B107" s="1646"/>
      <c r="C107" s="1240"/>
      <c r="D107" s="1630"/>
      <c r="E107" s="1630"/>
      <c r="F107" s="1644"/>
      <c r="I107" s="1003"/>
      <c r="J107" s="1713" t="s">
        <v>448</v>
      </c>
      <c r="K107" s="1673"/>
      <c r="L107" s="1673"/>
      <c r="M107" s="1714"/>
    </row>
    <row r="108" spans="1:238" s="1239" customFormat="1" hidden="1" outlineLevel="1">
      <c r="A108" s="1636"/>
      <c r="B108" s="1646"/>
      <c r="C108" s="1240"/>
      <c r="D108" s="1630"/>
      <c r="E108" s="1630"/>
      <c r="F108" s="1644"/>
      <c r="I108" s="1003"/>
      <c r="J108" s="1645"/>
      <c r="K108" s="1632"/>
      <c r="L108" s="1632"/>
      <c r="M108" s="1633"/>
    </row>
    <row r="109" spans="1:238" s="1239" customFormat="1" ht="24" hidden="1" customHeight="1" outlineLevel="1">
      <c r="A109" s="1636"/>
      <c r="B109" s="1646"/>
      <c r="C109" s="1240"/>
      <c r="D109" s="1630"/>
      <c r="E109" s="1630"/>
      <c r="F109" s="1644"/>
      <c r="G109" s="1659" t="s">
        <v>441</v>
      </c>
      <c r="H109" s="1659"/>
      <c r="I109" s="1657"/>
      <c r="J109" s="1675" t="s">
        <v>443</v>
      </c>
      <c r="K109" s="1667"/>
      <c r="L109" s="1667"/>
      <c r="M109" s="1677" t="s">
        <v>454</v>
      </c>
    </row>
    <row r="110" spans="1:238" s="1239" customFormat="1" ht="12" hidden="1" customHeight="1" outlineLevel="1">
      <c r="A110" s="1636"/>
      <c r="B110" s="1646"/>
      <c r="C110" s="1240"/>
      <c r="D110" s="1630"/>
      <c r="E110" s="1630"/>
      <c r="F110" s="1644"/>
      <c r="G110" s="1659"/>
      <c r="H110" s="1659"/>
      <c r="I110" s="1657"/>
      <c r="J110" s="1675" t="s">
        <v>444</v>
      </c>
      <c r="K110" s="1667"/>
      <c r="L110" s="1667"/>
      <c r="M110" s="1677"/>
    </row>
    <row r="111" spans="1:238" s="1239" customFormat="1" ht="12" hidden="1" customHeight="1" outlineLevel="1">
      <c r="A111" s="1636"/>
      <c r="B111" s="1646"/>
      <c r="C111" s="1240"/>
      <c r="D111" s="1630"/>
      <c r="E111" s="1630"/>
      <c r="F111" s="1644"/>
      <c r="G111" s="1659"/>
      <c r="H111" s="1659"/>
      <c r="I111" s="1657"/>
      <c r="J111" s="1675" t="s">
        <v>447</v>
      </c>
      <c r="K111" s="1667"/>
      <c r="L111" s="1667"/>
      <c r="M111" s="1677"/>
    </row>
    <row r="112" spans="1:238" s="1239" customFormat="1" ht="12" hidden="1" customHeight="1" outlineLevel="1">
      <c r="A112" s="1636"/>
      <c r="B112" s="1646"/>
      <c r="C112" s="1240"/>
      <c r="D112" s="1630"/>
      <c r="E112" s="1630"/>
      <c r="F112" s="1644"/>
      <c r="G112" s="1659"/>
      <c r="H112" s="1659"/>
      <c r="I112" s="1657"/>
      <c r="J112" s="1675" t="s">
        <v>445</v>
      </c>
      <c r="K112" s="1667"/>
      <c r="L112" s="1667"/>
      <c r="M112" s="1677"/>
    </row>
    <row r="113" spans="1:13" s="1239" customFormat="1" ht="12" hidden="1" customHeight="1" outlineLevel="1">
      <c r="A113" s="1636"/>
      <c r="B113" s="1646"/>
      <c r="C113" s="1240"/>
      <c r="D113" s="1630"/>
      <c r="E113" s="1630"/>
      <c r="F113" s="1644"/>
      <c r="G113" s="1659"/>
      <c r="H113" s="1659"/>
      <c r="I113" s="1657"/>
      <c r="J113" s="1675" t="s">
        <v>449</v>
      </c>
      <c r="K113" s="1667"/>
      <c r="L113" s="1667"/>
      <c r="M113" s="1677"/>
    </row>
    <row r="114" spans="1:13" s="1239" customFormat="1" ht="24" hidden="1" customHeight="1" outlineLevel="1">
      <c r="A114" s="1636"/>
      <c r="B114" s="1646"/>
      <c r="C114" s="1240"/>
      <c r="D114" s="1630"/>
      <c r="E114" s="1630"/>
      <c r="F114" s="1644"/>
      <c r="G114" s="1659"/>
      <c r="H114" s="1659"/>
      <c r="I114" s="1657"/>
      <c r="J114" s="1678" t="s">
        <v>446</v>
      </c>
      <c r="K114" s="1671"/>
      <c r="L114" s="1674"/>
      <c r="M114" s="1677" t="s">
        <v>450</v>
      </c>
    </row>
    <row r="115" spans="1:13" s="1239" customFormat="1" hidden="1" outlineLevel="1">
      <c r="A115" s="1636"/>
      <c r="B115" s="1646"/>
      <c r="C115" s="1240"/>
      <c r="D115" s="1630"/>
      <c r="E115" s="1630"/>
      <c r="F115" s="1644"/>
      <c r="I115" s="1003"/>
      <c r="J115" s="1645"/>
      <c r="K115" s="1632"/>
      <c r="L115" s="1632"/>
      <c r="M115" s="1633"/>
    </row>
    <row r="116" spans="1:13" s="1239" customFormat="1" ht="16" hidden="1" customHeight="1" outlineLevel="1">
      <c r="A116" s="1636"/>
      <c r="B116" s="1646"/>
      <c r="C116" s="1240"/>
      <c r="D116" s="1630"/>
      <c r="E116" s="1630"/>
      <c r="F116" s="1660"/>
      <c r="G116" s="1661"/>
      <c r="H116" s="1661"/>
      <c r="I116" s="1657"/>
      <c r="J116" s="1661"/>
      <c r="K116" s="1657"/>
      <c r="L116" s="1657"/>
      <c r="M116" s="1662"/>
    </row>
    <row r="117" spans="1:13" s="1651" customFormat="1" ht="27" hidden="1" customHeight="1" outlineLevel="1">
      <c r="A117" s="1654"/>
      <c r="B117" s="1655"/>
      <c r="D117" s="1630"/>
      <c r="E117" s="1630"/>
      <c r="F117" s="1656" t="s">
        <v>453</v>
      </c>
      <c r="G117" s="1661"/>
      <c r="H117" s="1661"/>
      <c r="I117" s="1657"/>
      <c r="J117" s="1661"/>
      <c r="K117" s="1657"/>
      <c r="L117" s="1657"/>
      <c r="M117" s="1662"/>
    </row>
    <row r="118" spans="1:13" s="1239" customFormat="1" ht="36" hidden="1" outlineLevel="1">
      <c r="A118" s="1636"/>
      <c r="B118" s="1646"/>
      <c r="C118" s="1240"/>
      <c r="D118" s="1630"/>
      <c r="E118" s="1630"/>
      <c r="F118" s="1644"/>
      <c r="G118" s="1659"/>
      <c r="H118" s="1659"/>
      <c r="I118" s="1657"/>
      <c r="J118" s="1675" t="s">
        <v>443</v>
      </c>
      <c r="K118" s="1667"/>
      <c r="L118" s="1667"/>
      <c r="M118" s="1676" t="s">
        <v>456</v>
      </c>
    </row>
    <row r="119" spans="1:13" s="1239" customFormat="1" hidden="1" outlineLevel="1">
      <c r="A119" s="1636"/>
      <c r="B119" s="1646"/>
      <c r="C119" s="1240"/>
      <c r="D119" s="1630"/>
      <c r="E119" s="1630"/>
      <c r="F119" s="1644"/>
      <c r="G119" s="1659"/>
      <c r="H119" s="1659"/>
      <c r="I119" s="1657"/>
      <c r="J119" s="1675" t="s">
        <v>444</v>
      </c>
      <c r="K119" s="1667"/>
      <c r="L119" s="1667"/>
      <c r="M119" s="1676"/>
    </row>
    <row r="120" spans="1:13" s="1239" customFormat="1" ht="36" hidden="1" outlineLevel="1">
      <c r="A120" s="1636"/>
      <c r="B120" s="1646"/>
      <c r="C120" s="1240"/>
      <c r="D120" s="1630"/>
      <c r="E120" s="1630"/>
      <c r="F120" s="1644"/>
      <c r="G120" s="1659"/>
      <c r="H120" s="1659"/>
      <c r="I120" s="1657"/>
      <c r="J120" s="1675" t="s">
        <v>447</v>
      </c>
      <c r="K120" s="1667"/>
      <c r="L120" s="1667"/>
      <c r="M120" s="1676" t="s">
        <v>455</v>
      </c>
    </row>
    <row r="121" spans="1:13" s="1239" customFormat="1" hidden="1" outlineLevel="1">
      <c r="A121" s="1636"/>
      <c r="B121" s="1646"/>
      <c r="C121" s="1240"/>
      <c r="D121" s="1630"/>
      <c r="E121" s="1630"/>
      <c r="F121" s="1644"/>
      <c r="G121" s="1659"/>
      <c r="H121" s="1659"/>
      <c r="I121" s="1657"/>
      <c r="J121" s="1675" t="s">
        <v>445</v>
      </c>
      <c r="K121" s="1667"/>
      <c r="L121" s="1667"/>
      <c r="M121" s="1676"/>
    </row>
    <row r="122" spans="1:13" s="1239" customFormat="1" hidden="1" outlineLevel="1">
      <c r="A122" s="1636"/>
      <c r="B122" s="1646"/>
      <c r="C122" s="1240"/>
      <c r="D122" s="1630"/>
      <c r="E122" s="1630"/>
      <c r="F122" s="1644"/>
      <c r="G122" s="1659"/>
      <c r="H122" s="1659"/>
      <c r="I122" s="1657"/>
      <c r="J122" s="1678" t="s">
        <v>446</v>
      </c>
      <c r="K122" s="1667"/>
      <c r="L122" s="1667"/>
      <c r="M122" s="1677" t="s">
        <v>450</v>
      </c>
    </row>
    <row r="123" spans="1:13" s="1651" customFormat="1" ht="27" hidden="1" customHeight="1" outlineLevel="1">
      <c r="A123" s="1654"/>
      <c r="B123" s="1655"/>
      <c r="D123" s="1630"/>
      <c r="E123" s="1630"/>
      <c r="F123" s="1656"/>
      <c r="G123" s="1661"/>
      <c r="H123" s="1661"/>
      <c r="I123" s="1657"/>
      <c r="J123" s="1661"/>
      <c r="K123" s="1657"/>
      <c r="L123" s="1657"/>
      <c r="M123" s="1662"/>
    </row>
    <row r="124" spans="1:13" s="1239" customFormat="1" ht="24" hidden="1" outlineLevel="1">
      <c r="A124" s="1636"/>
      <c r="B124" s="1646"/>
      <c r="C124" s="1240"/>
      <c r="D124" s="1630"/>
      <c r="E124" s="1630"/>
      <c r="F124" s="1644"/>
      <c r="G124" s="1659"/>
      <c r="H124" s="1659"/>
      <c r="I124" s="1657"/>
      <c r="J124" s="1675" t="s">
        <v>443</v>
      </c>
      <c r="K124" s="1667"/>
      <c r="L124" s="1667"/>
      <c r="M124" s="1676" t="s">
        <v>454</v>
      </c>
    </row>
    <row r="125" spans="1:13" s="1239" customFormat="1" hidden="1" outlineLevel="1">
      <c r="A125" s="1636"/>
      <c r="B125" s="1646"/>
      <c r="C125" s="1240"/>
      <c r="D125" s="1630"/>
      <c r="E125" s="1630"/>
      <c r="F125" s="1644"/>
      <c r="G125" s="1659"/>
      <c r="H125" s="1659"/>
      <c r="I125" s="1657"/>
      <c r="J125" s="1675" t="s">
        <v>444</v>
      </c>
      <c r="K125" s="1667"/>
      <c r="L125" s="1667"/>
      <c r="M125" s="1676"/>
    </row>
    <row r="126" spans="1:13" s="1239" customFormat="1" hidden="1" outlineLevel="1">
      <c r="A126" s="1636"/>
      <c r="B126" s="1646"/>
      <c r="C126" s="1240"/>
      <c r="D126" s="1630"/>
      <c r="E126" s="1630"/>
      <c r="F126" s="1644"/>
      <c r="G126" s="1659"/>
      <c r="H126" s="1659"/>
      <c r="I126" s="1657"/>
      <c r="J126" s="1675" t="s">
        <v>445</v>
      </c>
      <c r="K126" s="1667"/>
      <c r="L126" s="1667"/>
      <c r="M126" s="1676"/>
    </row>
    <row r="127" spans="1:13" s="1239" customFormat="1" ht="12" hidden="1" customHeight="1" outlineLevel="1">
      <c r="A127" s="1636"/>
      <c r="B127" s="1646"/>
      <c r="C127" s="1240"/>
      <c r="D127" s="1630"/>
      <c r="E127" s="1630"/>
      <c r="F127" s="1644"/>
      <c r="G127" s="1659"/>
      <c r="H127" s="1659"/>
      <c r="I127" s="1657"/>
      <c r="J127" s="1675" t="s">
        <v>451</v>
      </c>
      <c r="K127" s="1667"/>
      <c r="L127" s="1667"/>
      <c r="M127" s="1677"/>
    </row>
    <row r="128" spans="1:13" s="1239" customFormat="1" hidden="1" outlineLevel="1">
      <c r="A128" s="1636"/>
      <c r="B128" s="1646"/>
      <c r="C128" s="1240"/>
      <c r="D128" s="1630"/>
      <c r="E128" s="1630"/>
      <c r="F128" s="1644"/>
      <c r="G128" s="1659"/>
      <c r="H128" s="1659"/>
      <c r="I128" s="1657"/>
      <c r="J128" s="1678" t="s">
        <v>446</v>
      </c>
      <c r="K128" s="1667"/>
      <c r="L128" s="1667"/>
      <c r="M128" s="1677" t="s">
        <v>450</v>
      </c>
    </row>
    <row r="129" spans="1:13" s="1651" customFormat="1" ht="27" hidden="1" customHeight="1" outlineLevel="1">
      <c r="A129" s="1654"/>
      <c r="B129" s="1655"/>
      <c r="D129" s="1630"/>
      <c r="E129" s="1630"/>
      <c r="F129" s="1656"/>
      <c r="G129" s="1661"/>
      <c r="H129" s="1661"/>
      <c r="I129" s="1657"/>
      <c r="J129" s="1661"/>
      <c r="K129" s="1657"/>
      <c r="L129" s="1657"/>
      <c r="M129" s="1662"/>
    </row>
    <row r="130" spans="1:13" s="1239" customFormat="1" ht="24" hidden="1" outlineLevel="1">
      <c r="A130" s="1636"/>
      <c r="B130" s="1646"/>
      <c r="C130" s="1240"/>
      <c r="D130" s="1630"/>
      <c r="E130" s="1630"/>
      <c r="F130" s="1644"/>
      <c r="G130" s="1659"/>
      <c r="H130" s="1659"/>
      <c r="I130" s="1657"/>
      <c r="J130" s="1675" t="s">
        <v>457</v>
      </c>
      <c r="K130" s="1667"/>
      <c r="L130" s="1667"/>
      <c r="M130" s="1676" t="s">
        <v>460</v>
      </c>
    </row>
    <row r="131" spans="1:13" s="1239" customFormat="1" hidden="1" outlineLevel="1">
      <c r="A131" s="1636"/>
      <c r="B131" s="1646"/>
      <c r="C131" s="1240"/>
      <c r="D131" s="1630"/>
      <c r="E131" s="1630"/>
      <c r="F131" s="1644"/>
      <c r="G131" s="1659"/>
      <c r="H131" s="1659"/>
      <c r="I131" s="1657"/>
      <c r="J131" s="1675" t="s">
        <v>458</v>
      </c>
      <c r="K131" s="1667"/>
      <c r="L131" s="1667"/>
      <c r="M131" s="1676" t="s">
        <v>487</v>
      </c>
    </row>
    <row r="132" spans="1:13" s="1239" customFormat="1" ht="36" hidden="1" outlineLevel="1">
      <c r="A132" s="1636"/>
      <c r="B132" s="1646"/>
      <c r="C132" s="1240"/>
      <c r="D132" s="1630"/>
      <c r="E132" s="1630"/>
      <c r="F132" s="1644"/>
      <c r="G132" s="1659"/>
      <c r="H132" s="1659"/>
      <c r="I132" s="1657"/>
      <c r="J132" s="1675" t="s">
        <v>452</v>
      </c>
      <c r="K132" s="1667"/>
      <c r="L132" s="1667"/>
      <c r="M132" s="1676" t="s">
        <v>912</v>
      </c>
    </row>
    <row r="133" spans="1:13" s="1239" customFormat="1" hidden="1" outlineLevel="1">
      <c r="A133" s="1636"/>
      <c r="B133" s="1646"/>
      <c r="C133" s="1240"/>
      <c r="D133" s="1630"/>
      <c r="E133" s="1630"/>
      <c r="F133" s="1644"/>
      <c r="G133" s="1659"/>
      <c r="H133" s="1659"/>
      <c r="I133" s="1657"/>
      <c r="J133" s="1675" t="s">
        <v>459</v>
      </c>
      <c r="K133" s="1667"/>
      <c r="L133" s="1667"/>
      <c r="M133" s="1676"/>
    </row>
    <row r="134" spans="1:13" s="1239" customFormat="1" hidden="1" outlineLevel="1">
      <c r="A134" s="1636"/>
      <c r="B134" s="1646"/>
      <c r="C134" s="1240"/>
      <c r="D134" s="1630"/>
      <c r="E134" s="1630"/>
      <c r="F134" s="1644"/>
      <c r="G134" s="1659"/>
      <c r="H134" s="1659"/>
      <c r="I134" s="1657"/>
      <c r="J134" s="1675" t="s">
        <v>446</v>
      </c>
      <c r="K134" s="1667"/>
      <c r="L134" s="1667"/>
      <c r="M134" s="1677" t="s">
        <v>450</v>
      </c>
    </row>
    <row r="135" spans="1:13" s="1239" customFormat="1" ht="16" hidden="1" customHeight="1" outlineLevel="1">
      <c r="A135" s="1636"/>
      <c r="B135" s="1646"/>
      <c r="C135" s="1240"/>
      <c r="D135" s="1630"/>
      <c r="E135" s="1630"/>
      <c r="F135" s="1660"/>
      <c r="G135" s="1661"/>
      <c r="H135" s="1661"/>
      <c r="I135" s="1657"/>
      <c r="J135" s="1661"/>
      <c r="K135" s="1657"/>
      <c r="L135" s="1657"/>
      <c r="M135" s="1662"/>
    </row>
    <row r="136" spans="1:13" s="1651" customFormat="1" ht="27" hidden="1" customHeight="1" outlineLevel="1">
      <c r="A136" s="1654"/>
      <c r="B136" s="1655"/>
      <c r="D136" s="1630"/>
      <c r="E136" s="1630"/>
      <c r="F136" s="1656" t="s">
        <v>416</v>
      </c>
      <c r="G136" s="1661"/>
      <c r="H136" s="1661"/>
      <c r="I136" s="1657"/>
      <c r="J136" s="1661"/>
      <c r="K136" s="1657"/>
      <c r="L136" s="1657"/>
      <c r="M136" s="1662"/>
    </row>
    <row r="137" spans="1:13" s="1239" customFormat="1" ht="24" hidden="1" outlineLevel="1">
      <c r="A137" s="1636"/>
      <c r="B137" s="1646"/>
      <c r="C137" s="1240"/>
      <c r="D137" s="1630"/>
      <c r="E137" s="1630"/>
      <c r="F137" s="1644"/>
      <c r="G137" s="1659"/>
      <c r="H137" s="1659"/>
      <c r="I137" s="1657"/>
      <c r="J137" s="1675" t="s">
        <v>443</v>
      </c>
      <c r="K137" s="1672"/>
      <c r="L137" s="1672"/>
      <c r="M137" s="1677" t="s">
        <v>462</v>
      </c>
    </row>
    <row r="138" spans="1:13" s="1239" customFormat="1" hidden="1" outlineLevel="1">
      <c r="A138" s="1636"/>
      <c r="B138" s="1646"/>
      <c r="C138" s="1240"/>
      <c r="D138" s="1630"/>
      <c r="E138" s="1630"/>
      <c r="F138" s="1644"/>
      <c r="G138" s="1659"/>
      <c r="H138" s="1659"/>
      <c r="I138" s="1657"/>
      <c r="J138" s="1675" t="s">
        <v>444</v>
      </c>
      <c r="K138" s="1672"/>
      <c r="L138" s="1672"/>
      <c r="M138" s="1677"/>
    </row>
    <row r="139" spans="1:13" s="1239" customFormat="1" ht="36" hidden="1" outlineLevel="1">
      <c r="A139" s="1636"/>
      <c r="B139" s="1646"/>
      <c r="C139" s="1240"/>
      <c r="D139" s="1630"/>
      <c r="E139" s="1630"/>
      <c r="F139" s="1644"/>
      <c r="G139" s="1659"/>
      <c r="H139" s="1659"/>
      <c r="I139" s="1657"/>
      <c r="J139" s="1675" t="s">
        <v>447</v>
      </c>
      <c r="K139" s="1672"/>
      <c r="L139" s="1672"/>
      <c r="M139" s="1677" t="s">
        <v>455</v>
      </c>
    </row>
    <row r="140" spans="1:13" s="1239" customFormat="1" hidden="1" outlineLevel="1">
      <c r="A140" s="1636"/>
      <c r="B140" s="1646"/>
      <c r="C140" s="1240"/>
      <c r="D140" s="1630"/>
      <c r="E140" s="1630"/>
      <c r="F140" s="1644"/>
      <c r="G140" s="1659"/>
      <c r="H140" s="1659"/>
      <c r="I140" s="1657"/>
      <c r="J140" s="1675" t="s">
        <v>445</v>
      </c>
      <c r="K140" s="1672"/>
      <c r="L140" s="1672"/>
      <c r="M140" s="1677"/>
    </row>
    <row r="141" spans="1:13" s="1239" customFormat="1" hidden="1" outlineLevel="1">
      <c r="A141" s="1636"/>
      <c r="B141" s="1646"/>
      <c r="C141" s="1240"/>
      <c r="D141" s="1630"/>
      <c r="E141" s="1630"/>
      <c r="F141" s="1644"/>
      <c r="G141" s="1659"/>
      <c r="H141" s="1659"/>
      <c r="I141" s="1657"/>
      <c r="J141" s="1678" t="s">
        <v>461</v>
      </c>
      <c r="K141" s="1672"/>
      <c r="L141" s="1672"/>
      <c r="M141" s="1677"/>
    </row>
    <row r="142" spans="1:13" s="1239" customFormat="1" hidden="1" outlineLevel="1">
      <c r="A142" s="1636"/>
      <c r="B142" s="1646"/>
      <c r="C142" s="1240"/>
      <c r="D142" s="1630"/>
      <c r="E142" s="1630"/>
      <c r="F142" s="1644"/>
      <c r="G142" s="1659"/>
      <c r="H142" s="1659"/>
      <c r="I142" s="1657"/>
      <c r="J142" s="1678" t="s">
        <v>446</v>
      </c>
      <c r="K142" s="1672"/>
      <c r="L142" s="1672"/>
      <c r="M142" s="1677" t="s">
        <v>450</v>
      </c>
    </row>
    <row r="143" spans="1:13" s="1239" customFormat="1" ht="16" hidden="1" customHeight="1" outlineLevel="1">
      <c r="A143" s="1636"/>
      <c r="B143" s="1646"/>
      <c r="C143" s="1240"/>
      <c r="D143" s="1630"/>
      <c r="E143" s="1630"/>
      <c r="F143" s="1660"/>
      <c r="G143" s="1661"/>
      <c r="H143" s="1661"/>
      <c r="I143" s="1657"/>
      <c r="J143" s="1661"/>
      <c r="K143" s="1657"/>
      <c r="L143" s="1657"/>
      <c r="M143" s="1662"/>
    </row>
    <row r="144" spans="1:13" s="1651" customFormat="1" ht="27" hidden="1" customHeight="1" outlineLevel="1">
      <c r="A144" s="1654"/>
      <c r="B144" s="1655"/>
      <c r="D144" s="1630"/>
      <c r="E144" s="1630"/>
      <c r="F144" s="1656" t="s">
        <v>417</v>
      </c>
      <c r="G144" s="1661"/>
      <c r="H144" s="1661"/>
      <c r="I144" s="1657"/>
      <c r="J144" s="1661"/>
      <c r="K144" s="1657"/>
      <c r="L144" s="1657"/>
      <c r="M144" s="1662"/>
    </row>
    <row r="145" spans="1:238" s="1239" customFormat="1" ht="24" hidden="1" outlineLevel="1">
      <c r="A145" s="1636"/>
      <c r="B145" s="1646"/>
      <c r="C145" s="1240"/>
      <c r="D145" s="1630"/>
      <c r="E145" s="1630"/>
      <c r="F145" s="1644"/>
      <c r="G145" s="1659"/>
      <c r="H145" s="1659"/>
      <c r="I145" s="1657"/>
      <c r="J145" s="1675" t="s">
        <v>443</v>
      </c>
      <c r="K145" s="1667"/>
      <c r="L145" s="1667"/>
      <c r="M145" s="1676" t="s">
        <v>464</v>
      </c>
    </row>
    <row r="146" spans="1:238" s="1239" customFormat="1" ht="36" hidden="1" outlineLevel="1">
      <c r="A146" s="1636"/>
      <c r="B146" s="1646"/>
      <c r="C146" s="1240"/>
      <c r="D146" s="1630"/>
      <c r="E146" s="1630"/>
      <c r="F146" s="1644"/>
      <c r="G146" s="1659"/>
      <c r="H146" s="1659"/>
      <c r="I146" s="1657"/>
      <c r="J146" s="1675" t="s">
        <v>447</v>
      </c>
      <c r="K146" s="1667"/>
      <c r="L146" s="1667"/>
      <c r="M146" s="1677" t="s">
        <v>455</v>
      </c>
    </row>
    <row r="147" spans="1:238" s="1239" customFormat="1" hidden="1" outlineLevel="1">
      <c r="A147" s="1636"/>
      <c r="B147" s="1646"/>
      <c r="C147" s="1240"/>
      <c r="D147" s="1630"/>
      <c r="E147" s="1630"/>
      <c r="F147" s="1644"/>
      <c r="G147" s="1659"/>
      <c r="H147" s="1659"/>
      <c r="I147" s="1657"/>
      <c r="J147" s="1675" t="s">
        <v>445</v>
      </c>
      <c r="K147" s="1667"/>
      <c r="L147" s="1667"/>
      <c r="M147" s="1676"/>
    </row>
    <row r="148" spans="1:238" s="1239" customFormat="1" hidden="1" outlineLevel="1">
      <c r="A148" s="1636"/>
      <c r="B148" s="1646"/>
      <c r="C148" s="1240"/>
      <c r="D148" s="1630"/>
      <c r="E148" s="1630"/>
      <c r="F148" s="1644"/>
      <c r="G148" s="1659"/>
      <c r="H148" s="1659"/>
      <c r="I148" s="1657"/>
      <c r="J148" s="1675" t="s">
        <v>463</v>
      </c>
      <c r="K148" s="1667"/>
      <c r="L148" s="1667"/>
      <c r="M148" s="1676"/>
    </row>
    <row r="149" spans="1:238" s="1239" customFormat="1" hidden="1" outlineLevel="1">
      <c r="A149" s="1636"/>
      <c r="B149" s="1646"/>
      <c r="C149" s="1240"/>
      <c r="D149" s="1630"/>
      <c r="E149" s="1630"/>
      <c r="F149" s="1644"/>
      <c r="G149" s="1659"/>
      <c r="H149" s="1659"/>
      <c r="I149" s="1657"/>
      <c r="J149" s="1678" t="s">
        <v>446</v>
      </c>
      <c r="K149" s="1667"/>
      <c r="L149" s="1667"/>
      <c r="M149" s="1677" t="s">
        <v>450</v>
      </c>
    </row>
    <row r="150" spans="1:238" s="1239" customFormat="1" ht="16" hidden="1" customHeight="1" outlineLevel="1">
      <c r="A150" s="1636"/>
      <c r="B150" s="1646"/>
      <c r="C150" s="1240"/>
      <c r="D150" s="1630"/>
      <c r="E150" s="1630"/>
      <c r="F150" s="1660"/>
      <c r="G150" s="1661"/>
      <c r="H150" s="1661"/>
      <c r="I150" s="1657"/>
      <c r="J150" s="1661"/>
      <c r="K150" s="1657"/>
      <c r="L150" s="1657"/>
      <c r="M150" s="1662"/>
    </row>
    <row r="151" spans="1:238" s="1651" customFormat="1" ht="27" hidden="1" customHeight="1" outlineLevel="1">
      <c r="A151" s="1654"/>
      <c r="B151" s="1655"/>
      <c r="D151" s="1630"/>
      <c r="E151" s="1630"/>
      <c r="F151" s="1656" t="s">
        <v>418</v>
      </c>
      <c r="G151" s="1661"/>
      <c r="H151" s="1661"/>
      <c r="I151" s="1657"/>
      <c r="J151" s="1661"/>
      <c r="K151" s="1657"/>
      <c r="L151" s="1657"/>
      <c r="M151" s="1662"/>
    </row>
    <row r="152" spans="1:238" s="1239" customFormat="1" ht="36" hidden="1" outlineLevel="1">
      <c r="A152" s="1636"/>
      <c r="B152" s="1646"/>
      <c r="C152" s="1240"/>
      <c r="D152" s="1630"/>
      <c r="E152" s="1630"/>
      <c r="F152" s="1644"/>
      <c r="G152" s="1659"/>
      <c r="H152" s="1659"/>
      <c r="I152" s="1657"/>
      <c r="J152" s="1675" t="s">
        <v>443</v>
      </c>
      <c r="K152" s="1667"/>
      <c r="L152" s="1667"/>
      <c r="M152" s="1676" t="s">
        <v>466</v>
      </c>
    </row>
    <row r="153" spans="1:238" s="1239" customFormat="1" hidden="1" outlineLevel="1">
      <c r="A153" s="1636"/>
      <c r="B153" s="1646"/>
      <c r="C153" s="1240"/>
      <c r="D153" s="1630"/>
      <c r="E153" s="1630"/>
      <c r="F153" s="1644"/>
      <c r="G153" s="1659"/>
      <c r="H153" s="1659"/>
      <c r="I153" s="1657"/>
      <c r="J153" s="1675" t="s">
        <v>444</v>
      </c>
      <c r="K153" s="1667"/>
      <c r="L153" s="1667"/>
      <c r="M153" s="1679"/>
      <c r="P153" s="1756" t="s">
        <v>129</v>
      </c>
    </row>
    <row r="154" spans="1:238" s="1239" customFormat="1" hidden="1" outlineLevel="1">
      <c r="A154" s="1636"/>
      <c r="B154" s="1646"/>
      <c r="C154" s="1240"/>
      <c r="D154" s="1630"/>
      <c r="E154" s="1630"/>
      <c r="F154" s="1644"/>
      <c r="G154" s="1659"/>
      <c r="H154" s="1659"/>
      <c r="I154" s="1657"/>
      <c r="J154" s="1675" t="s">
        <v>465</v>
      </c>
      <c r="K154" s="1667"/>
      <c r="L154" s="1667"/>
      <c r="M154" s="1676"/>
    </row>
    <row r="155" spans="1:238" s="1239" customFormat="1" hidden="1" outlineLevel="1">
      <c r="A155" s="1636"/>
      <c r="B155" s="1646"/>
      <c r="C155" s="1240"/>
      <c r="D155" s="1630"/>
      <c r="E155" s="1630"/>
      <c r="F155" s="1644"/>
      <c r="G155" s="1659"/>
      <c r="H155" s="1659"/>
      <c r="I155" s="1657"/>
      <c r="J155" s="1675" t="s">
        <v>446</v>
      </c>
      <c r="K155" s="1667"/>
      <c r="L155" s="1667"/>
      <c r="M155" s="1677" t="s">
        <v>450</v>
      </c>
    </row>
    <row r="156" spans="1:238" s="1239" customFormat="1" ht="16" hidden="1" customHeight="1" outlineLevel="1">
      <c r="A156" s="1636"/>
      <c r="B156" s="1646"/>
      <c r="C156" s="1240"/>
      <c r="D156" s="1630"/>
      <c r="E156" s="1630"/>
      <c r="F156" s="1644"/>
      <c r="I156" s="1003"/>
      <c r="J156" s="1645"/>
      <c r="K156" s="1632"/>
      <c r="L156" s="1632"/>
      <c r="M156" s="1633"/>
    </row>
    <row r="157" spans="1:238" s="1239" customFormat="1" ht="16" hidden="1" customHeight="1" outlineLevel="1">
      <c r="A157" s="1636"/>
      <c r="B157" s="1646"/>
      <c r="C157" s="1240"/>
      <c r="D157" s="1630"/>
      <c r="E157" s="1630"/>
      <c r="F157" s="1644"/>
      <c r="I157" s="1003"/>
      <c r="J157" s="1645"/>
      <c r="K157" s="1632"/>
      <c r="L157" s="1632"/>
      <c r="M157" s="1633"/>
    </row>
    <row r="158" spans="1:238" s="1239" customFormat="1" ht="16" hidden="1" customHeight="1" outlineLevel="1">
      <c r="A158" s="1636"/>
      <c r="B158" s="1646"/>
      <c r="C158" s="1240"/>
      <c r="D158" s="1630"/>
      <c r="E158" s="1630"/>
      <c r="F158" s="1644"/>
      <c r="I158" s="1003"/>
      <c r="J158" s="1645"/>
      <c r="K158" s="1632"/>
      <c r="L158" s="1632"/>
      <c r="M158" s="1633"/>
    </row>
    <row r="159" spans="1:238" s="1239" customFormat="1" hidden="1" outlineLevel="1">
      <c r="A159" s="1636"/>
      <c r="B159" s="1646"/>
      <c r="C159" s="1240"/>
      <c r="D159" s="1630"/>
      <c r="E159" s="1630"/>
      <c r="I159" s="1003"/>
      <c r="J159" s="1645"/>
      <c r="K159" s="1632"/>
      <c r="L159" s="1632"/>
      <c r="M159" s="1633"/>
    </row>
    <row r="160" spans="1:238" s="1638" customFormat="1" ht="33" hidden="1" customHeight="1" outlineLevel="1" thickBot="1">
      <c r="A160" s="1636"/>
      <c r="B160" s="1646"/>
      <c r="C160" s="1240"/>
      <c r="D160" s="1630"/>
      <c r="E160" s="1630"/>
      <c r="F160" s="2145" t="s">
        <v>427</v>
      </c>
      <c r="G160" s="2145"/>
      <c r="H160" s="2145"/>
      <c r="I160" s="2145"/>
      <c r="J160" s="2145"/>
      <c r="K160" s="1639"/>
      <c r="L160" s="1639"/>
      <c r="M160" s="1640"/>
      <c r="N160" s="1634"/>
      <c r="O160" s="1634"/>
      <c r="P160" s="1634"/>
      <c r="Q160" s="1634"/>
      <c r="R160" s="1634"/>
      <c r="S160" s="1634"/>
      <c r="T160" s="1634"/>
      <c r="U160" s="1634"/>
      <c r="V160" s="1634"/>
      <c r="W160" s="1634"/>
      <c r="X160" s="1634"/>
      <c r="Y160" s="1634"/>
      <c r="Z160" s="1634"/>
      <c r="AA160" s="1634"/>
      <c r="AB160" s="1634"/>
      <c r="AC160" s="1634"/>
      <c r="AD160" s="1634"/>
      <c r="AE160" s="1634"/>
      <c r="AF160" s="1634"/>
      <c r="AG160" s="1634"/>
      <c r="AH160" s="1634"/>
      <c r="AI160" s="1634"/>
      <c r="AJ160" s="1634"/>
      <c r="AK160" s="1634"/>
      <c r="AL160" s="1634"/>
      <c r="AM160" s="1634"/>
      <c r="AN160" s="1634"/>
      <c r="AO160" s="1634"/>
      <c r="AP160" s="1634"/>
      <c r="AQ160" s="1634"/>
      <c r="AR160" s="1634"/>
      <c r="AS160" s="1634"/>
      <c r="AT160" s="1634"/>
      <c r="AU160" s="1634"/>
      <c r="AV160" s="1634"/>
      <c r="AW160" s="1634"/>
      <c r="AX160" s="1634"/>
      <c r="AY160" s="1634"/>
      <c r="AZ160" s="1634"/>
      <c r="BA160" s="1634"/>
      <c r="BB160" s="1634"/>
      <c r="BC160" s="1634"/>
      <c r="BD160" s="1634"/>
      <c r="BE160" s="1634"/>
      <c r="BF160" s="1634"/>
      <c r="BG160" s="1634"/>
      <c r="BH160" s="1634"/>
      <c r="BI160" s="1634"/>
      <c r="BJ160" s="1634"/>
      <c r="BK160" s="1634"/>
      <c r="BL160" s="1634"/>
      <c r="BM160" s="1634"/>
      <c r="BN160" s="1634"/>
      <c r="BO160" s="1634"/>
      <c r="BP160" s="1634"/>
      <c r="BQ160" s="1634"/>
      <c r="BR160" s="1634"/>
      <c r="BS160" s="1634"/>
      <c r="BT160" s="1634"/>
      <c r="BU160" s="1634"/>
      <c r="BV160" s="1634"/>
      <c r="BW160" s="1634"/>
      <c r="BX160" s="1634"/>
      <c r="BY160" s="1634"/>
      <c r="BZ160" s="1634"/>
      <c r="CA160" s="1634"/>
      <c r="CB160" s="1634"/>
      <c r="CC160" s="1634"/>
      <c r="CD160" s="1634"/>
      <c r="CE160" s="1634"/>
      <c r="CF160" s="1634"/>
      <c r="CG160" s="1634"/>
      <c r="CH160" s="1634"/>
      <c r="CI160" s="1634"/>
      <c r="CJ160" s="1634"/>
      <c r="CK160" s="1634"/>
      <c r="CL160" s="1634"/>
      <c r="CM160" s="1634"/>
      <c r="CN160" s="1634"/>
      <c r="CO160" s="1634"/>
      <c r="CP160" s="1634"/>
      <c r="CQ160" s="1634"/>
      <c r="CR160" s="1634"/>
      <c r="CS160" s="1634"/>
      <c r="CT160" s="1634"/>
      <c r="CU160" s="1634"/>
      <c r="CV160" s="1634"/>
      <c r="CW160" s="1634"/>
      <c r="CX160" s="1634"/>
      <c r="CY160" s="1634"/>
      <c r="CZ160" s="1634"/>
      <c r="DA160" s="1634"/>
      <c r="DB160" s="1634"/>
      <c r="DC160" s="1634"/>
      <c r="DD160" s="1634"/>
      <c r="DE160" s="1634"/>
      <c r="DF160" s="1634"/>
      <c r="DG160" s="1634"/>
      <c r="DH160" s="1634"/>
      <c r="DI160" s="1634"/>
      <c r="DJ160" s="1634"/>
      <c r="DK160" s="1634"/>
      <c r="DL160" s="1634"/>
      <c r="DM160" s="1634"/>
      <c r="DN160" s="1634"/>
      <c r="DO160" s="1634"/>
      <c r="DP160" s="1634"/>
      <c r="DQ160" s="1634"/>
      <c r="DR160" s="1634"/>
      <c r="DS160" s="1634"/>
      <c r="DT160" s="1634"/>
      <c r="DU160" s="1634"/>
      <c r="DV160" s="1634"/>
      <c r="DW160" s="1634"/>
      <c r="DX160" s="1634"/>
      <c r="DY160" s="1634"/>
      <c r="DZ160" s="1634"/>
      <c r="EA160" s="1634"/>
      <c r="EB160" s="1634"/>
      <c r="EC160" s="1634"/>
      <c r="ED160" s="1634"/>
      <c r="EE160" s="1634"/>
      <c r="EF160" s="1634"/>
      <c r="EG160" s="1634"/>
      <c r="EH160" s="1634"/>
      <c r="EI160" s="1634"/>
      <c r="EJ160" s="1634"/>
      <c r="EK160" s="1634"/>
      <c r="EL160" s="1634"/>
      <c r="EM160" s="1634"/>
      <c r="EN160" s="1634"/>
      <c r="EO160" s="1634"/>
      <c r="EP160" s="1634"/>
      <c r="EQ160" s="1634"/>
      <c r="ER160" s="1634"/>
      <c r="ES160" s="1634"/>
      <c r="ET160" s="1634"/>
      <c r="EU160" s="1634"/>
      <c r="EV160" s="1634"/>
      <c r="EW160" s="1634"/>
      <c r="EX160" s="1634"/>
      <c r="EY160" s="1634"/>
      <c r="EZ160" s="1634"/>
      <c r="FA160" s="1634"/>
      <c r="FB160" s="1634"/>
      <c r="FC160" s="1634"/>
      <c r="FD160" s="1634"/>
      <c r="FE160" s="1634"/>
      <c r="FF160" s="1634"/>
      <c r="FG160" s="1634"/>
      <c r="FH160" s="1634"/>
      <c r="FI160" s="1634"/>
      <c r="FJ160" s="1634"/>
      <c r="FK160" s="1634"/>
      <c r="FL160" s="1634"/>
      <c r="FM160" s="1634"/>
      <c r="FN160" s="1634"/>
      <c r="FO160" s="1634"/>
      <c r="FP160" s="1634"/>
      <c r="FQ160" s="1634"/>
      <c r="FR160" s="1634"/>
      <c r="FS160" s="1634"/>
      <c r="FT160" s="1634"/>
      <c r="FU160" s="1634"/>
      <c r="FV160" s="1634"/>
      <c r="FW160" s="1634"/>
      <c r="FX160" s="1634"/>
      <c r="FY160" s="1634"/>
      <c r="FZ160" s="1634"/>
      <c r="GA160" s="1634"/>
      <c r="GB160" s="1634"/>
      <c r="GC160" s="1634"/>
      <c r="GD160" s="1634"/>
      <c r="GE160" s="1634"/>
      <c r="GF160" s="1634"/>
      <c r="GG160" s="1634"/>
      <c r="GH160" s="1634"/>
      <c r="GI160" s="1634"/>
      <c r="GJ160" s="1634"/>
      <c r="GK160" s="1634"/>
      <c r="GL160" s="1634"/>
      <c r="GM160" s="1634"/>
      <c r="GN160" s="1634"/>
      <c r="GO160" s="1634"/>
      <c r="GP160" s="1634"/>
      <c r="GQ160" s="1634"/>
      <c r="GR160" s="1634"/>
      <c r="GS160" s="1634"/>
      <c r="GT160" s="1634"/>
      <c r="GU160" s="1634"/>
      <c r="GV160" s="1634"/>
      <c r="GW160" s="1634"/>
      <c r="GX160" s="1634"/>
      <c r="GY160" s="1634"/>
      <c r="GZ160" s="1634"/>
      <c r="HA160" s="1634"/>
      <c r="HB160" s="1634"/>
      <c r="HC160" s="1634"/>
      <c r="HD160" s="1634"/>
      <c r="HE160" s="1634"/>
      <c r="HF160" s="1634"/>
      <c r="HG160" s="1634"/>
      <c r="HH160" s="1634"/>
      <c r="HI160" s="1634"/>
      <c r="HJ160" s="1634"/>
      <c r="HK160" s="1634"/>
      <c r="HL160" s="1634"/>
      <c r="HM160" s="1634"/>
      <c r="HN160" s="1634"/>
      <c r="HO160" s="1634"/>
      <c r="HP160" s="1634"/>
      <c r="HQ160" s="1634"/>
      <c r="HR160" s="1634"/>
      <c r="HS160" s="1634"/>
      <c r="HT160" s="1634"/>
      <c r="HU160" s="1634"/>
      <c r="HV160" s="1634"/>
      <c r="HW160" s="1634"/>
      <c r="HX160" s="1634"/>
      <c r="HY160" s="1634"/>
      <c r="HZ160" s="1634"/>
      <c r="IA160" s="1634"/>
      <c r="IB160" s="1634"/>
      <c r="IC160" s="1634"/>
      <c r="ID160" s="1634"/>
    </row>
    <row r="161" spans="1:238" s="1239" customFormat="1" hidden="1" outlineLevel="1">
      <c r="A161" s="1636"/>
      <c r="B161" s="1629"/>
      <c r="D161" s="1630"/>
      <c r="E161" s="1630"/>
      <c r="F161" s="1644"/>
      <c r="I161" s="1003"/>
      <c r="J161" s="1645"/>
      <c r="K161" s="1632"/>
      <c r="L161" s="1632"/>
      <c r="M161" s="1633"/>
    </row>
    <row r="162" spans="1:238" s="1651" customFormat="1" ht="27" hidden="1" customHeight="1" outlineLevel="1">
      <c r="A162" s="1654"/>
      <c r="B162" s="1655"/>
      <c r="D162" s="1630"/>
      <c r="E162" s="1630"/>
      <c r="F162" s="1656" t="s">
        <v>428</v>
      </c>
      <c r="G162" s="1645"/>
      <c r="H162" s="1645"/>
      <c r="I162" s="1632"/>
      <c r="J162" s="1645"/>
      <c r="K162" s="1632"/>
      <c r="L162" s="1632"/>
      <c r="M162" s="1633"/>
    </row>
    <row r="163" spans="1:238" s="1239" customFormat="1" ht="48" hidden="1" outlineLevel="1">
      <c r="A163" s="1636"/>
      <c r="B163" s="1646"/>
      <c r="C163" s="1240"/>
      <c r="D163" s="1630"/>
      <c r="E163" s="1630"/>
      <c r="F163" s="1644"/>
      <c r="I163" s="1003"/>
      <c r="J163" s="1678" t="s">
        <v>468</v>
      </c>
      <c r="K163" s="1672"/>
      <c r="L163" s="1672"/>
      <c r="M163" s="1677" t="s">
        <v>472</v>
      </c>
    </row>
    <row r="164" spans="1:238" s="1239" customFormat="1" hidden="1" outlineLevel="1">
      <c r="A164" s="1636"/>
      <c r="B164" s="1646"/>
      <c r="C164" s="1240"/>
      <c r="D164" s="1630"/>
      <c r="E164" s="1630"/>
      <c r="F164" s="1644"/>
      <c r="I164" s="1003"/>
      <c r="J164" s="1678" t="s">
        <v>467</v>
      </c>
      <c r="K164" s="1672"/>
      <c r="L164" s="1672"/>
      <c r="M164" s="1677"/>
    </row>
    <row r="165" spans="1:238" s="1239" customFormat="1" hidden="1" outlineLevel="1">
      <c r="A165" s="1636"/>
      <c r="B165" s="1646"/>
      <c r="C165" s="1240"/>
      <c r="D165" s="1630"/>
      <c r="E165" s="1630"/>
      <c r="F165" s="1644"/>
      <c r="I165" s="1003"/>
      <c r="J165" s="1678" t="s">
        <v>469</v>
      </c>
      <c r="K165" s="1672"/>
      <c r="L165" s="1672"/>
      <c r="M165" s="1677"/>
    </row>
    <row r="166" spans="1:238" s="1239" customFormat="1" ht="24" hidden="1" outlineLevel="1">
      <c r="A166" s="1636"/>
      <c r="B166" s="1646"/>
      <c r="C166" s="1240"/>
      <c r="D166" s="1630"/>
      <c r="E166" s="1630"/>
      <c r="F166" s="1644"/>
      <c r="I166" s="1003"/>
      <c r="J166" s="1678" t="s">
        <v>470</v>
      </c>
      <c r="K166" s="1672"/>
      <c r="L166" s="1672"/>
      <c r="M166" s="1677" t="s">
        <v>471</v>
      </c>
    </row>
    <row r="167" spans="1:238" s="1239" customFormat="1" ht="16" hidden="1" customHeight="1" outlineLevel="1">
      <c r="A167" s="1636"/>
      <c r="B167" s="1646"/>
      <c r="C167" s="1240"/>
      <c r="D167" s="1630"/>
      <c r="E167" s="1630"/>
      <c r="F167" s="1660"/>
      <c r="G167" s="1661"/>
      <c r="H167" s="1661"/>
      <c r="I167" s="1657"/>
      <c r="J167" s="1661"/>
      <c r="K167" s="1657"/>
      <c r="L167" s="1657"/>
      <c r="M167" s="1662"/>
    </row>
    <row r="168" spans="1:238" s="1651" customFormat="1" ht="27" hidden="1" customHeight="1" outlineLevel="1">
      <c r="A168" s="1654"/>
      <c r="B168" s="1655"/>
      <c r="D168" s="1630"/>
      <c r="E168" s="1630"/>
      <c r="F168" s="1656" t="s">
        <v>997</v>
      </c>
      <c r="G168" s="1661"/>
      <c r="H168" s="1661"/>
      <c r="I168" s="1657"/>
      <c r="J168" s="1661"/>
      <c r="K168" s="1657"/>
      <c r="L168" s="1657"/>
      <c r="M168" s="1662"/>
    </row>
    <row r="169" spans="1:238" s="1239" customFormat="1" ht="60" hidden="1" outlineLevel="1">
      <c r="A169" s="1636"/>
      <c r="B169" s="1646"/>
      <c r="C169" s="1240"/>
      <c r="D169" s="1630"/>
      <c r="E169" s="1630"/>
      <c r="F169" s="1644"/>
      <c r="G169" s="1659"/>
      <c r="H169" s="1659"/>
      <c r="I169" s="1657"/>
      <c r="J169" s="1675" t="s">
        <v>473</v>
      </c>
      <c r="K169" s="1667"/>
      <c r="L169" s="1667"/>
      <c r="M169" s="1676" t="s">
        <v>485</v>
      </c>
    </row>
    <row r="170" spans="1:238" s="1239" customFormat="1" hidden="1" outlineLevel="1">
      <c r="A170" s="1636"/>
      <c r="B170" s="1646"/>
      <c r="C170" s="1240"/>
      <c r="D170" s="1630"/>
      <c r="E170" s="1630"/>
      <c r="F170" s="1644"/>
      <c r="G170" s="1659"/>
      <c r="H170" s="1659"/>
      <c r="I170" s="1657"/>
      <c r="J170" s="1675" t="s">
        <v>474</v>
      </c>
      <c r="K170" s="1667"/>
      <c r="L170" s="1667"/>
      <c r="M170" s="1676"/>
    </row>
    <row r="171" spans="1:238" s="1239" customFormat="1" ht="24" hidden="1" outlineLevel="1">
      <c r="A171" s="1636"/>
      <c r="B171" s="1646"/>
      <c r="C171" s="1240"/>
      <c r="D171" s="1630"/>
      <c r="E171" s="1630"/>
      <c r="F171" s="1644"/>
      <c r="G171" s="1659"/>
      <c r="H171" s="1659"/>
      <c r="I171" s="1657"/>
      <c r="J171" s="1675" t="s">
        <v>476</v>
      </c>
      <c r="K171" s="1667"/>
      <c r="L171" s="1667"/>
      <c r="M171" s="1676" t="s">
        <v>475</v>
      </c>
    </row>
    <row r="172" spans="1:238" s="1638" customFormat="1" ht="36" hidden="1" customHeight="1" outlineLevel="1" thickBot="1">
      <c r="A172" s="1636"/>
      <c r="B172" s="1646"/>
      <c r="C172" s="1240"/>
      <c r="D172" s="1630"/>
      <c r="E172" s="1630"/>
      <c r="F172" s="2145" t="s">
        <v>430</v>
      </c>
      <c r="G172" s="2145"/>
      <c r="H172" s="2145"/>
      <c r="I172" s="2145"/>
      <c r="J172" s="2146"/>
      <c r="K172" s="1639"/>
      <c r="L172" s="1639"/>
      <c r="M172" s="1640"/>
      <c r="N172" s="1634"/>
      <c r="O172" s="1634"/>
      <c r="P172" s="1634"/>
      <c r="Q172" s="1634"/>
      <c r="R172" s="1634"/>
      <c r="S172" s="1634"/>
      <c r="T172" s="1634"/>
      <c r="U172" s="1634"/>
      <c r="V172" s="1634"/>
      <c r="W172" s="1634"/>
      <c r="X172" s="1634"/>
      <c r="Y172" s="1634"/>
      <c r="Z172" s="1634"/>
      <c r="AA172" s="1634"/>
      <c r="AB172" s="1634"/>
      <c r="AC172" s="1634"/>
      <c r="AD172" s="1634"/>
      <c r="AE172" s="1634"/>
      <c r="AF172" s="1634"/>
      <c r="AG172" s="1634"/>
      <c r="AH172" s="1634"/>
      <c r="AI172" s="1634"/>
      <c r="AJ172" s="1634"/>
      <c r="AK172" s="1634"/>
      <c r="AL172" s="1634"/>
      <c r="AM172" s="1634"/>
      <c r="AN172" s="1634"/>
      <c r="AO172" s="1634"/>
      <c r="AP172" s="1634"/>
      <c r="AQ172" s="1634"/>
      <c r="AR172" s="1634"/>
      <c r="AS172" s="1634"/>
      <c r="AT172" s="1634"/>
      <c r="AU172" s="1634"/>
      <c r="AV172" s="1634"/>
      <c r="AW172" s="1634"/>
      <c r="AX172" s="1634"/>
      <c r="AY172" s="1634"/>
      <c r="AZ172" s="1634"/>
      <c r="BA172" s="1634"/>
      <c r="BB172" s="1634"/>
      <c r="BC172" s="1634"/>
      <c r="BD172" s="1634"/>
      <c r="BE172" s="1634"/>
      <c r="BF172" s="1634"/>
      <c r="BG172" s="1634"/>
      <c r="BH172" s="1634"/>
      <c r="BI172" s="1634"/>
      <c r="BJ172" s="1634"/>
      <c r="BK172" s="1634"/>
      <c r="BL172" s="1634"/>
      <c r="BM172" s="1634"/>
      <c r="BN172" s="1634"/>
      <c r="BO172" s="1634"/>
      <c r="BP172" s="1634"/>
      <c r="BQ172" s="1634"/>
      <c r="BR172" s="1634"/>
      <c r="BS172" s="1634"/>
      <c r="BT172" s="1634"/>
      <c r="BU172" s="1634"/>
      <c r="BV172" s="1634"/>
      <c r="BW172" s="1634"/>
      <c r="BX172" s="1634"/>
      <c r="BY172" s="1634"/>
      <c r="BZ172" s="1634"/>
      <c r="CA172" s="1634"/>
      <c r="CB172" s="1634"/>
      <c r="CC172" s="1634"/>
      <c r="CD172" s="1634"/>
      <c r="CE172" s="1634"/>
      <c r="CF172" s="1634"/>
      <c r="CG172" s="1634"/>
      <c r="CH172" s="1634"/>
      <c r="CI172" s="1634"/>
      <c r="CJ172" s="1634"/>
      <c r="CK172" s="1634"/>
      <c r="CL172" s="1634"/>
      <c r="CM172" s="1634"/>
      <c r="CN172" s="1634"/>
      <c r="CO172" s="1634"/>
      <c r="CP172" s="1634"/>
      <c r="CQ172" s="1634"/>
      <c r="CR172" s="1634"/>
      <c r="CS172" s="1634"/>
      <c r="CT172" s="1634"/>
      <c r="CU172" s="1634"/>
      <c r="CV172" s="1634"/>
      <c r="CW172" s="1634"/>
      <c r="CX172" s="1634"/>
      <c r="CY172" s="1634"/>
      <c r="CZ172" s="1634"/>
      <c r="DA172" s="1634"/>
      <c r="DB172" s="1634"/>
      <c r="DC172" s="1634"/>
      <c r="DD172" s="1634"/>
      <c r="DE172" s="1634"/>
      <c r="DF172" s="1634"/>
      <c r="DG172" s="1634"/>
      <c r="DH172" s="1634"/>
      <c r="DI172" s="1634"/>
      <c r="DJ172" s="1634"/>
      <c r="DK172" s="1634"/>
      <c r="DL172" s="1634"/>
      <c r="DM172" s="1634"/>
      <c r="DN172" s="1634"/>
      <c r="DO172" s="1634"/>
      <c r="DP172" s="1634"/>
      <c r="DQ172" s="1634"/>
      <c r="DR172" s="1634"/>
      <c r="DS172" s="1634"/>
      <c r="DT172" s="1634"/>
      <c r="DU172" s="1634"/>
      <c r="DV172" s="1634"/>
      <c r="DW172" s="1634"/>
      <c r="DX172" s="1634"/>
      <c r="DY172" s="1634"/>
      <c r="DZ172" s="1634"/>
      <c r="EA172" s="1634"/>
      <c r="EB172" s="1634"/>
      <c r="EC172" s="1634"/>
      <c r="ED172" s="1634"/>
      <c r="EE172" s="1634"/>
      <c r="EF172" s="1634"/>
      <c r="EG172" s="1634"/>
      <c r="EH172" s="1634"/>
      <c r="EI172" s="1634"/>
      <c r="EJ172" s="1634"/>
      <c r="EK172" s="1634"/>
      <c r="EL172" s="1634"/>
      <c r="EM172" s="1634"/>
      <c r="EN172" s="1634"/>
      <c r="EO172" s="1634"/>
      <c r="EP172" s="1634"/>
      <c r="EQ172" s="1634"/>
      <c r="ER172" s="1634"/>
      <c r="ES172" s="1634"/>
      <c r="ET172" s="1634"/>
      <c r="EU172" s="1634"/>
      <c r="EV172" s="1634"/>
      <c r="EW172" s="1634"/>
      <c r="EX172" s="1634"/>
      <c r="EY172" s="1634"/>
      <c r="EZ172" s="1634"/>
      <c r="FA172" s="1634"/>
      <c r="FB172" s="1634"/>
      <c r="FC172" s="1634"/>
      <c r="FD172" s="1634"/>
      <c r="FE172" s="1634"/>
      <c r="FF172" s="1634"/>
      <c r="FG172" s="1634"/>
      <c r="FH172" s="1634"/>
      <c r="FI172" s="1634"/>
      <c r="FJ172" s="1634"/>
      <c r="FK172" s="1634"/>
      <c r="FL172" s="1634"/>
      <c r="FM172" s="1634"/>
      <c r="FN172" s="1634"/>
      <c r="FO172" s="1634"/>
      <c r="FP172" s="1634"/>
      <c r="FQ172" s="1634"/>
      <c r="FR172" s="1634"/>
      <c r="FS172" s="1634"/>
      <c r="FT172" s="1634"/>
      <c r="FU172" s="1634"/>
      <c r="FV172" s="1634"/>
      <c r="FW172" s="1634"/>
      <c r="FX172" s="1634"/>
      <c r="FY172" s="1634"/>
      <c r="FZ172" s="1634"/>
      <c r="GA172" s="1634"/>
      <c r="GB172" s="1634"/>
      <c r="GC172" s="1634"/>
      <c r="GD172" s="1634"/>
      <c r="GE172" s="1634"/>
      <c r="GF172" s="1634"/>
      <c r="GG172" s="1634"/>
      <c r="GH172" s="1634"/>
      <c r="GI172" s="1634"/>
      <c r="GJ172" s="1634"/>
      <c r="GK172" s="1634"/>
      <c r="GL172" s="1634"/>
      <c r="GM172" s="1634"/>
      <c r="GN172" s="1634"/>
      <c r="GO172" s="1634"/>
      <c r="GP172" s="1634"/>
      <c r="GQ172" s="1634"/>
      <c r="GR172" s="1634"/>
      <c r="GS172" s="1634"/>
      <c r="GT172" s="1634"/>
      <c r="GU172" s="1634"/>
      <c r="GV172" s="1634"/>
      <c r="GW172" s="1634"/>
      <c r="GX172" s="1634"/>
      <c r="GY172" s="1634"/>
      <c r="GZ172" s="1634"/>
      <c r="HA172" s="1634"/>
      <c r="HB172" s="1634"/>
      <c r="HC172" s="1634"/>
      <c r="HD172" s="1634"/>
      <c r="HE172" s="1634"/>
      <c r="HF172" s="1634"/>
      <c r="HG172" s="1634"/>
      <c r="HH172" s="1634"/>
      <c r="HI172" s="1634"/>
      <c r="HJ172" s="1634"/>
      <c r="HK172" s="1634"/>
      <c r="HL172" s="1634"/>
      <c r="HM172" s="1634"/>
      <c r="HN172" s="1634"/>
      <c r="HO172" s="1634"/>
      <c r="HP172" s="1634"/>
      <c r="HQ172" s="1634"/>
      <c r="HR172" s="1634"/>
      <c r="HS172" s="1634"/>
      <c r="HT172" s="1634"/>
      <c r="HU172" s="1634"/>
      <c r="HV172" s="1634"/>
      <c r="HW172" s="1634"/>
      <c r="HX172" s="1634"/>
      <c r="HY172" s="1634"/>
      <c r="HZ172" s="1634"/>
      <c r="IA172" s="1634"/>
      <c r="IB172" s="1634"/>
      <c r="IC172" s="1634"/>
      <c r="ID172" s="1634"/>
    </row>
    <row r="173" spans="1:238" s="1239" customFormat="1" hidden="1" outlineLevel="1">
      <c r="A173" s="1636"/>
      <c r="B173" s="1629"/>
      <c r="D173" s="1630"/>
      <c r="E173" s="1630"/>
      <c r="F173" s="1644"/>
      <c r="I173" s="1003"/>
      <c r="J173" s="1645"/>
      <c r="K173" s="1632"/>
      <c r="L173" s="1632"/>
      <c r="M173" s="1633"/>
    </row>
    <row r="174" spans="1:238" s="1239" customFormat="1" hidden="1" outlineLevel="1">
      <c r="A174" s="1636"/>
      <c r="B174" s="1646"/>
      <c r="C174" s="1240"/>
      <c r="D174" s="1630"/>
      <c r="E174" s="1630"/>
      <c r="I174" s="1003"/>
      <c r="J174" s="1645"/>
      <c r="K174" s="1632"/>
      <c r="L174" s="1632"/>
      <c r="M174" s="1633"/>
    </row>
    <row r="175" spans="1:238" s="1651" customFormat="1" ht="27" hidden="1" customHeight="1" outlineLevel="1">
      <c r="A175" s="1654"/>
      <c r="B175" s="1655"/>
      <c r="D175" s="1630"/>
      <c r="E175" s="1630"/>
      <c r="F175" s="1656" t="s">
        <v>477</v>
      </c>
      <c r="G175" s="1645"/>
      <c r="H175" s="1645"/>
      <c r="I175" s="1632"/>
      <c r="J175" s="1645"/>
      <c r="K175" s="1632"/>
      <c r="L175" s="1632"/>
      <c r="M175" s="1633"/>
    </row>
    <row r="176" spans="1:238" s="1239" customFormat="1" ht="36" hidden="1" outlineLevel="1">
      <c r="A176" s="1636"/>
      <c r="B176" s="1646"/>
      <c r="C176" s="1240"/>
      <c r="D176" s="1630"/>
      <c r="E176" s="1630"/>
      <c r="F176" s="1644"/>
      <c r="I176" s="1632"/>
      <c r="J176" s="1678" t="s">
        <v>484</v>
      </c>
      <c r="K176" s="1672"/>
      <c r="L176" s="1672"/>
      <c r="M176" s="1677" t="s">
        <v>489</v>
      </c>
    </row>
    <row r="177" spans="1:238" s="1239" customFormat="1" ht="36" hidden="1" outlineLevel="1">
      <c r="A177" s="1636"/>
      <c r="B177" s="1646"/>
      <c r="C177" s="1240"/>
      <c r="D177" s="1630"/>
      <c r="E177" s="1630"/>
      <c r="F177" s="1644"/>
      <c r="I177" s="1632"/>
      <c r="J177" s="1678" t="s">
        <v>482</v>
      </c>
      <c r="K177" s="1672"/>
      <c r="L177" s="1672"/>
      <c r="M177" s="1677" t="s">
        <v>489</v>
      </c>
    </row>
    <row r="178" spans="1:238" s="1239" customFormat="1" ht="27" hidden="1" customHeight="1" outlineLevel="1">
      <c r="A178" s="1636"/>
      <c r="B178" s="1646"/>
      <c r="C178" s="1240"/>
      <c r="D178" s="1630"/>
      <c r="E178" s="1630"/>
      <c r="F178" s="1644"/>
      <c r="I178" s="1632"/>
      <c r="J178" s="1678" t="s">
        <v>483</v>
      </c>
      <c r="K178" s="1672"/>
      <c r="L178" s="1672"/>
      <c r="M178" s="1677" t="s">
        <v>487</v>
      </c>
    </row>
    <row r="179" spans="1:238" s="1239" customFormat="1" hidden="1" outlineLevel="1">
      <c r="A179" s="1636"/>
      <c r="B179" s="1646"/>
      <c r="C179" s="1240"/>
      <c r="D179" s="1630"/>
      <c r="E179" s="1630"/>
      <c r="F179" s="1644"/>
      <c r="I179" s="1632"/>
      <c r="J179" s="1678" t="s">
        <v>486</v>
      </c>
      <c r="K179" s="1672"/>
      <c r="L179" s="1672"/>
      <c r="M179" s="1677"/>
    </row>
    <row r="180" spans="1:238" s="1239" customFormat="1" hidden="1" outlineLevel="1">
      <c r="A180" s="1636"/>
      <c r="B180" s="1646"/>
      <c r="C180" s="1240"/>
      <c r="D180" s="1630"/>
      <c r="E180" s="1630"/>
      <c r="F180" s="1644"/>
      <c r="I180" s="1632"/>
      <c r="J180" s="1680" t="s">
        <v>481</v>
      </c>
      <c r="K180" s="1670"/>
      <c r="L180" s="1670"/>
      <c r="M180" s="1681"/>
    </row>
    <row r="181" spans="1:238" s="1239" customFormat="1" ht="24" hidden="1" outlineLevel="1">
      <c r="A181" s="1636"/>
      <c r="B181" s="1646"/>
      <c r="C181" s="1240"/>
      <c r="D181" s="1630"/>
      <c r="E181" s="1630"/>
      <c r="F181" s="1644"/>
      <c r="I181" s="1632"/>
      <c r="J181" s="1678" t="s">
        <v>476</v>
      </c>
      <c r="K181" s="1672"/>
      <c r="L181" s="1672"/>
      <c r="M181" s="1677" t="s">
        <v>480</v>
      </c>
    </row>
    <row r="182" spans="1:238" s="1239" customFormat="1" ht="16" hidden="1" customHeight="1" outlineLevel="1">
      <c r="A182" s="1636"/>
      <c r="B182" s="1646"/>
      <c r="C182" s="1240"/>
      <c r="D182" s="1630"/>
      <c r="E182" s="1630"/>
      <c r="F182" s="1644"/>
      <c r="G182" s="1659"/>
      <c r="H182" s="1659"/>
      <c r="I182" s="1657"/>
      <c r="J182" s="1661"/>
      <c r="K182" s="1657"/>
      <c r="L182" s="1657"/>
      <c r="M182" s="1662"/>
    </row>
    <row r="183" spans="1:238" s="1651" customFormat="1" ht="27" hidden="1" customHeight="1" outlineLevel="1">
      <c r="A183" s="1654"/>
      <c r="B183" s="1655"/>
      <c r="D183" s="1630"/>
      <c r="E183" s="1630"/>
      <c r="F183" s="1656" t="s">
        <v>478</v>
      </c>
      <c r="G183" s="1661"/>
      <c r="H183" s="1661"/>
      <c r="I183" s="1657"/>
      <c r="J183" s="1661"/>
      <c r="K183" s="1657"/>
      <c r="L183" s="1657"/>
      <c r="M183" s="1662"/>
    </row>
    <row r="184" spans="1:238" s="1239" customFormat="1" hidden="1" outlineLevel="1">
      <c r="A184" s="1636"/>
      <c r="B184" s="1646"/>
      <c r="C184" s="1240"/>
      <c r="D184" s="1630"/>
      <c r="E184" s="1630"/>
      <c r="F184" s="1644"/>
      <c r="G184" s="1659"/>
      <c r="H184" s="1659"/>
      <c r="I184" s="1657"/>
      <c r="J184" s="1675" t="s">
        <v>473</v>
      </c>
      <c r="K184" s="1667"/>
      <c r="L184" s="1667"/>
      <c r="M184" s="1676"/>
    </row>
    <row r="185" spans="1:238" s="1239" customFormat="1" ht="24" hidden="1" outlineLevel="1">
      <c r="A185" s="1636"/>
      <c r="B185" s="1646"/>
      <c r="C185" s="1240"/>
      <c r="D185" s="1630"/>
      <c r="E185" s="1630"/>
      <c r="F185" s="1644"/>
      <c r="G185" s="1659"/>
      <c r="H185" s="1659"/>
      <c r="I185" s="1657"/>
      <c r="J185" s="1675" t="s">
        <v>474</v>
      </c>
      <c r="K185" s="1667"/>
      <c r="L185" s="1667"/>
      <c r="M185" s="1676" t="s">
        <v>490</v>
      </c>
    </row>
    <row r="186" spans="1:238" s="1239" customFormat="1" hidden="1" outlineLevel="1">
      <c r="A186" s="1636"/>
      <c r="B186" s="1646"/>
      <c r="C186" s="1240"/>
      <c r="D186" s="1630"/>
      <c r="E186" s="1630"/>
      <c r="F186" s="1644"/>
      <c r="G186" s="1659"/>
      <c r="H186" s="1659"/>
      <c r="I186" s="1657"/>
      <c r="J186" s="1675" t="s">
        <v>479</v>
      </c>
      <c r="K186" s="1667"/>
      <c r="L186" s="1667"/>
      <c r="M186" s="1676"/>
    </row>
    <row r="187" spans="1:238" s="1239" customFormat="1" hidden="1" outlineLevel="1">
      <c r="A187" s="1636"/>
      <c r="B187" s="1646"/>
      <c r="C187" s="1240"/>
      <c r="D187" s="1630"/>
      <c r="E187" s="1630"/>
      <c r="F187" s="1644"/>
      <c r="G187" s="1659"/>
      <c r="H187" s="1659"/>
      <c r="I187" s="1657"/>
      <c r="J187" s="1675" t="s">
        <v>476</v>
      </c>
      <c r="K187" s="1667"/>
      <c r="L187" s="1667"/>
      <c r="M187" s="1676" t="s">
        <v>488</v>
      </c>
    </row>
    <row r="188" spans="1:238" s="1239" customFormat="1" ht="16" hidden="1" customHeight="1" outlineLevel="1">
      <c r="A188" s="1636"/>
      <c r="B188" s="1646"/>
      <c r="C188" s="1240"/>
      <c r="D188" s="1630"/>
      <c r="E188" s="1630"/>
      <c r="I188" s="1003"/>
      <c r="J188" s="1645"/>
      <c r="K188" s="1632"/>
      <c r="L188" s="1632"/>
      <c r="M188" s="1633"/>
    </row>
    <row r="189" spans="1:238" s="1638" customFormat="1" ht="36" hidden="1" customHeight="1" outlineLevel="1" thickBot="1">
      <c r="A189" s="1636"/>
      <c r="B189" s="1646"/>
      <c r="C189" s="1240"/>
      <c r="D189" s="1630"/>
      <c r="E189" s="1630"/>
      <c r="F189" s="2145" t="s">
        <v>433</v>
      </c>
      <c r="G189" s="2145"/>
      <c r="H189" s="2145"/>
      <c r="I189" s="2145"/>
      <c r="J189" s="2145"/>
      <c r="K189" s="1664"/>
      <c r="L189" s="1664"/>
      <c r="M189" s="1665"/>
      <c r="N189" s="1634"/>
      <c r="O189" s="1634"/>
      <c r="P189" s="1634"/>
      <c r="Q189" s="1634"/>
      <c r="R189" s="1634"/>
      <c r="S189" s="1634"/>
      <c r="T189" s="1634"/>
      <c r="U189" s="1634"/>
      <c r="V189" s="1634"/>
      <c r="W189" s="1634"/>
      <c r="X189" s="1634"/>
      <c r="Y189" s="1634"/>
      <c r="Z189" s="1634"/>
      <c r="AA189" s="1634"/>
      <c r="AB189" s="1634"/>
      <c r="AC189" s="1634"/>
      <c r="AD189" s="1634"/>
      <c r="AE189" s="1634"/>
      <c r="AF189" s="1634"/>
      <c r="AG189" s="1634"/>
      <c r="AH189" s="1634"/>
      <c r="AI189" s="1634"/>
      <c r="AJ189" s="1634"/>
      <c r="AK189" s="1634"/>
      <c r="AL189" s="1634"/>
      <c r="AM189" s="1634"/>
      <c r="AN189" s="1634"/>
      <c r="AO189" s="1634"/>
      <c r="AP189" s="1634"/>
      <c r="AQ189" s="1634"/>
      <c r="AR189" s="1634"/>
      <c r="AS189" s="1634"/>
      <c r="AT189" s="1634"/>
      <c r="AU189" s="1634"/>
      <c r="AV189" s="1634"/>
      <c r="AW189" s="1634"/>
      <c r="AX189" s="1634"/>
      <c r="AY189" s="1634"/>
      <c r="AZ189" s="1634"/>
      <c r="BA189" s="1634"/>
      <c r="BB189" s="1634"/>
      <c r="BC189" s="1634"/>
      <c r="BD189" s="1634"/>
      <c r="BE189" s="1634"/>
      <c r="BF189" s="1634"/>
      <c r="BG189" s="1634"/>
      <c r="BH189" s="1634"/>
      <c r="BI189" s="1634"/>
      <c r="BJ189" s="1634"/>
      <c r="BK189" s="1634"/>
      <c r="BL189" s="1634"/>
      <c r="BM189" s="1634"/>
      <c r="BN189" s="1634"/>
      <c r="BO189" s="1634"/>
      <c r="BP189" s="1634"/>
      <c r="BQ189" s="1634"/>
      <c r="BR189" s="1634"/>
      <c r="BS189" s="1634"/>
      <c r="BT189" s="1634"/>
      <c r="BU189" s="1634"/>
      <c r="BV189" s="1634"/>
      <c r="BW189" s="1634"/>
      <c r="BX189" s="1634"/>
      <c r="BY189" s="1634"/>
      <c r="BZ189" s="1634"/>
      <c r="CA189" s="1634"/>
      <c r="CB189" s="1634"/>
      <c r="CC189" s="1634"/>
      <c r="CD189" s="1634"/>
      <c r="CE189" s="1634"/>
      <c r="CF189" s="1634"/>
      <c r="CG189" s="1634"/>
      <c r="CH189" s="1634"/>
      <c r="CI189" s="1634"/>
      <c r="CJ189" s="1634"/>
      <c r="CK189" s="1634"/>
      <c r="CL189" s="1634"/>
      <c r="CM189" s="1634"/>
      <c r="CN189" s="1634"/>
      <c r="CO189" s="1634"/>
      <c r="CP189" s="1634"/>
      <c r="CQ189" s="1634"/>
      <c r="CR189" s="1634"/>
      <c r="CS189" s="1634"/>
      <c r="CT189" s="1634"/>
      <c r="CU189" s="1634"/>
      <c r="CV189" s="1634"/>
      <c r="CW189" s="1634"/>
      <c r="CX189" s="1634"/>
      <c r="CY189" s="1634"/>
      <c r="CZ189" s="1634"/>
      <c r="DA189" s="1634"/>
      <c r="DB189" s="1634"/>
      <c r="DC189" s="1634"/>
      <c r="DD189" s="1634"/>
      <c r="DE189" s="1634"/>
      <c r="DF189" s="1634"/>
      <c r="DG189" s="1634"/>
      <c r="DH189" s="1634"/>
      <c r="DI189" s="1634"/>
      <c r="DJ189" s="1634"/>
      <c r="DK189" s="1634"/>
      <c r="DL189" s="1634"/>
      <c r="DM189" s="1634"/>
      <c r="DN189" s="1634"/>
      <c r="DO189" s="1634"/>
      <c r="DP189" s="1634"/>
      <c r="DQ189" s="1634"/>
      <c r="DR189" s="1634"/>
      <c r="DS189" s="1634"/>
      <c r="DT189" s="1634"/>
      <c r="DU189" s="1634"/>
      <c r="DV189" s="1634"/>
      <c r="DW189" s="1634"/>
      <c r="DX189" s="1634"/>
      <c r="DY189" s="1634"/>
      <c r="DZ189" s="1634"/>
      <c r="EA189" s="1634"/>
      <c r="EB189" s="1634"/>
      <c r="EC189" s="1634"/>
      <c r="ED189" s="1634"/>
      <c r="EE189" s="1634"/>
      <c r="EF189" s="1634"/>
      <c r="EG189" s="1634"/>
      <c r="EH189" s="1634"/>
      <c r="EI189" s="1634"/>
      <c r="EJ189" s="1634"/>
      <c r="EK189" s="1634"/>
      <c r="EL189" s="1634"/>
      <c r="EM189" s="1634"/>
      <c r="EN189" s="1634"/>
      <c r="EO189" s="1634"/>
      <c r="EP189" s="1634"/>
      <c r="EQ189" s="1634"/>
      <c r="ER189" s="1634"/>
      <c r="ES189" s="1634"/>
      <c r="ET189" s="1634"/>
      <c r="EU189" s="1634"/>
      <c r="EV189" s="1634"/>
      <c r="EW189" s="1634"/>
      <c r="EX189" s="1634"/>
      <c r="EY189" s="1634"/>
      <c r="EZ189" s="1634"/>
      <c r="FA189" s="1634"/>
      <c r="FB189" s="1634"/>
      <c r="FC189" s="1634"/>
      <c r="FD189" s="1634"/>
      <c r="FE189" s="1634"/>
      <c r="FF189" s="1634"/>
      <c r="FG189" s="1634"/>
      <c r="FH189" s="1634"/>
      <c r="FI189" s="1634"/>
      <c r="FJ189" s="1634"/>
      <c r="FK189" s="1634"/>
      <c r="FL189" s="1634"/>
      <c r="FM189" s="1634"/>
      <c r="FN189" s="1634"/>
      <c r="FO189" s="1634"/>
      <c r="FP189" s="1634"/>
      <c r="FQ189" s="1634"/>
      <c r="FR189" s="1634"/>
      <c r="FS189" s="1634"/>
      <c r="FT189" s="1634"/>
      <c r="FU189" s="1634"/>
      <c r="FV189" s="1634"/>
      <c r="FW189" s="1634"/>
      <c r="FX189" s="1634"/>
      <c r="FY189" s="1634"/>
      <c r="FZ189" s="1634"/>
      <c r="GA189" s="1634"/>
      <c r="GB189" s="1634"/>
      <c r="GC189" s="1634"/>
      <c r="GD189" s="1634"/>
      <c r="GE189" s="1634"/>
      <c r="GF189" s="1634"/>
      <c r="GG189" s="1634"/>
      <c r="GH189" s="1634"/>
      <c r="GI189" s="1634"/>
      <c r="GJ189" s="1634"/>
      <c r="GK189" s="1634"/>
      <c r="GL189" s="1634"/>
      <c r="GM189" s="1634"/>
      <c r="GN189" s="1634"/>
      <c r="GO189" s="1634"/>
      <c r="GP189" s="1634"/>
      <c r="GQ189" s="1634"/>
      <c r="GR189" s="1634"/>
      <c r="GS189" s="1634"/>
      <c r="GT189" s="1634"/>
      <c r="GU189" s="1634"/>
      <c r="GV189" s="1634"/>
      <c r="GW189" s="1634"/>
      <c r="GX189" s="1634"/>
      <c r="GY189" s="1634"/>
      <c r="GZ189" s="1634"/>
      <c r="HA189" s="1634"/>
      <c r="HB189" s="1634"/>
      <c r="HC189" s="1634"/>
      <c r="HD189" s="1634"/>
      <c r="HE189" s="1634"/>
      <c r="HF189" s="1634"/>
      <c r="HG189" s="1634"/>
      <c r="HH189" s="1634"/>
      <c r="HI189" s="1634"/>
      <c r="HJ189" s="1634"/>
      <c r="HK189" s="1634"/>
      <c r="HL189" s="1634"/>
      <c r="HM189" s="1634"/>
      <c r="HN189" s="1634"/>
      <c r="HO189" s="1634"/>
      <c r="HP189" s="1634"/>
      <c r="HQ189" s="1634"/>
      <c r="HR189" s="1634"/>
      <c r="HS189" s="1634"/>
      <c r="HT189" s="1634"/>
      <c r="HU189" s="1634"/>
      <c r="HV189" s="1634"/>
      <c r="HW189" s="1634"/>
      <c r="HX189" s="1634"/>
      <c r="HY189" s="1634"/>
      <c r="HZ189" s="1634"/>
      <c r="IA189" s="1634"/>
      <c r="IB189" s="1634"/>
      <c r="IC189" s="1634"/>
      <c r="ID189" s="1634"/>
    </row>
    <row r="190" spans="1:238" s="1239" customFormat="1" hidden="1" outlineLevel="1">
      <c r="A190" s="1636"/>
      <c r="B190" s="1646"/>
      <c r="D190" s="1630"/>
      <c r="E190" s="1630"/>
      <c r="F190" s="1644"/>
      <c r="I190" s="1003"/>
      <c r="J190" s="1645"/>
      <c r="K190" s="1632"/>
      <c r="L190" s="1632"/>
      <c r="M190" s="1633"/>
    </row>
    <row r="191" spans="1:238" s="1239" customFormat="1" hidden="1" outlineLevel="1">
      <c r="A191" s="1636"/>
      <c r="B191" s="1646"/>
      <c r="C191" s="1240"/>
      <c r="D191" s="1630"/>
      <c r="E191" s="1630"/>
      <c r="I191" s="1003"/>
      <c r="J191" s="1635"/>
      <c r="K191" s="1003"/>
      <c r="L191" s="1003"/>
      <c r="M191" s="1666"/>
    </row>
    <row r="192" spans="1:238" s="1651" customFormat="1" ht="27" hidden="1" customHeight="1" outlineLevel="1">
      <c r="A192" s="1654"/>
      <c r="B192" s="1655"/>
      <c r="D192" s="1630"/>
      <c r="E192" s="1630"/>
      <c r="F192" s="1656" t="s">
        <v>434</v>
      </c>
      <c r="G192" s="1645"/>
      <c r="H192" s="1645"/>
      <c r="I192" s="1632"/>
      <c r="J192" s="1645"/>
      <c r="K192" s="1632"/>
      <c r="L192" s="1632"/>
      <c r="M192" s="1633"/>
    </row>
    <row r="193" spans="1:13" s="1239" customFormat="1" hidden="1" outlineLevel="1">
      <c r="A193" s="1636"/>
      <c r="B193" s="1646"/>
      <c r="C193" s="1240"/>
      <c r="D193" s="1630"/>
      <c r="E193" s="1630"/>
      <c r="F193" s="1644"/>
      <c r="I193" s="1003"/>
      <c r="J193" s="1680" t="s">
        <v>473</v>
      </c>
      <c r="K193" s="1670"/>
      <c r="L193" s="1670"/>
      <c r="M193" s="1681"/>
    </row>
    <row r="194" spans="1:13" s="1239" customFormat="1" ht="24" hidden="1" outlineLevel="1">
      <c r="A194" s="1636"/>
      <c r="B194" s="1646"/>
      <c r="C194" s="1240"/>
      <c r="D194" s="1630"/>
      <c r="E194" s="1630"/>
      <c r="F194" s="1644"/>
      <c r="I194" s="1003"/>
      <c r="J194" s="1680" t="s">
        <v>474</v>
      </c>
      <c r="K194" s="1670"/>
      <c r="L194" s="1670"/>
      <c r="M194" s="1681" t="s">
        <v>491</v>
      </c>
    </row>
    <row r="195" spans="1:13" s="1239" customFormat="1" ht="36" hidden="1" outlineLevel="1">
      <c r="A195" s="1636"/>
      <c r="B195" s="1646"/>
      <c r="C195" s="1240"/>
      <c r="D195" s="1630"/>
      <c r="E195" s="1630"/>
      <c r="F195" s="1644"/>
      <c r="I195" s="1003"/>
      <c r="J195" s="1680" t="s">
        <v>476</v>
      </c>
      <c r="K195" s="1670"/>
      <c r="L195" s="1670"/>
      <c r="M195" s="1676" t="s">
        <v>999</v>
      </c>
    </row>
    <row r="196" spans="1:13" s="1651" customFormat="1" ht="27" hidden="1" customHeight="1" outlineLevel="1">
      <c r="A196" s="1654"/>
      <c r="B196" s="1655"/>
      <c r="D196" s="1630"/>
      <c r="E196" s="1630"/>
      <c r="F196" s="1656"/>
      <c r="G196" s="1645"/>
      <c r="H196" s="1645"/>
      <c r="I196" s="1632"/>
      <c r="J196" s="1645"/>
      <c r="K196" s="1632"/>
      <c r="L196" s="1632"/>
      <c r="M196" s="1633"/>
    </row>
    <row r="197" spans="1:13" s="1239" customFormat="1" hidden="1" outlineLevel="1">
      <c r="A197" s="1636"/>
      <c r="B197" s="1646"/>
      <c r="C197" s="1240"/>
      <c r="D197" s="1630"/>
      <c r="E197" s="1630"/>
      <c r="F197" s="1644"/>
      <c r="G197" s="1659"/>
      <c r="H197" s="1659"/>
      <c r="I197" s="1657"/>
      <c r="J197" s="1675" t="s">
        <v>473</v>
      </c>
      <c r="K197" s="1667"/>
      <c r="L197" s="1667"/>
      <c r="M197" s="1676"/>
    </row>
    <row r="198" spans="1:13" s="1239" customFormat="1" ht="36" hidden="1" outlineLevel="1">
      <c r="A198" s="1636"/>
      <c r="B198" s="1646"/>
      <c r="C198" s="1240"/>
      <c r="D198" s="1630"/>
      <c r="E198" s="1630"/>
      <c r="F198" s="1644"/>
      <c r="G198" s="1659"/>
      <c r="H198" s="1659"/>
      <c r="I198" s="1657"/>
      <c r="J198" s="1675" t="s">
        <v>474</v>
      </c>
      <c r="K198" s="1667"/>
      <c r="L198" s="1667"/>
      <c r="M198" s="1676" t="s">
        <v>492</v>
      </c>
    </row>
    <row r="199" spans="1:13" s="1239" customFormat="1" ht="36" hidden="1" outlineLevel="1">
      <c r="A199" s="1636"/>
      <c r="B199" s="1646"/>
      <c r="C199" s="1240"/>
      <c r="D199" s="1630"/>
      <c r="E199" s="1630"/>
      <c r="F199" s="1644"/>
      <c r="G199" s="1659"/>
      <c r="H199" s="1659"/>
      <c r="I199" s="1657"/>
      <c r="J199" s="1675" t="s">
        <v>476</v>
      </c>
      <c r="K199" s="1667"/>
      <c r="L199" s="1667"/>
      <c r="M199" s="1676" t="s">
        <v>492</v>
      </c>
    </row>
    <row r="200" spans="1:13" s="1651" customFormat="1" ht="27" hidden="1" customHeight="1" outlineLevel="1">
      <c r="A200" s="1654"/>
      <c r="B200" s="1655"/>
      <c r="D200" s="1630"/>
      <c r="E200" s="1630"/>
      <c r="F200" s="1656"/>
      <c r="G200" s="1645"/>
      <c r="H200" s="1645"/>
      <c r="I200" s="1632"/>
      <c r="J200" s="1645"/>
      <c r="K200" s="1632"/>
      <c r="L200" s="1632"/>
      <c r="M200" s="1633"/>
    </row>
    <row r="201" spans="1:13" s="1651" customFormat="1" ht="27" hidden="1" customHeight="1" outlineLevel="1">
      <c r="A201" s="1654"/>
      <c r="B201" s="1655"/>
      <c r="D201" s="1630"/>
      <c r="E201" s="1630"/>
      <c r="F201" s="1656"/>
      <c r="G201" s="1645"/>
      <c r="H201" s="1645"/>
      <c r="I201" s="1632"/>
      <c r="J201" s="1645"/>
      <c r="K201" s="1632"/>
      <c r="L201" s="1632"/>
      <c r="M201" s="1633"/>
    </row>
    <row r="202" spans="1:13" s="1651" customFormat="1" ht="27" hidden="1" customHeight="1" outlineLevel="1">
      <c r="A202" s="1654"/>
      <c r="B202" s="1655"/>
      <c r="D202" s="1630"/>
      <c r="E202" s="1630"/>
      <c r="F202" s="1656" t="s">
        <v>437</v>
      </c>
      <c r="G202" s="1661"/>
      <c r="H202" s="1661"/>
      <c r="I202" s="1657"/>
      <c r="J202" s="1668"/>
      <c r="K202" s="1663"/>
      <c r="L202" s="1663"/>
      <c r="M202" s="1669"/>
    </row>
    <row r="203" spans="1:13" s="1239" customFormat="1" hidden="1" outlineLevel="1">
      <c r="A203" s="1636"/>
      <c r="B203" s="1646"/>
      <c r="C203" s="1240"/>
      <c r="D203" s="1630"/>
      <c r="E203" s="1630"/>
      <c r="F203" s="1644"/>
      <c r="G203" s="1659"/>
      <c r="H203" s="1659"/>
      <c r="I203" s="1657"/>
      <c r="J203" s="1675" t="s">
        <v>473</v>
      </c>
      <c r="K203" s="1667"/>
      <c r="L203" s="1667"/>
      <c r="M203" s="1676"/>
    </row>
    <row r="204" spans="1:13" s="1239" customFormat="1" ht="24" hidden="1" outlineLevel="1">
      <c r="A204" s="1636"/>
      <c r="B204" s="1646"/>
      <c r="C204" s="1240"/>
      <c r="D204" s="1630"/>
      <c r="E204" s="1630"/>
      <c r="F204" s="1644"/>
      <c r="G204" s="1659"/>
      <c r="H204" s="1659"/>
      <c r="I204" s="1657"/>
      <c r="J204" s="1675" t="s">
        <v>474</v>
      </c>
      <c r="K204" s="1667"/>
      <c r="L204" s="1667"/>
      <c r="M204" s="1676" t="s">
        <v>496</v>
      </c>
    </row>
    <row r="205" spans="1:13" s="1239" customFormat="1" ht="36" hidden="1" outlineLevel="1">
      <c r="A205" s="1636"/>
      <c r="B205" s="1646"/>
      <c r="C205" s="1240"/>
      <c r="D205" s="1630"/>
      <c r="E205" s="1630"/>
      <c r="F205" s="1644"/>
      <c r="G205" s="1659"/>
      <c r="H205" s="1659"/>
      <c r="I205" s="1657"/>
      <c r="J205" s="1675" t="s">
        <v>476</v>
      </c>
      <c r="K205" s="1667"/>
      <c r="L205" s="1667"/>
      <c r="M205" s="1676" t="s">
        <v>1000</v>
      </c>
    </row>
    <row r="206" spans="1:13" s="1651" customFormat="1" ht="27" hidden="1" customHeight="1" outlineLevel="1">
      <c r="A206" s="1654"/>
      <c r="B206" s="1655"/>
      <c r="D206" s="1630"/>
      <c r="E206" s="1630"/>
      <c r="F206" s="1656"/>
      <c r="G206" s="1645"/>
      <c r="H206" s="1645"/>
      <c r="I206" s="1632"/>
      <c r="J206" s="1645"/>
      <c r="K206" s="1632"/>
      <c r="L206" s="1632"/>
      <c r="M206" s="1633"/>
    </row>
    <row r="207" spans="1:13" s="1239" customFormat="1" hidden="1" outlineLevel="1">
      <c r="A207" s="1636"/>
      <c r="B207" s="1646"/>
      <c r="C207" s="1240"/>
      <c r="D207" s="1630"/>
      <c r="E207" s="1630"/>
      <c r="F207" s="1644"/>
      <c r="G207" s="1659"/>
      <c r="H207" s="1659"/>
      <c r="I207" s="1657"/>
      <c r="J207" s="1675" t="s">
        <v>473</v>
      </c>
      <c r="K207" s="1667"/>
      <c r="L207" s="1667"/>
      <c r="M207" s="1676"/>
    </row>
    <row r="208" spans="1:13" s="1239" customFormat="1" ht="36" hidden="1" outlineLevel="1">
      <c r="A208" s="1636"/>
      <c r="B208" s="1646"/>
      <c r="C208" s="1240"/>
      <c r="D208" s="1630"/>
      <c r="E208" s="1630"/>
      <c r="F208" s="1644"/>
      <c r="G208" s="1659"/>
      <c r="H208" s="1659"/>
      <c r="I208" s="1657"/>
      <c r="J208" s="1675" t="s">
        <v>474</v>
      </c>
      <c r="K208" s="1667"/>
      <c r="L208" s="1667"/>
      <c r="M208" s="1676" t="s">
        <v>1000</v>
      </c>
    </row>
    <row r="209" spans="1:13" s="1239" customFormat="1" ht="36" hidden="1" outlineLevel="1">
      <c r="A209" s="1636"/>
      <c r="B209" s="1646"/>
      <c r="C209" s="1240"/>
      <c r="D209" s="1630"/>
      <c r="E209" s="1630"/>
      <c r="F209" s="1644"/>
      <c r="G209" s="1659"/>
      <c r="H209" s="1659"/>
      <c r="I209" s="1657"/>
      <c r="J209" s="1675" t="s">
        <v>476</v>
      </c>
      <c r="K209" s="1667"/>
      <c r="L209" s="1667"/>
      <c r="M209" s="1676" t="s">
        <v>1000</v>
      </c>
    </row>
    <row r="210" spans="1:13" s="1651" customFormat="1" ht="16" hidden="1" customHeight="1" outlineLevel="1">
      <c r="A210" s="1636"/>
      <c r="B210" s="1646"/>
      <c r="C210" s="1240"/>
      <c r="D210" s="1630"/>
      <c r="E210" s="1630"/>
      <c r="G210" s="1659"/>
      <c r="H210" s="1659"/>
      <c r="I210" s="1657"/>
      <c r="J210" s="1661"/>
      <c r="K210" s="1657"/>
      <c r="L210" s="1657"/>
      <c r="M210" s="1662"/>
    </row>
    <row r="211" spans="1:13" s="1651" customFormat="1" ht="16" hidden="1" customHeight="1" outlineLevel="1">
      <c r="A211" s="1636"/>
      <c r="B211" s="1646"/>
      <c r="C211" s="1240"/>
      <c r="D211" s="1630"/>
      <c r="E211" s="1630"/>
      <c r="G211" s="1659"/>
      <c r="H211" s="1659"/>
      <c r="I211" s="1657"/>
      <c r="J211" s="1661"/>
      <c r="K211" s="1657"/>
      <c r="L211" s="1657"/>
      <c r="M211" s="1662"/>
    </row>
    <row r="212" spans="1:13" s="1651" customFormat="1" ht="27" hidden="1" customHeight="1" outlineLevel="1">
      <c r="A212" s="1654"/>
      <c r="B212" s="1655"/>
      <c r="D212" s="1630"/>
      <c r="E212" s="1630"/>
      <c r="F212" s="1656" t="s">
        <v>494</v>
      </c>
      <c r="G212" s="1661"/>
      <c r="H212" s="1661"/>
      <c r="I212" s="1657"/>
      <c r="J212" s="1661"/>
      <c r="K212" s="1657"/>
      <c r="L212" s="1657"/>
      <c r="M212" s="1662"/>
    </row>
    <row r="213" spans="1:13" s="1239" customFormat="1" hidden="1" outlineLevel="1">
      <c r="A213" s="1636"/>
      <c r="B213" s="1646"/>
      <c r="C213" s="1240"/>
      <c r="D213" s="1630"/>
      <c r="E213" s="1630"/>
      <c r="F213" s="1644"/>
      <c r="G213" s="1659"/>
      <c r="H213" s="1659"/>
      <c r="I213" s="1657"/>
      <c r="J213" s="1675" t="s">
        <v>473</v>
      </c>
      <c r="K213" s="1667"/>
      <c r="L213" s="1667"/>
      <c r="M213" s="1676"/>
    </row>
    <row r="214" spans="1:13" s="1239" customFormat="1" ht="24" hidden="1" outlineLevel="1">
      <c r="A214" s="1636"/>
      <c r="B214" s="1646"/>
      <c r="C214" s="1240"/>
      <c r="D214" s="1630"/>
      <c r="E214" s="1630"/>
      <c r="F214" s="1644"/>
      <c r="G214" s="1659"/>
      <c r="H214" s="1659"/>
      <c r="I214" s="1657"/>
      <c r="J214" s="1675" t="s">
        <v>474</v>
      </c>
      <c r="K214" s="1667"/>
      <c r="L214" s="1667"/>
      <c r="M214" s="1676" t="s">
        <v>495</v>
      </c>
    </row>
    <row r="215" spans="1:13" s="1239" customFormat="1" hidden="1" outlineLevel="1">
      <c r="A215" s="1636"/>
      <c r="B215" s="1646"/>
      <c r="C215" s="1240"/>
      <c r="D215" s="1630"/>
      <c r="E215" s="1630"/>
      <c r="F215" s="1644"/>
      <c r="G215" s="1659"/>
      <c r="H215" s="1659"/>
      <c r="I215" s="1657"/>
      <c r="J215" s="1675" t="s">
        <v>493</v>
      </c>
      <c r="K215" s="1667"/>
      <c r="L215" s="1667"/>
      <c r="M215" s="1676"/>
    </row>
    <row r="216" spans="1:13" s="1239" customFormat="1" ht="36" hidden="1" outlineLevel="1">
      <c r="A216" s="1636"/>
      <c r="B216" s="1646"/>
      <c r="C216" s="1240"/>
      <c r="D216" s="1630"/>
      <c r="E216" s="1630"/>
      <c r="F216" s="1644"/>
      <c r="G216" s="1659"/>
      <c r="H216" s="1659"/>
      <c r="I216" s="1657"/>
      <c r="J216" s="1675" t="s">
        <v>476</v>
      </c>
      <c r="K216" s="1667"/>
      <c r="L216" s="1667"/>
      <c r="M216" s="1676" t="s">
        <v>1000</v>
      </c>
    </row>
    <row r="217" spans="1:13" s="1651" customFormat="1" ht="16" hidden="1" customHeight="1" outlineLevel="1">
      <c r="A217" s="1636"/>
      <c r="B217" s="1646"/>
      <c r="C217" s="1240"/>
      <c r="D217" s="1630"/>
      <c r="E217" s="1630"/>
      <c r="I217" s="1632"/>
      <c r="J217" s="1645"/>
      <c r="K217" s="1632"/>
      <c r="L217" s="1632"/>
      <c r="M217" s="1633"/>
    </row>
    <row r="218" spans="1:13" s="1651" customFormat="1" ht="16" hidden="1" customHeight="1" outlineLevel="1">
      <c r="A218" s="1636"/>
      <c r="B218" s="1646"/>
      <c r="C218" s="1240"/>
      <c r="D218" s="1630"/>
      <c r="E218" s="1630"/>
      <c r="I218" s="1632"/>
      <c r="J218" s="1645"/>
      <c r="K218" s="1632"/>
      <c r="L218" s="1632"/>
      <c r="M218" s="1633"/>
    </row>
    <row r="219" spans="1:13" hidden="1" outlineLevel="1"/>
    <row r="220" spans="1:13" hidden="1" outlineLevel="1"/>
    <row r="221" spans="1:13" hidden="1" outlineLevel="1"/>
    <row r="222" spans="1:13" collapsed="1"/>
  </sheetData>
  <sheetProtection password="CE62" sheet="1" objects="1" scenarios="1" selectLockedCells="1" autoFilter="0"/>
  <autoFilter ref="D3:D86"/>
  <customSheetViews>
    <customSheetView guid="{0DBD56CF-1793-410C-9091-9F4F55319CFA}" showGridLines="0" zeroValues="0" filter="1" showAutoFilter="1" hiddenRows="1">
      <selection activeCell="J32" sqref="J32:K32"/>
      <rowBreaks count="2" manualBreakCount="2">
        <brk id="35" max="16383" man="1"/>
        <brk id="69" max="16383" man="1"/>
      </rowBreaks>
      <colBreaks count="1" manualBreakCount="1">
        <brk id="13" max="1048575" man="1"/>
      </colBreaks>
      <printOptions horizontalCentered="1"/>
      <pageSetup paperSize="9" scale="75" fitToHeight="5" orientation="portrait" verticalDpi="4294967292"/>
      <headerFooter>
        <oddFooter>&amp;L&amp;K000000&amp;F&amp;C&amp;K000000&amp;D&amp;R&amp;K000000&amp;P/&amp;N</oddFooter>
      </headerFooter>
      <autoFilter ref="D3:D86">
        <filterColumn colId="0">
          <customFilters>
            <customFilter operator="notEqual" val=" "/>
          </customFilters>
        </filterColumn>
      </autoFilter>
    </customSheetView>
  </customSheetViews>
  <mergeCells count="49">
    <mergeCell ref="C2:C7"/>
    <mergeCell ref="J80:K80"/>
    <mergeCell ref="F70:J70"/>
    <mergeCell ref="G67:H67"/>
    <mergeCell ref="J67:K67"/>
    <mergeCell ref="G75:H75"/>
    <mergeCell ref="J75:K75"/>
    <mergeCell ref="G76:H76"/>
    <mergeCell ref="J76:K76"/>
    <mergeCell ref="J40:K40"/>
    <mergeCell ref="G53:H53"/>
    <mergeCell ref="J53:K53"/>
    <mergeCell ref="F48:J48"/>
    <mergeCell ref="G56:H56"/>
    <mergeCell ref="J56:K56"/>
    <mergeCell ref="F59:J59"/>
    <mergeCell ref="F6:H6"/>
    <mergeCell ref="J33:K33"/>
    <mergeCell ref="J32:K32"/>
    <mergeCell ref="J29:K29"/>
    <mergeCell ref="F17:J17"/>
    <mergeCell ref="F22:J22"/>
    <mergeCell ref="F11:M11"/>
    <mergeCell ref="F2:J2"/>
    <mergeCell ref="G29:H29"/>
    <mergeCell ref="G83:H83"/>
    <mergeCell ref="G40:H40"/>
    <mergeCell ref="J83:K83"/>
    <mergeCell ref="G79:H79"/>
    <mergeCell ref="J79:K79"/>
    <mergeCell ref="G80:H80"/>
    <mergeCell ref="F8:J8"/>
    <mergeCell ref="G32:H32"/>
    <mergeCell ref="G33:H33"/>
    <mergeCell ref="G37:H37"/>
    <mergeCell ref="G34:H34"/>
    <mergeCell ref="J37:K37"/>
    <mergeCell ref="J34:K34"/>
    <mergeCell ref="F5:G5"/>
    <mergeCell ref="F189:J189"/>
    <mergeCell ref="F172:J172"/>
    <mergeCell ref="F160:J160"/>
    <mergeCell ref="F96:J96"/>
    <mergeCell ref="G28:H28"/>
    <mergeCell ref="J28:K28"/>
    <mergeCell ref="G64:H64"/>
    <mergeCell ref="J64:K64"/>
    <mergeCell ref="G43:H43"/>
    <mergeCell ref="J43:K43"/>
  </mergeCells>
  <phoneticPr fontId="43" type="noConversion"/>
  <dataValidations count="17">
    <dataValidation type="list" allowBlank="1" showInputMessage="1" showErrorMessage="1" sqref="J28">
      <formula1>$J$102:$J$107</formula1>
    </dataValidation>
    <dataValidation type="list" allowBlank="1" showInputMessage="1" showErrorMessage="1" sqref="J32">
      <formula1>J118:J122</formula1>
    </dataValidation>
    <dataValidation type="list" allowBlank="1" showInputMessage="1" showErrorMessage="1" sqref="J29">
      <formula1>J109:J114</formula1>
    </dataValidation>
    <dataValidation type="list" allowBlank="1" showInputMessage="1" showErrorMessage="1" sqref="J33">
      <formula1>J124:J128</formula1>
    </dataValidation>
    <dataValidation type="list" allowBlank="1" showInputMessage="1" showErrorMessage="1" sqref="J34">
      <formula1>J130:J134</formula1>
    </dataValidation>
    <dataValidation type="list" allowBlank="1" showInputMessage="1" showErrorMessage="1" sqref="J37">
      <formula1>J137:J142</formula1>
    </dataValidation>
    <dataValidation type="list" allowBlank="1" showInputMessage="1" showErrorMessage="1" sqref="J40">
      <formula1>J145:J149</formula1>
    </dataValidation>
    <dataValidation type="list" allowBlank="1" showInputMessage="1" showErrorMessage="1" sqref="J43">
      <formula1>J152:J155</formula1>
    </dataValidation>
    <dataValidation type="list" allowBlank="1" showInputMessage="1" showErrorMessage="1" sqref="J53">
      <formula1>J163:J166</formula1>
    </dataValidation>
    <dataValidation type="list" allowBlank="1" showInputMessage="1" showErrorMessage="1" sqref="J56">
      <formula1>J169:J171</formula1>
    </dataValidation>
    <dataValidation type="list" allowBlank="1" showInputMessage="1" showErrorMessage="1" sqref="J64">
      <formula1>J176:J181</formula1>
    </dataValidation>
    <dataValidation type="list" allowBlank="1" showInputMessage="1" showErrorMessage="1" sqref="J67">
      <formula1>J184:J187</formula1>
    </dataValidation>
    <dataValidation type="list" allowBlank="1" showInputMessage="1" showErrorMessage="1" sqref="J76">
      <formula1>J197:J199</formula1>
    </dataValidation>
    <dataValidation type="list" allowBlank="1" showInputMessage="1" showErrorMessage="1" sqref="J80">
      <formula1>J207:J209</formula1>
    </dataValidation>
    <dataValidation type="list" allowBlank="1" showInputMessage="1" showErrorMessage="1" sqref="J79">
      <formula1>J203:J205</formula1>
    </dataValidation>
    <dataValidation type="list" allowBlank="1" showInputMessage="1" showErrorMessage="1" sqref="J75">
      <formula1>J193:J195</formula1>
    </dataValidation>
    <dataValidation type="list" allowBlank="1" showInputMessage="1" showErrorMessage="1" sqref="J83">
      <formula1>J213:J216</formula1>
    </dataValidation>
  </dataValidations>
  <hyperlinks>
    <hyperlink ref="P153" r:id="rId1"/>
  </hyperlinks>
  <printOptions horizontalCentered="1"/>
  <pageMargins left="0.98" right="0.39000000000000007" top="0.98" bottom="0.59" header="0.5" footer="0"/>
  <pageSetup paperSize="9" scale="75" fitToHeight="5" orientation="portrait" verticalDpi="4294967292"/>
  <headerFooter>
    <oddFooter>&amp;L&amp;K000000&amp;F&amp;C&amp;K000000&amp;D&amp;R&amp;K000000&amp;P/&amp;N</oddFooter>
  </headerFooter>
  <rowBreaks count="2" manualBreakCount="2">
    <brk id="35" max="16383" man="1"/>
    <brk id="69" max="16383" man="1"/>
  </rowBreaks>
  <colBreaks count="1" manualBreakCount="1">
    <brk id="13" max="1048575" man="1"/>
  </colBreaks>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3523"/>
  <sheetViews>
    <sheetView showGridLines="0" showZeros="0" defaultGridColor="0" topLeftCell="C43" colorId="22" zoomScale="125" zoomScaleNormal="125" zoomScalePageLayoutView="125" workbookViewId="0">
      <selection activeCell="V213" sqref="V213"/>
    </sheetView>
  </sheetViews>
  <sheetFormatPr baseColWidth="10" defaultColWidth="9.3984375" defaultRowHeight="12" outlineLevelRow="1" outlineLevelCol="1" x14ac:dyDescent="0"/>
  <cols>
    <col min="1" max="1" width="4.59765625" style="1646" hidden="1" customWidth="1" outlineLevel="1"/>
    <col min="2" max="2" width="7.19921875" style="1629" hidden="1" customWidth="1" outlineLevel="1"/>
    <col min="3" max="3" width="24.19921875" style="126" customWidth="1" collapsed="1"/>
    <col min="4" max="4" width="29.19921875" style="126" customWidth="1"/>
    <col min="5" max="5" width="4.19921875" style="1475" customWidth="1"/>
    <col min="6" max="6" width="5.19921875" style="1783" customWidth="1"/>
    <col min="7" max="7" width="3.59765625" style="1415" customWidth="1"/>
    <col min="8" max="8" width="10.59765625" style="1415" customWidth="1"/>
    <col min="9" max="9" width="6.796875" style="1415" customWidth="1"/>
    <col min="10" max="10" width="8.59765625" style="1415" customWidth="1"/>
    <col min="11" max="11" width="5.19921875" style="1415" customWidth="1"/>
    <col min="12" max="17" width="6.796875" style="1415" customWidth="1"/>
    <col min="18" max="18" width="15.796875" style="1415" customWidth="1"/>
    <col min="19" max="19" width="10.59765625" style="1415" customWidth="1"/>
    <col min="20" max="21" width="2.19921875" style="1415" customWidth="1"/>
    <col min="22" max="22" width="5.19921875" style="1415" customWidth="1"/>
    <col min="23" max="23" width="2.19921875" style="1415" customWidth="1"/>
    <col min="24" max="24" width="12.796875" style="1415" customWidth="1"/>
    <col min="25" max="25" width="6.796875" style="1415" customWidth="1"/>
    <col min="26" max="62" width="6.796875" style="1415" hidden="1" customWidth="1" outlineLevel="1"/>
    <col min="63" max="83" width="9.3984375" style="1415" hidden="1" customWidth="1" outlineLevel="1"/>
    <col min="84" max="84" width="9.3984375" style="1415" collapsed="1"/>
    <col min="85" max="16384" width="9.3984375" style="1415"/>
  </cols>
  <sheetData>
    <row r="1" spans="1:81" s="18" customFormat="1" ht="22" hidden="1" customHeight="1" outlineLevel="1">
      <c r="A1" s="1646"/>
      <c r="B1" s="1655"/>
      <c r="C1" s="503"/>
      <c r="D1" s="503"/>
      <c r="E1" s="1536"/>
      <c r="F1" s="1780"/>
      <c r="G1" s="48" t="s">
        <v>897</v>
      </c>
      <c r="H1" s="48"/>
      <c r="I1" s="48"/>
      <c r="J1" s="48"/>
      <c r="K1" s="48"/>
      <c r="L1" s="48"/>
      <c r="M1" s="48"/>
      <c r="N1" s="19"/>
      <c r="R1" s="6"/>
      <c r="W1" s="284"/>
      <c r="X1" s="284"/>
      <c r="Y1" s="284"/>
      <c r="AA1" s="1221"/>
      <c r="AF1" s="7"/>
      <c r="AJ1" s="7"/>
      <c r="AL1" s="20"/>
      <c r="AV1" s="1221"/>
      <c r="BJ1" s="1415"/>
    </row>
    <row r="2" spans="1:81" s="1438" customFormat="1" ht="17" hidden="1" customHeight="1" outlineLevel="1">
      <c r="A2" s="1694"/>
      <c r="B2" s="1695"/>
      <c r="C2" s="1540"/>
      <c r="D2" s="1540"/>
      <c r="E2" s="1536"/>
      <c r="F2" s="1781"/>
      <c r="G2" s="1225"/>
      <c r="H2" s="1225"/>
      <c r="I2" s="1225"/>
      <c r="J2" s="1225"/>
      <c r="K2" s="1225"/>
      <c r="L2" s="1225"/>
      <c r="M2" s="1225"/>
      <c r="N2" s="1225"/>
      <c r="O2" s="1225"/>
      <c r="P2" s="1225"/>
      <c r="Q2" s="1225"/>
      <c r="R2" s="1225"/>
      <c r="S2" s="1225"/>
      <c r="T2" s="1225"/>
      <c r="U2" s="18"/>
      <c r="V2" s="1225" t="str">
        <f>'E2 Serres'!Y344</f>
        <v>Equipement</v>
      </c>
      <c r="W2" s="284"/>
      <c r="X2" s="284"/>
      <c r="Y2" s="284"/>
      <c r="Z2" s="1225">
        <f>'E2 Serres'!AC344</f>
        <v>0</v>
      </c>
      <c r="AA2" s="1225">
        <f>'E2 Serres'!AD344</f>
        <v>0</v>
      </c>
      <c r="AB2" s="1225" t="str">
        <f>'E2 Serres'!AE344</f>
        <v>Mesures</v>
      </c>
      <c r="AC2" s="1225"/>
      <c r="AD2" s="1225"/>
      <c r="AE2" s="1225"/>
      <c r="AF2" s="1225"/>
      <c r="AG2" s="1225"/>
      <c r="AH2" s="1225" t="str">
        <f>'E2 Serres'!AM344</f>
        <v>Economies en  % (corrigé)</v>
      </c>
      <c r="AI2" s="1225"/>
      <c r="AJ2" s="1225"/>
      <c r="AK2" s="1225"/>
      <c r="AL2" s="1225"/>
      <c r="AM2" s="1225"/>
      <c r="AN2" s="1225"/>
      <c r="AO2" s="1225"/>
      <c r="AP2" s="1225" t="e">
        <f>'E2 Serres'!#REF!</f>
        <v>#REF!</v>
      </c>
      <c r="AQ2" s="1225"/>
      <c r="AR2" s="1225"/>
      <c r="AS2" s="1225"/>
      <c r="AT2" s="1225"/>
      <c r="AU2" s="1225"/>
      <c r="AV2" s="1225">
        <f>'E2 Serres'!AR344</f>
        <v>0</v>
      </c>
      <c r="AW2" s="1225" t="str">
        <f>'E2 Serres'!AS344</f>
        <v>Economies kWh (arrondi)</v>
      </c>
      <c r="AX2" s="1225"/>
      <c r="AY2" s="1225"/>
      <c r="AZ2" s="1225"/>
      <c r="BA2" s="1225"/>
      <c r="BB2" s="1225"/>
      <c r="BC2" s="1225">
        <f>'E2 Serres'!BP344</f>
        <v>0</v>
      </c>
      <c r="BD2" s="1225" t="str">
        <f>'E2 Serres'!BQ344</f>
        <v>Mesures d'urgence</v>
      </c>
      <c r="BE2" s="1225"/>
      <c r="BF2" s="1225"/>
      <c r="BG2" s="1225"/>
      <c r="BH2" s="1225"/>
      <c r="BI2" s="1225"/>
      <c r="BJ2" s="1541"/>
      <c r="BM2" s="1225" t="s">
        <v>908</v>
      </c>
      <c r="BN2" s="1225"/>
      <c r="BO2" s="1225">
        <f>'E2 Serres'!CB344</f>
        <v>0</v>
      </c>
      <c r="BP2" s="1225"/>
      <c r="BZ2" s="122" t="s">
        <v>905</v>
      </c>
      <c r="CA2" s="18"/>
      <c r="CB2" s="122" t="s">
        <v>904</v>
      </c>
      <c r="CC2" s="18"/>
    </row>
    <row r="3" spans="1:81" s="828" customFormat="1" ht="187" hidden="1" customHeight="1" outlineLevel="1">
      <c r="A3" s="1696"/>
      <c r="B3" s="1666"/>
      <c r="C3" s="728"/>
      <c r="D3" s="728"/>
      <c r="E3" s="1537"/>
      <c r="F3" s="1782"/>
      <c r="G3" s="1770" t="s">
        <v>242</v>
      </c>
      <c r="H3" s="1771" t="s">
        <v>504</v>
      </c>
      <c r="I3" s="1529" t="s">
        <v>898</v>
      </c>
      <c r="J3" s="1529" t="s">
        <v>236</v>
      </c>
      <c r="K3" s="1529" t="s">
        <v>862</v>
      </c>
      <c r="L3" s="1529" t="s">
        <v>863</v>
      </c>
      <c r="M3" s="1529" t="s">
        <v>899</v>
      </c>
      <c r="N3" s="1527" t="s">
        <v>3</v>
      </c>
      <c r="O3" s="1529" t="s">
        <v>510</v>
      </c>
      <c r="P3" s="1529" t="s">
        <v>235</v>
      </c>
      <c r="Q3" s="1528"/>
      <c r="R3" s="1529" t="s">
        <v>873</v>
      </c>
      <c r="S3" s="1529" t="s">
        <v>874</v>
      </c>
      <c r="T3" s="1530" t="s">
        <v>875</v>
      </c>
      <c r="U3" s="1529" t="s">
        <v>876</v>
      </c>
      <c r="V3" s="1528"/>
      <c r="W3" s="1531" t="s">
        <v>877</v>
      </c>
      <c r="X3" s="1531" t="s">
        <v>878</v>
      </c>
      <c r="Y3" s="1528"/>
      <c r="Z3" s="1531" t="s">
        <v>514</v>
      </c>
      <c r="AA3" s="1772" t="s">
        <v>515</v>
      </c>
      <c r="AB3" s="1531" t="s">
        <v>850</v>
      </c>
      <c r="AC3" s="1772" t="s">
        <v>250</v>
      </c>
      <c r="AD3" s="1531" t="s">
        <v>985</v>
      </c>
      <c r="AE3" s="1532" t="s">
        <v>216</v>
      </c>
      <c r="AF3" s="1531" t="s">
        <v>514</v>
      </c>
      <c r="AG3" s="1772" t="s">
        <v>515</v>
      </c>
      <c r="AH3" s="1531" t="s">
        <v>850</v>
      </c>
      <c r="AI3" s="1772" t="s">
        <v>250</v>
      </c>
      <c r="AJ3" s="1531" t="s">
        <v>985</v>
      </c>
      <c r="AK3" s="1530" t="s">
        <v>522</v>
      </c>
      <c r="AL3" s="1530" t="s">
        <v>851</v>
      </c>
      <c r="AM3" s="1533"/>
      <c r="AN3" s="1531" t="s">
        <v>514</v>
      </c>
      <c r="AO3" s="1772" t="s">
        <v>515</v>
      </c>
      <c r="AP3" s="1531" t="s">
        <v>850</v>
      </c>
      <c r="AQ3" s="1772" t="s">
        <v>250</v>
      </c>
      <c r="AR3" s="1531" t="s">
        <v>985</v>
      </c>
      <c r="AS3" s="44"/>
      <c r="AT3" s="1531" t="s">
        <v>514</v>
      </c>
      <c r="AU3" s="1772" t="s">
        <v>515</v>
      </c>
      <c r="AV3" s="1531" t="s">
        <v>850</v>
      </c>
      <c r="AW3" s="1772" t="s">
        <v>250</v>
      </c>
      <c r="AX3" s="1531" t="s">
        <v>985</v>
      </c>
      <c r="AY3" s="1530" t="s">
        <v>522</v>
      </c>
      <c r="AZ3" s="1530" t="s">
        <v>851</v>
      </c>
      <c r="BA3" s="1531" t="s">
        <v>848</v>
      </c>
      <c r="BB3" s="44"/>
      <c r="BC3" s="1531" t="s">
        <v>514</v>
      </c>
      <c r="BD3" s="1772" t="s">
        <v>515</v>
      </c>
      <c r="BE3" s="1531" t="s">
        <v>850</v>
      </c>
      <c r="BF3" s="1772" t="s">
        <v>250</v>
      </c>
      <c r="BG3" s="1531" t="s">
        <v>985</v>
      </c>
      <c r="BH3" s="1530" t="s">
        <v>522</v>
      </c>
      <c r="BI3" s="1530" t="s">
        <v>851</v>
      </c>
      <c r="BJ3" s="44"/>
      <c r="BK3" s="1531" t="s">
        <v>93</v>
      </c>
      <c r="BL3" s="1531"/>
      <c r="BM3" s="1531" t="s">
        <v>2</v>
      </c>
      <c r="BN3" s="44"/>
      <c r="BO3" s="1531" t="s">
        <v>877</v>
      </c>
      <c r="BP3" s="1531" t="s">
        <v>878</v>
      </c>
      <c r="BR3" s="1531" t="s">
        <v>514</v>
      </c>
      <c r="BS3" s="1531" t="s">
        <v>834</v>
      </c>
      <c r="BT3" s="1531" t="s">
        <v>250</v>
      </c>
      <c r="BU3" s="1531" t="s">
        <v>835</v>
      </c>
      <c r="BV3" s="1531" t="s">
        <v>836</v>
      </c>
      <c r="BW3" s="1531" t="s">
        <v>837</v>
      </c>
      <c r="BX3" s="1531" t="s">
        <v>838</v>
      </c>
      <c r="BZ3" s="1535" t="s">
        <v>906</v>
      </c>
      <c r="CA3" s="1535" t="s">
        <v>907</v>
      </c>
      <c r="CB3" s="1534" t="str">
        <f>BZ3</f>
        <v>Ensemble 1</v>
      </c>
      <c r="CC3" s="1534" t="str">
        <f>CA3</f>
        <v>Ensemble 2</v>
      </c>
    </row>
    <row r="4" spans="1:81" s="40" customFormat="1" ht="12" hidden="1" customHeight="1" outlineLevel="1">
      <c r="A4" s="1646"/>
      <c r="B4" s="1651"/>
      <c r="C4" s="677"/>
      <c r="D4" s="677"/>
      <c r="E4" s="1536"/>
      <c r="F4" s="1783"/>
      <c r="G4" s="334" t="str">
        <f>'E2 Serres'!F346</f>
        <v/>
      </c>
      <c r="H4" s="335" t="str">
        <f>'E2 Serres'!G346</f>
        <v/>
      </c>
      <c r="I4" s="336" t="str">
        <f>'E2 Serres'!H346</f>
        <v/>
      </c>
      <c r="J4" s="336" t="str">
        <f>'E2 Serres'!I346</f>
        <v/>
      </c>
      <c r="K4" s="337" t="str">
        <f>'E2 Serres'!J346</f>
        <v/>
      </c>
      <c r="L4" s="336" t="str">
        <f>'E2 Serres'!K346</f>
        <v/>
      </c>
      <c r="M4" s="468" t="str">
        <f>'E2 Serres'!L346</f>
        <v/>
      </c>
      <c r="N4" s="339" t="str">
        <f>'E2 Serres'!M346</f>
        <v/>
      </c>
      <c r="O4" s="338" t="str">
        <f>'E2 Serres'!N346</f>
        <v/>
      </c>
      <c r="P4" s="340" t="str">
        <f>'E2 Serres'!O346</f>
        <v/>
      </c>
      <c r="Q4" s="329" t="str">
        <f>'E2 Serres'!P346</f>
        <v>.</v>
      </c>
      <c r="R4" s="341">
        <f>'E2 Serres'!Q346</f>
        <v>0</v>
      </c>
      <c r="S4" s="400">
        <f>'E2 Serres'!R346</f>
        <v>0</v>
      </c>
      <c r="T4" s="400">
        <f>'E2 Serres'!S346</f>
        <v>0</v>
      </c>
      <c r="U4" s="400" t="str">
        <f>'E2 Serres'!T346</f>
        <v/>
      </c>
      <c r="V4" s="329">
        <f>'E2 Serres'!U346</f>
        <v>0</v>
      </c>
      <c r="W4" s="400" t="str">
        <f>'E2 Serres'!V346</f>
        <v/>
      </c>
      <c r="X4" s="400" t="str">
        <f>'E2 Serres'!W346</f>
        <v/>
      </c>
      <c r="Y4" s="329">
        <f>'E2 Serres'!X346</f>
        <v>0</v>
      </c>
      <c r="Z4" s="331" t="str">
        <f>'E2 Serres'!Y346</f>
        <v/>
      </c>
      <c r="AA4" s="331" t="str">
        <f>'E2 Serres'!Z346</f>
        <v/>
      </c>
      <c r="AB4" s="331" t="str">
        <f>'E2 Serres'!AA346</f>
        <v/>
      </c>
      <c r="AC4" s="331" t="str">
        <f>'E2 Serres'!AB346</f>
        <v/>
      </c>
      <c r="AD4" s="331" t="str">
        <f>'E2 Serres'!AC346</f>
        <v/>
      </c>
      <c r="AE4" s="330" t="str">
        <f>'E2 Serres'!AD346</f>
        <v/>
      </c>
      <c r="AF4" s="331" t="str">
        <f>'E2 Serres'!AE346</f>
        <v/>
      </c>
      <c r="AG4" s="331" t="str">
        <f>'E2 Serres'!AF346</f>
        <v/>
      </c>
      <c r="AH4" s="331" t="str">
        <f>'E2 Serres'!AG346</f>
        <v/>
      </c>
      <c r="AI4" s="331" t="str">
        <f>'E2 Serres'!AH346</f>
        <v/>
      </c>
      <c r="AJ4" s="331" t="str">
        <f>'E2 Serres'!AI346</f>
        <v/>
      </c>
      <c r="AK4" s="331" t="str">
        <f>'E2 Serres'!AJ346</f>
        <v/>
      </c>
      <c r="AL4" s="331" t="str">
        <f>'E2 Serres'!AK346</f>
        <v/>
      </c>
      <c r="AM4" s="330" t="str">
        <f>'E2 Serres'!AL346</f>
        <v>.</v>
      </c>
      <c r="AN4" s="346" t="str">
        <f>'E2 Serres'!AM346</f>
        <v/>
      </c>
      <c r="AO4" s="346" t="str">
        <f>'E2 Serres'!AN346</f>
        <v/>
      </c>
      <c r="AP4" s="346" t="str">
        <f>'E2 Serres'!AO346</f>
        <v/>
      </c>
      <c r="AQ4" s="346" t="str">
        <f>'E2 Serres'!AP346</f>
        <v/>
      </c>
      <c r="AR4" s="346" t="str">
        <f>'E2 Serres'!AQ346</f>
        <v/>
      </c>
      <c r="AS4" s="399">
        <f>'E2 Serres'!AR346</f>
        <v>0</v>
      </c>
      <c r="AT4" s="398" t="str">
        <f>'E2 Serres'!AS346</f>
        <v/>
      </c>
      <c r="AU4" s="398" t="str">
        <f>'E2 Serres'!AT346</f>
        <v/>
      </c>
      <c r="AV4" s="398" t="str">
        <f>'E2 Serres'!AU346</f>
        <v/>
      </c>
      <c r="AW4" s="398" t="str">
        <f>'E2 Serres'!AV346</f>
        <v/>
      </c>
      <c r="AX4" s="398" t="str">
        <f>'E2 Serres'!AW346</f>
        <v/>
      </c>
      <c r="AY4" s="40" t="str">
        <f>'E2 Serres'!AX346</f>
        <v/>
      </c>
      <c r="AZ4" s="40" t="str">
        <f>'E2 Serres'!AY346</f>
        <v/>
      </c>
      <c r="BA4" s="398" t="str">
        <f>'E2 Serres'!AZ346</f>
        <v/>
      </c>
      <c r="BB4" s="399">
        <f>'E2 Serres'!BA346</f>
        <v>0</v>
      </c>
      <c r="BC4" s="445" t="str">
        <f>'E2 Serres'!BB346</f>
        <v/>
      </c>
      <c r="BD4" s="445" t="str">
        <f>'E2 Serres'!BC346</f>
        <v/>
      </c>
      <c r="BE4" s="445" t="str">
        <f>'E2 Serres'!BD346</f>
        <v/>
      </c>
      <c r="BF4" s="445" t="str">
        <f>'E2 Serres'!BE346</f>
        <v/>
      </c>
      <c r="BG4" s="445" t="str">
        <f>'E2 Serres'!BF346</f>
        <v/>
      </c>
      <c r="BH4" s="467" t="str">
        <f>'E2 Serres'!BG346</f>
        <v/>
      </c>
      <c r="BI4" s="467" t="str">
        <f>'E2 Serres'!BH346</f>
        <v/>
      </c>
      <c r="BJ4" s="399">
        <f>'E2 Serres'!BI346</f>
        <v>0</v>
      </c>
      <c r="BK4" s="445" t="str">
        <f>'E2 Serres'!BJ346</f>
        <v/>
      </c>
      <c r="BL4" s="445" t="str">
        <f>'E2 Serres'!BK346</f>
        <v/>
      </c>
      <c r="BM4" s="445" t="str">
        <f>'E2 Serres'!BL346</f>
        <v/>
      </c>
      <c r="BN4" s="399">
        <f>'E2 Serres'!BM346</f>
        <v>0</v>
      </c>
      <c r="BO4" s="445" t="str">
        <f>'E2 Serres'!BN346</f>
        <v/>
      </c>
      <c r="BP4" s="445">
        <f>'E2 Serres'!BO346</f>
        <v>0</v>
      </c>
      <c r="BQ4" s="40">
        <f>'E2 Serres'!BP346</f>
        <v>0</v>
      </c>
      <c r="BR4" s="398" t="str">
        <f>'E2 Serres'!BQ346</f>
        <v/>
      </c>
      <c r="BS4" s="398" t="str">
        <f>'E2 Serres'!BR346</f>
        <v/>
      </c>
      <c r="BT4" s="398" t="str">
        <f>'E2 Serres'!BS346</f>
        <v/>
      </c>
      <c r="BU4" s="398" t="str">
        <f>'E2 Serres'!BT346</f>
        <v/>
      </c>
      <c r="BV4" s="398" t="str">
        <f>'E2 Serres'!BU346</f>
        <v/>
      </c>
      <c r="BW4" s="398" t="str">
        <f>'E2 Serres'!BV346</f>
        <v/>
      </c>
      <c r="BX4" s="398" t="str">
        <f>'E2 Serres'!BW346</f>
        <v/>
      </c>
      <c r="BY4" s="40" t="str">
        <f>'E2 Serres'!BX346</f>
        <v>.</v>
      </c>
      <c r="BZ4" s="396">
        <f>BZ65</f>
        <v>0</v>
      </c>
      <c r="CA4" s="396">
        <f>CA65</f>
        <v>0</v>
      </c>
      <c r="CB4" s="396">
        <f>CB65</f>
        <v>0</v>
      </c>
      <c r="CC4" s="396">
        <f>CC65</f>
        <v>0</v>
      </c>
    </row>
    <row r="5" spans="1:81" s="40" customFormat="1" ht="12" hidden="1" customHeight="1" outlineLevel="1">
      <c r="A5" s="1646"/>
      <c r="B5" s="1651"/>
      <c r="C5" s="1525" t="s">
        <v>139</v>
      </c>
      <c r="D5" s="1526">
        <v>1</v>
      </c>
      <c r="E5" s="1536"/>
      <c r="F5" s="1783"/>
      <c r="G5" s="334" t="str">
        <f>'E2 Serres'!F347</f>
        <v/>
      </c>
      <c r="H5" s="335" t="str">
        <f>'E2 Serres'!G347</f>
        <v/>
      </c>
      <c r="I5" s="336" t="str">
        <f>'E2 Serres'!H347</f>
        <v/>
      </c>
      <c r="J5" s="336" t="str">
        <f>'E2 Serres'!I347</f>
        <v/>
      </c>
      <c r="K5" s="337" t="str">
        <f>'E2 Serres'!J347</f>
        <v/>
      </c>
      <c r="L5" s="336" t="str">
        <f>'E2 Serres'!K347</f>
        <v/>
      </c>
      <c r="M5" s="468" t="str">
        <f>'E2 Serres'!L347</f>
        <v/>
      </c>
      <c r="N5" s="339" t="str">
        <f>'E2 Serres'!M347</f>
        <v/>
      </c>
      <c r="O5" s="338" t="str">
        <f>'E2 Serres'!N347</f>
        <v/>
      </c>
      <c r="P5" s="340" t="str">
        <f>'E2 Serres'!O347</f>
        <v/>
      </c>
      <c r="Q5" s="329" t="str">
        <f>'E2 Serres'!P347</f>
        <v>.</v>
      </c>
      <c r="R5" s="341">
        <f>'E2 Serres'!Q347</f>
        <v>0</v>
      </c>
      <c r="S5" s="400">
        <f>'E2 Serres'!R347</f>
        <v>0</v>
      </c>
      <c r="T5" s="400">
        <f>'E2 Serres'!S347</f>
        <v>0</v>
      </c>
      <c r="U5" s="400" t="str">
        <f>'E2 Serres'!T347</f>
        <v/>
      </c>
      <c r="V5" s="329">
        <f>'E2 Serres'!U347</f>
        <v>0</v>
      </c>
      <c r="W5" s="400" t="str">
        <f>'E2 Serres'!V347</f>
        <v/>
      </c>
      <c r="X5" s="400" t="str">
        <f>'E2 Serres'!W347</f>
        <v/>
      </c>
      <c r="Y5" s="329">
        <f>'E2 Serres'!X347</f>
        <v>0</v>
      </c>
      <c r="Z5" s="331" t="str">
        <f>'E2 Serres'!Y347</f>
        <v/>
      </c>
      <c r="AA5" s="331" t="str">
        <f>'E2 Serres'!Z347</f>
        <v/>
      </c>
      <c r="AB5" s="331" t="str">
        <f>'E2 Serres'!AA347</f>
        <v/>
      </c>
      <c r="AC5" s="331" t="str">
        <f>'E2 Serres'!AB347</f>
        <v/>
      </c>
      <c r="AD5" s="331" t="str">
        <f>'E2 Serres'!AC347</f>
        <v/>
      </c>
      <c r="AE5" s="330" t="str">
        <f>'E2 Serres'!AD347</f>
        <v/>
      </c>
      <c r="AF5" s="331" t="str">
        <f>'E2 Serres'!AE347</f>
        <v/>
      </c>
      <c r="AG5" s="331" t="str">
        <f>'E2 Serres'!AF347</f>
        <v/>
      </c>
      <c r="AH5" s="331" t="str">
        <f>'E2 Serres'!AG347</f>
        <v/>
      </c>
      <c r="AI5" s="331" t="str">
        <f>'E2 Serres'!AH347</f>
        <v/>
      </c>
      <c r="AJ5" s="331" t="str">
        <f>'E2 Serres'!AI347</f>
        <v/>
      </c>
      <c r="AK5" s="331" t="str">
        <f>'E2 Serres'!AJ347</f>
        <v/>
      </c>
      <c r="AL5" s="331" t="str">
        <f>'E2 Serres'!AK347</f>
        <v/>
      </c>
      <c r="AM5" s="330" t="str">
        <f>'E2 Serres'!AL347</f>
        <v>.</v>
      </c>
      <c r="AN5" s="346" t="str">
        <f>'E2 Serres'!AM347</f>
        <v/>
      </c>
      <c r="AO5" s="346" t="str">
        <f>'E2 Serres'!AN347</f>
        <v/>
      </c>
      <c r="AP5" s="346" t="str">
        <f>'E2 Serres'!AO347</f>
        <v/>
      </c>
      <c r="AQ5" s="346" t="str">
        <f>'E2 Serres'!AP347</f>
        <v/>
      </c>
      <c r="AR5" s="346" t="str">
        <f>'E2 Serres'!AQ347</f>
        <v/>
      </c>
      <c r="AS5" s="399">
        <f>'E2 Serres'!AR347</f>
        <v>0</v>
      </c>
      <c r="AT5" s="398" t="str">
        <f>'E2 Serres'!AS347</f>
        <v/>
      </c>
      <c r="AU5" s="398" t="str">
        <f>'E2 Serres'!AT347</f>
        <v/>
      </c>
      <c r="AV5" s="398" t="str">
        <f>'E2 Serres'!AU347</f>
        <v/>
      </c>
      <c r="AW5" s="398" t="str">
        <f>'E2 Serres'!AV347</f>
        <v/>
      </c>
      <c r="AX5" s="398" t="str">
        <f>'E2 Serres'!AW347</f>
        <v/>
      </c>
      <c r="AY5" s="40" t="str">
        <f>'E2 Serres'!AX347</f>
        <v/>
      </c>
      <c r="AZ5" s="40" t="str">
        <f>'E2 Serres'!AY347</f>
        <v/>
      </c>
      <c r="BA5" s="398" t="str">
        <f>'E2 Serres'!AZ347</f>
        <v/>
      </c>
      <c r="BB5" s="399">
        <f>'E2 Serres'!BA347</f>
        <v>0</v>
      </c>
      <c r="BC5" s="445" t="str">
        <f>'E2 Serres'!BB347</f>
        <v/>
      </c>
      <c r="BD5" s="445" t="str">
        <f>'E2 Serres'!BC347</f>
        <v/>
      </c>
      <c r="BE5" s="445" t="str">
        <f>'E2 Serres'!BD347</f>
        <v/>
      </c>
      <c r="BF5" s="445" t="str">
        <f>'E2 Serres'!BE347</f>
        <v/>
      </c>
      <c r="BG5" s="445" t="str">
        <f>'E2 Serres'!BF347</f>
        <v/>
      </c>
      <c r="BH5" s="467" t="str">
        <f>'E2 Serres'!BG347</f>
        <v/>
      </c>
      <c r="BI5" s="467" t="str">
        <f>'E2 Serres'!BH347</f>
        <v/>
      </c>
      <c r="BJ5" s="399">
        <f>'E2 Serres'!BI347</f>
        <v>0</v>
      </c>
      <c r="BK5" s="445" t="str">
        <f>'E2 Serres'!BJ347</f>
        <v/>
      </c>
      <c r="BL5" s="445" t="str">
        <f>'E2 Serres'!BK347</f>
        <v/>
      </c>
      <c r="BM5" s="445" t="str">
        <f>'E2 Serres'!BL347</f>
        <v/>
      </c>
      <c r="BN5" s="399">
        <f>'E2 Serres'!BM347</f>
        <v>0</v>
      </c>
      <c r="BO5" s="445" t="str">
        <f>'E2 Serres'!BN347</f>
        <v/>
      </c>
      <c r="BP5" s="445">
        <f>'E2 Serres'!BO347</f>
        <v>0</v>
      </c>
      <c r="BQ5" s="40">
        <f>'E2 Serres'!BP347</f>
        <v>0</v>
      </c>
      <c r="BR5" s="398" t="str">
        <f>'E2 Serres'!BQ347</f>
        <v/>
      </c>
      <c r="BS5" s="398" t="str">
        <f>'E2 Serres'!BR347</f>
        <v/>
      </c>
      <c r="BT5" s="398" t="str">
        <f>'E2 Serres'!BS347</f>
        <v/>
      </c>
      <c r="BU5" s="398" t="str">
        <f>'E2 Serres'!BT347</f>
        <v/>
      </c>
      <c r="BV5" s="398" t="str">
        <f>'E2 Serres'!BU347</f>
        <v/>
      </c>
      <c r="BW5" s="398" t="str">
        <f>'E2 Serres'!BV347</f>
        <v/>
      </c>
      <c r="BX5" s="398" t="str">
        <f>'E2 Serres'!BW347</f>
        <v/>
      </c>
      <c r="BY5" s="40" t="str">
        <f>'E2 Serres'!BX347</f>
        <v>.</v>
      </c>
      <c r="BZ5" s="396">
        <f>BZ170</f>
        <v>0</v>
      </c>
      <c r="CA5" s="396">
        <f>CA170</f>
        <v>0</v>
      </c>
      <c r="CB5" s="396">
        <f>CB170</f>
        <v>0</v>
      </c>
      <c r="CC5" s="396">
        <f>CC170</f>
        <v>0</v>
      </c>
    </row>
    <row r="6" spans="1:81" s="40" customFormat="1" hidden="1" outlineLevel="1">
      <c r="A6" s="1646"/>
      <c r="B6" s="1651"/>
      <c r="C6" s="677"/>
      <c r="D6" s="677"/>
      <c r="E6" s="1536"/>
      <c r="F6" s="1783"/>
      <c r="G6" s="334" t="str">
        <f>'E2 Serres'!F348</f>
        <v/>
      </c>
      <c r="H6" s="335" t="str">
        <f>'E2 Serres'!G348</f>
        <v/>
      </c>
      <c r="I6" s="336" t="str">
        <f>'E2 Serres'!H348</f>
        <v/>
      </c>
      <c r="J6" s="336" t="str">
        <f>'E2 Serres'!I348</f>
        <v/>
      </c>
      <c r="K6" s="337" t="str">
        <f>'E2 Serres'!J348</f>
        <v/>
      </c>
      <c r="L6" s="336" t="str">
        <f>'E2 Serres'!K348</f>
        <v/>
      </c>
      <c r="M6" s="468" t="str">
        <f>'E2 Serres'!L348</f>
        <v/>
      </c>
      <c r="N6" s="339" t="str">
        <f>'E2 Serres'!M348</f>
        <v/>
      </c>
      <c r="O6" s="338" t="str">
        <f>'E2 Serres'!N348</f>
        <v/>
      </c>
      <c r="P6" s="340" t="str">
        <f>'E2 Serres'!O348</f>
        <v/>
      </c>
      <c r="Q6" s="329" t="str">
        <f>'E2 Serres'!P348</f>
        <v>.</v>
      </c>
      <c r="R6" s="341">
        <f>'E2 Serres'!Q348</f>
        <v>0</v>
      </c>
      <c r="S6" s="400">
        <f>'E2 Serres'!R348</f>
        <v>0</v>
      </c>
      <c r="T6" s="400">
        <f>'E2 Serres'!S348</f>
        <v>0</v>
      </c>
      <c r="U6" s="400" t="str">
        <f>'E2 Serres'!T348</f>
        <v/>
      </c>
      <c r="V6" s="329">
        <f>'E2 Serres'!U348</f>
        <v>0</v>
      </c>
      <c r="W6" s="400" t="str">
        <f>'E2 Serres'!V348</f>
        <v/>
      </c>
      <c r="X6" s="400" t="str">
        <f>'E2 Serres'!W348</f>
        <v/>
      </c>
      <c r="Y6" s="329">
        <f>'E2 Serres'!X348</f>
        <v>0</v>
      </c>
      <c r="Z6" s="331" t="str">
        <f>'E2 Serres'!Y348</f>
        <v/>
      </c>
      <c r="AA6" s="331" t="str">
        <f>'E2 Serres'!Z348</f>
        <v/>
      </c>
      <c r="AB6" s="331" t="str">
        <f>'E2 Serres'!AA348</f>
        <v/>
      </c>
      <c r="AC6" s="331" t="str">
        <f>'E2 Serres'!AB348</f>
        <v/>
      </c>
      <c r="AD6" s="331" t="str">
        <f>'E2 Serres'!AC348</f>
        <v/>
      </c>
      <c r="AE6" s="330" t="str">
        <f>'E2 Serres'!AD348</f>
        <v/>
      </c>
      <c r="AF6" s="331" t="str">
        <f>'E2 Serres'!AE348</f>
        <v/>
      </c>
      <c r="AG6" s="331" t="str">
        <f>'E2 Serres'!AF348</f>
        <v/>
      </c>
      <c r="AH6" s="331" t="str">
        <f>'E2 Serres'!AG348</f>
        <v/>
      </c>
      <c r="AI6" s="331" t="str">
        <f>'E2 Serres'!AH348</f>
        <v/>
      </c>
      <c r="AJ6" s="331" t="str">
        <f>'E2 Serres'!AI348</f>
        <v/>
      </c>
      <c r="AK6" s="331" t="str">
        <f>'E2 Serres'!AJ348</f>
        <v/>
      </c>
      <c r="AL6" s="331" t="str">
        <f>'E2 Serres'!AK348</f>
        <v/>
      </c>
      <c r="AM6" s="330" t="str">
        <f>'E2 Serres'!AL348</f>
        <v>.</v>
      </c>
      <c r="AN6" s="346" t="str">
        <f>'E2 Serres'!AM348</f>
        <v/>
      </c>
      <c r="AO6" s="346" t="str">
        <f>'E2 Serres'!AN348</f>
        <v/>
      </c>
      <c r="AP6" s="346" t="str">
        <f>'E2 Serres'!AO348</f>
        <v/>
      </c>
      <c r="AQ6" s="346" t="str">
        <f>'E2 Serres'!AP348</f>
        <v/>
      </c>
      <c r="AR6" s="346" t="str">
        <f>'E2 Serres'!AQ348</f>
        <v/>
      </c>
      <c r="AS6" s="399">
        <f>'E2 Serres'!AR348</f>
        <v>0</v>
      </c>
      <c r="AT6" s="398" t="str">
        <f>'E2 Serres'!AS348</f>
        <v/>
      </c>
      <c r="AU6" s="398" t="str">
        <f>'E2 Serres'!AT348</f>
        <v/>
      </c>
      <c r="AV6" s="398" t="str">
        <f>'E2 Serres'!AU348</f>
        <v/>
      </c>
      <c r="AW6" s="398" t="str">
        <f>'E2 Serres'!AV348</f>
        <v/>
      </c>
      <c r="AX6" s="398" t="str">
        <f>'E2 Serres'!AW348</f>
        <v/>
      </c>
      <c r="AY6" s="40" t="str">
        <f>'E2 Serres'!AX348</f>
        <v/>
      </c>
      <c r="AZ6" s="40" t="str">
        <f>'E2 Serres'!AY348</f>
        <v/>
      </c>
      <c r="BA6" s="398" t="str">
        <f>'E2 Serres'!AZ348</f>
        <v/>
      </c>
      <c r="BB6" s="399">
        <f>'E2 Serres'!BA348</f>
        <v>0</v>
      </c>
      <c r="BC6" s="445" t="str">
        <f>'E2 Serres'!BB348</f>
        <v/>
      </c>
      <c r="BD6" s="445" t="str">
        <f>'E2 Serres'!BC348</f>
        <v/>
      </c>
      <c r="BE6" s="445" t="str">
        <f>'E2 Serres'!BD348</f>
        <v/>
      </c>
      <c r="BF6" s="445" t="str">
        <f>'E2 Serres'!BE348</f>
        <v/>
      </c>
      <c r="BG6" s="445" t="str">
        <f>'E2 Serres'!BF348</f>
        <v/>
      </c>
      <c r="BH6" s="467" t="str">
        <f>'E2 Serres'!BG348</f>
        <v/>
      </c>
      <c r="BI6" s="467" t="str">
        <f>'E2 Serres'!BH348</f>
        <v/>
      </c>
      <c r="BJ6" s="399">
        <f>'E2 Serres'!BI348</f>
        <v>0</v>
      </c>
      <c r="BK6" s="445" t="str">
        <f>'E2 Serres'!BJ348</f>
        <v/>
      </c>
      <c r="BL6" s="445" t="str">
        <f>'E2 Serres'!BK348</f>
        <v/>
      </c>
      <c r="BM6" s="445" t="str">
        <f>'E2 Serres'!BL348</f>
        <v/>
      </c>
      <c r="BN6" s="399">
        <f>'E2 Serres'!BM348</f>
        <v>0</v>
      </c>
      <c r="BO6" s="445" t="str">
        <f>'E2 Serres'!BN348</f>
        <v/>
      </c>
      <c r="BP6" s="445">
        <f>'E2 Serres'!BO348</f>
        <v>0</v>
      </c>
      <c r="BQ6" s="40">
        <f>'E2 Serres'!BP348</f>
        <v>0</v>
      </c>
      <c r="BR6" s="398" t="str">
        <f>'E2 Serres'!BQ348</f>
        <v/>
      </c>
      <c r="BS6" s="398" t="str">
        <f>'E2 Serres'!BR348</f>
        <v/>
      </c>
      <c r="BT6" s="398" t="str">
        <f>'E2 Serres'!BS348</f>
        <v/>
      </c>
      <c r="BU6" s="398" t="str">
        <f>'E2 Serres'!BT348</f>
        <v/>
      </c>
      <c r="BV6" s="398" t="str">
        <f>'E2 Serres'!BU348</f>
        <v/>
      </c>
      <c r="BW6" s="398" t="str">
        <f>'E2 Serres'!BV348</f>
        <v/>
      </c>
      <c r="BX6" s="398" t="str">
        <f>'E2 Serres'!BW348</f>
        <v/>
      </c>
      <c r="BY6" s="40" t="str">
        <f>'E2 Serres'!BX348</f>
        <v>.</v>
      </c>
      <c r="BZ6" s="396">
        <f>BZ275</f>
        <v>0</v>
      </c>
      <c r="CA6" s="396">
        <f>CA275</f>
        <v>0</v>
      </c>
      <c r="CB6" s="396">
        <f>CB275</f>
        <v>0</v>
      </c>
      <c r="CC6" s="396">
        <f>CC275</f>
        <v>0</v>
      </c>
    </row>
    <row r="7" spans="1:81" s="40" customFormat="1" hidden="1" outlineLevel="1">
      <c r="A7" s="1646"/>
      <c r="B7" s="1651"/>
      <c r="C7" s="677"/>
      <c r="D7" s="677"/>
      <c r="E7" s="1536"/>
      <c r="F7" s="1783"/>
      <c r="G7" s="334" t="str">
        <f>'E2 Serres'!F349</f>
        <v/>
      </c>
      <c r="H7" s="335" t="str">
        <f>'E2 Serres'!G349</f>
        <v/>
      </c>
      <c r="I7" s="336" t="str">
        <f>'E2 Serres'!H349</f>
        <v/>
      </c>
      <c r="J7" s="336" t="str">
        <f>'E2 Serres'!I349</f>
        <v/>
      </c>
      <c r="K7" s="337" t="str">
        <f>'E2 Serres'!J349</f>
        <v/>
      </c>
      <c r="L7" s="336" t="str">
        <f>'E2 Serres'!K349</f>
        <v/>
      </c>
      <c r="M7" s="468" t="str">
        <f>'E2 Serres'!L349</f>
        <v/>
      </c>
      <c r="N7" s="339" t="str">
        <f>'E2 Serres'!M349</f>
        <v/>
      </c>
      <c r="O7" s="338" t="str">
        <f>'E2 Serres'!N349</f>
        <v/>
      </c>
      <c r="P7" s="340" t="str">
        <f>'E2 Serres'!O349</f>
        <v/>
      </c>
      <c r="Q7" s="329" t="str">
        <f>'E2 Serres'!P349</f>
        <v>.</v>
      </c>
      <c r="R7" s="341">
        <f>'E2 Serres'!Q349</f>
        <v>0</v>
      </c>
      <c r="S7" s="400">
        <f>'E2 Serres'!R349</f>
        <v>0</v>
      </c>
      <c r="T7" s="400">
        <f>'E2 Serres'!S349</f>
        <v>0</v>
      </c>
      <c r="U7" s="400" t="str">
        <f>'E2 Serres'!T349</f>
        <v/>
      </c>
      <c r="V7" s="329">
        <f>'E2 Serres'!U349</f>
        <v>0</v>
      </c>
      <c r="W7" s="400" t="str">
        <f>'E2 Serres'!V349</f>
        <v/>
      </c>
      <c r="X7" s="400" t="str">
        <f>'E2 Serres'!W349</f>
        <v/>
      </c>
      <c r="Y7" s="329">
        <f>'E2 Serres'!X349</f>
        <v>0</v>
      </c>
      <c r="Z7" s="331" t="str">
        <f>'E2 Serres'!Y349</f>
        <v/>
      </c>
      <c r="AA7" s="331" t="str">
        <f>'E2 Serres'!Z349</f>
        <v/>
      </c>
      <c r="AB7" s="331" t="str">
        <f>'E2 Serres'!AA349</f>
        <v/>
      </c>
      <c r="AC7" s="331" t="str">
        <f>'E2 Serres'!AB349</f>
        <v/>
      </c>
      <c r="AD7" s="331" t="str">
        <f>'E2 Serres'!AC349</f>
        <v/>
      </c>
      <c r="AE7" s="330" t="str">
        <f>'E2 Serres'!AD349</f>
        <v/>
      </c>
      <c r="AF7" s="331" t="str">
        <f>'E2 Serres'!AE349</f>
        <v/>
      </c>
      <c r="AG7" s="331" t="str">
        <f>'E2 Serres'!AF349</f>
        <v/>
      </c>
      <c r="AH7" s="331" t="str">
        <f>'E2 Serres'!AG349</f>
        <v/>
      </c>
      <c r="AI7" s="331" t="str">
        <f>'E2 Serres'!AH349</f>
        <v/>
      </c>
      <c r="AJ7" s="331" t="str">
        <f>'E2 Serres'!AI349</f>
        <v/>
      </c>
      <c r="AK7" s="331" t="str">
        <f>'E2 Serres'!AJ349</f>
        <v/>
      </c>
      <c r="AL7" s="331" t="str">
        <f>'E2 Serres'!AK349</f>
        <v/>
      </c>
      <c r="AM7" s="330" t="str">
        <f>'E2 Serres'!AL349</f>
        <v>.</v>
      </c>
      <c r="AN7" s="346" t="str">
        <f>'E2 Serres'!AM349</f>
        <v/>
      </c>
      <c r="AO7" s="346" t="str">
        <f>'E2 Serres'!AN349</f>
        <v/>
      </c>
      <c r="AP7" s="346" t="str">
        <f>'E2 Serres'!AO349</f>
        <v/>
      </c>
      <c r="AQ7" s="346" t="str">
        <f>'E2 Serres'!AP349</f>
        <v/>
      </c>
      <c r="AR7" s="346" t="str">
        <f>'E2 Serres'!AQ349</f>
        <v/>
      </c>
      <c r="AS7" s="399">
        <f>'E2 Serres'!AR349</f>
        <v>0</v>
      </c>
      <c r="AT7" s="398" t="str">
        <f>'E2 Serres'!AS349</f>
        <v/>
      </c>
      <c r="AU7" s="398" t="str">
        <f>'E2 Serres'!AT349</f>
        <v/>
      </c>
      <c r="AV7" s="398" t="str">
        <f>'E2 Serres'!AU349</f>
        <v/>
      </c>
      <c r="AW7" s="398" t="str">
        <f>'E2 Serres'!AV349</f>
        <v/>
      </c>
      <c r="AX7" s="398" t="str">
        <f>'E2 Serres'!AW349</f>
        <v/>
      </c>
      <c r="AY7" s="40" t="str">
        <f>'E2 Serres'!AX349</f>
        <v/>
      </c>
      <c r="AZ7" s="40" t="str">
        <f>'E2 Serres'!AY349</f>
        <v/>
      </c>
      <c r="BA7" s="398" t="str">
        <f>'E2 Serres'!AZ349</f>
        <v/>
      </c>
      <c r="BB7" s="399">
        <f>'E2 Serres'!BA349</f>
        <v>0</v>
      </c>
      <c r="BC7" s="445" t="str">
        <f>'E2 Serres'!BB349</f>
        <v/>
      </c>
      <c r="BD7" s="445" t="str">
        <f>'E2 Serres'!BC349</f>
        <v/>
      </c>
      <c r="BE7" s="445" t="str">
        <f>'E2 Serres'!BD349</f>
        <v/>
      </c>
      <c r="BF7" s="445" t="str">
        <f>'E2 Serres'!BE349</f>
        <v/>
      </c>
      <c r="BG7" s="445" t="str">
        <f>'E2 Serres'!BF349</f>
        <v/>
      </c>
      <c r="BH7" s="467" t="str">
        <f>'E2 Serres'!BG349</f>
        <v/>
      </c>
      <c r="BI7" s="467" t="str">
        <f>'E2 Serres'!BH349</f>
        <v/>
      </c>
      <c r="BJ7" s="399">
        <f>'E2 Serres'!BI349</f>
        <v>0</v>
      </c>
      <c r="BK7" s="445" t="str">
        <f>'E2 Serres'!BJ349</f>
        <v/>
      </c>
      <c r="BL7" s="445" t="str">
        <f>'E2 Serres'!BK349</f>
        <v/>
      </c>
      <c r="BM7" s="445" t="str">
        <f>'E2 Serres'!BL349</f>
        <v/>
      </c>
      <c r="BN7" s="399">
        <f>'E2 Serres'!BM349</f>
        <v>0</v>
      </c>
      <c r="BO7" s="445" t="str">
        <f>'E2 Serres'!BN349</f>
        <v/>
      </c>
      <c r="BP7" s="445">
        <f>'E2 Serres'!BO349</f>
        <v>0</v>
      </c>
      <c r="BQ7" s="40">
        <f>'E2 Serres'!BP349</f>
        <v>0</v>
      </c>
      <c r="BR7" s="398" t="str">
        <f>'E2 Serres'!BQ349</f>
        <v/>
      </c>
      <c r="BS7" s="398" t="str">
        <f>'E2 Serres'!BR349</f>
        <v/>
      </c>
      <c r="BT7" s="398" t="str">
        <f>'E2 Serres'!BS349</f>
        <v/>
      </c>
      <c r="BU7" s="398" t="str">
        <f>'E2 Serres'!BT349</f>
        <v/>
      </c>
      <c r="BV7" s="398" t="str">
        <f>'E2 Serres'!BU349</f>
        <v/>
      </c>
      <c r="BW7" s="398" t="str">
        <f>'E2 Serres'!BV349</f>
        <v/>
      </c>
      <c r="BX7" s="398" t="str">
        <f>'E2 Serres'!BW349</f>
        <v/>
      </c>
      <c r="BY7" s="40" t="str">
        <f>'E2 Serres'!BX349</f>
        <v>.</v>
      </c>
      <c r="BZ7" s="396">
        <f>BZ380</f>
        <v>0</v>
      </c>
      <c r="CA7" s="396">
        <f>CA380</f>
        <v>0</v>
      </c>
      <c r="CB7" s="396">
        <f>CB380</f>
        <v>0</v>
      </c>
      <c r="CC7" s="396">
        <f>CC380</f>
        <v>0</v>
      </c>
    </row>
    <row r="8" spans="1:81" s="40" customFormat="1" hidden="1" outlineLevel="1">
      <c r="A8" s="1646"/>
      <c r="B8" s="1651"/>
      <c r="C8" s="677"/>
      <c r="D8" s="677"/>
      <c r="E8" s="1536"/>
      <c r="F8" s="1783"/>
      <c r="G8" s="334" t="str">
        <f>'E2 Serres'!F350</f>
        <v/>
      </c>
      <c r="H8" s="335" t="str">
        <f>'E2 Serres'!G350</f>
        <v/>
      </c>
      <c r="I8" s="336" t="str">
        <f>'E2 Serres'!H350</f>
        <v/>
      </c>
      <c r="J8" s="336" t="str">
        <f>'E2 Serres'!I350</f>
        <v/>
      </c>
      <c r="K8" s="337" t="str">
        <f>'E2 Serres'!J350</f>
        <v/>
      </c>
      <c r="L8" s="336" t="str">
        <f>'E2 Serres'!K350</f>
        <v/>
      </c>
      <c r="M8" s="468" t="str">
        <f>'E2 Serres'!L350</f>
        <v/>
      </c>
      <c r="N8" s="339" t="str">
        <f>'E2 Serres'!M350</f>
        <v/>
      </c>
      <c r="O8" s="338" t="str">
        <f>'E2 Serres'!N350</f>
        <v/>
      </c>
      <c r="P8" s="340" t="str">
        <f>'E2 Serres'!O350</f>
        <v/>
      </c>
      <c r="Q8" s="329" t="str">
        <f>'E2 Serres'!P350</f>
        <v>.</v>
      </c>
      <c r="R8" s="341">
        <f>'E2 Serres'!Q350</f>
        <v>0</v>
      </c>
      <c r="S8" s="400">
        <f>'E2 Serres'!R350</f>
        <v>0</v>
      </c>
      <c r="T8" s="400">
        <f>'E2 Serres'!S350</f>
        <v>0</v>
      </c>
      <c r="U8" s="400" t="str">
        <f>'E2 Serres'!T350</f>
        <v/>
      </c>
      <c r="V8" s="329">
        <f>'E2 Serres'!U350</f>
        <v>0</v>
      </c>
      <c r="W8" s="400" t="str">
        <f>'E2 Serres'!V350</f>
        <v/>
      </c>
      <c r="X8" s="400" t="str">
        <f>'E2 Serres'!W350</f>
        <v/>
      </c>
      <c r="Y8" s="329">
        <f>'E2 Serres'!X350</f>
        <v>0</v>
      </c>
      <c r="Z8" s="331" t="str">
        <f>'E2 Serres'!Y350</f>
        <v/>
      </c>
      <c r="AA8" s="331" t="str">
        <f>'E2 Serres'!Z350</f>
        <v/>
      </c>
      <c r="AB8" s="331" t="str">
        <f>'E2 Serres'!AA350</f>
        <v/>
      </c>
      <c r="AC8" s="331" t="str">
        <f>'E2 Serres'!AB350</f>
        <v/>
      </c>
      <c r="AD8" s="331" t="str">
        <f>'E2 Serres'!AC350</f>
        <v/>
      </c>
      <c r="AE8" s="330" t="str">
        <f>'E2 Serres'!AD350</f>
        <v/>
      </c>
      <c r="AF8" s="331" t="str">
        <f>'E2 Serres'!AE350</f>
        <v/>
      </c>
      <c r="AG8" s="331" t="str">
        <f>'E2 Serres'!AF350</f>
        <v/>
      </c>
      <c r="AH8" s="331" t="str">
        <f>'E2 Serres'!AG350</f>
        <v/>
      </c>
      <c r="AI8" s="331" t="str">
        <f>'E2 Serres'!AH350</f>
        <v/>
      </c>
      <c r="AJ8" s="331" t="str">
        <f>'E2 Serres'!AI350</f>
        <v/>
      </c>
      <c r="AK8" s="331" t="str">
        <f>'E2 Serres'!AJ350</f>
        <v/>
      </c>
      <c r="AL8" s="331" t="str">
        <f>'E2 Serres'!AK350</f>
        <v/>
      </c>
      <c r="AM8" s="330" t="str">
        <f>'E2 Serres'!AL350</f>
        <v>.</v>
      </c>
      <c r="AN8" s="346" t="str">
        <f>'E2 Serres'!AM350</f>
        <v/>
      </c>
      <c r="AO8" s="346" t="str">
        <f>'E2 Serres'!AN350</f>
        <v/>
      </c>
      <c r="AP8" s="346" t="str">
        <f>'E2 Serres'!AO350</f>
        <v/>
      </c>
      <c r="AQ8" s="346" t="str">
        <f>'E2 Serres'!AP350</f>
        <v/>
      </c>
      <c r="AR8" s="346" t="str">
        <f>'E2 Serres'!AQ350</f>
        <v/>
      </c>
      <c r="AS8" s="399">
        <f>'E2 Serres'!AR350</f>
        <v>0</v>
      </c>
      <c r="AT8" s="398" t="str">
        <f>'E2 Serres'!AS350</f>
        <v/>
      </c>
      <c r="AU8" s="398" t="str">
        <f>'E2 Serres'!AT350</f>
        <v/>
      </c>
      <c r="AV8" s="398" t="str">
        <f>'E2 Serres'!AU350</f>
        <v/>
      </c>
      <c r="AW8" s="398" t="str">
        <f>'E2 Serres'!AV350</f>
        <v/>
      </c>
      <c r="AX8" s="398" t="str">
        <f>'E2 Serres'!AW350</f>
        <v/>
      </c>
      <c r="AY8" s="40" t="str">
        <f>'E2 Serres'!AX350</f>
        <v/>
      </c>
      <c r="AZ8" s="40" t="str">
        <f>'E2 Serres'!AY350</f>
        <v/>
      </c>
      <c r="BA8" s="398" t="str">
        <f>'E2 Serres'!AZ350</f>
        <v/>
      </c>
      <c r="BB8" s="399">
        <f>'E2 Serres'!BA350</f>
        <v>0</v>
      </c>
      <c r="BC8" s="445" t="str">
        <f>'E2 Serres'!BB350</f>
        <v/>
      </c>
      <c r="BD8" s="445" t="str">
        <f>'E2 Serres'!BC350</f>
        <v/>
      </c>
      <c r="BE8" s="445" t="str">
        <f>'E2 Serres'!BD350</f>
        <v/>
      </c>
      <c r="BF8" s="445" t="str">
        <f>'E2 Serres'!BE350</f>
        <v/>
      </c>
      <c r="BG8" s="445" t="str">
        <f>'E2 Serres'!BF350</f>
        <v/>
      </c>
      <c r="BH8" s="467" t="str">
        <f>'E2 Serres'!BG350</f>
        <v/>
      </c>
      <c r="BI8" s="467" t="str">
        <f>'E2 Serres'!BH350</f>
        <v/>
      </c>
      <c r="BJ8" s="399">
        <f>'E2 Serres'!BI350</f>
        <v>0</v>
      </c>
      <c r="BK8" s="445" t="str">
        <f>'E2 Serres'!BJ350</f>
        <v/>
      </c>
      <c r="BL8" s="445" t="str">
        <f>'E2 Serres'!BK350</f>
        <v/>
      </c>
      <c r="BM8" s="445" t="str">
        <f>'E2 Serres'!BL350</f>
        <v/>
      </c>
      <c r="BN8" s="399">
        <f>'E2 Serres'!BM350</f>
        <v>0</v>
      </c>
      <c r="BO8" s="445" t="str">
        <f>'E2 Serres'!BN350</f>
        <v/>
      </c>
      <c r="BP8" s="445">
        <f>'E2 Serres'!BO350</f>
        <v>0</v>
      </c>
      <c r="BQ8" s="40">
        <f>'E2 Serres'!BP350</f>
        <v>0</v>
      </c>
      <c r="BR8" s="398" t="str">
        <f>'E2 Serres'!BQ350</f>
        <v/>
      </c>
      <c r="BS8" s="398" t="str">
        <f>'E2 Serres'!BR350</f>
        <v/>
      </c>
      <c r="BT8" s="398" t="str">
        <f>'E2 Serres'!BS350</f>
        <v/>
      </c>
      <c r="BU8" s="398" t="str">
        <f>'E2 Serres'!BT350</f>
        <v/>
      </c>
      <c r="BV8" s="398" t="str">
        <f>'E2 Serres'!BU350</f>
        <v/>
      </c>
      <c r="BW8" s="398" t="str">
        <f>'E2 Serres'!BV350</f>
        <v/>
      </c>
      <c r="BX8" s="398" t="str">
        <f>'E2 Serres'!BW350</f>
        <v/>
      </c>
      <c r="BY8" s="40" t="str">
        <f>'E2 Serres'!BX350</f>
        <v>.</v>
      </c>
      <c r="BZ8" s="396">
        <f>BZ485</f>
        <v>0</v>
      </c>
      <c r="CA8" s="396">
        <f>CA485</f>
        <v>0</v>
      </c>
      <c r="CB8" s="396">
        <f>CB485</f>
        <v>0</v>
      </c>
      <c r="CC8" s="396">
        <f>CC485</f>
        <v>0</v>
      </c>
    </row>
    <row r="9" spans="1:81" s="40" customFormat="1" hidden="1" outlineLevel="1">
      <c r="A9" s="1646"/>
      <c r="B9" s="1651"/>
      <c r="C9" s="677"/>
      <c r="D9" s="677"/>
      <c r="E9" s="1536"/>
      <c r="F9" s="1783"/>
      <c r="G9" s="334" t="str">
        <f>'E2 Serres'!F351</f>
        <v/>
      </c>
      <c r="H9" s="335" t="str">
        <f>'E2 Serres'!G351</f>
        <v/>
      </c>
      <c r="I9" s="336" t="str">
        <f>'E2 Serres'!H351</f>
        <v/>
      </c>
      <c r="J9" s="336" t="str">
        <f>'E2 Serres'!I351</f>
        <v/>
      </c>
      <c r="K9" s="337" t="str">
        <f>'E2 Serres'!J351</f>
        <v/>
      </c>
      <c r="L9" s="336" t="str">
        <f>'E2 Serres'!K351</f>
        <v/>
      </c>
      <c r="M9" s="468" t="str">
        <f>'E2 Serres'!L351</f>
        <v/>
      </c>
      <c r="N9" s="339" t="str">
        <f>'E2 Serres'!M351</f>
        <v/>
      </c>
      <c r="O9" s="338" t="str">
        <f>'E2 Serres'!N351</f>
        <v/>
      </c>
      <c r="P9" s="340" t="str">
        <f>'E2 Serres'!O351</f>
        <v/>
      </c>
      <c r="Q9" s="329">
        <f>'E2 Serres'!P351</f>
        <v>0</v>
      </c>
      <c r="R9" s="341">
        <f>'E2 Serres'!Q351</f>
        <v>0</v>
      </c>
      <c r="S9" s="400">
        <f>'E2 Serres'!R351</f>
        <v>0</v>
      </c>
      <c r="T9" s="400">
        <f>'E2 Serres'!S351</f>
        <v>0</v>
      </c>
      <c r="U9" s="400" t="str">
        <f>'E2 Serres'!T351</f>
        <v/>
      </c>
      <c r="V9" s="329">
        <f>'E2 Serres'!U351</f>
        <v>0</v>
      </c>
      <c r="W9" s="400" t="str">
        <f>'E2 Serres'!V351</f>
        <v/>
      </c>
      <c r="X9" s="400" t="str">
        <f>'E2 Serres'!W351</f>
        <v/>
      </c>
      <c r="Y9" s="329">
        <f>'E2 Serres'!X351</f>
        <v>0</v>
      </c>
      <c r="Z9" s="331" t="str">
        <f>'E2 Serres'!Y351</f>
        <v/>
      </c>
      <c r="AA9" s="331" t="str">
        <f>'E2 Serres'!Z351</f>
        <v/>
      </c>
      <c r="AB9" s="331" t="str">
        <f>'E2 Serres'!AA351</f>
        <v/>
      </c>
      <c r="AC9" s="331" t="str">
        <f>'E2 Serres'!AB351</f>
        <v/>
      </c>
      <c r="AD9" s="331" t="str">
        <f>'E2 Serres'!AC351</f>
        <v/>
      </c>
      <c r="AE9" s="330" t="str">
        <f>'E2 Serres'!AD351</f>
        <v/>
      </c>
      <c r="AF9" s="331" t="str">
        <f>'E2 Serres'!AE351</f>
        <v/>
      </c>
      <c r="AG9" s="331" t="str">
        <f>'E2 Serres'!AF351</f>
        <v/>
      </c>
      <c r="AH9" s="331" t="str">
        <f>'E2 Serres'!AG351</f>
        <v/>
      </c>
      <c r="AI9" s="331" t="str">
        <f>'E2 Serres'!AH351</f>
        <v/>
      </c>
      <c r="AJ9" s="331" t="str">
        <f>'E2 Serres'!AI351</f>
        <v/>
      </c>
      <c r="AK9" s="331" t="str">
        <f>'E2 Serres'!AJ351</f>
        <v/>
      </c>
      <c r="AL9" s="331" t="str">
        <f>'E2 Serres'!AK351</f>
        <v/>
      </c>
      <c r="AM9" s="330" t="str">
        <f>'E2 Serres'!AL351</f>
        <v>.</v>
      </c>
      <c r="AN9" s="346" t="str">
        <f>'E2 Serres'!AM351</f>
        <v/>
      </c>
      <c r="AO9" s="346" t="str">
        <f>'E2 Serres'!AN351</f>
        <v/>
      </c>
      <c r="AP9" s="346" t="str">
        <f>'E2 Serres'!AO351</f>
        <v/>
      </c>
      <c r="AQ9" s="346" t="str">
        <f>'E2 Serres'!AP351</f>
        <v/>
      </c>
      <c r="AR9" s="346" t="str">
        <f>'E2 Serres'!AQ351</f>
        <v/>
      </c>
      <c r="AS9" s="399">
        <f>'E2 Serres'!AR351</f>
        <v>0</v>
      </c>
      <c r="AT9" s="398" t="str">
        <f>'E2 Serres'!AS351</f>
        <v/>
      </c>
      <c r="AU9" s="398" t="str">
        <f>'E2 Serres'!AT351</f>
        <v/>
      </c>
      <c r="AV9" s="398" t="str">
        <f>'E2 Serres'!AU351</f>
        <v/>
      </c>
      <c r="AW9" s="398" t="str">
        <f>'E2 Serres'!AV351</f>
        <v/>
      </c>
      <c r="AX9" s="398" t="str">
        <f>'E2 Serres'!AW351</f>
        <v/>
      </c>
      <c r="AY9" s="40" t="str">
        <f>'E2 Serres'!AX351</f>
        <v/>
      </c>
      <c r="AZ9" s="40" t="str">
        <f>'E2 Serres'!AY351</f>
        <v/>
      </c>
      <c r="BA9" s="398" t="str">
        <f>'E2 Serres'!AZ351</f>
        <v/>
      </c>
      <c r="BB9" s="399">
        <f>'E2 Serres'!BA351</f>
        <v>0</v>
      </c>
      <c r="BC9" s="445" t="str">
        <f>'E2 Serres'!BB351</f>
        <v/>
      </c>
      <c r="BD9" s="445" t="str">
        <f>'E2 Serres'!BC351</f>
        <v/>
      </c>
      <c r="BE9" s="445" t="str">
        <f>'E2 Serres'!BD351</f>
        <v/>
      </c>
      <c r="BF9" s="445" t="str">
        <f>'E2 Serres'!BE351</f>
        <v/>
      </c>
      <c r="BG9" s="445" t="str">
        <f>'E2 Serres'!BF351</f>
        <v/>
      </c>
      <c r="BH9" s="467" t="str">
        <f>'E2 Serres'!BG351</f>
        <v/>
      </c>
      <c r="BI9" s="467" t="str">
        <f>'E2 Serres'!BH351</f>
        <v/>
      </c>
      <c r="BJ9" s="399">
        <f>'E2 Serres'!BI351</f>
        <v>0</v>
      </c>
      <c r="BK9" s="445" t="str">
        <f>'E2 Serres'!BJ351</f>
        <v/>
      </c>
      <c r="BL9" s="445" t="str">
        <f>'E2 Serres'!BK351</f>
        <v/>
      </c>
      <c r="BM9" s="445" t="str">
        <f>'E2 Serres'!BL351</f>
        <v/>
      </c>
      <c r="BN9" s="399">
        <f>'E2 Serres'!BM351</f>
        <v>0</v>
      </c>
      <c r="BO9" s="445" t="str">
        <f>'E2 Serres'!BN351</f>
        <v/>
      </c>
      <c r="BP9" s="445">
        <f>'E2 Serres'!BO351</f>
        <v>0</v>
      </c>
      <c r="BQ9" s="40">
        <f>'E2 Serres'!BP351</f>
        <v>0</v>
      </c>
      <c r="BR9" s="398" t="str">
        <f>'E2 Serres'!BQ351</f>
        <v/>
      </c>
      <c r="BS9" s="398" t="str">
        <f>'E2 Serres'!BR351</f>
        <v/>
      </c>
      <c r="BT9" s="398" t="str">
        <f>'E2 Serres'!BS351</f>
        <v/>
      </c>
      <c r="BU9" s="398" t="str">
        <f>'E2 Serres'!BT351</f>
        <v/>
      </c>
      <c r="BV9" s="398" t="str">
        <f>'E2 Serres'!BU351</f>
        <v/>
      </c>
      <c r="BW9" s="398" t="str">
        <f>'E2 Serres'!BV351</f>
        <v/>
      </c>
      <c r="BX9" s="398" t="str">
        <f>'E2 Serres'!BW351</f>
        <v/>
      </c>
      <c r="BY9" s="40" t="str">
        <f>'E2 Serres'!BX351</f>
        <v>.</v>
      </c>
      <c r="BZ9" s="396">
        <f>BZ590</f>
        <v>0</v>
      </c>
      <c r="CA9" s="396">
        <f>CA590</f>
        <v>0</v>
      </c>
      <c r="CB9" s="396">
        <f>CB590</f>
        <v>0</v>
      </c>
      <c r="CC9" s="396">
        <f>CC590</f>
        <v>0</v>
      </c>
    </row>
    <row r="10" spans="1:81" s="40" customFormat="1" hidden="1" outlineLevel="1">
      <c r="A10" s="1646"/>
      <c r="B10" s="1651"/>
      <c r="C10" s="677"/>
      <c r="D10" s="677"/>
      <c r="E10" s="1536"/>
      <c r="F10" s="1783"/>
      <c r="G10" s="334" t="str">
        <f>'E2 Serres'!F352</f>
        <v/>
      </c>
      <c r="H10" s="335" t="str">
        <f>'E2 Serres'!G352</f>
        <v/>
      </c>
      <c r="I10" s="336" t="str">
        <f>'E2 Serres'!H352</f>
        <v/>
      </c>
      <c r="J10" s="336" t="str">
        <f>'E2 Serres'!I352</f>
        <v/>
      </c>
      <c r="K10" s="337" t="str">
        <f>'E2 Serres'!J352</f>
        <v/>
      </c>
      <c r="L10" s="336" t="str">
        <f>'E2 Serres'!K352</f>
        <v/>
      </c>
      <c r="M10" s="468" t="str">
        <f>'E2 Serres'!L352</f>
        <v/>
      </c>
      <c r="N10" s="339" t="str">
        <f>'E2 Serres'!M352</f>
        <v/>
      </c>
      <c r="O10" s="338" t="str">
        <f>'E2 Serres'!N352</f>
        <v/>
      </c>
      <c r="P10" s="340" t="str">
        <f>'E2 Serres'!O352</f>
        <v/>
      </c>
      <c r="Q10" s="329">
        <f>'E2 Serres'!P352</f>
        <v>0</v>
      </c>
      <c r="R10" s="341">
        <f>'E2 Serres'!Q352</f>
        <v>0</v>
      </c>
      <c r="S10" s="400">
        <f>'E2 Serres'!R352</f>
        <v>0</v>
      </c>
      <c r="T10" s="400">
        <f>'E2 Serres'!S352</f>
        <v>0</v>
      </c>
      <c r="U10" s="400" t="str">
        <f>'E2 Serres'!T352</f>
        <v/>
      </c>
      <c r="V10" s="329">
        <f>'E2 Serres'!U352</f>
        <v>0</v>
      </c>
      <c r="W10" s="400" t="str">
        <f>'E2 Serres'!V352</f>
        <v/>
      </c>
      <c r="X10" s="400" t="str">
        <f>'E2 Serres'!W352</f>
        <v/>
      </c>
      <c r="Y10" s="329">
        <f>'E2 Serres'!X352</f>
        <v>0</v>
      </c>
      <c r="Z10" s="331" t="str">
        <f>'E2 Serres'!Y352</f>
        <v/>
      </c>
      <c r="AA10" s="331" t="str">
        <f>'E2 Serres'!Z352</f>
        <v/>
      </c>
      <c r="AB10" s="331" t="str">
        <f>'E2 Serres'!AA352</f>
        <v/>
      </c>
      <c r="AC10" s="331" t="str">
        <f>'E2 Serres'!AB352</f>
        <v/>
      </c>
      <c r="AD10" s="331" t="str">
        <f>'E2 Serres'!AC352</f>
        <v/>
      </c>
      <c r="AE10" s="330" t="str">
        <f>'E2 Serres'!AD352</f>
        <v/>
      </c>
      <c r="AF10" s="331" t="str">
        <f>'E2 Serres'!AE352</f>
        <v/>
      </c>
      <c r="AG10" s="331" t="str">
        <f>'E2 Serres'!AF352</f>
        <v/>
      </c>
      <c r="AH10" s="331" t="str">
        <f>'E2 Serres'!AG352</f>
        <v/>
      </c>
      <c r="AI10" s="331" t="str">
        <f>'E2 Serres'!AH352</f>
        <v/>
      </c>
      <c r="AJ10" s="331" t="str">
        <f>'E2 Serres'!AI352</f>
        <v/>
      </c>
      <c r="AK10" s="331" t="str">
        <f>'E2 Serres'!AJ352</f>
        <v/>
      </c>
      <c r="AL10" s="331" t="str">
        <f>'E2 Serres'!AK352</f>
        <v/>
      </c>
      <c r="AM10" s="330" t="str">
        <f>'E2 Serres'!AL352</f>
        <v>.</v>
      </c>
      <c r="AN10" s="346" t="str">
        <f>'E2 Serres'!AM352</f>
        <v/>
      </c>
      <c r="AO10" s="346" t="str">
        <f>'E2 Serres'!AN352</f>
        <v/>
      </c>
      <c r="AP10" s="346" t="str">
        <f>'E2 Serres'!AO352</f>
        <v/>
      </c>
      <c r="AQ10" s="346" t="str">
        <f>'E2 Serres'!AP352</f>
        <v/>
      </c>
      <c r="AR10" s="346" t="str">
        <f>'E2 Serres'!AQ352</f>
        <v/>
      </c>
      <c r="AS10" s="399">
        <f>'E2 Serres'!AR352</f>
        <v>0</v>
      </c>
      <c r="AT10" s="398" t="str">
        <f>'E2 Serres'!AS352</f>
        <v/>
      </c>
      <c r="AU10" s="398" t="str">
        <f>'E2 Serres'!AT352</f>
        <v/>
      </c>
      <c r="AV10" s="398" t="str">
        <f>'E2 Serres'!AU352</f>
        <v/>
      </c>
      <c r="AW10" s="398" t="str">
        <f>'E2 Serres'!AV352</f>
        <v/>
      </c>
      <c r="AX10" s="398" t="str">
        <f>'E2 Serres'!AW352</f>
        <v/>
      </c>
      <c r="AY10" s="40" t="str">
        <f>'E2 Serres'!AX352</f>
        <v/>
      </c>
      <c r="AZ10" s="40" t="str">
        <f>'E2 Serres'!AY352</f>
        <v/>
      </c>
      <c r="BA10" s="398" t="str">
        <f>'E2 Serres'!AZ352</f>
        <v/>
      </c>
      <c r="BB10" s="399">
        <f>'E2 Serres'!BA352</f>
        <v>0</v>
      </c>
      <c r="BC10" s="445" t="str">
        <f>'E2 Serres'!BB352</f>
        <v/>
      </c>
      <c r="BD10" s="445" t="str">
        <f>'E2 Serres'!BC352</f>
        <v/>
      </c>
      <c r="BE10" s="445" t="str">
        <f>'E2 Serres'!BD352</f>
        <v/>
      </c>
      <c r="BF10" s="445" t="str">
        <f>'E2 Serres'!BE352</f>
        <v/>
      </c>
      <c r="BG10" s="445" t="str">
        <f>'E2 Serres'!BF352</f>
        <v/>
      </c>
      <c r="BH10" s="467" t="str">
        <f>'E2 Serres'!BG352</f>
        <v/>
      </c>
      <c r="BI10" s="467" t="str">
        <f>'E2 Serres'!BH352</f>
        <v/>
      </c>
      <c r="BJ10" s="399">
        <f>'E2 Serres'!BI352</f>
        <v>0</v>
      </c>
      <c r="BK10" s="445" t="str">
        <f>'E2 Serres'!BJ352</f>
        <v/>
      </c>
      <c r="BL10" s="445" t="str">
        <f>'E2 Serres'!BK352</f>
        <v/>
      </c>
      <c r="BM10" s="445" t="str">
        <f>'E2 Serres'!BL352</f>
        <v/>
      </c>
      <c r="BN10" s="399">
        <f>'E2 Serres'!BM352</f>
        <v>0</v>
      </c>
      <c r="BO10" s="445" t="str">
        <f>'E2 Serres'!BN352</f>
        <v/>
      </c>
      <c r="BP10" s="445">
        <f>'E2 Serres'!BO352</f>
        <v>0</v>
      </c>
      <c r="BQ10" s="40">
        <f>'E2 Serres'!BP352</f>
        <v>0</v>
      </c>
      <c r="BR10" s="398" t="str">
        <f>'E2 Serres'!BQ352</f>
        <v/>
      </c>
      <c r="BS10" s="398" t="str">
        <f>'E2 Serres'!BR352</f>
        <v/>
      </c>
      <c r="BT10" s="398" t="str">
        <f>'E2 Serres'!BS352</f>
        <v/>
      </c>
      <c r="BU10" s="398" t="str">
        <f>'E2 Serres'!BT352</f>
        <v/>
      </c>
      <c r="BV10" s="398" t="str">
        <f>'E2 Serres'!BU352</f>
        <v/>
      </c>
      <c r="BW10" s="398" t="str">
        <f>'E2 Serres'!BV352</f>
        <v/>
      </c>
      <c r="BX10" s="398" t="str">
        <f>'E2 Serres'!BW352</f>
        <v/>
      </c>
      <c r="BY10" s="40" t="str">
        <f>'E2 Serres'!BX352</f>
        <v>.</v>
      </c>
      <c r="BZ10" s="396">
        <f>BZ695</f>
        <v>0</v>
      </c>
      <c r="CA10" s="396">
        <f>CA695</f>
        <v>0</v>
      </c>
      <c r="CB10" s="396">
        <f>CB695</f>
        <v>0</v>
      </c>
      <c r="CC10" s="396">
        <f>CC695</f>
        <v>0</v>
      </c>
    </row>
    <row r="11" spans="1:81" s="40" customFormat="1" hidden="1" outlineLevel="1">
      <c r="A11" s="1646"/>
      <c r="B11" s="1651"/>
      <c r="C11" s="677"/>
      <c r="D11" s="677"/>
      <c r="E11" s="1536"/>
      <c r="F11" s="1783"/>
      <c r="G11" s="334" t="str">
        <f>'E2 Serres'!F353</f>
        <v/>
      </c>
      <c r="H11" s="335" t="str">
        <f>'E2 Serres'!G353</f>
        <v/>
      </c>
      <c r="I11" s="336" t="str">
        <f>'E2 Serres'!H353</f>
        <v/>
      </c>
      <c r="J11" s="336" t="str">
        <f>'E2 Serres'!I353</f>
        <v/>
      </c>
      <c r="K11" s="337" t="str">
        <f>'E2 Serres'!J353</f>
        <v/>
      </c>
      <c r="L11" s="336" t="str">
        <f>'E2 Serres'!K353</f>
        <v/>
      </c>
      <c r="M11" s="468" t="str">
        <f>'E2 Serres'!L353</f>
        <v/>
      </c>
      <c r="N11" s="339" t="str">
        <f>'E2 Serres'!M353</f>
        <v/>
      </c>
      <c r="O11" s="338" t="str">
        <f>'E2 Serres'!N353</f>
        <v/>
      </c>
      <c r="P11" s="340" t="str">
        <f>'E2 Serres'!O353</f>
        <v/>
      </c>
      <c r="Q11" s="329">
        <f>'E2 Serres'!P353</f>
        <v>0</v>
      </c>
      <c r="R11" s="341">
        <f>'E2 Serres'!Q353</f>
        <v>0</v>
      </c>
      <c r="S11" s="400">
        <f>'E2 Serres'!R353</f>
        <v>0</v>
      </c>
      <c r="T11" s="400">
        <f>'E2 Serres'!S353</f>
        <v>0</v>
      </c>
      <c r="U11" s="400" t="str">
        <f>'E2 Serres'!T353</f>
        <v/>
      </c>
      <c r="V11" s="329">
        <f>'E2 Serres'!U353</f>
        <v>0</v>
      </c>
      <c r="W11" s="400" t="str">
        <f>'E2 Serres'!V353</f>
        <v/>
      </c>
      <c r="X11" s="400" t="str">
        <f>'E2 Serres'!W353</f>
        <v/>
      </c>
      <c r="Y11" s="329">
        <f>'E2 Serres'!X353</f>
        <v>0</v>
      </c>
      <c r="Z11" s="331" t="str">
        <f>'E2 Serres'!Y353</f>
        <v/>
      </c>
      <c r="AA11" s="331" t="str">
        <f>'E2 Serres'!Z353</f>
        <v/>
      </c>
      <c r="AB11" s="331" t="str">
        <f>'E2 Serres'!AA353</f>
        <v/>
      </c>
      <c r="AC11" s="331" t="str">
        <f>'E2 Serres'!AB353</f>
        <v/>
      </c>
      <c r="AD11" s="331" t="str">
        <f>'E2 Serres'!AC353</f>
        <v/>
      </c>
      <c r="AE11" s="330" t="str">
        <f>'E2 Serres'!AD353</f>
        <v/>
      </c>
      <c r="AF11" s="331" t="str">
        <f>'E2 Serres'!AE353</f>
        <v/>
      </c>
      <c r="AG11" s="331" t="str">
        <f>'E2 Serres'!AF353</f>
        <v/>
      </c>
      <c r="AH11" s="331" t="str">
        <f>'E2 Serres'!AG353</f>
        <v/>
      </c>
      <c r="AI11" s="331" t="str">
        <f>'E2 Serres'!AH353</f>
        <v/>
      </c>
      <c r="AJ11" s="331" t="str">
        <f>'E2 Serres'!AI353</f>
        <v/>
      </c>
      <c r="AK11" s="331" t="str">
        <f>'E2 Serres'!AJ353</f>
        <v/>
      </c>
      <c r="AL11" s="331" t="str">
        <f>'E2 Serres'!AK353</f>
        <v/>
      </c>
      <c r="AM11" s="330" t="str">
        <f>'E2 Serres'!AL353</f>
        <v>.</v>
      </c>
      <c r="AN11" s="346" t="str">
        <f>'E2 Serres'!AM353</f>
        <v/>
      </c>
      <c r="AO11" s="346" t="str">
        <f>'E2 Serres'!AN353</f>
        <v/>
      </c>
      <c r="AP11" s="346" t="str">
        <f>'E2 Serres'!AO353</f>
        <v/>
      </c>
      <c r="AQ11" s="346" t="str">
        <f>'E2 Serres'!AP353</f>
        <v/>
      </c>
      <c r="AR11" s="346" t="str">
        <f>'E2 Serres'!AQ353</f>
        <v/>
      </c>
      <c r="AS11" s="399">
        <f>'E2 Serres'!AR353</f>
        <v>0</v>
      </c>
      <c r="AT11" s="398" t="str">
        <f>'E2 Serres'!AS353</f>
        <v/>
      </c>
      <c r="AU11" s="398" t="str">
        <f>'E2 Serres'!AT353</f>
        <v/>
      </c>
      <c r="AV11" s="398" t="str">
        <f>'E2 Serres'!AU353</f>
        <v/>
      </c>
      <c r="AW11" s="398" t="str">
        <f>'E2 Serres'!AV353</f>
        <v/>
      </c>
      <c r="AX11" s="398" t="str">
        <f>'E2 Serres'!AW353</f>
        <v/>
      </c>
      <c r="AY11" s="40" t="str">
        <f>'E2 Serres'!AX353</f>
        <v/>
      </c>
      <c r="AZ11" s="40" t="str">
        <f>'E2 Serres'!AY353</f>
        <v/>
      </c>
      <c r="BA11" s="398" t="str">
        <f>'E2 Serres'!AZ353</f>
        <v/>
      </c>
      <c r="BB11" s="399">
        <f>'E2 Serres'!BA353</f>
        <v>0</v>
      </c>
      <c r="BC11" s="445" t="str">
        <f>'E2 Serres'!BB353</f>
        <v/>
      </c>
      <c r="BD11" s="445" t="str">
        <f>'E2 Serres'!BC353</f>
        <v/>
      </c>
      <c r="BE11" s="445" t="str">
        <f>'E2 Serres'!BD353</f>
        <v/>
      </c>
      <c r="BF11" s="445" t="str">
        <f>'E2 Serres'!BE353</f>
        <v/>
      </c>
      <c r="BG11" s="445" t="str">
        <f>'E2 Serres'!BF353</f>
        <v/>
      </c>
      <c r="BH11" s="467" t="str">
        <f>'E2 Serres'!BG353</f>
        <v/>
      </c>
      <c r="BI11" s="467" t="str">
        <f>'E2 Serres'!BH353</f>
        <v/>
      </c>
      <c r="BJ11" s="399">
        <f>'E2 Serres'!BI353</f>
        <v>0</v>
      </c>
      <c r="BK11" s="445" t="str">
        <f>'E2 Serres'!BJ353</f>
        <v/>
      </c>
      <c r="BL11" s="445" t="str">
        <f>'E2 Serres'!BK353</f>
        <v/>
      </c>
      <c r="BM11" s="445" t="str">
        <f>'E2 Serres'!BL353</f>
        <v/>
      </c>
      <c r="BN11" s="399">
        <f>'E2 Serres'!BM353</f>
        <v>0</v>
      </c>
      <c r="BO11" s="445" t="str">
        <f>'E2 Serres'!BN353</f>
        <v/>
      </c>
      <c r="BP11" s="445">
        <f>'E2 Serres'!BO353</f>
        <v>0</v>
      </c>
      <c r="BQ11" s="40">
        <f>'E2 Serres'!BP353</f>
        <v>0</v>
      </c>
      <c r="BR11" s="398" t="str">
        <f>'E2 Serres'!BQ353</f>
        <v/>
      </c>
      <c r="BS11" s="398" t="str">
        <f>'E2 Serres'!BR353</f>
        <v/>
      </c>
      <c r="BT11" s="398" t="str">
        <f>'E2 Serres'!BS353</f>
        <v/>
      </c>
      <c r="BU11" s="398" t="str">
        <f>'E2 Serres'!BT353</f>
        <v/>
      </c>
      <c r="BV11" s="398" t="str">
        <f>'E2 Serres'!BU353</f>
        <v/>
      </c>
      <c r="BW11" s="398" t="str">
        <f>'E2 Serres'!BV353</f>
        <v/>
      </c>
      <c r="BX11" s="398" t="str">
        <f>'E2 Serres'!BW353</f>
        <v/>
      </c>
      <c r="BY11" s="40" t="str">
        <f>'E2 Serres'!BX353</f>
        <v>.</v>
      </c>
      <c r="BZ11" s="396">
        <f>BZ800</f>
        <v>0</v>
      </c>
      <c r="CA11" s="396">
        <f>CA800</f>
        <v>0</v>
      </c>
      <c r="CB11" s="396">
        <f>CB800</f>
        <v>0</v>
      </c>
      <c r="CC11" s="396">
        <f>CC800</f>
        <v>0</v>
      </c>
    </row>
    <row r="12" spans="1:81" s="40" customFormat="1" hidden="1" outlineLevel="1">
      <c r="A12" s="1646"/>
      <c r="B12" s="1651"/>
      <c r="C12" s="677"/>
      <c r="D12" s="677"/>
      <c r="E12" s="1536"/>
      <c r="F12" s="1783"/>
      <c r="G12" s="334" t="str">
        <f>'E2 Serres'!F354</f>
        <v/>
      </c>
      <c r="H12" s="335" t="str">
        <f>'E2 Serres'!G354</f>
        <v/>
      </c>
      <c r="I12" s="336" t="str">
        <f>'E2 Serres'!H354</f>
        <v/>
      </c>
      <c r="J12" s="336" t="str">
        <f>'E2 Serres'!I354</f>
        <v/>
      </c>
      <c r="K12" s="337" t="str">
        <f>'E2 Serres'!J354</f>
        <v/>
      </c>
      <c r="L12" s="336" t="str">
        <f>'E2 Serres'!K354</f>
        <v/>
      </c>
      <c r="M12" s="468" t="str">
        <f>'E2 Serres'!L354</f>
        <v/>
      </c>
      <c r="N12" s="339" t="str">
        <f>'E2 Serres'!M354</f>
        <v/>
      </c>
      <c r="O12" s="338" t="str">
        <f>'E2 Serres'!N354</f>
        <v/>
      </c>
      <c r="P12" s="340" t="str">
        <f>'E2 Serres'!O354</f>
        <v/>
      </c>
      <c r="Q12" s="329">
        <f>'E2 Serres'!P354</f>
        <v>0</v>
      </c>
      <c r="R12" s="341">
        <f>'E2 Serres'!Q354</f>
        <v>0</v>
      </c>
      <c r="S12" s="400">
        <f>'E2 Serres'!R354</f>
        <v>0</v>
      </c>
      <c r="T12" s="400">
        <f>'E2 Serres'!S354</f>
        <v>0</v>
      </c>
      <c r="U12" s="400" t="str">
        <f>'E2 Serres'!T354</f>
        <v/>
      </c>
      <c r="V12" s="329">
        <f>'E2 Serres'!U354</f>
        <v>0</v>
      </c>
      <c r="W12" s="400" t="str">
        <f>'E2 Serres'!V354</f>
        <v/>
      </c>
      <c r="X12" s="400" t="str">
        <f>'E2 Serres'!W354</f>
        <v/>
      </c>
      <c r="Y12" s="329">
        <f>'E2 Serres'!X354</f>
        <v>0</v>
      </c>
      <c r="Z12" s="331" t="str">
        <f>'E2 Serres'!Y354</f>
        <v/>
      </c>
      <c r="AA12" s="331" t="str">
        <f>'E2 Serres'!Z354</f>
        <v/>
      </c>
      <c r="AB12" s="331" t="str">
        <f>'E2 Serres'!AA354</f>
        <v/>
      </c>
      <c r="AC12" s="331" t="str">
        <f>'E2 Serres'!AB354</f>
        <v/>
      </c>
      <c r="AD12" s="331" t="str">
        <f>'E2 Serres'!AC354</f>
        <v/>
      </c>
      <c r="AE12" s="330" t="str">
        <f>'E2 Serres'!AD354</f>
        <v/>
      </c>
      <c r="AF12" s="331" t="str">
        <f>'E2 Serres'!AE354</f>
        <v/>
      </c>
      <c r="AG12" s="331" t="str">
        <f>'E2 Serres'!AF354</f>
        <v/>
      </c>
      <c r="AH12" s="331" t="str">
        <f>'E2 Serres'!AG354</f>
        <v/>
      </c>
      <c r="AI12" s="331" t="str">
        <f>'E2 Serres'!AH354</f>
        <v/>
      </c>
      <c r="AJ12" s="331" t="str">
        <f>'E2 Serres'!AI354</f>
        <v/>
      </c>
      <c r="AK12" s="331" t="str">
        <f>'E2 Serres'!AJ354</f>
        <v/>
      </c>
      <c r="AL12" s="331" t="str">
        <f>'E2 Serres'!AK354</f>
        <v/>
      </c>
      <c r="AM12" s="330" t="str">
        <f>'E2 Serres'!AL354</f>
        <v>.</v>
      </c>
      <c r="AN12" s="346" t="str">
        <f>'E2 Serres'!AM354</f>
        <v/>
      </c>
      <c r="AO12" s="346" t="str">
        <f>'E2 Serres'!AN354</f>
        <v/>
      </c>
      <c r="AP12" s="346" t="str">
        <f>'E2 Serres'!AO354</f>
        <v/>
      </c>
      <c r="AQ12" s="346" t="str">
        <f>'E2 Serres'!AP354</f>
        <v/>
      </c>
      <c r="AR12" s="346" t="str">
        <f>'E2 Serres'!AQ354</f>
        <v/>
      </c>
      <c r="AS12" s="399">
        <f>'E2 Serres'!AR354</f>
        <v>0</v>
      </c>
      <c r="AT12" s="398" t="str">
        <f>'E2 Serres'!AS354</f>
        <v/>
      </c>
      <c r="AU12" s="398" t="str">
        <f>'E2 Serres'!AT354</f>
        <v/>
      </c>
      <c r="AV12" s="398" t="str">
        <f>'E2 Serres'!AU354</f>
        <v/>
      </c>
      <c r="AW12" s="398" t="str">
        <f>'E2 Serres'!AV354</f>
        <v/>
      </c>
      <c r="AX12" s="398" t="str">
        <f>'E2 Serres'!AW354</f>
        <v/>
      </c>
      <c r="AY12" s="40" t="str">
        <f>'E2 Serres'!AX354</f>
        <v/>
      </c>
      <c r="AZ12" s="40" t="str">
        <f>'E2 Serres'!AY354</f>
        <v/>
      </c>
      <c r="BA12" s="398" t="str">
        <f>'E2 Serres'!AZ354</f>
        <v/>
      </c>
      <c r="BB12" s="399">
        <f>'E2 Serres'!BA354</f>
        <v>0</v>
      </c>
      <c r="BC12" s="445" t="str">
        <f>'E2 Serres'!BB354</f>
        <v/>
      </c>
      <c r="BD12" s="445" t="str">
        <f>'E2 Serres'!BC354</f>
        <v/>
      </c>
      <c r="BE12" s="445" t="str">
        <f>'E2 Serres'!BD354</f>
        <v/>
      </c>
      <c r="BF12" s="445" t="str">
        <f>'E2 Serres'!BE354</f>
        <v/>
      </c>
      <c r="BG12" s="445" t="str">
        <f>'E2 Serres'!BF354</f>
        <v/>
      </c>
      <c r="BH12" s="467" t="str">
        <f>'E2 Serres'!BG354</f>
        <v/>
      </c>
      <c r="BI12" s="467" t="str">
        <f>'E2 Serres'!BH354</f>
        <v/>
      </c>
      <c r="BJ12" s="399">
        <f>'E2 Serres'!BI354</f>
        <v>0</v>
      </c>
      <c r="BK12" s="445" t="str">
        <f>'E2 Serres'!BJ354</f>
        <v/>
      </c>
      <c r="BL12" s="445" t="str">
        <f>'E2 Serres'!BK354</f>
        <v/>
      </c>
      <c r="BM12" s="445" t="str">
        <f>'E2 Serres'!BL354</f>
        <v/>
      </c>
      <c r="BN12" s="399">
        <f>'E2 Serres'!BM354</f>
        <v>0</v>
      </c>
      <c r="BO12" s="445" t="str">
        <f>'E2 Serres'!BN354</f>
        <v/>
      </c>
      <c r="BP12" s="445">
        <f>'E2 Serres'!BO354</f>
        <v>0</v>
      </c>
      <c r="BQ12" s="40">
        <f>'E2 Serres'!BP354</f>
        <v>0</v>
      </c>
      <c r="BR12" s="398" t="str">
        <f>'E2 Serres'!BQ354</f>
        <v/>
      </c>
      <c r="BS12" s="398" t="str">
        <f>'E2 Serres'!BR354</f>
        <v/>
      </c>
      <c r="BT12" s="398" t="str">
        <f>'E2 Serres'!BS354</f>
        <v/>
      </c>
      <c r="BU12" s="398" t="str">
        <f>'E2 Serres'!BT354</f>
        <v/>
      </c>
      <c r="BV12" s="398" t="str">
        <f>'E2 Serres'!BU354</f>
        <v/>
      </c>
      <c r="BW12" s="398" t="str">
        <f>'E2 Serres'!BV354</f>
        <v/>
      </c>
      <c r="BX12" s="398" t="str">
        <f>'E2 Serres'!BW354</f>
        <v/>
      </c>
      <c r="BY12" s="40" t="str">
        <f>'E2 Serres'!BX354</f>
        <v>.</v>
      </c>
      <c r="BZ12" s="396">
        <f>BZ905</f>
        <v>0</v>
      </c>
      <c r="CA12" s="396">
        <f>CA905</f>
        <v>0</v>
      </c>
      <c r="CB12" s="396">
        <f>CB905</f>
        <v>0</v>
      </c>
      <c r="CC12" s="396">
        <f>CC905</f>
        <v>0</v>
      </c>
    </row>
    <row r="13" spans="1:81" s="40" customFormat="1" hidden="1" outlineLevel="1">
      <c r="A13" s="1646"/>
      <c r="B13" s="1651"/>
      <c r="C13" s="677"/>
      <c r="D13" s="677"/>
      <c r="E13" s="1536"/>
      <c r="F13" s="1783"/>
      <c r="G13" s="334" t="str">
        <f>'E2 Serres'!F355</f>
        <v/>
      </c>
      <c r="H13" s="335" t="str">
        <f>'E2 Serres'!G355</f>
        <v/>
      </c>
      <c r="I13" s="336" t="str">
        <f>'E2 Serres'!H355</f>
        <v/>
      </c>
      <c r="J13" s="336" t="str">
        <f>'E2 Serres'!I355</f>
        <v/>
      </c>
      <c r="K13" s="337" t="str">
        <f>'E2 Serres'!J355</f>
        <v/>
      </c>
      <c r="L13" s="336" t="str">
        <f>'E2 Serres'!K355</f>
        <v/>
      </c>
      <c r="M13" s="468" t="str">
        <f>'E2 Serres'!L355</f>
        <v/>
      </c>
      <c r="N13" s="339" t="str">
        <f>'E2 Serres'!M355</f>
        <v/>
      </c>
      <c r="O13" s="338" t="str">
        <f>'E2 Serres'!N355</f>
        <v/>
      </c>
      <c r="P13" s="340" t="str">
        <f>'E2 Serres'!O355</f>
        <v/>
      </c>
      <c r="Q13" s="329">
        <f>'E2 Serres'!P355</f>
        <v>0</v>
      </c>
      <c r="R13" s="341">
        <f>'E2 Serres'!Q355</f>
        <v>0</v>
      </c>
      <c r="S13" s="400">
        <f>'E2 Serres'!R355</f>
        <v>0</v>
      </c>
      <c r="T13" s="400">
        <f>'E2 Serres'!S355</f>
        <v>0</v>
      </c>
      <c r="U13" s="400" t="str">
        <f>'E2 Serres'!T355</f>
        <v/>
      </c>
      <c r="V13" s="329">
        <f>'E2 Serres'!U355</f>
        <v>0</v>
      </c>
      <c r="W13" s="400" t="str">
        <f>'E2 Serres'!V355</f>
        <v/>
      </c>
      <c r="X13" s="400" t="str">
        <f>'E2 Serres'!W355</f>
        <v/>
      </c>
      <c r="Y13" s="329">
        <f>'E2 Serres'!X355</f>
        <v>0</v>
      </c>
      <c r="Z13" s="331" t="str">
        <f>'E2 Serres'!Y355</f>
        <v/>
      </c>
      <c r="AA13" s="331" t="str">
        <f>'E2 Serres'!Z355</f>
        <v/>
      </c>
      <c r="AB13" s="331" t="str">
        <f>'E2 Serres'!AA355</f>
        <v/>
      </c>
      <c r="AC13" s="331" t="str">
        <f>'E2 Serres'!AB355</f>
        <v/>
      </c>
      <c r="AD13" s="331" t="str">
        <f>'E2 Serres'!AC355</f>
        <v/>
      </c>
      <c r="AE13" s="330" t="str">
        <f>'E2 Serres'!AD355</f>
        <v/>
      </c>
      <c r="AF13" s="331" t="str">
        <f>'E2 Serres'!AE355</f>
        <v/>
      </c>
      <c r="AG13" s="331" t="str">
        <f>'E2 Serres'!AF355</f>
        <v/>
      </c>
      <c r="AH13" s="331" t="str">
        <f>'E2 Serres'!AG355</f>
        <v/>
      </c>
      <c r="AI13" s="331" t="str">
        <f>'E2 Serres'!AH355</f>
        <v/>
      </c>
      <c r="AJ13" s="331" t="str">
        <f>'E2 Serres'!AI355</f>
        <v/>
      </c>
      <c r="AK13" s="331" t="str">
        <f>'E2 Serres'!AJ355</f>
        <v/>
      </c>
      <c r="AL13" s="331" t="str">
        <f>'E2 Serres'!AK355</f>
        <v/>
      </c>
      <c r="AM13" s="330" t="str">
        <f>'E2 Serres'!AL355</f>
        <v>.</v>
      </c>
      <c r="AN13" s="346" t="str">
        <f>'E2 Serres'!AM355</f>
        <v/>
      </c>
      <c r="AO13" s="346" t="str">
        <f>'E2 Serres'!AN355</f>
        <v/>
      </c>
      <c r="AP13" s="346" t="str">
        <f>'E2 Serres'!AO355</f>
        <v/>
      </c>
      <c r="AQ13" s="346" t="str">
        <f>'E2 Serres'!AP355</f>
        <v/>
      </c>
      <c r="AR13" s="346" t="str">
        <f>'E2 Serres'!AQ355</f>
        <v/>
      </c>
      <c r="AS13" s="399">
        <f>'E2 Serres'!AR355</f>
        <v>0</v>
      </c>
      <c r="AT13" s="398" t="str">
        <f>'E2 Serres'!AS355</f>
        <v/>
      </c>
      <c r="AU13" s="398" t="str">
        <f>'E2 Serres'!AT355</f>
        <v/>
      </c>
      <c r="AV13" s="398" t="str">
        <f>'E2 Serres'!AU355</f>
        <v/>
      </c>
      <c r="AW13" s="398" t="str">
        <f>'E2 Serres'!AV355</f>
        <v/>
      </c>
      <c r="AX13" s="398" t="str">
        <f>'E2 Serres'!AW355</f>
        <v/>
      </c>
      <c r="AY13" s="40" t="str">
        <f>'E2 Serres'!AX355</f>
        <v/>
      </c>
      <c r="AZ13" s="40" t="str">
        <f>'E2 Serres'!AY355</f>
        <v/>
      </c>
      <c r="BA13" s="398" t="str">
        <f>'E2 Serres'!AZ355</f>
        <v/>
      </c>
      <c r="BB13" s="399">
        <f>'E2 Serres'!BA355</f>
        <v>0</v>
      </c>
      <c r="BC13" s="445" t="str">
        <f>'E2 Serres'!BB355</f>
        <v/>
      </c>
      <c r="BD13" s="445" t="str">
        <f>'E2 Serres'!BC355</f>
        <v/>
      </c>
      <c r="BE13" s="445" t="str">
        <f>'E2 Serres'!BD355</f>
        <v/>
      </c>
      <c r="BF13" s="445" t="str">
        <f>'E2 Serres'!BE355</f>
        <v/>
      </c>
      <c r="BG13" s="445" t="str">
        <f>'E2 Serres'!BF355</f>
        <v/>
      </c>
      <c r="BH13" s="467" t="str">
        <f>'E2 Serres'!BG355</f>
        <v/>
      </c>
      <c r="BI13" s="467" t="str">
        <f>'E2 Serres'!BH355</f>
        <v/>
      </c>
      <c r="BJ13" s="399">
        <f>'E2 Serres'!BI355</f>
        <v>0</v>
      </c>
      <c r="BK13" s="445" t="str">
        <f>'E2 Serres'!BJ355</f>
        <v/>
      </c>
      <c r="BL13" s="445" t="str">
        <f>'E2 Serres'!BK355</f>
        <v/>
      </c>
      <c r="BM13" s="445" t="str">
        <f>'E2 Serres'!BL355</f>
        <v/>
      </c>
      <c r="BN13" s="399">
        <f>'E2 Serres'!BM355</f>
        <v>0</v>
      </c>
      <c r="BO13" s="445" t="str">
        <f>'E2 Serres'!BN355</f>
        <v/>
      </c>
      <c r="BP13" s="445">
        <f>'E2 Serres'!BO355</f>
        <v>0</v>
      </c>
      <c r="BQ13" s="40">
        <f>'E2 Serres'!BP355</f>
        <v>0</v>
      </c>
      <c r="BR13" s="398" t="str">
        <f>'E2 Serres'!BQ355</f>
        <v/>
      </c>
      <c r="BS13" s="398" t="str">
        <f>'E2 Serres'!BR355</f>
        <v/>
      </c>
      <c r="BT13" s="398" t="str">
        <f>'E2 Serres'!BS355</f>
        <v/>
      </c>
      <c r="BU13" s="398" t="str">
        <f>'E2 Serres'!BT355</f>
        <v/>
      </c>
      <c r="BV13" s="398" t="str">
        <f>'E2 Serres'!BU355</f>
        <v/>
      </c>
      <c r="BW13" s="398" t="str">
        <f>'E2 Serres'!BV355</f>
        <v/>
      </c>
      <c r="BX13" s="398" t="str">
        <f>'E2 Serres'!BW355</f>
        <v/>
      </c>
      <c r="BY13" s="40" t="str">
        <f>'E2 Serres'!BX355</f>
        <v>.</v>
      </c>
      <c r="BZ13" s="396">
        <f>BZ1010</f>
        <v>0</v>
      </c>
      <c r="CA13" s="396">
        <f>CA1010</f>
        <v>0</v>
      </c>
      <c r="CB13" s="396">
        <f>CB1010</f>
        <v>0</v>
      </c>
      <c r="CC13" s="396">
        <f>CC1010</f>
        <v>0</v>
      </c>
    </row>
    <row r="14" spans="1:81" s="40" customFormat="1" hidden="1" outlineLevel="1">
      <c r="A14" s="1646"/>
      <c r="B14" s="1651"/>
      <c r="C14" s="677"/>
      <c r="D14" s="677"/>
      <c r="E14" s="1536"/>
      <c r="F14" s="1783"/>
      <c r="G14" s="334" t="str">
        <f>'E2 Serres'!F356</f>
        <v/>
      </c>
      <c r="H14" s="335" t="str">
        <f>'E2 Serres'!G356</f>
        <v/>
      </c>
      <c r="I14" s="336" t="str">
        <f>'E2 Serres'!H356</f>
        <v/>
      </c>
      <c r="J14" s="336" t="str">
        <f>'E2 Serres'!I356</f>
        <v/>
      </c>
      <c r="K14" s="337" t="str">
        <f>'E2 Serres'!J356</f>
        <v/>
      </c>
      <c r="L14" s="336" t="str">
        <f>'E2 Serres'!K356</f>
        <v/>
      </c>
      <c r="M14" s="468" t="str">
        <f>'E2 Serres'!L356</f>
        <v/>
      </c>
      <c r="N14" s="339" t="str">
        <f>'E2 Serres'!M356</f>
        <v/>
      </c>
      <c r="O14" s="338" t="str">
        <f>'E2 Serres'!N356</f>
        <v/>
      </c>
      <c r="P14" s="340" t="str">
        <f>'E2 Serres'!O356</f>
        <v/>
      </c>
      <c r="Q14" s="329">
        <f>'E2 Serres'!P356</f>
        <v>0</v>
      </c>
      <c r="R14" s="341">
        <f>'E2 Serres'!Q356</f>
        <v>0</v>
      </c>
      <c r="S14" s="400">
        <f>'E2 Serres'!R356</f>
        <v>0</v>
      </c>
      <c r="T14" s="400">
        <f>'E2 Serres'!S356</f>
        <v>0</v>
      </c>
      <c r="U14" s="400" t="str">
        <f>'E2 Serres'!T356</f>
        <v/>
      </c>
      <c r="V14" s="329">
        <f>'E2 Serres'!U356</f>
        <v>0</v>
      </c>
      <c r="W14" s="400" t="str">
        <f>'E2 Serres'!V356</f>
        <v/>
      </c>
      <c r="X14" s="400" t="str">
        <f>'E2 Serres'!W356</f>
        <v/>
      </c>
      <c r="Y14" s="329">
        <f>'E2 Serres'!X356</f>
        <v>0</v>
      </c>
      <c r="Z14" s="331" t="str">
        <f>'E2 Serres'!Y356</f>
        <v/>
      </c>
      <c r="AA14" s="331" t="str">
        <f>'E2 Serres'!Z356</f>
        <v/>
      </c>
      <c r="AB14" s="331" t="str">
        <f>'E2 Serres'!AA356</f>
        <v/>
      </c>
      <c r="AC14" s="331" t="str">
        <f>'E2 Serres'!AB356</f>
        <v/>
      </c>
      <c r="AD14" s="331" t="str">
        <f>'E2 Serres'!AC356</f>
        <v/>
      </c>
      <c r="AE14" s="330" t="str">
        <f>'E2 Serres'!AD356</f>
        <v/>
      </c>
      <c r="AF14" s="331" t="str">
        <f>'E2 Serres'!AE356</f>
        <v/>
      </c>
      <c r="AG14" s="331" t="str">
        <f>'E2 Serres'!AF356</f>
        <v/>
      </c>
      <c r="AH14" s="331" t="str">
        <f>'E2 Serres'!AG356</f>
        <v/>
      </c>
      <c r="AI14" s="331" t="str">
        <f>'E2 Serres'!AH356</f>
        <v/>
      </c>
      <c r="AJ14" s="331" t="str">
        <f>'E2 Serres'!AI356</f>
        <v/>
      </c>
      <c r="AK14" s="331" t="str">
        <f>'E2 Serres'!AJ356</f>
        <v/>
      </c>
      <c r="AL14" s="331" t="str">
        <f>'E2 Serres'!AK356</f>
        <v/>
      </c>
      <c r="AM14" s="330" t="str">
        <f>'E2 Serres'!AL356</f>
        <v>.</v>
      </c>
      <c r="AN14" s="346" t="str">
        <f>'E2 Serres'!AM356</f>
        <v/>
      </c>
      <c r="AO14" s="346" t="str">
        <f>'E2 Serres'!AN356</f>
        <v/>
      </c>
      <c r="AP14" s="346" t="str">
        <f>'E2 Serres'!AO356</f>
        <v/>
      </c>
      <c r="AQ14" s="346" t="str">
        <f>'E2 Serres'!AP356</f>
        <v/>
      </c>
      <c r="AR14" s="346" t="str">
        <f>'E2 Serres'!AQ356</f>
        <v/>
      </c>
      <c r="AS14" s="399">
        <f>'E2 Serres'!AR356</f>
        <v>0</v>
      </c>
      <c r="AT14" s="398" t="str">
        <f>'E2 Serres'!AS356</f>
        <v/>
      </c>
      <c r="AU14" s="398" t="str">
        <f>'E2 Serres'!AT356</f>
        <v/>
      </c>
      <c r="AV14" s="398" t="str">
        <f>'E2 Serres'!AU356</f>
        <v/>
      </c>
      <c r="AW14" s="398" t="str">
        <f>'E2 Serres'!AV356</f>
        <v/>
      </c>
      <c r="AX14" s="398" t="str">
        <f>'E2 Serres'!AW356</f>
        <v/>
      </c>
      <c r="AY14" s="40" t="str">
        <f>'E2 Serres'!AX356</f>
        <v/>
      </c>
      <c r="AZ14" s="40" t="str">
        <f>'E2 Serres'!AY356</f>
        <v/>
      </c>
      <c r="BA14" s="398" t="str">
        <f>'E2 Serres'!AZ356</f>
        <v/>
      </c>
      <c r="BB14" s="399">
        <f>'E2 Serres'!BA356</f>
        <v>0</v>
      </c>
      <c r="BC14" s="445" t="str">
        <f>'E2 Serres'!BB356</f>
        <v/>
      </c>
      <c r="BD14" s="445" t="str">
        <f>'E2 Serres'!BC356</f>
        <v/>
      </c>
      <c r="BE14" s="445" t="str">
        <f>'E2 Serres'!BD356</f>
        <v/>
      </c>
      <c r="BF14" s="445" t="str">
        <f>'E2 Serres'!BE356</f>
        <v/>
      </c>
      <c r="BG14" s="445" t="str">
        <f>'E2 Serres'!BF356</f>
        <v/>
      </c>
      <c r="BH14" s="467" t="str">
        <f>'E2 Serres'!BG356</f>
        <v/>
      </c>
      <c r="BI14" s="467" t="str">
        <f>'E2 Serres'!BH356</f>
        <v/>
      </c>
      <c r="BJ14" s="399">
        <f>'E2 Serres'!BI356</f>
        <v>0</v>
      </c>
      <c r="BK14" s="445" t="str">
        <f>'E2 Serres'!BJ356</f>
        <v/>
      </c>
      <c r="BL14" s="445" t="str">
        <f>'E2 Serres'!BK356</f>
        <v/>
      </c>
      <c r="BM14" s="445" t="str">
        <f>'E2 Serres'!BL356</f>
        <v/>
      </c>
      <c r="BN14" s="399">
        <f>'E2 Serres'!BM356</f>
        <v>0</v>
      </c>
      <c r="BO14" s="445" t="str">
        <f>'E2 Serres'!BN356</f>
        <v/>
      </c>
      <c r="BP14" s="445">
        <f>'E2 Serres'!BO356</f>
        <v>0</v>
      </c>
      <c r="BQ14" s="40">
        <f>'E2 Serres'!BP356</f>
        <v>0</v>
      </c>
      <c r="BR14" s="398" t="str">
        <f>'E2 Serres'!BQ356</f>
        <v/>
      </c>
      <c r="BS14" s="398" t="str">
        <f>'E2 Serres'!BR356</f>
        <v/>
      </c>
      <c r="BT14" s="398" t="str">
        <f>'E2 Serres'!BS356</f>
        <v/>
      </c>
      <c r="BU14" s="398" t="str">
        <f>'E2 Serres'!BT356</f>
        <v/>
      </c>
      <c r="BV14" s="398" t="str">
        <f>'E2 Serres'!BU356</f>
        <v/>
      </c>
      <c r="BW14" s="398" t="str">
        <f>'E2 Serres'!BV356</f>
        <v/>
      </c>
      <c r="BX14" s="398" t="str">
        <f>'E2 Serres'!BW356</f>
        <v/>
      </c>
      <c r="BY14" s="40" t="str">
        <f>'E2 Serres'!BX356</f>
        <v>.</v>
      </c>
      <c r="BZ14" s="396">
        <f>BZ1115</f>
        <v>0</v>
      </c>
      <c r="CA14" s="396">
        <f>CA1115</f>
        <v>0</v>
      </c>
      <c r="CB14" s="396">
        <f>CB1115</f>
        <v>0</v>
      </c>
      <c r="CC14" s="396">
        <f>CC1115</f>
        <v>0</v>
      </c>
    </row>
    <row r="15" spans="1:81" s="40" customFormat="1" hidden="1" outlineLevel="1">
      <c r="A15" s="1646"/>
      <c r="B15" s="1651"/>
      <c r="C15" s="677"/>
      <c r="D15" s="677"/>
      <c r="E15" s="1536"/>
      <c r="F15" s="1783"/>
      <c r="G15" s="334" t="str">
        <f>'E2 Serres'!F357</f>
        <v/>
      </c>
      <c r="H15" s="335" t="str">
        <f>'E2 Serres'!G357</f>
        <v/>
      </c>
      <c r="I15" s="336" t="str">
        <f>'E2 Serres'!H357</f>
        <v/>
      </c>
      <c r="J15" s="336" t="str">
        <f>'E2 Serres'!I357</f>
        <v/>
      </c>
      <c r="K15" s="337" t="str">
        <f>'E2 Serres'!J357</f>
        <v/>
      </c>
      <c r="L15" s="336" t="str">
        <f>'E2 Serres'!K357</f>
        <v/>
      </c>
      <c r="M15" s="468" t="str">
        <f>'E2 Serres'!L357</f>
        <v/>
      </c>
      <c r="N15" s="339" t="str">
        <f>'E2 Serres'!M357</f>
        <v/>
      </c>
      <c r="O15" s="338" t="str">
        <f>'E2 Serres'!N357</f>
        <v/>
      </c>
      <c r="P15" s="340" t="str">
        <f>'E2 Serres'!O357</f>
        <v/>
      </c>
      <c r="Q15" s="329">
        <f>'E2 Serres'!P357</f>
        <v>0</v>
      </c>
      <c r="R15" s="341">
        <f>'E2 Serres'!Q357</f>
        <v>0</v>
      </c>
      <c r="S15" s="400">
        <f>'E2 Serres'!R357</f>
        <v>0</v>
      </c>
      <c r="T15" s="400">
        <f>'E2 Serres'!S357</f>
        <v>0</v>
      </c>
      <c r="U15" s="400" t="str">
        <f>'E2 Serres'!T357</f>
        <v/>
      </c>
      <c r="V15" s="329">
        <f>'E2 Serres'!U357</f>
        <v>0</v>
      </c>
      <c r="W15" s="400" t="str">
        <f>'E2 Serres'!V357</f>
        <v/>
      </c>
      <c r="X15" s="400" t="str">
        <f>'E2 Serres'!W357</f>
        <v/>
      </c>
      <c r="Y15" s="329">
        <f>'E2 Serres'!X357</f>
        <v>0</v>
      </c>
      <c r="Z15" s="331" t="str">
        <f>'E2 Serres'!Y357</f>
        <v/>
      </c>
      <c r="AA15" s="331" t="str">
        <f>'E2 Serres'!Z357</f>
        <v/>
      </c>
      <c r="AB15" s="331" t="str">
        <f>'E2 Serres'!AA357</f>
        <v/>
      </c>
      <c r="AC15" s="331" t="str">
        <f>'E2 Serres'!AB357</f>
        <v/>
      </c>
      <c r="AD15" s="331" t="str">
        <f>'E2 Serres'!AC357</f>
        <v/>
      </c>
      <c r="AE15" s="330" t="str">
        <f>'E2 Serres'!AD357</f>
        <v/>
      </c>
      <c r="AF15" s="331" t="str">
        <f>'E2 Serres'!AE357</f>
        <v/>
      </c>
      <c r="AG15" s="331" t="str">
        <f>'E2 Serres'!AF357</f>
        <v/>
      </c>
      <c r="AH15" s="331" t="str">
        <f>'E2 Serres'!AG357</f>
        <v/>
      </c>
      <c r="AI15" s="331" t="str">
        <f>'E2 Serres'!AH357</f>
        <v/>
      </c>
      <c r="AJ15" s="331" t="str">
        <f>'E2 Serres'!AI357</f>
        <v/>
      </c>
      <c r="AK15" s="331" t="str">
        <f>'E2 Serres'!AJ357</f>
        <v/>
      </c>
      <c r="AL15" s="331" t="str">
        <f>'E2 Serres'!AK357</f>
        <v/>
      </c>
      <c r="AM15" s="330" t="str">
        <f>'E2 Serres'!AL357</f>
        <v>.</v>
      </c>
      <c r="AN15" s="346" t="str">
        <f>'E2 Serres'!AM357</f>
        <v/>
      </c>
      <c r="AO15" s="346" t="str">
        <f>'E2 Serres'!AN357</f>
        <v/>
      </c>
      <c r="AP15" s="346" t="str">
        <f>'E2 Serres'!AO357</f>
        <v/>
      </c>
      <c r="AQ15" s="346" t="str">
        <f>'E2 Serres'!AP357</f>
        <v/>
      </c>
      <c r="AR15" s="346" t="str">
        <f>'E2 Serres'!AQ357</f>
        <v/>
      </c>
      <c r="AS15" s="399">
        <f>'E2 Serres'!AR357</f>
        <v>0</v>
      </c>
      <c r="AT15" s="398" t="str">
        <f>'E2 Serres'!AS357</f>
        <v/>
      </c>
      <c r="AU15" s="398" t="str">
        <f>'E2 Serres'!AT357</f>
        <v/>
      </c>
      <c r="AV15" s="398" t="str">
        <f>'E2 Serres'!AU357</f>
        <v/>
      </c>
      <c r="AW15" s="398" t="str">
        <f>'E2 Serres'!AV357</f>
        <v/>
      </c>
      <c r="AX15" s="398" t="str">
        <f>'E2 Serres'!AW357</f>
        <v/>
      </c>
      <c r="AY15" s="40" t="str">
        <f>'E2 Serres'!AX357</f>
        <v/>
      </c>
      <c r="AZ15" s="40" t="str">
        <f>'E2 Serres'!AY357</f>
        <v/>
      </c>
      <c r="BA15" s="398" t="str">
        <f>'E2 Serres'!AZ357</f>
        <v/>
      </c>
      <c r="BB15" s="399">
        <f>'E2 Serres'!BA357</f>
        <v>0</v>
      </c>
      <c r="BC15" s="445" t="str">
        <f>'E2 Serres'!BB357</f>
        <v/>
      </c>
      <c r="BD15" s="445" t="str">
        <f>'E2 Serres'!BC357</f>
        <v/>
      </c>
      <c r="BE15" s="445" t="str">
        <f>'E2 Serres'!BD357</f>
        <v/>
      </c>
      <c r="BF15" s="445" t="str">
        <f>'E2 Serres'!BE357</f>
        <v/>
      </c>
      <c r="BG15" s="445" t="str">
        <f>'E2 Serres'!BF357</f>
        <v/>
      </c>
      <c r="BH15" s="467" t="str">
        <f>'E2 Serres'!BG357</f>
        <v/>
      </c>
      <c r="BI15" s="467" t="str">
        <f>'E2 Serres'!BH357</f>
        <v/>
      </c>
      <c r="BJ15" s="399">
        <f>'E2 Serres'!BI357</f>
        <v>0</v>
      </c>
      <c r="BK15" s="445" t="str">
        <f>'E2 Serres'!BJ357</f>
        <v/>
      </c>
      <c r="BL15" s="445" t="str">
        <f>'E2 Serres'!BK357</f>
        <v/>
      </c>
      <c r="BM15" s="445" t="str">
        <f>'E2 Serres'!BL357</f>
        <v/>
      </c>
      <c r="BN15" s="399">
        <f>'E2 Serres'!BM357</f>
        <v>0</v>
      </c>
      <c r="BO15" s="445" t="str">
        <f>'E2 Serres'!BN357</f>
        <v/>
      </c>
      <c r="BP15" s="445">
        <f>'E2 Serres'!BO357</f>
        <v>0</v>
      </c>
      <c r="BQ15" s="40">
        <f>'E2 Serres'!BP357</f>
        <v>0</v>
      </c>
      <c r="BR15" s="398" t="str">
        <f>'E2 Serres'!BQ357</f>
        <v/>
      </c>
      <c r="BS15" s="398" t="str">
        <f>'E2 Serres'!BR357</f>
        <v/>
      </c>
      <c r="BT15" s="398" t="str">
        <f>'E2 Serres'!BS357</f>
        <v/>
      </c>
      <c r="BU15" s="398" t="str">
        <f>'E2 Serres'!BT357</f>
        <v/>
      </c>
      <c r="BV15" s="398" t="str">
        <f>'E2 Serres'!BU357</f>
        <v/>
      </c>
      <c r="BW15" s="398" t="str">
        <f>'E2 Serres'!BV357</f>
        <v/>
      </c>
      <c r="BX15" s="398" t="str">
        <f>'E2 Serres'!BW357</f>
        <v/>
      </c>
      <c r="BY15" s="40" t="str">
        <f>'E2 Serres'!BX357</f>
        <v>.</v>
      </c>
      <c r="BZ15" s="396">
        <f>BZ1220</f>
        <v>0</v>
      </c>
      <c r="CA15" s="396">
        <f>CA1220</f>
        <v>0</v>
      </c>
      <c r="CB15" s="396">
        <f>CB1220</f>
        <v>0</v>
      </c>
      <c r="CC15" s="396">
        <f>CC1220</f>
        <v>0</v>
      </c>
    </row>
    <row r="16" spans="1:81" s="40" customFormat="1" hidden="1" outlineLevel="1">
      <c r="A16" s="1646"/>
      <c r="B16" s="1651"/>
      <c r="C16" s="677"/>
      <c r="D16" s="677"/>
      <c r="E16" s="1536"/>
      <c r="F16" s="1783"/>
      <c r="G16" s="334" t="str">
        <f>'E2 Serres'!F358</f>
        <v/>
      </c>
      <c r="H16" s="335" t="str">
        <f>'E2 Serres'!G358</f>
        <v/>
      </c>
      <c r="I16" s="336" t="str">
        <f>'E2 Serres'!H358</f>
        <v/>
      </c>
      <c r="J16" s="336" t="str">
        <f>'E2 Serres'!I358</f>
        <v/>
      </c>
      <c r="K16" s="337" t="str">
        <f>'E2 Serres'!J358</f>
        <v/>
      </c>
      <c r="L16" s="336" t="str">
        <f>'E2 Serres'!K358</f>
        <v/>
      </c>
      <c r="M16" s="468" t="str">
        <f>'E2 Serres'!L358</f>
        <v/>
      </c>
      <c r="N16" s="339" t="str">
        <f>'E2 Serres'!M358</f>
        <v/>
      </c>
      <c r="O16" s="338" t="str">
        <f>'E2 Serres'!N358</f>
        <v/>
      </c>
      <c r="P16" s="340" t="str">
        <f>'E2 Serres'!O358</f>
        <v/>
      </c>
      <c r="Q16" s="329">
        <f>'E2 Serres'!P358</f>
        <v>0</v>
      </c>
      <c r="R16" s="341">
        <f>'E2 Serres'!Q358</f>
        <v>0</v>
      </c>
      <c r="S16" s="400">
        <f>'E2 Serres'!R358</f>
        <v>0</v>
      </c>
      <c r="T16" s="400">
        <f>'E2 Serres'!S358</f>
        <v>0</v>
      </c>
      <c r="U16" s="400" t="str">
        <f>'E2 Serres'!T358</f>
        <v/>
      </c>
      <c r="V16" s="329">
        <f>'E2 Serres'!U358</f>
        <v>0</v>
      </c>
      <c r="W16" s="400" t="str">
        <f>'E2 Serres'!V358</f>
        <v/>
      </c>
      <c r="X16" s="400" t="str">
        <f>'E2 Serres'!W358</f>
        <v/>
      </c>
      <c r="Y16" s="329">
        <f>'E2 Serres'!X358</f>
        <v>0</v>
      </c>
      <c r="Z16" s="331" t="str">
        <f>'E2 Serres'!Y358</f>
        <v/>
      </c>
      <c r="AA16" s="331" t="str">
        <f>'E2 Serres'!Z358</f>
        <v/>
      </c>
      <c r="AB16" s="331" t="str">
        <f>'E2 Serres'!AA358</f>
        <v/>
      </c>
      <c r="AC16" s="331" t="str">
        <f>'E2 Serres'!AB358</f>
        <v/>
      </c>
      <c r="AD16" s="331" t="str">
        <f>'E2 Serres'!AC358</f>
        <v/>
      </c>
      <c r="AE16" s="330" t="str">
        <f>'E2 Serres'!AD358</f>
        <v/>
      </c>
      <c r="AF16" s="331" t="str">
        <f>'E2 Serres'!AE358</f>
        <v/>
      </c>
      <c r="AG16" s="331" t="str">
        <f>'E2 Serres'!AF358</f>
        <v/>
      </c>
      <c r="AH16" s="331" t="str">
        <f>'E2 Serres'!AG358</f>
        <v/>
      </c>
      <c r="AI16" s="331" t="str">
        <f>'E2 Serres'!AH358</f>
        <v/>
      </c>
      <c r="AJ16" s="331" t="str">
        <f>'E2 Serres'!AI358</f>
        <v/>
      </c>
      <c r="AK16" s="331" t="str">
        <f>'E2 Serres'!AJ358</f>
        <v/>
      </c>
      <c r="AL16" s="331" t="str">
        <f>'E2 Serres'!AK358</f>
        <v/>
      </c>
      <c r="AM16" s="330" t="str">
        <f>'E2 Serres'!AL358</f>
        <v>.</v>
      </c>
      <c r="AN16" s="346" t="str">
        <f>'E2 Serres'!AM358</f>
        <v/>
      </c>
      <c r="AO16" s="346" t="str">
        <f>'E2 Serres'!AN358</f>
        <v/>
      </c>
      <c r="AP16" s="346" t="str">
        <f>'E2 Serres'!AO358</f>
        <v/>
      </c>
      <c r="AQ16" s="346" t="str">
        <f>'E2 Serres'!AP358</f>
        <v/>
      </c>
      <c r="AR16" s="346" t="str">
        <f>'E2 Serres'!AQ358</f>
        <v/>
      </c>
      <c r="AS16" s="399">
        <f>'E2 Serres'!AR358</f>
        <v>0</v>
      </c>
      <c r="AT16" s="398" t="str">
        <f>'E2 Serres'!AS358</f>
        <v/>
      </c>
      <c r="AU16" s="398" t="str">
        <f>'E2 Serres'!AT358</f>
        <v/>
      </c>
      <c r="AV16" s="398" t="str">
        <f>'E2 Serres'!AU358</f>
        <v/>
      </c>
      <c r="AW16" s="398" t="str">
        <f>'E2 Serres'!AV358</f>
        <v/>
      </c>
      <c r="AX16" s="398" t="str">
        <f>'E2 Serres'!AW358</f>
        <v/>
      </c>
      <c r="AY16" s="40" t="str">
        <f>'E2 Serres'!AX358</f>
        <v/>
      </c>
      <c r="AZ16" s="40" t="str">
        <f>'E2 Serres'!AY358</f>
        <v/>
      </c>
      <c r="BA16" s="398" t="str">
        <f>'E2 Serres'!AZ358</f>
        <v/>
      </c>
      <c r="BB16" s="399">
        <f>'E2 Serres'!BA358</f>
        <v>0</v>
      </c>
      <c r="BC16" s="445" t="str">
        <f>'E2 Serres'!BB358</f>
        <v/>
      </c>
      <c r="BD16" s="445" t="str">
        <f>'E2 Serres'!BC358</f>
        <v/>
      </c>
      <c r="BE16" s="445" t="str">
        <f>'E2 Serres'!BD358</f>
        <v/>
      </c>
      <c r="BF16" s="445" t="str">
        <f>'E2 Serres'!BE358</f>
        <v/>
      </c>
      <c r="BG16" s="445" t="str">
        <f>'E2 Serres'!BF358</f>
        <v/>
      </c>
      <c r="BH16" s="467" t="str">
        <f>'E2 Serres'!BG358</f>
        <v/>
      </c>
      <c r="BI16" s="467" t="str">
        <f>'E2 Serres'!BH358</f>
        <v/>
      </c>
      <c r="BJ16" s="399">
        <f>'E2 Serres'!BI358</f>
        <v>0</v>
      </c>
      <c r="BK16" s="445" t="str">
        <f>'E2 Serres'!BJ358</f>
        <v/>
      </c>
      <c r="BL16" s="445" t="str">
        <f>'E2 Serres'!BK358</f>
        <v/>
      </c>
      <c r="BM16" s="445" t="str">
        <f>'E2 Serres'!BL358</f>
        <v/>
      </c>
      <c r="BN16" s="399">
        <f>'E2 Serres'!BM358</f>
        <v>0</v>
      </c>
      <c r="BO16" s="445" t="str">
        <f>'E2 Serres'!BN358</f>
        <v/>
      </c>
      <c r="BP16" s="445">
        <f>'E2 Serres'!BO358</f>
        <v>0</v>
      </c>
      <c r="BQ16" s="40">
        <f>'E2 Serres'!BP358</f>
        <v>0</v>
      </c>
      <c r="BR16" s="398" t="str">
        <f>'E2 Serres'!BQ358</f>
        <v/>
      </c>
      <c r="BS16" s="398" t="str">
        <f>'E2 Serres'!BR358</f>
        <v/>
      </c>
      <c r="BT16" s="398" t="str">
        <f>'E2 Serres'!BS358</f>
        <v/>
      </c>
      <c r="BU16" s="398" t="str">
        <f>'E2 Serres'!BT358</f>
        <v/>
      </c>
      <c r="BV16" s="398" t="str">
        <f>'E2 Serres'!BU358</f>
        <v/>
      </c>
      <c r="BW16" s="398" t="str">
        <f>'E2 Serres'!BV358</f>
        <v/>
      </c>
      <c r="BX16" s="398" t="str">
        <f>'E2 Serres'!BW358</f>
        <v/>
      </c>
      <c r="BY16" s="40" t="str">
        <f>'E2 Serres'!BX358</f>
        <v>.</v>
      </c>
      <c r="BZ16" s="396">
        <f>BZ1325</f>
        <v>0</v>
      </c>
      <c r="CA16" s="396">
        <f>CA1325</f>
        <v>0</v>
      </c>
      <c r="CB16" s="396">
        <f>CB1325</f>
        <v>0</v>
      </c>
      <c r="CC16" s="396">
        <f>CC1325</f>
        <v>0</v>
      </c>
    </row>
    <row r="17" spans="1:81" s="40" customFormat="1" hidden="1" outlineLevel="1">
      <c r="A17" s="1646"/>
      <c r="B17" s="1651"/>
      <c r="C17" s="677"/>
      <c r="D17" s="677"/>
      <c r="E17" s="1536"/>
      <c r="F17" s="1783"/>
      <c r="G17" s="334" t="str">
        <f>'E2 Serres'!F359</f>
        <v/>
      </c>
      <c r="H17" s="335" t="str">
        <f>'E2 Serres'!G359</f>
        <v/>
      </c>
      <c r="I17" s="336" t="str">
        <f>'E2 Serres'!H359</f>
        <v/>
      </c>
      <c r="J17" s="336" t="str">
        <f>'E2 Serres'!I359</f>
        <v/>
      </c>
      <c r="K17" s="337" t="str">
        <f>'E2 Serres'!J359</f>
        <v/>
      </c>
      <c r="L17" s="336" t="str">
        <f>'E2 Serres'!K359</f>
        <v/>
      </c>
      <c r="M17" s="468" t="str">
        <f>'E2 Serres'!L359</f>
        <v/>
      </c>
      <c r="N17" s="339" t="str">
        <f>'E2 Serres'!M359</f>
        <v/>
      </c>
      <c r="O17" s="338" t="str">
        <f>'E2 Serres'!N359</f>
        <v/>
      </c>
      <c r="P17" s="340" t="str">
        <f>'E2 Serres'!O359</f>
        <v/>
      </c>
      <c r="Q17" s="329">
        <f>'E2 Serres'!P359</f>
        <v>0</v>
      </c>
      <c r="R17" s="341">
        <f>'E2 Serres'!Q359</f>
        <v>0</v>
      </c>
      <c r="S17" s="400">
        <f>'E2 Serres'!R359</f>
        <v>0</v>
      </c>
      <c r="T17" s="400">
        <f>'E2 Serres'!S359</f>
        <v>0</v>
      </c>
      <c r="U17" s="400" t="str">
        <f>'E2 Serres'!T359</f>
        <v/>
      </c>
      <c r="V17" s="329">
        <f>'E2 Serres'!U359</f>
        <v>0</v>
      </c>
      <c r="W17" s="400" t="str">
        <f>'E2 Serres'!V359</f>
        <v/>
      </c>
      <c r="X17" s="400" t="str">
        <f>'E2 Serres'!W359</f>
        <v/>
      </c>
      <c r="Y17" s="329">
        <f>'E2 Serres'!X359</f>
        <v>0</v>
      </c>
      <c r="Z17" s="331" t="str">
        <f>'E2 Serres'!Y359</f>
        <v/>
      </c>
      <c r="AA17" s="331" t="str">
        <f>'E2 Serres'!Z359</f>
        <v/>
      </c>
      <c r="AB17" s="331" t="str">
        <f>'E2 Serres'!AA359</f>
        <v/>
      </c>
      <c r="AC17" s="331" t="str">
        <f>'E2 Serres'!AB359</f>
        <v/>
      </c>
      <c r="AD17" s="331" t="str">
        <f>'E2 Serres'!AC359</f>
        <v/>
      </c>
      <c r="AE17" s="330" t="str">
        <f>'E2 Serres'!AD359</f>
        <v/>
      </c>
      <c r="AF17" s="331" t="str">
        <f>'E2 Serres'!AE359</f>
        <v/>
      </c>
      <c r="AG17" s="331" t="str">
        <f>'E2 Serres'!AF359</f>
        <v/>
      </c>
      <c r="AH17" s="331" t="str">
        <f>'E2 Serres'!AG359</f>
        <v/>
      </c>
      <c r="AI17" s="331" t="str">
        <f>'E2 Serres'!AH359</f>
        <v/>
      </c>
      <c r="AJ17" s="331" t="str">
        <f>'E2 Serres'!AI359</f>
        <v/>
      </c>
      <c r="AK17" s="331" t="str">
        <f>'E2 Serres'!AJ359</f>
        <v/>
      </c>
      <c r="AL17" s="331" t="str">
        <f>'E2 Serres'!AK359</f>
        <v/>
      </c>
      <c r="AM17" s="330" t="str">
        <f>'E2 Serres'!AL359</f>
        <v>.</v>
      </c>
      <c r="AN17" s="346" t="str">
        <f>'E2 Serres'!AM359</f>
        <v/>
      </c>
      <c r="AO17" s="346" t="str">
        <f>'E2 Serres'!AN359</f>
        <v/>
      </c>
      <c r="AP17" s="346" t="str">
        <f>'E2 Serres'!AO359</f>
        <v/>
      </c>
      <c r="AQ17" s="346" t="str">
        <f>'E2 Serres'!AP359</f>
        <v/>
      </c>
      <c r="AR17" s="346" t="str">
        <f>'E2 Serres'!AQ359</f>
        <v/>
      </c>
      <c r="AS17" s="399">
        <f>'E2 Serres'!AR359</f>
        <v>0</v>
      </c>
      <c r="AT17" s="398" t="str">
        <f>'E2 Serres'!AS359</f>
        <v/>
      </c>
      <c r="AU17" s="398" t="str">
        <f>'E2 Serres'!AT359</f>
        <v/>
      </c>
      <c r="AV17" s="398" t="str">
        <f>'E2 Serres'!AU359</f>
        <v/>
      </c>
      <c r="AW17" s="398" t="str">
        <f>'E2 Serres'!AV359</f>
        <v/>
      </c>
      <c r="AX17" s="398" t="str">
        <f>'E2 Serres'!AW359</f>
        <v/>
      </c>
      <c r="AY17" s="40" t="str">
        <f>'E2 Serres'!AX359</f>
        <v/>
      </c>
      <c r="AZ17" s="40" t="str">
        <f>'E2 Serres'!AY359</f>
        <v/>
      </c>
      <c r="BA17" s="398" t="str">
        <f>'E2 Serres'!AZ359</f>
        <v/>
      </c>
      <c r="BB17" s="399">
        <f>'E2 Serres'!BA359</f>
        <v>0</v>
      </c>
      <c r="BC17" s="445" t="str">
        <f>'E2 Serres'!BB359</f>
        <v/>
      </c>
      <c r="BD17" s="445" t="str">
        <f>'E2 Serres'!BC359</f>
        <v/>
      </c>
      <c r="BE17" s="445" t="str">
        <f>'E2 Serres'!BD359</f>
        <v/>
      </c>
      <c r="BF17" s="445" t="str">
        <f>'E2 Serres'!BE359</f>
        <v/>
      </c>
      <c r="BG17" s="445" t="str">
        <f>'E2 Serres'!BF359</f>
        <v/>
      </c>
      <c r="BH17" s="467" t="str">
        <f>'E2 Serres'!BG359</f>
        <v/>
      </c>
      <c r="BI17" s="467" t="str">
        <f>'E2 Serres'!BH359</f>
        <v/>
      </c>
      <c r="BJ17" s="399">
        <f>'E2 Serres'!BI359</f>
        <v>0</v>
      </c>
      <c r="BK17" s="445" t="str">
        <f>'E2 Serres'!BJ359</f>
        <v/>
      </c>
      <c r="BL17" s="445" t="str">
        <f>'E2 Serres'!BK359</f>
        <v/>
      </c>
      <c r="BM17" s="445" t="str">
        <f>'E2 Serres'!BL359</f>
        <v/>
      </c>
      <c r="BN17" s="399">
        <f>'E2 Serres'!BM359</f>
        <v>0</v>
      </c>
      <c r="BO17" s="445" t="str">
        <f>'E2 Serres'!BN359</f>
        <v/>
      </c>
      <c r="BP17" s="445">
        <f>'E2 Serres'!BO359</f>
        <v>0</v>
      </c>
      <c r="BQ17" s="40">
        <f>'E2 Serres'!BP359</f>
        <v>0</v>
      </c>
      <c r="BR17" s="398" t="str">
        <f>'E2 Serres'!BQ359</f>
        <v/>
      </c>
      <c r="BS17" s="398" t="str">
        <f>'E2 Serres'!BR359</f>
        <v/>
      </c>
      <c r="BT17" s="398" t="str">
        <f>'E2 Serres'!BS359</f>
        <v/>
      </c>
      <c r="BU17" s="398" t="str">
        <f>'E2 Serres'!BT359</f>
        <v/>
      </c>
      <c r="BV17" s="398" t="str">
        <f>'E2 Serres'!BU359</f>
        <v/>
      </c>
      <c r="BW17" s="398" t="str">
        <f>'E2 Serres'!BV359</f>
        <v/>
      </c>
      <c r="BX17" s="398" t="str">
        <f>'E2 Serres'!BW359</f>
        <v/>
      </c>
      <c r="BY17" s="40" t="str">
        <f>'E2 Serres'!BX359</f>
        <v>.</v>
      </c>
      <c r="BZ17" s="396">
        <f>BZ1430</f>
        <v>0</v>
      </c>
      <c r="CA17" s="396">
        <f>CA1430</f>
        <v>0</v>
      </c>
      <c r="CB17" s="396">
        <f>CB1430</f>
        <v>0</v>
      </c>
      <c r="CC17" s="396">
        <f>CC1430</f>
        <v>0</v>
      </c>
    </row>
    <row r="18" spans="1:81" s="40" customFormat="1" hidden="1" outlineLevel="1">
      <c r="A18" s="1646"/>
      <c r="B18" s="1651"/>
      <c r="C18" s="677"/>
      <c r="D18" s="677"/>
      <c r="E18" s="1536"/>
      <c r="F18" s="1783"/>
      <c r="G18" s="334" t="str">
        <f>'E2 Serres'!F360</f>
        <v/>
      </c>
      <c r="H18" s="335" t="str">
        <f>'E2 Serres'!G360</f>
        <v/>
      </c>
      <c r="I18" s="336" t="str">
        <f>'E2 Serres'!H360</f>
        <v/>
      </c>
      <c r="J18" s="336" t="str">
        <f>'E2 Serres'!I360</f>
        <v/>
      </c>
      <c r="K18" s="337" t="str">
        <f>'E2 Serres'!J360</f>
        <v/>
      </c>
      <c r="L18" s="336" t="str">
        <f>'E2 Serres'!K360</f>
        <v/>
      </c>
      <c r="M18" s="468" t="str">
        <f>'E2 Serres'!L360</f>
        <v/>
      </c>
      <c r="N18" s="339" t="str">
        <f>'E2 Serres'!M360</f>
        <v/>
      </c>
      <c r="O18" s="338" t="str">
        <f>'E2 Serres'!N360</f>
        <v/>
      </c>
      <c r="P18" s="340" t="str">
        <f>'E2 Serres'!O360</f>
        <v/>
      </c>
      <c r="Q18" s="329">
        <f>'E2 Serres'!P360</f>
        <v>0</v>
      </c>
      <c r="R18" s="341">
        <f>'E2 Serres'!Q360</f>
        <v>0</v>
      </c>
      <c r="S18" s="400">
        <f>'E2 Serres'!R360</f>
        <v>0</v>
      </c>
      <c r="T18" s="400">
        <f>'E2 Serres'!S360</f>
        <v>0</v>
      </c>
      <c r="U18" s="400" t="str">
        <f>'E2 Serres'!T360</f>
        <v/>
      </c>
      <c r="V18" s="329">
        <f>'E2 Serres'!U360</f>
        <v>0</v>
      </c>
      <c r="W18" s="400" t="str">
        <f>'E2 Serres'!V360</f>
        <v/>
      </c>
      <c r="X18" s="400" t="str">
        <f>'E2 Serres'!W360</f>
        <v/>
      </c>
      <c r="Y18" s="329">
        <f>'E2 Serres'!X360</f>
        <v>0</v>
      </c>
      <c r="Z18" s="331" t="str">
        <f>'E2 Serres'!Y360</f>
        <v/>
      </c>
      <c r="AA18" s="331" t="str">
        <f>'E2 Serres'!Z360</f>
        <v/>
      </c>
      <c r="AB18" s="331" t="str">
        <f>'E2 Serres'!AA360</f>
        <v/>
      </c>
      <c r="AC18" s="331" t="str">
        <f>'E2 Serres'!AB360</f>
        <v/>
      </c>
      <c r="AD18" s="331" t="str">
        <f>'E2 Serres'!AC360</f>
        <v/>
      </c>
      <c r="AE18" s="330" t="str">
        <f>'E2 Serres'!AD360</f>
        <v/>
      </c>
      <c r="AF18" s="331" t="str">
        <f>'E2 Serres'!AE360</f>
        <v/>
      </c>
      <c r="AG18" s="331" t="str">
        <f>'E2 Serres'!AF360</f>
        <v/>
      </c>
      <c r="AH18" s="331" t="str">
        <f>'E2 Serres'!AG360</f>
        <v/>
      </c>
      <c r="AI18" s="331" t="str">
        <f>'E2 Serres'!AH360</f>
        <v/>
      </c>
      <c r="AJ18" s="331" t="str">
        <f>'E2 Serres'!AI360</f>
        <v/>
      </c>
      <c r="AK18" s="331" t="str">
        <f>'E2 Serres'!AJ360</f>
        <v/>
      </c>
      <c r="AL18" s="331" t="str">
        <f>'E2 Serres'!AK360</f>
        <v/>
      </c>
      <c r="AM18" s="330" t="str">
        <f>'E2 Serres'!AL360</f>
        <v>.</v>
      </c>
      <c r="AN18" s="346" t="str">
        <f>'E2 Serres'!AM360</f>
        <v/>
      </c>
      <c r="AO18" s="346" t="str">
        <f>'E2 Serres'!AN360</f>
        <v/>
      </c>
      <c r="AP18" s="346" t="str">
        <f>'E2 Serres'!AO360</f>
        <v/>
      </c>
      <c r="AQ18" s="346" t="str">
        <f>'E2 Serres'!AP360</f>
        <v/>
      </c>
      <c r="AR18" s="346" t="str">
        <f>'E2 Serres'!AQ360</f>
        <v/>
      </c>
      <c r="AS18" s="399">
        <f>'E2 Serres'!AR360</f>
        <v>0</v>
      </c>
      <c r="AT18" s="398" t="str">
        <f>'E2 Serres'!AS360</f>
        <v/>
      </c>
      <c r="AU18" s="398" t="str">
        <f>'E2 Serres'!AT360</f>
        <v/>
      </c>
      <c r="AV18" s="398" t="str">
        <f>'E2 Serres'!AU360</f>
        <v/>
      </c>
      <c r="AW18" s="398" t="str">
        <f>'E2 Serres'!AV360</f>
        <v/>
      </c>
      <c r="AX18" s="398" t="str">
        <f>'E2 Serres'!AW360</f>
        <v/>
      </c>
      <c r="AY18" s="40" t="str">
        <f>'E2 Serres'!AX360</f>
        <v/>
      </c>
      <c r="AZ18" s="40" t="str">
        <f>'E2 Serres'!AY360</f>
        <v/>
      </c>
      <c r="BA18" s="398" t="str">
        <f>'E2 Serres'!AZ360</f>
        <v/>
      </c>
      <c r="BB18" s="399">
        <f>'E2 Serres'!BA360</f>
        <v>0</v>
      </c>
      <c r="BC18" s="445" t="str">
        <f>'E2 Serres'!BB360</f>
        <v/>
      </c>
      <c r="BD18" s="445" t="str">
        <f>'E2 Serres'!BC360</f>
        <v/>
      </c>
      <c r="BE18" s="445" t="str">
        <f>'E2 Serres'!BD360</f>
        <v/>
      </c>
      <c r="BF18" s="445" t="str">
        <f>'E2 Serres'!BE360</f>
        <v/>
      </c>
      <c r="BG18" s="445" t="str">
        <f>'E2 Serres'!BF360</f>
        <v/>
      </c>
      <c r="BH18" s="467" t="str">
        <f>'E2 Serres'!BG360</f>
        <v/>
      </c>
      <c r="BI18" s="467" t="str">
        <f>'E2 Serres'!BH360</f>
        <v/>
      </c>
      <c r="BJ18" s="399">
        <f>'E2 Serres'!BI360</f>
        <v>0</v>
      </c>
      <c r="BK18" s="445" t="str">
        <f>'E2 Serres'!BJ360</f>
        <v/>
      </c>
      <c r="BL18" s="445" t="str">
        <f>'E2 Serres'!BK360</f>
        <v/>
      </c>
      <c r="BM18" s="445" t="str">
        <f>'E2 Serres'!BL360</f>
        <v/>
      </c>
      <c r="BN18" s="399">
        <f>'E2 Serres'!BM360</f>
        <v>0</v>
      </c>
      <c r="BO18" s="445" t="str">
        <f>'E2 Serres'!BN360</f>
        <v/>
      </c>
      <c r="BP18" s="445">
        <f>'E2 Serres'!BO360</f>
        <v>0</v>
      </c>
      <c r="BQ18" s="40">
        <f>'E2 Serres'!BP360</f>
        <v>0</v>
      </c>
      <c r="BR18" s="398" t="str">
        <f>'E2 Serres'!BQ360</f>
        <v/>
      </c>
      <c r="BS18" s="398" t="str">
        <f>'E2 Serres'!BR360</f>
        <v/>
      </c>
      <c r="BT18" s="398" t="str">
        <f>'E2 Serres'!BS360</f>
        <v/>
      </c>
      <c r="BU18" s="398" t="str">
        <f>'E2 Serres'!BT360</f>
        <v/>
      </c>
      <c r="BV18" s="398" t="str">
        <f>'E2 Serres'!BU360</f>
        <v/>
      </c>
      <c r="BW18" s="398" t="str">
        <f>'E2 Serres'!BV360</f>
        <v/>
      </c>
      <c r="BX18" s="398" t="str">
        <f>'E2 Serres'!BW360</f>
        <v/>
      </c>
      <c r="BY18" s="40" t="str">
        <f>'E2 Serres'!BX360</f>
        <v>.</v>
      </c>
      <c r="BZ18" s="396">
        <f>BZ1535</f>
        <v>0</v>
      </c>
      <c r="CA18" s="396">
        <f>CA1535</f>
        <v>0</v>
      </c>
      <c r="CB18" s="396">
        <f>CB1535</f>
        <v>0</v>
      </c>
      <c r="CC18" s="396">
        <f>CC1535</f>
        <v>0</v>
      </c>
    </row>
    <row r="19" spans="1:81" s="40" customFormat="1" hidden="1" outlineLevel="1">
      <c r="A19" s="1646"/>
      <c r="B19" s="1651"/>
      <c r="C19" s="677"/>
      <c r="D19" s="677"/>
      <c r="E19" s="1536"/>
      <c r="F19" s="1783"/>
      <c r="G19" s="334" t="str">
        <f>'E2 Serres'!F361</f>
        <v/>
      </c>
      <c r="H19" s="335" t="str">
        <f>'E2 Serres'!G361</f>
        <v/>
      </c>
      <c r="I19" s="336" t="str">
        <f>'E2 Serres'!H361</f>
        <v/>
      </c>
      <c r="J19" s="336" t="str">
        <f>'E2 Serres'!I361</f>
        <v/>
      </c>
      <c r="K19" s="337" t="str">
        <f>'E2 Serres'!J361</f>
        <v/>
      </c>
      <c r="L19" s="336" t="str">
        <f>'E2 Serres'!K361</f>
        <v/>
      </c>
      <c r="M19" s="468" t="str">
        <f>'E2 Serres'!L361</f>
        <v/>
      </c>
      <c r="N19" s="339" t="str">
        <f>'E2 Serres'!M361</f>
        <v/>
      </c>
      <c r="O19" s="338" t="str">
        <f>'E2 Serres'!N361</f>
        <v/>
      </c>
      <c r="P19" s="340" t="str">
        <f>'E2 Serres'!O361</f>
        <v/>
      </c>
      <c r="Q19" s="329">
        <f>'E2 Serres'!P361</f>
        <v>0</v>
      </c>
      <c r="R19" s="341">
        <f>'E2 Serres'!Q361</f>
        <v>0</v>
      </c>
      <c r="S19" s="400">
        <f>'E2 Serres'!R361</f>
        <v>0</v>
      </c>
      <c r="T19" s="400">
        <f>'E2 Serres'!S361</f>
        <v>0</v>
      </c>
      <c r="U19" s="400" t="str">
        <f>'E2 Serres'!T361</f>
        <v/>
      </c>
      <c r="V19" s="329">
        <f>'E2 Serres'!U361</f>
        <v>0</v>
      </c>
      <c r="W19" s="400" t="str">
        <f>'E2 Serres'!V361</f>
        <v/>
      </c>
      <c r="X19" s="400" t="str">
        <f>'E2 Serres'!W361</f>
        <v/>
      </c>
      <c r="Y19" s="329">
        <f>'E2 Serres'!X361</f>
        <v>0</v>
      </c>
      <c r="Z19" s="331" t="str">
        <f>'E2 Serres'!Y361</f>
        <v/>
      </c>
      <c r="AA19" s="331" t="str">
        <f>'E2 Serres'!Z361</f>
        <v/>
      </c>
      <c r="AB19" s="331" t="str">
        <f>'E2 Serres'!AA361</f>
        <v/>
      </c>
      <c r="AC19" s="331" t="str">
        <f>'E2 Serres'!AB361</f>
        <v/>
      </c>
      <c r="AD19" s="331" t="str">
        <f>'E2 Serres'!AC361</f>
        <v/>
      </c>
      <c r="AE19" s="330" t="str">
        <f>'E2 Serres'!AD361</f>
        <v/>
      </c>
      <c r="AF19" s="331" t="str">
        <f>'E2 Serres'!AE361</f>
        <v/>
      </c>
      <c r="AG19" s="331" t="str">
        <f>'E2 Serres'!AF361</f>
        <v/>
      </c>
      <c r="AH19" s="331" t="str">
        <f>'E2 Serres'!AG361</f>
        <v/>
      </c>
      <c r="AI19" s="331" t="str">
        <f>'E2 Serres'!AH361</f>
        <v/>
      </c>
      <c r="AJ19" s="331" t="str">
        <f>'E2 Serres'!AI361</f>
        <v/>
      </c>
      <c r="AK19" s="331" t="str">
        <f>'E2 Serres'!AJ361</f>
        <v/>
      </c>
      <c r="AL19" s="331" t="str">
        <f>'E2 Serres'!AK361</f>
        <v/>
      </c>
      <c r="AM19" s="330" t="str">
        <f>'E2 Serres'!AL361</f>
        <v>.</v>
      </c>
      <c r="AN19" s="346" t="str">
        <f>'E2 Serres'!AM361</f>
        <v/>
      </c>
      <c r="AO19" s="346" t="str">
        <f>'E2 Serres'!AN361</f>
        <v/>
      </c>
      <c r="AP19" s="346" t="str">
        <f>'E2 Serres'!AO361</f>
        <v/>
      </c>
      <c r="AQ19" s="346" t="str">
        <f>'E2 Serres'!AP361</f>
        <v/>
      </c>
      <c r="AR19" s="346" t="str">
        <f>'E2 Serres'!AQ361</f>
        <v/>
      </c>
      <c r="AS19" s="399">
        <f>'E2 Serres'!AR361</f>
        <v>0</v>
      </c>
      <c r="AT19" s="398" t="str">
        <f>'E2 Serres'!AS361</f>
        <v/>
      </c>
      <c r="AU19" s="398" t="str">
        <f>'E2 Serres'!AT361</f>
        <v/>
      </c>
      <c r="AV19" s="398" t="str">
        <f>'E2 Serres'!AU361</f>
        <v/>
      </c>
      <c r="AW19" s="398" t="str">
        <f>'E2 Serres'!AV361</f>
        <v/>
      </c>
      <c r="AX19" s="398" t="str">
        <f>'E2 Serres'!AW361</f>
        <v/>
      </c>
      <c r="AY19" s="40" t="str">
        <f>'E2 Serres'!AX361</f>
        <v/>
      </c>
      <c r="AZ19" s="40" t="str">
        <f>'E2 Serres'!AY361</f>
        <v/>
      </c>
      <c r="BA19" s="398" t="str">
        <f>'E2 Serres'!AZ361</f>
        <v/>
      </c>
      <c r="BB19" s="399">
        <f>'E2 Serres'!BA361</f>
        <v>0</v>
      </c>
      <c r="BC19" s="445" t="str">
        <f>'E2 Serres'!BB361</f>
        <v/>
      </c>
      <c r="BD19" s="445" t="str">
        <f>'E2 Serres'!BC361</f>
        <v/>
      </c>
      <c r="BE19" s="445" t="str">
        <f>'E2 Serres'!BD361</f>
        <v/>
      </c>
      <c r="BF19" s="445" t="str">
        <f>'E2 Serres'!BE361</f>
        <v/>
      </c>
      <c r="BG19" s="445" t="str">
        <f>'E2 Serres'!BF361</f>
        <v/>
      </c>
      <c r="BH19" s="467" t="str">
        <f>'E2 Serres'!BG361</f>
        <v/>
      </c>
      <c r="BI19" s="467" t="str">
        <f>'E2 Serres'!BH361</f>
        <v/>
      </c>
      <c r="BJ19" s="399">
        <f>'E2 Serres'!BI361</f>
        <v>0</v>
      </c>
      <c r="BK19" s="445" t="str">
        <f>'E2 Serres'!BJ361</f>
        <v/>
      </c>
      <c r="BL19" s="445" t="str">
        <f>'E2 Serres'!BK361</f>
        <v/>
      </c>
      <c r="BM19" s="445" t="str">
        <f>'E2 Serres'!BL361</f>
        <v/>
      </c>
      <c r="BN19" s="399">
        <f>'E2 Serres'!BM361</f>
        <v>0</v>
      </c>
      <c r="BO19" s="445" t="str">
        <f>'E2 Serres'!BN361</f>
        <v/>
      </c>
      <c r="BP19" s="445">
        <f>'E2 Serres'!BO361</f>
        <v>0</v>
      </c>
      <c r="BQ19" s="40">
        <f>'E2 Serres'!BP361</f>
        <v>0</v>
      </c>
      <c r="BR19" s="398" t="str">
        <f>'E2 Serres'!BQ361</f>
        <v/>
      </c>
      <c r="BS19" s="398" t="str">
        <f>'E2 Serres'!BR361</f>
        <v/>
      </c>
      <c r="BT19" s="398" t="str">
        <f>'E2 Serres'!BS361</f>
        <v/>
      </c>
      <c r="BU19" s="398" t="str">
        <f>'E2 Serres'!BT361</f>
        <v/>
      </c>
      <c r="BV19" s="398" t="str">
        <f>'E2 Serres'!BU361</f>
        <v/>
      </c>
      <c r="BW19" s="398" t="str">
        <f>'E2 Serres'!BV361</f>
        <v/>
      </c>
      <c r="BX19" s="398" t="str">
        <f>'E2 Serres'!BW361</f>
        <v/>
      </c>
      <c r="BY19" s="40" t="str">
        <f>'E2 Serres'!BX361</f>
        <v>.</v>
      </c>
      <c r="BZ19" s="396">
        <f>BZ1640</f>
        <v>0</v>
      </c>
      <c r="CA19" s="396">
        <f>CA1640</f>
        <v>0</v>
      </c>
      <c r="CB19" s="396">
        <f>CB1640</f>
        <v>0</v>
      </c>
      <c r="CC19" s="396">
        <f>CC1640</f>
        <v>0</v>
      </c>
    </row>
    <row r="20" spans="1:81" s="40" customFormat="1" hidden="1" outlineLevel="1">
      <c r="A20" s="1646"/>
      <c r="B20" s="1651"/>
      <c r="C20" s="677"/>
      <c r="D20" s="677"/>
      <c r="E20" s="1536"/>
      <c r="F20" s="1783"/>
      <c r="G20" s="334" t="str">
        <f>'E2 Serres'!F362</f>
        <v/>
      </c>
      <c r="H20" s="335" t="str">
        <f>'E2 Serres'!G362</f>
        <v/>
      </c>
      <c r="I20" s="336" t="str">
        <f>'E2 Serres'!H362</f>
        <v/>
      </c>
      <c r="J20" s="336" t="str">
        <f>'E2 Serres'!I362</f>
        <v/>
      </c>
      <c r="K20" s="337" t="str">
        <f>'E2 Serres'!J362</f>
        <v/>
      </c>
      <c r="L20" s="336" t="str">
        <f>'E2 Serres'!K362</f>
        <v/>
      </c>
      <c r="M20" s="468" t="str">
        <f>'E2 Serres'!L362</f>
        <v/>
      </c>
      <c r="N20" s="339" t="str">
        <f>'E2 Serres'!M362</f>
        <v/>
      </c>
      <c r="O20" s="338" t="str">
        <f>'E2 Serres'!N362</f>
        <v/>
      </c>
      <c r="P20" s="340" t="str">
        <f>'E2 Serres'!O362</f>
        <v/>
      </c>
      <c r="Q20" s="329">
        <f>'E2 Serres'!P362</f>
        <v>0</v>
      </c>
      <c r="R20" s="341">
        <f>'E2 Serres'!Q362</f>
        <v>0</v>
      </c>
      <c r="S20" s="400">
        <f>'E2 Serres'!R362</f>
        <v>0</v>
      </c>
      <c r="T20" s="400">
        <f>'E2 Serres'!S362</f>
        <v>0</v>
      </c>
      <c r="U20" s="400" t="str">
        <f>'E2 Serres'!T362</f>
        <v/>
      </c>
      <c r="V20" s="329">
        <f>'E2 Serres'!U362</f>
        <v>0</v>
      </c>
      <c r="W20" s="400" t="str">
        <f>'E2 Serres'!V362</f>
        <v/>
      </c>
      <c r="X20" s="400" t="str">
        <f>'E2 Serres'!W362</f>
        <v/>
      </c>
      <c r="Y20" s="329">
        <f>'E2 Serres'!X362</f>
        <v>0</v>
      </c>
      <c r="Z20" s="331" t="str">
        <f>'E2 Serres'!Y362</f>
        <v/>
      </c>
      <c r="AA20" s="331" t="str">
        <f>'E2 Serres'!Z362</f>
        <v/>
      </c>
      <c r="AB20" s="331" t="str">
        <f>'E2 Serres'!AA362</f>
        <v/>
      </c>
      <c r="AC20" s="331" t="str">
        <f>'E2 Serres'!AB362</f>
        <v/>
      </c>
      <c r="AD20" s="331" t="str">
        <f>'E2 Serres'!AC362</f>
        <v/>
      </c>
      <c r="AE20" s="330" t="str">
        <f>'E2 Serres'!AD362</f>
        <v/>
      </c>
      <c r="AF20" s="331" t="str">
        <f>'E2 Serres'!AE362</f>
        <v/>
      </c>
      <c r="AG20" s="331" t="str">
        <f>'E2 Serres'!AF362</f>
        <v/>
      </c>
      <c r="AH20" s="331" t="str">
        <f>'E2 Serres'!AG362</f>
        <v/>
      </c>
      <c r="AI20" s="331" t="str">
        <f>'E2 Serres'!AH362</f>
        <v/>
      </c>
      <c r="AJ20" s="331" t="str">
        <f>'E2 Serres'!AI362</f>
        <v/>
      </c>
      <c r="AK20" s="331" t="str">
        <f>'E2 Serres'!AJ362</f>
        <v/>
      </c>
      <c r="AL20" s="331" t="str">
        <f>'E2 Serres'!AK362</f>
        <v/>
      </c>
      <c r="AM20" s="330" t="str">
        <f>'E2 Serres'!AL362</f>
        <v>.</v>
      </c>
      <c r="AN20" s="346" t="str">
        <f>'E2 Serres'!AM362</f>
        <v/>
      </c>
      <c r="AO20" s="346" t="str">
        <f>'E2 Serres'!AN362</f>
        <v/>
      </c>
      <c r="AP20" s="346" t="str">
        <f>'E2 Serres'!AO362</f>
        <v/>
      </c>
      <c r="AQ20" s="346" t="str">
        <f>'E2 Serres'!AP362</f>
        <v/>
      </c>
      <c r="AR20" s="346" t="str">
        <f>'E2 Serres'!AQ362</f>
        <v/>
      </c>
      <c r="AS20" s="399">
        <f>'E2 Serres'!AR362</f>
        <v>0</v>
      </c>
      <c r="AT20" s="398" t="str">
        <f>'E2 Serres'!AS362</f>
        <v/>
      </c>
      <c r="AU20" s="398" t="str">
        <f>'E2 Serres'!AT362</f>
        <v/>
      </c>
      <c r="AV20" s="398" t="str">
        <f>'E2 Serres'!AU362</f>
        <v/>
      </c>
      <c r="AW20" s="398" t="str">
        <f>'E2 Serres'!AV362</f>
        <v/>
      </c>
      <c r="AX20" s="398" t="str">
        <f>'E2 Serres'!AW362</f>
        <v/>
      </c>
      <c r="AY20" s="40" t="str">
        <f>'E2 Serres'!AX362</f>
        <v/>
      </c>
      <c r="AZ20" s="40" t="str">
        <f>'E2 Serres'!AY362</f>
        <v/>
      </c>
      <c r="BA20" s="398" t="str">
        <f>'E2 Serres'!AZ362</f>
        <v/>
      </c>
      <c r="BB20" s="399">
        <f>'E2 Serres'!BA362</f>
        <v>0</v>
      </c>
      <c r="BC20" s="445" t="str">
        <f>'E2 Serres'!BB362</f>
        <v/>
      </c>
      <c r="BD20" s="445" t="str">
        <f>'E2 Serres'!BC362</f>
        <v/>
      </c>
      <c r="BE20" s="445" t="str">
        <f>'E2 Serres'!BD362</f>
        <v/>
      </c>
      <c r="BF20" s="445" t="str">
        <f>'E2 Serres'!BE362</f>
        <v/>
      </c>
      <c r="BG20" s="445" t="str">
        <f>'E2 Serres'!BF362</f>
        <v/>
      </c>
      <c r="BH20" s="467" t="str">
        <f>'E2 Serres'!BG362</f>
        <v/>
      </c>
      <c r="BI20" s="467" t="str">
        <f>'E2 Serres'!BH362</f>
        <v/>
      </c>
      <c r="BJ20" s="399">
        <f>'E2 Serres'!BI362</f>
        <v>0</v>
      </c>
      <c r="BK20" s="445" t="str">
        <f>'E2 Serres'!BJ362</f>
        <v/>
      </c>
      <c r="BL20" s="445" t="str">
        <f>'E2 Serres'!BK362</f>
        <v/>
      </c>
      <c r="BM20" s="445" t="str">
        <f>'E2 Serres'!BL362</f>
        <v/>
      </c>
      <c r="BN20" s="399">
        <f>'E2 Serres'!BM362</f>
        <v>0</v>
      </c>
      <c r="BO20" s="445" t="str">
        <f>'E2 Serres'!BN362</f>
        <v/>
      </c>
      <c r="BP20" s="445">
        <f>'E2 Serres'!BO362</f>
        <v>0</v>
      </c>
      <c r="BQ20" s="40">
        <f>'E2 Serres'!BP362</f>
        <v>0</v>
      </c>
      <c r="BR20" s="398" t="str">
        <f>'E2 Serres'!BQ362</f>
        <v/>
      </c>
      <c r="BS20" s="398" t="str">
        <f>'E2 Serres'!BR362</f>
        <v/>
      </c>
      <c r="BT20" s="398" t="str">
        <f>'E2 Serres'!BS362</f>
        <v/>
      </c>
      <c r="BU20" s="398" t="str">
        <f>'E2 Serres'!BT362</f>
        <v/>
      </c>
      <c r="BV20" s="398" t="str">
        <f>'E2 Serres'!BU362</f>
        <v/>
      </c>
      <c r="BW20" s="398" t="str">
        <f>'E2 Serres'!BV362</f>
        <v/>
      </c>
      <c r="BX20" s="398" t="str">
        <f>'E2 Serres'!BW362</f>
        <v/>
      </c>
      <c r="BY20" s="40" t="str">
        <f>'E2 Serres'!BX362</f>
        <v>.</v>
      </c>
      <c r="BZ20" s="396">
        <f>BZ1745</f>
        <v>0</v>
      </c>
      <c r="CA20" s="396">
        <f>CA1745</f>
        <v>0</v>
      </c>
      <c r="CB20" s="396">
        <f>CB1745</f>
        <v>0</v>
      </c>
      <c r="CC20" s="396">
        <f>CC1745</f>
        <v>0</v>
      </c>
    </row>
    <row r="21" spans="1:81" s="40" customFormat="1" hidden="1" outlineLevel="1">
      <c r="A21" s="1646"/>
      <c r="B21" s="1651"/>
      <c r="C21" s="677"/>
      <c r="D21" s="677"/>
      <c r="E21" s="1536"/>
      <c r="F21" s="1783"/>
      <c r="G21" s="334" t="str">
        <f>'E2 Serres'!F363</f>
        <v/>
      </c>
      <c r="H21" s="335" t="str">
        <f>'E2 Serres'!G363</f>
        <v/>
      </c>
      <c r="I21" s="336" t="str">
        <f>'E2 Serres'!H363</f>
        <v/>
      </c>
      <c r="J21" s="336" t="str">
        <f>'E2 Serres'!I363</f>
        <v/>
      </c>
      <c r="K21" s="337" t="str">
        <f>'E2 Serres'!J363</f>
        <v/>
      </c>
      <c r="L21" s="336" t="str">
        <f>'E2 Serres'!K363</f>
        <v/>
      </c>
      <c r="M21" s="468" t="str">
        <f>'E2 Serres'!L363</f>
        <v/>
      </c>
      <c r="N21" s="339" t="str">
        <f>'E2 Serres'!M363</f>
        <v/>
      </c>
      <c r="O21" s="338" t="str">
        <f>'E2 Serres'!N363</f>
        <v/>
      </c>
      <c r="P21" s="340" t="str">
        <f>'E2 Serres'!O363</f>
        <v/>
      </c>
      <c r="Q21" s="329">
        <f>'E2 Serres'!P363</f>
        <v>0</v>
      </c>
      <c r="R21" s="341">
        <f>'E2 Serres'!Q363</f>
        <v>0</v>
      </c>
      <c r="S21" s="400">
        <f>'E2 Serres'!R363</f>
        <v>0</v>
      </c>
      <c r="T21" s="400">
        <f>'E2 Serres'!S363</f>
        <v>0</v>
      </c>
      <c r="U21" s="400" t="str">
        <f>'E2 Serres'!T363</f>
        <v/>
      </c>
      <c r="V21" s="329">
        <f>'E2 Serres'!U363</f>
        <v>0</v>
      </c>
      <c r="W21" s="400" t="str">
        <f>'E2 Serres'!V363</f>
        <v/>
      </c>
      <c r="X21" s="400" t="str">
        <f>'E2 Serres'!W363</f>
        <v/>
      </c>
      <c r="Y21" s="329">
        <f>'E2 Serres'!X363</f>
        <v>0</v>
      </c>
      <c r="Z21" s="331" t="str">
        <f>'E2 Serres'!Y363</f>
        <v/>
      </c>
      <c r="AA21" s="331" t="str">
        <f>'E2 Serres'!Z363</f>
        <v/>
      </c>
      <c r="AB21" s="331" t="str">
        <f>'E2 Serres'!AA363</f>
        <v/>
      </c>
      <c r="AC21" s="331" t="str">
        <f>'E2 Serres'!AB363</f>
        <v/>
      </c>
      <c r="AD21" s="331" t="str">
        <f>'E2 Serres'!AC363</f>
        <v/>
      </c>
      <c r="AE21" s="330" t="str">
        <f>'E2 Serres'!AD363</f>
        <v/>
      </c>
      <c r="AF21" s="331" t="str">
        <f>'E2 Serres'!AE363</f>
        <v/>
      </c>
      <c r="AG21" s="331" t="str">
        <f>'E2 Serres'!AF363</f>
        <v/>
      </c>
      <c r="AH21" s="331" t="str">
        <f>'E2 Serres'!AG363</f>
        <v/>
      </c>
      <c r="AI21" s="331" t="str">
        <f>'E2 Serres'!AH363</f>
        <v/>
      </c>
      <c r="AJ21" s="331" t="str">
        <f>'E2 Serres'!AI363</f>
        <v/>
      </c>
      <c r="AK21" s="331" t="str">
        <f>'E2 Serres'!AJ363</f>
        <v/>
      </c>
      <c r="AL21" s="331" t="str">
        <f>'E2 Serres'!AK363</f>
        <v/>
      </c>
      <c r="AM21" s="330" t="str">
        <f>'E2 Serres'!AL363</f>
        <v>.</v>
      </c>
      <c r="AN21" s="346" t="str">
        <f>'E2 Serres'!AM363</f>
        <v/>
      </c>
      <c r="AO21" s="346" t="str">
        <f>'E2 Serres'!AN363</f>
        <v/>
      </c>
      <c r="AP21" s="346" t="str">
        <f>'E2 Serres'!AO363</f>
        <v/>
      </c>
      <c r="AQ21" s="346" t="str">
        <f>'E2 Serres'!AP363</f>
        <v/>
      </c>
      <c r="AR21" s="346" t="str">
        <f>'E2 Serres'!AQ363</f>
        <v/>
      </c>
      <c r="AS21" s="399">
        <f>'E2 Serres'!AR363</f>
        <v>0</v>
      </c>
      <c r="AT21" s="398" t="str">
        <f>'E2 Serres'!AS363</f>
        <v/>
      </c>
      <c r="AU21" s="398" t="str">
        <f>'E2 Serres'!AT363</f>
        <v/>
      </c>
      <c r="AV21" s="398" t="str">
        <f>'E2 Serres'!AU363</f>
        <v/>
      </c>
      <c r="AW21" s="398" t="str">
        <f>'E2 Serres'!AV363</f>
        <v/>
      </c>
      <c r="AX21" s="398" t="str">
        <f>'E2 Serres'!AW363</f>
        <v/>
      </c>
      <c r="AY21" s="40" t="str">
        <f>'E2 Serres'!AX363</f>
        <v/>
      </c>
      <c r="AZ21" s="40" t="str">
        <f>'E2 Serres'!AY363</f>
        <v/>
      </c>
      <c r="BA21" s="398" t="str">
        <f>'E2 Serres'!AZ363</f>
        <v/>
      </c>
      <c r="BB21" s="399">
        <f>'E2 Serres'!BA363</f>
        <v>0</v>
      </c>
      <c r="BC21" s="445" t="str">
        <f>'E2 Serres'!BB363</f>
        <v/>
      </c>
      <c r="BD21" s="445" t="str">
        <f>'E2 Serres'!BC363</f>
        <v/>
      </c>
      <c r="BE21" s="445" t="str">
        <f>'E2 Serres'!BD363</f>
        <v/>
      </c>
      <c r="BF21" s="445" t="str">
        <f>'E2 Serres'!BE363</f>
        <v/>
      </c>
      <c r="BG21" s="445" t="str">
        <f>'E2 Serres'!BF363</f>
        <v/>
      </c>
      <c r="BH21" s="467" t="str">
        <f>'E2 Serres'!BG363</f>
        <v/>
      </c>
      <c r="BI21" s="467" t="str">
        <f>'E2 Serres'!BH363</f>
        <v/>
      </c>
      <c r="BJ21" s="399">
        <f>'E2 Serres'!BI363</f>
        <v>0</v>
      </c>
      <c r="BK21" s="445" t="str">
        <f>'E2 Serres'!BJ363</f>
        <v/>
      </c>
      <c r="BL21" s="445" t="str">
        <f>'E2 Serres'!BK363</f>
        <v/>
      </c>
      <c r="BM21" s="445" t="str">
        <f>'E2 Serres'!BL363</f>
        <v/>
      </c>
      <c r="BN21" s="399">
        <f>'E2 Serres'!BM363</f>
        <v>0</v>
      </c>
      <c r="BO21" s="445" t="str">
        <f>'E2 Serres'!BN363</f>
        <v/>
      </c>
      <c r="BP21" s="445">
        <f>'E2 Serres'!BO363</f>
        <v>0</v>
      </c>
      <c r="BQ21" s="40">
        <f>'E2 Serres'!BP363</f>
        <v>0</v>
      </c>
      <c r="BR21" s="398" t="str">
        <f>'E2 Serres'!BQ363</f>
        <v/>
      </c>
      <c r="BS21" s="398" t="str">
        <f>'E2 Serres'!BR363</f>
        <v/>
      </c>
      <c r="BT21" s="398" t="str">
        <f>'E2 Serres'!BS363</f>
        <v/>
      </c>
      <c r="BU21" s="398" t="str">
        <f>'E2 Serres'!BT363</f>
        <v/>
      </c>
      <c r="BV21" s="398" t="str">
        <f>'E2 Serres'!BU363</f>
        <v/>
      </c>
      <c r="BW21" s="398" t="str">
        <f>'E2 Serres'!BV363</f>
        <v/>
      </c>
      <c r="BX21" s="398" t="str">
        <f>'E2 Serres'!BW363</f>
        <v/>
      </c>
      <c r="BY21" s="40" t="str">
        <f>'E2 Serres'!BX363</f>
        <v>.</v>
      </c>
      <c r="BZ21" s="396">
        <f>BZ1850</f>
        <v>0</v>
      </c>
      <c r="CA21" s="396">
        <f>CA1850</f>
        <v>0</v>
      </c>
      <c r="CB21" s="396">
        <f>CB1850</f>
        <v>0</v>
      </c>
      <c r="CC21" s="396">
        <f>CC1850</f>
        <v>0</v>
      </c>
    </row>
    <row r="22" spans="1:81" s="40" customFormat="1" hidden="1" outlineLevel="1">
      <c r="A22" s="1646"/>
      <c r="B22" s="1651"/>
      <c r="C22" s="677"/>
      <c r="D22" s="677"/>
      <c r="E22" s="1536"/>
      <c r="F22" s="1783"/>
      <c r="G22" s="334" t="str">
        <f>'E2 Serres'!F364</f>
        <v/>
      </c>
      <c r="H22" s="335" t="str">
        <f>'E2 Serres'!G364</f>
        <v/>
      </c>
      <c r="I22" s="336" t="str">
        <f>'E2 Serres'!H364</f>
        <v/>
      </c>
      <c r="J22" s="336" t="str">
        <f>'E2 Serres'!I364</f>
        <v/>
      </c>
      <c r="K22" s="337" t="str">
        <f>'E2 Serres'!J364</f>
        <v/>
      </c>
      <c r="L22" s="336" t="str">
        <f>'E2 Serres'!K364</f>
        <v/>
      </c>
      <c r="M22" s="468" t="str">
        <f>'E2 Serres'!L364</f>
        <v/>
      </c>
      <c r="N22" s="339" t="str">
        <f>'E2 Serres'!M364</f>
        <v/>
      </c>
      <c r="O22" s="338" t="str">
        <f>'E2 Serres'!N364</f>
        <v/>
      </c>
      <c r="P22" s="340" t="str">
        <f>'E2 Serres'!O364</f>
        <v/>
      </c>
      <c r="Q22" s="329">
        <f>'E2 Serres'!P364</f>
        <v>0</v>
      </c>
      <c r="R22" s="341">
        <f>'E2 Serres'!Q364</f>
        <v>0</v>
      </c>
      <c r="S22" s="400">
        <f>'E2 Serres'!R364</f>
        <v>0</v>
      </c>
      <c r="T22" s="400">
        <f>'E2 Serres'!S364</f>
        <v>0</v>
      </c>
      <c r="U22" s="400" t="str">
        <f>'E2 Serres'!T364</f>
        <v/>
      </c>
      <c r="V22" s="329">
        <f>'E2 Serres'!U364</f>
        <v>0</v>
      </c>
      <c r="W22" s="400" t="str">
        <f>'E2 Serres'!V364</f>
        <v/>
      </c>
      <c r="X22" s="400" t="str">
        <f>'E2 Serres'!W364</f>
        <v/>
      </c>
      <c r="Y22" s="329">
        <f>'E2 Serres'!X364</f>
        <v>0</v>
      </c>
      <c r="Z22" s="331" t="str">
        <f>'E2 Serres'!Y364</f>
        <v/>
      </c>
      <c r="AA22" s="331" t="str">
        <f>'E2 Serres'!Z364</f>
        <v/>
      </c>
      <c r="AB22" s="331" t="str">
        <f>'E2 Serres'!AA364</f>
        <v/>
      </c>
      <c r="AC22" s="331" t="str">
        <f>'E2 Serres'!AB364</f>
        <v/>
      </c>
      <c r="AD22" s="331" t="str">
        <f>'E2 Serres'!AC364</f>
        <v/>
      </c>
      <c r="AE22" s="330" t="str">
        <f>'E2 Serres'!AD364</f>
        <v/>
      </c>
      <c r="AF22" s="331" t="str">
        <f>'E2 Serres'!AE364</f>
        <v/>
      </c>
      <c r="AG22" s="331" t="str">
        <f>'E2 Serres'!AF364</f>
        <v/>
      </c>
      <c r="AH22" s="331" t="str">
        <f>'E2 Serres'!AG364</f>
        <v/>
      </c>
      <c r="AI22" s="331" t="str">
        <f>'E2 Serres'!AH364</f>
        <v/>
      </c>
      <c r="AJ22" s="331" t="str">
        <f>'E2 Serres'!AI364</f>
        <v/>
      </c>
      <c r="AK22" s="331" t="str">
        <f>'E2 Serres'!AJ364</f>
        <v/>
      </c>
      <c r="AL22" s="331" t="str">
        <f>'E2 Serres'!AK364</f>
        <v/>
      </c>
      <c r="AM22" s="330" t="str">
        <f>'E2 Serres'!AL364</f>
        <v>.</v>
      </c>
      <c r="AN22" s="346" t="str">
        <f>'E2 Serres'!AM364</f>
        <v/>
      </c>
      <c r="AO22" s="346" t="str">
        <f>'E2 Serres'!AN364</f>
        <v/>
      </c>
      <c r="AP22" s="346" t="str">
        <f>'E2 Serres'!AO364</f>
        <v/>
      </c>
      <c r="AQ22" s="346" t="str">
        <f>'E2 Serres'!AP364</f>
        <v/>
      </c>
      <c r="AR22" s="346" t="str">
        <f>'E2 Serres'!AQ364</f>
        <v/>
      </c>
      <c r="AS22" s="399">
        <f>'E2 Serres'!AR364</f>
        <v>0</v>
      </c>
      <c r="AT22" s="398" t="str">
        <f>'E2 Serres'!AS364</f>
        <v/>
      </c>
      <c r="AU22" s="398" t="str">
        <f>'E2 Serres'!AT364</f>
        <v/>
      </c>
      <c r="AV22" s="398" t="str">
        <f>'E2 Serres'!AU364</f>
        <v/>
      </c>
      <c r="AW22" s="398" t="str">
        <f>'E2 Serres'!AV364</f>
        <v/>
      </c>
      <c r="AX22" s="398" t="str">
        <f>'E2 Serres'!AW364</f>
        <v/>
      </c>
      <c r="AY22" s="40" t="str">
        <f>'E2 Serres'!AX364</f>
        <v/>
      </c>
      <c r="AZ22" s="40" t="str">
        <f>'E2 Serres'!AY364</f>
        <v/>
      </c>
      <c r="BA22" s="398" t="str">
        <f>'E2 Serres'!AZ364</f>
        <v/>
      </c>
      <c r="BB22" s="399">
        <f>'E2 Serres'!BA364</f>
        <v>0</v>
      </c>
      <c r="BC22" s="445" t="str">
        <f>'E2 Serres'!BB364</f>
        <v/>
      </c>
      <c r="BD22" s="445" t="str">
        <f>'E2 Serres'!BC364</f>
        <v/>
      </c>
      <c r="BE22" s="445" t="str">
        <f>'E2 Serres'!BD364</f>
        <v/>
      </c>
      <c r="BF22" s="445" t="str">
        <f>'E2 Serres'!BE364</f>
        <v/>
      </c>
      <c r="BG22" s="445" t="str">
        <f>'E2 Serres'!BF364</f>
        <v/>
      </c>
      <c r="BH22" s="467" t="str">
        <f>'E2 Serres'!BG364</f>
        <v/>
      </c>
      <c r="BI22" s="467" t="str">
        <f>'E2 Serres'!BH364</f>
        <v/>
      </c>
      <c r="BJ22" s="399">
        <f>'E2 Serres'!BI364</f>
        <v>0</v>
      </c>
      <c r="BK22" s="445" t="str">
        <f>'E2 Serres'!BJ364</f>
        <v/>
      </c>
      <c r="BL22" s="445" t="str">
        <f>'E2 Serres'!BK364</f>
        <v/>
      </c>
      <c r="BM22" s="445" t="str">
        <f>'E2 Serres'!BL364</f>
        <v/>
      </c>
      <c r="BN22" s="399">
        <f>'E2 Serres'!BM364</f>
        <v>0</v>
      </c>
      <c r="BO22" s="445" t="str">
        <f>'E2 Serres'!BN364</f>
        <v/>
      </c>
      <c r="BP22" s="445">
        <f>'E2 Serres'!BO364</f>
        <v>0</v>
      </c>
      <c r="BQ22" s="40">
        <f>'E2 Serres'!BP364</f>
        <v>0</v>
      </c>
      <c r="BR22" s="398" t="str">
        <f>'E2 Serres'!BQ364</f>
        <v/>
      </c>
      <c r="BS22" s="398" t="str">
        <f>'E2 Serres'!BR364</f>
        <v/>
      </c>
      <c r="BT22" s="398" t="str">
        <f>'E2 Serres'!BS364</f>
        <v/>
      </c>
      <c r="BU22" s="398" t="str">
        <f>'E2 Serres'!BT364</f>
        <v/>
      </c>
      <c r="BV22" s="398" t="str">
        <f>'E2 Serres'!BU364</f>
        <v/>
      </c>
      <c r="BW22" s="398" t="str">
        <f>'E2 Serres'!BV364</f>
        <v/>
      </c>
      <c r="BX22" s="398" t="str">
        <f>'E2 Serres'!BW364</f>
        <v/>
      </c>
      <c r="BY22" s="40" t="str">
        <f>'E2 Serres'!BX364</f>
        <v>.</v>
      </c>
      <c r="BZ22" s="396">
        <f>BZ1955</f>
        <v>0</v>
      </c>
      <c r="CA22" s="396">
        <f>CA1955</f>
        <v>0</v>
      </c>
      <c r="CB22" s="396">
        <f>CB1955</f>
        <v>0</v>
      </c>
      <c r="CC22" s="396">
        <f>CC1955</f>
        <v>0</v>
      </c>
    </row>
    <row r="23" spans="1:81" s="40" customFormat="1" hidden="1" outlineLevel="1">
      <c r="A23" s="1646"/>
      <c r="B23" s="1651"/>
      <c r="C23" s="677"/>
      <c r="D23" s="677"/>
      <c r="E23" s="1536"/>
      <c r="F23" s="1783"/>
      <c r="G23" s="334" t="str">
        <f>'E2 Serres'!F365</f>
        <v/>
      </c>
      <c r="H23" s="335" t="str">
        <f>'E2 Serres'!G365</f>
        <v/>
      </c>
      <c r="I23" s="336" t="str">
        <f>'E2 Serres'!H365</f>
        <v/>
      </c>
      <c r="J23" s="336" t="str">
        <f>'E2 Serres'!I365</f>
        <v/>
      </c>
      <c r="K23" s="337" t="str">
        <f>'E2 Serres'!J365</f>
        <v/>
      </c>
      <c r="L23" s="336" t="str">
        <f>'E2 Serres'!K365</f>
        <v/>
      </c>
      <c r="M23" s="468" t="str">
        <f>'E2 Serres'!L365</f>
        <v/>
      </c>
      <c r="N23" s="339" t="str">
        <f>'E2 Serres'!M365</f>
        <v/>
      </c>
      <c r="O23" s="338" t="str">
        <f>'E2 Serres'!N365</f>
        <v/>
      </c>
      <c r="P23" s="340" t="str">
        <f>'E2 Serres'!O365</f>
        <v/>
      </c>
      <c r="Q23" s="329">
        <f>'E2 Serres'!P365</f>
        <v>0</v>
      </c>
      <c r="R23" s="341">
        <f>'E2 Serres'!Q365</f>
        <v>0</v>
      </c>
      <c r="S23" s="400">
        <f>'E2 Serres'!R365</f>
        <v>0</v>
      </c>
      <c r="T23" s="400">
        <f>'E2 Serres'!S365</f>
        <v>0</v>
      </c>
      <c r="U23" s="400" t="str">
        <f>'E2 Serres'!T365</f>
        <v/>
      </c>
      <c r="V23" s="329">
        <f>'E2 Serres'!U365</f>
        <v>0</v>
      </c>
      <c r="W23" s="400" t="str">
        <f>'E2 Serres'!V365</f>
        <v/>
      </c>
      <c r="X23" s="400" t="str">
        <f>'E2 Serres'!W365</f>
        <v/>
      </c>
      <c r="Y23" s="329">
        <f>'E2 Serres'!X365</f>
        <v>0</v>
      </c>
      <c r="Z23" s="331" t="str">
        <f>'E2 Serres'!Y365</f>
        <v/>
      </c>
      <c r="AA23" s="331" t="str">
        <f>'E2 Serres'!Z365</f>
        <v/>
      </c>
      <c r="AB23" s="331" t="str">
        <f>'E2 Serres'!AA365</f>
        <v/>
      </c>
      <c r="AC23" s="331" t="str">
        <f>'E2 Serres'!AB365</f>
        <v/>
      </c>
      <c r="AD23" s="331" t="str">
        <f>'E2 Serres'!AC365</f>
        <v/>
      </c>
      <c r="AE23" s="330" t="str">
        <f>'E2 Serres'!AD365</f>
        <v/>
      </c>
      <c r="AF23" s="331" t="str">
        <f>'E2 Serres'!AE365</f>
        <v/>
      </c>
      <c r="AG23" s="331" t="str">
        <f>'E2 Serres'!AF365</f>
        <v/>
      </c>
      <c r="AH23" s="331" t="str">
        <f>'E2 Serres'!AG365</f>
        <v/>
      </c>
      <c r="AI23" s="331" t="str">
        <f>'E2 Serres'!AH365</f>
        <v/>
      </c>
      <c r="AJ23" s="331" t="str">
        <f>'E2 Serres'!AI365</f>
        <v/>
      </c>
      <c r="AK23" s="331" t="str">
        <f>'E2 Serres'!AJ365</f>
        <v/>
      </c>
      <c r="AL23" s="331" t="str">
        <f>'E2 Serres'!AK365</f>
        <v/>
      </c>
      <c r="AM23" s="330" t="str">
        <f>'E2 Serres'!AL365</f>
        <v>.</v>
      </c>
      <c r="AN23" s="346" t="str">
        <f>'E2 Serres'!AM365</f>
        <v/>
      </c>
      <c r="AO23" s="346" t="str">
        <f>'E2 Serres'!AN365</f>
        <v/>
      </c>
      <c r="AP23" s="346" t="str">
        <f>'E2 Serres'!AO365</f>
        <v/>
      </c>
      <c r="AQ23" s="346" t="str">
        <f>'E2 Serres'!AP365</f>
        <v/>
      </c>
      <c r="AR23" s="346" t="str">
        <f>'E2 Serres'!AQ365</f>
        <v/>
      </c>
      <c r="AS23" s="399">
        <f>'E2 Serres'!AR365</f>
        <v>0</v>
      </c>
      <c r="AT23" s="398" t="str">
        <f>'E2 Serres'!AS365</f>
        <v/>
      </c>
      <c r="AU23" s="398" t="str">
        <f>'E2 Serres'!AT365</f>
        <v/>
      </c>
      <c r="AV23" s="398" t="str">
        <f>'E2 Serres'!AU365</f>
        <v/>
      </c>
      <c r="AW23" s="398" t="str">
        <f>'E2 Serres'!AV365</f>
        <v/>
      </c>
      <c r="AX23" s="398" t="str">
        <f>'E2 Serres'!AW365</f>
        <v/>
      </c>
      <c r="AY23" s="40" t="str">
        <f>'E2 Serres'!AX365</f>
        <v/>
      </c>
      <c r="AZ23" s="40" t="str">
        <f>'E2 Serres'!AY365</f>
        <v/>
      </c>
      <c r="BA23" s="398" t="str">
        <f>'E2 Serres'!AZ365</f>
        <v/>
      </c>
      <c r="BB23" s="399">
        <f>'E2 Serres'!BA365</f>
        <v>0</v>
      </c>
      <c r="BC23" s="445" t="str">
        <f>'E2 Serres'!BB365</f>
        <v/>
      </c>
      <c r="BD23" s="445" t="str">
        <f>'E2 Serres'!BC365</f>
        <v/>
      </c>
      <c r="BE23" s="445" t="str">
        <f>'E2 Serres'!BD365</f>
        <v/>
      </c>
      <c r="BF23" s="445" t="str">
        <f>'E2 Serres'!BE365</f>
        <v/>
      </c>
      <c r="BG23" s="445" t="str">
        <f>'E2 Serres'!BF365</f>
        <v/>
      </c>
      <c r="BH23" s="467" t="str">
        <f>'E2 Serres'!BG365</f>
        <v/>
      </c>
      <c r="BI23" s="467" t="str">
        <f>'E2 Serres'!BH365</f>
        <v/>
      </c>
      <c r="BJ23" s="399">
        <f>'E2 Serres'!BI365</f>
        <v>0</v>
      </c>
      <c r="BK23" s="445" t="str">
        <f>'E2 Serres'!BJ365</f>
        <v/>
      </c>
      <c r="BL23" s="445" t="str">
        <f>'E2 Serres'!BK365</f>
        <v/>
      </c>
      <c r="BM23" s="445" t="str">
        <f>'E2 Serres'!BL365</f>
        <v/>
      </c>
      <c r="BN23" s="399">
        <f>'E2 Serres'!BM365</f>
        <v>0</v>
      </c>
      <c r="BO23" s="445" t="str">
        <f>'E2 Serres'!BN365</f>
        <v/>
      </c>
      <c r="BP23" s="445">
        <f>'E2 Serres'!BO365</f>
        <v>0</v>
      </c>
      <c r="BQ23" s="40">
        <f>'E2 Serres'!BP365</f>
        <v>0</v>
      </c>
      <c r="BR23" s="398" t="str">
        <f>'E2 Serres'!BQ365</f>
        <v/>
      </c>
      <c r="BS23" s="398" t="str">
        <f>'E2 Serres'!BR365</f>
        <v/>
      </c>
      <c r="BT23" s="398" t="str">
        <f>'E2 Serres'!BS365</f>
        <v/>
      </c>
      <c r="BU23" s="398" t="str">
        <f>'E2 Serres'!BT365</f>
        <v/>
      </c>
      <c r="BV23" s="398" t="str">
        <f>'E2 Serres'!BU365</f>
        <v/>
      </c>
      <c r="BW23" s="398" t="str">
        <f>'E2 Serres'!BV365</f>
        <v/>
      </c>
      <c r="BX23" s="398" t="str">
        <f>'E2 Serres'!BW365</f>
        <v/>
      </c>
      <c r="BY23" s="40" t="str">
        <f>'E2 Serres'!BX365</f>
        <v>.</v>
      </c>
      <c r="BZ23" s="396">
        <f>BZ2060</f>
        <v>0</v>
      </c>
      <c r="CA23" s="396">
        <f>CA2060</f>
        <v>0</v>
      </c>
      <c r="CB23" s="396">
        <f>CB2060</f>
        <v>0</v>
      </c>
      <c r="CC23" s="396">
        <f>CC2060</f>
        <v>0</v>
      </c>
    </row>
    <row r="24" spans="1:81" s="40" customFormat="1" hidden="1" outlineLevel="1">
      <c r="A24" s="1646"/>
      <c r="B24" s="1651"/>
      <c r="C24" s="677"/>
      <c r="D24" s="677"/>
      <c r="E24" s="1536"/>
      <c r="F24" s="1783"/>
      <c r="G24" s="334" t="str">
        <f>'E2 Serres'!F366</f>
        <v/>
      </c>
      <c r="H24" s="335" t="str">
        <f>'E2 Serres'!G366</f>
        <v/>
      </c>
      <c r="I24" s="336" t="str">
        <f>'E2 Serres'!H366</f>
        <v/>
      </c>
      <c r="J24" s="336" t="str">
        <f>'E2 Serres'!I366</f>
        <v/>
      </c>
      <c r="K24" s="337" t="str">
        <f>'E2 Serres'!J366</f>
        <v/>
      </c>
      <c r="L24" s="336" t="str">
        <f>'E2 Serres'!K366</f>
        <v/>
      </c>
      <c r="M24" s="468" t="str">
        <f>'E2 Serres'!L366</f>
        <v/>
      </c>
      <c r="N24" s="339" t="str">
        <f>'E2 Serres'!M366</f>
        <v/>
      </c>
      <c r="O24" s="338" t="str">
        <f>'E2 Serres'!N366</f>
        <v/>
      </c>
      <c r="P24" s="340" t="str">
        <f>'E2 Serres'!O366</f>
        <v/>
      </c>
      <c r="Q24" s="329">
        <f>'E2 Serres'!P366</f>
        <v>0</v>
      </c>
      <c r="R24" s="341">
        <f>'E2 Serres'!Q366</f>
        <v>0</v>
      </c>
      <c r="S24" s="400">
        <f>'E2 Serres'!R366</f>
        <v>0</v>
      </c>
      <c r="T24" s="400">
        <f>'E2 Serres'!S366</f>
        <v>0</v>
      </c>
      <c r="U24" s="400" t="str">
        <f>'E2 Serres'!T366</f>
        <v/>
      </c>
      <c r="V24" s="329">
        <f>'E2 Serres'!U366</f>
        <v>0</v>
      </c>
      <c r="W24" s="400" t="str">
        <f>'E2 Serres'!V366</f>
        <v/>
      </c>
      <c r="X24" s="400" t="str">
        <f>'E2 Serres'!W366</f>
        <v/>
      </c>
      <c r="Y24" s="329">
        <f>'E2 Serres'!X366</f>
        <v>0</v>
      </c>
      <c r="Z24" s="331" t="str">
        <f>'E2 Serres'!Y366</f>
        <v/>
      </c>
      <c r="AA24" s="331" t="str">
        <f>'E2 Serres'!Z366</f>
        <v/>
      </c>
      <c r="AB24" s="331" t="str">
        <f>'E2 Serres'!AA366</f>
        <v/>
      </c>
      <c r="AC24" s="331" t="str">
        <f>'E2 Serres'!AB366</f>
        <v/>
      </c>
      <c r="AD24" s="331" t="str">
        <f>'E2 Serres'!AC366</f>
        <v/>
      </c>
      <c r="AE24" s="330" t="str">
        <f>'E2 Serres'!AD366</f>
        <v/>
      </c>
      <c r="AF24" s="331" t="str">
        <f>'E2 Serres'!AE366</f>
        <v/>
      </c>
      <c r="AG24" s="331" t="str">
        <f>'E2 Serres'!AF366</f>
        <v/>
      </c>
      <c r="AH24" s="331" t="str">
        <f>'E2 Serres'!AG366</f>
        <v/>
      </c>
      <c r="AI24" s="331" t="str">
        <f>'E2 Serres'!AH366</f>
        <v/>
      </c>
      <c r="AJ24" s="331" t="str">
        <f>'E2 Serres'!AI366</f>
        <v/>
      </c>
      <c r="AK24" s="331" t="str">
        <f>'E2 Serres'!AJ366</f>
        <v/>
      </c>
      <c r="AL24" s="331" t="str">
        <f>'E2 Serres'!AK366</f>
        <v/>
      </c>
      <c r="AM24" s="330" t="str">
        <f>'E2 Serres'!AL366</f>
        <v>.</v>
      </c>
      <c r="AN24" s="346" t="str">
        <f>'E2 Serres'!AM366</f>
        <v/>
      </c>
      <c r="AO24" s="346" t="str">
        <f>'E2 Serres'!AN366</f>
        <v/>
      </c>
      <c r="AP24" s="346" t="str">
        <f>'E2 Serres'!AO366</f>
        <v/>
      </c>
      <c r="AQ24" s="346" t="str">
        <f>'E2 Serres'!AP366</f>
        <v/>
      </c>
      <c r="AR24" s="346" t="str">
        <f>'E2 Serres'!AQ366</f>
        <v/>
      </c>
      <c r="AS24" s="399">
        <f>'E2 Serres'!AR366</f>
        <v>0</v>
      </c>
      <c r="AT24" s="398" t="str">
        <f>'E2 Serres'!AS366</f>
        <v/>
      </c>
      <c r="AU24" s="398" t="str">
        <f>'E2 Serres'!AT366</f>
        <v/>
      </c>
      <c r="AV24" s="398" t="str">
        <f>'E2 Serres'!AU366</f>
        <v/>
      </c>
      <c r="AW24" s="398" t="str">
        <f>'E2 Serres'!AV366</f>
        <v/>
      </c>
      <c r="AX24" s="398" t="str">
        <f>'E2 Serres'!AW366</f>
        <v/>
      </c>
      <c r="AY24" s="40" t="str">
        <f>'E2 Serres'!AX366</f>
        <v/>
      </c>
      <c r="AZ24" s="40" t="str">
        <f>'E2 Serres'!AY366</f>
        <v/>
      </c>
      <c r="BA24" s="398" t="str">
        <f>'E2 Serres'!AZ366</f>
        <v/>
      </c>
      <c r="BB24" s="399">
        <f>'E2 Serres'!BA366</f>
        <v>0</v>
      </c>
      <c r="BC24" s="445" t="str">
        <f>'E2 Serres'!BB366</f>
        <v/>
      </c>
      <c r="BD24" s="445" t="str">
        <f>'E2 Serres'!BC366</f>
        <v/>
      </c>
      <c r="BE24" s="445" t="str">
        <f>'E2 Serres'!BD366</f>
        <v/>
      </c>
      <c r="BF24" s="445" t="str">
        <f>'E2 Serres'!BE366</f>
        <v/>
      </c>
      <c r="BG24" s="445" t="str">
        <f>'E2 Serres'!BF366</f>
        <v/>
      </c>
      <c r="BH24" s="467" t="str">
        <f>'E2 Serres'!BG366</f>
        <v/>
      </c>
      <c r="BI24" s="467" t="str">
        <f>'E2 Serres'!BH366</f>
        <v/>
      </c>
      <c r="BJ24" s="399">
        <f>'E2 Serres'!BI366</f>
        <v>0</v>
      </c>
      <c r="BK24" s="445" t="str">
        <f>'E2 Serres'!BJ366</f>
        <v/>
      </c>
      <c r="BL24" s="445" t="str">
        <f>'E2 Serres'!BK366</f>
        <v/>
      </c>
      <c r="BM24" s="445" t="str">
        <f>'E2 Serres'!BL366</f>
        <v/>
      </c>
      <c r="BN24" s="399">
        <f>'E2 Serres'!BM366</f>
        <v>0</v>
      </c>
      <c r="BO24" s="445" t="str">
        <f>'E2 Serres'!BN366</f>
        <v/>
      </c>
      <c r="BP24" s="445">
        <f>'E2 Serres'!BO366</f>
        <v>0</v>
      </c>
      <c r="BQ24" s="40">
        <f>'E2 Serres'!BP366</f>
        <v>0</v>
      </c>
      <c r="BR24" s="398" t="str">
        <f>'E2 Serres'!BQ366</f>
        <v/>
      </c>
      <c r="BS24" s="398" t="str">
        <f>'E2 Serres'!BR366</f>
        <v/>
      </c>
      <c r="BT24" s="398" t="str">
        <f>'E2 Serres'!BS366</f>
        <v/>
      </c>
      <c r="BU24" s="398" t="str">
        <f>'E2 Serres'!BT366</f>
        <v/>
      </c>
      <c r="BV24" s="398" t="str">
        <f>'E2 Serres'!BU366</f>
        <v/>
      </c>
      <c r="BW24" s="398" t="str">
        <f>'E2 Serres'!BV366</f>
        <v/>
      </c>
      <c r="BX24" s="398" t="str">
        <f>'E2 Serres'!BW366</f>
        <v/>
      </c>
      <c r="BY24" s="40" t="str">
        <f>'E2 Serres'!BX366</f>
        <v>.</v>
      </c>
      <c r="BZ24" s="396">
        <f>BZ2165</f>
        <v>0</v>
      </c>
      <c r="CA24" s="396">
        <f>CA2165</f>
        <v>0</v>
      </c>
      <c r="CB24" s="396">
        <f>CB2165</f>
        <v>0</v>
      </c>
      <c r="CC24" s="396">
        <f>CC2165</f>
        <v>0</v>
      </c>
    </row>
    <row r="25" spans="1:81" s="40" customFormat="1" hidden="1" outlineLevel="1">
      <c r="A25" s="1646"/>
      <c r="B25" s="1651"/>
      <c r="C25" s="677"/>
      <c r="D25" s="677"/>
      <c r="E25" s="1536"/>
      <c r="F25" s="1783"/>
      <c r="G25" s="334" t="str">
        <f>'E2 Serres'!F367</f>
        <v/>
      </c>
      <c r="H25" s="335" t="str">
        <f>'E2 Serres'!G367</f>
        <v/>
      </c>
      <c r="I25" s="336" t="str">
        <f>'E2 Serres'!H367</f>
        <v/>
      </c>
      <c r="J25" s="336" t="str">
        <f>'E2 Serres'!I367</f>
        <v/>
      </c>
      <c r="K25" s="337" t="str">
        <f>'E2 Serres'!J367</f>
        <v/>
      </c>
      <c r="L25" s="336" t="str">
        <f>'E2 Serres'!K367</f>
        <v/>
      </c>
      <c r="M25" s="468" t="str">
        <f>'E2 Serres'!L367</f>
        <v/>
      </c>
      <c r="N25" s="339" t="str">
        <f>'E2 Serres'!M367</f>
        <v/>
      </c>
      <c r="O25" s="338" t="str">
        <f>'E2 Serres'!N367</f>
        <v/>
      </c>
      <c r="P25" s="340" t="str">
        <f>'E2 Serres'!O367</f>
        <v/>
      </c>
      <c r="Q25" s="329">
        <f>'E2 Serres'!P367</f>
        <v>0</v>
      </c>
      <c r="R25" s="341">
        <f>'E2 Serres'!Q367</f>
        <v>0</v>
      </c>
      <c r="S25" s="400">
        <f>'E2 Serres'!R367</f>
        <v>0</v>
      </c>
      <c r="T25" s="400">
        <f>'E2 Serres'!S367</f>
        <v>0</v>
      </c>
      <c r="U25" s="400" t="str">
        <f>'E2 Serres'!T367</f>
        <v/>
      </c>
      <c r="V25" s="329">
        <f>'E2 Serres'!U367</f>
        <v>0</v>
      </c>
      <c r="W25" s="400" t="str">
        <f>'E2 Serres'!V367</f>
        <v/>
      </c>
      <c r="X25" s="400" t="str">
        <f>'E2 Serres'!W367</f>
        <v/>
      </c>
      <c r="Y25" s="329">
        <f>'E2 Serres'!X367</f>
        <v>0</v>
      </c>
      <c r="Z25" s="331" t="str">
        <f>'E2 Serres'!Y367</f>
        <v/>
      </c>
      <c r="AA25" s="331" t="str">
        <f>'E2 Serres'!Z367</f>
        <v/>
      </c>
      <c r="AB25" s="331" t="str">
        <f>'E2 Serres'!AA367</f>
        <v/>
      </c>
      <c r="AC25" s="331" t="str">
        <f>'E2 Serres'!AB367</f>
        <v/>
      </c>
      <c r="AD25" s="331" t="str">
        <f>'E2 Serres'!AC367</f>
        <v/>
      </c>
      <c r="AE25" s="330" t="str">
        <f>'E2 Serres'!AD367</f>
        <v/>
      </c>
      <c r="AF25" s="331" t="str">
        <f>'E2 Serres'!AE367</f>
        <v/>
      </c>
      <c r="AG25" s="331" t="str">
        <f>'E2 Serres'!AF367</f>
        <v/>
      </c>
      <c r="AH25" s="331" t="str">
        <f>'E2 Serres'!AG367</f>
        <v/>
      </c>
      <c r="AI25" s="331" t="str">
        <f>'E2 Serres'!AH367</f>
        <v/>
      </c>
      <c r="AJ25" s="331" t="str">
        <f>'E2 Serres'!AI367</f>
        <v/>
      </c>
      <c r="AK25" s="331" t="str">
        <f>'E2 Serres'!AJ367</f>
        <v/>
      </c>
      <c r="AL25" s="331" t="str">
        <f>'E2 Serres'!AK367</f>
        <v/>
      </c>
      <c r="AM25" s="330" t="str">
        <f>'E2 Serres'!AL367</f>
        <v>.</v>
      </c>
      <c r="AN25" s="346" t="str">
        <f>'E2 Serres'!AM367</f>
        <v/>
      </c>
      <c r="AO25" s="346" t="str">
        <f>'E2 Serres'!AN367</f>
        <v/>
      </c>
      <c r="AP25" s="346" t="str">
        <f>'E2 Serres'!AO367</f>
        <v/>
      </c>
      <c r="AQ25" s="346" t="str">
        <f>'E2 Serres'!AP367</f>
        <v/>
      </c>
      <c r="AR25" s="346" t="str">
        <f>'E2 Serres'!AQ367</f>
        <v/>
      </c>
      <c r="AS25" s="399">
        <f>'E2 Serres'!AR367</f>
        <v>0</v>
      </c>
      <c r="AT25" s="398" t="str">
        <f>'E2 Serres'!AS367</f>
        <v/>
      </c>
      <c r="AU25" s="398" t="str">
        <f>'E2 Serres'!AT367</f>
        <v/>
      </c>
      <c r="AV25" s="398" t="str">
        <f>'E2 Serres'!AU367</f>
        <v/>
      </c>
      <c r="AW25" s="398" t="str">
        <f>'E2 Serres'!AV367</f>
        <v/>
      </c>
      <c r="AX25" s="398" t="str">
        <f>'E2 Serres'!AW367</f>
        <v/>
      </c>
      <c r="AY25" s="40" t="str">
        <f>'E2 Serres'!AX367</f>
        <v/>
      </c>
      <c r="AZ25" s="40" t="str">
        <f>'E2 Serres'!AY367</f>
        <v/>
      </c>
      <c r="BA25" s="398" t="str">
        <f>'E2 Serres'!AZ367</f>
        <v/>
      </c>
      <c r="BB25" s="399">
        <f>'E2 Serres'!BA367</f>
        <v>0</v>
      </c>
      <c r="BC25" s="445" t="str">
        <f>'E2 Serres'!BB367</f>
        <v/>
      </c>
      <c r="BD25" s="445" t="str">
        <f>'E2 Serres'!BC367</f>
        <v/>
      </c>
      <c r="BE25" s="445" t="str">
        <f>'E2 Serres'!BD367</f>
        <v/>
      </c>
      <c r="BF25" s="445" t="str">
        <f>'E2 Serres'!BE367</f>
        <v/>
      </c>
      <c r="BG25" s="445" t="str">
        <f>'E2 Serres'!BF367</f>
        <v/>
      </c>
      <c r="BH25" s="467" t="str">
        <f>'E2 Serres'!BG367</f>
        <v/>
      </c>
      <c r="BI25" s="467" t="str">
        <f>'E2 Serres'!BH367</f>
        <v/>
      </c>
      <c r="BJ25" s="399">
        <f>'E2 Serres'!BI367</f>
        <v>0</v>
      </c>
      <c r="BK25" s="445" t="str">
        <f>'E2 Serres'!BJ367</f>
        <v/>
      </c>
      <c r="BL25" s="445" t="str">
        <f>'E2 Serres'!BK367</f>
        <v/>
      </c>
      <c r="BM25" s="445" t="str">
        <f>'E2 Serres'!BL367</f>
        <v/>
      </c>
      <c r="BN25" s="399">
        <f>'E2 Serres'!BM367</f>
        <v>0</v>
      </c>
      <c r="BO25" s="445" t="str">
        <f>'E2 Serres'!BN367</f>
        <v/>
      </c>
      <c r="BP25" s="445">
        <f>'E2 Serres'!BO367</f>
        <v>0</v>
      </c>
      <c r="BQ25" s="40">
        <f>'E2 Serres'!BP367</f>
        <v>0</v>
      </c>
      <c r="BR25" s="398" t="str">
        <f>'E2 Serres'!BQ367</f>
        <v/>
      </c>
      <c r="BS25" s="398" t="str">
        <f>'E2 Serres'!BR367</f>
        <v/>
      </c>
      <c r="BT25" s="398" t="str">
        <f>'E2 Serres'!BS367</f>
        <v/>
      </c>
      <c r="BU25" s="398" t="str">
        <f>'E2 Serres'!BT367</f>
        <v/>
      </c>
      <c r="BV25" s="398" t="str">
        <f>'E2 Serres'!BU367</f>
        <v/>
      </c>
      <c r="BW25" s="398" t="str">
        <f>'E2 Serres'!BV367</f>
        <v/>
      </c>
      <c r="BX25" s="398" t="str">
        <f>'E2 Serres'!BW367</f>
        <v/>
      </c>
      <c r="BY25" s="40" t="str">
        <f>'E2 Serres'!BX367</f>
        <v>.</v>
      </c>
      <c r="BZ25" s="396">
        <f>BZ2270</f>
        <v>0</v>
      </c>
      <c r="CA25" s="396">
        <f>CA2270</f>
        <v>0</v>
      </c>
      <c r="CB25" s="396">
        <f>CB2270</f>
        <v>0</v>
      </c>
      <c r="CC25" s="396">
        <f>CC2270</f>
        <v>0</v>
      </c>
    </row>
    <row r="26" spans="1:81" s="40" customFormat="1" hidden="1" outlineLevel="1">
      <c r="A26" s="1646"/>
      <c r="B26" s="1651"/>
      <c r="C26" s="677"/>
      <c r="D26" s="677"/>
      <c r="E26" s="1536"/>
      <c r="F26" s="1783"/>
      <c r="G26" s="334" t="str">
        <f>'E2 Serres'!F368</f>
        <v/>
      </c>
      <c r="H26" s="335" t="str">
        <f>'E2 Serres'!G368</f>
        <v/>
      </c>
      <c r="I26" s="336" t="str">
        <f>'E2 Serres'!H368</f>
        <v/>
      </c>
      <c r="J26" s="336" t="str">
        <f>'E2 Serres'!I368</f>
        <v/>
      </c>
      <c r="K26" s="337" t="str">
        <f>'E2 Serres'!J368</f>
        <v/>
      </c>
      <c r="L26" s="336" t="str">
        <f>'E2 Serres'!K368</f>
        <v/>
      </c>
      <c r="M26" s="468" t="str">
        <f>'E2 Serres'!L368</f>
        <v/>
      </c>
      <c r="N26" s="339" t="str">
        <f>'E2 Serres'!M368</f>
        <v/>
      </c>
      <c r="O26" s="338" t="str">
        <f>'E2 Serres'!N368</f>
        <v/>
      </c>
      <c r="P26" s="340" t="str">
        <f>'E2 Serres'!O368</f>
        <v/>
      </c>
      <c r="Q26" s="329">
        <f>'E2 Serres'!P368</f>
        <v>0</v>
      </c>
      <c r="R26" s="341">
        <f>'E2 Serres'!Q368</f>
        <v>0</v>
      </c>
      <c r="S26" s="400">
        <f>'E2 Serres'!R368</f>
        <v>0</v>
      </c>
      <c r="T26" s="400">
        <f>'E2 Serres'!S368</f>
        <v>0</v>
      </c>
      <c r="U26" s="400" t="str">
        <f>'E2 Serres'!T368</f>
        <v/>
      </c>
      <c r="V26" s="329">
        <f>'E2 Serres'!U368</f>
        <v>0</v>
      </c>
      <c r="W26" s="400" t="str">
        <f>'E2 Serres'!V368</f>
        <v/>
      </c>
      <c r="X26" s="400" t="str">
        <f>'E2 Serres'!W368</f>
        <v/>
      </c>
      <c r="Y26" s="329">
        <f>'E2 Serres'!X368</f>
        <v>0</v>
      </c>
      <c r="Z26" s="331" t="str">
        <f>'E2 Serres'!Y368</f>
        <v/>
      </c>
      <c r="AA26" s="331" t="str">
        <f>'E2 Serres'!Z368</f>
        <v/>
      </c>
      <c r="AB26" s="331" t="str">
        <f>'E2 Serres'!AA368</f>
        <v/>
      </c>
      <c r="AC26" s="331" t="str">
        <f>'E2 Serres'!AB368</f>
        <v/>
      </c>
      <c r="AD26" s="331" t="str">
        <f>'E2 Serres'!AC368</f>
        <v/>
      </c>
      <c r="AE26" s="330" t="str">
        <f>'E2 Serres'!AD368</f>
        <v/>
      </c>
      <c r="AF26" s="331" t="str">
        <f>'E2 Serres'!AE368</f>
        <v/>
      </c>
      <c r="AG26" s="331" t="str">
        <f>'E2 Serres'!AF368</f>
        <v/>
      </c>
      <c r="AH26" s="331" t="str">
        <f>'E2 Serres'!AG368</f>
        <v/>
      </c>
      <c r="AI26" s="331" t="str">
        <f>'E2 Serres'!AH368</f>
        <v/>
      </c>
      <c r="AJ26" s="331" t="str">
        <f>'E2 Serres'!AI368</f>
        <v/>
      </c>
      <c r="AK26" s="331" t="str">
        <f>'E2 Serres'!AJ368</f>
        <v/>
      </c>
      <c r="AL26" s="331" t="str">
        <f>'E2 Serres'!AK368</f>
        <v/>
      </c>
      <c r="AM26" s="330" t="str">
        <f>'E2 Serres'!AL368</f>
        <v>.</v>
      </c>
      <c r="AN26" s="346" t="str">
        <f>'E2 Serres'!AM368</f>
        <v/>
      </c>
      <c r="AO26" s="346" t="str">
        <f>'E2 Serres'!AN368</f>
        <v/>
      </c>
      <c r="AP26" s="346" t="str">
        <f>'E2 Serres'!AO368</f>
        <v/>
      </c>
      <c r="AQ26" s="346" t="str">
        <f>'E2 Serres'!AP368</f>
        <v/>
      </c>
      <c r="AR26" s="346" t="str">
        <f>'E2 Serres'!AQ368</f>
        <v/>
      </c>
      <c r="AS26" s="399">
        <f>'E2 Serres'!AR368</f>
        <v>0</v>
      </c>
      <c r="AT26" s="398" t="str">
        <f>'E2 Serres'!AS368</f>
        <v/>
      </c>
      <c r="AU26" s="398" t="str">
        <f>'E2 Serres'!AT368</f>
        <v/>
      </c>
      <c r="AV26" s="398" t="str">
        <f>'E2 Serres'!AU368</f>
        <v/>
      </c>
      <c r="AW26" s="398" t="str">
        <f>'E2 Serres'!AV368</f>
        <v/>
      </c>
      <c r="AX26" s="398" t="str">
        <f>'E2 Serres'!AW368</f>
        <v/>
      </c>
      <c r="AY26" s="40" t="str">
        <f>'E2 Serres'!AX368</f>
        <v/>
      </c>
      <c r="AZ26" s="40" t="str">
        <f>'E2 Serres'!AY368</f>
        <v/>
      </c>
      <c r="BA26" s="398" t="str">
        <f>'E2 Serres'!AZ368</f>
        <v/>
      </c>
      <c r="BB26" s="399">
        <f>'E2 Serres'!BA368</f>
        <v>0</v>
      </c>
      <c r="BC26" s="445" t="str">
        <f>'E2 Serres'!BB368</f>
        <v/>
      </c>
      <c r="BD26" s="445" t="str">
        <f>'E2 Serres'!BC368</f>
        <v/>
      </c>
      <c r="BE26" s="445" t="str">
        <f>'E2 Serres'!BD368</f>
        <v/>
      </c>
      <c r="BF26" s="445" t="str">
        <f>'E2 Serres'!BE368</f>
        <v/>
      </c>
      <c r="BG26" s="445" t="str">
        <f>'E2 Serres'!BF368</f>
        <v/>
      </c>
      <c r="BH26" s="467" t="str">
        <f>'E2 Serres'!BG368</f>
        <v/>
      </c>
      <c r="BI26" s="467" t="str">
        <f>'E2 Serres'!BH368</f>
        <v/>
      </c>
      <c r="BJ26" s="399">
        <f>'E2 Serres'!BI368</f>
        <v>0</v>
      </c>
      <c r="BK26" s="445" t="str">
        <f>'E2 Serres'!BJ368</f>
        <v/>
      </c>
      <c r="BL26" s="445" t="str">
        <f>'E2 Serres'!BK368</f>
        <v/>
      </c>
      <c r="BM26" s="445" t="str">
        <f>'E2 Serres'!BL368</f>
        <v/>
      </c>
      <c r="BN26" s="399">
        <f>'E2 Serres'!BM368</f>
        <v>0</v>
      </c>
      <c r="BO26" s="445" t="str">
        <f>'E2 Serres'!BN368</f>
        <v/>
      </c>
      <c r="BP26" s="445">
        <f>'E2 Serres'!BO368</f>
        <v>0</v>
      </c>
      <c r="BQ26" s="40">
        <f>'E2 Serres'!BP368</f>
        <v>0</v>
      </c>
      <c r="BR26" s="398" t="str">
        <f>'E2 Serres'!BQ368</f>
        <v/>
      </c>
      <c r="BS26" s="398" t="str">
        <f>'E2 Serres'!BR368</f>
        <v/>
      </c>
      <c r="BT26" s="398" t="str">
        <f>'E2 Serres'!BS368</f>
        <v/>
      </c>
      <c r="BU26" s="398" t="str">
        <f>'E2 Serres'!BT368</f>
        <v/>
      </c>
      <c r="BV26" s="398" t="str">
        <f>'E2 Serres'!BU368</f>
        <v/>
      </c>
      <c r="BW26" s="398" t="str">
        <f>'E2 Serres'!BV368</f>
        <v/>
      </c>
      <c r="BX26" s="398" t="str">
        <f>'E2 Serres'!BW368</f>
        <v/>
      </c>
      <c r="BY26" s="40" t="str">
        <f>'E2 Serres'!BX368</f>
        <v>.</v>
      </c>
      <c r="BZ26" s="396">
        <f>BZ2375</f>
        <v>0</v>
      </c>
      <c r="CA26" s="396">
        <f>CA2375</f>
        <v>0</v>
      </c>
      <c r="CB26" s="396">
        <f>CB2375</f>
        <v>0</v>
      </c>
      <c r="CC26" s="396">
        <f>CC2375</f>
        <v>0</v>
      </c>
    </row>
    <row r="27" spans="1:81" s="40" customFormat="1" hidden="1" outlineLevel="1">
      <c r="A27" s="1646"/>
      <c r="B27" s="1651"/>
      <c r="C27" s="677"/>
      <c r="D27" s="677"/>
      <c r="E27" s="1536"/>
      <c r="F27" s="1783"/>
      <c r="G27" s="334" t="str">
        <f>'E2 Serres'!F369</f>
        <v/>
      </c>
      <c r="H27" s="335" t="str">
        <f>'E2 Serres'!G369</f>
        <v/>
      </c>
      <c r="I27" s="336" t="str">
        <f>'E2 Serres'!H369</f>
        <v/>
      </c>
      <c r="J27" s="336" t="str">
        <f>'E2 Serres'!I369</f>
        <v/>
      </c>
      <c r="K27" s="337" t="str">
        <f>'E2 Serres'!J369</f>
        <v/>
      </c>
      <c r="L27" s="336" t="str">
        <f>'E2 Serres'!K369</f>
        <v/>
      </c>
      <c r="M27" s="468" t="str">
        <f>'E2 Serres'!L369</f>
        <v/>
      </c>
      <c r="N27" s="339" t="str">
        <f>'E2 Serres'!M369</f>
        <v/>
      </c>
      <c r="O27" s="338" t="str">
        <f>'E2 Serres'!N369</f>
        <v/>
      </c>
      <c r="P27" s="340" t="str">
        <f>'E2 Serres'!O369</f>
        <v/>
      </c>
      <c r="Q27" s="329">
        <f>'E2 Serres'!P369</f>
        <v>0</v>
      </c>
      <c r="R27" s="341">
        <f>'E2 Serres'!Q369</f>
        <v>0</v>
      </c>
      <c r="S27" s="400">
        <f>'E2 Serres'!R369</f>
        <v>0</v>
      </c>
      <c r="T27" s="400">
        <f>'E2 Serres'!S369</f>
        <v>0</v>
      </c>
      <c r="U27" s="400" t="str">
        <f>'E2 Serres'!T369</f>
        <v/>
      </c>
      <c r="V27" s="329">
        <f>'E2 Serres'!U369</f>
        <v>0</v>
      </c>
      <c r="W27" s="400" t="str">
        <f>'E2 Serres'!V369</f>
        <v/>
      </c>
      <c r="X27" s="400" t="str">
        <f>'E2 Serres'!W369</f>
        <v/>
      </c>
      <c r="Y27" s="329">
        <f>'E2 Serres'!X369</f>
        <v>0</v>
      </c>
      <c r="Z27" s="331" t="str">
        <f>'E2 Serres'!Y369</f>
        <v/>
      </c>
      <c r="AA27" s="331" t="str">
        <f>'E2 Serres'!Z369</f>
        <v/>
      </c>
      <c r="AB27" s="331" t="str">
        <f>'E2 Serres'!AA369</f>
        <v/>
      </c>
      <c r="AC27" s="331" t="str">
        <f>'E2 Serres'!AB369</f>
        <v/>
      </c>
      <c r="AD27" s="331" t="str">
        <f>'E2 Serres'!AC369</f>
        <v/>
      </c>
      <c r="AE27" s="330" t="str">
        <f>'E2 Serres'!AD369</f>
        <v/>
      </c>
      <c r="AF27" s="331" t="str">
        <f>'E2 Serres'!AE369</f>
        <v/>
      </c>
      <c r="AG27" s="331" t="str">
        <f>'E2 Serres'!AF369</f>
        <v/>
      </c>
      <c r="AH27" s="331" t="str">
        <f>'E2 Serres'!AG369</f>
        <v/>
      </c>
      <c r="AI27" s="331" t="str">
        <f>'E2 Serres'!AH369</f>
        <v/>
      </c>
      <c r="AJ27" s="331" t="str">
        <f>'E2 Serres'!AI369</f>
        <v/>
      </c>
      <c r="AK27" s="331" t="str">
        <f>'E2 Serres'!AJ369</f>
        <v/>
      </c>
      <c r="AL27" s="331" t="str">
        <f>'E2 Serres'!AK369</f>
        <v/>
      </c>
      <c r="AM27" s="330" t="str">
        <f>'E2 Serres'!AL369</f>
        <v>.</v>
      </c>
      <c r="AN27" s="346" t="str">
        <f>'E2 Serres'!AM369</f>
        <v/>
      </c>
      <c r="AO27" s="346" t="str">
        <f>'E2 Serres'!AN369</f>
        <v/>
      </c>
      <c r="AP27" s="346" t="str">
        <f>'E2 Serres'!AO369</f>
        <v/>
      </c>
      <c r="AQ27" s="346" t="str">
        <f>'E2 Serres'!AP369</f>
        <v/>
      </c>
      <c r="AR27" s="346" t="str">
        <f>'E2 Serres'!AQ369</f>
        <v/>
      </c>
      <c r="AS27" s="399">
        <f>'E2 Serres'!AR369</f>
        <v>0</v>
      </c>
      <c r="AT27" s="398" t="str">
        <f>'E2 Serres'!AS369</f>
        <v/>
      </c>
      <c r="AU27" s="398" t="str">
        <f>'E2 Serres'!AT369</f>
        <v/>
      </c>
      <c r="AV27" s="398" t="str">
        <f>'E2 Serres'!AU369</f>
        <v/>
      </c>
      <c r="AW27" s="398" t="str">
        <f>'E2 Serres'!AV369</f>
        <v/>
      </c>
      <c r="AX27" s="398" t="str">
        <f>'E2 Serres'!AW369</f>
        <v/>
      </c>
      <c r="AY27" s="40" t="str">
        <f>'E2 Serres'!AX369</f>
        <v/>
      </c>
      <c r="AZ27" s="40" t="str">
        <f>'E2 Serres'!AY369</f>
        <v/>
      </c>
      <c r="BA27" s="398" t="str">
        <f>'E2 Serres'!AZ369</f>
        <v/>
      </c>
      <c r="BB27" s="399">
        <f>'E2 Serres'!BA369</f>
        <v>0</v>
      </c>
      <c r="BC27" s="445" t="str">
        <f>'E2 Serres'!BB369</f>
        <v/>
      </c>
      <c r="BD27" s="445" t="str">
        <f>'E2 Serres'!BC369</f>
        <v/>
      </c>
      <c r="BE27" s="445" t="str">
        <f>'E2 Serres'!BD369</f>
        <v/>
      </c>
      <c r="BF27" s="445" t="str">
        <f>'E2 Serres'!BE369</f>
        <v/>
      </c>
      <c r="BG27" s="445" t="str">
        <f>'E2 Serres'!BF369</f>
        <v/>
      </c>
      <c r="BH27" s="467" t="str">
        <f>'E2 Serres'!BG369</f>
        <v/>
      </c>
      <c r="BI27" s="467" t="str">
        <f>'E2 Serres'!BH369</f>
        <v/>
      </c>
      <c r="BJ27" s="399">
        <f>'E2 Serres'!BI369</f>
        <v>0</v>
      </c>
      <c r="BK27" s="445" t="str">
        <f>'E2 Serres'!BJ369</f>
        <v/>
      </c>
      <c r="BL27" s="445" t="str">
        <f>'E2 Serres'!BK369</f>
        <v/>
      </c>
      <c r="BM27" s="445" t="str">
        <f>'E2 Serres'!BL369</f>
        <v/>
      </c>
      <c r="BN27" s="399">
        <f>'E2 Serres'!BM369</f>
        <v>0</v>
      </c>
      <c r="BO27" s="445" t="str">
        <f>'E2 Serres'!BN369</f>
        <v/>
      </c>
      <c r="BP27" s="445">
        <f>'E2 Serres'!BO369</f>
        <v>0</v>
      </c>
      <c r="BQ27" s="40">
        <f>'E2 Serres'!BP369</f>
        <v>0</v>
      </c>
      <c r="BR27" s="398" t="str">
        <f>'E2 Serres'!BQ369</f>
        <v/>
      </c>
      <c r="BS27" s="398" t="str">
        <f>'E2 Serres'!BR369</f>
        <v/>
      </c>
      <c r="BT27" s="398" t="str">
        <f>'E2 Serres'!BS369</f>
        <v/>
      </c>
      <c r="BU27" s="398" t="str">
        <f>'E2 Serres'!BT369</f>
        <v/>
      </c>
      <c r="BV27" s="398" t="str">
        <f>'E2 Serres'!BU369</f>
        <v/>
      </c>
      <c r="BW27" s="398" t="str">
        <f>'E2 Serres'!BV369</f>
        <v/>
      </c>
      <c r="BX27" s="398" t="str">
        <f>'E2 Serres'!BW369</f>
        <v/>
      </c>
      <c r="BY27" s="40" t="str">
        <f>'E2 Serres'!BX369</f>
        <v>.</v>
      </c>
      <c r="BZ27" s="396">
        <f>BZ2480</f>
        <v>0</v>
      </c>
      <c r="CA27" s="396">
        <f>CA2480</f>
        <v>0</v>
      </c>
      <c r="CB27" s="396">
        <f>CB2480</f>
        <v>0</v>
      </c>
      <c r="CC27" s="396">
        <f>CC2480</f>
        <v>0</v>
      </c>
    </row>
    <row r="28" spans="1:81" s="40" customFormat="1" hidden="1" outlineLevel="1">
      <c r="A28" s="1646"/>
      <c r="B28" s="1651"/>
      <c r="C28" s="677"/>
      <c r="D28" s="677"/>
      <c r="E28" s="1536"/>
      <c r="F28" s="1783"/>
      <c r="G28" s="334" t="str">
        <f>'E2 Serres'!F370</f>
        <v/>
      </c>
      <c r="H28" s="335" t="str">
        <f>'E2 Serres'!G370</f>
        <v/>
      </c>
      <c r="I28" s="336" t="str">
        <f>'E2 Serres'!H370</f>
        <v/>
      </c>
      <c r="J28" s="336" t="str">
        <f>'E2 Serres'!I370</f>
        <v/>
      </c>
      <c r="K28" s="337" t="str">
        <f>'E2 Serres'!J370</f>
        <v/>
      </c>
      <c r="L28" s="336" t="str">
        <f>'E2 Serres'!K370</f>
        <v/>
      </c>
      <c r="M28" s="468" t="str">
        <f>'E2 Serres'!L370</f>
        <v/>
      </c>
      <c r="N28" s="339" t="str">
        <f>'E2 Serres'!M370</f>
        <v/>
      </c>
      <c r="O28" s="338" t="str">
        <f>'E2 Serres'!N370</f>
        <v/>
      </c>
      <c r="P28" s="340" t="str">
        <f>'E2 Serres'!O370</f>
        <v/>
      </c>
      <c r="Q28" s="329">
        <f>'E2 Serres'!P370</f>
        <v>0</v>
      </c>
      <c r="R28" s="341">
        <f>'E2 Serres'!Q370</f>
        <v>0</v>
      </c>
      <c r="S28" s="400">
        <f>'E2 Serres'!R370</f>
        <v>0</v>
      </c>
      <c r="T28" s="400">
        <f>'E2 Serres'!S370</f>
        <v>0</v>
      </c>
      <c r="U28" s="400" t="str">
        <f>'E2 Serres'!T370</f>
        <v/>
      </c>
      <c r="V28" s="329">
        <f>'E2 Serres'!U370</f>
        <v>0</v>
      </c>
      <c r="W28" s="400" t="str">
        <f>'E2 Serres'!V370</f>
        <v/>
      </c>
      <c r="X28" s="400" t="str">
        <f>'E2 Serres'!W370</f>
        <v/>
      </c>
      <c r="Y28" s="329">
        <f>'E2 Serres'!X370</f>
        <v>0</v>
      </c>
      <c r="Z28" s="331" t="str">
        <f>'E2 Serres'!Y370</f>
        <v/>
      </c>
      <c r="AA28" s="331" t="str">
        <f>'E2 Serres'!Z370</f>
        <v/>
      </c>
      <c r="AB28" s="331" t="str">
        <f>'E2 Serres'!AA370</f>
        <v/>
      </c>
      <c r="AC28" s="331" t="str">
        <f>'E2 Serres'!AB370</f>
        <v/>
      </c>
      <c r="AD28" s="331" t="str">
        <f>'E2 Serres'!AC370</f>
        <v/>
      </c>
      <c r="AE28" s="330" t="str">
        <f>'E2 Serres'!AD370</f>
        <v/>
      </c>
      <c r="AF28" s="331" t="str">
        <f>'E2 Serres'!AE370</f>
        <v/>
      </c>
      <c r="AG28" s="331" t="str">
        <f>'E2 Serres'!AF370</f>
        <v/>
      </c>
      <c r="AH28" s="331" t="str">
        <f>'E2 Serres'!AG370</f>
        <v/>
      </c>
      <c r="AI28" s="331" t="str">
        <f>'E2 Serres'!AH370</f>
        <v/>
      </c>
      <c r="AJ28" s="331" t="str">
        <f>'E2 Serres'!AI370</f>
        <v/>
      </c>
      <c r="AK28" s="331" t="str">
        <f>'E2 Serres'!AJ370</f>
        <v/>
      </c>
      <c r="AL28" s="331" t="str">
        <f>'E2 Serres'!AK370</f>
        <v/>
      </c>
      <c r="AM28" s="330" t="str">
        <f>'E2 Serres'!AL370</f>
        <v>.</v>
      </c>
      <c r="AN28" s="346" t="str">
        <f>'E2 Serres'!AM370</f>
        <v/>
      </c>
      <c r="AO28" s="346" t="str">
        <f>'E2 Serres'!AN370</f>
        <v/>
      </c>
      <c r="AP28" s="346" t="str">
        <f>'E2 Serres'!AO370</f>
        <v/>
      </c>
      <c r="AQ28" s="346" t="str">
        <f>'E2 Serres'!AP370</f>
        <v/>
      </c>
      <c r="AR28" s="346" t="str">
        <f>'E2 Serres'!AQ370</f>
        <v/>
      </c>
      <c r="AS28" s="399">
        <f>'E2 Serres'!AR370</f>
        <v>0</v>
      </c>
      <c r="AT28" s="398" t="str">
        <f>'E2 Serres'!AS370</f>
        <v/>
      </c>
      <c r="AU28" s="398" t="str">
        <f>'E2 Serres'!AT370</f>
        <v/>
      </c>
      <c r="AV28" s="398" t="str">
        <f>'E2 Serres'!AU370</f>
        <v/>
      </c>
      <c r="AW28" s="398" t="str">
        <f>'E2 Serres'!AV370</f>
        <v/>
      </c>
      <c r="AX28" s="398" t="str">
        <f>'E2 Serres'!AW370</f>
        <v/>
      </c>
      <c r="AY28" s="40" t="str">
        <f>'E2 Serres'!AX370</f>
        <v/>
      </c>
      <c r="AZ28" s="40" t="str">
        <f>'E2 Serres'!AY370</f>
        <v/>
      </c>
      <c r="BA28" s="398" t="str">
        <f>'E2 Serres'!AZ370</f>
        <v/>
      </c>
      <c r="BB28" s="399">
        <f>'E2 Serres'!BA370</f>
        <v>0</v>
      </c>
      <c r="BC28" s="445" t="str">
        <f>'E2 Serres'!BB370</f>
        <v/>
      </c>
      <c r="BD28" s="445" t="str">
        <f>'E2 Serres'!BC370</f>
        <v/>
      </c>
      <c r="BE28" s="445" t="str">
        <f>'E2 Serres'!BD370</f>
        <v/>
      </c>
      <c r="BF28" s="445" t="str">
        <f>'E2 Serres'!BE370</f>
        <v/>
      </c>
      <c r="BG28" s="445" t="str">
        <f>'E2 Serres'!BF370</f>
        <v/>
      </c>
      <c r="BH28" s="467" t="str">
        <f>'E2 Serres'!BG370</f>
        <v/>
      </c>
      <c r="BI28" s="467" t="str">
        <f>'E2 Serres'!BH370</f>
        <v/>
      </c>
      <c r="BJ28" s="399">
        <f>'E2 Serres'!BI370</f>
        <v>0</v>
      </c>
      <c r="BK28" s="445" t="str">
        <f>'E2 Serres'!BJ370</f>
        <v/>
      </c>
      <c r="BL28" s="445" t="str">
        <f>'E2 Serres'!BK370</f>
        <v/>
      </c>
      <c r="BM28" s="445" t="str">
        <f>'E2 Serres'!BL370</f>
        <v/>
      </c>
      <c r="BN28" s="399">
        <f>'E2 Serres'!BM370</f>
        <v>0</v>
      </c>
      <c r="BO28" s="445" t="str">
        <f>'E2 Serres'!BN370</f>
        <v/>
      </c>
      <c r="BP28" s="445">
        <f>'E2 Serres'!BO370</f>
        <v>0</v>
      </c>
      <c r="BQ28" s="40">
        <f>'E2 Serres'!BP370</f>
        <v>0</v>
      </c>
      <c r="BR28" s="398" t="str">
        <f>'E2 Serres'!BQ370</f>
        <v/>
      </c>
      <c r="BS28" s="398" t="str">
        <f>'E2 Serres'!BR370</f>
        <v/>
      </c>
      <c r="BT28" s="398" t="str">
        <f>'E2 Serres'!BS370</f>
        <v/>
      </c>
      <c r="BU28" s="398" t="str">
        <f>'E2 Serres'!BT370</f>
        <v/>
      </c>
      <c r="BV28" s="398" t="str">
        <f>'E2 Serres'!BU370</f>
        <v/>
      </c>
      <c r="BW28" s="398" t="str">
        <f>'E2 Serres'!BV370</f>
        <v/>
      </c>
      <c r="BX28" s="398" t="str">
        <f>'E2 Serres'!BW370</f>
        <v/>
      </c>
      <c r="BY28" s="40" t="str">
        <f>'E2 Serres'!BX370</f>
        <v>.</v>
      </c>
      <c r="BZ28" s="396">
        <f>BZ2585</f>
        <v>0</v>
      </c>
      <c r="CA28" s="396">
        <f>CA2585</f>
        <v>0</v>
      </c>
      <c r="CB28" s="396">
        <f>CB2585</f>
        <v>0</v>
      </c>
      <c r="CC28" s="396">
        <f>CC2585</f>
        <v>0</v>
      </c>
    </row>
    <row r="29" spans="1:81" s="40" customFormat="1" hidden="1" outlineLevel="1">
      <c r="A29" s="1646"/>
      <c r="B29" s="1651"/>
      <c r="C29" s="677"/>
      <c r="D29" s="677"/>
      <c r="E29" s="1536"/>
      <c r="F29" s="1783"/>
      <c r="G29" s="334" t="str">
        <f>'E2 Serres'!F371</f>
        <v/>
      </c>
      <c r="H29" s="335" t="str">
        <f>'E2 Serres'!G371</f>
        <v/>
      </c>
      <c r="I29" s="336" t="str">
        <f>'E2 Serres'!H371</f>
        <v/>
      </c>
      <c r="J29" s="336" t="str">
        <f>'E2 Serres'!I371</f>
        <v/>
      </c>
      <c r="K29" s="337" t="str">
        <f>'E2 Serres'!J371</f>
        <v/>
      </c>
      <c r="L29" s="336" t="str">
        <f>'E2 Serres'!K371</f>
        <v/>
      </c>
      <c r="M29" s="468" t="str">
        <f>'E2 Serres'!L371</f>
        <v/>
      </c>
      <c r="N29" s="339" t="str">
        <f>'E2 Serres'!M371</f>
        <v/>
      </c>
      <c r="O29" s="338" t="str">
        <f>'E2 Serres'!N371</f>
        <v/>
      </c>
      <c r="P29" s="340" t="str">
        <f>'E2 Serres'!O371</f>
        <v/>
      </c>
      <c r="Q29" s="329">
        <f>'E2 Serres'!P371</f>
        <v>0</v>
      </c>
      <c r="R29" s="341">
        <f>'E2 Serres'!Q371</f>
        <v>0</v>
      </c>
      <c r="S29" s="400">
        <f>'E2 Serres'!R371</f>
        <v>0</v>
      </c>
      <c r="T29" s="400">
        <f>'E2 Serres'!S371</f>
        <v>0</v>
      </c>
      <c r="U29" s="400" t="str">
        <f>'E2 Serres'!T371</f>
        <v/>
      </c>
      <c r="V29" s="329">
        <f>'E2 Serres'!U371</f>
        <v>0</v>
      </c>
      <c r="W29" s="400" t="str">
        <f>'E2 Serres'!V371</f>
        <v/>
      </c>
      <c r="X29" s="400" t="str">
        <f>'E2 Serres'!W371</f>
        <v/>
      </c>
      <c r="Y29" s="329">
        <f>'E2 Serres'!X371</f>
        <v>0</v>
      </c>
      <c r="Z29" s="331" t="str">
        <f>'E2 Serres'!Y371</f>
        <v/>
      </c>
      <c r="AA29" s="331" t="str">
        <f>'E2 Serres'!Z371</f>
        <v/>
      </c>
      <c r="AB29" s="331" t="str">
        <f>'E2 Serres'!AA371</f>
        <v/>
      </c>
      <c r="AC29" s="331" t="str">
        <f>'E2 Serres'!AB371</f>
        <v/>
      </c>
      <c r="AD29" s="331" t="str">
        <f>'E2 Serres'!AC371</f>
        <v/>
      </c>
      <c r="AE29" s="330" t="str">
        <f>'E2 Serres'!AD371</f>
        <v/>
      </c>
      <c r="AF29" s="331" t="str">
        <f>'E2 Serres'!AE371</f>
        <v/>
      </c>
      <c r="AG29" s="331" t="str">
        <f>'E2 Serres'!AF371</f>
        <v/>
      </c>
      <c r="AH29" s="331" t="str">
        <f>'E2 Serres'!AG371</f>
        <v/>
      </c>
      <c r="AI29" s="331" t="str">
        <f>'E2 Serres'!AH371</f>
        <v/>
      </c>
      <c r="AJ29" s="331" t="str">
        <f>'E2 Serres'!AI371</f>
        <v/>
      </c>
      <c r="AK29" s="331" t="str">
        <f>'E2 Serres'!AJ371</f>
        <v/>
      </c>
      <c r="AL29" s="331" t="str">
        <f>'E2 Serres'!AK371</f>
        <v/>
      </c>
      <c r="AM29" s="330" t="str">
        <f>'E2 Serres'!AL371</f>
        <v>.</v>
      </c>
      <c r="AN29" s="346" t="str">
        <f>'E2 Serres'!AM371</f>
        <v/>
      </c>
      <c r="AO29" s="346" t="str">
        <f>'E2 Serres'!AN371</f>
        <v/>
      </c>
      <c r="AP29" s="346" t="str">
        <f>'E2 Serres'!AO371</f>
        <v/>
      </c>
      <c r="AQ29" s="346" t="str">
        <f>'E2 Serres'!AP371</f>
        <v/>
      </c>
      <c r="AR29" s="346" t="str">
        <f>'E2 Serres'!AQ371</f>
        <v/>
      </c>
      <c r="AS29" s="399">
        <f>'E2 Serres'!AR371</f>
        <v>0</v>
      </c>
      <c r="AT29" s="398" t="str">
        <f>'E2 Serres'!AS371</f>
        <v/>
      </c>
      <c r="AU29" s="398" t="str">
        <f>'E2 Serres'!AT371</f>
        <v/>
      </c>
      <c r="AV29" s="398" t="str">
        <f>'E2 Serres'!AU371</f>
        <v/>
      </c>
      <c r="AW29" s="398" t="str">
        <f>'E2 Serres'!AV371</f>
        <v/>
      </c>
      <c r="AX29" s="398" t="str">
        <f>'E2 Serres'!AW371</f>
        <v/>
      </c>
      <c r="AY29" s="40" t="str">
        <f>'E2 Serres'!AX371</f>
        <v/>
      </c>
      <c r="AZ29" s="40" t="str">
        <f>'E2 Serres'!AY371</f>
        <v/>
      </c>
      <c r="BA29" s="398" t="str">
        <f>'E2 Serres'!AZ371</f>
        <v/>
      </c>
      <c r="BB29" s="399">
        <f>'E2 Serres'!BA371</f>
        <v>0</v>
      </c>
      <c r="BC29" s="445" t="str">
        <f>'E2 Serres'!BB371</f>
        <v/>
      </c>
      <c r="BD29" s="445" t="str">
        <f>'E2 Serres'!BC371</f>
        <v/>
      </c>
      <c r="BE29" s="445" t="str">
        <f>'E2 Serres'!BD371</f>
        <v/>
      </c>
      <c r="BF29" s="445" t="str">
        <f>'E2 Serres'!BE371</f>
        <v/>
      </c>
      <c r="BG29" s="445" t="str">
        <f>'E2 Serres'!BF371</f>
        <v/>
      </c>
      <c r="BH29" s="467" t="str">
        <f>'E2 Serres'!BG371</f>
        <v/>
      </c>
      <c r="BI29" s="467" t="str">
        <f>'E2 Serres'!BH371</f>
        <v/>
      </c>
      <c r="BJ29" s="399">
        <f>'E2 Serres'!BI371</f>
        <v>0</v>
      </c>
      <c r="BK29" s="445" t="str">
        <f>'E2 Serres'!BJ371</f>
        <v/>
      </c>
      <c r="BL29" s="445" t="str">
        <f>'E2 Serres'!BK371</f>
        <v/>
      </c>
      <c r="BM29" s="445" t="str">
        <f>'E2 Serres'!BL371</f>
        <v/>
      </c>
      <c r="BN29" s="399">
        <f>'E2 Serres'!BM371</f>
        <v>0</v>
      </c>
      <c r="BO29" s="445" t="str">
        <f>'E2 Serres'!BN371</f>
        <v/>
      </c>
      <c r="BP29" s="445">
        <f>'E2 Serres'!BO371</f>
        <v>0</v>
      </c>
      <c r="BQ29" s="40">
        <f>'E2 Serres'!BP371</f>
        <v>0</v>
      </c>
      <c r="BR29" s="398" t="str">
        <f>'E2 Serres'!BQ371</f>
        <v/>
      </c>
      <c r="BS29" s="398" t="str">
        <f>'E2 Serres'!BR371</f>
        <v/>
      </c>
      <c r="BT29" s="398" t="str">
        <f>'E2 Serres'!BS371</f>
        <v/>
      </c>
      <c r="BU29" s="398" t="str">
        <f>'E2 Serres'!BT371</f>
        <v/>
      </c>
      <c r="BV29" s="398" t="str">
        <f>'E2 Serres'!BU371</f>
        <v/>
      </c>
      <c r="BW29" s="398" t="str">
        <f>'E2 Serres'!BV371</f>
        <v/>
      </c>
      <c r="BX29" s="398" t="str">
        <f>'E2 Serres'!BW371</f>
        <v/>
      </c>
      <c r="BY29" s="40" t="str">
        <f>'E2 Serres'!BX371</f>
        <v>.</v>
      </c>
      <c r="BZ29" s="396">
        <f>BZ2690</f>
        <v>0</v>
      </c>
      <c r="CA29" s="396">
        <f>CA2690</f>
        <v>0</v>
      </c>
      <c r="CB29" s="396">
        <f>CB2690</f>
        <v>0</v>
      </c>
      <c r="CC29" s="396">
        <f>CC2690</f>
        <v>0</v>
      </c>
    </row>
    <row r="30" spans="1:81" s="40" customFormat="1" hidden="1" outlineLevel="1">
      <c r="A30" s="1646"/>
      <c r="B30" s="1651"/>
      <c r="C30" s="677"/>
      <c r="D30" s="677"/>
      <c r="E30" s="1536"/>
      <c r="F30" s="1783"/>
      <c r="G30" s="334" t="str">
        <f>'E2 Serres'!F372</f>
        <v/>
      </c>
      <c r="H30" s="335" t="str">
        <f>'E2 Serres'!G372</f>
        <v/>
      </c>
      <c r="I30" s="336" t="str">
        <f>'E2 Serres'!H372</f>
        <v/>
      </c>
      <c r="J30" s="336" t="str">
        <f>'E2 Serres'!I372</f>
        <v/>
      </c>
      <c r="K30" s="337" t="str">
        <f>'E2 Serres'!J372</f>
        <v/>
      </c>
      <c r="L30" s="336" t="str">
        <f>'E2 Serres'!K372</f>
        <v/>
      </c>
      <c r="M30" s="468" t="str">
        <f>'E2 Serres'!L372</f>
        <v/>
      </c>
      <c r="N30" s="339" t="str">
        <f>'E2 Serres'!M372</f>
        <v/>
      </c>
      <c r="O30" s="338" t="str">
        <f>'E2 Serres'!N372</f>
        <v/>
      </c>
      <c r="P30" s="340" t="str">
        <f>'E2 Serres'!O372</f>
        <v/>
      </c>
      <c r="Q30" s="329">
        <f>'E2 Serres'!P372</f>
        <v>0</v>
      </c>
      <c r="R30" s="341">
        <f>'E2 Serres'!Q372</f>
        <v>0</v>
      </c>
      <c r="S30" s="400">
        <f>'E2 Serres'!R372</f>
        <v>0</v>
      </c>
      <c r="T30" s="400">
        <f>'E2 Serres'!S372</f>
        <v>0</v>
      </c>
      <c r="U30" s="400" t="str">
        <f>'E2 Serres'!T372</f>
        <v/>
      </c>
      <c r="V30" s="329">
        <f>'E2 Serres'!U372</f>
        <v>0</v>
      </c>
      <c r="W30" s="400" t="str">
        <f>'E2 Serres'!V372</f>
        <v/>
      </c>
      <c r="X30" s="400" t="str">
        <f>'E2 Serres'!W372</f>
        <v/>
      </c>
      <c r="Y30" s="329">
        <f>'E2 Serres'!X372</f>
        <v>0</v>
      </c>
      <c r="Z30" s="331" t="str">
        <f>'E2 Serres'!Y372</f>
        <v/>
      </c>
      <c r="AA30" s="331" t="str">
        <f>'E2 Serres'!Z372</f>
        <v/>
      </c>
      <c r="AB30" s="331" t="str">
        <f>'E2 Serres'!AA372</f>
        <v/>
      </c>
      <c r="AC30" s="331" t="str">
        <f>'E2 Serres'!AB372</f>
        <v/>
      </c>
      <c r="AD30" s="331" t="str">
        <f>'E2 Serres'!AC372</f>
        <v/>
      </c>
      <c r="AE30" s="330" t="str">
        <f>'E2 Serres'!AD372</f>
        <v/>
      </c>
      <c r="AF30" s="331" t="str">
        <f>'E2 Serres'!AE372</f>
        <v/>
      </c>
      <c r="AG30" s="331" t="str">
        <f>'E2 Serres'!AF372</f>
        <v/>
      </c>
      <c r="AH30" s="331" t="str">
        <f>'E2 Serres'!AG372</f>
        <v/>
      </c>
      <c r="AI30" s="331" t="str">
        <f>'E2 Serres'!AH372</f>
        <v/>
      </c>
      <c r="AJ30" s="331" t="str">
        <f>'E2 Serres'!AI372</f>
        <v/>
      </c>
      <c r="AK30" s="331" t="str">
        <f>'E2 Serres'!AJ372</f>
        <v/>
      </c>
      <c r="AL30" s="331" t="str">
        <f>'E2 Serres'!AK372</f>
        <v/>
      </c>
      <c r="AM30" s="330" t="str">
        <f>'E2 Serres'!AL372</f>
        <v>.</v>
      </c>
      <c r="AN30" s="346" t="str">
        <f>'E2 Serres'!AM372</f>
        <v/>
      </c>
      <c r="AO30" s="346" t="str">
        <f>'E2 Serres'!AN372</f>
        <v/>
      </c>
      <c r="AP30" s="346" t="str">
        <f>'E2 Serres'!AO372</f>
        <v/>
      </c>
      <c r="AQ30" s="346" t="str">
        <f>'E2 Serres'!AP372</f>
        <v/>
      </c>
      <c r="AR30" s="346" t="str">
        <f>'E2 Serres'!AQ372</f>
        <v/>
      </c>
      <c r="AS30" s="399">
        <f>'E2 Serres'!AR372</f>
        <v>0</v>
      </c>
      <c r="AT30" s="398" t="str">
        <f>'E2 Serres'!AS372</f>
        <v/>
      </c>
      <c r="AU30" s="398" t="str">
        <f>'E2 Serres'!AT372</f>
        <v/>
      </c>
      <c r="AV30" s="398" t="str">
        <f>'E2 Serres'!AU372</f>
        <v/>
      </c>
      <c r="AW30" s="398" t="str">
        <f>'E2 Serres'!AV372</f>
        <v/>
      </c>
      <c r="AX30" s="398" t="str">
        <f>'E2 Serres'!AW372</f>
        <v/>
      </c>
      <c r="AY30" s="40" t="str">
        <f>'E2 Serres'!AX372</f>
        <v/>
      </c>
      <c r="AZ30" s="40" t="str">
        <f>'E2 Serres'!AY372</f>
        <v/>
      </c>
      <c r="BA30" s="398" t="str">
        <f>'E2 Serres'!AZ372</f>
        <v/>
      </c>
      <c r="BB30" s="399">
        <f>'E2 Serres'!BA372</f>
        <v>0</v>
      </c>
      <c r="BC30" s="445" t="str">
        <f>'E2 Serres'!BB372</f>
        <v/>
      </c>
      <c r="BD30" s="445" t="str">
        <f>'E2 Serres'!BC372</f>
        <v/>
      </c>
      <c r="BE30" s="445" t="str">
        <f>'E2 Serres'!BD372</f>
        <v/>
      </c>
      <c r="BF30" s="445" t="str">
        <f>'E2 Serres'!BE372</f>
        <v/>
      </c>
      <c r="BG30" s="445" t="str">
        <f>'E2 Serres'!BF372</f>
        <v/>
      </c>
      <c r="BH30" s="467" t="str">
        <f>'E2 Serres'!BG372</f>
        <v/>
      </c>
      <c r="BI30" s="467" t="str">
        <f>'E2 Serres'!BH372</f>
        <v/>
      </c>
      <c r="BJ30" s="399">
        <f>'E2 Serres'!BI372</f>
        <v>0</v>
      </c>
      <c r="BK30" s="445" t="str">
        <f>'E2 Serres'!BJ372</f>
        <v/>
      </c>
      <c r="BL30" s="445" t="str">
        <f>'E2 Serres'!BK372</f>
        <v/>
      </c>
      <c r="BM30" s="445" t="str">
        <f>'E2 Serres'!BL372</f>
        <v/>
      </c>
      <c r="BN30" s="399">
        <f>'E2 Serres'!BM372</f>
        <v>0</v>
      </c>
      <c r="BO30" s="445" t="str">
        <f>'E2 Serres'!BN372</f>
        <v/>
      </c>
      <c r="BP30" s="445">
        <f>'E2 Serres'!BO372</f>
        <v>0</v>
      </c>
      <c r="BQ30" s="40">
        <f>'E2 Serres'!BP372</f>
        <v>0</v>
      </c>
      <c r="BR30" s="398" t="str">
        <f>'E2 Serres'!BQ372</f>
        <v/>
      </c>
      <c r="BS30" s="398" t="str">
        <f>'E2 Serres'!BR372</f>
        <v/>
      </c>
      <c r="BT30" s="398" t="str">
        <f>'E2 Serres'!BS372</f>
        <v/>
      </c>
      <c r="BU30" s="398" t="str">
        <f>'E2 Serres'!BT372</f>
        <v/>
      </c>
      <c r="BV30" s="398" t="str">
        <f>'E2 Serres'!BU372</f>
        <v/>
      </c>
      <c r="BW30" s="398" t="str">
        <f>'E2 Serres'!BV372</f>
        <v/>
      </c>
      <c r="BX30" s="398" t="str">
        <f>'E2 Serres'!BW372</f>
        <v/>
      </c>
      <c r="BY30" s="40" t="str">
        <f>'E2 Serres'!BX372</f>
        <v>.</v>
      </c>
      <c r="BZ30" s="396">
        <f>BZ2795</f>
        <v>0</v>
      </c>
      <c r="CA30" s="396">
        <f>CA2795</f>
        <v>0</v>
      </c>
      <c r="CB30" s="396">
        <f>CB2795</f>
        <v>0</v>
      </c>
      <c r="CC30" s="396">
        <f>CC2795</f>
        <v>0</v>
      </c>
    </row>
    <row r="31" spans="1:81" s="40" customFormat="1" hidden="1" outlineLevel="1">
      <c r="A31" s="1646"/>
      <c r="B31" s="1651"/>
      <c r="C31" s="677"/>
      <c r="D31" s="677"/>
      <c r="E31" s="1536"/>
      <c r="F31" s="1783"/>
      <c r="G31" s="334" t="str">
        <f>'E2 Serres'!F373</f>
        <v/>
      </c>
      <c r="H31" s="335" t="str">
        <f>'E2 Serres'!G373</f>
        <v/>
      </c>
      <c r="I31" s="336" t="str">
        <f>'E2 Serres'!H373</f>
        <v/>
      </c>
      <c r="J31" s="336" t="str">
        <f>'E2 Serres'!I373</f>
        <v/>
      </c>
      <c r="K31" s="337" t="str">
        <f>'E2 Serres'!J373</f>
        <v/>
      </c>
      <c r="L31" s="336" t="str">
        <f>'E2 Serres'!K373</f>
        <v/>
      </c>
      <c r="M31" s="468" t="str">
        <f>'E2 Serres'!L373</f>
        <v/>
      </c>
      <c r="N31" s="339" t="str">
        <f>'E2 Serres'!M373</f>
        <v/>
      </c>
      <c r="O31" s="338" t="str">
        <f>'E2 Serres'!N373</f>
        <v/>
      </c>
      <c r="P31" s="340" t="str">
        <f>'E2 Serres'!O373</f>
        <v/>
      </c>
      <c r="Q31" s="329">
        <f>'E2 Serres'!P373</f>
        <v>0</v>
      </c>
      <c r="R31" s="341">
        <f>'E2 Serres'!Q373</f>
        <v>0</v>
      </c>
      <c r="S31" s="400">
        <f>'E2 Serres'!R373</f>
        <v>0</v>
      </c>
      <c r="T31" s="400">
        <f>'E2 Serres'!S373</f>
        <v>0</v>
      </c>
      <c r="U31" s="400" t="str">
        <f>'E2 Serres'!T373</f>
        <v/>
      </c>
      <c r="V31" s="329">
        <f>'E2 Serres'!U373</f>
        <v>0</v>
      </c>
      <c r="W31" s="400" t="str">
        <f>'E2 Serres'!V373</f>
        <v/>
      </c>
      <c r="X31" s="400" t="str">
        <f>'E2 Serres'!W373</f>
        <v/>
      </c>
      <c r="Y31" s="329">
        <f>'E2 Serres'!X373</f>
        <v>0</v>
      </c>
      <c r="Z31" s="331" t="str">
        <f>'E2 Serres'!Y373</f>
        <v/>
      </c>
      <c r="AA31" s="331" t="str">
        <f>'E2 Serres'!Z373</f>
        <v/>
      </c>
      <c r="AB31" s="331" t="str">
        <f>'E2 Serres'!AA373</f>
        <v/>
      </c>
      <c r="AC31" s="331" t="str">
        <f>'E2 Serres'!AB373</f>
        <v/>
      </c>
      <c r="AD31" s="331" t="str">
        <f>'E2 Serres'!AC373</f>
        <v/>
      </c>
      <c r="AE31" s="330" t="str">
        <f>'E2 Serres'!AD373</f>
        <v/>
      </c>
      <c r="AF31" s="331" t="str">
        <f>'E2 Serres'!AE373</f>
        <v/>
      </c>
      <c r="AG31" s="331" t="str">
        <f>'E2 Serres'!AF373</f>
        <v/>
      </c>
      <c r="AH31" s="331" t="str">
        <f>'E2 Serres'!AG373</f>
        <v/>
      </c>
      <c r="AI31" s="331" t="str">
        <f>'E2 Serres'!AH373</f>
        <v/>
      </c>
      <c r="AJ31" s="331" t="str">
        <f>'E2 Serres'!AI373</f>
        <v/>
      </c>
      <c r="AK31" s="331" t="str">
        <f>'E2 Serres'!AJ373</f>
        <v/>
      </c>
      <c r="AL31" s="331" t="str">
        <f>'E2 Serres'!AK373</f>
        <v/>
      </c>
      <c r="AM31" s="330" t="str">
        <f>'E2 Serres'!AL373</f>
        <v>.</v>
      </c>
      <c r="AN31" s="346" t="str">
        <f>'E2 Serres'!AM373</f>
        <v/>
      </c>
      <c r="AO31" s="346" t="str">
        <f>'E2 Serres'!AN373</f>
        <v/>
      </c>
      <c r="AP31" s="346" t="str">
        <f>'E2 Serres'!AO373</f>
        <v/>
      </c>
      <c r="AQ31" s="346" t="str">
        <f>'E2 Serres'!AP373</f>
        <v/>
      </c>
      <c r="AR31" s="346" t="str">
        <f>'E2 Serres'!AQ373</f>
        <v/>
      </c>
      <c r="AS31" s="399">
        <f>'E2 Serres'!AR373</f>
        <v>0</v>
      </c>
      <c r="AT31" s="398" t="str">
        <f>'E2 Serres'!AS373</f>
        <v/>
      </c>
      <c r="AU31" s="398" t="str">
        <f>'E2 Serres'!AT373</f>
        <v/>
      </c>
      <c r="AV31" s="398" t="str">
        <f>'E2 Serres'!AU373</f>
        <v/>
      </c>
      <c r="AW31" s="398" t="str">
        <f>'E2 Serres'!AV373</f>
        <v/>
      </c>
      <c r="AX31" s="398" t="str">
        <f>'E2 Serres'!AW373</f>
        <v/>
      </c>
      <c r="AY31" s="40" t="str">
        <f>'E2 Serres'!AX373</f>
        <v/>
      </c>
      <c r="AZ31" s="40" t="str">
        <f>'E2 Serres'!AY373</f>
        <v/>
      </c>
      <c r="BA31" s="398" t="str">
        <f>'E2 Serres'!AZ373</f>
        <v/>
      </c>
      <c r="BB31" s="399">
        <f>'E2 Serres'!BA373</f>
        <v>0</v>
      </c>
      <c r="BC31" s="445" t="str">
        <f>'E2 Serres'!BB373</f>
        <v/>
      </c>
      <c r="BD31" s="445" t="str">
        <f>'E2 Serres'!BC373</f>
        <v/>
      </c>
      <c r="BE31" s="445" t="str">
        <f>'E2 Serres'!BD373</f>
        <v/>
      </c>
      <c r="BF31" s="445" t="str">
        <f>'E2 Serres'!BE373</f>
        <v/>
      </c>
      <c r="BG31" s="445" t="str">
        <f>'E2 Serres'!BF373</f>
        <v/>
      </c>
      <c r="BH31" s="467" t="str">
        <f>'E2 Serres'!BG373</f>
        <v/>
      </c>
      <c r="BI31" s="467" t="str">
        <f>'E2 Serres'!BH373</f>
        <v/>
      </c>
      <c r="BJ31" s="399">
        <f>'E2 Serres'!BI373</f>
        <v>0</v>
      </c>
      <c r="BK31" s="445" t="str">
        <f>'E2 Serres'!BJ373</f>
        <v/>
      </c>
      <c r="BL31" s="445" t="str">
        <f>'E2 Serres'!BK373</f>
        <v/>
      </c>
      <c r="BM31" s="445" t="str">
        <f>'E2 Serres'!BL373</f>
        <v/>
      </c>
      <c r="BN31" s="399">
        <f>'E2 Serres'!BM373</f>
        <v>0</v>
      </c>
      <c r="BO31" s="445" t="str">
        <f>'E2 Serres'!BN373</f>
        <v/>
      </c>
      <c r="BP31" s="445">
        <f>'E2 Serres'!BO373</f>
        <v>0</v>
      </c>
      <c r="BQ31" s="40">
        <f>'E2 Serres'!BP373</f>
        <v>0</v>
      </c>
      <c r="BR31" s="398" t="str">
        <f>'E2 Serres'!BQ373</f>
        <v/>
      </c>
      <c r="BS31" s="398" t="str">
        <f>'E2 Serres'!BR373</f>
        <v/>
      </c>
      <c r="BT31" s="398" t="str">
        <f>'E2 Serres'!BS373</f>
        <v/>
      </c>
      <c r="BU31" s="398" t="str">
        <f>'E2 Serres'!BT373</f>
        <v/>
      </c>
      <c r="BV31" s="398" t="str">
        <f>'E2 Serres'!BU373</f>
        <v/>
      </c>
      <c r="BW31" s="398" t="str">
        <f>'E2 Serres'!BV373</f>
        <v/>
      </c>
      <c r="BX31" s="398" t="str">
        <f>'E2 Serres'!BW373</f>
        <v/>
      </c>
      <c r="BY31" s="40" t="str">
        <f>'E2 Serres'!BX373</f>
        <v>.</v>
      </c>
      <c r="BZ31" s="396">
        <f>BZ2900</f>
        <v>0</v>
      </c>
      <c r="CA31" s="396">
        <f>CA2900</f>
        <v>0</v>
      </c>
      <c r="CB31" s="396">
        <f>CB2900</f>
        <v>0</v>
      </c>
      <c r="CC31" s="396">
        <f>CC2900</f>
        <v>0</v>
      </c>
    </row>
    <row r="32" spans="1:81" s="40" customFormat="1" hidden="1" outlineLevel="1">
      <c r="A32" s="1646"/>
      <c r="B32" s="1651"/>
      <c r="C32" s="677"/>
      <c r="D32" s="677"/>
      <c r="E32" s="1536"/>
      <c r="F32" s="1783"/>
      <c r="G32" s="334" t="str">
        <f>'E2 Serres'!F374</f>
        <v/>
      </c>
      <c r="H32" s="335" t="str">
        <f>'E2 Serres'!G374</f>
        <v/>
      </c>
      <c r="I32" s="336" t="str">
        <f>'E2 Serres'!H374</f>
        <v/>
      </c>
      <c r="J32" s="336" t="str">
        <f>'E2 Serres'!I374</f>
        <v/>
      </c>
      <c r="K32" s="337" t="str">
        <f>'E2 Serres'!J374</f>
        <v/>
      </c>
      <c r="L32" s="336" t="str">
        <f>'E2 Serres'!K374</f>
        <v/>
      </c>
      <c r="M32" s="468" t="str">
        <f>'E2 Serres'!L374</f>
        <v/>
      </c>
      <c r="N32" s="339" t="str">
        <f>'E2 Serres'!M374</f>
        <v/>
      </c>
      <c r="O32" s="338" t="str">
        <f>'E2 Serres'!N374</f>
        <v/>
      </c>
      <c r="P32" s="340" t="str">
        <f>'E2 Serres'!O374</f>
        <v/>
      </c>
      <c r="Q32" s="329">
        <f>'E2 Serres'!P374</f>
        <v>0</v>
      </c>
      <c r="R32" s="341">
        <f>'E2 Serres'!Q374</f>
        <v>0</v>
      </c>
      <c r="S32" s="400">
        <f>'E2 Serres'!R374</f>
        <v>0</v>
      </c>
      <c r="T32" s="400">
        <f>'E2 Serres'!S374</f>
        <v>0</v>
      </c>
      <c r="U32" s="400" t="str">
        <f>'E2 Serres'!T374</f>
        <v/>
      </c>
      <c r="V32" s="329">
        <f>'E2 Serres'!U374</f>
        <v>0</v>
      </c>
      <c r="W32" s="400" t="str">
        <f>'E2 Serres'!V374</f>
        <v/>
      </c>
      <c r="X32" s="400" t="str">
        <f>'E2 Serres'!W374</f>
        <v/>
      </c>
      <c r="Y32" s="329">
        <f>'E2 Serres'!X374</f>
        <v>0</v>
      </c>
      <c r="Z32" s="331" t="str">
        <f>'E2 Serres'!Y374</f>
        <v/>
      </c>
      <c r="AA32" s="331" t="str">
        <f>'E2 Serres'!Z374</f>
        <v/>
      </c>
      <c r="AB32" s="331" t="str">
        <f>'E2 Serres'!AA374</f>
        <v/>
      </c>
      <c r="AC32" s="331" t="str">
        <f>'E2 Serres'!AB374</f>
        <v/>
      </c>
      <c r="AD32" s="331" t="str">
        <f>'E2 Serres'!AC374</f>
        <v/>
      </c>
      <c r="AE32" s="330" t="str">
        <f>'E2 Serres'!AD374</f>
        <v/>
      </c>
      <c r="AF32" s="331" t="str">
        <f>'E2 Serres'!AE374</f>
        <v/>
      </c>
      <c r="AG32" s="331" t="str">
        <f>'E2 Serres'!AF374</f>
        <v/>
      </c>
      <c r="AH32" s="331" t="str">
        <f>'E2 Serres'!AG374</f>
        <v/>
      </c>
      <c r="AI32" s="331" t="str">
        <f>'E2 Serres'!AH374</f>
        <v/>
      </c>
      <c r="AJ32" s="331" t="str">
        <f>'E2 Serres'!AI374</f>
        <v/>
      </c>
      <c r="AK32" s="331" t="str">
        <f>'E2 Serres'!AJ374</f>
        <v/>
      </c>
      <c r="AL32" s="331" t="str">
        <f>'E2 Serres'!AK374</f>
        <v/>
      </c>
      <c r="AM32" s="330" t="str">
        <f>'E2 Serres'!AL374</f>
        <v>.</v>
      </c>
      <c r="AN32" s="346" t="str">
        <f>'E2 Serres'!AM374</f>
        <v/>
      </c>
      <c r="AO32" s="346" t="str">
        <f>'E2 Serres'!AN374</f>
        <v/>
      </c>
      <c r="AP32" s="346" t="str">
        <f>'E2 Serres'!AO374</f>
        <v/>
      </c>
      <c r="AQ32" s="346" t="str">
        <f>'E2 Serres'!AP374</f>
        <v/>
      </c>
      <c r="AR32" s="346" t="str">
        <f>'E2 Serres'!AQ374</f>
        <v/>
      </c>
      <c r="AS32" s="399">
        <f>'E2 Serres'!AR374</f>
        <v>0</v>
      </c>
      <c r="AT32" s="398" t="str">
        <f>'E2 Serres'!AS374</f>
        <v/>
      </c>
      <c r="AU32" s="398" t="str">
        <f>'E2 Serres'!AT374</f>
        <v/>
      </c>
      <c r="AV32" s="398" t="str">
        <f>'E2 Serres'!AU374</f>
        <v/>
      </c>
      <c r="AW32" s="398" t="str">
        <f>'E2 Serres'!AV374</f>
        <v/>
      </c>
      <c r="AX32" s="398" t="str">
        <f>'E2 Serres'!AW374</f>
        <v/>
      </c>
      <c r="AY32" s="40" t="str">
        <f>'E2 Serres'!AX374</f>
        <v/>
      </c>
      <c r="AZ32" s="40" t="str">
        <f>'E2 Serres'!AY374</f>
        <v/>
      </c>
      <c r="BA32" s="398" t="str">
        <f>'E2 Serres'!AZ374</f>
        <v/>
      </c>
      <c r="BB32" s="399">
        <f>'E2 Serres'!BA374</f>
        <v>0</v>
      </c>
      <c r="BC32" s="445" t="str">
        <f>'E2 Serres'!BB374</f>
        <v/>
      </c>
      <c r="BD32" s="445" t="str">
        <f>'E2 Serres'!BC374</f>
        <v/>
      </c>
      <c r="BE32" s="445" t="str">
        <f>'E2 Serres'!BD374</f>
        <v/>
      </c>
      <c r="BF32" s="445" t="str">
        <f>'E2 Serres'!BE374</f>
        <v/>
      </c>
      <c r="BG32" s="445" t="str">
        <f>'E2 Serres'!BF374</f>
        <v/>
      </c>
      <c r="BH32" s="467" t="str">
        <f>'E2 Serres'!BG374</f>
        <v/>
      </c>
      <c r="BI32" s="467" t="str">
        <f>'E2 Serres'!BH374</f>
        <v/>
      </c>
      <c r="BJ32" s="399">
        <f>'E2 Serres'!BI374</f>
        <v>0</v>
      </c>
      <c r="BK32" s="445" t="str">
        <f>'E2 Serres'!BJ374</f>
        <v/>
      </c>
      <c r="BL32" s="445" t="str">
        <f>'E2 Serres'!BK374</f>
        <v/>
      </c>
      <c r="BM32" s="445" t="str">
        <f>'E2 Serres'!BL374</f>
        <v/>
      </c>
      <c r="BN32" s="399">
        <f>'E2 Serres'!BM374</f>
        <v>0</v>
      </c>
      <c r="BO32" s="445" t="str">
        <f>'E2 Serres'!BN374</f>
        <v/>
      </c>
      <c r="BP32" s="445">
        <f>'E2 Serres'!BO374</f>
        <v>0</v>
      </c>
      <c r="BQ32" s="40">
        <f>'E2 Serres'!BP374</f>
        <v>0</v>
      </c>
      <c r="BR32" s="398" t="str">
        <f>'E2 Serres'!BQ374</f>
        <v/>
      </c>
      <c r="BS32" s="398" t="str">
        <f>'E2 Serres'!BR374</f>
        <v/>
      </c>
      <c r="BT32" s="398" t="str">
        <f>'E2 Serres'!BS374</f>
        <v/>
      </c>
      <c r="BU32" s="398" t="str">
        <f>'E2 Serres'!BT374</f>
        <v/>
      </c>
      <c r="BV32" s="398" t="str">
        <f>'E2 Serres'!BU374</f>
        <v/>
      </c>
      <c r="BW32" s="398" t="str">
        <f>'E2 Serres'!BV374</f>
        <v/>
      </c>
      <c r="BX32" s="398" t="str">
        <f>'E2 Serres'!BW374</f>
        <v/>
      </c>
      <c r="BY32" s="40" t="str">
        <f>'E2 Serres'!BX374</f>
        <v>.</v>
      </c>
      <c r="BZ32" s="396">
        <f>BZ3005</f>
        <v>0</v>
      </c>
      <c r="CA32" s="396">
        <f>CA3005</f>
        <v>0</v>
      </c>
      <c r="CB32" s="396">
        <f>CB3005</f>
        <v>0</v>
      </c>
      <c r="CC32" s="396">
        <f>CC3005</f>
        <v>0</v>
      </c>
    </row>
    <row r="33" spans="1:259" s="40" customFormat="1" hidden="1" outlineLevel="1">
      <c r="A33" s="1646"/>
      <c r="B33" s="1651"/>
      <c r="C33" s="677"/>
      <c r="D33" s="677"/>
      <c r="E33" s="1536"/>
      <c r="F33" s="1783"/>
      <c r="G33" s="334" t="str">
        <f>'E2 Serres'!F375</f>
        <v/>
      </c>
      <c r="H33" s="335" t="str">
        <f>'E2 Serres'!G375</f>
        <v/>
      </c>
      <c r="I33" s="336" t="str">
        <f>'E2 Serres'!H375</f>
        <v/>
      </c>
      <c r="J33" s="336" t="str">
        <f>'E2 Serres'!I375</f>
        <v/>
      </c>
      <c r="K33" s="337" t="str">
        <f>'E2 Serres'!J375</f>
        <v/>
      </c>
      <c r="L33" s="336" t="str">
        <f>'E2 Serres'!K375</f>
        <v/>
      </c>
      <c r="M33" s="468" t="str">
        <f>'E2 Serres'!L375</f>
        <v/>
      </c>
      <c r="N33" s="339" t="str">
        <f>'E2 Serres'!M375</f>
        <v/>
      </c>
      <c r="O33" s="338" t="str">
        <f>'E2 Serres'!N375</f>
        <v/>
      </c>
      <c r="P33" s="340" t="str">
        <f>'E2 Serres'!O375</f>
        <v/>
      </c>
      <c r="Q33" s="329">
        <f>'E2 Serres'!P375</f>
        <v>0</v>
      </c>
      <c r="R33" s="341">
        <f>'E2 Serres'!Q375</f>
        <v>0</v>
      </c>
      <c r="S33" s="400">
        <f>'E2 Serres'!R375</f>
        <v>0</v>
      </c>
      <c r="T33" s="400">
        <f>'E2 Serres'!S375</f>
        <v>0</v>
      </c>
      <c r="U33" s="400" t="str">
        <f>'E2 Serres'!T375</f>
        <v/>
      </c>
      <c r="V33" s="329">
        <f>'E2 Serres'!U375</f>
        <v>0</v>
      </c>
      <c r="W33" s="400" t="str">
        <f>'E2 Serres'!V375</f>
        <v/>
      </c>
      <c r="X33" s="400" t="str">
        <f>'E2 Serres'!W375</f>
        <v/>
      </c>
      <c r="Y33" s="329">
        <f>'E2 Serres'!X375</f>
        <v>0</v>
      </c>
      <c r="Z33" s="331" t="str">
        <f>'E2 Serres'!Y375</f>
        <v/>
      </c>
      <c r="AA33" s="331" t="str">
        <f>'E2 Serres'!Z375</f>
        <v/>
      </c>
      <c r="AB33" s="331" t="str">
        <f>'E2 Serres'!AA375</f>
        <v/>
      </c>
      <c r="AC33" s="331" t="str">
        <f>'E2 Serres'!AB375</f>
        <v/>
      </c>
      <c r="AD33" s="331" t="str">
        <f>'E2 Serres'!AC375</f>
        <v/>
      </c>
      <c r="AE33" s="330" t="str">
        <f>'E2 Serres'!AD375</f>
        <v/>
      </c>
      <c r="AF33" s="331" t="str">
        <f>'E2 Serres'!AE375</f>
        <v/>
      </c>
      <c r="AG33" s="331" t="str">
        <f>'E2 Serres'!AF375</f>
        <v/>
      </c>
      <c r="AH33" s="331" t="str">
        <f>'E2 Serres'!AG375</f>
        <v/>
      </c>
      <c r="AI33" s="331" t="str">
        <f>'E2 Serres'!AH375</f>
        <v/>
      </c>
      <c r="AJ33" s="331" t="str">
        <f>'E2 Serres'!AI375</f>
        <v/>
      </c>
      <c r="AK33" s="331" t="str">
        <f>'E2 Serres'!AJ375</f>
        <v/>
      </c>
      <c r="AL33" s="331" t="str">
        <f>'E2 Serres'!AK375</f>
        <v/>
      </c>
      <c r="AM33" s="330" t="str">
        <f>'E2 Serres'!AL375</f>
        <v>.</v>
      </c>
      <c r="AN33" s="346" t="str">
        <f>'E2 Serres'!AM375</f>
        <v/>
      </c>
      <c r="AO33" s="346" t="str">
        <f>'E2 Serres'!AN375</f>
        <v/>
      </c>
      <c r="AP33" s="346" t="str">
        <f>'E2 Serres'!AO375</f>
        <v/>
      </c>
      <c r="AQ33" s="346" t="str">
        <f>'E2 Serres'!AP375</f>
        <v/>
      </c>
      <c r="AR33" s="346" t="str">
        <f>'E2 Serres'!AQ375</f>
        <v/>
      </c>
      <c r="AS33" s="399">
        <f>'E2 Serres'!AR375</f>
        <v>0</v>
      </c>
      <c r="AT33" s="398" t="str">
        <f>'E2 Serres'!AS375</f>
        <v/>
      </c>
      <c r="AU33" s="398" t="str">
        <f>'E2 Serres'!AT375</f>
        <v/>
      </c>
      <c r="AV33" s="398" t="str">
        <f>'E2 Serres'!AU375</f>
        <v/>
      </c>
      <c r="AW33" s="398" t="str">
        <f>'E2 Serres'!AV375</f>
        <v/>
      </c>
      <c r="AX33" s="398" t="str">
        <f>'E2 Serres'!AW375</f>
        <v/>
      </c>
      <c r="AY33" s="40" t="str">
        <f>'E2 Serres'!AX375</f>
        <v/>
      </c>
      <c r="AZ33" s="40" t="str">
        <f>'E2 Serres'!AY375</f>
        <v/>
      </c>
      <c r="BA33" s="398" t="str">
        <f>'E2 Serres'!AZ375</f>
        <v/>
      </c>
      <c r="BB33" s="399">
        <f>'E2 Serres'!BA375</f>
        <v>0</v>
      </c>
      <c r="BC33" s="445" t="str">
        <f>'E2 Serres'!BB375</f>
        <v/>
      </c>
      <c r="BD33" s="445" t="str">
        <f>'E2 Serres'!BC375</f>
        <v/>
      </c>
      <c r="BE33" s="445" t="str">
        <f>'E2 Serres'!BD375</f>
        <v/>
      </c>
      <c r="BF33" s="445" t="str">
        <f>'E2 Serres'!BE375</f>
        <v/>
      </c>
      <c r="BG33" s="445" t="str">
        <f>'E2 Serres'!BF375</f>
        <v/>
      </c>
      <c r="BH33" s="467" t="str">
        <f>'E2 Serres'!BG375</f>
        <v/>
      </c>
      <c r="BI33" s="467" t="str">
        <f>'E2 Serres'!BH375</f>
        <v/>
      </c>
      <c r="BJ33" s="399">
        <f>'E2 Serres'!BI375</f>
        <v>0</v>
      </c>
      <c r="BK33" s="445" t="str">
        <f>'E2 Serres'!BJ375</f>
        <v/>
      </c>
      <c r="BL33" s="445" t="str">
        <f>'E2 Serres'!BK375</f>
        <v/>
      </c>
      <c r="BM33" s="445" t="str">
        <f>'E2 Serres'!BL375</f>
        <v/>
      </c>
      <c r="BN33" s="399">
        <f>'E2 Serres'!BM375</f>
        <v>0</v>
      </c>
      <c r="BO33" s="445" t="str">
        <f>'E2 Serres'!BN375</f>
        <v/>
      </c>
      <c r="BP33" s="445">
        <f>'E2 Serres'!BO375</f>
        <v>0</v>
      </c>
      <c r="BQ33" s="40">
        <f>'E2 Serres'!BP375</f>
        <v>0</v>
      </c>
      <c r="BR33" s="398" t="str">
        <f>'E2 Serres'!BQ375</f>
        <v/>
      </c>
      <c r="BS33" s="398" t="str">
        <f>'E2 Serres'!BR375</f>
        <v/>
      </c>
      <c r="BT33" s="398" t="str">
        <f>'E2 Serres'!BS375</f>
        <v/>
      </c>
      <c r="BU33" s="398" t="str">
        <f>'E2 Serres'!BT375</f>
        <v/>
      </c>
      <c r="BV33" s="398" t="str">
        <f>'E2 Serres'!BU375</f>
        <v/>
      </c>
      <c r="BW33" s="398" t="str">
        <f>'E2 Serres'!BV375</f>
        <v/>
      </c>
      <c r="BX33" s="398" t="str">
        <f>'E2 Serres'!BW375</f>
        <v/>
      </c>
      <c r="BY33" s="40" t="str">
        <f>'E2 Serres'!BX375</f>
        <v>.</v>
      </c>
      <c r="BZ33" s="396">
        <f>BZ3110</f>
        <v>0</v>
      </c>
      <c r="CA33" s="396">
        <f>CA3110</f>
        <v>0</v>
      </c>
      <c r="CB33" s="396">
        <f>CB3110</f>
        <v>0</v>
      </c>
      <c r="CC33" s="396">
        <f>CC3110</f>
        <v>0</v>
      </c>
    </row>
    <row r="34" spans="1:259" s="40" customFormat="1" hidden="1" outlineLevel="1">
      <c r="A34" s="1646"/>
      <c r="B34" s="1651"/>
      <c r="C34" s="677"/>
      <c r="D34" s="677"/>
      <c r="E34" s="1536"/>
      <c r="F34" s="1783"/>
      <c r="G34" s="334" t="str">
        <f>'E2 Serres'!F376</f>
        <v/>
      </c>
      <c r="H34" s="335" t="str">
        <f>'E2 Serres'!G376</f>
        <v/>
      </c>
      <c r="I34" s="336" t="str">
        <f>'E2 Serres'!H376</f>
        <v/>
      </c>
      <c r="J34" s="336" t="str">
        <f>'E2 Serres'!I376</f>
        <v/>
      </c>
      <c r="K34" s="337" t="str">
        <f>'E2 Serres'!J376</f>
        <v/>
      </c>
      <c r="L34" s="336" t="str">
        <f>'E2 Serres'!K376</f>
        <v/>
      </c>
      <c r="M34" s="468" t="str">
        <f>'E2 Serres'!L376</f>
        <v/>
      </c>
      <c r="N34" s="339" t="str">
        <f>'E2 Serres'!M376</f>
        <v/>
      </c>
      <c r="O34" s="338" t="str">
        <f>'E2 Serres'!N376</f>
        <v/>
      </c>
      <c r="P34" s="340" t="str">
        <f>'E2 Serres'!O376</f>
        <v/>
      </c>
      <c r="Q34" s="329">
        <f>'E2 Serres'!P376</f>
        <v>0</v>
      </c>
      <c r="R34" s="341">
        <f>'E2 Serres'!Q376</f>
        <v>0</v>
      </c>
      <c r="S34" s="400">
        <f>'E2 Serres'!R376</f>
        <v>0</v>
      </c>
      <c r="T34" s="400">
        <f>'E2 Serres'!S376</f>
        <v>0</v>
      </c>
      <c r="U34" s="400" t="str">
        <f>'E2 Serres'!T376</f>
        <v/>
      </c>
      <c r="V34" s="329">
        <f>'E2 Serres'!U376</f>
        <v>0</v>
      </c>
      <c r="W34" s="400" t="str">
        <f>'E2 Serres'!V376</f>
        <v/>
      </c>
      <c r="X34" s="400" t="str">
        <f>'E2 Serres'!W376</f>
        <v/>
      </c>
      <c r="Y34" s="329">
        <f>'E2 Serres'!X376</f>
        <v>0</v>
      </c>
      <c r="Z34" s="331" t="str">
        <f>'E2 Serres'!Y376</f>
        <v/>
      </c>
      <c r="AA34" s="331" t="str">
        <f>'E2 Serres'!Z376</f>
        <v/>
      </c>
      <c r="AB34" s="331" t="str">
        <f>'E2 Serres'!AA376</f>
        <v/>
      </c>
      <c r="AC34" s="331" t="str">
        <f>'E2 Serres'!AB376</f>
        <v/>
      </c>
      <c r="AD34" s="331" t="str">
        <f>'E2 Serres'!AC376</f>
        <v/>
      </c>
      <c r="AE34" s="330" t="str">
        <f>'E2 Serres'!AD376</f>
        <v/>
      </c>
      <c r="AF34" s="331" t="str">
        <f>'E2 Serres'!AE376</f>
        <v/>
      </c>
      <c r="AG34" s="331" t="str">
        <f>'E2 Serres'!AF376</f>
        <v/>
      </c>
      <c r="AH34" s="331" t="str">
        <f>'E2 Serres'!AG376</f>
        <v/>
      </c>
      <c r="AI34" s="331" t="str">
        <f>'E2 Serres'!AH376</f>
        <v/>
      </c>
      <c r="AJ34" s="331" t="str">
        <f>'E2 Serres'!AI376</f>
        <v/>
      </c>
      <c r="AK34" s="331" t="str">
        <f>'E2 Serres'!AJ376</f>
        <v/>
      </c>
      <c r="AL34" s="331" t="str">
        <f>'E2 Serres'!AK376</f>
        <v/>
      </c>
      <c r="AM34" s="330" t="str">
        <f>'E2 Serres'!AL376</f>
        <v>.</v>
      </c>
      <c r="AN34" s="346" t="str">
        <f>'E2 Serres'!AM376</f>
        <v/>
      </c>
      <c r="AO34" s="346" t="str">
        <f>'E2 Serres'!AN376</f>
        <v/>
      </c>
      <c r="AP34" s="346" t="str">
        <f>'E2 Serres'!AO376</f>
        <v/>
      </c>
      <c r="AQ34" s="346" t="str">
        <f>'E2 Serres'!AP376</f>
        <v/>
      </c>
      <c r="AR34" s="346" t="str">
        <f>'E2 Serres'!AQ376</f>
        <v/>
      </c>
      <c r="AS34" s="399">
        <f>'E2 Serres'!AR376</f>
        <v>0</v>
      </c>
      <c r="AT34" s="398" t="str">
        <f>'E2 Serres'!AS376</f>
        <v/>
      </c>
      <c r="AU34" s="398" t="str">
        <f>'E2 Serres'!AT376</f>
        <v/>
      </c>
      <c r="AV34" s="398" t="str">
        <f>'E2 Serres'!AU376</f>
        <v/>
      </c>
      <c r="AW34" s="398" t="str">
        <f>'E2 Serres'!AV376</f>
        <v/>
      </c>
      <c r="AX34" s="398" t="str">
        <f>'E2 Serres'!AW376</f>
        <v/>
      </c>
      <c r="AY34" s="40" t="str">
        <f>'E2 Serres'!AX376</f>
        <v/>
      </c>
      <c r="AZ34" s="40" t="str">
        <f>'E2 Serres'!AY376</f>
        <v/>
      </c>
      <c r="BA34" s="398" t="str">
        <f>'E2 Serres'!AZ376</f>
        <v/>
      </c>
      <c r="BB34" s="399">
        <f>'E2 Serres'!BA376</f>
        <v>0</v>
      </c>
      <c r="BC34" s="445" t="str">
        <f>'E2 Serres'!BB376</f>
        <v/>
      </c>
      <c r="BD34" s="445" t="str">
        <f>'E2 Serres'!BC376</f>
        <v/>
      </c>
      <c r="BE34" s="445" t="str">
        <f>'E2 Serres'!BD376</f>
        <v/>
      </c>
      <c r="BF34" s="445" t="str">
        <f>'E2 Serres'!BE376</f>
        <v/>
      </c>
      <c r="BG34" s="445" t="str">
        <f>'E2 Serres'!BF376</f>
        <v/>
      </c>
      <c r="BH34" s="467" t="str">
        <f>'E2 Serres'!BG376</f>
        <v/>
      </c>
      <c r="BI34" s="467" t="str">
        <f>'E2 Serres'!BH376</f>
        <v/>
      </c>
      <c r="BJ34" s="399">
        <f>'E2 Serres'!BI376</f>
        <v>0</v>
      </c>
      <c r="BK34" s="445" t="str">
        <f>'E2 Serres'!BJ376</f>
        <v/>
      </c>
      <c r="BL34" s="445" t="str">
        <f>'E2 Serres'!BK376</f>
        <v/>
      </c>
      <c r="BM34" s="445" t="str">
        <f>'E2 Serres'!BL376</f>
        <v/>
      </c>
      <c r="BN34" s="399">
        <f>'E2 Serres'!BM376</f>
        <v>0</v>
      </c>
      <c r="BO34" s="445" t="str">
        <f>'E2 Serres'!BN376</f>
        <v/>
      </c>
      <c r="BP34" s="445">
        <f>'E2 Serres'!BO376</f>
        <v>0</v>
      </c>
      <c r="BQ34" s="40">
        <f>'E2 Serres'!BP376</f>
        <v>0</v>
      </c>
      <c r="BR34" s="398" t="str">
        <f>'E2 Serres'!BQ376</f>
        <v/>
      </c>
      <c r="BS34" s="398" t="str">
        <f>'E2 Serres'!BR376</f>
        <v/>
      </c>
      <c r="BT34" s="398" t="str">
        <f>'E2 Serres'!BS376</f>
        <v/>
      </c>
      <c r="BU34" s="398" t="str">
        <f>'E2 Serres'!BT376</f>
        <v/>
      </c>
      <c r="BV34" s="398" t="str">
        <f>'E2 Serres'!BU376</f>
        <v/>
      </c>
      <c r="BW34" s="398" t="str">
        <f>'E2 Serres'!BV376</f>
        <v/>
      </c>
      <c r="BX34" s="398" t="str">
        <f>'E2 Serres'!BW376</f>
        <v/>
      </c>
      <c r="BY34" s="40" t="str">
        <f>'E2 Serres'!BX376</f>
        <v>.</v>
      </c>
      <c r="BZ34" s="396">
        <f>BZ3215</f>
        <v>0</v>
      </c>
      <c r="CA34" s="396">
        <f>CA3215</f>
        <v>0</v>
      </c>
      <c r="CB34" s="396">
        <f>CB3215</f>
        <v>0</v>
      </c>
      <c r="CC34" s="396">
        <f>CC3215</f>
        <v>0</v>
      </c>
    </row>
    <row r="35" spans="1:259" s="40" customFormat="1" hidden="1" outlineLevel="1">
      <c r="A35" s="1646"/>
      <c r="B35" s="1651"/>
      <c r="C35" s="677"/>
      <c r="D35" s="677"/>
      <c r="E35" s="1536"/>
      <c r="F35" s="1783"/>
      <c r="G35" s="334" t="str">
        <f>'E2 Serres'!F377</f>
        <v/>
      </c>
      <c r="H35" s="335" t="str">
        <f>'E2 Serres'!G377</f>
        <v/>
      </c>
      <c r="I35" s="336" t="str">
        <f>'E2 Serres'!H377</f>
        <v/>
      </c>
      <c r="J35" s="336" t="str">
        <f>'E2 Serres'!I377</f>
        <v/>
      </c>
      <c r="K35" s="337" t="str">
        <f>'E2 Serres'!J377</f>
        <v/>
      </c>
      <c r="L35" s="336" t="str">
        <f>'E2 Serres'!K377</f>
        <v/>
      </c>
      <c r="M35" s="468" t="str">
        <f>'E2 Serres'!L377</f>
        <v/>
      </c>
      <c r="N35" s="339" t="str">
        <f>'E2 Serres'!M377</f>
        <v/>
      </c>
      <c r="O35" s="338" t="str">
        <f>'E2 Serres'!N377</f>
        <v/>
      </c>
      <c r="P35" s="340" t="str">
        <f>'E2 Serres'!O377</f>
        <v/>
      </c>
      <c r="Q35" s="329">
        <f>'E2 Serres'!P377</f>
        <v>0</v>
      </c>
      <c r="R35" s="341">
        <f>'E2 Serres'!Q377</f>
        <v>0</v>
      </c>
      <c r="S35" s="400">
        <f>'E2 Serres'!R377</f>
        <v>0</v>
      </c>
      <c r="T35" s="400">
        <f>'E2 Serres'!S377</f>
        <v>0</v>
      </c>
      <c r="U35" s="400" t="str">
        <f>'E2 Serres'!T377</f>
        <v/>
      </c>
      <c r="V35" s="329">
        <f>'E2 Serres'!U377</f>
        <v>0</v>
      </c>
      <c r="W35" s="400" t="str">
        <f>'E2 Serres'!V377</f>
        <v/>
      </c>
      <c r="X35" s="400" t="str">
        <f>'E2 Serres'!W377</f>
        <v/>
      </c>
      <c r="Y35" s="329">
        <f>'E2 Serres'!X377</f>
        <v>0</v>
      </c>
      <c r="Z35" s="331" t="str">
        <f>'E2 Serres'!Y377</f>
        <v/>
      </c>
      <c r="AA35" s="331" t="str">
        <f>'E2 Serres'!Z377</f>
        <v/>
      </c>
      <c r="AB35" s="331" t="str">
        <f>'E2 Serres'!AA377</f>
        <v/>
      </c>
      <c r="AC35" s="331" t="str">
        <f>'E2 Serres'!AB377</f>
        <v/>
      </c>
      <c r="AD35" s="331" t="str">
        <f>'E2 Serres'!AC377</f>
        <v/>
      </c>
      <c r="AE35" s="330" t="str">
        <f>'E2 Serres'!AD377</f>
        <v/>
      </c>
      <c r="AF35" s="331" t="str">
        <f>'E2 Serres'!AE377</f>
        <v/>
      </c>
      <c r="AG35" s="331" t="str">
        <f>'E2 Serres'!AF377</f>
        <v/>
      </c>
      <c r="AH35" s="331" t="str">
        <f>'E2 Serres'!AG377</f>
        <v/>
      </c>
      <c r="AI35" s="331" t="str">
        <f>'E2 Serres'!AH377</f>
        <v/>
      </c>
      <c r="AJ35" s="331" t="str">
        <f>'E2 Serres'!AI377</f>
        <v/>
      </c>
      <c r="AK35" s="331" t="str">
        <f>'E2 Serres'!AJ377</f>
        <v/>
      </c>
      <c r="AL35" s="331" t="str">
        <f>'E2 Serres'!AK377</f>
        <v/>
      </c>
      <c r="AM35" s="330" t="str">
        <f>'E2 Serres'!AL377</f>
        <v>.</v>
      </c>
      <c r="AN35" s="346" t="str">
        <f>'E2 Serres'!AM377</f>
        <v/>
      </c>
      <c r="AO35" s="346" t="str">
        <f>'E2 Serres'!AN377</f>
        <v/>
      </c>
      <c r="AP35" s="346" t="str">
        <f>'E2 Serres'!AO377</f>
        <v/>
      </c>
      <c r="AQ35" s="346" t="str">
        <f>'E2 Serres'!AP377</f>
        <v/>
      </c>
      <c r="AR35" s="346" t="str">
        <f>'E2 Serres'!AQ377</f>
        <v/>
      </c>
      <c r="AS35" s="399">
        <f>'E2 Serres'!AR377</f>
        <v>0</v>
      </c>
      <c r="AT35" s="398" t="str">
        <f>'E2 Serres'!AS377</f>
        <v/>
      </c>
      <c r="AU35" s="398" t="str">
        <f>'E2 Serres'!AT377</f>
        <v/>
      </c>
      <c r="AV35" s="398" t="str">
        <f>'E2 Serres'!AU377</f>
        <v/>
      </c>
      <c r="AW35" s="398" t="str">
        <f>'E2 Serres'!AV377</f>
        <v/>
      </c>
      <c r="AX35" s="398" t="str">
        <f>'E2 Serres'!AW377</f>
        <v/>
      </c>
      <c r="AY35" s="40" t="str">
        <f>'E2 Serres'!AX377</f>
        <v/>
      </c>
      <c r="AZ35" s="40" t="str">
        <f>'E2 Serres'!AY377</f>
        <v/>
      </c>
      <c r="BA35" s="398" t="str">
        <f>'E2 Serres'!AZ377</f>
        <v/>
      </c>
      <c r="BB35" s="399">
        <f>'E2 Serres'!BA377</f>
        <v>0</v>
      </c>
      <c r="BC35" s="445" t="str">
        <f>'E2 Serres'!BB377</f>
        <v/>
      </c>
      <c r="BD35" s="445" t="str">
        <f>'E2 Serres'!BC377</f>
        <v/>
      </c>
      <c r="BE35" s="445" t="str">
        <f>'E2 Serres'!BD377</f>
        <v/>
      </c>
      <c r="BF35" s="445" t="str">
        <f>'E2 Serres'!BE377</f>
        <v/>
      </c>
      <c r="BG35" s="445" t="str">
        <f>'E2 Serres'!BF377</f>
        <v/>
      </c>
      <c r="BH35" s="467" t="str">
        <f>'E2 Serres'!BG377</f>
        <v/>
      </c>
      <c r="BI35" s="467" t="str">
        <f>'E2 Serres'!BH377</f>
        <v/>
      </c>
      <c r="BJ35" s="399">
        <f>'E2 Serres'!BI377</f>
        <v>0</v>
      </c>
      <c r="BK35" s="445" t="str">
        <f>'E2 Serres'!BJ377</f>
        <v/>
      </c>
      <c r="BL35" s="445" t="str">
        <f>'E2 Serres'!BK377</f>
        <v/>
      </c>
      <c r="BM35" s="445" t="str">
        <f>'E2 Serres'!BL377</f>
        <v/>
      </c>
      <c r="BN35" s="399">
        <f>'E2 Serres'!BM377</f>
        <v>0</v>
      </c>
      <c r="BO35" s="445" t="str">
        <f>'E2 Serres'!BN377</f>
        <v/>
      </c>
      <c r="BP35" s="445">
        <f>'E2 Serres'!BO377</f>
        <v>0</v>
      </c>
      <c r="BQ35" s="40">
        <f>'E2 Serres'!BP377</f>
        <v>0</v>
      </c>
      <c r="BR35" s="398" t="str">
        <f>'E2 Serres'!BQ377</f>
        <v/>
      </c>
      <c r="BS35" s="398" t="str">
        <f>'E2 Serres'!BR377</f>
        <v/>
      </c>
      <c r="BT35" s="398" t="str">
        <f>'E2 Serres'!BS377</f>
        <v/>
      </c>
      <c r="BU35" s="398" t="str">
        <f>'E2 Serres'!BT377</f>
        <v/>
      </c>
      <c r="BV35" s="398" t="str">
        <f>'E2 Serres'!BU377</f>
        <v/>
      </c>
      <c r="BW35" s="398" t="str">
        <f>'E2 Serres'!BV377</f>
        <v/>
      </c>
      <c r="BX35" s="398" t="str">
        <f>'E2 Serres'!BW377</f>
        <v/>
      </c>
      <c r="BY35" s="40" t="str">
        <f>'E2 Serres'!BX377</f>
        <v>.</v>
      </c>
      <c r="BZ35" s="396">
        <f>BZ3320</f>
        <v>0</v>
      </c>
      <c r="CA35" s="396">
        <f>CA3320</f>
        <v>0</v>
      </c>
      <c r="CB35" s="396">
        <f>CB3320</f>
        <v>0</v>
      </c>
      <c r="CC35" s="396">
        <f>CC3320</f>
        <v>0</v>
      </c>
    </row>
    <row r="36" spans="1:259" s="40" customFormat="1" hidden="1" outlineLevel="1">
      <c r="A36" s="1646"/>
      <c r="B36" s="1651"/>
      <c r="C36" s="677"/>
      <c r="D36" s="677"/>
      <c r="E36" s="1536"/>
      <c r="F36" s="1783"/>
      <c r="G36" s="334" t="str">
        <f>'E2 Serres'!F378</f>
        <v/>
      </c>
      <c r="H36" s="335" t="str">
        <f>'E2 Serres'!G378</f>
        <v/>
      </c>
      <c r="I36" s="336" t="str">
        <f>'E2 Serres'!H378</f>
        <v/>
      </c>
      <c r="J36" s="336" t="str">
        <f>'E2 Serres'!I378</f>
        <v/>
      </c>
      <c r="K36" s="337" t="str">
        <f>'E2 Serres'!J378</f>
        <v/>
      </c>
      <c r="L36" s="336" t="str">
        <f>'E2 Serres'!K378</f>
        <v/>
      </c>
      <c r="M36" s="468" t="str">
        <f>'E2 Serres'!L378</f>
        <v/>
      </c>
      <c r="N36" s="339" t="str">
        <f>'E2 Serres'!M378</f>
        <v/>
      </c>
      <c r="O36" s="338" t="str">
        <f>'E2 Serres'!N378</f>
        <v/>
      </c>
      <c r="P36" s="340" t="str">
        <f>'E2 Serres'!O378</f>
        <v/>
      </c>
      <c r="Q36" s="329">
        <f>'E2 Serres'!P378</f>
        <v>0</v>
      </c>
      <c r="R36" s="341">
        <f>'E2 Serres'!Q378</f>
        <v>0</v>
      </c>
      <c r="S36" s="400">
        <f>'E2 Serres'!R378</f>
        <v>0</v>
      </c>
      <c r="T36" s="400">
        <f>'E2 Serres'!S378</f>
        <v>0</v>
      </c>
      <c r="U36" s="400" t="str">
        <f>'E2 Serres'!T378</f>
        <v/>
      </c>
      <c r="V36" s="329">
        <f>'E2 Serres'!U378</f>
        <v>0</v>
      </c>
      <c r="W36" s="400" t="str">
        <f>'E2 Serres'!V378</f>
        <v/>
      </c>
      <c r="X36" s="400" t="str">
        <f>'E2 Serres'!W378</f>
        <v/>
      </c>
      <c r="Y36" s="329">
        <f>'E2 Serres'!X378</f>
        <v>0</v>
      </c>
      <c r="Z36" s="331" t="str">
        <f>'E2 Serres'!Y378</f>
        <v/>
      </c>
      <c r="AA36" s="331" t="str">
        <f>'E2 Serres'!Z378</f>
        <v/>
      </c>
      <c r="AB36" s="331" t="str">
        <f>'E2 Serres'!AA378</f>
        <v/>
      </c>
      <c r="AC36" s="331" t="str">
        <f>'E2 Serres'!AB378</f>
        <v/>
      </c>
      <c r="AD36" s="331" t="str">
        <f>'E2 Serres'!AC378</f>
        <v/>
      </c>
      <c r="AE36" s="330" t="str">
        <f>'E2 Serres'!AD378</f>
        <v/>
      </c>
      <c r="AF36" s="331" t="str">
        <f>'E2 Serres'!AE378</f>
        <v/>
      </c>
      <c r="AG36" s="331" t="str">
        <f>'E2 Serres'!AF378</f>
        <v/>
      </c>
      <c r="AH36" s="331" t="str">
        <f>'E2 Serres'!AG378</f>
        <v/>
      </c>
      <c r="AI36" s="331" t="str">
        <f>'E2 Serres'!AH378</f>
        <v/>
      </c>
      <c r="AJ36" s="331" t="str">
        <f>'E2 Serres'!AI378</f>
        <v/>
      </c>
      <c r="AK36" s="331" t="str">
        <f>'E2 Serres'!AJ378</f>
        <v/>
      </c>
      <c r="AL36" s="331" t="str">
        <f>'E2 Serres'!AK378</f>
        <v/>
      </c>
      <c r="AM36" s="330" t="str">
        <f>'E2 Serres'!AL378</f>
        <v>.</v>
      </c>
      <c r="AN36" s="346" t="str">
        <f>'E2 Serres'!AM378</f>
        <v/>
      </c>
      <c r="AO36" s="346" t="str">
        <f>'E2 Serres'!AN378</f>
        <v/>
      </c>
      <c r="AP36" s="346" t="str">
        <f>'E2 Serres'!AO378</f>
        <v/>
      </c>
      <c r="AQ36" s="346" t="str">
        <f>'E2 Serres'!AP378</f>
        <v/>
      </c>
      <c r="AR36" s="346" t="str">
        <f>'E2 Serres'!AQ378</f>
        <v/>
      </c>
      <c r="AS36" s="399">
        <f>'E2 Serres'!AR378</f>
        <v>0</v>
      </c>
      <c r="AT36" s="398" t="str">
        <f>'E2 Serres'!AS378</f>
        <v/>
      </c>
      <c r="AU36" s="398" t="str">
        <f>'E2 Serres'!AT378</f>
        <v/>
      </c>
      <c r="AV36" s="398" t="str">
        <f>'E2 Serres'!AU378</f>
        <v/>
      </c>
      <c r="AW36" s="398" t="str">
        <f>'E2 Serres'!AV378</f>
        <v/>
      </c>
      <c r="AX36" s="398" t="str">
        <f>'E2 Serres'!AW378</f>
        <v/>
      </c>
      <c r="AY36" s="40" t="str">
        <f>'E2 Serres'!AX378</f>
        <v/>
      </c>
      <c r="AZ36" s="40" t="str">
        <f>'E2 Serres'!AY378</f>
        <v/>
      </c>
      <c r="BA36" s="398" t="str">
        <f>'E2 Serres'!AZ378</f>
        <v/>
      </c>
      <c r="BB36" s="399">
        <f>'E2 Serres'!BA378</f>
        <v>0</v>
      </c>
      <c r="BC36" s="445" t="str">
        <f>'E2 Serres'!BB378</f>
        <v/>
      </c>
      <c r="BD36" s="445" t="str">
        <f>'E2 Serres'!BC378</f>
        <v/>
      </c>
      <c r="BE36" s="445" t="str">
        <f>'E2 Serres'!BD378</f>
        <v/>
      </c>
      <c r="BF36" s="445" t="str">
        <f>'E2 Serres'!BE378</f>
        <v/>
      </c>
      <c r="BG36" s="445" t="str">
        <f>'E2 Serres'!BF378</f>
        <v/>
      </c>
      <c r="BH36" s="467" t="str">
        <f>'E2 Serres'!BG378</f>
        <v/>
      </c>
      <c r="BI36" s="467" t="str">
        <f>'E2 Serres'!BH378</f>
        <v/>
      </c>
      <c r="BJ36" s="399">
        <f>'E2 Serres'!BI378</f>
        <v>0</v>
      </c>
      <c r="BK36" s="445" t="str">
        <f>'E2 Serres'!BJ378</f>
        <v/>
      </c>
      <c r="BL36" s="445" t="str">
        <f>'E2 Serres'!BK378</f>
        <v/>
      </c>
      <c r="BM36" s="445" t="str">
        <f>'E2 Serres'!BL378</f>
        <v/>
      </c>
      <c r="BN36" s="399">
        <f>'E2 Serres'!BM378</f>
        <v>0</v>
      </c>
      <c r="BO36" s="445" t="str">
        <f>'E2 Serres'!BN378</f>
        <v/>
      </c>
      <c r="BP36" s="445">
        <f>'E2 Serres'!BO378</f>
        <v>0</v>
      </c>
      <c r="BQ36" s="40">
        <f>'E2 Serres'!BP378</f>
        <v>0</v>
      </c>
      <c r="BR36" s="398" t="str">
        <f>'E2 Serres'!BQ378</f>
        <v/>
      </c>
      <c r="BS36" s="398" t="str">
        <f>'E2 Serres'!BR378</f>
        <v/>
      </c>
      <c r="BT36" s="398" t="str">
        <f>'E2 Serres'!BS378</f>
        <v/>
      </c>
      <c r="BU36" s="398" t="str">
        <f>'E2 Serres'!BT378</f>
        <v/>
      </c>
      <c r="BV36" s="398" t="str">
        <f>'E2 Serres'!BU378</f>
        <v/>
      </c>
      <c r="BW36" s="398" t="str">
        <f>'E2 Serres'!BV378</f>
        <v/>
      </c>
      <c r="BX36" s="398" t="str">
        <f>'E2 Serres'!BW378</f>
        <v/>
      </c>
      <c r="BY36" s="40" t="str">
        <f>'E2 Serres'!BX378</f>
        <v>.</v>
      </c>
      <c r="BZ36" s="396">
        <f>BZ3425</f>
        <v>0</v>
      </c>
      <c r="CA36" s="396">
        <f>CA3425</f>
        <v>0</v>
      </c>
      <c r="CB36" s="396">
        <f>CB3425</f>
        <v>0</v>
      </c>
      <c r="CC36" s="396">
        <f>CC3425</f>
        <v>0</v>
      </c>
    </row>
    <row r="37" spans="1:259" s="457" customFormat="1" ht="52" hidden="1" customHeight="1" outlineLevel="1">
      <c r="A37" s="1697"/>
      <c r="B37" s="1698"/>
      <c r="C37" s="687"/>
      <c r="D37" s="687"/>
      <c r="E37" s="1536"/>
      <c r="F37" s="1784"/>
      <c r="G37" s="458" t="str">
        <f>'E2 Serres'!F379</f>
        <v>Total</v>
      </c>
      <c r="H37" s="458">
        <f>'E2 Serres'!G379</f>
        <v>0</v>
      </c>
      <c r="I37" s="458">
        <f>'E2 Serres'!H379</f>
        <v>0</v>
      </c>
      <c r="J37" s="458">
        <f>'E2 Serres'!I379</f>
        <v>0</v>
      </c>
      <c r="K37" s="459">
        <f>'E2 Serres'!J379</f>
        <v>0</v>
      </c>
      <c r="L37" s="458">
        <f>'E2 Serres'!K379</f>
        <v>0</v>
      </c>
      <c r="M37" s="460">
        <f>'E2 Serres'!L379</f>
        <v>0</v>
      </c>
      <c r="N37" s="459">
        <f>'E2 Serres'!M379</f>
        <v>0</v>
      </c>
      <c r="O37" s="460">
        <f>'E2 Serres'!N379</f>
        <v>0</v>
      </c>
      <c r="P37" s="458">
        <f>'E2 Serres'!O379</f>
        <v>0</v>
      </c>
      <c r="Q37" s="461">
        <f>'E2 Serres'!P379</f>
        <v>0</v>
      </c>
      <c r="R37" s="462">
        <f>'E2 Serres'!Q379</f>
        <v>0</v>
      </c>
      <c r="S37" s="465">
        <f>'E2 Serres'!R379</f>
        <v>0</v>
      </c>
      <c r="T37" s="465">
        <f>'E2 Serres'!S379</f>
        <v>0</v>
      </c>
      <c r="U37" s="465">
        <f>'E2 Serres'!T379</f>
        <v>0</v>
      </c>
      <c r="V37" s="461">
        <f>'E2 Serres'!U379</f>
        <v>0</v>
      </c>
      <c r="W37" s="466">
        <f>'E2 Serres'!V379</f>
        <v>0</v>
      </c>
      <c r="X37" s="466">
        <f>'E2 Serres'!W379</f>
        <v>0</v>
      </c>
      <c r="Y37" s="461">
        <f>'E2 Serres'!X379</f>
        <v>0</v>
      </c>
      <c r="Z37" s="463">
        <f>'E2 Serres'!Y379</f>
        <v>0</v>
      </c>
      <c r="AA37" s="463">
        <f>'E2 Serres'!Z379</f>
        <v>0</v>
      </c>
      <c r="AB37" s="463">
        <f>'E2 Serres'!AA379</f>
        <v>0</v>
      </c>
      <c r="AC37" s="463">
        <f>'E2 Serres'!AB379</f>
        <v>0</v>
      </c>
      <c r="AD37" s="463">
        <f>'E2 Serres'!AC379</f>
        <v>0</v>
      </c>
      <c r="AE37" s="457">
        <f>'E2 Serres'!AD379</f>
        <v>0</v>
      </c>
      <c r="AF37" s="463">
        <f>'E2 Serres'!AE379</f>
        <v>0</v>
      </c>
      <c r="AG37" s="463">
        <f>'E2 Serres'!AF379</f>
        <v>0</v>
      </c>
      <c r="AH37" s="463">
        <f>'E2 Serres'!AG379</f>
        <v>0</v>
      </c>
      <c r="AI37" s="463">
        <f>'E2 Serres'!AH379</f>
        <v>0</v>
      </c>
      <c r="AJ37" s="463">
        <f>'E2 Serres'!AI379</f>
        <v>0</v>
      </c>
      <c r="AK37" s="463">
        <f>'E2 Serres'!AJ379</f>
        <v>0</v>
      </c>
      <c r="AL37" s="463">
        <f>'E2 Serres'!AK379</f>
        <v>0</v>
      </c>
      <c r="AM37" s="457">
        <f>'E2 Serres'!AL379</f>
        <v>0</v>
      </c>
      <c r="AN37" s="463">
        <f>'E2 Serres'!AM379</f>
        <v>0</v>
      </c>
      <c r="AO37" s="463">
        <f>'E2 Serres'!AN379</f>
        <v>0</v>
      </c>
      <c r="AP37" s="463">
        <f>'E2 Serres'!AO379</f>
        <v>0</v>
      </c>
      <c r="AQ37" s="463">
        <f>'E2 Serres'!AP379</f>
        <v>0</v>
      </c>
      <c r="AR37" s="463">
        <f>'E2 Serres'!AQ379</f>
        <v>0</v>
      </c>
      <c r="AS37" s="457">
        <f>'E2 Serres'!AR379</f>
        <v>0</v>
      </c>
      <c r="AT37" s="465">
        <f>'E2 Serres'!AS379</f>
        <v>0</v>
      </c>
      <c r="AU37" s="465">
        <f>'E2 Serres'!AT379</f>
        <v>0</v>
      </c>
      <c r="AV37" s="465">
        <f>'E2 Serres'!AU379</f>
        <v>0</v>
      </c>
      <c r="AW37" s="465">
        <f>'E2 Serres'!AV379</f>
        <v>0</v>
      </c>
      <c r="AX37" s="465">
        <f>'E2 Serres'!AW379</f>
        <v>0</v>
      </c>
      <c r="AY37" s="465">
        <f>'E2 Serres'!AX379</f>
        <v>0</v>
      </c>
      <c r="AZ37" s="465">
        <f>'E2 Serres'!AY379</f>
        <v>0</v>
      </c>
      <c r="BA37" s="465">
        <f>'E2 Serres'!AZ379</f>
        <v>0</v>
      </c>
      <c r="BB37" s="457">
        <f>'E2 Serres'!BA379</f>
        <v>0</v>
      </c>
      <c r="BC37" s="463">
        <f>'E2 Serres'!BB379</f>
        <v>0</v>
      </c>
      <c r="BD37" s="463">
        <f>'E2 Serres'!BC379</f>
        <v>0</v>
      </c>
      <c r="BE37" s="463">
        <f>'E2 Serres'!BD379</f>
        <v>0</v>
      </c>
      <c r="BF37" s="463">
        <f>'E2 Serres'!BE379</f>
        <v>0</v>
      </c>
      <c r="BG37" s="463">
        <f>'E2 Serres'!BF379</f>
        <v>0</v>
      </c>
      <c r="BH37" s="463">
        <f>'E2 Serres'!BG379</f>
        <v>0</v>
      </c>
      <c r="BI37" s="463">
        <f>'E2 Serres'!BH379</f>
        <v>0</v>
      </c>
      <c r="BJ37" s="457">
        <f>'E2 Serres'!BI379</f>
        <v>0</v>
      </c>
      <c r="BK37" s="463">
        <f>'E2 Serres'!BJ379</f>
        <v>0</v>
      </c>
      <c r="BL37" s="463">
        <f>'E2 Serres'!BK379</f>
        <v>0</v>
      </c>
      <c r="BM37" s="463">
        <f>'E2 Serres'!BL379</f>
        <v>0</v>
      </c>
      <c r="BN37" s="457">
        <f>'E2 Serres'!BM379</f>
        <v>0</v>
      </c>
      <c r="BO37" s="463">
        <f>'E2 Serres'!BN379</f>
        <v>0</v>
      </c>
      <c r="BP37" s="463">
        <f>'E2 Serres'!BO379</f>
        <v>0</v>
      </c>
      <c r="BQ37" s="457">
        <f>'E2 Serres'!BP379</f>
        <v>0</v>
      </c>
      <c r="BR37" s="463">
        <f>'E2 Serres'!BQ379</f>
        <v>0</v>
      </c>
      <c r="BS37" s="463">
        <f>'E2 Serres'!BR379</f>
        <v>0</v>
      </c>
      <c r="BT37" s="463">
        <f>'E2 Serres'!BS379</f>
        <v>0</v>
      </c>
      <c r="BU37" s="463">
        <f>'E2 Serres'!BT379</f>
        <v>0</v>
      </c>
      <c r="BV37" s="463">
        <f>'E2 Serres'!BU379</f>
        <v>0</v>
      </c>
      <c r="BW37" s="463">
        <f>'E2 Serres'!BV379</f>
        <v>0</v>
      </c>
      <c r="BX37" s="463">
        <f>'E2 Serres'!BW379</f>
        <v>0</v>
      </c>
      <c r="BY37" s="457">
        <f>'E2 Serres'!BX379</f>
        <v>0</v>
      </c>
      <c r="BZ37" s="464">
        <f>'E2 Serres'!BY379</f>
        <v>0</v>
      </c>
      <c r="CA37" s="464">
        <f>'E2 Serres'!BZ379</f>
        <v>0</v>
      </c>
      <c r="CB37" s="464">
        <f>'E2 Serres'!CA379</f>
        <v>0</v>
      </c>
      <c r="CC37" s="464">
        <f>'E2 Serres'!CB379</f>
        <v>0</v>
      </c>
    </row>
    <row r="38" spans="1:259" s="515" customFormat="1" ht="23" hidden="1" customHeight="1" outlineLevel="1">
      <c r="A38" s="1699"/>
      <c r="B38" s="1700"/>
      <c r="C38" s="688"/>
      <c r="D38" s="688"/>
      <c r="E38" s="1536"/>
      <c r="F38" s="1785"/>
      <c r="G38" s="516"/>
      <c r="H38" s="516"/>
      <c r="I38" s="516"/>
      <c r="J38" s="516"/>
      <c r="K38" s="517"/>
      <c r="L38" s="516"/>
      <c r="M38" s="518"/>
      <c r="N38" s="517"/>
      <c r="O38" s="518"/>
      <c r="P38" s="516"/>
      <c r="Q38" s="519"/>
      <c r="R38" s="516"/>
      <c r="S38" s="520"/>
      <c r="T38" s="520"/>
      <c r="U38" s="520"/>
      <c r="V38" s="519"/>
      <c r="W38" s="520"/>
      <c r="X38" s="520"/>
      <c r="Y38" s="519"/>
      <c r="Z38" s="516"/>
      <c r="AA38" s="516"/>
      <c r="AB38" s="516"/>
      <c r="AC38" s="516"/>
      <c r="AD38" s="516"/>
      <c r="AF38" s="516"/>
      <c r="AG38" s="516"/>
      <c r="AH38" s="516"/>
      <c r="AI38" s="516"/>
      <c r="AJ38" s="516"/>
      <c r="AK38" s="516"/>
      <c r="AL38" s="516"/>
      <c r="AN38" s="516"/>
      <c r="AO38" s="516"/>
      <c r="AP38" s="516"/>
      <c r="AQ38" s="516"/>
      <c r="AR38" s="516"/>
      <c r="AT38" s="520"/>
      <c r="AU38" s="520"/>
      <c r="AV38" s="520"/>
      <c r="AW38" s="520"/>
      <c r="AX38" s="520"/>
      <c r="AY38" s="520"/>
      <c r="AZ38" s="520"/>
      <c r="BA38" s="520"/>
      <c r="BC38" s="516"/>
      <c r="BD38" s="516"/>
      <c r="BE38" s="516"/>
      <c r="BF38" s="516"/>
      <c r="BG38" s="516"/>
      <c r="BH38" s="516"/>
      <c r="BI38" s="516"/>
      <c r="BK38" s="516"/>
      <c r="BL38" s="516"/>
      <c r="BM38" s="516"/>
      <c r="BO38" s="516"/>
      <c r="BP38" s="516"/>
      <c r="BR38" s="516"/>
      <c r="BS38" s="516"/>
      <c r="BT38" s="516"/>
      <c r="BU38" s="516"/>
      <c r="BV38" s="516"/>
      <c r="BW38" s="516"/>
      <c r="BX38" s="516"/>
      <c r="BZ38" s="517"/>
      <c r="CA38" s="517"/>
    </row>
    <row r="39" spans="1:259" hidden="1" outlineLevel="1">
      <c r="C39" s="620"/>
      <c r="D39" s="620"/>
      <c r="E39" s="1536"/>
      <c r="F39" s="1786"/>
      <c r="G39" s="1239" t="s">
        <v>901</v>
      </c>
      <c r="U39" s="18"/>
      <c r="V39" s="40"/>
      <c r="W39" s="284"/>
      <c r="X39" s="284"/>
      <c r="Y39" s="284"/>
      <c r="Z39" s="40"/>
      <c r="AA39" s="44"/>
      <c r="AB39" s="40"/>
      <c r="AC39" s="40"/>
      <c r="AD39" s="40"/>
      <c r="AV39" s="2"/>
    </row>
    <row r="40" spans="1:259" hidden="1" outlineLevel="1">
      <c r="C40" s="620"/>
      <c r="D40" s="620"/>
      <c r="E40" s="1536"/>
      <c r="F40" s="1786"/>
      <c r="G40" s="1542" t="s">
        <v>900</v>
      </c>
      <c r="Q40" s="101" t="s">
        <v>93</v>
      </c>
      <c r="R40" s="101" t="s">
        <v>578</v>
      </c>
      <c r="U40" s="18"/>
      <c r="V40" s="101" t="s">
        <v>241</v>
      </c>
      <c r="W40" s="284"/>
      <c r="X40" s="284"/>
      <c r="Y40" s="284"/>
      <c r="AA40" s="2"/>
    </row>
    <row r="41" spans="1:259" hidden="1" outlineLevel="1">
      <c r="C41" s="677"/>
      <c r="D41" s="677"/>
      <c r="E41" s="1536"/>
      <c r="G41" s="1415" t="str">
        <f>'E2 Serres'!G232</f>
        <v>Pas d'écran thermique</v>
      </c>
      <c r="R41" s="101" t="s">
        <v>579</v>
      </c>
      <c r="U41" s="18"/>
      <c r="V41" s="4" t="s">
        <v>240</v>
      </c>
      <c r="W41" s="284"/>
      <c r="X41" s="284"/>
      <c r="Y41" s="284"/>
      <c r="AA41" s="2"/>
    </row>
    <row r="42" spans="1:259" hidden="1" outlineLevel="1">
      <c r="C42" s="677"/>
      <c r="D42" s="677"/>
      <c r="E42" s="1536"/>
      <c r="G42" s="1543" t="s">
        <v>217</v>
      </c>
      <c r="U42" s="18"/>
      <c r="V42" s="4"/>
      <c r="AA42" s="2"/>
    </row>
    <row r="43" spans="1:259" collapsed="1">
      <c r="C43" s="677"/>
      <c r="D43" s="677"/>
      <c r="E43" s="1536"/>
      <c r="U43" s="18"/>
      <c r="V43" s="4"/>
      <c r="AA43" s="2"/>
    </row>
    <row r="44" spans="1:259">
      <c r="B44" s="1239"/>
      <c r="C44" s="101"/>
      <c r="D44" s="101"/>
      <c r="E44" s="1538"/>
      <c r="F44" s="1786"/>
      <c r="G44" s="99" t="str">
        <f>'E1 Entreprise'!A1</f>
        <v>ESA-Tool: Version 3.9 f</v>
      </c>
    </row>
    <row r="45" spans="1:259" s="104" customFormat="1" ht="36" customHeight="1" thickBot="1">
      <c r="A45" s="1701"/>
      <c r="B45" s="1702"/>
      <c r="C45" s="2183" t="s">
        <v>968</v>
      </c>
      <c r="D45" s="2184"/>
      <c r="E45" s="1539"/>
      <c r="F45" s="1787"/>
      <c r="G45" s="1621" t="s">
        <v>501</v>
      </c>
      <c r="H45" s="777"/>
      <c r="I45" s="777"/>
      <c r="J45" s="777"/>
      <c r="K45" s="777"/>
      <c r="L45" s="777"/>
      <c r="M45" s="776"/>
      <c r="N45" s="777"/>
      <c r="O45" s="777"/>
      <c r="P45" s="777"/>
      <c r="Q45" s="777"/>
      <c r="R45" s="778"/>
      <c r="S45" s="777"/>
      <c r="T45" s="777"/>
      <c r="U45" s="2185">
        <f>'E1 Entreprise'!R21</f>
        <v>0</v>
      </c>
      <c r="V45" s="2185"/>
      <c r="W45" s="2185"/>
      <c r="X45" s="2185"/>
      <c r="Y45" s="1415"/>
      <c r="Z45" s="1415"/>
      <c r="AA45" s="1415"/>
      <c r="AB45" s="1415"/>
      <c r="AC45" s="1218"/>
      <c r="AD45" s="1218"/>
      <c r="AE45" s="780"/>
      <c r="AF45" s="780"/>
      <c r="AG45" s="780"/>
      <c r="AH45" s="780"/>
      <c r="AI45" s="780"/>
      <c r="AJ45" s="780"/>
      <c r="AK45" s="780"/>
      <c r="AL45" s="780"/>
      <c r="AM45" s="780"/>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c r="CV45" s="103"/>
      <c r="CW45" s="103"/>
      <c r="CX45" s="103"/>
      <c r="CY45" s="103"/>
      <c r="CZ45" s="103"/>
      <c r="DA45" s="103"/>
      <c r="DB45" s="103"/>
      <c r="DC45" s="103"/>
      <c r="DD45" s="103"/>
      <c r="DE45" s="103"/>
      <c r="DF45" s="103"/>
      <c r="DG45" s="103"/>
      <c r="DH45" s="103"/>
      <c r="DI45" s="103"/>
      <c r="DJ45" s="103"/>
      <c r="DK45" s="103"/>
      <c r="DL45" s="103"/>
      <c r="DM45" s="103"/>
      <c r="DN45" s="103"/>
      <c r="DO45" s="103"/>
      <c r="DP45" s="103"/>
      <c r="DQ45" s="103"/>
      <c r="DR45" s="103"/>
      <c r="DS45" s="103"/>
      <c r="DT45" s="103"/>
      <c r="DU45" s="103"/>
      <c r="DV45" s="103"/>
      <c r="DW45" s="103"/>
      <c r="DX45" s="103"/>
      <c r="DY45" s="103"/>
      <c r="DZ45" s="103"/>
      <c r="EA45" s="103"/>
      <c r="EB45" s="103"/>
      <c r="EC45" s="103"/>
      <c r="ED45" s="103"/>
      <c r="EE45" s="103"/>
      <c r="EF45" s="103"/>
      <c r="EG45" s="103"/>
      <c r="EH45" s="103"/>
      <c r="EI45" s="103"/>
      <c r="EJ45" s="103"/>
      <c r="EK45" s="103"/>
      <c r="EL45" s="103"/>
      <c r="EM45" s="103"/>
      <c r="EN45" s="103"/>
      <c r="EO45" s="103"/>
      <c r="EP45" s="103"/>
      <c r="EQ45" s="103"/>
      <c r="ER45" s="103"/>
      <c r="ES45" s="103"/>
      <c r="ET45" s="103"/>
      <c r="EU45" s="103"/>
      <c r="EV45" s="103"/>
      <c r="EW45" s="103"/>
      <c r="EX45" s="103"/>
      <c r="EY45" s="103"/>
      <c r="EZ45" s="103"/>
      <c r="FA45" s="103"/>
      <c r="FB45" s="103"/>
      <c r="FC45" s="103"/>
      <c r="FD45" s="103"/>
      <c r="FE45" s="103"/>
      <c r="FF45" s="103"/>
      <c r="FG45" s="103"/>
      <c r="FH45" s="103"/>
      <c r="FI45" s="103"/>
      <c r="FJ45" s="103"/>
      <c r="FK45" s="103"/>
      <c r="FL45" s="103"/>
      <c r="FM45" s="103"/>
      <c r="FN45" s="103"/>
      <c r="FO45" s="103"/>
      <c r="FP45" s="103"/>
      <c r="FQ45" s="103"/>
      <c r="FR45" s="103"/>
      <c r="FS45" s="103"/>
      <c r="FT45" s="103"/>
      <c r="FU45" s="103"/>
      <c r="FV45" s="103"/>
      <c r="FW45" s="103"/>
      <c r="FX45" s="103"/>
      <c r="FY45" s="103"/>
      <c r="FZ45" s="103"/>
      <c r="GA45" s="103"/>
      <c r="GB45" s="103"/>
      <c r="GC45" s="103"/>
      <c r="GD45" s="103"/>
      <c r="GE45" s="103"/>
      <c r="GF45" s="103"/>
      <c r="GG45" s="103"/>
      <c r="GH45" s="103"/>
      <c r="GI45" s="103"/>
      <c r="GJ45" s="103"/>
      <c r="GK45" s="103"/>
      <c r="GL45" s="103"/>
      <c r="GM45" s="103"/>
      <c r="GN45" s="103"/>
      <c r="GO45" s="103"/>
      <c r="GP45" s="103"/>
      <c r="GQ45" s="103"/>
      <c r="GR45" s="103"/>
      <c r="GS45" s="103"/>
      <c r="GT45" s="103"/>
      <c r="GU45" s="103"/>
      <c r="GV45" s="103"/>
      <c r="GW45" s="103"/>
      <c r="GX45" s="103"/>
      <c r="GY45" s="103"/>
      <c r="GZ45" s="103"/>
      <c r="HA45" s="103"/>
      <c r="HB45" s="103"/>
      <c r="HC45" s="103"/>
      <c r="HD45" s="103"/>
      <c r="HE45" s="103"/>
      <c r="HF45" s="103"/>
      <c r="HG45" s="103"/>
      <c r="HH45" s="103"/>
      <c r="HI45" s="103"/>
      <c r="HJ45" s="103"/>
      <c r="HK45" s="103"/>
      <c r="HL45" s="103"/>
      <c r="HM45" s="103"/>
      <c r="HN45" s="103"/>
      <c r="HO45" s="103"/>
      <c r="HP45" s="103"/>
      <c r="HQ45" s="103"/>
      <c r="HR45" s="103"/>
      <c r="HS45" s="103"/>
      <c r="HT45" s="103"/>
      <c r="HU45" s="103"/>
      <c r="HV45" s="103"/>
      <c r="HW45" s="103"/>
      <c r="HX45" s="103"/>
      <c r="HY45" s="103"/>
      <c r="HZ45" s="103"/>
      <c r="IA45" s="103"/>
      <c r="IB45" s="103"/>
      <c r="IC45" s="103"/>
      <c r="ID45" s="103"/>
      <c r="IE45" s="103"/>
      <c r="IF45" s="103"/>
      <c r="IG45" s="103"/>
      <c r="IH45" s="103"/>
      <c r="II45" s="103"/>
      <c r="IJ45" s="103"/>
      <c r="IK45" s="103"/>
      <c r="IL45" s="103"/>
      <c r="IM45" s="103"/>
      <c r="IN45" s="103"/>
      <c r="IO45" s="103"/>
      <c r="IP45" s="103"/>
      <c r="IQ45" s="103"/>
      <c r="IR45" s="103"/>
      <c r="IS45" s="103"/>
      <c r="IT45" s="103"/>
      <c r="IU45" s="103"/>
    </row>
    <row r="46" spans="1:259" s="104" customFormat="1" ht="18" customHeight="1">
      <c r="A46" s="1701"/>
      <c r="B46" s="1702"/>
      <c r="C46" s="2184"/>
      <c r="D46" s="2184"/>
      <c r="E46" s="1536" t="str">
        <f t="shared" ref="E46:E57" si="0">G$42</f>
        <v>Evaluation</v>
      </c>
      <c r="F46" s="1787"/>
      <c r="G46" s="287"/>
      <c r="H46" s="287"/>
      <c r="I46" s="288"/>
      <c r="J46" s="288"/>
      <c r="K46" s="288"/>
      <c r="L46" s="288"/>
      <c r="M46" s="288"/>
      <c r="N46" s="289"/>
      <c r="O46" s="288"/>
      <c r="P46" s="288"/>
      <c r="Q46" s="288"/>
      <c r="R46" s="288"/>
      <c r="S46" s="288"/>
      <c r="T46" s="290"/>
      <c r="U46" s="288"/>
      <c r="V46" s="288"/>
      <c r="W46" s="288"/>
      <c r="X46" s="288"/>
      <c r="Y46" s="1415"/>
      <c r="Z46" s="1415"/>
      <c r="AA46" s="1415"/>
      <c r="AB46" s="1415"/>
      <c r="AC46" s="288"/>
      <c r="AD46" s="288"/>
      <c r="AE46" s="288"/>
      <c r="AF46" s="288"/>
      <c r="AG46" s="288"/>
      <c r="AH46" s="288"/>
      <c r="AI46" s="288"/>
      <c r="AJ46" s="288"/>
      <c r="AK46" s="288"/>
      <c r="AL46" s="106"/>
      <c r="AM46" s="106"/>
      <c r="AN46" s="106"/>
      <c r="AO46" s="106"/>
      <c r="AP46" s="106"/>
      <c r="AQ46" s="106"/>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c r="CV46" s="103"/>
      <c r="CW46" s="103"/>
      <c r="CX46" s="103"/>
      <c r="CY46" s="103"/>
      <c r="CZ46" s="103"/>
      <c r="DA46" s="103"/>
      <c r="DB46" s="103"/>
      <c r="DC46" s="103"/>
      <c r="DD46" s="103"/>
      <c r="DE46" s="103"/>
      <c r="DF46" s="103"/>
      <c r="DG46" s="103"/>
      <c r="DH46" s="103"/>
      <c r="DI46" s="103"/>
      <c r="DJ46" s="103"/>
      <c r="DK46" s="103"/>
      <c r="DL46" s="103"/>
      <c r="DM46" s="103"/>
      <c r="DN46" s="103"/>
      <c r="DO46" s="103"/>
      <c r="DP46" s="103"/>
      <c r="DQ46" s="103"/>
      <c r="DR46" s="103"/>
      <c r="DS46" s="103"/>
      <c r="DT46" s="103"/>
      <c r="DU46" s="103"/>
      <c r="DV46" s="103"/>
      <c r="DW46" s="103"/>
      <c r="DX46" s="103"/>
      <c r="DY46" s="103"/>
      <c r="DZ46" s="103"/>
      <c r="EA46" s="103"/>
      <c r="EB46" s="103"/>
      <c r="EC46" s="103"/>
      <c r="ED46" s="103"/>
      <c r="EE46" s="103"/>
      <c r="EF46" s="103"/>
      <c r="EG46" s="103"/>
      <c r="EH46" s="103"/>
      <c r="EI46" s="103"/>
      <c r="EJ46" s="103"/>
      <c r="EK46" s="103"/>
      <c r="EL46" s="103"/>
      <c r="EM46" s="103"/>
      <c r="EN46" s="103"/>
      <c r="EO46" s="103"/>
      <c r="EP46" s="103"/>
      <c r="EQ46" s="103"/>
      <c r="ER46" s="103"/>
      <c r="ES46" s="103"/>
      <c r="ET46" s="103"/>
      <c r="EU46" s="103"/>
      <c r="EV46" s="103"/>
      <c r="EW46" s="103"/>
      <c r="EX46" s="103"/>
      <c r="EY46" s="103"/>
      <c r="EZ46" s="103"/>
      <c r="FA46" s="103"/>
      <c r="FB46" s="103"/>
      <c r="FC46" s="103"/>
      <c r="FD46" s="103"/>
      <c r="FE46" s="103"/>
      <c r="FF46" s="103"/>
      <c r="FG46" s="103"/>
      <c r="FH46" s="103"/>
      <c r="FI46" s="103"/>
      <c r="FJ46" s="103"/>
      <c r="FK46" s="103"/>
      <c r="FL46" s="103"/>
      <c r="FM46" s="103"/>
      <c r="FN46" s="103"/>
      <c r="FO46" s="103"/>
      <c r="FP46" s="103"/>
      <c r="FQ46" s="103"/>
      <c r="FR46" s="103"/>
      <c r="FS46" s="103"/>
      <c r="FT46" s="103"/>
      <c r="FU46" s="103"/>
      <c r="FV46" s="103"/>
      <c r="FW46" s="103"/>
      <c r="FX46" s="103"/>
      <c r="FY46" s="103"/>
      <c r="FZ46" s="103"/>
      <c r="GA46" s="103"/>
      <c r="GB46" s="103"/>
      <c r="GC46" s="103"/>
      <c r="GD46" s="103"/>
      <c r="GE46" s="103"/>
      <c r="GF46" s="103"/>
      <c r="GG46" s="103"/>
      <c r="GH46" s="103"/>
      <c r="GI46" s="103"/>
      <c r="GJ46" s="103"/>
      <c r="GK46" s="103"/>
      <c r="GL46" s="103"/>
      <c r="GM46" s="103"/>
      <c r="GN46" s="103"/>
      <c r="GO46" s="103"/>
      <c r="GP46" s="103"/>
      <c r="GQ46" s="103"/>
      <c r="GR46" s="103"/>
      <c r="GS46" s="103"/>
      <c r="GT46" s="103"/>
      <c r="GU46" s="103"/>
      <c r="GV46" s="103"/>
      <c r="GW46" s="103"/>
      <c r="GX46" s="103"/>
      <c r="GY46" s="103"/>
      <c r="GZ46" s="103"/>
      <c r="HA46" s="103"/>
      <c r="HB46" s="103"/>
      <c r="HC46" s="103"/>
      <c r="HD46" s="103"/>
      <c r="HE46" s="103"/>
      <c r="HF46" s="103"/>
      <c r="HG46" s="103"/>
      <c r="HH46" s="103"/>
      <c r="HI46" s="103"/>
      <c r="HJ46" s="103"/>
      <c r="HK46" s="103"/>
      <c r="HL46" s="103"/>
      <c r="HM46" s="103"/>
      <c r="HN46" s="103"/>
      <c r="HO46" s="103"/>
      <c r="HP46" s="103"/>
      <c r="HQ46" s="103"/>
      <c r="HR46" s="103"/>
      <c r="HS46" s="103"/>
      <c r="HT46" s="103"/>
      <c r="HU46" s="103"/>
      <c r="HV46" s="103"/>
      <c r="HW46" s="103"/>
      <c r="HX46" s="103"/>
      <c r="HY46" s="103"/>
      <c r="HZ46" s="103"/>
      <c r="IA46" s="103"/>
      <c r="IB46" s="103"/>
      <c r="IC46" s="103"/>
      <c r="ID46" s="103"/>
      <c r="IE46" s="103"/>
      <c r="IF46" s="103"/>
      <c r="IG46" s="103"/>
      <c r="IH46" s="103"/>
      <c r="II46" s="103"/>
      <c r="IJ46" s="103"/>
      <c r="IK46" s="103"/>
      <c r="IL46" s="103"/>
      <c r="IM46" s="103"/>
      <c r="IN46" s="103"/>
      <c r="IO46" s="103"/>
      <c r="IP46" s="103"/>
      <c r="IQ46" s="103"/>
      <c r="IR46" s="103"/>
      <c r="IS46" s="103"/>
      <c r="IT46" s="103"/>
      <c r="IU46" s="103"/>
      <c r="IV46" s="103"/>
      <c r="IW46" s="103"/>
      <c r="IX46" s="103"/>
      <c r="IY46" s="103"/>
    </row>
    <row r="47" spans="1:259" ht="18" customHeight="1">
      <c r="B47" s="1239"/>
      <c r="C47" s="2184"/>
      <c r="D47" s="2184"/>
      <c r="E47" s="1536" t="str">
        <f t="shared" si="0"/>
        <v>Evaluation</v>
      </c>
      <c r="F47" s="1786"/>
      <c r="G47" s="1"/>
    </row>
    <row r="48" spans="1:259" s="284" customFormat="1" ht="18" customHeight="1">
      <c r="A48" s="1703"/>
      <c r="B48" s="1635"/>
      <c r="C48" s="2184"/>
      <c r="D48" s="2184"/>
      <c r="E48" s="1536" t="str">
        <f t="shared" si="0"/>
        <v>Evaluation</v>
      </c>
      <c r="F48" s="1788"/>
      <c r="G48" s="1419" t="str">
        <f>'E1 Entreprise'!A15</f>
        <v>Entreprise</v>
      </c>
      <c r="L48" s="285" t="s">
        <v>147</v>
      </c>
      <c r="P48" s="284" t="s">
        <v>149</v>
      </c>
      <c r="T48" s="326" t="s">
        <v>156</v>
      </c>
      <c r="U48" s="326"/>
      <c r="V48" s="326"/>
      <c r="AC48" s="1415"/>
    </row>
    <row r="49" spans="1:81" ht="18" customHeight="1">
      <c r="B49" s="1239"/>
      <c r="C49" s="2184"/>
      <c r="D49" s="2184"/>
      <c r="E49" s="1536" t="str">
        <f t="shared" si="0"/>
        <v>Evaluation</v>
      </c>
      <c r="F49" s="1786"/>
      <c r="G49" s="1420">
        <f>'E1 Entreprise'!D17</f>
        <v>0</v>
      </c>
      <c r="H49" s="394"/>
      <c r="I49" s="395"/>
      <c r="J49" s="395"/>
      <c r="L49" s="1418">
        <f>'E1 Entreprise'!D21</f>
        <v>0</v>
      </c>
      <c r="M49" s="1418"/>
      <c r="N49" s="1418"/>
      <c r="O49" s="284"/>
      <c r="P49" s="1417" t="str">
        <f>CONCATENATE('E1 Entreprise'!L18," ",'E1 Entreprise'!L19)</f>
        <v xml:space="preserve"> </v>
      </c>
      <c r="Q49" s="1417"/>
      <c r="R49" s="1417"/>
      <c r="T49" s="2187">
        <f>'E1 Entreprise'!R17</f>
        <v>0</v>
      </c>
      <c r="U49" s="2187"/>
      <c r="V49" s="2187"/>
      <c r="W49" s="2187"/>
      <c r="X49" s="2187"/>
      <c r="Y49" s="284"/>
      <c r="AD49" s="15"/>
    </row>
    <row r="50" spans="1:81" ht="18" customHeight="1">
      <c r="B50" s="1239"/>
      <c r="C50" s="2191" t="s">
        <v>500</v>
      </c>
      <c r="D50" s="2191"/>
      <c r="E50" s="1536" t="str">
        <f t="shared" si="0"/>
        <v>Evaluation</v>
      </c>
      <c r="F50" s="1786"/>
      <c r="G50" s="681"/>
      <c r="H50" s="682"/>
      <c r="I50" s="2"/>
      <c r="J50" s="2"/>
      <c r="L50" s="683"/>
      <c r="M50" s="683"/>
      <c r="N50" s="683"/>
      <c r="O50" s="284"/>
      <c r="P50" s="641"/>
      <c r="Q50" s="641"/>
      <c r="R50" s="641"/>
      <c r="T50" s="1421"/>
      <c r="U50" s="1421"/>
      <c r="V50" s="1421"/>
      <c r="W50" s="1421"/>
      <c r="X50" s="1421"/>
      <c r="Y50" s="284"/>
      <c r="AD50" s="15"/>
    </row>
    <row r="51" spans="1:81" ht="18" customHeight="1">
      <c r="B51" s="1239"/>
      <c r="C51" s="2191"/>
      <c r="D51" s="2191"/>
      <c r="E51" s="1536" t="str">
        <f t="shared" si="0"/>
        <v>Evaluation</v>
      </c>
      <c r="F51" s="1786"/>
      <c r="G51" s="681"/>
      <c r="H51" s="682"/>
      <c r="I51" s="2"/>
      <c r="J51" s="2"/>
      <c r="L51" s="683"/>
      <c r="M51" s="683"/>
      <c r="N51" s="683"/>
      <c r="O51" s="284"/>
      <c r="P51" s="641"/>
      <c r="Q51" s="641"/>
      <c r="R51" s="641"/>
      <c r="T51" s="1421"/>
      <c r="U51" s="1421"/>
      <c r="V51" s="1421"/>
      <c r="W51" s="1421"/>
      <c r="X51" s="1421"/>
      <c r="Y51" s="284"/>
      <c r="AD51" s="15"/>
    </row>
    <row r="52" spans="1:81" ht="18" customHeight="1">
      <c r="B52" s="1239"/>
      <c r="C52" s="2191"/>
      <c r="D52" s="2191"/>
      <c r="E52" s="1536" t="str">
        <f t="shared" si="0"/>
        <v>Evaluation</v>
      </c>
      <c r="F52" s="1786"/>
      <c r="G52" s="1243"/>
      <c r="H52" s="101" t="s">
        <v>502</v>
      </c>
      <c r="I52" s="2"/>
      <c r="J52" s="2"/>
      <c r="L52" s="683"/>
      <c r="M52" s="683"/>
      <c r="N52" s="683"/>
      <c r="O52" s="284"/>
      <c r="P52" s="641"/>
      <c r="Q52" s="641"/>
      <c r="R52" s="641"/>
      <c r="T52" s="1421"/>
      <c r="U52" s="1421"/>
      <c r="V52" s="1421"/>
      <c r="W52" s="1421"/>
      <c r="X52" s="1421"/>
      <c r="Y52" s="284"/>
      <c r="AD52" s="15"/>
    </row>
    <row r="53" spans="1:81" ht="18" customHeight="1">
      <c r="B53" s="1239"/>
      <c r="C53" s="2191"/>
      <c r="D53" s="2191"/>
      <c r="E53" s="1536" t="str">
        <f t="shared" si="0"/>
        <v>Evaluation</v>
      </c>
      <c r="F53" s="1786"/>
      <c r="H53" s="64"/>
      <c r="I53" s="2"/>
      <c r="J53" s="2"/>
      <c r="L53" s="683"/>
      <c r="M53" s="683"/>
      <c r="N53" s="683"/>
      <c r="O53" s="284"/>
      <c r="P53" s="641"/>
      <c r="Q53" s="641"/>
      <c r="R53" s="641"/>
      <c r="T53" s="1421"/>
      <c r="U53" s="1421"/>
      <c r="V53" s="1421"/>
      <c r="W53" s="1421"/>
      <c r="X53" s="1421"/>
      <c r="Y53" s="284"/>
      <c r="AD53" s="15"/>
    </row>
    <row r="54" spans="1:81" ht="18" customHeight="1">
      <c r="B54" s="1239"/>
      <c r="C54" s="2191"/>
      <c r="D54" s="2191"/>
      <c r="E54" s="1536" t="str">
        <f t="shared" si="0"/>
        <v>Evaluation</v>
      </c>
      <c r="F54" s="1786"/>
      <c r="G54" s="1620"/>
      <c r="H54" s="101" t="s">
        <v>541</v>
      </c>
      <c r="I54" s="2"/>
      <c r="J54" s="2"/>
      <c r="L54" s="683"/>
      <c r="M54" s="683"/>
      <c r="N54" s="683"/>
      <c r="O54" s="284"/>
      <c r="P54" s="641"/>
      <c r="Q54" s="641"/>
      <c r="R54" s="641"/>
      <c r="T54" s="1421"/>
      <c r="U54" s="1421"/>
      <c r="V54" s="1421"/>
      <c r="W54" s="1421"/>
      <c r="X54" s="1421"/>
      <c r="Y54" s="284"/>
      <c r="AD54" s="15"/>
    </row>
    <row r="55" spans="1:81" ht="18" customHeight="1">
      <c r="B55" s="1239"/>
      <c r="C55" s="2191"/>
      <c r="D55" s="2191"/>
      <c r="E55" s="1536" t="str">
        <f t="shared" si="0"/>
        <v>Evaluation</v>
      </c>
      <c r="F55" s="1786"/>
      <c r="G55" s="681"/>
      <c r="H55" s="682"/>
      <c r="I55" s="2"/>
      <c r="J55" s="2"/>
      <c r="L55" s="683"/>
      <c r="M55" s="683"/>
      <c r="N55" s="683"/>
      <c r="O55" s="284"/>
      <c r="P55" s="641"/>
      <c r="Q55" s="641"/>
      <c r="R55" s="641"/>
      <c r="T55" s="1421"/>
      <c r="U55" s="1421"/>
      <c r="V55" s="1421"/>
      <c r="W55" s="1421"/>
      <c r="X55" s="1421"/>
      <c r="Y55" s="284"/>
      <c r="AD55" s="15"/>
    </row>
    <row r="56" spans="1:81" ht="18" customHeight="1">
      <c r="B56" s="1239"/>
      <c r="C56" s="2191"/>
      <c r="D56" s="2191"/>
      <c r="E56" s="1536" t="str">
        <f t="shared" si="0"/>
        <v>Evaluation</v>
      </c>
      <c r="F56" s="1786"/>
      <c r="G56" s="1544"/>
      <c r="H56" s="101" t="s">
        <v>503</v>
      </c>
      <c r="I56" s="2"/>
      <c r="J56" s="2"/>
      <c r="L56" s="683"/>
      <c r="M56" s="683"/>
      <c r="N56" s="683"/>
      <c r="O56" s="284"/>
      <c r="P56" s="641"/>
      <c r="Q56" s="641"/>
      <c r="R56" s="641"/>
      <c r="T56" s="1421"/>
      <c r="U56" s="1421"/>
      <c r="V56" s="1421"/>
      <c r="W56" s="1421"/>
      <c r="X56" s="1421"/>
      <c r="Y56" s="284"/>
      <c r="AD56" s="15"/>
    </row>
    <row r="57" spans="1:81" ht="18" customHeight="1">
      <c r="B57" s="1239"/>
      <c r="C57" s="2191"/>
      <c r="D57" s="2191"/>
      <c r="E57" s="1536" t="str">
        <f t="shared" si="0"/>
        <v>Evaluation</v>
      </c>
      <c r="F57" s="1786"/>
      <c r="G57" s="681"/>
      <c r="H57" s="682"/>
      <c r="I57" s="2"/>
      <c r="J57" s="2"/>
      <c r="L57" s="683"/>
      <c r="M57" s="683"/>
      <c r="N57" s="683"/>
      <c r="O57" s="284"/>
      <c r="P57" s="641"/>
      <c r="Q57" s="641"/>
      <c r="R57" s="641"/>
      <c r="T57" s="1421"/>
      <c r="U57" s="1421"/>
      <c r="V57" s="1421"/>
      <c r="W57" s="1421"/>
      <c r="X57" s="1421"/>
      <c r="Y57" s="284"/>
      <c r="AD57" s="15"/>
    </row>
    <row r="58" spans="1:81" ht="13">
      <c r="A58" s="1704"/>
      <c r="C58" s="1283">
        <f>IF(G$44="",0,1)</f>
        <v>1</v>
      </c>
      <c r="D58" s="677"/>
      <c r="E58" s="1474" t="str">
        <f t="shared" ref="E58:E89" si="1">IF((SUM(A58:C58))&gt;0,G$42,"")</f>
        <v>Evaluation</v>
      </c>
      <c r="F58" s="1789"/>
      <c r="AA58" s="2"/>
    </row>
    <row r="59" spans="1:81" ht="13">
      <c r="A59" s="1705">
        <f>IF(G65="",0,1)</f>
        <v>0</v>
      </c>
      <c r="B59" s="1706"/>
      <c r="C59" s="1283"/>
      <c r="D59" s="677"/>
      <c r="E59" s="1474" t="str">
        <f t="shared" si="1"/>
        <v/>
      </c>
      <c r="F59" s="1789"/>
      <c r="G59" s="1449">
        <f>G$49</f>
        <v>0</v>
      </c>
      <c r="H59" s="1450"/>
      <c r="I59" s="10"/>
      <c r="J59" s="10"/>
      <c r="K59" s="10"/>
      <c r="L59" s="10"/>
      <c r="M59" s="10"/>
      <c r="N59" s="10"/>
      <c r="O59" s="10"/>
      <c r="P59" s="10"/>
      <c r="Q59" s="10"/>
      <c r="R59" s="10"/>
      <c r="S59" s="10"/>
      <c r="T59" s="10"/>
      <c r="U59" s="10"/>
      <c r="V59" s="10"/>
      <c r="W59" s="10"/>
      <c r="X59" s="2"/>
      <c r="Z59" s="1545"/>
      <c r="AA59" s="1545"/>
      <c r="AB59" s="1545"/>
      <c r="AC59" s="1545"/>
      <c r="AD59" s="1545"/>
      <c r="AE59" s="1545"/>
      <c r="AF59" s="1545"/>
      <c r="AG59" s="1545"/>
      <c r="AH59" s="1545"/>
      <c r="AI59" s="1545"/>
      <c r="AJ59" s="1545"/>
      <c r="AK59" s="1545"/>
      <c r="AL59" s="1545"/>
      <c r="AM59" s="1545"/>
      <c r="AN59" s="1545"/>
      <c r="AO59" s="1545"/>
      <c r="AP59" s="1545"/>
    </row>
    <row r="60" spans="1:81" ht="13">
      <c r="A60" s="1704">
        <f>IF(G65="",0,1)</f>
        <v>0</v>
      </c>
      <c r="C60" s="1283"/>
      <c r="D60" s="677"/>
      <c r="E60" s="1474" t="str">
        <f t="shared" si="1"/>
        <v/>
      </c>
      <c r="F60" s="1789"/>
      <c r="G60" s="1244"/>
      <c r="H60" s="1245"/>
      <c r="I60" s="1"/>
      <c r="J60" s="1"/>
      <c r="K60" s="1"/>
      <c r="L60" s="1"/>
      <c r="M60" s="1"/>
      <c r="N60" s="1"/>
      <c r="O60" s="1"/>
      <c r="P60" s="1"/>
      <c r="Q60" s="1"/>
      <c r="R60" s="1"/>
      <c r="S60" s="1"/>
      <c r="T60" s="1"/>
      <c r="U60" s="1"/>
      <c r="V60" s="1"/>
      <c r="W60" s="1"/>
    </row>
    <row r="61" spans="1:81" ht="13">
      <c r="A61" s="1704">
        <f>IF(G65="",0,1)</f>
        <v>0</v>
      </c>
      <c r="C61" s="1283"/>
      <c r="D61" s="677"/>
      <c r="E61" s="1474" t="str">
        <f t="shared" si="1"/>
        <v/>
      </c>
      <c r="F61" s="1789"/>
      <c r="G61" s="1244"/>
      <c r="H61" s="1245"/>
      <c r="I61" s="1"/>
      <c r="J61" s="1"/>
      <c r="K61" s="1"/>
      <c r="L61" s="1"/>
      <c r="M61" s="1"/>
      <c r="N61" s="1"/>
      <c r="O61" s="1"/>
      <c r="P61" s="1"/>
      <c r="Q61" s="1"/>
      <c r="R61" s="1"/>
      <c r="S61" s="1"/>
      <c r="T61" s="1"/>
      <c r="U61" s="1"/>
      <c r="V61" s="1"/>
      <c r="W61" s="1"/>
    </row>
    <row r="62" spans="1:81" s="1250" customFormat="1" ht="29" thickBot="1">
      <c r="A62" s="1704">
        <f>IF(G65="",0,1)</f>
        <v>0</v>
      </c>
      <c r="B62" s="1629"/>
      <c r="C62" s="1283"/>
      <c r="D62" s="1546"/>
      <c r="E62" s="1474" t="str">
        <f t="shared" si="1"/>
        <v/>
      </c>
      <c r="F62" s="1789"/>
      <c r="G62" s="1621" t="str">
        <f>G65</f>
        <v/>
      </c>
      <c r="H62" s="777"/>
      <c r="I62" s="777"/>
      <c r="J62" s="777"/>
      <c r="K62" s="777"/>
      <c r="L62" s="777"/>
      <c r="M62" s="777"/>
      <c r="N62" s="777"/>
      <c r="O62" s="777"/>
      <c r="P62" s="777"/>
      <c r="Q62" s="777"/>
      <c r="R62" s="777"/>
      <c r="S62" s="777"/>
      <c r="T62" s="777"/>
      <c r="U62" s="777"/>
      <c r="V62" s="777"/>
      <c r="W62" s="777"/>
      <c r="X62" s="1370">
        <f>U$45</f>
        <v>0</v>
      </c>
      <c r="Y62" s="1415"/>
      <c r="Z62" s="1415"/>
      <c r="AA62" s="1415"/>
      <c r="AB62" s="1415"/>
      <c r="AC62" s="1415"/>
      <c r="AD62" s="1415"/>
      <c r="AE62" s="1246"/>
      <c r="AF62" s="1246"/>
      <c r="AG62" s="1247"/>
      <c r="AH62" s="1247"/>
      <c r="AI62" s="1247"/>
      <c r="AJ62" s="1248"/>
      <c r="AK62" s="1247"/>
      <c r="AL62" s="1249"/>
      <c r="AM62" s="1247"/>
      <c r="AN62" s="1247"/>
      <c r="AO62" s="1247"/>
      <c r="AP62" s="1247"/>
      <c r="AQ62" s="1247"/>
      <c r="AR62" s="1247"/>
      <c r="AS62" s="1247"/>
      <c r="AT62" s="1247"/>
    </row>
    <row r="63" spans="1:81" s="18" customFormat="1" ht="19">
      <c r="A63" s="1704">
        <f>IF(G65="",0,1)</f>
        <v>0</v>
      </c>
      <c r="B63" s="1629"/>
      <c r="C63" s="1283"/>
      <c r="D63" s="677"/>
      <c r="E63" s="1474" t="str">
        <f t="shared" si="1"/>
        <v/>
      </c>
      <c r="F63" s="1789"/>
      <c r="G63" s="1184"/>
      <c r="H63" s="1184"/>
      <c r="I63" s="1184"/>
      <c r="J63" s="1184"/>
      <c r="K63" s="1184"/>
      <c r="L63" s="1184"/>
      <c r="M63" s="1184"/>
      <c r="N63" s="1184"/>
      <c r="O63" s="1184"/>
      <c r="P63" s="1184"/>
      <c r="Q63" s="1184"/>
      <c r="R63" s="1184"/>
      <c r="S63" s="1184"/>
      <c r="T63" s="1184"/>
      <c r="U63" s="1184"/>
      <c r="V63" s="1184"/>
      <c r="W63" s="1184"/>
      <c r="X63" s="1415"/>
      <c r="Y63" s="1415"/>
      <c r="Z63" s="1415"/>
      <c r="AA63" s="1415"/>
      <c r="AB63" s="1415"/>
      <c r="AC63" s="1415"/>
      <c r="AD63" s="1415"/>
      <c r="AE63" s="1415"/>
      <c r="AF63" s="1415"/>
      <c r="AG63" s="40"/>
      <c r="AH63" s="40"/>
      <c r="AI63" s="40"/>
      <c r="AJ63" s="49"/>
      <c r="AK63" s="40"/>
      <c r="AL63" s="20"/>
      <c r="AM63" s="1247"/>
      <c r="AN63" s="40"/>
      <c r="AO63" s="1247"/>
      <c r="AP63" s="40"/>
      <c r="AQ63" s="40"/>
      <c r="AR63" s="40"/>
      <c r="AS63" s="40"/>
      <c r="AT63" s="40"/>
      <c r="BZ63" s="122" t="s">
        <v>905</v>
      </c>
      <c r="CB63" s="122" t="s">
        <v>904</v>
      </c>
    </row>
    <row r="64" spans="1:81" s="41" customFormat="1" ht="187" hidden="1" customHeight="1" outlineLevel="1">
      <c r="A64" s="1707">
        <v>0</v>
      </c>
      <c r="B64" s="1708"/>
      <c r="C64" s="685"/>
      <c r="D64" s="685"/>
      <c r="E64" s="1474" t="str">
        <f t="shared" si="1"/>
        <v/>
      </c>
      <c r="F64" s="1790"/>
      <c r="G64" s="342" t="str">
        <f t="shared" ref="G64:AL64" si="2">G$3</f>
        <v>Serre</v>
      </c>
      <c r="H64" s="343" t="str">
        <f t="shared" si="2"/>
        <v>Année de construction</v>
      </c>
      <c r="I64" s="344" t="str">
        <f t="shared" si="2"/>
        <v xml:space="preserve">Surface cultivée nette </v>
      </c>
      <c r="J64" s="344" t="str">
        <f t="shared" si="2"/>
        <v>Type de serre</v>
      </c>
      <c r="K64" s="344" t="str">
        <f t="shared" si="2"/>
        <v>Température moyenne octobre-mars</v>
      </c>
      <c r="L64" s="344" t="str">
        <f t="shared" si="2"/>
        <v>Type de température</v>
      </c>
      <c r="M64" s="344" t="str">
        <f t="shared" si="2"/>
        <v>Qualité énergétique [consommation en % d'une serre standard]</v>
      </c>
      <c r="N64" s="344" t="str">
        <f t="shared" si="2"/>
        <v>Rang</v>
      </c>
      <c r="O64" s="344" t="str">
        <f t="shared" si="2"/>
        <v>Evaluation de la qualité énergétique</v>
      </c>
      <c r="P64" s="344" t="str">
        <f t="shared" si="2"/>
        <v>Utilisation escomptée</v>
      </c>
      <c r="Q64" s="327">
        <f t="shared" si="2"/>
        <v>0</v>
      </c>
      <c r="R64" s="456" t="str">
        <f t="shared" si="2"/>
        <v>Serre Consommation d'énergie [%]</v>
      </c>
      <c r="S64" s="456" t="str">
        <f t="shared" si="2"/>
        <v>Serre Consommation d'énergie Actuel [kWh]</v>
      </c>
      <c r="T64" s="455" t="str">
        <f t="shared" si="2"/>
        <v>Distribution de chaleur Consommation d'énergie [kWh]</v>
      </c>
      <c r="U64" s="456" t="str">
        <f t="shared" si="2"/>
        <v>Total Consommation d'énergie Actuel [kWh]</v>
      </c>
      <c r="V64" s="327">
        <f t="shared" si="2"/>
        <v>0</v>
      </c>
      <c r="W64" s="512" t="str">
        <f t="shared" si="2"/>
        <v>Objectif en 4 ans</v>
      </c>
      <c r="X64" s="512" t="str">
        <f t="shared" si="2"/>
        <v>Objectif en 8 ans</v>
      </c>
      <c r="Y64" s="327">
        <f t="shared" si="2"/>
        <v>0</v>
      </c>
      <c r="Z64" s="333" t="str">
        <f t="shared" si="2"/>
        <v>Ecran thermique</v>
      </c>
      <c r="AA64" s="333" t="str">
        <f t="shared" si="2"/>
        <v>Toit</v>
      </c>
      <c r="AB64" s="333" t="str">
        <f t="shared" si="2"/>
        <v>Parois latérales</v>
      </c>
      <c r="AC64" s="333" t="str">
        <f t="shared" si="2"/>
        <v>Etanchéité</v>
      </c>
      <c r="AD64" s="333" t="str">
        <f t="shared" si="2"/>
        <v>Gestion climatique</v>
      </c>
      <c r="AE64" s="40" t="str">
        <f t="shared" si="2"/>
        <v>Observations</v>
      </c>
      <c r="AF64" s="332" t="str">
        <f t="shared" si="2"/>
        <v>Ecran thermique</v>
      </c>
      <c r="AG64" s="332" t="str">
        <f t="shared" si="2"/>
        <v>Toit</v>
      </c>
      <c r="AH64" s="332" t="str">
        <f t="shared" si="2"/>
        <v>Parois latérales</v>
      </c>
      <c r="AI64" s="332" t="str">
        <f t="shared" si="2"/>
        <v>Etanchéité</v>
      </c>
      <c r="AJ64" s="332" t="str">
        <f t="shared" si="2"/>
        <v>Gestion climatique</v>
      </c>
      <c r="AK64" s="455" t="str">
        <f t="shared" si="2"/>
        <v>Isolation des conduites</v>
      </c>
      <c r="AL64" s="455" t="str">
        <f t="shared" si="2"/>
        <v>Isolation des sous-distributions</v>
      </c>
      <c r="AM64" s="405">
        <f t="shared" ref="AM64:BR64" si="3">AM$3</f>
        <v>0</v>
      </c>
      <c r="AN64" s="332" t="str">
        <f t="shared" si="3"/>
        <v>Ecran thermique</v>
      </c>
      <c r="AO64" s="332" t="str">
        <f t="shared" si="3"/>
        <v>Toit</v>
      </c>
      <c r="AP64" s="332" t="str">
        <f t="shared" si="3"/>
        <v>Parois latérales</v>
      </c>
      <c r="AQ64" s="332" t="str">
        <f t="shared" si="3"/>
        <v>Etanchéité</v>
      </c>
      <c r="AR64" s="332" t="str">
        <f t="shared" si="3"/>
        <v>Gestion climatique</v>
      </c>
      <c r="AS64" s="40">
        <f t="shared" si="3"/>
        <v>0</v>
      </c>
      <c r="AT64" s="332" t="str">
        <f t="shared" si="3"/>
        <v>Ecran thermique</v>
      </c>
      <c r="AU64" s="332" t="str">
        <f t="shared" si="3"/>
        <v>Toit</v>
      </c>
      <c r="AV64" s="332" t="str">
        <f t="shared" si="3"/>
        <v>Parois latérales</v>
      </c>
      <c r="AW64" s="332" t="str">
        <f t="shared" si="3"/>
        <v>Etanchéité</v>
      </c>
      <c r="AX64" s="332" t="str">
        <f t="shared" si="3"/>
        <v>Gestion climatique</v>
      </c>
      <c r="AY64" s="455" t="str">
        <f t="shared" si="3"/>
        <v>Isolation des conduites</v>
      </c>
      <c r="AZ64" s="455" t="str">
        <f t="shared" si="3"/>
        <v>Isolation des sous-distributions</v>
      </c>
      <c r="BA64" s="332" t="str">
        <f t="shared" si="3"/>
        <v>Total arrondi</v>
      </c>
      <c r="BB64" s="40">
        <f t="shared" si="3"/>
        <v>0</v>
      </c>
      <c r="BC64" s="332" t="str">
        <f t="shared" si="3"/>
        <v>Ecran thermique</v>
      </c>
      <c r="BD64" s="332" t="str">
        <f t="shared" si="3"/>
        <v>Toit</v>
      </c>
      <c r="BE64" s="332" t="str">
        <f t="shared" si="3"/>
        <v>Parois latérales</v>
      </c>
      <c r="BF64" s="332" t="str">
        <f t="shared" si="3"/>
        <v>Etanchéité</v>
      </c>
      <c r="BG64" s="332" t="str">
        <f t="shared" si="3"/>
        <v>Gestion climatique</v>
      </c>
      <c r="BH64" s="455" t="str">
        <f t="shared" si="3"/>
        <v>Isolation des conduites</v>
      </c>
      <c r="BI64" s="455" t="str">
        <f t="shared" si="3"/>
        <v>Isolation des sous-distributions</v>
      </c>
      <c r="BJ64" s="40">
        <f t="shared" si="3"/>
        <v>0</v>
      </c>
      <c r="BK64" s="512" t="str">
        <f t="shared" si="3"/>
        <v>P1</v>
      </c>
      <c r="BL64" s="512">
        <f t="shared" si="3"/>
        <v>0</v>
      </c>
      <c r="BM64" s="512" t="str">
        <f t="shared" si="3"/>
        <v>Total</v>
      </c>
      <c r="BN64" s="40">
        <f t="shared" si="3"/>
        <v>0</v>
      </c>
      <c r="BO64" s="512" t="str">
        <f t="shared" si="3"/>
        <v>Objectif en 4 ans</v>
      </c>
      <c r="BP64" s="512" t="str">
        <f t="shared" si="3"/>
        <v>Objectif en 8 ans</v>
      </c>
      <c r="BQ64" s="41">
        <f t="shared" si="3"/>
        <v>0</v>
      </c>
      <c r="BR64" s="332" t="str">
        <f t="shared" si="3"/>
        <v>Ecran thermique</v>
      </c>
      <c r="BS64" s="332" t="str">
        <f t="shared" ref="BS64:CA64" si="4">BS$3</f>
        <v>Ecran thermique 2</v>
      </c>
      <c r="BT64" s="332" t="str">
        <f t="shared" si="4"/>
        <v>Etanchéité</v>
      </c>
      <c r="BU64" s="332" t="str">
        <f t="shared" si="4"/>
        <v>Etanchéité 2</v>
      </c>
      <c r="BV64" s="332" t="str">
        <f t="shared" si="4"/>
        <v>Etanchéité 2 - Recommandation</v>
      </c>
      <c r="BW64" s="332" t="str">
        <f t="shared" si="4"/>
        <v>Sonde 1</v>
      </c>
      <c r="BX64" s="332" t="str">
        <f t="shared" si="4"/>
        <v>Sonde 2</v>
      </c>
      <c r="BY64" s="41">
        <f t="shared" si="4"/>
        <v>0</v>
      </c>
      <c r="BZ64" s="416" t="str">
        <f t="shared" si="4"/>
        <v>Ensemble 1</v>
      </c>
      <c r="CA64" s="416" t="str">
        <f t="shared" si="4"/>
        <v>Ensemble 2</v>
      </c>
      <c r="CB64" s="416" t="str">
        <f>BZ64</f>
        <v>Ensemble 1</v>
      </c>
      <c r="CC64" s="416" t="str">
        <f>CA64</f>
        <v>Ensemble 2</v>
      </c>
    </row>
    <row r="65" spans="1:81" s="28" customFormat="1" ht="32" hidden="1" customHeight="1" outlineLevel="1">
      <c r="A65" s="1646">
        <v>0</v>
      </c>
      <c r="B65" s="1659"/>
      <c r="C65" s="686"/>
      <c r="D65" s="686"/>
      <c r="E65" s="1474" t="str">
        <f t="shared" si="1"/>
        <v/>
      </c>
      <c r="F65" s="1791"/>
      <c r="G65" s="521" t="str">
        <f t="shared" ref="G65:AL65" si="5">G4</f>
        <v/>
      </c>
      <c r="H65" s="335" t="str">
        <f t="shared" si="5"/>
        <v/>
      </c>
      <c r="I65" s="336" t="str">
        <f t="shared" si="5"/>
        <v/>
      </c>
      <c r="J65" s="336" t="str">
        <f t="shared" si="5"/>
        <v/>
      </c>
      <c r="K65" s="337" t="str">
        <f t="shared" si="5"/>
        <v/>
      </c>
      <c r="L65" s="336" t="str">
        <f t="shared" si="5"/>
        <v/>
      </c>
      <c r="M65" s="468" t="str">
        <f t="shared" si="5"/>
        <v/>
      </c>
      <c r="N65" s="337" t="str">
        <f t="shared" si="5"/>
        <v/>
      </c>
      <c r="O65" s="338" t="str">
        <f t="shared" si="5"/>
        <v/>
      </c>
      <c r="P65" s="336" t="str">
        <f t="shared" si="5"/>
        <v/>
      </c>
      <c r="Q65" s="522" t="str">
        <f t="shared" si="5"/>
        <v>.</v>
      </c>
      <c r="R65" s="338">
        <f t="shared" si="5"/>
        <v>0</v>
      </c>
      <c r="S65" s="523">
        <f t="shared" si="5"/>
        <v>0</v>
      </c>
      <c r="T65" s="523">
        <f t="shared" si="5"/>
        <v>0</v>
      </c>
      <c r="U65" s="523" t="str">
        <f t="shared" si="5"/>
        <v/>
      </c>
      <c r="V65" s="522">
        <f t="shared" si="5"/>
        <v>0</v>
      </c>
      <c r="W65" s="523" t="str">
        <f t="shared" si="5"/>
        <v/>
      </c>
      <c r="X65" s="523" t="str">
        <f t="shared" si="5"/>
        <v/>
      </c>
      <c r="Y65" s="522">
        <f t="shared" si="5"/>
        <v>0</v>
      </c>
      <c r="Z65" s="331" t="str">
        <f t="shared" si="5"/>
        <v/>
      </c>
      <c r="AA65" s="331" t="str">
        <f t="shared" si="5"/>
        <v/>
      </c>
      <c r="AB65" s="331" t="str">
        <f t="shared" si="5"/>
        <v/>
      </c>
      <c r="AC65" s="331" t="str">
        <f t="shared" si="5"/>
        <v/>
      </c>
      <c r="AD65" s="331" t="str">
        <f t="shared" si="5"/>
        <v/>
      </c>
      <c r="AE65" s="524" t="str">
        <f t="shared" si="5"/>
        <v/>
      </c>
      <c r="AF65" s="331" t="str">
        <f>AF4</f>
        <v/>
      </c>
      <c r="AG65" s="331" t="str">
        <f t="shared" si="5"/>
        <v/>
      </c>
      <c r="AH65" s="331" t="str">
        <f t="shared" si="5"/>
        <v/>
      </c>
      <c r="AI65" s="331" t="str">
        <f t="shared" si="5"/>
        <v/>
      </c>
      <c r="AJ65" s="331" t="str">
        <f t="shared" si="5"/>
        <v/>
      </c>
      <c r="AK65" s="331" t="str">
        <f t="shared" si="5"/>
        <v/>
      </c>
      <c r="AL65" s="331" t="str">
        <f t="shared" si="5"/>
        <v/>
      </c>
      <c r="AM65" s="524" t="str">
        <f t="shared" ref="AM65:BR65" si="6">AM4</f>
        <v>.</v>
      </c>
      <c r="AN65" s="346" t="str">
        <f t="shared" si="6"/>
        <v/>
      </c>
      <c r="AO65" s="346" t="str">
        <f t="shared" si="6"/>
        <v/>
      </c>
      <c r="AP65" s="346" t="str">
        <f t="shared" si="6"/>
        <v/>
      </c>
      <c r="AQ65" s="346" t="str">
        <f t="shared" si="6"/>
        <v/>
      </c>
      <c r="AR65" s="346" t="str">
        <f t="shared" si="6"/>
        <v/>
      </c>
      <c r="AS65" s="525">
        <f t="shared" si="6"/>
        <v>0</v>
      </c>
      <c r="AT65" s="398" t="str">
        <f t="shared" si="6"/>
        <v/>
      </c>
      <c r="AU65" s="398" t="str">
        <f t="shared" si="6"/>
        <v/>
      </c>
      <c r="AV65" s="398" t="str">
        <f t="shared" si="6"/>
        <v/>
      </c>
      <c r="AW65" s="398" t="str">
        <f t="shared" si="6"/>
        <v/>
      </c>
      <c r="AX65" s="398" t="str">
        <f t="shared" si="6"/>
        <v/>
      </c>
      <c r="AY65" s="28" t="str">
        <f t="shared" si="6"/>
        <v/>
      </c>
      <c r="AZ65" s="28" t="str">
        <f t="shared" si="6"/>
        <v/>
      </c>
      <c r="BA65" s="398" t="str">
        <f t="shared" si="6"/>
        <v/>
      </c>
      <c r="BB65" s="525">
        <f t="shared" si="6"/>
        <v>0</v>
      </c>
      <c r="BC65" s="445" t="str">
        <f t="shared" si="6"/>
        <v/>
      </c>
      <c r="BD65" s="445" t="str">
        <f t="shared" si="6"/>
        <v/>
      </c>
      <c r="BE65" s="445" t="str">
        <f t="shared" si="6"/>
        <v/>
      </c>
      <c r="BF65" s="445" t="str">
        <f t="shared" si="6"/>
        <v/>
      </c>
      <c r="BG65" s="445" t="str">
        <f t="shared" si="6"/>
        <v/>
      </c>
      <c r="BH65" s="467" t="str">
        <f t="shared" si="6"/>
        <v/>
      </c>
      <c r="BI65" s="467" t="str">
        <f t="shared" si="6"/>
        <v/>
      </c>
      <c r="BJ65" s="525">
        <f t="shared" si="6"/>
        <v>0</v>
      </c>
      <c r="BK65" s="445" t="str">
        <f t="shared" si="6"/>
        <v/>
      </c>
      <c r="BL65" s="445" t="str">
        <f t="shared" si="6"/>
        <v/>
      </c>
      <c r="BM65" s="445" t="str">
        <f t="shared" si="6"/>
        <v/>
      </c>
      <c r="BN65" s="525">
        <f t="shared" si="6"/>
        <v>0</v>
      </c>
      <c r="BO65" s="445" t="str">
        <f t="shared" si="6"/>
        <v/>
      </c>
      <c r="BP65" s="445">
        <f t="shared" si="6"/>
        <v>0</v>
      </c>
      <c r="BQ65" s="28">
        <f t="shared" si="6"/>
        <v>0</v>
      </c>
      <c r="BR65" s="398" t="str">
        <f t="shared" si="6"/>
        <v/>
      </c>
      <c r="BS65" s="398" t="str">
        <f t="shared" ref="BS65:BY65" si="7">BS4</f>
        <v/>
      </c>
      <c r="BT65" s="398" t="str">
        <f t="shared" si="7"/>
        <v/>
      </c>
      <c r="BU65" s="398" t="str">
        <f t="shared" si="7"/>
        <v/>
      </c>
      <c r="BV65" s="398" t="str">
        <f t="shared" si="7"/>
        <v/>
      </c>
      <c r="BW65" s="398" t="str">
        <f t="shared" si="7"/>
        <v/>
      </c>
      <c r="BX65" s="398" t="str">
        <f t="shared" si="7"/>
        <v/>
      </c>
      <c r="BY65" s="28" t="str">
        <f t="shared" si="7"/>
        <v>.</v>
      </c>
      <c r="BZ65" s="396">
        <f>AG116</f>
        <v>0</v>
      </c>
      <c r="CA65" s="396">
        <f>AH116</f>
        <v>0</v>
      </c>
      <c r="CB65" s="396">
        <f>AI116</f>
        <v>0</v>
      </c>
      <c r="CC65" s="396">
        <f>AJ116</f>
        <v>0</v>
      </c>
    </row>
    <row r="66" spans="1:81" s="51" customFormat="1" ht="19" hidden="1" outlineLevel="1">
      <c r="A66" s="1704">
        <v>0</v>
      </c>
      <c r="B66" s="1629"/>
      <c r="C66" s="1283"/>
      <c r="D66" s="677"/>
      <c r="E66" s="1474" t="str">
        <f t="shared" si="1"/>
        <v/>
      </c>
      <c r="F66" s="1789"/>
      <c r="N66" s="644"/>
      <c r="R66" s="50"/>
      <c r="U66" s="1184"/>
      <c r="W66" s="130"/>
      <c r="X66" s="1415"/>
      <c r="Y66" s="1415"/>
      <c r="Z66" s="53"/>
      <c r="AA66" s="1415"/>
      <c r="AB66" s="53"/>
      <c r="AC66" s="53"/>
      <c r="AD66" s="53"/>
      <c r="AE66" s="53"/>
      <c r="AF66" s="53"/>
      <c r="AG66" s="40"/>
      <c r="AJ66" s="52"/>
      <c r="AL66" s="1383"/>
      <c r="AM66" s="1247"/>
      <c r="AO66" s="1247"/>
      <c r="AV66" s="18"/>
      <c r="BL66" s="18"/>
    </row>
    <row r="67" spans="1:81" s="1385" customFormat="1" ht="19" hidden="1" outlineLevel="1">
      <c r="A67" s="1704">
        <v>0</v>
      </c>
      <c r="B67" s="1629"/>
      <c r="C67" s="1283"/>
      <c r="D67" s="677"/>
      <c r="E67" s="1474" t="str">
        <f t="shared" si="1"/>
        <v/>
      </c>
      <c r="F67" s="1789"/>
      <c r="H67" s="1547"/>
      <c r="I67" s="1547"/>
      <c r="J67" s="1547"/>
      <c r="K67" s="1547"/>
      <c r="L67" s="1547"/>
      <c r="M67" s="1547"/>
      <c r="N67" s="1384"/>
      <c r="O67" s="1384"/>
      <c r="P67" s="1384"/>
      <c r="Q67" s="1384"/>
      <c r="R67" s="1384"/>
      <c r="S67" s="1384"/>
      <c r="T67" s="1384"/>
      <c r="U67" s="1384"/>
      <c r="V67" s="1384"/>
      <c r="W67" s="130"/>
      <c r="X67" s="1415"/>
      <c r="Y67" s="1415"/>
      <c r="Z67" s="53"/>
      <c r="AA67" s="1415"/>
      <c r="AB67" s="53"/>
      <c r="AC67" s="53"/>
      <c r="AD67" s="53"/>
      <c r="AE67" s="1384"/>
      <c r="AF67" s="1384"/>
      <c r="AG67" s="40"/>
      <c r="AH67" s="1384"/>
      <c r="AI67" s="1384"/>
      <c r="AJ67" s="1384"/>
      <c r="AK67" s="1384"/>
      <c r="AL67" s="1384"/>
      <c r="AM67" s="1247"/>
      <c r="AN67" s="1384"/>
      <c r="AO67" s="1247"/>
      <c r="AP67" s="1384"/>
      <c r="AQ67" s="1384"/>
      <c r="AR67" s="1384"/>
      <c r="AS67" s="1384"/>
      <c r="AT67" s="1384"/>
      <c r="BL67" s="18"/>
    </row>
    <row r="68" spans="1:81" s="1385" customFormat="1" ht="19" hidden="1" outlineLevel="1">
      <c r="A68" s="1704">
        <v>0</v>
      </c>
      <c r="B68" s="1629"/>
      <c r="C68" s="1283"/>
      <c r="D68" s="677"/>
      <c r="E68" s="1474" t="str">
        <f t="shared" si="1"/>
        <v/>
      </c>
      <c r="F68" s="1789"/>
      <c r="G68" s="1547"/>
      <c r="H68" s="1547"/>
      <c r="I68" s="1547"/>
      <c r="J68" s="1547"/>
      <c r="K68" s="1547"/>
      <c r="L68" s="1547"/>
      <c r="M68" s="1547"/>
      <c r="N68" s="1384"/>
      <c r="O68" s="1384"/>
      <c r="P68" s="1384"/>
      <c r="Q68" s="1384"/>
      <c r="R68" s="1384"/>
      <c r="S68" s="1384"/>
      <c r="T68" s="1384"/>
      <c r="U68" s="1384"/>
      <c r="V68" s="1384"/>
      <c r="W68" s="130"/>
      <c r="X68" s="1415"/>
      <c r="Y68" s="1415"/>
      <c r="Z68" s="53"/>
      <c r="AA68" s="1415"/>
      <c r="AB68" s="53"/>
      <c r="AC68" s="53"/>
      <c r="AD68" s="53"/>
      <c r="AE68" s="1384"/>
      <c r="AF68" s="1384"/>
      <c r="AG68" s="40"/>
      <c r="AH68" s="1384"/>
      <c r="AI68" s="1384"/>
      <c r="AJ68" s="1384"/>
      <c r="AK68" s="1384"/>
      <c r="AL68" s="1384"/>
      <c r="AM68" s="1247"/>
      <c r="AN68" s="1384"/>
      <c r="AO68" s="1247"/>
      <c r="AP68" s="1384"/>
      <c r="AQ68" s="1384"/>
      <c r="AR68" s="1384"/>
      <c r="AS68" s="1384"/>
      <c r="AT68" s="1384"/>
      <c r="BL68" s="18"/>
    </row>
    <row r="69" spans="1:81" s="1269" customFormat="1" ht="15" collapsed="1">
      <c r="A69" s="1704">
        <f>IF(G65="",0,1)</f>
        <v>0</v>
      </c>
      <c r="B69" s="1629"/>
      <c r="C69" s="1283"/>
      <c r="D69" s="1548"/>
      <c r="E69" s="1474" t="str">
        <f t="shared" si="1"/>
        <v/>
      </c>
      <c r="F69" s="1789"/>
      <c r="G69" s="1549" t="s">
        <v>504</v>
      </c>
      <c r="H69" s="1549"/>
      <c r="I69" s="1550"/>
      <c r="J69" s="1550"/>
      <c r="K69" s="1550"/>
      <c r="L69" s="1550"/>
      <c r="M69" s="1388"/>
      <c r="N69" s="2162" t="str">
        <f>H65</f>
        <v/>
      </c>
      <c r="O69" s="2162"/>
      <c r="P69" s="2162"/>
      <c r="Q69" s="2162"/>
      <c r="R69" s="2162"/>
      <c r="S69" s="2162"/>
      <c r="T69" s="2161">
        <f>T49</f>
        <v>0</v>
      </c>
      <c r="U69" s="2161"/>
      <c r="V69" s="2161"/>
      <c r="W69" s="2161"/>
      <c r="X69" s="2161"/>
      <c r="Y69" s="1386"/>
      <c r="AD69" s="1251"/>
      <c r="AE69" s="1251"/>
      <c r="AF69" s="1251"/>
      <c r="AG69" s="1251"/>
      <c r="AH69" s="1251"/>
      <c r="AI69" s="1251"/>
      <c r="AJ69" s="1251"/>
      <c r="AK69" s="1251"/>
      <c r="AL69" s="20"/>
      <c r="AM69" s="1251"/>
      <c r="AN69" s="1251"/>
      <c r="AO69" s="1251"/>
      <c r="AP69" s="1251"/>
      <c r="AQ69" s="1251"/>
      <c r="AR69" s="1251"/>
      <c r="AS69" s="1251"/>
      <c r="AT69" s="1251"/>
    </row>
    <row r="70" spans="1:81" s="1269" customFormat="1" ht="15">
      <c r="A70" s="1704">
        <f>IF(G65="",0,1)</f>
        <v>0</v>
      </c>
      <c r="B70" s="1629"/>
      <c r="C70" s="1283"/>
      <c r="D70" s="1548"/>
      <c r="E70" s="1474" t="str">
        <f t="shared" si="1"/>
        <v/>
      </c>
      <c r="F70" s="1789"/>
      <c r="G70" s="1551" t="s">
        <v>235</v>
      </c>
      <c r="H70" s="1551"/>
      <c r="I70" s="1552"/>
      <c r="J70" s="1552"/>
      <c r="K70" s="1552"/>
      <c r="L70" s="1552"/>
      <c r="M70" s="1388"/>
      <c r="N70" s="2163" t="str">
        <f>P65</f>
        <v/>
      </c>
      <c r="O70" s="2163"/>
      <c r="P70" s="2163"/>
      <c r="Q70" s="2163"/>
      <c r="R70" s="2163"/>
      <c r="S70" s="2163"/>
      <c r="T70" s="2179" t="str">
        <f>'A1 Serres'!P49</f>
        <v xml:space="preserve"> </v>
      </c>
      <c r="U70" s="2179"/>
      <c r="V70" s="2179"/>
      <c r="W70" s="2179"/>
      <c r="X70" s="2179"/>
      <c r="Y70" s="1387"/>
      <c r="AL70" s="20"/>
    </row>
    <row r="71" spans="1:81" s="1269" customFormat="1" ht="15">
      <c r="A71" s="1704">
        <f>IF(G65="",0,1)</f>
        <v>0</v>
      </c>
      <c r="B71" s="1629"/>
      <c r="C71" s="1283"/>
      <c r="D71" s="1548"/>
      <c r="E71" s="1474" t="str">
        <f t="shared" si="1"/>
        <v/>
      </c>
      <c r="F71" s="1789"/>
      <c r="G71" s="1551" t="s">
        <v>506</v>
      </c>
      <c r="H71" s="1551"/>
      <c r="I71" s="1552"/>
      <c r="J71" s="1552"/>
      <c r="K71" s="1552"/>
      <c r="L71" s="1552"/>
      <c r="M71" s="1388"/>
      <c r="N71" s="2163" t="str">
        <f>J65</f>
        <v/>
      </c>
      <c r="O71" s="2163"/>
      <c r="P71" s="2163"/>
      <c r="Q71" s="2163"/>
      <c r="R71" s="2163"/>
      <c r="S71" s="2163"/>
      <c r="T71" s="1268"/>
      <c r="U71" s="1268"/>
      <c r="V71" s="1268"/>
      <c r="W71" s="989"/>
      <c r="X71" s="1251"/>
      <c r="AL71" s="20"/>
    </row>
    <row r="72" spans="1:81" s="1269" customFormat="1" ht="15">
      <c r="A72" s="1704">
        <f>IF(G65="",0,1)</f>
        <v>0</v>
      </c>
      <c r="B72" s="1629"/>
      <c r="C72" s="1283"/>
      <c r="D72" s="1548"/>
      <c r="E72" s="1474" t="str">
        <f t="shared" si="1"/>
        <v/>
      </c>
      <c r="F72" s="1789"/>
      <c r="G72" s="1265"/>
      <c r="H72" s="1265"/>
      <c r="I72" s="1266"/>
      <c r="J72" s="1266"/>
      <c r="K72" s="1266"/>
      <c r="L72" s="1266"/>
      <c r="M72" s="1388"/>
      <c r="N72" s="1268"/>
      <c r="O72" s="1268"/>
      <c r="P72" s="1268"/>
      <c r="Q72" s="1268"/>
      <c r="R72" s="1268"/>
      <c r="S72" s="1268"/>
      <c r="T72" s="1268"/>
      <c r="U72" s="1268"/>
      <c r="V72" s="1268"/>
      <c r="W72" s="989"/>
      <c r="X72" s="1251"/>
      <c r="AL72" s="20"/>
    </row>
    <row r="73" spans="1:81" s="1269" customFormat="1" ht="15">
      <c r="A73" s="1704">
        <f>IF(G65="",0,1)</f>
        <v>0</v>
      </c>
      <c r="B73" s="1629"/>
      <c r="C73" s="1283"/>
      <c r="D73" s="1548"/>
      <c r="E73" s="1474" t="str">
        <f t="shared" si="1"/>
        <v/>
      </c>
      <c r="F73" s="1789"/>
      <c r="G73" s="1389" t="s">
        <v>507</v>
      </c>
      <c r="H73" s="1389"/>
      <c r="I73" s="1390"/>
      <c r="J73" s="1390"/>
      <c r="K73" s="1390"/>
      <c r="L73" s="1390"/>
      <c r="M73" s="1388"/>
      <c r="N73" s="2168" t="str">
        <f>L65</f>
        <v/>
      </c>
      <c r="O73" s="2168"/>
      <c r="P73" s="2168"/>
      <c r="Q73" s="2168"/>
      <c r="R73" s="2168"/>
      <c r="S73" s="2168"/>
      <c r="T73" s="1268"/>
      <c r="U73" s="1268"/>
      <c r="V73" s="1268"/>
      <c r="W73" s="989"/>
      <c r="X73" s="1251"/>
      <c r="AJ73" s="1298"/>
      <c r="AL73" s="20"/>
    </row>
    <row r="74" spans="1:81" s="1269" customFormat="1" ht="29" customHeight="1">
      <c r="A74" s="1704">
        <f>IF(G65="",0,1)</f>
        <v>0</v>
      </c>
      <c r="B74" s="1629"/>
      <c r="C74" s="1283"/>
      <c r="D74" s="1548"/>
      <c r="E74" s="1474" t="str">
        <f t="shared" si="1"/>
        <v/>
      </c>
      <c r="F74" s="1789"/>
      <c r="G74" s="1553" t="s">
        <v>216</v>
      </c>
      <c r="H74" s="1389"/>
      <c r="I74" s="1390"/>
      <c r="J74" s="1390"/>
      <c r="K74" s="1390"/>
      <c r="L74" s="1390"/>
      <c r="M74" s="1388"/>
      <c r="N74" s="2164" t="str">
        <f>AE65</f>
        <v/>
      </c>
      <c r="O74" s="2164"/>
      <c r="P74" s="2164"/>
      <c r="Q74" s="2164"/>
      <c r="R74" s="2164"/>
      <c r="S74" s="2164"/>
      <c r="T74" s="1268"/>
      <c r="U74" s="1268"/>
      <c r="V74" s="1268"/>
      <c r="W74" s="989"/>
      <c r="X74" s="1251"/>
      <c r="AL74" s="20"/>
    </row>
    <row r="75" spans="1:81" s="1269" customFormat="1" ht="15">
      <c r="A75" s="1704">
        <f>IF(G65="",0,1)</f>
        <v>0</v>
      </c>
      <c r="B75" s="1629"/>
      <c r="C75" s="1283"/>
      <c r="D75" s="1548"/>
      <c r="E75" s="1474" t="str">
        <f t="shared" si="1"/>
        <v/>
      </c>
      <c r="F75" s="1789"/>
      <c r="G75" s="1265"/>
      <c r="H75" s="1265"/>
      <c r="I75" s="1266"/>
      <c r="J75" s="1266"/>
      <c r="K75" s="1266"/>
      <c r="L75" s="1266"/>
      <c r="M75" s="1388"/>
      <c r="N75" s="1268"/>
      <c r="O75" s="1268"/>
      <c r="P75" s="1268"/>
      <c r="Q75" s="1268"/>
      <c r="R75" s="1268"/>
      <c r="S75" s="1268"/>
      <c r="T75" s="1268"/>
      <c r="U75" s="1268"/>
      <c r="V75" s="1268"/>
      <c r="W75" s="989"/>
      <c r="X75" s="1251"/>
      <c r="AL75" s="20"/>
    </row>
    <row r="76" spans="1:81" s="1269" customFormat="1" ht="15">
      <c r="A76" s="1704">
        <f>IF(G65="",0,1)</f>
        <v>0</v>
      </c>
      <c r="B76" s="1629"/>
      <c r="C76" s="1283"/>
      <c r="D76" s="1548"/>
      <c r="E76" s="1474" t="str">
        <f t="shared" si="1"/>
        <v/>
      </c>
      <c r="F76" s="1789"/>
      <c r="G76" s="1389" t="s">
        <v>508</v>
      </c>
      <c r="H76" s="1389"/>
      <c r="I76" s="1390"/>
      <c r="J76" s="1390"/>
      <c r="K76" s="1390"/>
      <c r="L76" s="1390"/>
      <c r="M76" s="1388"/>
      <c r="N76" s="2169">
        <f>R65</f>
        <v>0</v>
      </c>
      <c r="O76" s="2169"/>
      <c r="P76" s="2169"/>
      <c r="Q76" s="2169"/>
      <c r="R76" s="2169"/>
      <c r="S76" s="2169"/>
      <c r="T76" s="1268"/>
      <c r="U76" s="1268"/>
      <c r="V76" s="1268"/>
      <c r="W76" s="989"/>
      <c r="X76" s="1251"/>
      <c r="AJ76" s="1298"/>
      <c r="AL76" s="20"/>
    </row>
    <row r="77" spans="1:81" s="1269" customFormat="1" ht="15">
      <c r="A77" s="1704">
        <f>IF(G65="",0,1)</f>
        <v>0</v>
      </c>
      <c r="B77" s="1629"/>
      <c r="C77" s="1283"/>
      <c r="D77" s="1548"/>
      <c r="E77" s="1474" t="str">
        <f t="shared" si="1"/>
        <v/>
      </c>
      <c r="F77" s="1789"/>
      <c r="G77" s="1393" t="s">
        <v>509</v>
      </c>
      <c r="H77" s="1393"/>
      <c r="I77" s="1394"/>
      <c r="J77" s="1394"/>
      <c r="K77" s="1394"/>
      <c r="L77" s="1394"/>
      <c r="M77" s="1388"/>
      <c r="N77" s="2170" t="str">
        <f>N65</f>
        <v/>
      </c>
      <c r="O77" s="2170"/>
      <c r="P77" s="2170"/>
      <c r="Q77" s="2170"/>
      <c r="R77" s="2170"/>
      <c r="S77" s="2170"/>
      <c r="T77" s="1396"/>
      <c r="U77" s="1396"/>
      <c r="V77" s="1396"/>
      <c r="W77" s="989"/>
      <c r="X77" s="1397"/>
      <c r="AJ77" s="1298"/>
      <c r="AL77" s="20"/>
    </row>
    <row r="78" spans="1:81" s="1269" customFormat="1" ht="15">
      <c r="A78" s="1704">
        <f>IF(G65="",0,1)</f>
        <v>0</v>
      </c>
      <c r="B78" s="1629"/>
      <c r="C78" s="1283"/>
      <c r="D78" s="1548"/>
      <c r="E78" s="1474" t="str">
        <f t="shared" si="1"/>
        <v/>
      </c>
      <c r="F78" s="1789"/>
      <c r="G78" s="1393" t="s">
        <v>510</v>
      </c>
      <c r="H78" s="1393"/>
      <c r="I78" s="1394"/>
      <c r="J78" s="1394"/>
      <c r="K78" s="1394"/>
      <c r="L78" s="1394"/>
      <c r="M78" s="1388"/>
      <c r="N78" s="2171" t="str">
        <f>O65</f>
        <v/>
      </c>
      <c r="O78" s="2171"/>
      <c r="P78" s="2171"/>
      <c r="Q78" s="2171"/>
      <c r="R78" s="2171"/>
      <c r="S78" s="2171"/>
      <c r="T78" s="1268"/>
      <c r="U78" s="1268"/>
      <c r="V78" s="1268"/>
      <c r="W78" s="989"/>
      <c r="X78" s="1251"/>
      <c r="AJ78" s="1298"/>
      <c r="AL78" s="20"/>
    </row>
    <row r="79" spans="1:81" s="1269" customFormat="1" ht="15">
      <c r="A79" s="1704">
        <f>IF(G65="",0,1)</f>
        <v>0</v>
      </c>
      <c r="B79" s="1629"/>
      <c r="C79" s="1283"/>
      <c r="D79" s="1548"/>
      <c r="E79" s="1474" t="str">
        <f t="shared" si="1"/>
        <v/>
      </c>
      <c r="F79" s="1789"/>
      <c r="G79" s="1265"/>
      <c r="H79" s="1265"/>
      <c r="I79" s="1266"/>
      <c r="J79" s="1266"/>
      <c r="K79" s="1266"/>
      <c r="L79" s="1266"/>
      <c r="M79" s="1388"/>
      <c r="N79" s="1399"/>
      <c r="O79" s="1268"/>
      <c r="P79" s="1268"/>
      <c r="Q79" s="1268"/>
      <c r="R79" s="1268"/>
      <c r="S79" s="1268"/>
      <c r="T79" s="1268"/>
      <c r="U79" s="1268"/>
      <c r="V79" s="1268"/>
      <c r="W79" s="989"/>
      <c r="X79" s="1251"/>
      <c r="AJ79" s="1298"/>
      <c r="AL79" s="20"/>
    </row>
    <row r="80" spans="1:81" s="1269" customFormat="1" ht="15">
      <c r="A80" s="1704">
        <f>IF(G65="",0,1)</f>
        <v>0</v>
      </c>
      <c r="B80" s="1629"/>
      <c r="C80" s="1283"/>
      <c r="D80" s="1548"/>
      <c r="E80" s="1474" t="str">
        <f t="shared" si="1"/>
        <v/>
      </c>
      <c r="F80" s="1789"/>
      <c r="G80" s="1389" t="s">
        <v>511</v>
      </c>
      <c r="H80" s="1389"/>
      <c r="I80" s="1390"/>
      <c r="J80" s="1390"/>
      <c r="K80" s="1390"/>
      <c r="L80" s="1390"/>
      <c r="M80" s="1388"/>
      <c r="N80" s="2172">
        <f>S65</f>
        <v>0</v>
      </c>
      <c r="O80" s="2172"/>
      <c r="P80" s="2172"/>
      <c r="Q80" s="1401"/>
      <c r="R80" s="1401"/>
      <c r="S80" s="1401"/>
      <c r="T80" s="1268"/>
      <c r="U80" s="1268"/>
      <c r="V80" s="1268"/>
      <c r="W80" s="989"/>
      <c r="X80" s="1251"/>
      <c r="AJ80" s="1298"/>
      <c r="AL80" s="20"/>
    </row>
    <row r="81" spans="1:38" s="1269" customFormat="1" ht="15">
      <c r="A81" s="1704">
        <f>IF(G65="",0,1)</f>
        <v>0</v>
      </c>
      <c r="B81" s="1629"/>
      <c r="C81" s="1283"/>
      <c r="D81" s="1548"/>
      <c r="E81" s="1474" t="str">
        <f t="shared" si="1"/>
        <v/>
      </c>
      <c r="F81" s="1789"/>
      <c r="G81" s="1393" t="s">
        <v>512</v>
      </c>
      <c r="H81" s="1393"/>
      <c r="I81" s="1394"/>
      <c r="J81" s="1394"/>
      <c r="K81" s="1394"/>
      <c r="L81" s="1394"/>
      <c r="M81" s="1388"/>
      <c r="N81" s="2182">
        <f>T65</f>
        <v>0</v>
      </c>
      <c r="O81" s="2182"/>
      <c r="P81" s="2182"/>
      <c r="Q81" s="1403"/>
      <c r="R81" s="1403"/>
      <c r="S81" s="1403"/>
      <c r="T81" s="1268"/>
      <c r="U81" s="1268"/>
      <c r="V81" s="1268"/>
      <c r="W81" s="989"/>
      <c r="X81" s="1251"/>
      <c r="AJ81" s="1298"/>
      <c r="AL81" s="20"/>
    </row>
    <row r="82" spans="1:38" s="1269" customFormat="1" ht="15">
      <c r="A82" s="1704">
        <f>IF(G65="",0,1)</f>
        <v>0</v>
      </c>
      <c r="B82" s="1629"/>
      <c r="C82" s="1283"/>
      <c r="D82" s="1548"/>
      <c r="E82" s="1474" t="str">
        <f t="shared" si="1"/>
        <v/>
      </c>
      <c r="F82" s="1789"/>
      <c r="G82" s="1554" t="s">
        <v>513</v>
      </c>
      <c r="H82" s="1554"/>
      <c r="I82" s="1555"/>
      <c r="J82" s="1555"/>
      <c r="K82" s="1555"/>
      <c r="L82" s="1555"/>
      <c r="M82" s="1556"/>
      <c r="N82" s="2166" t="str">
        <f>U65</f>
        <v/>
      </c>
      <c r="O82" s="2166"/>
      <c r="P82" s="2166"/>
      <c r="Q82" s="1557"/>
      <c r="R82" s="1557"/>
      <c r="S82" s="1557"/>
      <c r="T82" s="1268"/>
      <c r="U82" s="1268"/>
      <c r="V82" s="1268"/>
      <c r="W82" s="989"/>
      <c r="X82" s="1251"/>
      <c r="AJ82" s="1298"/>
      <c r="AL82" s="20"/>
    </row>
    <row r="83" spans="1:38" s="787" customFormat="1" ht="15">
      <c r="A83" s="1704">
        <f>IF(G65="",0,1)</f>
        <v>0</v>
      </c>
      <c r="B83" s="1629"/>
      <c r="C83" s="1283"/>
      <c r="D83" s="1548"/>
      <c r="E83" s="1474" t="str">
        <f t="shared" si="1"/>
        <v/>
      </c>
      <c r="F83" s="1789"/>
      <c r="G83" s="1265"/>
      <c r="H83" s="1265"/>
      <c r="I83" s="1266"/>
      <c r="J83" s="1266"/>
      <c r="K83" s="1266"/>
      <c r="L83" s="1266"/>
      <c r="M83" s="225"/>
      <c r="N83" s="1404"/>
      <c r="O83" s="1404"/>
      <c r="P83" s="1404"/>
      <c r="Q83" s="1404"/>
      <c r="R83" s="1404"/>
      <c r="S83" s="1404"/>
      <c r="T83" s="1404"/>
      <c r="U83" s="1404"/>
      <c r="V83" s="1404"/>
      <c r="W83" s="989"/>
    </row>
    <row r="84" spans="1:38" s="1269" customFormat="1" ht="15">
      <c r="A84" s="1704">
        <f>IF(G65="",0,1)</f>
        <v>0</v>
      </c>
      <c r="B84" s="1629"/>
      <c r="C84" s="1283"/>
      <c r="D84" s="1548"/>
      <c r="E84" s="1474" t="str">
        <f t="shared" si="1"/>
        <v/>
      </c>
      <c r="F84" s="1789"/>
      <c r="G84" s="1389" t="s">
        <v>514</v>
      </c>
      <c r="H84" s="1389"/>
      <c r="I84" s="1390"/>
      <c r="J84" s="1390"/>
      <c r="K84" s="1390"/>
      <c r="L84" s="1390"/>
      <c r="M84" s="1388"/>
      <c r="N84" s="1558" t="str">
        <f>Z65</f>
        <v/>
      </c>
      <c r="O84" s="1401"/>
      <c r="P84" s="1401"/>
      <c r="Q84" s="1401"/>
      <c r="R84" s="1401"/>
      <c r="S84" s="1401"/>
      <c r="T84" s="1268"/>
      <c r="U84" s="1268"/>
      <c r="V84" s="1268"/>
      <c r="W84" s="989"/>
      <c r="X84" s="1251"/>
      <c r="AJ84" s="1298"/>
      <c r="AL84" s="20"/>
    </row>
    <row r="85" spans="1:38" s="1269" customFormat="1" ht="15">
      <c r="A85" s="1704">
        <f>IF(G65="",0,1)</f>
        <v>0</v>
      </c>
      <c r="B85" s="1629"/>
      <c r="C85" s="1283"/>
      <c r="D85" s="1548"/>
      <c r="E85" s="1474" t="str">
        <f t="shared" si="1"/>
        <v/>
      </c>
      <c r="F85" s="1789"/>
      <c r="G85" s="1393" t="s">
        <v>515</v>
      </c>
      <c r="H85" s="1393"/>
      <c r="I85" s="1394"/>
      <c r="J85" s="1394"/>
      <c r="K85" s="1394"/>
      <c r="L85" s="1394"/>
      <c r="M85" s="1388"/>
      <c r="N85" s="1559" t="str">
        <f>AA65</f>
        <v/>
      </c>
      <c r="O85" s="1403"/>
      <c r="P85" s="1403"/>
      <c r="Q85" s="1403"/>
      <c r="R85" s="1403"/>
      <c r="S85" s="1403"/>
      <c r="T85" s="1268"/>
      <c r="U85" s="1268"/>
      <c r="V85" s="1268"/>
      <c r="W85" s="989"/>
      <c r="X85" s="1251"/>
      <c r="AJ85" s="1298"/>
      <c r="AL85" s="20"/>
    </row>
    <row r="86" spans="1:38" s="1269" customFormat="1" ht="15">
      <c r="A86" s="1704">
        <f>IF(G65="",0,1)</f>
        <v>0</v>
      </c>
      <c r="B86" s="1629"/>
      <c r="C86" s="1283"/>
      <c r="D86" s="1548"/>
      <c r="E86" s="1474" t="str">
        <f t="shared" si="1"/>
        <v/>
      </c>
      <c r="F86" s="1789"/>
      <c r="G86" s="1393" t="s">
        <v>516</v>
      </c>
      <c r="H86" s="1393"/>
      <c r="I86" s="1394"/>
      <c r="J86" s="1394"/>
      <c r="K86" s="1394"/>
      <c r="L86" s="1394"/>
      <c r="M86" s="1388"/>
      <c r="N86" s="1560" t="str">
        <f>AB65</f>
        <v/>
      </c>
      <c r="O86" s="1403"/>
      <c r="P86" s="1403"/>
      <c r="Q86" s="1403"/>
      <c r="R86" s="1403"/>
      <c r="S86" s="1403"/>
      <c r="T86" s="1268"/>
      <c r="U86" s="1268"/>
      <c r="V86" s="1268"/>
      <c r="W86" s="989"/>
      <c r="X86" s="1251"/>
      <c r="AJ86" s="1298"/>
      <c r="AL86" s="20"/>
    </row>
    <row r="87" spans="1:38" s="1269" customFormat="1" ht="15">
      <c r="A87" s="1704">
        <f>IF(G65="",0,1)</f>
        <v>0</v>
      </c>
      <c r="B87" s="1629"/>
      <c r="C87" s="1283"/>
      <c r="D87" s="1548"/>
      <c r="E87" s="1474" t="str">
        <f t="shared" si="1"/>
        <v/>
      </c>
      <c r="F87" s="1789"/>
      <c r="G87" s="1393" t="s">
        <v>250</v>
      </c>
      <c r="H87" s="1393"/>
      <c r="I87" s="1394"/>
      <c r="J87" s="1394"/>
      <c r="K87" s="1394"/>
      <c r="L87" s="1394"/>
      <c r="M87" s="1388"/>
      <c r="N87" s="1560" t="str">
        <f>AC65</f>
        <v/>
      </c>
      <c r="O87" s="1403"/>
      <c r="P87" s="1403"/>
      <c r="Q87" s="1403"/>
      <c r="R87" s="1403"/>
      <c r="S87" s="1403"/>
      <c r="T87" s="1268"/>
      <c r="U87" s="1268"/>
      <c r="V87" s="1268"/>
      <c r="W87" s="989"/>
      <c r="X87" s="1251"/>
      <c r="AJ87" s="1298"/>
      <c r="AL87" s="20"/>
    </row>
    <row r="88" spans="1:38" s="1269" customFormat="1" ht="15">
      <c r="A88" s="1704">
        <f>IF(G65="",0,1)</f>
        <v>0</v>
      </c>
      <c r="B88" s="1629"/>
      <c r="C88" s="1283"/>
      <c r="D88" s="1548"/>
      <c r="E88" s="1474" t="str">
        <f t="shared" si="1"/>
        <v/>
      </c>
      <c r="F88" s="1789"/>
      <c r="G88" s="1393" t="s">
        <v>985</v>
      </c>
      <c r="H88" s="1393"/>
      <c r="I88" s="1394"/>
      <c r="J88" s="1394"/>
      <c r="K88" s="1394"/>
      <c r="L88" s="1394"/>
      <c r="M88" s="1388"/>
      <c r="N88" s="1560" t="str">
        <f>AD65</f>
        <v/>
      </c>
      <c r="O88" s="1403"/>
      <c r="P88" s="1403"/>
      <c r="Q88" s="1403"/>
      <c r="R88" s="1403"/>
      <c r="S88" s="1403"/>
      <c r="T88" s="1268"/>
      <c r="U88" s="1268"/>
      <c r="V88" s="1268"/>
      <c r="W88" s="989"/>
      <c r="X88" s="1251"/>
      <c r="AJ88" s="1298"/>
      <c r="AL88" s="20"/>
    </row>
    <row r="89" spans="1:38" s="1269" customFormat="1" ht="15">
      <c r="A89" s="1704">
        <f>IF(G65="",0,1)</f>
        <v>0</v>
      </c>
      <c r="B89" s="1629"/>
      <c r="C89" s="1283"/>
      <c r="D89" s="1548"/>
      <c r="E89" s="1474" t="str">
        <f t="shared" si="1"/>
        <v/>
      </c>
      <c r="F89" s="1789"/>
      <c r="G89" s="1265"/>
      <c r="H89" s="1265"/>
      <c r="I89" s="1266"/>
      <c r="J89" s="1266"/>
      <c r="K89" s="1266"/>
      <c r="L89" s="1266"/>
      <c r="M89" s="1405"/>
      <c r="N89" s="1268"/>
      <c r="O89" s="1268"/>
      <c r="P89" s="1268"/>
      <c r="Q89" s="1268"/>
      <c r="R89" s="1268"/>
      <c r="S89" s="1268"/>
      <c r="T89" s="1268"/>
      <c r="U89" s="1268"/>
      <c r="V89" s="1268"/>
      <c r="W89" s="989"/>
      <c r="X89" s="1251"/>
      <c r="AJ89" s="1298"/>
      <c r="AL89" s="20"/>
    </row>
    <row r="90" spans="1:38" s="1269" customFormat="1" ht="15">
      <c r="A90" s="1704">
        <f>IF(G65="",0,1)</f>
        <v>0</v>
      </c>
      <c r="B90" s="1629"/>
      <c r="C90" s="1283"/>
      <c r="D90" s="1548"/>
      <c r="E90" s="1474" t="str">
        <f t="shared" ref="E90:E121" si="8">IF((SUM(A90:C90))&gt;0,G$42,"")</f>
        <v/>
      </c>
      <c r="F90" s="1789"/>
      <c r="G90" s="1406"/>
      <c r="H90" s="1266"/>
      <c r="I90" s="1266"/>
      <c r="J90" s="1266"/>
      <c r="K90" s="1266"/>
      <c r="L90" s="1266"/>
      <c r="M90" s="1399"/>
      <c r="N90" s="1268"/>
      <c r="O90" s="1268"/>
      <c r="P90" s="1268"/>
      <c r="Q90" s="1268"/>
      <c r="R90" s="1268"/>
      <c r="S90" s="1268"/>
      <c r="T90" s="1268"/>
      <c r="U90" s="1268"/>
      <c r="V90" s="1268"/>
      <c r="W90" s="989"/>
      <c r="X90" s="1251"/>
      <c r="AJ90" s="1298"/>
      <c r="AL90" s="20"/>
    </row>
    <row r="91" spans="1:38" s="1269" customFormat="1" ht="15">
      <c r="A91" s="1704">
        <f>IF(G65="",0,1)</f>
        <v>0</v>
      </c>
      <c r="B91" s="1629"/>
      <c r="C91" s="1283"/>
      <c r="D91" s="1548"/>
      <c r="E91" s="1474" t="str">
        <f t="shared" si="8"/>
        <v/>
      </c>
      <c r="F91" s="1789"/>
      <c r="G91" s="1406"/>
      <c r="H91" s="1266"/>
      <c r="I91" s="1266"/>
      <c r="J91" s="1266"/>
      <c r="K91" s="1266"/>
      <c r="L91" s="1266"/>
      <c r="M91" s="1399"/>
      <c r="N91" s="1268"/>
      <c r="O91" s="1268"/>
      <c r="P91" s="1268"/>
      <c r="Q91" s="1268"/>
      <c r="R91" s="1268"/>
      <c r="S91" s="1268"/>
      <c r="T91" s="1268"/>
      <c r="U91" s="1268"/>
      <c r="V91" s="1268"/>
      <c r="W91" s="989"/>
      <c r="X91" s="1251"/>
      <c r="AJ91" s="1298"/>
      <c r="AL91" s="20"/>
    </row>
    <row r="92" spans="1:38" s="1269" customFormat="1" ht="15">
      <c r="A92" s="1704">
        <f>IF(G65="",0,1)</f>
        <v>0</v>
      </c>
      <c r="B92" s="1629"/>
      <c r="C92" s="1283"/>
      <c r="D92" s="1548"/>
      <c r="E92" s="1474" t="str">
        <f t="shared" si="8"/>
        <v/>
      </c>
      <c r="F92" s="1789"/>
      <c r="G92" s="1406"/>
      <c r="H92" s="1266"/>
      <c r="I92" s="1266"/>
      <c r="J92" s="1266"/>
      <c r="K92" s="1266"/>
      <c r="L92" s="1266"/>
      <c r="M92" s="1399"/>
      <c r="N92" s="1268"/>
      <c r="O92" s="1268"/>
      <c r="P92" s="1268"/>
      <c r="Q92" s="1268"/>
      <c r="R92" s="1268"/>
      <c r="S92" s="1268"/>
      <c r="T92" s="1268"/>
      <c r="U92" s="1268"/>
      <c r="V92" s="1268"/>
      <c r="W92" s="989"/>
      <c r="X92" s="1251"/>
      <c r="AJ92" s="1298"/>
      <c r="AL92" s="20"/>
    </row>
    <row r="93" spans="1:38" s="1292" customFormat="1" ht="17.25" customHeight="1">
      <c r="A93" s="1704">
        <f>IF(G65="",0,1)</f>
        <v>0</v>
      </c>
      <c r="B93" s="1629"/>
      <c r="C93" s="1283"/>
      <c r="D93" s="677"/>
      <c r="E93" s="1474" t="str">
        <f t="shared" si="8"/>
        <v/>
      </c>
      <c r="F93" s="1789"/>
      <c r="G93" s="779"/>
      <c r="H93" s="779"/>
      <c r="I93" s="779"/>
      <c r="J93" s="779"/>
      <c r="K93" s="779"/>
      <c r="L93" s="779"/>
      <c r="M93" s="779"/>
      <c r="N93" s="779"/>
      <c r="O93" s="779"/>
      <c r="P93" s="779"/>
      <c r="Q93" s="779"/>
      <c r="R93" s="779"/>
      <c r="S93" s="779"/>
      <c r="T93" s="779"/>
      <c r="U93" s="2167"/>
      <c r="V93" s="2167"/>
      <c r="W93" s="989"/>
    </row>
    <row r="94" spans="1:38" s="1292" customFormat="1" ht="21.75" customHeight="1" thickBot="1">
      <c r="A94" s="1704">
        <f>IF(G65="",0,1)</f>
        <v>0</v>
      </c>
      <c r="B94" s="1629"/>
      <c r="C94" s="1283"/>
      <c r="D94" s="677"/>
      <c r="E94" s="1474" t="str">
        <f t="shared" si="8"/>
        <v/>
      </c>
      <c r="F94" s="1789"/>
      <c r="G94" s="777" t="str">
        <f>CONCATENATE(G65, G$40)</f>
        <v>: Recommandations spécifiques d'investissement</v>
      </c>
      <c r="H94" s="777"/>
      <c r="I94" s="777"/>
      <c r="J94" s="777"/>
      <c r="K94" s="777"/>
      <c r="L94" s="777"/>
      <c r="M94" s="777"/>
      <c r="N94" s="777"/>
      <c r="O94" s="777"/>
      <c r="P94" s="777"/>
      <c r="Q94" s="777"/>
      <c r="R94" s="777"/>
      <c r="S94" s="777"/>
      <c r="T94" s="777"/>
      <c r="U94" s="1410"/>
      <c r="V94" s="1410"/>
      <c r="W94" s="1410"/>
      <c r="X94" s="1410"/>
    </row>
    <row r="95" spans="1:38" s="1292" customFormat="1" ht="21.75" customHeight="1">
      <c r="A95" s="1704">
        <f>IF(G65="",0,1)</f>
        <v>0</v>
      </c>
      <c r="B95" s="1629"/>
      <c r="C95" s="1283"/>
      <c r="D95" s="677"/>
      <c r="E95" s="1474" t="str">
        <f t="shared" si="8"/>
        <v/>
      </c>
      <c r="F95" s="1789"/>
      <c r="G95" s="779"/>
      <c r="H95" s="779"/>
      <c r="I95" s="779"/>
      <c r="J95" s="779"/>
      <c r="K95" s="779"/>
      <c r="L95" s="779"/>
      <c r="M95" s="779"/>
      <c r="N95" s="779"/>
      <c r="O95" s="779"/>
      <c r="P95" s="779"/>
      <c r="Q95" s="779"/>
      <c r="R95" s="779"/>
      <c r="S95" s="779"/>
      <c r="T95" s="779"/>
      <c r="U95" s="1423"/>
      <c r="V95" s="1423"/>
      <c r="W95" s="1423"/>
      <c r="AG95" s="1292" t="s">
        <v>242</v>
      </c>
      <c r="AI95" s="1292" t="s">
        <v>872</v>
      </c>
    </row>
    <row r="96" spans="1:38" s="1292" customFormat="1" ht="16" customHeight="1">
      <c r="A96" s="1704">
        <f>IF(G65="",0,1)</f>
        <v>0</v>
      </c>
      <c r="B96" s="1629"/>
      <c r="C96" s="1283"/>
      <c r="D96" s="677"/>
      <c r="E96" s="1474" t="str">
        <f t="shared" si="8"/>
        <v/>
      </c>
      <c r="F96" s="1789"/>
      <c r="G96" s="1309" t="s">
        <v>413</v>
      </c>
      <c r="H96" s="1309"/>
      <c r="I96" s="1309"/>
      <c r="J96" s="1309"/>
      <c r="K96" s="1309" t="s">
        <v>346</v>
      </c>
      <c r="L96" s="1309"/>
      <c r="M96" s="1309"/>
      <c r="N96" s="1309"/>
      <c r="O96" s="1309"/>
      <c r="P96" s="1309"/>
      <c r="Q96" s="1309"/>
      <c r="R96" s="1309" t="s">
        <v>521</v>
      </c>
      <c r="S96" s="1310" t="s">
        <v>252</v>
      </c>
      <c r="T96" s="1310"/>
      <c r="U96" s="2186" t="s">
        <v>521</v>
      </c>
      <c r="V96" s="2186"/>
      <c r="W96" s="2186"/>
      <c r="X96" s="1310" t="s">
        <v>347</v>
      </c>
      <c r="AA96" s="101" t="s">
        <v>903</v>
      </c>
      <c r="AD96" s="101" t="s">
        <v>902</v>
      </c>
      <c r="AG96" s="101" t="s">
        <v>532</v>
      </c>
      <c r="AI96" s="101" t="s">
        <v>902</v>
      </c>
    </row>
    <row r="97" spans="1:38" s="1292" customFormat="1" ht="16" customHeight="1">
      <c r="A97" s="1704">
        <f>IF(G65="",0,1)</f>
        <v>0</v>
      </c>
      <c r="B97" s="1629"/>
      <c r="C97" s="1283"/>
      <c r="D97" s="677"/>
      <c r="E97" s="1474" t="str">
        <f t="shared" si="8"/>
        <v/>
      </c>
      <c r="F97" s="1789"/>
      <c r="G97" s="1311"/>
      <c r="H97" s="1311"/>
      <c r="I97" s="1311"/>
      <c r="J97" s="1311"/>
      <c r="K97" s="1311"/>
      <c r="L97" s="1311"/>
      <c r="M97" s="1311"/>
      <c r="N97" s="1311"/>
      <c r="O97" s="1311"/>
      <c r="P97" s="1311"/>
      <c r="Q97" s="1311"/>
      <c r="R97" s="1311"/>
      <c r="S97" s="1312" t="s">
        <v>517</v>
      </c>
      <c r="T97" s="1312"/>
      <c r="U97" s="1312"/>
      <c r="V97" s="1312"/>
      <c r="W97" s="1312"/>
      <c r="X97" s="1312" t="s">
        <v>518</v>
      </c>
      <c r="Z97" s="2165" t="s">
        <v>594</v>
      </c>
      <c r="AA97" s="2165" t="str">
        <f>$R$40</f>
        <v>d'ici à 4 ans</v>
      </c>
      <c r="AB97" s="2165" t="str">
        <f>$R$41</f>
        <v>d'ici à 8 ans</v>
      </c>
      <c r="AD97" s="2165" t="str">
        <f>$R$40</f>
        <v>d'ici à 4 ans</v>
      </c>
      <c r="AE97" s="2165" t="str">
        <f>$R$41</f>
        <v>d'ici à 8 ans</v>
      </c>
      <c r="AG97" s="2165" t="str">
        <f>$R$40</f>
        <v>d'ici à 4 ans</v>
      </c>
      <c r="AH97" s="2165" t="str">
        <f>$R$41</f>
        <v>d'ici à 8 ans</v>
      </c>
      <c r="AI97" s="2165" t="str">
        <f>$R$40</f>
        <v>d'ici à 4 ans</v>
      </c>
      <c r="AJ97" s="2165" t="str">
        <f>$R$41</f>
        <v>d'ici à 8 ans</v>
      </c>
    </row>
    <row r="98" spans="1:38" s="1292" customFormat="1" ht="16" customHeight="1">
      <c r="A98" s="1704"/>
      <c r="B98" s="1629"/>
      <c r="C98" s="1283"/>
      <c r="D98" s="677"/>
      <c r="E98" s="1474" t="str">
        <f t="shared" si="8"/>
        <v/>
      </c>
      <c r="F98" s="1789"/>
      <c r="G98" s="1311"/>
      <c r="H98" s="1311"/>
      <c r="I98" s="1311"/>
      <c r="J98" s="1311"/>
      <c r="K98" s="1311"/>
      <c r="L98" s="1311"/>
      <c r="M98" s="1311"/>
      <c r="N98" s="1311"/>
      <c r="O98" s="1311"/>
      <c r="P98" s="1311"/>
      <c r="Q98" s="1311"/>
      <c r="R98" s="1311"/>
      <c r="S98" s="1312"/>
      <c r="T98" s="1312"/>
      <c r="U98" s="1312"/>
      <c r="V98" s="1312"/>
      <c r="W98" s="1312"/>
      <c r="X98" s="1312" t="s">
        <v>519</v>
      </c>
      <c r="Z98" s="2165"/>
      <c r="AA98" s="2165"/>
      <c r="AB98" s="2165"/>
      <c r="AD98" s="2165"/>
      <c r="AE98" s="2165"/>
      <c r="AG98" s="2165"/>
      <c r="AH98" s="2165"/>
      <c r="AI98" s="2165"/>
      <c r="AJ98" s="2165"/>
    </row>
    <row r="99" spans="1:38" s="1292" customFormat="1" ht="16" customHeight="1">
      <c r="A99" s="1704">
        <f>IF(G65="",0,1)</f>
        <v>0</v>
      </c>
      <c r="B99" s="1629"/>
      <c r="C99" s="1283"/>
      <c r="D99" s="677"/>
      <c r="E99" s="1474" t="str">
        <f t="shared" si="8"/>
        <v/>
      </c>
      <c r="F99" s="1789"/>
      <c r="G99" s="1313"/>
      <c r="H99" s="1313"/>
      <c r="I99" s="1313"/>
      <c r="J99" s="1313"/>
      <c r="K99" s="1313"/>
      <c r="L99" s="1313"/>
      <c r="M99" s="1313"/>
      <c r="N99" s="1313"/>
      <c r="O99" s="1313"/>
      <c r="P99" s="1313"/>
      <c r="Q99" s="1313"/>
      <c r="R99" s="1313"/>
      <c r="S99" s="1314" t="s">
        <v>5</v>
      </c>
      <c r="T99" s="1314"/>
      <c r="U99" s="2181" t="s">
        <v>520</v>
      </c>
      <c r="V99" s="2181"/>
      <c r="W99" s="2181"/>
      <c r="X99" s="1314" t="s">
        <v>5</v>
      </c>
      <c r="Z99" s="2165"/>
      <c r="AA99" s="2165"/>
      <c r="AB99" s="2165"/>
      <c r="AD99" s="2165"/>
      <c r="AE99" s="2165"/>
      <c r="AG99" s="2165"/>
      <c r="AH99" s="2165"/>
      <c r="AI99" s="2165"/>
      <c r="AJ99" s="2165"/>
    </row>
    <row r="100" spans="1:38" s="1292" customFormat="1" ht="16" customHeight="1">
      <c r="A100" s="1704">
        <f>IF(G65="",0,1)</f>
        <v>0</v>
      </c>
      <c r="B100" s="1629"/>
      <c r="C100" s="1283"/>
      <c r="D100" s="677"/>
      <c r="E100" s="1474" t="str">
        <f t="shared" si="8"/>
        <v/>
      </c>
      <c r="F100" s="1789"/>
      <c r="G100" s="1311"/>
      <c r="H100" s="1311"/>
      <c r="I100" s="1311"/>
      <c r="J100" s="1311"/>
      <c r="K100" s="1311"/>
      <c r="L100" s="1311"/>
      <c r="M100" s="1311"/>
      <c r="N100" s="1311"/>
      <c r="O100" s="1311"/>
      <c r="P100" s="1311"/>
      <c r="Q100" s="1311"/>
      <c r="R100" s="1311"/>
      <c r="T100" s="1312"/>
      <c r="U100" s="1312"/>
      <c r="V100" s="1312"/>
      <c r="Z100" s="2165"/>
      <c r="AA100" s="2165"/>
      <c r="AB100" s="2165"/>
      <c r="AD100" s="2165"/>
      <c r="AE100" s="2165"/>
      <c r="AG100" s="2165"/>
      <c r="AH100" s="2165"/>
      <c r="AI100" s="2165"/>
      <c r="AJ100" s="2165"/>
    </row>
    <row r="101" spans="1:38" s="1292" customFormat="1" ht="12" customHeight="1">
      <c r="A101" s="1704">
        <f>IF(G65="",0,1)</f>
        <v>0</v>
      </c>
      <c r="B101" s="1629"/>
      <c r="C101" s="1283"/>
      <c r="D101" s="677"/>
      <c r="E101" s="1474" t="str">
        <f t="shared" si="8"/>
        <v/>
      </c>
      <c r="F101" s="1789"/>
      <c r="G101" s="1315"/>
      <c r="H101" s="1315"/>
      <c r="I101" s="1315"/>
      <c r="J101" s="1315"/>
      <c r="K101" s="1315"/>
      <c r="L101" s="1315"/>
      <c r="M101" s="1315"/>
      <c r="N101" s="1315"/>
      <c r="O101" s="1315"/>
      <c r="P101" s="1315"/>
      <c r="Q101" s="1315"/>
      <c r="R101" s="1315"/>
      <c r="S101" s="1315"/>
      <c r="T101" s="1315"/>
      <c r="U101" s="1312"/>
      <c r="V101" s="1315"/>
      <c r="W101" s="1315"/>
      <c r="X101" s="1315"/>
      <c r="Z101" s="2165"/>
      <c r="AA101" s="2165"/>
      <c r="AB101" s="2165"/>
      <c r="AD101" s="2165"/>
      <c r="AE101" s="2165"/>
      <c r="AG101" s="2165"/>
      <c r="AH101" s="2165"/>
      <c r="AI101" s="2165"/>
      <c r="AJ101" s="2165"/>
    </row>
    <row r="102" spans="1:38" s="737" customFormat="1" ht="17" customHeight="1">
      <c r="A102" s="1704">
        <f>IF(G65="",0,1)</f>
        <v>0</v>
      </c>
      <c r="B102" s="1655"/>
      <c r="C102" s="1283"/>
      <c r="D102" s="1561"/>
      <c r="E102" s="1474" t="str">
        <f t="shared" si="8"/>
        <v/>
      </c>
      <c r="F102" s="1789"/>
      <c r="G102" s="1316"/>
      <c r="H102" s="1317" t="s">
        <v>514</v>
      </c>
      <c r="I102" s="1317"/>
      <c r="J102" s="1317"/>
      <c r="K102" s="2173" t="str">
        <f>AF65</f>
        <v/>
      </c>
      <c r="L102" s="2173"/>
      <c r="M102" s="2173"/>
      <c r="N102" s="2173"/>
      <c r="O102" s="2173"/>
      <c r="P102" s="2173"/>
      <c r="Q102" s="2173"/>
      <c r="R102" s="1318" t="str">
        <f>IF(S102=0,"",IF(BC65=Q$40,R$40,R$41))</f>
        <v>d'ici à 8 ans</v>
      </c>
      <c r="S102" s="1319" t="str">
        <f>AT65</f>
        <v/>
      </c>
      <c r="T102" s="1319"/>
      <c r="U102" s="1319"/>
      <c r="V102" s="527"/>
      <c r="W102" s="1320"/>
      <c r="X102" s="1319" t="str">
        <f>IF(V102=V$41,0,S102)</f>
        <v/>
      </c>
      <c r="Z102" s="1321">
        <f>IF(S102=0,1,IF(V102=V$41,2,3))</f>
        <v>3</v>
      </c>
      <c r="AA102" s="1322">
        <f>IF(R102=AA97,S102,0)</f>
        <v>0</v>
      </c>
      <c r="AB102" s="1322" t="str">
        <f>IF(R102=AB97,S102,0)</f>
        <v/>
      </c>
      <c r="AC102" s="1292"/>
      <c r="AD102" s="1322">
        <f>IF(R102=AD97,X102,0)</f>
        <v>0</v>
      </c>
      <c r="AE102" s="1322" t="str">
        <f>IF(R102=AE97,X102,0)</f>
        <v/>
      </c>
      <c r="AF102" s="40"/>
      <c r="AG102" s="1322">
        <f>AD102</f>
        <v>0</v>
      </c>
      <c r="AH102" s="1562" t="str">
        <f>AE102</f>
        <v/>
      </c>
      <c r="AI102" s="1563">
        <f>IF(W102=AI97,AC102,0)</f>
        <v>0</v>
      </c>
      <c r="AJ102" s="1563">
        <f>IF(W102=AJ97,AC102,0)</f>
        <v>0</v>
      </c>
      <c r="AK102" s="40"/>
      <c r="AL102" s="40"/>
    </row>
    <row r="103" spans="1:38" s="737" customFormat="1" ht="47" customHeight="1">
      <c r="A103" s="1704">
        <f>IF(G65="",0,1)</f>
        <v>0</v>
      </c>
      <c r="B103" s="1655"/>
      <c r="C103" s="1283"/>
      <c r="D103" s="1561"/>
      <c r="E103" s="1474" t="str">
        <f t="shared" si="8"/>
        <v/>
      </c>
      <c r="F103" s="1789"/>
      <c r="G103" s="1323"/>
      <c r="H103" s="1324"/>
      <c r="I103" s="1324"/>
      <c r="J103" s="1324"/>
      <c r="K103" s="2174"/>
      <c r="L103" s="2174"/>
      <c r="M103" s="2174"/>
      <c r="N103" s="2174"/>
      <c r="O103" s="2174"/>
      <c r="P103" s="2174"/>
      <c r="Q103" s="2174"/>
      <c r="R103" s="1325"/>
      <c r="S103" s="1326"/>
      <c r="T103" s="1326"/>
      <c r="U103" s="1326"/>
      <c r="V103" s="1326"/>
      <c r="W103" s="1326"/>
      <c r="X103" s="1326"/>
      <c r="AC103" s="1292"/>
      <c r="AF103" s="40"/>
      <c r="AI103" s="1443"/>
      <c r="AJ103" s="1443"/>
      <c r="AK103" s="40"/>
      <c r="AL103" s="40"/>
    </row>
    <row r="104" spans="1:38" s="737" customFormat="1" ht="17" customHeight="1">
      <c r="A104" s="1704">
        <f>IF(G65="",0,1)</f>
        <v>0</v>
      </c>
      <c r="B104" s="1655"/>
      <c r="C104" s="1283"/>
      <c r="D104" s="1561"/>
      <c r="E104" s="1474" t="str">
        <f t="shared" si="8"/>
        <v/>
      </c>
      <c r="F104" s="1789"/>
      <c r="G104" s="1316"/>
      <c r="H104" s="1317" t="s">
        <v>515</v>
      </c>
      <c r="I104" s="1317"/>
      <c r="J104" s="1317"/>
      <c r="K104" s="2173" t="str">
        <f>AG65</f>
        <v/>
      </c>
      <c r="L104" s="2173"/>
      <c r="M104" s="2173"/>
      <c r="N104" s="2173"/>
      <c r="O104" s="2173"/>
      <c r="P104" s="2173"/>
      <c r="Q104" s="2173"/>
      <c r="R104" s="1318" t="str">
        <f>IF(S104=0,"",IF(BD65=Q$40,R$40,R$41))</f>
        <v>d'ici à 8 ans</v>
      </c>
      <c r="S104" s="1327" t="str">
        <f>AU65</f>
        <v/>
      </c>
      <c r="T104" s="1327"/>
      <c r="U104" s="1327"/>
      <c r="V104" s="527"/>
      <c r="W104" s="1320"/>
      <c r="X104" s="1319" t="str">
        <f>IF(V104=V$41,0,S104)</f>
        <v/>
      </c>
      <c r="Z104" s="1328">
        <f>IF(S104=0,1,IF(V104=V$41,2,3))</f>
        <v>3</v>
      </c>
      <c r="AA104" s="1322">
        <f>IF(R104=AA97,S104,0)</f>
        <v>0</v>
      </c>
      <c r="AB104" s="1322" t="str">
        <f>IF(R104=AB97,S104,0)</f>
        <v/>
      </c>
      <c r="AC104" s="1292"/>
      <c r="AD104" s="1322">
        <f>IF(R104=AD97,X104,0)</f>
        <v>0</v>
      </c>
      <c r="AE104" s="1322" t="str">
        <f>IF(R104=AE97,X104,0)</f>
        <v/>
      </c>
      <c r="AF104" s="40"/>
      <c r="AG104" s="1322">
        <f>AD104</f>
        <v>0</v>
      </c>
      <c r="AH104" s="1562" t="str">
        <f>AE104</f>
        <v/>
      </c>
      <c r="AI104" s="1563">
        <f>IF(W104=AI97,AC104,0)</f>
        <v>0</v>
      </c>
      <c r="AJ104" s="1563">
        <f>IF(W104=AJ97,AC104,0)</f>
        <v>0</v>
      </c>
      <c r="AK104" s="40"/>
      <c r="AL104" s="40"/>
    </row>
    <row r="105" spans="1:38" s="737" customFormat="1" ht="92" customHeight="1">
      <c r="A105" s="1704">
        <f>IF(G65="",0,1)</f>
        <v>0</v>
      </c>
      <c r="B105" s="1655"/>
      <c r="C105" s="1283"/>
      <c r="D105" s="1561"/>
      <c r="E105" s="1474" t="str">
        <f t="shared" si="8"/>
        <v/>
      </c>
      <c r="F105" s="1789"/>
      <c r="G105" s="1323"/>
      <c r="H105" s="1324"/>
      <c r="I105" s="1324"/>
      <c r="J105" s="1324"/>
      <c r="K105" s="2174"/>
      <c r="L105" s="2174"/>
      <c r="M105" s="2174"/>
      <c r="N105" s="2174"/>
      <c r="O105" s="2174"/>
      <c r="P105" s="2174"/>
      <c r="Q105" s="2174"/>
      <c r="R105" s="1325"/>
      <c r="S105" s="1326"/>
      <c r="T105" s="1326"/>
      <c r="U105" s="1326"/>
      <c r="V105" s="1326"/>
      <c r="W105" s="1326"/>
      <c r="X105" s="1326"/>
      <c r="AC105" s="1292"/>
      <c r="AF105" s="40"/>
      <c r="AI105" s="1443"/>
      <c r="AJ105" s="1443"/>
      <c r="AK105" s="40"/>
      <c r="AL105" s="40"/>
    </row>
    <row r="106" spans="1:38" s="737" customFormat="1" ht="17" customHeight="1">
      <c r="A106" s="1704">
        <f>IF(G65="",0,1)</f>
        <v>0</v>
      </c>
      <c r="B106" s="1655"/>
      <c r="C106" s="1283"/>
      <c r="D106" s="1561"/>
      <c r="E106" s="1474" t="str">
        <f t="shared" si="8"/>
        <v/>
      </c>
      <c r="F106" s="1789"/>
      <c r="G106" s="1316"/>
      <c r="H106" s="1317" t="s">
        <v>516</v>
      </c>
      <c r="I106" s="1317"/>
      <c r="J106" s="1317"/>
      <c r="K106" s="2173" t="str">
        <f>AH65</f>
        <v/>
      </c>
      <c r="L106" s="2173"/>
      <c r="M106" s="2173"/>
      <c r="N106" s="2173"/>
      <c r="O106" s="2173"/>
      <c r="P106" s="2173"/>
      <c r="Q106" s="2173"/>
      <c r="R106" s="1318" t="str">
        <f>IF(S106=0,"",IF(BE253=Q$40,R$40,R$41))</f>
        <v>d'ici à 8 ans</v>
      </c>
      <c r="S106" s="1327" t="str">
        <f>AV65</f>
        <v/>
      </c>
      <c r="T106" s="1327"/>
      <c r="U106" s="1327"/>
      <c r="V106" s="527"/>
      <c r="W106" s="1320"/>
      <c r="X106" s="1319" t="str">
        <f>IF(V106=V$41,0,S106)</f>
        <v/>
      </c>
      <c r="Z106" s="1328">
        <f>IF(S106=0,1,IF(V106=V$41,2,3))</f>
        <v>3</v>
      </c>
      <c r="AA106" s="1322">
        <f>IF(R106=AA97,S106,0)</f>
        <v>0</v>
      </c>
      <c r="AB106" s="1322" t="str">
        <f>IF(R106=AB97,S106,0)</f>
        <v/>
      </c>
      <c r="AC106" s="1292"/>
      <c r="AD106" s="1322">
        <f>IF(R106=AD97,X106,0)</f>
        <v>0</v>
      </c>
      <c r="AE106" s="1322" t="str">
        <f>IF(R106=AE97,X106,0)</f>
        <v/>
      </c>
      <c r="AF106" s="40"/>
      <c r="AG106" s="1322">
        <f>AD106</f>
        <v>0</v>
      </c>
      <c r="AH106" s="1562" t="str">
        <f>AE106</f>
        <v/>
      </c>
      <c r="AI106" s="1563">
        <f>IF(W106=AI97,AC106,0)</f>
        <v>0</v>
      </c>
      <c r="AJ106" s="1563">
        <f>IF(W106=AJ97,AC106,0)</f>
        <v>0</v>
      </c>
      <c r="AK106" s="40"/>
      <c r="AL106" s="40"/>
    </row>
    <row r="107" spans="1:38" s="737" customFormat="1" ht="34" customHeight="1">
      <c r="A107" s="1704">
        <f>IF(G65="",0,1)</f>
        <v>0</v>
      </c>
      <c r="B107" s="1655"/>
      <c r="C107" s="1283"/>
      <c r="D107" s="1561"/>
      <c r="E107" s="1474" t="str">
        <f t="shared" si="8"/>
        <v/>
      </c>
      <c r="F107" s="1789"/>
      <c r="G107" s="1323"/>
      <c r="H107" s="1324"/>
      <c r="I107" s="1324"/>
      <c r="J107" s="1324"/>
      <c r="K107" s="2174"/>
      <c r="L107" s="2174"/>
      <c r="M107" s="2174"/>
      <c r="N107" s="2174"/>
      <c r="O107" s="2174"/>
      <c r="P107" s="2174"/>
      <c r="Q107" s="2174"/>
      <c r="R107" s="1325"/>
      <c r="S107" s="1326"/>
      <c r="T107" s="1326"/>
      <c r="U107" s="1326"/>
      <c r="V107" s="1326"/>
      <c r="W107" s="1326"/>
      <c r="X107" s="1326"/>
      <c r="AC107" s="1292"/>
      <c r="AI107" s="1443"/>
      <c r="AJ107" s="1443"/>
      <c r="AK107" s="40"/>
      <c r="AL107" s="40"/>
    </row>
    <row r="108" spans="1:38" s="737" customFormat="1" ht="17" customHeight="1">
      <c r="A108" s="1704">
        <f>IF(G65="",0,1)</f>
        <v>0</v>
      </c>
      <c r="B108" s="1655"/>
      <c r="C108" s="1283"/>
      <c r="D108" s="1561"/>
      <c r="E108" s="1474" t="str">
        <f t="shared" si="8"/>
        <v/>
      </c>
      <c r="F108" s="1789"/>
      <c r="G108" s="1316"/>
      <c r="H108" s="1317" t="s">
        <v>250</v>
      </c>
      <c r="I108" s="1317"/>
      <c r="J108" s="1317"/>
      <c r="K108" s="2173" t="str">
        <f>AI65</f>
        <v/>
      </c>
      <c r="L108" s="2173"/>
      <c r="M108" s="2173"/>
      <c r="N108" s="2173"/>
      <c r="O108" s="2173"/>
      <c r="P108" s="2173"/>
      <c r="Q108" s="2173"/>
      <c r="R108" s="1318" t="str">
        <f>IF(S108=0,"",IF(BF65=Q$40,R$40,R$41))</f>
        <v>d'ici à 8 ans</v>
      </c>
      <c r="S108" s="1327" t="str">
        <f>AW65</f>
        <v/>
      </c>
      <c r="T108" s="1327"/>
      <c r="U108" s="1327"/>
      <c r="V108" s="527"/>
      <c r="W108" s="1320"/>
      <c r="X108" s="1319" t="str">
        <f>IF(V108=V$41,0,S108)</f>
        <v/>
      </c>
      <c r="Z108" s="1328">
        <f>IF(S108=0,1,IF(V108=V$41,2,3))</f>
        <v>3</v>
      </c>
      <c r="AA108" s="1322">
        <f>IF(R108=AA97,S108,0)</f>
        <v>0</v>
      </c>
      <c r="AB108" s="1322" t="str">
        <f>IF(R108=AB97,S108,0)</f>
        <v/>
      </c>
      <c r="AC108" s="1292"/>
      <c r="AD108" s="1322">
        <f>IF(R108=AD97,X108,0)</f>
        <v>0</v>
      </c>
      <c r="AE108" s="1322" t="str">
        <f>IF(R108=AE97,X108,0)</f>
        <v/>
      </c>
      <c r="AF108" s="40"/>
      <c r="AG108" s="1322">
        <f>AD108</f>
        <v>0</v>
      </c>
      <c r="AH108" s="1562" t="str">
        <f>AE108</f>
        <v/>
      </c>
      <c r="AI108" s="1563">
        <f>IF(W108=AI97,AC108,0)</f>
        <v>0</v>
      </c>
      <c r="AJ108" s="1563">
        <f>IF(W108=AJ97,AC108,0)</f>
        <v>0</v>
      </c>
      <c r="AK108" s="40"/>
      <c r="AL108" s="40"/>
    </row>
    <row r="109" spans="1:38" s="737" customFormat="1" ht="47" customHeight="1">
      <c r="A109" s="1704">
        <f>IF(G65="",0,1)</f>
        <v>0</v>
      </c>
      <c r="B109" s="1655"/>
      <c r="C109" s="1283"/>
      <c r="D109" s="1561"/>
      <c r="E109" s="1474" t="str">
        <f t="shared" si="8"/>
        <v/>
      </c>
      <c r="F109" s="1789"/>
      <c r="G109" s="1323"/>
      <c r="H109" s="1324"/>
      <c r="I109" s="1324"/>
      <c r="J109" s="1324"/>
      <c r="K109" s="2174"/>
      <c r="L109" s="2174"/>
      <c r="M109" s="2174"/>
      <c r="N109" s="2174"/>
      <c r="O109" s="2174"/>
      <c r="P109" s="2174"/>
      <c r="Q109" s="2174"/>
      <c r="R109" s="1325"/>
      <c r="S109" s="1326"/>
      <c r="T109" s="1326"/>
      <c r="U109" s="1326"/>
      <c r="V109" s="1326"/>
      <c r="W109" s="1326"/>
      <c r="X109" s="1326"/>
      <c r="AC109" s="1292"/>
      <c r="AE109" s="40"/>
      <c r="AF109" s="40"/>
      <c r="AH109" s="40"/>
      <c r="AI109" s="1443"/>
      <c r="AJ109" s="44"/>
      <c r="AK109" s="40"/>
      <c r="AL109" s="40"/>
    </row>
    <row r="110" spans="1:38" s="737" customFormat="1" ht="17" customHeight="1">
      <c r="A110" s="1704">
        <f>IF(G65="",0,1)</f>
        <v>0</v>
      </c>
      <c r="B110" s="1655"/>
      <c r="C110" s="1283"/>
      <c r="D110" s="1561"/>
      <c r="E110" s="1474" t="str">
        <f t="shared" si="8"/>
        <v/>
      </c>
      <c r="F110" s="1789"/>
      <c r="G110" s="1316"/>
      <c r="H110" s="1317" t="s">
        <v>1001</v>
      </c>
      <c r="I110" s="1317"/>
      <c r="J110" s="1317"/>
      <c r="K110" s="2173" t="str">
        <f>AJ65</f>
        <v/>
      </c>
      <c r="L110" s="2173"/>
      <c r="M110" s="2173"/>
      <c r="N110" s="2173"/>
      <c r="O110" s="2173"/>
      <c r="P110" s="2173"/>
      <c r="Q110" s="2173"/>
      <c r="R110" s="1318" t="str">
        <f>IF(S110=0,"",IF(BG65=Q$40,R$40,R$41))</f>
        <v>d'ici à 8 ans</v>
      </c>
      <c r="S110" s="1327" t="str">
        <f>AX65</f>
        <v/>
      </c>
      <c r="T110" s="1327"/>
      <c r="U110" s="1327"/>
      <c r="V110" s="527"/>
      <c r="W110" s="1320"/>
      <c r="X110" s="1319" t="str">
        <f>IF(V110=V$41,0,S110)</f>
        <v/>
      </c>
      <c r="Z110" s="1328">
        <f>IF(S110=0,1,IF(V110=V$41,2,3))</f>
        <v>3</v>
      </c>
      <c r="AA110" s="1322">
        <f>IF(R110=AA97,S110,0)</f>
        <v>0</v>
      </c>
      <c r="AB110" s="1322" t="str">
        <f>IF(R110=AB97,S110,0)</f>
        <v/>
      </c>
      <c r="AC110" s="1292"/>
      <c r="AD110" s="1322">
        <f>IF(R110=AD97,X110,0)</f>
        <v>0</v>
      </c>
      <c r="AE110" s="1322" t="str">
        <f>IF(R110=AE97,X110,0)</f>
        <v/>
      </c>
      <c r="AF110" s="40"/>
      <c r="AG110" s="1322">
        <f>AD110</f>
        <v>0</v>
      </c>
      <c r="AH110" s="1562" t="str">
        <f>AE110</f>
        <v/>
      </c>
      <c r="AI110" s="1563">
        <f>IF(W110=AI97,AC110,0)</f>
        <v>0</v>
      </c>
      <c r="AJ110" s="1563">
        <f>IF(W110=AJ97,AC110,0)</f>
        <v>0</v>
      </c>
      <c r="AK110" s="40"/>
      <c r="AL110" s="40"/>
    </row>
    <row r="111" spans="1:38" s="737" customFormat="1" ht="24" customHeight="1">
      <c r="A111" s="1704">
        <f>IF(G65="",0,1)</f>
        <v>0</v>
      </c>
      <c r="B111" s="1655"/>
      <c r="C111" s="1283"/>
      <c r="D111" s="1561"/>
      <c r="E111" s="1474" t="str">
        <f t="shared" si="8"/>
        <v/>
      </c>
      <c r="F111" s="1789"/>
      <c r="G111" s="1323"/>
      <c r="H111" s="1324"/>
      <c r="I111" s="1324"/>
      <c r="J111" s="1324"/>
      <c r="K111" s="2174"/>
      <c r="L111" s="2174"/>
      <c r="M111" s="2174"/>
      <c r="N111" s="2174"/>
      <c r="O111" s="2174"/>
      <c r="P111" s="2174"/>
      <c r="Q111" s="2174"/>
      <c r="R111" s="1325"/>
      <c r="S111" s="1326"/>
      <c r="T111" s="1326"/>
      <c r="U111" s="1326"/>
      <c r="V111" s="1326"/>
      <c r="W111" s="1326"/>
      <c r="X111" s="1326"/>
      <c r="AC111" s="1292"/>
      <c r="AE111" s="40"/>
      <c r="AF111" s="40"/>
      <c r="AH111" s="40"/>
      <c r="AJ111" s="40"/>
      <c r="AK111" s="40"/>
      <c r="AL111" s="40"/>
    </row>
    <row r="112" spans="1:38" s="737" customFormat="1" ht="17" customHeight="1">
      <c r="A112" s="1704">
        <f>IF(G65="",0,1)</f>
        <v>0</v>
      </c>
      <c r="B112" s="1655"/>
      <c r="C112" s="1283"/>
      <c r="D112" s="1561"/>
      <c r="E112" s="1474" t="str">
        <f t="shared" si="8"/>
        <v/>
      </c>
      <c r="F112" s="1789"/>
      <c r="G112" s="1316"/>
      <c r="H112" s="1317" t="s">
        <v>522</v>
      </c>
      <c r="I112" s="1317"/>
      <c r="J112" s="1317"/>
      <c r="K112" s="2173" t="str">
        <f>AK65</f>
        <v/>
      </c>
      <c r="L112" s="2173"/>
      <c r="M112" s="2173"/>
      <c r="N112" s="2173"/>
      <c r="O112" s="2173"/>
      <c r="P112" s="2173"/>
      <c r="Q112" s="2173"/>
      <c r="R112" s="1318" t="str">
        <f>IF(S112=0,"",IF(BH65=Q$40,R$40,R$41))</f>
        <v>d'ici à 8 ans</v>
      </c>
      <c r="S112" s="1327" t="str">
        <f>AY65</f>
        <v/>
      </c>
      <c r="T112" s="1327"/>
      <c r="U112" s="1327"/>
      <c r="V112" s="527"/>
      <c r="W112" s="1320"/>
      <c r="X112" s="1319" t="str">
        <f>IF(V112=V$41,0,S112)</f>
        <v/>
      </c>
      <c r="Z112" s="1328">
        <f>IF(S112=0,1,IF(V112=V$41,2,3))</f>
        <v>3</v>
      </c>
      <c r="AA112" s="1322">
        <f>IF(R112=AA97,S112,0)</f>
        <v>0</v>
      </c>
      <c r="AB112" s="1322" t="str">
        <f>IF(R112=AB97,S112,0)</f>
        <v/>
      </c>
      <c r="AC112" s="1292"/>
      <c r="AD112" s="1322">
        <f>IF(R112=AD97,X112,0)</f>
        <v>0</v>
      </c>
      <c r="AE112" s="1322" t="str">
        <f>IF(R112=AE97,X112,0)</f>
        <v/>
      </c>
      <c r="AF112" s="40"/>
      <c r="AH112" s="40"/>
      <c r="AI112" s="1322">
        <f>AD112</f>
        <v>0</v>
      </c>
      <c r="AJ112" s="1322" t="str">
        <f>AE112</f>
        <v/>
      </c>
      <c r="AK112" s="40"/>
      <c r="AL112" s="40"/>
    </row>
    <row r="113" spans="1:38" s="737" customFormat="1" ht="15" customHeight="1">
      <c r="A113" s="1704">
        <f>IF(G65="",0,1)</f>
        <v>0</v>
      </c>
      <c r="B113" s="1655"/>
      <c r="C113" s="1283"/>
      <c r="D113" s="1561"/>
      <c r="E113" s="1474" t="str">
        <f t="shared" si="8"/>
        <v/>
      </c>
      <c r="F113" s="1789"/>
      <c r="G113" s="1323"/>
      <c r="H113" s="1324"/>
      <c r="I113" s="1324"/>
      <c r="J113" s="1324"/>
      <c r="K113" s="2174"/>
      <c r="L113" s="2174"/>
      <c r="M113" s="2174"/>
      <c r="N113" s="2174"/>
      <c r="O113" s="2174"/>
      <c r="P113" s="2174"/>
      <c r="Q113" s="2174"/>
      <c r="R113" s="1325"/>
      <c r="S113" s="1326"/>
      <c r="T113" s="1326"/>
      <c r="U113" s="1326"/>
      <c r="V113" s="1326"/>
      <c r="W113" s="1326"/>
      <c r="X113" s="1326"/>
      <c r="AC113" s="1292"/>
      <c r="AE113" s="40"/>
      <c r="AF113" s="40"/>
      <c r="AH113" s="40"/>
      <c r="AJ113" s="40"/>
      <c r="AK113" s="40"/>
      <c r="AL113" s="40"/>
    </row>
    <row r="114" spans="1:38" s="737" customFormat="1" ht="17" customHeight="1">
      <c r="A114" s="1704">
        <f>IF(G65="",0,1)</f>
        <v>0</v>
      </c>
      <c r="B114" s="1655"/>
      <c r="C114" s="1283"/>
      <c r="D114" s="1561"/>
      <c r="E114" s="1474" t="str">
        <f t="shared" si="8"/>
        <v/>
      </c>
      <c r="F114" s="1789"/>
      <c r="G114" s="1316"/>
      <c r="H114" s="1317" t="s">
        <v>523</v>
      </c>
      <c r="I114" s="1317"/>
      <c r="J114" s="1317"/>
      <c r="K114" s="2173" t="str">
        <f>AL65</f>
        <v/>
      </c>
      <c r="L114" s="2173"/>
      <c r="M114" s="2173"/>
      <c r="N114" s="2173"/>
      <c r="O114" s="2173"/>
      <c r="P114" s="2173"/>
      <c r="Q114" s="2173"/>
      <c r="R114" s="1318" t="str">
        <f>IF(S114=0,"",IF(BI65=Q$40,R$40,R$41))</f>
        <v>d'ici à 8 ans</v>
      </c>
      <c r="S114" s="1327" t="str">
        <f>AZ65</f>
        <v/>
      </c>
      <c r="T114" s="1327"/>
      <c r="U114" s="1327"/>
      <c r="V114" s="527"/>
      <c r="W114" s="1320"/>
      <c r="X114" s="1319" t="str">
        <f>IF(V114=V$41,0,S114)</f>
        <v/>
      </c>
      <c r="Z114" s="1328">
        <f>IF(S114=0,1,IF(V114=V$41,2,3))</f>
        <v>3</v>
      </c>
      <c r="AA114" s="1322">
        <f>IF(R114=AA$97,S114,0)</f>
        <v>0</v>
      </c>
      <c r="AB114" s="1322" t="str">
        <f>IF(R114=AB$97,S114,0)</f>
        <v/>
      </c>
      <c r="AC114" s="1292"/>
      <c r="AD114" s="1322">
        <f>IF(R114=AD$97,X114,0)</f>
        <v>0</v>
      </c>
      <c r="AE114" s="1322" t="str">
        <f>IF(R114=AE$97,X114,0)</f>
        <v/>
      </c>
      <c r="AF114" s="40"/>
      <c r="AH114" s="40"/>
      <c r="AI114" s="1322">
        <f>AD114</f>
        <v>0</v>
      </c>
      <c r="AJ114" s="1322" t="str">
        <f>AE114</f>
        <v/>
      </c>
      <c r="AK114" s="40"/>
      <c r="AL114" s="40"/>
    </row>
    <row r="115" spans="1:38" s="737" customFormat="1" ht="17" customHeight="1">
      <c r="A115" s="1704">
        <f>IF(G65="",0,1)</f>
        <v>0</v>
      </c>
      <c r="B115" s="1655"/>
      <c r="C115" s="1283"/>
      <c r="D115" s="1561"/>
      <c r="E115" s="1474" t="str">
        <f t="shared" si="8"/>
        <v/>
      </c>
      <c r="F115" s="1789"/>
      <c r="G115" s="1323"/>
      <c r="H115" s="1324"/>
      <c r="I115" s="1324"/>
      <c r="J115" s="1324"/>
      <c r="K115" s="2174"/>
      <c r="L115" s="2174"/>
      <c r="M115" s="2174"/>
      <c r="N115" s="2174"/>
      <c r="O115" s="2174"/>
      <c r="P115" s="2174"/>
      <c r="Q115" s="2174"/>
      <c r="R115" s="1325"/>
      <c r="S115" s="1326"/>
      <c r="T115" s="1326"/>
      <c r="U115" s="1326"/>
      <c r="V115" s="1326"/>
      <c r="W115" s="1326"/>
      <c r="X115" s="1326"/>
      <c r="AC115" s="1292"/>
      <c r="AE115" s="40"/>
      <c r="AF115" s="40"/>
      <c r="AH115" s="40"/>
      <c r="AJ115" s="40"/>
      <c r="AK115" s="40"/>
      <c r="AL115" s="40"/>
    </row>
    <row r="116" spans="1:38" s="1292" customFormat="1" ht="18" customHeight="1">
      <c r="A116" s="1704">
        <f>IF(G65="",0,1)</f>
        <v>0</v>
      </c>
      <c r="B116" s="1629"/>
      <c r="C116" s="1283"/>
      <c r="D116" s="1564">
        <f>IF(I116="",-1,0)</f>
        <v>-1</v>
      </c>
      <c r="E116" s="1474" t="str">
        <f t="shared" si="8"/>
        <v/>
      </c>
      <c r="F116" s="1789"/>
      <c r="G116" s="1329" t="s">
        <v>2</v>
      </c>
      <c r="H116" s="1329"/>
      <c r="I116" s="1330"/>
      <c r="J116" s="1331"/>
      <c r="K116" s="1332">
        <f>AK66</f>
        <v>0</v>
      </c>
      <c r="L116" s="1332"/>
      <c r="M116" s="1332"/>
      <c r="N116" s="1332"/>
      <c r="O116" s="1332"/>
      <c r="P116" s="1332"/>
      <c r="Q116" s="1332"/>
      <c r="R116" s="1332"/>
      <c r="S116" s="1286">
        <f>SUM(S102:S115)</f>
        <v>0</v>
      </c>
      <c r="T116" s="1333"/>
      <c r="U116" s="1286"/>
      <c r="V116" s="1286">
        <f>SUM(V102:V115)</f>
        <v>0</v>
      </c>
      <c r="W116" s="1286">
        <f>SUM(W102:W115)</f>
        <v>0</v>
      </c>
      <c r="X116" s="1286">
        <f>SUM(X102:X115)</f>
        <v>0</v>
      </c>
      <c r="Y116" s="2"/>
      <c r="Z116" s="2"/>
      <c r="AA116" s="1334">
        <f>SUM(AA102:AA115)</f>
        <v>0</v>
      </c>
      <c r="AB116" s="1334">
        <f>SUM(AB102:AB115)</f>
        <v>0</v>
      </c>
      <c r="AD116" s="1334">
        <f>SUM(AD102:AD115)</f>
        <v>0</v>
      </c>
      <c r="AE116" s="1334">
        <f>SUM(AE102:AE115)</f>
        <v>0</v>
      </c>
      <c r="AF116" s="1415"/>
      <c r="AG116" s="1334">
        <f>SUM(AG102:AG115)</f>
        <v>0</v>
      </c>
      <c r="AH116" s="1334">
        <f>SUM(AH102:AH115)</f>
        <v>0</v>
      </c>
      <c r="AI116" s="1334">
        <f>SUM(AI102:AI115)</f>
        <v>0</v>
      </c>
      <c r="AJ116" s="1334">
        <f>SUM(AJ102:AJ115)</f>
        <v>0</v>
      </c>
      <c r="AK116" s="1415"/>
      <c r="AL116" s="1415"/>
    </row>
    <row r="117" spans="1:38" s="731" customFormat="1" ht="25" customHeight="1">
      <c r="A117" s="1704">
        <f>IF(G65="",0,1)</f>
        <v>0</v>
      </c>
      <c r="B117" s="1629"/>
      <c r="C117" s="1283"/>
      <c r="D117" s="1561"/>
      <c r="E117" s="1474" t="str">
        <f t="shared" si="8"/>
        <v/>
      </c>
      <c r="F117" s="1789"/>
      <c r="G117" s="1315"/>
      <c r="H117" s="1335"/>
      <c r="I117" s="1336"/>
      <c r="J117" s="1337"/>
      <c r="K117" s="1338"/>
      <c r="L117" s="1338"/>
      <c r="M117" s="1338"/>
      <c r="N117" s="1338"/>
      <c r="O117" s="1338"/>
      <c r="P117" s="1338"/>
      <c r="Q117" s="1338"/>
      <c r="R117" s="1338"/>
      <c r="S117" s="1337"/>
      <c r="T117" s="1337"/>
      <c r="U117" s="1337"/>
      <c r="V117" s="1339"/>
      <c r="W117" s="989"/>
      <c r="X117" s="2"/>
      <c r="Y117" s="2"/>
      <c r="Z117" s="2"/>
      <c r="AA117" s="2"/>
      <c r="AB117" s="2"/>
      <c r="AC117" s="1292"/>
      <c r="AD117" s="1415"/>
      <c r="AE117" s="1415"/>
      <c r="AF117" s="1415"/>
      <c r="AG117" s="1415"/>
      <c r="AH117" s="1415"/>
      <c r="AI117" s="1415"/>
      <c r="AJ117" s="1415"/>
      <c r="AK117" s="1415"/>
      <c r="AL117" s="1415"/>
    </row>
    <row r="118" spans="1:38" s="1279" customFormat="1" ht="19" customHeight="1">
      <c r="A118" s="1704">
        <f>IF(G65="",0,1)</f>
        <v>0</v>
      </c>
      <c r="B118" s="1704"/>
      <c r="C118" s="1565"/>
      <c r="D118" s="1566"/>
      <c r="E118" s="1474" t="str">
        <f t="shared" si="8"/>
        <v/>
      </c>
      <c r="F118" s="1789"/>
      <c r="G118" s="1340"/>
      <c r="H118" s="1341" t="s">
        <v>347</v>
      </c>
      <c r="I118" s="1342"/>
      <c r="J118" s="1343"/>
      <c r="K118" s="1344" t="s">
        <v>524</v>
      </c>
      <c r="L118" s="1345"/>
      <c r="M118" s="1261"/>
      <c r="N118" s="1346"/>
      <c r="O118" s="1346"/>
      <c r="P118" s="1346"/>
      <c r="Q118" s="1346"/>
      <c r="R118" s="1346"/>
      <c r="S118" s="1347">
        <f>AA116</f>
        <v>0</v>
      </c>
      <c r="T118" s="1261"/>
      <c r="U118" s="1261"/>
      <c r="V118" s="1261"/>
      <c r="W118" s="1348"/>
      <c r="X118" s="1349">
        <f>AD116</f>
        <v>0</v>
      </c>
      <c r="Y118" s="1350"/>
      <c r="Z118" s="1350"/>
      <c r="AA118" s="1350"/>
      <c r="AB118" s="1350"/>
      <c r="AC118" s="1350"/>
    </row>
    <row r="119" spans="1:38" s="1355" customFormat="1" ht="19" customHeight="1">
      <c r="A119" s="1704">
        <f>IF(G65="",0,1)</f>
        <v>0</v>
      </c>
      <c r="B119" s="1646"/>
      <c r="C119" s="1565"/>
      <c r="D119" s="1567"/>
      <c r="E119" s="1474" t="str">
        <f t="shared" si="8"/>
        <v/>
      </c>
      <c r="F119" s="1789"/>
      <c r="G119" s="1351"/>
      <c r="H119" s="1352" t="s">
        <v>100</v>
      </c>
      <c r="I119" s="1353"/>
      <c r="J119" s="1354"/>
      <c r="K119" s="1344" t="s">
        <v>525</v>
      </c>
      <c r="L119" s="1345"/>
      <c r="M119" s="1261"/>
      <c r="N119" s="1346"/>
      <c r="O119" s="1346"/>
      <c r="P119" s="1346"/>
      <c r="Q119" s="1346"/>
      <c r="R119" s="1346"/>
      <c r="S119" s="1347">
        <f>AB116</f>
        <v>0</v>
      </c>
      <c r="T119" s="1261"/>
      <c r="U119" s="1261"/>
      <c r="V119" s="1261"/>
      <c r="W119" s="1348"/>
      <c r="X119" s="1349">
        <f>AE116</f>
        <v>0</v>
      </c>
      <c r="Y119" s="208"/>
      <c r="Z119" s="208"/>
      <c r="AA119" s="208"/>
      <c r="AB119" s="208"/>
      <c r="AC119" s="208"/>
      <c r="AD119" s="198"/>
      <c r="AE119" s="198"/>
      <c r="AF119" s="198"/>
      <c r="AG119" s="198"/>
      <c r="AH119" s="198"/>
      <c r="AI119" s="198"/>
      <c r="AJ119" s="198"/>
      <c r="AK119" s="198"/>
      <c r="AL119" s="198"/>
    </row>
    <row r="120" spans="1:38" s="1368" customFormat="1" ht="19" customHeight="1">
      <c r="A120" s="1704">
        <f>IF(G65="",0,1)</f>
        <v>0</v>
      </c>
      <c r="B120" s="1709"/>
      <c r="C120" s="1568"/>
      <c r="D120" s="1569"/>
      <c r="E120" s="1474" t="str">
        <f t="shared" si="8"/>
        <v/>
      </c>
      <c r="F120" s="1789"/>
      <c r="G120" s="1359"/>
      <c r="H120" s="1360"/>
      <c r="I120" s="1361"/>
      <c r="J120" s="1360"/>
      <c r="K120" s="1414" t="s">
        <v>526</v>
      </c>
      <c r="L120" s="1363"/>
      <c r="M120" s="1364"/>
      <c r="N120" s="1362"/>
      <c r="O120" s="1362"/>
      <c r="P120" s="1362"/>
      <c r="Q120" s="1362"/>
      <c r="R120" s="1362"/>
      <c r="S120" s="1365">
        <f>SUM(S118:S119)</f>
        <v>0</v>
      </c>
      <c r="T120" s="1364"/>
      <c r="U120" s="1364"/>
      <c r="V120" s="1364"/>
      <c r="W120" s="1366"/>
      <c r="X120" s="1367">
        <f>SUM(X118:X119)</f>
        <v>0</v>
      </c>
      <c r="Y120" s="933"/>
      <c r="Z120" s="933"/>
      <c r="AA120" s="933"/>
      <c r="AB120" s="933"/>
      <c r="AC120" s="933"/>
      <c r="AD120" s="21"/>
      <c r="AE120" s="21"/>
      <c r="AF120" s="21"/>
      <c r="AG120" s="21"/>
      <c r="AH120" s="21"/>
      <c r="AI120" s="21"/>
      <c r="AJ120" s="21"/>
      <c r="AK120" s="21"/>
      <c r="AL120" s="21"/>
    </row>
    <row r="121" spans="1:38" s="731" customFormat="1" ht="25" customHeight="1">
      <c r="A121" s="1704">
        <f>IF(G65="",0,1)</f>
        <v>0</v>
      </c>
      <c r="B121" s="1629"/>
      <c r="C121" s="1283"/>
      <c r="D121" s="1561"/>
      <c r="E121" s="1474" t="str">
        <f t="shared" si="8"/>
        <v/>
      </c>
      <c r="F121" s="1789"/>
      <c r="G121" s="1315"/>
      <c r="H121" s="1335"/>
      <c r="I121" s="1336"/>
      <c r="J121" s="1337"/>
      <c r="K121" s="1338"/>
      <c r="L121" s="1338"/>
      <c r="M121" s="1338"/>
      <c r="N121" s="1338"/>
      <c r="O121" s="1338"/>
      <c r="P121" s="1338"/>
      <c r="Q121" s="1338"/>
      <c r="R121" s="1338"/>
      <c r="S121" s="1337"/>
      <c r="T121" s="1337"/>
      <c r="U121" s="1337"/>
      <c r="V121" s="1339"/>
      <c r="W121" s="989"/>
      <c r="X121" s="2"/>
      <c r="Y121" s="2"/>
      <c r="Z121" s="2"/>
      <c r="AA121" s="2"/>
      <c r="AB121" s="2"/>
      <c r="AC121" s="1291"/>
      <c r="AD121" s="1415"/>
      <c r="AE121" s="1415"/>
      <c r="AF121" s="1415"/>
      <c r="AG121" s="1415"/>
      <c r="AH121" s="1415"/>
      <c r="AI121" s="1415"/>
      <c r="AJ121" s="1415"/>
      <c r="AK121" s="1415"/>
      <c r="AL121" s="1415"/>
    </row>
    <row r="122" spans="1:38" s="731" customFormat="1" ht="25" customHeight="1">
      <c r="A122" s="1704">
        <f>IF(G65="",0,1)</f>
        <v>0</v>
      </c>
      <c r="B122" s="1629"/>
      <c r="C122" s="1283"/>
      <c r="D122" s="1561"/>
      <c r="E122" s="1474" t="str">
        <f t="shared" ref="E122:E153" si="9">IF((SUM(A122:C122))&gt;0,G$42,"")</f>
        <v/>
      </c>
      <c r="F122" s="1789"/>
      <c r="G122" s="1315"/>
      <c r="H122" s="1619" t="s">
        <v>909</v>
      </c>
      <c r="I122" s="1369"/>
      <c r="J122" s="1369"/>
      <c r="K122" s="1369"/>
      <c r="L122" s="1369"/>
      <c r="M122" s="1369"/>
      <c r="N122" s="1369"/>
      <c r="O122" s="1369"/>
      <c r="P122" s="1369"/>
      <c r="Q122" s="1369"/>
      <c r="R122" s="1369"/>
      <c r="S122" s="1369"/>
      <c r="T122" s="1369"/>
      <c r="U122" s="1369"/>
      <c r="V122" s="1369"/>
      <c r="W122" s="1369"/>
      <c r="X122" s="2"/>
      <c r="Y122" s="2"/>
      <c r="Z122" s="2"/>
      <c r="AA122" s="2"/>
      <c r="AB122" s="2"/>
      <c r="AC122" s="1291"/>
      <c r="AD122" s="1415"/>
      <c r="AE122" s="1415"/>
      <c r="AF122" s="1415"/>
      <c r="AG122" s="1415"/>
      <c r="AH122" s="1415"/>
      <c r="AI122" s="1415"/>
      <c r="AJ122" s="1415"/>
      <c r="AK122" s="1415"/>
      <c r="AL122" s="1415"/>
    </row>
    <row r="123" spans="1:38" s="731" customFormat="1" ht="84" customHeight="1">
      <c r="A123" s="1704">
        <f>IF(G65="",0,1)</f>
        <v>0</v>
      </c>
      <c r="B123" s="1629"/>
      <c r="C123" s="1283"/>
      <c r="D123" s="1561"/>
      <c r="E123" s="1474" t="str">
        <f t="shared" si="9"/>
        <v/>
      </c>
      <c r="F123" s="1789"/>
      <c r="G123" s="1315"/>
      <c r="H123" s="2188"/>
      <c r="I123" s="2189"/>
      <c r="J123" s="2189"/>
      <c r="K123" s="2189"/>
      <c r="L123" s="2189"/>
      <c r="M123" s="2189"/>
      <c r="N123" s="2189"/>
      <c r="O123" s="2189"/>
      <c r="P123" s="2189"/>
      <c r="Q123" s="2189"/>
      <c r="R123" s="2189"/>
      <c r="S123" s="2189"/>
      <c r="T123" s="2189"/>
      <c r="U123" s="2189"/>
      <c r="V123" s="2189"/>
      <c r="W123" s="2190"/>
      <c r="X123" s="2"/>
      <c r="Y123" s="2"/>
      <c r="Z123" s="2"/>
      <c r="AA123" s="2"/>
      <c r="AB123" s="2"/>
      <c r="AC123" s="1291"/>
      <c r="AD123" s="1415"/>
      <c r="AE123" s="1415"/>
      <c r="AF123" s="1415"/>
      <c r="AG123" s="1415"/>
      <c r="AH123" s="1415"/>
      <c r="AI123" s="1415"/>
      <c r="AJ123" s="1415"/>
      <c r="AK123" s="1415"/>
      <c r="AL123" s="1415"/>
    </row>
    <row r="124" spans="1:38" s="731" customFormat="1" ht="25" customHeight="1">
      <c r="A124" s="1704">
        <f>IF(G65="",0,1)</f>
        <v>0</v>
      </c>
      <c r="B124" s="1629"/>
      <c r="C124" s="1283"/>
      <c r="D124" s="1561"/>
      <c r="E124" s="1474" t="str">
        <f t="shared" si="9"/>
        <v/>
      </c>
      <c r="F124" s="1789"/>
      <c r="G124" s="1315"/>
      <c r="H124" s="1335"/>
      <c r="I124" s="1336"/>
      <c r="J124" s="1336"/>
      <c r="K124" s="1336"/>
      <c r="L124" s="1336"/>
      <c r="M124" s="1336"/>
      <c r="N124" s="1336"/>
      <c r="O124" s="1336"/>
      <c r="P124" s="1336"/>
      <c r="Q124" s="1336"/>
      <c r="R124" s="1336"/>
      <c r="S124" s="1336"/>
      <c r="T124" s="1336"/>
      <c r="U124" s="1336"/>
      <c r="V124" s="1336"/>
      <c r="W124" s="1336"/>
      <c r="X124" s="2"/>
      <c r="Y124" s="2"/>
      <c r="Z124" s="2"/>
      <c r="AA124" s="2"/>
      <c r="AB124" s="2"/>
      <c r="AC124" s="1291"/>
      <c r="AD124" s="1415"/>
      <c r="AE124" s="1415"/>
      <c r="AF124" s="1415"/>
      <c r="AG124" s="1415"/>
      <c r="AH124" s="1415"/>
      <c r="AI124" s="1415"/>
      <c r="AJ124" s="1415"/>
      <c r="AK124" s="1415"/>
      <c r="AL124" s="1415"/>
    </row>
    <row r="125" spans="1:38" s="731" customFormat="1" ht="25" customHeight="1">
      <c r="A125" s="1704">
        <f>IF(G65="",0,1)</f>
        <v>0</v>
      </c>
      <c r="B125" s="1629"/>
      <c r="C125" s="1283"/>
      <c r="D125" s="1561"/>
      <c r="E125" s="1474" t="str">
        <f t="shared" si="9"/>
        <v/>
      </c>
      <c r="F125" s="1789"/>
      <c r="G125" s="1315"/>
      <c r="H125" s="1335"/>
      <c r="I125" s="1336"/>
      <c r="J125" s="1337"/>
      <c r="K125" s="1338"/>
      <c r="L125" s="1338"/>
      <c r="M125" s="1338"/>
      <c r="N125" s="1338"/>
      <c r="O125" s="1338"/>
      <c r="P125" s="1338"/>
      <c r="Q125" s="1338"/>
      <c r="R125" s="1338"/>
      <c r="S125" s="1337"/>
      <c r="T125" s="1337"/>
      <c r="U125" s="1337"/>
      <c r="V125" s="1339"/>
      <c r="W125" s="989"/>
      <c r="X125" s="2"/>
      <c r="Y125" s="2"/>
      <c r="Z125" s="2"/>
      <c r="AA125" s="2"/>
      <c r="AB125" s="2"/>
      <c r="AC125" s="1291"/>
      <c r="AD125" s="1415"/>
      <c r="AE125" s="1415"/>
      <c r="AF125" s="1415"/>
      <c r="AG125" s="1415"/>
      <c r="AH125" s="1415"/>
      <c r="AI125" s="1415"/>
      <c r="AJ125" s="1415"/>
      <c r="AK125" s="1415"/>
      <c r="AL125" s="1415"/>
    </row>
    <row r="126" spans="1:38" s="731" customFormat="1" ht="25" customHeight="1">
      <c r="A126" s="1704">
        <f>IF(G65="",0,1)</f>
        <v>0</v>
      </c>
      <c r="B126" s="1629"/>
      <c r="C126" s="1283"/>
      <c r="D126" s="1561"/>
      <c r="E126" s="1474" t="str">
        <f t="shared" si="9"/>
        <v/>
      </c>
      <c r="F126" s="1789"/>
      <c r="G126" s="1315"/>
      <c r="H126" s="1335"/>
      <c r="I126" s="1336"/>
      <c r="J126" s="1337"/>
      <c r="K126" s="1338"/>
      <c r="L126" s="1338"/>
      <c r="M126" s="1338"/>
      <c r="N126" s="1338"/>
      <c r="O126" s="1338"/>
      <c r="P126" s="1338"/>
      <c r="Q126" s="1338"/>
      <c r="R126" s="1338"/>
      <c r="S126" s="1337"/>
      <c r="T126" s="1337"/>
      <c r="U126" s="1337"/>
      <c r="V126" s="1339"/>
      <c r="W126" s="989"/>
      <c r="X126" s="2"/>
      <c r="Y126" s="2"/>
      <c r="Z126" s="2"/>
      <c r="AA126" s="2"/>
      <c r="AB126" s="2"/>
      <c r="AC126" s="1291"/>
      <c r="AD126" s="1415"/>
      <c r="AE126" s="1415"/>
      <c r="AF126" s="1415"/>
      <c r="AG126" s="1415"/>
      <c r="AH126" s="1415"/>
      <c r="AI126" s="1415"/>
      <c r="AJ126" s="1415"/>
      <c r="AK126" s="1415"/>
      <c r="AL126" s="1415"/>
    </row>
    <row r="127" spans="1:38" s="1292" customFormat="1" ht="24" thickBot="1">
      <c r="A127" s="1704">
        <f>IF(G65="",0,1)</f>
        <v>0</v>
      </c>
      <c r="B127" s="1629"/>
      <c r="C127" s="1283"/>
      <c r="D127" s="1561"/>
      <c r="E127" s="1474" t="str">
        <f t="shared" si="9"/>
        <v/>
      </c>
      <c r="F127" s="1789"/>
      <c r="G127" s="777" t="str">
        <f>CONCATENATE(G65,G$39)</f>
        <v>: Contrôle d'optimisation énergétique</v>
      </c>
      <c r="H127" s="777"/>
      <c r="I127" s="777"/>
      <c r="J127" s="777"/>
      <c r="K127" s="777"/>
      <c r="L127" s="777"/>
      <c r="M127" s="777"/>
      <c r="N127" s="777"/>
      <c r="O127" s="777"/>
      <c r="P127" s="777"/>
      <c r="Q127" s="777"/>
      <c r="R127" s="777"/>
      <c r="S127" s="777"/>
      <c r="T127" s="777"/>
      <c r="U127" s="2175"/>
      <c r="V127" s="2175"/>
      <c r="W127" s="1570"/>
      <c r="X127" s="2"/>
      <c r="Y127" s="2"/>
      <c r="Z127" s="2"/>
      <c r="AA127" s="2"/>
      <c r="AB127" s="2"/>
      <c r="AC127" s="1291"/>
      <c r="AD127" s="1415"/>
    </row>
    <row r="128" spans="1:38" s="731" customFormat="1" ht="25" customHeight="1">
      <c r="A128" s="1704">
        <f>IF(G65="",0,1)</f>
        <v>0</v>
      </c>
      <c r="B128" s="1629"/>
      <c r="C128" s="1283"/>
      <c r="D128" s="1561"/>
      <c r="E128" s="1474" t="str">
        <f t="shared" si="9"/>
        <v/>
      </c>
      <c r="F128" s="1789"/>
      <c r="G128" s="1315"/>
      <c r="H128" s="1335"/>
      <c r="I128" s="1336"/>
      <c r="J128" s="1337"/>
      <c r="K128" s="1338"/>
      <c r="L128" s="1338"/>
      <c r="M128" s="1338"/>
      <c r="N128" s="1338"/>
      <c r="O128" s="1338"/>
      <c r="P128" s="1338"/>
      <c r="Q128" s="1338"/>
      <c r="R128" s="1338"/>
      <c r="S128" s="1337"/>
      <c r="T128" s="1337"/>
      <c r="U128" s="1337"/>
      <c r="V128" s="1339"/>
      <c r="W128" s="989"/>
      <c r="X128" s="2"/>
      <c r="Y128" s="2"/>
      <c r="Z128" s="2"/>
      <c r="AA128" s="2"/>
      <c r="AB128" s="2"/>
      <c r="AC128" s="1291"/>
      <c r="AD128" s="1415"/>
      <c r="AE128" s="1415"/>
      <c r="AF128" s="1415"/>
      <c r="AG128" s="1415"/>
      <c r="AH128" s="1415"/>
      <c r="AI128" s="1415"/>
      <c r="AJ128" s="1415"/>
      <c r="AK128" s="1415"/>
      <c r="AL128" s="1415"/>
    </row>
    <row r="129" spans="1:38" s="731" customFormat="1" ht="25" customHeight="1">
      <c r="A129" s="1704">
        <f>IF(G65="",0,1)</f>
        <v>0</v>
      </c>
      <c r="B129" s="1629"/>
      <c r="C129" s="1283"/>
      <c r="D129" s="1561"/>
      <c r="E129" s="1474" t="str">
        <f t="shared" si="9"/>
        <v/>
      </c>
      <c r="F129" s="1789"/>
      <c r="G129" s="1571" t="s">
        <v>531</v>
      </c>
      <c r="H129" s="1335"/>
      <c r="I129" s="1336"/>
      <c r="J129" s="1337"/>
      <c r="K129" s="1338"/>
      <c r="L129" s="1338"/>
      <c r="M129" s="1338"/>
      <c r="N129" s="1338"/>
      <c r="O129" s="1338"/>
      <c r="P129" s="1338"/>
      <c r="Q129" s="1338"/>
      <c r="R129" s="1338"/>
      <c r="S129" s="1337"/>
      <c r="T129" s="1337"/>
      <c r="U129" s="1337"/>
      <c r="V129" s="1339"/>
      <c r="W129" s="989"/>
      <c r="X129" s="2"/>
      <c r="Y129" s="2"/>
      <c r="Z129" s="2"/>
      <c r="AA129" s="2"/>
      <c r="AB129" s="2"/>
      <c r="AC129" s="1291"/>
      <c r="AD129" s="1415"/>
      <c r="AE129" s="1415"/>
      <c r="AF129" s="1415"/>
      <c r="AG129" s="1415"/>
      <c r="AH129" s="1415"/>
      <c r="AI129" s="1415"/>
      <c r="AJ129" s="1415"/>
      <c r="AK129" s="1415"/>
      <c r="AL129" s="1415"/>
    </row>
    <row r="130" spans="1:38" s="731" customFormat="1" ht="25" customHeight="1">
      <c r="A130" s="1704">
        <f>IF(G65="",0,1)</f>
        <v>0</v>
      </c>
      <c r="B130" s="1629"/>
      <c r="C130" s="1283"/>
      <c r="D130" s="1561"/>
      <c r="E130" s="1474" t="str">
        <f t="shared" si="9"/>
        <v/>
      </c>
      <c r="F130" s="1789"/>
      <c r="G130" s="1571"/>
      <c r="H130" s="1335"/>
      <c r="I130" s="1336"/>
      <c r="J130" s="1337"/>
      <c r="K130" s="1338"/>
      <c r="L130" s="1338"/>
      <c r="M130" s="1338"/>
      <c r="N130" s="1338"/>
      <c r="O130" s="1338"/>
      <c r="P130" s="1338"/>
      <c r="Q130" s="1338"/>
      <c r="R130" s="1338"/>
      <c r="S130" s="1572" t="s">
        <v>532</v>
      </c>
      <c r="V130" s="955" t="s">
        <v>533</v>
      </c>
      <c r="W130" s="989"/>
      <c r="X130" s="2"/>
      <c r="Y130" s="2"/>
      <c r="Z130" s="2"/>
      <c r="AA130" s="2"/>
      <c r="AB130" s="2"/>
      <c r="AC130" s="1291"/>
      <c r="AD130" s="1415"/>
      <c r="AE130" s="1415"/>
      <c r="AF130" s="1415"/>
      <c r="AG130" s="1415"/>
      <c r="AH130" s="1415"/>
      <c r="AI130" s="1415"/>
      <c r="AJ130" s="1415"/>
      <c r="AK130" s="1415"/>
      <c r="AL130" s="1415"/>
    </row>
    <row r="131" spans="1:38" s="731" customFormat="1" ht="25" customHeight="1">
      <c r="A131" s="1704">
        <f>IF(G65="",0,1)</f>
        <v>0</v>
      </c>
      <c r="B131" s="1629"/>
      <c r="C131" s="1283"/>
      <c r="D131" s="1561"/>
      <c r="E131" s="1474" t="str">
        <f t="shared" si="9"/>
        <v/>
      </c>
      <c r="F131" s="1789"/>
      <c r="G131" s="1335" t="s">
        <v>527</v>
      </c>
      <c r="H131" s="1335"/>
      <c r="I131" s="1336"/>
      <c r="J131" s="1337"/>
      <c r="K131" s="1338"/>
      <c r="L131" s="1338"/>
      <c r="M131" s="1338"/>
      <c r="N131" s="1338"/>
      <c r="O131" s="1338"/>
      <c r="P131" s="1338"/>
      <c r="Q131" s="1338"/>
      <c r="R131" s="1338"/>
      <c r="S131" s="1337"/>
      <c r="T131" s="1337"/>
      <c r="U131" s="1337"/>
      <c r="V131" s="1339"/>
      <c r="W131" s="1339"/>
      <c r="X131" s="1339"/>
      <c r="Y131" s="2"/>
      <c r="Z131" s="2"/>
      <c r="AA131" s="2"/>
      <c r="AB131" s="2"/>
      <c r="AC131" s="1291"/>
      <c r="AD131" s="1415"/>
      <c r="AE131" s="1415"/>
      <c r="AF131" s="1415"/>
      <c r="AG131" s="1415"/>
      <c r="AH131" s="1415"/>
      <c r="AI131" s="1415"/>
      <c r="AJ131" s="1415"/>
      <c r="AK131" s="1415"/>
      <c r="AL131" s="1415"/>
    </row>
    <row r="132" spans="1:38" s="731" customFormat="1" ht="19" customHeight="1">
      <c r="A132" s="1704">
        <f>IF(G65="",0,1)</f>
        <v>0</v>
      </c>
      <c r="B132" s="1629"/>
      <c r="C132" s="1283"/>
      <c r="D132" s="1561"/>
      <c r="E132" s="1474" t="str">
        <f t="shared" si="9"/>
        <v/>
      </c>
      <c r="F132" s="1789"/>
      <c r="G132" s="1573" t="s">
        <v>9</v>
      </c>
      <c r="H132" s="1574" t="str">
        <f>BT65</f>
        <v/>
      </c>
      <c r="I132" s="1575"/>
      <c r="J132" s="1576"/>
      <c r="K132" s="1577"/>
      <c r="L132" s="1578"/>
      <c r="M132" s="1578"/>
      <c r="N132" s="1578"/>
      <c r="O132" s="1578"/>
      <c r="P132" s="1578"/>
      <c r="Q132" s="1578"/>
      <c r="R132" s="1578"/>
      <c r="S132" s="1578"/>
      <c r="T132" s="1578"/>
      <c r="U132" s="1576"/>
      <c r="V132" s="1579"/>
      <c r="W132" s="1579"/>
      <c r="X132" s="1579"/>
      <c r="Y132" s="2"/>
      <c r="Z132" s="2"/>
      <c r="AA132" s="2"/>
      <c r="AB132" s="2"/>
      <c r="AC132" s="1291"/>
      <c r="AD132" s="1415"/>
      <c r="AE132" s="1415"/>
      <c r="AF132" s="1415"/>
      <c r="AG132" s="1415"/>
      <c r="AH132" s="1415"/>
      <c r="AI132" s="1415"/>
      <c r="AJ132" s="1415"/>
      <c r="AK132" s="1415"/>
      <c r="AL132" s="1415"/>
    </row>
    <row r="133" spans="1:38" s="731" customFormat="1" ht="20" customHeight="1">
      <c r="A133" s="1704">
        <f>IF(G65="",0,1)</f>
        <v>0</v>
      </c>
      <c r="B133" s="1629"/>
      <c r="C133" s="1283"/>
      <c r="D133" s="1561"/>
      <c r="E133" s="1474" t="str">
        <f t="shared" si="9"/>
        <v/>
      </c>
      <c r="F133" s="1789"/>
      <c r="G133" s="1573"/>
      <c r="H133" s="1335"/>
      <c r="I133" s="2176" t="s">
        <v>528</v>
      </c>
      <c r="J133" s="2176"/>
      <c r="K133" s="1338"/>
      <c r="L133" s="1338"/>
      <c r="M133" s="1338"/>
      <c r="N133" s="1338"/>
      <c r="O133" s="1338"/>
      <c r="P133" s="1337"/>
      <c r="Q133" s="1337"/>
      <c r="U133" s="1580"/>
      <c r="V133" s="1580"/>
      <c r="W133" s="1580"/>
      <c r="X133" s="1580"/>
      <c r="Y133" s="2"/>
      <c r="Z133" s="2"/>
      <c r="AA133" s="2"/>
      <c r="AB133" s="2"/>
      <c r="AC133" s="1291"/>
      <c r="AD133" s="1415"/>
      <c r="AE133" s="1415"/>
      <c r="AF133" s="1415"/>
      <c r="AG133" s="1415"/>
      <c r="AH133" s="1415"/>
      <c r="AI133" s="1415"/>
      <c r="AJ133" s="1415"/>
      <c r="AK133" s="1415"/>
      <c r="AL133" s="1415"/>
    </row>
    <row r="134" spans="1:38" s="731" customFormat="1" ht="25" customHeight="1">
      <c r="A134" s="1704">
        <f>IF(G65="",0,1)</f>
        <v>0</v>
      </c>
      <c r="B134" s="1629"/>
      <c r="C134" s="1283"/>
      <c r="D134" s="1561"/>
      <c r="E134" s="1474" t="str">
        <f t="shared" si="9"/>
        <v/>
      </c>
      <c r="F134" s="1789"/>
      <c r="G134" s="1573"/>
      <c r="H134" s="1335"/>
      <c r="I134" s="2176" t="s">
        <v>529</v>
      </c>
      <c r="J134" s="2176"/>
      <c r="K134" s="2177" t="s">
        <v>537</v>
      </c>
      <c r="L134" s="2177"/>
      <c r="M134" s="2177"/>
      <c r="N134" s="2177"/>
      <c r="O134" s="2177"/>
      <c r="P134" s="2177"/>
      <c r="Q134" s="2177"/>
      <c r="R134" s="2177"/>
      <c r="S134" s="1581" t="s">
        <v>16</v>
      </c>
      <c r="T134" s="1582"/>
      <c r="U134" s="1580"/>
      <c r="V134" s="1583"/>
      <c r="W134" s="1584"/>
      <c r="X134" s="1585"/>
      <c r="Y134" s="2"/>
      <c r="Z134" s="2"/>
      <c r="AA134" s="2"/>
      <c r="AB134" s="2"/>
      <c r="AC134" s="1291"/>
      <c r="AD134" s="1415"/>
      <c r="AE134" s="1415"/>
      <c r="AF134" s="1415"/>
      <c r="AG134" s="1415"/>
      <c r="AH134" s="1415"/>
      <c r="AI134" s="1415"/>
      <c r="AJ134" s="1415"/>
      <c r="AK134" s="1415"/>
      <c r="AL134" s="1415"/>
    </row>
    <row r="135" spans="1:38" s="731" customFormat="1" ht="6" customHeight="1">
      <c r="A135" s="1704">
        <f>IF(G65="",0,1)</f>
        <v>0</v>
      </c>
      <c r="B135" s="1629"/>
      <c r="C135" s="1283"/>
      <c r="D135" s="1561"/>
      <c r="E135" s="1474" t="str">
        <f t="shared" si="9"/>
        <v/>
      </c>
      <c r="F135" s="1789"/>
      <c r="G135" s="1573"/>
      <c r="H135" s="1335"/>
      <c r="I135" s="1586"/>
      <c r="J135" s="1586"/>
      <c r="K135" s="1587"/>
      <c r="L135" s="1587"/>
      <c r="M135" s="1587"/>
      <c r="N135" s="1587"/>
      <c r="O135" s="1587"/>
      <c r="P135" s="1587"/>
      <c r="Q135" s="1587"/>
      <c r="R135" s="1338"/>
      <c r="S135" s="1337"/>
      <c r="T135" s="1588"/>
      <c r="U135" s="1582"/>
      <c r="V135" s="1339"/>
      <c r="W135" s="1339"/>
      <c r="X135" s="1339"/>
      <c r="Y135" s="2"/>
      <c r="Z135" s="2"/>
      <c r="AA135" s="2"/>
      <c r="AB135" s="2"/>
      <c r="AC135" s="1291"/>
      <c r="AD135" s="1415"/>
      <c r="AE135" s="1415"/>
      <c r="AF135" s="1415"/>
      <c r="AG135" s="1415"/>
      <c r="AH135" s="1415"/>
      <c r="AI135" s="1415"/>
      <c r="AJ135" s="1415"/>
      <c r="AK135" s="1415"/>
      <c r="AL135" s="1415"/>
    </row>
    <row r="136" spans="1:38" s="731" customFormat="1" ht="19" customHeight="1">
      <c r="A136" s="1704">
        <f>IF(G65="",0,1)</f>
        <v>0</v>
      </c>
      <c r="B136" s="1629"/>
      <c r="C136" s="1283"/>
      <c r="D136" s="1561"/>
      <c r="E136" s="1474" t="str">
        <f t="shared" si="9"/>
        <v/>
      </c>
      <c r="F136" s="1789"/>
      <c r="G136" s="1573" t="s">
        <v>9</v>
      </c>
      <c r="H136" s="1574" t="str">
        <f>BU65</f>
        <v/>
      </c>
      <c r="I136" s="1575"/>
      <c r="J136" s="1576"/>
      <c r="K136" s="1577"/>
      <c r="L136" s="1578"/>
      <c r="M136" s="1578"/>
      <c r="N136" s="1578"/>
      <c r="O136" s="1578"/>
      <c r="P136" s="1578"/>
      <c r="Q136" s="1578"/>
      <c r="R136" s="1578"/>
      <c r="S136" s="1578"/>
      <c r="T136" s="1578"/>
      <c r="U136" s="1576"/>
      <c r="V136" s="1579"/>
      <c r="W136" s="1579"/>
      <c r="X136" s="1579"/>
      <c r="Y136" s="2"/>
      <c r="Z136" s="2"/>
      <c r="AA136" s="2"/>
      <c r="AB136" s="2"/>
      <c r="AC136" s="1291"/>
      <c r="AD136" s="1415"/>
      <c r="AE136" s="1415"/>
      <c r="AF136" s="1415"/>
      <c r="AG136" s="1415"/>
      <c r="AH136" s="1415"/>
      <c r="AI136" s="1415"/>
      <c r="AJ136" s="1415"/>
      <c r="AK136" s="1415"/>
      <c r="AL136" s="1415"/>
    </row>
    <row r="137" spans="1:38" s="731" customFormat="1" ht="19" customHeight="1">
      <c r="A137" s="1704">
        <f>IF(G65="",0,1)</f>
        <v>0</v>
      </c>
      <c r="B137" s="1629"/>
      <c r="C137" s="1283"/>
      <c r="D137" s="1561"/>
      <c r="E137" s="1474" t="str">
        <f t="shared" si="9"/>
        <v/>
      </c>
      <c r="F137" s="1789"/>
      <c r="G137" s="1571"/>
      <c r="H137" s="1335"/>
      <c r="I137" s="2176" t="s">
        <v>528</v>
      </c>
      <c r="J137" s="2176"/>
      <c r="K137" s="1338"/>
      <c r="L137" s="1338"/>
      <c r="M137" s="1338"/>
      <c r="N137" s="1338"/>
      <c r="O137" s="1338"/>
      <c r="P137" s="1337"/>
      <c r="Q137" s="1337"/>
      <c r="U137" s="1580"/>
      <c r="V137" s="1580"/>
      <c r="W137" s="1580"/>
      <c r="X137" s="1580"/>
      <c r="Y137" s="2"/>
      <c r="Z137" s="2"/>
      <c r="AA137" s="2"/>
      <c r="AB137" s="2"/>
      <c r="AC137" s="1291"/>
      <c r="AD137" s="1415"/>
      <c r="AE137" s="1415"/>
      <c r="AF137" s="1415"/>
      <c r="AG137" s="1415"/>
      <c r="AH137" s="1415"/>
      <c r="AI137" s="1415"/>
      <c r="AJ137" s="1415"/>
      <c r="AK137" s="1415"/>
      <c r="AL137" s="1415"/>
    </row>
    <row r="138" spans="1:38" s="731" customFormat="1" ht="31" customHeight="1">
      <c r="A138" s="1704">
        <f>IF(G65="",0,1)</f>
        <v>0</v>
      </c>
      <c r="B138" s="1629"/>
      <c r="C138" s="1283"/>
      <c r="D138" s="1561"/>
      <c r="E138" s="1474" t="str">
        <f t="shared" si="9"/>
        <v/>
      </c>
      <c r="F138" s="1789"/>
      <c r="G138" s="1571"/>
      <c r="H138" s="1335"/>
      <c r="I138" s="2176" t="s">
        <v>529</v>
      </c>
      <c r="J138" s="2176"/>
      <c r="K138" s="2178" t="str">
        <f>BV65</f>
        <v/>
      </c>
      <c r="L138" s="2177"/>
      <c r="M138" s="2177"/>
      <c r="N138" s="2177"/>
      <c r="O138" s="2177"/>
      <c r="P138" s="2177"/>
      <c r="Q138" s="2177"/>
      <c r="R138" s="2177"/>
      <c r="S138" s="1581" t="s">
        <v>16</v>
      </c>
      <c r="T138" s="1582"/>
      <c r="U138" s="1580"/>
      <c r="V138" s="1583"/>
      <c r="W138" s="1584"/>
      <c r="X138" s="1585"/>
      <c r="Y138" s="2"/>
      <c r="Z138" s="2"/>
      <c r="AA138" s="2"/>
      <c r="AB138" s="2"/>
      <c r="AC138" s="1291"/>
      <c r="AD138" s="1415"/>
      <c r="AE138" s="1415"/>
      <c r="AF138" s="1415"/>
      <c r="AG138" s="1415"/>
      <c r="AH138" s="1415"/>
      <c r="AI138" s="1415"/>
      <c r="AJ138" s="1415"/>
      <c r="AK138" s="1415"/>
      <c r="AL138" s="1415"/>
    </row>
    <row r="139" spans="1:38" s="731" customFormat="1" ht="6" customHeight="1">
      <c r="A139" s="1704">
        <f>IF(G65="",0,1)</f>
        <v>0</v>
      </c>
      <c r="B139" s="1629"/>
      <c r="C139" s="1283"/>
      <c r="D139" s="1561"/>
      <c r="E139" s="1474" t="str">
        <f t="shared" si="9"/>
        <v/>
      </c>
      <c r="F139" s="1789"/>
      <c r="G139" s="1571"/>
      <c r="H139" s="1335"/>
      <c r="I139" s="1586"/>
      <c r="J139" s="1586"/>
      <c r="K139" s="1587"/>
      <c r="L139" s="1587"/>
      <c r="M139" s="1587"/>
      <c r="N139" s="1587"/>
      <c r="O139" s="1587"/>
      <c r="P139" s="1587"/>
      <c r="Q139" s="1587"/>
      <c r="R139" s="1338"/>
      <c r="S139" s="1337"/>
      <c r="T139" s="1582"/>
      <c r="U139" s="1582"/>
      <c r="V139" s="1339"/>
      <c r="W139" s="1339"/>
      <c r="X139" s="1339"/>
      <c r="Y139" s="2"/>
      <c r="Z139" s="2"/>
      <c r="AA139" s="2"/>
      <c r="AB139" s="2"/>
      <c r="AC139" s="1291"/>
      <c r="AD139" s="1415"/>
      <c r="AE139" s="1415"/>
      <c r="AF139" s="1415"/>
      <c r="AG139" s="1415"/>
      <c r="AH139" s="1415"/>
      <c r="AI139" s="1415"/>
      <c r="AJ139" s="1415"/>
      <c r="AK139" s="1415"/>
      <c r="AL139" s="1415"/>
    </row>
    <row r="140" spans="1:38" s="731" customFormat="1" ht="17" customHeight="1">
      <c r="A140" s="1704">
        <f>IF(G65="",0,1)</f>
        <v>0</v>
      </c>
      <c r="B140" s="1629"/>
      <c r="C140" s="1283"/>
      <c r="D140" s="1561"/>
      <c r="E140" s="1474" t="str">
        <f t="shared" si="9"/>
        <v/>
      </c>
      <c r="F140" s="1789"/>
      <c r="G140" s="1571"/>
      <c r="H140" s="1589"/>
      <c r="I140" s="1590"/>
      <c r="J140" s="1590"/>
      <c r="K140" s="1591"/>
      <c r="L140" s="1591"/>
      <c r="M140" s="1591"/>
      <c r="N140" s="1591"/>
      <c r="O140" s="1591"/>
      <c r="P140" s="1591"/>
      <c r="Q140" s="1591"/>
      <c r="R140" s="1592"/>
      <c r="S140" s="1593"/>
      <c r="T140" s="1594"/>
      <c r="U140" s="1594"/>
      <c r="V140" s="1595"/>
      <c r="W140" s="1595"/>
      <c r="X140" s="1595"/>
      <c r="Y140" s="2"/>
      <c r="Z140" s="2"/>
      <c r="AA140" s="2"/>
      <c r="AB140" s="2"/>
      <c r="AC140" s="1291"/>
      <c r="AD140" s="1415"/>
      <c r="AE140" s="1415"/>
      <c r="AF140" s="1415"/>
      <c r="AG140" s="1415"/>
      <c r="AH140" s="1415"/>
      <c r="AI140" s="1415"/>
      <c r="AJ140" s="1415"/>
      <c r="AK140" s="1415"/>
      <c r="AL140" s="1415"/>
    </row>
    <row r="141" spans="1:38" s="731" customFormat="1" ht="25" customHeight="1">
      <c r="A141" s="1704">
        <f>IF(G65="",0,1)</f>
        <v>0</v>
      </c>
      <c r="B141" s="1629"/>
      <c r="C141" s="1283"/>
      <c r="D141" s="1561"/>
      <c r="E141" s="1474" t="str">
        <f t="shared" si="9"/>
        <v/>
      </c>
      <c r="F141" s="1789"/>
      <c r="G141" s="1335" t="s">
        <v>538</v>
      </c>
      <c r="H141" s="1335"/>
      <c r="I141" s="1336"/>
      <c r="J141" s="1337"/>
      <c r="K141" s="1338"/>
      <c r="L141" s="1338"/>
      <c r="M141" s="1338"/>
      <c r="N141" s="1338"/>
      <c r="O141" s="1338"/>
      <c r="P141" s="1338"/>
      <c r="Q141" s="1338"/>
      <c r="R141" s="1338"/>
      <c r="S141" s="1337"/>
      <c r="T141" s="1337"/>
      <c r="U141" s="1337"/>
      <c r="V141" s="1339"/>
      <c r="W141" s="1339"/>
      <c r="X141" s="1339"/>
      <c r="Y141" s="2"/>
      <c r="Z141" s="2"/>
      <c r="AA141" s="2"/>
      <c r="AB141" s="2"/>
      <c r="AC141" s="1291"/>
      <c r="AD141" s="1415"/>
      <c r="AE141" s="1415"/>
      <c r="AF141" s="1415"/>
      <c r="AG141" s="1415"/>
      <c r="AH141" s="1415"/>
      <c r="AI141" s="1415"/>
      <c r="AJ141" s="1415"/>
      <c r="AK141" s="1415"/>
      <c r="AL141" s="1415"/>
    </row>
    <row r="142" spans="1:38" s="731" customFormat="1" ht="19" customHeight="1">
      <c r="A142" s="1704">
        <f>IF(G65="",0,1)</f>
        <v>0</v>
      </c>
      <c r="B142" s="1629"/>
      <c r="C142" s="1283"/>
      <c r="D142" s="1561"/>
      <c r="E142" s="1474" t="str">
        <f t="shared" si="9"/>
        <v/>
      </c>
      <c r="F142" s="1789"/>
      <c r="G142" s="1573" t="s">
        <v>9</v>
      </c>
      <c r="H142" s="1596" t="str">
        <f>BW65</f>
        <v/>
      </c>
      <c r="I142" s="1575"/>
      <c r="J142" s="1576"/>
      <c r="K142" s="1577"/>
      <c r="L142" s="1578"/>
      <c r="M142" s="1578"/>
      <c r="N142" s="1578"/>
      <c r="O142" s="1578"/>
      <c r="P142" s="1578"/>
      <c r="Q142" s="1578"/>
      <c r="R142" s="1578"/>
      <c r="S142" s="1578"/>
      <c r="T142" s="1578"/>
      <c r="U142" s="1576"/>
      <c r="V142" s="1579"/>
      <c r="W142" s="1579"/>
      <c r="X142" s="1579"/>
      <c r="Y142" s="2"/>
      <c r="Z142" s="2"/>
      <c r="AA142" s="2"/>
      <c r="AB142" s="2"/>
      <c r="AC142" s="1291"/>
      <c r="AD142" s="1415"/>
      <c r="AE142" s="1415"/>
      <c r="AF142" s="1415"/>
      <c r="AG142" s="1415"/>
      <c r="AH142" s="1415"/>
      <c r="AI142" s="1415"/>
      <c r="AJ142" s="1415"/>
      <c r="AK142" s="1415"/>
      <c r="AL142" s="1415"/>
    </row>
    <row r="143" spans="1:38" s="731" customFormat="1" ht="19" customHeight="1">
      <c r="A143" s="1704">
        <f>IF(G65="",0,1)</f>
        <v>0</v>
      </c>
      <c r="B143" s="1629"/>
      <c r="C143" s="1283"/>
      <c r="D143" s="1561"/>
      <c r="E143" s="1474" t="str">
        <f t="shared" si="9"/>
        <v/>
      </c>
      <c r="F143" s="1789"/>
      <c r="G143" s="1573"/>
      <c r="H143" s="1335"/>
      <c r="I143" s="2176" t="s">
        <v>528</v>
      </c>
      <c r="J143" s="2176"/>
      <c r="K143" s="1338"/>
      <c r="L143" s="1338"/>
      <c r="M143" s="1338"/>
      <c r="N143" s="1338"/>
      <c r="O143" s="1338"/>
      <c r="P143" s="1337"/>
      <c r="Q143" s="1337"/>
      <c r="U143" s="1580"/>
      <c r="V143" s="1580"/>
      <c r="W143" s="1580"/>
      <c r="X143" s="1580"/>
      <c r="Y143" s="2"/>
      <c r="Z143" s="2"/>
      <c r="AA143" s="2"/>
      <c r="AB143" s="2"/>
      <c r="AC143" s="1291"/>
      <c r="AD143" s="1415"/>
      <c r="AE143" s="1415"/>
      <c r="AF143" s="1415"/>
      <c r="AG143" s="1415"/>
      <c r="AH143" s="1415"/>
      <c r="AI143" s="1415"/>
      <c r="AJ143" s="1415"/>
      <c r="AK143" s="1415"/>
      <c r="AL143" s="1415"/>
    </row>
    <row r="144" spans="1:38" s="731" customFormat="1" ht="31" customHeight="1">
      <c r="A144" s="1704">
        <f>IF(G65="",0,1)</f>
        <v>0</v>
      </c>
      <c r="B144" s="1629"/>
      <c r="C144" s="1283"/>
      <c r="D144" s="1561"/>
      <c r="E144" s="1474" t="str">
        <f t="shared" si="9"/>
        <v/>
      </c>
      <c r="F144" s="1789"/>
      <c r="G144" s="1573"/>
      <c r="H144" s="1335"/>
      <c r="I144" s="2176" t="s">
        <v>529</v>
      </c>
      <c r="J144" s="2176"/>
      <c r="K144" s="2177" t="s">
        <v>534</v>
      </c>
      <c r="L144" s="2177"/>
      <c r="M144" s="2177"/>
      <c r="N144" s="2177"/>
      <c r="O144" s="2177"/>
      <c r="P144" s="2177"/>
      <c r="Q144" s="2177"/>
      <c r="R144" s="2177"/>
      <c r="S144" s="1581" t="s">
        <v>16</v>
      </c>
      <c r="T144" s="1582"/>
      <c r="U144" s="1580"/>
      <c r="V144" s="1583"/>
      <c r="W144" s="1584"/>
      <c r="X144" s="1585"/>
      <c r="Y144" s="2"/>
      <c r="Z144" s="2"/>
      <c r="AA144" s="2"/>
      <c r="AB144" s="2"/>
      <c r="AC144" s="1291"/>
      <c r="AD144" s="1415"/>
      <c r="AE144" s="1415"/>
      <c r="AF144" s="1415"/>
      <c r="AG144" s="1415"/>
      <c r="AH144" s="1415"/>
      <c r="AI144" s="1415"/>
      <c r="AJ144" s="1415"/>
      <c r="AK144" s="1415"/>
      <c r="AL144" s="1415"/>
    </row>
    <row r="145" spans="1:38" s="731" customFormat="1" ht="6" customHeight="1">
      <c r="A145" s="1704">
        <f>IF(G65="",0,1)</f>
        <v>0</v>
      </c>
      <c r="B145" s="1629"/>
      <c r="C145" s="1283"/>
      <c r="D145" s="1561"/>
      <c r="E145" s="1474" t="str">
        <f t="shared" si="9"/>
        <v/>
      </c>
      <c r="F145" s="1789"/>
      <c r="G145" s="1573"/>
      <c r="H145" s="1335"/>
      <c r="I145" s="1586"/>
      <c r="J145" s="1586"/>
      <c r="K145" s="1587"/>
      <c r="L145" s="1587"/>
      <c r="M145" s="1587"/>
      <c r="N145" s="1587"/>
      <c r="O145" s="1587"/>
      <c r="P145" s="1587"/>
      <c r="Q145" s="1587"/>
      <c r="R145" s="1338"/>
      <c r="S145" s="1337"/>
      <c r="T145" s="1588"/>
      <c r="U145" s="1582"/>
      <c r="V145" s="1339"/>
      <c r="W145" s="1339"/>
      <c r="X145" s="1339"/>
      <c r="Y145" s="2"/>
      <c r="Z145" s="2"/>
      <c r="AA145" s="2"/>
      <c r="AB145" s="2"/>
      <c r="AC145" s="1291"/>
      <c r="AD145" s="1415"/>
      <c r="AE145" s="1415"/>
      <c r="AF145" s="1415"/>
      <c r="AG145" s="1415"/>
      <c r="AH145" s="1415"/>
      <c r="AI145" s="1415"/>
      <c r="AJ145" s="1415"/>
      <c r="AK145" s="1415"/>
      <c r="AL145" s="1415"/>
    </row>
    <row r="146" spans="1:38" s="731" customFormat="1" ht="19" customHeight="1">
      <c r="A146" s="1704">
        <f>IF(G65="",0,1)</f>
        <v>0</v>
      </c>
      <c r="B146" s="1629"/>
      <c r="C146" s="1283"/>
      <c r="D146" s="1561"/>
      <c r="E146" s="1474" t="str">
        <f t="shared" si="9"/>
        <v/>
      </c>
      <c r="F146" s="1789"/>
      <c r="G146" s="1573" t="s">
        <v>9</v>
      </c>
      <c r="H146" s="1596" t="str">
        <f>BX65</f>
        <v/>
      </c>
      <c r="I146" s="1575"/>
      <c r="J146" s="1576"/>
      <c r="K146" s="1577"/>
      <c r="L146" s="1578"/>
      <c r="M146" s="1578"/>
      <c r="N146" s="1578"/>
      <c r="O146" s="1578"/>
      <c r="P146" s="1578"/>
      <c r="Q146" s="1578"/>
      <c r="R146" s="1578"/>
      <c r="S146" s="1578"/>
      <c r="T146" s="1578"/>
      <c r="U146" s="1576"/>
      <c r="V146" s="1579"/>
      <c r="W146" s="1579"/>
      <c r="X146" s="1579"/>
      <c r="Y146" s="2"/>
      <c r="Z146" s="2"/>
      <c r="AA146" s="2"/>
      <c r="AB146" s="2"/>
      <c r="AC146" s="1291"/>
      <c r="AD146" s="1415"/>
      <c r="AE146" s="1415"/>
      <c r="AF146" s="1415"/>
      <c r="AG146" s="1415"/>
      <c r="AH146" s="1415"/>
      <c r="AI146" s="1415"/>
      <c r="AJ146" s="1415"/>
      <c r="AK146" s="1415"/>
      <c r="AL146" s="1415"/>
    </row>
    <row r="147" spans="1:38" s="731" customFormat="1" ht="19" customHeight="1">
      <c r="A147" s="1704">
        <f>IF(G65="",0,1)</f>
        <v>0</v>
      </c>
      <c r="B147" s="1629"/>
      <c r="C147" s="1283"/>
      <c r="D147" s="1561"/>
      <c r="E147" s="1474" t="str">
        <f t="shared" si="9"/>
        <v/>
      </c>
      <c r="F147" s="1789"/>
      <c r="G147" s="1571"/>
      <c r="H147" s="1335"/>
      <c r="I147" s="2176" t="s">
        <v>528</v>
      </c>
      <c r="J147" s="2176"/>
      <c r="K147" s="1338"/>
      <c r="L147" s="1338"/>
      <c r="M147" s="1338"/>
      <c r="N147" s="1338"/>
      <c r="O147" s="1338"/>
      <c r="P147" s="1337"/>
      <c r="Q147" s="1337"/>
      <c r="U147" s="1580"/>
      <c r="V147" s="1580"/>
      <c r="W147" s="1580"/>
      <c r="X147" s="1580"/>
      <c r="Y147" s="2"/>
      <c r="Z147" s="2"/>
      <c r="AA147" s="2"/>
      <c r="AB147" s="2"/>
      <c r="AC147" s="1291"/>
      <c r="AD147" s="1415"/>
      <c r="AE147" s="1415"/>
      <c r="AF147" s="1415"/>
      <c r="AG147" s="1415"/>
      <c r="AH147" s="1415"/>
      <c r="AI147" s="1415"/>
      <c r="AJ147" s="1415"/>
      <c r="AK147" s="1415"/>
      <c r="AL147" s="1415"/>
    </row>
    <row r="148" spans="1:38" s="731" customFormat="1" ht="31" customHeight="1">
      <c r="A148" s="1704">
        <f>IF(G65="",0,1)</f>
        <v>0</v>
      </c>
      <c r="B148" s="1629"/>
      <c r="C148" s="1283"/>
      <c r="D148" s="1561"/>
      <c r="E148" s="1474" t="str">
        <f t="shared" si="9"/>
        <v/>
      </c>
      <c r="F148" s="1789"/>
      <c r="G148" s="1571"/>
      <c r="H148" s="1335"/>
      <c r="I148" s="2176" t="s">
        <v>529</v>
      </c>
      <c r="J148" s="2176"/>
      <c r="K148" s="2177" t="s">
        <v>969</v>
      </c>
      <c r="L148" s="2177"/>
      <c r="M148" s="2177"/>
      <c r="N148" s="2177"/>
      <c r="O148" s="2177"/>
      <c r="P148" s="2177"/>
      <c r="Q148" s="2177"/>
      <c r="R148" s="2177"/>
      <c r="S148" s="1581" t="s">
        <v>16</v>
      </c>
      <c r="T148" s="1582"/>
      <c r="U148" s="1580"/>
      <c r="V148" s="1583"/>
      <c r="W148" s="1584"/>
      <c r="X148" s="1585"/>
      <c r="Y148" s="2"/>
      <c r="Z148" s="2"/>
      <c r="AA148" s="2"/>
      <c r="AB148" s="2"/>
      <c r="AC148" s="1291"/>
      <c r="AD148" s="1415"/>
      <c r="AE148" s="1415"/>
      <c r="AF148" s="1415"/>
      <c r="AG148" s="1415"/>
      <c r="AH148" s="1415"/>
      <c r="AI148" s="1415"/>
      <c r="AJ148" s="1415"/>
      <c r="AK148" s="1415"/>
      <c r="AL148" s="1415"/>
    </row>
    <row r="149" spans="1:38" s="731" customFormat="1" ht="6" customHeight="1">
      <c r="A149" s="1704">
        <f>IF(G65="",0,1)</f>
        <v>0</v>
      </c>
      <c r="B149" s="1629"/>
      <c r="C149" s="1283"/>
      <c r="D149" s="1561"/>
      <c r="E149" s="1474" t="str">
        <f t="shared" si="9"/>
        <v/>
      </c>
      <c r="F149" s="1789"/>
      <c r="G149" s="1571"/>
      <c r="H149" s="1335"/>
      <c r="I149" s="1586"/>
      <c r="J149" s="1586"/>
      <c r="K149" s="1587"/>
      <c r="L149" s="1587"/>
      <c r="M149" s="1587"/>
      <c r="N149" s="1587"/>
      <c r="O149" s="1587"/>
      <c r="P149" s="1587"/>
      <c r="Q149" s="1587"/>
      <c r="R149" s="1338"/>
      <c r="S149" s="1337"/>
      <c r="T149" s="1582"/>
      <c r="U149" s="1582"/>
      <c r="V149" s="1339"/>
      <c r="W149" s="1339"/>
      <c r="X149" s="1339"/>
      <c r="Y149" s="2"/>
      <c r="Z149" s="2"/>
      <c r="AA149" s="2"/>
      <c r="AB149" s="2"/>
      <c r="AC149" s="1291"/>
      <c r="AD149" s="1415"/>
      <c r="AE149" s="1415"/>
      <c r="AF149" s="1415"/>
      <c r="AG149" s="1415"/>
      <c r="AH149" s="1415"/>
      <c r="AI149" s="1415"/>
      <c r="AJ149" s="1415"/>
      <c r="AK149" s="1415"/>
      <c r="AL149" s="1415"/>
    </row>
    <row r="150" spans="1:38" s="731" customFormat="1" ht="17" customHeight="1">
      <c r="A150" s="1704">
        <f>IF(G65="",0,1)</f>
        <v>0</v>
      </c>
      <c r="B150" s="1629"/>
      <c r="C150" s="1283"/>
      <c r="D150" s="1561"/>
      <c r="E150" s="1474" t="str">
        <f t="shared" si="9"/>
        <v/>
      </c>
      <c r="F150" s="1789"/>
      <c r="G150" s="1571"/>
      <c r="H150" s="1589"/>
      <c r="I150" s="1590"/>
      <c r="J150" s="1590"/>
      <c r="K150" s="1591"/>
      <c r="L150" s="1591"/>
      <c r="M150" s="1591"/>
      <c r="N150" s="1591"/>
      <c r="O150" s="1591"/>
      <c r="P150" s="1591"/>
      <c r="Q150" s="1591"/>
      <c r="R150" s="1592"/>
      <c r="S150" s="1593"/>
      <c r="T150" s="1594"/>
      <c r="U150" s="1594"/>
      <c r="V150" s="1595"/>
      <c r="W150" s="1595"/>
      <c r="X150" s="1595"/>
      <c r="Y150" s="2"/>
      <c r="Z150" s="2"/>
      <c r="AA150" s="2"/>
      <c r="AB150" s="2"/>
      <c r="AC150" s="1291"/>
      <c r="AD150" s="1415"/>
      <c r="AE150" s="1415"/>
      <c r="AF150" s="1415"/>
      <c r="AG150" s="1415"/>
      <c r="AH150" s="1415"/>
      <c r="AI150" s="1415"/>
      <c r="AJ150" s="1415"/>
      <c r="AK150" s="1415"/>
      <c r="AL150" s="1415"/>
    </row>
    <row r="151" spans="1:38" s="731" customFormat="1" ht="25" customHeight="1">
      <c r="A151" s="1704">
        <f>IF(G65="",0,1)</f>
        <v>0</v>
      </c>
      <c r="B151" s="1629"/>
      <c r="C151" s="1283"/>
      <c r="D151" s="1561"/>
      <c r="E151" s="1474" t="str">
        <f t="shared" si="9"/>
        <v/>
      </c>
      <c r="F151" s="1789"/>
      <c r="G151" s="1335" t="s">
        <v>530</v>
      </c>
      <c r="H151" s="1335"/>
      <c r="I151" s="1336"/>
      <c r="J151" s="1337"/>
      <c r="K151" s="1338"/>
      <c r="L151" s="1338"/>
      <c r="M151" s="1338"/>
      <c r="N151" s="1338"/>
      <c r="O151" s="1338"/>
      <c r="P151" s="1338"/>
      <c r="Q151" s="1338"/>
      <c r="R151" s="1338"/>
      <c r="S151" s="1337"/>
      <c r="T151" s="1337"/>
      <c r="U151" s="1337"/>
      <c r="V151" s="1339"/>
      <c r="W151" s="1339"/>
      <c r="X151" s="1339"/>
      <c r="Y151" s="2"/>
      <c r="Z151" s="2"/>
      <c r="AA151" s="2"/>
      <c r="AB151" s="2"/>
      <c r="AC151" s="1291"/>
      <c r="AD151" s="1415"/>
      <c r="AE151" s="1415"/>
      <c r="AF151" s="1415"/>
      <c r="AG151" s="1415"/>
      <c r="AH151" s="1415"/>
      <c r="AI151" s="1415"/>
      <c r="AJ151" s="1415"/>
      <c r="AK151" s="1415"/>
      <c r="AL151" s="1415"/>
    </row>
    <row r="152" spans="1:38" s="731" customFormat="1" ht="19" customHeight="1">
      <c r="A152" s="1704">
        <f>IF(G65="",0,1)</f>
        <v>0</v>
      </c>
      <c r="B152" s="1629"/>
      <c r="C152" s="1283"/>
      <c r="D152" s="1561"/>
      <c r="E152" s="1474" t="str">
        <f t="shared" si="9"/>
        <v/>
      </c>
      <c r="F152" s="1789"/>
      <c r="G152" s="1573" t="s">
        <v>9</v>
      </c>
      <c r="H152" s="1574" t="str">
        <f>BR65</f>
        <v/>
      </c>
      <c r="I152" s="1575"/>
      <c r="J152" s="1576"/>
      <c r="K152" s="1577"/>
      <c r="L152" s="1578"/>
      <c r="M152" s="1578"/>
      <c r="N152" s="1578"/>
      <c r="O152" s="1578"/>
      <c r="P152" s="1578"/>
      <c r="Q152" s="1578"/>
      <c r="R152" s="1578"/>
      <c r="S152" s="1578"/>
      <c r="T152" s="1578"/>
      <c r="U152" s="1576"/>
      <c r="V152" s="1579"/>
      <c r="W152" s="1579"/>
      <c r="X152" s="1579"/>
      <c r="Y152" s="2"/>
      <c r="Z152" s="2"/>
      <c r="AA152" s="2"/>
      <c r="AB152" s="2"/>
      <c r="AC152" s="1291"/>
      <c r="AD152" s="1415"/>
      <c r="AE152" s="1415"/>
      <c r="AF152" s="1415"/>
      <c r="AG152" s="1415"/>
      <c r="AH152" s="1415"/>
      <c r="AI152" s="1415"/>
      <c r="AJ152" s="1415"/>
      <c r="AK152" s="1415"/>
      <c r="AL152" s="1415"/>
    </row>
    <row r="153" spans="1:38" s="731" customFormat="1" ht="19" customHeight="1">
      <c r="A153" s="1704">
        <f>IF(G65="",0,1)</f>
        <v>0</v>
      </c>
      <c r="B153" s="1629">
        <f>IF(H152=G$41,-1,0)</f>
        <v>0</v>
      </c>
      <c r="C153" s="1283"/>
      <c r="D153" s="1561"/>
      <c r="E153" s="1474" t="str">
        <f t="shared" si="9"/>
        <v/>
      </c>
      <c r="F153" s="1789"/>
      <c r="G153" s="1571"/>
      <c r="H153" s="1335"/>
      <c r="I153" s="2176" t="s">
        <v>528</v>
      </c>
      <c r="J153" s="2176"/>
      <c r="K153" s="1338"/>
      <c r="L153" s="1338"/>
      <c r="M153" s="1338"/>
      <c r="N153" s="1338"/>
      <c r="O153" s="1338"/>
      <c r="P153" s="1337"/>
      <c r="Q153" s="1337"/>
      <c r="U153" s="1580"/>
      <c r="V153" s="1580"/>
      <c r="W153" s="1580"/>
      <c r="X153" s="1580"/>
      <c r="Y153" s="2"/>
      <c r="Z153" s="2"/>
      <c r="AA153" s="2"/>
      <c r="AB153" s="2"/>
      <c r="AC153" s="1291"/>
      <c r="AD153" s="1415"/>
      <c r="AE153" s="1415"/>
      <c r="AF153" s="1415"/>
      <c r="AG153" s="1415"/>
      <c r="AH153" s="1415"/>
      <c r="AI153" s="1415"/>
      <c r="AJ153" s="1415"/>
      <c r="AK153" s="1415"/>
      <c r="AL153" s="1415"/>
    </row>
    <row r="154" spans="1:38" s="731" customFormat="1" ht="25" customHeight="1">
      <c r="A154" s="1704">
        <f>IF(G65="",0,1)</f>
        <v>0</v>
      </c>
      <c r="B154" s="1629">
        <f>IF(H152=G$41,-1,0)</f>
        <v>0</v>
      </c>
      <c r="C154" s="1283"/>
      <c r="D154" s="1561"/>
      <c r="E154" s="1474" t="str">
        <f t="shared" ref="E154:E168" si="10">IF((SUM(A154:C154))&gt;0,G$42,"")</f>
        <v/>
      </c>
      <c r="F154" s="1789"/>
      <c r="G154" s="1571"/>
      <c r="H154" s="1335"/>
      <c r="I154" s="2176" t="s">
        <v>529</v>
      </c>
      <c r="J154" s="2176"/>
      <c r="K154" s="2177" t="s">
        <v>535</v>
      </c>
      <c r="L154" s="2177"/>
      <c r="M154" s="2177"/>
      <c r="N154" s="2177"/>
      <c r="O154" s="2177"/>
      <c r="P154" s="2177"/>
      <c r="Q154" s="2177"/>
      <c r="R154" s="2177"/>
      <c r="S154" s="1581" t="s">
        <v>16</v>
      </c>
      <c r="T154" s="1582"/>
      <c r="U154" s="1580"/>
      <c r="V154" s="1583"/>
      <c r="W154" s="1584"/>
      <c r="X154" s="1585"/>
      <c r="Y154" s="2"/>
      <c r="Z154" s="2"/>
      <c r="AA154" s="2"/>
      <c r="AB154" s="2"/>
      <c r="AC154" s="1291"/>
      <c r="AD154" s="1415"/>
      <c r="AE154" s="1415"/>
      <c r="AF154" s="1415"/>
      <c r="AG154" s="1415"/>
      <c r="AH154" s="1415"/>
      <c r="AI154" s="1415"/>
      <c r="AJ154" s="1415"/>
      <c r="AK154" s="1415"/>
      <c r="AL154" s="1415"/>
    </row>
    <row r="155" spans="1:38" s="731" customFormat="1" ht="6" customHeight="1">
      <c r="A155" s="1704">
        <f>IF(G65="",0,1)</f>
        <v>0</v>
      </c>
      <c r="B155" s="1629">
        <f>IF(H152=G$41,-1,0)</f>
        <v>0</v>
      </c>
      <c r="C155" s="1283"/>
      <c r="D155" s="1561"/>
      <c r="E155" s="1474" t="str">
        <f t="shared" si="10"/>
        <v/>
      </c>
      <c r="F155" s="1789"/>
      <c r="G155" s="1571"/>
      <c r="H155" s="1335"/>
      <c r="I155" s="1586"/>
      <c r="J155" s="1586"/>
      <c r="K155" s="1587"/>
      <c r="L155" s="1587"/>
      <c r="M155" s="1587"/>
      <c r="N155" s="1587"/>
      <c r="O155" s="1587"/>
      <c r="P155" s="1587"/>
      <c r="Q155" s="1587"/>
      <c r="R155" s="1338"/>
      <c r="S155" s="1337"/>
      <c r="T155" s="1588"/>
      <c r="U155" s="1582"/>
      <c r="V155" s="1339"/>
      <c r="W155" s="1339"/>
      <c r="X155" s="1339"/>
      <c r="Y155" s="2"/>
      <c r="Z155" s="2"/>
      <c r="AA155" s="2"/>
      <c r="AB155" s="2"/>
      <c r="AC155" s="1291"/>
      <c r="AD155" s="1415"/>
      <c r="AE155" s="1415"/>
      <c r="AF155" s="1415"/>
      <c r="AG155" s="1415"/>
      <c r="AH155" s="1415"/>
      <c r="AI155" s="1415"/>
      <c r="AJ155" s="1415"/>
      <c r="AK155" s="1415"/>
      <c r="AL155" s="1415"/>
    </row>
    <row r="156" spans="1:38" s="731" customFormat="1" ht="19" customHeight="1">
      <c r="A156" s="1704">
        <f>IF(G65="",0,1)</f>
        <v>0</v>
      </c>
      <c r="B156" s="1629">
        <f>IF(H152=G$41,-1,0)</f>
        <v>0</v>
      </c>
      <c r="C156" s="1283"/>
      <c r="D156" s="1561"/>
      <c r="E156" s="1474" t="str">
        <f t="shared" si="10"/>
        <v/>
      </c>
      <c r="F156" s="1789"/>
      <c r="G156" s="1571"/>
      <c r="H156" s="1574" t="str">
        <f>BS65</f>
        <v/>
      </c>
      <c r="I156" s="1575"/>
      <c r="J156" s="1576"/>
      <c r="K156" s="1577"/>
      <c r="L156" s="1578"/>
      <c r="M156" s="1578"/>
      <c r="N156" s="1578"/>
      <c r="O156" s="1578"/>
      <c r="P156" s="1578"/>
      <c r="Q156" s="1578"/>
      <c r="R156" s="1578"/>
      <c r="S156" s="1578"/>
      <c r="T156" s="1578"/>
      <c r="U156" s="1576"/>
      <c r="V156" s="1579"/>
      <c r="W156" s="1579"/>
      <c r="X156" s="1579"/>
      <c r="Y156" s="2"/>
      <c r="Z156" s="2"/>
      <c r="AA156" s="2"/>
      <c r="AB156" s="2"/>
      <c r="AC156" s="1291"/>
      <c r="AD156" s="1415"/>
      <c r="AE156" s="1415"/>
      <c r="AF156" s="1415"/>
      <c r="AG156" s="1415"/>
      <c r="AH156" s="1415"/>
      <c r="AI156" s="1415"/>
      <c r="AJ156" s="1415"/>
      <c r="AK156" s="1415"/>
      <c r="AL156" s="1415"/>
    </row>
    <row r="157" spans="1:38" s="731" customFormat="1" ht="19" customHeight="1">
      <c r="A157" s="1704">
        <f>IF(G65="",0,1)</f>
        <v>0</v>
      </c>
      <c r="B157" s="1629">
        <f>IF(H152=G$41,-1,0)</f>
        <v>0</v>
      </c>
      <c r="C157" s="1283"/>
      <c r="D157" s="1561"/>
      <c r="E157" s="1474" t="str">
        <f t="shared" si="10"/>
        <v/>
      </c>
      <c r="F157" s="1789"/>
      <c r="G157" s="1571"/>
      <c r="H157" s="1335"/>
      <c r="I157" s="2176" t="s">
        <v>528</v>
      </c>
      <c r="J157" s="2176"/>
      <c r="K157" s="1338"/>
      <c r="L157" s="1338"/>
      <c r="M157" s="1338"/>
      <c r="N157" s="1338"/>
      <c r="O157" s="1338"/>
      <c r="P157" s="1337"/>
      <c r="Q157" s="1337"/>
      <c r="U157" s="1580"/>
      <c r="V157" s="1580"/>
      <c r="W157" s="1580"/>
      <c r="X157" s="1580"/>
      <c r="Y157" s="2"/>
      <c r="Z157" s="2"/>
      <c r="AA157" s="2"/>
      <c r="AB157" s="2"/>
      <c r="AC157" s="1291"/>
      <c r="AD157" s="1415"/>
      <c r="AE157" s="1415"/>
      <c r="AF157" s="1415"/>
      <c r="AG157" s="1415"/>
      <c r="AH157" s="1415"/>
      <c r="AI157" s="1415"/>
      <c r="AJ157" s="1415"/>
      <c r="AK157" s="1415"/>
      <c r="AL157" s="1415"/>
    </row>
    <row r="158" spans="1:38" s="731" customFormat="1" ht="25" customHeight="1">
      <c r="A158" s="1704">
        <f>IF(G65="",0,1)</f>
        <v>0</v>
      </c>
      <c r="B158" s="1629">
        <f>IF(H152=G$41,-1,0)</f>
        <v>0</v>
      </c>
      <c r="C158" s="1283"/>
      <c r="D158" s="1561"/>
      <c r="E158" s="1474" t="str">
        <f t="shared" si="10"/>
        <v/>
      </c>
      <c r="F158" s="1789"/>
      <c r="G158" s="1571"/>
      <c r="H158" s="1335"/>
      <c r="I158" s="2176" t="s">
        <v>529</v>
      </c>
      <c r="J158" s="2176"/>
      <c r="K158" s="2177" t="s">
        <v>536</v>
      </c>
      <c r="L158" s="2177"/>
      <c r="M158" s="2177"/>
      <c r="N158" s="2177"/>
      <c r="O158" s="2177"/>
      <c r="P158" s="2177"/>
      <c r="Q158" s="2177"/>
      <c r="R158" s="2177"/>
      <c r="S158" s="1581" t="s">
        <v>16</v>
      </c>
      <c r="T158" s="1582"/>
      <c r="U158" s="1580"/>
      <c r="V158" s="1583"/>
      <c r="W158" s="1584"/>
      <c r="X158" s="1585"/>
      <c r="Y158" s="2"/>
      <c r="Z158" s="2"/>
      <c r="AA158" s="2"/>
      <c r="AB158" s="2"/>
      <c r="AC158" s="1291"/>
      <c r="AD158" s="1415"/>
      <c r="AE158" s="1415"/>
      <c r="AF158" s="1415"/>
      <c r="AG158" s="1415"/>
      <c r="AH158" s="1415"/>
      <c r="AI158" s="1415"/>
      <c r="AJ158" s="1415"/>
      <c r="AK158" s="1415"/>
      <c r="AL158" s="1415"/>
    </row>
    <row r="159" spans="1:38" s="731" customFormat="1" ht="6" customHeight="1">
      <c r="A159" s="1704">
        <f>IF(G65="",0,1)</f>
        <v>0</v>
      </c>
      <c r="B159" s="1629"/>
      <c r="C159" s="1283"/>
      <c r="D159" s="1561"/>
      <c r="E159" s="1474" t="str">
        <f t="shared" si="10"/>
        <v/>
      </c>
      <c r="F159" s="1789"/>
      <c r="G159" s="1571"/>
      <c r="H159" s="1335"/>
      <c r="I159" s="1586"/>
      <c r="J159" s="1586"/>
      <c r="K159" s="1587"/>
      <c r="L159" s="1587"/>
      <c r="M159" s="1587"/>
      <c r="N159" s="1587"/>
      <c r="O159" s="1587"/>
      <c r="P159" s="1587"/>
      <c r="Q159" s="1587"/>
      <c r="R159" s="1338"/>
      <c r="S159" s="1337"/>
      <c r="T159" s="1582"/>
      <c r="U159" s="1582"/>
      <c r="V159" s="1339"/>
      <c r="W159" s="1339"/>
      <c r="X159" s="1339"/>
      <c r="Y159" s="2"/>
      <c r="Z159" s="2"/>
      <c r="AA159" s="2"/>
      <c r="AB159" s="2"/>
      <c r="AC159" s="1291"/>
      <c r="AD159" s="1415"/>
      <c r="AE159" s="1415"/>
      <c r="AF159" s="1415"/>
      <c r="AG159" s="1415"/>
      <c r="AH159" s="1415"/>
      <c r="AI159" s="1415"/>
      <c r="AJ159" s="1415"/>
      <c r="AK159" s="1415"/>
      <c r="AL159" s="1415"/>
    </row>
    <row r="160" spans="1:38" s="731" customFormat="1" ht="17" customHeight="1">
      <c r="A160" s="1704">
        <f>IF(G65="",0,1)</f>
        <v>0</v>
      </c>
      <c r="B160" s="1629"/>
      <c r="C160" s="1283"/>
      <c r="D160" s="1561"/>
      <c r="E160" s="1474" t="str">
        <f t="shared" si="10"/>
        <v/>
      </c>
      <c r="F160" s="1789"/>
      <c r="G160" s="1571"/>
      <c r="H160" s="1589"/>
      <c r="I160" s="1590"/>
      <c r="J160" s="1590"/>
      <c r="K160" s="1591"/>
      <c r="L160" s="1591"/>
      <c r="M160" s="1591"/>
      <c r="N160" s="1591"/>
      <c r="O160" s="1591"/>
      <c r="P160" s="1591"/>
      <c r="Q160" s="1591"/>
      <c r="R160" s="1592"/>
      <c r="S160" s="1593"/>
      <c r="T160" s="1594"/>
      <c r="U160" s="1594"/>
      <c r="V160" s="1595"/>
      <c r="W160" s="1595"/>
      <c r="X160" s="1595"/>
      <c r="Y160" s="2"/>
      <c r="Z160" s="2"/>
      <c r="AA160" s="2"/>
      <c r="AB160" s="2"/>
      <c r="AC160" s="1291"/>
      <c r="AD160" s="1415"/>
      <c r="AE160" s="1415"/>
      <c r="AF160" s="1415"/>
      <c r="AG160" s="1415"/>
      <c r="AH160" s="1415"/>
      <c r="AI160" s="1415"/>
      <c r="AJ160" s="1415"/>
      <c r="AK160" s="1415"/>
      <c r="AL160" s="1415"/>
    </row>
    <row r="161" spans="1:81" s="1292" customFormat="1" ht="17" customHeight="1">
      <c r="A161" s="1704">
        <f>IF(G65="",0,1)</f>
        <v>0</v>
      </c>
      <c r="B161" s="1629"/>
      <c r="C161" s="1283"/>
      <c r="D161" s="1561"/>
      <c r="E161" s="1474" t="str">
        <f t="shared" si="10"/>
        <v/>
      </c>
      <c r="F161" s="1789"/>
      <c r="G161" s="1597"/>
      <c r="H161" s="1597"/>
      <c r="I161" s="1597"/>
      <c r="J161" s="1597"/>
      <c r="K161" s="1597"/>
      <c r="L161" s="1597"/>
      <c r="M161" s="1597"/>
      <c r="N161" s="1597"/>
      <c r="O161" s="1597"/>
      <c r="P161" s="1598"/>
      <c r="Q161" s="1598"/>
      <c r="R161" s="1598"/>
      <c r="S161" s="1598"/>
      <c r="T161" s="1598"/>
      <c r="U161" s="1598"/>
      <c r="V161" s="1598"/>
      <c r="W161" s="1598"/>
      <c r="X161" s="1598"/>
    </row>
    <row r="162" spans="1:81" s="1292" customFormat="1" ht="17" customHeight="1">
      <c r="A162" s="1704">
        <f>IF(G65="",0,1)</f>
        <v>0</v>
      </c>
      <c r="B162" s="1629"/>
      <c r="C162" s="1283"/>
      <c r="D162" s="1561"/>
      <c r="E162" s="1474" t="str">
        <f t="shared" si="10"/>
        <v/>
      </c>
      <c r="F162" s="1789"/>
      <c r="G162" s="1597"/>
      <c r="H162" s="1597"/>
      <c r="I162" s="1597"/>
      <c r="J162" s="1597"/>
      <c r="K162" s="1597"/>
      <c r="L162" s="1597"/>
      <c r="M162" s="1597"/>
      <c r="N162" s="1597"/>
      <c r="O162" s="1597"/>
      <c r="P162" s="1598"/>
      <c r="Q162" s="1598"/>
      <c r="R162" s="1598"/>
      <c r="S162" s="1598"/>
      <c r="T162" s="1598"/>
      <c r="U162" s="1598"/>
      <c r="V162" s="1598"/>
      <c r="W162" s="1598"/>
      <c r="X162" s="1598"/>
    </row>
    <row r="163" spans="1:81" s="1292" customFormat="1" ht="17" customHeight="1">
      <c r="A163" s="1710">
        <f>IF(G65="",0,1)</f>
        <v>0</v>
      </c>
      <c r="B163" s="1711"/>
      <c r="C163" s="1283"/>
      <c r="D163" s="1561"/>
      <c r="E163" s="1474" t="str">
        <f t="shared" si="10"/>
        <v/>
      </c>
      <c r="F163" s="1789"/>
      <c r="G163" s="1599"/>
      <c r="H163" s="1599"/>
      <c r="I163" s="1599"/>
      <c r="J163" s="1599"/>
      <c r="K163" s="1599"/>
      <c r="L163" s="1599"/>
      <c r="M163" s="1599"/>
      <c r="N163" s="1599"/>
      <c r="O163" s="1599"/>
      <c r="P163" s="1600"/>
      <c r="Q163" s="1600"/>
      <c r="R163" s="1600"/>
      <c r="S163" s="1600"/>
      <c r="T163" s="1600"/>
      <c r="U163" s="1600"/>
      <c r="V163" s="1600"/>
      <c r="W163" s="1600"/>
      <c r="X163" s="1600"/>
      <c r="Z163" s="1601"/>
      <c r="AA163" s="1601"/>
      <c r="AB163" s="1601"/>
      <c r="AC163" s="1601"/>
      <c r="AD163" s="1601"/>
      <c r="AE163" s="1601"/>
      <c r="AF163" s="1601"/>
      <c r="AG163" s="1601"/>
      <c r="AH163" s="1601"/>
      <c r="AI163" s="1601"/>
      <c r="AJ163" s="1601"/>
      <c r="AK163" s="1601"/>
      <c r="AL163" s="1601"/>
      <c r="AM163" s="1601"/>
    </row>
    <row r="164" spans="1:81" ht="13">
      <c r="A164" s="1705">
        <f>IF(G170="",0,1)</f>
        <v>0</v>
      </c>
      <c r="B164" s="1706"/>
      <c r="C164" s="1283"/>
      <c r="D164" s="677"/>
      <c r="E164" s="1474" t="str">
        <f t="shared" si="10"/>
        <v/>
      </c>
      <c r="F164" s="1789"/>
      <c r="G164" s="1449">
        <f>G$49</f>
        <v>0</v>
      </c>
      <c r="H164" s="1450"/>
      <c r="I164" s="10"/>
      <c r="J164" s="10"/>
      <c r="K164" s="10"/>
      <c r="L164" s="10"/>
      <c r="M164" s="10"/>
      <c r="N164" s="10"/>
      <c r="O164" s="10"/>
      <c r="P164" s="10"/>
      <c r="Q164" s="10"/>
      <c r="R164" s="10"/>
      <c r="S164" s="10"/>
      <c r="T164" s="10"/>
      <c r="U164" s="10"/>
      <c r="V164" s="10"/>
      <c r="W164" s="10"/>
      <c r="X164" s="2"/>
      <c r="Z164" s="1545"/>
      <c r="AA164" s="1545"/>
      <c r="AB164" s="1545"/>
      <c r="AC164" s="1545"/>
      <c r="AD164" s="1545"/>
      <c r="AE164" s="1545"/>
      <c r="AF164" s="1545"/>
      <c r="AG164" s="1545"/>
      <c r="AH164" s="1545"/>
      <c r="AI164" s="1545"/>
      <c r="AJ164" s="1545"/>
      <c r="AK164" s="1545"/>
      <c r="AL164" s="1545"/>
      <c r="AM164" s="1545"/>
    </row>
    <row r="165" spans="1:81" ht="13">
      <c r="A165" s="1704">
        <f>IF(G170="",0,1)</f>
        <v>0</v>
      </c>
      <c r="C165" s="1283"/>
      <c r="D165" s="677"/>
      <c r="E165" s="1474" t="str">
        <f t="shared" si="10"/>
        <v/>
      </c>
      <c r="F165" s="1789"/>
      <c r="G165" s="1244"/>
      <c r="H165" s="1245"/>
      <c r="I165" s="1"/>
      <c r="J165" s="1"/>
      <c r="K165" s="1"/>
      <c r="L165" s="1"/>
      <c r="M165" s="1"/>
      <c r="N165" s="1"/>
      <c r="O165" s="1"/>
      <c r="P165" s="1"/>
      <c r="Q165" s="1"/>
      <c r="R165" s="1"/>
      <c r="S165" s="1"/>
      <c r="T165" s="1"/>
      <c r="U165" s="1"/>
      <c r="V165" s="1"/>
      <c r="W165" s="1"/>
    </row>
    <row r="166" spans="1:81" ht="13">
      <c r="A166" s="1704">
        <f>IF(G170="",0,1)</f>
        <v>0</v>
      </c>
      <c r="C166" s="1283"/>
      <c r="D166" s="677"/>
      <c r="E166" s="1474" t="str">
        <f t="shared" si="10"/>
        <v/>
      </c>
      <c r="F166" s="1789"/>
      <c r="G166" s="1244"/>
      <c r="H166" s="1245"/>
      <c r="I166" s="1"/>
      <c r="J166" s="1"/>
      <c r="K166" s="1"/>
      <c r="L166" s="1"/>
      <c r="M166" s="1"/>
      <c r="N166" s="1"/>
      <c r="O166" s="1"/>
      <c r="P166" s="1"/>
      <c r="Q166" s="1"/>
      <c r="R166" s="1"/>
      <c r="S166" s="1"/>
      <c r="T166" s="1"/>
      <c r="U166" s="1"/>
      <c r="V166" s="1"/>
      <c r="W166" s="1"/>
    </row>
    <row r="167" spans="1:81" s="1250" customFormat="1" ht="29" thickBot="1">
      <c r="A167" s="1704">
        <f>IF(G170="",0,1)</f>
        <v>0</v>
      </c>
      <c r="B167" s="1629"/>
      <c r="C167" s="1283"/>
      <c r="D167" s="1546"/>
      <c r="E167" s="1474" t="str">
        <f t="shared" si="10"/>
        <v/>
      </c>
      <c r="F167" s="1789"/>
      <c r="G167" s="1621" t="str">
        <f>G170</f>
        <v/>
      </c>
      <c r="H167" s="777"/>
      <c r="I167" s="777"/>
      <c r="J167" s="777"/>
      <c r="K167" s="777"/>
      <c r="L167" s="777"/>
      <c r="M167" s="777"/>
      <c r="N167" s="777"/>
      <c r="O167" s="777"/>
      <c r="P167" s="777"/>
      <c r="Q167" s="777"/>
      <c r="R167" s="777"/>
      <c r="S167" s="777"/>
      <c r="T167" s="777"/>
      <c r="U167" s="777"/>
      <c r="V167" s="777"/>
      <c r="W167" s="777"/>
      <c r="X167" s="1370">
        <f>U$45</f>
        <v>0</v>
      </c>
      <c r="Y167" s="1415"/>
      <c r="Z167" s="1415"/>
      <c r="AA167" s="1415"/>
      <c r="AB167" s="1415"/>
      <c r="AC167" s="1415"/>
      <c r="AD167" s="1415"/>
      <c r="AE167" s="1246"/>
      <c r="AF167" s="1246"/>
      <c r="AG167" s="1247"/>
      <c r="AH167" s="1247"/>
      <c r="AI167" s="1247"/>
      <c r="AJ167" s="1248"/>
      <c r="AK167" s="1247"/>
      <c r="AL167" s="1249"/>
      <c r="AM167" s="1247"/>
      <c r="AN167" s="1247"/>
      <c r="AO167" s="1247"/>
      <c r="AP167" s="1247"/>
      <c r="AQ167" s="1247"/>
      <c r="AR167" s="1247"/>
      <c r="AS167" s="1247"/>
      <c r="AT167" s="1247"/>
    </row>
    <row r="168" spans="1:81" s="18" customFormat="1" ht="19">
      <c r="A168" s="1704">
        <f>IF(G170="",0,1)</f>
        <v>0</v>
      </c>
      <c r="B168" s="1629"/>
      <c r="C168" s="1283"/>
      <c r="D168" s="677"/>
      <c r="E168" s="1474" t="str">
        <f t="shared" si="10"/>
        <v/>
      </c>
      <c r="F168" s="1789"/>
      <c r="G168" s="1184"/>
      <c r="H168" s="1184"/>
      <c r="I168" s="1184"/>
      <c r="J168" s="1184"/>
      <c r="K168" s="1184"/>
      <c r="L168" s="1184"/>
      <c r="M168" s="1184"/>
      <c r="N168" s="1184"/>
      <c r="O168" s="1184"/>
      <c r="P168" s="1184"/>
      <c r="Q168" s="1184"/>
      <c r="R168" s="1184"/>
      <c r="S168" s="1184"/>
      <c r="T168" s="1184"/>
      <c r="U168" s="1184"/>
      <c r="V168" s="1184"/>
      <c r="W168" s="1184"/>
      <c r="X168" s="1415"/>
      <c r="Y168" s="1415"/>
      <c r="Z168" s="1415"/>
      <c r="AA168" s="1415"/>
      <c r="AB168" s="1415"/>
      <c r="AC168" s="1415"/>
      <c r="AD168" s="1415"/>
      <c r="AE168" s="1415"/>
      <c r="AF168" s="1415"/>
      <c r="AG168" s="40"/>
      <c r="AH168" s="40"/>
      <c r="AI168" s="40"/>
      <c r="AJ168" s="49"/>
      <c r="AK168" s="40"/>
      <c r="AL168" s="20"/>
      <c r="AM168" s="1247"/>
      <c r="AN168" s="40"/>
      <c r="AO168" s="1247"/>
      <c r="AP168" s="40"/>
      <c r="AQ168" s="40"/>
      <c r="AR168" s="40"/>
      <c r="AS168" s="40"/>
      <c r="AT168" s="40"/>
      <c r="BZ168" s="122" t="s">
        <v>905</v>
      </c>
      <c r="CB168" s="122" t="s">
        <v>904</v>
      </c>
    </row>
    <row r="169" spans="1:81" s="41" customFormat="1" ht="187" hidden="1" customHeight="1" outlineLevel="1">
      <c r="A169" s="1707"/>
      <c r="B169" s="1708"/>
      <c r="C169" s="685"/>
      <c r="D169" s="685"/>
      <c r="E169" s="1474" t="str">
        <f>IF((SUM(A169:C169))&gt;0,"Evaluation","")</f>
        <v/>
      </c>
      <c r="F169" s="1790"/>
      <c r="G169" s="342" t="str">
        <f t="shared" ref="G169:AL169" si="11">G$3</f>
        <v>Serre</v>
      </c>
      <c r="H169" s="343" t="str">
        <f t="shared" si="11"/>
        <v>Année de construction</v>
      </c>
      <c r="I169" s="344" t="str">
        <f t="shared" si="11"/>
        <v xml:space="preserve">Surface cultivée nette </v>
      </c>
      <c r="J169" s="344" t="str">
        <f t="shared" si="11"/>
        <v>Type de serre</v>
      </c>
      <c r="K169" s="344" t="str">
        <f t="shared" si="11"/>
        <v>Température moyenne octobre-mars</v>
      </c>
      <c r="L169" s="344" t="str">
        <f t="shared" si="11"/>
        <v>Type de température</v>
      </c>
      <c r="M169" s="344" t="str">
        <f t="shared" si="11"/>
        <v>Qualité énergétique [consommation en % d'une serre standard]</v>
      </c>
      <c r="N169" s="344" t="str">
        <f t="shared" si="11"/>
        <v>Rang</v>
      </c>
      <c r="O169" s="344" t="str">
        <f t="shared" si="11"/>
        <v>Evaluation de la qualité énergétique</v>
      </c>
      <c r="P169" s="344" t="str">
        <f t="shared" si="11"/>
        <v>Utilisation escomptée</v>
      </c>
      <c r="Q169" s="327">
        <f t="shared" si="11"/>
        <v>0</v>
      </c>
      <c r="R169" s="456" t="str">
        <f t="shared" si="11"/>
        <v>Serre Consommation d'énergie [%]</v>
      </c>
      <c r="S169" s="456" t="str">
        <f t="shared" si="11"/>
        <v>Serre Consommation d'énergie Actuel [kWh]</v>
      </c>
      <c r="T169" s="455" t="str">
        <f t="shared" si="11"/>
        <v>Distribution de chaleur Consommation d'énergie [kWh]</v>
      </c>
      <c r="U169" s="456" t="str">
        <f t="shared" si="11"/>
        <v>Total Consommation d'énergie Actuel [kWh]</v>
      </c>
      <c r="V169" s="327">
        <f t="shared" si="11"/>
        <v>0</v>
      </c>
      <c r="W169" s="512" t="str">
        <f t="shared" si="11"/>
        <v>Objectif en 4 ans</v>
      </c>
      <c r="X169" s="512" t="str">
        <f t="shared" si="11"/>
        <v>Objectif en 8 ans</v>
      </c>
      <c r="Y169" s="327">
        <f t="shared" si="11"/>
        <v>0</v>
      </c>
      <c r="Z169" s="333" t="str">
        <f t="shared" si="11"/>
        <v>Ecran thermique</v>
      </c>
      <c r="AA169" s="333" t="str">
        <f t="shared" si="11"/>
        <v>Toit</v>
      </c>
      <c r="AB169" s="333" t="str">
        <f t="shared" si="11"/>
        <v>Parois latérales</v>
      </c>
      <c r="AC169" s="333" t="str">
        <f t="shared" si="11"/>
        <v>Etanchéité</v>
      </c>
      <c r="AD169" s="333" t="str">
        <f t="shared" si="11"/>
        <v>Gestion climatique</v>
      </c>
      <c r="AE169" s="40" t="str">
        <f t="shared" si="11"/>
        <v>Observations</v>
      </c>
      <c r="AF169" s="332" t="str">
        <f t="shared" si="11"/>
        <v>Ecran thermique</v>
      </c>
      <c r="AG169" s="332" t="str">
        <f t="shared" si="11"/>
        <v>Toit</v>
      </c>
      <c r="AH169" s="332" t="str">
        <f t="shared" si="11"/>
        <v>Parois latérales</v>
      </c>
      <c r="AI169" s="332" t="str">
        <f t="shared" si="11"/>
        <v>Etanchéité</v>
      </c>
      <c r="AJ169" s="332" t="str">
        <f t="shared" si="11"/>
        <v>Gestion climatique</v>
      </c>
      <c r="AK169" s="455" t="str">
        <f t="shared" si="11"/>
        <v>Isolation des conduites</v>
      </c>
      <c r="AL169" s="455" t="str">
        <f t="shared" si="11"/>
        <v>Isolation des sous-distributions</v>
      </c>
      <c r="AM169" s="405">
        <f t="shared" ref="AM169:BR169" si="12">AM$3</f>
        <v>0</v>
      </c>
      <c r="AN169" s="332" t="str">
        <f t="shared" si="12"/>
        <v>Ecran thermique</v>
      </c>
      <c r="AO169" s="332" t="str">
        <f t="shared" si="12"/>
        <v>Toit</v>
      </c>
      <c r="AP169" s="332" t="str">
        <f t="shared" si="12"/>
        <v>Parois latérales</v>
      </c>
      <c r="AQ169" s="332" t="str">
        <f t="shared" si="12"/>
        <v>Etanchéité</v>
      </c>
      <c r="AR169" s="332" t="str">
        <f t="shared" si="12"/>
        <v>Gestion climatique</v>
      </c>
      <c r="AS169" s="40">
        <f t="shared" si="12"/>
        <v>0</v>
      </c>
      <c r="AT169" s="332" t="str">
        <f t="shared" si="12"/>
        <v>Ecran thermique</v>
      </c>
      <c r="AU169" s="332" t="str">
        <f t="shared" si="12"/>
        <v>Toit</v>
      </c>
      <c r="AV169" s="332" t="str">
        <f t="shared" si="12"/>
        <v>Parois latérales</v>
      </c>
      <c r="AW169" s="332" t="str">
        <f t="shared" si="12"/>
        <v>Etanchéité</v>
      </c>
      <c r="AX169" s="332" t="str">
        <f t="shared" si="12"/>
        <v>Gestion climatique</v>
      </c>
      <c r="AY169" s="455" t="str">
        <f t="shared" si="12"/>
        <v>Isolation des conduites</v>
      </c>
      <c r="AZ169" s="455" t="str">
        <f t="shared" si="12"/>
        <v>Isolation des sous-distributions</v>
      </c>
      <c r="BA169" s="332" t="str">
        <f t="shared" si="12"/>
        <v>Total arrondi</v>
      </c>
      <c r="BB169" s="40">
        <f t="shared" si="12"/>
        <v>0</v>
      </c>
      <c r="BC169" s="332" t="str">
        <f t="shared" si="12"/>
        <v>Ecran thermique</v>
      </c>
      <c r="BD169" s="332" t="str">
        <f t="shared" si="12"/>
        <v>Toit</v>
      </c>
      <c r="BE169" s="332" t="str">
        <f t="shared" si="12"/>
        <v>Parois latérales</v>
      </c>
      <c r="BF169" s="332" t="str">
        <f t="shared" si="12"/>
        <v>Etanchéité</v>
      </c>
      <c r="BG169" s="332" t="str">
        <f t="shared" si="12"/>
        <v>Gestion climatique</v>
      </c>
      <c r="BH169" s="455" t="str">
        <f t="shared" si="12"/>
        <v>Isolation des conduites</v>
      </c>
      <c r="BI169" s="455" t="str">
        <f t="shared" si="12"/>
        <v>Isolation des sous-distributions</v>
      </c>
      <c r="BJ169" s="40">
        <f t="shared" si="12"/>
        <v>0</v>
      </c>
      <c r="BK169" s="512" t="str">
        <f t="shared" si="12"/>
        <v>P1</v>
      </c>
      <c r="BL169" s="512">
        <f t="shared" si="12"/>
        <v>0</v>
      </c>
      <c r="BM169" s="512" t="str">
        <f t="shared" si="12"/>
        <v>Total</v>
      </c>
      <c r="BN169" s="40">
        <f t="shared" si="12"/>
        <v>0</v>
      </c>
      <c r="BO169" s="512" t="str">
        <f t="shared" si="12"/>
        <v>Objectif en 4 ans</v>
      </c>
      <c r="BP169" s="512" t="str">
        <f t="shared" si="12"/>
        <v>Objectif en 8 ans</v>
      </c>
      <c r="BQ169" s="41">
        <f t="shared" si="12"/>
        <v>0</v>
      </c>
      <c r="BR169" s="332" t="str">
        <f t="shared" si="12"/>
        <v>Ecran thermique</v>
      </c>
      <c r="BS169" s="332" t="str">
        <f t="shared" ref="BS169:CA169" si="13">BS$3</f>
        <v>Ecran thermique 2</v>
      </c>
      <c r="BT169" s="332" t="str">
        <f t="shared" si="13"/>
        <v>Etanchéité</v>
      </c>
      <c r="BU169" s="332" t="str">
        <f t="shared" si="13"/>
        <v>Etanchéité 2</v>
      </c>
      <c r="BV169" s="332" t="str">
        <f t="shared" si="13"/>
        <v>Etanchéité 2 - Recommandation</v>
      </c>
      <c r="BW169" s="332" t="str">
        <f t="shared" si="13"/>
        <v>Sonde 1</v>
      </c>
      <c r="BX169" s="332" t="str">
        <f t="shared" si="13"/>
        <v>Sonde 2</v>
      </c>
      <c r="BY169" s="41">
        <f t="shared" si="13"/>
        <v>0</v>
      </c>
      <c r="BZ169" s="416" t="str">
        <f t="shared" si="13"/>
        <v>Ensemble 1</v>
      </c>
      <c r="CA169" s="416" t="str">
        <f t="shared" si="13"/>
        <v>Ensemble 2</v>
      </c>
      <c r="CB169" s="416" t="str">
        <f>BZ169</f>
        <v>Ensemble 1</v>
      </c>
      <c r="CC169" s="416" t="str">
        <f>CA169</f>
        <v>Ensemble 2</v>
      </c>
    </row>
    <row r="170" spans="1:81" s="28" customFormat="1" ht="32" hidden="1" customHeight="1" outlineLevel="1">
      <c r="A170" s="1646"/>
      <c r="B170" s="1659"/>
      <c r="C170" s="686"/>
      <c r="D170" s="686"/>
      <c r="E170" s="1474" t="str">
        <f>IF((SUM(A170:C170))&gt;0,"Evaluation","")</f>
        <v/>
      </c>
      <c r="F170" s="1791"/>
      <c r="G170" s="521" t="str">
        <f t="shared" ref="G170:AL170" si="14">G5</f>
        <v/>
      </c>
      <c r="H170" s="335" t="str">
        <f t="shared" si="14"/>
        <v/>
      </c>
      <c r="I170" s="336" t="str">
        <f t="shared" si="14"/>
        <v/>
      </c>
      <c r="J170" s="336" t="str">
        <f t="shared" si="14"/>
        <v/>
      </c>
      <c r="K170" s="337" t="str">
        <f t="shared" si="14"/>
        <v/>
      </c>
      <c r="L170" s="336" t="str">
        <f t="shared" si="14"/>
        <v/>
      </c>
      <c r="M170" s="468" t="str">
        <f t="shared" si="14"/>
        <v/>
      </c>
      <c r="N170" s="337" t="str">
        <f t="shared" si="14"/>
        <v/>
      </c>
      <c r="O170" s="338" t="str">
        <f t="shared" si="14"/>
        <v/>
      </c>
      <c r="P170" s="336" t="str">
        <f t="shared" si="14"/>
        <v/>
      </c>
      <c r="Q170" s="522" t="str">
        <f t="shared" si="14"/>
        <v>.</v>
      </c>
      <c r="R170" s="338">
        <f t="shared" si="14"/>
        <v>0</v>
      </c>
      <c r="S170" s="523">
        <f t="shared" si="14"/>
        <v>0</v>
      </c>
      <c r="T170" s="523">
        <f t="shared" si="14"/>
        <v>0</v>
      </c>
      <c r="U170" s="523" t="str">
        <f t="shared" si="14"/>
        <v/>
      </c>
      <c r="V170" s="522">
        <f t="shared" si="14"/>
        <v>0</v>
      </c>
      <c r="W170" s="523" t="str">
        <f t="shared" si="14"/>
        <v/>
      </c>
      <c r="X170" s="523" t="str">
        <f t="shared" si="14"/>
        <v/>
      </c>
      <c r="Y170" s="522">
        <f t="shared" si="14"/>
        <v>0</v>
      </c>
      <c r="Z170" s="331" t="str">
        <f t="shared" si="14"/>
        <v/>
      </c>
      <c r="AA170" s="331" t="str">
        <f t="shared" si="14"/>
        <v/>
      </c>
      <c r="AB170" s="331" t="str">
        <f t="shared" si="14"/>
        <v/>
      </c>
      <c r="AC170" s="331" t="str">
        <f t="shared" si="14"/>
        <v/>
      </c>
      <c r="AD170" s="331" t="str">
        <f t="shared" si="14"/>
        <v/>
      </c>
      <c r="AE170" s="524" t="str">
        <f t="shared" si="14"/>
        <v/>
      </c>
      <c r="AF170" s="331" t="str">
        <f t="shared" si="14"/>
        <v/>
      </c>
      <c r="AG170" s="331" t="str">
        <f t="shared" si="14"/>
        <v/>
      </c>
      <c r="AH170" s="331" t="str">
        <f t="shared" si="14"/>
        <v/>
      </c>
      <c r="AI170" s="331" t="str">
        <f t="shared" si="14"/>
        <v/>
      </c>
      <c r="AJ170" s="331" t="str">
        <f t="shared" si="14"/>
        <v/>
      </c>
      <c r="AK170" s="331" t="str">
        <f t="shared" si="14"/>
        <v/>
      </c>
      <c r="AL170" s="331" t="str">
        <f t="shared" si="14"/>
        <v/>
      </c>
      <c r="AM170" s="524" t="str">
        <f t="shared" ref="AM170:BR170" si="15">AM5</f>
        <v>.</v>
      </c>
      <c r="AN170" s="346" t="str">
        <f t="shared" si="15"/>
        <v/>
      </c>
      <c r="AO170" s="346" t="str">
        <f t="shared" si="15"/>
        <v/>
      </c>
      <c r="AP170" s="346" t="str">
        <f t="shared" si="15"/>
        <v/>
      </c>
      <c r="AQ170" s="346" t="str">
        <f t="shared" si="15"/>
        <v/>
      </c>
      <c r="AR170" s="346" t="str">
        <f t="shared" si="15"/>
        <v/>
      </c>
      <c r="AS170" s="525">
        <f t="shared" si="15"/>
        <v>0</v>
      </c>
      <c r="AT170" s="398" t="str">
        <f t="shared" si="15"/>
        <v/>
      </c>
      <c r="AU170" s="398" t="str">
        <f t="shared" si="15"/>
        <v/>
      </c>
      <c r="AV170" s="398" t="str">
        <f t="shared" si="15"/>
        <v/>
      </c>
      <c r="AW170" s="398" t="str">
        <f t="shared" si="15"/>
        <v/>
      </c>
      <c r="AX170" s="398" t="str">
        <f t="shared" si="15"/>
        <v/>
      </c>
      <c r="AY170" s="28" t="str">
        <f t="shared" si="15"/>
        <v/>
      </c>
      <c r="AZ170" s="28" t="str">
        <f t="shared" si="15"/>
        <v/>
      </c>
      <c r="BA170" s="398" t="str">
        <f t="shared" si="15"/>
        <v/>
      </c>
      <c r="BB170" s="525">
        <f t="shared" si="15"/>
        <v>0</v>
      </c>
      <c r="BC170" s="445" t="str">
        <f t="shared" si="15"/>
        <v/>
      </c>
      <c r="BD170" s="445" t="str">
        <f t="shared" si="15"/>
        <v/>
      </c>
      <c r="BE170" s="445" t="str">
        <f t="shared" si="15"/>
        <v/>
      </c>
      <c r="BF170" s="445" t="str">
        <f t="shared" si="15"/>
        <v/>
      </c>
      <c r="BG170" s="445" t="str">
        <f t="shared" si="15"/>
        <v/>
      </c>
      <c r="BH170" s="467" t="str">
        <f t="shared" si="15"/>
        <v/>
      </c>
      <c r="BI170" s="467" t="str">
        <f t="shared" si="15"/>
        <v/>
      </c>
      <c r="BJ170" s="525">
        <f t="shared" si="15"/>
        <v>0</v>
      </c>
      <c r="BK170" s="445" t="str">
        <f t="shared" si="15"/>
        <v/>
      </c>
      <c r="BL170" s="445" t="str">
        <f t="shared" si="15"/>
        <v/>
      </c>
      <c r="BM170" s="445" t="str">
        <f t="shared" si="15"/>
        <v/>
      </c>
      <c r="BN170" s="525">
        <f t="shared" si="15"/>
        <v>0</v>
      </c>
      <c r="BO170" s="445" t="str">
        <f t="shared" si="15"/>
        <v/>
      </c>
      <c r="BP170" s="445">
        <f t="shared" si="15"/>
        <v>0</v>
      </c>
      <c r="BQ170" s="28">
        <f t="shared" si="15"/>
        <v>0</v>
      </c>
      <c r="BR170" s="398" t="str">
        <f t="shared" si="15"/>
        <v/>
      </c>
      <c r="BS170" s="398" t="str">
        <f t="shared" ref="BS170:BX170" si="16">BS5</f>
        <v/>
      </c>
      <c r="BT170" s="398" t="str">
        <f t="shared" si="16"/>
        <v/>
      </c>
      <c r="BU170" s="398" t="str">
        <f t="shared" si="16"/>
        <v/>
      </c>
      <c r="BV170" s="398" t="str">
        <f t="shared" si="16"/>
        <v/>
      </c>
      <c r="BW170" s="398" t="str">
        <f t="shared" si="16"/>
        <v/>
      </c>
      <c r="BX170" s="398" t="str">
        <f t="shared" si="16"/>
        <v/>
      </c>
      <c r="BY170" s="28">
        <f>BY117</f>
        <v>0</v>
      </c>
      <c r="BZ170" s="396">
        <f>AG221</f>
        <v>0</v>
      </c>
      <c r="CA170" s="396">
        <f>AH221</f>
        <v>0</v>
      </c>
      <c r="CB170" s="396">
        <f>AI221</f>
        <v>0</v>
      </c>
      <c r="CC170" s="396">
        <f>AJ221</f>
        <v>0</v>
      </c>
    </row>
    <row r="171" spans="1:81" s="51" customFormat="1" ht="19" hidden="1" outlineLevel="1">
      <c r="A171" s="1704">
        <v>0</v>
      </c>
      <c r="B171" s="1629"/>
      <c r="C171" s="1283"/>
      <c r="D171" s="677"/>
      <c r="E171" s="1474" t="str">
        <f t="shared" ref="E171:E202" si="17">IF((SUM(A171:C171))&gt;0,G$42,"")</f>
        <v/>
      </c>
      <c r="F171" s="1789"/>
      <c r="N171" s="644"/>
      <c r="R171" s="50"/>
      <c r="U171" s="1184"/>
      <c r="W171" s="130"/>
      <c r="X171" s="1415"/>
      <c r="Y171" s="1415"/>
      <c r="Z171" s="53"/>
      <c r="AA171" s="1415"/>
      <c r="AB171" s="53"/>
      <c r="AC171" s="53"/>
      <c r="AD171" s="53"/>
      <c r="AE171" s="53"/>
      <c r="AF171" s="53"/>
      <c r="AG171" s="40"/>
      <c r="AJ171" s="52"/>
      <c r="AL171" s="1383"/>
      <c r="AM171" s="1247"/>
      <c r="AO171" s="1247"/>
      <c r="AV171" s="18"/>
      <c r="BL171" s="18"/>
    </row>
    <row r="172" spans="1:81" s="1385" customFormat="1" ht="19" hidden="1" outlineLevel="1">
      <c r="A172" s="1704">
        <v>0</v>
      </c>
      <c r="B172" s="1629"/>
      <c r="C172" s="1283"/>
      <c r="D172" s="677"/>
      <c r="E172" s="1474" t="str">
        <f t="shared" si="17"/>
        <v/>
      </c>
      <c r="F172" s="1789"/>
      <c r="H172" s="1547"/>
      <c r="I172" s="1547"/>
      <c r="J172" s="1547"/>
      <c r="K172" s="1547"/>
      <c r="L172" s="1547"/>
      <c r="M172" s="1547"/>
      <c r="N172" s="1384"/>
      <c r="O172" s="1384"/>
      <c r="P172" s="1384"/>
      <c r="Q172" s="1384"/>
      <c r="R172" s="1384"/>
      <c r="S172" s="1384"/>
      <c r="T172" s="1384"/>
      <c r="U172" s="1384"/>
      <c r="V172" s="1384"/>
      <c r="W172" s="130"/>
      <c r="X172" s="1415"/>
      <c r="Y172" s="1415"/>
      <c r="Z172" s="53"/>
      <c r="AA172" s="1415"/>
      <c r="AB172" s="53"/>
      <c r="AC172" s="53"/>
      <c r="AD172" s="53"/>
      <c r="AE172" s="1384"/>
      <c r="AF172" s="1384"/>
      <c r="AG172" s="40"/>
      <c r="AH172" s="1384"/>
      <c r="AI172" s="1384"/>
      <c r="AJ172" s="1384"/>
      <c r="AK172" s="1384"/>
      <c r="AL172" s="1384"/>
      <c r="AM172" s="1247"/>
      <c r="AN172" s="1384"/>
      <c r="AO172" s="1247"/>
      <c r="AP172" s="1384"/>
      <c r="AQ172" s="1384"/>
      <c r="AR172" s="1384"/>
      <c r="AS172" s="1384"/>
      <c r="AT172" s="1384"/>
      <c r="BL172" s="18"/>
    </row>
    <row r="173" spans="1:81" s="1385" customFormat="1" ht="19" hidden="1" outlineLevel="1">
      <c r="A173" s="1704">
        <v>0</v>
      </c>
      <c r="B173" s="1629"/>
      <c r="C173" s="1283"/>
      <c r="D173" s="677"/>
      <c r="E173" s="1474" t="str">
        <f t="shared" si="17"/>
        <v/>
      </c>
      <c r="F173" s="1789"/>
      <c r="G173" s="1547"/>
      <c r="H173" s="1547"/>
      <c r="I173" s="1547"/>
      <c r="J173" s="1547"/>
      <c r="K173" s="1547"/>
      <c r="L173" s="1547"/>
      <c r="M173" s="1547"/>
      <c r="N173" s="1384"/>
      <c r="O173" s="1384"/>
      <c r="P173" s="1384"/>
      <c r="Q173" s="1384"/>
      <c r="R173" s="1384"/>
      <c r="S173" s="1384"/>
      <c r="T173" s="1384"/>
      <c r="U173" s="1384"/>
      <c r="V173" s="1384"/>
      <c r="W173" s="130"/>
      <c r="X173" s="1415"/>
      <c r="Y173" s="1415"/>
      <c r="Z173" s="53"/>
      <c r="AA173" s="1415"/>
      <c r="AB173" s="53"/>
      <c r="AC173" s="53"/>
      <c r="AD173" s="53"/>
      <c r="AE173" s="1384"/>
      <c r="AF173" s="1384"/>
      <c r="AG173" s="40"/>
      <c r="AH173" s="1384"/>
      <c r="AI173" s="1384"/>
      <c r="AJ173" s="1384"/>
      <c r="AK173" s="1384"/>
      <c r="AL173" s="1384"/>
      <c r="AM173" s="1247"/>
      <c r="AN173" s="1384"/>
      <c r="AO173" s="1247"/>
      <c r="AP173" s="1384"/>
      <c r="AQ173" s="1384"/>
      <c r="AR173" s="1384"/>
      <c r="AS173" s="1384"/>
      <c r="AT173" s="1384"/>
      <c r="BL173" s="18"/>
    </row>
    <row r="174" spans="1:81" s="1269" customFormat="1" ht="15" collapsed="1">
      <c r="A174" s="1704">
        <f>IF(G170="",0,1)</f>
        <v>0</v>
      </c>
      <c r="B174" s="1629"/>
      <c r="C174" s="1283"/>
      <c r="D174" s="1548"/>
      <c r="E174" s="1474" t="str">
        <f t="shared" si="17"/>
        <v/>
      </c>
      <c r="F174" s="1789"/>
      <c r="G174" s="1252" t="str">
        <f>G$69</f>
        <v>Année de construction</v>
      </c>
      <c r="H174" s="1252"/>
      <c r="I174" s="1252"/>
      <c r="J174" s="1252"/>
      <c r="K174" s="1252"/>
      <c r="L174" s="1252"/>
      <c r="M174" s="1388"/>
      <c r="N174" s="2162" t="str">
        <f>H170</f>
        <v/>
      </c>
      <c r="O174" s="2162"/>
      <c r="P174" s="2162"/>
      <c r="Q174" s="2162"/>
      <c r="R174" s="2162"/>
      <c r="S174" s="2162"/>
      <c r="T174" s="2161">
        <f>T154</f>
        <v>0</v>
      </c>
      <c r="U174" s="2161"/>
      <c r="V174" s="2161"/>
      <c r="W174" s="2161"/>
      <c r="X174" s="2161"/>
      <c r="Y174" s="1386"/>
      <c r="AD174" s="1251"/>
      <c r="AE174" s="1251"/>
      <c r="AF174" s="1251"/>
      <c r="AG174" s="1251"/>
      <c r="AH174" s="1251"/>
      <c r="AI174" s="1251"/>
      <c r="AJ174" s="1251"/>
      <c r="AK174" s="1251"/>
      <c r="AL174" s="20"/>
      <c r="AM174" s="1251"/>
      <c r="AN174" s="1251"/>
      <c r="AO174" s="1251"/>
      <c r="AP174" s="1251"/>
      <c r="AQ174" s="1251"/>
      <c r="AR174" s="1251"/>
      <c r="AS174" s="1251"/>
      <c r="AT174" s="1251"/>
    </row>
    <row r="175" spans="1:81" s="1269" customFormat="1" ht="15">
      <c r="A175" s="1704">
        <f>IF(G170="",0,1)</f>
        <v>0</v>
      </c>
      <c r="B175" s="1629"/>
      <c r="C175" s="1283"/>
      <c r="D175" s="1548"/>
      <c r="E175" s="1474" t="str">
        <f t="shared" si="17"/>
        <v/>
      </c>
      <c r="F175" s="1789"/>
      <c r="G175" s="1551" t="str">
        <f>G$70</f>
        <v>Utilisation escomptée</v>
      </c>
      <c r="H175" s="1551"/>
      <c r="I175" s="1552"/>
      <c r="J175" s="1552"/>
      <c r="K175" s="1552"/>
      <c r="L175" s="1552"/>
      <c r="M175" s="1388"/>
      <c r="N175" s="2163" t="str">
        <f>P170</f>
        <v/>
      </c>
      <c r="O175" s="2163"/>
      <c r="P175" s="2163"/>
      <c r="Q175" s="2163"/>
      <c r="R175" s="2163"/>
      <c r="S175" s="2163"/>
      <c r="T175" s="2179">
        <f>'A1 Serres'!P154</f>
        <v>0</v>
      </c>
      <c r="U175" s="2179"/>
      <c r="V175" s="2179"/>
      <c r="W175" s="2179"/>
      <c r="X175" s="2179"/>
      <c r="Y175" s="1387"/>
      <c r="AL175" s="20"/>
    </row>
    <row r="176" spans="1:81" s="1269" customFormat="1" ht="15">
      <c r="A176" s="1704">
        <f>IF(G170="",0,1)</f>
        <v>0</v>
      </c>
      <c r="B176" s="1629"/>
      <c r="C176" s="1283"/>
      <c r="D176" s="1548"/>
      <c r="E176" s="1474" t="str">
        <f t="shared" si="17"/>
        <v/>
      </c>
      <c r="F176" s="1789"/>
      <c r="G176" s="1551" t="str">
        <f>G$71</f>
        <v>Surface cultivée de la serre</v>
      </c>
      <c r="H176" s="1551"/>
      <c r="I176" s="1552"/>
      <c r="J176" s="1552"/>
      <c r="K176" s="1552"/>
      <c r="L176" s="1552"/>
      <c r="M176" s="1388"/>
      <c r="N176" s="2163" t="str">
        <f>J170</f>
        <v/>
      </c>
      <c r="O176" s="2163"/>
      <c r="P176" s="2163"/>
      <c r="Q176" s="2163"/>
      <c r="R176" s="2163"/>
      <c r="S176" s="2163"/>
      <c r="T176" s="1268"/>
      <c r="U176" s="1268"/>
      <c r="V176" s="1268"/>
      <c r="W176" s="989"/>
      <c r="X176" s="1251"/>
      <c r="AL176" s="20"/>
    </row>
    <row r="177" spans="1:38" s="1269" customFormat="1" ht="15">
      <c r="A177" s="1704">
        <f>IF(G170="",0,1)</f>
        <v>0</v>
      </c>
      <c r="B177" s="1629"/>
      <c r="C177" s="1283"/>
      <c r="D177" s="1548"/>
      <c r="E177" s="1474" t="str">
        <f t="shared" si="17"/>
        <v/>
      </c>
      <c r="F177" s="1789"/>
      <c r="G177" s="1265">
        <f>G$72</f>
        <v>0</v>
      </c>
      <c r="H177" s="1265"/>
      <c r="I177" s="1266"/>
      <c r="J177" s="1266"/>
      <c r="K177" s="1266"/>
      <c r="L177" s="1266"/>
      <c r="M177" s="1388"/>
      <c r="N177" s="1268"/>
      <c r="O177" s="1268"/>
      <c r="P177" s="1268"/>
      <c r="Q177" s="1268"/>
      <c r="R177" s="1268"/>
      <c r="S177" s="1268"/>
      <c r="T177" s="1268"/>
      <c r="U177" s="1268"/>
      <c r="V177" s="1268"/>
      <c r="W177" s="989"/>
      <c r="X177" s="1251"/>
      <c r="AL177" s="20"/>
    </row>
    <row r="178" spans="1:38" s="1269" customFormat="1" ht="15">
      <c r="A178" s="1704">
        <f>IF(G170="",0,1)</f>
        <v>0</v>
      </c>
      <c r="B178" s="1629"/>
      <c r="C178" s="1283"/>
      <c r="D178" s="1548"/>
      <c r="E178" s="1474" t="str">
        <f t="shared" si="17"/>
        <v/>
      </c>
      <c r="F178" s="1789"/>
      <c r="G178" s="1389" t="str">
        <f>G$73</f>
        <v>Température octobre-mars</v>
      </c>
      <c r="H178" s="1389"/>
      <c r="I178" s="1390"/>
      <c r="J178" s="1390"/>
      <c r="K178" s="1390"/>
      <c r="L178" s="1390"/>
      <c r="M178" s="1388"/>
      <c r="N178" s="2168" t="str">
        <f>L170</f>
        <v/>
      </c>
      <c r="O178" s="2168"/>
      <c r="P178" s="2168"/>
      <c r="Q178" s="2168"/>
      <c r="R178" s="2168"/>
      <c r="S178" s="2168"/>
      <c r="T178" s="1268"/>
      <c r="U178" s="1268"/>
      <c r="V178" s="1268"/>
      <c r="W178" s="989"/>
      <c r="X178" s="1251"/>
      <c r="AJ178" s="1298"/>
      <c r="AL178" s="20"/>
    </row>
    <row r="179" spans="1:38" s="1269" customFormat="1" ht="29" customHeight="1">
      <c r="A179" s="1704">
        <f>IF(G170="",0,1)</f>
        <v>0</v>
      </c>
      <c r="B179" s="1629"/>
      <c r="C179" s="1283"/>
      <c r="D179" s="1548"/>
      <c r="E179" s="1474" t="str">
        <f t="shared" si="17"/>
        <v/>
      </c>
      <c r="F179" s="1789"/>
      <c r="G179" s="1553" t="str">
        <f>G$74</f>
        <v>Observations</v>
      </c>
      <c r="H179" s="1389"/>
      <c r="I179" s="1390"/>
      <c r="J179" s="1390"/>
      <c r="K179" s="1390"/>
      <c r="L179" s="1390"/>
      <c r="M179" s="1388"/>
      <c r="N179" s="2164" t="str">
        <f>AE170</f>
        <v/>
      </c>
      <c r="O179" s="2164"/>
      <c r="P179" s="2164"/>
      <c r="Q179" s="2164"/>
      <c r="R179" s="2164"/>
      <c r="S179" s="2164"/>
      <c r="T179" s="1268"/>
      <c r="U179" s="1268"/>
      <c r="V179" s="1268"/>
      <c r="W179" s="989"/>
      <c r="X179" s="1251"/>
      <c r="AL179" s="20"/>
    </row>
    <row r="180" spans="1:38" s="1269" customFormat="1" ht="15">
      <c r="A180" s="1704">
        <f>IF(G170="",0,1)</f>
        <v>0</v>
      </c>
      <c r="B180" s="1629"/>
      <c r="C180" s="1283"/>
      <c r="D180" s="1548"/>
      <c r="E180" s="1474" t="str">
        <f t="shared" si="17"/>
        <v/>
      </c>
      <c r="F180" s="1789"/>
      <c r="G180" s="1265">
        <f>G$75</f>
        <v>0</v>
      </c>
      <c r="H180" s="1265"/>
      <c r="I180" s="1266"/>
      <c r="J180" s="1266"/>
      <c r="K180" s="1266"/>
      <c r="L180" s="1266"/>
      <c r="M180" s="1388"/>
      <c r="N180" s="1268"/>
      <c r="O180" s="1268"/>
      <c r="P180" s="1268"/>
      <c r="Q180" s="1268"/>
      <c r="R180" s="1268"/>
      <c r="S180" s="1268"/>
      <c r="T180" s="1268"/>
      <c r="U180" s="1268"/>
      <c r="V180" s="1268"/>
      <c r="W180" s="989"/>
      <c r="X180" s="1251"/>
      <c r="AL180" s="20"/>
    </row>
    <row r="181" spans="1:38" s="1269" customFormat="1" ht="15">
      <c r="A181" s="1704">
        <f>IF(G170="",0,1)</f>
        <v>0</v>
      </c>
      <c r="B181" s="1629"/>
      <c r="C181" s="1283"/>
      <c r="D181" s="1548"/>
      <c r="E181" s="1474" t="str">
        <f t="shared" si="17"/>
        <v/>
      </c>
      <c r="F181" s="1789"/>
      <c r="G181" s="1389" t="str">
        <f>G$76</f>
        <v>Participation à la consommation totale d'énergie du chauffage</v>
      </c>
      <c r="H181" s="1389"/>
      <c r="I181" s="1390"/>
      <c r="J181" s="1390"/>
      <c r="K181" s="1390"/>
      <c r="L181" s="1390"/>
      <c r="M181" s="1388"/>
      <c r="N181" s="2169">
        <f>R170</f>
        <v>0</v>
      </c>
      <c r="O181" s="2169"/>
      <c r="P181" s="2169"/>
      <c r="Q181" s="2169"/>
      <c r="R181" s="2169"/>
      <c r="S181" s="2169"/>
      <c r="T181" s="1268"/>
      <c r="U181" s="1268"/>
      <c r="V181" s="1268"/>
      <c r="W181" s="989"/>
      <c r="X181" s="1251"/>
      <c r="AJ181" s="1298"/>
      <c r="AL181" s="20"/>
    </row>
    <row r="182" spans="1:38" s="1269" customFormat="1" ht="15">
      <c r="A182" s="1704">
        <f>IF(G170="",0,1)</f>
        <v>0</v>
      </c>
      <c r="B182" s="1629"/>
      <c r="C182" s="1283"/>
      <c r="D182" s="1548"/>
      <c r="E182" s="1474" t="str">
        <f t="shared" si="17"/>
        <v/>
      </c>
      <c r="F182" s="1789"/>
      <c r="G182" s="1393" t="str">
        <f>G$77</f>
        <v>Rang concernant l'efficience énergétique</v>
      </c>
      <c r="H182" s="1393"/>
      <c r="I182" s="1394"/>
      <c r="J182" s="1394"/>
      <c r="K182" s="1394"/>
      <c r="L182" s="1394"/>
      <c r="M182" s="1388"/>
      <c r="N182" s="2170" t="str">
        <f>N170</f>
        <v/>
      </c>
      <c r="O182" s="2170"/>
      <c r="P182" s="2170"/>
      <c r="Q182" s="2170"/>
      <c r="R182" s="2170"/>
      <c r="S182" s="2170"/>
      <c r="T182" s="1396"/>
      <c r="U182" s="1396"/>
      <c r="V182" s="1396"/>
      <c r="W182" s="989"/>
      <c r="X182" s="1397"/>
      <c r="AJ182" s="1298"/>
      <c r="AL182" s="20"/>
    </row>
    <row r="183" spans="1:38" s="1269" customFormat="1" ht="15">
      <c r="A183" s="1704">
        <f>IF(G170="",0,1)</f>
        <v>0</v>
      </c>
      <c r="B183" s="1629"/>
      <c r="C183" s="1283"/>
      <c r="D183" s="1548"/>
      <c r="E183" s="1474" t="str">
        <f t="shared" si="17"/>
        <v/>
      </c>
      <c r="F183" s="1789"/>
      <c r="G183" s="1393" t="str">
        <f>G$78</f>
        <v>Evaluation de la qualité énergétique</v>
      </c>
      <c r="H183" s="1393"/>
      <c r="I183" s="1394"/>
      <c r="J183" s="1394"/>
      <c r="K183" s="1394"/>
      <c r="L183" s="1394"/>
      <c r="M183" s="1388"/>
      <c r="N183" s="2171" t="str">
        <f>O170</f>
        <v/>
      </c>
      <c r="O183" s="2171"/>
      <c r="P183" s="2171"/>
      <c r="Q183" s="2171"/>
      <c r="R183" s="2171"/>
      <c r="S183" s="2171"/>
      <c r="T183" s="1268"/>
      <c r="U183" s="1268"/>
      <c r="V183" s="1268"/>
      <c r="W183" s="989"/>
      <c r="X183" s="1251"/>
      <c r="AJ183" s="1298"/>
      <c r="AL183" s="20"/>
    </row>
    <row r="184" spans="1:38" s="1269" customFormat="1" ht="15">
      <c r="A184" s="1704">
        <f>IF(G170="",0,1)</f>
        <v>0</v>
      </c>
      <c r="B184" s="1629"/>
      <c r="C184" s="1283"/>
      <c r="D184" s="1548"/>
      <c r="E184" s="1474" t="str">
        <f t="shared" si="17"/>
        <v/>
      </c>
      <c r="F184" s="1789"/>
      <c r="G184" s="1265">
        <f>G$79</f>
        <v>0</v>
      </c>
      <c r="H184" s="1265"/>
      <c r="I184" s="1266"/>
      <c r="J184" s="1266"/>
      <c r="K184" s="1266"/>
      <c r="L184" s="1266"/>
      <c r="M184" s="1388"/>
      <c r="N184" s="1399"/>
      <c r="O184" s="1268"/>
      <c r="P184" s="1268"/>
      <c r="Q184" s="1268"/>
      <c r="R184" s="1268"/>
      <c r="S184" s="1268"/>
      <c r="T184" s="1268"/>
      <c r="U184" s="1268"/>
      <c r="V184" s="1268"/>
      <c r="W184" s="989"/>
      <c r="X184" s="1251"/>
      <c r="AJ184" s="1298"/>
      <c r="AL184" s="20"/>
    </row>
    <row r="185" spans="1:38" s="1269" customFormat="1" ht="15">
      <c r="A185" s="1704">
        <f>IF(G170="",0,1)</f>
        <v>0</v>
      </c>
      <c r="B185" s="1629"/>
      <c r="C185" s="1283"/>
      <c r="D185" s="1548"/>
      <c r="E185" s="1474" t="str">
        <f t="shared" si="17"/>
        <v/>
      </c>
      <c r="F185" s="1789"/>
      <c r="G185" s="1389" t="str">
        <f>G$80</f>
        <v>Consommation d'énergie de la serre</v>
      </c>
      <c r="H185" s="1389"/>
      <c r="I185" s="1390"/>
      <c r="J185" s="1390"/>
      <c r="K185" s="1390"/>
      <c r="L185" s="1390"/>
      <c r="M185" s="1388"/>
      <c r="N185" s="2172">
        <f>S170</f>
        <v>0</v>
      </c>
      <c r="O185" s="2172"/>
      <c r="P185" s="2172"/>
      <c r="Q185" s="1401"/>
      <c r="R185" s="1401"/>
      <c r="S185" s="1401"/>
      <c r="T185" s="1268"/>
      <c r="U185" s="1268"/>
      <c r="V185" s="1268"/>
      <c r="W185" s="989"/>
      <c r="X185" s="1251"/>
      <c r="AJ185" s="1298"/>
      <c r="AL185" s="20"/>
    </row>
    <row r="186" spans="1:38" s="1269" customFormat="1" ht="15">
      <c r="A186" s="1704">
        <f>IF(G170="",0,1)</f>
        <v>0</v>
      </c>
      <c r="B186" s="1629"/>
      <c r="C186" s="1283"/>
      <c r="D186" s="1548"/>
      <c r="E186" s="1474" t="str">
        <f t="shared" si="17"/>
        <v/>
      </c>
      <c r="F186" s="1789"/>
      <c r="G186" s="1393" t="str">
        <f>G$81</f>
        <v>Distribution de chaleur Consommation d'énergie</v>
      </c>
      <c r="H186" s="1393"/>
      <c r="I186" s="1394"/>
      <c r="J186" s="1394"/>
      <c r="K186" s="1394"/>
      <c r="L186" s="1394"/>
      <c r="M186" s="1388"/>
      <c r="N186" s="2182">
        <f>T170</f>
        <v>0</v>
      </c>
      <c r="O186" s="2182"/>
      <c r="P186" s="2182"/>
      <c r="Q186" s="1403"/>
      <c r="R186" s="1403"/>
      <c r="S186" s="1403"/>
      <c r="T186" s="1268"/>
      <c r="U186" s="1268"/>
      <c r="V186" s="1268"/>
      <c r="W186" s="989"/>
      <c r="X186" s="1251"/>
      <c r="AJ186" s="1298"/>
      <c r="AL186" s="20"/>
    </row>
    <row r="187" spans="1:38" s="1269" customFormat="1" ht="15">
      <c r="A187" s="1704">
        <f>IF(G170="",0,1)</f>
        <v>0</v>
      </c>
      <c r="B187" s="1629"/>
      <c r="C187" s="1283"/>
      <c r="D187" s="1548"/>
      <c r="E187" s="1474" t="str">
        <f t="shared" si="17"/>
        <v/>
      </c>
      <c r="F187" s="1789"/>
      <c r="G187" s="1554" t="str">
        <f>G$82</f>
        <v>Total de la consommation d'énergie Etat actuel</v>
      </c>
      <c r="H187" s="1554"/>
      <c r="I187" s="1555"/>
      <c r="J187" s="1555"/>
      <c r="K187" s="1555"/>
      <c r="L187" s="1555"/>
      <c r="M187" s="1556"/>
      <c r="N187" s="2166" t="str">
        <f>U170</f>
        <v/>
      </c>
      <c r="O187" s="2166"/>
      <c r="P187" s="2166"/>
      <c r="Q187" s="1557"/>
      <c r="R187" s="1557"/>
      <c r="S187" s="1557"/>
      <c r="T187" s="1268"/>
      <c r="U187" s="1268"/>
      <c r="V187" s="1268"/>
      <c r="W187" s="989"/>
      <c r="X187" s="1251"/>
      <c r="AJ187" s="1298"/>
      <c r="AL187" s="20"/>
    </row>
    <row r="188" spans="1:38" s="787" customFormat="1" ht="15">
      <c r="A188" s="1704">
        <f>IF(G170="",0,1)</f>
        <v>0</v>
      </c>
      <c r="B188" s="1629"/>
      <c r="C188" s="1283"/>
      <c r="D188" s="1548"/>
      <c r="E188" s="1474" t="str">
        <f t="shared" si="17"/>
        <v/>
      </c>
      <c r="F188" s="1789"/>
      <c r="G188" s="1265">
        <f>G$83</f>
        <v>0</v>
      </c>
      <c r="H188" s="1265"/>
      <c r="I188" s="1266"/>
      <c r="J188" s="1266"/>
      <c r="K188" s="1266"/>
      <c r="L188" s="1266"/>
      <c r="M188" s="225"/>
      <c r="N188" s="1404"/>
      <c r="O188" s="1404"/>
      <c r="P188" s="1404"/>
      <c r="Q188" s="1404"/>
      <c r="R188" s="1404"/>
      <c r="S188" s="1404"/>
      <c r="T188" s="1404"/>
      <c r="U188" s="1404"/>
      <c r="V188" s="1404"/>
      <c r="W188" s="989"/>
    </row>
    <row r="189" spans="1:38" s="1269" customFormat="1" ht="15">
      <c r="A189" s="1704">
        <f>IF(G170="",0,1)</f>
        <v>0</v>
      </c>
      <c r="B189" s="1629"/>
      <c r="C189" s="1283"/>
      <c r="D189" s="1548"/>
      <c r="E189" s="1474" t="str">
        <f t="shared" si="17"/>
        <v/>
      </c>
      <c r="F189" s="1789"/>
      <c r="G189" s="1389" t="str">
        <f>G$84</f>
        <v>Ecran thermique</v>
      </c>
      <c r="H189" s="1389"/>
      <c r="I189" s="1390"/>
      <c r="J189" s="1390"/>
      <c r="K189" s="1390"/>
      <c r="L189" s="1390"/>
      <c r="M189" s="1388"/>
      <c r="N189" s="1558" t="str">
        <f>Z170</f>
        <v/>
      </c>
      <c r="O189" s="1401"/>
      <c r="P189" s="1401"/>
      <c r="Q189" s="1401"/>
      <c r="R189" s="1401"/>
      <c r="S189" s="1401"/>
      <c r="T189" s="1268"/>
      <c r="U189" s="1268"/>
      <c r="V189" s="1268"/>
      <c r="W189" s="989"/>
      <c r="X189" s="1251"/>
      <c r="AJ189" s="1298"/>
      <c r="AL189" s="20"/>
    </row>
    <row r="190" spans="1:38" s="1269" customFormat="1" ht="15">
      <c r="A190" s="1704">
        <f>IF(G170="",0,1)</f>
        <v>0</v>
      </c>
      <c r="B190" s="1629"/>
      <c r="C190" s="1283"/>
      <c r="D190" s="1548"/>
      <c r="E190" s="1474" t="str">
        <f t="shared" si="17"/>
        <v/>
      </c>
      <c r="F190" s="1789"/>
      <c r="G190" s="1393" t="str">
        <f>G$85</f>
        <v>Toit</v>
      </c>
      <c r="H190" s="1393"/>
      <c r="I190" s="1394"/>
      <c r="J190" s="1394"/>
      <c r="K190" s="1394"/>
      <c r="L190" s="1394"/>
      <c r="M190" s="1388"/>
      <c r="N190" s="1559" t="str">
        <f>AA170</f>
        <v/>
      </c>
      <c r="O190" s="1403"/>
      <c r="P190" s="1403"/>
      <c r="Q190" s="1403"/>
      <c r="R190" s="1403"/>
      <c r="S190" s="1403"/>
      <c r="T190" s="1268"/>
      <c r="U190" s="1268"/>
      <c r="V190" s="1268"/>
      <c r="W190" s="989"/>
      <c r="X190" s="1251"/>
      <c r="AJ190" s="1298"/>
      <c r="AL190" s="20"/>
    </row>
    <row r="191" spans="1:38" s="1269" customFormat="1" ht="15">
      <c r="A191" s="1704">
        <f>IF(G170="",0,1)</f>
        <v>0</v>
      </c>
      <c r="B191" s="1629"/>
      <c r="C191" s="1283"/>
      <c r="D191" s="1548"/>
      <c r="E191" s="1474" t="str">
        <f t="shared" si="17"/>
        <v/>
      </c>
      <c r="F191" s="1789"/>
      <c r="G191" s="1393" t="str">
        <f>G$86</f>
        <v>Parois latérales et pignons</v>
      </c>
      <c r="H191" s="1393"/>
      <c r="I191" s="1394"/>
      <c r="J191" s="1394"/>
      <c r="K191" s="1394"/>
      <c r="L191" s="1394"/>
      <c r="M191" s="1388"/>
      <c r="N191" s="1560" t="str">
        <f>AB170</f>
        <v/>
      </c>
      <c r="O191" s="1403"/>
      <c r="P191" s="1403"/>
      <c r="Q191" s="1403"/>
      <c r="R191" s="1403"/>
      <c r="S191" s="1403"/>
      <c r="T191" s="1268"/>
      <c r="U191" s="1268"/>
      <c r="V191" s="1268"/>
      <c r="W191" s="989"/>
      <c r="X191" s="1251"/>
      <c r="AJ191" s="1298"/>
      <c r="AL191" s="20"/>
    </row>
    <row r="192" spans="1:38" s="1269" customFormat="1" ht="15">
      <c r="A192" s="1704">
        <f>IF(G170="",0,1)</f>
        <v>0</v>
      </c>
      <c r="B192" s="1629"/>
      <c r="C192" s="1283"/>
      <c r="D192" s="1548"/>
      <c r="E192" s="1474" t="str">
        <f t="shared" si="17"/>
        <v/>
      </c>
      <c r="F192" s="1789"/>
      <c r="G192" s="1393" t="str">
        <f>G$87</f>
        <v>Etanchéité</v>
      </c>
      <c r="H192" s="1393"/>
      <c r="I192" s="1394"/>
      <c r="J192" s="1394"/>
      <c r="K192" s="1394"/>
      <c r="L192" s="1394"/>
      <c r="M192" s="1388"/>
      <c r="N192" s="1560" t="str">
        <f>AC170</f>
        <v/>
      </c>
      <c r="O192" s="1403"/>
      <c r="P192" s="1403"/>
      <c r="Q192" s="1403"/>
      <c r="R192" s="1403"/>
      <c r="S192" s="1403"/>
      <c r="T192" s="1268"/>
      <c r="U192" s="1268"/>
      <c r="V192" s="1268"/>
      <c r="W192" s="989"/>
      <c r="X192" s="1251"/>
      <c r="AJ192" s="1298"/>
      <c r="AL192" s="20"/>
    </row>
    <row r="193" spans="1:38" s="1269" customFormat="1" ht="15">
      <c r="A193" s="1704">
        <f>IF(G170="",0,1)</f>
        <v>0</v>
      </c>
      <c r="B193" s="1629"/>
      <c r="C193" s="1283"/>
      <c r="D193" s="1548"/>
      <c r="E193" s="1474" t="str">
        <f t="shared" si="17"/>
        <v/>
      </c>
      <c r="F193" s="1789"/>
      <c r="G193" s="1393" t="str">
        <f>G$88</f>
        <v>Gestion climatique</v>
      </c>
      <c r="H193" s="1393"/>
      <c r="I193" s="1394"/>
      <c r="J193" s="1394"/>
      <c r="K193" s="1394"/>
      <c r="L193" s="1394"/>
      <c r="M193" s="1388"/>
      <c r="N193" s="1560" t="str">
        <f>AD170</f>
        <v/>
      </c>
      <c r="O193" s="1403"/>
      <c r="P193" s="1403"/>
      <c r="Q193" s="1403"/>
      <c r="R193" s="1403"/>
      <c r="S193" s="1403"/>
      <c r="T193" s="1268"/>
      <c r="U193" s="1268"/>
      <c r="V193" s="1268"/>
      <c r="W193" s="989"/>
      <c r="X193" s="1251"/>
      <c r="AJ193" s="1298"/>
      <c r="AL193" s="20"/>
    </row>
    <row r="194" spans="1:38" s="1269" customFormat="1" ht="15">
      <c r="A194" s="1704">
        <f>IF(G170="",0,1)</f>
        <v>0</v>
      </c>
      <c r="B194" s="1629"/>
      <c r="C194" s="1283"/>
      <c r="D194" s="1548"/>
      <c r="E194" s="1474" t="str">
        <f t="shared" si="17"/>
        <v/>
      </c>
      <c r="F194" s="1789"/>
      <c r="G194" s="1265"/>
      <c r="H194" s="1265"/>
      <c r="I194" s="1266"/>
      <c r="J194" s="1266"/>
      <c r="K194" s="1266"/>
      <c r="L194" s="1266"/>
      <c r="M194" s="1405"/>
      <c r="N194" s="1268"/>
      <c r="O194" s="1268"/>
      <c r="P194" s="1268"/>
      <c r="Q194" s="1268"/>
      <c r="R194" s="1268"/>
      <c r="S194" s="1268"/>
      <c r="T194" s="1268"/>
      <c r="U194" s="1268"/>
      <c r="V194" s="1268"/>
      <c r="W194" s="989"/>
      <c r="X194" s="1251"/>
      <c r="AJ194" s="1298"/>
      <c r="AL194" s="20"/>
    </row>
    <row r="195" spans="1:38" s="1269" customFormat="1" ht="15">
      <c r="A195" s="1704">
        <f>IF(G170="",0,1)</f>
        <v>0</v>
      </c>
      <c r="B195" s="1629"/>
      <c r="C195" s="1283"/>
      <c r="D195" s="1548"/>
      <c r="E195" s="1474" t="str">
        <f t="shared" si="17"/>
        <v/>
      </c>
      <c r="F195" s="1789"/>
      <c r="G195" s="1406"/>
      <c r="H195" s="1266"/>
      <c r="I195" s="1266"/>
      <c r="J195" s="1266"/>
      <c r="K195" s="1266"/>
      <c r="L195" s="1266"/>
      <c r="M195" s="1399"/>
      <c r="N195" s="1268"/>
      <c r="O195" s="1268"/>
      <c r="P195" s="1268"/>
      <c r="Q195" s="1268"/>
      <c r="R195" s="1268"/>
      <c r="S195" s="1268"/>
      <c r="T195" s="1268"/>
      <c r="U195" s="1268"/>
      <c r="V195" s="1268"/>
      <c r="W195" s="989"/>
      <c r="X195" s="1251"/>
      <c r="AJ195" s="1298"/>
      <c r="AL195" s="20"/>
    </row>
    <row r="196" spans="1:38" s="1269" customFormat="1" ht="15">
      <c r="A196" s="1704">
        <f>IF(G170="",0,1)</f>
        <v>0</v>
      </c>
      <c r="B196" s="1629"/>
      <c r="C196" s="1283"/>
      <c r="D196" s="1548"/>
      <c r="E196" s="1474" t="str">
        <f t="shared" si="17"/>
        <v/>
      </c>
      <c r="F196" s="1789"/>
      <c r="G196" s="1406"/>
      <c r="H196" s="1266"/>
      <c r="I196" s="1266"/>
      <c r="J196" s="1266"/>
      <c r="K196" s="1266"/>
      <c r="L196" s="1266"/>
      <c r="M196" s="1399"/>
      <c r="N196" s="1268"/>
      <c r="O196" s="1268"/>
      <c r="P196" s="1268"/>
      <c r="Q196" s="1268"/>
      <c r="R196" s="1268"/>
      <c r="S196" s="1268"/>
      <c r="T196" s="1268"/>
      <c r="U196" s="1268"/>
      <c r="V196" s="1268"/>
      <c r="W196" s="989"/>
      <c r="X196" s="1251"/>
      <c r="AJ196" s="1298"/>
      <c r="AL196" s="20"/>
    </row>
    <row r="197" spans="1:38" s="1269" customFormat="1" ht="15">
      <c r="A197" s="1704">
        <f>IF(G170="",0,1)</f>
        <v>0</v>
      </c>
      <c r="B197" s="1629"/>
      <c r="C197" s="1283"/>
      <c r="D197" s="1548"/>
      <c r="E197" s="1474" t="str">
        <f t="shared" si="17"/>
        <v/>
      </c>
      <c r="F197" s="1789"/>
      <c r="G197" s="1406"/>
      <c r="H197" s="1266"/>
      <c r="I197" s="1266"/>
      <c r="J197" s="1266"/>
      <c r="K197" s="1266"/>
      <c r="L197" s="1266"/>
      <c r="M197" s="1399"/>
      <c r="N197" s="1268"/>
      <c r="O197" s="1268"/>
      <c r="P197" s="1268"/>
      <c r="Q197" s="1268"/>
      <c r="R197" s="1268"/>
      <c r="S197" s="1268"/>
      <c r="T197" s="1268"/>
      <c r="U197" s="1268"/>
      <c r="V197" s="1268"/>
      <c r="W197" s="989"/>
      <c r="X197" s="1251"/>
      <c r="AJ197" s="1298"/>
      <c r="AL197" s="20"/>
    </row>
    <row r="198" spans="1:38" s="1292" customFormat="1" ht="17.25" customHeight="1">
      <c r="A198" s="1704">
        <f>IF(G170="",0,1)</f>
        <v>0</v>
      </c>
      <c r="B198" s="1629"/>
      <c r="C198" s="1283"/>
      <c r="D198" s="677"/>
      <c r="E198" s="1474" t="str">
        <f t="shared" si="17"/>
        <v/>
      </c>
      <c r="F198" s="1789"/>
      <c r="G198" s="779"/>
      <c r="H198" s="779"/>
      <c r="I198" s="779"/>
      <c r="J198" s="779"/>
      <c r="K198" s="779"/>
      <c r="L198" s="779"/>
      <c r="M198" s="779"/>
      <c r="N198" s="779"/>
      <c r="O198" s="779"/>
      <c r="P198" s="779"/>
      <c r="Q198" s="779"/>
      <c r="R198" s="779"/>
      <c r="S198" s="779"/>
      <c r="T198" s="779"/>
      <c r="U198" s="2167"/>
      <c r="V198" s="2167"/>
      <c r="W198" s="989"/>
    </row>
    <row r="199" spans="1:38" s="1292" customFormat="1" ht="21.75" customHeight="1" thickBot="1">
      <c r="A199" s="1704">
        <f>IF(G170="",0,1)</f>
        <v>0</v>
      </c>
      <c r="B199" s="1629"/>
      <c r="C199" s="1283"/>
      <c r="D199" s="677"/>
      <c r="E199" s="1474" t="str">
        <f t="shared" si="17"/>
        <v/>
      </c>
      <c r="F199" s="1789"/>
      <c r="G199" s="777" t="str">
        <f>CONCATENATE(G170, G$40)</f>
        <v>: Recommandations spécifiques d'investissement</v>
      </c>
      <c r="H199" s="777"/>
      <c r="I199" s="777"/>
      <c r="J199" s="777"/>
      <c r="K199" s="777"/>
      <c r="L199" s="777"/>
      <c r="M199" s="777"/>
      <c r="N199" s="777"/>
      <c r="O199" s="777"/>
      <c r="P199" s="777"/>
      <c r="Q199" s="777"/>
      <c r="R199" s="777"/>
      <c r="S199" s="777"/>
      <c r="T199" s="777"/>
      <c r="U199" s="1410"/>
      <c r="V199" s="1410"/>
      <c r="W199" s="1410"/>
      <c r="X199" s="1410"/>
    </row>
    <row r="200" spans="1:38" s="1292" customFormat="1" ht="21.75" customHeight="1">
      <c r="A200" s="1704">
        <f>IF(G170="",0,1)</f>
        <v>0</v>
      </c>
      <c r="B200" s="1629"/>
      <c r="C200" s="1283"/>
      <c r="D200" s="677"/>
      <c r="E200" s="1474" t="str">
        <f t="shared" si="17"/>
        <v/>
      </c>
      <c r="F200" s="1789"/>
      <c r="G200" s="779"/>
      <c r="H200" s="779"/>
      <c r="I200" s="779"/>
      <c r="J200" s="779"/>
      <c r="K200" s="779"/>
      <c r="L200" s="779"/>
      <c r="M200" s="779"/>
      <c r="N200" s="779"/>
      <c r="O200" s="779"/>
      <c r="P200" s="779"/>
      <c r="Q200" s="779"/>
      <c r="R200" s="779"/>
      <c r="S200" s="779"/>
      <c r="T200" s="779"/>
      <c r="U200" s="1423"/>
      <c r="V200" s="1423"/>
      <c r="W200" s="1423"/>
      <c r="AG200" s="1292" t="s">
        <v>242</v>
      </c>
      <c r="AI200" s="1292" t="s">
        <v>872</v>
      </c>
    </row>
    <row r="201" spans="1:38" s="1292" customFormat="1" ht="16" customHeight="1">
      <c r="A201" s="1704">
        <f>IF(G170="",0,1)</f>
        <v>0</v>
      </c>
      <c r="B201" s="1629"/>
      <c r="C201" s="1283"/>
      <c r="D201" s="677"/>
      <c r="E201" s="1474" t="str">
        <f t="shared" si="17"/>
        <v/>
      </c>
      <c r="F201" s="1789"/>
      <c r="G201" s="1309" t="str">
        <f>G$96</f>
        <v>Elément</v>
      </c>
      <c r="H201" s="1309"/>
      <c r="I201" s="1309"/>
      <c r="J201" s="1309"/>
      <c r="K201" s="1309" t="str">
        <f>K$96</f>
        <v>Mesure</v>
      </c>
      <c r="L201" s="1309"/>
      <c r="M201" s="1309"/>
      <c r="N201" s="1309"/>
      <c r="O201" s="1309"/>
      <c r="P201" s="1309"/>
      <c r="Q201" s="1309"/>
      <c r="R201" s="1309" t="str">
        <f>R$96</f>
        <v>Réalisation</v>
      </c>
      <c r="S201" s="1310" t="str">
        <f>S$96</f>
        <v>Economie</v>
      </c>
      <c r="T201" s="1310"/>
      <c r="U201" s="2180" t="s">
        <v>74</v>
      </c>
      <c r="V201" s="2180"/>
      <c r="W201" s="2180"/>
      <c r="X201" s="1310" t="str">
        <f>X$96</f>
        <v>Economies</v>
      </c>
      <c r="AA201" s="101" t="s">
        <v>903</v>
      </c>
      <c r="AD201" s="101" t="s">
        <v>902</v>
      </c>
      <c r="AG201" s="101" t="s">
        <v>532</v>
      </c>
      <c r="AI201" s="101" t="s">
        <v>902</v>
      </c>
    </row>
    <row r="202" spans="1:38" s="1292" customFormat="1" ht="16" customHeight="1">
      <c r="A202" s="1704">
        <f>IF(G170="",0,1)</f>
        <v>0</v>
      </c>
      <c r="B202" s="1629"/>
      <c r="C202" s="1283"/>
      <c r="D202" s="677"/>
      <c r="E202" s="1474" t="str">
        <f t="shared" si="17"/>
        <v/>
      </c>
      <c r="F202" s="1789"/>
      <c r="G202" s="1311"/>
      <c r="H202" s="1311"/>
      <c r="I202" s="1311"/>
      <c r="J202" s="1311"/>
      <c r="K202" s="1311"/>
      <c r="L202" s="1311"/>
      <c r="M202" s="1311"/>
      <c r="N202" s="1311"/>
      <c r="O202" s="1311"/>
      <c r="P202" s="1311"/>
      <c r="Q202" s="1311"/>
      <c r="R202" s="1311"/>
      <c r="S202" s="1312" t="str">
        <f>S$97</f>
        <v>calculée</v>
      </c>
      <c r="T202" s="1312"/>
      <c r="U202" s="1312"/>
      <c r="V202" s="1312"/>
      <c r="W202" s="1312"/>
      <c r="X202" s="1312" t="str">
        <f>X$97</f>
        <v>des mesures</v>
      </c>
      <c r="Z202" s="2165" t="s">
        <v>594</v>
      </c>
      <c r="AA202" s="2165" t="str">
        <f>$R$40</f>
        <v>d'ici à 4 ans</v>
      </c>
      <c r="AB202" s="2165" t="str">
        <f>$R$41</f>
        <v>d'ici à 8 ans</v>
      </c>
      <c r="AD202" s="2165" t="str">
        <f>$R$40</f>
        <v>d'ici à 4 ans</v>
      </c>
      <c r="AE202" s="2165" t="str">
        <f>$R$41</f>
        <v>d'ici à 8 ans</v>
      </c>
      <c r="AG202" s="2165" t="str">
        <f>$R$40</f>
        <v>d'ici à 4 ans</v>
      </c>
      <c r="AH202" s="2165" t="str">
        <f>$R$41</f>
        <v>d'ici à 8 ans</v>
      </c>
      <c r="AI202" s="2165" t="str">
        <f>$R$40</f>
        <v>d'ici à 4 ans</v>
      </c>
      <c r="AJ202" s="2165" t="str">
        <f>$R$41</f>
        <v>d'ici à 8 ans</v>
      </c>
    </row>
    <row r="203" spans="1:38" s="1292" customFormat="1" ht="16" customHeight="1">
      <c r="A203" s="1704">
        <f>IF(G170="",0,1)</f>
        <v>0</v>
      </c>
      <c r="B203" s="1629"/>
      <c r="C203" s="1283"/>
      <c r="D203" s="677"/>
      <c r="E203" s="1474" t="str">
        <f t="shared" ref="E203:E234" si="18">IF((SUM(A203:C203))&gt;0,G$42,"")</f>
        <v/>
      </c>
      <c r="F203" s="1789"/>
      <c r="G203" s="1311"/>
      <c r="H203" s="1311"/>
      <c r="I203" s="1311"/>
      <c r="J203" s="1311"/>
      <c r="K203" s="1311"/>
      <c r="L203" s="1311"/>
      <c r="M203" s="1311"/>
      <c r="N203" s="1311"/>
      <c r="O203" s="1311"/>
      <c r="P203" s="1311"/>
      <c r="Q203" s="1311"/>
      <c r="R203" s="1311"/>
      <c r="S203" s="1312"/>
      <c r="T203" s="1312"/>
      <c r="U203" s="1312"/>
      <c r="V203" s="1312"/>
      <c r="W203" s="1312"/>
      <c r="X203" s="1312" t="str">
        <f>X$98</f>
        <v>choisies</v>
      </c>
      <c r="Z203" s="2165"/>
      <c r="AA203" s="2165"/>
      <c r="AB203" s="2165"/>
      <c r="AD203" s="2165"/>
      <c r="AE203" s="2165"/>
      <c r="AG203" s="2165"/>
      <c r="AH203" s="2165"/>
      <c r="AI203" s="2165"/>
      <c r="AJ203" s="2165"/>
    </row>
    <row r="204" spans="1:38" s="1292" customFormat="1" ht="16" customHeight="1">
      <c r="A204" s="1704">
        <f>IF(G170="",0,1)</f>
        <v>0</v>
      </c>
      <c r="B204" s="1629"/>
      <c r="C204" s="1283"/>
      <c r="D204" s="677"/>
      <c r="E204" s="1474" t="str">
        <f t="shared" si="18"/>
        <v/>
      </c>
      <c r="F204" s="1789"/>
      <c r="G204" s="1313"/>
      <c r="H204" s="1313"/>
      <c r="I204" s="1313"/>
      <c r="J204" s="1313"/>
      <c r="K204" s="1313"/>
      <c r="L204" s="1313"/>
      <c r="M204" s="1313"/>
      <c r="N204" s="1313"/>
      <c r="O204" s="1313"/>
      <c r="P204" s="1313"/>
      <c r="Q204" s="1313"/>
      <c r="R204" s="1313"/>
      <c r="S204" s="1314" t="s">
        <v>5</v>
      </c>
      <c r="T204" s="1314"/>
      <c r="U204" s="2181" t="str">
        <f>U$99</f>
        <v>[oui/non]</v>
      </c>
      <c r="V204" s="2181"/>
      <c r="W204" s="2181"/>
      <c r="X204" s="1314" t="s">
        <v>5</v>
      </c>
      <c r="Z204" s="2165"/>
      <c r="AA204" s="2165"/>
      <c r="AB204" s="2165"/>
      <c r="AD204" s="2165"/>
      <c r="AE204" s="2165"/>
      <c r="AG204" s="2165"/>
      <c r="AH204" s="2165"/>
      <c r="AI204" s="2165"/>
      <c r="AJ204" s="2165"/>
    </row>
    <row r="205" spans="1:38" s="1292" customFormat="1" ht="16" customHeight="1">
      <c r="A205" s="1704">
        <f>IF(G170="",0,1)</f>
        <v>0</v>
      </c>
      <c r="B205" s="1629"/>
      <c r="C205" s="1283"/>
      <c r="D205" s="677"/>
      <c r="E205" s="1474" t="str">
        <f t="shared" si="18"/>
        <v/>
      </c>
      <c r="F205" s="1789"/>
      <c r="G205" s="1311"/>
      <c r="H205" s="1311"/>
      <c r="I205" s="1311"/>
      <c r="J205" s="1311"/>
      <c r="K205" s="1311"/>
      <c r="L205" s="1311"/>
      <c r="M205" s="1311"/>
      <c r="N205" s="1311"/>
      <c r="O205" s="1311"/>
      <c r="P205" s="1311"/>
      <c r="Q205" s="1311"/>
      <c r="R205" s="1311"/>
      <c r="T205" s="1312"/>
      <c r="U205" s="1312"/>
      <c r="V205" s="1312"/>
      <c r="Z205" s="2165"/>
      <c r="AA205" s="2165"/>
      <c r="AB205" s="2165"/>
      <c r="AD205" s="2165"/>
      <c r="AE205" s="2165"/>
      <c r="AG205" s="2165"/>
      <c r="AH205" s="2165"/>
      <c r="AI205" s="2165"/>
      <c r="AJ205" s="2165"/>
    </row>
    <row r="206" spans="1:38" s="1292" customFormat="1" ht="12" customHeight="1">
      <c r="A206" s="1704">
        <f>IF(G170="",0,1)</f>
        <v>0</v>
      </c>
      <c r="B206" s="1629"/>
      <c r="C206" s="1283"/>
      <c r="D206" s="677"/>
      <c r="E206" s="1474" t="str">
        <f t="shared" si="18"/>
        <v/>
      </c>
      <c r="F206" s="1789"/>
      <c r="G206" s="1315"/>
      <c r="H206" s="1315"/>
      <c r="I206" s="1315"/>
      <c r="J206" s="1315"/>
      <c r="K206" s="1315"/>
      <c r="L206" s="1315"/>
      <c r="M206" s="1315"/>
      <c r="N206" s="1315"/>
      <c r="O206" s="1315"/>
      <c r="P206" s="1315"/>
      <c r="Q206" s="1315"/>
      <c r="R206" s="1315"/>
      <c r="S206" s="1315"/>
      <c r="T206" s="1315"/>
      <c r="U206" s="1312"/>
      <c r="V206" s="1315"/>
      <c r="W206" s="1315"/>
      <c r="X206" s="1315"/>
      <c r="Z206" s="2165"/>
      <c r="AA206" s="2165"/>
      <c r="AB206" s="2165"/>
      <c r="AD206" s="2165"/>
      <c r="AE206" s="2165"/>
      <c r="AG206" s="2165"/>
      <c r="AH206" s="2165"/>
      <c r="AI206" s="2165"/>
      <c r="AJ206" s="2165"/>
    </row>
    <row r="207" spans="1:38" s="737" customFormat="1" ht="17" customHeight="1">
      <c r="A207" s="1704">
        <f>IF(G170="",0,1)</f>
        <v>0</v>
      </c>
      <c r="B207" s="1655"/>
      <c r="C207" s="1283"/>
      <c r="D207" s="1561"/>
      <c r="E207" s="1474" t="str">
        <f t="shared" si="18"/>
        <v/>
      </c>
      <c r="F207" s="1789"/>
      <c r="G207" s="1316"/>
      <c r="H207" s="1317" t="str">
        <f>H$102</f>
        <v>Ecran thermique</v>
      </c>
      <c r="I207" s="1317"/>
      <c r="J207" s="1317"/>
      <c r="K207" s="2173" t="str">
        <f>AF170</f>
        <v/>
      </c>
      <c r="L207" s="2173"/>
      <c r="M207" s="2173"/>
      <c r="N207" s="2173"/>
      <c r="O207" s="2173"/>
      <c r="P207" s="2173"/>
      <c r="Q207" s="2173"/>
      <c r="R207" s="1318" t="str">
        <f>IF(S207=0,"",IF(BC170=Q$40,R$40,R$41))</f>
        <v>d'ici à 8 ans</v>
      </c>
      <c r="S207" s="1319" t="str">
        <f>AT170</f>
        <v/>
      </c>
      <c r="T207" s="1319"/>
      <c r="U207" s="1319"/>
      <c r="V207" s="527"/>
      <c r="W207" s="1320"/>
      <c r="X207" s="1319" t="str">
        <f>IF(V207=V$41,0,S207)</f>
        <v/>
      </c>
      <c r="Z207" s="1321">
        <f>IF(S207=0,1,IF(V207=V$41,2,3))</f>
        <v>3</v>
      </c>
      <c r="AA207" s="1322">
        <f>IF(R207=AA202,S207,0)</f>
        <v>0</v>
      </c>
      <c r="AB207" s="1322" t="str">
        <f>IF(R207=AB202,S207,0)</f>
        <v/>
      </c>
      <c r="AC207" s="1292"/>
      <c r="AD207" s="1322">
        <f>IF(R207=AD202,X207,0)</f>
        <v>0</v>
      </c>
      <c r="AE207" s="1322" t="str">
        <f>IF(R207=AE202,X207,0)</f>
        <v/>
      </c>
      <c r="AF207" s="40"/>
      <c r="AG207" s="1322">
        <f>AD207</f>
        <v>0</v>
      </c>
      <c r="AH207" s="1562" t="str">
        <f>AE207</f>
        <v/>
      </c>
      <c r="AI207" s="1563">
        <f>IF(W207=AI202,AC207,0)</f>
        <v>0</v>
      </c>
      <c r="AJ207" s="1563">
        <f>IF(W207=AJ202,AC207,0)</f>
        <v>0</v>
      </c>
      <c r="AK207" s="40"/>
      <c r="AL207" s="40"/>
    </row>
    <row r="208" spans="1:38" s="737" customFormat="1" ht="47" customHeight="1">
      <c r="A208" s="1704">
        <f>IF(G170="",0,1)</f>
        <v>0</v>
      </c>
      <c r="B208" s="1655"/>
      <c r="C208" s="1283"/>
      <c r="D208" s="1561"/>
      <c r="E208" s="1474" t="str">
        <f t="shared" si="18"/>
        <v/>
      </c>
      <c r="F208" s="1789"/>
      <c r="G208" s="1323"/>
      <c r="H208" s="1324"/>
      <c r="I208" s="1324"/>
      <c r="J208" s="1324"/>
      <c r="K208" s="2174"/>
      <c r="L208" s="2174"/>
      <c r="M208" s="2174"/>
      <c r="N208" s="2174"/>
      <c r="O208" s="2174"/>
      <c r="P208" s="2174"/>
      <c r="Q208" s="2174"/>
      <c r="R208" s="1325"/>
      <c r="S208" s="1326"/>
      <c r="T208" s="1326"/>
      <c r="U208" s="1326"/>
      <c r="V208" s="1326"/>
      <c r="W208" s="1326"/>
      <c r="X208" s="1326"/>
      <c r="AC208" s="1292"/>
      <c r="AF208" s="40"/>
      <c r="AI208" s="1443"/>
      <c r="AJ208" s="1443"/>
      <c r="AK208" s="40"/>
      <c r="AL208" s="40"/>
    </row>
    <row r="209" spans="1:38" s="737" customFormat="1" ht="17" customHeight="1">
      <c r="A209" s="1704">
        <f>IF(G170="",0,1)</f>
        <v>0</v>
      </c>
      <c r="B209" s="1655"/>
      <c r="C209" s="1283"/>
      <c r="D209" s="1561"/>
      <c r="E209" s="1474" t="str">
        <f t="shared" si="18"/>
        <v/>
      </c>
      <c r="F209" s="1789"/>
      <c r="G209" s="1316"/>
      <c r="H209" s="1317" t="str">
        <f>H$104</f>
        <v>Toit</v>
      </c>
      <c r="I209" s="1317"/>
      <c r="J209" s="1317"/>
      <c r="K209" s="2173" t="str">
        <f>AG170</f>
        <v/>
      </c>
      <c r="L209" s="2173"/>
      <c r="M209" s="2173"/>
      <c r="N209" s="2173"/>
      <c r="O209" s="2173"/>
      <c r="P209" s="2173"/>
      <c r="Q209" s="2173"/>
      <c r="R209" s="1318" t="str">
        <f>IF(S209=0,"",IF(BD170=Q$40,R$40,R$41))</f>
        <v>d'ici à 8 ans</v>
      </c>
      <c r="S209" s="1327" t="str">
        <f>AU170</f>
        <v/>
      </c>
      <c r="T209" s="1327"/>
      <c r="U209" s="1327"/>
      <c r="V209" s="527"/>
      <c r="W209" s="1320"/>
      <c r="X209" s="1319" t="str">
        <f>IF(V209=V$41,0,S209)</f>
        <v/>
      </c>
      <c r="Z209" s="1328">
        <f>IF(S209=0,1,IF(V209=V$41,2,3))</f>
        <v>3</v>
      </c>
      <c r="AA209" s="1322">
        <f>IF(R209=AA202,S209,0)</f>
        <v>0</v>
      </c>
      <c r="AB209" s="1322" t="str">
        <f>IF(R209=AB202,S209,0)</f>
        <v/>
      </c>
      <c r="AC209" s="1292"/>
      <c r="AD209" s="1322">
        <f>IF(R209=AD202,X209,0)</f>
        <v>0</v>
      </c>
      <c r="AE209" s="1322" t="str">
        <f>IF(R209=AE202,X209,0)</f>
        <v/>
      </c>
      <c r="AF209" s="40"/>
      <c r="AG209" s="1322">
        <f>AD209</f>
        <v>0</v>
      </c>
      <c r="AH209" s="1562" t="str">
        <f>AE209</f>
        <v/>
      </c>
      <c r="AI209" s="1563">
        <f>IF(W209=AI202,AC209,0)</f>
        <v>0</v>
      </c>
      <c r="AJ209" s="1563">
        <f>IF(W209=AJ202,AC209,0)</f>
        <v>0</v>
      </c>
      <c r="AK209" s="40"/>
      <c r="AL209" s="40"/>
    </row>
    <row r="210" spans="1:38" s="737" customFormat="1" ht="92" customHeight="1">
      <c r="A210" s="1704">
        <f>IF(G170="",0,1)</f>
        <v>0</v>
      </c>
      <c r="B210" s="1655"/>
      <c r="C210" s="1283"/>
      <c r="D210" s="1561"/>
      <c r="E210" s="1474" t="str">
        <f t="shared" si="18"/>
        <v/>
      </c>
      <c r="F210" s="1789"/>
      <c r="G210" s="1323"/>
      <c r="H210" s="1324"/>
      <c r="I210" s="1324"/>
      <c r="J210" s="1324"/>
      <c r="K210" s="2174"/>
      <c r="L210" s="2174"/>
      <c r="M210" s="2174"/>
      <c r="N210" s="2174"/>
      <c r="O210" s="2174"/>
      <c r="P210" s="2174"/>
      <c r="Q210" s="2174"/>
      <c r="R210" s="1325"/>
      <c r="S210" s="1326"/>
      <c r="T210" s="1326"/>
      <c r="U210" s="1326"/>
      <c r="V210" s="1326"/>
      <c r="W210" s="1326"/>
      <c r="X210" s="1326"/>
      <c r="AC210" s="1292"/>
      <c r="AF210" s="40"/>
      <c r="AI210" s="1443"/>
      <c r="AJ210" s="1443"/>
      <c r="AK210" s="40"/>
      <c r="AL210" s="40"/>
    </row>
    <row r="211" spans="1:38" s="737" customFormat="1" ht="17" customHeight="1">
      <c r="A211" s="1704">
        <f>IF(G170="",0,1)</f>
        <v>0</v>
      </c>
      <c r="B211" s="1655"/>
      <c r="C211" s="1283"/>
      <c r="D211" s="1561"/>
      <c r="E211" s="1474" t="str">
        <f t="shared" si="18"/>
        <v/>
      </c>
      <c r="F211" s="1789"/>
      <c r="G211" s="1316"/>
      <c r="H211" s="1317" t="str">
        <f>H$106</f>
        <v>Parois latérales et pignons</v>
      </c>
      <c r="I211" s="1317"/>
      <c r="J211" s="1317"/>
      <c r="K211" s="2173" t="str">
        <f>AH170</f>
        <v/>
      </c>
      <c r="L211" s="2173"/>
      <c r="M211" s="2173"/>
      <c r="N211" s="2173"/>
      <c r="O211" s="2173"/>
      <c r="P211" s="2173"/>
      <c r="Q211" s="2173"/>
      <c r="R211" s="1318" t="str">
        <f>IF(S211=0,"",IF(BE170=Q$40,R$40,R$41))</f>
        <v>d'ici à 8 ans</v>
      </c>
      <c r="S211" s="1327" t="str">
        <f>AV170</f>
        <v/>
      </c>
      <c r="T211" s="1327"/>
      <c r="U211" s="1327"/>
      <c r="V211" s="527"/>
      <c r="W211" s="1320"/>
      <c r="X211" s="1319" t="str">
        <f>IF(V211=V$41,0,S211)</f>
        <v/>
      </c>
      <c r="Z211" s="1328">
        <f>IF(S211=0,1,IF(V211=V$41,2,3))</f>
        <v>3</v>
      </c>
      <c r="AA211" s="1322">
        <f>IF(R211=AA202,S211,0)</f>
        <v>0</v>
      </c>
      <c r="AB211" s="1322" t="str">
        <f>IF(R211=AB202,S211,0)</f>
        <v/>
      </c>
      <c r="AC211" s="1292"/>
      <c r="AD211" s="1322">
        <f>IF(R211=AD202,X211,0)</f>
        <v>0</v>
      </c>
      <c r="AE211" s="1322" t="str">
        <f>IF(R211=AE202,X211,0)</f>
        <v/>
      </c>
      <c r="AF211" s="40"/>
      <c r="AG211" s="1322">
        <f>AD211</f>
        <v>0</v>
      </c>
      <c r="AH211" s="1562" t="str">
        <f>AE211</f>
        <v/>
      </c>
      <c r="AI211" s="1563">
        <f>IF(W211=AI202,AC211,0)</f>
        <v>0</v>
      </c>
      <c r="AJ211" s="1563">
        <f>IF(W211=AJ202,AC211,0)</f>
        <v>0</v>
      </c>
      <c r="AK211" s="40"/>
      <c r="AL211" s="40"/>
    </row>
    <row r="212" spans="1:38" s="737" customFormat="1" ht="34" customHeight="1">
      <c r="A212" s="1704">
        <f>IF(G170="",0,1)</f>
        <v>0</v>
      </c>
      <c r="B212" s="1655"/>
      <c r="C212" s="1283"/>
      <c r="D212" s="1561"/>
      <c r="E212" s="1474" t="str">
        <f t="shared" si="18"/>
        <v/>
      </c>
      <c r="F212" s="1789"/>
      <c r="G212" s="1323"/>
      <c r="H212" s="1324"/>
      <c r="I212" s="1324"/>
      <c r="J212" s="1324"/>
      <c r="K212" s="2174"/>
      <c r="L212" s="2174"/>
      <c r="M212" s="2174"/>
      <c r="N212" s="2174"/>
      <c r="O212" s="2174"/>
      <c r="P212" s="2174"/>
      <c r="Q212" s="2174"/>
      <c r="R212" s="1325"/>
      <c r="S212" s="1326"/>
      <c r="T212" s="1326"/>
      <c r="U212" s="1326"/>
      <c r="V212" s="1326"/>
      <c r="W212" s="1326"/>
      <c r="X212" s="1326"/>
      <c r="AC212" s="1292"/>
      <c r="AI212" s="1443"/>
      <c r="AJ212" s="1443"/>
      <c r="AK212" s="40"/>
      <c r="AL212" s="40"/>
    </row>
    <row r="213" spans="1:38" s="737" customFormat="1" ht="17" customHeight="1">
      <c r="A213" s="1704">
        <f>IF(G170="",0,1)</f>
        <v>0</v>
      </c>
      <c r="B213" s="1655"/>
      <c r="C213" s="1283"/>
      <c r="D213" s="1561"/>
      <c r="E213" s="1474" t="str">
        <f t="shared" si="18"/>
        <v/>
      </c>
      <c r="F213" s="1789"/>
      <c r="G213" s="1316"/>
      <c r="H213" s="1317" t="str">
        <f>H$108</f>
        <v>Etanchéité</v>
      </c>
      <c r="I213" s="1317"/>
      <c r="J213" s="1317"/>
      <c r="K213" s="2173" t="str">
        <f>AI170</f>
        <v/>
      </c>
      <c r="L213" s="2173"/>
      <c r="M213" s="2173"/>
      <c r="N213" s="2173"/>
      <c r="O213" s="2173"/>
      <c r="P213" s="2173"/>
      <c r="Q213" s="2173"/>
      <c r="R213" s="1318" t="str">
        <f>IF(S213=0,"",IF(BF170=Q$40,R$40,R$41))</f>
        <v>d'ici à 8 ans</v>
      </c>
      <c r="S213" s="1327" t="str">
        <f>AW170</f>
        <v/>
      </c>
      <c r="T213" s="1327"/>
      <c r="U213" s="1327"/>
      <c r="V213" s="527"/>
      <c r="W213" s="1320"/>
      <c r="X213" s="1319" t="str">
        <f>IF(V213=V$41,0,S213)</f>
        <v/>
      </c>
      <c r="Z213" s="1328">
        <f>IF(S213=0,1,IF(V213=V$41,2,3))</f>
        <v>3</v>
      </c>
      <c r="AA213" s="1322">
        <f>IF(R213=AA202,S213,0)</f>
        <v>0</v>
      </c>
      <c r="AB213" s="1322" t="str">
        <f>IF(R213=AB202,S213,0)</f>
        <v/>
      </c>
      <c r="AC213" s="1292"/>
      <c r="AD213" s="1322">
        <f>IF(R213=AD202,X213,0)</f>
        <v>0</v>
      </c>
      <c r="AE213" s="1322" t="str">
        <f>IF(R213=AE202,X213,0)</f>
        <v/>
      </c>
      <c r="AF213" s="40"/>
      <c r="AG213" s="1322">
        <f>AD213</f>
        <v>0</v>
      </c>
      <c r="AH213" s="1562" t="str">
        <f>AE213</f>
        <v/>
      </c>
      <c r="AI213" s="1563">
        <f>IF(W213=AI202,AC213,0)</f>
        <v>0</v>
      </c>
      <c r="AJ213" s="1563">
        <f>IF(W213=AJ202,AC213,0)</f>
        <v>0</v>
      </c>
      <c r="AK213" s="40"/>
      <c r="AL213" s="40"/>
    </row>
    <row r="214" spans="1:38" s="737" customFormat="1" ht="47" customHeight="1">
      <c r="A214" s="1704">
        <f>IF(G170="",0,1)</f>
        <v>0</v>
      </c>
      <c r="B214" s="1655"/>
      <c r="C214" s="1283"/>
      <c r="D214" s="1561"/>
      <c r="E214" s="1474" t="str">
        <f t="shared" si="18"/>
        <v/>
      </c>
      <c r="F214" s="1789"/>
      <c r="G214" s="1323"/>
      <c r="H214" s="1324"/>
      <c r="I214" s="1324"/>
      <c r="J214" s="1324"/>
      <c r="K214" s="2174"/>
      <c r="L214" s="2174"/>
      <c r="M214" s="2174"/>
      <c r="N214" s="2174"/>
      <c r="O214" s="2174"/>
      <c r="P214" s="2174"/>
      <c r="Q214" s="2174"/>
      <c r="R214" s="1325"/>
      <c r="S214" s="1326"/>
      <c r="T214" s="1326"/>
      <c r="U214" s="1326"/>
      <c r="V214" s="1326"/>
      <c r="W214" s="1326"/>
      <c r="X214" s="1326"/>
      <c r="AC214" s="1292"/>
      <c r="AE214" s="40"/>
      <c r="AF214" s="40"/>
      <c r="AH214" s="40"/>
      <c r="AI214" s="1443"/>
      <c r="AJ214" s="44"/>
      <c r="AK214" s="40"/>
      <c r="AL214" s="40"/>
    </row>
    <row r="215" spans="1:38" s="737" customFormat="1" ht="17" customHeight="1">
      <c r="A215" s="1704">
        <f>IF(G170="",0,1)</f>
        <v>0</v>
      </c>
      <c r="B215" s="1655"/>
      <c r="C215" s="1283"/>
      <c r="D215" s="1561"/>
      <c r="E215" s="1474" t="str">
        <f t="shared" si="18"/>
        <v/>
      </c>
      <c r="F215" s="1789"/>
      <c r="G215" s="1316"/>
      <c r="H215" s="1317" t="str">
        <f>H$110</f>
        <v>Gestion du climat</v>
      </c>
      <c r="I215" s="1317"/>
      <c r="J215" s="1317"/>
      <c r="K215" s="2173" t="str">
        <f>AJ170</f>
        <v/>
      </c>
      <c r="L215" s="2173"/>
      <c r="M215" s="2173"/>
      <c r="N215" s="2173"/>
      <c r="O215" s="2173"/>
      <c r="P215" s="2173"/>
      <c r="Q215" s="2173"/>
      <c r="R215" s="1318" t="str">
        <f>IF(S215=0,"",IF(BG170=Q$40,R$40,R$41))</f>
        <v>d'ici à 8 ans</v>
      </c>
      <c r="S215" s="1327" t="str">
        <f>AX170</f>
        <v/>
      </c>
      <c r="T215" s="1327"/>
      <c r="U215" s="1327"/>
      <c r="V215" s="527"/>
      <c r="W215" s="1320"/>
      <c r="X215" s="1319" t="str">
        <f>IF(V215=V$41,0,S215)</f>
        <v/>
      </c>
      <c r="Z215" s="1328">
        <f>IF(S215=0,1,IF(V215=V$41,2,3))</f>
        <v>3</v>
      </c>
      <c r="AA215" s="1322">
        <f>IF(R215=AA202,S215,0)</f>
        <v>0</v>
      </c>
      <c r="AB215" s="1322" t="str">
        <f>IF(R215=AB202,S215,0)</f>
        <v/>
      </c>
      <c r="AC215" s="1292"/>
      <c r="AD215" s="1322">
        <f>IF(R215=AD202,X215,0)</f>
        <v>0</v>
      </c>
      <c r="AE215" s="1322" t="str">
        <f>IF(R215=AE202,X215,0)</f>
        <v/>
      </c>
      <c r="AF215" s="40"/>
      <c r="AG215" s="1322">
        <f>AD215</f>
        <v>0</v>
      </c>
      <c r="AH215" s="1562" t="str">
        <f>AE215</f>
        <v/>
      </c>
      <c r="AI215" s="1563">
        <f>IF(W215=AI202,AC215,0)</f>
        <v>0</v>
      </c>
      <c r="AJ215" s="1563">
        <f>IF(W215=AJ202,AC215,0)</f>
        <v>0</v>
      </c>
      <c r="AK215" s="40"/>
      <c r="AL215" s="40"/>
    </row>
    <row r="216" spans="1:38" s="737" customFormat="1" ht="24" customHeight="1">
      <c r="A216" s="1704">
        <f>IF(G170="",0,1)</f>
        <v>0</v>
      </c>
      <c r="B216" s="1655"/>
      <c r="C216" s="1283"/>
      <c r="D216" s="1561"/>
      <c r="E216" s="1474" t="str">
        <f t="shared" si="18"/>
        <v/>
      </c>
      <c r="F216" s="1789"/>
      <c r="G216" s="1323"/>
      <c r="H216" s="1324"/>
      <c r="I216" s="1324"/>
      <c r="J216" s="1324"/>
      <c r="K216" s="2174"/>
      <c r="L216" s="2174"/>
      <c r="M216" s="2174"/>
      <c r="N216" s="2174"/>
      <c r="O216" s="2174"/>
      <c r="P216" s="2174"/>
      <c r="Q216" s="2174"/>
      <c r="R216" s="1325"/>
      <c r="S216" s="1326"/>
      <c r="T216" s="1326"/>
      <c r="U216" s="1326"/>
      <c r="V216" s="1326"/>
      <c r="W216" s="1326"/>
      <c r="X216" s="1326"/>
      <c r="AC216" s="1292"/>
      <c r="AE216" s="40"/>
      <c r="AF216" s="40"/>
      <c r="AH216" s="40"/>
      <c r="AJ216" s="40"/>
      <c r="AK216" s="40"/>
      <c r="AL216" s="40"/>
    </row>
    <row r="217" spans="1:38" s="737" customFormat="1" ht="17" customHeight="1">
      <c r="A217" s="1704">
        <f>IF(G170="",0,1)</f>
        <v>0</v>
      </c>
      <c r="B217" s="1655"/>
      <c r="C217" s="1283"/>
      <c r="D217" s="1561"/>
      <c r="E217" s="1474" t="str">
        <f t="shared" si="18"/>
        <v/>
      </c>
      <c r="F217" s="1789"/>
      <c r="G217" s="1316"/>
      <c r="H217" s="1317" t="str">
        <f>H$112</f>
        <v>Isolation des conduites</v>
      </c>
      <c r="I217" s="1317"/>
      <c r="J217" s="1317"/>
      <c r="K217" s="2173" t="str">
        <f>AK170</f>
        <v/>
      </c>
      <c r="L217" s="2173"/>
      <c r="M217" s="2173"/>
      <c r="N217" s="2173"/>
      <c r="O217" s="2173"/>
      <c r="P217" s="2173"/>
      <c r="Q217" s="2173"/>
      <c r="R217" s="1318" t="str">
        <f>IF(S217=0,"",IF(BH170=Q$40,R$40,R$41))</f>
        <v>d'ici à 8 ans</v>
      </c>
      <c r="S217" s="1327" t="str">
        <f>AY170</f>
        <v/>
      </c>
      <c r="T217" s="1327"/>
      <c r="U217" s="1327"/>
      <c r="V217" s="527"/>
      <c r="W217" s="1320"/>
      <c r="X217" s="1319" t="str">
        <f>IF(V217=V$41,0,S217)</f>
        <v/>
      </c>
      <c r="Z217" s="1328">
        <f>IF(S217=0,1,IF(V217=V$41,2,3))</f>
        <v>3</v>
      </c>
      <c r="AA217" s="1322">
        <f>IF(R217=AA202,S217,0)</f>
        <v>0</v>
      </c>
      <c r="AB217" s="1322" t="str">
        <f>IF(R217=AB202,S217,0)</f>
        <v/>
      </c>
      <c r="AC217" s="1292"/>
      <c r="AD217" s="1322">
        <f>IF(R217=AD202,X217,0)</f>
        <v>0</v>
      </c>
      <c r="AE217" s="1322" t="str">
        <f>IF(R217=AE202,X217,0)</f>
        <v/>
      </c>
      <c r="AF217" s="40"/>
      <c r="AH217" s="40"/>
      <c r="AI217" s="1322">
        <f>AD217</f>
        <v>0</v>
      </c>
      <c r="AJ217" s="1322" t="str">
        <f>AE217</f>
        <v/>
      </c>
      <c r="AK217" s="40"/>
      <c r="AL217" s="40"/>
    </row>
    <row r="218" spans="1:38" s="737" customFormat="1" ht="15" customHeight="1">
      <c r="A218" s="1704">
        <f>IF(G170="",0,1)</f>
        <v>0</v>
      </c>
      <c r="B218" s="1655"/>
      <c r="C218" s="1283"/>
      <c r="D218" s="1561"/>
      <c r="E218" s="1474" t="str">
        <f t="shared" si="18"/>
        <v/>
      </c>
      <c r="F218" s="1789"/>
      <c r="G218" s="1323"/>
      <c r="H218" s="1324"/>
      <c r="I218" s="1324"/>
      <c r="J218" s="1324"/>
      <c r="K218" s="2174"/>
      <c r="L218" s="2174"/>
      <c r="M218" s="2174"/>
      <c r="N218" s="2174"/>
      <c r="O218" s="2174"/>
      <c r="P218" s="2174"/>
      <c r="Q218" s="2174"/>
      <c r="R218" s="1325"/>
      <c r="S218" s="1326"/>
      <c r="T218" s="1326"/>
      <c r="U218" s="1326"/>
      <c r="V218" s="1326"/>
      <c r="W218" s="1326"/>
      <c r="X218" s="1326"/>
      <c r="AC218" s="1292"/>
      <c r="AE218" s="40"/>
      <c r="AF218" s="40"/>
      <c r="AH218" s="40"/>
      <c r="AJ218" s="40"/>
      <c r="AK218" s="40"/>
      <c r="AL218" s="40"/>
    </row>
    <row r="219" spans="1:38" s="737" customFormat="1" ht="17" customHeight="1">
      <c r="A219" s="1704">
        <f>IF(G170="",0,1)</f>
        <v>0</v>
      </c>
      <c r="B219" s="1655"/>
      <c r="C219" s="1283"/>
      <c r="D219" s="1561"/>
      <c r="E219" s="1474" t="str">
        <f t="shared" si="18"/>
        <v/>
      </c>
      <c r="F219" s="1789"/>
      <c r="G219" s="1316"/>
      <c r="H219" s="1317" t="str">
        <f>H$114</f>
        <v>Isolation du distributeur de chauffage</v>
      </c>
      <c r="I219" s="1317"/>
      <c r="J219" s="1317"/>
      <c r="K219" s="2173" t="str">
        <f>AL170</f>
        <v/>
      </c>
      <c r="L219" s="2173"/>
      <c r="M219" s="2173"/>
      <c r="N219" s="2173"/>
      <c r="O219" s="2173"/>
      <c r="P219" s="2173"/>
      <c r="Q219" s="2173"/>
      <c r="R219" s="1318" t="str">
        <f>IF(S219=0,"",IF(BI170=Q$40,R$40,R$41))</f>
        <v>d'ici à 8 ans</v>
      </c>
      <c r="S219" s="1327" t="str">
        <f>AZ170</f>
        <v/>
      </c>
      <c r="T219" s="1327"/>
      <c r="U219" s="1327"/>
      <c r="V219" s="527"/>
      <c r="W219" s="1320"/>
      <c r="X219" s="1319" t="str">
        <f>IF(V219=V$41,0,S219)</f>
        <v/>
      </c>
      <c r="Z219" s="1328">
        <f>IF(S219=0,1,IF(V219=V$41,2,3))</f>
        <v>3</v>
      </c>
      <c r="AA219" s="1322">
        <f>IF(R219=AA$97,S219,0)</f>
        <v>0</v>
      </c>
      <c r="AB219" s="1322" t="str">
        <f>IF(R219=AB$97,S219,0)</f>
        <v/>
      </c>
      <c r="AC219" s="1292"/>
      <c r="AD219" s="1322">
        <f>IF(R219=AD$97,X219,0)</f>
        <v>0</v>
      </c>
      <c r="AE219" s="1322" t="str">
        <f>IF(R219=AE$97,X219,0)</f>
        <v/>
      </c>
      <c r="AF219" s="40"/>
      <c r="AH219" s="40"/>
      <c r="AI219" s="1322">
        <f>AD219</f>
        <v>0</v>
      </c>
      <c r="AJ219" s="1322" t="str">
        <f>AE219</f>
        <v/>
      </c>
      <c r="AK219" s="40"/>
      <c r="AL219" s="40"/>
    </row>
    <row r="220" spans="1:38" s="737" customFormat="1" ht="17" customHeight="1">
      <c r="A220" s="1704">
        <f>IF(G170="",0,1)</f>
        <v>0</v>
      </c>
      <c r="B220" s="1655"/>
      <c r="C220" s="1283"/>
      <c r="D220" s="1561"/>
      <c r="E220" s="1474" t="str">
        <f t="shared" si="18"/>
        <v/>
      </c>
      <c r="F220" s="1789"/>
      <c r="G220" s="1323"/>
      <c r="H220" s="1324"/>
      <c r="I220" s="1324"/>
      <c r="J220" s="1324"/>
      <c r="K220" s="2174"/>
      <c r="L220" s="2174"/>
      <c r="M220" s="2174"/>
      <c r="N220" s="2174"/>
      <c r="O220" s="2174"/>
      <c r="P220" s="2174"/>
      <c r="Q220" s="2174"/>
      <c r="R220" s="1325"/>
      <c r="S220" s="1326"/>
      <c r="T220" s="1326"/>
      <c r="U220" s="1326"/>
      <c r="V220" s="1326"/>
      <c r="W220" s="1326"/>
      <c r="X220" s="1326"/>
      <c r="AC220" s="1292"/>
      <c r="AE220" s="40"/>
      <c r="AF220" s="40"/>
      <c r="AH220" s="40"/>
      <c r="AJ220" s="40"/>
      <c r="AK220" s="40"/>
      <c r="AL220" s="40"/>
    </row>
    <row r="221" spans="1:38" s="1292" customFormat="1" ht="18" customHeight="1">
      <c r="A221" s="1704">
        <f>IF(G170="",0,1)</f>
        <v>0</v>
      </c>
      <c r="B221" s="1629"/>
      <c r="C221" s="1283"/>
      <c r="D221" s="1564">
        <f>IF(I221="",-1,0)</f>
        <v>-1</v>
      </c>
      <c r="E221" s="1474" t="str">
        <f t="shared" si="18"/>
        <v/>
      </c>
      <c r="F221" s="1789"/>
      <c r="G221" s="1329" t="str">
        <f>G$116</f>
        <v>Total</v>
      </c>
      <c r="H221" s="1329"/>
      <c r="I221" s="1330"/>
      <c r="J221" s="1331"/>
      <c r="K221" s="1332">
        <f>AK171</f>
        <v>0</v>
      </c>
      <c r="L221" s="1332"/>
      <c r="M221" s="1332"/>
      <c r="N221" s="1332"/>
      <c r="O221" s="1332"/>
      <c r="P221" s="1332"/>
      <c r="Q221" s="1332"/>
      <c r="R221" s="1332"/>
      <c r="S221" s="1286">
        <f>SUM(S207:S220)</f>
        <v>0</v>
      </c>
      <c r="T221" s="1333"/>
      <c r="U221" s="1286"/>
      <c r="V221" s="1286">
        <f>SUM(V207:V220)</f>
        <v>0</v>
      </c>
      <c r="W221" s="1286">
        <f>SUM(W207:W220)</f>
        <v>0</v>
      </c>
      <c r="X221" s="1286">
        <f>SUM(X207:X220)</f>
        <v>0</v>
      </c>
      <c r="Y221" s="2"/>
      <c r="Z221" s="2"/>
      <c r="AA221" s="1334">
        <f>SUM(AA207:AA220)</f>
        <v>0</v>
      </c>
      <c r="AB221" s="1334">
        <f>SUM(AB207:AB220)</f>
        <v>0</v>
      </c>
      <c r="AD221" s="1334">
        <f>SUM(AD207:AD220)</f>
        <v>0</v>
      </c>
      <c r="AE221" s="1334">
        <f>SUM(AE207:AE220)</f>
        <v>0</v>
      </c>
      <c r="AF221" s="1415"/>
      <c r="AG221" s="1334">
        <f>SUM(AG207:AG220)</f>
        <v>0</v>
      </c>
      <c r="AH221" s="1334">
        <f>SUM(AH207:AH220)</f>
        <v>0</v>
      </c>
      <c r="AI221" s="1334">
        <f>SUM(AI207:AI220)</f>
        <v>0</v>
      </c>
      <c r="AJ221" s="1334">
        <f>SUM(AJ207:AJ220)</f>
        <v>0</v>
      </c>
      <c r="AK221" s="1415"/>
      <c r="AL221" s="1415"/>
    </row>
    <row r="222" spans="1:38" s="731" customFormat="1" ht="25" customHeight="1">
      <c r="A222" s="1704">
        <f>IF(G170="",0,1)</f>
        <v>0</v>
      </c>
      <c r="B222" s="1629"/>
      <c r="C222" s="1283"/>
      <c r="D222" s="1561"/>
      <c r="E222" s="1474" t="str">
        <f t="shared" si="18"/>
        <v/>
      </c>
      <c r="F222" s="1789"/>
      <c r="G222" s="1315"/>
      <c r="H222" s="1335"/>
      <c r="I222" s="1336"/>
      <c r="J222" s="1337"/>
      <c r="K222" s="1338"/>
      <c r="L222" s="1338"/>
      <c r="M222" s="1338"/>
      <c r="N222" s="1338"/>
      <c r="O222" s="1338"/>
      <c r="P222" s="1338"/>
      <c r="Q222" s="1338"/>
      <c r="R222" s="1338"/>
      <c r="S222" s="1337"/>
      <c r="T222" s="1337"/>
      <c r="U222" s="1337"/>
      <c r="V222" s="1339"/>
      <c r="W222" s="989"/>
      <c r="X222" s="2"/>
      <c r="Y222" s="2"/>
      <c r="Z222" s="2"/>
      <c r="AA222" s="2"/>
      <c r="AB222" s="2"/>
      <c r="AC222" s="1292"/>
      <c r="AD222" s="1415"/>
      <c r="AE222" s="1415"/>
      <c r="AF222" s="1415"/>
      <c r="AG222" s="1415"/>
      <c r="AH222" s="1415"/>
      <c r="AI222" s="1415"/>
      <c r="AJ222" s="1415"/>
      <c r="AK222" s="1415"/>
      <c r="AL222" s="1415"/>
    </row>
    <row r="223" spans="1:38" s="1279" customFormat="1" ht="19" customHeight="1">
      <c r="A223" s="1704">
        <f>IF(G170="",0,1)</f>
        <v>0</v>
      </c>
      <c r="B223" s="1704"/>
      <c r="C223" s="1565"/>
      <c r="D223" s="1566"/>
      <c r="E223" s="1474" t="str">
        <f t="shared" si="18"/>
        <v/>
      </c>
      <c r="F223" s="1789"/>
      <c r="G223" s="1340"/>
      <c r="H223" s="1341" t="str">
        <f>H$118</f>
        <v>Economies</v>
      </c>
      <c r="I223" s="1342"/>
      <c r="J223" s="1343"/>
      <c r="K223" s="1344" t="str">
        <f>K$118</f>
        <v>Ensemble des mesures 1</v>
      </c>
      <c r="L223" s="1345"/>
      <c r="M223" s="1261"/>
      <c r="N223" s="1346"/>
      <c r="O223" s="1346"/>
      <c r="P223" s="1346"/>
      <c r="Q223" s="1346"/>
      <c r="R223" s="1346"/>
      <c r="S223" s="1347">
        <f>AA221</f>
        <v>0</v>
      </c>
      <c r="T223" s="1261"/>
      <c r="U223" s="1261"/>
      <c r="V223" s="1261"/>
      <c r="W223" s="1348"/>
      <c r="X223" s="1349">
        <f>AD221</f>
        <v>0</v>
      </c>
      <c r="Y223" s="1350"/>
      <c r="Z223" s="1350"/>
      <c r="AA223" s="1350"/>
      <c r="AB223" s="1350"/>
      <c r="AC223" s="1350"/>
    </row>
    <row r="224" spans="1:38" s="1355" customFormat="1" ht="19" customHeight="1">
      <c r="A224" s="1704">
        <f>IF(G170="",0,1)</f>
        <v>0</v>
      </c>
      <c r="B224" s="1646"/>
      <c r="C224" s="1565"/>
      <c r="D224" s="1567"/>
      <c r="E224" s="1474" t="str">
        <f t="shared" si="18"/>
        <v/>
      </c>
      <c r="F224" s="1789"/>
      <c r="G224" s="1351"/>
      <c r="H224" s="1352" t="s">
        <v>100</v>
      </c>
      <c r="I224" s="1353"/>
      <c r="J224" s="1354"/>
      <c r="K224" s="1344" t="str">
        <f>K$119</f>
        <v>Ensemble des mesures 2</v>
      </c>
      <c r="L224" s="1345"/>
      <c r="M224" s="1261"/>
      <c r="N224" s="1346"/>
      <c r="O224" s="1346"/>
      <c r="P224" s="1346"/>
      <c r="Q224" s="1346"/>
      <c r="R224" s="1346"/>
      <c r="S224" s="1347">
        <f>AB221</f>
        <v>0</v>
      </c>
      <c r="T224" s="1261"/>
      <c r="U224" s="1261"/>
      <c r="V224" s="1261"/>
      <c r="W224" s="1348"/>
      <c r="X224" s="1349">
        <f>AE221</f>
        <v>0</v>
      </c>
      <c r="Y224" s="208"/>
      <c r="Z224" s="208"/>
      <c r="AA224" s="208"/>
      <c r="AB224" s="208"/>
      <c r="AC224" s="208"/>
      <c r="AD224" s="198"/>
      <c r="AE224" s="198"/>
      <c r="AF224" s="198"/>
      <c r="AG224" s="198"/>
      <c r="AH224" s="198"/>
      <c r="AI224" s="198"/>
      <c r="AJ224" s="198"/>
      <c r="AK224" s="198"/>
      <c r="AL224" s="198"/>
    </row>
    <row r="225" spans="1:38" s="1368" customFormat="1" ht="19" customHeight="1">
      <c r="A225" s="1704">
        <f>IF(G170="",0,1)</f>
        <v>0</v>
      </c>
      <c r="B225" s="1709"/>
      <c r="C225" s="1568"/>
      <c r="D225" s="1569"/>
      <c r="E225" s="1474" t="str">
        <f t="shared" si="18"/>
        <v/>
      </c>
      <c r="F225" s="1789"/>
      <c r="G225" s="1359"/>
      <c r="H225" s="1360"/>
      <c r="I225" s="1361"/>
      <c r="J225" s="1360"/>
      <c r="K225" s="1414" t="str">
        <f>K$120</f>
        <v>Total (ensemble des mesures 1+2)</v>
      </c>
      <c r="L225" s="1363"/>
      <c r="M225" s="1364"/>
      <c r="N225" s="1362"/>
      <c r="O225" s="1362"/>
      <c r="P225" s="1362"/>
      <c r="Q225" s="1362"/>
      <c r="R225" s="1362"/>
      <c r="S225" s="1365">
        <f>SUM(S223:S224)</f>
        <v>0</v>
      </c>
      <c r="T225" s="1364"/>
      <c r="U225" s="1364"/>
      <c r="V225" s="1364"/>
      <c r="W225" s="1366"/>
      <c r="X225" s="1367">
        <f>SUM(X223:X224)</f>
        <v>0</v>
      </c>
      <c r="Y225" s="933"/>
      <c r="Z225" s="933"/>
      <c r="AA225" s="933"/>
      <c r="AB225" s="933"/>
      <c r="AC225" s="933"/>
      <c r="AD225" s="21"/>
      <c r="AE225" s="21"/>
      <c r="AF225" s="21"/>
      <c r="AG225" s="21"/>
      <c r="AH225" s="21"/>
      <c r="AI225" s="21"/>
      <c r="AJ225" s="21"/>
      <c r="AK225" s="21"/>
      <c r="AL225" s="21"/>
    </row>
    <row r="226" spans="1:38" s="731" customFormat="1" ht="25" customHeight="1">
      <c r="A226" s="1704">
        <f>IF(G170="",0,1)</f>
        <v>0</v>
      </c>
      <c r="B226" s="1629"/>
      <c r="C226" s="1283"/>
      <c r="D226" s="1561"/>
      <c r="E226" s="1474" t="str">
        <f t="shared" si="18"/>
        <v/>
      </c>
      <c r="F226" s="1789"/>
      <c r="G226" s="1315"/>
      <c r="H226" s="1335"/>
      <c r="I226" s="1336"/>
      <c r="J226" s="1337"/>
      <c r="K226" s="1338"/>
      <c r="L226" s="1338"/>
      <c r="M226" s="1338"/>
      <c r="N226" s="1338"/>
      <c r="O226" s="1338"/>
      <c r="P226" s="1338"/>
      <c r="Q226" s="1338"/>
      <c r="R226" s="1338"/>
      <c r="S226" s="1337"/>
      <c r="T226" s="1337"/>
      <c r="U226" s="1337"/>
      <c r="V226" s="1339"/>
      <c r="W226" s="989"/>
      <c r="X226" s="2"/>
      <c r="Y226" s="2"/>
      <c r="Z226" s="2"/>
      <c r="AA226" s="2"/>
      <c r="AB226" s="2"/>
      <c r="AC226" s="1291"/>
      <c r="AD226" s="1415"/>
      <c r="AE226" s="1415"/>
      <c r="AF226" s="1415"/>
      <c r="AG226" s="1415"/>
      <c r="AH226" s="1415"/>
      <c r="AI226" s="1415"/>
      <c r="AJ226" s="1415"/>
      <c r="AK226" s="1415"/>
      <c r="AL226" s="1415"/>
    </row>
    <row r="227" spans="1:38" s="731" customFormat="1" ht="25" customHeight="1">
      <c r="A227" s="1704">
        <f>IF(G170="",0,1)</f>
        <v>0</v>
      </c>
      <c r="B227" s="1629"/>
      <c r="C227" s="1283"/>
      <c r="D227" s="1561"/>
      <c r="E227" s="1474" t="str">
        <f t="shared" si="18"/>
        <v/>
      </c>
      <c r="F227" s="1789"/>
      <c r="G227" s="1315"/>
      <c r="H227" s="1619" t="s">
        <v>909</v>
      </c>
      <c r="I227" s="1369"/>
      <c r="J227" s="1369"/>
      <c r="K227" s="1369"/>
      <c r="L227" s="1369"/>
      <c r="M227" s="1369"/>
      <c r="N227" s="1369"/>
      <c r="O227" s="1369"/>
      <c r="P227" s="1369"/>
      <c r="Q227" s="1369"/>
      <c r="R227" s="1369"/>
      <c r="S227" s="1369"/>
      <c r="T227" s="1369"/>
      <c r="U227" s="1369"/>
      <c r="V227" s="1369"/>
      <c r="W227" s="1369"/>
      <c r="X227" s="2"/>
      <c r="Y227" s="2"/>
      <c r="Z227" s="2"/>
      <c r="AA227" s="2"/>
      <c r="AB227" s="2"/>
      <c r="AC227" s="1291"/>
      <c r="AD227" s="1415"/>
      <c r="AE227" s="1415"/>
      <c r="AF227" s="1415"/>
      <c r="AG227" s="1415"/>
      <c r="AH227" s="1415"/>
      <c r="AI227" s="1415"/>
      <c r="AJ227" s="1415"/>
      <c r="AK227" s="1415"/>
      <c r="AL227" s="1415"/>
    </row>
    <row r="228" spans="1:38" s="731" customFormat="1" ht="84" customHeight="1">
      <c r="A228" s="1704">
        <f>IF(G170="",0,1)</f>
        <v>0</v>
      </c>
      <c r="B228" s="1629"/>
      <c r="C228" s="1283"/>
      <c r="D228" s="1561"/>
      <c r="E228" s="1474" t="str">
        <f t="shared" si="18"/>
        <v/>
      </c>
      <c r="F228" s="1789"/>
      <c r="G228" s="1315"/>
      <c r="H228" s="2188"/>
      <c r="I228" s="2189"/>
      <c r="J228" s="2189"/>
      <c r="K228" s="2189"/>
      <c r="L228" s="2189"/>
      <c r="M228" s="2189"/>
      <c r="N228" s="2189"/>
      <c r="O228" s="2189"/>
      <c r="P228" s="2189"/>
      <c r="Q228" s="2189"/>
      <c r="R228" s="2189"/>
      <c r="S228" s="2189"/>
      <c r="T228" s="2189"/>
      <c r="U228" s="2189"/>
      <c r="V228" s="2189"/>
      <c r="W228" s="2190"/>
      <c r="X228" s="2"/>
      <c r="Y228" s="2"/>
      <c r="Z228" s="2"/>
      <c r="AA228" s="2"/>
      <c r="AB228" s="2"/>
      <c r="AC228" s="1291"/>
      <c r="AD228" s="1415"/>
      <c r="AE228" s="1415"/>
      <c r="AF228" s="1415"/>
      <c r="AG228" s="1415"/>
      <c r="AH228" s="1415"/>
      <c r="AI228" s="1415"/>
      <c r="AJ228" s="1415"/>
      <c r="AK228" s="1415"/>
      <c r="AL228" s="1415"/>
    </row>
    <row r="229" spans="1:38" s="731" customFormat="1" ht="25" customHeight="1">
      <c r="A229" s="1704">
        <f>IF(G170="",0,1)</f>
        <v>0</v>
      </c>
      <c r="B229" s="1629"/>
      <c r="C229" s="1283"/>
      <c r="D229" s="1561"/>
      <c r="E229" s="1474" t="str">
        <f t="shared" si="18"/>
        <v/>
      </c>
      <c r="F229" s="1789"/>
      <c r="G229" s="1315"/>
      <c r="H229" s="1335"/>
      <c r="I229" s="1336"/>
      <c r="J229" s="1336"/>
      <c r="K229" s="1336"/>
      <c r="L229" s="1336"/>
      <c r="M229" s="1336"/>
      <c r="N229" s="1336"/>
      <c r="O229" s="1336"/>
      <c r="P229" s="1336"/>
      <c r="Q229" s="1336"/>
      <c r="R229" s="1336"/>
      <c r="S229" s="1336"/>
      <c r="T229" s="1336"/>
      <c r="U229" s="1336"/>
      <c r="V229" s="1336"/>
      <c r="W229" s="1336"/>
      <c r="X229" s="2"/>
      <c r="Y229" s="2"/>
      <c r="Z229" s="2"/>
      <c r="AA229" s="2"/>
      <c r="AB229" s="2"/>
      <c r="AC229" s="1291"/>
      <c r="AD229" s="1415"/>
      <c r="AE229" s="1415"/>
      <c r="AF229" s="1415"/>
      <c r="AG229" s="1415"/>
      <c r="AH229" s="1415"/>
      <c r="AI229" s="1415"/>
      <c r="AJ229" s="1415"/>
      <c r="AK229" s="1415"/>
      <c r="AL229" s="1415"/>
    </row>
    <row r="230" spans="1:38" s="731" customFormat="1" ht="25" customHeight="1">
      <c r="A230" s="1704">
        <f>IF(G170="",0,1)</f>
        <v>0</v>
      </c>
      <c r="B230" s="1629"/>
      <c r="C230" s="1283"/>
      <c r="D230" s="1561"/>
      <c r="E230" s="1474" t="str">
        <f t="shared" si="18"/>
        <v/>
      </c>
      <c r="F230" s="1789"/>
      <c r="G230" s="1315"/>
      <c r="H230" s="1335"/>
      <c r="I230" s="1336"/>
      <c r="J230" s="1337"/>
      <c r="K230" s="1338"/>
      <c r="L230" s="1338"/>
      <c r="M230" s="1338"/>
      <c r="N230" s="1338"/>
      <c r="O230" s="1338"/>
      <c r="P230" s="1338"/>
      <c r="Q230" s="1338"/>
      <c r="R230" s="1338"/>
      <c r="S230" s="1337"/>
      <c r="T230" s="1337"/>
      <c r="U230" s="1337"/>
      <c r="V230" s="1339"/>
      <c r="W230" s="989"/>
      <c r="X230" s="2"/>
      <c r="Y230" s="2"/>
      <c r="Z230" s="2"/>
      <c r="AA230" s="2"/>
      <c r="AB230" s="2"/>
      <c r="AC230" s="1291"/>
      <c r="AD230" s="1415"/>
      <c r="AE230" s="1415"/>
      <c r="AF230" s="1415"/>
      <c r="AG230" s="1415"/>
      <c r="AH230" s="1415"/>
      <c r="AI230" s="1415"/>
      <c r="AJ230" s="1415"/>
      <c r="AK230" s="1415"/>
      <c r="AL230" s="1415"/>
    </row>
    <row r="231" spans="1:38" s="731" customFormat="1" ht="25" customHeight="1">
      <c r="A231" s="1704">
        <f>IF(G170="",0,1)</f>
        <v>0</v>
      </c>
      <c r="B231" s="1629"/>
      <c r="C231" s="1283"/>
      <c r="D231" s="1561"/>
      <c r="E231" s="1474" t="str">
        <f t="shared" si="18"/>
        <v/>
      </c>
      <c r="F231" s="1789"/>
      <c r="G231" s="1315"/>
      <c r="H231" s="1335"/>
      <c r="I231" s="1336"/>
      <c r="J231" s="1337"/>
      <c r="K231" s="1338"/>
      <c r="L231" s="1338"/>
      <c r="M231" s="1338"/>
      <c r="N231" s="1338"/>
      <c r="O231" s="1338"/>
      <c r="P231" s="1338"/>
      <c r="Q231" s="1338"/>
      <c r="R231" s="1338"/>
      <c r="S231" s="1337"/>
      <c r="T231" s="1337"/>
      <c r="U231" s="1337"/>
      <c r="V231" s="1339"/>
      <c r="W231" s="989"/>
      <c r="X231" s="2"/>
      <c r="Y231" s="2"/>
      <c r="Z231" s="2"/>
      <c r="AA231" s="2"/>
      <c r="AB231" s="2"/>
      <c r="AC231" s="1291"/>
      <c r="AD231" s="1415"/>
      <c r="AE231" s="1415"/>
      <c r="AF231" s="1415"/>
      <c r="AG231" s="1415"/>
      <c r="AH231" s="1415"/>
      <c r="AI231" s="1415"/>
      <c r="AJ231" s="1415"/>
      <c r="AK231" s="1415"/>
      <c r="AL231" s="1415"/>
    </row>
    <row r="232" spans="1:38" s="1292" customFormat="1" ht="24" thickBot="1">
      <c r="A232" s="1704">
        <f>IF(G170="",0,1)</f>
        <v>0</v>
      </c>
      <c r="B232" s="1629"/>
      <c r="C232" s="1283"/>
      <c r="D232" s="1561"/>
      <c r="E232" s="1474" t="str">
        <f t="shared" si="18"/>
        <v/>
      </c>
      <c r="F232" s="1789"/>
      <c r="G232" s="777" t="str">
        <f>CONCATENATE(G170, G$39)</f>
        <v>: Contrôle d'optimisation énergétique</v>
      </c>
      <c r="H232" s="777"/>
      <c r="I232" s="777"/>
      <c r="J232" s="777"/>
      <c r="K232" s="777"/>
      <c r="L232" s="777"/>
      <c r="M232" s="777"/>
      <c r="N232" s="777"/>
      <c r="O232" s="777"/>
      <c r="P232" s="777"/>
      <c r="Q232" s="777"/>
      <c r="R232" s="777"/>
      <c r="S232" s="777"/>
      <c r="T232" s="777"/>
      <c r="U232" s="2175"/>
      <c r="V232" s="2175"/>
      <c r="W232" s="1570"/>
      <c r="X232" s="2"/>
      <c r="Y232" s="2"/>
      <c r="Z232" s="2"/>
      <c r="AA232" s="2"/>
      <c r="AB232" s="2"/>
      <c r="AC232" s="1291"/>
      <c r="AD232" s="1415"/>
    </row>
    <row r="233" spans="1:38" s="731" customFormat="1" ht="25" customHeight="1">
      <c r="A233" s="1704">
        <f>IF(G170="",0,1)</f>
        <v>0</v>
      </c>
      <c r="B233" s="1629"/>
      <c r="C233" s="1283"/>
      <c r="D233" s="1561"/>
      <c r="E233" s="1474" t="str">
        <f t="shared" si="18"/>
        <v/>
      </c>
      <c r="F233" s="1789"/>
      <c r="G233" s="1315"/>
      <c r="H233" s="1335"/>
      <c r="I233" s="1336"/>
      <c r="J233" s="1337"/>
      <c r="K233" s="1338"/>
      <c r="L233" s="1338"/>
      <c r="M233" s="1338"/>
      <c r="N233" s="1338"/>
      <c r="O233" s="1338"/>
      <c r="P233" s="1338"/>
      <c r="Q233" s="1338"/>
      <c r="R233" s="1338"/>
      <c r="S233" s="1337"/>
      <c r="T233" s="1337"/>
      <c r="U233" s="1337"/>
      <c r="V233" s="1339"/>
      <c r="W233" s="989"/>
      <c r="X233" s="2"/>
      <c r="Y233" s="2"/>
      <c r="Z233" s="2"/>
      <c r="AA233" s="2"/>
      <c r="AB233" s="2"/>
      <c r="AC233" s="1291"/>
      <c r="AD233" s="1415"/>
      <c r="AE233" s="1415"/>
      <c r="AF233" s="1415"/>
      <c r="AG233" s="1415"/>
      <c r="AH233" s="1415"/>
      <c r="AI233" s="1415"/>
      <c r="AJ233" s="1415"/>
      <c r="AK233" s="1415"/>
      <c r="AL233" s="1415"/>
    </row>
    <row r="234" spans="1:38" s="731" customFormat="1" ht="25" customHeight="1">
      <c r="A234" s="1704">
        <f>IF(G170="",0,1)</f>
        <v>0</v>
      </c>
      <c r="B234" s="1629"/>
      <c r="C234" s="1283"/>
      <c r="D234" s="1561"/>
      <c r="E234" s="1474" t="str">
        <f t="shared" si="18"/>
        <v/>
      </c>
      <c r="F234" s="1789"/>
      <c r="G234" s="1571" t="str">
        <f>G$129</f>
        <v>Réalisez les mesures d'optimisation énergétique au moins 1 x par an - au mieux avant la période de chauffe.</v>
      </c>
      <c r="H234" s="1335"/>
      <c r="I234" s="1336"/>
      <c r="J234" s="1337"/>
      <c r="K234" s="1338"/>
      <c r="L234" s="1338"/>
      <c r="M234" s="1338"/>
      <c r="N234" s="1338"/>
      <c r="O234" s="1338"/>
      <c r="P234" s="1338"/>
      <c r="Q234" s="1338"/>
      <c r="R234" s="1338"/>
      <c r="S234" s="1337"/>
      <c r="T234" s="1337"/>
      <c r="U234" s="1337"/>
      <c r="V234" s="1339"/>
      <c r="W234" s="989"/>
      <c r="X234" s="2"/>
      <c r="Y234" s="2"/>
      <c r="Z234" s="2"/>
      <c r="AA234" s="2"/>
      <c r="AB234" s="2"/>
      <c r="AC234" s="1291"/>
      <c r="AD234" s="1415"/>
      <c r="AE234" s="1415"/>
      <c r="AF234" s="1415"/>
      <c r="AG234" s="1415"/>
      <c r="AH234" s="1415"/>
      <c r="AI234" s="1415"/>
      <c r="AJ234" s="1415"/>
      <c r="AK234" s="1415"/>
      <c r="AL234" s="1415"/>
    </row>
    <row r="235" spans="1:38" s="731" customFormat="1" ht="25" customHeight="1">
      <c r="A235" s="1704">
        <f>IF(G170="",0,1)</f>
        <v>0</v>
      </c>
      <c r="B235" s="1629"/>
      <c r="C235" s="1283"/>
      <c r="D235" s="1561"/>
      <c r="E235" s="1474" t="str">
        <f t="shared" ref="E235:E268" si="19">IF((SUM(A235:C235))&gt;0,G$42,"")</f>
        <v/>
      </c>
      <c r="F235" s="1789"/>
      <c r="G235" s="1571"/>
      <c r="H235" s="1335"/>
      <c r="I235" s="1336"/>
      <c r="J235" s="1337"/>
      <c r="K235" s="1338"/>
      <c r="L235" s="1338"/>
      <c r="M235" s="1338"/>
      <c r="N235" s="1338"/>
      <c r="O235" s="1338"/>
      <c r="P235" s="1338"/>
      <c r="Q235" s="1338"/>
      <c r="R235" s="1338"/>
      <c r="S235" s="1572" t="str">
        <f>S$130</f>
        <v>Réalisé</v>
      </c>
      <c r="V235" s="955" t="str">
        <f>V$130</f>
        <v>Nom, date</v>
      </c>
      <c r="W235" s="989"/>
      <c r="X235" s="2"/>
      <c r="Y235" s="2"/>
      <c r="Z235" s="2"/>
      <c r="AA235" s="2"/>
      <c r="AB235" s="2"/>
      <c r="AC235" s="1291"/>
      <c r="AD235" s="1415"/>
      <c r="AE235" s="1415"/>
      <c r="AF235" s="1415"/>
      <c r="AG235" s="1415"/>
      <c r="AH235" s="1415"/>
      <c r="AI235" s="1415"/>
      <c r="AJ235" s="1415"/>
      <c r="AK235" s="1415"/>
      <c r="AL235" s="1415"/>
    </row>
    <row r="236" spans="1:38" s="731" customFormat="1" ht="25" customHeight="1">
      <c r="A236" s="1704">
        <f>IF(G170="",0,1)</f>
        <v>0</v>
      </c>
      <c r="B236" s="1629"/>
      <c r="C236" s="1283"/>
      <c r="D236" s="1561"/>
      <c r="E236" s="1474" t="str">
        <f t="shared" si="19"/>
        <v/>
      </c>
      <c r="F236" s="1789"/>
      <c r="G236" s="1335" t="str">
        <f>G$131</f>
        <v>2.1 Etanchéité</v>
      </c>
      <c r="H236" s="1335"/>
      <c r="I236" s="1336"/>
      <c r="J236" s="1337"/>
      <c r="K236" s="1338"/>
      <c r="L236" s="1338"/>
      <c r="M236" s="1338"/>
      <c r="N236" s="1338"/>
      <c r="O236" s="1338"/>
      <c r="P236" s="1338"/>
      <c r="Q236" s="1338"/>
      <c r="R236" s="1338"/>
      <c r="S236" s="1337"/>
      <c r="T236" s="1337"/>
      <c r="U236" s="1337"/>
      <c r="V236" s="1339"/>
      <c r="W236" s="1339"/>
      <c r="X236" s="1339"/>
      <c r="Y236" s="2"/>
      <c r="Z236" s="2"/>
      <c r="AA236" s="2"/>
      <c r="AB236" s="2"/>
      <c r="AC236" s="1291"/>
      <c r="AD236" s="1415"/>
      <c r="AE236" s="1415"/>
      <c r="AF236" s="1415"/>
      <c r="AG236" s="1415"/>
      <c r="AH236" s="1415"/>
      <c r="AI236" s="1415"/>
      <c r="AJ236" s="1415"/>
      <c r="AK236" s="1415"/>
      <c r="AL236" s="1415"/>
    </row>
    <row r="237" spans="1:38" s="731" customFormat="1" ht="19" customHeight="1">
      <c r="A237" s="1704">
        <f>IF(G170="",0,1)</f>
        <v>0</v>
      </c>
      <c r="B237" s="1629"/>
      <c r="C237" s="1283"/>
      <c r="D237" s="1561"/>
      <c r="E237" s="1474" t="str">
        <f t="shared" si="19"/>
        <v/>
      </c>
      <c r="F237" s="1789"/>
      <c r="G237" s="1573" t="s">
        <v>9</v>
      </c>
      <c r="H237" s="1574" t="str">
        <f>BT170</f>
        <v/>
      </c>
      <c r="I237" s="1575"/>
      <c r="J237" s="1576"/>
      <c r="K237" s="1577"/>
      <c r="L237" s="1578"/>
      <c r="M237" s="1578"/>
      <c r="N237" s="1578"/>
      <c r="O237" s="1578"/>
      <c r="P237" s="1578"/>
      <c r="Q237" s="1578"/>
      <c r="R237" s="1578"/>
      <c r="S237" s="1578"/>
      <c r="T237" s="1578"/>
      <c r="U237" s="1576"/>
      <c r="V237" s="1579"/>
      <c r="W237" s="1579"/>
      <c r="X237" s="1579"/>
      <c r="Y237" s="2"/>
      <c r="Z237" s="2"/>
      <c r="AA237" s="2"/>
      <c r="AB237" s="2"/>
      <c r="AC237" s="1291"/>
      <c r="AD237" s="1415"/>
      <c r="AE237" s="1415"/>
      <c r="AF237" s="1415"/>
      <c r="AG237" s="1415"/>
      <c r="AH237" s="1415"/>
      <c r="AI237" s="1415"/>
      <c r="AJ237" s="1415"/>
      <c r="AK237" s="1415"/>
      <c r="AL237" s="1415"/>
    </row>
    <row r="238" spans="1:38" s="731" customFormat="1" ht="20" customHeight="1">
      <c r="A238" s="1704">
        <f>IF(G170="",0,1)</f>
        <v>0</v>
      </c>
      <c r="B238" s="1629"/>
      <c r="C238" s="1283"/>
      <c r="D238" s="1561"/>
      <c r="E238" s="1474" t="str">
        <f t="shared" si="19"/>
        <v/>
      </c>
      <c r="F238" s="1789"/>
      <c r="G238" s="1573"/>
      <c r="H238" s="1335"/>
      <c r="I238" s="2176" t="s">
        <v>528</v>
      </c>
      <c r="J238" s="2176"/>
      <c r="K238" s="1338"/>
      <c r="L238" s="1338"/>
      <c r="M238" s="1338"/>
      <c r="N238" s="1338"/>
      <c r="O238" s="1338"/>
      <c r="P238" s="1337"/>
      <c r="Q238" s="1337"/>
      <c r="U238" s="1580"/>
      <c r="V238" s="1580"/>
      <c r="W238" s="1580"/>
      <c r="X238" s="1580"/>
      <c r="Y238" s="2"/>
      <c r="Z238" s="2"/>
      <c r="AA238" s="2"/>
      <c r="AB238" s="2"/>
      <c r="AC238" s="1291"/>
      <c r="AD238" s="1415"/>
      <c r="AE238" s="1415"/>
      <c r="AF238" s="1415"/>
      <c r="AG238" s="1415"/>
      <c r="AH238" s="1415"/>
      <c r="AI238" s="1415"/>
      <c r="AJ238" s="1415"/>
      <c r="AK238" s="1415"/>
      <c r="AL238" s="1415"/>
    </row>
    <row r="239" spans="1:38" s="731" customFormat="1" ht="25" customHeight="1">
      <c r="A239" s="1704">
        <f>IF(G170="",0,1)</f>
        <v>0</v>
      </c>
      <c r="B239" s="1629"/>
      <c r="C239" s="1283"/>
      <c r="D239" s="1561"/>
      <c r="E239" s="1474" t="str">
        <f t="shared" si="19"/>
        <v/>
      </c>
      <c r="F239" s="1789"/>
      <c r="G239" s="1573"/>
      <c r="H239" s="1335"/>
      <c r="I239" s="2176" t="s">
        <v>529</v>
      </c>
      <c r="J239" s="2176"/>
      <c r="K239" s="2177" t="str">
        <f>K$134</f>
        <v xml:space="preserve"> Améliorez l'étanchéité des portes en renforçant les joints.</v>
      </c>
      <c r="L239" s="2177"/>
      <c r="M239" s="2177"/>
      <c r="N239" s="2177"/>
      <c r="O239" s="2177"/>
      <c r="P239" s="2177"/>
      <c r="Q239" s="2177"/>
      <c r="R239" s="2177"/>
      <c r="S239" s="1581" t="s">
        <v>16</v>
      </c>
      <c r="T239" s="1582"/>
      <c r="U239" s="1580"/>
      <c r="V239" s="1583"/>
      <c r="W239" s="1584"/>
      <c r="X239" s="1585"/>
      <c r="Y239" s="2"/>
      <c r="Z239" s="2"/>
      <c r="AA239" s="2"/>
      <c r="AB239" s="2"/>
      <c r="AC239" s="1291"/>
      <c r="AD239" s="1415"/>
      <c r="AE239" s="1415"/>
      <c r="AF239" s="1415"/>
      <c r="AG239" s="1415"/>
      <c r="AH239" s="1415"/>
      <c r="AI239" s="1415"/>
      <c r="AJ239" s="1415"/>
      <c r="AK239" s="1415"/>
      <c r="AL239" s="1415"/>
    </row>
    <row r="240" spans="1:38" s="731" customFormat="1" ht="6" customHeight="1">
      <c r="A240" s="1704">
        <f>IF(G170="",0,1)</f>
        <v>0</v>
      </c>
      <c r="B240" s="1629"/>
      <c r="C240" s="1283"/>
      <c r="D240" s="1561"/>
      <c r="E240" s="1474" t="str">
        <f t="shared" si="19"/>
        <v/>
      </c>
      <c r="F240" s="1789"/>
      <c r="G240" s="1573"/>
      <c r="H240" s="1335"/>
      <c r="I240" s="1586"/>
      <c r="J240" s="1586"/>
      <c r="K240" s="1587"/>
      <c r="L240" s="1587"/>
      <c r="M240" s="1587"/>
      <c r="N240" s="1587"/>
      <c r="O240" s="1587"/>
      <c r="P240" s="1587"/>
      <c r="Q240" s="1587"/>
      <c r="R240" s="1338"/>
      <c r="S240" s="1337"/>
      <c r="T240" s="1588"/>
      <c r="U240" s="1582"/>
      <c r="V240" s="1339"/>
      <c r="W240" s="1339"/>
      <c r="X240" s="1339"/>
      <c r="Y240" s="2"/>
      <c r="Z240" s="2"/>
      <c r="AA240" s="2"/>
      <c r="AB240" s="2"/>
      <c r="AC240" s="1291"/>
      <c r="AD240" s="1415"/>
      <c r="AE240" s="1415"/>
      <c r="AF240" s="1415"/>
      <c r="AG240" s="1415"/>
      <c r="AH240" s="1415"/>
      <c r="AI240" s="1415"/>
      <c r="AJ240" s="1415"/>
      <c r="AK240" s="1415"/>
      <c r="AL240" s="1415"/>
    </row>
    <row r="241" spans="1:38" s="731" customFormat="1" ht="19" customHeight="1">
      <c r="A241" s="1704">
        <f>IF(G170="",0,1)</f>
        <v>0</v>
      </c>
      <c r="B241" s="1629"/>
      <c r="C241" s="1283"/>
      <c r="D241" s="1561"/>
      <c r="E241" s="1474" t="str">
        <f t="shared" si="19"/>
        <v/>
      </c>
      <c r="F241" s="1789"/>
      <c r="G241" s="1573" t="s">
        <v>9</v>
      </c>
      <c r="H241" s="1574" t="str">
        <f>BU170</f>
        <v/>
      </c>
      <c r="I241" s="1575"/>
      <c r="J241" s="1576"/>
      <c r="K241" s="1577"/>
      <c r="L241" s="1578"/>
      <c r="M241" s="1578"/>
      <c r="N241" s="1578"/>
      <c r="O241" s="1578"/>
      <c r="P241" s="1578"/>
      <c r="Q241" s="1578"/>
      <c r="R241" s="1578"/>
      <c r="S241" s="1578"/>
      <c r="T241" s="1578"/>
      <c r="U241" s="1576"/>
      <c r="V241" s="1579"/>
      <c r="W241" s="1579"/>
      <c r="X241" s="1579"/>
      <c r="Y241" s="2"/>
      <c r="Z241" s="2"/>
      <c r="AA241" s="2"/>
      <c r="AB241" s="2"/>
      <c r="AC241" s="1291"/>
      <c r="AD241" s="1415"/>
      <c r="AE241" s="1415"/>
      <c r="AF241" s="1415"/>
      <c r="AG241" s="1415"/>
      <c r="AH241" s="1415"/>
      <c r="AI241" s="1415"/>
      <c r="AJ241" s="1415"/>
      <c r="AK241" s="1415"/>
      <c r="AL241" s="1415"/>
    </row>
    <row r="242" spans="1:38" s="731" customFormat="1" ht="19" customHeight="1">
      <c r="A242" s="1704">
        <f>IF(G170="",0,1)</f>
        <v>0</v>
      </c>
      <c r="B242" s="1629"/>
      <c r="C242" s="1283"/>
      <c r="D242" s="1561"/>
      <c r="E242" s="1474" t="str">
        <f t="shared" si="19"/>
        <v/>
      </c>
      <c r="F242" s="1789"/>
      <c r="G242" s="1571"/>
      <c r="H242" s="1335"/>
      <c r="I242" s="2176" t="s">
        <v>528</v>
      </c>
      <c r="J242" s="2176"/>
      <c r="K242" s="1338"/>
      <c r="L242" s="1338"/>
      <c r="M242" s="1338"/>
      <c r="N242" s="1338"/>
      <c r="O242" s="1338"/>
      <c r="P242" s="1337"/>
      <c r="Q242" s="1337"/>
      <c r="U242" s="1580"/>
      <c r="V242" s="1580"/>
      <c r="W242" s="1580"/>
      <c r="X242" s="1580"/>
      <c r="Y242" s="2"/>
      <c r="Z242" s="2"/>
      <c r="AA242" s="2"/>
      <c r="AB242" s="2"/>
      <c r="AC242" s="1291"/>
      <c r="AD242" s="1415"/>
      <c r="AE242" s="1415"/>
      <c r="AF242" s="1415"/>
      <c r="AG242" s="1415"/>
      <c r="AH242" s="1415"/>
      <c r="AI242" s="1415"/>
      <c r="AJ242" s="1415"/>
      <c r="AK242" s="1415"/>
      <c r="AL242" s="1415"/>
    </row>
    <row r="243" spans="1:38" s="731" customFormat="1" ht="31" customHeight="1">
      <c r="A243" s="1704">
        <f>IF(G170="",0,1)</f>
        <v>0</v>
      </c>
      <c r="B243" s="1629"/>
      <c r="C243" s="1283"/>
      <c r="D243" s="1561"/>
      <c r="E243" s="1474" t="str">
        <f t="shared" si="19"/>
        <v/>
      </c>
      <c r="F243" s="1789"/>
      <c r="G243" s="1571"/>
      <c r="H243" s="1335"/>
      <c r="I243" s="2176" t="s">
        <v>529</v>
      </c>
      <c r="J243" s="2176"/>
      <c r="K243" s="2178" t="str">
        <f>BV170</f>
        <v/>
      </c>
      <c r="L243" s="2177"/>
      <c r="M243" s="2177"/>
      <c r="N243" s="2177"/>
      <c r="O243" s="2177"/>
      <c r="P243" s="2177"/>
      <c r="Q243" s="2177"/>
      <c r="R243" s="2177"/>
      <c r="S243" s="1581" t="s">
        <v>16</v>
      </c>
      <c r="T243" s="1582"/>
      <c r="U243" s="1580"/>
      <c r="V243" s="1583"/>
      <c r="W243" s="1584"/>
      <c r="X243" s="1585"/>
      <c r="Y243" s="2"/>
      <c r="Z243" s="2"/>
      <c r="AA243" s="2"/>
      <c r="AB243" s="2"/>
      <c r="AC243" s="1291"/>
      <c r="AD243" s="1415"/>
      <c r="AE243" s="1415"/>
      <c r="AF243" s="1415"/>
      <c r="AG243" s="1415"/>
      <c r="AH243" s="1415"/>
      <c r="AI243" s="1415"/>
      <c r="AJ243" s="1415"/>
      <c r="AK243" s="1415"/>
      <c r="AL243" s="1415"/>
    </row>
    <row r="244" spans="1:38" s="731" customFormat="1" ht="6" customHeight="1">
      <c r="A244" s="1704">
        <f>IF(G170="",0,1)</f>
        <v>0</v>
      </c>
      <c r="B244" s="1629"/>
      <c r="C244" s="1283"/>
      <c r="D244" s="1561"/>
      <c r="E244" s="1474" t="str">
        <f t="shared" si="19"/>
        <v/>
      </c>
      <c r="F244" s="1789"/>
      <c r="G244" s="1571"/>
      <c r="H244" s="1335"/>
      <c r="I244" s="1586"/>
      <c r="J244" s="1586"/>
      <c r="K244" s="1587"/>
      <c r="L244" s="1587"/>
      <c r="M244" s="1587"/>
      <c r="N244" s="1587"/>
      <c r="O244" s="1587"/>
      <c r="P244" s="1587"/>
      <c r="Q244" s="1587"/>
      <c r="R244" s="1338"/>
      <c r="S244" s="1337"/>
      <c r="T244" s="1582"/>
      <c r="U244" s="1582"/>
      <c r="V244" s="1339"/>
      <c r="W244" s="1339"/>
      <c r="X244" s="1339"/>
      <c r="Y244" s="2"/>
      <c r="Z244" s="2"/>
      <c r="AA244" s="2"/>
      <c r="AB244" s="2"/>
      <c r="AC244" s="1291"/>
      <c r="AD244" s="1415"/>
      <c r="AE244" s="1415"/>
      <c r="AF244" s="1415"/>
      <c r="AG244" s="1415"/>
      <c r="AH244" s="1415"/>
      <c r="AI244" s="1415"/>
      <c r="AJ244" s="1415"/>
      <c r="AK244" s="1415"/>
      <c r="AL244" s="1415"/>
    </row>
    <row r="245" spans="1:38" s="731" customFormat="1" ht="17" customHeight="1">
      <c r="A245" s="1704">
        <f>IF(G170="",0,1)</f>
        <v>0</v>
      </c>
      <c r="B245" s="1629"/>
      <c r="C245" s="1283"/>
      <c r="D245" s="1561"/>
      <c r="E245" s="1474" t="str">
        <f t="shared" si="19"/>
        <v/>
      </c>
      <c r="F245" s="1789"/>
      <c r="G245" s="1571"/>
      <c r="H245" s="1589"/>
      <c r="I245" s="1590"/>
      <c r="J245" s="1590"/>
      <c r="K245" s="1591"/>
      <c r="L245" s="1591"/>
      <c r="M245" s="1591"/>
      <c r="N245" s="1591"/>
      <c r="O245" s="1591"/>
      <c r="P245" s="1591"/>
      <c r="Q245" s="1591"/>
      <c r="R245" s="1592"/>
      <c r="S245" s="1593"/>
      <c r="T245" s="1594"/>
      <c r="U245" s="1594"/>
      <c r="V245" s="1595"/>
      <c r="W245" s="1595"/>
      <c r="X245" s="1595"/>
      <c r="Y245" s="2"/>
      <c r="Z245" s="2"/>
      <c r="AA245" s="2"/>
      <c r="AB245" s="2"/>
      <c r="AC245" s="1291"/>
      <c r="AD245" s="1415"/>
      <c r="AE245" s="1415"/>
      <c r="AF245" s="1415"/>
      <c r="AG245" s="1415"/>
      <c r="AH245" s="1415"/>
      <c r="AI245" s="1415"/>
      <c r="AJ245" s="1415"/>
      <c r="AK245" s="1415"/>
      <c r="AL245" s="1415"/>
    </row>
    <row r="246" spans="1:38" s="731" customFormat="1" ht="25" customHeight="1">
      <c r="A246" s="1704">
        <f>IF(G170="",0,1)</f>
        <v>0</v>
      </c>
      <c r="B246" s="1629"/>
      <c r="C246" s="1283"/>
      <c r="D246" s="1561"/>
      <c r="E246" s="1474" t="str">
        <f t="shared" si="19"/>
        <v/>
      </c>
      <c r="F246" s="1789"/>
      <c r="G246" s="1335" t="str">
        <f>G$141</f>
        <v>2.2 Sonde</v>
      </c>
      <c r="H246" s="1335"/>
      <c r="I246" s="1336"/>
      <c r="J246" s="1337"/>
      <c r="K246" s="1338"/>
      <c r="L246" s="1338"/>
      <c r="M246" s="1338"/>
      <c r="N246" s="1338"/>
      <c r="O246" s="1338"/>
      <c r="P246" s="1338"/>
      <c r="Q246" s="1338"/>
      <c r="R246" s="1338"/>
      <c r="S246" s="1337"/>
      <c r="T246" s="1337"/>
      <c r="U246" s="1337"/>
      <c r="V246" s="1339"/>
      <c r="W246" s="1339"/>
      <c r="X246" s="1339"/>
      <c r="Y246" s="2"/>
      <c r="Z246" s="2"/>
      <c r="AA246" s="2"/>
      <c r="AB246" s="2"/>
      <c r="AC246" s="1291"/>
      <c r="AD246" s="1415"/>
      <c r="AE246" s="1415"/>
      <c r="AF246" s="1415"/>
      <c r="AG246" s="1415"/>
      <c r="AH246" s="1415"/>
      <c r="AI246" s="1415"/>
      <c r="AJ246" s="1415"/>
      <c r="AK246" s="1415"/>
      <c r="AL246" s="1415"/>
    </row>
    <row r="247" spans="1:38" s="731" customFormat="1" ht="19" customHeight="1">
      <c r="A247" s="1704">
        <f>IF(G170="",0,1)</f>
        <v>0</v>
      </c>
      <c r="B247" s="1629"/>
      <c r="C247" s="1283"/>
      <c r="D247" s="1561"/>
      <c r="E247" s="1474" t="str">
        <f t="shared" si="19"/>
        <v/>
      </c>
      <c r="F247" s="1789"/>
      <c r="G247" s="1573" t="s">
        <v>9</v>
      </c>
      <c r="H247" s="1596" t="str">
        <f>BW170</f>
        <v/>
      </c>
      <c r="I247" s="1575"/>
      <c r="J247" s="1576"/>
      <c r="K247" s="1577"/>
      <c r="L247" s="1578"/>
      <c r="M247" s="1578"/>
      <c r="N247" s="1578"/>
      <c r="O247" s="1578"/>
      <c r="P247" s="1578"/>
      <c r="Q247" s="1578"/>
      <c r="R247" s="1578"/>
      <c r="S247" s="1578"/>
      <c r="T247" s="1578"/>
      <c r="U247" s="1576"/>
      <c r="V247" s="1579"/>
      <c r="W247" s="1579"/>
      <c r="X247" s="1579"/>
      <c r="Y247" s="2"/>
      <c r="Z247" s="2"/>
      <c r="AA247" s="2"/>
      <c r="AB247" s="2"/>
      <c r="AC247" s="1291"/>
      <c r="AD247" s="1415"/>
      <c r="AE247" s="1415"/>
      <c r="AF247" s="1415"/>
      <c r="AG247" s="1415"/>
      <c r="AH247" s="1415"/>
      <c r="AI247" s="1415"/>
      <c r="AJ247" s="1415"/>
      <c r="AK247" s="1415"/>
      <c r="AL247" s="1415"/>
    </row>
    <row r="248" spans="1:38" s="731" customFormat="1" ht="19" customHeight="1">
      <c r="A248" s="1704">
        <f>IF(G170="",0,1)</f>
        <v>0</v>
      </c>
      <c r="B248" s="1629"/>
      <c r="C248" s="1283"/>
      <c r="D248" s="1561"/>
      <c r="E248" s="1474" t="str">
        <f t="shared" si="19"/>
        <v/>
      </c>
      <c r="F248" s="1789"/>
      <c r="G248" s="1573"/>
      <c r="H248" s="1335"/>
      <c r="I248" s="2176" t="s">
        <v>528</v>
      </c>
      <c r="J248" s="2176"/>
      <c r="K248" s="1338"/>
      <c r="L248" s="1338"/>
      <c r="M248" s="1338"/>
      <c r="N248" s="1338"/>
      <c r="O248" s="1338"/>
      <c r="P248" s="1337"/>
      <c r="Q248" s="1337"/>
      <c r="U248" s="1580"/>
      <c r="V248" s="1580"/>
      <c r="W248" s="1580"/>
      <c r="X248" s="1580"/>
      <c r="Y248" s="2"/>
      <c r="Z248" s="2"/>
      <c r="AA248" s="2"/>
      <c r="AB248" s="2"/>
      <c r="AC248" s="1291"/>
      <c r="AD248" s="1415"/>
      <c r="AE248" s="1415"/>
      <c r="AF248" s="1415"/>
      <c r="AG248" s="1415"/>
      <c r="AH248" s="1415"/>
      <c r="AI248" s="1415"/>
      <c r="AJ248" s="1415"/>
      <c r="AK248" s="1415"/>
      <c r="AL248" s="1415"/>
    </row>
    <row r="249" spans="1:38" s="731" customFormat="1" ht="31" customHeight="1">
      <c r="A249" s="1704">
        <f>IF(G170="",0,1)</f>
        <v>0</v>
      </c>
      <c r="B249" s="1629"/>
      <c r="C249" s="1283"/>
      <c r="D249" s="1561"/>
      <c r="E249" s="1474" t="str">
        <f t="shared" si="19"/>
        <v/>
      </c>
      <c r="F249" s="1789"/>
      <c r="G249" s="1573"/>
      <c r="H249" s="1335"/>
      <c r="I249" s="2176" t="s">
        <v>529</v>
      </c>
      <c r="J249" s="2176"/>
      <c r="K249" s="2177" t="str">
        <f>K$144</f>
        <v>Réajustez les sondes de façon à ce qu'elles assurent une exactitude de mesure de l'ordre de ± 0.2°C.</v>
      </c>
      <c r="L249" s="2177"/>
      <c r="M249" s="2177"/>
      <c r="N249" s="2177"/>
      <c r="O249" s="2177"/>
      <c r="P249" s="2177"/>
      <c r="Q249" s="2177"/>
      <c r="R249" s="2177"/>
      <c r="S249" s="1581" t="s">
        <v>16</v>
      </c>
      <c r="T249" s="1582"/>
      <c r="U249" s="1580"/>
      <c r="V249" s="1583"/>
      <c r="W249" s="1584"/>
      <c r="X249" s="1585"/>
      <c r="Y249" s="2"/>
      <c r="Z249" s="2"/>
      <c r="AA249" s="2"/>
      <c r="AB249" s="2"/>
      <c r="AC249" s="1291"/>
      <c r="AD249" s="1415"/>
      <c r="AE249" s="1415"/>
      <c r="AF249" s="1415"/>
      <c r="AG249" s="1415"/>
      <c r="AH249" s="1415"/>
      <c r="AI249" s="1415"/>
      <c r="AJ249" s="1415"/>
      <c r="AK249" s="1415"/>
      <c r="AL249" s="1415"/>
    </row>
    <row r="250" spans="1:38" s="731" customFormat="1" ht="6" customHeight="1">
      <c r="A250" s="1704">
        <f>IF(G170="",0,1)</f>
        <v>0</v>
      </c>
      <c r="B250" s="1629"/>
      <c r="C250" s="1283"/>
      <c r="D250" s="1561"/>
      <c r="E250" s="1474" t="str">
        <f t="shared" si="19"/>
        <v/>
      </c>
      <c r="F250" s="1789"/>
      <c r="G250" s="1573"/>
      <c r="H250" s="1335"/>
      <c r="I250" s="1586"/>
      <c r="J250" s="1586"/>
      <c r="K250" s="1587"/>
      <c r="L250" s="1587"/>
      <c r="M250" s="1587"/>
      <c r="N250" s="1587"/>
      <c r="O250" s="1587"/>
      <c r="P250" s="1587"/>
      <c r="Q250" s="1587"/>
      <c r="R250" s="1338"/>
      <c r="S250" s="1337"/>
      <c r="T250" s="1588"/>
      <c r="U250" s="1582"/>
      <c r="V250" s="1339"/>
      <c r="W250" s="1339"/>
      <c r="X250" s="1339"/>
      <c r="Y250" s="2"/>
      <c r="Z250" s="2"/>
      <c r="AA250" s="2"/>
      <c r="AB250" s="2"/>
      <c r="AC250" s="1291"/>
      <c r="AD250" s="1415"/>
      <c r="AE250" s="1415"/>
      <c r="AF250" s="1415"/>
      <c r="AG250" s="1415"/>
      <c r="AH250" s="1415"/>
      <c r="AI250" s="1415"/>
      <c r="AJ250" s="1415"/>
      <c r="AK250" s="1415"/>
      <c r="AL250" s="1415"/>
    </row>
    <row r="251" spans="1:38" s="731" customFormat="1" ht="19" customHeight="1">
      <c r="A251" s="1704">
        <f>IF(G170="",0,1)</f>
        <v>0</v>
      </c>
      <c r="B251" s="1629"/>
      <c r="C251" s="1283"/>
      <c r="D251" s="1561"/>
      <c r="E251" s="1474" t="str">
        <f t="shared" si="19"/>
        <v/>
      </c>
      <c r="F251" s="1789"/>
      <c r="G251" s="1573" t="s">
        <v>9</v>
      </c>
      <c r="H251" s="1596" t="str">
        <f>BX170</f>
        <v/>
      </c>
      <c r="I251" s="1575"/>
      <c r="J251" s="1576"/>
      <c r="K251" s="1577"/>
      <c r="L251" s="1578"/>
      <c r="M251" s="1578"/>
      <c r="N251" s="1578"/>
      <c r="O251" s="1578"/>
      <c r="P251" s="1578"/>
      <c r="Q251" s="1578"/>
      <c r="R251" s="1578"/>
      <c r="S251" s="1578"/>
      <c r="T251" s="1578"/>
      <c r="U251" s="1576"/>
      <c r="V251" s="1579"/>
      <c r="W251" s="1579"/>
      <c r="X251" s="1579"/>
      <c r="Y251" s="2"/>
      <c r="Z251" s="2"/>
      <c r="AA251" s="2"/>
      <c r="AB251" s="2"/>
      <c r="AC251" s="1291"/>
      <c r="AD251" s="1415"/>
      <c r="AE251" s="1415"/>
      <c r="AF251" s="1415"/>
      <c r="AG251" s="1415"/>
      <c r="AH251" s="1415"/>
      <c r="AI251" s="1415"/>
      <c r="AJ251" s="1415"/>
      <c r="AK251" s="1415"/>
      <c r="AL251" s="1415"/>
    </row>
    <row r="252" spans="1:38" s="731" customFormat="1" ht="19" customHeight="1">
      <c r="A252" s="1704">
        <f>IF(G170="",0,1)</f>
        <v>0</v>
      </c>
      <c r="B252" s="1629"/>
      <c r="C252" s="1283"/>
      <c r="D252" s="1561"/>
      <c r="E252" s="1474" t="str">
        <f t="shared" si="19"/>
        <v/>
      </c>
      <c r="F252" s="1789"/>
      <c r="G252" s="1571"/>
      <c r="H252" s="1335"/>
      <c r="I252" s="2176" t="s">
        <v>528</v>
      </c>
      <c r="J252" s="2176"/>
      <c r="K252" s="1338"/>
      <c r="L252" s="1338"/>
      <c r="M252" s="1338"/>
      <c r="N252" s="1338"/>
      <c r="O252" s="1338"/>
      <c r="P252" s="1337"/>
      <c r="Q252" s="1337"/>
      <c r="U252" s="1580"/>
      <c r="V252" s="1580"/>
      <c r="W252" s="1580"/>
      <c r="X252" s="1580"/>
      <c r="Y252" s="2"/>
      <c r="Z252" s="2"/>
      <c r="AA252" s="2"/>
      <c r="AB252" s="2"/>
      <c r="AC252" s="1291"/>
      <c r="AD252" s="1415"/>
      <c r="AE252" s="1415"/>
      <c r="AF252" s="1415"/>
      <c r="AG252" s="1415"/>
      <c r="AH252" s="1415"/>
      <c r="AI252" s="1415"/>
      <c r="AJ252" s="1415"/>
      <c r="AK252" s="1415"/>
      <c r="AL252" s="1415"/>
    </row>
    <row r="253" spans="1:38" s="731" customFormat="1" ht="31" customHeight="1">
      <c r="A253" s="1704">
        <f>IF(G170="",0,1)</f>
        <v>0</v>
      </c>
      <c r="B253" s="1629"/>
      <c r="C253" s="1283"/>
      <c r="D253" s="1561"/>
      <c r="E253" s="1474" t="str">
        <f t="shared" si="19"/>
        <v/>
      </c>
      <c r="F253" s="1789"/>
      <c r="G253" s="1571"/>
      <c r="H253" s="1335"/>
      <c r="I253" s="2176" t="s">
        <v>529</v>
      </c>
      <c r="J253" s="2176"/>
      <c r="K253" s="2177" t="str">
        <f>K$148</f>
        <v>Placez les sondes de façon à ce qu'elles soient disposées entre 0 et 50 cm au-dessus de la plante.</v>
      </c>
      <c r="L253" s="2177"/>
      <c r="M253" s="2177"/>
      <c r="N253" s="2177"/>
      <c r="O253" s="2177"/>
      <c r="P253" s="2177"/>
      <c r="Q253" s="2177"/>
      <c r="R253" s="2177"/>
      <c r="S253" s="1581" t="s">
        <v>16</v>
      </c>
      <c r="T253" s="1582"/>
      <c r="U253" s="1580"/>
      <c r="V253" s="1583"/>
      <c r="W253" s="1584"/>
      <c r="X253" s="1585"/>
      <c r="Y253" s="2"/>
      <c r="Z253" s="2"/>
      <c r="AA253" s="2"/>
      <c r="AB253" s="2"/>
      <c r="AC253" s="1291"/>
      <c r="AD253" s="1415"/>
      <c r="AE253" s="1415"/>
      <c r="AF253" s="1415"/>
      <c r="AG253" s="1415"/>
      <c r="AH253" s="1415"/>
      <c r="AI253" s="1415"/>
      <c r="AJ253" s="1415"/>
      <c r="AK253" s="1415"/>
      <c r="AL253" s="1415"/>
    </row>
    <row r="254" spans="1:38" s="731" customFormat="1" ht="6" customHeight="1">
      <c r="A254" s="1704">
        <f>IF(G170="",0,1)</f>
        <v>0</v>
      </c>
      <c r="B254" s="1629"/>
      <c r="C254" s="1283"/>
      <c r="D254" s="1561"/>
      <c r="E254" s="1474" t="str">
        <f t="shared" si="19"/>
        <v/>
      </c>
      <c r="F254" s="1789"/>
      <c r="G254" s="1571"/>
      <c r="H254" s="1335"/>
      <c r="I254" s="1586"/>
      <c r="J254" s="1586"/>
      <c r="K254" s="1587"/>
      <c r="L254" s="1587"/>
      <c r="M254" s="1587"/>
      <c r="N254" s="1587"/>
      <c r="O254" s="1587"/>
      <c r="P254" s="1587"/>
      <c r="Q254" s="1587"/>
      <c r="R254" s="1338"/>
      <c r="S254" s="1337"/>
      <c r="T254" s="1582"/>
      <c r="U254" s="1582"/>
      <c r="V254" s="1339"/>
      <c r="W254" s="1339"/>
      <c r="X254" s="1339"/>
      <c r="Y254" s="2"/>
      <c r="Z254" s="2"/>
      <c r="AA254" s="2"/>
      <c r="AB254" s="2"/>
      <c r="AC254" s="1291"/>
      <c r="AD254" s="1415"/>
      <c r="AE254" s="1415"/>
      <c r="AF254" s="1415"/>
      <c r="AG254" s="1415"/>
      <c r="AH254" s="1415"/>
      <c r="AI254" s="1415"/>
      <c r="AJ254" s="1415"/>
      <c r="AK254" s="1415"/>
      <c r="AL254" s="1415"/>
    </row>
    <row r="255" spans="1:38" s="731" customFormat="1" ht="17" customHeight="1">
      <c r="A255" s="1704">
        <f>IF(G170="",0,1)</f>
        <v>0</v>
      </c>
      <c r="B255" s="1629"/>
      <c r="C255" s="1283"/>
      <c r="D255" s="1561"/>
      <c r="E255" s="1474" t="str">
        <f t="shared" si="19"/>
        <v/>
      </c>
      <c r="F255" s="1789"/>
      <c r="G255" s="1571"/>
      <c r="H255" s="1589"/>
      <c r="I255" s="1590"/>
      <c r="J255" s="1590"/>
      <c r="K255" s="1591"/>
      <c r="L255" s="1591"/>
      <c r="M255" s="1591"/>
      <c r="N255" s="1591"/>
      <c r="O255" s="1591"/>
      <c r="P255" s="1591"/>
      <c r="Q255" s="1591"/>
      <c r="R255" s="1592"/>
      <c r="S255" s="1593"/>
      <c r="T255" s="1594"/>
      <c r="U255" s="1594"/>
      <c r="V255" s="1595"/>
      <c r="W255" s="1595"/>
      <c r="X255" s="1595"/>
      <c r="Y255" s="2"/>
      <c r="Z255" s="2"/>
      <c r="AA255" s="2"/>
      <c r="AB255" s="2"/>
      <c r="AC255" s="1291"/>
      <c r="AD255" s="1415"/>
      <c r="AE255" s="1415"/>
      <c r="AF255" s="1415"/>
      <c r="AG255" s="1415"/>
      <c r="AH255" s="1415"/>
      <c r="AI255" s="1415"/>
      <c r="AJ255" s="1415"/>
      <c r="AK255" s="1415"/>
      <c r="AL255" s="1415"/>
    </row>
    <row r="256" spans="1:38" s="731" customFormat="1" ht="25" customHeight="1">
      <c r="A256" s="1704">
        <f>IF(G170="",0,1)</f>
        <v>0</v>
      </c>
      <c r="B256" s="1629"/>
      <c r="C256" s="1283"/>
      <c r="D256" s="1561"/>
      <c r="E256" s="1474" t="str">
        <f t="shared" si="19"/>
        <v/>
      </c>
      <c r="F256" s="1789"/>
      <c r="G256" s="1335" t="str">
        <f>G$151</f>
        <v>2.3 Ecran thermique</v>
      </c>
      <c r="H256" s="1335"/>
      <c r="I256" s="1336"/>
      <c r="J256" s="1337"/>
      <c r="K256" s="1338"/>
      <c r="L256" s="1338"/>
      <c r="M256" s="1338"/>
      <c r="N256" s="1338"/>
      <c r="O256" s="1338"/>
      <c r="P256" s="1338"/>
      <c r="Q256" s="1338"/>
      <c r="R256" s="1338"/>
      <c r="S256" s="1337"/>
      <c r="T256" s="1337"/>
      <c r="U256" s="1337"/>
      <c r="V256" s="1339"/>
      <c r="W256" s="1339"/>
      <c r="X256" s="1339"/>
      <c r="Y256" s="2"/>
      <c r="Z256" s="2"/>
      <c r="AA256" s="2"/>
      <c r="AB256" s="2"/>
      <c r="AC256" s="1291"/>
      <c r="AD256" s="1415"/>
      <c r="AE256" s="1415"/>
      <c r="AF256" s="1415"/>
      <c r="AG256" s="1415"/>
      <c r="AH256" s="1415"/>
      <c r="AI256" s="1415"/>
      <c r="AJ256" s="1415"/>
      <c r="AK256" s="1415"/>
      <c r="AL256" s="1415"/>
    </row>
    <row r="257" spans="1:46" s="731" customFormat="1" ht="19" customHeight="1">
      <c r="A257" s="1704">
        <f>IF(G170="",0,1)</f>
        <v>0</v>
      </c>
      <c r="B257" s="1629"/>
      <c r="C257" s="1283"/>
      <c r="D257" s="1561"/>
      <c r="E257" s="1474" t="str">
        <f t="shared" si="19"/>
        <v/>
      </c>
      <c r="F257" s="1789"/>
      <c r="G257" s="1573" t="s">
        <v>9</v>
      </c>
      <c r="H257" s="1574" t="str">
        <f>BR170</f>
        <v/>
      </c>
      <c r="I257" s="1575"/>
      <c r="J257" s="1576"/>
      <c r="K257" s="1577"/>
      <c r="L257" s="1578"/>
      <c r="M257" s="1578"/>
      <c r="N257" s="1578"/>
      <c r="O257" s="1578"/>
      <c r="P257" s="1578"/>
      <c r="Q257" s="1578"/>
      <c r="R257" s="1578"/>
      <c r="S257" s="1578"/>
      <c r="T257" s="1578"/>
      <c r="U257" s="1576"/>
      <c r="V257" s="1579"/>
      <c r="W257" s="1579"/>
      <c r="X257" s="1579"/>
      <c r="Y257" s="2"/>
      <c r="Z257" s="2"/>
      <c r="AA257" s="2"/>
      <c r="AB257" s="2"/>
      <c r="AC257" s="1291"/>
      <c r="AD257" s="1415"/>
      <c r="AE257" s="1415"/>
      <c r="AF257" s="1415"/>
      <c r="AG257" s="1415"/>
      <c r="AH257" s="1415"/>
      <c r="AI257" s="1415"/>
      <c r="AJ257" s="1415"/>
      <c r="AK257" s="1415"/>
      <c r="AL257" s="1415"/>
    </row>
    <row r="258" spans="1:46" s="731" customFormat="1" ht="19" customHeight="1">
      <c r="A258" s="1704">
        <f>IF(G170="",0,1)</f>
        <v>0</v>
      </c>
      <c r="B258" s="1629">
        <f>IF(H257=G$41,-1,0)</f>
        <v>0</v>
      </c>
      <c r="C258" s="1283"/>
      <c r="D258" s="1561"/>
      <c r="E258" s="1474" t="str">
        <f t="shared" si="19"/>
        <v/>
      </c>
      <c r="F258" s="1789"/>
      <c r="G258" s="1571"/>
      <c r="H258" s="1335"/>
      <c r="I258" s="2176" t="s">
        <v>528</v>
      </c>
      <c r="J258" s="2176"/>
      <c r="K258" s="1338"/>
      <c r="L258" s="1338"/>
      <c r="M258" s="1338"/>
      <c r="N258" s="1338"/>
      <c r="O258" s="1338"/>
      <c r="P258" s="1337"/>
      <c r="Q258" s="1337"/>
      <c r="U258" s="1580"/>
      <c r="V258" s="1580"/>
      <c r="W258" s="1580"/>
      <c r="X258" s="1580"/>
      <c r="Y258" s="2"/>
      <c r="Z258" s="2"/>
      <c r="AA258" s="2"/>
      <c r="AB258" s="2"/>
      <c r="AC258" s="1291"/>
      <c r="AD258" s="1415"/>
      <c r="AE258" s="1415"/>
      <c r="AF258" s="1415"/>
      <c r="AG258" s="1415"/>
      <c r="AH258" s="1415"/>
      <c r="AI258" s="1415"/>
      <c r="AJ258" s="1415"/>
      <c r="AK258" s="1415"/>
      <c r="AL258" s="1415"/>
    </row>
    <row r="259" spans="1:46" s="731" customFormat="1" ht="25" customHeight="1">
      <c r="A259" s="1704">
        <f>IF(G170="",0,1)</f>
        <v>0</v>
      </c>
      <c r="B259" s="1629">
        <f>IF(H257=G$41,-1,0)</f>
        <v>0</v>
      </c>
      <c r="C259" s="1283"/>
      <c r="D259" s="1561"/>
      <c r="E259" s="1474" t="str">
        <f t="shared" si="19"/>
        <v/>
      </c>
      <c r="F259" s="1789"/>
      <c r="G259" s="1571"/>
      <c r="H259" s="1335"/>
      <c r="I259" s="2176" t="s">
        <v>529</v>
      </c>
      <c r="J259" s="2176"/>
      <c r="K259" s="2177" t="str">
        <f>K$154</f>
        <v xml:space="preserve"> Colmatez les fentes avec des patchs et par agrafage.</v>
      </c>
      <c r="L259" s="2177"/>
      <c r="M259" s="2177"/>
      <c r="N259" s="2177"/>
      <c r="O259" s="2177"/>
      <c r="P259" s="2177"/>
      <c r="Q259" s="2177"/>
      <c r="R259" s="2177"/>
      <c r="S259" s="1581" t="s">
        <v>16</v>
      </c>
      <c r="T259" s="1582"/>
      <c r="U259" s="1580"/>
      <c r="V259" s="1583"/>
      <c r="W259" s="1584"/>
      <c r="X259" s="1585"/>
      <c r="Y259" s="2"/>
      <c r="Z259" s="2"/>
      <c r="AA259" s="2"/>
      <c r="AB259" s="2"/>
      <c r="AC259" s="1291"/>
      <c r="AD259" s="1415"/>
      <c r="AE259" s="1415"/>
      <c r="AF259" s="1415"/>
      <c r="AG259" s="1415"/>
      <c r="AH259" s="1415"/>
      <c r="AI259" s="1415"/>
      <c r="AJ259" s="1415"/>
      <c r="AK259" s="1415"/>
      <c r="AL259" s="1415"/>
    </row>
    <row r="260" spans="1:46" s="731" customFormat="1" ht="6" customHeight="1">
      <c r="A260" s="1704">
        <f>IF(G170="",0,1)</f>
        <v>0</v>
      </c>
      <c r="B260" s="1629">
        <f>IF(H257=G$41,-1,0)</f>
        <v>0</v>
      </c>
      <c r="C260" s="1283"/>
      <c r="D260" s="1561"/>
      <c r="E260" s="1474" t="str">
        <f t="shared" si="19"/>
        <v/>
      </c>
      <c r="F260" s="1789"/>
      <c r="G260" s="1571"/>
      <c r="H260" s="1335"/>
      <c r="I260" s="1586"/>
      <c r="J260" s="1586"/>
      <c r="K260" s="1587"/>
      <c r="L260" s="1587"/>
      <c r="M260" s="1587"/>
      <c r="N260" s="1587"/>
      <c r="O260" s="1587"/>
      <c r="P260" s="1587"/>
      <c r="Q260" s="1587"/>
      <c r="R260" s="1338"/>
      <c r="S260" s="1337"/>
      <c r="T260" s="1588"/>
      <c r="U260" s="1582"/>
      <c r="V260" s="1339"/>
      <c r="W260" s="1339"/>
      <c r="X260" s="1339"/>
      <c r="Y260" s="2"/>
      <c r="Z260" s="2"/>
      <c r="AA260" s="2"/>
      <c r="AB260" s="2"/>
      <c r="AC260" s="1291"/>
      <c r="AD260" s="1415"/>
      <c r="AE260" s="1415"/>
      <c r="AF260" s="1415"/>
      <c r="AG260" s="1415"/>
      <c r="AH260" s="1415"/>
      <c r="AI260" s="1415"/>
      <c r="AJ260" s="1415"/>
      <c r="AK260" s="1415"/>
      <c r="AL260" s="1415"/>
    </row>
    <row r="261" spans="1:46" s="731" customFormat="1" ht="19" customHeight="1">
      <c r="A261" s="1704">
        <f>IF(G170="",0,1)</f>
        <v>0</v>
      </c>
      <c r="B261" s="1629">
        <f>IF(H257=G$41,-1,0)</f>
        <v>0</v>
      </c>
      <c r="C261" s="1283"/>
      <c r="D261" s="1561"/>
      <c r="E261" s="1474" t="str">
        <f t="shared" si="19"/>
        <v/>
      </c>
      <c r="F261" s="1789"/>
      <c r="G261" s="1571"/>
      <c r="H261" s="1574" t="str">
        <f>BS170</f>
        <v/>
      </c>
      <c r="I261" s="1575"/>
      <c r="J261" s="1576"/>
      <c r="K261" s="1577"/>
      <c r="L261" s="1578"/>
      <c r="M261" s="1578"/>
      <c r="N261" s="1578"/>
      <c r="O261" s="1578"/>
      <c r="P261" s="1578"/>
      <c r="Q261" s="1578"/>
      <c r="R261" s="1578"/>
      <c r="S261" s="1578"/>
      <c r="T261" s="1578"/>
      <c r="U261" s="1576"/>
      <c r="V261" s="1579"/>
      <c r="W261" s="1579"/>
      <c r="X261" s="1579"/>
      <c r="Y261" s="2"/>
      <c r="Z261" s="2"/>
      <c r="AA261" s="2"/>
      <c r="AB261" s="2"/>
      <c r="AC261" s="1291"/>
      <c r="AD261" s="1415"/>
      <c r="AE261" s="1415"/>
      <c r="AF261" s="1415"/>
      <c r="AG261" s="1415"/>
      <c r="AH261" s="1415"/>
      <c r="AI261" s="1415"/>
      <c r="AJ261" s="1415"/>
      <c r="AK261" s="1415"/>
      <c r="AL261" s="1415"/>
    </row>
    <row r="262" spans="1:46" s="731" customFormat="1" ht="19" customHeight="1">
      <c r="A262" s="1704">
        <f>IF(G170="",0,1)</f>
        <v>0</v>
      </c>
      <c r="B262" s="1629">
        <f>IF(H257=G$41,-1,0)</f>
        <v>0</v>
      </c>
      <c r="C262" s="1283"/>
      <c r="D262" s="1561"/>
      <c r="E262" s="1474" t="str">
        <f t="shared" si="19"/>
        <v/>
      </c>
      <c r="F262" s="1789"/>
      <c r="G262" s="1571"/>
      <c r="H262" s="1335"/>
      <c r="I262" s="2176" t="s">
        <v>528</v>
      </c>
      <c r="J262" s="2176"/>
      <c r="K262" s="1338"/>
      <c r="L262" s="1338"/>
      <c r="M262" s="1338"/>
      <c r="N262" s="1338"/>
      <c r="O262" s="1338"/>
      <c r="P262" s="1337"/>
      <c r="Q262" s="1337"/>
      <c r="U262" s="1580"/>
      <c r="V262" s="1580"/>
      <c r="W262" s="1580"/>
      <c r="X262" s="1580"/>
      <c r="Y262" s="2"/>
      <c r="Z262" s="2"/>
      <c r="AA262" s="2"/>
      <c r="AB262" s="2"/>
      <c r="AC262" s="1291"/>
      <c r="AD262" s="1415"/>
      <c r="AE262" s="1415"/>
      <c r="AF262" s="1415"/>
      <c r="AG262" s="1415"/>
      <c r="AH262" s="1415"/>
      <c r="AI262" s="1415"/>
      <c r="AJ262" s="1415"/>
      <c r="AK262" s="1415"/>
      <c r="AL262" s="1415"/>
    </row>
    <row r="263" spans="1:46" s="731" customFormat="1" ht="25" customHeight="1">
      <c r="A263" s="1704">
        <f>IF(G170="",0,1)</f>
        <v>0</v>
      </c>
      <c r="B263" s="1629">
        <f>IF(H257=G$41,-1,0)</f>
        <v>0</v>
      </c>
      <c r="C263" s="1283"/>
      <c r="D263" s="1561"/>
      <c r="E263" s="1474" t="str">
        <f t="shared" si="19"/>
        <v/>
      </c>
      <c r="F263" s="1789"/>
      <c r="G263" s="1571"/>
      <c r="H263" s="1335"/>
      <c r="I263" s="2176" t="s">
        <v>529</v>
      </c>
      <c r="J263" s="2176"/>
      <c r="K263" s="2177" t="str">
        <f>K$158</f>
        <v xml:space="preserve"> Réajustez les bandes de tractions.</v>
      </c>
      <c r="L263" s="2177"/>
      <c r="M263" s="2177"/>
      <c r="N263" s="2177"/>
      <c r="O263" s="2177"/>
      <c r="P263" s="2177"/>
      <c r="Q263" s="2177"/>
      <c r="R263" s="2177"/>
      <c r="S263" s="1581" t="s">
        <v>16</v>
      </c>
      <c r="T263" s="1582"/>
      <c r="U263" s="1580"/>
      <c r="V263" s="1583"/>
      <c r="W263" s="1584"/>
      <c r="X263" s="1585"/>
      <c r="Y263" s="2"/>
      <c r="Z263" s="2"/>
      <c r="AA263" s="2"/>
      <c r="AB263" s="2"/>
      <c r="AC263" s="1291"/>
      <c r="AD263" s="1415"/>
      <c r="AE263" s="1415"/>
      <c r="AF263" s="1415"/>
      <c r="AG263" s="1415"/>
      <c r="AH263" s="1415"/>
      <c r="AI263" s="1415"/>
      <c r="AJ263" s="1415"/>
      <c r="AK263" s="1415"/>
      <c r="AL263" s="1415"/>
    </row>
    <row r="264" spans="1:46" s="731" customFormat="1" ht="6" customHeight="1">
      <c r="A264" s="1704">
        <f>IF(G170="",0,1)</f>
        <v>0</v>
      </c>
      <c r="B264" s="1629"/>
      <c r="C264" s="1283"/>
      <c r="D264" s="1561"/>
      <c r="E264" s="1474" t="str">
        <f t="shared" si="19"/>
        <v/>
      </c>
      <c r="F264" s="1789"/>
      <c r="G264" s="1571"/>
      <c r="H264" s="1335"/>
      <c r="I264" s="1586"/>
      <c r="J264" s="1586"/>
      <c r="K264" s="1587"/>
      <c r="L264" s="1587"/>
      <c r="M264" s="1587"/>
      <c r="N264" s="1587"/>
      <c r="O264" s="1587"/>
      <c r="P264" s="1587"/>
      <c r="Q264" s="1587"/>
      <c r="R264" s="1338"/>
      <c r="S264" s="1337"/>
      <c r="T264" s="1582"/>
      <c r="U264" s="1582"/>
      <c r="V264" s="1339"/>
      <c r="W264" s="1339"/>
      <c r="X264" s="1339"/>
      <c r="Y264" s="2"/>
      <c r="Z264" s="2"/>
      <c r="AA264" s="2"/>
      <c r="AB264" s="2"/>
      <c r="AC264" s="1291"/>
      <c r="AD264" s="1415"/>
      <c r="AE264" s="1415"/>
      <c r="AF264" s="1415"/>
      <c r="AG264" s="1415"/>
      <c r="AH264" s="1415"/>
      <c r="AI264" s="1415"/>
      <c r="AJ264" s="1415"/>
      <c r="AK264" s="1415"/>
      <c r="AL264" s="1415"/>
    </row>
    <row r="265" spans="1:46" s="731" customFormat="1" ht="17" customHeight="1">
      <c r="A265" s="1704">
        <f>IF(G170="",0,1)</f>
        <v>0</v>
      </c>
      <c r="B265" s="1629"/>
      <c r="C265" s="1283"/>
      <c r="D265" s="1561"/>
      <c r="E265" s="1474" t="str">
        <f t="shared" si="19"/>
        <v/>
      </c>
      <c r="F265" s="1789"/>
      <c r="G265" s="1571"/>
      <c r="H265" s="1589"/>
      <c r="I265" s="1590"/>
      <c r="J265" s="1590"/>
      <c r="K265" s="1591"/>
      <c r="L265" s="1591"/>
      <c r="M265" s="1591"/>
      <c r="N265" s="1591"/>
      <c r="O265" s="1591"/>
      <c r="P265" s="1591"/>
      <c r="Q265" s="1591"/>
      <c r="R265" s="1592"/>
      <c r="S265" s="1593"/>
      <c r="T265" s="1594"/>
      <c r="U265" s="1594"/>
      <c r="V265" s="1595"/>
      <c r="W265" s="1595"/>
      <c r="X265" s="1595"/>
      <c r="Y265" s="2"/>
      <c r="Z265" s="2"/>
      <c r="AA265" s="2"/>
      <c r="AB265" s="2"/>
      <c r="AC265" s="1291"/>
      <c r="AD265" s="1415"/>
      <c r="AE265" s="1415"/>
      <c r="AF265" s="1415"/>
      <c r="AG265" s="1415"/>
      <c r="AH265" s="1415"/>
      <c r="AI265" s="1415"/>
      <c r="AJ265" s="1415"/>
      <c r="AK265" s="1415"/>
      <c r="AL265" s="1415"/>
    </row>
    <row r="266" spans="1:46" s="1292" customFormat="1" ht="17" customHeight="1">
      <c r="A266" s="1704">
        <f>IF(G170="",0,1)</f>
        <v>0</v>
      </c>
      <c r="B266" s="1629"/>
      <c r="C266" s="1283"/>
      <c r="D266" s="1561"/>
      <c r="E266" s="1474" t="str">
        <f t="shared" si="19"/>
        <v/>
      </c>
      <c r="F266" s="1789"/>
      <c r="G266" s="1597"/>
      <c r="H266" s="1597"/>
      <c r="I266" s="1597"/>
      <c r="J266" s="1597"/>
      <c r="K266" s="1597"/>
      <c r="L266" s="1597"/>
      <c r="M266" s="1597"/>
      <c r="N266" s="1597"/>
      <c r="O266" s="1597"/>
      <c r="P266" s="1598"/>
      <c r="Q266" s="1598"/>
      <c r="R266" s="1598"/>
      <c r="S266" s="1598"/>
      <c r="T266" s="1598"/>
      <c r="U266" s="1598"/>
      <c r="V266" s="1598"/>
      <c r="W266" s="1598"/>
      <c r="X266" s="1598"/>
    </row>
    <row r="267" spans="1:46" s="1292" customFormat="1" ht="17" customHeight="1">
      <c r="A267" s="1704">
        <f>IF(G170="",0,1)</f>
        <v>0</v>
      </c>
      <c r="B267" s="1629"/>
      <c r="C267" s="1283"/>
      <c r="D267" s="1561"/>
      <c r="E267" s="1474" t="str">
        <f t="shared" si="19"/>
        <v/>
      </c>
      <c r="F267" s="1789"/>
      <c r="G267" s="1597"/>
      <c r="H267" s="1597"/>
      <c r="I267" s="1597"/>
      <c r="J267" s="1597"/>
      <c r="K267" s="1597"/>
      <c r="L267" s="1597"/>
      <c r="M267" s="1597"/>
      <c r="N267" s="1597"/>
      <c r="O267" s="1597"/>
      <c r="P267" s="1598"/>
      <c r="Q267" s="1598"/>
      <c r="R267" s="1598"/>
      <c r="S267" s="1598"/>
      <c r="T267" s="1598"/>
      <c r="U267" s="1598"/>
      <c r="V267" s="1598"/>
      <c r="W267" s="1598"/>
      <c r="X267" s="1598"/>
    </row>
    <row r="268" spans="1:46" s="1292" customFormat="1" ht="17" customHeight="1">
      <c r="A268" s="1710">
        <f>IF(G170="",0,1)</f>
        <v>0</v>
      </c>
      <c r="B268" s="1711"/>
      <c r="C268" s="1283"/>
      <c r="D268" s="1561"/>
      <c r="E268" s="1474" t="str">
        <f t="shared" si="19"/>
        <v/>
      </c>
      <c r="F268" s="1789"/>
      <c r="G268" s="1599"/>
      <c r="H268" s="1599"/>
      <c r="I268" s="1599"/>
      <c r="J268" s="1599"/>
      <c r="K268" s="1599"/>
      <c r="L268" s="1599"/>
      <c r="M268" s="1599"/>
      <c r="N268" s="1599"/>
      <c r="O268" s="1599"/>
      <c r="P268" s="1600"/>
      <c r="Q268" s="1600"/>
      <c r="R268" s="1600"/>
      <c r="S268" s="1600"/>
      <c r="T268" s="1600"/>
      <c r="U268" s="1600"/>
      <c r="V268" s="1600"/>
      <c r="W268" s="1600"/>
      <c r="X268" s="1600"/>
      <c r="Z268" s="1601"/>
      <c r="AA268" s="1601"/>
      <c r="AB268" s="1601"/>
      <c r="AC268" s="1601"/>
      <c r="AD268" s="1601"/>
      <c r="AE268" s="1601"/>
      <c r="AF268" s="1601"/>
      <c r="AG268" s="1601"/>
      <c r="AH268" s="1601"/>
      <c r="AI268" s="1601"/>
      <c r="AJ268" s="1601"/>
      <c r="AK268" s="1601"/>
    </row>
    <row r="269" spans="1:46" ht="13">
      <c r="A269" s="1705">
        <f>IF(G275="",0,1)</f>
        <v>0</v>
      </c>
      <c r="B269" s="1706"/>
      <c r="C269" s="1283"/>
      <c r="D269" s="677"/>
      <c r="E269" s="1474" t="str">
        <f t="shared" ref="E269:E275" si="20">IF((SUM(A269:C269))&gt;0,"Evaluation","")</f>
        <v/>
      </c>
      <c r="F269" s="1789"/>
      <c r="G269" s="1449">
        <f>G$49</f>
        <v>0</v>
      </c>
      <c r="H269" s="1450"/>
      <c r="I269" s="10"/>
      <c r="J269" s="10"/>
      <c r="K269" s="10"/>
      <c r="L269" s="10"/>
      <c r="M269" s="10"/>
      <c r="N269" s="10"/>
      <c r="O269" s="10"/>
      <c r="P269" s="10"/>
      <c r="Q269" s="10"/>
      <c r="R269" s="10"/>
      <c r="S269" s="10"/>
      <c r="T269" s="10"/>
      <c r="U269" s="10"/>
      <c r="V269" s="10"/>
      <c r="W269" s="10"/>
      <c r="X269" s="2"/>
      <c r="Z269" s="1545"/>
      <c r="AA269" s="1545"/>
      <c r="AB269" s="1545"/>
      <c r="AC269" s="1545"/>
      <c r="AD269" s="1545"/>
      <c r="AE269" s="1545"/>
      <c r="AF269" s="1545"/>
      <c r="AG269" s="1545"/>
      <c r="AH269" s="1545"/>
      <c r="AI269" s="1545"/>
      <c r="AJ269" s="1545"/>
      <c r="AK269" s="1545"/>
      <c r="AL269" s="1545"/>
      <c r="AM269" s="1545"/>
    </row>
    <row r="270" spans="1:46" ht="13">
      <c r="A270" s="1704">
        <f>IF(G275="",0,1)</f>
        <v>0</v>
      </c>
      <c r="C270" s="1283"/>
      <c r="D270" s="677"/>
      <c r="E270" s="1474" t="str">
        <f t="shared" si="20"/>
        <v/>
      </c>
      <c r="F270" s="1789"/>
      <c r="G270" s="1244"/>
      <c r="H270" s="1245"/>
      <c r="I270" s="1"/>
      <c r="J270" s="1"/>
      <c r="K270" s="1"/>
      <c r="L270" s="1"/>
      <c r="M270" s="1"/>
      <c r="N270" s="1"/>
      <c r="O270" s="1"/>
      <c r="P270" s="1"/>
      <c r="Q270" s="1"/>
      <c r="R270" s="1"/>
      <c r="S270" s="1"/>
      <c r="T270" s="1"/>
      <c r="U270" s="1"/>
      <c r="V270" s="1"/>
      <c r="W270" s="1"/>
    </row>
    <row r="271" spans="1:46" ht="13">
      <c r="A271" s="1704">
        <f>IF(G275="",0,1)</f>
        <v>0</v>
      </c>
      <c r="C271" s="1283"/>
      <c r="D271" s="677"/>
      <c r="E271" s="1474" t="str">
        <f t="shared" si="20"/>
        <v/>
      </c>
      <c r="F271" s="1789"/>
      <c r="G271" s="1244"/>
      <c r="H271" s="1245"/>
      <c r="I271" s="1"/>
      <c r="J271" s="1"/>
      <c r="K271" s="1"/>
      <c r="L271" s="1"/>
      <c r="M271" s="1"/>
      <c r="N271" s="1"/>
      <c r="O271" s="1"/>
      <c r="P271" s="1"/>
      <c r="Q271" s="1"/>
      <c r="R271" s="1"/>
      <c r="S271" s="1"/>
      <c r="T271" s="1"/>
      <c r="U271" s="1"/>
      <c r="V271" s="1"/>
      <c r="W271" s="1"/>
    </row>
    <row r="272" spans="1:46" s="1250" customFormat="1" ht="29" thickBot="1">
      <c r="A272" s="1704">
        <f>IF(G275="",0,1)</f>
        <v>0</v>
      </c>
      <c r="B272" s="1629"/>
      <c r="C272" s="1283"/>
      <c r="D272" s="1546"/>
      <c r="E272" s="1474" t="str">
        <f t="shared" si="20"/>
        <v/>
      </c>
      <c r="F272" s="1789"/>
      <c r="G272" s="1621" t="str">
        <f>G275</f>
        <v/>
      </c>
      <c r="H272" s="777"/>
      <c r="I272" s="777"/>
      <c r="J272" s="777"/>
      <c r="K272" s="777"/>
      <c r="L272" s="777"/>
      <c r="M272" s="777"/>
      <c r="N272" s="777"/>
      <c r="O272" s="777"/>
      <c r="P272" s="777"/>
      <c r="Q272" s="777"/>
      <c r="R272" s="777"/>
      <c r="S272" s="777"/>
      <c r="T272" s="777"/>
      <c r="U272" s="777"/>
      <c r="V272" s="777"/>
      <c r="W272" s="777"/>
      <c r="X272" s="1370">
        <f>U$45</f>
        <v>0</v>
      </c>
      <c r="Y272" s="1415"/>
      <c r="Z272" s="1415"/>
      <c r="AA272" s="1415"/>
      <c r="AB272" s="1415"/>
      <c r="AC272" s="1415"/>
      <c r="AD272" s="1415"/>
      <c r="AE272" s="1246"/>
      <c r="AF272" s="1246"/>
      <c r="AG272" s="1247"/>
      <c r="AH272" s="1247"/>
      <c r="AI272" s="1247"/>
      <c r="AJ272" s="1248"/>
      <c r="AK272" s="1247"/>
      <c r="AL272" s="1249"/>
      <c r="AM272" s="1247"/>
      <c r="AN272" s="1247"/>
      <c r="AO272" s="1247"/>
      <c r="AP272" s="1247"/>
      <c r="AQ272" s="1247"/>
      <c r="AR272" s="1247"/>
      <c r="AS272" s="1247"/>
      <c r="AT272" s="1247"/>
    </row>
    <row r="273" spans="1:81" s="18" customFormat="1" ht="19">
      <c r="A273" s="1704">
        <f>IF(G275="",0,1)</f>
        <v>0</v>
      </c>
      <c r="B273" s="1629"/>
      <c r="C273" s="1283"/>
      <c r="D273" s="677"/>
      <c r="E273" s="1474" t="str">
        <f t="shared" si="20"/>
        <v/>
      </c>
      <c r="F273" s="1789"/>
      <c r="G273" s="1184"/>
      <c r="H273" s="1184"/>
      <c r="I273" s="1184"/>
      <c r="J273" s="1184"/>
      <c r="K273" s="1184"/>
      <c r="L273" s="1184"/>
      <c r="M273" s="1184"/>
      <c r="N273" s="1184"/>
      <c r="O273" s="1184"/>
      <c r="P273" s="1184"/>
      <c r="Q273" s="1184"/>
      <c r="R273" s="1184"/>
      <c r="S273" s="1184"/>
      <c r="T273" s="1184"/>
      <c r="U273" s="1184"/>
      <c r="V273" s="1184"/>
      <c r="W273" s="1184"/>
      <c r="X273" s="1415"/>
      <c r="Y273" s="1415"/>
      <c r="Z273" s="1415"/>
      <c r="AA273" s="1415"/>
      <c r="AB273" s="1415"/>
      <c r="AC273" s="1415"/>
      <c r="AD273" s="1415"/>
      <c r="AE273" s="1415"/>
      <c r="AF273" s="1415"/>
      <c r="AG273" s="40"/>
      <c r="AH273" s="40"/>
      <c r="AI273" s="40"/>
      <c r="AJ273" s="49"/>
      <c r="AK273" s="40"/>
      <c r="AL273" s="20"/>
      <c r="AM273" s="1247"/>
      <c r="AN273" s="40"/>
      <c r="AO273" s="1247"/>
      <c r="AP273" s="40"/>
      <c r="AQ273" s="40"/>
      <c r="AR273" s="40"/>
      <c r="AS273" s="40"/>
      <c r="AT273" s="40"/>
      <c r="BZ273" s="122" t="s">
        <v>905</v>
      </c>
      <c r="CB273" s="122" t="s">
        <v>904</v>
      </c>
    </row>
    <row r="274" spans="1:81" s="41" customFormat="1" ht="187" hidden="1" customHeight="1" outlineLevel="1">
      <c r="A274" s="1707"/>
      <c r="B274" s="1708"/>
      <c r="C274" s="685"/>
      <c r="D274" s="685"/>
      <c r="E274" s="1474" t="str">
        <f t="shared" si="20"/>
        <v/>
      </c>
      <c r="F274" s="1790"/>
      <c r="G274" s="342" t="str">
        <f t="shared" ref="G274:AL274" si="21">G$3</f>
        <v>Serre</v>
      </c>
      <c r="H274" s="343" t="str">
        <f t="shared" si="21"/>
        <v>Année de construction</v>
      </c>
      <c r="I274" s="344" t="str">
        <f t="shared" si="21"/>
        <v xml:space="preserve">Surface cultivée nette </v>
      </c>
      <c r="J274" s="344" t="str">
        <f t="shared" si="21"/>
        <v>Type de serre</v>
      </c>
      <c r="K274" s="344" t="str">
        <f t="shared" si="21"/>
        <v>Température moyenne octobre-mars</v>
      </c>
      <c r="L274" s="344" t="str">
        <f t="shared" si="21"/>
        <v>Type de température</v>
      </c>
      <c r="M274" s="344" t="str">
        <f t="shared" si="21"/>
        <v>Qualité énergétique [consommation en % d'une serre standard]</v>
      </c>
      <c r="N274" s="344" t="str">
        <f t="shared" si="21"/>
        <v>Rang</v>
      </c>
      <c r="O274" s="344" t="str">
        <f t="shared" si="21"/>
        <v>Evaluation de la qualité énergétique</v>
      </c>
      <c r="P274" s="344" t="str">
        <f t="shared" si="21"/>
        <v>Utilisation escomptée</v>
      </c>
      <c r="Q274" s="327">
        <f t="shared" si="21"/>
        <v>0</v>
      </c>
      <c r="R274" s="456" t="str">
        <f t="shared" si="21"/>
        <v>Serre Consommation d'énergie [%]</v>
      </c>
      <c r="S274" s="456" t="str">
        <f t="shared" si="21"/>
        <v>Serre Consommation d'énergie Actuel [kWh]</v>
      </c>
      <c r="T274" s="455" t="str">
        <f t="shared" si="21"/>
        <v>Distribution de chaleur Consommation d'énergie [kWh]</v>
      </c>
      <c r="U274" s="456" t="str">
        <f t="shared" si="21"/>
        <v>Total Consommation d'énergie Actuel [kWh]</v>
      </c>
      <c r="V274" s="327">
        <f t="shared" si="21"/>
        <v>0</v>
      </c>
      <c r="W274" s="512" t="str">
        <f t="shared" si="21"/>
        <v>Objectif en 4 ans</v>
      </c>
      <c r="X274" s="512" t="str">
        <f t="shared" si="21"/>
        <v>Objectif en 8 ans</v>
      </c>
      <c r="Y274" s="327">
        <f t="shared" si="21"/>
        <v>0</v>
      </c>
      <c r="Z274" s="333" t="str">
        <f t="shared" si="21"/>
        <v>Ecran thermique</v>
      </c>
      <c r="AA274" s="333" t="str">
        <f t="shared" si="21"/>
        <v>Toit</v>
      </c>
      <c r="AB274" s="333" t="str">
        <f t="shared" si="21"/>
        <v>Parois latérales</v>
      </c>
      <c r="AC274" s="333" t="str">
        <f t="shared" si="21"/>
        <v>Etanchéité</v>
      </c>
      <c r="AD274" s="333" t="str">
        <f t="shared" si="21"/>
        <v>Gestion climatique</v>
      </c>
      <c r="AE274" s="40" t="str">
        <f t="shared" si="21"/>
        <v>Observations</v>
      </c>
      <c r="AF274" s="332" t="str">
        <f t="shared" si="21"/>
        <v>Ecran thermique</v>
      </c>
      <c r="AG274" s="332" t="str">
        <f t="shared" si="21"/>
        <v>Toit</v>
      </c>
      <c r="AH274" s="332" t="str">
        <f t="shared" si="21"/>
        <v>Parois latérales</v>
      </c>
      <c r="AI274" s="332" t="str">
        <f t="shared" si="21"/>
        <v>Etanchéité</v>
      </c>
      <c r="AJ274" s="332" t="str">
        <f t="shared" si="21"/>
        <v>Gestion climatique</v>
      </c>
      <c r="AK274" s="455" t="str">
        <f t="shared" si="21"/>
        <v>Isolation des conduites</v>
      </c>
      <c r="AL274" s="455" t="str">
        <f t="shared" si="21"/>
        <v>Isolation des sous-distributions</v>
      </c>
      <c r="AM274" s="405">
        <f t="shared" ref="AM274:BR274" si="22">AM$3</f>
        <v>0</v>
      </c>
      <c r="AN274" s="332" t="str">
        <f t="shared" si="22"/>
        <v>Ecran thermique</v>
      </c>
      <c r="AO274" s="332" t="str">
        <f t="shared" si="22"/>
        <v>Toit</v>
      </c>
      <c r="AP274" s="332" t="str">
        <f t="shared" si="22"/>
        <v>Parois latérales</v>
      </c>
      <c r="AQ274" s="332" t="str">
        <f t="shared" si="22"/>
        <v>Etanchéité</v>
      </c>
      <c r="AR274" s="332" t="str">
        <f t="shared" si="22"/>
        <v>Gestion climatique</v>
      </c>
      <c r="AS274" s="40">
        <f t="shared" si="22"/>
        <v>0</v>
      </c>
      <c r="AT274" s="332" t="str">
        <f t="shared" si="22"/>
        <v>Ecran thermique</v>
      </c>
      <c r="AU274" s="332" t="str">
        <f t="shared" si="22"/>
        <v>Toit</v>
      </c>
      <c r="AV274" s="332" t="str">
        <f t="shared" si="22"/>
        <v>Parois latérales</v>
      </c>
      <c r="AW274" s="332" t="str">
        <f t="shared" si="22"/>
        <v>Etanchéité</v>
      </c>
      <c r="AX274" s="332" t="str">
        <f t="shared" si="22"/>
        <v>Gestion climatique</v>
      </c>
      <c r="AY274" s="455" t="str">
        <f t="shared" si="22"/>
        <v>Isolation des conduites</v>
      </c>
      <c r="AZ274" s="455" t="str">
        <f t="shared" si="22"/>
        <v>Isolation des sous-distributions</v>
      </c>
      <c r="BA274" s="332" t="str">
        <f t="shared" si="22"/>
        <v>Total arrondi</v>
      </c>
      <c r="BB274" s="40">
        <f t="shared" si="22"/>
        <v>0</v>
      </c>
      <c r="BC274" s="332" t="str">
        <f t="shared" si="22"/>
        <v>Ecran thermique</v>
      </c>
      <c r="BD274" s="332" t="str">
        <f t="shared" si="22"/>
        <v>Toit</v>
      </c>
      <c r="BE274" s="332" t="str">
        <f t="shared" si="22"/>
        <v>Parois latérales</v>
      </c>
      <c r="BF274" s="332" t="str">
        <f t="shared" si="22"/>
        <v>Etanchéité</v>
      </c>
      <c r="BG274" s="332" t="str">
        <f t="shared" si="22"/>
        <v>Gestion climatique</v>
      </c>
      <c r="BH274" s="455" t="str">
        <f t="shared" si="22"/>
        <v>Isolation des conduites</v>
      </c>
      <c r="BI274" s="455" t="str">
        <f t="shared" si="22"/>
        <v>Isolation des sous-distributions</v>
      </c>
      <c r="BJ274" s="40">
        <f t="shared" si="22"/>
        <v>0</v>
      </c>
      <c r="BK274" s="512" t="str">
        <f t="shared" si="22"/>
        <v>P1</v>
      </c>
      <c r="BL274" s="512">
        <f t="shared" si="22"/>
        <v>0</v>
      </c>
      <c r="BM274" s="512" t="str">
        <f t="shared" si="22"/>
        <v>Total</v>
      </c>
      <c r="BN274" s="40">
        <f t="shared" si="22"/>
        <v>0</v>
      </c>
      <c r="BO274" s="512" t="str">
        <f t="shared" si="22"/>
        <v>Objectif en 4 ans</v>
      </c>
      <c r="BP274" s="512" t="str">
        <f t="shared" si="22"/>
        <v>Objectif en 8 ans</v>
      </c>
      <c r="BQ274" s="41">
        <f t="shared" si="22"/>
        <v>0</v>
      </c>
      <c r="BR274" s="332" t="str">
        <f t="shared" si="22"/>
        <v>Ecran thermique</v>
      </c>
      <c r="BS274" s="332" t="str">
        <f t="shared" ref="BS274:CA274" si="23">BS$3</f>
        <v>Ecran thermique 2</v>
      </c>
      <c r="BT274" s="332" t="str">
        <f t="shared" si="23"/>
        <v>Etanchéité</v>
      </c>
      <c r="BU274" s="332" t="str">
        <f t="shared" si="23"/>
        <v>Etanchéité 2</v>
      </c>
      <c r="BV274" s="332" t="str">
        <f t="shared" si="23"/>
        <v>Etanchéité 2 - Recommandation</v>
      </c>
      <c r="BW274" s="332" t="str">
        <f t="shared" si="23"/>
        <v>Sonde 1</v>
      </c>
      <c r="BX274" s="332" t="str">
        <f t="shared" si="23"/>
        <v>Sonde 2</v>
      </c>
      <c r="BY274" s="41">
        <f t="shared" si="23"/>
        <v>0</v>
      </c>
      <c r="BZ274" s="416" t="str">
        <f t="shared" si="23"/>
        <v>Ensemble 1</v>
      </c>
      <c r="CA274" s="416" t="str">
        <f t="shared" si="23"/>
        <v>Ensemble 2</v>
      </c>
      <c r="CB274" s="416" t="str">
        <f>BZ274</f>
        <v>Ensemble 1</v>
      </c>
      <c r="CC274" s="416" t="str">
        <f>CA274</f>
        <v>Ensemble 2</v>
      </c>
    </row>
    <row r="275" spans="1:81" s="28" customFormat="1" ht="32" hidden="1" customHeight="1" outlineLevel="1">
      <c r="A275" s="1646"/>
      <c r="B275" s="1659"/>
      <c r="C275" s="686"/>
      <c r="D275" s="686"/>
      <c r="E275" s="1474" t="str">
        <f t="shared" si="20"/>
        <v/>
      </c>
      <c r="F275" s="1791"/>
      <c r="G275" s="521" t="str">
        <f t="shared" ref="G275:AL275" si="24">G6</f>
        <v/>
      </c>
      <c r="H275" s="335" t="str">
        <f t="shared" si="24"/>
        <v/>
      </c>
      <c r="I275" s="336" t="str">
        <f t="shared" si="24"/>
        <v/>
      </c>
      <c r="J275" s="336" t="str">
        <f t="shared" si="24"/>
        <v/>
      </c>
      <c r="K275" s="337" t="str">
        <f t="shared" si="24"/>
        <v/>
      </c>
      <c r="L275" s="336" t="str">
        <f t="shared" si="24"/>
        <v/>
      </c>
      <c r="M275" s="468" t="str">
        <f t="shared" si="24"/>
        <v/>
      </c>
      <c r="N275" s="337" t="str">
        <f t="shared" si="24"/>
        <v/>
      </c>
      <c r="O275" s="338" t="str">
        <f t="shared" si="24"/>
        <v/>
      </c>
      <c r="P275" s="336" t="str">
        <f t="shared" si="24"/>
        <v/>
      </c>
      <c r="Q275" s="522" t="str">
        <f t="shared" si="24"/>
        <v>.</v>
      </c>
      <c r="R275" s="338">
        <f t="shared" si="24"/>
        <v>0</v>
      </c>
      <c r="S275" s="523">
        <f t="shared" si="24"/>
        <v>0</v>
      </c>
      <c r="T275" s="523">
        <f t="shared" si="24"/>
        <v>0</v>
      </c>
      <c r="U275" s="523" t="str">
        <f t="shared" si="24"/>
        <v/>
      </c>
      <c r="V275" s="522">
        <f t="shared" si="24"/>
        <v>0</v>
      </c>
      <c r="W275" s="523" t="str">
        <f t="shared" si="24"/>
        <v/>
      </c>
      <c r="X275" s="523" t="str">
        <f t="shared" si="24"/>
        <v/>
      </c>
      <c r="Y275" s="522">
        <f t="shared" si="24"/>
        <v>0</v>
      </c>
      <c r="Z275" s="331" t="str">
        <f t="shared" si="24"/>
        <v/>
      </c>
      <c r="AA275" s="331" t="str">
        <f t="shared" si="24"/>
        <v/>
      </c>
      <c r="AB275" s="331" t="str">
        <f t="shared" si="24"/>
        <v/>
      </c>
      <c r="AC275" s="331" t="str">
        <f t="shared" si="24"/>
        <v/>
      </c>
      <c r="AD275" s="331" t="str">
        <f t="shared" si="24"/>
        <v/>
      </c>
      <c r="AE275" s="524" t="str">
        <f t="shared" si="24"/>
        <v/>
      </c>
      <c r="AF275" s="331" t="str">
        <f t="shared" si="24"/>
        <v/>
      </c>
      <c r="AG275" s="331" t="str">
        <f t="shared" si="24"/>
        <v/>
      </c>
      <c r="AH275" s="331" t="str">
        <f t="shared" si="24"/>
        <v/>
      </c>
      <c r="AI275" s="331" t="str">
        <f t="shared" si="24"/>
        <v/>
      </c>
      <c r="AJ275" s="331" t="str">
        <f t="shared" si="24"/>
        <v/>
      </c>
      <c r="AK275" s="331" t="str">
        <f t="shared" si="24"/>
        <v/>
      </c>
      <c r="AL275" s="331" t="str">
        <f t="shared" si="24"/>
        <v/>
      </c>
      <c r="AM275" s="524" t="str">
        <f t="shared" ref="AM275:BR275" si="25">AM6</f>
        <v>.</v>
      </c>
      <c r="AN275" s="346" t="str">
        <f t="shared" si="25"/>
        <v/>
      </c>
      <c r="AO275" s="346" t="str">
        <f t="shared" si="25"/>
        <v/>
      </c>
      <c r="AP275" s="346" t="str">
        <f t="shared" si="25"/>
        <v/>
      </c>
      <c r="AQ275" s="346" t="str">
        <f t="shared" si="25"/>
        <v/>
      </c>
      <c r="AR275" s="346" t="str">
        <f t="shared" si="25"/>
        <v/>
      </c>
      <c r="AS275" s="525">
        <f t="shared" si="25"/>
        <v>0</v>
      </c>
      <c r="AT275" s="398" t="str">
        <f t="shared" si="25"/>
        <v/>
      </c>
      <c r="AU275" s="398" t="str">
        <f t="shared" si="25"/>
        <v/>
      </c>
      <c r="AV275" s="398" t="str">
        <f t="shared" si="25"/>
        <v/>
      </c>
      <c r="AW275" s="398" t="str">
        <f t="shared" si="25"/>
        <v/>
      </c>
      <c r="AX275" s="398" t="str">
        <f t="shared" si="25"/>
        <v/>
      </c>
      <c r="AY275" s="28" t="str">
        <f t="shared" si="25"/>
        <v/>
      </c>
      <c r="AZ275" s="28" t="str">
        <f t="shared" si="25"/>
        <v/>
      </c>
      <c r="BA275" s="398" t="str">
        <f t="shared" si="25"/>
        <v/>
      </c>
      <c r="BB275" s="525">
        <f t="shared" si="25"/>
        <v>0</v>
      </c>
      <c r="BC275" s="445" t="str">
        <f t="shared" si="25"/>
        <v/>
      </c>
      <c r="BD275" s="445" t="str">
        <f t="shared" si="25"/>
        <v/>
      </c>
      <c r="BE275" s="445" t="str">
        <f t="shared" si="25"/>
        <v/>
      </c>
      <c r="BF275" s="445" t="str">
        <f t="shared" si="25"/>
        <v/>
      </c>
      <c r="BG275" s="445" t="str">
        <f t="shared" si="25"/>
        <v/>
      </c>
      <c r="BH275" s="467" t="str">
        <f t="shared" si="25"/>
        <v/>
      </c>
      <c r="BI275" s="467" t="str">
        <f t="shared" si="25"/>
        <v/>
      </c>
      <c r="BJ275" s="525">
        <f t="shared" si="25"/>
        <v>0</v>
      </c>
      <c r="BK275" s="445" t="str">
        <f t="shared" si="25"/>
        <v/>
      </c>
      <c r="BL275" s="445" t="str">
        <f t="shared" si="25"/>
        <v/>
      </c>
      <c r="BM275" s="445" t="str">
        <f t="shared" si="25"/>
        <v/>
      </c>
      <c r="BN275" s="525">
        <f t="shared" si="25"/>
        <v>0</v>
      </c>
      <c r="BO275" s="445" t="str">
        <f t="shared" si="25"/>
        <v/>
      </c>
      <c r="BP275" s="445">
        <f t="shared" si="25"/>
        <v>0</v>
      </c>
      <c r="BQ275" s="28">
        <f t="shared" si="25"/>
        <v>0</v>
      </c>
      <c r="BR275" s="398" t="str">
        <f t="shared" si="25"/>
        <v/>
      </c>
      <c r="BS275" s="398" t="str">
        <f t="shared" ref="BS275:BX275" si="26">BS6</f>
        <v/>
      </c>
      <c r="BT275" s="398" t="str">
        <f t="shared" si="26"/>
        <v/>
      </c>
      <c r="BU275" s="398" t="str">
        <f t="shared" si="26"/>
        <v/>
      </c>
      <c r="BV275" s="398" t="str">
        <f t="shared" si="26"/>
        <v/>
      </c>
      <c r="BW275" s="398" t="str">
        <f t="shared" si="26"/>
        <v/>
      </c>
      <c r="BX275" s="398" t="str">
        <f t="shared" si="26"/>
        <v/>
      </c>
      <c r="BY275" s="28">
        <f>BY222</f>
        <v>0</v>
      </c>
      <c r="BZ275" s="396">
        <f>AG326</f>
        <v>0</v>
      </c>
      <c r="CA275" s="396">
        <f>AH326</f>
        <v>0</v>
      </c>
      <c r="CB275" s="396">
        <f>AI326</f>
        <v>0</v>
      </c>
      <c r="CC275" s="396">
        <f>AJ326</f>
        <v>0</v>
      </c>
    </row>
    <row r="276" spans="1:81" s="51" customFormat="1" ht="19" hidden="1" outlineLevel="1">
      <c r="A276" s="1704">
        <v>0</v>
      </c>
      <c r="B276" s="1629"/>
      <c r="C276" s="1283"/>
      <c r="D276" s="677"/>
      <c r="E276" s="1474" t="str">
        <f t="shared" ref="E276:E307" si="27">IF((SUM(A276:C276))&gt;0,G$42,"")</f>
        <v/>
      </c>
      <c r="F276" s="1789"/>
      <c r="N276" s="644"/>
      <c r="R276" s="50"/>
      <c r="U276" s="1184"/>
      <c r="W276" s="130"/>
      <c r="X276" s="1415"/>
      <c r="Y276" s="1415"/>
      <c r="Z276" s="53"/>
      <c r="AA276" s="1415"/>
      <c r="AB276" s="53"/>
      <c r="AC276" s="53"/>
      <c r="AD276" s="53"/>
      <c r="AE276" s="53"/>
      <c r="AF276" s="53"/>
      <c r="AG276" s="40"/>
      <c r="AJ276" s="52"/>
      <c r="AL276" s="1383"/>
      <c r="AM276" s="1247"/>
      <c r="AO276" s="1247"/>
      <c r="AV276" s="18"/>
      <c r="BL276" s="18"/>
    </row>
    <row r="277" spans="1:81" s="1385" customFormat="1" ht="19" hidden="1" outlineLevel="1">
      <c r="A277" s="1704">
        <v>0</v>
      </c>
      <c r="B277" s="1629"/>
      <c r="C277" s="1283"/>
      <c r="D277" s="677"/>
      <c r="E277" s="1474" t="str">
        <f t="shared" si="27"/>
        <v/>
      </c>
      <c r="F277" s="1789"/>
      <c r="H277" s="1547"/>
      <c r="I277" s="1547"/>
      <c r="J277" s="1547"/>
      <c r="K277" s="1547"/>
      <c r="L277" s="1547"/>
      <c r="M277" s="1547"/>
      <c r="N277" s="1384"/>
      <c r="O277" s="1384"/>
      <c r="P277" s="1384"/>
      <c r="Q277" s="1384"/>
      <c r="R277" s="1384"/>
      <c r="S277" s="1384"/>
      <c r="T277" s="1384"/>
      <c r="U277" s="1384"/>
      <c r="V277" s="1384"/>
      <c r="W277" s="130"/>
      <c r="X277" s="1415"/>
      <c r="Y277" s="1415"/>
      <c r="Z277" s="53"/>
      <c r="AA277" s="1415"/>
      <c r="AB277" s="53"/>
      <c r="AC277" s="53"/>
      <c r="AD277" s="53"/>
      <c r="AE277" s="1384"/>
      <c r="AF277" s="1384"/>
      <c r="AG277" s="40"/>
      <c r="AH277" s="1384"/>
      <c r="AI277" s="1384"/>
      <c r="AJ277" s="1384"/>
      <c r="AK277" s="1384"/>
      <c r="AL277" s="1384"/>
      <c r="AM277" s="1247"/>
      <c r="AN277" s="1384"/>
      <c r="AO277" s="1247"/>
      <c r="AP277" s="1384"/>
      <c r="AQ277" s="1384"/>
      <c r="AR277" s="1384"/>
      <c r="AS277" s="1384"/>
      <c r="AT277" s="1384"/>
      <c r="BL277" s="18"/>
    </row>
    <row r="278" spans="1:81" s="1385" customFormat="1" ht="19" hidden="1" outlineLevel="1">
      <c r="A278" s="1704">
        <v>0</v>
      </c>
      <c r="B278" s="1629"/>
      <c r="C278" s="1283"/>
      <c r="D278" s="677"/>
      <c r="E278" s="1474" t="str">
        <f t="shared" si="27"/>
        <v/>
      </c>
      <c r="F278" s="1789"/>
      <c r="G278" s="1547"/>
      <c r="H278" s="1547"/>
      <c r="I278" s="1547"/>
      <c r="J278" s="1547"/>
      <c r="K278" s="1547"/>
      <c r="L278" s="1547"/>
      <c r="M278" s="1547"/>
      <c r="N278" s="1384"/>
      <c r="O278" s="1384"/>
      <c r="P278" s="1384"/>
      <c r="Q278" s="1384"/>
      <c r="R278" s="1384"/>
      <c r="S278" s="1384"/>
      <c r="T278" s="1384"/>
      <c r="U278" s="1384"/>
      <c r="V278" s="1384"/>
      <c r="W278" s="130"/>
      <c r="X278" s="1415"/>
      <c r="Y278" s="1415"/>
      <c r="Z278" s="53"/>
      <c r="AA278" s="1415"/>
      <c r="AB278" s="53"/>
      <c r="AC278" s="53"/>
      <c r="AD278" s="53"/>
      <c r="AE278" s="1384"/>
      <c r="AF278" s="1384"/>
      <c r="AG278" s="40"/>
      <c r="AH278" s="1384"/>
      <c r="AI278" s="1384"/>
      <c r="AJ278" s="1384"/>
      <c r="AK278" s="1384"/>
      <c r="AL278" s="1384"/>
      <c r="AM278" s="1247"/>
      <c r="AN278" s="1384"/>
      <c r="AO278" s="1247"/>
      <c r="AP278" s="1384"/>
      <c r="AQ278" s="1384"/>
      <c r="AR278" s="1384"/>
      <c r="AS278" s="1384"/>
      <c r="AT278" s="1384"/>
      <c r="BL278" s="18"/>
    </row>
    <row r="279" spans="1:81" s="1269" customFormat="1" ht="15" collapsed="1">
      <c r="A279" s="1704">
        <f>IF(G275="",0,1)</f>
        <v>0</v>
      </c>
      <c r="B279" s="1629"/>
      <c r="C279" s="1283"/>
      <c r="D279" s="1548"/>
      <c r="E279" s="1474" t="str">
        <f t="shared" si="27"/>
        <v/>
      </c>
      <c r="F279" s="1789"/>
      <c r="G279" s="1252" t="str">
        <f>G$69</f>
        <v>Année de construction</v>
      </c>
      <c r="H279" s="1252"/>
      <c r="I279" s="1252"/>
      <c r="J279" s="1252"/>
      <c r="K279" s="1252"/>
      <c r="L279" s="1252"/>
      <c r="M279" s="1388"/>
      <c r="N279" s="2162" t="str">
        <f>H275</f>
        <v/>
      </c>
      <c r="O279" s="2162"/>
      <c r="P279" s="2162"/>
      <c r="Q279" s="2162"/>
      <c r="R279" s="2162"/>
      <c r="S279" s="2162"/>
      <c r="T279" s="2161">
        <f>T259</f>
        <v>0</v>
      </c>
      <c r="U279" s="2161"/>
      <c r="V279" s="2161"/>
      <c r="W279" s="2161"/>
      <c r="X279" s="2161"/>
      <c r="Y279" s="1386"/>
      <c r="AD279" s="1251"/>
      <c r="AE279" s="1251"/>
      <c r="AF279" s="1251"/>
      <c r="AG279" s="1251"/>
      <c r="AH279" s="1251"/>
      <c r="AI279" s="1251"/>
      <c r="AJ279" s="1251"/>
      <c r="AK279" s="1251"/>
      <c r="AL279" s="20"/>
      <c r="AM279" s="1251"/>
      <c r="AN279" s="1251"/>
      <c r="AO279" s="1251"/>
      <c r="AP279" s="1251"/>
      <c r="AQ279" s="1251"/>
      <c r="AR279" s="1251"/>
      <c r="AS279" s="1251"/>
      <c r="AT279" s="1251"/>
    </row>
    <row r="280" spans="1:81" s="1269" customFormat="1" ht="15">
      <c r="A280" s="1704">
        <f>IF(G275="",0,1)</f>
        <v>0</v>
      </c>
      <c r="B280" s="1629"/>
      <c r="C280" s="1283"/>
      <c r="D280" s="1548"/>
      <c r="E280" s="1474" t="str">
        <f t="shared" si="27"/>
        <v/>
      </c>
      <c r="F280" s="1789"/>
      <c r="G280" s="1551" t="str">
        <f>G$70</f>
        <v>Utilisation escomptée</v>
      </c>
      <c r="H280" s="1551"/>
      <c r="I280" s="1552"/>
      <c r="J280" s="1552"/>
      <c r="K280" s="1552"/>
      <c r="L280" s="1552"/>
      <c r="M280" s="1388"/>
      <c r="N280" s="2163" t="str">
        <f>P275</f>
        <v/>
      </c>
      <c r="O280" s="2163"/>
      <c r="P280" s="2163"/>
      <c r="Q280" s="2163"/>
      <c r="R280" s="2163"/>
      <c r="S280" s="2163"/>
      <c r="T280" s="2179">
        <f>'A1 Serres'!P259</f>
        <v>0</v>
      </c>
      <c r="U280" s="2179"/>
      <c r="V280" s="2179"/>
      <c r="W280" s="2179"/>
      <c r="X280" s="2179"/>
      <c r="Y280" s="1387"/>
      <c r="AL280" s="20"/>
    </row>
    <row r="281" spans="1:81" s="1269" customFormat="1" ht="15">
      <c r="A281" s="1704">
        <f>IF(G275="",0,1)</f>
        <v>0</v>
      </c>
      <c r="B281" s="1629"/>
      <c r="C281" s="1283"/>
      <c r="D281" s="1548"/>
      <c r="E281" s="1474" t="str">
        <f t="shared" si="27"/>
        <v/>
      </c>
      <c r="F281" s="1789"/>
      <c r="G281" s="1551" t="str">
        <f>G$71</f>
        <v>Surface cultivée de la serre</v>
      </c>
      <c r="H281" s="1551"/>
      <c r="I281" s="1552"/>
      <c r="J281" s="1552"/>
      <c r="K281" s="1552"/>
      <c r="L281" s="1552"/>
      <c r="M281" s="1388"/>
      <c r="N281" s="2163" t="str">
        <f>J275</f>
        <v/>
      </c>
      <c r="O281" s="2163"/>
      <c r="P281" s="2163"/>
      <c r="Q281" s="2163"/>
      <c r="R281" s="2163"/>
      <c r="S281" s="2163"/>
      <c r="T281" s="1268"/>
      <c r="U281" s="1268"/>
      <c r="V281" s="1268"/>
      <c r="W281" s="989"/>
      <c r="X281" s="1251"/>
      <c r="AL281" s="20"/>
    </row>
    <row r="282" spans="1:81" s="1269" customFormat="1" ht="15">
      <c r="A282" s="1704">
        <f>IF(G275="",0,1)</f>
        <v>0</v>
      </c>
      <c r="B282" s="1629"/>
      <c r="C282" s="1283"/>
      <c r="D282" s="1548"/>
      <c r="E282" s="1474" t="str">
        <f t="shared" si="27"/>
        <v/>
      </c>
      <c r="F282" s="1789"/>
      <c r="G282" s="1265">
        <f>G$72</f>
        <v>0</v>
      </c>
      <c r="H282" s="1265"/>
      <c r="I282" s="1266"/>
      <c r="J282" s="1266"/>
      <c r="K282" s="1266"/>
      <c r="L282" s="1266"/>
      <c r="M282" s="1388"/>
      <c r="N282" s="1268"/>
      <c r="O282" s="1268"/>
      <c r="P282" s="1268"/>
      <c r="Q282" s="1268"/>
      <c r="R282" s="1268"/>
      <c r="S282" s="1268"/>
      <c r="T282" s="1268"/>
      <c r="U282" s="1268"/>
      <c r="V282" s="1268"/>
      <c r="W282" s="989"/>
      <c r="X282" s="1251"/>
      <c r="AL282" s="20"/>
    </row>
    <row r="283" spans="1:81" s="1269" customFormat="1" ht="15">
      <c r="A283" s="1704">
        <f>IF(G275="",0,1)</f>
        <v>0</v>
      </c>
      <c r="B283" s="1629"/>
      <c r="C283" s="1283"/>
      <c r="D283" s="1548"/>
      <c r="E283" s="1474" t="str">
        <f t="shared" si="27"/>
        <v/>
      </c>
      <c r="F283" s="1789"/>
      <c r="G283" s="1389" t="str">
        <f>G$73</f>
        <v>Température octobre-mars</v>
      </c>
      <c r="H283" s="1389"/>
      <c r="I283" s="1390"/>
      <c r="J283" s="1390"/>
      <c r="K283" s="1390"/>
      <c r="L283" s="1390"/>
      <c r="M283" s="1388"/>
      <c r="N283" s="2168" t="str">
        <f>L275</f>
        <v/>
      </c>
      <c r="O283" s="2168"/>
      <c r="P283" s="2168"/>
      <c r="Q283" s="2168"/>
      <c r="R283" s="2168"/>
      <c r="S283" s="2168"/>
      <c r="T283" s="1268"/>
      <c r="U283" s="1268"/>
      <c r="V283" s="1268"/>
      <c r="W283" s="989"/>
      <c r="X283" s="1251"/>
      <c r="AJ283" s="1298"/>
      <c r="AL283" s="20"/>
    </row>
    <row r="284" spans="1:81" s="1269" customFormat="1" ht="29" customHeight="1">
      <c r="A284" s="1704">
        <f>IF(G275="",0,1)</f>
        <v>0</v>
      </c>
      <c r="B284" s="1629"/>
      <c r="C284" s="1283"/>
      <c r="D284" s="1548"/>
      <c r="E284" s="1474" t="str">
        <f t="shared" si="27"/>
        <v/>
      </c>
      <c r="F284" s="1789"/>
      <c r="G284" s="1553" t="str">
        <f>G$74</f>
        <v>Observations</v>
      </c>
      <c r="H284" s="1389"/>
      <c r="I284" s="1390"/>
      <c r="J284" s="1390"/>
      <c r="K284" s="1390"/>
      <c r="L284" s="1390"/>
      <c r="M284" s="1388"/>
      <c r="N284" s="2164" t="str">
        <f>AE275</f>
        <v/>
      </c>
      <c r="O284" s="2164"/>
      <c r="P284" s="2164"/>
      <c r="Q284" s="2164"/>
      <c r="R284" s="2164"/>
      <c r="S284" s="2164"/>
      <c r="T284" s="1268"/>
      <c r="U284" s="1268"/>
      <c r="V284" s="1268"/>
      <c r="W284" s="989"/>
      <c r="X284" s="1251"/>
      <c r="AL284" s="20"/>
    </row>
    <row r="285" spans="1:81" s="1269" customFormat="1" ht="15">
      <c r="A285" s="1704">
        <f>IF(G275="",0,1)</f>
        <v>0</v>
      </c>
      <c r="B285" s="1629"/>
      <c r="C285" s="1283"/>
      <c r="D285" s="1548"/>
      <c r="E285" s="1474" t="str">
        <f t="shared" si="27"/>
        <v/>
      </c>
      <c r="F285" s="1789"/>
      <c r="G285" s="1265">
        <f>G$75</f>
        <v>0</v>
      </c>
      <c r="H285" s="1265"/>
      <c r="I285" s="1266"/>
      <c r="J285" s="1266"/>
      <c r="K285" s="1266"/>
      <c r="L285" s="1266"/>
      <c r="M285" s="1388"/>
      <c r="N285" s="1268"/>
      <c r="O285" s="1268"/>
      <c r="P285" s="1268"/>
      <c r="Q285" s="1268"/>
      <c r="R285" s="1268"/>
      <c r="S285" s="1268"/>
      <c r="T285" s="1268"/>
      <c r="U285" s="1268"/>
      <c r="V285" s="1268"/>
      <c r="W285" s="989"/>
      <c r="X285" s="1251"/>
      <c r="AL285" s="20"/>
    </row>
    <row r="286" spans="1:81" s="1269" customFormat="1" ht="15">
      <c r="A286" s="1704">
        <f>IF(G275="",0,1)</f>
        <v>0</v>
      </c>
      <c r="B286" s="1629"/>
      <c r="C286" s="1283"/>
      <c r="D286" s="1548"/>
      <c r="E286" s="1474" t="str">
        <f t="shared" si="27"/>
        <v/>
      </c>
      <c r="F286" s="1789"/>
      <c r="G286" s="1389" t="str">
        <f>G$76</f>
        <v>Participation à la consommation totale d'énergie du chauffage</v>
      </c>
      <c r="H286" s="1389"/>
      <c r="I286" s="1390"/>
      <c r="J286" s="1390"/>
      <c r="K286" s="1390"/>
      <c r="L286" s="1390"/>
      <c r="M286" s="1388"/>
      <c r="N286" s="2169">
        <f>R275</f>
        <v>0</v>
      </c>
      <c r="O286" s="2169"/>
      <c r="P286" s="2169"/>
      <c r="Q286" s="2169"/>
      <c r="R286" s="2169"/>
      <c r="S286" s="2169"/>
      <c r="T286" s="1268"/>
      <c r="U286" s="1268"/>
      <c r="V286" s="1268"/>
      <c r="W286" s="989"/>
      <c r="X286" s="1251"/>
      <c r="AJ286" s="1298"/>
      <c r="AL286" s="20"/>
    </row>
    <row r="287" spans="1:81" s="1269" customFormat="1" ht="15">
      <c r="A287" s="1704">
        <f>IF(G275="",0,1)</f>
        <v>0</v>
      </c>
      <c r="B287" s="1629"/>
      <c r="C287" s="1283"/>
      <c r="D287" s="1548"/>
      <c r="E287" s="1474" t="str">
        <f t="shared" si="27"/>
        <v/>
      </c>
      <c r="F287" s="1789"/>
      <c r="G287" s="1393" t="str">
        <f>G$77</f>
        <v>Rang concernant l'efficience énergétique</v>
      </c>
      <c r="H287" s="1393"/>
      <c r="I287" s="1394"/>
      <c r="J287" s="1394"/>
      <c r="K287" s="1394"/>
      <c r="L287" s="1394"/>
      <c r="M287" s="1388"/>
      <c r="N287" s="2170" t="str">
        <f>N275</f>
        <v/>
      </c>
      <c r="O287" s="2170"/>
      <c r="P287" s="2170"/>
      <c r="Q287" s="2170"/>
      <c r="R287" s="2170"/>
      <c r="S287" s="2170"/>
      <c r="T287" s="1396"/>
      <c r="U287" s="1396"/>
      <c r="V287" s="1396"/>
      <c r="W287" s="989"/>
      <c r="X287" s="1397"/>
      <c r="AJ287" s="1298"/>
      <c r="AL287" s="20"/>
    </row>
    <row r="288" spans="1:81" s="1269" customFormat="1" ht="15">
      <c r="A288" s="1704">
        <f>IF(G275="",0,1)</f>
        <v>0</v>
      </c>
      <c r="B288" s="1629"/>
      <c r="C288" s="1283"/>
      <c r="D288" s="1548"/>
      <c r="E288" s="1474" t="str">
        <f t="shared" si="27"/>
        <v/>
      </c>
      <c r="F288" s="1789"/>
      <c r="G288" s="1393" t="str">
        <f>G$78</f>
        <v>Evaluation de la qualité énergétique</v>
      </c>
      <c r="H288" s="1393"/>
      <c r="I288" s="1394"/>
      <c r="J288" s="1394"/>
      <c r="K288" s="1394"/>
      <c r="L288" s="1394"/>
      <c r="M288" s="1388"/>
      <c r="N288" s="2171" t="str">
        <f>O275</f>
        <v/>
      </c>
      <c r="O288" s="2171"/>
      <c r="P288" s="2171"/>
      <c r="Q288" s="2171"/>
      <c r="R288" s="2171"/>
      <c r="S288" s="2171"/>
      <c r="T288" s="1268"/>
      <c r="U288" s="1268"/>
      <c r="V288" s="1268"/>
      <c r="W288" s="989"/>
      <c r="X288" s="1251"/>
      <c r="AJ288" s="1298"/>
      <c r="AL288" s="20"/>
    </row>
    <row r="289" spans="1:38" s="1269" customFormat="1" ht="15">
      <c r="A289" s="1704">
        <f>IF(G275="",0,1)</f>
        <v>0</v>
      </c>
      <c r="B289" s="1629"/>
      <c r="C289" s="1283"/>
      <c r="D289" s="1548"/>
      <c r="E289" s="1474" t="str">
        <f t="shared" si="27"/>
        <v/>
      </c>
      <c r="F289" s="1789"/>
      <c r="G289" s="1265">
        <f>G$79</f>
        <v>0</v>
      </c>
      <c r="H289" s="1265"/>
      <c r="I289" s="1266"/>
      <c r="J289" s="1266"/>
      <c r="K289" s="1266"/>
      <c r="L289" s="1266"/>
      <c r="M289" s="1388"/>
      <c r="N289" s="1399"/>
      <c r="O289" s="1268"/>
      <c r="P289" s="1268"/>
      <c r="Q289" s="1268"/>
      <c r="R289" s="1268"/>
      <c r="S289" s="1268"/>
      <c r="T289" s="1268"/>
      <c r="U289" s="1268"/>
      <c r="V289" s="1268"/>
      <c r="W289" s="989"/>
      <c r="X289" s="1251"/>
      <c r="AJ289" s="1298"/>
      <c r="AL289" s="20"/>
    </row>
    <row r="290" spans="1:38" s="1269" customFormat="1" ht="15">
      <c r="A290" s="1704">
        <f>IF(G275="",0,1)</f>
        <v>0</v>
      </c>
      <c r="B290" s="1629"/>
      <c r="C290" s="1283"/>
      <c r="D290" s="1548"/>
      <c r="E290" s="1474" t="str">
        <f t="shared" si="27"/>
        <v/>
      </c>
      <c r="F290" s="1789"/>
      <c r="G290" s="1389" t="str">
        <f>G$80</f>
        <v>Consommation d'énergie de la serre</v>
      </c>
      <c r="H290" s="1389"/>
      <c r="I290" s="1390"/>
      <c r="J290" s="1390"/>
      <c r="K290" s="1390"/>
      <c r="L290" s="1390"/>
      <c r="M290" s="1388"/>
      <c r="N290" s="2172">
        <f>S275</f>
        <v>0</v>
      </c>
      <c r="O290" s="2172"/>
      <c r="P290" s="2172"/>
      <c r="Q290" s="1401"/>
      <c r="R290" s="1401"/>
      <c r="S290" s="1401"/>
      <c r="T290" s="1268"/>
      <c r="U290" s="1268"/>
      <c r="V290" s="1268"/>
      <c r="W290" s="989"/>
      <c r="X290" s="1251"/>
      <c r="AJ290" s="1298"/>
      <c r="AL290" s="20"/>
    </row>
    <row r="291" spans="1:38" s="1269" customFormat="1" ht="15">
      <c r="A291" s="1704">
        <f>IF(G275="",0,1)</f>
        <v>0</v>
      </c>
      <c r="B291" s="1629"/>
      <c r="C291" s="1283"/>
      <c r="D291" s="1548"/>
      <c r="E291" s="1474" t="str">
        <f t="shared" si="27"/>
        <v/>
      </c>
      <c r="F291" s="1789"/>
      <c r="G291" s="1393" t="str">
        <f>G$81</f>
        <v>Distribution de chaleur Consommation d'énergie</v>
      </c>
      <c r="H291" s="1393"/>
      <c r="I291" s="1394"/>
      <c r="J291" s="1394"/>
      <c r="K291" s="1394"/>
      <c r="L291" s="1394"/>
      <c r="M291" s="1388"/>
      <c r="N291" s="2182">
        <f>T275</f>
        <v>0</v>
      </c>
      <c r="O291" s="2182"/>
      <c r="P291" s="2182"/>
      <c r="Q291" s="1403"/>
      <c r="R291" s="1403"/>
      <c r="S291" s="1403"/>
      <c r="T291" s="1268"/>
      <c r="U291" s="1268"/>
      <c r="V291" s="1268"/>
      <c r="W291" s="989"/>
      <c r="X291" s="1251"/>
      <c r="AJ291" s="1298"/>
      <c r="AL291" s="20"/>
    </row>
    <row r="292" spans="1:38" s="1269" customFormat="1" ht="15">
      <c r="A292" s="1704">
        <f>IF(G275="",0,1)</f>
        <v>0</v>
      </c>
      <c r="B292" s="1629"/>
      <c r="C292" s="1283"/>
      <c r="D292" s="1548"/>
      <c r="E292" s="1474" t="str">
        <f t="shared" si="27"/>
        <v/>
      </c>
      <c r="F292" s="1789"/>
      <c r="G292" s="1554" t="str">
        <f>G$82</f>
        <v>Total de la consommation d'énergie Etat actuel</v>
      </c>
      <c r="H292" s="1554"/>
      <c r="I292" s="1555"/>
      <c r="J292" s="1555"/>
      <c r="K292" s="1555"/>
      <c r="L292" s="1555"/>
      <c r="M292" s="1556"/>
      <c r="N292" s="2166" t="str">
        <f>U275</f>
        <v/>
      </c>
      <c r="O292" s="2166"/>
      <c r="P292" s="2166"/>
      <c r="Q292" s="1557"/>
      <c r="R292" s="1557"/>
      <c r="S292" s="1557"/>
      <c r="T292" s="1268"/>
      <c r="U292" s="1268"/>
      <c r="V292" s="1268"/>
      <c r="W292" s="989"/>
      <c r="X292" s="1251"/>
      <c r="AJ292" s="1298"/>
      <c r="AL292" s="20"/>
    </row>
    <row r="293" spans="1:38" s="787" customFormat="1" ht="15">
      <c r="A293" s="1704">
        <f>IF(G275="",0,1)</f>
        <v>0</v>
      </c>
      <c r="B293" s="1629"/>
      <c r="C293" s="1283"/>
      <c r="D293" s="1548"/>
      <c r="E293" s="1474" t="str">
        <f t="shared" si="27"/>
        <v/>
      </c>
      <c r="F293" s="1789"/>
      <c r="G293" s="1265">
        <f>G$83</f>
        <v>0</v>
      </c>
      <c r="H293" s="1265"/>
      <c r="I293" s="1266"/>
      <c r="J293" s="1266"/>
      <c r="K293" s="1266"/>
      <c r="L293" s="1266"/>
      <c r="M293" s="225"/>
      <c r="N293" s="1404"/>
      <c r="O293" s="1404"/>
      <c r="P293" s="1404"/>
      <c r="Q293" s="1404"/>
      <c r="R293" s="1404"/>
      <c r="S293" s="1404"/>
      <c r="T293" s="1404"/>
      <c r="U293" s="1404"/>
      <c r="V293" s="1404"/>
      <c r="W293" s="989"/>
    </row>
    <row r="294" spans="1:38" s="1269" customFormat="1" ht="15">
      <c r="A294" s="1704">
        <f>IF(G275="",0,1)</f>
        <v>0</v>
      </c>
      <c r="B294" s="1629"/>
      <c r="C294" s="1283"/>
      <c r="D294" s="1548"/>
      <c r="E294" s="1474" t="str">
        <f t="shared" si="27"/>
        <v/>
      </c>
      <c r="F294" s="1789"/>
      <c r="G294" s="1389" t="str">
        <f>G$84</f>
        <v>Ecran thermique</v>
      </c>
      <c r="H294" s="1389"/>
      <c r="I294" s="1390"/>
      <c r="J294" s="1390"/>
      <c r="K294" s="1390"/>
      <c r="L294" s="1390"/>
      <c r="M294" s="1388"/>
      <c r="N294" s="1558" t="str">
        <f>Z275</f>
        <v/>
      </c>
      <c r="O294" s="1401"/>
      <c r="P294" s="1401"/>
      <c r="Q294" s="1401"/>
      <c r="R294" s="1401"/>
      <c r="S294" s="1401"/>
      <c r="T294" s="1268"/>
      <c r="U294" s="1268"/>
      <c r="V294" s="1268"/>
      <c r="W294" s="989"/>
      <c r="X294" s="1251"/>
      <c r="AJ294" s="1298"/>
      <c r="AL294" s="20"/>
    </row>
    <row r="295" spans="1:38" s="1269" customFormat="1" ht="15">
      <c r="A295" s="1704">
        <f>IF(G275="",0,1)</f>
        <v>0</v>
      </c>
      <c r="B295" s="1629"/>
      <c r="C295" s="1283"/>
      <c r="D295" s="1548"/>
      <c r="E295" s="1474" t="str">
        <f t="shared" si="27"/>
        <v/>
      </c>
      <c r="F295" s="1789"/>
      <c r="G295" s="1393" t="str">
        <f>G$85</f>
        <v>Toit</v>
      </c>
      <c r="H295" s="1393"/>
      <c r="I295" s="1394"/>
      <c r="J295" s="1394"/>
      <c r="K295" s="1394"/>
      <c r="L295" s="1394"/>
      <c r="M295" s="1388"/>
      <c r="N295" s="1559" t="str">
        <f>AA275</f>
        <v/>
      </c>
      <c r="O295" s="1403"/>
      <c r="P295" s="1403"/>
      <c r="Q295" s="1403"/>
      <c r="R295" s="1403"/>
      <c r="S295" s="1403"/>
      <c r="T295" s="1268"/>
      <c r="U295" s="1268"/>
      <c r="V295" s="1268"/>
      <c r="W295" s="989"/>
      <c r="X295" s="1251"/>
      <c r="AJ295" s="1298"/>
      <c r="AL295" s="20"/>
    </row>
    <row r="296" spans="1:38" s="1269" customFormat="1" ht="15">
      <c r="A296" s="1704">
        <f>IF(G275="",0,1)</f>
        <v>0</v>
      </c>
      <c r="B296" s="1629"/>
      <c r="C296" s="1283"/>
      <c r="D296" s="1548"/>
      <c r="E296" s="1474" t="str">
        <f t="shared" si="27"/>
        <v/>
      </c>
      <c r="F296" s="1789"/>
      <c r="G296" s="1393" t="str">
        <f>G$86</f>
        <v>Parois latérales et pignons</v>
      </c>
      <c r="H296" s="1393"/>
      <c r="I296" s="1394"/>
      <c r="J296" s="1394"/>
      <c r="K296" s="1394"/>
      <c r="L296" s="1394"/>
      <c r="M296" s="1388"/>
      <c r="N296" s="1560" t="str">
        <f>AB275</f>
        <v/>
      </c>
      <c r="O296" s="1403"/>
      <c r="P296" s="1403"/>
      <c r="Q296" s="1403"/>
      <c r="R296" s="1403"/>
      <c r="S296" s="1403"/>
      <c r="T296" s="1268"/>
      <c r="U296" s="1268"/>
      <c r="V296" s="1268"/>
      <c r="W296" s="989"/>
      <c r="X296" s="1251"/>
      <c r="AJ296" s="1298"/>
      <c r="AL296" s="20"/>
    </row>
    <row r="297" spans="1:38" s="1269" customFormat="1" ht="15">
      <c r="A297" s="1704">
        <f>IF(G275="",0,1)</f>
        <v>0</v>
      </c>
      <c r="B297" s="1629"/>
      <c r="C297" s="1283"/>
      <c r="D297" s="1548"/>
      <c r="E297" s="1474" t="str">
        <f t="shared" si="27"/>
        <v/>
      </c>
      <c r="F297" s="1789"/>
      <c r="G297" s="1393" t="str">
        <f>G$87</f>
        <v>Etanchéité</v>
      </c>
      <c r="H297" s="1393"/>
      <c r="I297" s="1394"/>
      <c r="J297" s="1394"/>
      <c r="K297" s="1394"/>
      <c r="L297" s="1394"/>
      <c r="M297" s="1388"/>
      <c r="N297" s="1560" t="str">
        <f>AC275</f>
        <v/>
      </c>
      <c r="O297" s="1403"/>
      <c r="P297" s="1403"/>
      <c r="Q297" s="1403"/>
      <c r="R297" s="1403"/>
      <c r="S297" s="1403"/>
      <c r="T297" s="1268"/>
      <c r="U297" s="1268"/>
      <c r="V297" s="1268"/>
      <c r="W297" s="989"/>
      <c r="X297" s="1251"/>
      <c r="AJ297" s="1298"/>
      <c r="AL297" s="20"/>
    </row>
    <row r="298" spans="1:38" s="1269" customFormat="1" ht="15">
      <c r="A298" s="1704">
        <f>IF(G275="",0,1)</f>
        <v>0</v>
      </c>
      <c r="B298" s="1629"/>
      <c r="C298" s="1283"/>
      <c r="D298" s="1548"/>
      <c r="E298" s="1474" t="str">
        <f t="shared" si="27"/>
        <v/>
      </c>
      <c r="F298" s="1789"/>
      <c r="G298" s="1393" t="str">
        <f>G$88</f>
        <v>Gestion climatique</v>
      </c>
      <c r="H298" s="1393"/>
      <c r="I298" s="1394"/>
      <c r="J298" s="1394"/>
      <c r="K298" s="1394"/>
      <c r="L298" s="1394"/>
      <c r="M298" s="1388"/>
      <c r="N298" s="1560" t="str">
        <f>AD275</f>
        <v/>
      </c>
      <c r="O298" s="1403"/>
      <c r="P298" s="1403"/>
      <c r="Q298" s="1403"/>
      <c r="R298" s="1403"/>
      <c r="S298" s="1403"/>
      <c r="T298" s="1268"/>
      <c r="U298" s="1268"/>
      <c r="V298" s="1268"/>
      <c r="W298" s="989"/>
      <c r="X298" s="1251"/>
      <c r="AJ298" s="1298"/>
      <c r="AL298" s="20"/>
    </row>
    <row r="299" spans="1:38" s="1269" customFormat="1" ht="15">
      <c r="A299" s="1704">
        <f>IF(G275="",0,1)</f>
        <v>0</v>
      </c>
      <c r="B299" s="1629"/>
      <c r="C299" s="1283"/>
      <c r="D299" s="1548"/>
      <c r="E299" s="1474" t="str">
        <f t="shared" si="27"/>
        <v/>
      </c>
      <c r="F299" s="1789"/>
      <c r="G299" s="1265"/>
      <c r="H299" s="1265"/>
      <c r="I299" s="1266"/>
      <c r="J299" s="1266"/>
      <c r="K299" s="1266"/>
      <c r="L299" s="1266"/>
      <c r="M299" s="1405"/>
      <c r="N299" s="1268"/>
      <c r="O299" s="1268"/>
      <c r="P299" s="1268"/>
      <c r="Q299" s="1268"/>
      <c r="R299" s="1268"/>
      <c r="S299" s="1268"/>
      <c r="T299" s="1268"/>
      <c r="U299" s="1268"/>
      <c r="V299" s="1268"/>
      <c r="W299" s="989"/>
      <c r="X299" s="1251"/>
      <c r="AJ299" s="1298"/>
      <c r="AL299" s="20"/>
    </row>
    <row r="300" spans="1:38" s="1269" customFormat="1" ht="15">
      <c r="A300" s="1704">
        <f>IF(G275="",0,1)</f>
        <v>0</v>
      </c>
      <c r="B300" s="1629"/>
      <c r="C300" s="1283"/>
      <c r="D300" s="1548"/>
      <c r="E300" s="1474" t="str">
        <f t="shared" si="27"/>
        <v/>
      </c>
      <c r="F300" s="1789"/>
      <c r="G300" s="1406"/>
      <c r="H300" s="1266"/>
      <c r="I300" s="1266"/>
      <c r="J300" s="1266"/>
      <c r="K300" s="1266"/>
      <c r="L300" s="1266"/>
      <c r="M300" s="1399"/>
      <c r="N300" s="1268"/>
      <c r="O300" s="1268"/>
      <c r="P300" s="1268"/>
      <c r="Q300" s="1268"/>
      <c r="R300" s="1268"/>
      <c r="S300" s="1268"/>
      <c r="T300" s="1268"/>
      <c r="U300" s="1268"/>
      <c r="V300" s="1268"/>
      <c r="W300" s="989"/>
      <c r="X300" s="1251"/>
      <c r="AJ300" s="1298"/>
      <c r="AL300" s="20"/>
    </row>
    <row r="301" spans="1:38" s="1269" customFormat="1" ht="15">
      <c r="A301" s="1704">
        <f>IF(G275="",0,1)</f>
        <v>0</v>
      </c>
      <c r="B301" s="1629"/>
      <c r="C301" s="1283"/>
      <c r="D301" s="1548"/>
      <c r="E301" s="1474" t="str">
        <f t="shared" si="27"/>
        <v/>
      </c>
      <c r="F301" s="1789"/>
      <c r="G301" s="1406"/>
      <c r="H301" s="1266"/>
      <c r="I301" s="1266"/>
      <c r="J301" s="1266"/>
      <c r="K301" s="1266"/>
      <c r="L301" s="1266"/>
      <c r="M301" s="1399"/>
      <c r="N301" s="1268"/>
      <c r="O301" s="1268"/>
      <c r="P301" s="1268"/>
      <c r="Q301" s="1268"/>
      <c r="R301" s="1268"/>
      <c r="S301" s="1268"/>
      <c r="T301" s="1268"/>
      <c r="U301" s="1268"/>
      <c r="V301" s="1268"/>
      <c r="W301" s="989"/>
      <c r="X301" s="1251"/>
      <c r="AJ301" s="1298"/>
      <c r="AL301" s="20"/>
    </row>
    <row r="302" spans="1:38" s="1269" customFormat="1" ht="15">
      <c r="A302" s="1704">
        <f>IF(G275="",0,1)</f>
        <v>0</v>
      </c>
      <c r="B302" s="1629"/>
      <c r="C302" s="1283"/>
      <c r="D302" s="1548"/>
      <c r="E302" s="1474" t="str">
        <f t="shared" si="27"/>
        <v/>
      </c>
      <c r="F302" s="1789"/>
      <c r="G302" s="1406"/>
      <c r="H302" s="1266"/>
      <c r="I302" s="1266"/>
      <c r="J302" s="1266"/>
      <c r="K302" s="1266"/>
      <c r="L302" s="1266"/>
      <c r="M302" s="1399"/>
      <c r="N302" s="1268"/>
      <c r="O302" s="1268"/>
      <c r="P302" s="1268"/>
      <c r="Q302" s="1268"/>
      <c r="R302" s="1268"/>
      <c r="S302" s="1268"/>
      <c r="T302" s="1268"/>
      <c r="U302" s="1268"/>
      <c r="V302" s="1268"/>
      <c r="W302" s="989"/>
      <c r="X302" s="1251"/>
      <c r="AJ302" s="1298"/>
      <c r="AL302" s="20"/>
    </row>
    <row r="303" spans="1:38" s="1292" customFormat="1" ht="17.25" customHeight="1">
      <c r="A303" s="1704">
        <f>IF(G275="",0,1)</f>
        <v>0</v>
      </c>
      <c r="B303" s="1629"/>
      <c r="C303" s="1283"/>
      <c r="D303" s="677"/>
      <c r="E303" s="1474" t="str">
        <f t="shared" si="27"/>
        <v/>
      </c>
      <c r="F303" s="1789"/>
      <c r="G303" s="779"/>
      <c r="H303" s="779"/>
      <c r="I303" s="779"/>
      <c r="J303" s="779"/>
      <c r="K303" s="779"/>
      <c r="L303" s="779"/>
      <c r="M303" s="779"/>
      <c r="N303" s="779"/>
      <c r="O303" s="779"/>
      <c r="P303" s="779"/>
      <c r="Q303" s="779"/>
      <c r="R303" s="779"/>
      <c r="S303" s="779"/>
      <c r="T303" s="779"/>
      <c r="U303" s="2167"/>
      <c r="V303" s="2167"/>
      <c r="W303" s="989"/>
    </row>
    <row r="304" spans="1:38" s="1292" customFormat="1" ht="21.75" customHeight="1" thickBot="1">
      <c r="A304" s="1704">
        <f>IF(G275="",0,1)</f>
        <v>0</v>
      </c>
      <c r="B304" s="1629"/>
      <c r="C304" s="1283"/>
      <c r="D304" s="677"/>
      <c r="E304" s="1474" t="str">
        <f t="shared" si="27"/>
        <v/>
      </c>
      <c r="F304" s="1789"/>
      <c r="G304" s="777" t="str">
        <f>CONCATENATE(G275, G$40)</f>
        <v>: Recommandations spécifiques d'investissement</v>
      </c>
      <c r="H304" s="777"/>
      <c r="I304" s="777"/>
      <c r="J304" s="777"/>
      <c r="K304" s="777"/>
      <c r="L304" s="777"/>
      <c r="M304" s="777"/>
      <c r="N304" s="777"/>
      <c r="O304" s="777"/>
      <c r="P304" s="777"/>
      <c r="Q304" s="777"/>
      <c r="R304" s="777"/>
      <c r="S304" s="777"/>
      <c r="T304" s="777"/>
      <c r="U304" s="1410"/>
      <c r="V304" s="1410"/>
      <c r="W304" s="1410"/>
      <c r="X304" s="1410"/>
    </row>
    <row r="305" spans="1:38" s="1292" customFormat="1" ht="21.75" customHeight="1">
      <c r="A305" s="1704">
        <f>IF(G275="",0,1)</f>
        <v>0</v>
      </c>
      <c r="B305" s="1629"/>
      <c r="C305" s="1283"/>
      <c r="D305" s="677"/>
      <c r="E305" s="1474" t="str">
        <f t="shared" si="27"/>
        <v/>
      </c>
      <c r="F305" s="1789"/>
      <c r="G305" s="779"/>
      <c r="H305" s="779"/>
      <c r="I305" s="779"/>
      <c r="J305" s="779"/>
      <c r="K305" s="779"/>
      <c r="L305" s="779"/>
      <c r="M305" s="779"/>
      <c r="N305" s="779"/>
      <c r="O305" s="779"/>
      <c r="P305" s="779"/>
      <c r="Q305" s="779"/>
      <c r="R305" s="779"/>
      <c r="S305" s="779"/>
      <c r="T305" s="779"/>
      <c r="U305" s="1423"/>
      <c r="V305" s="1423"/>
      <c r="W305" s="1423"/>
      <c r="AG305" s="1292" t="s">
        <v>242</v>
      </c>
      <c r="AI305" s="1292" t="s">
        <v>872</v>
      </c>
    </row>
    <row r="306" spans="1:38" s="1292" customFormat="1" ht="16" customHeight="1">
      <c r="A306" s="1704">
        <f>IF(G275="",0,1)</f>
        <v>0</v>
      </c>
      <c r="B306" s="1629"/>
      <c r="C306" s="1283"/>
      <c r="D306" s="677"/>
      <c r="E306" s="1474" t="str">
        <f t="shared" si="27"/>
        <v/>
      </c>
      <c r="F306" s="1789"/>
      <c r="G306" s="1309" t="str">
        <f>G$96</f>
        <v>Elément</v>
      </c>
      <c r="H306" s="1309"/>
      <c r="I306" s="1309"/>
      <c r="J306" s="1309"/>
      <c r="K306" s="1309" t="str">
        <f>K$96</f>
        <v>Mesure</v>
      </c>
      <c r="L306" s="1309"/>
      <c r="M306" s="1309"/>
      <c r="N306" s="1309"/>
      <c r="O306" s="1309"/>
      <c r="P306" s="1309"/>
      <c r="Q306" s="1309"/>
      <c r="R306" s="1309" t="str">
        <f>R$96</f>
        <v>Réalisation</v>
      </c>
      <c r="S306" s="1310" t="str">
        <f>S$96</f>
        <v>Economie</v>
      </c>
      <c r="T306" s="1310"/>
      <c r="U306" s="2180" t="s">
        <v>74</v>
      </c>
      <c r="V306" s="2180"/>
      <c r="W306" s="2180"/>
      <c r="X306" s="1310" t="str">
        <f>X$96</f>
        <v>Economies</v>
      </c>
      <c r="AA306" s="101" t="s">
        <v>903</v>
      </c>
      <c r="AD306" s="101" t="s">
        <v>902</v>
      </c>
      <c r="AG306" s="101" t="s">
        <v>532</v>
      </c>
      <c r="AI306" s="101" t="s">
        <v>902</v>
      </c>
    </row>
    <row r="307" spans="1:38" s="1292" customFormat="1" ht="16" customHeight="1">
      <c r="A307" s="1704">
        <f>IF(G275="",0,1)</f>
        <v>0</v>
      </c>
      <c r="B307" s="1629"/>
      <c r="C307" s="1283"/>
      <c r="D307" s="677"/>
      <c r="E307" s="1474" t="str">
        <f t="shared" si="27"/>
        <v/>
      </c>
      <c r="F307" s="1789"/>
      <c r="G307" s="1311"/>
      <c r="H307" s="1311"/>
      <c r="I307" s="1311"/>
      <c r="J307" s="1311"/>
      <c r="K307" s="1311"/>
      <c r="L307" s="1311"/>
      <c r="M307" s="1311"/>
      <c r="N307" s="1311"/>
      <c r="O307" s="1311"/>
      <c r="P307" s="1311"/>
      <c r="Q307" s="1311"/>
      <c r="R307" s="1311"/>
      <c r="S307" s="1312" t="str">
        <f>S$97</f>
        <v>calculée</v>
      </c>
      <c r="T307" s="1312"/>
      <c r="U307" s="1312"/>
      <c r="V307" s="1312"/>
      <c r="W307" s="1312"/>
      <c r="X307" s="1312" t="str">
        <f>X$97</f>
        <v>des mesures</v>
      </c>
      <c r="Z307" s="2165" t="s">
        <v>594</v>
      </c>
      <c r="AA307" s="2165" t="str">
        <f>$R$40</f>
        <v>d'ici à 4 ans</v>
      </c>
      <c r="AB307" s="2165" t="str">
        <f>$R$41</f>
        <v>d'ici à 8 ans</v>
      </c>
      <c r="AD307" s="2165" t="str">
        <f>$R$40</f>
        <v>d'ici à 4 ans</v>
      </c>
      <c r="AE307" s="2165" t="str">
        <f>$R$41</f>
        <v>d'ici à 8 ans</v>
      </c>
      <c r="AG307" s="2165" t="str">
        <f>$R$40</f>
        <v>d'ici à 4 ans</v>
      </c>
      <c r="AH307" s="2165" t="str">
        <f>$R$41</f>
        <v>d'ici à 8 ans</v>
      </c>
      <c r="AI307" s="2165" t="str">
        <f>$R$40</f>
        <v>d'ici à 4 ans</v>
      </c>
      <c r="AJ307" s="2165" t="str">
        <f>$R$41</f>
        <v>d'ici à 8 ans</v>
      </c>
    </row>
    <row r="308" spans="1:38" s="1292" customFormat="1" ht="16" customHeight="1">
      <c r="A308" s="1704">
        <f>IF(G275="",0,1)</f>
        <v>0</v>
      </c>
      <c r="B308" s="1629"/>
      <c r="C308" s="1283"/>
      <c r="D308" s="677"/>
      <c r="E308" s="1474" t="str">
        <f t="shared" ref="E308:E339" si="28">IF((SUM(A308:C308))&gt;0,G$42,"")</f>
        <v/>
      </c>
      <c r="F308" s="1789"/>
      <c r="G308" s="1311"/>
      <c r="H308" s="1311"/>
      <c r="I308" s="1311"/>
      <c r="J308" s="1311"/>
      <c r="K308" s="1311"/>
      <c r="L308" s="1311"/>
      <c r="M308" s="1311"/>
      <c r="N308" s="1311"/>
      <c r="O308" s="1311"/>
      <c r="P308" s="1311"/>
      <c r="Q308" s="1311"/>
      <c r="R308" s="1311"/>
      <c r="S308" s="1312"/>
      <c r="T308" s="1312"/>
      <c r="U308" s="1312"/>
      <c r="V308" s="1312"/>
      <c r="W308" s="1312"/>
      <c r="X308" s="1312" t="str">
        <f>X$98</f>
        <v>choisies</v>
      </c>
      <c r="Z308" s="2165"/>
      <c r="AA308" s="2165"/>
      <c r="AB308" s="2165"/>
      <c r="AD308" s="2165"/>
      <c r="AE308" s="2165"/>
      <c r="AG308" s="2165"/>
      <c r="AH308" s="2165"/>
      <c r="AI308" s="2165"/>
      <c r="AJ308" s="2165"/>
    </row>
    <row r="309" spans="1:38" s="1292" customFormat="1" ht="16" customHeight="1">
      <c r="A309" s="1704">
        <f>IF(G275="",0,1)</f>
        <v>0</v>
      </c>
      <c r="B309" s="1629"/>
      <c r="C309" s="1283"/>
      <c r="D309" s="677"/>
      <c r="E309" s="1474" t="str">
        <f t="shared" si="28"/>
        <v/>
      </c>
      <c r="F309" s="1789"/>
      <c r="G309" s="1313"/>
      <c r="H309" s="1313"/>
      <c r="I309" s="1313"/>
      <c r="J309" s="1313"/>
      <c r="K309" s="1313"/>
      <c r="L309" s="1313"/>
      <c r="M309" s="1313"/>
      <c r="N309" s="1313"/>
      <c r="O309" s="1313"/>
      <c r="P309" s="1313"/>
      <c r="Q309" s="1313"/>
      <c r="R309" s="1313"/>
      <c r="S309" s="1314" t="s">
        <v>5</v>
      </c>
      <c r="T309" s="1314"/>
      <c r="U309" s="2181" t="str">
        <f>U$99</f>
        <v>[oui/non]</v>
      </c>
      <c r="V309" s="2181"/>
      <c r="W309" s="2181"/>
      <c r="X309" s="1314" t="s">
        <v>5</v>
      </c>
      <c r="Z309" s="2165"/>
      <c r="AA309" s="2165"/>
      <c r="AB309" s="2165"/>
      <c r="AD309" s="2165"/>
      <c r="AE309" s="2165"/>
      <c r="AG309" s="2165"/>
      <c r="AH309" s="2165"/>
      <c r="AI309" s="2165"/>
      <c r="AJ309" s="2165"/>
    </row>
    <row r="310" spans="1:38" s="1292" customFormat="1" ht="16" customHeight="1">
      <c r="A310" s="1704">
        <f>IF(G275="",0,1)</f>
        <v>0</v>
      </c>
      <c r="B310" s="1629"/>
      <c r="C310" s="1283"/>
      <c r="D310" s="677"/>
      <c r="E310" s="1474" t="str">
        <f t="shared" si="28"/>
        <v/>
      </c>
      <c r="F310" s="1789"/>
      <c r="G310" s="1311"/>
      <c r="H310" s="1311"/>
      <c r="I310" s="1311"/>
      <c r="J310" s="1311"/>
      <c r="K310" s="1311"/>
      <c r="L310" s="1311"/>
      <c r="M310" s="1311"/>
      <c r="N310" s="1311"/>
      <c r="O310" s="1311"/>
      <c r="P310" s="1311"/>
      <c r="Q310" s="1311"/>
      <c r="R310" s="1311"/>
      <c r="T310" s="1312"/>
      <c r="U310" s="1312"/>
      <c r="V310" s="1312"/>
      <c r="Z310" s="2165"/>
      <c r="AA310" s="2165"/>
      <c r="AB310" s="2165"/>
      <c r="AD310" s="2165"/>
      <c r="AE310" s="2165"/>
      <c r="AG310" s="2165"/>
      <c r="AH310" s="2165"/>
      <c r="AI310" s="2165"/>
      <c r="AJ310" s="2165"/>
    </row>
    <row r="311" spans="1:38" s="1292" customFormat="1" ht="12" customHeight="1">
      <c r="A311" s="1704">
        <f>IF(G275="",0,1)</f>
        <v>0</v>
      </c>
      <c r="B311" s="1629"/>
      <c r="C311" s="1283"/>
      <c r="D311" s="677"/>
      <c r="E311" s="1474" t="str">
        <f t="shared" si="28"/>
        <v/>
      </c>
      <c r="F311" s="1789"/>
      <c r="G311" s="1315"/>
      <c r="H311" s="1315"/>
      <c r="I311" s="1315"/>
      <c r="J311" s="1315"/>
      <c r="K311" s="1315"/>
      <c r="L311" s="1315"/>
      <c r="M311" s="1315"/>
      <c r="N311" s="1315"/>
      <c r="O311" s="1315"/>
      <c r="P311" s="1315"/>
      <c r="Q311" s="1315"/>
      <c r="R311" s="1315"/>
      <c r="S311" s="1315"/>
      <c r="T311" s="1315"/>
      <c r="U311" s="1312"/>
      <c r="V311" s="1315"/>
      <c r="W311" s="1315"/>
      <c r="X311" s="1315"/>
      <c r="Z311" s="2165"/>
      <c r="AA311" s="2165"/>
      <c r="AB311" s="2165"/>
      <c r="AD311" s="2165"/>
      <c r="AE311" s="2165"/>
      <c r="AG311" s="2165"/>
      <c r="AH311" s="2165"/>
      <c r="AI311" s="2165"/>
      <c r="AJ311" s="2165"/>
    </row>
    <row r="312" spans="1:38" s="737" customFormat="1" ht="17" customHeight="1">
      <c r="A312" s="1704">
        <f>IF(G275="",0,1)</f>
        <v>0</v>
      </c>
      <c r="B312" s="1655"/>
      <c r="C312" s="1283"/>
      <c r="D312" s="1561"/>
      <c r="E312" s="1474" t="str">
        <f t="shared" si="28"/>
        <v/>
      </c>
      <c r="F312" s="1789"/>
      <c r="G312" s="1316"/>
      <c r="H312" s="1317" t="str">
        <f>H$102</f>
        <v>Ecran thermique</v>
      </c>
      <c r="I312" s="1317"/>
      <c r="J312" s="1317"/>
      <c r="K312" s="2173" t="str">
        <f>AF275</f>
        <v/>
      </c>
      <c r="L312" s="2173"/>
      <c r="M312" s="2173"/>
      <c r="N312" s="2173"/>
      <c r="O312" s="2173"/>
      <c r="P312" s="2173"/>
      <c r="Q312" s="2173"/>
      <c r="R312" s="1318" t="str">
        <f>IF(S312=0,"",IF(BC275=Q$40,R$40,R$41))</f>
        <v>d'ici à 8 ans</v>
      </c>
      <c r="S312" s="1319" t="str">
        <f>AT275</f>
        <v/>
      </c>
      <c r="T312" s="1319"/>
      <c r="U312" s="1319"/>
      <c r="V312" s="527"/>
      <c r="W312" s="1320"/>
      <c r="X312" s="1319" t="str">
        <f>IF(V312=V$41,0,S312)</f>
        <v/>
      </c>
      <c r="Z312" s="1321">
        <f>IF(S312=0,1,IF(V312=V$41,2,3))</f>
        <v>3</v>
      </c>
      <c r="AA312" s="1322">
        <f>IF(R312=AA307,S312,0)</f>
        <v>0</v>
      </c>
      <c r="AB312" s="1322" t="str">
        <f>IF(R312=AB307,S312,0)</f>
        <v/>
      </c>
      <c r="AC312" s="1292"/>
      <c r="AD312" s="1322">
        <f>IF(R312=AD307,X312,0)</f>
        <v>0</v>
      </c>
      <c r="AE312" s="1322" t="str">
        <f>IF(R312=AE307,X312,0)</f>
        <v/>
      </c>
      <c r="AF312" s="40"/>
      <c r="AG312" s="1322">
        <f>AD312</f>
        <v>0</v>
      </c>
      <c r="AH312" s="1562" t="str">
        <f>AE312</f>
        <v/>
      </c>
      <c r="AI312" s="1563">
        <f>IF(W312=AI307,AC312,0)</f>
        <v>0</v>
      </c>
      <c r="AJ312" s="1563">
        <f>IF(W312=AJ307,AC312,0)</f>
        <v>0</v>
      </c>
      <c r="AK312" s="40"/>
      <c r="AL312" s="40"/>
    </row>
    <row r="313" spans="1:38" s="737" customFormat="1" ht="47" customHeight="1">
      <c r="A313" s="1704">
        <f>IF(G275="",0,1)</f>
        <v>0</v>
      </c>
      <c r="B313" s="1655"/>
      <c r="C313" s="1283"/>
      <c r="D313" s="1561"/>
      <c r="E313" s="1474" t="str">
        <f t="shared" si="28"/>
        <v/>
      </c>
      <c r="F313" s="1789"/>
      <c r="G313" s="1323"/>
      <c r="H313" s="1324"/>
      <c r="I313" s="1324"/>
      <c r="J313" s="1324"/>
      <c r="K313" s="2174"/>
      <c r="L313" s="2174"/>
      <c r="M313" s="2174"/>
      <c r="N313" s="2174"/>
      <c r="O313" s="2174"/>
      <c r="P313" s="2174"/>
      <c r="Q313" s="2174"/>
      <c r="R313" s="1325"/>
      <c r="S313" s="1326"/>
      <c r="T313" s="1326"/>
      <c r="U313" s="1326"/>
      <c r="V313" s="1326"/>
      <c r="W313" s="1326"/>
      <c r="X313" s="1326"/>
      <c r="AC313" s="1292"/>
      <c r="AF313" s="40"/>
      <c r="AI313" s="1443"/>
      <c r="AJ313" s="1443"/>
      <c r="AK313" s="40"/>
      <c r="AL313" s="40"/>
    </row>
    <row r="314" spans="1:38" s="737" customFormat="1" ht="17" customHeight="1">
      <c r="A314" s="1704">
        <f>IF(G275="",0,1)</f>
        <v>0</v>
      </c>
      <c r="B314" s="1655"/>
      <c r="C314" s="1283"/>
      <c r="D314" s="1561"/>
      <c r="E314" s="1474" t="str">
        <f t="shared" si="28"/>
        <v/>
      </c>
      <c r="F314" s="1789"/>
      <c r="G314" s="1316"/>
      <c r="H314" s="1317" t="str">
        <f>H$104</f>
        <v>Toit</v>
      </c>
      <c r="I314" s="1317"/>
      <c r="J314" s="1317"/>
      <c r="K314" s="2173" t="str">
        <f>AG275</f>
        <v/>
      </c>
      <c r="L314" s="2173"/>
      <c r="M314" s="2173"/>
      <c r="N314" s="2173"/>
      <c r="O314" s="2173"/>
      <c r="P314" s="2173"/>
      <c r="Q314" s="2173"/>
      <c r="R314" s="1318" t="str">
        <f>IF(S314=0,"",IF(BD275=Q$40,R$40,R$41))</f>
        <v>d'ici à 8 ans</v>
      </c>
      <c r="S314" s="1327" t="str">
        <f>AU275</f>
        <v/>
      </c>
      <c r="T314" s="1327"/>
      <c r="U314" s="1327"/>
      <c r="V314" s="527"/>
      <c r="W314" s="1320"/>
      <c r="X314" s="1319" t="str">
        <f>IF(V314=V$41,0,S314)</f>
        <v/>
      </c>
      <c r="Z314" s="1328">
        <f>IF(S314=0,1,IF(V314=V$41,2,3))</f>
        <v>3</v>
      </c>
      <c r="AA314" s="1322">
        <f>IF(R314=AA307,S314,0)</f>
        <v>0</v>
      </c>
      <c r="AB314" s="1322" t="str">
        <f>IF(R314=AB307,S314,0)</f>
        <v/>
      </c>
      <c r="AC314" s="1292"/>
      <c r="AD314" s="1322">
        <f>IF(R314=AD307,X314,0)</f>
        <v>0</v>
      </c>
      <c r="AE314" s="1322" t="str">
        <f>IF(R314=AE307,X314,0)</f>
        <v/>
      </c>
      <c r="AF314" s="40"/>
      <c r="AG314" s="1322">
        <f>AD314</f>
        <v>0</v>
      </c>
      <c r="AH314" s="1562" t="str">
        <f>AE314</f>
        <v/>
      </c>
      <c r="AI314" s="1563">
        <f>IF(W314=AI307,AC314,0)</f>
        <v>0</v>
      </c>
      <c r="AJ314" s="1563">
        <f>IF(W314=AJ307,AC314,0)</f>
        <v>0</v>
      </c>
      <c r="AK314" s="40"/>
      <c r="AL314" s="40"/>
    </row>
    <row r="315" spans="1:38" s="737" customFormat="1" ht="92" customHeight="1">
      <c r="A315" s="1704">
        <f>IF(G275="",0,1)</f>
        <v>0</v>
      </c>
      <c r="B315" s="1655"/>
      <c r="C315" s="1283"/>
      <c r="D315" s="1561"/>
      <c r="E315" s="1474" t="str">
        <f t="shared" si="28"/>
        <v/>
      </c>
      <c r="F315" s="1789"/>
      <c r="G315" s="1323"/>
      <c r="H315" s="1324"/>
      <c r="I315" s="1324"/>
      <c r="J315" s="1324"/>
      <c r="K315" s="2174"/>
      <c r="L315" s="2174"/>
      <c r="M315" s="2174"/>
      <c r="N315" s="2174"/>
      <c r="O315" s="2174"/>
      <c r="P315" s="2174"/>
      <c r="Q315" s="2174"/>
      <c r="R315" s="1325"/>
      <c r="S315" s="1326"/>
      <c r="T315" s="1326"/>
      <c r="U315" s="1326"/>
      <c r="V315" s="1326"/>
      <c r="W315" s="1326"/>
      <c r="X315" s="1326"/>
      <c r="AC315" s="1292"/>
      <c r="AF315" s="40"/>
      <c r="AI315" s="1443"/>
      <c r="AJ315" s="1443"/>
      <c r="AK315" s="40"/>
      <c r="AL315" s="40"/>
    </row>
    <row r="316" spans="1:38" s="737" customFormat="1" ht="17" customHeight="1">
      <c r="A316" s="1704">
        <f>IF(G275="",0,1)</f>
        <v>0</v>
      </c>
      <c r="B316" s="1655"/>
      <c r="C316" s="1283"/>
      <c r="D316" s="1561"/>
      <c r="E316" s="1474" t="str">
        <f t="shared" si="28"/>
        <v/>
      </c>
      <c r="F316" s="1789"/>
      <c r="G316" s="1316"/>
      <c r="H316" s="1317" t="str">
        <f>H$106</f>
        <v>Parois latérales et pignons</v>
      </c>
      <c r="I316" s="1317"/>
      <c r="J316" s="1317"/>
      <c r="K316" s="2173" t="str">
        <f>AH275</f>
        <v/>
      </c>
      <c r="L316" s="2173"/>
      <c r="M316" s="2173"/>
      <c r="N316" s="2173"/>
      <c r="O316" s="2173"/>
      <c r="P316" s="2173"/>
      <c r="Q316" s="2173"/>
      <c r="R316" s="1318" t="str">
        <f>IF(S316=0,"",IF(BE275=Q$40,R$40,R$41))</f>
        <v>d'ici à 8 ans</v>
      </c>
      <c r="S316" s="1327" t="str">
        <f>AV275</f>
        <v/>
      </c>
      <c r="T316" s="1327"/>
      <c r="U316" s="1327"/>
      <c r="V316" s="527"/>
      <c r="W316" s="1320"/>
      <c r="X316" s="1319" t="str">
        <f>IF(V316=V$41,0,S316)</f>
        <v/>
      </c>
      <c r="Z316" s="1328">
        <f>IF(S316=0,1,IF(V316=V$41,2,3))</f>
        <v>3</v>
      </c>
      <c r="AA316" s="1322">
        <f>IF(R316=AA307,S316,0)</f>
        <v>0</v>
      </c>
      <c r="AB316" s="1322" t="str">
        <f>IF(R316=AB307,S316,0)</f>
        <v/>
      </c>
      <c r="AC316" s="1292"/>
      <c r="AD316" s="1322">
        <f>IF(R316=AD307,X316,0)</f>
        <v>0</v>
      </c>
      <c r="AE316" s="1322" t="str">
        <f>IF(R316=AE307,X316,0)</f>
        <v/>
      </c>
      <c r="AF316" s="40"/>
      <c r="AG316" s="1322">
        <f>AD316</f>
        <v>0</v>
      </c>
      <c r="AH316" s="1562" t="str">
        <f>AE316</f>
        <v/>
      </c>
      <c r="AI316" s="1563">
        <f>IF(W316=AI307,AC316,0)</f>
        <v>0</v>
      </c>
      <c r="AJ316" s="1563">
        <f>IF(W316=AJ307,AC316,0)</f>
        <v>0</v>
      </c>
      <c r="AK316" s="40"/>
      <c r="AL316" s="40"/>
    </row>
    <row r="317" spans="1:38" s="737" customFormat="1" ht="34" customHeight="1">
      <c r="A317" s="1704">
        <f>IF(G275="",0,1)</f>
        <v>0</v>
      </c>
      <c r="B317" s="1655"/>
      <c r="C317" s="1283"/>
      <c r="D317" s="1561"/>
      <c r="E317" s="1474" t="str">
        <f t="shared" si="28"/>
        <v/>
      </c>
      <c r="F317" s="1789"/>
      <c r="G317" s="1323"/>
      <c r="H317" s="1324"/>
      <c r="I317" s="1324"/>
      <c r="J317" s="1324"/>
      <c r="K317" s="2174"/>
      <c r="L317" s="2174"/>
      <c r="M317" s="2174"/>
      <c r="N317" s="2174"/>
      <c r="O317" s="2174"/>
      <c r="P317" s="2174"/>
      <c r="Q317" s="2174"/>
      <c r="R317" s="1325"/>
      <c r="S317" s="1326"/>
      <c r="T317" s="1326"/>
      <c r="U317" s="1326"/>
      <c r="V317" s="1326"/>
      <c r="W317" s="1326"/>
      <c r="X317" s="1326"/>
      <c r="AC317" s="1292"/>
      <c r="AI317" s="1443"/>
      <c r="AJ317" s="1443"/>
      <c r="AK317" s="40"/>
      <c r="AL317" s="40"/>
    </row>
    <row r="318" spans="1:38" s="737" customFormat="1" ht="17" customHeight="1">
      <c r="A318" s="1704">
        <f>IF(G275="",0,1)</f>
        <v>0</v>
      </c>
      <c r="B318" s="1655"/>
      <c r="C318" s="1283"/>
      <c r="D318" s="1561"/>
      <c r="E318" s="1474" t="str">
        <f t="shared" si="28"/>
        <v/>
      </c>
      <c r="F318" s="1789"/>
      <c r="G318" s="1316"/>
      <c r="H318" s="1317" t="str">
        <f>H$108</f>
        <v>Etanchéité</v>
      </c>
      <c r="I318" s="1317"/>
      <c r="J318" s="1317"/>
      <c r="K318" s="2173" t="str">
        <f>AI275</f>
        <v/>
      </c>
      <c r="L318" s="2173"/>
      <c r="M318" s="2173"/>
      <c r="N318" s="2173"/>
      <c r="O318" s="2173"/>
      <c r="P318" s="2173"/>
      <c r="Q318" s="2173"/>
      <c r="R318" s="1318" t="str">
        <f>IF(S318=0,"",IF(BF275=Q$40,R$40,R$41))</f>
        <v>d'ici à 8 ans</v>
      </c>
      <c r="S318" s="1327" t="str">
        <f>AW275</f>
        <v/>
      </c>
      <c r="T318" s="1327"/>
      <c r="U318" s="1327"/>
      <c r="V318" s="527"/>
      <c r="W318" s="1320"/>
      <c r="X318" s="1319" t="str">
        <f>IF(V318=V$41,0,S318)</f>
        <v/>
      </c>
      <c r="Z318" s="1328">
        <f>IF(S318=0,1,IF(V318=V$41,2,3))</f>
        <v>3</v>
      </c>
      <c r="AA318" s="1322">
        <f>IF(R318=AA307,S318,0)</f>
        <v>0</v>
      </c>
      <c r="AB318" s="1322" t="str">
        <f>IF(R318=AB307,S318,0)</f>
        <v/>
      </c>
      <c r="AC318" s="1292"/>
      <c r="AD318" s="1322">
        <f>IF(R318=AD307,X318,0)</f>
        <v>0</v>
      </c>
      <c r="AE318" s="1322" t="str">
        <f>IF(R318=AE307,X318,0)</f>
        <v/>
      </c>
      <c r="AF318" s="40"/>
      <c r="AG318" s="1322">
        <f>AD318</f>
        <v>0</v>
      </c>
      <c r="AH318" s="1562" t="str">
        <f>AE318</f>
        <v/>
      </c>
      <c r="AI318" s="1563">
        <f>IF(W318=AI307,AC318,0)</f>
        <v>0</v>
      </c>
      <c r="AJ318" s="1563">
        <f>IF(W318=AJ307,AC318,0)</f>
        <v>0</v>
      </c>
      <c r="AK318" s="40"/>
      <c r="AL318" s="40"/>
    </row>
    <row r="319" spans="1:38" s="737" customFormat="1" ht="47" customHeight="1">
      <c r="A319" s="1704">
        <f>IF(G275="",0,1)</f>
        <v>0</v>
      </c>
      <c r="B319" s="1655"/>
      <c r="C319" s="1283"/>
      <c r="D319" s="1561"/>
      <c r="E319" s="1474" t="str">
        <f t="shared" si="28"/>
        <v/>
      </c>
      <c r="F319" s="1789"/>
      <c r="G319" s="1323"/>
      <c r="H319" s="1324"/>
      <c r="I319" s="1324"/>
      <c r="J319" s="1324"/>
      <c r="K319" s="2174"/>
      <c r="L319" s="2174"/>
      <c r="M319" s="2174"/>
      <c r="N319" s="2174"/>
      <c r="O319" s="2174"/>
      <c r="P319" s="2174"/>
      <c r="Q319" s="2174"/>
      <c r="R319" s="1325"/>
      <c r="S319" s="1326"/>
      <c r="T319" s="1326"/>
      <c r="U319" s="1326"/>
      <c r="V319" s="1326"/>
      <c r="W319" s="1326"/>
      <c r="X319" s="1326"/>
      <c r="AC319" s="1292"/>
      <c r="AE319" s="40"/>
      <c r="AF319" s="40"/>
      <c r="AH319" s="40"/>
      <c r="AI319" s="1443"/>
      <c r="AJ319" s="44"/>
      <c r="AK319" s="40"/>
      <c r="AL319" s="40"/>
    </row>
    <row r="320" spans="1:38" s="737" customFormat="1" ht="17" customHeight="1">
      <c r="A320" s="1704">
        <f>IF(G275="",0,1)</f>
        <v>0</v>
      </c>
      <c r="B320" s="1655"/>
      <c r="C320" s="1283"/>
      <c r="D320" s="1561"/>
      <c r="E320" s="1474" t="str">
        <f t="shared" si="28"/>
        <v/>
      </c>
      <c r="F320" s="1789"/>
      <c r="G320" s="1316"/>
      <c r="H320" s="1317" t="str">
        <f>H$110</f>
        <v>Gestion du climat</v>
      </c>
      <c r="I320" s="1317"/>
      <c r="J320" s="1317"/>
      <c r="K320" s="2173" t="str">
        <f>AJ275</f>
        <v/>
      </c>
      <c r="L320" s="2173"/>
      <c r="M320" s="2173"/>
      <c r="N320" s="2173"/>
      <c r="O320" s="2173"/>
      <c r="P320" s="2173"/>
      <c r="Q320" s="2173"/>
      <c r="R320" s="1318" t="str">
        <f>IF(S320=0,"",IF(BG275=Q$40,R$40,R$41))</f>
        <v>d'ici à 8 ans</v>
      </c>
      <c r="S320" s="1327" t="str">
        <f>AX275</f>
        <v/>
      </c>
      <c r="T320" s="1327"/>
      <c r="U320" s="1327"/>
      <c r="V320" s="527"/>
      <c r="W320" s="1320"/>
      <c r="X320" s="1319" t="str">
        <f>IF(V320=V$41,0,S320)</f>
        <v/>
      </c>
      <c r="Z320" s="1328">
        <f>IF(S320=0,1,IF(V320=V$41,2,3))</f>
        <v>3</v>
      </c>
      <c r="AA320" s="1322">
        <f>IF(R320=AA307,S320,0)</f>
        <v>0</v>
      </c>
      <c r="AB320" s="1322" t="str">
        <f>IF(R320=AB307,S320,0)</f>
        <v/>
      </c>
      <c r="AC320" s="1292"/>
      <c r="AD320" s="1322">
        <f>IF(R320=AD307,X320,0)</f>
        <v>0</v>
      </c>
      <c r="AE320" s="1322" t="str">
        <f>IF(R320=AE307,X320,0)</f>
        <v/>
      </c>
      <c r="AF320" s="40"/>
      <c r="AG320" s="1322">
        <f>AD320</f>
        <v>0</v>
      </c>
      <c r="AH320" s="1562" t="str">
        <f>AE320</f>
        <v/>
      </c>
      <c r="AI320" s="1563">
        <f>IF(W320=AI307,AC320,0)</f>
        <v>0</v>
      </c>
      <c r="AJ320" s="1563">
        <f>IF(W320=AJ307,AC320,0)</f>
        <v>0</v>
      </c>
      <c r="AK320" s="40"/>
      <c r="AL320" s="40"/>
    </row>
    <row r="321" spans="1:38" s="737" customFormat="1" ht="24" customHeight="1">
      <c r="A321" s="1704">
        <f>IF(G275="",0,1)</f>
        <v>0</v>
      </c>
      <c r="B321" s="1655"/>
      <c r="C321" s="1283"/>
      <c r="D321" s="1561"/>
      <c r="E321" s="1474" t="str">
        <f t="shared" si="28"/>
        <v/>
      </c>
      <c r="F321" s="1789"/>
      <c r="G321" s="1323"/>
      <c r="H321" s="1324"/>
      <c r="I321" s="1324"/>
      <c r="J321" s="1324"/>
      <c r="K321" s="2174"/>
      <c r="L321" s="2174"/>
      <c r="M321" s="2174"/>
      <c r="N321" s="2174"/>
      <c r="O321" s="2174"/>
      <c r="P321" s="2174"/>
      <c r="Q321" s="2174"/>
      <c r="R321" s="1325"/>
      <c r="S321" s="1326"/>
      <c r="T321" s="1326"/>
      <c r="U321" s="1326"/>
      <c r="V321" s="1326"/>
      <c r="W321" s="1326"/>
      <c r="X321" s="1326"/>
      <c r="AC321" s="1292"/>
      <c r="AE321" s="40"/>
      <c r="AF321" s="40"/>
      <c r="AH321" s="40"/>
      <c r="AJ321" s="40"/>
      <c r="AK321" s="40"/>
      <c r="AL321" s="40"/>
    </row>
    <row r="322" spans="1:38" s="737" customFormat="1" ht="17" customHeight="1">
      <c r="A322" s="1704">
        <f>IF(G275="",0,1)</f>
        <v>0</v>
      </c>
      <c r="B322" s="1655"/>
      <c r="C322" s="1283"/>
      <c r="D322" s="1561"/>
      <c r="E322" s="1474" t="str">
        <f t="shared" si="28"/>
        <v/>
      </c>
      <c r="F322" s="1789"/>
      <c r="G322" s="1316"/>
      <c r="H322" s="1317" t="str">
        <f>H$112</f>
        <v>Isolation des conduites</v>
      </c>
      <c r="I322" s="1317"/>
      <c r="J322" s="1317"/>
      <c r="K322" s="2173" t="str">
        <f>AK275</f>
        <v/>
      </c>
      <c r="L322" s="2173"/>
      <c r="M322" s="2173"/>
      <c r="N322" s="2173"/>
      <c r="O322" s="2173"/>
      <c r="P322" s="2173"/>
      <c r="Q322" s="2173"/>
      <c r="R322" s="1318" t="str">
        <f>IF(S322=0,"",IF(BH275=Q$40,R$40,R$41))</f>
        <v>d'ici à 8 ans</v>
      </c>
      <c r="S322" s="1327" t="str">
        <f>AY275</f>
        <v/>
      </c>
      <c r="T322" s="1327"/>
      <c r="U322" s="1327"/>
      <c r="V322" s="527"/>
      <c r="W322" s="1320"/>
      <c r="X322" s="1319" t="str">
        <f>IF(V322=V$41,0,S322)</f>
        <v/>
      </c>
      <c r="Z322" s="1328">
        <f>IF(S322=0,1,IF(V322=V$41,2,3))</f>
        <v>3</v>
      </c>
      <c r="AA322" s="1322">
        <f>IF(R322=AA307,S322,0)</f>
        <v>0</v>
      </c>
      <c r="AB322" s="1322" t="str">
        <f>IF(R322=AB307,S322,0)</f>
        <v/>
      </c>
      <c r="AC322" s="1292"/>
      <c r="AD322" s="1322">
        <f>IF(R322=AD307,X322,0)</f>
        <v>0</v>
      </c>
      <c r="AE322" s="1322" t="str">
        <f>IF(R322=AE307,X322,0)</f>
        <v/>
      </c>
      <c r="AF322" s="40"/>
      <c r="AH322" s="40"/>
      <c r="AI322" s="1322">
        <f>AD322</f>
        <v>0</v>
      </c>
      <c r="AJ322" s="1322" t="str">
        <f>AE322</f>
        <v/>
      </c>
      <c r="AK322" s="40"/>
      <c r="AL322" s="40"/>
    </row>
    <row r="323" spans="1:38" s="737" customFormat="1" ht="15" customHeight="1">
      <c r="A323" s="1704">
        <f>IF(G275="",0,1)</f>
        <v>0</v>
      </c>
      <c r="B323" s="1655"/>
      <c r="C323" s="1283"/>
      <c r="D323" s="1561"/>
      <c r="E323" s="1474" t="str">
        <f t="shared" si="28"/>
        <v/>
      </c>
      <c r="F323" s="1789"/>
      <c r="G323" s="1323"/>
      <c r="H323" s="1324"/>
      <c r="I323" s="1324"/>
      <c r="J323" s="1324"/>
      <c r="K323" s="2174"/>
      <c r="L323" s="2174"/>
      <c r="M323" s="2174"/>
      <c r="N323" s="2174"/>
      <c r="O323" s="2174"/>
      <c r="P323" s="2174"/>
      <c r="Q323" s="2174"/>
      <c r="R323" s="1325"/>
      <c r="S323" s="1326"/>
      <c r="T323" s="1326"/>
      <c r="U323" s="1326"/>
      <c r="V323" s="1326"/>
      <c r="W323" s="1326"/>
      <c r="X323" s="1326"/>
      <c r="AC323" s="1292"/>
      <c r="AE323" s="40"/>
      <c r="AF323" s="40"/>
      <c r="AH323" s="40"/>
      <c r="AJ323" s="40"/>
      <c r="AK323" s="40"/>
      <c r="AL323" s="40"/>
    </row>
    <row r="324" spans="1:38" s="737" customFormat="1" ht="17" customHeight="1">
      <c r="A324" s="1704">
        <f>IF(G275="",0,1)</f>
        <v>0</v>
      </c>
      <c r="B324" s="1655"/>
      <c r="C324" s="1283"/>
      <c r="D324" s="1561"/>
      <c r="E324" s="1474" t="str">
        <f t="shared" si="28"/>
        <v/>
      </c>
      <c r="F324" s="1789"/>
      <c r="G324" s="1316"/>
      <c r="H324" s="1317" t="str">
        <f>H$114</f>
        <v>Isolation du distributeur de chauffage</v>
      </c>
      <c r="I324" s="1317"/>
      <c r="J324" s="1317"/>
      <c r="K324" s="2173" t="str">
        <f>AL275</f>
        <v/>
      </c>
      <c r="L324" s="2173"/>
      <c r="M324" s="2173"/>
      <c r="N324" s="2173"/>
      <c r="O324" s="2173"/>
      <c r="P324" s="2173"/>
      <c r="Q324" s="2173"/>
      <c r="R324" s="1318" t="str">
        <f>IF(S324=0,"",IF(BI275=Q$40,R$40,R$41))</f>
        <v>d'ici à 8 ans</v>
      </c>
      <c r="S324" s="1327" t="str">
        <f>AZ275</f>
        <v/>
      </c>
      <c r="T324" s="1327"/>
      <c r="U324" s="1327"/>
      <c r="V324" s="527"/>
      <c r="W324" s="1320"/>
      <c r="X324" s="1319" t="str">
        <f>IF(V324=V$41,0,S324)</f>
        <v/>
      </c>
      <c r="Z324" s="1328">
        <f>IF(S324=0,1,IF(V324=V$41,2,3))</f>
        <v>3</v>
      </c>
      <c r="AA324" s="1322">
        <f>IF(R324=AA$97,S324,0)</f>
        <v>0</v>
      </c>
      <c r="AB324" s="1322" t="str">
        <f>IF(R324=AB$97,S324,0)</f>
        <v/>
      </c>
      <c r="AC324" s="1292"/>
      <c r="AD324" s="1322">
        <f>IF(R324=AD$97,X324,0)</f>
        <v>0</v>
      </c>
      <c r="AE324" s="1322" t="str">
        <f>IF(R324=AE$97,X324,0)</f>
        <v/>
      </c>
      <c r="AF324" s="40"/>
      <c r="AH324" s="40"/>
      <c r="AI324" s="1322">
        <f>AD324</f>
        <v>0</v>
      </c>
      <c r="AJ324" s="1322" t="str">
        <f>AE324</f>
        <v/>
      </c>
      <c r="AK324" s="40"/>
      <c r="AL324" s="40"/>
    </row>
    <row r="325" spans="1:38" s="737" customFormat="1" ht="17" customHeight="1">
      <c r="A325" s="1704">
        <f>IF(G275="",0,1)</f>
        <v>0</v>
      </c>
      <c r="B325" s="1655"/>
      <c r="C325" s="1283"/>
      <c r="D325" s="1561"/>
      <c r="E325" s="1474" t="str">
        <f t="shared" si="28"/>
        <v/>
      </c>
      <c r="F325" s="1789"/>
      <c r="G325" s="1323"/>
      <c r="H325" s="1324"/>
      <c r="I325" s="1324"/>
      <c r="J325" s="1324"/>
      <c r="K325" s="2174"/>
      <c r="L325" s="2174"/>
      <c r="M325" s="2174"/>
      <c r="N325" s="2174"/>
      <c r="O325" s="2174"/>
      <c r="P325" s="2174"/>
      <c r="Q325" s="2174"/>
      <c r="R325" s="1325"/>
      <c r="S325" s="1326"/>
      <c r="T325" s="1326"/>
      <c r="U325" s="1326"/>
      <c r="V325" s="1326"/>
      <c r="W325" s="1326"/>
      <c r="X325" s="1326"/>
      <c r="AC325" s="1292"/>
      <c r="AE325" s="40"/>
      <c r="AF325" s="40"/>
      <c r="AH325" s="40"/>
      <c r="AJ325" s="40"/>
      <c r="AK325" s="40"/>
      <c r="AL325" s="40"/>
    </row>
    <row r="326" spans="1:38" s="1292" customFormat="1" ht="18" customHeight="1">
      <c r="A326" s="1704">
        <f>IF(G275="",0,1)</f>
        <v>0</v>
      </c>
      <c r="B326" s="1629"/>
      <c r="C326" s="1283"/>
      <c r="D326" s="1564">
        <f>IF(I326="",-1,0)</f>
        <v>-1</v>
      </c>
      <c r="E326" s="1474" t="str">
        <f t="shared" si="28"/>
        <v/>
      </c>
      <c r="F326" s="1789"/>
      <c r="G326" s="1329" t="str">
        <f>G$116</f>
        <v>Total</v>
      </c>
      <c r="H326" s="1329"/>
      <c r="I326" s="1330"/>
      <c r="J326" s="1331"/>
      <c r="K326" s="1332">
        <f>AK276</f>
        <v>0</v>
      </c>
      <c r="L326" s="1332"/>
      <c r="M326" s="1332"/>
      <c r="N326" s="1332"/>
      <c r="O326" s="1332"/>
      <c r="P326" s="1332"/>
      <c r="Q326" s="1332"/>
      <c r="R326" s="1332"/>
      <c r="S326" s="1286">
        <f>SUM(S312:S325)</f>
        <v>0</v>
      </c>
      <c r="T326" s="1333"/>
      <c r="U326" s="1286"/>
      <c r="V326" s="1286">
        <f>SUM(V312:V325)</f>
        <v>0</v>
      </c>
      <c r="W326" s="1286">
        <f>SUM(W312:W325)</f>
        <v>0</v>
      </c>
      <c r="X326" s="1286">
        <f>SUM(X312:X325)</f>
        <v>0</v>
      </c>
      <c r="Y326" s="2"/>
      <c r="Z326" s="2"/>
      <c r="AA326" s="1334">
        <f>SUM(AA312:AA325)</f>
        <v>0</v>
      </c>
      <c r="AB326" s="1334">
        <f>SUM(AB312:AB325)</f>
        <v>0</v>
      </c>
      <c r="AD326" s="1334">
        <f>SUM(AD312:AD325)</f>
        <v>0</v>
      </c>
      <c r="AE326" s="1334">
        <f>SUM(AE312:AE325)</f>
        <v>0</v>
      </c>
      <c r="AF326" s="1415"/>
      <c r="AG326" s="1334">
        <f>SUM(AG312:AG325)</f>
        <v>0</v>
      </c>
      <c r="AH326" s="1334">
        <f>SUM(AH312:AH325)</f>
        <v>0</v>
      </c>
      <c r="AI326" s="1334">
        <f>SUM(AI312:AI325)</f>
        <v>0</v>
      </c>
      <c r="AJ326" s="1334">
        <f>SUM(AJ312:AJ325)</f>
        <v>0</v>
      </c>
      <c r="AK326" s="1415"/>
      <c r="AL326" s="1415"/>
    </row>
    <row r="327" spans="1:38" s="731" customFormat="1" ht="25" customHeight="1">
      <c r="A327" s="1704">
        <f>IF(G275="",0,1)</f>
        <v>0</v>
      </c>
      <c r="B327" s="1629"/>
      <c r="C327" s="1283"/>
      <c r="D327" s="1561"/>
      <c r="E327" s="1474" t="str">
        <f t="shared" si="28"/>
        <v/>
      </c>
      <c r="F327" s="1789"/>
      <c r="G327" s="1315"/>
      <c r="H327" s="1335"/>
      <c r="I327" s="1336"/>
      <c r="J327" s="1337"/>
      <c r="K327" s="1338"/>
      <c r="L327" s="1338"/>
      <c r="M327" s="1338"/>
      <c r="N327" s="1338"/>
      <c r="O327" s="1338"/>
      <c r="P327" s="1338"/>
      <c r="Q327" s="1338"/>
      <c r="R327" s="1338"/>
      <c r="S327" s="1337"/>
      <c r="T327" s="1337"/>
      <c r="U327" s="1337"/>
      <c r="V327" s="1339"/>
      <c r="W327" s="989"/>
      <c r="X327" s="2"/>
      <c r="Y327" s="2"/>
      <c r="Z327" s="2"/>
      <c r="AA327" s="2"/>
      <c r="AB327" s="2"/>
      <c r="AC327" s="1292"/>
      <c r="AD327" s="1415"/>
      <c r="AE327" s="1415"/>
      <c r="AF327" s="1415"/>
      <c r="AG327" s="1415"/>
      <c r="AH327" s="1415"/>
      <c r="AI327" s="1415"/>
      <c r="AJ327" s="1415"/>
      <c r="AK327" s="1415"/>
      <c r="AL327" s="1415"/>
    </row>
    <row r="328" spans="1:38" s="1279" customFormat="1" ht="19" customHeight="1">
      <c r="A328" s="1704">
        <f>IF(G275="",0,1)</f>
        <v>0</v>
      </c>
      <c r="B328" s="1704"/>
      <c r="C328" s="1565"/>
      <c r="D328" s="1566"/>
      <c r="E328" s="1474" t="str">
        <f t="shared" si="28"/>
        <v/>
      </c>
      <c r="F328" s="1789"/>
      <c r="G328" s="1340"/>
      <c r="H328" s="1341" t="str">
        <f>H$118</f>
        <v>Economies</v>
      </c>
      <c r="I328" s="1342"/>
      <c r="J328" s="1343"/>
      <c r="K328" s="1344" t="str">
        <f>K$118</f>
        <v>Ensemble des mesures 1</v>
      </c>
      <c r="L328" s="1345"/>
      <c r="M328" s="1261"/>
      <c r="N328" s="1346"/>
      <c r="O328" s="1346"/>
      <c r="P328" s="1346"/>
      <c r="Q328" s="1346"/>
      <c r="R328" s="1346"/>
      <c r="S328" s="1347">
        <f>AA326</f>
        <v>0</v>
      </c>
      <c r="T328" s="1261"/>
      <c r="U328" s="1261"/>
      <c r="V328" s="1261"/>
      <c r="W328" s="1348"/>
      <c r="X328" s="1349">
        <f>AD326</f>
        <v>0</v>
      </c>
      <c r="Y328" s="1350"/>
      <c r="Z328" s="1350"/>
      <c r="AA328" s="1350"/>
      <c r="AB328" s="1350"/>
      <c r="AC328" s="1350"/>
    </row>
    <row r="329" spans="1:38" s="1355" customFormat="1" ht="19" customHeight="1">
      <c r="A329" s="1704">
        <f>IF(G275="",0,1)</f>
        <v>0</v>
      </c>
      <c r="B329" s="1646"/>
      <c r="C329" s="1565"/>
      <c r="D329" s="1567"/>
      <c r="E329" s="1474" t="str">
        <f t="shared" si="28"/>
        <v/>
      </c>
      <c r="F329" s="1789"/>
      <c r="G329" s="1351"/>
      <c r="H329" s="1352" t="s">
        <v>100</v>
      </c>
      <c r="I329" s="1353"/>
      <c r="J329" s="1354"/>
      <c r="K329" s="1344" t="str">
        <f>K$119</f>
        <v>Ensemble des mesures 2</v>
      </c>
      <c r="L329" s="1345"/>
      <c r="M329" s="1261"/>
      <c r="N329" s="1346"/>
      <c r="O329" s="1346"/>
      <c r="P329" s="1346"/>
      <c r="Q329" s="1346"/>
      <c r="R329" s="1346"/>
      <c r="S329" s="1347">
        <f>AB326</f>
        <v>0</v>
      </c>
      <c r="T329" s="1261"/>
      <c r="U329" s="1261"/>
      <c r="V329" s="1261"/>
      <c r="W329" s="1348"/>
      <c r="X329" s="1349">
        <f>AE326</f>
        <v>0</v>
      </c>
      <c r="Y329" s="208"/>
      <c r="Z329" s="208"/>
      <c r="AA329" s="208"/>
      <c r="AB329" s="208"/>
      <c r="AC329" s="208"/>
      <c r="AD329" s="198"/>
      <c r="AE329" s="198"/>
      <c r="AF329" s="198"/>
      <c r="AG329" s="198"/>
      <c r="AH329" s="198"/>
      <c r="AI329" s="198"/>
      <c r="AJ329" s="198"/>
      <c r="AK329" s="198"/>
      <c r="AL329" s="198"/>
    </row>
    <row r="330" spans="1:38" s="1368" customFormat="1" ht="19" customHeight="1">
      <c r="A330" s="1704">
        <f>IF(G275="",0,1)</f>
        <v>0</v>
      </c>
      <c r="B330" s="1709"/>
      <c r="C330" s="1568"/>
      <c r="D330" s="1569"/>
      <c r="E330" s="1474" t="str">
        <f t="shared" si="28"/>
        <v/>
      </c>
      <c r="F330" s="1789"/>
      <c r="G330" s="1359"/>
      <c r="H330" s="1360"/>
      <c r="I330" s="1361"/>
      <c r="J330" s="1360"/>
      <c r="K330" s="1414" t="str">
        <f>K$120</f>
        <v>Total (ensemble des mesures 1+2)</v>
      </c>
      <c r="L330" s="1363"/>
      <c r="M330" s="1364"/>
      <c r="N330" s="1362"/>
      <c r="O330" s="1362"/>
      <c r="P330" s="1362"/>
      <c r="Q330" s="1362"/>
      <c r="R330" s="1362"/>
      <c r="S330" s="1365">
        <f>SUM(S328:S329)</f>
        <v>0</v>
      </c>
      <c r="T330" s="1364"/>
      <c r="U330" s="1364"/>
      <c r="V330" s="1364"/>
      <c r="W330" s="1366"/>
      <c r="X330" s="1367">
        <f>SUM(X328:X329)</f>
        <v>0</v>
      </c>
      <c r="Y330" s="933"/>
      <c r="Z330" s="933"/>
      <c r="AA330" s="933"/>
      <c r="AB330" s="933"/>
      <c r="AC330" s="933"/>
      <c r="AD330" s="21"/>
      <c r="AE330" s="21"/>
      <c r="AF330" s="21"/>
      <c r="AG330" s="21"/>
      <c r="AH330" s="21"/>
      <c r="AI330" s="21"/>
      <c r="AJ330" s="21"/>
      <c r="AK330" s="21"/>
      <c r="AL330" s="21"/>
    </row>
    <row r="331" spans="1:38" s="731" customFormat="1" ht="25" customHeight="1">
      <c r="A331" s="1704">
        <f>IF(G275="",0,1)</f>
        <v>0</v>
      </c>
      <c r="B331" s="1629"/>
      <c r="C331" s="1283"/>
      <c r="D331" s="1561"/>
      <c r="E331" s="1474" t="str">
        <f t="shared" si="28"/>
        <v/>
      </c>
      <c r="F331" s="1789"/>
      <c r="G331" s="1315"/>
      <c r="H331" s="1335"/>
      <c r="I331" s="1336"/>
      <c r="J331" s="1337"/>
      <c r="K331" s="1338"/>
      <c r="L331" s="1338"/>
      <c r="M331" s="1338"/>
      <c r="N331" s="1338"/>
      <c r="O331" s="1338"/>
      <c r="P331" s="1338"/>
      <c r="Q331" s="1338"/>
      <c r="R331" s="1338"/>
      <c r="S331" s="1337"/>
      <c r="T331" s="1337"/>
      <c r="U331" s="1337"/>
      <c r="V331" s="1339"/>
      <c r="W331" s="989"/>
      <c r="X331" s="2"/>
      <c r="Y331" s="2"/>
      <c r="Z331" s="2"/>
      <c r="AA331" s="2"/>
      <c r="AB331" s="2"/>
      <c r="AC331" s="1291"/>
      <c r="AD331" s="1415"/>
      <c r="AE331" s="1415"/>
      <c r="AF331" s="1415"/>
      <c r="AG331" s="1415"/>
      <c r="AH331" s="1415"/>
      <c r="AI331" s="1415"/>
      <c r="AJ331" s="1415"/>
      <c r="AK331" s="1415"/>
      <c r="AL331" s="1415"/>
    </row>
    <row r="332" spans="1:38" s="731" customFormat="1" ht="25" customHeight="1">
      <c r="A332" s="1704">
        <f>IF(G275="",0,1)</f>
        <v>0</v>
      </c>
      <c r="B332" s="1629"/>
      <c r="C332" s="1283"/>
      <c r="D332" s="1561"/>
      <c r="E332" s="1474" t="str">
        <f t="shared" si="28"/>
        <v/>
      </c>
      <c r="F332" s="1789"/>
      <c r="G332" s="1315"/>
      <c r="H332" s="1619" t="s">
        <v>909</v>
      </c>
      <c r="I332" s="1369"/>
      <c r="J332" s="1369"/>
      <c r="K332" s="1369"/>
      <c r="L332" s="1369"/>
      <c r="M332" s="1369"/>
      <c r="N332" s="1369"/>
      <c r="O332" s="1369"/>
      <c r="P332" s="1369"/>
      <c r="Q332" s="1369"/>
      <c r="R332" s="1369"/>
      <c r="S332" s="1369"/>
      <c r="T332" s="1369"/>
      <c r="U332" s="1369"/>
      <c r="V332" s="1369"/>
      <c r="W332" s="1369"/>
      <c r="X332" s="2"/>
      <c r="Y332" s="2"/>
      <c r="Z332" s="2"/>
      <c r="AA332" s="2"/>
      <c r="AB332" s="2"/>
      <c r="AC332" s="1291"/>
      <c r="AD332" s="1415"/>
      <c r="AE332" s="1415"/>
      <c r="AF332" s="1415"/>
      <c r="AG332" s="1415"/>
      <c r="AH332" s="1415"/>
      <c r="AI332" s="1415"/>
      <c r="AJ332" s="1415"/>
      <c r="AK332" s="1415"/>
      <c r="AL332" s="1415"/>
    </row>
    <row r="333" spans="1:38" s="731" customFormat="1" ht="84" customHeight="1">
      <c r="A333" s="1704">
        <f>IF(G275="",0,1)</f>
        <v>0</v>
      </c>
      <c r="B333" s="1629"/>
      <c r="C333" s="1283"/>
      <c r="D333" s="1561"/>
      <c r="E333" s="1474" t="str">
        <f t="shared" si="28"/>
        <v/>
      </c>
      <c r="F333" s="1789"/>
      <c r="G333" s="1315"/>
      <c r="H333" s="2188"/>
      <c r="I333" s="2189"/>
      <c r="J333" s="2189"/>
      <c r="K333" s="2189"/>
      <c r="L333" s="2189"/>
      <c r="M333" s="2189"/>
      <c r="N333" s="2189"/>
      <c r="O333" s="2189"/>
      <c r="P333" s="2189"/>
      <c r="Q333" s="2189"/>
      <c r="R333" s="2189"/>
      <c r="S333" s="2189"/>
      <c r="T333" s="2189"/>
      <c r="U333" s="2189"/>
      <c r="V333" s="2189"/>
      <c r="W333" s="2190"/>
      <c r="X333" s="2"/>
      <c r="Y333" s="2"/>
      <c r="Z333" s="2"/>
      <c r="AA333" s="2"/>
      <c r="AB333" s="2"/>
      <c r="AC333" s="1291"/>
      <c r="AD333" s="1415"/>
      <c r="AE333" s="1415"/>
      <c r="AF333" s="1415"/>
      <c r="AG333" s="1415"/>
      <c r="AH333" s="1415"/>
      <c r="AI333" s="1415"/>
      <c r="AJ333" s="1415"/>
      <c r="AK333" s="1415"/>
      <c r="AL333" s="1415"/>
    </row>
    <row r="334" spans="1:38" s="731" customFormat="1" ht="25" customHeight="1">
      <c r="A334" s="1704">
        <f>IF(G275="",0,1)</f>
        <v>0</v>
      </c>
      <c r="B334" s="1629"/>
      <c r="C334" s="1283"/>
      <c r="D334" s="1561"/>
      <c r="E334" s="1474" t="str">
        <f t="shared" si="28"/>
        <v/>
      </c>
      <c r="F334" s="1789"/>
      <c r="G334" s="1315"/>
      <c r="H334" s="1335"/>
      <c r="I334" s="1336"/>
      <c r="J334" s="1336"/>
      <c r="K334" s="1336"/>
      <c r="L334" s="1336"/>
      <c r="M334" s="1336"/>
      <c r="N334" s="1336"/>
      <c r="O334" s="1336"/>
      <c r="P334" s="1336"/>
      <c r="Q334" s="1336"/>
      <c r="R334" s="1336"/>
      <c r="S334" s="1336"/>
      <c r="T334" s="1336"/>
      <c r="U334" s="1336"/>
      <c r="V334" s="1336"/>
      <c r="W334" s="1336"/>
      <c r="X334" s="2"/>
      <c r="Y334" s="2"/>
      <c r="Z334" s="2"/>
      <c r="AA334" s="2"/>
      <c r="AB334" s="2"/>
      <c r="AC334" s="1291"/>
      <c r="AD334" s="1415"/>
      <c r="AE334" s="1415"/>
      <c r="AF334" s="1415"/>
      <c r="AG334" s="1415"/>
      <c r="AH334" s="1415"/>
      <c r="AI334" s="1415"/>
      <c r="AJ334" s="1415"/>
      <c r="AK334" s="1415"/>
      <c r="AL334" s="1415"/>
    </row>
    <row r="335" spans="1:38" s="731" customFormat="1" ht="25" customHeight="1">
      <c r="A335" s="1704">
        <f>IF(G275="",0,1)</f>
        <v>0</v>
      </c>
      <c r="B335" s="1629"/>
      <c r="C335" s="1283"/>
      <c r="D335" s="1561"/>
      <c r="E335" s="1474" t="str">
        <f t="shared" si="28"/>
        <v/>
      </c>
      <c r="F335" s="1789"/>
      <c r="G335" s="1315"/>
      <c r="H335" s="1335"/>
      <c r="I335" s="1336"/>
      <c r="J335" s="1337"/>
      <c r="K335" s="1338"/>
      <c r="L335" s="1338"/>
      <c r="M335" s="1338"/>
      <c r="N335" s="1338"/>
      <c r="O335" s="1338"/>
      <c r="P335" s="1338"/>
      <c r="Q335" s="1338"/>
      <c r="R335" s="1338"/>
      <c r="S335" s="1337"/>
      <c r="T335" s="1337"/>
      <c r="U335" s="1337"/>
      <c r="V335" s="1339"/>
      <c r="W335" s="989"/>
      <c r="X335" s="2"/>
      <c r="Y335" s="2"/>
      <c r="Z335" s="2"/>
      <c r="AA335" s="2"/>
      <c r="AB335" s="2"/>
      <c r="AC335" s="1291"/>
      <c r="AD335" s="1415"/>
      <c r="AE335" s="1415"/>
      <c r="AF335" s="1415"/>
      <c r="AG335" s="1415"/>
      <c r="AH335" s="1415"/>
      <c r="AI335" s="1415"/>
      <c r="AJ335" s="1415"/>
      <c r="AK335" s="1415"/>
      <c r="AL335" s="1415"/>
    </row>
    <row r="336" spans="1:38" s="731" customFormat="1" ht="25" customHeight="1">
      <c r="A336" s="1704">
        <f>IF(G275="",0,1)</f>
        <v>0</v>
      </c>
      <c r="B336" s="1629"/>
      <c r="C336" s="1283"/>
      <c r="D336" s="1561"/>
      <c r="E336" s="1474" t="str">
        <f t="shared" si="28"/>
        <v/>
      </c>
      <c r="F336" s="1789"/>
      <c r="G336" s="1315"/>
      <c r="H336" s="1335"/>
      <c r="I336" s="1336"/>
      <c r="J336" s="1337"/>
      <c r="K336" s="1338"/>
      <c r="L336" s="1338"/>
      <c r="M336" s="1338"/>
      <c r="N336" s="1338"/>
      <c r="O336" s="1338"/>
      <c r="P336" s="1338"/>
      <c r="Q336" s="1338"/>
      <c r="R336" s="1338"/>
      <c r="S336" s="1337"/>
      <c r="T336" s="1337"/>
      <c r="U336" s="1337"/>
      <c r="V336" s="1339"/>
      <c r="W336" s="989"/>
      <c r="X336" s="2"/>
      <c r="Y336" s="2"/>
      <c r="Z336" s="2"/>
      <c r="AA336" s="2"/>
      <c r="AB336" s="2"/>
      <c r="AC336" s="1291"/>
      <c r="AD336" s="1415"/>
      <c r="AE336" s="1415"/>
      <c r="AF336" s="1415"/>
      <c r="AG336" s="1415"/>
      <c r="AH336" s="1415"/>
      <c r="AI336" s="1415"/>
      <c r="AJ336" s="1415"/>
      <c r="AK336" s="1415"/>
      <c r="AL336" s="1415"/>
    </row>
    <row r="337" spans="1:38" s="1292" customFormat="1" ht="24" thickBot="1">
      <c r="A337" s="1704">
        <f>IF(G275="",0,1)</f>
        <v>0</v>
      </c>
      <c r="B337" s="1629"/>
      <c r="C337" s="1283"/>
      <c r="D337" s="1561"/>
      <c r="E337" s="1474" t="str">
        <f t="shared" si="28"/>
        <v/>
      </c>
      <c r="F337" s="1789"/>
      <c r="G337" s="777" t="str">
        <f>CONCATENATE(G275, G$39)</f>
        <v>: Contrôle d'optimisation énergétique</v>
      </c>
      <c r="H337" s="777"/>
      <c r="I337" s="777"/>
      <c r="J337" s="777"/>
      <c r="K337" s="777"/>
      <c r="L337" s="777"/>
      <c r="M337" s="777"/>
      <c r="N337" s="777"/>
      <c r="O337" s="777"/>
      <c r="P337" s="777"/>
      <c r="Q337" s="777"/>
      <c r="R337" s="777"/>
      <c r="S337" s="777"/>
      <c r="T337" s="777"/>
      <c r="U337" s="2175"/>
      <c r="V337" s="2175"/>
      <c r="W337" s="1570"/>
      <c r="X337" s="2"/>
      <c r="Y337" s="2"/>
      <c r="Z337" s="2"/>
      <c r="AA337" s="2"/>
      <c r="AB337" s="2"/>
      <c r="AC337" s="1291"/>
      <c r="AD337" s="1415"/>
    </row>
    <row r="338" spans="1:38" s="731" customFormat="1" ht="25" customHeight="1">
      <c r="A338" s="1704">
        <f>IF(G275="",0,1)</f>
        <v>0</v>
      </c>
      <c r="B338" s="1629"/>
      <c r="C338" s="1283"/>
      <c r="D338" s="1561"/>
      <c r="E338" s="1474" t="str">
        <f t="shared" si="28"/>
        <v/>
      </c>
      <c r="F338" s="1789"/>
      <c r="G338" s="1315"/>
      <c r="H338" s="1335"/>
      <c r="I338" s="1336"/>
      <c r="J338" s="1337"/>
      <c r="K338" s="1338"/>
      <c r="L338" s="1338"/>
      <c r="M338" s="1338"/>
      <c r="N338" s="1338"/>
      <c r="O338" s="1338"/>
      <c r="P338" s="1338"/>
      <c r="Q338" s="1338"/>
      <c r="R338" s="1338"/>
      <c r="S338" s="1337"/>
      <c r="T338" s="1337"/>
      <c r="U338" s="1337"/>
      <c r="V338" s="1339"/>
      <c r="W338" s="989"/>
      <c r="X338" s="2"/>
      <c r="Y338" s="2"/>
      <c r="Z338" s="2"/>
      <c r="AA338" s="2"/>
      <c r="AB338" s="2"/>
      <c r="AC338" s="1291"/>
      <c r="AD338" s="1415"/>
      <c r="AE338" s="1415"/>
      <c r="AF338" s="1415"/>
      <c r="AG338" s="1415"/>
      <c r="AH338" s="1415"/>
      <c r="AI338" s="1415"/>
      <c r="AJ338" s="1415"/>
      <c r="AK338" s="1415"/>
      <c r="AL338" s="1415"/>
    </row>
    <row r="339" spans="1:38" s="731" customFormat="1" ht="25" customHeight="1">
      <c r="A339" s="1704">
        <f>IF(G275="",0,1)</f>
        <v>0</v>
      </c>
      <c r="B339" s="1629"/>
      <c r="C339" s="1283"/>
      <c r="D339" s="1561"/>
      <c r="E339" s="1474" t="str">
        <f t="shared" si="28"/>
        <v/>
      </c>
      <c r="F339" s="1789"/>
      <c r="G339" s="1571" t="str">
        <f>G$129</f>
        <v>Réalisez les mesures d'optimisation énergétique au moins 1 x par an - au mieux avant la période de chauffe.</v>
      </c>
      <c r="H339" s="1335"/>
      <c r="I339" s="1336"/>
      <c r="J339" s="1337"/>
      <c r="K339" s="1338"/>
      <c r="L339" s="1338"/>
      <c r="M339" s="1338"/>
      <c r="N339" s="1338"/>
      <c r="O339" s="1338"/>
      <c r="P339" s="1338"/>
      <c r="Q339" s="1338"/>
      <c r="R339" s="1338"/>
      <c r="S339" s="1337"/>
      <c r="T339" s="1337"/>
      <c r="U339" s="1337"/>
      <c r="V339" s="1339"/>
      <c r="W339" s="989"/>
      <c r="X339" s="2"/>
      <c r="Y339" s="2"/>
      <c r="Z339" s="2"/>
      <c r="AA339" s="2"/>
      <c r="AB339" s="2"/>
      <c r="AC339" s="1291"/>
      <c r="AD339" s="1415"/>
      <c r="AE339" s="1415"/>
      <c r="AF339" s="1415"/>
      <c r="AG339" s="1415"/>
      <c r="AH339" s="1415"/>
      <c r="AI339" s="1415"/>
      <c r="AJ339" s="1415"/>
      <c r="AK339" s="1415"/>
      <c r="AL339" s="1415"/>
    </row>
    <row r="340" spans="1:38" s="731" customFormat="1" ht="25" customHeight="1">
      <c r="A340" s="1704">
        <f>IF(G275="",0,1)</f>
        <v>0</v>
      </c>
      <c r="B340" s="1629"/>
      <c r="C340" s="1283"/>
      <c r="D340" s="1561"/>
      <c r="E340" s="1474" t="str">
        <f t="shared" ref="E340:E373" si="29">IF((SUM(A340:C340))&gt;0,G$42,"")</f>
        <v/>
      </c>
      <c r="F340" s="1789"/>
      <c r="G340" s="1571"/>
      <c r="H340" s="1335"/>
      <c r="I340" s="1336"/>
      <c r="J340" s="1337"/>
      <c r="K340" s="1338"/>
      <c r="L340" s="1338"/>
      <c r="M340" s="1338"/>
      <c r="N340" s="1338"/>
      <c r="O340" s="1338"/>
      <c r="P340" s="1338"/>
      <c r="Q340" s="1338"/>
      <c r="R340" s="1338"/>
      <c r="S340" s="1572" t="str">
        <f>S$130</f>
        <v>Réalisé</v>
      </c>
      <c r="V340" s="955" t="str">
        <f>V$130</f>
        <v>Nom, date</v>
      </c>
      <c r="W340" s="989"/>
      <c r="X340" s="2"/>
      <c r="Y340" s="2"/>
      <c r="Z340" s="2"/>
      <c r="AA340" s="2"/>
      <c r="AB340" s="2"/>
      <c r="AC340" s="1291"/>
      <c r="AD340" s="1415"/>
      <c r="AE340" s="1415"/>
      <c r="AF340" s="1415"/>
      <c r="AG340" s="1415"/>
      <c r="AH340" s="1415"/>
      <c r="AI340" s="1415"/>
      <c r="AJ340" s="1415"/>
      <c r="AK340" s="1415"/>
      <c r="AL340" s="1415"/>
    </row>
    <row r="341" spans="1:38" s="731" customFormat="1" ht="25" customHeight="1">
      <c r="A341" s="1704">
        <f>IF(G275="",0,1)</f>
        <v>0</v>
      </c>
      <c r="B341" s="1629"/>
      <c r="C341" s="1283"/>
      <c r="D341" s="1561"/>
      <c r="E341" s="1474" t="str">
        <f t="shared" si="29"/>
        <v/>
      </c>
      <c r="F341" s="1789"/>
      <c r="G341" s="1335" t="str">
        <f>G$131</f>
        <v>2.1 Etanchéité</v>
      </c>
      <c r="H341" s="1335"/>
      <c r="I341" s="1336"/>
      <c r="J341" s="1337"/>
      <c r="K341" s="1338"/>
      <c r="L341" s="1338"/>
      <c r="M341" s="1338"/>
      <c r="N341" s="1338"/>
      <c r="O341" s="1338"/>
      <c r="P341" s="1338"/>
      <c r="Q341" s="1338"/>
      <c r="R341" s="1338"/>
      <c r="S341" s="1337"/>
      <c r="T341" s="1337"/>
      <c r="U341" s="1337"/>
      <c r="V341" s="1339"/>
      <c r="W341" s="1339"/>
      <c r="X341" s="1339"/>
      <c r="Y341" s="2"/>
      <c r="Z341" s="2"/>
      <c r="AA341" s="2"/>
      <c r="AB341" s="2"/>
      <c r="AC341" s="1291"/>
      <c r="AD341" s="1415"/>
      <c r="AE341" s="1415"/>
      <c r="AF341" s="1415"/>
      <c r="AG341" s="1415"/>
      <c r="AH341" s="1415"/>
      <c r="AI341" s="1415"/>
      <c r="AJ341" s="1415"/>
      <c r="AK341" s="1415"/>
      <c r="AL341" s="1415"/>
    </row>
    <row r="342" spans="1:38" s="731" customFormat="1" ht="19" customHeight="1">
      <c r="A342" s="1704">
        <f>IF(G275="",0,1)</f>
        <v>0</v>
      </c>
      <c r="B342" s="1629"/>
      <c r="C342" s="1283"/>
      <c r="D342" s="1561"/>
      <c r="E342" s="1474" t="str">
        <f t="shared" si="29"/>
        <v/>
      </c>
      <c r="F342" s="1789"/>
      <c r="G342" s="1573" t="s">
        <v>9</v>
      </c>
      <c r="H342" s="1574" t="str">
        <f>BT275</f>
        <v/>
      </c>
      <c r="I342" s="1575"/>
      <c r="J342" s="1576"/>
      <c r="K342" s="1577"/>
      <c r="L342" s="1578"/>
      <c r="M342" s="1578"/>
      <c r="N342" s="1578"/>
      <c r="O342" s="1578"/>
      <c r="P342" s="1578"/>
      <c r="Q342" s="1578"/>
      <c r="R342" s="1578"/>
      <c r="S342" s="1578"/>
      <c r="T342" s="1578"/>
      <c r="U342" s="1576"/>
      <c r="V342" s="1579"/>
      <c r="W342" s="1579"/>
      <c r="X342" s="1579"/>
      <c r="Y342" s="2"/>
      <c r="Z342" s="2"/>
      <c r="AA342" s="2"/>
      <c r="AB342" s="2"/>
      <c r="AC342" s="1291"/>
      <c r="AD342" s="1415"/>
      <c r="AE342" s="1415"/>
      <c r="AF342" s="1415"/>
      <c r="AG342" s="1415"/>
      <c r="AH342" s="1415"/>
      <c r="AI342" s="1415"/>
      <c r="AJ342" s="1415"/>
      <c r="AK342" s="1415"/>
      <c r="AL342" s="1415"/>
    </row>
    <row r="343" spans="1:38" s="731" customFormat="1" ht="20" customHeight="1">
      <c r="A343" s="1704">
        <f>IF(G275="",0,1)</f>
        <v>0</v>
      </c>
      <c r="B343" s="1629"/>
      <c r="C343" s="1283"/>
      <c r="D343" s="1561"/>
      <c r="E343" s="1474" t="str">
        <f t="shared" si="29"/>
        <v/>
      </c>
      <c r="F343" s="1789"/>
      <c r="G343" s="1573"/>
      <c r="H343" s="1335"/>
      <c r="I343" s="2176" t="s">
        <v>528</v>
      </c>
      <c r="J343" s="2176"/>
      <c r="K343" s="1338"/>
      <c r="L343" s="1338"/>
      <c r="M343" s="1338"/>
      <c r="N343" s="1338"/>
      <c r="O343" s="1338"/>
      <c r="P343" s="1337"/>
      <c r="Q343" s="1337"/>
      <c r="U343" s="1580"/>
      <c r="V343" s="1580"/>
      <c r="W343" s="1580"/>
      <c r="X343" s="1580"/>
      <c r="Y343" s="2"/>
      <c r="Z343" s="2"/>
      <c r="AA343" s="2"/>
      <c r="AB343" s="2"/>
      <c r="AC343" s="1291"/>
      <c r="AD343" s="1415"/>
      <c r="AE343" s="1415"/>
      <c r="AF343" s="1415"/>
      <c r="AG343" s="1415"/>
      <c r="AH343" s="1415"/>
      <c r="AI343" s="1415"/>
      <c r="AJ343" s="1415"/>
      <c r="AK343" s="1415"/>
      <c r="AL343" s="1415"/>
    </row>
    <row r="344" spans="1:38" s="731" customFormat="1" ht="25" customHeight="1">
      <c r="A344" s="1704">
        <f>IF(G275="",0,1)</f>
        <v>0</v>
      </c>
      <c r="B344" s="1629"/>
      <c r="C344" s="1283"/>
      <c r="D344" s="1561"/>
      <c r="E344" s="1474" t="str">
        <f t="shared" si="29"/>
        <v/>
      </c>
      <c r="F344" s="1789"/>
      <c r="G344" s="1573"/>
      <c r="H344" s="1335"/>
      <c r="I344" s="2176" t="s">
        <v>529</v>
      </c>
      <c r="J344" s="2176"/>
      <c r="K344" s="2177" t="str">
        <f>K$134</f>
        <v xml:space="preserve"> Améliorez l'étanchéité des portes en renforçant les joints.</v>
      </c>
      <c r="L344" s="2177"/>
      <c r="M344" s="2177"/>
      <c r="N344" s="2177"/>
      <c r="O344" s="2177"/>
      <c r="P344" s="2177"/>
      <c r="Q344" s="2177"/>
      <c r="R344" s="2177"/>
      <c r="S344" s="1581" t="s">
        <v>16</v>
      </c>
      <c r="T344" s="1582"/>
      <c r="U344" s="1580"/>
      <c r="V344" s="1583"/>
      <c r="W344" s="1584"/>
      <c r="X344" s="1585"/>
      <c r="Y344" s="2"/>
      <c r="Z344" s="2"/>
      <c r="AA344" s="2"/>
      <c r="AB344" s="2"/>
      <c r="AC344" s="1291"/>
      <c r="AD344" s="1415"/>
      <c r="AE344" s="1415"/>
      <c r="AF344" s="1415"/>
      <c r="AG344" s="1415"/>
      <c r="AH344" s="1415"/>
      <c r="AI344" s="1415"/>
      <c r="AJ344" s="1415"/>
      <c r="AK344" s="1415"/>
      <c r="AL344" s="1415"/>
    </row>
    <row r="345" spans="1:38" s="731" customFormat="1" ht="6" customHeight="1">
      <c r="A345" s="1704">
        <f>IF(G275="",0,1)</f>
        <v>0</v>
      </c>
      <c r="B345" s="1629"/>
      <c r="C345" s="1283"/>
      <c r="D345" s="1561"/>
      <c r="E345" s="1474" t="str">
        <f t="shared" si="29"/>
        <v/>
      </c>
      <c r="F345" s="1789"/>
      <c r="G345" s="1573"/>
      <c r="H345" s="1335"/>
      <c r="I345" s="1586"/>
      <c r="J345" s="1586"/>
      <c r="K345" s="1587"/>
      <c r="L345" s="1587"/>
      <c r="M345" s="1587"/>
      <c r="N345" s="1587"/>
      <c r="O345" s="1587"/>
      <c r="P345" s="1587"/>
      <c r="Q345" s="1587"/>
      <c r="R345" s="1338"/>
      <c r="S345" s="1337"/>
      <c r="T345" s="1588"/>
      <c r="U345" s="1582"/>
      <c r="V345" s="1339"/>
      <c r="W345" s="1339"/>
      <c r="X345" s="1339"/>
      <c r="Y345" s="2"/>
      <c r="Z345" s="2"/>
      <c r="AA345" s="2"/>
      <c r="AB345" s="2"/>
      <c r="AC345" s="1291"/>
      <c r="AD345" s="1415"/>
      <c r="AE345" s="1415"/>
      <c r="AF345" s="1415"/>
      <c r="AG345" s="1415"/>
      <c r="AH345" s="1415"/>
      <c r="AI345" s="1415"/>
      <c r="AJ345" s="1415"/>
      <c r="AK345" s="1415"/>
      <c r="AL345" s="1415"/>
    </row>
    <row r="346" spans="1:38" s="731" customFormat="1" ht="19" customHeight="1">
      <c r="A346" s="1704">
        <f>IF(G275="",0,1)</f>
        <v>0</v>
      </c>
      <c r="B346" s="1629"/>
      <c r="C346" s="1283"/>
      <c r="D346" s="1561"/>
      <c r="E346" s="1474" t="str">
        <f t="shared" si="29"/>
        <v/>
      </c>
      <c r="F346" s="1789"/>
      <c r="G346" s="1573" t="s">
        <v>9</v>
      </c>
      <c r="H346" s="1574" t="str">
        <f>BU275</f>
        <v/>
      </c>
      <c r="I346" s="1575"/>
      <c r="J346" s="1576"/>
      <c r="K346" s="1577"/>
      <c r="L346" s="1578"/>
      <c r="M346" s="1578"/>
      <c r="N346" s="1578"/>
      <c r="O346" s="1578"/>
      <c r="P346" s="1578"/>
      <c r="Q346" s="1578"/>
      <c r="R346" s="1578"/>
      <c r="S346" s="1578"/>
      <c r="T346" s="1578"/>
      <c r="U346" s="1576"/>
      <c r="V346" s="1579"/>
      <c r="W346" s="1579"/>
      <c r="X346" s="1579"/>
      <c r="Y346" s="2"/>
      <c r="Z346" s="2"/>
      <c r="AA346" s="2"/>
      <c r="AB346" s="2"/>
      <c r="AC346" s="1291"/>
      <c r="AD346" s="1415"/>
      <c r="AE346" s="1415"/>
      <c r="AF346" s="1415"/>
      <c r="AG346" s="1415"/>
      <c r="AH346" s="1415"/>
      <c r="AI346" s="1415"/>
      <c r="AJ346" s="1415"/>
      <c r="AK346" s="1415"/>
      <c r="AL346" s="1415"/>
    </row>
    <row r="347" spans="1:38" s="731" customFormat="1" ht="19" customHeight="1">
      <c r="A347" s="1704">
        <f>IF(G275="",0,1)</f>
        <v>0</v>
      </c>
      <c r="B347" s="1629"/>
      <c r="C347" s="1283"/>
      <c r="D347" s="1561"/>
      <c r="E347" s="1474" t="str">
        <f t="shared" si="29"/>
        <v/>
      </c>
      <c r="F347" s="1789"/>
      <c r="G347" s="1571"/>
      <c r="H347" s="1335"/>
      <c r="I347" s="2176" t="s">
        <v>528</v>
      </c>
      <c r="J347" s="2176"/>
      <c r="K347" s="1338"/>
      <c r="L347" s="1338"/>
      <c r="M347" s="1338"/>
      <c r="N347" s="1338"/>
      <c r="O347" s="1338"/>
      <c r="P347" s="1337"/>
      <c r="Q347" s="1337"/>
      <c r="U347" s="1580"/>
      <c r="V347" s="1580"/>
      <c r="W347" s="1580"/>
      <c r="X347" s="1580"/>
      <c r="Y347" s="2"/>
      <c r="Z347" s="2"/>
      <c r="AA347" s="2"/>
      <c r="AB347" s="2"/>
      <c r="AC347" s="1291"/>
      <c r="AD347" s="1415"/>
      <c r="AE347" s="1415"/>
      <c r="AF347" s="1415"/>
      <c r="AG347" s="1415"/>
      <c r="AH347" s="1415"/>
      <c r="AI347" s="1415"/>
      <c r="AJ347" s="1415"/>
      <c r="AK347" s="1415"/>
      <c r="AL347" s="1415"/>
    </row>
    <row r="348" spans="1:38" s="731" customFormat="1" ht="31" customHeight="1">
      <c r="A348" s="1704">
        <f>IF(G275="",0,1)</f>
        <v>0</v>
      </c>
      <c r="B348" s="1629"/>
      <c r="C348" s="1283"/>
      <c r="D348" s="1561"/>
      <c r="E348" s="1474" t="str">
        <f t="shared" si="29"/>
        <v/>
      </c>
      <c r="F348" s="1789"/>
      <c r="G348" s="1571"/>
      <c r="H348" s="1335"/>
      <c r="I348" s="2176" t="s">
        <v>529</v>
      </c>
      <c r="J348" s="2176"/>
      <c r="K348" s="2178" t="str">
        <f>BV275</f>
        <v/>
      </c>
      <c r="L348" s="2177"/>
      <c r="M348" s="2177"/>
      <c r="N348" s="2177"/>
      <c r="O348" s="2177"/>
      <c r="P348" s="2177"/>
      <c r="Q348" s="2177"/>
      <c r="R348" s="2177"/>
      <c r="S348" s="1581" t="s">
        <v>16</v>
      </c>
      <c r="T348" s="1582"/>
      <c r="U348" s="1580"/>
      <c r="V348" s="1583"/>
      <c r="W348" s="1584"/>
      <c r="X348" s="1585"/>
      <c r="Y348" s="2"/>
      <c r="Z348" s="2"/>
      <c r="AA348" s="2"/>
      <c r="AB348" s="2"/>
      <c r="AC348" s="1291"/>
      <c r="AD348" s="1415"/>
      <c r="AE348" s="1415"/>
      <c r="AF348" s="1415"/>
      <c r="AG348" s="1415"/>
      <c r="AH348" s="1415"/>
      <c r="AI348" s="1415"/>
      <c r="AJ348" s="1415"/>
      <c r="AK348" s="1415"/>
      <c r="AL348" s="1415"/>
    </row>
    <row r="349" spans="1:38" s="731" customFormat="1" ht="6" customHeight="1">
      <c r="A349" s="1704">
        <f>IF(G275="",0,1)</f>
        <v>0</v>
      </c>
      <c r="B349" s="1629"/>
      <c r="C349" s="1283"/>
      <c r="D349" s="1561"/>
      <c r="E349" s="1474" t="str">
        <f t="shared" si="29"/>
        <v/>
      </c>
      <c r="F349" s="1789"/>
      <c r="G349" s="1571"/>
      <c r="H349" s="1335"/>
      <c r="I349" s="1586"/>
      <c r="J349" s="1586"/>
      <c r="K349" s="1587"/>
      <c r="L349" s="1587"/>
      <c r="M349" s="1587"/>
      <c r="N349" s="1587"/>
      <c r="O349" s="1587"/>
      <c r="P349" s="1587"/>
      <c r="Q349" s="1587"/>
      <c r="R349" s="1338"/>
      <c r="S349" s="1337"/>
      <c r="T349" s="1582"/>
      <c r="U349" s="1582"/>
      <c r="V349" s="1339"/>
      <c r="W349" s="1339"/>
      <c r="X349" s="1339"/>
      <c r="Y349" s="2"/>
      <c r="Z349" s="2"/>
      <c r="AA349" s="2"/>
      <c r="AB349" s="2"/>
      <c r="AC349" s="1291"/>
      <c r="AD349" s="1415"/>
      <c r="AE349" s="1415"/>
      <c r="AF349" s="1415"/>
      <c r="AG349" s="1415"/>
      <c r="AH349" s="1415"/>
      <c r="AI349" s="1415"/>
      <c r="AJ349" s="1415"/>
      <c r="AK349" s="1415"/>
      <c r="AL349" s="1415"/>
    </row>
    <row r="350" spans="1:38" s="731" customFormat="1" ht="17" customHeight="1">
      <c r="A350" s="1704">
        <f>IF(G275="",0,1)</f>
        <v>0</v>
      </c>
      <c r="B350" s="1629"/>
      <c r="C350" s="1283"/>
      <c r="D350" s="1561"/>
      <c r="E350" s="1474" t="str">
        <f t="shared" si="29"/>
        <v/>
      </c>
      <c r="F350" s="1789"/>
      <c r="G350" s="1571"/>
      <c r="H350" s="1589"/>
      <c r="I350" s="1590"/>
      <c r="J350" s="1590"/>
      <c r="K350" s="1591"/>
      <c r="L350" s="1591"/>
      <c r="M350" s="1591"/>
      <c r="N350" s="1591"/>
      <c r="O350" s="1591"/>
      <c r="P350" s="1591"/>
      <c r="Q350" s="1591"/>
      <c r="R350" s="1592"/>
      <c r="S350" s="1593"/>
      <c r="T350" s="1594"/>
      <c r="U350" s="1594"/>
      <c r="V350" s="1595"/>
      <c r="W350" s="1595"/>
      <c r="X350" s="1595"/>
      <c r="Y350" s="2"/>
      <c r="Z350" s="2"/>
      <c r="AA350" s="2"/>
      <c r="AB350" s="2"/>
      <c r="AC350" s="1291"/>
      <c r="AD350" s="1415"/>
      <c r="AE350" s="1415"/>
      <c r="AF350" s="1415"/>
      <c r="AG350" s="1415"/>
      <c r="AH350" s="1415"/>
      <c r="AI350" s="1415"/>
      <c r="AJ350" s="1415"/>
      <c r="AK350" s="1415"/>
      <c r="AL350" s="1415"/>
    </row>
    <row r="351" spans="1:38" s="731" customFormat="1" ht="25" customHeight="1">
      <c r="A351" s="1704">
        <f>IF(G275="",0,1)</f>
        <v>0</v>
      </c>
      <c r="B351" s="1629"/>
      <c r="C351" s="1283"/>
      <c r="D351" s="1561"/>
      <c r="E351" s="1474" t="str">
        <f t="shared" si="29"/>
        <v/>
      </c>
      <c r="F351" s="1789"/>
      <c r="G351" s="1335" t="str">
        <f>G$141</f>
        <v>2.2 Sonde</v>
      </c>
      <c r="H351" s="1335"/>
      <c r="I351" s="1336"/>
      <c r="J351" s="1337"/>
      <c r="K351" s="1338"/>
      <c r="L351" s="1338"/>
      <c r="M351" s="1338"/>
      <c r="N351" s="1338"/>
      <c r="O351" s="1338"/>
      <c r="P351" s="1338"/>
      <c r="Q351" s="1338"/>
      <c r="R351" s="1338"/>
      <c r="S351" s="1337"/>
      <c r="T351" s="1337"/>
      <c r="U351" s="1337"/>
      <c r="V351" s="1339"/>
      <c r="W351" s="1339"/>
      <c r="X351" s="1339"/>
      <c r="Y351" s="2"/>
      <c r="Z351" s="2"/>
      <c r="AA351" s="2"/>
      <c r="AB351" s="2"/>
      <c r="AC351" s="1291"/>
      <c r="AD351" s="1415"/>
      <c r="AE351" s="1415"/>
      <c r="AF351" s="1415"/>
      <c r="AG351" s="1415"/>
      <c r="AH351" s="1415"/>
      <c r="AI351" s="1415"/>
      <c r="AJ351" s="1415"/>
      <c r="AK351" s="1415"/>
      <c r="AL351" s="1415"/>
    </row>
    <row r="352" spans="1:38" s="731" customFormat="1" ht="19" customHeight="1">
      <c r="A352" s="1704">
        <f>IF(G275="",0,1)</f>
        <v>0</v>
      </c>
      <c r="B352" s="1629"/>
      <c r="C352" s="1283"/>
      <c r="D352" s="1561"/>
      <c r="E352" s="1474" t="str">
        <f t="shared" si="29"/>
        <v/>
      </c>
      <c r="F352" s="1789"/>
      <c r="G352" s="1573" t="s">
        <v>9</v>
      </c>
      <c r="H352" s="1596" t="str">
        <f>BW275</f>
        <v/>
      </c>
      <c r="I352" s="1575"/>
      <c r="J352" s="1576"/>
      <c r="K352" s="1577"/>
      <c r="L352" s="1578"/>
      <c r="M352" s="1578"/>
      <c r="N352" s="1578"/>
      <c r="O352" s="1578"/>
      <c r="P352" s="1578"/>
      <c r="Q352" s="1578"/>
      <c r="R352" s="1578"/>
      <c r="S352" s="1578"/>
      <c r="T352" s="1578"/>
      <c r="U352" s="1576"/>
      <c r="V352" s="1579"/>
      <c r="W352" s="1579"/>
      <c r="X352" s="1579"/>
      <c r="Y352" s="2"/>
      <c r="Z352" s="2"/>
      <c r="AA352" s="2"/>
      <c r="AB352" s="2"/>
      <c r="AC352" s="1291"/>
      <c r="AD352" s="1415"/>
      <c r="AE352" s="1415"/>
      <c r="AF352" s="1415"/>
      <c r="AG352" s="1415"/>
      <c r="AH352" s="1415"/>
      <c r="AI352" s="1415"/>
      <c r="AJ352" s="1415"/>
      <c r="AK352" s="1415"/>
      <c r="AL352" s="1415"/>
    </row>
    <row r="353" spans="1:38" s="731" customFormat="1" ht="19" customHeight="1">
      <c r="A353" s="1704">
        <f>IF(G275="",0,1)</f>
        <v>0</v>
      </c>
      <c r="B353" s="1629"/>
      <c r="C353" s="1283"/>
      <c r="D353" s="1561"/>
      <c r="E353" s="1474" t="str">
        <f t="shared" si="29"/>
        <v/>
      </c>
      <c r="F353" s="1789"/>
      <c r="G353" s="1573"/>
      <c r="H353" s="1335"/>
      <c r="I353" s="2176" t="s">
        <v>528</v>
      </c>
      <c r="J353" s="2176"/>
      <c r="K353" s="1338"/>
      <c r="L353" s="1338"/>
      <c r="M353" s="1338"/>
      <c r="N353" s="1338"/>
      <c r="O353" s="1338"/>
      <c r="P353" s="1337"/>
      <c r="Q353" s="1337"/>
      <c r="U353" s="1580"/>
      <c r="V353" s="1580"/>
      <c r="W353" s="1580"/>
      <c r="X353" s="1580"/>
      <c r="Y353" s="2"/>
      <c r="Z353" s="2"/>
      <c r="AA353" s="2"/>
      <c r="AB353" s="2"/>
      <c r="AC353" s="1291"/>
      <c r="AD353" s="1415"/>
      <c r="AE353" s="1415"/>
      <c r="AF353" s="1415"/>
      <c r="AG353" s="1415"/>
      <c r="AH353" s="1415"/>
      <c r="AI353" s="1415"/>
      <c r="AJ353" s="1415"/>
      <c r="AK353" s="1415"/>
      <c r="AL353" s="1415"/>
    </row>
    <row r="354" spans="1:38" s="731" customFormat="1" ht="31" customHeight="1">
      <c r="A354" s="1704">
        <f>IF(G275="",0,1)</f>
        <v>0</v>
      </c>
      <c r="B354" s="1629"/>
      <c r="C354" s="1283"/>
      <c r="D354" s="1561"/>
      <c r="E354" s="1474" t="str">
        <f t="shared" si="29"/>
        <v/>
      </c>
      <c r="F354" s="1789"/>
      <c r="G354" s="1573"/>
      <c r="H354" s="1335"/>
      <c r="I354" s="2176" t="s">
        <v>529</v>
      </c>
      <c r="J354" s="2176"/>
      <c r="K354" s="2177" t="str">
        <f>K$144</f>
        <v>Réajustez les sondes de façon à ce qu'elles assurent une exactitude de mesure de l'ordre de ± 0.2°C.</v>
      </c>
      <c r="L354" s="2177"/>
      <c r="M354" s="2177"/>
      <c r="N354" s="2177"/>
      <c r="O354" s="2177"/>
      <c r="P354" s="2177"/>
      <c r="Q354" s="2177"/>
      <c r="R354" s="2177"/>
      <c r="S354" s="1581" t="s">
        <v>16</v>
      </c>
      <c r="T354" s="1582"/>
      <c r="U354" s="1580"/>
      <c r="V354" s="1583"/>
      <c r="W354" s="1584"/>
      <c r="X354" s="1585"/>
      <c r="Y354" s="2"/>
      <c r="Z354" s="2"/>
      <c r="AA354" s="2"/>
      <c r="AB354" s="2"/>
      <c r="AC354" s="1291"/>
      <c r="AD354" s="1415"/>
      <c r="AE354" s="1415"/>
      <c r="AF354" s="1415"/>
      <c r="AG354" s="1415"/>
      <c r="AH354" s="1415"/>
      <c r="AI354" s="1415"/>
      <c r="AJ354" s="1415"/>
      <c r="AK354" s="1415"/>
      <c r="AL354" s="1415"/>
    </row>
    <row r="355" spans="1:38" s="731" customFormat="1" ht="6" customHeight="1">
      <c r="A355" s="1704">
        <f>IF(G275="",0,1)</f>
        <v>0</v>
      </c>
      <c r="B355" s="1629"/>
      <c r="C355" s="1283"/>
      <c r="D355" s="1561"/>
      <c r="E355" s="1474" t="str">
        <f t="shared" si="29"/>
        <v/>
      </c>
      <c r="F355" s="1789"/>
      <c r="G355" s="1573"/>
      <c r="H355" s="1335"/>
      <c r="I355" s="1586"/>
      <c r="J355" s="1586"/>
      <c r="K355" s="1587"/>
      <c r="L355" s="1587"/>
      <c r="M355" s="1587"/>
      <c r="N355" s="1587"/>
      <c r="O355" s="1587"/>
      <c r="P355" s="1587"/>
      <c r="Q355" s="1587"/>
      <c r="R355" s="1338"/>
      <c r="S355" s="1337"/>
      <c r="T355" s="1588"/>
      <c r="U355" s="1582"/>
      <c r="V355" s="1339"/>
      <c r="W355" s="1339"/>
      <c r="X355" s="1339"/>
      <c r="Y355" s="2"/>
      <c r="Z355" s="2"/>
      <c r="AA355" s="2"/>
      <c r="AB355" s="2"/>
      <c r="AC355" s="1291"/>
      <c r="AD355" s="1415"/>
      <c r="AE355" s="1415"/>
      <c r="AF355" s="1415"/>
      <c r="AG355" s="1415"/>
      <c r="AH355" s="1415"/>
      <c r="AI355" s="1415"/>
      <c r="AJ355" s="1415"/>
      <c r="AK355" s="1415"/>
      <c r="AL355" s="1415"/>
    </row>
    <row r="356" spans="1:38" s="731" customFormat="1" ht="19" customHeight="1">
      <c r="A356" s="1704">
        <f>IF(G275="",0,1)</f>
        <v>0</v>
      </c>
      <c r="B356" s="1629"/>
      <c r="C356" s="1283"/>
      <c r="D356" s="1561"/>
      <c r="E356" s="1474" t="str">
        <f t="shared" si="29"/>
        <v/>
      </c>
      <c r="F356" s="1789"/>
      <c r="G356" s="1573" t="s">
        <v>9</v>
      </c>
      <c r="H356" s="1596" t="str">
        <f>BX275</f>
        <v/>
      </c>
      <c r="I356" s="1575"/>
      <c r="J356" s="1576"/>
      <c r="K356" s="1577"/>
      <c r="L356" s="1578"/>
      <c r="M356" s="1578"/>
      <c r="N356" s="1578"/>
      <c r="O356" s="1578"/>
      <c r="P356" s="1578"/>
      <c r="Q356" s="1578"/>
      <c r="R356" s="1578"/>
      <c r="S356" s="1578"/>
      <c r="T356" s="1578"/>
      <c r="U356" s="1576"/>
      <c r="V356" s="1579"/>
      <c r="W356" s="1579"/>
      <c r="X356" s="1579"/>
      <c r="Y356" s="2"/>
      <c r="Z356" s="2"/>
      <c r="AA356" s="2"/>
      <c r="AB356" s="2"/>
      <c r="AC356" s="1291"/>
      <c r="AD356" s="1415"/>
      <c r="AE356" s="1415"/>
      <c r="AF356" s="1415"/>
      <c r="AG356" s="1415"/>
      <c r="AH356" s="1415"/>
      <c r="AI356" s="1415"/>
      <c r="AJ356" s="1415"/>
      <c r="AK356" s="1415"/>
      <c r="AL356" s="1415"/>
    </row>
    <row r="357" spans="1:38" s="731" customFormat="1" ht="19" customHeight="1">
      <c r="A357" s="1704">
        <f>IF(G275="",0,1)</f>
        <v>0</v>
      </c>
      <c r="B357" s="1629"/>
      <c r="C357" s="1283"/>
      <c r="D357" s="1561"/>
      <c r="E357" s="1474" t="str">
        <f t="shared" si="29"/>
        <v/>
      </c>
      <c r="F357" s="1789"/>
      <c r="G357" s="1571"/>
      <c r="H357" s="1335"/>
      <c r="I357" s="2176" t="s">
        <v>528</v>
      </c>
      <c r="J357" s="2176"/>
      <c r="K357" s="1338"/>
      <c r="L357" s="1338"/>
      <c r="M357" s="1338"/>
      <c r="N357" s="1338"/>
      <c r="O357" s="1338"/>
      <c r="P357" s="1337"/>
      <c r="Q357" s="1337"/>
      <c r="U357" s="1580"/>
      <c r="V357" s="1580"/>
      <c r="W357" s="1580"/>
      <c r="X357" s="1580"/>
      <c r="Y357" s="2"/>
      <c r="Z357" s="2"/>
      <c r="AA357" s="2"/>
      <c r="AB357" s="2"/>
      <c r="AC357" s="1291"/>
      <c r="AD357" s="1415"/>
      <c r="AE357" s="1415"/>
      <c r="AF357" s="1415"/>
      <c r="AG357" s="1415"/>
      <c r="AH357" s="1415"/>
      <c r="AI357" s="1415"/>
      <c r="AJ357" s="1415"/>
      <c r="AK357" s="1415"/>
      <c r="AL357" s="1415"/>
    </row>
    <row r="358" spans="1:38" s="731" customFormat="1" ht="31" customHeight="1">
      <c r="A358" s="1704">
        <f>IF(G275="",0,1)</f>
        <v>0</v>
      </c>
      <c r="B358" s="1629"/>
      <c r="C358" s="1283"/>
      <c r="D358" s="1561"/>
      <c r="E358" s="1474" t="str">
        <f t="shared" si="29"/>
        <v/>
      </c>
      <c r="F358" s="1789"/>
      <c r="G358" s="1571"/>
      <c r="H358" s="1335"/>
      <c r="I358" s="2176" t="s">
        <v>529</v>
      </c>
      <c r="J358" s="2176"/>
      <c r="K358" s="2177" t="str">
        <f>K$148</f>
        <v>Placez les sondes de façon à ce qu'elles soient disposées entre 0 et 50 cm au-dessus de la plante.</v>
      </c>
      <c r="L358" s="2177"/>
      <c r="M358" s="2177"/>
      <c r="N358" s="2177"/>
      <c r="O358" s="2177"/>
      <c r="P358" s="2177"/>
      <c r="Q358" s="2177"/>
      <c r="R358" s="2177"/>
      <c r="S358" s="1581" t="s">
        <v>16</v>
      </c>
      <c r="T358" s="1582"/>
      <c r="U358" s="1580"/>
      <c r="V358" s="1583"/>
      <c r="W358" s="1584"/>
      <c r="X358" s="1585"/>
      <c r="Y358" s="2"/>
      <c r="Z358" s="2"/>
      <c r="AA358" s="2"/>
      <c r="AB358" s="2"/>
      <c r="AC358" s="1291"/>
      <c r="AD358" s="1415"/>
      <c r="AE358" s="1415"/>
      <c r="AF358" s="1415"/>
      <c r="AG358" s="1415"/>
      <c r="AH358" s="1415"/>
      <c r="AI358" s="1415"/>
      <c r="AJ358" s="1415"/>
      <c r="AK358" s="1415"/>
      <c r="AL358" s="1415"/>
    </row>
    <row r="359" spans="1:38" s="731" customFormat="1" ht="6" customHeight="1">
      <c r="A359" s="1704">
        <f>IF(G275="",0,1)</f>
        <v>0</v>
      </c>
      <c r="B359" s="1629"/>
      <c r="C359" s="1283"/>
      <c r="D359" s="1561"/>
      <c r="E359" s="1474" t="str">
        <f t="shared" si="29"/>
        <v/>
      </c>
      <c r="F359" s="1789"/>
      <c r="G359" s="1571"/>
      <c r="H359" s="1335"/>
      <c r="I359" s="1586"/>
      <c r="J359" s="1586"/>
      <c r="K359" s="1587"/>
      <c r="L359" s="1587"/>
      <c r="M359" s="1587"/>
      <c r="N359" s="1587"/>
      <c r="O359" s="1587"/>
      <c r="P359" s="1587"/>
      <c r="Q359" s="1587"/>
      <c r="R359" s="1338"/>
      <c r="S359" s="1337"/>
      <c r="T359" s="1582"/>
      <c r="U359" s="1582"/>
      <c r="V359" s="1339"/>
      <c r="W359" s="1339"/>
      <c r="X359" s="1339"/>
      <c r="Y359" s="2"/>
      <c r="Z359" s="2"/>
      <c r="AA359" s="2"/>
      <c r="AB359" s="2"/>
      <c r="AC359" s="1291"/>
      <c r="AD359" s="1415"/>
      <c r="AE359" s="1415"/>
      <c r="AF359" s="1415"/>
      <c r="AG359" s="1415"/>
      <c r="AH359" s="1415"/>
      <c r="AI359" s="1415"/>
      <c r="AJ359" s="1415"/>
      <c r="AK359" s="1415"/>
      <c r="AL359" s="1415"/>
    </row>
    <row r="360" spans="1:38" s="731" customFormat="1" ht="17" customHeight="1">
      <c r="A360" s="1704">
        <f>IF(G275="",0,1)</f>
        <v>0</v>
      </c>
      <c r="B360" s="1629"/>
      <c r="C360" s="1283"/>
      <c r="D360" s="1561"/>
      <c r="E360" s="1474" t="str">
        <f t="shared" si="29"/>
        <v/>
      </c>
      <c r="F360" s="1789"/>
      <c r="G360" s="1571"/>
      <c r="H360" s="1589"/>
      <c r="I360" s="1590"/>
      <c r="J360" s="1590"/>
      <c r="K360" s="1591"/>
      <c r="L360" s="1591"/>
      <c r="M360" s="1591"/>
      <c r="N360" s="1591"/>
      <c r="O360" s="1591"/>
      <c r="P360" s="1591"/>
      <c r="Q360" s="1591"/>
      <c r="R360" s="1592"/>
      <c r="S360" s="1593"/>
      <c r="T360" s="1594"/>
      <c r="U360" s="1594"/>
      <c r="V360" s="1595"/>
      <c r="W360" s="1595"/>
      <c r="X360" s="1595"/>
      <c r="Y360" s="2"/>
      <c r="Z360" s="2"/>
      <c r="AA360" s="2"/>
      <c r="AB360" s="2"/>
      <c r="AC360" s="1291"/>
      <c r="AD360" s="1415"/>
      <c r="AE360" s="1415"/>
      <c r="AF360" s="1415"/>
      <c r="AG360" s="1415"/>
      <c r="AH360" s="1415"/>
      <c r="AI360" s="1415"/>
      <c r="AJ360" s="1415"/>
      <c r="AK360" s="1415"/>
      <c r="AL360" s="1415"/>
    </row>
    <row r="361" spans="1:38" s="731" customFormat="1" ht="25" customHeight="1">
      <c r="A361" s="1704">
        <f>IF(G275="",0,1)</f>
        <v>0</v>
      </c>
      <c r="B361" s="1629"/>
      <c r="C361" s="1283"/>
      <c r="D361" s="1561"/>
      <c r="E361" s="1474" t="str">
        <f t="shared" si="29"/>
        <v/>
      </c>
      <c r="F361" s="1789"/>
      <c r="G361" s="1335" t="str">
        <f>G$151</f>
        <v>2.3 Ecran thermique</v>
      </c>
      <c r="H361" s="1335"/>
      <c r="I361" s="1336"/>
      <c r="J361" s="1337"/>
      <c r="K361" s="1338"/>
      <c r="L361" s="1338"/>
      <c r="M361" s="1338"/>
      <c r="N361" s="1338"/>
      <c r="O361" s="1338"/>
      <c r="P361" s="1338"/>
      <c r="Q361" s="1338"/>
      <c r="R361" s="1338"/>
      <c r="S361" s="1337"/>
      <c r="T361" s="1337"/>
      <c r="U361" s="1337"/>
      <c r="V361" s="1339"/>
      <c r="W361" s="1339"/>
      <c r="X361" s="1339"/>
      <c r="Y361" s="2"/>
      <c r="Z361" s="2"/>
      <c r="AA361" s="2"/>
      <c r="AB361" s="2"/>
      <c r="AC361" s="1291"/>
      <c r="AD361" s="1415"/>
      <c r="AE361" s="1415"/>
      <c r="AF361" s="1415"/>
      <c r="AG361" s="1415"/>
      <c r="AH361" s="1415"/>
      <c r="AI361" s="1415"/>
      <c r="AJ361" s="1415"/>
      <c r="AK361" s="1415"/>
      <c r="AL361" s="1415"/>
    </row>
    <row r="362" spans="1:38" s="731" customFormat="1" ht="19" customHeight="1">
      <c r="A362" s="1704">
        <f>IF(G275="",0,1)</f>
        <v>0</v>
      </c>
      <c r="B362" s="1629"/>
      <c r="C362" s="1283"/>
      <c r="D362" s="1561"/>
      <c r="E362" s="1474" t="str">
        <f t="shared" si="29"/>
        <v/>
      </c>
      <c r="F362" s="1789"/>
      <c r="G362" s="1573" t="s">
        <v>9</v>
      </c>
      <c r="H362" s="1574" t="str">
        <f>BR275</f>
        <v/>
      </c>
      <c r="I362" s="1575"/>
      <c r="J362" s="1576"/>
      <c r="K362" s="1577"/>
      <c r="L362" s="1578"/>
      <c r="M362" s="1578"/>
      <c r="N362" s="1578"/>
      <c r="O362" s="1578"/>
      <c r="P362" s="1578"/>
      <c r="Q362" s="1578"/>
      <c r="R362" s="1578"/>
      <c r="S362" s="1578"/>
      <c r="T362" s="1578"/>
      <c r="U362" s="1576"/>
      <c r="V362" s="1579"/>
      <c r="W362" s="1579"/>
      <c r="X362" s="1579"/>
      <c r="Y362" s="2"/>
      <c r="Z362" s="2"/>
      <c r="AA362" s="2"/>
      <c r="AB362" s="2"/>
      <c r="AC362" s="1291"/>
      <c r="AD362" s="1415"/>
      <c r="AE362" s="1415"/>
      <c r="AF362" s="1415"/>
      <c r="AG362" s="1415"/>
      <c r="AH362" s="1415"/>
      <c r="AI362" s="1415"/>
      <c r="AJ362" s="1415"/>
      <c r="AK362" s="1415"/>
      <c r="AL362" s="1415"/>
    </row>
    <row r="363" spans="1:38" s="731" customFormat="1" ht="19" customHeight="1">
      <c r="A363" s="1704">
        <f>IF(G275="",0,1)</f>
        <v>0</v>
      </c>
      <c r="B363" s="1629">
        <f>IF(H362=G$41,-1,0)</f>
        <v>0</v>
      </c>
      <c r="C363" s="1283"/>
      <c r="D363" s="1561"/>
      <c r="E363" s="1474" t="str">
        <f t="shared" si="29"/>
        <v/>
      </c>
      <c r="F363" s="1789"/>
      <c r="G363" s="1571"/>
      <c r="H363" s="1335"/>
      <c r="I363" s="2176" t="s">
        <v>528</v>
      </c>
      <c r="J363" s="2176"/>
      <c r="K363" s="1338"/>
      <c r="L363" s="1338"/>
      <c r="M363" s="1338"/>
      <c r="N363" s="1338"/>
      <c r="O363" s="1338"/>
      <c r="P363" s="1337"/>
      <c r="Q363" s="1337"/>
      <c r="U363" s="1580"/>
      <c r="V363" s="1580"/>
      <c r="W363" s="1580"/>
      <c r="X363" s="1580"/>
      <c r="Y363" s="2"/>
      <c r="Z363" s="2"/>
      <c r="AA363" s="2"/>
      <c r="AB363" s="2"/>
      <c r="AC363" s="1291"/>
      <c r="AD363" s="1415"/>
      <c r="AE363" s="1415"/>
      <c r="AF363" s="1415"/>
      <c r="AG363" s="1415"/>
      <c r="AH363" s="1415"/>
      <c r="AI363" s="1415"/>
      <c r="AJ363" s="1415"/>
      <c r="AK363" s="1415"/>
      <c r="AL363" s="1415"/>
    </row>
    <row r="364" spans="1:38" s="731" customFormat="1" ht="25" customHeight="1">
      <c r="A364" s="1704">
        <f>IF(G275="",0,1)</f>
        <v>0</v>
      </c>
      <c r="B364" s="1629">
        <f>IF(H362=G$41,-1,0)</f>
        <v>0</v>
      </c>
      <c r="C364" s="1283"/>
      <c r="D364" s="1561"/>
      <c r="E364" s="1474" t="str">
        <f t="shared" si="29"/>
        <v/>
      </c>
      <c r="F364" s="1789"/>
      <c r="G364" s="1571"/>
      <c r="H364" s="1335"/>
      <c r="I364" s="2176" t="s">
        <v>529</v>
      </c>
      <c r="J364" s="2176"/>
      <c r="K364" s="2177" t="str">
        <f>K$154</f>
        <v xml:space="preserve"> Colmatez les fentes avec des patchs et par agrafage.</v>
      </c>
      <c r="L364" s="2177"/>
      <c r="M364" s="2177"/>
      <c r="N364" s="2177"/>
      <c r="O364" s="2177"/>
      <c r="P364" s="2177"/>
      <c r="Q364" s="2177"/>
      <c r="R364" s="2177"/>
      <c r="S364" s="1581" t="s">
        <v>16</v>
      </c>
      <c r="T364" s="1582"/>
      <c r="U364" s="1580"/>
      <c r="V364" s="1583"/>
      <c r="W364" s="1584"/>
      <c r="X364" s="1585"/>
      <c r="Y364" s="2"/>
      <c r="Z364" s="2"/>
      <c r="AA364" s="2"/>
      <c r="AB364" s="2"/>
      <c r="AC364" s="1291"/>
      <c r="AD364" s="1415"/>
      <c r="AE364" s="1415"/>
      <c r="AF364" s="1415"/>
      <c r="AG364" s="1415"/>
      <c r="AH364" s="1415"/>
      <c r="AI364" s="1415"/>
      <c r="AJ364" s="1415"/>
      <c r="AK364" s="1415"/>
      <c r="AL364" s="1415"/>
    </row>
    <row r="365" spans="1:38" s="731" customFormat="1" ht="6" customHeight="1">
      <c r="A365" s="1704">
        <f>IF(G275="",0,1)</f>
        <v>0</v>
      </c>
      <c r="B365" s="1629">
        <f>IF(H362=G$41,-1,0)</f>
        <v>0</v>
      </c>
      <c r="C365" s="1283"/>
      <c r="D365" s="1561"/>
      <c r="E365" s="1474" t="str">
        <f t="shared" si="29"/>
        <v/>
      </c>
      <c r="F365" s="1789"/>
      <c r="G365" s="1571"/>
      <c r="H365" s="1335"/>
      <c r="I365" s="1586"/>
      <c r="J365" s="1586"/>
      <c r="K365" s="1587"/>
      <c r="L365" s="1587"/>
      <c r="M365" s="1587"/>
      <c r="N365" s="1587"/>
      <c r="O365" s="1587"/>
      <c r="P365" s="1587"/>
      <c r="Q365" s="1587"/>
      <c r="R365" s="1338"/>
      <c r="S365" s="1337"/>
      <c r="T365" s="1588"/>
      <c r="U365" s="1582"/>
      <c r="V365" s="1339"/>
      <c r="W365" s="1339"/>
      <c r="X365" s="1339"/>
      <c r="Y365" s="2"/>
      <c r="Z365" s="2"/>
      <c r="AA365" s="2"/>
      <c r="AB365" s="2"/>
      <c r="AC365" s="1291"/>
      <c r="AD365" s="1415"/>
      <c r="AE365" s="1415"/>
      <c r="AF365" s="1415"/>
      <c r="AG365" s="1415"/>
      <c r="AH365" s="1415"/>
      <c r="AI365" s="1415"/>
      <c r="AJ365" s="1415"/>
      <c r="AK365" s="1415"/>
      <c r="AL365" s="1415"/>
    </row>
    <row r="366" spans="1:38" s="731" customFormat="1" ht="19" customHeight="1">
      <c r="A366" s="1704">
        <f>IF(G275="",0,1)</f>
        <v>0</v>
      </c>
      <c r="B366" s="1629">
        <f>IF(H362=G$41,-1,0)</f>
        <v>0</v>
      </c>
      <c r="C366" s="1283"/>
      <c r="D366" s="1561"/>
      <c r="E366" s="1474" t="str">
        <f t="shared" si="29"/>
        <v/>
      </c>
      <c r="F366" s="1789"/>
      <c r="G366" s="1571"/>
      <c r="H366" s="1574" t="str">
        <f>BS275</f>
        <v/>
      </c>
      <c r="I366" s="1575"/>
      <c r="J366" s="1576"/>
      <c r="K366" s="1577"/>
      <c r="L366" s="1578"/>
      <c r="M366" s="1578"/>
      <c r="N366" s="1578"/>
      <c r="O366" s="1578"/>
      <c r="P366" s="1578"/>
      <c r="Q366" s="1578"/>
      <c r="R366" s="1578"/>
      <c r="S366" s="1578"/>
      <c r="T366" s="1578"/>
      <c r="U366" s="1576"/>
      <c r="V366" s="1579"/>
      <c r="W366" s="1579"/>
      <c r="X366" s="1579"/>
      <c r="Y366" s="2"/>
      <c r="Z366" s="2"/>
      <c r="AA366" s="2"/>
      <c r="AB366" s="2"/>
      <c r="AC366" s="1291"/>
      <c r="AD366" s="1415"/>
      <c r="AE366" s="1415"/>
      <c r="AF366" s="1415"/>
      <c r="AG366" s="1415"/>
      <c r="AH366" s="1415"/>
      <c r="AI366" s="1415"/>
      <c r="AJ366" s="1415"/>
      <c r="AK366" s="1415"/>
      <c r="AL366" s="1415"/>
    </row>
    <row r="367" spans="1:38" s="731" customFormat="1" ht="19" customHeight="1">
      <c r="A367" s="1704">
        <f>IF(G275="",0,1)</f>
        <v>0</v>
      </c>
      <c r="B367" s="1629">
        <f>IF(H362=G$41,-1,0)</f>
        <v>0</v>
      </c>
      <c r="C367" s="1283"/>
      <c r="D367" s="1561"/>
      <c r="E367" s="1474" t="str">
        <f t="shared" si="29"/>
        <v/>
      </c>
      <c r="F367" s="1789"/>
      <c r="G367" s="1571"/>
      <c r="H367" s="1335"/>
      <c r="I367" s="2176" t="s">
        <v>528</v>
      </c>
      <c r="J367" s="2176"/>
      <c r="K367" s="1338"/>
      <c r="L367" s="1338"/>
      <c r="M367" s="1338"/>
      <c r="N367" s="1338"/>
      <c r="O367" s="1338"/>
      <c r="P367" s="1337"/>
      <c r="Q367" s="1337"/>
      <c r="U367" s="1580"/>
      <c r="V367" s="1580"/>
      <c r="W367" s="1580"/>
      <c r="X367" s="1580"/>
      <c r="Y367" s="2"/>
      <c r="Z367" s="2"/>
      <c r="AA367" s="2"/>
      <c r="AB367" s="2"/>
      <c r="AC367" s="1291"/>
      <c r="AD367" s="1415"/>
      <c r="AE367" s="1415"/>
      <c r="AF367" s="1415"/>
      <c r="AG367" s="1415"/>
      <c r="AH367" s="1415"/>
      <c r="AI367" s="1415"/>
      <c r="AJ367" s="1415"/>
      <c r="AK367" s="1415"/>
      <c r="AL367" s="1415"/>
    </row>
    <row r="368" spans="1:38" s="731" customFormat="1" ht="25" customHeight="1">
      <c r="A368" s="1704">
        <f>IF(G275="",0,1)</f>
        <v>0</v>
      </c>
      <c r="B368" s="1629">
        <f>IF(H362=G$41,-1,0)</f>
        <v>0</v>
      </c>
      <c r="C368" s="1283"/>
      <c r="D368" s="1561"/>
      <c r="E368" s="1474" t="str">
        <f t="shared" si="29"/>
        <v/>
      </c>
      <c r="F368" s="1789"/>
      <c r="G368" s="1571"/>
      <c r="H368" s="1335"/>
      <c r="I368" s="2176" t="s">
        <v>529</v>
      </c>
      <c r="J368" s="2176"/>
      <c r="K368" s="2177" t="str">
        <f>K$158</f>
        <v xml:space="preserve"> Réajustez les bandes de tractions.</v>
      </c>
      <c r="L368" s="2177"/>
      <c r="M368" s="2177"/>
      <c r="N368" s="2177"/>
      <c r="O368" s="2177"/>
      <c r="P368" s="2177"/>
      <c r="Q368" s="2177"/>
      <c r="R368" s="2177"/>
      <c r="S368" s="1581" t="s">
        <v>16</v>
      </c>
      <c r="T368" s="1582"/>
      <c r="U368" s="1580"/>
      <c r="V368" s="1583"/>
      <c r="W368" s="1584"/>
      <c r="X368" s="1585"/>
      <c r="Y368" s="2"/>
      <c r="Z368" s="2"/>
      <c r="AA368" s="2"/>
      <c r="AB368" s="2"/>
      <c r="AC368" s="1291"/>
      <c r="AD368" s="1415"/>
      <c r="AE368" s="1415"/>
      <c r="AF368" s="1415"/>
      <c r="AG368" s="1415"/>
      <c r="AH368" s="1415"/>
      <c r="AI368" s="1415"/>
      <c r="AJ368" s="1415"/>
      <c r="AK368" s="1415"/>
      <c r="AL368" s="1415"/>
    </row>
    <row r="369" spans="1:81" s="731" customFormat="1" ht="6" customHeight="1">
      <c r="A369" s="1704">
        <f>IF(G275="",0,1)</f>
        <v>0</v>
      </c>
      <c r="B369" s="1629"/>
      <c r="C369" s="1283"/>
      <c r="D369" s="1561"/>
      <c r="E369" s="1474" t="str">
        <f t="shared" si="29"/>
        <v/>
      </c>
      <c r="F369" s="1789"/>
      <c r="G369" s="1571"/>
      <c r="H369" s="1335"/>
      <c r="I369" s="1586"/>
      <c r="J369" s="1586"/>
      <c r="K369" s="1587"/>
      <c r="L369" s="1587"/>
      <c r="M369" s="1587"/>
      <c r="N369" s="1587"/>
      <c r="O369" s="1587"/>
      <c r="P369" s="1587"/>
      <c r="Q369" s="1587"/>
      <c r="R369" s="1338"/>
      <c r="S369" s="1337"/>
      <c r="T369" s="1582"/>
      <c r="U369" s="1582"/>
      <c r="V369" s="1339"/>
      <c r="W369" s="1339"/>
      <c r="X369" s="1339"/>
      <c r="Y369" s="2"/>
      <c r="Z369" s="2"/>
      <c r="AA369" s="2"/>
      <c r="AB369" s="2"/>
      <c r="AC369" s="1291"/>
      <c r="AD369" s="1415"/>
      <c r="AE369" s="1415"/>
      <c r="AF369" s="1415"/>
      <c r="AG369" s="1415"/>
      <c r="AH369" s="1415"/>
      <c r="AI369" s="1415"/>
      <c r="AJ369" s="1415"/>
      <c r="AK369" s="1415"/>
      <c r="AL369" s="1415"/>
    </row>
    <row r="370" spans="1:81" s="731" customFormat="1" ht="17" customHeight="1">
      <c r="A370" s="1704">
        <f>IF(G275="",0,1)</f>
        <v>0</v>
      </c>
      <c r="B370" s="1629"/>
      <c r="C370" s="1283"/>
      <c r="D370" s="1561"/>
      <c r="E370" s="1474" t="str">
        <f t="shared" si="29"/>
        <v/>
      </c>
      <c r="F370" s="1789"/>
      <c r="G370" s="1571"/>
      <c r="H370" s="1589"/>
      <c r="I370" s="1590"/>
      <c r="J370" s="1590"/>
      <c r="K370" s="1591"/>
      <c r="L370" s="1591"/>
      <c r="M370" s="1591"/>
      <c r="N370" s="1591"/>
      <c r="O370" s="1591"/>
      <c r="P370" s="1591"/>
      <c r="Q370" s="1591"/>
      <c r="R370" s="1592"/>
      <c r="S370" s="1593"/>
      <c r="T370" s="1594"/>
      <c r="U370" s="1594"/>
      <c r="V370" s="1595"/>
      <c r="W370" s="1595"/>
      <c r="X370" s="1595"/>
      <c r="Y370" s="2"/>
      <c r="Z370" s="2"/>
      <c r="AA370" s="2"/>
      <c r="AB370" s="2"/>
      <c r="AC370" s="1291"/>
      <c r="AD370" s="1415"/>
      <c r="AE370" s="1415"/>
      <c r="AF370" s="1415"/>
      <c r="AG370" s="1415"/>
      <c r="AH370" s="1415"/>
      <c r="AI370" s="1415"/>
      <c r="AJ370" s="1415"/>
      <c r="AK370" s="1415"/>
      <c r="AL370" s="1415"/>
    </row>
    <row r="371" spans="1:81" s="1292" customFormat="1" ht="17" customHeight="1">
      <c r="A371" s="1704">
        <f>IF(G275="",0,1)</f>
        <v>0</v>
      </c>
      <c r="B371" s="1629"/>
      <c r="C371" s="1283"/>
      <c r="D371" s="1561"/>
      <c r="E371" s="1474" t="str">
        <f t="shared" si="29"/>
        <v/>
      </c>
      <c r="F371" s="1789"/>
      <c r="G371" s="1597"/>
      <c r="H371" s="1597"/>
      <c r="I371" s="1597"/>
      <c r="J371" s="1597"/>
      <c r="K371" s="1597"/>
      <c r="L371" s="1597"/>
      <c r="M371" s="1597"/>
      <c r="N371" s="1597"/>
      <c r="O371" s="1597"/>
      <c r="P371" s="1598"/>
      <c r="Q371" s="1598"/>
      <c r="R371" s="1598"/>
      <c r="S371" s="1598"/>
      <c r="T371" s="1598"/>
      <c r="U371" s="1598"/>
      <c r="V371" s="1598"/>
      <c r="W371" s="1598"/>
      <c r="X371" s="1598"/>
    </row>
    <row r="372" spans="1:81" s="1292" customFormat="1" ht="17" customHeight="1">
      <c r="A372" s="1704">
        <f>IF(G275="",0,1)</f>
        <v>0</v>
      </c>
      <c r="B372" s="1629"/>
      <c r="C372" s="1283"/>
      <c r="D372" s="1561"/>
      <c r="E372" s="1474" t="str">
        <f t="shared" si="29"/>
        <v/>
      </c>
      <c r="F372" s="1789"/>
      <c r="G372" s="1597"/>
      <c r="H372" s="1597"/>
      <c r="I372" s="1597"/>
      <c r="J372" s="1597"/>
      <c r="K372" s="1597"/>
      <c r="L372" s="1597"/>
      <c r="M372" s="1597"/>
      <c r="N372" s="1597"/>
      <c r="O372" s="1597"/>
      <c r="P372" s="1598"/>
      <c r="Q372" s="1598"/>
      <c r="R372" s="1598"/>
      <c r="S372" s="1598"/>
      <c r="T372" s="1598"/>
      <c r="U372" s="1598"/>
      <c r="V372" s="1598"/>
      <c r="W372" s="1598"/>
      <c r="X372" s="1598"/>
    </row>
    <row r="373" spans="1:81" s="1292" customFormat="1" ht="17" customHeight="1">
      <c r="A373" s="1710">
        <f>IF(G275="",0,1)</f>
        <v>0</v>
      </c>
      <c r="B373" s="1711"/>
      <c r="C373" s="1283"/>
      <c r="D373" s="1561"/>
      <c r="E373" s="1474" t="str">
        <f t="shared" si="29"/>
        <v/>
      </c>
      <c r="F373" s="1789"/>
      <c r="G373" s="1599"/>
      <c r="H373" s="1599"/>
      <c r="I373" s="1599"/>
      <c r="J373" s="1599"/>
      <c r="K373" s="1599"/>
      <c r="L373" s="1599"/>
      <c r="M373" s="1599"/>
      <c r="N373" s="1599"/>
      <c r="O373" s="1599"/>
      <c r="P373" s="1600"/>
      <c r="Q373" s="1600"/>
      <c r="R373" s="1600"/>
      <c r="S373" s="1600"/>
      <c r="T373" s="1600"/>
      <c r="U373" s="1600"/>
      <c r="V373" s="1600"/>
      <c r="W373" s="1600"/>
      <c r="X373" s="1600"/>
      <c r="Z373" s="1601"/>
      <c r="AA373" s="1601"/>
      <c r="AB373" s="1601"/>
      <c r="AC373" s="1601"/>
      <c r="AD373" s="1601"/>
      <c r="AE373" s="1601"/>
      <c r="AF373" s="1601"/>
      <c r="AG373" s="1601"/>
      <c r="AH373" s="1601"/>
      <c r="AI373" s="1601"/>
      <c r="AJ373" s="1601"/>
      <c r="AK373" s="1601"/>
    </row>
    <row r="374" spans="1:81" ht="13">
      <c r="A374" s="1705">
        <f>IF(G380="",0,1)</f>
        <v>0</v>
      </c>
      <c r="B374" s="1706"/>
      <c r="C374" s="1283"/>
      <c r="D374" s="677"/>
      <c r="E374" s="1474" t="str">
        <f t="shared" ref="E374:E380" si="30">IF((SUM(A374:C374))&gt;0,"Evaluation","")</f>
        <v/>
      </c>
      <c r="F374" s="1789"/>
      <c r="G374" s="1449">
        <f>G$49</f>
        <v>0</v>
      </c>
      <c r="H374" s="1450"/>
      <c r="I374" s="10"/>
      <c r="J374" s="10"/>
      <c r="K374" s="10"/>
      <c r="L374" s="10"/>
      <c r="M374" s="10"/>
      <c r="N374" s="10"/>
      <c r="O374" s="10"/>
      <c r="P374" s="10"/>
      <c r="Q374" s="10"/>
      <c r="R374" s="10"/>
      <c r="S374" s="10"/>
      <c r="T374" s="10"/>
      <c r="U374" s="10"/>
      <c r="V374" s="10"/>
      <c r="W374" s="10"/>
      <c r="X374" s="2"/>
      <c r="Z374" s="1545"/>
      <c r="AA374" s="1545"/>
      <c r="AB374" s="1545"/>
      <c r="AC374" s="1545"/>
      <c r="AD374" s="1545"/>
      <c r="AE374" s="1545"/>
      <c r="AF374" s="1545"/>
      <c r="AG374" s="1545"/>
      <c r="AH374" s="1545"/>
      <c r="AI374" s="1545"/>
      <c r="AJ374" s="1545"/>
      <c r="AK374" s="1545"/>
      <c r="AL374" s="1545"/>
      <c r="AM374" s="1545"/>
    </row>
    <row r="375" spans="1:81" ht="13">
      <c r="A375" s="1704">
        <f>IF(G380="",0,1)</f>
        <v>0</v>
      </c>
      <c r="C375" s="1283"/>
      <c r="D375" s="677"/>
      <c r="E375" s="1474" t="str">
        <f t="shared" si="30"/>
        <v/>
      </c>
      <c r="F375" s="1789"/>
      <c r="G375" s="1244"/>
      <c r="H375" s="1245"/>
      <c r="I375" s="1"/>
      <c r="J375" s="1"/>
      <c r="K375" s="1"/>
      <c r="L375" s="1"/>
      <c r="M375" s="1"/>
      <c r="N375" s="1"/>
      <c r="O375" s="1"/>
      <c r="P375" s="1"/>
      <c r="Q375" s="1"/>
      <c r="R375" s="1"/>
      <c r="S375" s="1"/>
      <c r="T375" s="1"/>
      <c r="U375" s="1"/>
      <c r="V375" s="1"/>
      <c r="W375" s="1"/>
    </row>
    <row r="376" spans="1:81" ht="13">
      <c r="A376" s="1704">
        <f>IF(G380="",0,1)</f>
        <v>0</v>
      </c>
      <c r="C376" s="1283"/>
      <c r="D376" s="677"/>
      <c r="E376" s="1474" t="str">
        <f t="shared" si="30"/>
        <v/>
      </c>
      <c r="F376" s="1789"/>
      <c r="G376" s="1244"/>
      <c r="H376" s="1245"/>
      <c r="I376" s="1"/>
      <c r="J376" s="1"/>
      <c r="K376" s="1"/>
      <c r="L376" s="1"/>
      <c r="M376" s="1"/>
      <c r="N376" s="1"/>
      <c r="O376" s="1"/>
      <c r="P376" s="1"/>
      <c r="Q376" s="1"/>
      <c r="R376" s="1"/>
      <c r="S376" s="1"/>
      <c r="T376" s="1"/>
      <c r="U376" s="1"/>
      <c r="V376" s="1"/>
      <c r="W376" s="1"/>
    </row>
    <row r="377" spans="1:81" s="1250" customFormat="1" ht="29" thickBot="1">
      <c r="A377" s="1704">
        <f>IF(G380="",0,1)</f>
        <v>0</v>
      </c>
      <c r="B377" s="1629"/>
      <c r="C377" s="1283"/>
      <c r="D377" s="1546"/>
      <c r="E377" s="1474" t="str">
        <f t="shared" si="30"/>
        <v/>
      </c>
      <c r="F377" s="1789"/>
      <c r="G377" s="1621" t="str">
        <f>G380</f>
        <v/>
      </c>
      <c r="H377" s="777"/>
      <c r="I377" s="777"/>
      <c r="J377" s="777"/>
      <c r="K377" s="777"/>
      <c r="L377" s="777"/>
      <c r="M377" s="777"/>
      <c r="N377" s="777"/>
      <c r="O377" s="777"/>
      <c r="P377" s="777"/>
      <c r="Q377" s="777"/>
      <c r="R377" s="777"/>
      <c r="S377" s="777"/>
      <c r="T377" s="777"/>
      <c r="U377" s="777"/>
      <c r="V377" s="777"/>
      <c r="W377" s="777"/>
      <c r="X377" s="1370">
        <f>U$45</f>
        <v>0</v>
      </c>
      <c r="Y377" s="1415"/>
      <c r="Z377" s="1415"/>
      <c r="AA377" s="1415"/>
      <c r="AB377" s="1415"/>
      <c r="AC377" s="1415"/>
      <c r="AD377" s="1415"/>
      <c r="AE377" s="1246"/>
      <c r="AF377" s="1246"/>
      <c r="AG377" s="1247"/>
      <c r="AH377" s="1247"/>
      <c r="AI377" s="1247"/>
      <c r="AJ377" s="1248"/>
      <c r="AK377" s="1247"/>
      <c r="AL377" s="1249"/>
      <c r="AM377" s="1247"/>
      <c r="AN377" s="1247"/>
      <c r="AO377" s="1247"/>
      <c r="AP377" s="1247"/>
      <c r="AQ377" s="1247"/>
      <c r="AR377" s="1247"/>
      <c r="AS377" s="1247"/>
      <c r="AT377" s="1247"/>
    </row>
    <row r="378" spans="1:81" s="18" customFormat="1" ht="19">
      <c r="A378" s="1704">
        <f>IF(G380="",0,1)</f>
        <v>0</v>
      </c>
      <c r="B378" s="1629"/>
      <c r="C378" s="1283"/>
      <c r="D378" s="677"/>
      <c r="E378" s="1474" t="str">
        <f t="shared" si="30"/>
        <v/>
      </c>
      <c r="F378" s="1789"/>
      <c r="G378" s="1184"/>
      <c r="H378" s="1184"/>
      <c r="I378" s="1184"/>
      <c r="J378" s="1184"/>
      <c r="K378" s="1184"/>
      <c r="L378" s="1184"/>
      <c r="M378" s="1184"/>
      <c r="N378" s="1184"/>
      <c r="O378" s="1184"/>
      <c r="P378" s="1184"/>
      <c r="Q378" s="1184"/>
      <c r="R378" s="1184"/>
      <c r="S378" s="1184"/>
      <c r="T378" s="1184"/>
      <c r="U378" s="1184"/>
      <c r="V378" s="1184"/>
      <c r="W378" s="1184"/>
      <c r="X378" s="1415"/>
      <c r="Y378" s="1415"/>
      <c r="Z378" s="1415"/>
      <c r="AA378" s="1415"/>
      <c r="AB378" s="1415"/>
      <c r="AC378" s="1415"/>
      <c r="AD378" s="1415"/>
      <c r="AE378" s="1415"/>
      <c r="AF378" s="1415"/>
      <c r="AG378" s="40"/>
      <c r="AH378" s="40"/>
      <c r="AI378" s="40"/>
      <c r="AJ378" s="49"/>
      <c r="AK378" s="40"/>
      <c r="AL378" s="20"/>
      <c r="AM378" s="1247"/>
      <c r="AN378" s="40"/>
      <c r="AO378" s="1247"/>
      <c r="AP378" s="40"/>
      <c r="AQ378" s="40"/>
      <c r="AR378" s="40"/>
      <c r="AS378" s="40"/>
      <c r="AT378" s="40"/>
      <c r="BZ378" s="122" t="s">
        <v>905</v>
      </c>
      <c r="CB378" s="122" t="s">
        <v>904</v>
      </c>
    </row>
    <row r="379" spans="1:81" s="41" customFormat="1" ht="187" hidden="1" customHeight="1" outlineLevel="1">
      <c r="A379" s="1707"/>
      <c r="B379" s="1708"/>
      <c r="C379" s="685"/>
      <c r="D379" s="685"/>
      <c r="E379" s="1474" t="str">
        <f t="shared" si="30"/>
        <v/>
      </c>
      <c r="F379" s="1790"/>
      <c r="G379" s="342" t="str">
        <f t="shared" ref="G379:AL379" si="31">G$3</f>
        <v>Serre</v>
      </c>
      <c r="H379" s="343" t="str">
        <f t="shared" si="31"/>
        <v>Année de construction</v>
      </c>
      <c r="I379" s="344" t="str">
        <f t="shared" si="31"/>
        <v xml:space="preserve">Surface cultivée nette </v>
      </c>
      <c r="J379" s="344" t="str">
        <f t="shared" si="31"/>
        <v>Type de serre</v>
      </c>
      <c r="K379" s="344" t="str">
        <f t="shared" si="31"/>
        <v>Température moyenne octobre-mars</v>
      </c>
      <c r="L379" s="344" t="str">
        <f t="shared" si="31"/>
        <v>Type de température</v>
      </c>
      <c r="M379" s="344" t="str">
        <f t="shared" si="31"/>
        <v>Qualité énergétique [consommation en % d'une serre standard]</v>
      </c>
      <c r="N379" s="344" t="str">
        <f t="shared" si="31"/>
        <v>Rang</v>
      </c>
      <c r="O379" s="344" t="str">
        <f t="shared" si="31"/>
        <v>Evaluation de la qualité énergétique</v>
      </c>
      <c r="P379" s="344" t="str">
        <f t="shared" si="31"/>
        <v>Utilisation escomptée</v>
      </c>
      <c r="Q379" s="327">
        <f t="shared" si="31"/>
        <v>0</v>
      </c>
      <c r="R379" s="456" t="str">
        <f t="shared" si="31"/>
        <v>Serre Consommation d'énergie [%]</v>
      </c>
      <c r="S379" s="456" t="str">
        <f t="shared" si="31"/>
        <v>Serre Consommation d'énergie Actuel [kWh]</v>
      </c>
      <c r="T379" s="455" t="str">
        <f t="shared" si="31"/>
        <v>Distribution de chaleur Consommation d'énergie [kWh]</v>
      </c>
      <c r="U379" s="456" t="str">
        <f t="shared" si="31"/>
        <v>Total Consommation d'énergie Actuel [kWh]</v>
      </c>
      <c r="V379" s="327">
        <f t="shared" si="31"/>
        <v>0</v>
      </c>
      <c r="W379" s="512" t="str">
        <f t="shared" si="31"/>
        <v>Objectif en 4 ans</v>
      </c>
      <c r="X379" s="512" t="str">
        <f t="shared" si="31"/>
        <v>Objectif en 8 ans</v>
      </c>
      <c r="Y379" s="327">
        <f t="shared" si="31"/>
        <v>0</v>
      </c>
      <c r="Z379" s="333" t="str">
        <f t="shared" si="31"/>
        <v>Ecran thermique</v>
      </c>
      <c r="AA379" s="333" t="str">
        <f t="shared" si="31"/>
        <v>Toit</v>
      </c>
      <c r="AB379" s="333" t="str">
        <f t="shared" si="31"/>
        <v>Parois latérales</v>
      </c>
      <c r="AC379" s="333" t="str">
        <f t="shared" si="31"/>
        <v>Etanchéité</v>
      </c>
      <c r="AD379" s="333" t="str">
        <f t="shared" si="31"/>
        <v>Gestion climatique</v>
      </c>
      <c r="AE379" s="40" t="str">
        <f t="shared" si="31"/>
        <v>Observations</v>
      </c>
      <c r="AF379" s="332" t="str">
        <f t="shared" si="31"/>
        <v>Ecran thermique</v>
      </c>
      <c r="AG379" s="332" t="str">
        <f t="shared" si="31"/>
        <v>Toit</v>
      </c>
      <c r="AH379" s="332" t="str">
        <f t="shared" si="31"/>
        <v>Parois latérales</v>
      </c>
      <c r="AI379" s="332" t="str">
        <f t="shared" si="31"/>
        <v>Etanchéité</v>
      </c>
      <c r="AJ379" s="332" t="str">
        <f t="shared" si="31"/>
        <v>Gestion climatique</v>
      </c>
      <c r="AK379" s="455" t="str">
        <f t="shared" si="31"/>
        <v>Isolation des conduites</v>
      </c>
      <c r="AL379" s="455" t="str">
        <f t="shared" si="31"/>
        <v>Isolation des sous-distributions</v>
      </c>
      <c r="AM379" s="405">
        <f t="shared" ref="AM379:BR379" si="32">AM$3</f>
        <v>0</v>
      </c>
      <c r="AN379" s="332" t="str">
        <f t="shared" si="32"/>
        <v>Ecran thermique</v>
      </c>
      <c r="AO379" s="332" t="str">
        <f t="shared" si="32"/>
        <v>Toit</v>
      </c>
      <c r="AP379" s="332" t="str">
        <f t="shared" si="32"/>
        <v>Parois latérales</v>
      </c>
      <c r="AQ379" s="332" t="str">
        <f t="shared" si="32"/>
        <v>Etanchéité</v>
      </c>
      <c r="AR379" s="332" t="str">
        <f t="shared" si="32"/>
        <v>Gestion climatique</v>
      </c>
      <c r="AS379" s="40">
        <f t="shared" si="32"/>
        <v>0</v>
      </c>
      <c r="AT379" s="332" t="str">
        <f t="shared" si="32"/>
        <v>Ecran thermique</v>
      </c>
      <c r="AU379" s="332" t="str">
        <f t="shared" si="32"/>
        <v>Toit</v>
      </c>
      <c r="AV379" s="332" t="str">
        <f t="shared" si="32"/>
        <v>Parois latérales</v>
      </c>
      <c r="AW379" s="332" t="str">
        <f t="shared" si="32"/>
        <v>Etanchéité</v>
      </c>
      <c r="AX379" s="332" t="str">
        <f t="shared" si="32"/>
        <v>Gestion climatique</v>
      </c>
      <c r="AY379" s="455" t="str">
        <f t="shared" si="32"/>
        <v>Isolation des conduites</v>
      </c>
      <c r="AZ379" s="455" t="str">
        <f t="shared" si="32"/>
        <v>Isolation des sous-distributions</v>
      </c>
      <c r="BA379" s="332" t="str">
        <f t="shared" si="32"/>
        <v>Total arrondi</v>
      </c>
      <c r="BB379" s="40">
        <f t="shared" si="32"/>
        <v>0</v>
      </c>
      <c r="BC379" s="332" t="str">
        <f t="shared" si="32"/>
        <v>Ecran thermique</v>
      </c>
      <c r="BD379" s="332" t="str">
        <f t="shared" si="32"/>
        <v>Toit</v>
      </c>
      <c r="BE379" s="332" t="str">
        <f t="shared" si="32"/>
        <v>Parois latérales</v>
      </c>
      <c r="BF379" s="332" t="str">
        <f t="shared" si="32"/>
        <v>Etanchéité</v>
      </c>
      <c r="BG379" s="332" t="str">
        <f t="shared" si="32"/>
        <v>Gestion climatique</v>
      </c>
      <c r="BH379" s="455" t="str">
        <f t="shared" si="32"/>
        <v>Isolation des conduites</v>
      </c>
      <c r="BI379" s="455" t="str">
        <f t="shared" si="32"/>
        <v>Isolation des sous-distributions</v>
      </c>
      <c r="BJ379" s="40">
        <f t="shared" si="32"/>
        <v>0</v>
      </c>
      <c r="BK379" s="512" t="str">
        <f t="shared" si="32"/>
        <v>P1</v>
      </c>
      <c r="BL379" s="512">
        <f t="shared" si="32"/>
        <v>0</v>
      </c>
      <c r="BM379" s="512" t="str">
        <f t="shared" si="32"/>
        <v>Total</v>
      </c>
      <c r="BN379" s="40">
        <f t="shared" si="32"/>
        <v>0</v>
      </c>
      <c r="BO379" s="512" t="str">
        <f t="shared" si="32"/>
        <v>Objectif en 4 ans</v>
      </c>
      <c r="BP379" s="512" t="str">
        <f t="shared" si="32"/>
        <v>Objectif en 8 ans</v>
      </c>
      <c r="BQ379" s="41">
        <f t="shared" si="32"/>
        <v>0</v>
      </c>
      <c r="BR379" s="332" t="str">
        <f t="shared" si="32"/>
        <v>Ecran thermique</v>
      </c>
      <c r="BS379" s="332" t="str">
        <f t="shared" ref="BS379:CA379" si="33">BS$3</f>
        <v>Ecran thermique 2</v>
      </c>
      <c r="BT379" s="332" t="str">
        <f t="shared" si="33"/>
        <v>Etanchéité</v>
      </c>
      <c r="BU379" s="332" t="str">
        <f>BU$3</f>
        <v>Etanchéité 2</v>
      </c>
      <c r="BV379" s="332" t="str">
        <f t="shared" si="33"/>
        <v>Etanchéité 2 - Recommandation</v>
      </c>
      <c r="BW379" s="332" t="str">
        <f t="shared" si="33"/>
        <v>Sonde 1</v>
      </c>
      <c r="BX379" s="332" t="str">
        <f t="shared" si="33"/>
        <v>Sonde 2</v>
      </c>
      <c r="BY379" s="41">
        <f t="shared" si="33"/>
        <v>0</v>
      </c>
      <c r="BZ379" s="416" t="str">
        <f t="shared" si="33"/>
        <v>Ensemble 1</v>
      </c>
      <c r="CA379" s="416" t="str">
        <f t="shared" si="33"/>
        <v>Ensemble 2</v>
      </c>
      <c r="CB379" s="416" t="str">
        <f>BZ379</f>
        <v>Ensemble 1</v>
      </c>
      <c r="CC379" s="416" t="str">
        <f>CA379</f>
        <v>Ensemble 2</v>
      </c>
    </row>
    <row r="380" spans="1:81" s="28" customFormat="1" ht="32" hidden="1" customHeight="1" outlineLevel="1">
      <c r="A380" s="1646"/>
      <c r="B380" s="1659"/>
      <c r="C380" s="686"/>
      <c r="D380" s="686"/>
      <c r="E380" s="1474" t="str">
        <f t="shared" si="30"/>
        <v/>
      </c>
      <c r="F380" s="1791"/>
      <c r="G380" s="521" t="str">
        <f t="shared" ref="G380:AL380" si="34">G7</f>
        <v/>
      </c>
      <c r="H380" s="335" t="str">
        <f t="shared" si="34"/>
        <v/>
      </c>
      <c r="I380" s="336" t="str">
        <f t="shared" si="34"/>
        <v/>
      </c>
      <c r="J380" s="336" t="str">
        <f t="shared" si="34"/>
        <v/>
      </c>
      <c r="K380" s="337" t="str">
        <f t="shared" si="34"/>
        <v/>
      </c>
      <c r="L380" s="336" t="str">
        <f t="shared" si="34"/>
        <v/>
      </c>
      <c r="M380" s="468" t="str">
        <f t="shared" si="34"/>
        <v/>
      </c>
      <c r="N380" s="337" t="str">
        <f t="shared" si="34"/>
        <v/>
      </c>
      <c r="O380" s="338" t="str">
        <f t="shared" si="34"/>
        <v/>
      </c>
      <c r="P380" s="336" t="str">
        <f t="shared" si="34"/>
        <v/>
      </c>
      <c r="Q380" s="522" t="str">
        <f t="shared" si="34"/>
        <v>.</v>
      </c>
      <c r="R380" s="338">
        <f t="shared" si="34"/>
        <v>0</v>
      </c>
      <c r="S380" s="523">
        <f t="shared" si="34"/>
        <v>0</v>
      </c>
      <c r="T380" s="523">
        <f t="shared" si="34"/>
        <v>0</v>
      </c>
      <c r="U380" s="523" t="str">
        <f t="shared" si="34"/>
        <v/>
      </c>
      <c r="V380" s="522">
        <f t="shared" si="34"/>
        <v>0</v>
      </c>
      <c r="W380" s="523" t="str">
        <f t="shared" si="34"/>
        <v/>
      </c>
      <c r="X380" s="523" t="str">
        <f t="shared" si="34"/>
        <v/>
      </c>
      <c r="Y380" s="522">
        <f t="shared" si="34"/>
        <v>0</v>
      </c>
      <c r="Z380" s="331" t="str">
        <f t="shared" si="34"/>
        <v/>
      </c>
      <c r="AA380" s="331" t="str">
        <f t="shared" si="34"/>
        <v/>
      </c>
      <c r="AB380" s="331" t="str">
        <f t="shared" si="34"/>
        <v/>
      </c>
      <c r="AC380" s="331" t="str">
        <f t="shared" si="34"/>
        <v/>
      </c>
      <c r="AD380" s="331" t="str">
        <f t="shared" si="34"/>
        <v/>
      </c>
      <c r="AE380" s="524" t="str">
        <f t="shared" si="34"/>
        <v/>
      </c>
      <c r="AF380" s="331" t="str">
        <f t="shared" si="34"/>
        <v/>
      </c>
      <c r="AG380" s="331" t="str">
        <f t="shared" si="34"/>
        <v/>
      </c>
      <c r="AH380" s="331" t="str">
        <f t="shared" si="34"/>
        <v/>
      </c>
      <c r="AI380" s="331" t="str">
        <f t="shared" si="34"/>
        <v/>
      </c>
      <c r="AJ380" s="331" t="str">
        <f t="shared" si="34"/>
        <v/>
      </c>
      <c r="AK380" s="331" t="str">
        <f t="shared" si="34"/>
        <v/>
      </c>
      <c r="AL380" s="331" t="str">
        <f t="shared" si="34"/>
        <v/>
      </c>
      <c r="AM380" s="524" t="str">
        <f t="shared" ref="AM380:BR380" si="35">AM7</f>
        <v>.</v>
      </c>
      <c r="AN380" s="346" t="str">
        <f t="shared" si="35"/>
        <v/>
      </c>
      <c r="AO380" s="346" t="str">
        <f t="shared" si="35"/>
        <v/>
      </c>
      <c r="AP380" s="346" t="str">
        <f t="shared" si="35"/>
        <v/>
      </c>
      <c r="AQ380" s="346" t="str">
        <f t="shared" si="35"/>
        <v/>
      </c>
      <c r="AR380" s="346" t="str">
        <f t="shared" si="35"/>
        <v/>
      </c>
      <c r="AS380" s="525">
        <f t="shared" si="35"/>
        <v>0</v>
      </c>
      <c r="AT380" s="398" t="str">
        <f t="shared" si="35"/>
        <v/>
      </c>
      <c r="AU380" s="398" t="str">
        <f t="shared" si="35"/>
        <v/>
      </c>
      <c r="AV380" s="398" t="str">
        <f t="shared" si="35"/>
        <v/>
      </c>
      <c r="AW380" s="398" t="str">
        <f t="shared" si="35"/>
        <v/>
      </c>
      <c r="AX380" s="398" t="str">
        <f t="shared" si="35"/>
        <v/>
      </c>
      <c r="AY380" s="28" t="str">
        <f t="shared" si="35"/>
        <v/>
      </c>
      <c r="AZ380" s="28" t="str">
        <f t="shared" si="35"/>
        <v/>
      </c>
      <c r="BA380" s="398" t="str">
        <f t="shared" si="35"/>
        <v/>
      </c>
      <c r="BB380" s="525">
        <f t="shared" si="35"/>
        <v>0</v>
      </c>
      <c r="BC380" s="445" t="str">
        <f t="shared" si="35"/>
        <v/>
      </c>
      <c r="BD380" s="445" t="str">
        <f t="shared" si="35"/>
        <v/>
      </c>
      <c r="BE380" s="445" t="str">
        <f t="shared" si="35"/>
        <v/>
      </c>
      <c r="BF380" s="445" t="str">
        <f t="shared" si="35"/>
        <v/>
      </c>
      <c r="BG380" s="445" t="str">
        <f t="shared" si="35"/>
        <v/>
      </c>
      <c r="BH380" s="467" t="str">
        <f t="shared" si="35"/>
        <v/>
      </c>
      <c r="BI380" s="467" t="str">
        <f t="shared" si="35"/>
        <v/>
      </c>
      <c r="BJ380" s="525">
        <f t="shared" si="35"/>
        <v>0</v>
      </c>
      <c r="BK380" s="445" t="str">
        <f t="shared" si="35"/>
        <v/>
      </c>
      <c r="BL380" s="445" t="str">
        <f t="shared" si="35"/>
        <v/>
      </c>
      <c r="BM380" s="445" t="str">
        <f t="shared" si="35"/>
        <v/>
      </c>
      <c r="BN380" s="525">
        <f t="shared" si="35"/>
        <v>0</v>
      </c>
      <c r="BO380" s="445" t="str">
        <f t="shared" si="35"/>
        <v/>
      </c>
      <c r="BP380" s="445">
        <f t="shared" si="35"/>
        <v>0</v>
      </c>
      <c r="BQ380" s="28">
        <f t="shared" si="35"/>
        <v>0</v>
      </c>
      <c r="BR380" s="398" t="str">
        <f t="shared" si="35"/>
        <v/>
      </c>
      <c r="BS380" s="398" t="str">
        <f t="shared" ref="BS380:BX380" si="36">BS7</f>
        <v/>
      </c>
      <c r="BT380" s="398" t="str">
        <f t="shared" si="36"/>
        <v/>
      </c>
      <c r="BU380" s="398" t="str">
        <f t="shared" si="36"/>
        <v/>
      </c>
      <c r="BV380" s="398" t="str">
        <f t="shared" si="36"/>
        <v/>
      </c>
      <c r="BW380" s="398" t="str">
        <f t="shared" si="36"/>
        <v/>
      </c>
      <c r="BX380" s="398" t="str">
        <f t="shared" si="36"/>
        <v/>
      </c>
      <c r="BY380" s="28">
        <f>BY327</f>
        <v>0</v>
      </c>
      <c r="BZ380" s="396">
        <f>AG431</f>
        <v>0</v>
      </c>
      <c r="CA380" s="396">
        <f>AH431</f>
        <v>0</v>
      </c>
      <c r="CB380" s="396">
        <f>AI431</f>
        <v>0</v>
      </c>
      <c r="CC380" s="396">
        <f>AJ431</f>
        <v>0</v>
      </c>
    </row>
    <row r="381" spans="1:81" s="51" customFormat="1" ht="19" hidden="1" outlineLevel="1">
      <c r="A381" s="1704">
        <v>0</v>
      </c>
      <c r="B381" s="1629"/>
      <c r="C381" s="1283"/>
      <c r="D381" s="677"/>
      <c r="E381" s="1474" t="str">
        <f t="shared" ref="E381:E412" si="37">IF((SUM(A381:C381))&gt;0,G$42,"")</f>
        <v/>
      </c>
      <c r="F381" s="1789"/>
      <c r="N381" s="644"/>
      <c r="R381" s="50"/>
      <c r="U381" s="1184"/>
      <c r="W381" s="130"/>
      <c r="X381" s="1415"/>
      <c r="Y381" s="1415"/>
      <c r="Z381" s="53"/>
      <c r="AA381" s="1415"/>
      <c r="AB381" s="53"/>
      <c r="AC381" s="53"/>
      <c r="AD381" s="53"/>
      <c r="AE381" s="53"/>
      <c r="AF381" s="53"/>
      <c r="AG381" s="40"/>
      <c r="AJ381" s="52"/>
      <c r="AL381" s="1383"/>
      <c r="AM381" s="1247"/>
      <c r="AO381" s="1247"/>
      <c r="AV381" s="18"/>
      <c r="BL381" s="18"/>
    </row>
    <row r="382" spans="1:81" s="1385" customFormat="1" ht="19" hidden="1" outlineLevel="1">
      <c r="A382" s="1704">
        <v>0</v>
      </c>
      <c r="B382" s="1629"/>
      <c r="C382" s="1283"/>
      <c r="D382" s="677"/>
      <c r="E382" s="1474" t="str">
        <f t="shared" si="37"/>
        <v/>
      </c>
      <c r="F382" s="1789"/>
      <c r="H382" s="1547"/>
      <c r="I382" s="1547"/>
      <c r="J382" s="1547"/>
      <c r="K382" s="1547"/>
      <c r="L382" s="1547"/>
      <c r="M382" s="1547"/>
      <c r="N382" s="1384"/>
      <c r="O382" s="1384"/>
      <c r="P382" s="1384"/>
      <c r="Q382" s="1384"/>
      <c r="R382" s="1384"/>
      <c r="S382" s="1384"/>
      <c r="T382" s="1384"/>
      <c r="U382" s="1384"/>
      <c r="V382" s="1384"/>
      <c r="W382" s="130"/>
      <c r="X382" s="1415"/>
      <c r="Y382" s="1415"/>
      <c r="Z382" s="53"/>
      <c r="AA382" s="1415"/>
      <c r="AB382" s="53"/>
      <c r="AC382" s="53"/>
      <c r="AD382" s="53"/>
      <c r="AE382" s="1384"/>
      <c r="AF382" s="1384"/>
      <c r="AG382" s="40"/>
      <c r="AH382" s="1384"/>
      <c r="AI382" s="1384"/>
      <c r="AJ382" s="1384"/>
      <c r="AK382" s="1384"/>
      <c r="AL382" s="1384"/>
      <c r="AM382" s="1247"/>
      <c r="AN382" s="1384"/>
      <c r="AO382" s="1247"/>
      <c r="AP382" s="1384"/>
      <c r="AQ382" s="1384"/>
      <c r="AR382" s="1384"/>
      <c r="AS382" s="1384"/>
      <c r="AT382" s="1384"/>
      <c r="BL382" s="18"/>
    </row>
    <row r="383" spans="1:81" s="1385" customFormat="1" ht="19" hidden="1" outlineLevel="1">
      <c r="A383" s="1704">
        <v>0</v>
      </c>
      <c r="B383" s="1629"/>
      <c r="C383" s="1283"/>
      <c r="D383" s="677"/>
      <c r="E383" s="1474" t="str">
        <f t="shared" si="37"/>
        <v/>
      </c>
      <c r="F383" s="1789"/>
      <c r="G383" s="1547"/>
      <c r="H383" s="1547"/>
      <c r="I383" s="1547"/>
      <c r="J383" s="1547"/>
      <c r="K383" s="1547"/>
      <c r="L383" s="1547"/>
      <c r="M383" s="1547"/>
      <c r="N383" s="1384"/>
      <c r="O383" s="1384"/>
      <c r="P383" s="1384"/>
      <c r="Q383" s="1384"/>
      <c r="R383" s="1384"/>
      <c r="S383" s="1384"/>
      <c r="T383" s="1384"/>
      <c r="U383" s="1384"/>
      <c r="V383" s="1384"/>
      <c r="W383" s="130"/>
      <c r="X383" s="1415"/>
      <c r="Y383" s="1415"/>
      <c r="Z383" s="53"/>
      <c r="AA383" s="1415"/>
      <c r="AB383" s="53"/>
      <c r="AC383" s="53"/>
      <c r="AD383" s="53"/>
      <c r="AE383" s="1384"/>
      <c r="AF383" s="1384"/>
      <c r="AG383" s="40"/>
      <c r="AH383" s="1384"/>
      <c r="AI383" s="1384"/>
      <c r="AJ383" s="1384"/>
      <c r="AK383" s="1384"/>
      <c r="AL383" s="1384"/>
      <c r="AM383" s="1247"/>
      <c r="AN383" s="1384"/>
      <c r="AO383" s="1247"/>
      <c r="AP383" s="1384"/>
      <c r="AQ383" s="1384"/>
      <c r="AR383" s="1384"/>
      <c r="AS383" s="1384"/>
      <c r="AT383" s="1384"/>
      <c r="BL383" s="18"/>
    </row>
    <row r="384" spans="1:81" s="1269" customFormat="1" ht="15" collapsed="1">
      <c r="A384" s="1704">
        <f>IF(G380="",0,1)</f>
        <v>0</v>
      </c>
      <c r="B384" s="1629"/>
      <c r="C384" s="1283"/>
      <c r="D384" s="1548"/>
      <c r="E384" s="1474" t="str">
        <f t="shared" si="37"/>
        <v/>
      </c>
      <c r="F384" s="1789"/>
      <c r="G384" s="1252" t="str">
        <f>G$69</f>
        <v>Année de construction</v>
      </c>
      <c r="H384" s="1252"/>
      <c r="I384" s="1252"/>
      <c r="J384" s="1252"/>
      <c r="K384" s="1252"/>
      <c r="L384" s="1252"/>
      <c r="M384" s="1388"/>
      <c r="N384" s="2162" t="str">
        <f>H380</f>
        <v/>
      </c>
      <c r="O384" s="2162"/>
      <c r="P384" s="2162"/>
      <c r="Q384" s="2162"/>
      <c r="R384" s="2162"/>
      <c r="S384" s="2162"/>
      <c r="T384" s="2161">
        <f>T364</f>
        <v>0</v>
      </c>
      <c r="U384" s="2161"/>
      <c r="V384" s="2161"/>
      <c r="W384" s="2161"/>
      <c r="X384" s="2161"/>
      <c r="Y384" s="1386"/>
      <c r="AD384" s="1251"/>
      <c r="AE384" s="1251"/>
      <c r="AF384" s="1251"/>
      <c r="AG384" s="1251"/>
      <c r="AH384" s="1251"/>
      <c r="AI384" s="1251"/>
      <c r="AJ384" s="1251"/>
      <c r="AK384" s="1251"/>
      <c r="AL384" s="20"/>
      <c r="AM384" s="1251"/>
      <c r="AN384" s="1251"/>
      <c r="AO384" s="1251"/>
      <c r="AP384" s="1251"/>
      <c r="AQ384" s="1251"/>
      <c r="AR384" s="1251"/>
      <c r="AS384" s="1251"/>
      <c r="AT384" s="1251"/>
    </row>
    <row r="385" spans="1:38" s="1269" customFormat="1" ht="15">
      <c r="A385" s="1704">
        <f>IF(G380="",0,1)</f>
        <v>0</v>
      </c>
      <c r="B385" s="1629"/>
      <c r="C385" s="1283"/>
      <c r="D385" s="1548"/>
      <c r="E385" s="1474" t="str">
        <f t="shared" si="37"/>
        <v/>
      </c>
      <c r="F385" s="1789"/>
      <c r="G385" s="1551" t="str">
        <f>G$70</f>
        <v>Utilisation escomptée</v>
      </c>
      <c r="H385" s="1551"/>
      <c r="I385" s="1552"/>
      <c r="J385" s="1552"/>
      <c r="K385" s="1552"/>
      <c r="L385" s="1552"/>
      <c r="M385" s="1388"/>
      <c r="N385" s="2163" t="str">
        <f>P380</f>
        <v/>
      </c>
      <c r="O385" s="2163"/>
      <c r="P385" s="2163"/>
      <c r="Q385" s="2163"/>
      <c r="R385" s="2163"/>
      <c r="S385" s="2163"/>
      <c r="T385" s="2179">
        <f>'A1 Serres'!P364</f>
        <v>0</v>
      </c>
      <c r="U385" s="2179"/>
      <c r="V385" s="2179"/>
      <c r="W385" s="2179"/>
      <c r="X385" s="2179"/>
      <c r="Y385" s="1387"/>
      <c r="AL385" s="20"/>
    </row>
    <row r="386" spans="1:38" s="1269" customFormat="1" ht="15">
      <c r="A386" s="1704">
        <f>IF(G380="",0,1)</f>
        <v>0</v>
      </c>
      <c r="B386" s="1629"/>
      <c r="C386" s="1283"/>
      <c r="D386" s="1548"/>
      <c r="E386" s="1474" t="str">
        <f t="shared" si="37"/>
        <v/>
      </c>
      <c r="F386" s="1789"/>
      <c r="G386" s="1551" t="str">
        <f>G$71</f>
        <v>Surface cultivée de la serre</v>
      </c>
      <c r="H386" s="1551"/>
      <c r="I386" s="1552"/>
      <c r="J386" s="1552"/>
      <c r="K386" s="1552"/>
      <c r="L386" s="1552"/>
      <c r="M386" s="1388"/>
      <c r="N386" s="2163" t="str">
        <f>J380</f>
        <v/>
      </c>
      <c r="O386" s="2163"/>
      <c r="P386" s="2163"/>
      <c r="Q386" s="2163"/>
      <c r="R386" s="2163"/>
      <c r="S386" s="2163"/>
      <c r="T386" s="1268"/>
      <c r="U386" s="1268"/>
      <c r="V386" s="1268"/>
      <c r="W386" s="989"/>
      <c r="X386" s="1251"/>
      <c r="AL386" s="20"/>
    </row>
    <row r="387" spans="1:38" s="1269" customFormat="1" ht="15">
      <c r="A387" s="1704">
        <f>IF(G380="",0,1)</f>
        <v>0</v>
      </c>
      <c r="B387" s="1629"/>
      <c r="C387" s="1283"/>
      <c r="D387" s="1548"/>
      <c r="E387" s="1474" t="str">
        <f t="shared" si="37"/>
        <v/>
      </c>
      <c r="F387" s="1789"/>
      <c r="G387" s="1265">
        <f>G$72</f>
        <v>0</v>
      </c>
      <c r="H387" s="1265"/>
      <c r="I387" s="1266"/>
      <c r="J387" s="1266"/>
      <c r="K387" s="1266"/>
      <c r="L387" s="1266"/>
      <c r="M387" s="1388"/>
      <c r="N387" s="1268"/>
      <c r="O387" s="1268"/>
      <c r="P387" s="1268"/>
      <c r="Q387" s="1268"/>
      <c r="R387" s="1268"/>
      <c r="S387" s="1268"/>
      <c r="T387" s="1268"/>
      <c r="U387" s="1268"/>
      <c r="V387" s="1268"/>
      <c r="W387" s="989"/>
      <c r="X387" s="1251"/>
      <c r="AL387" s="20"/>
    </row>
    <row r="388" spans="1:38" s="1269" customFormat="1" ht="15">
      <c r="A388" s="1704">
        <f>IF(G380="",0,1)</f>
        <v>0</v>
      </c>
      <c r="B388" s="1629"/>
      <c r="C388" s="1283"/>
      <c r="D388" s="1548"/>
      <c r="E388" s="1474" t="str">
        <f t="shared" si="37"/>
        <v/>
      </c>
      <c r="F388" s="1789"/>
      <c r="G388" s="1389" t="str">
        <f>G$73</f>
        <v>Température octobre-mars</v>
      </c>
      <c r="H388" s="1389"/>
      <c r="I388" s="1390"/>
      <c r="J388" s="1390"/>
      <c r="K388" s="1390"/>
      <c r="L388" s="1390"/>
      <c r="M388" s="1388"/>
      <c r="N388" s="2168" t="str">
        <f>L380</f>
        <v/>
      </c>
      <c r="O388" s="2168"/>
      <c r="P388" s="2168"/>
      <c r="Q388" s="2168"/>
      <c r="R388" s="2168"/>
      <c r="S388" s="2168"/>
      <c r="T388" s="1268"/>
      <c r="U388" s="1268"/>
      <c r="V388" s="1268"/>
      <c r="W388" s="989"/>
      <c r="X388" s="1251"/>
      <c r="AJ388" s="1298"/>
      <c r="AL388" s="20"/>
    </row>
    <row r="389" spans="1:38" s="1269" customFormat="1" ht="29" customHeight="1">
      <c r="A389" s="1704">
        <f>IF(G380="",0,1)</f>
        <v>0</v>
      </c>
      <c r="B389" s="1629"/>
      <c r="C389" s="1283"/>
      <c r="D389" s="1548"/>
      <c r="E389" s="1474" t="str">
        <f t="shared" si="37"/>
        <v/>
      </c>
      <c r="F389" s="1789"/>
      <c r="G389" s="1553" t="str">
        <f>G$74</f>
        <v>Observations</v>
      </c>
      <c r="H389" s="1389"/>
      <c r="I389" s="1390"/>
      <c r="J389" s="1390"/>
      <c r="K389" s="1390"/>
      <c r="L389" s="1390"/>
      <c r="M389" s="1388"/>
      <c r="N389" s="2164" t="str">
        <f>AE380</f>
        <v/>
      </c>
      <c r="O389" s="2164"/>
      <c r="P389" s="2164"/>
      <c r="Q389" s="2164"/>
      <c r="R389" s="2164"/>
      <c r="S389" s="2164"/>
      <c r="T389" s="1268"/>
      <c r="U389" s="1268"/>
      <c r="V389" s="1268"/>
      <c r="W389" s="989"/>
      <c r="X389" s="1251"/>
      <c r="AL389" s="20"/>
    </row>
    <row r="390" spans="1:38" s="1269" customFormat="1" ht="15">
      <c r="A390" s="1704">
        <f>IF(G380="",0,1)</f>
        <v>0</v>
      </c>
      <c r="B390" s="1629"/>
      <c r="C390" s="1283"/>
      <c r="D390" s="1548"/>
      <c r="E390" s="1474" t="str">
        <f t="shared" si="37"/>
        <v/>
      </c>
      <c r="F390" s="1789"/>
      <c r="G390" s="1265">
        <f>G$75</f>
        <v>0</v>
      </c>
      <c r="H390" s="1265"/>
      <c r="I390" s="1266"/>
      <c r="J390" s="1266"/>
      <c r="K390" s="1266"/>
      <c r="L390" s="1266"/>
      <c r="M390" s="1388"/>
      <c r="N390" s="1268"/>
      <c r="O390" s="1268"/>
      <c r="P390" s="1268"/>
      <c r="Q390" s="1268"/>
      <c r="R390" s="1268"/>
      <c r="S390" s="1268"/>
      <c r="T390" s="1268"/>
      <c r="U390" s="1268"/>
      <c r="V390" s="1268"/>
      <c r="W390" s="989"/>
      <c r="X390" s="1251"/>
      <c r="AL390" s="20"/>
    </row>
    <row r="391" spans="1:38" s="1269" customFormat="1" ht="15">
      <c r="A391" s="1704">
        <f>IF(G380="",0,1)</f>
        <v>0</v>
      </c>
      <c r="B391" s="1629"/>
      <c r="C391" s="1283"/>
      <c r="D391" s="1548"/>
      <c r="E391" s="1474" t="str">
        <f t="shared" si="37"/>
        <v/>
      </c>
      <c r="F391" s="1789"/>
      <c r="G391" s="1389" t="str">
        <f>G$76</f>
        <v>Participation à la consommation totale d'énergie du chauffage</v>
      </c>
      <c r="H391" s="1389"/>
      <c r="I391" s="1390"/>
      <c r="J391" s="1390"/>
      <c r="K391" s="1390"/>
      <c r="L391" s="1390"/>
      <c r="M391" s="1388"/>
      <c r="N391" s="2169">
        <f>R380</f>
        <v>0</v>
      </c>
      <c r="O391" s="2169"/>
      <c r="P391" s="2169"/>
      <c r="Q391" s="2169"/>
      <c r="R391" s="2169"/>
      <c r="S391" s="2169"/>
      <c r="T391" s="1268"/>
      <c r="U391" s="1268"/>
      <c r="V391" s="1268"/>
      <c r="W391" s="989"/>
      <c r="X391" s="1251"/>
      <c r="AJ391" s="1298"/>
      <c r="AL391" s="20"/>
    </row>
    <row r="392" spans="1:38" s="1269" customFormat="1" ht="15">
      <c r="A392" s="1704">
        <f>IF(G380="",0,1)</f>
        <v>0</v>
      </c>
      <c r="B392" s="1629"/>
      <c r="C392" s="1283"/>
      <c r="D392" s="1548"/>
      <c r="E392" s="1474" t="str">
        <f t="shared" si="37"/>
        <v/>
      </c>
      <c r="F392" s="1789"/>
      <c r="G392" s="1393" t="str">
        <f>G$77</f>
        <v>Rang concernant l'efficience énergétique</v>
      </c>
      <c r="H392" s="1393"/>
      <c r="I392" s="1394"/>
      <c r="J392" s="1394"/>
      <c r="K392" s="1394"/>
      <c r="L392" s="1394"/>
      <c r="M392" s="1388"/>
      <c r="N392" s="2170" t="str">
        <f>N380</f>
        <v/>
      </c>
      <c r="O392" s="2170"/>
      <c r="P392" s="2170"/>
      <c r="Q392" s="2170"/>
      <c r="R392" s="2170"/>
      <c r="S392" s="2170"/>
      <c r="T392" s="1396"/>
      <c r="U392" s="1396"/>
      <c r="V392" s="1396"/>
      <c r="W392" s="989"/>
      <c r="X392" s="1397"/>
      <c r="AJ392" s="1298"/>
      <c r="AL392" s="20"/>
    </row>
    <row r="393" spans="1:38" s="1269" customFormat="1" ht="15">
      <c r="A393" s="1704">
        <f>IF(G380="",0,1)</f>
        <v>0</v>
      </c>
      <c r="B393" s="1629"/>
      <c r="C393" s="1283"/>
      <c r="D393" s="1548"/>
      <c r="E393" s="1474" t="str">
        <f t="shared" si="37"/>
        <v/>
      </c>
      <c r="F393" s="1789"/>
      <c r="G393" s="1393" t="str">
        <f>G$78</f>
        <v>Evaluation de la qualité énergétique</v>
      </c>
      <c r="H393" s="1393"/>
      <c r="I393" s="1394"/>
      <c r="J393" s="1394"/>
      <c r="K393" s="1394"/>
      <c r="L393" s="1394"/>
      <c r="M393" s="1388"/>
      <c r="N393" s="2171" t="str">
        <f>O380</f>
        <v/>
      </c>
      <c r="O393" s="2171"/>
      <c r="P393" s="2171"/>
      <c r="Q393" s="2171"/>
      <c r="R393" s="2171"/>
      <c r="S393" s="2171"/>
      <c r="T393" s="1268"/>
      <c r="U393" s="1268"/>
      <c r="V393" s="1268"/>
      <c r="W393" s="989"/>
      <c r="X393" s="1251"/>
      <c r="AJ393" s="1298"/>
      <c r="AL393" s="20"/>
    </row>
    <row r="394" spans="1:38" s="1269" customFormat="1" ht="15">
      <c r="A394" s="1704">
        <f>IF(G380="",0,1)</f>
        <v>0</v>
      </c>
      <c r="B394" s="1629"/>
      <c r="C394" s="1283"/>
      <c r="D394" s="1548"/>
      <c r="E394" s="1474" t="str">
        <f t="shared" si="37"/>
        <v/>
      </c>
      <c r="F394" s="1789"/>
      <c r="G394" s="1265">
        <f>G$79</f>
        <v>0</v>
      </c>
      <c r="H394" s="1265"/>
      <c r="I394" s="1266"/>
      <c r="J394" s="1266"/>
      <c r="K394" s="1266"/>
      <c r="L394" s="1266"/>
      <c r="M394" s="1388"/>
      <c r="N394" s="1399"/>
      <c r="O394" s="1268"/>
      <c r="P394" s="1268"/>
      <c r="Q394" s="1268"/>
      <c r="R394" s="1268"/>
      <c r="S394" s="1268"/>
      <c r="T394" s="1268"/>
      <c r="U394" s="1268"/>
      <c r="V394" s="1268"/>
      <c r="W394" s="989"/>
      <c r="X394" s="1251"/>
      <c r="AJ394" s="1298"/>
      <c r="AL394" s="20"/>
    </row>
    <row r="395" spans="1:38" s="1269" customFormat="1" ht="15">
      <c r="A395" s="1704">
        <f>IF(G380="",0,1)</f>
        <v>0</v>
      </c>
      <c r="B395" s="1629"/>
      <c r="C395" s="1283"/>
      <c r="D395" s="1548"/>
      <c r="E395" s="1474" t="str">
        <f t="shared" si="37"/>
        <v/>
      </c>
      <c r="F395" s="1789"/>
      <c r="G395" s="1389" t="str">
        <f>G$80</f>
        <v>Consommation d'énergie de la serre</v>
      </c>
      <c r="H395" s="1389"/>
      <c r="I395" s="1390"/>
      <c r="J395" s="1390"/>
      <c r="K395" s="1390"/>
      <c r="L395" s="1390"/>
      <c r="M395" s="1388"/>
      <c r="N395" s="2172">
        <f>S380</f>
        <v>0</v>
      </c>
      <c r="O395" s="2172"/>
      <c r="P395" s="2172"/>
      <c r="Q395" s="1401"/>
      <c r="R395" s="1401"/>
      <c r="S395" s="1401"/>
      <c r="T395" s="1268"/>
      <c r="U395" s="1268"/>
      <c r="V395" s="1268"/>
      <c r="W395" s="989"/>
      <c r="X395" s="1251"/>
      <c r="AJ395" s="1298"/>
      <c r="AL395" s="20"/>
    </row>
    <row r="396" spans="1:38" s="1269" customFormat="1" ht="15">
      <c r="A396" s="1704">
        <f>IF(G380="",0,1)</f>
        <v>0</v>
      </c>
      <c r="B396" s="1629"/>
      <c r="C396" s="1283"/>
      <c r="D396" s="1548"/>
      <c r="E396" s="1474" t="str">
        <f t="shared" si="37"/>
        <v/>
      </c>
      <c r="F396" s="1789"/>
      <c r="G396" s="1393" t="str">
        <f>G$81</f>
        <v>Distribution de chaleur Consommation d'énergie</v>
      </c>
      <c r="H396" s="1393"/>
      <c r="I396" s="1394"/>
      <c r="J396" s="1394"/>
      <c r="K396" s="1394"/>
      <c r="L396" s="1394"/>
      <c r="M396" s="1388"/>
      <c r="N396" s="2182">
        <f>T380</f>
        <v>0</v>
      </c>
      <c r="O396" s="2182"/>
      <c r="P396" s="2182"/>
      <c r="Q396" s="1403"/>
      <c r="R396" s="1403"/>
      <c r="S396" s="1403"/>
      <c r="T396" s="1268"/>
      <c r="U396" s="1268"/>
      <c r="V396" s="1268"/>
      <c r="W396" s="989"/>
      <c r="X396" s="1251"/>
      <c r="AJ396" s="1298"/>
      <c r="AL396" s="20"/>
    </row>
    <row r="397" spans="1:38" s="1269" customFormat="1" ht="15">
      <c r="A397" s="1704">
        <f>IF(G380="",0,1)</f>
        <v>0</v>
      </c>
      <c r="B397" s="1629"/>
      <c r="C397" s="1283"/>
      <c r="D397" s="1548"/>
      <c r="E397" s="1474" t="str">
        <f t="shared" si="37"/>
        <v/>
      </c>
      <c r="F397" s="1789"/>
      <c r="G397" s="1554" t="str">
        <f>G$82</f>
        <v>Total de la consommation d'énergie Etat actuel</v>
      </c>
      <c r="H397" s="1554"/>
      <c r="I397" s="1555"/>
      <c r="J397" s="1555"/>
      <c r="K397" s="1555"/>
      <c r="L397" s="1555"/>
      <c r="M397" s="1556"/>
      <c r="N397" s="2166" t="str">
        <f>U380</f>
        <v/>
      </c>
      <c r="O397" s="2166"/>
      <c r="P397" s="2166"/>
      <c r="Q397" s="1557"/>
      <c r="R397" s="1557"/>
      <c r="S397" s="1557"/>
      <c r="T397" s="1268"/>
      <c r="U397" s="1268"/>
      <c r="V397" s="1268"/>
      <c r="W397" s="989"/>
      <c r="X397" s="1251"/>
      <c r="AJ397" s="1298"/>
      <c r="AL397" s="20"/>
    </row>
    <row r="398" spans="1:38" s="787" customFormat="1" ht="15">
      <c r="A398" s="1704">
        <f>IF(G380="",0,1)</f>
        <v>0</v>
      </c>
      <c r="B398" s="1629"/>
      <c r="C398" s="1283"/>
      <c r="D398" s="1548"/>
      <c r="E398" s="1474" t="str">
        <f t="shared" si="37"/>
        <v/>
      </c>
      <c r="F398" s="1789"/>
      <c r="G398" s="1265">
        <f>G$83</f>
        <v>0</v>
      </c>
      <c r="H398" s="1265"/>
      <c r="I398" s="1266"/>
      <c r="J398" s="1266"/>
      <c r="K398" s="1266"/>
      <c r="L398" s="1266"/>
      <c r="M398" s="225"/>
      <c r="N398" s="1404"/>
      <c r="O398" s="1404"/>
      <c r="P398" s="1404"/>
      <c r="Q398" s="1404"/>
      <c r="R398" s="1404"/>
      <c r="S398" s="1404"/>
      <c r="T398" s="1404"/>
      <c r="U398" s="1404"/>
      <c r="V398" s="1404"/>
      <c r="W398" s="989"/>
    </row>
    <row r="399" spans="1:38" s="1269" customFormat="1" ht="15">
      <c r="A399" s="1704">
        <f>IF(G380="",0,1)</f>
        <v>0</v>
      </c>
      <c r="B399" s="1629"/>
      <c r="C399" s="1283"/>
      <c r="D399" s="1548"/>
      <c r="E399" s="1474" t="str">
        <f t="shared" si="37"/>
        <v/>
      </c>
      <c r="F399" s="1789"/>
      <c r="G399" s="1389" t="str">
        <f>G$84</f>
        <v>Ecran thermique</v>
      </c>
      <c r="H399" s="1389"/>
      <c r="I399" s="1390"/>
      <c r="J399" s="1390"/>
      <c r="K399" s="1390"/>
      <c r="L399" s="1390"/>
      <c r="M399" s="1388"/>
      <c r="N399" s="1558" t="str">
        <f>Z380</f>
        <v/>
      </c>
      <c r="O399" s="1401"/>
      <c r="P399" s="1401"/>
      <c r="Q399" s="1401"/>
      <c r="R399" s="1401"/>
      <c r="S399" s="1401"/>
      <c r="T399" s="1268"/>
      <c r="U399" s="1268"/>
      <c r="V399" s="1268"/>
      <c r="W399" s="989"/>
      <c r="X399" s="1251"/>
      <c r="AJ399" s="1298"/>
      <c r="AL399" s="20"/>
    </row>
    <row r="400" spans="1:38" s="1269" customFormat="1" ht="15">
      <c r="A400" s="1704">
        <f>IF(G380="",0,1)</f>
        <v>0</v>
      </c>
      <c r="B400" s="1629"/>
      <c r="C400" s="1283"/>
      <c r="D400" s="1548"/>
      <c r="E400" s="1474" t="str">
        <f t="shared" si="37"/>
        <v/>
      </c>
      <c r="F400" s="1789"/>
      <c r="G400" s="1393" t="str">
        <f>G$85</f>
        <v>Toit</v>
      </c>
      <c r="H400" s="1393"/>
      <c r="I400" s="1394"/>
      <c r="J400" s="1394"/>
      <c r="K400" s="1394"/>
      <c r="L400" s="1394"/>
      <c r="M400" s="1388"/>
      <c r="N400" s="1559" t="str">
        <f>AA380</f>
        <v/>
      </c>
      <c r="O400" s="1403"/>
      <c r="P400" s="1403"/>
      <c r="Q400" s="1403"/>
      <c r="R400" s="1403"/>
      <c r="S400" s="1403"/>
      <c r="T400" s="1268"/>
      <c r="U400" s="1268"/>
      <c r="V400" s="1268"/>
      <c r="W400" s="989"/>
      <c r="X400" s="1251"/>
      <c r="AJ400" s="1298"/>
      <c r="AL400" s="20"/>
    </row>
    <row r="401" spans="1:38" s="1269" customFormat="1" ht="15">
      <c r="A401" s="1704">
        <f>IF(G380="",0,1)</f>
        <v>0</v>
      </c>
      <c r="B401" s="1629"/>
      <c r="C401" s="1283"/>
      <c r="D401" s="1548"/>
      <c r="E401" s="1474" t="str">
        <f t="shared" si="37"/>
        <v/>
      </c>
      <c r="F401" s="1789"/>
      <c r="G401" s="1393" t="str">
        <f>G$86</f>
        <v>Parois latérales et pignons</v>
      </c>
      <c r="H401" s="1393"/>
      <c r="I401" s="1394"/>
      <c r="J401" s="1394"/>
      <c r="K401" s="1394"/>
      <c r="L401" s="1394"/>
      <c r="M401" s="1388"/>
      <c r="N401" s="1560" t="str">
        <f>AB380</f>
        <v/>
      </c>
      <c r="O401" s="1403"/>
      <c r="P401" s="1403"/>
      <c r="Q401" s="1403"/>
      <c r="R401" s="1403"/>
      <c r="S401" s="1403"/>
      <c r="T401" s="1268"/>
      <c r="U401" s="1268"/>
      <c r="V401" s="1268"/>
      <c r="W401" s="989"/>
      <c r="X401" s="1251"/>
      <c r="AJ401" s="1298"/>
      <c r="AL401" s="20"/>
    </row>
    <row r="402" spans="1:38" s="1269" customFormat="1" ht="15">
      <c r="A402" s="1704">
        <f>IF(G380="",0,1)</f>
        <v>0</v>
      </c>
      <c r="B402" s="1629"/>
      <c r="C402" s="1283"/>
      <c r="D402" s="1548"/>
      <c r="E402" s="1474" t="str">
        <f t="shared" si="37"/>
        <v/>
      </c>
      <c r="F402" s="1789"/>
      <c r="G402" s="1393" t="str">
        <f>G$87</f>
        <v>Etanchéité</v>
      </c>
      <c r="H402" s="1393"/>
      <c r="I402" s="1394"/>
      <c r="J402" s="1394"/>
      <c r="K402" s="1394"/>
      <c r="L402" s="1394"/>
      <c r="M402" s="1388"/>
      <c r="N402" s="1560" t="str">
        <f>AC380</f>
        <v/>
      </c>
      <c r="O402" s="1403"/>
      <c r="P402" s="1403"/>
      <c r="Q402" s="1403"/>
      <c r="R402" s="1403"/>
      <c r="S402" s="1403"/>
      <c r="T402" s="1268"/>
      <c r="U402" s="1268"/>
      <c r="V402" s="1268"/>
      <c r="W402" s="989"/>
      <c r="X402" s="1251"/>
      <c r="AJ402" s="1298"/>
      <c r="AL402" s="20"/>
    </row>
    <row r="403" spans="1:38" s="1269" customFormat="1" ht="15">
      <c r="A403" s="1704">
        <f>IF(G380="",0,1)</f>
        <v>0</v>
      </c>
      <c r="B403" s="1629"/>
      <c r="C403" s="1283"/>
      <c r="D403" s="1548"/>
      <c r="E403" s="1474" t="str">
        <f t="shared" si="37"/>
        <v/>
      </c>
      <c r="F403" s="1789"/>
      <c r="G403" s="1393" t="str">
        <f>G$88</f>
        <v>Gestion climatique</v>
      </c>
      <c r="H403" s="1393"/>
      <c r="I403" s="1394"/>
      <c r="J403" s="1394"/>
      <c r="K403" s="1394"/>
      <c r="L403" s="1394"/>
      <c r="M403" s="1388"/>
      <c r="N403" s="1560" t="str">
        <f>AD380</f>
        <v/>
      </c>
      <c r="O403" s="1403"/>
      <c r="P403" s="1403"/>
      <c r="Q403" s="1403"/>
      <c r="R403" s="1403"/>
      <c r="S403" s="1403"/>
      <c r="T403" s="1268"/>
      <c r="U403" s="1268"/>
      <c r="V403" s="1268"/>
      <c r="W403" s="989"/>
      <c r="X403" s="1251"/>
      <c r="AJ403" s="1298"/>
      <c r="AL403" s="20"/>
    </row>
    <row r="404" spans="1:38" s="1269" customFormat="1" ht="15">
      <c r="A404" s="1704">
        <f>IF(G380="",0,1)</f>
        <v>0</v>
      </c>
      <c r="B404" s="1629"/>
      <c r="C404" s="1283"/>
      <c r="D404" s="1548"/>
      <c r="E404" s="1474" t="str">
        <f t="shared" si="37"/>
        <v/>
      </c>
      <c r="F404" s="1789"/>
      <c r="G404" s="1265"/>
      <c r="H404" s="1265"/>
      <c r="I404" s="1266"/>
      <c r="J404" s="1266"/>
      <c r="K404" s="1266"/>
      <c r="L404" s="1266"/>
      <c r="M404" s="1405"/>
      <c r="N404" s="1268"/>
      <c r="O404" s="1268"/>
      <c r="P404" s="1268"/>
      <c r="Q404" s="1268"/>
      <c r="R404" s="1268"/>
      <c r="S404" s="1268"/>
      <c r="T404" s="1268"/>
      <c r="U404" s="1268"/>
      <c r="V404" s="1268"/>
      <c r="W404" s="989"/>
      <c r="X404" s="1251"/>
      <c r="AJ404" s="1298"/>
      <c r="AL404" s="20"/>
    </row>
    <row r="405" spans="1:38" s="1269" customFormat="1" ht="15">
      <c r="A405" s="1704">
        <f>IF(G380="",0,1)</f>
        <v>0</v>
      </c>
      <c r="B405" s="1629"/>
      <c r="C405" s="1283"/>
      <c r="D405" s="1548"/>
      <c r="E405" s="1474" t="str">
        <f t="shared" si="37"/>
        <v/>
      </c>
      <c r="F405" s="1789"/>
      <c r="G405" s="1406"/>
      <c r="H405" s="1266"/>
      <c r="I405" s="1266"/>
      <c r="J405" s="1266"/>
      <c r="K405" s="1266"/>
      <c r="L405" s="1266"/>
      <c r="M405" s="1399"/>
      <c r="N405" s="1268"/>
      <c r="O405" s="1268"/>
      <c r="P405" s="1268"/>
      <c r="Q405" s="1268"/>
      <c r="R405" s="1268"/>
      <c r="S405" s="1268"/>
      <c r="T405" s="1268"/>
      <c r="U405" s="1268"/>
      <c r="V405" s="1268"/>
      <c r="W405" s="989"/>
      <c r="X405" s="1251"/>
      <c r="AJ405" s="1298"/>
      <c r="AL405" s="20"/>
    </row>
    <row r="406" spans="1:38" s="1269" customFormat="1" ht="15">
      <c r="A406" s="1704">
        <f>IF(G380="",0,1)</f>
        <v>0</v>
      </c>
      <c r="B406" s="1629"/>
      <c r="C406" s="1283"/>
      <c r="D406" s="1548"/>
      <c r="E406" s="1474" t="str">
        <f t="shared" si="37"/>
        <v/>
      </c>
      <c r="F406" s="1789"/>
      <c r="G406" s="1406"/>
      <c r="H406" s="1266"/>
      <c r="I406" s="1266"/>
      <c r="J406" s="1266"/>
      <c r="K406" s="1266"/>
      <c r="L406" s="1266"/>
      <c r="M406" s="1399"/>
      <c r="N406" s="1268"/>
      <c r="O406" s="1268"/>
      <c r="P406" s="1268"/>
      <c r="Q406" s="1268"/>
      <c r="R406" s="1268"/>
      <c r="S406" s="1268"/>
      <c r="T406" s="1268"/>
      <c r="U406" s="1268"/>
      <c r="V406" s="1268"/>
      <c r="W406" s="989"/>
      <c r="X406" s="1251"/>
      <c r="AJ406" s="1298"/>
      <c r="AL406" s="20"/>
    </row>
    <row r="407" spans="1:38" s="1269" customFormat="1" ht="15">
      <c r="A407" s="1704">
        <f>IF(G380="",0,1)</f>
        <v>0</v>
      </c>
      <c r="B407" s="1629"/>
      <c r="C407" s="1283"/>
      <c r="D407" s="1548"/>
      <c r="E407" s="1474" t="str">
        <f t="shared" si="37"/>
        <v/>
      </c>
      <c r="F407" s="1789"/>
      <c r="G407" s="1406"/>
      <c r="H407" s="1266"/>
      <c r="I407" s="1266"/>
      <c r="J407" s="1266"/>
      <c r="K407" s="1266"/>
      <c r="L407" s="1266"/>
      <c r="M407" s="1399"/>
      <c r="N407" s="1268"/>
      <c r="O407" s="1268"/>
      <c r="P407" s="1268"/>
      <c r="Q407" s="1268"/>
      <c r="R407" s="1268"/>
      <c r="S407" s="1268"/>
      <c r="T407" s="1268"/>
      <c r="U407" s="1268"/>
      <c r="V407" s="1268"/>
      <c r="W407" s="989"/>
      <c r="X407" s="1251"/>
      <c r="AJ407" s="1298"/>
      <c r="AL407" s="20"/>
    </row>
    <row r="408" spans="1:38" s="1292" customFormat="1" ht="17.25" customHeight="1">
      <c r="A408" s="1704">
        <f>IF(G380="",0,1)</f>
        <v>0</v>
      </c>
      <c r="B408" s="1629"/>
      <c r="C408" s="1283"/>
      <c r="D408" s="677"/>
      <c r="E408" s="1474" t="str">
        <f t="shared" si="37"/>
        <v/>
      </c>
      <c r="F408" s="1789"/>
      <c r="G408" s="779"/>
      <c r="H408" s="779"/>
      <c r="I408" s="779"/>
      <c r="J408" s="779"/>
      <c r="K408" s="779"/>
      <c r="L408" s="779"/>
      <c r="M408" s="779"/>
      <c r="N408" s="779"/>
      <c r="O408" s="779"/>
      <c r="P408" s="779"/>
      <c r="Q408" s="779"/>
      <c r="R408" s="779"/>
      <c r="S408" s="779"/>
      <c r="T408" s="779"/>
      <c r="U408" s="2167"/>
      <c r="V408" s="2167"/>
      <c r="W408" s="989"/>
    </row>
    <row r="409" spans="1:38" s="1292" customFormat="1" ht="21.75" customHeight="1" thickBot="1">
      <c r="A409" s="1704">
        <f>IF(G380="",0,1)</f>
        <v>0</v>
      </c>
      <c r="B409" s="1629"/>
      <c r="C409" s="1283"/>
      <c r="D409" s="677"/>
      <c r="E409" s="1474" t="str">
        <f t="shared" si="37"/>
        <v/>
      </c>
      <c r="F409" s="1789"/>
      <c r="G409" s="777" t="str">
        <f>CONCATENATE(G380, G$40)</f>
        <v>: Recommandations spécifiques d'investissement</v>
      </c>
      <c r="H409" s="777"/>
      <c r="I409" s="777"/>
      <c r="J409" s="777"/>
      <c r="K409" s="777"/>
      <c r="L409" s="777"/>
      <c r="M409" s="777"/>
      <c r="N409" s="777"/>
      <c r="O409" s="777"/>
      <c r="P409" s="777"/>
      <c r="Q409" s="777"/>
      <c r="R409" s="777"/>
      <c r="S409" s="777"/>
      <c r="T409" s="777"/>
      <c r="U409" s="1410"/>
      <c r="V409" s="1410"/>
      <c r="W409" s="1410"/>
      <c r="X409" s="1410"/>
    </row>
    <row r="410" spans="1:38" s="1292" customFormat="1" ht="21.75" customHeight="1">
      <c r="A410" s="1704">
        <f>IF(G380="",0,1)</f>
        <v>0</v>
      </c>
      <c r="B410" s="1629"/>
      <c r="C410" s="1283"/>
      <c r="D410" s="677"/>
      <c r="E410" s="1474" t="str">
        <f t="shared" si="37"/>
        <v/>
      </c>
      <c r="F410" s="1789"/>
      <c r="G410" s="779"/>
      <c r="H410" s="779"/>
      <c r="I410" s="779"/>
      <c r="J410" s="779"/>
      <c r="K410" s="779"/>
      <c r="L410" s="779"/>
      <c r="M410" s="779"/>
      <c r="N410" s="779"/>
      <c r="O410" s="779"/>
      <c r="P410" s="779"/>
      <c r="Q410" s="779"/>
      <c r="R410" s="779"/>
      <c r="S410" s="779"/>
      <c r="T410" s="779"/>
      <c r="U410" s="1423"/>
      <c r="V410" s="1423"/>
      <c r="W410" s="1423"/>
      <c r="AG410" s="1292" t="s">
        <v>242</v>
      </c>
      <c r="AI410" s="1292" t="s">
        <v>872</v>
      </c>
    </row>
    <row r="411" spans="1:38" s="1292" customFormat="1" ht="16" customHeight="1">
      <c r="A411" s="1704">
        <f>IF(G380="",0,1)</f>
        <v>0</v>
      </c>
      <c r="B411" s="1629"/>
      <c r="C411" s="1283"/>
      <c r="D411" s="677"/>
      <c r="E411" s="1474" t="str">
        <f t="shared" si="37"/>
        <v/>
      </c>
      <c r="F411" s="1789"/>
      <c r="G411" s="1309" t="str">
        <f>G$96</f>
        <v>Elément</v>
      </c>
      <c r="H411" s="1309"/>
      <c r="I411" s="1309"/>
      <c r="J411" s="1309"/>
      <c r="K411" s="1309" t="str">
        <f>K$96</f>
        <v>Mesure</v>
      </c>
      <c r="L411" s="1309"/>
      <c r="M411" s="1309"/>
      <c r="N411" s="1309"/>
      <c r="O411" s="1309"/>
      <c r="P411" s="1309"/>
      <c r="Q411" s="1309"/>
      <c r="R411" s="1309" t="str">
        <f>R$96</f>
        <v>Réalisation</v>
      </c>
      <c r="S411" s="1310" t="str">
        <f>S$96</f>
        <v>Economie</v>
      </c>
      <c r="T411" s="1310"/>
      <c r="U411" s="2180" t="s">
        <v>74</v>
      </c>
      <c r="V411" s="2180"/>
      <c r="W411" s="2180"/>
      <c r="X411" s="1310" t="str">
        <f>X$96</f>
        <v>Economies</v>
      </c>
      <c r="AA411" s="101" t="s">
        <v>903</v>
      </c>
      <c r="AD411" s="101" t="s">
        <v>902</v>
      </c>
      <c r="AG411" s="101" t="s">
        <v>532</v>
      </c>
      <c r="AI411" s="101" t="s">
        <v>902</v>
      </c>
    </row>
    <row r="412" spans="1:38" s="1292" customFormat="1" ht="16" customHeight="1">
      <c r="A412" s="1704">
        <f>IF(G380="",0,1)</f>
        <v>0</v>
      </c>
      <c r="B412" s="1629"/>
      <c r="C412" s="1283"/>
      <c r="D412" s="677"/>
      <c r="E412" s="1474" t="str">
        <f t="shared" si="37"/>
        <v/>
      </c>
      <c r="F412" s="1789"/>
      <c r="G412" s="1311"/>
      <c r="H412" s="1311"/>
      <c r="I412" s="1311"/>
      <c r="J412" s="1311"/>
      <c r="K412" s="1311"/>
      <c r="L412" s="1311"/>
      <c r="M412" s="1311"/>
      <c r="N412" s="1311"/>
      <c r="O412" s="1311"/>
      <c r="P412" s="1311"/>
      <c r="Q412" s="1311"/>
      <c r="R412" s="1311"/>
      <c r="S412" s="1312" t="str">
        <f>S$97</f>
        <v>calculée</v>
      </c>
      <c r="T412" s="1312"/>
      <c r="U412" s="1312"/>
      <c r="V412" s="1312"/>
      <c r="W412" s="1312"/>
      <c r="X412" s="1312" t="str">
        <f>X$97</f>
        <v>des mesures</v>
      </c>
      <c r="Z412" s="2165" t="s">
        <v>594</v>
      </c>
      <c r="AA412" s="2165" t="str">
        <f>$R$40</f>
        <v>d'ici à 4 ans</v>
      </c>
      <c r="AB412" s="2165" t="str">
        <f>$R$41</f>
        <v>d'ici à 8 ans</v>
      </c>
      <c r="AD412" s="2165" t="str">
        <f>$R$40</f>
        <v>d'ici à 4 ans</v>
      </c>
      <c r="AE412" s="2165" t="str">
        <f>$R$41</f>
        <v>d'ici à 8 ans</v>
      </c>
      <c r="AG412" s="2165" t="str">
        <f>$R$40</f>
        <v>d'ici à 4 ans</v>
      </c>
      <c r="AH412" s="2165" t="str">
        <f>$R$41</f>
        <v>d'ici à 8 ans</v>
      </c>
      <c r="AI412" s="2165" t="str">
        <f>$R$40</f>
        <v>d'ici à 4 ans</v>
      </c>
      <c r="AJ412" s="2165" t="str">
        <f>$R$41</f>
        <v>d'ici à 8 ans</v>
      </c>
    </row>
    <row r="413" spans="1:38" s="1292" customFormat="1" ht="16" customHeight="1">
      <c r="A413" s="1704">
        <f>IF(G380="",0,1)</f>
        <v>0</v>
      </c>
      <c r="B413" s="1629"/>
      <c r="C413" s="1283"/>
      <c r="D413" s="677"/>
      <c r="E413" s="1474" t="str">
        <f t="shared" ref="E413:E444" si="38">IF((SUM(A413:C413))&gt;0,G$42,"")</f>
        <v/>
      </c>
      <c r="F413" s="1789"/>
      <c r="G413" s="1311"/>
      <c r="H413" s="1311"/>
      <c r="I413" s="1311"/>
      <c r="J413" s="1311"/>
      <c r="K413" s="1311"/>
      <c r="L413" s="1311"/>
      <c r="M413" s="1311"/>
      <c r="N413" s="1311"/>
      <c r="O413" s="1311"/>
      <c r="P413" s="1311"/>
      <c r="Q413" s="1311"/>
      <c r="R413" s="1311"/>
      <c r="S413" s="1312"/>
      <c r="T413" s="1312"/>
      <c r="U413" s="1312"/>
      <c r="V413" s="1312"/>
      <c r="W413" s="1312"/>
      <c r="X413" s="1312" t="str">
        <f>X$98</f>
        <v>choisies</v>
      </c>
      <c r="Z413" s="2165"/>
      <c r="AA413" s="2165"/>
      <c r="AB413" s="2165"/>
      <c r="AD413" s="2165"/>
      <c r="AE413" s="2165"/>
      <c r="AG413" s="2165"/>
      <c r="AH413" s="2165"/>
      <c r="AI413" s="2165"/>
      <c r="AJ413" s="2165"/>
    </row>
    <row r="414" spans="1:38" s="1292" customFormat="1" ht="16" customHeight="1">
      <c r="A414" s="1704">
        <f>IF(G380="",0,1)</f>
        <v>0</v>
      </c>
      <c r="B414" s="1629"/>
      <c r="C414" s="1283"/>
      <c r="D414" s="677"/>
      <c r="E414" s="1474" t="str">
        <f t="shared" si="38"/>
        <v/>
      </c>
      <c r="F414" s="1789"/>
      <c r="G414" s="1313"/>
      <c r="H414" s="1313"/>
      <c r="I414" s="1313"/>
      <c r="J414" s="1313"/>
      <c r="K414" s="1313"/>
      <c r="L414" s="1313"/>
      <c r="M414" s="1313"/>
      <c r="N414" s="1313"/>
      <c r="O414" s="1313"/>
      <c r="P414" s="1313"/>
      <c r="Q414" s="1313"/>
      <c r="R414" s="1313"/>
      <c r="S414" s="1314" t="s">
        <v>5</v>
      </c>
      <c r="T414" s="1314"/>
      <c r="U414" s="2181" t="str">
        <f>U$99</f>
        <v>[oui/non]</v>
      </c>
      <c r="V414" s="2181"/>
      <c r="W414" s="2181"/>
      <c r="X414" s="1314" t="s">
        <v>5</v>
      </c>
      <c r="Z414" s="2165"/>
      <c r="AA414" s="2165"/>
      <c r="AB414" s="2165"/>
      <c r="AD414" s="2165"/>
      <c r="AE414" s="2165"/>
      <c r="AG414" s="2165"/>
      <c r="AH414" s="2165"/>
      <c r="AI414" s="2165"/>
      <c r="AJ414" s="2165"/>
    </row>
    <row r="415" spans="1:38" s="1292" customFormat="1" ht="16" customHeight="1">
      <c r="A415" s="1704">
        <f>IF(G380="",0,1)</f>
        <v>0</v>
      </c>
      <c r="B415" s="1629"/>
      <c r="C415" s="1283"/>
      <c r="D415" s="677"/>
      <c r="E415" s="1474" t="str">
        <f t="shared" si="38"/>
        <v/>
      </c>
      <c r="F415" s="1789"/>
      <c r="G415" s="1311"/>
      <c r="H415" s="1311"/>
      <c r="I415" s="1311"/>
      <c r="J415" s="1311"/>
      <c r="K415" s="1311"/>
      <c r="L415" s="1311"/>
      <c r="M415" s="1311"/>
      <c r="N415" s="1311"/>
      <c r="O415" s="1311"/>
      <c r="P415" s="1311"/>
      <c r="Q415" s="1311"/>
      <c r="R415" s="1311"/>
      <c r="T415" s="1312"/>
      <c r="U415" s="1312"/>
      <c r="V415" s="1312"/>
      <c r="Z415" s="2165"/>
      <c r="AA415" s="2165"/>
      <c r="AB415" s="2165"/>
      <c r="AD415" s="2165"/>
      <c r="AE415" s="2165"/>
      <c r="AG415" s="2165"/>
      <c r="AH415" s="2165"/>
      <c r="AI415" s="2165"/>
      <c r="AJ415" s="2165"/>
    </row>
    <row r="416" spans="1:38" s="1292" customFormat="1" ht="12" customHeight="1">
      <c r="A416" s="1704">
        <f>IF(G380="",0,1)</f>
        <v>0</v>
      </c>
      <c r="B416" s="1629"/>
      <c r="C416" s="1283"/>
      <c r="D416" s="677"/>
      <c r="E416" s="1474" t="str">
        <f t="shared" si="38"/>
        <v/>
      </c>
      <c r="F416" s="1789"/>
      <c r="G416" s="1315"/>
      <c r="H416" s="1315"/>
      <c r="I416" s="1315"/>
      <c r="J416" s="1315"/>
      <c r="K416" s="1315"/>
      <c r="L416" s="1315"/>
      <c r="M416" s="1315"/>
      <c r="N416" s="1315"/>
      <c r="O416" s="1315"/>
      <c r="P416" s="1315"/>
      <c r="Q416" s="1315"/>
      <c r="R416" s="1315"/>
      <c r="S416" s="1315"/>
      <c r="T416" s="1315"/>
      <c r="U416" s="1312"/>
      <c r="V416" s="1315"/>
      <c r="W416" s="1315"/>
      <c r="X416" s="1315"/>
      <c r="Z416" s="2165"/>
      <c r="AA416" s="2165"/>
      <c r="AB416" s="2165"/>
      <c r="AD416" s="2165"/>
      <c r="AE416" s="2165"/>
      <c r="AG416" s="2165"/>
      <c r="AH416" s="2165"/>
      <c r="AI416" s="2165"/>
      <c r="AJ416" s="2165"/>
    </row>
    <row r="417" spans="1:38" s="737" customFormat="1" ht="17" customHeight="1">
      <c r="A417" s="1704">
        <f>IF(G380="",0,1)</f>
        <v>0</v>
      </c>
      <c r="B417" s="1655"/>
      <c r="C417" s="1283"/>
      <c r="D417" s="1561"/>
      <c r="E417" s="1474" t="str">
        <f t="shared" si="38"/>
        <v/>
      </c>
      <c r="F417" s="1789"/>
      <c r="G417" s="1316"/>
      <c r="H417" s="1317" t="str">
        <f>H$102</f>
        <v>Ecran thermique</v>
      </c>
      <c r="I417" s="1317"/>
      <c r="J417" s="1317"/>
      <c r="K417" s="2173" t="str">
        <f>AF380</f>
        <v/>
      </c>
      <c r="L417" s="2173"/>
      <c r="M417" s="2173"/>
      <c r="N417" s="2173"/>
      <c r="O417" s="2173"/>
      <c r="P417" s="2173"/>
      <c r="Q417" s="2173"/>
      <c r="R417" s="1318" t="str">
        <f>IF(S417=0,"",IF(BC380=Q$40,R$40,R$41))</f>
        <v>d'ici à 8 ans</v>
      </c>
      <c r="S417" s="1319" t="str">
        <f>AT380</f>
        <v/>
      </c>
      <c r="T417" s="1319"/>
      <c r="U417" s="1319"/>
      <c r="V417" s="527"/>
      <c r="W417" s="1320"/>
      <c r="X417" s="1319" t="str">
        <f>IF(V417=V$41,0,S417)</f>
        <v/>
      </c>
      <c r="Z417" s="1321">
        <f>IF(S417=0,1,IF(V417=V$41,2,3))</f>
        <v>3</v>
      </c>
      <c r="AA417" s="1322">
        <f>IF(R417=AA412,S417,0)</f>
        <v>0</v>
      </c>
      <c r="AB417" s="1322" t="str">
        <f>IF(R417=AB412,S417,0)</f>
        <v/>
      </c>
      <c r="AC417" s="1292"/>
      <c r="AD417" s="1322">
        <f>IF(R417=AD412,X417,0)</f>
        <v>0</v>
      </c>
      <c r="AE417" s="1322" t="str">
        <f>IF(R417=AE412,X417,0)</f>
        <v/>
      </c>
      <c r="AF417" s="40"/>
      <c r="AG417" s="1322">
        <f>AD417</f>
        <v>0</v>
      </c>
      <c r="AH417" s="1562" t="str">
        <f>AE417</f>
        <v/>
      </c>
      <c r="AI417" s="1563">
        <f>IF(W417=AI412,AC417,0)</f>
        <v>0</v>
      </c>
      <c r="AJ417" s="1563">
        <f>IF(W417=AJ412,AC417,0)</f>
        <v>0</v>
      </c>
      <c r="AK417" s="40"/>
      <c r="AL417" s="40"/>
    </row>
    <row r="418" spans="1:38" s="737" customFormat="1" ht="47" customHeight="1">
      <c r="A418" s="1704">
        <f>IF(G380="",0,1)</f>
        <v>0</v>
      </c>
      <c r="B418" s="1655"/>
      <c r="C418" s="1283"/>
      <c r="D418" s="1561"/>
      <c r="E418" s="1474" t="str">
        <f t="shared" si="38"/>
        <v/>
      </c>
      <c r="F418" s="1789"/>
      <c r="G418" s="1323"/>
      <c r="H418" s="1324"/>
      <c r="I418" s="1324"/>
      <c r="J418" s="1324"/>
      <c r="K418" s="2174"/>
      <c r="L418" s="2174"/>
      <c r="M418" s="2174"/>
      <c r="N418" s="2174"/>
      <c r="O418" s="2174"/>
      <c r="P418" s="2174"/>
      <c r="Q418" s="2174"/>
      <c r="R418" s="1325"/>
      <c r="S418" s="1326"/>
      <c r="T418" s="1326"/>
      <c r="U418" s="1326"/>
      <c r="V418" s="1326"/>
      <c r="W418" s="1326"/>
      <c r="X418" s="1326"/>
      <c r="AC418" s="1292"/>
      <c r="AF418" s="40"/>
      <c r="AI418" s="1443"/>
      <c r="AJ418" s="1443"/>
      <c r="AK418" s="40"/>
      <c r="AL418" s="40"/>
    </row>
    <row r="419" spans="1:38" s="737" customFormat="1" ht="17" customHeight="1">
      <c r="A419" s="1704">
        <f>IF(G380="",0,1)</f>
        <v>0</v>
      </c>
      <c r="B419" s="1655"/>
      <c r="C419" s="1283"/>
      <c r="D419" s="1561"/>
      <c r="E419" s="1474" t="str">
        <f t="shared" si="38"/>
        <v/>
      </c>
      <c r="F419" s="1789"/>
      <c r="G419" s="1316"/>
      <c r="H419" s="1317" t="str">
        <f>H$104</f>
        <v>Toit</v>
      </c>
      <c r="I419" s="1317"/>
      <c r="J419" s="1317"/>
      <c r="K419" s="2173" t="str">
        <f>AG380</f>
        <v/>
      </c>
      <c r="L419" s="2173"/>
      <c r="M419" s="2173"/>
      <c r="N419" s="2173"/>
      <c r="O419" s="2173"/>
      <c r="P419" s="2173"/>
      <c r="Q419" s="2173"/>
      <c r="R419" s="1318" t="str">
        <f>IF(S419=0,"",IF(BD380=Q$40,R$40,R$41))</f>
        <v>d'ici à 8 ans</v>
      </c>
      <c r="S419" s="1327" t="str">
        <f>AU380</f>
        <v/>
      </c>
      <c r="T419" s="1327"/>
      <c r="U419" s="1327"/>
      <c r="V419" s="527"/>
      <c r="W419" s="1320"/>
      <c r="X419" s="1319" t="str">
        <f>IF(V419=V$41,0,S419)</f>
        <v/>
      </c>
      <c r="Z419" s="1328">
        <f>IF(S419=0,1,IF(V419=V$41,2,3))</f>
        <v>3</v>
      </c>
      <c r="AA419" s="1322">
        <f>IF(R419=AA412,S419,0)</f>
        <v>0</v>
      </c>
      <c r="AB419" s="1322" t="str">
        <f>IF(R419=AB412,S419,0)</f>
        <v/>
      </c>
      <c r="AC419" s="1292"/>
      <c r="AD419" s="1322">
        <f>IF(R419=AD412,X419,0)</f>
        <v>0</v>
      </c>
      <c r="AE419" s="1322" t="str">
        <f>IF(R419=AE412,X419,0)</f>
        <v/>
      </c>
      <c r="AF419" s="40"/>
      <c r="AG419" s="1322">
        <f>AD419</f>
        <v>0</v>
      </c>
      <c r="AH419" s="1562" t="str">
        <f>AE419</f>
        <v/>
      </c>
      <c r="AI419" s="1563">
        <f>IF(W419=AI412,AC419,0)</f>
        <v>0</v>
      </c>
      <c r="AJ419" s="1563">
        <f>IF(W419=AJ412,AC419,0)</f>
        <v>0</v>
      </c>
      <c r="AK419" s="40"/>
      <c r="AL419" s="40"/>
    </row>
    <row r="420" spans="1:38" s="737" customFormat="1" ht="92" customHeight="1">
      <c r="A420" s="1704">
        <f>IF(G380="",0,1)</f>
        <v>0</v>
      </c>
      <c r="B420" s="1655"/>
      <c r="C420" s="1283"/>
      <c r="D420" s="1561"/>
      <c r="E420" s="1474" t="str">
        <f t="shared" si="38"/>
        <v/>
      </c>
      <c r="F420" s="1789"/>
      <c r="G420" s="1323"/>
      <c r="H420" s="1324"/>
      <c r="I420" s="1324"/>
      <c r="J420" s="1324"/>
      <c r="K420" s="2174"/>
      <c r="L420" s="2174"/>
      <c r="M420" s="2174"/>
      <c r="N420" s="2174"/>
      <c r="O420" s="2174"/>
      <c r="P420" s="2174"/>
      <c r="Q420" s="2174"/>
      <c r="R420" s="1325"/>
      <c r="S420" s="1326"/>
      <c r="T420" s="1326"/>
      <c r="U420" s="1326"/>
      <c r="V420" s="1326"/>
      <c r="W420" s="1326"/>
      <c r="X420" s="1326"/>
      <c r="AC420" s="1292"/>
      <c r="AF420" s="40"/>
      <c r="AI420" s="1443"/>
      <c r="AJ420" s="1443"/>
      <c r="AK420" s="40"/>
      <c r="AL420" s="40"/>
    </row>
    <row r="421" spans="1:38" s="737" customFormat="1" ht="17" customHeight="1">
      <c r="A421" s="1704">
        <f>IF(G380="",0,1)</f>
        <v>0</v>
      </c>
      <c r="B421" s="1655"/>
      <c r="C421" s="1283"/>
      <c r="D421" s="1561"/>
      <c r="E421" s="1474" t="str">
        <f t="shared" si="38"/>
        <v/>
      </c>
      <c r="F421" s="1789"/>
      <c r="G421" s="1316"/>
      <c r="H421" s="1317" t="str">
        <f>H$106</f>
        <v>Parois latérales et pignons</v>
      </c>
      <c r="I421" s="1317"/>
      <c r="J421" s="1317"/>
      <c r="K421" s="2173" t="str">
        <f>AH380</f>
        <v/>
      </c>
      <c r="L421" s="2173"/>
      <c r="M421" s="2173"/>
      <c r="N421" s="2173"/>
      <c r="O421" s="2173"/>
      <c r="P421" s="2173"/>
      <c r="Q421" s="2173"/>
      <c r="R421" s="1318" t="str">
        <f>IF(S421=0,"",IF(BE380=Q$40,R$40,R$41))</f>
        <v>d'ici à 8 ans</v>
      </c>
      <c r="S421" s="1327" t="str">
        <f>AV380</f>
        <v/>
      </c>
      <c r="T421" s="1327"/>
      <c r="U421" s="1327"/>
      <c r="V421" s="527"/>
      <c r="W421" s="1320"/>
      <c r="X421" s="1319" t="str">
        <f>IF(V421=V$41,0,S421)</f>
        <v/>
      </c>
      <c r="Z421" s="1328">
        <f>IF(S421=0,1,IF(V421=V$41,2,3))</f>
        <v>3</v>
      </c>
      <c r="AA421" s="1322">
        <f>IF(R421=AA412,S421,0)</f>
        <v>0</v>
      </c>
      <c r="AB421" s="1322" t="str">
        <f>IF(R421=AB412,S421,0)</f>
        <v/>
      </c>
      <c r="AC421" s="1292"/>
      <c r="AD421" s="1322">
        <f>IF(R421=AD412,X421,0)</f>
        <v>0</v>
      </c>
      <c r="AE421" s="1322" t="str">
        <f>IF(R421=AE412,X421,0)</f>
        <v/>
      </c>
      <c r="AF421" s="40"/>
      <c r="AG421" s="1322">
        <f>AD421</f>
        <v>0</v>
      </c>
      <c r="AH421" s="1562" t="str">
        <f>AE421</f>
        <v/>
      </c>
      <c r="AI421" s="1563">
        <f>IF(W421=AI412,AC421,0)</f>
        <v>0</v>
      </c>
      <c r="AJ421" s="1563">
        <f>IF(W421=AJ412,AC421,0)</f>
        <v>0</v>
      </c>
      <c r="AK421" s="40"/>
      <c r="AL421" s="40"/>
    </row>
    <row r="422" spans="1:38" s="737" customFormat="1" ht="34" customHeight="1">
      <c r="A422" s="1704">
        <f>IF(G380="",0,1)</f>
        <v>0</v>
      </c>
      <c r="B422" s="1655"/>
      <c r="C422" s="1283"/>
      <c r="D422" s="1561"/>
      <c r="E422" s="1474" t="str">
        <f t="shared" si="38"/>
        <v/>
      </c>
      <c r="F422" s="1789"/>
      <c r="G422" s="1323"/>
      <c r="H422" s="1324"/>
      <c r="I422" s="1324"/>
      <c r="J422" s="1324"/>
      <c r="K422" s="2174"/>
      <c r="L422" s="2174"/>
      <c r="M422" s="2174"/>
      <c r="N422" s="2174"/>
      <c r="O422" s="2174"/>
      <c r="P422" s="2174"/>
      <c r="Q422" s="2174"/>
      <c r="R422" s="1325"/>
      <c r="S422" s="1326"/>
      <c r="T422" s="1326"/>
      <c r="U422" s="1326"/>
      <c r="V422" s="1326"/>
      <c r="W422" s="1326"/>
      <c r="X422" s="1326"/>
      <c r="AC422" s="1292"/>
      <c r="AI422" s="1443"/>
      <c r="AJ422" s="1443"/>
      <c r="AK422" s="40"/>
      <c r="AL422" s="40"/>
    </row>
    <row r="423" spans="1:38" s="737" customFormat="1" ht="17" customHeight="1">
      <c r="A423" s="1704">
        <f>IF(G380="",0,1)</f>
        <v>0</v>
      </c>
      <c r="B423" s="1655"/>
      <c r="C423" s="1283"/>
      <c r="D423" s="1561"/>
      <c r="E423" s="1474" t="str">
        <f t="shared" si="38"/>
        <v/>
      </c>
      <c r="F423" s="1789"/>
      <c r="G423" s="1316"/>
      <c r="H423" s="1317" t="str">
        <f>H$108</f>
        <v>Etanchéité</v>
      </c>
      <c r="I423" s="1317"/>
      <c r="J423" s="1317"/>
      <c r="K423" s="2173" t="str">
        <f>AI380</f>
        <v/>
      </c>
      <c r="L423" s="2173"/>
      <c r="M423" s="2173"/>
      <c r="N423" s="2173"/>
      <c r="O423" s="2173"/>
      <c r="P423" s="2173"/>
      <c r="Q423" s="2173"/>
      <c r="R423" s="1318" t="str">
        <f>IF(S423=0,"",IF(BF380=Q$40,R$40,R$41))</f>
        <v>d'ici à 8 ans</v>
      </c>
      <c r="S423" s="1327" t="str">
        <f>AW380</f>
        <v/>
      </c>
      <c r="T423" s="1327"/>
      <c r="U423" s="1327"/>
      <c r="V423" s="527"/>
      <c r="W423" s="1320"/>
      <c r="X423" s="1319" t="str">
        <f>IF(V423=V$41,0,S423)</f>
        <v/>
      </c>
      <c r="Z423" s="1328">
        <f>IF(S423=0,1,IF(V423=V$41,2,3))</f>
        <v>3</v>
      </c>
      <c r="AA423" s="1322">
        <f>IF(R423=AA412,S423,0)</f>
        <v>0</v>
      </c>
      <c r="AB423" s="1322" t="str">
        <f>IF(R423=AB412,S423,0)</f>
        <v/>
      </c>
      <c r="AC423" s="1292"/>
      <c r="AD423" s="1322">
        <f>IF(R423=AD412,X423,0)</f>
        <v>0</v>
      </c>
      <c r="AE423" s="1322" t="str">
        <f>IF(R423=AE412,X423,0)</f>
        <v/>
      </c>
      <c r="AF423" s="40"/>
      <c r="AG423" s="1322">
        <f>AD423</f>
        <v>0</v>
      </c>
      <c r="AH423" s="1562" t="str">
        <f>AE423</f>
        <v/>
      </c>
      <c r="AI423" s="1563">
        <f>IF(W423=AI412,AC423,0)</f>
        <v>0</v>
      </c>
      <c r="AJ423" s="1563">
        <f>IF(W423=AJ412,AC423,0)</f>
        <v>0</v>
      </c>
      <c r="AK423" s="40"/>
      <c r="AL423" s="40"/>
    </row>
    <row r="424" spans="1:38" s="737" customFormat="1" ht="47" customHeight="1">
      <c r="A424" s="1704">
        <f>IF(G380="",0,1)</f>
        <v>0</v>
      </c>
      <c r="B424" s="1655"/>
      <c r="C424" s="1283"/>
      <c r="D424" s="1561"/>
      <c r="E424" s="1474" t="str">
        <f t="shared" si="38"/>
        <v/>
      </c>
      <c r="F424" s="1789"/>
      <c r="G424" s="1323"/>
      <c r="H424" s="1324"/>
      <c r="I424" s="1324"/>
      <c r="J424" s="1324"/>
      <c r="K424" s="2174"/>
      <c r="L424" s="2174"/>
      <c r="M424" s="2174"/>
      <c r="N424" s="2174"/>
      <c r="O424" s="2174"/>
      <c r="P424" s="2174"/>
      <c r="Q424" s="2174"/>
      <c r="R424" s="1325"/>
      <c r="S424" s="1326"/>
      <c r="T424" s="1326"/>
      <c r="U424" s="1326"/>
      <c r="V424" s="1326"/>
      <c r="W424" s="1326"/>
      <c r="X424" s="1326"/>
      <c r="AC424" s="1292"/>
      <c r="AE424" s="40"/>
      <c r="AF424" s="40"/>
      <c r="AH424" s="40"/>
      <c r="AI424" s="1443"/>
      <c r="AJ424" s="44"/>
      <c r="AK424" s="40"/>
      <c r="AL424" s="40"/>
    </row>
    <row r="425" spans="1:38" s="737" customFormat="1" ht="17" customHeight="1">
      <c r="A425" s="1704">
        <f>IF(G380="",0,1)</f>
        <v>0</v>
      </c>
      <c r="B425" s="1655"/>
      <c r="C425" s="1283"/>
      <c r="D425" s="1561"/>
      <c r="E425" s="1474" t="str">
        <f t="shared" si="38"/>
        <v/>
      </c>
      <c r="F425" s="1789"/>
      <c r="G425" s="1316"/>
      <c r="H425" s="1317" t="str">
        <f>H$110</f>
        <v>Gestion du climat</v>
      </c>
      <c r="I425" s="1317"/>
      <c r="J425" s="1317"/>
      <c r="K425" s="2173" t="str">
        <f>AJ380</f>
        <v/>
      </c>
      <c r="L425" s="2173"/>
      <c r="M425" s="2173"/>
      <c r="N425" s="2173"/>
      <c r="O425" s="2173"/>
      <c r="P425" s="2173"/>
      <c r="Q425" s="2173"/>
      <c r="R425" s="1318" t="str">
        <f>IF(S425=0,"",IF(BG380=Q$40,R$40,R$41))</f>
        <v>d'ici à 8 ans</v>
      </c>
      <c r="S425" s="1327" t="str">
        <f>AX380</f>
        <v/>
      </c>
      <c r="T425" s="1327"/>
      <c r="U425" s="1327"/>
      <c r="V425" s="527"/>
      <c r="W425" s="1320"/>
      <c r="X425" s="1319" t="str">
        <f>IF(V425=V$41,0,S425)</f>
        <v/>
      </c>
      <c r="Z425" s="1328">
        <f>IF(S425=0,1,IF(V425=V$41,2,3))</f>
        <v>3</v>
      </c>
      <c r="AA425" s="1322">
        <f>IF(R425=AA412,S425,0)</f>
        <v>0</v>
      </c>
      <c r="AB425" s="1322" t="str">
        <f>IF(R425=AB412,S425,0)</f>
        <v/>
      </c>
      <c r="AC425" s="1292"/>
      <c r="AD425" s="1322">
        <f>IF(R425=AD412,X425,0)</f>
        <v>0</v>
      </c>
      <c r="AE425" s="1322" t="str">
        <f>IF(R425=AE412,X425,0)</f>
        <v/>
      </c>
      <c r="AF425" s="40"/>
      <c r="AG425" s="1322">
        <f>AD425</f>
        <v>0</v>
      </c>
      <c r="AH425" s="1562" t="str">
        <f>AE425</f>
        <v/>
      </c>
      <c r="AI425" s="1563">
        <f>IF(W425=AI412,AC425,0)</f>
        <v>0</v>
      </c>
      <c r="AJ425" s="1563">
        <f>IF(W425=AJ412,AC425,0)</f>
        <v>0</v>
      </c>
      <c r="AK425" s="40"/>
      <c r="AL425" s="40"/>
    </row>
    <row r="426" spans="1:38" s="737" customFormat="1" ht="24" customHeight="1">
      <c r="A426" s="1704">
        <f>IF(G380="",0,1)</f>
        <v>0</v>
      </c>
      <c r="B426" s="1655"/>
      <c r="C426" s="1283"/>
      <c r="D426" s="1561"/>
      <c r="E426" s="1474" t="str">
        <f t="shared" si="38"/>
        <v/>
      </c>
      <c r="F426" s="1789"/>
      <c r="G426" s="1323"/>
      <c r="H426" s="1324"/>
      <c r="I426" s="1324"/>
      <c r="J426" s="1324"/>
      <c r="K426" s="2174"/>
      <c r="L426" s="2174"/>
      <c r="M426" s="2174"/>
      <c r="N426" s="2174"/>
      <c r="O426" s="2174"/>
      <c r="P426" s="2174"/>
      <c r="Q426" s="2174"/>
      <c r="R426" s="1325"/>
      <c r="S426" s="1326"/>
      <c r="T426" s="1326"/>
      <c r="U426" s="1326"/>
      <c r="V426" s="1326"/>
      <c r="W426" s="1326"/>
      <c r="X426" s="1326"/>
      <c r="AC426" s="1292"/>
      <c r="AE426" s="40"/>
      <c r="AF426" s="40"/>
      <c r="AH426" s="40"/>
      <c r="AJ426" s="40"/>
      <c r="AK426" s="40"/>
      <c r="AL426" s="40"/>
    </row>
    <row r="427" spans="1:38" s="737" customFormat="1" ht="17" customHeight="1">
      <c r="A427" s="1704">
        <f>IF(G380="",0,1)</f>
        <v>0</v>
      </c>
      <c r="B427" s="1655"/>
      <c r="C427" s="1283"/>
      <c r="D427" s="1561"/>
      <c r="E427" s="1474" t="str">
        <f t="shared" si="38"/>
        <v/>
      </c>
      <c r="F427" s="1789"/>
      <c r="G427" s="1316"/>
      <c r="H427" s="1317" t="str">
        <f>H$112</f>
        <v>Isolation des conduites</v>
      </c>
      <c r="I427" s="1317"/>
      <c r="J427" s="1317"/>
      <c r="K427" s="2173" t="str">
        <f>AK380</f>
        <v/>
      </c>
      <c r="L427" s="2173"/>
      <c r="M427" s="2173"/>
      <c r="N427" s="2173"/>
      <c r="O427" s="2173"/>
      <c r="P427" s="2173"/>
      <c r="Q427" s="2173"/>
      <c r="R427" s="1318" t="str">
        <f>IF(S427=0,"",IF(BH380=Q$40,R$40,R$41))</f>
        <v>d'ici à 8 ans</v>
      </c>
      <c r="S427" s="1327" t="str">
        <f>AY380</f>
        <v/>
      </c>
      <c r="T427" s="1327"/>
      <c r="U427" s="1327"/>
      <c r="V427" s="527"/>
      <c r="W427" s="1320"/>
      <c r="X427" s="1319" t="str">
        <f>IF(V427=V$41,0,S427)</f>
        <v/>
      </c>
      <c r="Z427" s="1328">
        <f>IF(S427=0,1,IF(V427=V$41,2,3))</f>
        <v>3</v>
      </c>
      <c r="AA427" s="1322">
        <f>IF(R427=AA412,S427,0)</f>
        <v>0</v>
      </c>
      <c r="AB427" s="1322" t="str">
        <f>IF(R427=AB412,S427,0)</f>
        <v/>
      </c>
      <c r="AC427" s="1292"/>
      <c r="AD427" s="1322">
        <f>IF(R427=AD412,X427,0)</f>
        <v>0</v>
      </c>
      <c r="AE427" s="1322" t="str">
        <f>IF(R427=AE412,X427,0)</f>
        <v/>
      </c>
      <c r="AF427" s="40"/>
      <c r="AH427" s="40"/>
      <c r="AI427" s="1322">
        <f>AD427</f>
        <v>0</v>
      </c>
      <c r="AJ427" s="1322" t="str">
        <f>AE427</f>
        <v/>
      </c>
      <c r="AK427" s="40"/>
      <c r="AL427" s="40"/>
    </row>
    <row r="428" spans="1:38" s="737" customFormat="1" ht="15" customHeight="1">
      <c r="A428" s="1704">
        <f>IF(G380="",0,1)</f>
        <v>0</v>
      </c>
      <c r="B428" s="1655"/>
      <c r="C428" s="1283"/>
      <c r="D428" s="1561"/>
      <c r="E428" s="1474" t="str">
        <f t="shared" si="38"/>
        <v/>
      </c>
      <c r="F428" s="1789"/>
      <c r="G428" s="1323"/>
      <c r="H428" s="1324"/>
      <c r="I428" s="1324"/>
      <c r="J428" s="1324"/>
      <c r="K428" s="2174"/>
      <c r="L428" s="2174"/>
      <c r="M428" s="2174"/>
      <c r="N428" s="2174"/>
      <c r="O428" s="2174"/>
      <c r="P428" s="2174"/>
      <c r="Q428" s="2174"/>
      <c r="R428" s="1325"/>
      <c r="S428" s="1326"/>
      <c r="T428" s="1326"/>
      <c r="U428" s="1326"/>
      <c r="V428" s="1326"/>
      <c r="W428" s="1326"/>
      <c r="X428" s="1326"/>
      <c r="AC428" s="1292"/>
      <c r="AE428" s="40"/>
      <c r="AF428" s="40"/>
      <c r="AH428" s="40"/>
      <c r="AJ428" s="40"/>
      <c r="AK428" s="40"/>
      <c r="AL428" s="40"/>
    </row>
    <row r="429" spans="1:38" s="737" customFormat="1" ht="17" customHeight="1">
      <c r="A429" s="1704">
        <f>IF(G380="",0,1)</f>
        <v>0</v>
      </c>
      <c r="B429" s="1655"/>
      <c r="C429" s="1283"/>
      <c r="D429" s="1561"/>
      <c r="E429" s="1474" t="str">
        <f t="shared" si="38"/>
        <v/>
      </c>
      <c r="F429" s="1789"/>
      <c r="G429" s="1316"/>
      <c r="H429" s="1317" t="str">
        <f>H$114</f>
        <v>Isolation du distributeur de chauffage</v>
      </c>
      <c r="I429" s="1317"/>
      <c r="J429" s="1317"/>
      <c r="K429" s="2173" t="str">
        <f>AL380</f>
        <v/>
      </c>
      <c r="L429" s="2173"/>
      <c r="M429" s="2173"/>
      <c r="N429" s="2173"/>
      <c r="O429" s="2173"/>
      <c r="P429" s="2173"/>
      <c r="Q429" s="2173"/>
      <c r="R429" s="1318" t="str">
        <f>IF(S429=0,"",IF(BI380=Q$40,R$40,R$41))</f>
        <v>d'ici à 8 ans</v>
      </c>
      <c r="S429" s="1327" t="str">
        <f>AZ380</f>
        <v/>
      </c>
      <c r="T429" s="1327"/>
      <c r="U429" s="1327"/>
      <c r="V429" s="527"/>
      <c r="W429" s="1320"/>
      <c r="X429" s="1319" t="str">
        <f>IF(V429=V$41,0,S429)</f>
        <v/>
      </c>
      <c r="Z429" s="1328">
        <f>IF(S429=0,1,IF(V429=V$41,2,3))</f>
        <v>3</v>
      </c>
      <c r="AA429" s="1322">
        <f>IF(R429=AA$97,S429,0)</f>
        <v>0</v>
      </c>
      <c r="AB429" s="1322" t="str">
        <f>IF(R429=AB$97,S429,0)</f>
        <v/>
      </c>
      <c r="AC429" s="1292"/>
      <c r="AD429" s="1322">
        <f>IF(R429=AD$97,X429,0)</f>
        <v>0</v>
      </c>
      <c r="AE429" s="1322" t="str">
        <f>IF(R429=AE$97,X429,0)</f>
        <v/>
      </c>
      <c r="AF429" s="40"/>
      <c r="AH429" s="40"/>
      <c r="AI429" s="1322">
        <f>AD429</f>
        <v>0</v>
      </c>
      <c r="AJ429" s="1322" t="str">
        <f>AE429</f>
        <v/>
      </c>
      <c r="AK429" s="40"/>
      <c r="AL429" s="40"/>
    </row>
    <row r="430" spans="1:38" s="737" customFormat="1" ht="17" customHeight="1">
      <c r="A430" s="1704">
        <f>IF(G380="",0,1)</f>
        <v>0</v>
      </c>
      <c r="B430" s="1655"/>
      <c r="C430" s="1283"/>
      <c r="D430" s="1561"/>
      <c r="E430" s="1474" t="str">
        <f t="shared" si="38"/>
        <v/>
      </c>
      <c r="F430" s="1789"/>
      <c r="G430" s="1323"/>
      <c r="H430" s="1324"/>
      <c r="I430" s="1324"/>
      <c r="J430" s="1324"/>
      <c r="K430" s="2174"/>
      <c r="L430" s="2174"/>
      <c r="M430" s="2174"/>
      <c r="N430" s="2174"/>
      <c r="O430" s="2174"/>
      <c r="P430" s="2174"/>
      <c r="Q430" s="2174"/>
      <c r="R430" s="1325"/>
      <c r="S430" s="1326"/>
      <c r="T430" s="1326"/>
      <c r="U430" s="1326"/>
      <c r="V430" s="1326"/>
      <c r="W430" s="1326"/>
      <c r="X430" s="1326"/>
      <c r="AC430" s="1292"/>
      <c r="AE430" s="40"/>
      <c r="AF430" s="40"/>
      <c r="AH430" s="40"/>
      <c r="AJ430" s="40"/>
      <c r="AK430" s="40"/>
      <c r="AL430" s="40"/>
    </row>
    <row r="431" spans="1:38" s="1292" customFormat="1" ht="18" customHeight="1">
      <c r="A431" s="1704">
        <f>IF(G380="",0,1)</f>
        <v>0</v>
      </c>
      <c r="B431" s="1629"/>
      <c r="C431" s="1283"/>
      <c r="D431" s="1564">
        <f>IF(I431="",-1,0)</f>
        <v>-1</v>
      </c>
      <c r="E431" s="1474" t="str">
        <f t="shared" si="38"/>
        <v/>
      </c>
      <c r="F431" s="1789"/>
      <c r="G431" s="1329" t="str">
        <f>G$116</f>
        <v>Total</v>
      </c>
      <c r="H431" s="1329"/>
      <c r="I431" s="1330"/>
      <c r="J431" s="1331"/>
      <c r="K431" s="1332">
        <f>AK381</f>
        <v>0</v>
      </c>
      <c r="L431" s="1332"/>
      <c r="M431" s="1332"/>
      <c r="N431" s="1332"/>
      <c r="O431" s="1332"/>
      <c r="P431" s="1332"/>
      <c r="Q431" s="1332"/>
      <c r="R431" s="1332"/>
      <c r="S431" s="1286">
        <f>SUM(S417:S430)</f>
        <v>0</v>
      </c>
      <c r="T431" s="1333"/>
      <c r="U431" s="1286"/>
      <c r="V431" s="1286">
        <f>SUM(V417:V430)</f>
        <v>0</v>
      </c>
      <c r="W431" s="1286">
        <f>SUM(W417:W430)</f>
        <v>0</v>
      </c>
      <c r="X431" s="1286">
        <f>SUM(X417:X430)</f>
        <v>0</v>
      </c>
      <c r="Y431" s="2"/>
      <c r="Z431" s="2"/>
      <c r="AA431" s="1334">
        <f>SUM(AA417:AA430)</f>
        <v>0</v>
      </c>
      <c r="AB431" s="1334">
        <f>SUM(AB417:AB430)</f>
        <v>0</v>
      </c>
      <c r="AD431" s="1334">
        <f>SUM(AD417:AD430)</f>
        <v>0</v>
      </c>
      <c r="AE431" s="1334">
        <f>SUM(AE417:AE430)</f>
        <v>0</v>
      </c>
      <c r="AF431" s="1415"/>
      <c r="AG431" s="1334">
        <f>SUM(AG417:AG430)</f>
        <v>0</v>
      </c>
      <c r="AH431" s="1334">
        <f>SUM(AH417:AH430)</f>
        <v>0</v>
      </c>
      <c r="AI431" s="1334">
        <f>SUM(AI417:AI430)</f>
        <v>0</v>
      </c>
      <c r="AJ431" s="1334">
        <f>SUM(AJ417:AJ430)</f>
        <v>0</v>
      </c>
      <c r="AK431" s="1415"/>
      <c r="AL431" s="1415"/>
    </row>
    <row r="432" spans="1:38" s="731" customFormat="1" ht="25" customHeight="1">
      <c r="A432" s="1704">
        <f>IF(G380="",0,1)</f>
        <v>0</v>
      </c>
      <c r="B432" s="1629"/>
      <c r="C432" s="1283"/>
      <c r="D432" s="1561"/>
      <c r="E432" s="1474" t="str">
        <f t="shared" si="38"/>
        <v/>
      </c>
      <c r="F432" s="1789"/>
      <c r="G432" s="1315"/>
      <c r="H432" s="1335"/>
      <c r="I432" s="1336"/>
      <c r="J432" s="1337"/>
      <c r="K432" s="1338"/>
      <c r="L432" s="1338"/>
      <c r="M432" s="1338"/>
      <c r="N432" s="1338"/>
      <c r="O432" s="1338"/>
      <c r="P432" s="1338"/>
      <c r="Q432" s="1338"/>
      <c r="R432" s="1338"/>
      <c r="S432" s="1337"/>
      <c r="T432" s="1337"/>
      <c r="U432" s="1337"/>
      <c r="V432" s="1339"/>
      <c r="W432" s="989"/>
      <c r="X432" s="2"/>
      <c r="Y432" s="2"/>
      <c r="Z432" s="2"/>
      <c r="AA432" s="2"/>
      <c r="AB432" s="2"/>
      <c r="AC432" s="1292"/>
      <c r="AD432" s="1415"/>
      <c r="AE432" s="1415"/>
      <c r="AF432" s="1415"/>
      <c r="AG432" s="1415"/>
      <c r="AH432" s="1415"/>
      <c r="AI432" s="1415"/>
      <c r="AJ432" s="1415"/>
      <c r="AK432" s="1415"/>
      <c r="AL432" s="1415"/>
    </row>
    <row r="433" spans="1:38" s="1279" customFormat="1" ht="19" customHeight="1">
      <c r="A433" s="1704">
        <f>IF(G380="",0,1)</f>
        <v>0</v>
      </c>
      <c r="B433" s="1704"/>
      <c r="C433" s="1565"/>
      <c r="D433" s="1566"/>
      <c r="E433" s="1474" t="str">
        <f t="shared" si="38"/>
        <v/>
      </c>
      <c r="F433" s="1789"/>
      <c r="G433" s="1340"/>
      <c r="H433" s="1341" t="str">
        <f>H$118</f>
        <v>Economies</v>
      </c>
      <c r="I433" s="1342"/>
      <c r="J433" s="1343"/>
      <c r="K433" s="1344" t="str">
        <f>K$118</f>
        <v>Ensemble des mesures 1</v>
      </c>
      <c r="L433" s="1345"/>
      <c r="M433" s="1261"/>
      <c r="N433" s="1346"/>
      <c r="O433" s="1346"/>
      <c r="P433" s="1346"/>
      <c r="Q433" s="1346"/>
      <c r="R433" s="1346"/>
      <c r="S433" s="1347">
        <f>AA431</f>
        <v>0</v>
      </c>
      <c r="T433" s="1261"/>
      <c r="U433" s="1261"/>
      <c r="V433" s="1261"/>
      <c r="W433" s="1348"/>
      <c r="X433" s="1349">
        <f>AD431</f>
        <v>0</v>
      </c>
      <c r="Y433" s="1350"/>
      <c r="Z433" s="1350"/>
      <c r="AA433" s="1350"/>
      <c r="AB433" s="1350"/>
      <c r="AC433" s="1350"/>
    </row>
    <row r="434" spans="1:38" s="1355" customFormat="1" ht="19" customHeight="1">
      <c r="A434" s="1704">
        <f>IF(G380="",0,1)</f>
        <v>0</v>
      </c>
      <c r="B434" s="1646"/>
      <c r="C434" s="1565"/>
      <c r="D434" s="1567"/>
      <c r="E434" s="1474" t="str">
        <f t="shared" si="38"/>
        <v/>
      </c>
      <c r="F434" s="1789"/>
      <c r="G434" s="1351"/>
      <c r="H434" s="1352" t="s">
        <v>100</v>
      </c>
      <c r="I434" s="1353"/>
      <c r="J434" s="1354"/>
      <c r="K434" s="1344" t="str">
        <f>K$119</f>
        <v>Ensemble des mesures 2</v>
      </c>
      <c r="L434" s="1345"/>
      <c r="M434" s="1261"/>
      <c r="N434" s="1346"/>
      <c r="O434" s="1346"/>
      <c r="P434" s="1346"/>
      <c r="Q434" s="1346"/>
      <c r="R434" s="1346"/>
      <c r="S434" s="1347">
        <f>AB431</f>
        <v>0</v>
      </c>
      <c r="T434" s="1261"/>
      <c r="U434" s="1261"/>
      <c r="V434" s="1261"/>
      <c r="W434" s="1348"/>
      <c r="X434" s="1349">
        <f>AE431</f>
        <v>0</v>
      </c>
      <c r="Y434" s="208"/>
      <c r="Z434" s="208"/>
      <c r="AA434" s="208"/>
      <c r="AB434" s="208"/>
      <c r="AC434" s="208"/>
      <c r="AD434" s="198"/>
      <c r="AE434" s="198"/>
      <c r="AF434" s="198"/>
      <c r="AG434" s="198"/>
      <c r="AH434" s="198"/>
      <c r="AI434" s="198"/>
      <c r="AJ434" s="198"/>
      <c r="AK434" s="198"/>
      <c r="AL434" s="198"/>
    </row>
    <row r="435" spans="1:38" s="1368" customFormat="1" ht="19" customHeight="1">
      <c r="A435" s="1704">
        <f>IF(G380="",0,1)</f>
        <v>0</v>
      </c>
      <c r="B435" s="1709"/>
      <c r="C435" s="1568"/>
      <c r="D435" s="1569"/>
      <c r="E435" s="1474" t="str">
        <f t="shared" si="38"/>
        <v/>
      </c>
      <c r="F435" s="1789"/>
      <c r="G435" s="1359"/>
      <c r="H435" s="1360"/>
      <c r="I435" s="1361"/>
      <c r="J435" s="1360"/>
      <c r="K435" s="1414" t="str">
        <f>K$120</f>
        <v>Total (ensemble des mesures 1+2)</v>
      </c>
      <c r="L435" s="1363"/>
      <c r="M435" s="1364"/>
      <c r="N435" s="1362"/>
      <c r="O435" s="1362"/>
      <c r="P435" s="1362"/>
      <c r="Q435" s="1362"/>
      <c r="R435" s="1362"/>
      <c r="S435" s="1365">
        <f>SUM(S433:S434)</f>
        <v>0</v>
      </c>
      <c r="T435" s="1364"/>
      <c r="U435" s="1364"/>
      <c r="V435" s="1364"/>
      <c r="W435" s="1366"/>
      <c r="X435" s="1367">
        <f>SUM(X433:X434)</f>
        <v>0</v>
      </c>
      <c r="Y435" s="933"/>
      <c r="Z435" s="933"/>
      <c r="AA435" s="933"/>
      <c r="AB435" s="933"/>
      <c r="AC435" s="933"/>
      <c r="AD435" s="21"/>
      <c r="AE435" s="21"/>
      <c r="AF435" s="21"/>
      <c r="AG435" s="21"/>
      <c r="AH435" s="21"/>
      <c r="AI435" s="21"/>
      <c r="AJ435" s="21"/>
      <c r="AK435" s="21"/>
      <c r="AL435" s="21"/>
    </row>
    <row r="436" spans="1:38" s="731" customFormat="1" ht="25" customHeight="1">
      <c r="A436" s="1704">
        <f>IF(G380="",0,1)</f>
        <v>0</v>
      </c>
      <c r="B436" s="1629"/>
      <c r="C436" s="1283"/>
      <c r="D436" s="1561"/>
      <c r="E436" s="1474" t="str">
        <f t="shared" si="38"/>
        <v/>
      </c>
      <c r="F436" s="1789"/>
      <c r="G436" s="1315"/>
      <c r="H436" s="1335"/>
      <c r="I436" s="1336"/>
      <c r="J436" s="1337"/>
      <c r="K436" s="1338"/>
      <c r="L436" s="1338"/>
      <c r="M436" s="1338"/>
      <c r="N436" s="1338"/>
      <c r="O436" s="1338"/>
      <c r="P436" s="1338"/>
      <c r="Q436" s="1338"/>
      <c r="R436" s="1338"/>
      <c r="S436" s="1337"/>
      <c r="T436" s="1337"/>
      <c r="U436" s="1337"/>
      <c r="V436" s="1339"/>
      <c r="W436" s="989"/>
      <c r="X436" s="2"/>
      <c r="Y436" s="2"/>
      <c r="Z436" s="2"/>
      <c r="AA436" s="2"/>
      <c r="AB436" s="2"/>
      <c r="AC436" s="1291"/>
      <c r="AD436" s="1415"/>
      <c r="AE436" s="1415"/>
      <c r="AF436" s="1415"/>
      <c r="AG436" s="1415"/>
      <c r="AH436" s="1415"/>
      <c r="AI436" s="1415"/>
      <c r="AJ436" s="1415"/>
      <c r="AK436" s="1415"/>
      <c r="AL436" s="1415"/>
    </row>
    <row r="437" spans="1:38" s="731" customFormat="1" ht="25" customHeight="1">
      <c r="A437" s="1704">
        <f>IF(G380="",0,1)</f>
        <v>0</v>
      </c>
      <c r="B437" s="1629"/>
      <c r="C437" s="1283"/>
      <c r="D437" s="1561"/>
      <c r="E437" s="1474" t="str">
        <f t="shared" si="38"/>
        <v/>
      </c>
      <c r="F437" s="1789"/>
      <c r="G437" s="1315"/>
      <c r="H437" s="1619" t="s">
        <v>909</v>
      </c>
      <c r="I437" s="1369"/>
      <c r="J437" s="1369"/>
      <c r="K437" s="1369"/>
      <c r="L437" s="1369"/>
      <c r="M437" s="1369"/>
      <c r="N437" s="1369"/>
      <c r="O437" s="1369"/>
      <c r="P437" s="1369"/>
      <c r="Q437" s="1369"/>
      <c r="R437" s="1369"/>
      <c r="S437" s="1369"/>
      <c r="T437" s="1369"/>
      <c r="U437" s="1369"/>
      <c r="V437" s="1369"/>
      <c r="W437" s="1369"/>
      <c r="X437" s="2"/>
      <c r="Y437" s="2"/>
      <c r="Z437" s="2"/>
      <c r="AA437" s="2"/>
      <c r="AB437" s="2"/>
      <c r="AC437" s="1291"/>
      <c r="AD437" s="1415"/>
      <c r="AE437" s="1415"/>
      <c r="AF437" s="1415"/>
      <c r="AG437" s="1415"/>
      <c r="AH437" s="1415"/>
      <c r="AI437" s="1415"/>
      <c r="AJ437" s="1415"/>
      <c r="AK437" s="1415"/>
      <c r="AL437" s="1415"/>
    </row>
    <row r="438" spans="1:38" s="731" customFormat="1" ht="84" customHeight="1">
      <c r="A438" s="1704">
        <f>IF(G380="",0,1)</f>
        <v>0</v>
      </c>
      <c r="B438" s="1629"/>
      <c r="C438" s="1283"/>
      <c r="D438" s="1561"/>
      <c r="E438" s="1474" t="str">
        <f t="shared" si="38"/>
        <v/>
      </c>
      <c r="F438" s="1789"/>
      <c r="G438" s="1315"/>
      <c r="H438" s="2188"/>
      <c r="I438" s="2189"/>
      <c r="J438" s="2189"/>
      <c r="K438" s="2189"/>
      <c r="L438" s="2189"/>
      <c r="M438" s="2189"/>
      <c r="N438" s="2189"/>
      <c r="O438" s="2189"/>
      <c r="P438" s="2189"/>
      <c r="Q438" s="2189"/>
      <c r="R438" s="2189"/>
      <c r="S438" s="2189"/>
      <c r="T438" s="2189"/>
      <c r="U438" s="2189"/>
      <c r="V438" s="2189"/>
      <c r="W438" s="2190"/>
      <c r="X438" s="2"/>
      <c r="Y438" s="2"/>
      <c r="Z438" s="2"/>
      <c r="AA438" s="2"/>
      <c r="AB438" s="2"/>
      <c r="AC438" s="1291"/>
      <c r="AD438" s="1415"/>
      <c r="AE438" s="1415"/>
      <c r="AF438" s="1415"/>
      <c r="AG438" s="1415"/>
      <c r="AH438" s="1415"/>
      <c r="AI438" s="1415"/>
      <c r="AJ438" s="1415"/>
      <c r="AK438" s="1415"/>
      <c r="AL438" s="1415"/>
    </row>
    <row r="439" spans="1:38" s="731" customFormat="1" ht="25" customHeight="1">
      <c r="A439" s="1704">
        <f>IF(G380="",0,1)</f>
        <v>0</v>
      </c>
      <c r="B439" s="1629"/>
      <c r="C439" s="1283"/>
      <c r="D439" s="1561"/>
      <c r="E439" s="1474" t="str">
        <f t="shared" si="38"/>
        <v/>
      </c>
      <c r="F439" s="1789"/>
      <c r="G439" s="1315"/>
      <c r="H439" s="1335"/>
      <c r="I439" s="1336"/>
      <c r="J439" s="1336"/>
      <c r="K439" s="1336"/>
      <c r="L439" s="1336"/>
      <c r="M439" s="1336"/>
      <c r="N439" s="1336"/>
      <c r="O439" s="1336"/>
      <c r="P439" s="1336"/>
      <c r="Q439" s="1336"/>
      <c r="R439" s="1336"/>
      <c r="S439" s="1336"/>
      <c r="T439" s="1336"/>
      <c r="U439" s="1336"/>
      <c r="V439" s="1336"/>
      <c r="W439" s="1336"/>
      <c r="X439" s="2"/>
      <c r="Y439" s="2"/>
      <c r="Z439" s="2"/>
      <c r="AA439" s="2"/>
      <c r="AB439" s="2"/>
      <c r="AC439" s="1291"/>
      <c r="AD439" s="1415"/>
      <c r="AE439" s="1415"/>
      <c r="AF439" s="1415"/>
      <c r="AG439" s="1415"/>
      <c r="AH439" s="1415"/>
      <c r="AI439" s="1415"/>
      <c r="AJ439" s="1415"/>
      <c r="AK439" s="1415"/>
      <c r="AL439" s="1415"/>
    </row>
    <row r="440" spans="1:38" s="731" customFormat="1" ht="25" customHeight="1">
      <c r="A440" s="1704">
        <f>IF(G380="",0,1)</f>
        <v>0</v>
      </c>
      <c r="B440" s="1629"/>
      <c r="C440" s="1283"/>
      <c r="D440" s="1561"/>
      <c r="E440" s="1474" t="str">
        <f t="shared" si="38"/>
        <v/>
      </c>
      <c r="F440" s="1789"/>
      <c r="G440" s="1315"/>
      <c r="H440" s="1335"/>
      <c r="I440" s="1336"/>
      <c r="J440" s="1337"/>
      <c r="K440" s="1338"/>
      <c r="L440" s="1338"/>
      <c r="M440" s="1338"/>
      <c r="N440" s="1338"/>
      <c r="O440" s="1338"/>
      <c r="P440" s="1338"/>
      <c r="Q440" s="1338"/>
      <c r="R440" s="1338"/>
      <c r="S440" s="1337"/>
      <c r="T440" s="1337"/>
      <c r="U440" s="1337"/>
      <c r="V440" s="1339"/>
      <c r="W440" s="989"/>
      <c r="X440" s="2"/>
      <c r="Y440" s="2"/>
      <c r="Z440" s="2"/>
      <c r="AA440" s="2"/>
      <c r="AB440" s="2"/>
      <c r="AC440" s="1291"/>
      <c r="AD440" s="1415"/>
      <c r="AE440" s="1415"/>
      <c r="AF440" s="1415"/>
      <c r="AG440" s="1415"/>
      <c r="AH440" s="1415"/>
      <c r="AI440" s="1415"/>
      <c r="AJ440" s="1415"/>
      <c r="AK440" s="1415"/>
      <c r="AL440" s="1415"/>
    </row>
    <row r="441" spans="1:38" s="731" customFormat="1" ht="25" customHeight="1">
      <c r="A441" s="1704">
        <f>IF(G380="",0,1)</f>
        <v>0</v>
      </c>
      <c r="B441" s="1629"/>
      <c r="C441" s="1283"/>
      <c r="D441" s="1561"/>
      <c r="E441" s="1474" t="str">
        <f t="shared" si="38"/>
        <v/>
      </c>
      <c r="F441" s="1789"/>
      <c r="G441" s="1315"/>
      <c r="H441" s="1335"/>
      <c r="I441" s="1336"/>
      <c r="J441" s="1337"/>
      <c r="K441" s="1338"/>
      <c r="L441" s="1338"/>
      <c r="M441" s="1338"/>
      <c r="N441" s="1338"/>
      <c r="O441" s="1338"/>
      <c r="P441" s="1338"/>
      <c r="Q441" s="1338"/>
      <c r="R441" s="1338"/>
      <c r="S441" s="1337"/>
      <c r="T441" s="1337"/>
      <c r="U441" s="1337"/>
      <c r="V441" s="1339"/>
      <c r="W441" s="989"/>
      <c r="X441" s="2"/>
      <c r="Y441" s="2"/>
      <c r="Z441" s="2"/>
      <c r="AA441" s="2"/>
      <c r="AB441" s="2"/>
      <c r="AC441" s="1291"/>
      <c r="AD441" s="1415"/>
      <c r="AE441" s="1415"/>
      <c r="AF441" s="1415"/>
      <c r="AG441" s="1415"/>
      <c r="AH441" s="1415"/>
      <c r="AI441" s="1415"/>
      <c r="AJ441" s="1415"/>
      <c r="AK441" s="1415"/>
      <c r="AL441" s="1415"/>
    </row>
    <row r="442" spans="1:38" s="1292" customFormat="1" ht="24" thickBot="1">
      <c r="A442" s="1704">
        <f>IF(G380="",0,1)</f>
        <v>0</v>
      </c>
      <c r="B442" s="1629"/>
      <c r="C442" s="1283"/>
      <c r="D442" s="1561"/>
      <c r="E442" s="1474" t="str">
        <f t="shared" si="38"/>
        <v/>
      </c>
      <c r="F442" s="1789"/>
      <c r="G442" s="777" t="str">
        <f>CONCATENATE(G380, G$39)</f>
        <v>: Contrôle d'optimisation énergétique</v>
      </c>
      <c r="H442" s="777"/>
      <c r="I442" s="777"/>
      <c r="J442" s="777"/>
      <c r="K442" s="777"/>
      <c r="L442" s="777"/>
      <c r="M442" s="777"/>
      <c r="N442" s="777"/>
      <c r="O442" s="777"/>
      <c r="P442" s="777"/>
      <c r="Q442" s="777"/>
      <c r="R442" s="777"/>
      <c r="S442" s="777"/>
      <c r="T442" s="777"/>
      <c r="U442" s="2175"/>
      <c r="V442" s="2175"/>
      <c r="W442" s="1570"/>
      <c r="X442" s="2"/>
      <c r="Y442" s="2"/>
      <c r="Z442" s="2"/>
      <c r="AA442" s="2"/>
      <c r="AB442" s="2"/>
      <c r="AC442" s="1291"/>
      <c r="AD442" s="1415"/>
    </row>
    <row r="443" spans="1:38" s="731" customFormat="1" ht="25" customHeight="1">
      <c r="A443" s="1704">
        <f>IF(G380="",0,1)</f>
        <v>0</v>
      </c>
      <c r="B443" s="1629"/>
      <c r="C443" s="1283"/>
      <c r="D443" s="1561"/>
      <c r="E443" s="1474" t="str">
        <f t="shared" si="38"/>
        <v/>
      </c>
      <c r="F443" s="1789"/>
      <c r="G443" s="1315"/>
      <c r="H443" s="1335"/>
      <c r="I443" s="1336"/>
      <c r="J443" s="1337"/>
      <c r="K443" s="1338"/>
      <c r="L443" s="1338"/>
      <c r="M443" s="1338"/>
      <c r="N443" s="1338"/>
      <c r="O443" s="1338"/>
      <c r="P443" s="1338"/>
      <c r="Q443" s="1338"/>
      <c r="R443" s="1338"/>
      <c r="S443" s="1337"/>
      <c r="T443" s="1337"/>
      <c r="U443" s="1337"/>
      <c r="V443" s="1339"/>
      <c r="W443" s="989"/>
      <c r="X443" s="2"/>
      <c r="Y443" s="2"/>
      <c r="Z443" s="2"/>
      <c r="AA443" s="2"/>
      <c r="AB443" s="2"/>
      <c r="AC443" s="1291"/>
      <c r="AD443" s="1415"/>
      <c r="AE443" s="1415"/>
      <c r="AF443" s="1415"/>
      <c r="AG443" s="1415"/>
      <c r="AH443" s="1415"/>
      <c r="AI443" s="1415"/>
      <c r="AJ443" s="1415"/>
      <c r="AK443" s="1415"/>
      <c r="AL443" s="1415"/>
    </row>
    <row r="444" spans="1:38" s="731" customFormat="1" ht="25" customHeight="1">
      <c r="A444" s="1704">
        <f>IF(G380="",0,1)</f>
        <v>0</v>
      </c>
      <c r="B444" s="1629"/>
      <c r="C444" s="1283"/>
      <c r="D444" s="1561"/>
      <c r="E444" s="1474" t="str">
        <f t="shared" si="38"/>
        <v/>
      </c>
      <c r="F444" s="1789"/>
      <c r="G444" s="1571" t="str">
        <f>G$129</f>
        <v>Réalisez les mesures d'optimisation énergétique au moins 1 x par an - au mieux avant la période de chauffe.</v>
      </c>
      <c r="H444" s="1335"/>
      <c r="I444" s="1336"/>
      <c r="J444" s="1337"/>
      <c r="K444" s="1338"/>
      <c r="L444" s="1338"/>
      <c r="M444" s="1338"/>
      <c r="N444" s="1338"/>
      <c r="O444" s="1338"/>
      <c r="P444" s="1338"/>
      <c r="Q444" s="1338"/>
      <c r="R444" s="1338"/>
      <c r="S444" s="1337"/>
      <c r="T444" s="1337"/>
      <c r="U444" s="1337"/>
      <c r="V444" s="1339"/>
      <c r="W444" s="989"/>
      <c r="X444" s="2"/>
      <c r="Y444" s="2"/>
      <c r="Z444" s="2"/>
      <c r="AA444" s="2"/>
      <c r="AB444" s="2"/>
      <c r="AC444" s="1291"/>
      <c r="AD444" s="1415"/>
      <c r="AE444" s="1415"/>
      <c r="AF444" s="1415"/>
      <c r="AG444" s="1415"/>
      <c r="AH444" s="1415"/>
      <c r="AI444" s="1415"/>
      <c r="AJ444" s="1415"/>
      <c r="AK444" s="1415"/>
      <c r="AL444" s="1415"/>
    </row>
    <row r="445" spans="1:38" s="731" customFormat="1" ht="25" customHeight="1">
      <c r="A445" s="1704">
        <f>IF(G380="",0,1)</f>
        <v>0</v>
      </c>
      <c r="B445" s="1629"/>
      <c r="C445" s="1283"/>
      <c r="D445" s="1561"/>
      <c r="E445" s="1474" t="str">
        <f t="shared" ref="E445:E478" si="39">IF((SUM(A445:C445))&gt;0,G$42,"")</f>
        <v/>
      </c>
      <c r="F445" s="1789"/>
      <c r="G445" s="1571"/>
      <c r="H445" s="1335"/>
      <c r="I445" s="1336"/>
      <c r="J445" s="1337"/>
      <c r="K445" s="1338"/>
      <c r="L445" s="1338"/>
      <c r="M445" s="1338"/>
      <c r="N445" s="1338"/>
      <c r="O445" s="1338"/>
      <c r="P445" s="1338"/>
      <c r="Q445" s="1338"/>
      <c r="R445" s="1338"/>
      <c r="S445" s="1572" t="str">
        <f>S$130</f>
        <v>Réalisé</v>
      </c>
      <c r="V445" s="955" t="str">
        <f>V$130</f>
        <v>Nom, date</v>
      </c>
      <c r="W445" s="989"/>
      <c r="X445" s="2"/>
      <c r="Y445" s="2"/>
      <c r="Z445" s="2"/>
      <c r="AA445" s="2"/>
      <c r="AB445" s="2"/>
      <c r="AC445" s="1291"/>
      <c r="AD445" s="1415"/>
      <c r="AE445" s="1415"/>
      <c r="AF445" s="1415"/>
      <c r="AG445" s="1415"/>
      <c r="AH445" s="1415"/>
      <c r="AI445" s="1415"/>
      <c r="AJ445" s="1415"/>
      <c r="AK445" s="1415"/>
      <c r="AL445" s="1415"/>
    </row>
    <row r="446" spans="1:38" s="731" customFormat="1" ht="25" customHeight="1">
      <c r="A446" s="1704">
        <f>IF(G380="",0,1)</f>
        <v>0</v>
      </c>
      <c r="B446" s="1629"/>
      <c r="C446" s="1283"/>
      <c r="D446" s="1561"/>
      <c r="E446" s="1474" t="str">
        <f t="shared" si="39"/>
        <v/>
      </c>
      <c r="F446" s="1789"/>
      <c r="G446" s="1335" t="str">
        <f>G$131</f>
        <v>2.1 Etanchéité</v>
      </c>
      <c r="H446" s="1335"/>
      <c r="I446" s="1336"/>
      <c r="J446" s="1337"/>
      <c r="K446" s="1338"/>
      <c r="L446" s="1338"/>
      <c r="M446" s="1338"/>
      <c r="N446" s="1338"/>
      <c r="O446" s="1338"/>
      <c r="P446" s="1338"/>
      <c r="Q446" s="1338"/>
      <c r="R446" s="1338"/>
      <c r="S446" s="1337"/>
      <c r="T446" s="1337"/>
      <c r="U446" s="1337"/>
      <c r="V446" s="1339"/>
      <c r="W446" s="1339"/>
      <c r="X446" s="1339"/>
      <c r="Y446" s="2"/>
      <c r="Z446" s="2"/>
      <c r="AA446" s="2"/>
      <c r="AB446" s="2"/>
      <c r="AC446" s="1291"/>
      <c r="AD446" s="1415"/>
      <c r="AE446" s="1415"/>
      <c r="AF446" s="1415"/>
      <c r="AG446" s="1415"/>
      <c r="AH446" s="1415"/>
      <c r="AI446" s="1415"/>
      <c r="AJ446" s="1415"/>
      <c r="AK446" s="1415"/>
      <c r="AL446" s="1415"/>
    </row>
    <row r="447" spans="1:38" s="731" customFormat="1" ht="19" customHeight="1">
      <c r="A447" s="1704">
        <f>IF(G380="",0,1)</f>
        <v>0</v>
      </c>
      <c r="B447" s="1629"/>
      <c r="C447" s="1283"/>
      <c r="D447" s="1561"/>
      <c r="E447" s="1474" t="str">
        <f t="shared" si="39"/>
        <v/>
      </c>
      <c r="F447" s="1789"/>
      <c r="G447" s="1573" t="s">
        <v>9</v>
      </c>
      <c r="H447" s="1574" t="str">
        <f>BT380</f>
        <v/>
      </c>
      <c r="I447" s="1575"/>
      <c r="J447" s="1576"/>
      <c r="K447" s="1577"/>
      <c r="L447" s="1578"/>
      <c r="M447" s="1578"/>
      <c r="N447" s="1578"/>
      <c r="O447" s="1578"/>
      <c r="P447" s="1578"/>
      <c r="Q447" s="1578"/>
      <c r="R447" s="1578"/>
      <c r="S447" s="1578"/>
      <c r="T447" s="1578"/>
      <c r="U447" s="1576"/>
      <c r="V447" s="1579"/>
      <c r="W447" s="1579"/>
      <c r="X447" s="1579"/>
      <c r="Y447" s="2"/>
      <c r="Z447" s="2"/>
      <c r="AA447" s="2"/>
      <c r="AB447" s="2"/>
      <c r="AC447" s="1291"/>
      <c r="AD447" s="1415"/>
      <c r="AE447" s="1415"/>
      <c r="AF447" s="1415"/>
      <c r="AG447" s="1415"/>
      <c r="AH447" s="1415"/>
      <c r="AI447" s="1415"/>
      <c r="AJ447" s="1415"/>
      <c r="AK447" s="1415"/>
      <c r="AL447" s="1415"/>
    </row>
    <row r="448" spans="1:38" s="731" customFormat="1" ht="20" customHeight="1">
      <c r="A448" s="1704">
        <f>IF(G380="",0,1)</f>
        <v>0</v>
      </c>
      <c r="B448" s="1629"/>
      <c r="C448" s="1283"/>
      <c r="D448" s="1561"/>
      <c r="E448" s="1474" t="str">
        <f t="shared" si="39"/>
        <v/>
      </c>
      <c r="F448" s="1789"/>
      <c r="G448" s="1573"/>
      <c r="H448" s="1335"/>
      <c r="I448" s="2176" t="s">
        <v>528</v>
      </c>
      <c r="J448" s="2176"/>
      <c r="K448" s="1338"/>
      <c r="L448" s="1338"/>
      <c r="M448" s="1338"/>
      <c r="N448" s="1338"/>
      <c r="O448" s="1338"/>
      <c r="P448" s="1337"/>
      <c r="Q448" s="1337"/>
      <c r="U448" s="1580"/>
      <c r="V448" s="1580"/>
      <c r="W448" s="1580"/>
      <c r="X448" s="1580"/>
      <c r="Y448" s="2"/>
      <c r="Z448" s="2"/>
      <c r="AA448" s="2"/>
      <c r="AB448" s="2"/>
      <c r="AC448" s="1291"/>
      <c r="AD448" s="1415"/>
      <c r="AE448" s="1415"/>
      <c r="AF448" s="1415"/>
      <c r="AG448" s="1415"/>
      <c r="AH448" s="1415"/>
      <c r="AI448" s="1415"/>
      <c r="AJ448" s="1415"/>
      <c r="AK448" s="1415"/>
      <c r="AL448" s="1415"/>
    </row>
    <row r="449" spans="1:38" s="731" customFormat="1" ht="25" customHeight="1">
      <c r="A449" s="1704">
        <f>IF(G380="",0,1)</f>
        <v>0</v>
      </c>
      <c r="B449" s="1629"/>
      <c r="C449" s="1283"/>
      <c r="D449" s="1561"/>
      <c r="E449" s="1474" t="str">
        <f t="shared" si="39"/>
        <v/>
      </c>
      <c r="F449" s="1789"/>
      <c r="G449" s="1573"/>
      <c r="H449" s="1335"/>
      <c r="I449" s="2176" t="s">
        <v>529</v>
      </c>
      <c r="J449" s="2176"/>
      <c r="K449" s="2177" t="str">
        <f>K$134</f>
        <v xml:space="preserve"> Améliorez l'étanchéité des portes en renforçant les joints.</v>
      </c>
      <c r="L449" s="2177"/>
      <c r="M449" s="2177"/>
      <c r="N449" s="2177"/>
      <c r="O449" s="2177"/>
      <c r="P449" s="2177"/>
      <c r="Q449" s="2177"/>
      <c r="R449" s="2177"/>
      <c r="S449" s="1581" t="s">
        <v>16</v>
      </c>
      <c r="T449" s="1582"/>
      <c r="U449" s="1580"/>
      <c r="V449" s="1583"/>
      <c r="W449" s="1584"/>
      <c r="X449" s="1585"/>
      <c r="Y449" s="2"/>
      <c r="Z449" s="2"/>
      <c r="AA449" s="2"/>
      <c r="AB449" s="2"/>
      <c r="AC449" s="1291"/>
      <c r="AD449" s="1415"/>
      <c r="AE449" s="1415"/>
      <c r="AF449" s="1415"/>
      <c r="AG449" s="1415"/>
      <c r="AH449" s="1415"/>
      <c r="AI449" s="1415"/>
      <c r="AJ449" s="1415"/>
      <c r="AK449" s="1415"/>
      <c r="AL449" s="1415"/>
    </row>
    <row r="450" spans="1:38" s="731" customFormat="1" ht="6" customHeight="1">
      <c r="A450" s="1704">
        <f>IF(G380="",0,1)</f>
        <v>0</v>
      </c>
      <c r="B450" s="1629"/>
      <c r="C450" s="1283"/>
      <c r="D450" s="1561"/>
      <c r="E450" s="1474" t="str">
        <f t="shared" si="39"/>
        <v/>
      </c>
      <c r="F450" s="1789"/>
      <c r="G450" s="1573"/>
      <c r="H450" s="1335"/>
      <c r="I450" s="1586"/>
      <c r="J450" s="1586"/>
      <c r="K450" s="1587"/>
      <c r="L450" s="1587"/>
      <c r="M450" s="1587"/>
      <c r="N450" s="1587"/>
      <c r="O450" s="1587"/>
      <c r="P450" s="1587"/>
      <c r="Q450" s="1587"/>
      <c r="R450" s="1338"/>
      <c r="S450" s="1337"/>
      <c r="T450" s="1588"/>
      <c r="U450" s="1582"/>
      <c r="V450" s="1339"/>
      <c r="W450" s="1339"/>
      <c r="X450" s="1339"/>
      <c r="Y450" s="2"/>
      <c r="Z450" s="2"/>
      <c r="AA450" s="2"/>
      <c r="AB450" s="2"/>
      <c r="AC450" s="1291"/>
      <c r="AD450" s="1415"/>
      <c r="AE450" s="1415"/>
      <c r="AF450" s="1415"/>
      <c r="AG450" s="1415"/>
      <c r="AH450" s="1415"/>
      <c r="AI450" s="1415"/>
      <c r="AJ450" s="1415"/>
      <c r="AK450" s="1415"/>
      <c r="AL450" s="1415"/>
    </row>
    <row r="451" spans="1:38" s="731" customFormat="1" ht="19" customHeight="1">
      <c r="A451" s="1704">
        <f>IF(G380="",0,1)</f>
        <v>0</v>
      </c>
      <c r="B451" s="1629"/>
      <c r="C451" s="1283"/>
      <c r="D451" s="1561"/>
      <c r="E451" s="1474" t="str">
        <f t="shared" si="39"/>
        <v/>
      </c>
      <c r="F451" s="1789"/>
      <c r="G451" s="1573" t="s">
        <v>9</v>
      </c>
      <c r="H451" s="1574" t="str">
        <f>BU380</f>
        <v/>
      </c>
      <c r="I451" s="1575"/>
      <c r="J451" s="1576"/>
      <c r="K451" s="1577"/>
      <c r="L451" s="1578"/>
      <c r="M451" s="1578"/>
      <c r="N451" s="1578"/>
      <c r="O451" s="1578"/>
      <c r="P451" s="1578"/>
      <c r="Q451" s="1578"/>
      <c r="R451" s="1578"/>
      <c r="S451" s="1578"/>
      <c r="T451" s="1578"/>
      <c r="U451" s="1576"/>
      <c r="V451" s="1579"/>
      <c r="W451" s="1579"/>
      <c r="X451" s="1579"/>
      <c r="Y451" s="2"/>
      <c r="Z451" s="2"/>
      <c r="AA451" s="2"/>
      <c r="AB451" s="2"/>
      <c r="AC451" s="1291"/>
      <c r="AD451" s="1415"/>
      <c r="AE451" s="1415"/>
      <c r="AF451" s="1415"/>
      <c r="AG451" s="1415"/>
      <c r="AH451" s="1415"/>
      <c r="AI451" s="1415"/>
      <c r="AJ451" s="1415"/>
      <c r="AK451" s="1415"/>
      <c r="AL451" s="1415"/>
    </row>
    <row r="452" spans="1:38" s="731" customFormat="1" ht="19" customHeight="1">
      <c r="A452" s="1704">
        <f>IF(G380="",0,1)</f>
        <v>0</v>
      </c>
      <c r="B452" s="1629"/>
      <c r="C452" s="1283"/>
      <c r="D452" s="1561"/>
      <c r="E452" s="1474" t="str">
        <f t="shared" si="39"/>
        <v/>
      </c>
      <c r="F452" s="1789"/>
      <c r="G452" s="1571"/>
      <c r="H452" s="1335"/>
      <c r="I452" s="2176" t="s">
        <v>528</v>
      </c>
      <c r="J452" s="2176"/>
      <c r="K452" s="1338"/>
      <c r="L452" s="1338"/>
      <c r="M452" s="1338"/>
      <c r="N452" s="1338"/>
      <c r="O452" s="1338"/>
      <c r="P452" s="1337"/>
      <c r="Q452" s="1337"/>
      <c r="U452" s="1580"/>
      <c r="V452" s="1580"/>
      <c r="W452" s="1580"/>
      <c r="X452" s="1580"/>
      <c r="Y452" s="2"/>
      <c r="Z452" s="2"/>
      <c r="AA452" s="2"/>
      <c r="AB452" s="2"/>
      <c r="AC452" s="1291"/>
      <c r="AD452" s="1415"/>
      <c r="AE452" s="1415"/>
      <c r="AF452" s="1415"/>
      <c r="AG452" s="1415"/>
      <c r="AH452" s="1415"/>
      <c r="AI452" s="1415"/>
      <c r="AJ452" s="1415"/>
      <c r="AK452" s="1415"/>
      <c r="AL452" s="1415"/>
    </row>
    <row r="453" spans="1:38" s="731" customFormat="1" ht="31" customHeight="1">
      <c r="A453" s="1704">
        <f>IF(G380="",0,1)</f>
        <v>0</v>
      </c>
      <c r="B453" s="1629"/>
      <c r="C453" s="1283"/>
      <c r="D453" s="1561"/>
      <c r="E453" s="1474" t="str">
        <f t="shared" si="39"/>
        <v/>
      </c>
      <c r="F453" s="1789"/>
      <c r="G453" s="1571"/>
      <c r="H453" s="1335"/>
      <c r="I453" s="2176" t="s">
        <v>529</v>
      </c>
      <c r="J453" s="2176"/>
      <c r="K453" s="2178" t="str">
        <f>BV380</f>
        <v/>
      </c>
      <c r="L453" s="2177"/>
      <c r="M453" s="2177"/>
      <c r="N453" s="2177"/>
      <c r="O453" s="2177"/>
      <c r="P453" s="2177"/>
      <c r="Q453" s="2177"/>
      <c r="R453" s="2177"/>
      <c r="S453" s="1581" t="s">
        <v>16</v>
      </c>
      <c r="T453" s="1582"/>
      <c r="U453" s="1580"/>
      <c r="V453" s="1583"/>
      <c r="W453" s="1584"/>
      <c r="X453" s="1585"/>
      <c r="Y453" s="2"/>
      <c r="Z453" s="2"/>
      <c r="AA453" s="2"/>
      <c r="AB453" s="2"/>
      <c r="AC453" s="1291"/>
      <c r="AD453" s="1415"/>
      <c r="AE453" s="1415"/>
      <c r="AF453" s="1415"/>
      <c r="AG453" s="1415"/>
      <c r="AH453" s="1415"/>
      <c r="AI453" s="1415"/>
      <c r="AJ453" s="1415"/>
      <c r="AK453" s="1415"/>
      <c r="AL453" s="1415"/>
    </row>
    <row r="454" spans="1:38" s="731" customFormat="1" ht="6" customHeight="1">
      <c r="A454" s="1704">
        <f>IF(G380="",0,1)</f>
        <v>0</v>
      </c>
      <c r="B454" s="1629"/>
      <c r="C454" s="1283"/>
      <c r="D454" s="1561"/>
      <c r="E454" s="1474" t="str">
        <f t="shared" si="39"/>
        <v/>
      </c>
      <c r="F454" s="1789"/>
      <c r="G454" s="1571"/>
      <c r="H454" s="1335"/>
      <c r="I454" s="1586"/>
      <c r="J454" s="1586"/>
      <c r="K454" s="1587"/>
      <c r="L454" s="1587"/>
      <c r="M454" s="1587"/>
      <c r="N454" s="1587"/>
      <c r="O454" s="1587"/>
      <c r="P454" s="1587"/>
      <c r="Q454" s="1587"/>
      <c r="R454" s="1338"/>
      <c r="S454" s="1337"/>
      <c r="T454" s="1582"/>
      <c r="U454" s="1582"/>
      <c r="V454" s="1339"/>
      <c r="W454" s="1339"/>
      <c r="X454" s="1339"/>
      <c r="Y454" s="2"/>
      <c r="Z454" s="2"/>
      <c r="AA454" s="2"/>
      <c r="AB454" s="2"/>
      <c r="AC454" s="1291"/>
      <c r="AD454" s="1415"/>
      <c r="AE454" s="1415"/>
      <c r="AF454" s="1415"/>
      <c r="AG454" s="1415"/>
      <c r="AH454" s="1415"/>
      <c r="AI454" s="1415"/>
      <c r="AJ454" s="1415"/>
      <c r="AK454" s="1415"/>
      <c r="AL454" s="1415"/>
    </row>
    <row r="455" spans="1:38" s="731" customFormat="1" ht="17" customHeight="1">
      <c r="A455" s="1704">
        <f>IF(G380="",0,1)</f>
        <v>0</v>
      </c>
      <c r="B455" s="1629"/>
      <c r="C455" s="1283"/>
      <c r="D455" s="1561"/>
      <c r="E455" s="1474" t="str">
        <f t="shared" si="39"/>
        <v/>
      </c>
      <c r="F455" s="1789"/>
      <c r="G455" s="1571"/>
      <c r="H455" s="1589"/>
      <c r="I455" s="1590"/>
      <c r="J455" s="1590"/>
      <c r="K455" s="1591"/>
      <c r="L455" s="1591"/>
      <c r="M455" s="1591"/>
      <c r="N455" s="1591"/>
      <c r="O455" s="1591"/>
      <c r="P455" s="1591"/>
      <c r="Q455" s="1591"/>
      <c r="R455" s="1592"/>
      <c r="S455" s="1593"/>
      <c r="T455" s="1594"/>
      <c r="U455" s="1594"/>
      <c r="V455" s="1595"/>
      <c r="W455" s="1595"/>
      <c r="X455" s="1595"/>
      <c r="Y455" s="2"/>
      <c r="Z455" s="2"/>
      <c r="AA455" s="2"/>
      <c r="AB455" s="2"/>
      <c r="AC455" s="1291"/>
      <c r="AD455" s="1415"/>
      <c r="AE455" s="1415"/>
      <c r="AF455" s="1415"/>
      <c r="AG455" s="1415"/>
      <c r="AH455" s="1415"/>
      <c r="AI455" s="1415"/>
      <c r="AJ455" s="1415"/>
      <c r="AK455" s="1415"/>
      <c r="AL455" s="1415"/>
    </row>
    <row r="456" spans="1:38" s="731" customFormat="1" ht="25" customHeight="1">
      <c r="A456" s="1704">
        <f>IF(G380="",0,1)</f>
        <v>0</v>
      </c>
      <c r="B456" s="1629"/>
      <c r="C456" s="1283"/>
      <c r="D456" s="1561"/>
      <c r="E456" s="1474" t="str">
        <f t="shared" si="39"/>
        <v/>
      </c>
      <c r="F456" s="1789"/>
      <c r="G456" s="1335" t="str">
        <f>G$141</f>
        <v>2.2 Sonde</v>
      </c>
      <c r="H456" s="1335"/>
      <c r="I456" s="1336"/>
      <c r="J456" s="1337"/>
      <c r="K456" s="1338"/>
      <c r="L456" s="1338"/>
      <c r="M456" s="1338"/>
      <c r="N456" s="1338"/>
      <c r="O456" s="1338"/>
      <c r="P456" s="1338"/>
      <c r="Q456" s="1338"/>
      <c r="R456" s="1338"/>
      <c r="S456" s="1337"/>
      <c r="T456" s="1337"/>
      <c r="U456" s="1337"/>
      <c r="V456" s="1339"/>
      <c r="W456" s="1339"/>
      <c r="X456" s="1339"/>
      <c r="Y456" s="2"/>
      <c r="Z456" s="2"/>
      <c r="AA456" s="2"/>
      <c r="AB456" s="2"/>
      <c r="AC456" s="1291"/>
      <c r="AD456" s="1415"/>
      <c r="AE456" s="1415"/>
      <c r="AF456" s="1415"/>
      <c r="AG456" s="1415"/>
      <c r="AH456" s="1415"/>
      <c r="AI456" s="1415"/>
      <c r="AJ456" s="1415"/>
      <c r="AK456" s="1415"/>
      <c r="AL456" s="1415"/>
    </row>
    <row r="457" spans="1:38" s="731" customFormat="1" ht="19" customHeight="1">
      <c r="A457" s="1704">
        <f>IF(G380="",0,1)</f>
        <v>0</v>
      </c>
      <c r="B457" s="1629"/>
      <c r="C457" s="1283"/>
      <c r="D457" s="1561"/>
      <c r="E457" s="1474" t="str">
        <f t="shared" si="39"/>
        <v/>
      </c>
      <c r="F457" s="1789"/>
      <c r="G457" s="1573" t="s">
        <v>9</v>
      </c>
      <c r="H457" s="1596" t="str">
        <f>BW380</f>
        <v/>
      </c>
      <c r="I457" s="1575"/>
      <c r="J457" s="1576"/>
      <c r="K457" s="1577"/>
      <c r="L457" s="1578"/>
      <c r="M457" s="1578"/>
      <c r="N457" s="1578"/>
      <c r="O457" s="1578"/>
      <c r="P457" s="1578"/>
      <c r="Q457" s="1578"/>
      <c r="R457" s="1578"/>
      <c r="S457" s="1578"/>
      <c r="T457" s="1578"/>
      <c r="U457" s="1576"/>
      <c r="V457" s="1579"/>
      <c r="W457" s="1579"/>
      <c r="X457" s="1579"/>
      <c r="Y457" s="2"/>
      <c r="Z457" s="2"/>
      <c r="AA457" s="2"/>
      <c r="AB457" s="2"/>
      <c r="AC457" s="1291"/>
      <c r="AD457" s="1415"/>
      <c r="AE457" s="1415"/>
      <c r="AF457" s="1415"/>
      <c r="AG457" s="1415"/>
      <c r="AH457" s="1415"/>
      <c r="AI457" s="1415"/>
      <c r="AJ457" s="1415"/>
      <c r="AK457" s="1415"/>
      <c r="AL457" s="1415"/>
    </row>
    <row r="458" spans="1:38" s="731" customFormat="1" ht="19" customHeight="1">
      <c r="A458" s="1704">
        <f>IF(G380="",0,1)</f>
        <v>0</v>
      </c>
      <c r="B458" s="1629"/>
      <c r="C458" s="1283"/>
      <c r="D458" s="1561"/>
      <c r="E458" s="1474" t="str">
        <f t="shared" si="39"/>
        <v/>
      </c>
      <c r="F458" s="1789"/>
      <c r="G458" s="1573"/>
      <c r="H458" s="1335"/>
      <c r="I458" s="2176" t="s">
        <v>528</v>
      </c>
      <c r="J458" s="2176"/>
      <c r="K458" s="1338"/>
      <c r="L458" s="1338"/>
      <c r="M458" s="1338"/>
      <c r="N458" s="1338"/>
      <c r="O458" s="1338"/>
      <c r="P458" s="1337"/>
      <c r="Q458" s="1337"/>
      <c r="U458" s="1580"/>
      <c r="V458" s="1580"/>
      <c r="W458" s="1580"/>
      <c r="X458" s="1580"/>
      <c r="Y458" s="2"/>
      <c r="Z458" s="2"/>
      <c r="AA458" s="2"/>
      <c r="AB458" s="2"/>
      <c r="AC458" s="1291"/>
      <c r="AD458" s="1415"/>
      <c r="AE458" s="1415"/>
      <c r="AF458" s="1415"/>
      <c r="AG458" s="1415"/>
      <c r="AH458" s="1415"/>
      <c r="AI458" s="1415"/>
      <c r="AJ458" s="1415"/>
      <c r="AK458" s="1415"/>
      <c r="AL458" s="1415"/>
    </row>
    <row r="459" spans="1:38" s="731" customFormat="1" ht="31" customHeight="1">
      <c r="A459" s="1704">
        <f>IF(G380="",0,1)</f>
        <v>0</v>
      </c>
      <c r="B459" s="1629"/>
      <c r="C459" s="1283"/>
      <c r="D459" s="1561"/>
      <c r="E459" s="1474" t="str">
        <f t="shared" si="39"/>
        <v/>
      </c>
      <c r="F459" s="1789"/>
      <c r="G459" s="1573"/>
      <c r="H459" s="1335"/>
      <c r="I459" s="2176" t="s">
        <v>529</v>
      </c>
      <c r="J459" s="2176"/>
      <c r="K459" s="2177" t="str">
        <f>K$144</f>
        <v>Réajustez les sondes de façon à ce qu'elles assurent une exactitude de mesure de l'ordre de ± 0.2°C.</v>
      </c>
      <c r="L459" s="2177"/>
      <c r="M459" s="2177"/>
      <c r="N459" s="2177"/>
      <c r="O459" s="2177"/>
      <c r="P459" s="2177"/>
      <c r="Q459" s="2177"/>
      <c r="R459" s="2177"/>
      <c r="S459" s="1581" t="s">
        <v>16</v>
      </c>
      <c r="T459" s="1582"/>
      <c r="U459" s="1580"/>
      <c r="V459" s="1583"/>
      <c r="W459" s="1584"/>
      <c r="X459" s="1585"/>
      <c r="Y459" s="2"/>
      <c r="Z459" s="2"/>
      <c r="AA459" s="2"/>
      <c r="AB459" s="2"/>
      <c r="AC459" s="1291"/>
      <c r="AD459" s="1415"/>
      <c r="AE459" s="1415"/>
      <c r="AF459" s="1415"/>
      <c r="AG459" s="1415"/>
      <c r="AH459" s="1415"/>
      <c r="AI459" s="1415"/>
      <c r="AJ459" s="1415"/>
      <c r="AK459" s="1415"/>
      <c r="AL459" s="1415"/>
    </row>
    <row r="460" spans="1:38" s="731" customFormat="1" ht="6" customHeight="1">
      <c r="A460" s="1704">
        <f>IF(G380="",0,1)</f>
        <v>0</v>
      </c>
      <c r="B460" s="1629"/>
      <c r="C460" s="1283"/>
      <c r="D460" s="1561"/>
      <c r="E460" s="1474" t="str">
        <f t="shared" si="39"/>
        <v/>
      </c>
      <c r="F460" s="1789"/>
      <c r="G460" s="1573"/>
      <c r="H460" s="1335"/>
      <c r="I460" s="1586"/>
      <c r="J460" s="1586"/>
      <c r="K460" s="1587"/>
      <c r="L460" s="1587"/>
      <c r="M460" s="1587"/>
      <c r="N460" s="1587"/>
      <c r="O460" s="1587"/>
      <c r="P460" s="1587"/>
      <c r="Q460" s="1587"/>
      <c r="R460" s="1338"/>
      <c r="S460" s="1337"/>
      <c r="T460" s="1588"/>
      <c r="U460" s="1582"/>
      <c r="V460" s="1339"/>
      <c r="W460" s="1339"/>
      <c r="X460" s="1339"/>
      <c r="Y460" s="2"/>
      <c r="Z460" s="2"/>
      <c r="AA460" s="2"/>
      <c r="AB460" s="2"/>
      <c r="AC460" s="1291"/>
      <c r="AD460" s="1415"/>
      <c r="AE460" s="1415"/>
      <c r="AF460" s="1415"/>
      <c r="AG460" s="1415"/>
      <c r="AH460" s="1415"/>
      <c r="AI460" s="1415"/>
      <c r="AJ460" s="1415"/>
      <c r="AK460" s="1415"/>
      <c r="AL460" s="1415"/>
    </row>
    <row r="461" spans="1:38" s="731" customFormat="1" ht="19" customHeight="1">
      <c r="A461" s="1704">
        <f>IF(G380="",0,1)</f>
        <v>0</v>
      </c>
      <c r="B461" s="1629"/>
      <c r="C461" s="1283"/>
      <c r="D461" s="1561"/>
      <c r="E461" s="1474" t="str">
        <f t="shared" si="39"/>
        <v/>
      </c>
      <c r="F461" s="1789"/>
      <c r="G461" s="1573" t="s">
        <v>9</v>
      </c>
      <c r="H461" s="1596" t="str">
        <f>BX380</f>
        <v/>
      </c>
      <c r="I461" s="1575"/>
      <c r="J461" s="1576"/>
      <c r="K461" s="1577"/>
      <c r="L461" s="1578"/>
      <c r="M461" s="1578"/>
      <c r="N461" s="1578"/>
      <c r="O461" s="1578"/>
      <c r="P461" s="1578"/>
      <c r="Q461" s="1578"/>
      <c r="R461" s="1578"/>
      <c r="S461" s="1578"/>
      <c r="T461" s="1578"/>
      <c r="U461" s="1576"/>
      <c r="V461" s="1579"/>
      <c r="W461" s="1579"/>
      <c r="X461" s="1579"/>
      <c r="Y461" s="2"/>
      <c r="Z461" s="2"/>
      <c r="AA461" s="2"/>
      <c r="AB461" s="2"/>
      <c r="AC461" s="1291"/>
      <c r="AD461" s="1415"/>
      <c r="AE461" s="1415"/>
      <c r="AF461" s="1415"/>
      <c r="AG461" s="1415"/>
      <c r="AH461" s="1415"/>
      <c r="AI461" s="1415"/>
      <c r="AJ461" s="1415"/>
      <c r="AK461" s="1415"/>
      <c r="AL461" s="1415"/>
    </row>
    <row r="462" spans="1:38" s="731" customFormat="1" ht="19" customHeight="1">
      <c r="A462" s="1704">
        <f>IF(G380="",0,1)</f>
        <v>0</v>
      </c>
      <c r="B462" s="1629"/>
      <c r="C462" s="1283"/>
      <c r="D462" s="1561"/>
      <c r="E462" s="1474" t="str">
        <f t="shared" si="39"/>
        <v/>
      </c>
      <c r="F462" s="1789"/>
      <c r="G462" s="1571"/>
      <c r="H462" s="1335"/>
      <c r="I462" s="2176" t="s">
        <v>528</v>
      </c>
      <c r="J462" s="2176"/>
      <c r="K462" s="1338"/>
      <c r="L462" s="1338"/>
      <c r="M462" s="1338"/>
      <c r="N462" s="1338"/>
      <c r="O462" s="1338"/>
      <c r="P462" s="1337"/>
      <c r="Q462" s="1337"/>
      <c r="U462" s="1580"/>
      <c r="V462" s="1580"/>
      <c r="W462" s="1580"/>
      <c r="X462" s="1580"/>
      <c r="Y462" s="2"/>
      <c r="Z462" s="2"/>
      <c r="AA462" s="2"/>
      <c r="AB462" s="2"/>
      <c r="AC462" s="1291"/>
      <c r="AD462" s="1415"/>
      <c r="AE462" s="1415"/>
      <c r="AF462" s="1415"/>
      <c r="AG462" s="1415"/>
      <c r="AH462" s="1415"/>
      <c r="AI462" s="1415"/>
      <c r="AJ462" s="1415"/>
      <c r="AK462" s="1415"/>
      <c r="AL462" s="1415"/>
    </row>
    <row r="463" spans="1:38" s="731" customFormat="1" ht="31" customHeight="1">
      <c r="A463" s="1704">
        <f>IF(G380="",0,1)</f>
        <v>0</v>
      </c>
      <c r="B463" s="1629"/>
      <c r="C463" s="1283"/>
      <c r="D463" s="1561"/>
      <c r="E463" s="1474" t="str">
        <f t="shared" si="39"/>
        <v/>
      </c>
      <c r="F463" s="1789"/>
      <c r="G463" s="1571"/>
      <c r="H463" s="1335"/>
      <c r="I463" s="2176" t="s">
        <v>529</v>
      </c>
      <c r="J463" s="2176"/>
      <c r="K463" s="2177" t="str">
        <f>K$148</f>
        <v>Placez les sondes de façon à ce qu'elles soient disposées entre 0 et 50 cm au-dessus de la plante.</v>
      </c>
      <c r="L463" s="2177"/>
      <c r="M463" s="2177"/>
      <c r="N463" s="2177"/>
      <c r="O463" s="2177"/>
      <c r="P463" s="2177"/>
      <c r="Q463" s="2177"/>
      <c r="R463" s="2177"/>
      <c r="S463" s="1581" t="s">
        <v>16</v>
      </c>
      <c r="T463" s="1582"/>
      <c r="U463" s="1580"/>
      <c r="V463" s="1583"/>
      <c r="W463" s="1584"/>
      <c r="X463" s="1585"/>
      <c r="Y463" s="2"/>
      <c r="Z463" s="2"/>
      <c r="AA463" s="2"/>
      <c r="AB463" s="2"/>
      <c r="AC463" s="1291"/>
      <c r="AD463" s="1415"/>
      <c r="AE463" s="1415"/>
      <c r="AF463" s="1415"/>
      <c r="AG463" s="1415"/>
      <c r="AH463" s="1415"/>
      <c r="AI463" s="1415"/>
      <c r="AJ463" s="1415"/>
      <c r="AK463" s="1415"/>
      <c r="AL463" s="1415"/>
    </row>
    <row r="464" spans="1:38" s="731" customFormat="1" ht="6" customHeight="1">
      <c r="A464" s="1704">
        <f>IF(G380="",0,1)</f>
        <v>0</v>
      </c>
      <c r="B464" s="1629"/>
      <c r="C464" s="1283"/>
      <c r="D464" s="1561"/>
      <c r="E464" s="1474" t="str">
        <f t="shared" si="39"/>
        <v/>
      </c>
      <c r="F464" s="1789"/>
      <c r="G464" s="1571"/>
      <c r="H464" s="1335"/>
      <c r="I464" s="1586"/>
      <c r="J464" s="1586"/>
      <c r="K464" s="1587"/>
      <c r="L464" s="1587"/>
      <c r="M464" s="1587"/>
      <c r="N464" s="1587"/>
      <c r="O464" s="1587"/>
      <c r="P464" s="1587"/>
      <c r="Q464" s="1587"/>
      <c r="R464" s="1338"/>
      <c r="S464" s="1337"/>
      <c r="T464" s="1582"/>
      <c r="U464" s="1582"/>
      <c r="V464" s="1339"/>
      <c r="W464" s="1339"/>
      <c r="X464" s="1339"/>
      <c r="Y464" s="2"/>
      <c r="Z464" s="2"/>
      <c r="AA464" s="2"/>
      <c r="AB464" s="2"/>
      <c r="AC464" s="1291"/>
      <c r="AD464" s="1415"/>
      <c r="AE464" s="1415"/>
      <c r="AF464" s="1415"/>
      <c r="AG464" s="1415"/>
      <c r="AH464" s="1415"/>
      <c r="AI464" s="1415"/>
      <c r="AJ464" s="1415"/>
      <c r="AK464" s="1415"/>
      <c r="AL464" s="1415"/>
    </row>
    <row r="465" spans="1:39" s="731" customFormat="1" ht="17" customHeight="1">
      <c r="A465" s="1704">
        <f>IF(G380="",0,1)</f>
        <v>0</v>
      </c>
      <c r="B465" s="1629"/>
      <c r="C465" s="1283"/>
      <c r="D465" s="1561"/>
      <c r="E465" s="1474" t="str">
        <f t="shared" si="39"/>
        <v/>
      </c>
      <c r="F465" s="1789"/>
      <c r="G465" s="1571"/>
      <c r="H465" s="1589"/>
      <c r="I465" s="1590"/>
      <c r="J465" s="1590"/>
      <c r="K465" s="1591"/>
      <c r="L465" s="1591"/>
      <c r="M465" s="1591"/>
      <c r="N465" s="1591"/>
      <c r="O465" s="1591"/>
      <c r="P465" s="1591"/>
      <c r="Q465" s="1591"/>
      <c r="R465" s="1592"/>
      <c r="S465" s="1593"/>
      <c r="T465" s="1594"/>
      <c r="U465" s="1594"/>
      <c r="V465" s="1595"/>
      <c r="W465" s="1595"/>
      <c r="X465" s="1595"/>
      <c r="Y465" s="2"/>
      <c r="Z465" s="2"/>
      <c r="AA465" s="2"/>
      <c r="AB465" s="2"/>
      <c r="AC465" s="1291"/>
      <c r="AD465" s="1415"/>
      <c r="AE465" s="1415"/>
      <c r="AF465" s="1415"/>
      <c r="AG465" s="1415"/>
      <c r="AH465" s="1415"/>
      <c r="AI465" s="1415"/>
      <c r="AJ465" s="1415"/>
      <c r="AK465" s="1415"/>
      <c r="AL465" s="1415"/>
    </row>
    <row r="466" spans="1:39" s="731" customFormat="1" ht="25" customHeight="1">
      <c r="A466" s="1704">
        <f>IF(G380="",0,1)</f>
        <v>0</v>
      </c>
      <c r="B466" s="1629"/>
      <c r="C466" s="1283"/>
      <c r="D466" s="1561"/>
      <c r="E466" s="1474" t="str">
        <f t="shared" si="39"/>
        <v/>
      </c>
      <c r="F466" s="1789"/>
      <c r="G466" s="1335" t="str">
        <f>G$151</f>
        <v>2.3 Ecran thermique</v>
      </c>
      <c r="H466" s="1335"/>
      <c r="I466" s="1336"/>
      <c r="J466" s="1337"/>
      <c r="K466" s="1338"/>
      <c r="L466" s="1338"/>
      <c r="M466" s="1338"/>
      <c r="N466" s="1338"/>
      <c r="O466" s="1338"/>
      <c r="P466" s="1338"/>
      <c r="Q466" s="1338"/>
      <c r="R466" s="1338"/>
      <c r="S466" s="1337"/>
      <c r="T466" s="1337"/>
      <c r="U466" s="1337"/>
      <c r="V466" s="1339"/>
      <c r="W466" s="1339"/>
      <c r="X466" s="1339"/>
      <c r="Y466" s="2"/>
      <c r="Z466" s="2"/>
      <c r="AA466" s="2"/>
      <c r="AB466" s="2"/>
      <c r="AC466" s="1291"/>
      <c r="AD466" s="1415"/>
      <c r="AE466" s="1415"/>
      <c r="AF466" s="1415"/>
      <c r="AG466" s="1415"/>
      <c r="AH466" s="1415"/>
      <c r="AI466" s="1415"/>
      <c r="AJ466" s="1415"/>
      <c r="AK466" s="1415"/>
      <c r="AL466" s="1415"/>
    </row>
    <row r="467" spans="1:39" s="731" customFormat="1" ht="19" customHeight="1">
      <c r="A467" s="1704">
        <f>IF(G380="",0,1)</f>
        <v>0</v>
      </c>
      <c r="B467" s="1629"/>
      <c r="C467" s="1283"/>
      <c r="D467" s="1561"/>
      <c r="E467" s="1474" t="str">
        <f t="shared" si="39"/>
        <v/>
      </c>
      <c r="F467" s="1789"/>
      <c r="G467" s="1573" t="s">
        <v>9</v>
      </c>
      <c r="H467" s="1574" t="str">
        <f>BR380</f>
        <v/>
      </c>
      <c r="I467" s="1575"/>
      <c r="J467" s="1576"/>
      <c r="K467" s="1577"/>
      <c r="L467" s="1578"/>
      <c r="M467" s="1578"/>
      <c r="N467" s="1578"/>
      <c r="O467" s="1578"/>
      <c r="P467" s="1578"/>
      <c r="Q467" s="1578"/>
      <c r="R467" s="1578"/>
      <c r="S467" s="1578"/>
      <c r="T467" s="1578"/>
      <c r="U467" s="1576"/>
      <c r="V467" s="1579"/>
      <c r="W467" s="1579"/>
      <c r="X467" s="1579"/>
      <c r="Y467" s="2"/>
      <c r="Z467" s="2"/>
      <c r="AA467" s="2"/>
      <c r="AB467" s="2"/>
      <c r="AC467" s="1291"/>
      <c r="AD467" s="1415"/>
      <c r="AE467" s="1415"/>
      <c r="AF467" s="1415"/>
      <c r="AG467" s="1415"/>
      <c r="AH467" s="1415"/>
      <c r="AI467" s="1415"/>
      <c r="AJ467" s="1415"/>
      <c r="AK467" s="1415"/>
      <c r="AL467" s="1415"/>
    </row>
    <row r="468" spans="1:39" s="731" customFormat="1" ht="19" customHeight="1">
      <c r="A468" s="1704">
        <f>IF(G380="",0,1)</f>
        <v>0</v>
      </c>
      <c r="B468" s="1629">
        <f>IF(H467=G$41,-1,0)</f>
        <v>0</v>
      </c>
      <c r="C468" s="1283"/>
      <c r="D468" s="1561"/>
      <c r="E468" s="1474" t="str">
        <f t="shared" si="39"/>
        <v/>
      </c>
      <c r="F468" s="1789"/>
      <c r="G468" s="1571"/>
      <c r="H468" s="1335"/>
      <c r="I468" s="2176" t="s">
        <v>528</v>
      </c>
      <c r="J468" s="2176"/>
      <c r="K468" s="1338"/>
      <c r="L468" s="1338"/>
      <c r="M468" s="1338"/>
      <c r="N468" s="1338"/>
      <c r="O468" s="1338"/>
      <c r="P468" s="1337"/>
      <c r="Q468" s="1337"/>
      <c r="U468" s="1580"/>
      <c r="V468" s="1580"/>
      <c r="W468" s="1580"/>
      <c r="X468" s="1580"/>
      <c r="Y468" s="2"/>
      <c r="Z468" s="2"/>
      <c r="AA468" s="2"/>
      <c r="AB468" s="2"/>
      <c r="AC468" s="1291"/>
      <c r="AD468" s="1415"/>
      <c r="AE468" s="1415"/>
      <c r="AF468" s="1415"/>
      <c r="AG468" s="1415"/>
      <c r="AH468" s="1415"/>
      <c r="AI468" s="1415"/>
      <c r="AJ468" s="1415"/>
      <c r="AK468" s="1415"/>
      <c r="AL468" s="1415"/>
    </row>
    <row r="469" spans="1:39" s="731" customFormat="1" ht="25" customHeight="1">
      <c r="A469" s="1704">
        <f>IF(G380="",0,1)</f>
        <v>0</v>
      </c>
      <c r="B469" s="1629">
        <f>IF(H467=G$41,-1,0)</f>
        <v>0</v>
      </c>
      <c r="C469" s="1283"/>
      <c r="D469" s="1561"/>
      <c r="E469" s="1474" t="str">
        <f t="shared" si="39"/>
        <v/>
      </c>
      <c r="F469" s="1789"/>
      <c r="G469" s="1571"/>
      <c r="H469" s="1335"/>
      <c r="I469" s="2176" t="s">
        <v>529</v>
      </c>
      <c r="J469" s="2176"/>
      <c r="K469" s="2177" t="str">
        <f>K$154</f>
        <v xml:space="preserve"> Colmatez les fentes avec des patchs et par agrafage.</v>
      </c>
      <c r="L469" s="2177"/>
      <c r="M469" s="2177"/>
      <c r="N469" s="2177"/>
      <c r="O469" s="2177"/>
      <c r="P469" s="2177"/>
      <c r="Q469" s="2177"/>
      <c r="R469" s="2177"/>
      <c r="S469" s="1581" t="s">
        <v>16</v>
      </c>
      <c r="T469" s="1582"/>
      <c r="U469" s="1580"/>
      <c r="V469" s="1583"/>
      <c r="W469" s="1584"/>
      <c r="X469" s="1585"/>
      <c r="Y469" s="2"/>
      <c r="Z469" s="2"/>
      <c r="AA469" s="2"/>
      <c r="AB469" s="2"/>
      <c r="AC469" s="1291"/>
      <c r="AD469" s="1415"/>
      <c r="AE469" s="1415"/>
      <c r="AF469" s="1415"/>
      <c r="AG469" s="1415"/>
      <c r="AH469" s="1415"/>
      <c r="AI469" s="1415"/>
      <c r="AJ469" s="1415"/>
      <c r="AK469" s="1415"/>
      <c r="AL469" s="1415"/>
    </row>
    <row r="470" spans="1:39" s="731" customFormat="1" ht="6" customHeight="1">
      <c r="A470" s="1704">
        <f>IF(G380="",0,1)</f>
        <v>0</v>
      </c>
      <c r="B470" s="1629">
        <f>IF(H467=G$41,-1,0)</f>
        <v>0</v>
      </c>
      <c r="C470" s="1283"/>
      <c r="D470" s="1561"/>
      <c r="E470" s="1474" t="str">
        <f t="shared" si="39"/>
        <v/>
      </c>
      <c r="F470" s="1789"/>
      <c r="G470" s="1571"/>
      <c r="H470" s="1335"/>
      <c r="I470" s="1586"/>
      <c r="J470" s="1586"/>
      <c r="K470" s="1587"/>
      <c r="L470" s="1587"/>
      <c r="M470" s="1587"/>
      <c r="N470" s="1587"/>
      <c r="O470" s="1587"/>
      <c r="P470" s="1587"/>
      <c r="Q470" s="1587"/>
      <c r="R470" s="1338"/>
      <c r="S470" s="1337"/>
      <c r="T470" s="1588"/>
      <c r="U470" s="1582"/>
      <c r="V470" s="1339"/>
      <c r="W470" s="1339"/>
      <c r="X470" s="1339"/>
      <c r="Y470" s="2"/>
      <c r="Z470" s="2"/>
      <c r="AA470" s="2"/>
      <c r="AB470" s="2"/>
      <c r="AC470" s="1291"/>
      <c r="AD470" s="1415"/>
      <c r="AE470" s="1415"/>
      <c r="AF470" s="1415"/>
      <c r="AG470" s="1415"/>
      <c r="AH470" s="1415"/>
      <c r="AI470" s="1415"/>
      <c r="AJ470" s="1415"/>
      <c r="AK470" s="1415"/>
      <c r="AL470" s="1415"/>
    </row>
    <row r="471" spans="1:39" s="731" customFormat="1" ht="19" customHeight="1">
      <c r="A471" s="1704">
        <f>IF(G380="",0,1)</f>
        <v>0</v>
      </c>
      <c r="B471" s="1629">
        <f>IF(H467=G$41,-1,0)</f>
        <v>0</v>
      </c>
      <c r="C471" s="1283"/>
      <c r="D471" s="1561"/>
      <c r="E471" s="1474" t="str">
        <f t="shared" si="39"/>
        <v/>
      </c>
      <c r="F471" s="1789"/>
      <c r="G471" s="1571"/>
      <c r="H471" s="1574" t="str">
        <f>BS380</f>
        <v/>
      </c>
      <c r="I471" s="1575"/>
      <c r="J471" s="1576"/>
      <c r="K471" s="1577"/>
      <c r="L471" s="1578"/>
      <c r="M471" s="1578"/>
      <c r="N471" s="1578"/>
      <c r="O471" s="1578"/>
      <c r="P471" s="1578"/>
      <c r="Q471" s="1578"/>
      <c r="R471" s="1578"/>
      <c r="S471" s="1578"/>
      <c r="T471" s="1578"/>
      <c r="U471" s="1576"/>
      <c r="V471" s="1579"/>
      <c r="W471" s="1579"/>
      <c r="X471" s="1579"/>
      <c r="Y471" s="2"/>
      <c r="Z471" s="2"/>
      <c r="AA471" s="2"/>
      <c r="AB471" s="2"/>
      <c r="AC471" s="1291"/>
      <c r="AD471" s="1415"/>
      <c r="AE471" s="1415"/>
      <c r="AF471" s="1415"/>
      <c r="AG471" s="1415"/>
      <c r="AH471" s="1415"/>
      <c r="AI471" s="1415"/>
      <c r="AJ471" s="1415"/>
      <c r="AK471" s="1415"/>
      <c r="AL471" s="1415"/>
    </row>
    <row r="472" spans="1:39" s="731" customFormat="1" ht="19" customHeight="1">
      <c r="A472" s="1704">
        <f>IF(G380="",0,1)</f>
        <v>0</v>
      </c>
      <c r="B472" s="1629">
        <f>IF(H467=G$41,-1,0)</f>
        <v>0</v>
      </c>
      <c r="C472" s="1283"/>
      <c r="D472" s="1561"/>
      <c r="E472" s="1474" t="str">
        <f t="shared" si="39"/>
        <v/>
      </c>
      <c r="F472" s="1789"/>
      <c r="G472" s="1571"/>
      <c r="H472" s="1335"/>
      <c r="I472" s="2176" t="s">
        <v>528</v>
      </c>
      <c r="J472" s="2176"/>
      <c r="K472" s="1338"/>
      <c r="L472" s="1338"/>
      <c r="M472" s="1338"/>
      <c r="N472" s="1338"/>
      <c r="O472" s="1338"/>
      <c r="P472" s="1337"/>
      <c r="Q472" s="1337"/>
      <c r="U472" s="1580"/>
      <c r="V472" s="1580"/>
      <c r="W472" s="1580"/>
      <c r="X472" s="1580"/>
      <c r="Y472" s="2"/>
      <c r="Z472" s="2"/>
      <c r="AA472" s="2"/>
      <c r="AB472" s="2"/>
      <c r="AC472" s="1291"/>
      <c r="AD472" s="1415"/>
      <c r="AE472" s="1415"/>
      <c r="AF472" s="1415"/>
      <c r="AG472" s="1415"/>
      <c r="AH472" s="1415"/>
      <c r="AI472" s="1415"/>
      <c r="AJ472" s="1415"/>
      <c r="AK472" s="1415"/>
      <c r="AL472" s="1415"/>
    </row>
    <row r="473" spans="1:39" s="731" customFormat="1" ht="25" customHeight="1">
      <c r="A473" s="1704">
        <f>IF(G380="",0,1)</f>
        <v>0</v>
      </c>
      <c r="B473" s="1629">
        <f>IF(H467=G$41,-1,0)</f>
        <v>0</v>
      </c>
      <c r="C473" s="1283"/>
      <c r="D473" s="1561"/>
      <c r="E473" s="1474" t="str">
        <f t="shared" si="39"/>
        <v/>
      </c>
      <c r="F473" s="1789"/>
      <c r="G473" s="1571"/>
      <c r="H473" s="1335"/>
      <c r="I473" s="2176" t="s">
        <v>529</v>
      </c>
      <c r="J473" s="2176"/>
      <c r="K473" s="2177" t="str">
        <f>K$158</f>
        <v xml:space="preserve"> Réajustez les bandes de tractions.</v>
      </c>
      <c r="L473" s="2177"/>
      <c r="M473" s="2177"/>
      <c r="N473" s="2177"/>
      <c r="O473" s="2177"/>
      <c r="P473" s="2177"/>
      <c r="Q473" s="2177"/>
      <c r="R473" s="2177"/>
      <c r="S473" s="1581" t="s">
        <v>16</v>
      </c>
      <c r="T473" s="1582"/>
      <c r="U473" s="1580"/>
      <c r="V473" s="1583"/>
      <c r="W473" s="1584"/>
      <c r="X473" s="1585"/>
      <c r="Y473" s="2"/>
      <c r="Z473" s="2"/>
      <c r="AA473" s="2"/>
      <c r="AB473" s="2"/>
      <c r="AC473" s="1291"/>
      <c r="AD473" s="1415"/>
      <c r="AE473" s="1415"/>
      <c r="AF473" s="1415"/>
      <c r="AG473" s="1415"/>
      <c r="AH473" s="1415"/>
      <c r="AI473" s="1415"/>
      <c r="AJ473" s="1415"/>
      <c r="AK473" s="1415"/>
      <c r="AL473" s="1415"/>
    </row>
    <row r="474" spans="1:39" s="731" customFormat="1" ht="6" customHeight="1">
      <c r="A474" s="1704">
        <f>IF(G380="",0,1)</f>
        <v>0</v>
      </c>
      <c r="B474" s="1629"/>
      <c r="C474" s="1283"/>
      <c r="D474" s="1561"/>
      <c r="E474" s="1474" t="str">
        <f t="shared" si="39"/>
        <v/>
      </c>
      <c r="F474" s="1789"/>
      <c r="G474" s="1571"/>
      <c r="H474" s="1335"/>
      <c r="I474" s="1586"/>
      <c r="J474" s="1586"/>
      <c r="K474" s="1587"/>
      <c r="L474" s="1587"/>
      <c r="M474" s="1587"/>
      <c r="N474" s="1587"/>
      <c r="O474" s="1587"/>
      <c r="P474" s="1587"/>
      <c r="Q474" s="1587"/>
      <c r="R474" s="1338"/>
      <c r="S474" s="1337"/>
      <c r="T474" s="1582"/>
      <c r="U474" s="1582"/>
      <c r="V474" s="1339"/>
      <c r="W474" s="1339"/>
      <c r="X474" s="1339"/>
      <c r="Y474" s="2"/>
      <c r="Z474" s="2"/>
      <c r="AA474" s="2"/>
      <c r="AB474" s="2"/>
      <c r="AC474" s="1291"/>
      <c r="AD474" s="1415"/>
      <c r="AE474" s="1415"/>
      <c r="AF474" s="1415"/>
      <c r="AG474" s="1415"/>
      <c r="AH474" s="1415"/>
      <c r="AI474" s="1415"/>
      <c r="AJ474" s="1415"/>
      <c r="AK474" s="1415"/>
      <c r="AL474" s="1415"/>
    </row>
    <row r="475" spans="1:39" s="731" customFormat="1" ht="17" customHeight="1">
      <c r="A475" s="1704">
        <f>IF(G380="",0,1)</f>
        <v>0</v>
      </c>
      <c r="B475" s="1629"/>
      <c r="C475" s="1283"/>
      <c r="D475" s="1561"/>
      <c r="E475" s="1474" t="str">
        <f t="shared" si="39"/>
        <v/>
      </c>
      <c r="F475" s="1789"/>
      <c r="G475" s="1571"/>
      <c r="H475" s="1589"/>
      <c r="I475" s="1590"/>
      <c r="J475" s="1590"/>
      <c r="K475" s="1591"/>
      <c r="L475" s="1591"/>
      <c r="M475" s="1591"/>
      <c r="N475" s="1591"/>
      <c r="O475" s="1591"/>
      <c r="P475" s="1591"/>
      <c r="Q475" s="1591"/>
      <c r="R475" s="1592"/>
      <c r="S475" s="1593"/>
      <c r="T475" s="1594"/>
      <c r="U475" s="1594"/>
      <c r="V475" s="1595"/>
      <c r="W475" s="1595"/>
      <c r="X475" s="1595"/>
      <c r="Y475" s="2"/>
      <c r="Z475" s="2"/>
      <c r="AA475" s="2"/>
      <c r="AB475" s="2"/>
      <c r="AC475" s="1291"/>
      <c r="AD475" s="1415"/>
      <c r="AE475" s="1415"/>
      <c r="AF475" s="1415"/>
      <c r="AG475" s="1415"/>
      <c r="AH475" s="1415"/>
      <c r="AI475" s="1415"/>
      <c r="AJ475" s="1415"/>
      <c r="AK475" s="1415"/>
      <c r="AL475" s="1415"/>
    </row>
    <row r="476" spans="1:39" s="1292" customFormat="1" ht="17" customHeight="1">
      <c r="A476" s="1704">
        <f>IF(G380="",0,1)</f>
        <v>0</v>
      </c>
      <c r="B476" s="1629"/>
      <c r="C476" s="1283"/>
      <c r="D476" s="1561"/>
      <c r="E476" s="1474" t="str">
        <f t="shared" si="39"/>
        <v/>
      </c>
      <c r="F476" s="1789"/>
      <c r="G476" s="1597"/>
      <c r="H476" s="1597"/>
      <c r="I476" s="1597"/>
      <c r="J476" s="1597"/>
      <c r="K476" s="1597"/>
      <c r="L476" s="1597"/>
      <c r="M476" s="1597"/>
      <c r="N476" s="1597"/>
      <c r="O476" s="1597"/>
      <c r="P476" s="1598"/>
      <c r="Q476" s="1598"/>
      <c r="R476" s="1598"/>
      <c r="S476" s="1598"/>
      <c r="T476" s="1598"/>
      <c r="U476" s="1598"/>
      <c r="V476" s="1598"/>
      <c r="W476" s="1598"/>
      <c r="X476" s="1598"/>
    </row>
    <row r="477" spans="1:39" s="1292" customFormat="1" ht="17" customHeight="1">
      <c r="A477" s="1704">
        <f>IF(G380="",0,1)</f>
        <v>0</v>
      </c>
      <c r="B477" s="1629"/>
      <c r="C477" s="1283"/>
      <c r="D477" s="1561"/>
      <c r="E477" s="1474" t="str">
        <f t="shared" si="39"/>
        <v/>
      </c>
      <c r="F477" s="1789"/>
      <c r="G477" s="1597"/>
      <c r="H477" s="1597"/>
      <c r="I477" s="1597"/>
      <c r="J477" s="1597"/>
      <c r="K477" s="1597"/>
      <c r="L477" s="1597"/>
      <c r="M477" s="1597"/>
      <c r="N477" s="1597"/>
      <c r="O477" s="1597"/>
      <c r="P477" s="1598"/>
      <c r="Q477" s="1598"/>
      <c r="R477" s="1598"/>
      <c r="S477" s="1598"/>
      <c r="T477" s="1598"/>
      <c r="U477" s="1598"/>
      <c r="V477" s="1598"/>
      <c r="W477" s="1598"/>
      <c r="X477" s="1598"/>
    </row>
    <row r="478" spans="1:39" s="1292" customFormat="1" ht="17" customHeight="1">
      <c r="A478" s="1710">
        <f>IF(G380="",0,1)</f>
        <v>0</v>
      </c>
      <c r="B478" s="1711"/>
      <c r="C478" s="1283"/>
      <c r="D478" s="1561"/>
      <c r="E478" s="1474" t="str">
        <f t="shared" si="39"/>
        <v/>
      </c>
      <c r="F478" s="1789"/>
      <c r="G478" s="1599"/>
      <c r="H478" s="1599"/>
      <c r="I478" s="1599"/>
      <c r="J478" s="1599"/>
      <c r="K478" s="1599"/>
      <c r="L478" s="1599"/>
      <c r="M478" s="1599"/>
      <c r="N478" s="1599"/>
      <c r="O478" s="1599"/>
      <c r="P478" s="1600"/>
      <c r="Q478" s="1600"/>
      <c r="R478" s="1600"/>
      <c r="S478" s="1600"/>
      <c r="T478" s="1600"/>
      <c r="U478" s="1600"/>
      <c r="V478" s="1600"/>
      <c r="W478" s="1600"/>
      <c r="X478" s="1600"/>
      <c r="Z478" s="1601"/>
      <c r="AA478" s="1601"/>
      <c r="AB478" s="1601"/>
      <c r="AC478" s="1601"/>
      <c r="AD478" s="1601"/>
      <c r="AE478" s="1601"/>
      <c r="AF478" s="1601"/>
      <c r="AG478" s="1601"/>
      <c r="AH478" s="1601"/>
      <c r="AI478" s="1601"/>
      <c r="AJ478" s="1601"/>
      <c r="AK478" s="1601"/>
    </row>
    <row r="479" spans="1:39" ht="13">
      <c r="A479" s="1705">
        <f>IF(G485="",0,1)</f>
        <v>0</v>
      </c>
      <c r="B479" s="1706"/>
      <c r="C479" s="1283"/>
      <c r="D479" s="677"/>
      <c r="E479" s="1474" t="str">
        <f t="shared" ref="E479:E485" si="40">IF((SUM(A479:C479))&gt;0,"Evaluation","")</f>
        <v/>
      </c>
      <c r="F479" s="1789"/>
      <c r="G479" s="1449">
        <f>G$49</f>
        <v>0</v>
      </c>
      <c r="H479" s="1450"/>
      <c r="I479" s="10"/>
      <c r="J479" s="10"/>
      <c r="K479" s="10"/>
      <c r="L479" s="10"/>
      <c r="M479" s="10"/>
      <c r="N479" s="10"/>
      <c r="O479" s="10"/>
      <c r="P479" s="10"/>
      <c r="Q479" s="10"/>
      <c r="R479" s="10"/>
      <c r="S479" s="10"/>
      <c r="T479" s="10"/>
      <c r="U479" s="10"/>
      <c r="V479" s="10"/>
      <c r="W479" s="10"/>
      <c r="X479" s="2"/>
      <c r="Z479" s="1545"/>
      <c r="AA479" s="1545"/>
      <c r="AB479" s="1545"/>
      <c r="AC479" s="1545"/>
      <c r="AD479" s="1545"/>
      <c r="AE479" s="1545"/>
      <c r="AF479" s="1545"/>
      <c r="AG479" s="1545"/>
      <c r="AH479" s="1545"/>
      <c r="AI479" s="1545"/>
      <c r="AJ479" s="1545"/>
      <c r="AK479" s="1545"/>
      <c r="AL479" s="1545"/>
      <c r="AM479" s="1545"/>
    </row>
    <row r="480" spans="1:39" ht="13">
      <c r="A480" s="1704">
        <f>IF(G485="",0,1)</f>
        <v>0</v>
      </c>
      <c r="C480" s="1283"/>
      <c r="D480" s="677"/>
      <c r="E480" s="1474" t="str">
        <f t="shared" si="40"/>
        <v/>
      </c>
      <c r="F480" s="1789"/>
      <c r="G480" s="1244"/>
      <c r="H480" s="1245"/>
      <c r="I480" s="1"/>
      <c r="J480" s="1"/>
      <c r="K480" s="1"/>
      <c r="L480" s="1"/>
      <c r="M480" s="1"/>
      <c r="N480" s="1"/>
      <c r="O480" s="1"/>
      <c r="P480" s="1"/>
      <c r="Q480" s="1"/>
      <c r="R480" s="1"/>
      <c r="S480" s="1"/>
      <c r="T480" s="1"/>
      <c r="U480" s="1"/>
      <c r="V480" s="1"/>
      <c r="W480" s="1"/>
    </row>
    <row r="481" spans="1:81" ht="13">
      <c r="A481" s="1704">
        <f>IF(G485="",0,1)</f>
        <v>0</v>
      </c>
      <c r="C481" s="1283"/>
      <c r="D481" s="677"/>
      <c r="E481" s="1474" t="str">
        <f t="shared" si="40"/>
        <v/>
      </c>
      <c r="F481" s="1789"/>
      <c r="G481" s="1244"/>
      <c r="H481" s="1245"/>
      <c r="I481" s="1"/>
      <c r="J481" s="1"/>
      <c r="K481" s="1"/>
      <c r="L481" s="1"/>
      <c r="M481" s="1"/>
      <c r="N481" s="1"/>
      <c r="O481" s="1"/>
      <c r="P481" s="1"/>
      <c r="Q481" s="1"/>
      <c r="R481" s="1"/>
      <c r="S481" s="1"/>
      <c r="T481" s="1"/>
      <c r="U481" s="1"/>
      <c r="V481" s="1"/>
      <c r="W481" s="1"/>
    </row>
    <row r="482" spans="1:81" s="1250" customFormat="1" ht="29" thickBot="1">
      <c r="A482" s="1704">
        <f>IF(G485="",0,1)</f>
        <v>0</v>
      </c>
      <c r="B482" s="1629"/>
      <c r="C482" s="1283"/>
      <c r="D482" s="1546"/>
      <c r="E482" s="1474" t="str">
        <f t="shared" si="40"/>
        <v/>
      </c>
      <c r="F482" s="1789"/>
      <c r="G482" s="1621" t="str">
        <f>G485</f>
        <v/>
      </c>
      <c r="H482" s="777"/>
      <c r="I482" s="777"/>
      <c r="J482" s="777"/>
      <c r="K482" s="777"/>
      <c r="L482" s="777"/>
      <c r="M482" s="777"/>
      <c r="N482" s="777"/>
      <c r="O482" s="777"/>
      <c r="P482" s="777"/>
      <c r="Q482" s="777"/>
      <c r="R482" s="777"/>
      <c r="S482" s="777"/>
      <c r="T482" s="777"/>
      <c r="U482" s="777"/>
      <c r="V482" s="777"/>
      <c r="W482" s="777"/>
      <c r="X482" s="1370">
        <f>U$45</f>
        <v>0</v>
      </c>
      <c r="Y482" s="1415"/>
      <c r="Z482" s="1415"/>
      <c r="AA482" s="1415"/>
      <c r="AB482" s="1415"/>
      <c r="AC482" s="1415"/>
      <c r="AD482" s="1415"/>
      <c r="AE482" s="1246"/>
      <c r="AF482" s="1246"/>
      <c r="AG482" s="1247"/>
      <c r="AH482" s="1247"/>
      <c r="AI482" s="1247"/>
      <c r="AJ482" s="1248"/>
      <c r="AK482" s="1247"/>
      <c r="AL482" s="1249"/>
      <c r="AM482" s="1247"/>
      <c r="AN482" s="1247"/>
      <c r="AO482" s="1247"/>
      <c r="AP482" s="1247"/>
      <c r="AQ482" s="1247"/>
      <c r="AR482" s="1247"/>
      <c r="AS482" s="1247"/>
      <c r="AT482" s="1247"/>
    </row>
    <row r="483" spans="1:81" s="18" customFormat="1" ht="19">
      <c r="A483" s="1704">
        <f>IF(G485="",0,1)</f>
        <v>0</v>
      </c>
      <c r="B483" s="1629"/>
      <c r="C483" s="1283"/>
      <c r="D483" s="677"/>
      <c r="E483" s="1474" t="str">
        <f t="shared" si="40"/>
        <v/>
      </c>
      <c r="F483" s="1789"/>
      <c r="G483" s="1184"/>
      <c r="H483" s="1184"/>
      <c r="I483" s="1184"/>
      <c r="J483" s="1184"/>
      <c r="K483" s="1184"/>
      <c r="L483" s="1184"/>
      <c r="M483" s="1184"/>
      <c r="N483" s="1184"/>
      <c r="O483" s="1184"/>
      <c r="P483" s="1184"/>
      <c r="Q483" s="1184"/>
      <c r="R483" s="1184"/>
      <c r="S483" s="1184"/>
      <c r="T483" s="1184"/>
      <c r="U483" s="1184"/>
      <c r="V483" s="1184"/>
      <c r="W483" s="1184"/>
      <c r="X483" s="1415"/>
      <c r="Y483" s="1415"/>
      <c r="Z483" s="1415"/>
      <c r="AA483" s="1415"/>
      <c r="AB483" s="1415"/>
      <c r="AC483" s="1415"/>
      <c r="AD483" s="1415"/>
      <c r="AE483" s="1415"/>
      <c r="AF483" s="1415"/>
      <c r="AG483" s="40"/>
      <c r="AH483" s="40"/>
      <c r="AI483" s="40"/>
      <c r="AJ483" s="49"/>
      <c r="AK483" s="40"/>
      <c r="AL483" s="20"/>
      <c r="AM483" s="1247"/>
      <c r="AN483" s="40"/>
      <c r="AO483" s="1247"/>
      <c r="AP483" s="40"/>
      <c r="AQ483" s="40"/>
      <c r="AR483" s="40"/>
      <c r="AS483" s="40"/>
      <c r="AT483" s="40"/>
      <c r="BZ483" s="122" t="s">
        <v>905</v>
      </c>
      <c r="CB483" s="122" t="s">
        <v>904</v>
      </c>
    </row>
    <row r="484" spans="1:81" s="41" customFormat="1" ht="187" hidden="1" customHeight="1" outlineLevel="1">
      <c r="A484" s="1707"/>
      <c r="B484" s="1708"/>
      <c r="C484" s="685"/>
      <c r="D484" s="685"/>
      <c r="E484" s="1474" t="str">
        <f t="shared" si="40"/>
        <v/>
      </c>
      <c r="F484" s="1790"/>
      <c r="G484" s="342" t="str">
        <f t="shared" ref="G484:AL484" si="41">G$3</f>
        <v>Serre</v>
      </c>
      <c r="H484" s="343" t="str">
        <f t="shared" si="41"/>
        <v>Année de construction</v>
      </c>
      <c r="I484" s="344" t="str">
        <f t="shared" si="41"/>
        <v xml:space="preserve">Surface cultivée nette </v>
      </c>
      <c r="J484" s="344" t="str">
        <f t="shared" si="41"/>
        <v>Type de serre</v>
      </c>
      <c r="K484" s="344" t="str">
        <f t="shared" si="41"/>
        <v>Température moyenne octobre-mars</v>
      </c>
      <c r="L484" s="344" t="str">
        <f t="shared" si="41"/>
        <v>Type de température</v>
      </c>
      <c r="M484" s="344" t="str">
        <f t="shared" si="41"/>
        <v>Qualité énergétique [consommation en % d'une serre standard]</v>
      </c>
      <c r="N484" s="344" t="str">
        <f t="shared" si="41"/>
        <v>Rang</v>
      </c>
      <c r="O484" s="344" t="str">
        <f t="shared" si="41"/>
        <v>Evaluation de la qualité énergétique</v>
      </c>
      <c r="P484" s="344" t="str">
        <f t="shared" si="41"/>
        <v>Utilisation escomptée</v>
      </c>
      <c r="Q484" s="327">
        <f t="shared" si="41"/>
        <v>0</v>
      </c>
      <c r="R484" s="456" t="str">
        <f t="shared" si="41"/>
        <v>Serre Consommation d'énergie [%]</v>
      </c>
      <c r="S484" s="456" t="str">
        <f t="shared" si="41"/>
        <v>Serre Consommation d'énergie Actuel [kWh]</v>
      </c>
      <c r="T484" s="455" t="str">
        <f t="shared" si="41"/>
        <v>Distribution de chaleur Consommation d'énergie [kWh]</v>
      </c>
      <c r="U484" s="456" t="str">
        <f t="shared" si="41"/>
        <v>Total Consommation d'énergie Actuel [kWh]</v>
      </c>
      <c r="V484" s="327">
        <f t="shared" si="41"/>
        <v>0</v>
      </c>
      <c r="W484" s="512" t="str">
        <f t="shared" si="41"/>
        <v>Objectif en 4 ans</v>
      </c>
      <c r="X484" s="512" t="str">
        <f t="shared" si="41"/>
        <v>Objectif en 8 ans</v>
      </c>
      <c r="Y484" s="327">
        <f t="shared" si="41"/>
        <v>0</v>
      </c>
      <c r="Z484" s="333" t="str">
        <f t="shared" si="41"/>
        <v>Ecran thermique</v>
      </c>
      <c r="AA484" s="333" t="str">
        <f t="shared" si="41"/>
        <v>Toit</v>
      </c>
      <c r="AB484" s="333" t="str">
        <f t="shared" si="41"/>
        <v>Parois latérales</v>
      </c>
      <c r="AC484" s="333" t="str">
        <f t="shared" si="41"/>
        <v>Etanchéité</v>
      </c>
      <c r="AD484" s="333" t="str">
        <f t="shared" si="41"/>
        <v>Gestion climatique</v>
      </c>
      <c r="AE484" s="40" t="str">
        <f t="shared" si="41"/>
        <v>Observations</v>
      </c>
      <c r="AF484" s="332" t="str">
        <f t="shared" si="41"/>
        <v>Ecran thermique</v>
      </c>
      <c r="AG484" s="332" t="str">
        <f t="shared" si="41"/>
        <v>Toit</v>
      </c>
      <c r="AH484" s="332" t="str">
        <f t="shared" si="41"/>
        <v>Parois latérales</v>
      </c>
      <c r="AI484" s="332" t="str">
        <f t="shared" si="41"/>
        <v>Etanchéité</v>
      </c>
      <c r="AJ484" s="332" t="str">
        <f t="shared" si="41"/>
        <v>Gestion climatique</v>
      </c>
      <c r="AK484" s="455" t="str">
        <f t="shared" si="41"/>
        <v>Isolation des conduites</v>
      </c>
      <c r="AL484" s="455" t="str">
        <f t="shared" si="41"/>
        <v>Isolation des sous-distributions</v>
      </c>
      <c r="AM484" s="405">
        <f t="shared" ref="AM484:BR484" si="42">AM$3</f>
        <v>0</v>
      </c>
      <c r="AN484" s="332" t="str">
        <f t="shared" si="42"/>
        <v>Ecran thermique</v>
      </c>
      <c r="AO484" s="332" t="str">
        <f t="shared" si="42"/>
        <v>Toit</v>
      </c>
      <c r="AP484" s="332" t="str">
        <f t="shared" si="42"/>
        <v>Parois latérales</v>
      </c>
      <c r="AQ484" s="332" t="str">
        <f t="shared" si="42"/>
        <v>Etanchéité</v>
      </c>
      <c r="AR484" s="332" t="str">
        <f t="shared" si="42"/>
        <v>Gestion climatique</v>
      </c>
      <c r="AS484" s="40">
        <f t="shared" si="42"/>
        <v>0</v>
      </c>
      <c r="AT484" s="332" t="str">
        <f t="shared" si="42"/>
        <v>Ecran thermique</v>
      </c>
      <c r="AU484" s="332" t="str">
        <f t="shared" si="42"/>
        <v>Toit</v>
      </c>
      <c r="AV484" s="332" t="str">
        <f t="shared" si="42"/>
        <v>Parois latérales</v>
      </c>
      <c r="AW484" s="332" t="str">
        <f t="shared" si="42"/>
        <v>Etanchéité</v>
      </c>
      <c r="AX484" s="332" t="str">
        <f t="shared" si="42"/>
        <v>Gestion climatique</v>
      </c>
      <c r="AY484" s="455" t="str">
        <f t="shared" si="42"/>
        <v>Isolation des conduites</v>
      </c>
      <c r="AZ484" s="455" t="str">
        <f t="shared" si="42"/>
        <v>Isolation des sous-distributions</v>
      </c>
      <c r="BA484" s="332" t="str">
        <f t="shared" si="42"/>
        <v>Total arrondi</v>
      </c>
      <c r="BB484" s="40">
        <f t="shared" si="42"/>
        <v>0</v>
      </c>
      <c r="BC484" s="332" t="str">
        <f t="shared" si="42"/>
        <v>Ecran thermique</v>
      </c>
      <c r="BD484" s="332" t="str">
        <f t="shared" si="42"/>
        <v>Toit</v>
      </c>
      <c r="BE484" s="332" t="str">
        <f t="shared" si="42"/>
        <v>Parois latérales</v>
      </c>
      <c r="BF484" s="332" t="str">
        <f t="shared" si="42"/>
        <v>Etanchéité</v>
      </c>
      <c r="BG484" s="332" t="str">
        <f t="shared" si="42"/>
        <v>Gestion climatique</v>
      </c>
      <c r="BH484" s="455" t="str">
        <f t="shared" si="42"/>
        <v>Isolation des conduites</v>
      </c>
      <c r="BI484" s="455" t="str">
        <f t="shared" si="42"/>
        <v>Isolation des sous-distributions</v>
      </c>
      <c r="BJ484" s="40">
        <f t="shared" si="42"/>
        <v>0</v>
      </c>
      <c r="BK484" s="512" t="str">
        <f t="shared" si="42"/>
        <v>P1</v>
      </c>
      <c r="BL484" s="512">
        <f t="shared" si="42"/>
        <v>0</v>
      </c>
      <c r="BM484" s="512" t="str">
        <f t="shared" si="42"/>
        <v>Total</v>
      </c>
      <c r="BN484" s="40">
        <f t="shared" si="42"/>
        <v>0</v>
      </c>
      <c r="BO484" s="512" t="str">
        <f t="shared" si="42"/>
        <v>Objectif en 4 ans</v>
      </c>
      <c r="BP484" s="512" t="str">
        <f t="shared" si="42"/>
        <v>Objectif en 8 ans</v>
      </c>
      <c r="BQ484" s="41">
        <f t="shared" si="42"/>
        <v>0</v>
      </c>
      <c r="BR484" s="332" t="str">
        <f t="shared" si="42"/>
        <v>Ecran thermique</v>
      </c>
      <c r="BS484" s="332" t="str">
        <f t="shared" ref="BS484:CA484" si="43">BS$3</f>
        <v>Ecran thermique 2</v>
      </c>
      <c r="BT484" s="332" t="str">
        <f t="shared" si="43"/>
        <v>Etanchéité</v>
      </c>
      <c r="BU484" s="332" t="str">
        <f t="shared" si="43"/>
        <v>Etanchéité 2</v>
      </c>
      <c r="BV484" s="332" t="str">
        <f t="shared" si="43"/>
        <v>Etanchéité 2 - Recommandation</v>
      </c>
      <c r="BW484" s="332" t="str">
        <f t="shared" si="43"/>
        <v>Sonde 1</v>
      </c>
      <c r="BX484" s="332" t="str">
        <f t="shared" si="43"/>
        <v>Sonde 2</v>
      </c>
      <c r="BY484" s="41">
        <f t="shared" si="43"/>
        <v>0</v>
      </c>
      <c r="BZ484" s="416" t="str">
        <f t="shared" si="43"/>
        <v>Ensemble 1</v>
      </c>
      <c r="CA484" s="416" t="str">
        <f t="shared" si="43"/>
        <v>Ensemble 2</v>
      </c>
      <c r="CB484" s="416" t="str">
        <f>BZ484</f>
        <v>Ensemble 1</v>
      </c>
      <c r="CC484" s="416" t="str">
        <f>CA484</f>
        <v>Ensemble 2</v>
      </c>
    </row>
    <row r="485" spans="1:81" s="28" customFormat="1" ht="32" hidden="1" customHeight="1" outlineLevel="1">
      <c r="A485" s="1646"/>
      <c r="B485" s="1659"/>
      <c r="C485" s="686"/>
      <c r="D485" s="686"/>
      <c r="E485" s="1474" t="str">
        <f t="shared" si="40"/>
        <v/>
      </c>
      <c r="F485" s="1791"/>
      <c r="G485" s="521" t="str">
        <f t="shared" ref="G485:AL485" si="44">G8</f>
        <v/>
      </c>
      <c r="H485" s="335" t="str">
        <f t="shared" si="44"/>
        <v/>
      </c>
      <c r="I485" s="336" t="str">
        <f t="shared" si="44"/>
        <v/>
      </c>
      <c r="J485" s="336" t="str">
        <f t="shared" si="44"/>
        <v/>
      </c>
      <c r="K485" s="337" t="str">
        <f t="shared" si="44"/>
        <v/>
      </c>
      <c r="L485" s="336" t="str">
        <f t="shared" si="44"/>
        <v/>
      </c>
      <c r="M485" s="468" t="str">
        <f t="shared" si="44"/>
        <v/>
      </c>
      <c r="N485" s="337" t="str">
        <f t="shared" si="44"/>
        <v/>
      </c>
      <c r="O485" s="338" t="str">
        <f t="shared" si="44"/>
        <v/>
      </c>
      <c r="P485" s="336" t="str">
        <f t="shared" si="44"/>
        <v/>
      </c>
      <c r="Q485" s="522" t="str">
        <f t="shared" si="44"/>
        <v>.</v>
      </c>
      <c r="R485" s="338">
        <f t="shared" si="44"/>
        <v>0</v>
      </c>
      <c r="S485" s="523">
        <f t="shared" si="44"/>
        <v>0</v>
      </c>
      <c r="T485" s="523">
        <f t="shared" si="44"/>
        <v>0</v>
      </c>
      <c r="U485" s="523" t="str">
        <f t="shared" si="44"/>
        <v/>
      </c>
      <c r="V485" s="522">
        <f t="shared" si="44"/>
        <v>0</v>
      </c>
      <c r="W485" s="523" t="str">
        <f t="shared" si="44"/>
        <v/>
      </c>
      <c r="X485" s="523" t="str">
        <f t="shared" si="44"/>
        <v/>
      </c>
      <c r="Y485" s="522">
        <f t="shared" si="44"/>
        <v>0</v>
      </c>
      <c r="Z485" s="331" t="str">
        <f t="shared" si="44"/>
        <v/>
      </c>
      <c r="AA485" s="331" t="str">
        <f t="shared" si="44"/>
        <v/>
      </c>
      <c r="AB485" s="331" t="str">
        <f t="shared" si="44"/>
        <v/>
      </c>
      <c r="AC485" s="331" t="str">
        <f t="shared" si="44"/>
        <v/>
      </c>
      <c r="AD485" s="331" t="str">
        <f t="shared" si="44"/>
        <v/>
      </c>
      <c r="AE485" s="524" t="str">
        <f t="shared" si="44"/>
        <v/>
      </c>
      <c r="AF485" s="331" t="str">
        <f t="shared" si="44"/>
        <v/>
      </c>
      <c r="AG485" s="331" t="str">
        <f t="shared" si="44"/>
        <v/>
      </c>
      <c r="AH485" s="331" t="str">
        <f t="shared" si="44"/>
        <v/>
      </c>
      <c r="AI485" s="331" t="str">
        <f t="shared" si="44"/>
        <v/>
      </c>
      <c r="AJ485" s="331" t="str">
        <f t="shared" si="44"/>
        <v/>
      </c>
      <c r="AK485" s="331" t="str">
        <f t="shared" si="44"/>
        <v/>
      </c>
      <c r="AL485" s="331" t="str">
        <f t="shared" si="44"/>
        <v/>
      </c>
      <c r="AM485" s="524" t="str">
        <f t="shared" ref="AM485:BR485" si="45">AM8</f>
        <v>.</v>
      </c>
      <c r="AN485" s="346" t="str">
        <f t="shared" si="45"/>
        <v/>
      </c>
      <c r="AO485" s="346" t="str">
        <f t="shared" si="45"/>
        <v/>
      </c>
      <c r="AP485" s="346" t="str">
        <f t="shared" si="45"/>
        <v/>
      </c>
      <c r="AQ485" s="346" t="str">
        <f t="shared" si="45"/>
        <v/>
      </c>
      <c r="AR485" s="346" t="str">
        <f t="shared" si="45"/>
        <v/>
      </c>
      <c r="AS485" s="525">
        <f t="shared" si="45"/>
        <v>0</v>
      </c>
      <c r="AT485" s="398" t="str">
        <f t="shared" si="45"/>
        <v/>
      </c>
      <c r="AU485" s="398" t="str">
        <f t="shared" si="45"/>
        <v/>
      </c>
      <c r="AV485" s="398" t="str">
        <f t="shared" si="45"/>
        <v/>
      </c>
      <c r="AW485" s="398" t="str">
        <f t="shared" si="45"/>
        <v/>
      </c>
      <c r="AX485" s="398" t="str">
        <f t="shared" si="45"/>
        <v/>
      </c>
      <c r="AY485" s="28" t="str">
        <f t="shared" si="45"/>
        <v/>
      </c>
      <c r="AZ485" s="28" t="str">
        <f t="shared" si="45"/>
        <v/>
      </c>
      <c r="BA485" s="398" t="str">
        <f t="shared" si="45"/>
        <v/>
      </c>
      <c r="BB485" s="525">
        <f t="shared" si="45"/>
        <v>0</v>
      </c>
      <c r="BC485" s="445" t="str">
        <f t="shared" si="45"/>
        <v/>
      </c>
      <c r="BD485" s="445" t="str">
        <f t="shared" si="45"/>
        <v/>
      </c>
      <c r="BE485" s="445" t="str">
        <f t="shared" si="45"/>
        <v/>
      </c>
      <c r="BF485" s="445" t="str">
        <f t="shared" si="45"/>
        <v/>
      </c>
      <c r="BG485" s="445" t="str">
        <f t="shared" si="45"/>
        <v/>
      </c>
      <c r="BH485" s="467" t="str">
        <f t="shared" si="45"/>
        <v/>
      </c>
      <c r="BI485" s="467" t="str">
        <f t="shared" si="45"/>
        <v/>
      </c>
      <c r="BJ485" s="525">
        <f t="shared" si="45"/>
        <v>0</v>
      </c>
      <c r="BK485" s="445" t="str">
        <f t="shared" si="45"/>
        <v/>
      </c>
      <c r="BL485" s="445" t="str">
        <f t="shared" si="45"/>
        <v/>
      </c>
      <c r="BM485" s="445" t="str">
        <f t="shared" si="45"/>
        <v/>
      </c>
      <c r="BN485" s="525">
        <f t="shared" si="45"/>
        <v>0</v>
      </c>
      <c r="BO485" s="445" t="str">
        <f t="shared" si="45"/>
        <v/>
      </c>
      <c r="BP485" s="445">
        <f t="shared" si="45"/>
        <v>0</v>
      </c>
      <c r="BQ485" s="28">
        <f t="shared" si="45"/>
        <v>0</v>
      </c>
      <c r="BR485" s="398" t="str">
        <f t="shared" si="45"/>
        <v/>
      </c>
      <c r="BS485" s="398" t="str">
        <f t="shared" ref="BS485:BX485" si="46">BS8</f>
        <v/>
      </c>
      <c r="BT485" s="398" t="str">
        <f t="shared" si="46"/>
        <v/>
      </c>
      <c r="BU485" s="398" t="str">
        <f t="shared" si="46"/>
        <v/>
      </c>
      <c r="BV485" s="398" t="str">
        <f t="shared" si="46"/>
        <v/>
      </c>
      <c r="BW485" s="398" t="str">
        <f t="shared" si="46"/>
        <v/>
      </c>
      <c r="BX485" s="398" t="str">
        <f t="shared" si="46"/>
        <v/>
      </c>
      <c r="BY485" s="28">
        <f>BY432</f>
        <v>0</v>
      </c>
      <c r="BZ485" s="396">
        <f>AG536</f>
        <v>0</v>
      </c>
      <c r="CA485" s="396">
        <f>AH536</f>
        <v>0</v>
      </c>
      <c r="CB485" s="396">
        <f>AI536</f>
        <v>0</v>
      </c>
      <c r="CC485" s="396">
        <f>AJ536</f>
        <v>0</v>
      </c>
    </row>
    <row r="486" spans="1:81" s="51" customFormat="1" ht="19" hidden="1" outlineLevel="1">
      <c r="A486" s="1704">
        <v>0</v>
      </c>
      <c r="B486" s="1629"/>
      <c r="C486" s="1283"/>
      <c r="D486" s="677"/>
      <c r="E486" s="1474" t="str">
        <f t="shared" ref="E486:E517" si="47">IF((SUM(A486:C486))&gt;0,G$42,"")</f>
        <v/>
      </c>
      <c r="F486" s="1789"/>
      <c r="N486" s="644"/>
      <c r="R486" s="50"/>
      <c r="U486" s="1184"/>
      <c r="W486" s="130"/>
      <c r="X486" s="1415"/>
      <c r="Y486" s="1415"/>
      <c r="Z486" s="53"/>
      <c r="AA486" s="1415"/>
      <c r="AB486" s="53"/>
      <c r="AC486" s="53"/>
      <c r="AD486" s="53"/>
      <c r="AE486" s="53"/>
      <c r="AF486" s="53"/>
      <c r="AG486" s="40"/>
      <c r="AJ486" s="52"/>
      <c r="AL486" s="1383"/>
      <c r="AM486" s="1247"/>
      <c r="AO486" s="1247"/>
      <c r="AV486" s="18"/>
      <c r="BL486" s="18"/>
    </row>
    <row r="487" spans="1:81" s="1385" customFormat="1" ht="19" hidden="1" outlineLevel="1">
      <c r="A487" s="1704">
        <v>0</v>
      </c>
      <c r="B487" s="1629"/>
      <c r="C487" s="1283"/>
      <c r="D487" s="677"/>
      <c r="E487" s="1474" t="str">
        <f t="shared" si="47"/>
        <v/>
      </c>
      <c r="F487" s="1789"/>
      <c r="H487" s="1547"/>
      <c r="I487" s="1547"/>
      <c r="J487" s="1547"/>
      <c r="K487" s="1547"/>
      <c r="L487" s="1547"/>
      <c r="M487" s="1547"/>
      <c r="N487" s="1384"/>
      <c r="O487" s="1384"/>
      <c r="P487" s="1384"/>
      <c r="Q487" s="1384"/>
      <c r="R487" s="1384"/>
      <c r="S487" s="1384"/>
      <c r="T487" s="1384"/>
      <c r="U487" s="1384"/>
      <c r="V487" s="1384"/>
      <c r="W487" s="130"/>
      <c r="X487" s="1415"/>
      <c r="Y487" s="1415"/>
      <c r="Z487" s="53"/>
      <c r="AA487" s="1415"/>
      <c r="AB487" s="53"/>
      <c r="AC487" s="53"/>
      <c r="AD487" s="53"/>
      <c r="AE487" s="1384"/>
      <c r="AF487" s="1384"/>
      <c r="AG487" s="40"/>
      <c r="AH487" s="1384"/>
      <c r="AI487" s="1384"/>
      <c r="AJ487" s="1384"/>
      <c r="AK487" s="1384"/>
      <c r="AL487" s="1384"/>
      <c r="AM487" s="1247"/>
      <c r="AN487" s="1384"/>
      <c r="AO487" s="1247"/>
      <c r="AP487" s="1384"/>
      <c r="AQ487" s="1384"/>
      <c r="AR487" s="1384"/>
      <c r="AS487" s="1384"/>
      <c r="AT487" s="1384"/>
      <c r="BL487" s="18"/>
    </row>
    <row r="488" spans="1:81" s="1385" customFormat="1" ht="19" hidden="1" outlineLevel="1">
      <c r="A488" s="1704">
        <v>0</v>
      </c>
      <c r="B488" s="1629"/>
      <c r="C488" s="1283"/>
      <c r="D488" s="677"/>
      <c r="E488" s="1474" t="str">
        <f t="shared" si="47"/>
        <v/>
      </c>
      <c r="F488" s="1789"/>
      <c r="G488" s="1547"/>
      <c r="H488" s="1547"/>
      <c r="I488" s="1547"/>
      <c r="J488" s="1547"/>
      <c r="K488" s="1547"/>
      <c r="L488" s="1547"/>
      <c r="M488" s="1547"/>
      <c r="N488" s="1384"/>
      <c r="O488" s="1384"/>
      <c r="P488" s="1384"/>
      <c r="Q488" s="1384"/>
      <c r="R488" s="1384"/>
      <c r="S488" s="1384"/>
      <c r="T488" s="1384"/>
      <c r="U488" s="1384"/>
      <c r="V488" s="1384"/>
      <c r="W488" s="130"/>
      <c r="X488" s="1415"/>
      <c r="Y488" s="1415"/>
      <c r="Z488" s="53"/>
      <c r="AA488" s="1415"/>
      <c r="AB488" s="53"/>
      <c r="AC488" s="53"/>
      <c r="AD488" s="53"/>
      <c r="AE488" s="1384"/>
      <c r="AF488" s="1384"/>
      <c r="AG488" s="40"/>
      <c r="AH488" s="1384"/>
      <c r="AI488" s="1384"/>
      <c r="AJ488" s="1384"/>
      <c r="AK488" s="1384"/>
      <c r="AL488" s="1384"/>
      <c r="AM488" s="1247"/>
      <c r="AN488" s="1384"/>
      <c r="AO488" s="1247"/>
      <c r="AP488" s="1384"/>
      <c r="AQ488" s="1384"/>
      <c r="AR488" s="1384"/>
      <c r="AS488" s="1384"/>
      <c r="AT488" s="1384"/>
      <c r="BL488" s="18"/>
    </row>
    <row r="489" spans="1:81" s="1269" customFormat="1" ht="15" collapsed="1">
      <c r="A489" s="1704">
        <f>IF(G485="",0,1)</f>
        <v>0</v>
      </c>
      <c r="B489" s="1629"/>
      <c r="C489" s="1283"/>
      <c r="D489" s="1548"/>
      <c r="E489" s="1474" t="str">
        <f t="shared" si="47"/>
        <v/>
      </c>
      <c r="F489" s="1789"/>
      <c r="G489" s="1252" t="str">
        <f>G$69</f>
        <v>Année de construction</v>
      </c>
      <c r="H489" s="1252"/>
      <c r="I489" s="1252"/>
      <c r="J489" s="1252"/>
      <c r="K489" s="1252"/>
      <c r="L489" s="1252"/>
      <c r="M489" s="1388"/>
      <c r="N489" s="2162" t="str">
        <f>H485</f>
        <v/>
      </c>
      <c r="O489" s="2162"/>
      <c r="P489" s="2162"/>
      <c r="Q489" s="2162"/>
      <c r="R489" s="2162"/>
      <c r="S489" s="2162"/>
      <c r="T489" s="2161">
        <f>T469</f>
        <v>0</v>
      </c>
      <c r="U489" s="2161"/>
      <c r="V489" s="2161"/>
      <c r="W489" s="2161"/>
      <c r="X489" s="2161"/>
      <c r="Y489" s="1386"/>
      <c r="AD489" s="1251"/>
      <c r="AE489" s="1251"/>
      <c r="AF489" s="1251"/>
      <c r="AG489" s="1251"/>
      <c r="AH489" s="1251"/>
      <c r="AI489" s="1251"/>
      <c r="AJ489" s="1251"/>
      <c r="AK489" s="1251"/>
      <c r="AL489" s="20"/>
      <c r="AM489" s="1251"/>
      <c r="AN489" s="1251"/>
      <c r="AO489" s="1251"/>
      <c r="AP489" s="1251"/>
      <c r="AQ489" s="1251"/>
      <c r="AR489" s="1251"/>
      <c r="AS489" s="1251"/>
      <c r="AT489" s="1251"/>
    </row>
    <row r="490" spans="1:81" s="1269" customFormat="1" ht="15">
      <c r="A490" s="1704">
        <f>IF(G485="",0,1)</f>
        <v>0</v>
      </c>
      <c r="B490" s="1629"/>
      <c r="C490" s="1283"/>
      <c r="D490" s="1548"/>
      <c r="E490" s="1474" t="str">
        <f t="shared" si="47"/>
        <v/>
      </c>
      <c r="F490" s="1789"/>
      <c r="G490" s="1551" t="str">
        <f>G$70</f>
        <v>Utilisation escomptée</v>
      </c>
      <c r="H490" s="1551"/>
      <c r="I490" s="1552"/>
      <c r="J490" s="1552"/>
      <c r="K490" s="1552"/>
      <c r="L490" s="1552"/>
      <c r="M490" s="1388"/>
      <c r="N490" s="2163" t="str">
        <f>P485</f>
        <v/>
      </c>
      <c r="O490" s="2163"/>
      <c r="P490" s="2163"/>
      <c r="Q490" s="2163"/>
      <c r="R490" s="2163"/>
      <c r="S490" s="2163"/>
      <c r="T490" s="2179">
        <f>'A1 Serres'!P469</f>
        <v>0</v>
      </c>
      <c r="U490" s="2179"/>
      <c r="V490" s="2179"/>
      <c r="W490" s="2179"/>
      <c r="X490" s="2179"/>
      <c r="Y490" s="1387"/>
      <c r="AL490" s="20"/>
    </row>
    <row r="491" spans="1:81" s="1269" customFormat="1" ht="15">
      <c r="A491" s="1704">
        <f>IF(G485="",0,1)</f>
        <v>0</v>
      </c>
      <c r="B491" s="1629"/>
      <c r="C491" s="1283"/>
      <c r="D491" s="1548"/>
      <c r="E491" s="1474" t="str">
        <f t="shared" si="47"/>
        <v/>
      </c>
      <c r="F491" s="1789"/>
      <c r="G491" s="1551" t="str">
        <f>G$71</f>
        <v>Surface cultivée de la serre</v>
      </c>
      <c r="H491" s="1551"/>
      <c r="I491" s="1552"/>
      <c r="J491" s="1552"/>
      <c r="K491" s="1552"/>
      <c r="L491" s="1552"/>
      <c r="M491" s="1388"/>
      <c r="N491" s="2163" t="str">
        <f>J485</f>
        <v/>
      </c>
      <c r="O491" s="2163"/>
      <c r="P491" s="2163"/>
      <c r="Q491" s="2163"/>
      <c r="R491" s="2163"/>
      <c r="S491" s="2163"/>
      <c r="T491" s="1268"/>
      <c r="U491" s="1268"/>
      <c r="V491" s="1268"/>
      <c r="W491" s="989"/>
      <c r="X491" s="1251"/>
      <c r="AL491" s="20"/>
    </row>
    <row r="492" spans="1:81" s="1269" customFormat="1" ht="15">
      <c r="A492" s="1704">
        <f>IF(G485="",0,1)</f>
        <v>0</v>
      </c>
      <c r="B492" s="1629"/>
      <c r="C492" s="1283"/>
      <c r="D492" s="1548"/>
      <c r="E492" s="1474" t="str">
        <f t="shared" si="47"/>
        <v/>
      </c>
      <c r="F492" s="1789"/>
      <c r="G492" s="1265">
        <f>G$72</f>
        <v>0</v>
      </c>
      <c r="H492" s="1265"/>
      <c r="I492" s="1266"/>
      <c r="J492" s="1266"/>
      <c r="K492" s="1266"/>
      <c r="L492" s="1266"/>
      <c r="M492" s="1388"/>
      <c r="N492" s="1268"/>
      <c r="O492" s="1268"/>
      <c r="P492" s="1268"/>
      <c r="Q492" s="1268"/>
      <c r="R492" s="1268"/>
      <c r="S492" s="1268"/>
      <c r="T492" s="1268"/>
      <c r="U492" s="1268"/>
      <c r="V492" s="1268"/>
      <c r="W492" s="989"/>
      <c r="X492" s="1251"/>
      <c r="AL492" s="20"/>
    </row>
    <row r="493" spans="1:81" s="1269" customFormat="1" ht="15">
      <c r="A493" s="1704">
        <f>IF(G485="",0,1)</f>
        <v>0</v>
      </c>
      <c r="B493" s="1629"/>
      <c r="C493" s="1283"/>
      <c r="D493" s="1548"/>
      <c r="E493" s="1474" t="str">
        <f t="shared" si="47"/>
        <v/>
      </c>
      <c r="F493" s="1789"/>
      <c r="G493" s="1389" t="str">
        <f>G$73</f>
        <v>Température octobre-mars</v>
      </c>
      <c r="H493" s="1389"/>
      <c r="I493" s="1390"/>
      <c r="J493" s="1390"/>
      <c r="K493" s="1390"/>
      <c r="L493" s="1390"/>
      <c r="M493" s="1388"/>
      <c r="N493" s="2168" t="str">
        <f>L485</f>
        <v/>
      </c>
      <c r="O493" s="2168"/>
      <c r="P493" s="2168"/>
      <c r="Q493" s="2168"/>
      <c r="R493" s="2168"/>
      <c r="S493" s="2168"/>
      <c r="T493" s="1268"/>
      <c r="U493" s="1268"/>
      <c r="V493" s="1268"/>
      <c r="W493" s="989"/>
      <c r="X493" s="1251"/>
      <c r="AJ493" s="1298"/>
      <c r="AL493" s="20"/>
    </row>
    <row r="494" spans="1:81" s="1269" customFormat="1" ht="29" customHeight="1">
      <c r="A494" s="1704">
        <f>IF(G485="",0,1)</f>
        <v>0</v>
      </c>
      <c r="B494" s="1629"/>
      <c r="C494" s="1283"/>
      <c r="D494" s="1548"/>
      <c r="E494" s="1474" t="str">
        <f t="shared" si="47"/>
        <v/>
      </c>
      <c r="F494" s="1789"/>
      <c r="G494" s="1553" t="str">
        <f>G$74</f>
        <v>Observations</v>
      </c>
      <c r="H494" s="1389"/>
      <c r="I494" s="1390"/>
      <c r="J494" s="1390"/>
      <c r="K494" s="1390"/>
      <c r="L494" s="1390"/>
      <c r="M494" s="1388"/>
      <c r="N494" s="2164" t="str">
        <f>AE485</f>
        <v/>
      </c>
      <c r="O494" s="2164"/>
      <c r="P494" s="2164"/>
      <c r="Q494" s="2164"/>
      <c r="R494" s="2164"/>
      <c r="S494" s="2164"/>
      <c r="T494" s="1268"/>
      <c r="U494" s="1268"/>
      <c r="V494" s="1268"/>
      <c r="W494" s="989"/>
      <c r="X494" s="1251"/>
      <c r="AL494" s="20"/>
    </row>
    <row r="495" spans="1:81" s="1269" customFormat="1" ht="15">
      <c r="A495" s="1704">
        <f>IF(G485="",0,1)</f>
        <v>0</v>
      </c>
      <c r="B495" s="1629"/>
      <c r="C495" s="1283"/>
      <c r="D495" s="1548"/>
      <c r="E495" s="1474" t="str">
        <f t="shared" si="47"/>
        <v/>
      </c>
      <c r="F495" s="1789"/>
      <c r="G495" s="1265">
        <f>G$75</f>
        <v>0</v>
      </c>
      <c r="H495" s="1265"/>
      <c r="I495" s="1266"/>
      <c r="J495" s="1266"/>
      <c r="K495" s="1266"/>
      <c r="L495" s="1266"/>
      <c r="M495" s="1388"/>
      <c r="N495" s="1268"/>
      <c r="O495" s="1268"/>
      <c r="P495" s="1268"/>
      <c r="Q495" s="1268"/>
      <c r="R495" s="1268"/>
      <c r="S495" s="1268"/>
      <c r="T495" s="1268"/>
      <c r="U495" s="1268"/>
      <c r="V495" s="1268"/>
      <c r="W495" s="989"/>
      <c r="X495" s="1251"/>
      <c r="AL495" s="20"/>
    </row>
    <row r="496" spans="1:81" s="1269" customFormat="1" ht="15">
      <c r="A496" s="1704">
        <f>IF(G485="",0,1)</f>
        <v>0</v>
      </c>
      <c r="B496" s="1629"/>
      <c r="C496" s="1283"/>
      <c r="D496" s="1548"/>
      <c r="E496" s="1474" t="str">
        <f t="shared" si="47"/>
        <v/>
      </c>
      <c r="F496" s="1789"/>
      <c r="G496" s="1389" t="str">
        <f>G$76</f>
        <v>Participation à la consommation totale d'énergie du chauffage</v>
      </c>
      <c r="H496" s="1389"/>
      <c r="I496" s="1390"/>
      <c r="J496" s="1390"/>
      <c r="K496" s="1390"/>
      <c r="L496" s="1390"/>
      <c r="M496" s="1388"/>
      <c r="N496" s="2169">
        <f>R485</f>
        <v>0</v>
      </c>
      <c r="O496" s="2169"/>
      <c r="P496" s="2169"/>
      <c r="Q496" s="2169"/>
      <c r="R496" s="2169"/>
      <c r="S496" s="2169"/>
      <c r="T496" s="1268"/>
      <c r="U496" s="1268"/>
      <c r="V496" s="1268"/>
      <c r="W496" s="989"/>
      <c r="X496" s="1251"/>
      <c r="AJ496" s="1298"/>
      <c r="AL496" s="20"/>
    </row>
    <row r="497" spans="1:38" s="1269" customFormat="1" ht="15">
      <c r="A497" s="1704">
        <f>IF(G485="",0,1)</f>
        <v>0</v>
      </c>
      <c r="B497" s="1629"/>
      <c r="C497" s="1283"/>
      <c r="D497" s="1548"/>
      <c r="E497" s="1474" t="str">
        <f t="shared" si="47"/>
        <v/>
      </c>
      <c r="F497" s="1789"/>
      <c r="G497" s="1393" t="str">
        <f>G$77</f>
        <v>Rang concernant l'efficience énergétique</v>
      </c>
      <c r="H497" s="1393"/>
      <c r="I497" s="1394"/>
      <c r="J497" s="1394"/>
      <c r="K497" s="1394"/>
      <c r="L497" s="1394"/>
      <c r="M497" s="1388"/>
      <c r="N497" s="2170" t="str">
        <f>N485</f>
        <v/>
      </c>
      <c r="O497" s="2170"/>
      <c r="P497" s="2170"/>
      <c r="Q497" s="2170"/>
      <c r="R497" s="2170"/>
      <c r="S497" s="2170"/>
      <c r="T497" s="1396"/>
      <c r="U497" s="1396"/>
      <c r="V497" s="1396"/>
      <c r="W497" s="989"/>
      <c r="X497" s="1397"/>
      <c r="AJ497" s="1298"/>
      <c r="AL497" s="20"/>
    </row>
    <row r="498" spans="1:38" s="1269" customFormat="1" ht="15">
      <c r="A498" s="1704">
        <f>IF(G485="",0,1)</f>
        <v>0</v>
      </c>
      <c r="B498" s="1629"/>
      <c r="C498" s="1283"/>
      <c r="D498" s="1548"/>
      <c r="E498" s="1474" t="str">
        <f t="shared" si="47"/>
        <v/>
      </c>
      <c r="F498" s="1789"/>
      <c r="G498" s="1393" t="str">
        <f>G$78</f>
        <v>Evaluation de la qualité énergétique</v>
      </c>
      <c r="H498" s="1393"/>
      <c r="I498" s="1394"/>
      <c r="J498" s="1394"/>
      <c r="K498" s="1394"/>
      <c r="L498" s="1394"/>
      <c r="M498" s="1388"/>
      <c r="N498" s="2171" t="str">
        <f>O485</f>
        <v/>
      </c>
      <c r="O498" s="2171"/>
      <c r="P498" s="2171"/>
      <c r="Q498" s="2171"/>
      <c r="R498" s="2171"/>
      <c r="S498" s="2171"/>
      <c r="T498" s="1268"/>
      <c r="U498" s="1268"/>
      <c r="V498" s="1268"/>
      <c r="W498" s="989"/>
      <c r="X498" s="1251"/>
      <c r="AJ498" s="1298"/>
      <c r="AL498" s="20"/>
    </row>
    <row r="499" spans="1:38" s="1269" customFormat="1" ht="15">
      <c r="A499" s="1704">
        <f>IF(G485="",0,1)</f>
        <v>0</v>
      </c>
      <c r="B499" s="1629"/>
      <c r="C499" s="1283"/>
      <c r="D499" s="1548"/>
      <c r="E499" s="1474" t="str">
        <f t="shared" si="47"/>
        <v/>
      </c>
      <c r="F499" s="1789"/>
      <c r="G499" s="1265">
        <f>G$79</f>
        <v>0</v>
      </c>
      <c r="H499" s="1265"/>
      <c r="I499" s="1266"/>
      <c r="J499" s="1266"/>
      <c r="K499" s="1266"/>
      <c r="L499" s="1266"/>
      <c r="M499" s="1388"/>
      <c r="N499" s="1399"/>
      <c r="O499" s="1268"/>
      <c r="P499" s="1268"/>
      <c r="Q499" s="1268"/>
      <c r="R499" s="1268"/>
      <c r="S499" s="1268"/>
      <c r="T499" s="1268"/>
      <c r="U499" s="1268"/>
      <c r="V499" s="1268"/>
      <c r="W499" s="989"/>
      <c r="X499" s="1251"/>
      <c r="AJ499" s="1298"/>
      <c r="AL499" s="20"/>
    </row>
    <row r="500" spans="1:38" s="1269" customFormat="1" ht="15">
      <c r="A500" s="1704">
        <f>IF(G485="",0,1)</f>
        <v>0</v>
      </c>
      <c r="B500" s="1629"/>
      <c r="C500" s="1283"/>
      <c r="D500" s="1548"/>
      <c r="E500" s="1474" t="str">
        <f t="shared" si="47"/>
        <v/>
      </c>
      <c r="F500" s="1789"/>
      <c r="G500" s="1389" t="str">
        <f>G$80</f>
        <v>Consommation d'énergie de la serre</v>
      </c>
      <c r="H500" s="1389"/>
      <c r="I500" s="1390"/>
      <c r="J500" s="1390"/>
      <c r="K500" s="1390"/>
      <c r="L500" s="1390"/>
      <c r="M500" s="1388"/>
      <c r="N500" s="2172">
        <f>S485</f>
        <v>0</v>
      </c>
      <c r="O500" s="2172"/>
      <c r="P500" s="2172"/>
      <c r="Q500" s="1401"/>
      <c r="R500" s="1401"/>
      <c r="S500" s="1401"/>
      <c r="T500" s="1268"/>
      <c r="U500" s="1268"/>
      <c r="V500" s="1268"/>
      <c r="W500" s="989"/>
      <c r="X500" s="1251"/>
      <c r="AJ500" s="1298"/>
      <c r="AL500" s="20"/>
    </row>
    <row r="501" spans="1:38" s="1269" customFormat="1" ht="15">
      <c r="A501" s="1704">
        <f>IF(G485="",0,1)</f>
        <v>0</v>
      </c>
      <c r="B501" s="1629"/>
      <c r="C501" s="1283"/>
      <c r="D501" s="1548"/>
      <c r="E501" s="1474" t="str">
        <f t="shared" si="47"/>
        <v/>
      </c>
      <c r="F501" s="1789"/>
      <c r="G501" s="1393" t="str">
        <f>G$81</f>
        <v>Distribution de chaleur Consommation d'énergie</v>
      </c>
      <c r="H501" s="1393"/>
      <c r="I501" s="1394"/>
      <c r="J501" s="1394"/>
      <c r="K501" s="1394"/>
      <c r="L501" s="1394"/>
      <c r="M501" s="1388"/>
      <c r="N501" s="2182">
        <f>T485</f>
        <v>0</v>
      </c>
      <c r="O501" s="2182"/>
      <c r="P501" s="2182"/>
      <c r="Q501" s="1403"/>
      <c r="R501" s="1403"/>
      <c r="S501" s="1403"/>
      <c r="T501" s="1268"/>
      <c r="U501" s="1268"/>
      <c r="V501" s="1268"/>
      <c r="W501" s="989"/>
      <c r="X501" s="1251"/>
      <c r="AJ501" s="1298"/>
      <c r="AL501" s="20"/>
    </row>
    <row r="502" spans="1:38" s="1269" customFormat="1" ht="15">
      <c r="A502" s="1704">
        <f>IF(G485="",0,1)</f>
        <v>0</v>
      </c>
      <c r="B502" s="1629"/>
      <c r="C502" s="1283"/>
      <c r="D502" s="1548"/>
      <c r="E502" s="1474" t="str">
        <f t="shared" si="47"/>
        <v/>
      </c>
      <c r="F502" s="1789"/>
      <c r="G502" s="1554" t="str">
        <f>G$82</f>
        <v>Total de la consommation d'énergie Etat actuel</v>
      </c>
      <c r="H502" s="1554"/>
      <c r="I502" s="1555"/>
      <c r="J502" s="1555"/>
      <c r="K502" s="1555"/>
      <c r="L502" s="1555"/>
      <c r="M502" s="1556"/>
      <c r="N502" s="2166" t="str">
        <f>U485</f>
        <v/>
      </c>
      <c r="O502" s="2166"/>
      <c r="P502" s="2166"/>
      <c r="Q502" s="1557"/>
      <c r="R502" s="1557"/>
      <c r="S502" s="1557"/>
      <c r="T502" s="1268"/>
      <c r="U502" s="1268"/>
      <c r="V502" s="1268"/>
      <c r="W502" s="989"/>
      <c r="X502" s="1251"/>
      <c r="AJ502" s="1298"/>
      <c r="AL502" s="20"/>
    </row>
    <row r="503" spans="1:38" s="787" customFormat="1" ht="15">
      <c r="A503" s="1704">
        <f>IF(G485="",0,1)</f>
        <v>0</v>
      </c>
      <c r="B503" s="1629"/>
      <c r="C503" s="1283"/>
      <c r="D503" s="1548"/>
      <c r="E503" s="1474" t="str">
        <f t="shared" si="47"/>
        <v/>
      </c>
      <c r="F503" s="1789"/>
      <c r="G503" s="1265">
        <f>G$83</f>
        <v>0</v>
      </c>
      <c r="H503" s="1265"/>
      <c r="I503" s="1266"/>
      <c r="J503" s="1266"/>
      <c r="K503" s="1266"/>
      <c r="L503" s="1266"/>
      <c r="M503" s="225"/>
      <c r="N503" s="1404"/>
      <c r="O503" s="1404"/>
      <c r="P503" s="1404"/>
      <c r="Q503" s="1404"/>
      <c r="R503" s="1404"/>
      <c r="S503" s="1404"/>
      <c r="T503" s="1404"/>
      <c r="U503" s="1404"/>
      <c r="V503" s="1404"/>
      <c r="W503" s="989"/>
    </row>
    <row r="504" spans="1:38" s="1269" customFormat="1" ht="15">
      <c r="A504" s="1704">
        <f>IF(G485="",0,1)</f>
        <v>0</v>
      </c>
      <c r="B504" s="1629"/>
      <c r="C504" s="1283"/>
      <c r="D504" s="1548"/>
      <c r="E504" s="1474" t="str">
        <f t="shared" si="47"/>
        <v/>
      </c>
      <c r="F504" s="1789"/>
      <c r="G504" s="1389" t="str">
        <f>G$84</f>
        <v>Ecran thermique</v>
      </c>
      <c r="H504" s="1389"/>
      <c r="I504" s="1390"/>
      <c r="J504" s="1390"/>
      <c r="K504" s="1390"/>
      <c r="L504" s="1390"/>
      <c r="M504" s="1388"/>
      <c r="N504" s="1558" t="str">
        <f>Z485</f>
        <v/>
      </c>
      <c r="O504" s="1401"/>
      <c r="P504" s="1401"/>
      <c r="Q504" s="1401"/>
      <c r="R504" s="1401"/>
      <c r="S504" s="1401"/>
      <c r="T504" s="1268"/>
      <c r="U504" s="1268"/>
      <c r="V504" s="1268"/>
      <c r="W504" s="989"/>
      <c r="X504" s="1251"/>
      <c r="AJ504" s="1298"/>
      <c r="AL504" s="20"/>
    </row>
    <row r="505" spans="1:38" s="1269" customFormat="1" ht="15">
      <c r="A505" s="1704">
        <f>IF(G485="",0,1)</f>
        <v>0</v>
      </c>
      <c r="B505" s="1629"/>
      <c r="C505" s="1283"/>
      <c r="D505" s="1548"/>
      <c r="E505" s="1474" t="str">
        <f t="shared" si="47"/>
        <v/>
      </c>
      <c r="F505" s="1789"/>
      <c r="G505" s="1393" t="str">
        <f>G$85</f>
        <v>Toit</v>
      </c>
      <c r="H505" s="1393"/>
      <c r="I505" s="1394"/>
      <c r="J505" s="1394"/>
      <c r="K505" s="1394"/>
      <c r="L505" s="1394"/>
      <c r="M505" s="1388"/>
      <c r="N505" s="1559" t="str">
        <f>AA485</f>
        <v/>
      </c>
      <c r="O505" s="1403"/>
      <c r="P505" s="1403"/>
      <c r="Q505" s="1403"/>
      <c r="R505" s="1403"/>
      <c r="S505" s="1403"/>
      <c r="T505" s="1268"/>
      <c r="U505" s="1268"/>
      <c r="V505" s="1268"/>
      <c r="W505" s="989"/>
      <c r="X505" s="1251"/>
      <c r="AJ505" s="1298"/>
      <c r="AL505" s="20"/>
    </row>
    <row r="506" spans="1:38" s="1269" customFormat="1" ht="15">
      <c r="A506" s="1704">
        <f>IF(G485="",0,1)</f>
        <v>0</v>
      </c>
      <c r="B506" s="1629"/>
      <c r="C506" s="1283"/>
      <c r="D506" s="1548"/>
      <c r="E506" s="1474" t="str">
        <f t="shared" si="47"/>
        <v/>
      </c>
      <c r="F506" s="1789"/>
      <c r="G506" s="1393" t="str">
        <f>G$86</f>
        <v>Parois latérales et pignons</v>
      </c>
      <c r="H506" s="1393"/>
      <c r="I506" s="1394"/>
      <c r="J506" s="1394"/>
      <c r="K506" s="1394"/>
      <c r="L506" s="1394"/>
      <c r="M506" s="1388"/>
      <c r="N506" s="1560" t="str">
        <f>AB485</f>
        <v/>
      </c>
      <c r="O506" s="1403"/>
      <c r="P506" s="1403"/>
      <c r="Q506" s="1403"/>
      <c r="R506" s="1403"/>
      <c r="S506" s="1403"/>
      <c r="T506" s="1268"/>
      <c r="U506" s="1268"/>
      <c r="V506" s="1268"/>
      <c r="W506" s="989"/>
      <c r="X506" s="1251"/>
      <c r="AJ506" s="1298"/>
      <c r="AL506" s="20"/>
    </row>
    <row r="507" spans="1:38" s="1269" customFormat="1" ht="15">
      <c r="A507" s="1704">
        <f>IF(G485="",0,1)</f>
        <v>0</v>
      </c>
      <c r="B507" s="1629"/>
      <c r="C507" s="1283"/>
      <c r="D507" s="1548"/>
      <c r="E507" s="1474" t="str">
        <f t="shared" si="47"/>
        <v/>
      </c>
      <c r="F507" s="1789"/>
      <c r="G507" s="1393" t="str">
        <f>G$87</f>
        <v>Etanchéité</v>
      </c>
      <c r="H507" s="1393"/>
      <c r="I507" s="1394"/>
      <c r="J507" s="1394"/>
      <c r="K507" s="1394"/>
      <c r="L507" s="1394"/>
      <c r="M507" s="1388"/>
      <c r="N507" s="1560" t="str">
        <f>AC485</f>
        <v/>
      </c>
      <c r="O507" s="1403"/>
      <c r="P507" s="1403"/>
      <c r="Q507" s="1403"/>
      <c r="R507" s="1403"/>
      <c r="S507" s="1403"/>
      <c r="T507" s="1268"/>
      <c r="U507" s="1268"/>
      <c r="V507" s="1268"/>
      <c r="W507" s="989"/>
      <c r="X507" s="1251"/>
      <c r="AJ507" s="1298"/>
      <c r="AL507" s="20"/>
    </row>
    <row r="508" spans="1:38" s="1269" customFormat="1" ht="15">
      <c r="A508" s="1704">
        <f>IF(G485="",0,1)</f>
        <v>0</v>
      </c>
      <c r="B508" s="1629"/>
      <c r="C508" s="1283"/>
      <c r="D508" s="1548"/>
      <c r="E508" s="1474" t="str">
        <f t="shared" si="47"/>
        <v/>
      </c>
      <c r="F508" s="1789"/>
      <c r="G508" s="1393" t="str">
        <f>G$88</f>
        <v>Gestion climatique</v>
      </c>
      <c r="H508" s="1393"/>
      <c r="I508" s="1394"/>
      <c r="J508" s="1394"/>
      <c r="K508" s="1394"/>
      <c r="L508" s="1394"/>
      <c r="M508" s="1388"/>
      <c r="N508" s="1560" t="str">
        <f>AD485</f>
        <v/>
      </c>
      <c r="O508" s="1403"/>
      <c r="P508" s="1403"/>
      <c r="Q508" s="1403"/>
      <c r="R508" s="1403"/>
      <c r="S508" s="1403"/>
      <c r="T508" s="1268"/>
      <c r="U508" s="1268"/>
      <c r="V508" s="1268"/>
      <c r="W508" s="989"/>
      <c r="X508" s="1251"/>
      <c r="AJ508" s="1298"/>
      <c r="AL508" s="20"/>
    </row>
    <row r="509" spans="1:38" s="1269" customFormat="1" ht="15">
      <c r="A509" s="1704">
        <f>IF(G485="",0,1)</f>
        <v>0</v>
      </c>
      <c r="B509" s="1629"/>
      <c r="C509" s="1283"/>
      <c r="D509" s="1548"/>
      <c r="E509" s="1474" t="str">
        <f t="shared" si="47"/>
        <v/>
      </c>
      <c r="F509" s="1789"/>
      <c r="G509" s="1265"/>
      <c r="H509" s="1265"/>
      <c r="I509" s="1266"/>
      <c r="J509" s="1266"/>
      <c r="K509" s="1266"/>
      <c r="L509" s="1266"/>
      <c r="M509" s="1405"/>
      <c r="N509" s="1268"/>
      <c r="O509" s="1268"/>
      <c r="P509" s="1268"/>
      <c r="Q509" s="1268"/>
      <c r="R509" s="1268"/>
      <c r="S509" s="1268"/>
      <c r="T509" s="1268"/>
      <c r="U509" s="1268"/>
      <c r="V509" s="1268"/>
      <c r="W509" s="989"/>
      <c r="X509" s="1251"/>
      <c r="AJ509" s="1298"/>
      <c r="AL509" s="20"/>
    </row>
    <row r="510" spans="1:38" s="1269" customFormat="1" ht="15">
      <c r="A510" s="1704">
        <f>IF(G485="",0,1)</f>
        <v>0</v>
      </c>
      <c r="B510" s="1629"/>
      <c r="C510" s="1283"/>
      <c r="D510" s="1548"/>
      <c r="E510" s="1474" t="str">
        <f t="shared" si="47"/>
        <v/>
      </c>
      <c r="F510" s="1789"/>
      <c r="G510" s="1406"/>
      <c r="H510" s="1266"/>
      <c r="I510" s="1266"/>
      <c r="J510" s="1266"/>
      <c r="K510" s="1266"/>
      <c r="L510" s="1266"/>
      <c r="M510" s="1399"/>
      <c r="N510" s="1268"/>
      <c r="O510" s="1268"/>
      <c r="P510" s="1268"/>
      <c r="Q510" s="1268"/>
      <c r="R510" s="1268"/>
      <c r="S510" s="1268"/>
      <c r="T510" s="1268"/>
      <c r="U510" s="1268"/>
      <c r="V510" s="1268"/>
      <c r="W510" s="989"/>
      <c r="X510" s="1251"/>
      <c r="AJ510" s="1298"/>
      <c r="AL510" s="20"/>
    </row>
    <row r="511" spans="1:38" s="1269" customFormat="1" ht="15">
      <c r="A511" s="1704">
        <f>IF(G485="",0,1)</f>
        <v>0</v>
      </c>
      <c r="B511" s="1629"/>
      <c r="C511" s="1283"/>
      <c r="D511" s="1548"/>
      <c r="E511" s="1474" t="str">
        <f t="shared" si="47"/>
        <v/>
      </c>
      <c r="F511" s="1789"/>
      <c r="G511" s="1406"/>
      <c r="H511" s="1266"/>
      <c r="I511" s="1266"/>
      <c r="J511" s="1266"/>
      <c r="K511" s="1266"/>
      <c r="L511" s="1266"/>
      <c r="M511" s="1399"/>
      <c r="N511" s="1268"/>
      <c r="O511" s="1268"/>
      <c r="P511" s="1268"/>
      <c r="Q511" s="1268"/>
      <c r="R511" s="1268"/>
      <c r="S511" s="1268"/>
      <c r="T511" s="1268"/>
      <c r="U511" s="1268"/>
      <c r="V511" s="1268"/>
      <c r="W511" s="989"/>
      <c r="X511" s="1251"/>
      <c r="AJ511" s="1298"/>
      <c r="AL511" s="20"/>
    </row>
    <row r="512" spans="1:38" s="1269" customFormat="1" ht="15">
      <c r="A512" s="1704">
        <f>IF(G485="",0,1)</f>
        <v>0</v>
      </c>
      <c r="B512" s="1629"/>
      <c r="C512" s="1283"/>
      <c r="D512" s="1548"/>
      <c r="E512" s="1474" t="str">
        <f t="shared" si="47"/>
        <v/>
      </c>
      <c r="F512" s="1789"/>
      <c r="G512" s="1406"/>
      <c r="H512" s="1266"/>
      <c r="I512" s="1266"/>
      <c r="J512" s="1266"/>
      <c r="K512" s="1266"/>
      <c r="L512" s="1266"/>
      <c r="M512" s="1399"/>
      <c r="N512" s="1268"/>
      <c r="O512" s="1268"/>
      <c r="P512" s="1268"/>
      <c r="Q512" s="1268"/>
      <c r="R512" s="1268"/>
      <c r="S512" s="1268"/>
      <c r="T512" s="1268"/>
      <c r="U512" s="1268"/>
      <c r="V512" s="1268"/>
      <c r="W512" s="989"/>
      <c r="X512" s="1251"/>
      <c r="AJ512" s="1298"/>
      <c r="AL512" s="20"/>
    </row>
    <row r="513" spans="1:38" s="1292" customFormat="1" ht="17.25" customHeight="1">
      <c r="A513" s="1704">
        <f>IF(G485="",0,1)</f>
        <v>0</v>
      </c>
      <c r="B513" s="1629"/>
      <c r="C513" s="1283"/>
      <c r="D513" s="677"/>
      <c r="E513" s="1474" t="str">
        <f t="shared" si="47"/>
        <v/>
      </c>
      <c r="F513" s="1789"/>
      <c r="G513" s="779"/>
      <c r="H513" s="779"/>
      <c r="I513" s="779"/>
      <c r="J513" s="779"/>
      <c r="K513" s="779"/>
      <c r="L513" s="779"/>
      <c r="M513" s="779"/>
      <c r="N513" s="779"/>
      <c r="O513" s="779"/>
      <c r="P513" s="779"/>
      <c r="Q513" s="779"/>
      <c r="R513" s="779"/>
      <c r="S513" s="779"/>
      <c r="T513" s="779"/>
      <c r="U513" s="2167"/>
      <c r="V513" s="2167"/>
      <c r="W513" s="989"/>
    </row>
    <row r="514" spans="1:38" s="1292" customFormat="1" ht="21.75" customHeight="1" thickBot="1">
      <c r="A514" s="1704">
        <f>IF(G485="",0,1)</f>
        <v>0</v>
      </c>
      <c r="B514" s="1629"/>
      <c r="C514" s="1283"/>
      <c r="D514" s="677"/>
      <c r="E514" s="1474" t="str">
        <f t="shared" si="47"/>
        <v/>
      </c>
      <c r="F514" s="1789"/>
      <c r="G514" s="777" t="str">
        <f>CONCATENATE(G485, G$40)</f>
        <v>: Recommandations spécifiques d'investissement</v>
      </c>
      <c r="H514" s="777"/>
      <c r="I514" s="777"/>
      <c r="J514" s="777"/>
      <c r="K514" s="777"/>
      <c r="L514" s="777"/>
      <c r="M514" s="777"/>
      <c r="N514" s="777"/>
      <c r="O514" s="777"/>
      <c r="P514" s="777"/>
      <c r="Q514" s="777"/>
      <c r="R514" s="777"/>
      <c r="S514" s="777"/>
      <c r="T514" s="777"/>
      <c r="U514" s="1410"/>
      <c r="V514" s="1410"/>
      <c r="W514" s="1410"/>
      <c r="X514" s="1410"/>
    </row>
    <row r="515" spans="1:38" s="1292" customFormat="1" ht="21.75" customHeight="1">
      <c r="A515" s="1704">
        <f>IF(G485="",0,1)</f>
        <v>0</v>
      </c>
      <c r="B515" s="1629"/>
      <c r="C515" s="1283"/>
      <c r="D515" s="677"/>
      <c r="E515" s="1474" t="str">
        <f t="shared" si="47"/>
        <v/>
      </c>
      <c r="F515" s="1789"/>
      <c r="G515" s="779"/>
      <c r="H515" s="779"/>
      <c r="I515" s="779"/>
      <c r="J515" s="779"/>
      <c r="K515" s="779"/>
      <c r="L515" s="779"/>
      <c r="M515" s="779"/>
      <c r="N515" s="779"/>
      <c r="O515" s="779"/>
      <c r="P515" s="779"/>
      <c r="Q515" s="779"/>
      <c r="R515" s="779"/>
      <c r="S515" s="779"/>
      <c r="T515" s="779"/>
      <c r="U515" s="1423"/>
      <c r="V515" s="1423"/>
      <c r="W515" s="1423"/>
      <c r="AG515" s="1292" t="s">
        <v>242</v>
      </c>
      <c r="AI515" s="1292" t="s">
        <v>872</v>
      </c>
    </row>
    <row r="516" spans="1:38" s="1292" customFormat="1" ht="16" customHeight="1">
      <c r="A516" s="1704">
        <f>IF(G485="",0,1)</f>
        <v>0</v>
      </c>
      <c r="B516" s="1629"/>
      <c r="C516" s="1283"/>
      <c r="D516" s="677"/>
      <c r="E516" s="1474" t="str">
        <f t="shared" si="47"/>
        <v/>
      </c>
      <c r="F516" s="1789"/>
      <c r="G516" s="1309" t="str">
        <f>G$96</f>
        <v>Elément</v>
      </c>
      <c r="H516" s="1309"/>
      <c r="I516" s="1309"/>
      <c r="J516" s="1309"/>
      <c r="K516" s="1309" t="str">
        <f>K$96</f>
        <v>Mesure</v>
      </c>
      <c r="L516" s="1309"/>
      <c r="M516" s="1309"/>
      <c r="N516" s="1309"/>
      <c r="O516" s="1309"/>
      <c r="P516" s="1309"/>
      <c r="Q516" s="1309"/>
      <c r="R516" s="1309" t="str">
        <f>R$96</f>
        <v>Réalisation</v>
      </c>
      <c r="S516" s="1310" t="str">
        <f>S$96</f>
        <v>Economie</v>
      </c>
      <c r="T516" s="1310"/>
      <c r="U516" s="2180" t="s">
        <v>74</v>
      </c>
      <c r="V516" s="2180"/>
      <c r="W516" s="2180"/>
      <c r="X516" s="1310" t="str">
        <f>X$96</f>
        <v>Economies</v>
      </c>
      <c r="AA516" s="101" t="s">
        <v>903</v>
      </c>
      <c r="AD516" s="101" t="s">
        <v>902</v>
      </c>
      <c r="AG516" s="101" t="s">
        <v>532</v>
      </c>
      <c r="AI516" s="101" t="s">
        <v>902</v>
      </c>
    </row>
    <row r="517" spans="1:38" s="1292" customFormat="1" ht="16" customHeight="1">
      <c r="A517" s="1704">
        <f>IF(G485="",0,1)</f>
        <v>0</v>
      </c>
      <c r="B517" s="1629"/>
      <c r="C517" s="1283"/>
      <c r="D517" s="677"/>
      <c r="E517" s="1474" t="str">
        <f t="shared" si="47"/>
        <v/>
      </c>
      <c r="F517" s="1789"/>
      <c r="G517" s="1311"/>
      <c r="H517" s="1311"/>
      <c r="I517" s="1311"/>
      <c r="J517" s="1311"/>
      <c r="K517" s="1311"/>
      <c r="L517" s="1311"/>
      <c r="M517" s="1311"/>
      <c r="N517" s="1311"/>
      <c r="O517" s="1311"/>
      <c r="P517" s="1311"/>
      <c r="Q517" s="1311"/>
      <c r="R517" s="1311"/>
      <c r="S517" s="1312" t="str">
        <f>S$97</f>
        <v>calculée</v>
      </c>
      <c r="T517" s="1312"/>
      <c r="U517" s="1312"/>
      <c r="V517" s="1312"/>
      <c r="W517" s="1312"/>
      <c r="X517" s="1312" t="str">
        <f>X$97</f>
        <v>des mesures</v>
      </c>
      <c r="Z517" s="2165" t="s">
        <v>594</v>
      </c>
      <c r="AA517" s="2165" t="str">
        <f>$R$40</f>
        <v>d'ici à 4 ans</v>
      </c>
      <c r="AB517" s="2165" t="str">
        <f>$R$41</f>
        <v>d'ici à 8 ans</v>
      </c>
      <c r="AD517" s="2165" t="str">
        <f>$R$40</f>
        <v>d'ici à 4 ans</v>
      </c>
      <c r="AE517" s="2165" t="str">
        <f>$R$41</f>
        <v>d'ici à 8 ans</v>
      </c>
      <c r="AG517" s="2165" t="str">
        <f>$R$40</f>
        <v>d'ici à 4 ans</v>
      </c>
      <c r="AH517" s="2165" t="str">
        <f>$R$41</f>
        <v>d'ici à 8 ans</v>
      </c>
      <c r="AI517" s="2165" t="str">
        <f>$R$40</f>
        <v>d'ici à 4 ans</v>
      </c>
      <c r="AJ517" s="2165" t="str">
        <f>$R$41</f>
        <v>d'ici à 8 ans</v>
      </c>
    </row>
    <row r="518" spans="1:38" s="1292" customFormat="1" ht="16" customHeight="1">
      <c r="A518" s="1704">
        <f>IF(G485="",0,1)</f>
        <v>0</v>
      </c>
      <c r="B518" s="1629"/>
      <c r="C518" s="1283"/>
      <c r="D518" s="677"/>
      <c r="E518" s="1474" t="str">
        <f t="shared" ref="E518:E549" si="48">IF((SUM(A518:C518))&gt;0,G$42,"")</f>
        <v/>
      </c>
      <c r="F518" s="1789"/>
      <c r="G518" s="1311"/>
      <c r="H518" s="1311"/>
      <c r="I518" s="1311"/>
      <c r="J518" s="1311"/>
      <c r="K518" s="1311"/>
      <c r="L518" s="1311"/>
      <c r="M518" s="1311"/>
      <c r="N518" s="1311"/>
      <c r="O518" s="1311"/>
      <c r="P518" s="1311"/>
      <c r="Q518" s="1311"/>
      <c r="R518" s="1311"/>
      <c r="S518" s="1312"/>
      <c r="T518" s="1312"/>
      <c r="U518" s="1312"/>
      <c r="V518" s="1312"/>
      <c r="W518" s="1312"/>
      <c r="X518" s="1312" t="str">
        <f>X$98</f>
        <v>choisies</v>
      </c>
      <c r="Z518" s="2165"/>
      <c r="AA518" s="2165"/>
      <c r="AB518" s="2165"/>
      <c r="AD518" s="2165"/>
      <c r="AE518" s="2165"/>
      <c r="AG518" s="2165"/>
      <c r="AH518" s="2165"/>
      <c r="AI518" s="2165"/>
      <c r="AJ518" s="2165"/>
    </row>
    <row r="519" spans="1:38" s="1292" customFormat="1" ht="16" customHeight="1">
      <c r="A519" s="1704">
        <f>IF(G485="",0,1)</f>
        <v>0</v>
      </c>
      <c r="B519" s="1629"/>
      <c r="C519" s="1283"/>
      <c r="D519" s="677"/>
      <c r="E519" s="1474" t="str">
        <f t="shared" si="48"/>
        <v/>
      </c>
      <c r="F519" s="1789"/>
      <c r="G519" s="1313"/>
      <c r="H519" s="1313"/>
      <c r="I519" s="1313"/>
      <c r="J519" s="1313"/>
      <c r="K519" s="1313"/>
      <c r="L519" s="1313"/>
      <c r="M519" s="1313"/>
      <c r="N519" s="1313"/>
      <c r="O519" s="1313"/>
      <c r="P519" s="1313"/>
      <c r="Q519" s="1313"/>
      <c r="R519" s="1313"/>
      <c r="S519" s="1314" t="s">
        <v>5</v>
      </c>
      <c r="T519" s="1314"/>
      <c r="U519" s="2181" t="str">
        <f>U$99</f>
        <v>[oui/non]</v>
      </c>
      <c r="V519" s="2181"/>
      <c r="W519" s="2181"/>
      <c r="X519" s="1314" t="s">
        <v>5</v>
      </c>
      <c r="Z519" s="2165"/>
      <c r="AA519" s="2165"/>
      <c r="AB519" s="2165"/>
      <c r="AD519" s="2165"/>
      <c r="AE519" s="2165"/>
      <c r="AG519" s="2165"/>
      <c r="AH519" s="2165"/>
      <c r="AI519" s="2165"/>
      <c r="AJ519" s="2165"/>
    </row>
    <row r="520" spans="1:38" s="1292" customFormat="1" ht="16" customHeight="1">
      <c r="A520" s="1704">
        <f>IF(G485="",0,1)</f>
        <v>0</v>
      </c>
      <c r="B520" s="1629"/>
      <c r="C520" s="1283"/>
      <c r="D520" s="677"/>
      <c r="E520" s="1474" t="str">
        <f t="shared" si="48"/>
        <v/>
      </c>
      <c r="F520" s="1789"/>
      <c r="G520" s="1311"/>
      <c r="H520" s="1311"/>
      <c r="I520" s="1311"/>
      <c r="J520" s="1311"/>
      <c r="K520" s="1311"/>
      <c r="L520" s="1311"/>
      <c r="M520" s="1311"/>
      <c r="N520" s="1311"/>
      <c r="O520" s="1311"/>
      <c r="P520" s="1311"/>
      <c r="Q520" s="1311"/>
      <c r="R520" s="1311"/>
      <c r="T520" s="1312"/>
      <c r="U520" s="1312"/>
      <c r="V520" s="1312"/>
      <c r="Z520" s="2165"/>
      <c r="AA520" s="2165"/>
      <c r="AB520" s="2165"/>
      <c r="AD520" s="2165"/>
      <c r="AE520" s="2165"/>
      <c r="AG520" s="2165"/>
      <c r="AH520" s="2165"/>
      <c r="AI520" s="2165"/>
      <c r="AJ520" s="2165"/>
    </row>
    <row r="521" spans="1:38" s="1292" customFormat="1" ht="12" customHeight="1">
      <c r="A521" s="1704">
        <f>IF(G485="",0,1)</f>
        <v>0</v>
      </c>
      <c r="B521" s="1629"/>
      <c r="C521" s="1283"/>
      <c r="D521" s="677"/>
      <c r="E521" s="1474" t="str">
        <f t="shared" si="48"/>
        <v/>
      </c>
      <c r="F521" s="1789"/>
      <c r="G521" s="1315"/>
      <c r="H521" s="1315"/>
      <c r="I521" s="1315"/>
      <c r="J521" s="1315"/>
      <c r="K521" s="1315"/>
      <c r="L521" s="1315"/>
      <c r="M521" s="1315"/>
      <c r="N521" s="1315"/>
      <c r="O521" s="1315"/>
      <c r="P521" s="1315"/>
      <c r="Q521" s="1315"/>
      <c r="R521" s="1315"/>
      <c r="S521" s="1315"/>
      <c r="T521" s="1315"/>
      <c r="U521" s="1312"/>
      <c r="V521" s="1315"/>
      <c r="W521" s="1315"/>
      <c r="X521" s="1315"/>
      <c r="Z521" s="2165"/>
      <c r="AA521" s="2165"/>
      <c r="AB521" s="2165"/>
      <c r="AD521" s="2165"/>
      <c r="AE521" s="2165"/>
      <c r="AG521" s="2165"/>
      <c r="AH521" s="2165"/>
      <c r="AI521" s="2165"/>
      <c r="AJ521" s="2165"/>
    </row>
    <row r="522" spans="1:38" s="737" customFormat="1" ht="17" customHeight="1">
      <c r="A522" s="1704">
        <f>IF(G485="",0,1)</f>
        <v>0</v>
      </c>
      <c r="B522" s="1655"/>
      <c r="C522" s="1283"/>
      <c r="D522" s="1561"/>
      <c r="E522" s="1474" t="str">
        <f t="shared" si="48"/>
        <v/>
      </c>
      <c r="F522" s="1789"/>
      <c r="G522" s="1316"/>
      <c r="H522" s="1317" t="str">
        <f>H$102</f>
        <v>Ecran thermique</v>
      </c>
      <c r="I522" s="1317"/>
      <c r="J522" s="1317"/>
      <c r="K522" s="2173" t="str">
        <f>AF485</f>
        <v/>
      </c>
      <c r="L522" s="2173"/>
      <c r="M522" s="2173"/>
      <c r="N522" s="2173"/>
      <c r="O522" s="2173"/>
      <c r="P522" s="2173"/>
      <c r="Q522" s="2173"/>
      <c r="R522" s="1318" t="str">
        <f>IF(S522=0,"",IF(BC485=Q$40,R$40,R$41))</f>
        <v>d'ici à 8 ans</v>
      </c>
      <c r="S522" s="1319" t="str">
        <f>AT485</f>
        <v/>
      </c>
      <c r="T522" s="1319"/>
      <c r="U522" s="1319"/>
      <c r="V522" s="527"/>
      <c r="W522" s="1320"/>
      <c r="X522" s="1319" t="str">
        <f>IF(V522=V$41,0,S522)</f>
        <v/>
      </c>
      <c r="Z522" s="1321">
        <f>IF(S522=0,1,IF(V522=V$41,2,3))</f>
        <v>3</v>
      </c>
      <c r="AA522" s="1322">
        <f>IF(R522=AA517,S522,0)</f>
        <v>0</v>
      </c>
      <c r="AB522" s="1322" t="str">
        <f>IF(R522=AB517,S522,0)</f>
        <v/>
      </c>
      <c r="AC522" s="1292"/>
      <c r="AD522" s="1322">
        <f>IF(R522=AD517,X522,0)</f>
        <v>0</v>
      </c>
      <c r="AE522" s="1322" t="str">
        <f>IF(R522=AE517,X522,0)</f>
        <v/>
      </c>
      <c r="AF522" s="40"/>
      <c r="AG522" s="1322">
        <f>AD522</f>
        <v>0</v>
      </c>
      <c r="AH522" s="1562" t="str">
        <f>AE522</f>
        <v/>
      </c>
      <c r="AI522" s="1563">
        <f>IF(W522=AI517,AC522,0)</f>
        <v>0</v>
      </c>
      <c r="AJ522" s="1563">
        <f>IF(W522=AJ517,AC522,0)</f>
        <v>0</v>
      </c>
      <c r="AK522" s="40"/>
      <c r="AL522" s="40"/>
    </row>
    <row r="523" spans="1:38" s="737" customFormat="1" ht="47" customHeight="1">
      <c r="A523" s="1704">
        <f>IF(G485="",0,1)</f>
        <v>0</v>
      </c>
      <c r="B523" s="1655"/>
      <c r="C523" s="1283"/>
      <c r="D523" s="1561"/>
      <c r="E523" s="1474" t="str">
        <f t="shared" si="48"/>
        <v/>
      </c>
      <c r="F523" s="1789"/>
      <c r="G523" s="1323"/>
      <c r="H523" s="1324"/>
      <c r="I523" s="1324"/>
      <c r="J523" s="1324"/>
      <c r="K523" s="2174"/>
      <c r="L523" s="2174"/>
      <c r="M523" s="2174"/>
      <c r="N523" s="2174"/>
      <c r="O523" s="2174"/>
      <c r="P523" s="2174"/>
      <c r="Q523" s="2174"/>
      <c r="R523" s="1325"/>
      <c r="S523" s="1326"/>
      <c r="T523" s="1326"/>
      <c r="U523" s="1326"/>
      <c r="V523" s="1326"/>
      <c r="W523" s="1326"/>
      <c r="X523" s="1326"/>
      <c r="AC523" s="1292"/>
      <c r="AF523" s="40"/>
      <c r="AI523" s="1443"/>
      <c r="AJ523" s="1443"/>
      <c r="AK523" s="40"/>
      <c r="AL523" s="40"/>
    </row>
    <row r="524" spans="1:38" s="737" customFormat="1" ht="17" customHeight="1">
      <c r="A524" s="1704">
        <f>IF(G485="",0,1)</f>
        <v>0</v>
      </c>
      <c r="B524" s="1655"/>
      <c r="C524" s="1283"/>
      <c r="D524" s="1561"/>
      <c r="E524" s="1474" t="str">
        <f t="shared" si="48"/>
        <v/>
      </c>
      <c r="F524" s="1789"/>
      <c r="G524" s="1316"/>
      <c r="H524" s="1317" t="str">
        <f>H$104</f>
        <v>Toit</v>
      </c>
      <c r="I524" s="1317"/>
      <c r="J524" s="1317"/>
      <c r="K524" s="2173" t="str">
        <f>AG485</f>
        <v/>
      </c>
      <c r="L524" s="2173"/>
      <c r="M524" s="2173"/>
      <c r="N524" s="2173"/>
      <c r="O524" s="2173"/>
      <c r="P524" s="2173"/>
      <c r="Q524" s="2173"/>
      <c r="R524" s="1318" t="str">
        <f>IF(S524=0,"",IF(BD485=Q$40,R$40,R$41))</f>
        <v>d'ici à 8 ans</v>
      </c>
      <c r="S524" s="1327" t="str">
        <f>AU485</f>
        <v/>
      </c>
      <c r="T524" s="1327"/>
      <c r="U524" s="1327"/>
      <c r="V524" s="527"/>
      <c r="W524" s="1320"/>
      <c r="X524" s="1319" t="str">
        <f>IF(V524=V$41,0,S524)</f>
        <v/>
      </c>
      <c r="Z524" s="1328">
        <f>IF(S524=0,1,IF(V524=V$41,2,3))</f>
        <v>3</v>
      </c>
      <c r="AA524" s="1322">
        <f>IF(R524=AA517,S524,0)</f>
        <v>0</v>
      </c>
      <c r="AB524" s="1322" t="str">
        <f>IF(R524=AB517,S524,0)</f>
        <v/>
      </c>
      <c r="AC524" s="1292"/>
      <c r="AD524" s="1322">
        <f>IF(R524=AD517,X524,0)</f>
        <v>0</v>
      </c>
      <c r="AE524" s="1322" t="str">
        <f>IF(R524=AE517,X524,0)</f>
        <v/>
      </c>
      <c r="AF524" s="40"/>
      <c r="AG524" s="1322">
        <f>AD524</f>
        <v>0</v>
      </c>
      <c r="AH524" s="1562" t="str">
        <f>AE524</f>
        <v/>
      </c>
      <c r="AI524" s="1563">
        <f>IF(W524=AI517,AC524,0)</f>
        <v>0</v>
      </c>
      <c r="AJ524" s="1563">
        <f>IF(W524=AJ517,AC524,0)</f>
        <v>0</v>
      </c>
      <c r="AK524" s="40"/>
      <c r="AL524" s="40"/>
    </row>
    <row r="525" spans="1:38" s="737" customFormat="1" ht="92" customHeight="1">
      <c r="A525" s="1704">
        <f>IF(G485="",0,1)</f>
        <v>0</v>
      </c>
      <c r="B525" s="1655"/>
      <c r="C525" s="1283"/>
      <c r="D525" s="1561"/>
      <c r="E525" s="1474" t="str">
        <f t="shared" si="48"/>
        <v/>
      </c>
      <c r="F525" s="1789"/>
      <c r="G525" s="1323"/>
      <c r="H525" s="1324"/>
      <c r="I525" s="1324"/>
      <c r="J525" s="1324"/>
      <c r="K525" s="2174"/>
      <c r="L525" s="2174"/>
      <c r="M525" s="2174"/>
      <c r="N525" s="2174"/>
      <c r="O525" s="2174"/>
      <c r="P525" s="2174"/>
      <c r="Q525" s="2174"/>
      <c r="R525" s="1325"/>
      <c r="S525" s="1326"/>
      <c r="T525" s="1326"/>
      <c r="U525" s="1326"/>
      <c r="V525" s="1326"/>
      <c r="W525" s="1326"/>
      <c r="X525" s="1326"/>
      <c r="AC525" s="1292"/>
      <c r="AF525" s="40"/>
      <c r="AI525" s="1443"/>
      <c r="AJ525" s="1443"/>
      <c r="AK525" s="40"/>
      <c r="AL525" s="40"/>
    </row>
    <row r="526" spans="1:38" s="737" customFormat="1" ht="17" customHeight="1">
      <c r="A526" s="1704">
        <f>IF(G485="",0,1)</f>
        <v>0</v>
      </c>
      <c r="B526" s="1655"/>
      <c r="C526" s="1283"/>
      <c r="D526" s="1561"/>
      <c r="E526" s="1474" t="str">
        <f t="shared" si="48"/>
        <v/>
      </c>
      <c r="F526" s="1789"/>
      <c r="G526" s="1316"/>
      <c r="H526" s="1317" t="str">
        <f>H$106</f>
        <v>Parois latérales et pignons</v>
      </c>
      <c r="I526" s="1317"/>
      <c r="J526" s="1317"/>
      <c r="K526" s="2173" t="str">
        <f>AH485</f>
        <v/>
      </c>
      <c r="L526" s="2173"/>
      <c r="M526" s="2173"/>
      <c r="N526" s="2173"/>
      <c r="O526" s="2173"/>
      <c r="P526" s="2173"/>
      <c r="Q526" s="2173"/>
      <c r="R526" s="1318" t="str">
        <f>IF(S526=0,"",IF(BE485=Q$40,R$40,R$41))</f>
        <v>d'ici à 8 ans</v>
      </c>
      <c r="S526" s="1327" t="str">
        <f>AV485</f>
        <v/>
      </c>
      <c r="T526" s="1327"/>
      <c r="U526" s="1327"/>
      <c r="V526" s="527"/>
      <c r="W526" s="1320"/>
      <c r="X526" s="1319" t="str">
        <f>IF(V526=V$41,0,S526)</f>
        <v/>
      </c>
      <c r="Z526" s="1328">
        <f>IF(S526=0,1,IF(V526=V$41,2,3))</f>
        <v>3</v>
      </c>
      <c r="AA526" s="1322">
        <f>IF(R526=AA517,S526,0)</f>
        <v>0</v>
      </c>
      <c r="AB526" s="1322" t="str">
        <f>IF(R526=AB517,S526,0)</f>
        <v/>
      </c>
      <c r="AC526" s="1292"/>
      <c r="AD526" s="1322">
        <f>IF(R526=AD517,X526,0)</f>
        <v>0</v>
      </c>
      <c r="AE526" s="1322" t="str">
        <f>IF(R526=AE517,X526,0)</f>
        <v/>
      </c>
      <c r="AF526" s="40"/>
      <c r="AG526" s="1322">
        <f>AD526</f>
        <v>0</v>
      </c>
      <c r="AH526" s="1562" t="str">
        <f>AE526</f>
        <v/>
      </c>
      <c r="AI526" s="1563">
        <f>IF(W526=AI517,AC526,0)</f>
        <v>0</v>
      </c>
      <c r="AJ526" s="1563">
        <f>IF(W526=AJ517,AC526,0)</f>
        <v>0</v>
      </c>
      <c r="AK526" s="40"/>
      <c r="AL526" s="40"/>
    </row>
    <row r="527" spans="1:38" s="737" customFormat="1" ht="34" customHeight="1">
      <c r="A527" s="1704">
        <f>IF(G485="",0,1)</f>
        <v>0</v>
      </c>
      <c r="B527" s="1655"/>
      <c r="C527" s="1283"/>
      <c r="D527" s="1561"/>
      <c r="E527" s="1474" t="str">
        <f t="shared" si="48"/>
        <v/>
      </c>
      <c r="F527" s="1789"/>
      <c r="G527" s="1323"/>
      <c r="H527" s="1324"/>
      <c r="I527" s="1324"/>
      <c r="J527" s="1324"/>
      <c r="K527" s="2174"/>
      <c r="L527" s="2174"/>
      <c r="M527" s="2174"/>
      <c r="N527" s="2174"/>
      <c r="O527" s="2174"/>
      <c r="P527" s="2174"/>
      <c r="Q527" s="2174"/>
      <c r="R527" s="1325"/>
      <c r="S527" s="1326"/>
      <c r="T527" s="1326"/>
      <c r="U527" s="1326"/>
      <c r="V527" s="1326"/>
      <c r="W527" s="1326"/>
      <c r="X527" s="1326"/>
      <c r="AC527" s="1292"/>
      <c r="AI527" s="1443"/>
      <c r="AJ527" s="1443"/>
      <c r="AK527" s="40"/>
      <c r="AL527" s="40"/>
    </row>
    <row r="528" spans="1:38" s="737" customFormat="1" ht="17" customHeight="1">
      <c r="A528" s="1704">
        <f>IF(G485="",0,1)</f>
        <v>0</v>
      </c>
      <c r="B528" s="1655"/>
      <c r="C528" s="1283"/>
      <c r="D528" s="1561"/>
      <c r="E528" s="1474" t="str">
        <f t="shared" si="48"/>
        <v/>
      </c>
      <c r="F528" s="1789"/>
      <c r="G528" s="1316"/>
      <c r="H528" s="1317" t="str">
        <f>H$108</f>
        <v>Etanchéité</v>
      </c>
      <c r="I528" s="1317"/>
      <c r="J528" s="1317"/>
      <c r="K528" s="2173" t="str">
        <f>AI485</f>
        <v/>
      </c>
      <c r="L528" s="2173"/>
      <c r="M528" s="2173"/>
      <c r="N528" s="2173"/>
      <c r="O528" s="2173"/>
      <c r="P528" s="2173"/>
      <c r="Q528" s="2173"/>
      <c r="R528" s="1318" t="str">
        <f>IF(S528=0,"",IF(BF485=Q$40,R$40,R$41))</f>
        <v>d'ici à 8 ans</v>
      </c>
      <c r="S528" s="1327" t="str">
        <f>AW485</f>
        <v/>
      </c>
      <c r="T528" s="1327"/>
      <c r="U528" s="1327"/>
      <c r="V528" s="527"/>
      <c r="W528" s="1320"/>
      <c r="X528" s="1319" t="str">
        <f>IF(V528=V$41,0,S528)</f>
        <v/>
      </c>
      <c r="Z528" s="1328">
        <f>IF(S528=0,1,IF(V528=V$41,2,3))</f>
        <v>3</v>
      </c>
      <c r="AA528" s="1322">
        <f>IF(R528=AA517,S528,0)</f>
        <v>0</v>
      </c>
      <c r="AB528" s="1322" t="str">
        <f>IF(R528=AB517,S528,0)</f>
        <v/>
      </c>
      <c r="AC528" s="1292"/>
      <c r="AD528" s="1322">
        <f>IF(R528=AD517,X528,0)</f>
        <v>0</v>
      </c>
      <c r="AE528" s="1322" t="str">
        <f>IF(R528=AE517,X528,0)</f>
        <v/>
      </c>
      <c r="AF528" s="40"/>
      <c r="AG528" s="1322">
        <f>AD528</f>
        <v>0</v>
      </c>
      <c r="AH528" s="1562" t="str">
        <f>AE528</f>
        <v/>
      </c>
      <c r="AI528" s="1563">
        <f>IF(W528=AI517,AC528,0)</f>
        <v>0</v>
      </c>
      <c r="AJ528" s="1563">
        <f>IF(W528=AJ517,AC528,0)</f>
        <v>0</v>
      </c>
      <c r="AK528" s="40"/>
      <c r="AL528" s="40"/>
    </row>
    <row r="529" spans="1:38" s="737" customFormat="1" ht="47" customHeight="1">
      <c r="A529" s="1704">
        <f>IF(G485="",0,1)</f>
        <v>0</v>
      </c>
      <c r="B529" s="1655"/>
      <c r="C529" s="1283"/>
      <c r="D529" s="1561"/>
      <c r="E529" s="1474" t="str">
        <f t="shared" si="48"/>
        <v/>
      </c>
      <c r="F529" s="1789"/>
      <c r="G529" s="1323"/>
      <c r="H529" s="1324"/>
      <c r="I529" s="1324"/>
      <c r="J529" s="1324"/>
      <c r="K529" s="2174"/>
      <c r="L529" s="2174"/>
      <c r="M529" s="2174"/>
      <c r="N529" s="2174"/>
      <c r="O529" s="2174"/>
      <c r="P529" s="2174"/>
      <c r="Q529" s="2174"/>
      <c r="R529" s="1325"/>
      <c r="S529" s="1326"/>
      <c r="T529" s="1326"/>
      <c r="U529" s="1326"/>
      <c r="V529" s="1326"/>
      <c r="W529" s="1326"/>
      <c r="X529" s="1326"/>
      <c r="AC529" s="1292"/>
      <c r="AE529" s="40"/>
      <c r="AF529" s="40"/>
      <c r="AH529" s="40"/>
      <c r="AI529" s="1443"/>
      <c r="AJ529" s="44"/>
      <c r="AK529" s="40"/>
      <c r="AL529" s="40"/>
    </row>
    <row r="530" spans="1:38" s="737" customFormat="1" ht="17" customHeight="1">
      <c r="A530" s="1704">
        <f>IF(G485="",0,1)</f>
        <v>0</v>
      </c>
      <c r="B530" s="1655"/>
      <c r="C530" s="1283"/>
      <c r="D530" s="1561"/>
      <c r="E530" s="1474" t="str">
        <f t="shared" si="48"/>
        <v/>
      </c>
      <c r="F530" s="1789"/>
      <c r="G530" s="1316"/>
      <c r="H530" s="1317" t="str">
        <f>H$110</f>
        <v>Gestion du climat</v>
      </c>
      <c r="I530" s="1317"/>
      <c r="J530" s="1317"/>
      <c r="K530" s="2173" t="str">
        <f>AJ485</f>
        <v/>
      </c>
      <c r="L530" s="2173"/>
      <c r="M530" s="2173"/>
      <c r="N530" s="2173"/>
      <c r="O530" s="2173"/>
      <c r="P530" s="2173"/>
      <c r="Q530" s="2173"/>
      <c r="R530" s="1318" t="str">
        <f>IF(S530=0,"",IF(BG485=Q$40,R$40,R$41))</f>
        <v>d'ici à 8 ans</v>
      </c>
      <c r="S530" s="1327" t="str">
        <f>AX485</f>
        <v/>
      </c>
      <c r="T530" s="1327"/>
      <c r="U530" s="1327"/>
      <c r="V530" s="527"/>
      <c r="W530" s="1320"/>
      <c r="X530" s="1319" t="str">
        <f>IF(V530=V$41,0,S530)</f>
        <v/>
      </c>
      <c r="Z530" s="1328">
        <f>IF(S530=0,1,IF(V530=V$41,2,3))</f>
        <v>3</v>
      </c>
      <c r="AA530" s="1322">
        <f>IF(R530=AA517,S530,0)</f>
        <v>0</v>
      </c>
      <c r="AB530" s="1322" t="str">
        <f>IF(R530=AB517,S530,0)</f>
        <v/>
      </c>
      <c r="AC530" s="1292"/>
      <c r="AD530" s="1322">
        <f>IF(R530=AD517,X530,0)</f>
        <v>0</v>
      </c>
      <c r="AE530" s="1322" t="str">
        <f>IF(R530=AE517,X530,0)</f>
        <v/>
      </c>
      <c r="AF530" s="40"/>
      <c r="AG530" s="1322">
        <f>AD530</f>
        <v>0</v>
      </c>
      <c r="AH530" s="1562" t="str">
        <f>AE530</f>
        <v/>
      </c>
      <c r="AI530" s="1563">
        <f>IF(W530=AI517,AC530,0)</f>
        <v>0</v>
      </c>
      <c r="AJ530" s="1563">
        <f>IF(W530=AJ517,AC530,0)</f>
        <v>0</v>
      </c>
      <c r="AK530" s="40"/>
      <c r="AL530" s="40"/>
    </row>
    <row r="531" spans="1:38" s="737" customFormat="1" ht="24" customHeight="1">
      <c r="A531" s="1704">
        <f>IF(G485="",0,1)</f>
        <v>0</v>
      </c>
      <c r="B531" s="1655"/>
      <c r="C531" s="1283"/>
      <c r="D531" s="1561"/>
      <c r="E531" s="1474" t="str">
        <f t="shared" si="48"/>
        <v/>
      </c>
      <c r="F531" s="1789"/>
      <c r="G531" s="1323"/>
      <c r="H531" s="1324"/>
      <c r="I531" s="1324"/>
      <c r="J531" s="1324"/>
      <c r="K531" s="2174"/>
      <c r="L531" s="2174"/>
      <c r="M531" s="2174"/>
      <c r="N531" s="2174"/>
      <c r="O531" s="2174"/>
      <c r="P531" s="2174"/>
      <c r="Q531" s="2174"/>
      <c r="R531" s="1325"/>
      <c r="S531" s="1326"/>
      <c r="T531" s="1326"/>
      <c r="U531" s="1326"/>
      <c r="V531" s="1326"/>
      <c r="W531" s="1326"/>
      <c r="X531" s="1326"/>
      <c r="AC531" s="1292"/>
      <c r="AE531" s="40"/>
      <c r="AF531" s="40"/>
      <c r="AH531" s="40"/>
      <c r="AJ531" s="40"/>
      <c r="AK531" s="40"/>
      <c r="AL531" s="40"/>
    </row>
    <row r="532" spans="1:38" s="737" customFormat="1" ht="17" customHeight="1">
      <c r="A532" s="1704">
        <f>IF(G485="",0,1)</f>
        <v>0</v>
      </c>
      <c r="B532" s="1655"/>
      <c r="C532" s="1283"/>
      <c r="D532" s="1561"/>
      <c r="E532" s="1474" t="str">
        <f t="shared" si="48"/>
        <v/>
      </c>
      <c r="F532" s="1789"/>
      <c r="G532" s="1316"/>
      <c r="H532" s="1317" t="str">
        <f>H$112</f>
        <v>Isolation des conduites</v>
      </c>
      <c r="I532" s="1317"/>
      <c r="J532" s="1317"/>
      <c r="K532" s="2173" t="str">
        <f>AK485</f>
        <v/>
      </c>
      <c r="L532" s="2173"/>
      <c r="M532" s="2173"/>
      <c r="N532" s="2173"/>
      <c r="O532" s="2173"/>
      <c r="P532" s="2173"/>
      <c r="Q532" s="2173"/>
      <c r="R532" s="1318" t="str">
        <f>IF(S532=0,"",IF(BH485=Q$40,R$40,R$41))</f>
        <v>d'ici à 8 ans</v>
      </c>
      <c r="S532" s="1327" t="str">
        <f>AY485</f>
        <v/>
      </c>
      <c r="T532" s="1327"/>
      <c r="U532" s="1327"/>
      <c r="V532" s="527"/>
      <c r="W532" s="1320"/>
      <c r="X532" s="1319" t="str">
        <f>IF(V532=V$41,0,S532)</f>
        <v/>
      </c>
      <c r="Z532" s="1328">
        <f>IF(S532=0,1,IF(V532=V$41,2,3))</f>
        <v>3</v>
      </c>
      <c r="AA532" s="1322">
        <f>IF(R532=AA517,S532,0)</f>
        <v>0</v>
      </c>
      <c r="AB532" s="1322" t="str">
        <f>IF(R532=AB517,S532,0)</f>
        <v/>
      </c>
      <c r="AC532" s="1292"/>
      <c r="AD532" s="1322">
        <f>IF(R532=AD517,X532,0)</f>
        <v>0</v>
      </c>
      <c r="AE532" s="1322" t="str">
        <f>IF(R532=AE517,X532,0)</f>
        <v/>
      </c>
      <c r="AF532" s="40"/>
      <c r="AH532" s="40"/>
      <c r="AI532" s="1322">
        <f>AD532</f>
        <v>0</v>
      </c>
      <c r="AJ532" s="1322" t="str">
        <f>AE532</f>
        <v/>
      </c>
      <c r="AK532" s="40"/>
      <c r="AL532" s="40"/>
    </row>
    <row r="533" spans="1:38" s="737" customFormat="1" ht="15" customHeight="1">
      <c r="A533" s="1704">
        <f>IF(G485="",0,1)</f>
        <v>0</v>
      </c>
      <c r="B533" s="1655"/>
      <c r="C533" s="1283"/>
      <c r="D533" s="1561"/>
      <c r="E533" s="1474" t="str">
        <f t="shared" si="48"/>
        <v/>
      </c>
      <c r="F533" s="1789"/>
      <c r="G533" s="1323"/>
      <c r="H533" s="1324"/>
      <c r="I533" s="1324"/>
      <c r="J533" s="1324"/>
      <c r="K533" s="2174"/>
      <c r="L533" s="2174"/>
      <c r="M533" s="2174"/>
      <c r="N533" s="2174"/>
      <c r="O533" s="2174"/>
      <c r="P533" s="2174"/>
      <c r="Q533" s="2174"/>
      <c r="R533" s="1325"/>
      <c r="S533" s="1326"/>
      <c r="T533" s="1326"/>
      <c r="U533" s="1326"/>
      <c r="V533" s="1326"/>
      <c r="W533" s="1326"/>
      <c r="X533" s="1326"/>
      <c r="AC533" s="1292"/>
      <c r="AE533" s="40"/>
      <c r="AF533" s="40"/>
      <c r="AH533" s="40"/>
      <c r="AJ533" s="40"/>
      <c r="AK533" s="40"/>
      <c r="AL533" s="40"/>
    </row>
    <row r="534" spans="1:38" s="737" customFormat="1" ht="17" customHeight="1">
      <c r="A534" s="1704">
        <f>IF(G485="",0,1)</f>
        <v>0</v>
      </c>
      <c r="B534" s="1655"/>
      <c r="C534" s="1283"/>
      <c r="D534" s="1561"/>
      <c r="E534" s="1474" t="str">
        <f t="shared" si="48"/>
        <v/>
      </c>
      <c r="F534" s="1789"/>
      <c r="G534" s="1316"/>
      <c r="H534" s="1317" t="str">
        <f>H$114</f>
        <v>Isolation du distributeur de chauffage</v>
      </c>
      <c r="I534" s="1317"/>
      <c r="J534" s="1317"/>
      <c r="K534" s="2173" t="str">
        <f>AL485</f>
        <v/>
      </c>
      <c r="L534" s="2173"/>
      <c r="M534" s="2173"/>
      <c r="N534" s="2173"/>
      <c r="O534" s="2173"/>
      <c r="P534" s="2173"/>
      <c r="Q534" s="2173"/>
      <c r="R534" s="1318" t="str">
        <f>IF(S534=0,"",IF(BI485=Q$40,R$40,R$41))</f>
        <v>d'ici à 8 ans</v>
      </c>
      <c r="S534" s="1327" t="str">
        <f>AZ485</f>
        <v/>
      </c>
      <c r="T534" s="1327"/>
      <c r="U534" s="1327"/>
      <c r="V534" s="527"/>
      <c r="W534" s="1320"/>
      <c r="X534" s="1319" t="str">
        <f>IF(V534=V$41,0,S534)</f>
        <v/>
      </c>
      <c r="Z534" s="1328">
        <f>IF(S534=0,1,IF(V534=V$41,2,3))</f>
        <v>3</v>
      </c>
      <c r="AA534" s="1322">
        <f>IF(R534=AA$97,S534,0)</f>
        <v>0</v>
      </c>
      <c r="AB534" s="1322" t="str">
        <f>IF(R534=AB$97,S534,0)</f>
        <v/>
      </c>
      <c r="AC534" s="1292"/>
      <c r="AD534" s="1322">
        <f>IF(R534=AD$97,X534,0)</f>
        <v>0</v>
      </c>
      <c r="AE534" s="1322" t="str">
        <f>IF(R534=AE$97,X534,0)</f>
        <v/>
      </c>
      <c r="AF534" s="40"/>
      <c r="AH534" s="40"/>
      <c r="AI534" s="1322">
        <f>AD534</f>
        <v>0</v>
      </c>
      <c r="AJ534" s="1322" t="str">
        <f>AE534</f>
        <v/>
      </c>
      <c r="AK534" s="40"/>
      <c r="AL534" s="40"/>
    </row>
    <row r="535" spans="1:38" s="737" customFormat="1" ht="17" customHeight="1">
      <c r="A535" s="1704">
        <f>IF(G485="",0,1)</f>
        <v>0</v>
      </c>
      <c r="B535" s="1655"/>
      <c r="C535" s="1283"/>
      <c r="D535" s="1561"/>
      <c r="E535" s="1474" t="str">
        <f t="shared" si="48"/>
        <v/>
      </c>
      <c r="F535" s="1789"/>
      <c r="G535" s="1323"/>
      <c r="H535" s="1324"/>
      <c r="I535" s="1324"/>
      <c r="J535" s="1324"/>
      <c r="K535" s="2174"/>
      <c r="L535" s="2174"/>
      <c r="M535" s="2174"/>
      <c r="N535" s="2174"/>
      <c r="O535" s="2174"/>
      <c r="P535" s="2174"/>
      <c r="Q535" s="2174"/>
      <c r="R535" s="1325"/>
      <c r="S535" s="1326"/>
      <c r="T535" s="1326"/>
      <c r="U535" s="1326"/>
      <c r="V535" s="1326"/>
      <c r="W535" s="1326"/>
      <c r="X535" s="1326"/>
      <c r="AC535" s="1292"/>
      <c r="AE535" s="40"/>
      <c r="AF535" s="40"/>
      <c r="AH535" s="40"/>
      <c r="AJ535" s="40"/>
      <c r="AK535" s="40"/>
      <c r="AL535" s="40"/>
    </row>
    <row r="536" spans="1:38" s="1292" customFormat="1" ht="18" customHeight="1">
      <c r="A536" s="1704">
        <f>IF(G485="",0,1)</f>
        <v>0</v>
      </c>
      <c r="B536" s="1629"/>
      <c r="C536" s="1283"/>
      <c r="D536" s="1564">
        <f>IF(I536="",-1,0)</f>
        <v>-1</v>
      </c>
      <c r="E536" s="1474" t="str">
        <f t="shared" si="48"/>
        <v/>
      </c>
      <c r="F536" s="1789"/>
      <c r="G536" s="1329" t="str">
        <f>G$116</f>
        <v>Total</v>
      </c>
      <c r="H536" s="1329"/>
      <c r="I536" s="1330"/>
      <c r="J536" s="1331"/>
      <c r="K536" s="1332">
        <f>AK486</f>
        <v>0</v>
      </c>
      <c r="L536" s="1332"/>
      <c r="M536" s="1332"/>
      <c r="N536" s="1332"/>
      <c r="O536" s="1332"/>
      <c r="P536" s="1332"/>
      <c r="Q536" s="1332"/>
      <c r="R536" s="1332"/>
      <c r="S536" s="1286">
        <f>SUM(S522:S535)</f>
        <v>0</v>
      </c>
      <c r="T536" s="1333"/>
      <c r="U536" s="1286"/>
      <c r="V536" s="1286">
        <f>SUM(V522:V535)</f>
        <v>0</v>
      </c>
      <c r="W536" s="1286">
        <f>SUM(W522:W535)</f>
        <v>0</v>
      </c>
      <c r="X536" s="1286">
        <f>SUM(X522:X535)</f>
        <v>0</v>
      </c>
      <c r="Y536" s="2"/>
      <c r="Z536" s="2"/>
      <c r="AA536" s="1334">
        <f>SUM(AA522:AA535)</f>
        <v>0</v>
      </c>
      <c r="AB536" s="1334">
        <f>SUM(AB522:AB535)</f>
        <v>0</v>
      </c>
      <c r="AD536" s="1334">
        <f>SUM(AD522:AD535)</f>
        <v>0</v>
      </c>
      <c r="AE536" s="1334">
        <f>SUM(AE522:AE535)</f>
        <v>0</v>
      </c>
      <c r="AF536" s="1415"/>
      <c r="AG536" s="1334">
        <f>SUM(AG522:AG535)</f>
        <v>0</v>
      </c>
      <c r="AH536" s="1334">
        <f>SUM(AH522:AH535)</f>
        <v>0</v>
      </c>
      <c r="AI536" s="1334">
        <f>SUM(AI522:AI535)</f>
        <v>0</v>
      </c>
      <c r="AJ536" s="1334">
        <f>SUM(AJ522:AJ535)</f>
        <v>0</v>
      </c>
      <c r="AK536" s="1415"/>
      <c r="AL536" s="1415"/>
    </row>
    <row r="537" spans="1:38" s="731" customFormat="1" ht="25" customHeight="1">
      <c r="A537" s="1704">
        <f>IF(G485="",0,1)</f>
        <v>0</v>
      </c>
      <c r="B537" s="1629"/>
      <c r="C537" s="1283"/>
      <c r="D537" s="1561"/>
      <c r="E537" s="1474" t="str">
        <f t="shared" si="48"/>
        <v/>
      </c>
      <c r="F537" s="1789"/>
      <c r="G537" s="1315"/>
      <c r="H537" s="1335"/>
      <c r="I537" s="1336"/>
      <c r="J537" s="1337"/>
      <c r="K537" s="1338"/>
      <c r="L537" s="1338"/>
      <c r="M537" s="1338"/>
      <c r="N537" s="1338"/>
      <c r="O537" s="1338"/>
      <c r="P537" s="1338"/>
      <c r="Q537" s="1338"/>
      <c r="R537" s="1338"/>
      <c r="S537" s="1337"/>
      <c r="T537" s="1337"/>
      <c r="U537" s="1337"/>
      <c r="V537" s="1339"/>
      <c r="W537" s="989"/>
      <c r="X537" s="2"/>
      <c r="Y537" s="2"/>
      <c r="Z537" s="2"/>
      <c r="AA537" s="2"/>
      <c r="AB537" s="2"/>
      <c r="AC537" s="1292"/>
      <c r="AD537" s="1415"/>
      <c r="AE537" s="1415"/>
      <c r="AF537" s="1415"/>
      <c r="AG537" s="1415"/>
      <c r="AH537" s="1415"/>
      <c r="AI537" s="1415"/>
      <c r="AJ537" s="1415"/>
      <c r="AK537" s="1415"/>
      <c r="AL537" s="1415"/>
    </row>
    <row r="538" spans="1:38" s="1279" customFormat="1" ht="19" customHeight="1">
      <c r="A538" s="1704">
        <f>IF(G485="",0,1)</f>
        <v>0</v>
      </c>
      <c r="B538" s="1704"/>
      <c r="C538" s="1565"/>
      <c r="D538" s="1566"/>
      <c r="E538" s="1474" t="str">
        <f t="shared" si="48"/>
        <v/>
      </c>
      <c r="F538" s="1789"/>
      <c r="G538" s="1340"/>
      <c r="H538" s="1341" t="str">
        <f>H$118</f>
        <v>Economies</v>
      </c>
      <c r="I538" s="1342"/>
      <c r="J538" s="1343"/>
      <c r="K538" s="1344" t="str">
        <f>K$118</f>
        <v>Ensemble des mesures 1</v>
      </c>
      <c r="L538" s="1345"/>
      <c r="M538" s="1261"/>
      <c r="N538" s="1346"/>
      <c r="O538" s="1346"/>
      <c r="P538" s="1346"/>
      <c r="Q538" s="1346"/>
      <c r="R538" s="1346"/>
      <c r="S538" s="1347">
        <f>AA536</f>
        <v>0</v>
      </c>
      <c r="T538" s="1261"/>
      <c r="U538" s="1261"/>
      <c r="V538" s="1261"/>
      <c r="W538" s="1348"/>
      <c r="X538" s="1349">
        <f>AD536</f>
        <v>0</v>
      </c>
      <c r="Y538" s="1350"/>
      <c r="Z538" s="1350"/>
      <c r="AA538" s="1350"/>
      <c r="AB538" s="1350"/>
      <c r="AC538" s="1350"/>
    </row>
    <row r="539" spans="1:38" s="1355" customFormat="1" ht="19" customHeight="1">
      <c r="A539" s="1704">
        <f>IF(G485="",0,1)</f>
        <v>0</v>
      </c>
      <c r="B539" s="1646"/>
      <c r="C539" s="1565"/>
      <c r="D539" s="1567"/>
      <c r="E539" s="1474" t="str">
        <f t="shared" si="48"/>
        <v/>
      </c>
      <c r="F539" s="1789"/>
      <c r="G539" s="1351"/>
      <c r="H539" s="1352" t="s">
        <v>100</v>
      </c>
      <c r="I539" s="1353"/>
      <c r="J539" s="1354"/>
      <c r="K539" s="1344" t="str">
        <f>K$119</f>
        <v>Ensemble des mesures 2</v>
      </c>
      <c r="L539" s="1345"/>
      <c r="M539" s="1261"/>
      <c r="N539" s="1346"/>
      <c r="O539" s="1346"/>
      <c r="P539" s="1346"/>
      <c r="Q539" s="1346"/>
      <c r="R539" s="1346"/>
      <c r="S539" s="1347">
        <f>AB536</f>
        <v>0</v>
      </c>
      <c r="T539" s="1261"/>
      <c r="U539" s="1261"/>
      <c r="V539" s="1261"/>
      <c r="W539" s="1348"/>
      <c r="X539" s="1349">
        <f>AE536</f>
        <v>0</v>
      </c>
      <c r="Y539" s="208"/>
      <c r="Z539" s="208"/>
      <c r="AA539" s="208"/>
      <c r="AB539" s="208"/>
      <c r="AC539" s="208"/>
      <c r="AD539" s="198"/>
      <c r="AE539" s="198"/>
      <c r="AF539" s="198"/>
      <c r="AG539" s="198"/>
      <c r="AH539" s="198"/>
      <c r="AI539" s="198"/>
      <c r="AJ539" s="198"/>
      <c r="AK539" s="198"/>
      <c r="AL539" s="198"/>
    </row>
    <row r="540" spans="1:38" s="1368" customFormat="1" ht="19" customHeight="1">
      <c r="A540" s="1704">
        <f>IF(G485="",0,1)</f>
        <v>0</v>
      </c>
      <c r="B540" s="1709"/>
      <c r="C540" s="1568"/>
      <c r="D540" s="1569"/>
      <c r="E540" s="1474" t="str">
        <f t="shared" si="48"/>
        <v/>
      </c>
      <c r="F540" s="1789"/>
      <c r="G540" s="1359"/>
      <c r="H540" s="1360"/>
      <c r="I540" s="1361"/>
      <c r="J540" s="1360"/>
      <c r="K540" s="1414" t="str">
        <f>K$120</f>
        <v>Total (ensemble des mesures 1+2)</v>
      </c>
      <c r="L540" s="1363"/>
      <c r="M540" s="1364"/>
      <c r="N540" s="1362"/>
      <c r="O540" s="1362"/>
      <c r="P540" s="1362"/>
      <c r="Q540" s="1362"/>
      <c r="R540" s="1362"/>
      <c r="S540" s="1365">
        <f>SUM(S538:S539)</f>
        <v>0</v>
      </c>
      <c r="T540" s="1364"/>
      <c r="U540" s="1364"/>
      <c r="V540" s="1364"/>
      <c r="W540" s="1366"/>
      <c r="X540" s="1367">
        <f>SUM(X538:X539)</f>
        <v>0</v>
      </c>
      <c r="Y540" s="933"/>
      <c r="Z540" s="933"/>
      <c r="AA540" s="933"/>
      <c r="AB540" s="933"/>
      <c r="AC540" s="933"/>
      <c r="AD540" s="21"/>
      <c r="AE540" s="21"/>
      <c r="AF540" s="21"/>
      <c r="AG540" s="21"/>
      <c r="AH540" s="21"/>
      <c r="AI540" s="21"/>
      <c r="AJ540" s="21"/>
      <c r="AK540" s="21"/>
      <c r="AL540" s="21"/>
    </row>
    <row r="541" spans="1:38" s="731" customFormat="1" ht="25" customHeight="1">
      <c r="A541" s="1704">
        <f>IF(G485="",0,1)</f>
        <v>0</v>
      </c>
      <c r="B541" s="1629"/>
      <c r="C541" s="1283"/>
      <c r="D541" s="1561"/>
      <c r="E541" s="1474" t="str">
        <f t="shared" si="48"/>
        <v/>
      </c>
      <c r="F541" s="1789"/>
      <c r="G541" s="1315"/>
      <c r="H541" s="1335"/>
      <c r="I541" s="1336"/>
      <c r="J541" s="1337"/>
      <c r="K541" s="1338"/>
      <c r="L541" s="1338"/>
      <c r="M541" s="1338"/>
      <c r="N541" s="1338"/>
      <c r="O541" s="1338"/>
      <c r="P541" s="1338"/>
      <c r="Q541" s="1338"/>
      <c r="R541" s="1338"/>
      <c r="S541" s="1337"/>
      <c r="T541" s="1337"/>
      <c r="U541" s="1337"/>
      <c r="V541" s="1339"/>
      <c r="W541" s="989"/>
      <c r="X541" s="2"/>
      <c r="Y541" s="2"/>
      <c r="Z541" s="2"/>
      <c r="AA541" s="2"/>
      <c r="AB541" s="2"/>
      <c r="AC541" s="1291"/>
      <c r="AD541" s="1415"/>
      <c r="AE541" s="1415"/>
      <c r="AF541" s="1415"/>
      <c r="AG541" s="1415"/>
      <c r="AH541" s="1415"/>
      <c r="AI541" s="1415"/>
      <c r="AJ541" s="1415"/>
      <c r="AK541" s="1415"/>
      <c r="AL541" s="1415"/>
    </row>
    <row r="542" spans="1:38" s="731" customFormat="1" ht="25" customHeight="1">
      <c r="A542" s="1704">
        <f>IF(G485="",0,1)</f>
        <v>0</v>
      </c>
      <c r="B542" s="1629"/>
      <c r="C542" s="1283"/>
      <c r="D542" s="1561"/>
      <c r="E542" s="1474" t="str">
        <f t="shared" si="48"/>
        <v/>
      </c>
      <c r="F542" s="1789"/>
      <c r="G542" s="1315"/>
      <c r="H542" s="1619" t="s">
        <v>909</v>
      </c>
      <c r="I542" s="1369"/>
      <c r="J542" s="1369"/>
      <c r="K542" s="1369"/>
      <c r="L542" s="1369"/>
      <c r="M542" s="1369"/>
      <c r="N542" s="1369"/>
      <c r="O542" s="1369"/>
      <c r="P542" s="1369"/>
      <c r="Q542" s="1369"/>
      <c r="R542" s="1369"/>
      <c r="S542" s="1369"/>
      <c r="T542" s="1369"/>
      <c r="U542" s="1369"/>
      <c r="V542" s="1369"/>
      <c r="W542" s="1369"/>
      <c r="X542" s="2"/>
      <c r="Y542" s="2"/>
      <c r="Z542" s="2"/>
      <c r="AA542" s="2"/>
      <c r="AB542" s="2"/>
      <c r="AC542" s="1291"/>
      <c r="AD542" s="1415"/>
      <c r="AE542" s="1415"/>
      <c r="AF542" s="1415"/>
      <c r="AG542" s="1415"/>
      <c r="AH542" s="1415"/>
      <c r="AI542" s="1415"/>
      <c r="AJ542" s="1415"/>
      <c r="AK542" s="1415"/>
      <c r="AL542" s="1415"/>
    </row>
    <row r="543" spans="1:38" s="731" customFormat="1" ht="84" customHeight="1">
      <c r="A543" s="1704">
        <f>IF(G485="",0,1)</f>
        <v>0</v>
      </c>
      <c r="B543" s="1629"/>
      <c r="C543" s="1283"/>
      <c r="D543" s="1561"/>
      <c r="E543" s="1474" t="str">
        <f t="shared" si="48"/>
        <v/>
      </c>
      <c r="F543" s="1789"/>
      <c r="G543" s="1315"/>
      <c r="H543" s="2188"/>
      <c r="I543" s="2189"/>
      <c r="J543" s="2189"/>
      <c r="K543" s="2189"/>
      <c r="L543" s="2189"/>
      <c r="M543" s="2189"/>
      <c r="N543" s="2189"/>
      <c r="O543" s="2189"/>
      <c r="P543" s="2189"/>
      <c r="Q543" s="2189"/>
      <c r="R543" s="2189"/>
      <c r="S543" s="2189"/>
      <c r="T543" s="2189"/>
      <c r="U543" s="2189"/>
      <c r="V543" s="2189"/>
      <c r="W543" s="2190"/>
      <c r="X543" s="2"/>
      <c r="Y543" s="2"/>
      <c r="Z543" s="2"/>
      <c r="AA543" s="2"/>
      <c r="AB543" s="2"/>
      <c r="AC543" s="1291"/>
      <c r="AD543" s="1415"/>
      <c r="AE543" s="1415"/>
      <c r="AF543" s="1415"/>
      <c r="AG543" s="1415"/>
      <c r="AH543" s="1415"/>
      <c r="AI543" s="1415"/>
      <c r="AJ543" s="1415"/>
      <c r="AK543" s="1415"/>
      <c r="AL543" s="1415"/>
    </row>
    <row r="544" spans="1:38" s="731" customFormat="1" ht="25" customHeight="1">
      <c r="A544" s="1704">
        <f>IF(G485="",0,1)</f>
        <v>0</v>
      </c>
      <c r="B544" s="1629"/>
      <c r="C544" s="1283"/>
      <c r="D544" s="1561"/>
      <c r="E544" s="1474" t="str">
        <f t="shared" si="48"/>
        <v/>
      </c>
      <c r="F544" s="1789"/>
      <c r="G544" s="1315"/>
      <c r="H544" s="1335"/>
      <c r="I544" s="1336"/>
      <c r="J544" s="1336"/>
      <c r="K544" s="1336"/>
      <c r="L544" s="1336"/>
      <c r="M544" s="1336"/>
      <c r="N544" s="1336"/>
      <c r="O544" s="1336"/>
      <c r="P544" s="1336"/>
      <c r="Q544" s="1336"/>
      <c r="R544" s="1336"/>
      <c r="S544" s="1336"/>
      <c r="T544" s="1336"/>
      <c r="U544" s="1336"/>
      <c r="V544" s="1336"/>
      <c r="W544" s="1336"/>
      <c r="X544" s="2"/>
      <c r="Y544" s="2"/>
      <c r="Z544" s="2"/>
      <c r="AA544" s="2"/>
      <c r="AB544" s="2"/>
      <c r="AC544" s="1291"/>
      <c r="AD544" s="1415"/>
      <c r="AE544" s="1415"/>
      <c r="AF544" s="1415"/>
      <c r="AG544" s="1415"/>
      <c r="AH544" s="1415"/>
      <c r="AI544" s="1415"/>
      <c r="AJ544" s="1415"/>
      <c r="AK544" s="1415"/>
      <c r="AL544" s="1415"/>
    </row>
    <row r="545" spans="1:38" s="731" customFormat="1" ht="25" customHeight="1">
      <c r="A545" s="1704">
        <f>IF(G485="",0,1)</f>
        <v>0</v>
      </c>
      <c r="B545" s="1629"/>
      <c r="C545" s="1283"/>
      <c r="D545" s="1561"/>
      <c r="E545" s="1474" t="str">
        <f t="shared" si="48"/>
        <v/>
      </c>
      <c r="F545" s="1789"/>
      <c r="G545" s="1315"/>
      <c r="H545" s="1335"/>
      <c r="I545" s="1336"/>
      <c r="J545" s="1337"/>
      <c r="K545" s="1338"/>
      <c r="L545" s="1338"/>
      <c r="M545" s="1338"/>
      <c r="N545" s="1338"/>
      <c r="O545" s="1338"/>
      <c r="P545" s="1338"/>
      <c r="Q545" s="1338"/>
      <c r="R545" s="1338"/>
      <c r="S545" s="1337"/>
      <c r="T545" s="1337"/>
      <c r="U545" s="1337"/>
      <c r="V545" s="1339"/>
      <c r="W545" s="989"/>
      <c r="X545" s="2"/>
      <c r="Y545" s="2"/>
      <c r="Z545" s="2"/>
      <c r="AA545" s="2"/>
      <c r="AB545" s="2"/>
      <c r="AC545" s="1291"/>
      <c r="AD545" s="1415"/>
      <c r="AE545" s="1415"/>
      <c r="AF545" s="1415"/>
      <c r="AG545" s="1415"/>
      <c r="AH545" s="1415"/>
      <c r="AI545" s="1415"/>
      <c r="AJ545" s="1415"/>
      <c r="AK545" s="1415"/>
      <c r="AL545" s="1415"/>
    </row>
    <row r="546" spans="1:38" s="731" customFormat="1" ht="25" customHeight="1">
      <c r="A546" s="1704">
        <f>IF(G485="",0,1)</f>
        <v>0</v>
      </c>
      <c r="B546" s="1629"/>
      <c r="C546" s="1283"/>
      <c r="D546" s="1561"/>
      <c r="E546" s="1474" t="str">
        <f t="shared" si="48"/>
        <v/>
      </c>
      <c r="F546" s="1789"/>
      <c r="G546" s="1315"/>
      <c r="H546" s="1335"/>
      <c r="I546" s="1336"/>
      <c r="J546" s="1337"/>
      <c r="K546" s="1338"/>
      <c r="L546" s="1338"/>
      <c r="M546" s="1338"/>
      <c r="N546" s="1338"/>
      <c r="O546" s="1338"/>
      <c r="P546" s="1338"/>
      <c r="Q546" s="1338"/>
      <c r="R546" s="1338"/>
      <c r="S546" s="1337"/>
      <c r="T546" s="1337"/>
      <c r="U546" s="1337"/>
      <c r="V546" s="1339"/>
      <c r="W546" s="989"/>
      <c r="X546" s="2"/>
      <c r="Y546" s="2"/>
      <c r="Z546" s="2"/>
      <c r="AA546" s="2"/>
      <c r="AB546" s="2"/>
      <c r="AC546" s="1291"/>
      <c r="AD546" s="1415"/>
      <c r="AE546" s="1415"/>
      <c r="AF546" s="1415"/>
      <c r="AG546" s="1415"/>
      <c r="AH546" s="1415"/>
      <c r="AI546" s="1415"/>
      <c r="AJ546" s="1415"/>
      <c r="AK546" s="1415"/>
      <c r="AL546" s="1415"/>
    </row>
    <row r="547" spans="1:38" s="1292" customFormat="1" ht="24" thickBot="1">
      <c r="A547" s="1704">
        <f>IF(G485="",0,1)</f>
        <v>0</v>
      </c>
      <c r="B547" s="1629"/>
      <c r="C547" s="1283"/>
      <c r="D547" s="1561"/>
      <c r="E547" s="1474" t="str">
        <f t="shared" si="48"/>
        <v/>
      </c>
      <c r="F547" s="1789"/>
      <c r="G547" s="777" t="str">
        <f>CONCATENATE(G485, G$39)</f>
        <v>: Contrôle d'optimisation énergétique</v>
      </c>
      <c r="H547" s="777"/>
      <c r="I547" s="777"/>
      <c r="J547" s="777"/>
      <c r="K547" s="777"/>
      <c r="L547" s="777"/>
      <c r="M547" s="777"/>
      <c r="N547" s="777"/>
      <c r="O547" s="777"/>
      <c r="P547" s="777"/>
      <c r="Q547" s="777"/>
      <c r="R547" s="777"/>
      <c r="S547" s="777"/>
      <c r="T547" s="777"/>
      <c r="U547" s="2175"/>
      <c r="V547" s="2175"/>
      <c r="W547" s="1570"/>
      <c r="X547" s="2"/>
      <c r="Y547" s="2"/>
      <c r="Z547" s="2"/>
      <c r="AA547" s="2"/>
      <c r="AB547" s="2"/>
      <c r="AC547" s="1291"/>
      <c r="AD547" s="1415"/>
    </row>
    <row r="548" spans="1:38" s="731" customFormat="1" ht="25" customHeight="1">
      <c r="A548" s="1704">
        <f>IF(G485="",0,1)</f>
        <v>0</v>
      </c>
      <c r="B548" s="1629"/>
      <c r="C548" s="1283"/>
      <c r="D548" s="1561"/>
      <c r="E548" s="1474" t="str">
        <f t="shared" si="48"/>
        <v/>
      </c>
      <c r="F548" s="1789"/>
      <c r="G548" s="1315"/>
      <c r="H548" s="1335"/>
      <c r="I548" s="1336"/>
      <c r="J548" s="1337"/>
      <c r="K548" s="1338"/>
      <c r="L548" s="1338"/>
      <c r="M548" s="1338"/>
      <c r="N548" s="1338"/>
      <c r="O548" s="1338"/>
      <c r="P548" s="1338"/>
      <c r="Q548" s="1338"/>
      <c r="R548" s="1338"/>
      <c r="S548" s="1337"/>
      <c r="T548" s="1337"/>
      <c r="U548" s="1337"/>
      <c r="V548" s="1339"/>
      <c r="W548" s="989"/>
      <c r="X548" s="2"/>
      <c r="Y548" s="2"/>
      <c r="Z548" s="2"/>
      <c r="AA548" s="2"/>
      <c r="AB548" s="2"/>
      <c r="AC548" s="1291"/>
      <c r="AD548" s="1415"/>
      <c r="AE548" s="1415"/>
      <c r="AF548" s="1415"/>
      <c r="AG548" s="1415"/>
      <c r="AH548" s="1415"/>
      <c r="AI548" s="1415"/>
      <c r="AJ548" s="1415"/>
      <c r="AK548" s="1415"/>
      <c r="AL548" s="1415"/>
    </row>
    <row r="549" spans="1:38" s="731" customFormat="1" ht="25" customHeight="1">
      <c r="A549" s="1704">
        <f>IF(G485="",0,1)</f>
        <v>0</v>
      </c>
      <c r="B549" s="1629"/>
      <c r="C549" s="1283"/>
      <c r="D549" s="1561"/>
      <c r="E549" s="1474" t="str">
        <f t="shared" si="48"/>
        <v/>
      </c>
      <c r="F549" s="1789"/>
      <c r="G549" s="1571" t="str">
        <f>G$129</f>
        <v>Réalisez les mesures d'optimisation énergétique au moins 1 x par an - au mieux avant la période de chauffe.</v>
      </c>
      <c r="H549" s="1335"/>
      <c r="I549" s="1336"/>
      <c r="J549" s="1337"/>
      <c r="K549" s="1338"/>
      <c r="L549" s="1338"/>
      <c r="M549" s="1338"/>
      <c r="N549" s="1338"/>
      <c r="O549" s="1338"/>
      <c r="P549" s="1338"/>
      <c r="Q549" s="1338"/>
      <c r="R549" s="1338"/>
      <c r="S549" s="1337"/>
      <c r="T549" s="1337"/>
      <c r="U549" s="1337"/>
      <c r="V549" s="1339"/>
      <c r="W549" s="989"/>
      <c r="X549" s="2"/>
      <c r="Y549" s="2"/>
      <c r="Z549" s="2"/>
      <c r="AA549" s="2"/>
      <c r="AB549" s="2"/>
      <c r="AC549" s="1291"/>
      <c r="AD549" s="1415"/>
      <c r="AE549" s="1415"/>
      <c r="AF549" s="1415"/>
      <c r="AG549" s="1415"/>
      <c r="AH549" s="1415"/>
      <c r="AI549" s="1415"/>
      <c r="AJ549" s="1415"/>
      <c r="AK549" s="1415"/>
      <c r="AL549" s="1415"/>
    </row>
    <row r="550" spans="1:38" s="731" customFormat="1" ht="25" customHeight="1">
      <c r="A550" s="1704">
        <f>IF(G485="",0,1)</f>
        <v>0</v>
      </c>
      <c r="B550" s="1629"/>
      <c r="C550" s="1283"/>
      <c r="D550" s="1561"/>
      <c r="E550" s="1474" t="str">
        <f t="shared" ref="E550:E583" si="49">IF((SUM(A550:C550))&gt;0,G$42,"")</f>
        <v/>
      </c>
      <c r="F550" s="1789"/>
      <c r="G550" s="1571"/>
      <c r="H550" s="1335"/>
      <c r="I550" s="1336"/>
      <c r="J550" s="1337"/>
      <c r="K550" s="1338"/>
      <c r="L550" s="1338"/>
      <c r="M550" s="1338"/>
      <c r="N550" s="1338"/>
      <c r="O550" s="1338"/>
      <c r="P550" s="1338"/>
      <c r="Q550" s="1338"/>
      <c r="R550" s="1338"/>
      <c r="S550" s="1572" t="str">
        <f>S$130</f>
        <v>Réalisé</v>
      </c>
      <c r="V550" s="955" t="str">
        <f>V$130</f>
        <v>Nom, date</v>
      </c>
      <c r="W550" s="989"/>
      <c r="X550" s="2"/>
      <c r="Y550" s="2"/>
      <c r="Z550" s="2"/>
      <c r="AA550" s="2"/>
      <c r="AB550" s="2"/>
      <c r="AC550" s="1291"/>
      <c r="AD550" s="1415"/>
      <c r="AE550" s="1415"/>
      <c r="AF550" s="1415"/>
      <c r="AG550" s="1415"/>
      <c r="AH550" s="1415"/>
      <c r="AI550" s="1415"/>
      <c r="AJ550" s="1415"/>
      <c r="AK550" s="1415"/>
      <c r="AL550" s="1415"/>
    </row>
    <row r="551" spans="1:38" s="731" customFormat="1" ht="25" customHeight="1">
      <c r="A551" s="1704">
        <f>IF(G485="",0,1)</f>
        <v>0</v>
      </c>
      <c r="B551" s="1629"/>
      <c r="C551" s="1283"/>
      <c r="D551" s="1561"/>
      <c r="E551" s="1474" t="str">
        <f t="shared" si="49"/>
        <v/>
      </c>
      <c r="F551" s="1789"/>
      <c r="G551" s="1335" t="str">
        <f>G$131</f>
        <v>2.1 Etanchéité</v>
      </c>
      <c r="H551" s="1335"/>
      <c r="I551" s="1336"/>
      <c r="J551" s="1337"/>
      <c r="K551" s="1338"/>
      <c r="L551" s="1338"/>
      <c r="M551" s="1338"/>
      <c r="N551" s="1338"/>
      <c r="O551" s="1338"/>
      <c r="P551" s="1338"/>
      <c r="Q551" s="1338"/>
      <c r="R551" s="1338"/>
      <c r="S551" s="1337"/>
      <c r="T551" s="1337"/>
      <c r="U551" s="1337"/>
      <c r="V551" s="1339"/>
      <c r="W551" s="1339"/>
      <c r="X551" s="1339"/>
      <c r="Y551" s="2"/>
      <c r="Z551" s="2"/>
      <c r="AA551" s="2"/>
      <c r="AB551" s="2"/>
      <c r="AC551" s="1291"/>
      <c r="AD551" s="1415"/>
      <c r="AE551" s="1415"/>
      <c r="AF551" s="1415"/>
      <c r="AG551" s="1415"/>
      <c r="AH551" s="1415"/>
      <c r="AI551" s="1415"/>
      <c r="AJ551" s="1415"/>
      <c r="AK551" s="1415"/>
      <c r="AL551" s="1415"/>
    </row>
    <row r="552" spans="1:38" s="731" customFormat="1" ht="19" customHeight="1">
      <c r="A552" s="1704">
        <f>IF(G485="",0,1)</f>
        <v>0</v>
      </c>
      <c r="B552" s="1629"/>
      <c r="C552" s="1283"/>
      <c r="D552" s="1561"/>
      <c r="E552" s="1474" t="str">
        <f t="shared" si="49"/>
        <v/>
      </c>
      <c r="F552" s="1789"/>
      <c r="G552" s="1573" t="s">
        <v>9</v>
      </c>
      <c r="H552" s="1574" t="str">
        <f>BT485</f>
        <v/>
      </c>
      <c r="I552" s="1575"/>
      <c r="J552" s="1576"/>
      <c r="K552" s="1577"/>
      <c r="L552" s="1578"/>
      <c r="M552" s="1578"/>
      <c r="N552" s="1578"/>
      <c r="O552" s="1578"/>
      <c r="P552" s="1578"/>
      <c r="Q552" s="1578"/>
      <c r="R552" s="1578"/>
      <c r="S552" s="1578"/>
      <c r="T552" s="1578"/>
      <c r="U552" s="1576"/>
      <c r="V552" s="1579"/>
      <c r="W552" s="1579"/>
      <c r="X552" s="1579"/>
      <c r="Y552" s="2"/>
      <c r="Z552" s="2"/>
      <c r="AA552" s="2"/>
      <c r="AB552" s="2"/>
      <c r="AC552" s="1291"/>
      <c r="AD552" s="1415"/>
      <c r="AE552" s="1415"/>
      <c r="AF552" s="1415"/>
      <c r="AG552" s="1415"/>
      <c r="AH552" s="1415"/>
      <c r="AI552" s="1415"/>
      <c r="AJ552" s="1415"/>
      <c r="AK552" s="1415"/>
      <c r="AL552" s="1415"/>
    </row>
    <row r="553" spans="1:38" s="731" customFormat="1" ht="20" customHeight="1">
      <c r="A553" s="1704">
        <f>IF(G485="",0,1)</f>
        <v>0</v>
      </c>
      <c r="B553" s="1629"/>
      <c r="C553" s="1283"/>
      <c r="D553" s="1561"/>
      <c r="E553" s="1474" t="str">
        <f t="shared" si="49"/>
        <v/>
      </c>
      <c r="F553" s="1789"/>
      <c r="G553" s="1573"/>
      <c r="H553" s="1335"/>
      <c r="I553" s="2176" t="s">
        <v>528</v>
      </c>
      <c r="J553" s="2176"/>
      <c r="K553" s="1338"/>
      <c r="L553" s="1338"/>
      <c r="M553" s="1338"/>
      <c r="N553" s="1338"/>
      <c r="O553" s="1338"/>
      <c r="P553" s="1337"/>
      <c r="Q553" s="1337"/>
      <c r="U553" s="1580"/>
      <c r="V553" s="1580"/>
      <c r="W553" s="1580"/>
      <c r="X553" s="1580"/>
      <c r="Y553" s="2"/>
      <c r="Z553" s="2"/>
      <c r="AA553" s="2"/>
      <c r="AB553" s="2"/>
      <c r="AC553" s="1291"/>
      <c r="AD553" s="1415"/>
      <c r="AE553" s="1415"/>
      <c r="AF553" s="1415"/>
      <c r="AG553" s="1415"/>
      <c r="AH553" s="1415"/>
      <c r="AI553" s="1415"/>
      <c r="AJ553" s="1415"/>
      <c r="AK553" s="1415"/>
      <c r="AL553" s="1415"/>
    </row>
    <row r="554" spans="1:38" s="731" customFormat="1" ht="25" customHeight="1">
      <c r="A554" s="1704">
        <f>IF(G485="",0,1)</f>
        <v>0</v>
      </c>
      <c r="B554" s="1629"/>
      <c r="C554" s="1283"/>
      <c r="D554" s="1561"/>
      <c r="E554" s="1474" t="str">
        <f t="shared" si="49"/>
        <v/>
      </c>
      <c r="F554" s="1789"/>
      <c r="G554" s="1573"/>
      <c r="H554" s="1335"/>
      <c r="I554" s="2176" t="s">
        <v>529</v>
      </c>
      <c r="J554" s="2176"/>
      <c r="K554" s="2177" t="str">
        <f>K$134</f>
        <v xml:space="preserve"> Améliorez l'étanchéité des portes en renforçant les joints.</v>
      </c>
      <c r="L554" s="2177"/>
      <c r="M554" s="2177"/>
      <c r="N554" s="2177"/>
      <c r="O554" s="2177"/>
      <c r="P554" s="2177"/>
      <c r="Q554" s="2177"/>
      <c r="R554" s="2177"/>
      <c r="S554" s="1581" t="s">
        <v>16</v>
      </c>
      <c r="T554" s="1582"/>
      <c r="U554" s="1580"/>
      <c r="V554" s="1583"/>
      <c r="W554" s="1584"/>
      <c r="X554" s="1585"/>
      <c r="Y554" s="2"/>
      <c r="Z554" s="2"/>
      <c r="AA554" s="2"/>
      <c r="AB554" s="2"/>
      <c r="AC554" s="1291"/>
      <c r="AD554" s="1415"/>
      <c r="AE554" s="1415"/>
      <c r="AF554" s="1415"/>
      <c r="AG554" s="1415"/>
      <c r="AH554" s="1415"/>
      <c r="AI554" s="1415"/>
      <c r="AJ554" s="1415"/>
      <c r="AK554" s="1415"/>
      <c r="AL554" s="1415"/>
    </row>
    <row r="555" spans="1:38" s="731" customFormat="1" ht="6" customHeight="1">
      <c r="A555" s="1704">
        <f>IF(G485="",0,1)</f>
        <v>0</v>
      </c>
      <c r="B555" s="1629"/>
      <c r="C555" s="1283"/>
      <c r="D555" s="1561"/>
      <c r="E555" s="1474" t="str">
        <f t="shared" si="49"/>
        <v/>
      </c>
      <c r="F555" s="1789"/>
      <c r="G555" s="1573"/>
      <c r="H555" s="1335"/>
      <c r="I555" s="1586"/>
      <c r="J555" s="1586"/>
      <c r="K555" s="1587"/>
      <c r="L555" s="1587"/>
      <c r="M555" s="1587"/>
      <c r="N555" s="1587"/>
      <c r="O555" s="1587"/>
      <c r="P555" s="1587"/>
      <c r="Q555" s="1587"/>
      <c r="R555" s="1338"/>
      <c r="S555" s="1337"/>
      <c r="T555" s="1588"/>
      <c r="U555" s="1582"/>
      <c r="V555" s="1339"/>
      <c r="W555" s="1339"/>
      <c r="X555" s="1339"/>
      <c r="Y555" s="2"/>
      <c r="Z555" s="2"/>
      <c r="AA555" s="2"/>
      <c r="AB555" s="2"/>
      <c r="AC555" s="1291"/>
      <c r="AD555" s="1415"/>
      <c r="AE555" s="1415"/>
      <c r="AF555" s="1415"/>
      <c r="AG555" s="1415"/>
      <c r="AH555" s="1415"/>
      <c r="AI555" s="1415"/>
      <c r="AJ555" s="1415"/>
      <c r="AK555" s="1415"/>
      <c r="AL555" s="1415"/>
    </row>
    <row r="556" spans="1:38" s="731" customFormat="1" ht="19" customHeight="1">
      <c r="A556" s="1704">
        <f>IF(G485="",0,1)</f>
        <v>0</v>
      </c>
      <c r="B556" s="1629"/>
      <c r="C556" s="1283"/>
      <c r="D556" s="1561"/>
      <c r="E556" s="1474" t="str">
        <f t="shared" si="49"/>
        <v/>
      </c>
      <c r="F556" s="1789"/>
      <c r="G556" s="1573" t="s">
        <v>9</v>
      </c>
      <c r="H556" s="1574" t="str">
        <f>BU485</f>
        <v/>
      </c>
      <c r="I556" s="1575"/>
      <c r="J556" s="1576"/>
      <c r="K556" s="1577"/>
      <c r="L556" s="1578"/>
      <c r="M556" s="1578"/>
      <c r="N556" s="1578"/>
      <c r="O556" s="1578"/>
      <c r="P556" s="1578"/>
      <c r="Q556" s="1578"/>
      <c r="R556" s="1578"/>
      <c r="S556" s="1578"/>
      <c r="T556" s="1578"/>
      <c r="U556" s="1576"/>
      <c r="V556" s="1579"/>
      <c r="W556" s="1579"/>
      <c r="X556" s="1579"/>
      <c r="Y556" s="2"/>
      <c r="Z556" s="2"/>
      <c r="AA556" s="2"/>
      <c r="AB556" s="2"/>
      <c r="AC556" s="1291"/>
      <c r="AD556" s="1415"/>
      <c r="AE556" s="1415"/>
      <c r="AF556" s="1415"/>
      <c r="AG556" s="1415"/>
      <c r="AH556" s="1415"/>
      <c r="AI556" s="1415"/>
      <c r="AJ556" s="1415"/>
      <c r="AK556" s="1415"/>
      <c r="AL556" s="1415"/>
    </row>
    <row r="557" spans="1:38" s="731" customFormat="1" ht="19" customHeight="1">
      <c r="A557" s="1704">
        <f>IF(G485="",0,1)</f>
        <v>0</v>
      </c>
      <c r="B557" s="1629"/>
      <c r="C557" s="1283"/>
      <c r="D557" s="1561"/>
      <c r="E557" s="1474" t="str">
        <f t="shared" si="49"/>
        <v/>
      </c>
      <c r="F557" s="1789"/>
      <c r="G557" s="1571"/>
      <c r="H557" s="1335"/>
      <c r="I557" s="2176" t="s">
        <v>528</v>
      </c>
      <c r="J557" s="2176"/>
      <c r="K557" s="1338"/>
      <c r="L557" s="1338"/>
      <c r="M557" s="1338"/>
      <c r="N557" s="1338"/>
      <c r="O557" s="1338"/>
      <c r="P557" s="1337"/>
      <c r="Q557" s="1337"/>
      <c r="U557" s="1580"/>
      <c r="V557" s="1580"/>
      <c r="W557" s="1580"/>
      <c r="X557" s="1580"/>
      <c r="Y557" s="2"/>
      <c r="Z557" s="2"/>
      <c r="AA557" s="2"/>
      <c r="AB557" s="2"/>
      <c r="AC557" s="1291"/>
      <c r="AD557" s="1415"/>
      <c r="AE557" s="1415"/>
      <c r="AF557" s="1415"/>
      <c r="AG557" s="1415"/>
      <c r="AH557" s="1415"/>
      <c r="AI557" s="1415"/>
      <c r="AJ557" s="1415"/>
      <c r="AK557" s="1415"/>
      <c r="AL557" s="1415"/>
    </row>
    <row r="558" spans="1:38" s="731" customFormat="1" ht="31" customHeight="1">
      <c r="A558" s="1704">
        <f>IF(G485="",0,1)</f>
        <v>0</v>
      </c>
      <c r="B558" s="1629"/>
      <c r="C558" s="1283"/>
      <c r="D558" s="1561"/>
      <c r="E558" s="1474" t="str">
        <f t="shared" si="49"/>
        <v/>
      </c>
      <c r="F558" s="1789"/>
      <c r="G558" s="1571"/>
      <c r="H558" s="1335"/>
      <c r="I558" s="2176" t="s">
        <v>529</v>
      </c>
      <c r="J558" s="2176"/>
      <c r="K558" s="2178" t="str">
        <f>BV485</f>
        <v/>
      </c>
      <c r="L558" s="2177"/>
      <c r="M558" s="2177"/>
      <c r="N558" s="2177"/>
      <c r="O558" s="2177"/>
      <c r="P558" s="2177"/>
      <c r="Q558" s="2177"/>
      <c r="R558" s="2177"/>
      <c r="S558" s="1581" t="s">
        <v>16</v>
      </c>
      <c r="T558" s="1582"/>
      <c r="U558" s="1580"/>
      <c r="V558" s="1583"/>
      <c r="W558" s="1584"/>
      <c r="X558" s="1585"/>
      <c r="Y558" s="2"/>
      <c r="Z558" s="2"/>
      <c r="AA558" s="2"/>
      <c r="AB558" s="2"/>
      <c r="AC558" s="1291"/>
      <c r="AD558" s="1415"/>
      <c r="AE558" s="1415"/>
      <c r="AF558" s="1415"/>
      <c r="AG558" s="1415"/>
      <c r="AH558" s="1415"/>
      <c r="AI558" s="1415"/>
      <c r="AJ558" s="1415"/>
      <c r="AK558" s="1415"/>
      <c r="AL558" s="1415"/>
    </row>
    <row r="559" spans="1:38" s="731" customFormat="1" ht="6" customHeight="1">
      <c r="A559" s="1704">
        <f>IF(G485="",0,1)</f>
        <v>0</v>
      </c>
      <c r="B559" s="1629"/>
      <c r="C559" s="1283"/>
      <c r="D559" s="1561"/>
      <c r="E559" s="1474" t="str">
        <f t="shared" si="49"/>
        <v/>
      </c>
      <c r="F559" s="1789"/>
      <c r="G559" s="1571"/>
      <c r="H559" s="1335"/>
      <c r="I559" s="1586"/>
      <c r="J559" s="1586"/>
      <c r="K559" s="1587"/>
      <c r="L559" s="1587"/>
      <c r="M559" s="1587"/>
      <c r="N559" s="1587"/>
      <c r="O559" s="1587"/>
      <c r="P559" s="1587"/>
      <c r="Q559" s="1587"/>
      <c r="R559" s="1338"/>
      <c r="S559" s="1337"/>
      <c r="T559" s="1582"/>
      <c r="U559" s="1582"/>
      <c r="V559" s="1339"/>
      <c r="W559" s="1339"/>
      <c r="X559" s="1339"/>
      <c r="Y559" s="2"/>
      <c r="Z559" s="2"/>
      <c r="AA559" s="2"/>
      <c r="AB559" s="2"/>
      <c r="AC559" s="1291"/>
      <c r="AD559" s="1415"/>
      <c r="AE559" s="1415"/>
      <c r="AF559" s="1415"/>
      <c r="AG559" s="1415"/>
      <c r="AH559" s="1415"/>
      <c r="AI559" s="1415"/>
      <c r="AJ559" s="1415"/>
      <c r="AK559" s="1415"/>
      <c r="AL559" s="1415"/>
    </row>
    <row r="560" spans="1:38" s="731" customFormat="1" ht="17" customHeight="1">
      <c r="A560" s="1704">
        <f>IF(G485="",0,1)</f>
        <v>0</v>
      </c>
      <c r="B560" s="1629"/>
      <c r="C560" s="1283"/>
      <c r="D560" s="1561"/>
      <c r="E560" s="1474" t="str">
        <f t="shared" si="49"/>
        <v/>
      </c>
      <c r="F560" s="1789"/>
      <c r="G560" s="1571"/>
      <c r="H560" s="1589"/>
      <c r="I560" s="1590"/>
      <c r="J560" s="1590"/>
      <c r="K560" s="1591"/>
      <c r="L560" s="1591"/>
      <c r="M560" s="1591"/>
      <c r="N560" s="1591"/>
      <c r="O560" s="1591"/>
      <c r="P560" s="1591"/>
      <c r="Q560" s="1591"/>
      <c r="R560" s="1592"/>
      <c r="S560" s="1593"/>
      <c r="T560" s="1594"/>
      <c r="U560" s="1594"/>
      <c r="V560" s="1595"/>
      <c r="W560" s="1595"/>
      <c r="X560" s="1595"/>
      <c r="Y560" s="2"/>
      <c r="Z560" s="2"/>
      <c r="AA560" s="2"/>
      <c r="AB560" s="2"/>
      <c r="AC560" s="1291"/>
      <c r="AD560" s="1415"/>
      <c r="AE560" s="1415"/>
      <c r="AF560" s="1415"/>
      <c r="AG560" s="1415"/>
      <c r="AH560" s="1415"/>
      <c r="AI560" s="1415"/>
      <c r="AJ560" s="1415"/>
      <c r="AK560" s="1415"/>
      <c r="AL560" s="1415"/>
    </row>
    <row r="561" spans="1:38" s="731" customFormat="1" ht="25" customHeight="1">
      <c r="A561" s="1704">
        <f>IF(G485="",0,1)</f>
        <v>0</v>
      </c>
      <c r="B561" s="1629"/>
      <c r="C561" s="1283"/>
      <c r="D561" s="1561"/>
      <c r="E561" s="1474" t="str">
        <f t="shared" si="49"/>
        <v/>
      </c>
      <c r="F561" s="1789"/>
      <c r="G561" s="1335" t="str">
        <f>G$141</f>
        <v>2.2 Sonde</v>
      </c>
      <c r="H561" s="1335"/>
      <c r="I561" s="1336"/>
      <c r="J561" s="1337"/>
      <c r="K561" s="1338"/>
      <c r="L561" s="1338"/>
      <c r="M561" s="1338"/>
      <c r="N561" s="1338"/>
      <c r="O561" s="1338"/>
      <c r="P561" s="1338"/>
      <c r="Q561" s="1338"/>
      <c r="R561" s="1338"/>
      <c r="S561" s="1337"/>
      <c r="T561" s="1337"/>
      <c r="U561" s="1337"/>
      <c r="V561" s="1339"/>
      <c r="W561" s="1339"/>
      <c r="X561" s="1339"/>
      <c r="Y561" s="2"/>
      <c r="Z561" s="2"/>
      <c r="AA561" s="2"/>
      <c r="AB561" s="2"/>
      <c r="AC561" s="1291"/>
      <c r="AD561" s="1415"/>
      <c r="AE561" s="1415"/>
      <c r="AF561" s="1415"/>
      <c r="AG561" s="1415"/>
      <c r="AH561" s="1415"/>
      <c r="AI561" s="1415"/>
      <c r="AJ561" s="1415"/>
      <c r="AK561" s="1415"/>
      <c r="AL561" s="1415"/>
    </row>
    <row r="562" spans="1:38" s="731" customFormat="1" ht="19" customHeight="1">
      <c r="A562" s="1704">
        <f>IF(G485="",0,1)</f>
        <v>0</v>
      </c>
      <c r="B562" s="1629"/>
      <c r="C562" s="1283"/>
      <c r="D562" s="1561"/>
      <c r="E562" s="1474" t="str">
        <f t="shared" si="49"/>
        <v/>
      </c>
      <c r="F562" s="1789"/>
      <c r="G562" s="1573" t="s">
        <v>9</v>
      </c>
      <c r="H562" s="1596" t="str">
        <f>BW485</f>
        <v/>
      </c>
      <c r="I562" s="1575"/>
      <c r="J562" s="1576"/>
      <c r="K562" s="1577"/>
      <c r="L562" s="1578"/>
      <c r="M562" s="1578"/>
      <c r="N562" s="1578"/>
      <c r="O562" s="1578"/>
      <c r="P562" s="1578"/>
      <c r="Q562" s="1578"/>
      <c r="R562" s="1578"/>
      <c r="S562" s="1578"/>
      <c r="T562" s="1578"/>
      <c r="U562" s="1576"/>
      <c r="V562" s="1579"/>
      <c r="W562" s="1579"/>
      <c r="X562" s="1579"/>
      <c r="Y562" s="2"/>
      <c r="Z562" s="2"/>
      <c r="AA562" s="2"/>
      <c r="AB562" s="2"/>
      <c r="AC562" s="1291"/>
      <c r="AD562" s="1415"/>
      <c r="AE562" s="1415"/>
      <c r="AF562" s="1415"/>
      <c r="AG562" s="1415"/>
      <c r="AH562" s="1415"/>
      <c r="AI562" s="1415"/>
      <c r="AJ562" s="1415"/>
      <c r="AK562" s="1415"/>
      <c r="AL562" s="1415"/>
    </row>
    <row r="563" spans="1:38" s="731" customFormat="1" ht="19" customHeight="1">
      <c r="A563" s="1704">
        <f>IF(G485="",0,1)</f>
        <v>0</v>
      </c>
      <c r="B563" s="1629"/>
      <c r="C563" s="1283"/>
      <c r="D563" s="1561"/>
      <c r="E563" s="1474" t="str">
        <f t="shared" si="49"/>
        <v/>
      </c>
      <c r="F563" s="1789"/>
      <c r="G563" s="1573"/>
      <c r="H563" s="1335"/>
      <c r="I563" s="2176" t="s">
        <v>528</v>
      </c>
      <c r="J563" s="2176"/>
      <c r="K563" s="1338"/>
      <c r="L563" s="1338"/>
      <c r="M563" s="1338"/>
      <c r="N563" s="1338"/>
      <c r="O563" s="1338"/>
      <c r="P563" s="1337"/>
      <c r="Q563" s="1337"/>
      <c r="U563" s="1580"/>
      <c r="V563" s="1580"/>
      <c r="W563" s="1580"/>
      <c r="X563" s="1580"/>
      <c r="Y563" s="2"/>
      <c r="Z563" s="2"/>
      <c r="AA563" s="2"/>
      <c r="AB563" s="2"/>
      <c r="AC563" s="1291"/>
      <c r="AD563" s="1415"/>
      <c r="AE563" s="1415"/>
      <c r="AF563" s="1415"/>
      <c r="AG563" s="1415"/>
      <c r="AH563" s="1415"/>
      <c r="AI563" s="1415"/>
      <c r="AJ563" s="1415"/>
      <c r="AK563" s="1415"/>
      <c r="AL563" s="1415"/>
    </row>
    <row r="564" spans="1:38" s="731" customFormat="1" ht="31" customHeight="1">
      <c r="A564" s="1704">
        <f>IF(G485="",0,1)</f>
        <v>0</v>
      </c>
      <c r="B564" s="1629"/>
      <c r="C564" s="1283"/>
      <c r="D564" s="1561"/>
      <c r="E564" s="1474" t="str">
        <f t="shared" si="49"/>
        <v/>
      </c>
      <c r="F564" s="1789"/>
      <c r="G564" s="1573"/>
      <c r="H564" s="1335"/>
      <c r="I564" s="2176" t="s">
        <v>529</v>
      </c>
      <c r="J564" s="2176"/>
      <c r="K564" s="2177" t="str">
        <f>K$144</f>
        <v>Réajustez les sondes de façon à ce qu'elles assurent une exactitude de mesure de l'ordre de ± 0.2°C.</v>
      </c>
      <c r="L564" s="2177"/>
      <c r="M564" s="2177"/>
      <c r="N564" s="2177"/>
      <c r="O564" s="2177"/>
      <c r="P564" s="2177"/>
      <c r="Q564" s="2177"/>
      <c r="R564" s="2177"/>
      <c r="S564" s="1581" t="s">
        <v>16</v>
      </c>
      <c r="T564" s="1582"/>
      <c r="U564" s="1580"/>
      <c r="V564" s="1583"/>
      <c r="W564" s="1584"/>
      <c r="X564" s="1585"/>
      <c r="Y564" s="2"/>
      <c r="Z564" s="2"/>
      <c r="AA564" s="2"/>
      <c r="AB564" s="2"/>
      <c r="AC564" s="1291"/>
      <c r="AD564" s="1415"/>
      <c r="AE564" s="1415"/>
      <c r="AF564" s="1415"/>
      <c r="AG564" s="1415"/>
      <c r="AH564" s="1415"/>
      <c r="AI564" s="1415"/>
      <c r="AJ564" s="1415"/>
      <c r="AK564" s="1415"/>
      <c r="AL564" s="1415"/>
    </row>
    <row r="565" spans="1:38" s="731" customFormat="1" ht="6" customHeight="1">
      <c r="A565" s="1704">
        <f>IF(G485="",0,1)</f>
        <v>0</v>
      </c>
      <c r="B565" s="1629"/>
      <c r="C565" s="1283"/>
      <c r="D565" s="1561"/>
      <c r="E565" s="1474" t="str">
        <f t="shared" si="49"/>
        <v/>
      </c>
      <c r="F565" s="1789"/>
      <c r="G565" s="1573"/>
      <c r="H565" s="1335"/>
      <c r="I565" s="1586"/>
      <c r="J565" s="1586"/>
      <c r="K565" s="1587"/>
      <c r="L565" s="1587"/>
      <c r="M565" s="1587"/>
      <c r="N565" s="1587"/>
      <c r="O565" s="1587"/>
      <c r="P565" s="1587"/>
      <c r="Q565" s="1587"/>
      <c r="R565" s="1338"/>
      <c r="S565" s="1337"/>
      <c r="T565" s="1588"/>
      <c r="U565" s="1582"/>
      <c r="V565" s="1339"/>
      <c r="W565" s="1339"/>
      <c r="X565" s="1339"/>
      <c r="Y565" s="2"/>
      <c r="Z565" s="2"/>
      <c r="AA565" s="2"/>
      <c r="AB565" s="2"/>
      <c r="AC565" s="1291"/>
      <c r="AD565" s="1415"/>
      <c r="AE565" s="1415"/>
      <c r="AF565" s="1415"/>
      <c r="AG565" s="1415"/>
      <c r="AH565" s="1415"/>
      <c r="AI565" s="1415"/>
      <c r="AJ565" s="1415"/>
      <c r="AK565" s="1415"/>
      <c r="AL565" s="1415"/>
    </row>
    <row r="566" spans="1:38" s="731" customFormat="1" ht="19" customHeight="1">
      <c r="A566" s="1704">
        <f>IF(G485="",0,1)</f>
        <v>0</v>
      </c>
      <c r="B566" s="1629"/>
      <c r="C566" s="1283"/>
      <c r="D566" s="1561"/>
      <c r="E566" s="1474" t="str">
        <f t="shared" si="49"/>
        <v/>
      </c>
      <c r="F566" s="1789"/>
      <c r="G566" s="1573" t="s">
        <v>9</v>
      </c>
      <c r="H566" s="1596" t="str">
        <f>BX485</f>
        <v/>
      </c>
      <c r="I566" s="1575"/>
      <c r="J566" s="1576"/>
      <c r="K566" s="1577"/>
      <c r="L566" s="1578"/>
      <c r="M566" s="1578"/>
      <c r="N566" s="1578"/>
      <c r="O566" s="1578"/>
      <c r="P566" s="1578"/>
      <c r="Q566" s="1578"/>
      <c r="R566" s="1578"/>
      <c r="S566" s="1578"/>
      <c r="T566" s="1578"/>
      <c r="U566" s="1576"/>
      <c r="V566" s="1579"/>
      <c r="W566" s="1579"/>
      <c r="X566" s="1579"/>
      <c r="Y566" s="2"/>
      <c r="Z566" s="2"/>
      <c r="AA566" s="2"/>
      <c r="AB566" s="2"/>
      <c r="AC566" s="1291"/>
      <c r="AD566" s="1415"/>
      <c r="AE566" s="1415"/>
      <c r="AF566" s="1415"/>
      <c r="AG566" s="1415"/>
      <c r="AH566" s="1415"/>
      <c r="AI566" s="1415"/>
      <c r="AJ566" s="1415"/>
      <c r="AK566" s="1415"/>
      <c r="AL566" s="1415"/>
    </row>
    <row r="567" spans="1:38" s="731" customFormat="1" ht="19" customHeight="1">
      <c r="A567" s="1704">
        <f>IF(G485="",0,1)</f>
        <v>0</v>
      </c>
      <c r="B567" s="1629"/>
      <c r="C567" s="1283"/>
      <c r="D567" s="1561"/>
      <c r="E567" s="1474" t="str">
        <f t="shared" si="49"/>
        <v/>
      </c>
      <c r="F567" s="1789"/>
      <c r="G567" s="1571"/>
      <c r="H567" s="1335"/>
      <c r="I567" s="2176" t="s">
        <v>528</v>
      </c>
      <c r="J567" s="2176"/>
      <c r="K567" s="1338"/>
      <c r="L567" s="1338"/>
      <c r="M567" s="1338"/>
      <c r="N567" s="1338"/>
      <c r="O567" s="1338"/>
      <c r="P567" s="1337"/>
      <c r="Q567" s="1337"/>
      <c r="U567" s="1580"/>
      <c r="V567" s="1580"/>
      <c r="W567" s="1580"/>
      <c r="X567" s="1580"/>
      <c r="Y567" s="2"/>
      <c r="Z567" s="2"/>
      <c r="AA567" s="2"/>
      <c r="AB567" s="2"/>
      <c r="AC567" s="1291"/>
      <c r="AD567" s="1415"/>
      <c r="AE567" s="1415"/>
      <c r="AF567" s="1415"/>
      <c r="AG567" s="1415"/>
      <c r="AH567" s="1415"/>
      <c r="AI567" s="1415"/>
      <c r="AJ567" s="1415"/>
      <c r="AK567" s="1415"/>
      <c r="AL567" s="1415"/>
    </row>
    <row r="568" spans="1:38" s="731" customFormat="1" ht="31" customHeight="1">
      <c r="A568" s="1704">
        <f>IF(G485="",0,1)</f>
        <v>0</v>
      </c>
      <c r="B568" s="1629"/>
      <c r="C568" s="1283"/>
      <c r="D568" s="1561"/>
      <c r="E568" s="1474" t="str">
        <f t="shared" si="49"/>
        <v/>
      </c>
      <c r="F568" s="1789"/>
      <c r="G568" s="1571"/>
      <c r="H568" s="1335"/>
      <c r="I568" s="2176" t="s">
        <v>529</v>
      </c>
      <c r="J568" s="2176"/>
      <c r="K568" s="2177" t="str">
        <f>K$148</f>
        <v>Placez les sondes de façon à ce qu'elles soient disposées entre 0 et 50 cm au-dessus de la plante.</v>
      </c>
      <c r="L568" s="2177"/>
      <c r="M568" s="2177"/>
      <c r="N568" s="2177"/>
      <c r="O568" s="2177"/>
      <c r="P568" s="2177"/>
      <c r="Q568" s="2177"/>
      <c r="R568" s="2177"/>
      <c r="S568" s="1581" t="s">
        <v>16</v>
      </c>
      <c r="T568" s="1582"/>
      <c r="U568" s="1580"/>
      <c r="V568" s="1583"/>
      <c r="W568" s="1584"/>
      <c r="X568" s="1585"/>
      <c r="Y568" s="2"/>
      <c r="Z568" s="2"/>
      <c r="AA568" s="2"/>
      <c r="AB568" s="2"/>
      <c r="AC568" s="1291"/>
      <c r="AD568" s="1415"/>
      <c r="AE568" s="1415"/>
      <c r="AF568" s="1415"/>
      <c r="AG568" s="1415"/>
      <c r="AH568" s="1415"/>
      <c r="AI568" s="1415"/>
      <c r="AJ568" s="1415"/>
      <c r="AK568" s="1415"/>
      <c r="AL568" s="1415"/>
    </row>
    <row r="569" spans="1:38" s="731" customFormat="1" ht="6" customHeight="1">
      <c r="A569" s="1704">
        <f>IF(G485="",0,1)</f>
        <v>0</v>
      </c>
      <c r="B569" s="1629"/>
      <c r="C569" s="1283"/>
      <c r="D569" s="1561"/>
      <c r="E569" s="1474" t="str">
        <f t="shared" si="49"/>
        <v/>
      </c>
      <c r="F569" s="1789"/>
      <c r="G569" s="1571"/>
      <c r="H569" s="1335"/>
      <c r="I569" s="1586"/>
      <c r="J569" s="1586"/>
      <c r="K569" s="1587"/>
      <c r="L569" s="1587"/>
      <c r="M569" s="1587"/>
      <c r="N569" s="1587"/>
      <c r="O569" s="1587"/>
      <c r="P569" s="1587"/>
      <c r="Q569" s="1587"/>
      <c r="R569" s="1338"/>
      <c r="S569" s="1337"/>
      <c r="T569" s="1582"/>
      <c r="U569" s="1582"/>
      <c r="V569" s="1339"/>
      <c r="W569" s="1339"/>
      <c r="X569" s="1339"/>
      <c r="Y569" s="2"/>
      <c r="Z569" s="2"/>
      <c r="AA569" s="2"/>
      <c r="AB569" s="2"/>
      <c r="AC569" s="1291"/>
      <c r="AD569" s="1415"/>
      <c r="AE569" s="1415"/>
      <c r="AF569" s="1415"/>
      <c r="AG569" s="1415"/>
      <c r="AH569" s="1415"/>
      <c r="AI569" s="1415"/>
      <c r="AJ569" s="1415"/>
      <c r="AK569" s="1415"/>
      <c r="AL569" s="1415"/>
    </row>
    <row r="570" spans="1:38" s="731" customFormat="1" ht="17" customHeight="1">
      <c r="A570" s="1704">
        <f>IF(G485="",0,1)</f>
        <v>0</v>
      </c>
      <c r="B570" s="1629"/>
      <c r="C570" s="1283"/>
      <c r="D570" s="1561"/>
      <c r="E570" s="1474" t="str">
        <f t="shared" si="49"/>
        <v/>
      </c>
      <c r="F570" s="1789"/>
      <c r="G570" s="1571"/>
      <c r="H570" s="1589"/>
      <c r="I570" s="1590"/>
      <c r="J570" s="1590"/>
      <c r="K570" s="1591"/>
      <c r="L570" s="1591"/>
      <c r="M570" s="1591"/>
      <c r="N570" s="1591"/>
      <c r="O570" s="1591"/>
      <c r="P570" s="1591"/>
      <c r="Q570" s="1591"/>
      <c r="R570" s="1592"/>
      <c r="S570" s="1593"/>
      <c r="T570" s="1594"/>
      <c r="U570" s="1594"/>
      <c r="V570" s="1595"/>
      <c r="W570" s="1595"/>
      <c r="X570" s="1595"/>
      <c r="Y570" s="2"/>
      <c r="Z570" s="2"/>
      <c r="AA570" s="2"/>
      <c r="AB570" s="2"/>
      <c r="AC570" s="1291"/>
      <c r="AD570" s="1415"/>
      <c r="AE570" s="1415"/>
      <c r="AF570" s="1415"/>
      <c r="AG570" s="1415"/>
      <c r="AH570" s="1415"/>
      <c r="AI570" s="1415"/>
      <c r="AJ570" s="1415"/>
      <c r="AK570" s="1415"/>
      <c r="AL570" s="1415"/>
    </row>
    <row r="571" spans="1:38" s="731" customFormat="1" ht="25" customHeight="1">
      <c r="A571" s="1704">
        <f>IF(G485="",0,1)</f>
        <v>0</v>
      </c>
      <c r="B571" s="1629"/>
      <c r="C571" s="1283"/>
      <c r="D571" s="1561"/>
      <c r="E571" s="1474" t="str">
        <f t="shared" si="49"/>
        <v/>
      </c>
      <c r="F571" s="1789"/>
      <c r="G571" s="1335" t="str">
        <f>G$151</f>
        <v>2.3 Ecran thermique</v>
      </c>
      <c r="H571" s="1335"/>
      <c r="I571" s="1336"/>
      <c r="J571" s="1337"/>
      <c r="K571" s="1338"/>
      <c r="L571" s="1338"/>
      <c r="M571" s="1338"/>
      <c r="N571" s="1338"/>
      <c r="O571" s="1338"/>
      <c r="P571" s="1338"/>
      <c r="Q571" s="1338"/>
      <c r="R571" s="1338"/>
      <c r="S571" s="1337"/>
      <c r="T571" s="1337"/>
      <c r="U571" s="1337"/>
      <c r="V571" s="1339"/>
      <c r="W571" s="1339"/>
      <c r="X571" s="1339"/>
      <c r="Y571" s="2"/>
      <c r="Z571" s="2"/>
      <c r="AA571" s="2"/>
      <c r="AB571" s="2"/>
      <c r="AC571" s="1291"/>
      <c r="AD571" s="1415"/>
      <c r="AE571" s="1415"/>
      <c r="AF571" s="1415"/>
      <c r="AG571" s="1415"/>
      <c r="AH571" s="1415"/>
      <c r="AI571" s="1415"/>
      <c r="AJ571" s="1415"/>
      <c r="AK571" s="1415"/>
      <c r="AL571" s="1415"/>
    </row>
    <row r="572" spans="1:38" s="731" customFormat="1" ht="19" customHeight="1">
      <c r="A572" s="1704">
        <f>IF(G485="",0,1)</f>
        <v>0</v>
      </c>
      <c r="B572" s="1629"/>
      <c r="C572" s="1283"/>
      <c r="D572" s="1561"/>
      <c r="E572" s="1474" t="str">
        <f t="shared" si="49"/>
        <v/>
      </c>
      <c r="F572" s="1789"/>
      <c r="G572" s="1573" t="s">
        <v>9</v>
      </c>
      <c r="H572" s="1574" t="str">
        <f>BR485</f>
        <v/>
      </c>
      <c r="I572" s="1575"/>
      <c r="J572" s="1576"/>
      <c r="K572" s="1577"/>
      <c r="L572" s="1578"/>
      <c r="M572" s="1578"/>
      <c r="N572" s="1578"/>
      <c r="O572" s="1578"/>
      <c r="P572" s="1578"/>
      <c r="Q572" s="1578"/>
      <c r="R572" s="1578"/>
      <c r="S572" s="1578"/>
      <c r="T572" s="1578"/>
      <c r="U572" s="1576"/>
      <c r="V572" s="1579"/>
      <c r="W572" s="1579"/>
      <c r="X572" s="1579"/>
      <c r="Y572" s="2"/>
      <c r="Z572" s="2"/>
      <c r="AA572" s="2"/>
      <c r="AB572" s="2"/>
      <c r="AC572" s="1291"/>
      <c r="AD572" s="1415"/>
      <c r="AE572" s="1415"/>
      <c r="AF572" s="1415"/>
      <c r="AG572" s="1415"/>
      <c r="AH572" s="1415"/>
      <c r="AI572" s="1415"/>
      <c r="AJ572" s="1415"/>
      <c r="AK572" s="1415"/>
      <c r="AL572" s="1415"/>
    </row>
    <row r="573" spans="1:38" s="731" customFormat="1" ht="19" customHeight="1">
      <c r="A573" s="1704">
        <f>IF(G485="",0,1)</f>
        <v>0</v>
      </c>
      <c r="B573" s="1629">
        <f>IF(H572=G$41,-1,0)</f>
        <v>0</v>
      </c>
      <c r="C573" s="1283"/>
      <c r="D573" s="1561"/>
      <c r="E573" s="1474" t="str">
        <f t="shared" si="49"/>
        <v/>
      </c>
      <c r="F573" s="1789"/>
      <c r="G573" s="1571"/>
      <c r="H573" s="1335"/>
      <c r="I573" s="2176" t="s">
        <v>528</v>
      </c>
      <c r="J573" s="2176"/>
      <c r="K573" s="1338"/>
      <c r="L573" s="1338"/>
      <c r="M573" s="1338"/>
      <c r="N573" s="1338"/>
      <c r="O573" s="1338"/>
      <c r="P573" s="1337"/>
      <c r="Q573" s="1337"/>
      <c r="U573" s="1580"/>
      <c r="V573" s="1580"/>
      <c r="W573" s="1580"/>
      <c r="X573" s="1580"/>
      <c r="Y573" s="2"/>
      <c r="Z573" s="2"/>
      <c r="AA573" s="2"/>
      <c r="AB573" s="2"/>
      <c r="AC573" s="1291"/>
      <c r="AD573" s="1415"/>
      <c r="AE573" s="1415"/>
      <c r="AF573" s="1415"/>
      <c r="AG573" s="1415"/>
      <c r="AH573" s="1415"/>
      <c r="AI573" s="1415"/>
      <c r="AJ573" s="1415"/>
      <c r="AK573" s="1415"/>
      <c r="AL573" s="1415"/>
    </row>
    <row r="574" spans="1:38" s="731" customFormat="1" ht="25" customHeight="1">
      <c r="A574" s="1704">
        <f>IF(G485="",0,1)</f>
        <v>0</v>
      </c>
      <c r="B574" s="1629">
        <f>IF(H572=G$41,-1,0)</f>
        <v>0</v>
      </c>
      <c r="C574" s="1283"/>
      <c r="D574" s="1561"/>
      <c r="E574" s="1474" t="str">
        <f t="shared" si="49"/>
        <v/>
      </c>
      <c r="F574" s="1789"/>
      <c r="G574" s="1571"/>
      <c r="H574" s="1335"/>
      <c r="I574" s="2176" t="s">
        <v>529</v>
      </c>
      <c r="J574" s="2176"/>
      <c r="K574" s="2177" t="str">
        <f>K$154</f>
        <v xml:space="preserve"> Colmatez les fentes avec des patchs et par agrafage.</v>
      </c>
      <c r="L574" s="2177"/>
      <c r="M574" s="2177"/>
      <c r="N574" s="2177"/>
      <c r="O574" s="2177"/>
      <c r="P574" s="2177"/>
      <c r="Q574" s="2177"/>
      <c r="R574" s="2177"/>
      <c r="S574" s="1581" t="s">
        <v>16</v>
      </c>
      <c r="T574" s="1582"/>
      <c r="U574" s="1580"/>
      <c r="V574" s="1583"/>
      <c r="W574" s="1584"/>
      <c r="X574" s="1585"/>
      <c r="Y574" s="2"/>
      <c r="Z574" s="2"/>
      <c r="AA574" s="2"/>
      <c r="AB574" s="2"/>
      <c r="AC574" s="1291"/>
      <c r="AD574" s="1415"/>
      <c r="AE574" s="1415"/>
      <c r="AF574" s="1415"/>
      <c r="AG574" s="1415"/>
      <c r="AH574" s="1415"/>
      <c r="AI574" s="1415"/>
      <c r="AJ574" s="1415"/>
      <c r="AK574" s="1415"/>
      <c r="AL574" s="1415"/>
    </row>
    <row r="575" spans="1:38" s="731" customFormat="1" ht="6" customHeight="1">
      <c r="A575" s="1704">
        <f>IF(G485="",0,1)</f>
        <v>0</v>
      </c>
      <c r="B575" s="1629">
        <f>IF(H572=G$41,-1,0)</f>
        <v>0</v>
      </c>
      <c r="C575" s="1283"/>
      <c r="D575" s="1561"/>
      <c r="E575" s="1474" t="str">
        <f t="shared" si="49"/>
        <v/>
      </c>
      <c r="F575" s="1789"/>
      <c r="G575" s="1571"/>
      <c r="H575" s="1335"/>
      <c r="I575" s="1586"/>
      <c r="J575" s="1586"/>
      <c r="K575" s="1587"/>
      <c r="L575" s="1587"/>
      <c r="M575" s="1587"/>
      <c r="N575" s="1587"/>
      <c r="O575" s="1587"/>
      <c r="P575" s="1587"/>
      <c r="Q575" s="1587"/>
      <c r="R575" s="1338"/>
      <c r="S575" s="1337"/>
      <c r="T575" s="1588"/>
      <c r="U575" s="1582"/>
      <c r="V575" s="1339"/>
      <c r="W575" s="1339"/>
      <c r="X575" s="1339"/>
      <c r="Y575" s="2"/>
      <c r="Z575" s="2"/>
      <c r="AA575" s="2"/>
      <c r="AB575" s="2"/>
      <c r="AC575" s="1291"/>
      <c r="AD575" s="1415"/>
      <c r="AE575" s="1415"/>
      <c r="AF575" s="1415"/>
      <c r="AG575" s="1415"/>
      <c r="AH575" s="1415"/>
      <c r="AI575" s="1415"/>
      <c r="AJ575" s="1415"/>
      <c r="AK575" s="1415"/>
      <c r="AL575" s="1415"/>
    </row>
    <row r="576" spans="1:38" s="731" customFormat="1" ht="19" customHeight="1">
      <c r="A576" s="1704">
        <f>IF(G485="",0,1)</f>
        <v>0</v>
      </c>
      <c r="B576" s="1629">
        <f>IF(H572=G$41,-1,0)</f>
        <v>0</v>
      </c>
      <c r="C576" s="1283"/>
      <c r="D576" s="1561"/>
      <c r="E576" s="1474" t="str">
        <f t="shared" si="49"/>
        <v/>
      </c>
      <c r="F576" s="1789"/>
      <c r="G576" s="1571"/>
      <c r="H576" s="1574" t="str">
        <f>BS485</f>
        <v/>
      </c>
      <c r="I576" s="1575"/>
      <c r="J576" s="1576"/>
      <c r="K576" s="1577"/>
      <c r="L576" s="1578"/>
      <c r="M576" s="1578"/>
      <c r="N576" s="1578"/>
      <c r="O576" s="1578"/>
      <c r="P576" s="1578"/>
      <c r="Q576" s="1578"/>
      <c r="R576" s="1578"/>
      <c r="S576" s="1578"/>
      <c r="T576" s="1578"/>
      <c r="U576" s="1576"/>
      <c r="V576" s="1579"/>
      <c r="W576" s="1579"/>
      <c r="X576" s="1579"/>
      <c r="Y576" s="2"/>
      <c r="Z576" s="2"/>
      <c r="AA576" s="2"/>
      <c r="AB576" s="2"/>
      <c r="AC576" s="1291"/>
      <c r="AD576" s="1415"/>
      <c r="AE576" s="1415"/>
      <c r="AF576" s="1415"/>
      <c r="AG576" s="1415"/>
      <c r="AH576" s="1415"/>
      <c r="AI576" s="1415"/>
      <c r="AJ576" s="1415"/>
      <c r="AK576" s="1415"/>
      <c r="AL576" s="1415"/>
    </row>
    <row r="577" spans="1:81" s="731" customFormat="1" ht="19" customHeight="1">
      <c r="A577" s="1704">
        <f>IF(G485="",0,1)</f>
        <v>0</v>
      </c>
      <c r="B577" s="1629">
        <f>IF(H572=G$41,-1,0)</f>
        <v>0</v>
      </c>
      <c r="C577" s="1283"/>
      <c r="D577" s="1561"/>
      <c r="E577" s="1474" t="str">
        <f t="shared" si="49"/>
        <v/>
      </c>
      <c r="F577" s="1789"/>
      <c r="G577" s="1571"/>
      <c r="H577" s="1335"/>
      <c r="I577" s="2176" t="s">
        <v>528</v>
      </c>
      <c r="J577" s="2176"/>
      <c r="K577" s="1338"/>
      <c r="L577" s="1338"/>
      <c r="M577" s="1338"/>
      <c r="N577" s="1338"/>
      <c r="O577" s="1338"/>
      <c r="P577" s="1337"/>
      <c r="Q577" s="1337"/>
      <c r="U577" s="1580"/>
      <c r="V577" s="1580"/>
      <c r="W577" s="1580"/>
      <c r="X577" s="1580"/>
      <c r="Y577" s="2"/>
      <c r="Z577" s="2"/>
      <c r="AA577" s="2"/>
      <c r="AB577" s="2"/>
      <c r="AC577" s="1291"/>
      <c r="AD577" s="1415"/>
      <c r="AE577" s="1415"/>
      <c r="AF577" s="1415"/>
      <c r="AG577" s="1415"/>
      <c r="AH577" s="1415"/>
      <c r="AI577" s="1415"/>
      <c r="AJ577" s="1415"/>
      <c r="AK577" s="1415"/>
      <c r="AL577" s="1415"/>
    </row>
    <row r="578" spans="1:81" s="731" customFormat="1" ht="25" customHeight="1">
      <c r="A578" s="1704">
        <f>IF(G485="",0,1)</f>
        <v>0</v>
      </c>
      <c r="B578" s="1629">
        <f>IF(H572=G$41,-1,0)</f>
        <v>0</v>
      </c>
      <c r="C578" s="1283"/>
      <c r="D578" s="1561"/>
      <c r="E578" s="1474" t="str">
        <f t="shared" si="49"/>
        <v/>
      </c>
      <c r="F578" s="1789"/>
      <c r="G578" s="1571"/>
      <c r="H578" s="1335"/>
      <c r="I578" s="2176" t="s">
        <v>529</v>
      </c>
      <c r="J578" s="2176"/>
      <c r="K578" s="2177" t="str">
        <f>K$158</f>
        <v xml:space="preserve"> Réajustez les bandes de tractions.</v>
      </c>
      <c r="L578" s="2177"/>
      <c r="M578" s="2177"/>
      <c r="N578" s="2177"/>
      <c r="O578" s="2177"/>
      <c r="P578" s="2177"/>
      <c r="Q578" s="2177"/>
      <c r="R578" s="2177"/>
      <c r="S578" s="1581" t="s">
        <v>16</v>
      </c>
      <c r="T578" s="1582"/>
      <c r="U578" s="1580"/>
      <c r="V578" s="1583"/>
      <c r="W578" s="1584"/>
      <c r="X578" s="1585"/>
      <c r="Y578" s="2"/>
      <c r="Z578" s="2"/>
      <c r="AA578" s="2"/>
      <c r="AB578" s="2"/>
      <c r="AC578" s="1291"/>
      <c r="AD578" s="1415"/>
      <c r="AE578" s="1415"/>
      <c r="AF578" s="1415"/>
      <c r="AG578" s="1415"/>
      <c r="AH578" s="1415"/>
      <c r="AI578" s="1415"/>
      <c r="AJ578" s="1415"/>
      <c r="AK578" s="1415"/>
      <c r="AL578" s="1415"/>
    </row>
    <row r="579" spans="1:81" s="731" customFormat="1" ht="6" customHeight="1">
      <c r="A579" s="1704">
        <f>IF(G485="",0,1)</f>
        <v>0</v>
      </c>
      <c r="B579" s="1629"/>
      <c r="C579" s="1283"/>
      <c r="D579" s="1561"/>
      <c r="E579" s="1474" t="str">
        <f t="shared" si="49"/>
        <v/>
      </c>
      <c r="F579" s="1789"/>
      <c r="G579" s="1571"/>
      <c r="H579" s="1335"/>
      <c r="I579" s="1586"/>
      <c r="J579" s="1586"/>
      <c r="K579" s="1587"/>
      <c r="L579" s="1587"/>
      <c r="M579" s="1587"/>
      <c r="N579" s="1587"/>
      <c r="O579" s="1587"/>
      <c r="P579" s="1587"/>
      <c r="Q579" s="1587"/>
      <c r="R579" s="1338"/>
      <c r="S579" s="1337"/>
      <c r="T579" s="1582"/>
      <c r="U579" s="1582"/>
      <c r="V579" s="1339"/>
      <c r="W579" s="1339"/>
      <c r="X579" s="1339"/>
      <c r="Y579" s="2"/>
      <c r="Z579" s="2"/>
      <c r="AA579" s="2"/>
      <c r="AB579" s="2"/>
      <c r="AC579" s="1291"/>
      <c r="AD579" s="1415"/>
      <c r="AE579" s="1415"/>
      <c r="AF579" s="1415"/>
      <c r="AG579" s="1415"/>
      <c r="AH579" s="1415"/>
      <c r="AI579" s="1415"/>
      <c r="AJ579" s="1415"/>
      <c r="AK579" s="1415"/>
      <c r="AL579" s="1415"/>
    </row>
    <row r="580" spans="1:81" s="731" customFormat="1" ht="17" customHeight="1">
      <c r="A580" s="1704">
        <f>IF(G485="",0,1)</f>
        <v>0</v>
      </c>
      <c r="B580" s="1629"/>
      <c r="C580" s="1283"/>
      <c r="D580" s="1561"/>
      <c r="E580" s="1474" t="str">
        <f t="shared" si="49"/>
        <v/>
      </c>
      <c r="F580" s="1789"/>
      <c r="G580" s="1571"/>
      <c r="H580" s="1589"/>
      <c r="I580" s="1590"/>
      <c r="J580" s="1590"/>
      <c r="K580" s="1591"/>
      <c r="L580" s="1591"/>
      <c r="M580" s="1591"/>
      <c r="N580" s="1591"/>
      <c r="O580" s="1591"/>
      <c r="P580" s="1591"/>
      <c r="Q580" s="1591"/>
      <c r="R580" s="1592"/>
      <c r="S580" s="1593"/>
      <c r="T580" s="1594"/>
      <c r="U580" s="1594"/>
      <c r="V580" s="1595"/>
      <c r="W580" s="1595"/>
      <c r="X580" s="1595"/>
      <c r="Y580" s="2"/>
      <c r="Z580" s="2"/>
      <c r="AA580" s="2"/>
      <c r="AB580" s="2"/>
      <c r="AC580" s="1291"/>
      <c r="AD580" s="1415"/>
      <c r="AE580" s="1415"/>
      <c r="AF580" s="1415"/>
      <c r="AG580" s="1415"/>
      <c r="AH580" s="1415"/>
      <c r="AI580" s="1415"/>
      <c r="AJ580" s="1415"/>
      <c r="AK580" s="1415"/>
      <c r="AL580" s="1415"/>
    </row>
    <row r="581" spans="1:81" s="1292" customFormat="1" ht="17" customHeight="1">
      <c r="A581" s="1704">
        <f>IF(G485="",0,1)</f>
        <v>0</v>
      </c>
      <c r="B581" s="1629"/>
      <c r="C581" s="1283"/>
      <c r="D581" s="1561"/>
      <c r="E581" s="1474" t="str">
        <f t="shared" si="49"/>
        <v/>
      </c>
      <c r="F581" s="1789"/>
      <c r="G581" s="1597"/>
      <c r="H581" s="1597"/>
      <c r="I581" s="1597"/>
      <c r="J581" s="1597"/>
      <c r="K581" s="1597"/>
      <c r="L581" s="1597"/>
      <c r="M581" s="1597"/>
      <c r="N581" s="1597"/>
      <c r="O581" s="1597"/>
      <c r="P581" s="1598"/>
      <c r="Q581" s="1598"/>
      <c r="R581" s="1598"/>
      <c r="S581" s="1598"/>
      <c r="T581" s="1598"/>
      <c r="U581" s="1598"/>
      <c r="V581" s="1598"/>
      <c r="W581" s="1598"/>
      <c r="X581" s="1598"/>
    </row>
    <row r="582" spans="1:81" s="1292" customFormat="1" ht="17" customHeight="1">
      <c r="A582" s="1704">
        <f>IF(G485="",0,1)</f>
        <v>0</v>
      </c>
      <c r="B582" s="1629"/>
      <c r="C582" s="1283"/>
      <c r="D582" s="1561"/>
      <c r="E582" s="1474" t="str">
        <f t="shared" si="49"/>
        <v/>
      </c>
      <c r="F582" s="1789"/>
      <c r="G582" s="1597"/>
      <c r="H582" s="1597"/>
      <c r="I582" s="1597"/>
      <c r="J582" s="1597"/>
      <c r="K582" s="1597"/>
      <c r="L582" s="1597"/>
      <c r="M582" s="1597"/>
      <c r="N582" s="1597"/>
      <c r="O582" s="1597"/>
      <c r="P582" s="1598"/>
      <c r="Q582" s="1598"/>
      <c r="R582" s="1598"/>
      <c r="S582" s="1598"/>
      <c r="T582" s="1598"/>
      <c r="U582" s="1598"/>
      <c r="V582" s="1598"/>
      <c r="W582" s="1598"/>
      <c r="X582" s="1598"/>
    </row>
    <row r="583" spans="1:81" s="1292" customFormat="1" ht="17" customHeight="1">
      <c r="A583" s="1710">
        <f>IF(G485="",0,1)</f>
        <v>0</v>
      </c>
      <c r="B583" s="1711"/>
      <c r="C583" s="1283"/>
      <c r="D583" s="1561"/>
      <c r="E583" s="1474" t="str">
        <f t="shared" si="49"/>
        <v/>
      </c>
      <c r="F583" s="1789"/>
      <c r="G583" s="1599"/>
      <c r="H583" s="1599"/>
      <c r="I583" s="1599"/>
      <c r="J583" s="1599"/>
      <c r="K583" s="1599"/>
      <c r="L583" s="1599"/>
      <c r="M583" s="1599"/>
      <c r="N583" s="1599"/>
      <c r="O583" s="1599"/>
      <c r="P583" s="1600"/>
      <c r="Q583" s="1600"/>
      <c r="R583" s="1600"/>
      <c r="S583" s="1600"/>
      <c r="T583" s="1600"/>
      <c r="U583" s="1600"/>
      <c r="V583" s="1600"/>
      <c r="W583" s="1600"/>
      <c r="X583" s="1600"/>
      <c r="Z583" s="1601"/>
      <c r="AA583" s="1601"/>
      <c r="AB583" s="1601"/>
      <c r="AC583" s="1601"/>
      <c r="AD583" s="1601"/>
      <c r="AE583" s="1601"/>
      <c r="AF583" s="1601"/>
      <c r="AG583" s="1601"/>
      <c r="AH583" s="1601"/>
      <c r="AI583" s="1601"/>
      <c r="AJ583" s="1601"/>
      <c r="AK583" s="1601"/>
    </row>
    <row r="584" spans="1:81" ht="13">
      <c r="A584" s="1705">
        <f>IF(G590="",0,1)</f>
        <v>0</v>
      </c>
      <c r="B584" s="1706"/>
      <c r="C584" s="1283"/>
      <c r="D584" s="677"/>
      <c r="E584" s="1474" t="str">
        <f t="shared" ref="E584:E590" si="50">IF((SUM(A584:C584))&gt;0,"Evaluation","")</f>
        <v/>
      </c>
      <c r="F584" s="1789"/>
      <c r="G584" s="1449">
        <f>G$49</f>
        <v>0</v>
      </c>
      <c r="H584" s="1450"/>
      <c r="I584" s="10"/>
      <c r="J584" s="10"/>
      <c r="K584" s="10"/>
      <c r="L584" s="10"/>
      <c r="M584" s="10"/>
      <c r="N584" s="10"/>
      <c r="O584" s="10"/>
      <c r="P584" s="10"/>
      <c r="Q584" s="10"/>
      <c r="R584" s="10"/>
      <c r="S584" s="10"/>
      <c r="T584" s="10"/>
      <c r="U584" s="10"/>
      <c r="V584" s="10"/>
      <c r="W584" s="10"/>
      <c r="X584" s="2"/>
      <c r="Z584" s="1545"/>
      <c r="AA584" s="1545"/>
      <c r="AB584" s="1545"/>
      <c r="AC584" s="1545"/>
      <c r="AD584" s="1545"/>
      <c r="AE584" s="1545"/>
      <c r="AF584" s="1545"/>
      <c r="AG584" s="1545"/>
      <c r="AH584" s="1545"/>
      <c r="AI584" s="1545"/>
      <c r="AJ584" s="1545"/>
      <c r="AK584" s="1545"/>
      <c r="AL584" s="1545"/>
      <c r="AM584" s="1545"/>
    </row>
    <row r="585" spans="1:81" ht="13">
      <c r="A585" s="1704">
        <f>IF(G590="",0,1)</f>
        <v>0</v>
      </c>
      <c r="C585" s="1283"/>
      <c r="D585" s="677"/>
      <c r="E585" s="1474" t="str">
        <f t="shared" si="50"/>
        <v/>
      </c>
      <c r="F585" s="1789"/>
      <c r="G585" s="1244"/>
      <c r="H585" s="1245"/>
      <c r="I585" s="1"/>
      <c r="J585" s="1"/>
      <c r="K585" s="1"/>
      <c r="L585" s="1"/>
      <c r="M585" s="1"/>
      <c r="N585" s="1"/>
      <c r="O585" s="1"/>
      <c r="P585" s="1"/>
      <c r="Q585" s="1"/>
      <c r="R585" s="1"/>
      <c r="S585" s="1"/>
      <c r="T585" s="1"/>
      <c r="U585" s="1"/>
      <c r="V585" s="1"/>
      <c r="W585" s="1"/>
    </row>
    <row r="586" spans="1:81" ht="13">
      <c r="A586" s="1704">
        <f>IF(G590="",0,1)</f>
        <v>0</v>
      </c>
      <c r="C586" s="1283"/>
      <c r="D586" s="677"/>
      <c r="E586" s="1474" t="str">
        <f t="shared" si="50"/>
        <v/>
      </c>
      <c r="F586" s="1789"/>
      <c r="G586" s="1244"/>
      <c r="H586" s="1245"/>
      <c r="I586" s="1"/>
      <c r="J586" s="1"/>
      <c r="K586" s="1"/>
      <c r="L586" s="1"/>
      <c r="M586" s="1"/>
      <c r="N586" s="1"/>
      <c r="O586" s="1"/>
      <c r="P586" s="1"/>
      <c r="Q586" s="1"/>
      <c r="R586" s="1"/>
      <c r="S586" s="1"/>
      <c r="T586" s="1"/>
      <c r="U586" s="1"/>
      <c r="V586" s="1"/>
      <c r="W586" s="1"/>
    </row>
    <row r="587" spans="1:81" s="1250" customFormat="1" ht="29" thickBot="1">
      <c r="A587" s="1704">
        <f>IF(G590="",0,1)</f>
        <v>0</v>
      </c>
      <c r="B587" s="1629"/>
      <c r="C587" s="1283"/>
      <c r="D587" s="1546"/>
      <c r="E587" s="1474" t="str">
        <f t="shared" si="50"/>
        <v/>
      </c>
      <c r="F587" s="1789"/>
      <c r="G587" s="1621" t="str">
        <f>G590</f>
        <v/>
      </c>
      <c r="H587" s="777"/>
      <c r="I587" s="777"/>
      <c r="J587" s="777"/>
      <c r="K587" s="777"/>
      <c r="L587" s="777"/>
      <c r="M587" s="777"/>
      <c r="N587" s="777"/>
      <c r="O587" s="777"/>
      <c r="P587" s="777"/>
      <c r="Q587" s="777"/>
      <c r="R587" s="777"/>
      <c r="S587" s="777"/>
      <c r="T587" s="777"/>
      <c r="U587" s="777"/>
      <c r="V587" s="777"/>
      <c r="W587" s="777"/>
      <c r="X587" s="1370">
        <f>U$45</f>
        <v>0</v>
      </c>
      <c r="Y587" s="1415"/>
      <c r="Z587" s="1415"/>
      <c r="AA587" s="1415"/>
      <c r="AB587" s="1415"/>
      <c r="AC587" s="1415"/>
      <c r="AD587" s="1415"/>
      <c r="AE587" s="1246"/>
      <c r="AF587" s="1246"/>
      <c r="AG587" s="1247"/>
      <c r="AH587" s="1247"/>
      <c r="AI587" s="1247"/>
      <c r="AJ587" s="1248"/>
      <c r="AK587" s="1247"/>
      <c r="AL587" s="1249"/>
      <c r="AM587" s="1247"/>
      <c r="AN587" s="1247"/>
      <c r="AO587" s="1247"/>
      <c r="AP587" s="1247"/>
      <c r="AQ587" s="1247"/>
      <c r="AR587" s="1247"/>
      <c r="AS587" s="1247"/>
      <c r="AT587" s="1247"/>
    </row>
    <row r="588" spans="1:81" s="18" customFormat="1" ht="19">
      <c r="A588" s="1704">
        <f>IF(G590="",0,1)</f>
        <v>0</v>
      </c>
      <c r="B588" s="1629"/>
      <c r="C588" s="1283"/>
      <c r="D588" s="677"/>
      <c r="E588" s="1474" t="str">
        <f t="shared" si="50"/>
        <v/>
      </c>
      <c r="F588" s="1789"/>
      <c r="G588" s="1184"/>
      <c r="H588" s="1184"/>
      <c r="I588" s="1184"/>
      <c r="J588" s="1184"/>
      <c r="K588" s="1184"/>
      <c r="L588" s="1184"/>
      <c r="M588" s="1184"/>
      <c r="N588" s="1184"/>
      <c r="O588" s="1184"/>
      <c r="P588" s="1184"/>
      <c r="Q588" s="1184"/>
      <c r="R588" s="1184"/>
      <c r="S588" s="1184"/>
      <c r="T588" s="1184"/>
      <c r="U588" s="1184"/>
      <c r="V588" s="1184"/>
      <c r="W588" s="1184"/>
      <c r="X588" s="1415"/>
      <c r="Y588" s="1415"/>
      <c r="Z588" s="1415"/>
      <c r="AA588" s="1415"/>
      <c r="AB588" s="1415"/>
      <c r="AC588" s="1415"/>
      <c r="AD588" s="1415"/>
      <c r="AE588" s="1415"/>
      <c r="AF588" s="1415"/>
      <c r="AG588" s="40"/>
      <c r="AH588" s="40"/>
      <c r="AI588" s="40"/>
      <c r="AJ588" s="49"/>
      <c r="AK588" s="40"/>
      <c r="AL588" s="20"/>
      <c r="AM588" s="1247"/>
      <c r="AN588" s="40"/>
      <c r="AO588" s="1247"/>
      <c r="AP588" s="40"/>
      <c r="AQ588" s="40"/>
      <c r="AR588" s="40"/>
      <c r="AS588" s="40"/>
      <c r="AT588" s="40"/>
      <c r="BZ588" s="122" t="s">
        <v>905</v>
      </c>
      <c r="CB588" s="122" t="s">
        <v>904</v>
      </c>
    </row>
    <row r="589" spans="1:81" s="41" customFormat="1" ht="187" hidden="1" customHeight="1" outlineLevel="1">
      <c r="A589" s="1707"/>
      <c r="B589" s="1708"/>
      <c r="C589" s="685"/>
      <c r="D589" s="685"/>
      <c r="E589" s="1474" t="str">
        <f t="shared" si="50"/>
        <v/>
      </c>
      <c r="F589" s="1790"/>
      <c r="G589" s="342" t="str">
        <f t="shared" ref="G589:AL589" si="51">G$3</f>
        <v>Serre</v>
      </c>
      <c r="H589" s="343" t="str">
        <f t="shared" si="51"/>
        <v>Année de construction</v>
      </c>
      <c r="I589" s="344" t="str">
        <f t="shared" si="51"/>
        <v xml:space="preserve">Surface cultivée nette </v>
      </c>
      <c r="J589" s="344" t="str">
        <f t="shared" si="51"/>
        <v>Type de serre</v>
      </c>
      <c r="K589" s="344" t="str">
        <f t="shared" si="51"/>
        <v>Température moyenne octobre-mars</v>
      </c>
      <c r="L589" s="344" t="str">
        <f t="shared" si="51"/>
        <v>Type de température</v>
      </c>
      <c r="M589" s="344" t="str">
        <f t="shared" si="51"/>
        <v>Qualité énergétique [consommation en % d'une serre standard]</v>
      </c>
      <c r="N589" s="344" t="str">
        <f t="shared" si="51"/>
        <v>Rang</v>
      </c>
      <c r="O589" s="344" t="str">
        <f t="shared" si="51"/>
        <v>Evaluation de la qualité énergétique</v>
      </c>
      <c r="P589" s="344" t="str">
        <f t="shared" si="51"/>
        <v>Utilisation escomptée</v>
      </c>
      <c r="Q589" s="327">
        <f t="shared" si="51"/>
        <v>0</v>
      </c>
      <c r="R589" s="456" t="str">
        <f t="shared" si="51"/>
        <v>Serre Consommation d'énergie [%]</v>
      </c>
      <c r="S589" s="456" t="str">
        <f t="shared" si="51"/>
        <v>Serre Consommation d'énergie Actuel [kWh]</v>
      </c>
      <c r="T589" s="455" t="str">
        <f t="shared" si="51"/>
        <v>Distribution de chaleur Consommation d'énergie [kWh]</v>
      </c>
      <c r="U589" s="456" t="str">
        <f t="shared" si="51"/>
        <v>Total Consommation d'énergie Actuel [kWh]</v>
      </c>
      <c r="V589" s="327">
        <f t="shared" si="51"/>
        <v>0</v>
      </c>
      <c r="W589" s="512" t="str">
        <f t="shared" si="51"/>
        <v>Objectif en 4 ans</v>
      </c>
      <c r="X589" s="512" t="str">
        <f t="shared" si="51"/>
        <v>Objectif en 8 ans</v>
      </c>
      <c r="Y589" s="327">
        <f t="shared" si="51"/>
        <v>0</v>
      </c>
      <c r="Z589" s="333" t="str">
        <f t="shared" si="51"/>
        <v>Ecran thermique</v>
      </c>
      <c r="AA589" s="333" t="str">
        <f t="shared" si="51"/>
        <v>Toit</v>
      </c>
      <c r="AB589" s="333" t="str">
        <f t="shared" si="51"/>
        <v>Parois latérales</v>
      </c>
      <c r="AC589" s="333" t="str">
        <f t="shared" si="51"/>
        <v>Etanchéité</v>
      </c>
      <c r="AD589" s="333" t="str">
        <f t="shared" si="51"/>
        <v>Gestion climatique</v>
      </c>
      <c r="AE589" s="40" t="str">
        <f t="shared" si="51"/>
        <v>Observations</v>
      </c>
      <c r="AF589" s="332" t="str">
        <f t="shared" si="51"/>
        <v>Ecran thermique</v>
      </c>
      <c r="AG589" s="332" t="str">
        <f t="shared" si="51"/>
        <v>Toit</v>
      </c>
      <c r="AH589" s="332" t="str">
        <f t="shared" si="51"/>
        <v>Parois latérales</v>
      </c>
      <c r="AI589" s="332" t="str">
        <f t="shared" si="51"/>
        <v>Etanchéité</v>
      </c>
      <c r="AJ589" s="332" t="str">
        <f t="shared" si="51"/>
        <v>Gestion climatique</v>
      </c>
      <c r="AK589" s="455" t="str">
        <f t="shared" si="51"/>
        <v>Isolation des conduites</v>
      </c>
      <c r="AL589" s="455" t="str">
        <f t="shared" si="51"/>
        <v>Isolation des sous-distributions</v>
      </c>
      <c r="AM589" s="405">
        <f t="shared" ref="AM589:BR589" si="52">AM$3</f>
        <v>0</v>
      </c>
      <c r="AN589" s="332" t="str">
        <f t="shared" si="52"/>
        <v>Ecran thermique</v>
      </c>
      <c r="AO589" s="332" t="str">
        <f t="shared" si="52"/>
        <v>Toit</v>
      </c>
      <c r="AP589" s="332" t="str">
        <f t="shared" si="52"/>
        <v>Parois latérales</v>
      </c>
      <c r="AQ589" s="332" t="str">
        <f t="shared" si="52"/>
        <v>Etanchéité</v>
      </c>
      <c r="AR589" s="332" t="str">
        <f t="shared" si="52"/>
        <v>Gestion climatique</v>
      </c>
      <c r="AS589" s="40">
        <f t="shared" si="52"/>
        <v>0</v>
      </c>
      <c r="AT589" s="332" t="str">
        <f t="shared" si="52"/>
        <v>Ecran thermique</v>
      </c>
      <c r="AU589" s="332" t="str">
        <f t="shared" si="52"/>
        <v>Toit</v>
      </c>
      <c r="AV589" s="332" t="str">
        <f t="shared" si="52"/>
        <v>Parois latérales</v>
      </c>
      <c r="AW589" s="332" t="str">
        <f t="shared" si="52"/>
        <v>Etanchéité</v>
      </c>
      <c r="AX589" s="332" t="str">
        <f t="shared" si="52"/>
        <v>Gestion climatique</v>
      </c>
      <c r="AY589" s="455" t="str">
        <f t="shared" si="52"/>
        <v>Isolation des conduites</v>
      </c>
      <c r="AZ589" s="455" t="str">
        <f t="shared" si="52"/>
        <v>Isolation des sous-distributions</v>
      </c>
      <c r="BA589" s="332" t="str">
        <f t="shared" si="52"/>
        <v>Total arrondi</v>
      </c>
      <c r="BB589" s="40">
        <f t="shared" si="52"/>
        <v>0</v>
      </c>
      <c r="BC589" s="332" t="str">
        <f t="shared" si="52"/>
        <v>Ecran thermique</v>
      </c>
      <c r="BD589" s="332" t="str">
        <f t="shared" si="52"/>
        <v>Toit</v>
      </c>
      <c r="BE589" s="332" t="str">
        <f t="shared" si="52"/>
        <v>Parois latérales</v>
      </c>
      <c r="BF589" s="332" t="str">
        <f t="shared" si="52"/>
        <v>Etanchéité</v>
      </c>
      <c r="BG589" s="332" t="str">
        <f t="shared" si="52"/>
        <v>Gestion climatique</v>
      </c>
      <c r="BH589" s="455" t="str">
        <f t="shared" si="52"/>
        <v>Isolation des conduites</v>
      </c>
      <c r="BI589" s="455" t="str">
        <f t="shared" si="52"/>
        <v>Isolation des sous-distributions</v>
      </c>
      <c r="BJ589" s="40">
        <f t="shared" si="52"/>
        <v>0</v>
      </c>
      <c r="BK589" s="512" t="str">
        <f t="shared" si="52"/>
        <v>P1</v>
      </c>
      <c r="BL589" s="512">
        <f t="shared" si="52"/>
        <v>0</v>
      </c>
      <c r="BM589" s="512" t="str">
        <f t="shared" si="52"/>
        <v>Total</v>
      </c>
      <c r="BN589" s="40">
        <f t="shared" si="52"/>
        <v>0</v>
      </c>
      <c r="BO589" s="512" t="str">
        <f t="shared" si="52"/>
        <v>Objectif en 4 ans</v>
      </c>
      <c r="BP589" s="512" t="str">
        <f t="shared" si="52"/>
        <v>Objectif en 8 ans</v>
      </c>
      <c r="BQ589" s="41">
        <f t="shared" si="52"/>
        <v>0</v>
      </c>
      <c r="BR589" s="332" t="str">
        <f t="shared" si="52"/>
        <v>Ecran thermique</v>
      </c>
      <c r="BS589" s="332" t="str">
        <f t="shared" ref="BS589:CA589" si="53">BS$3</f>
        <v>Ecran thermique 2</v>
      </c>
      <c r="BT589" s="332" t="str">
        <f t="shared" si="53"/>
        <v>Etanchéité</v>
      </c>
      <c r="BU589" s="332" t="str">
        <f t="shared" si="53"/>
        <v>Etanchéité 2</v>
      </c>
      <c r="BV589" s="332" t="str">
        <f t="shared" si="53"/>
        <v>Etanchéité 2 - Recommandation</v>
      </c>
      <c r="BW589" s="332" t="str">
        <f t="shared" si="53"/>
        <v>Sonde 1</v>
      </c>
      <c r="BX589" s="332" t="str">
        <f t="shared" si="53"/>
        <v>Sonde 2</v>
      </c>
      <c r="BY589" s="41">
        <f t="shared" si="53"/>
        <v>0</v>
      </c>
      <c r="BZ589" s="416" t="str">
        <f t="shared" si="53"/>
        <v>Ensemble 1</v>
      </c>
      <c r="CA589" s="416" t="str">
        <f t="shared" si="53"/>
        <v>Ensemble 2</v>
      </c>
      <c r="CB589" s="416" t="str">
        <f>BZ589</f>
        <v>Ensemble 1</v>
      </c>
      <c r="CC589" s="416" t="str">
        <f>CA589</f>
        <v>Ensemble 2</v>
      </c>
    </row>
    <row r="590" spans="1:81" s="28" customFormat="1" ht="32" hidden="1" customHeight="1" outlineLevel="1">
      <c r="A590" s="1646"/>
      <c r="B590" s="1659"/>
      <c r="C590" s="686"/>
      <c r="D590" s="686"/>
      <c r="E590" s="1474" t="str">
        <f t="shared" si="50"/>
        <v/>
      </c>
      <c r="F590" s="1791"/>
      <c r="G590" s="521" t="str">
        <f t="shared" ref="G590:AL590" si="54">G9</f>
        <v/>
      </c>
      <c r="H590" s="335" t="str">
        <f t="shared" si="54"/>
        <v/>
      </c>
      <c r="I590" s="336" t="str">
        <f t="shared" si="54"/>
        <v/>
      </c>
      <c r="J590" s="336" t="str">
        <f t="shared" si="54"/>
        <v/>
      </c>
      <c r="K590" s="337" t="str">
        <f t="shared" si="54"/>
        <v/>
      </c>
      <c r="L590" s="336" t="str">
        <f t="shared" si="54"/>
        <v/>
      </c>
      <c r="M590" s="468" t="str">
        <f t="shared" si="54"/>
        <v/>
      </c>
      <c r="N590" s="337" t="str">
        <f t="shared" si="54"/>
        <v/>
      </c>
      <c r="O590" s="338" t="str">
        <f t="shared" si="54"/>
        <v/>
      </c>
      <c r="P590" s="336" t="str">
        <f t="shared" si="54"/>
        <v/>
      </c>
      <c r="Q590" s="522">
        <f t="shared" si="54"/>
        <v>0</v>
      </c>
      <c r="R590" s="338">
        <f t="shared" si="54"/>
        <v>0</v>
      </c>
      <c r="S590" s="523">
        <f t="shared" si="54"/>
        <v>0</v>
      </c>
      <c r="T590" s="523">
        <f t="shared" si="54"/>
        <v>0</v>
      </c>
      <c r="U590" s="523" t="str">
        <f t="shared" si="54"/>
        <v/>
      </c>
      <c r="V590" s="522">
        <f t="shared" si="54"/>
        <v>0</v>
      </c>
      <c r="W590" s="523" t="str">
        <f t="shared" si="54"/>
        <v/>
      </c>
      <c r="X590" s="523" t="str">
        <f t="shared" si="54"/>
        <v/>
      </c>
      <c r="Y590" s="522">
        <f t="shared" si="54"/>
        <v>0</v>
      </c>
      <c r="Z590" s="331" t="str">
        <f t="shared" si="54"/>
        <v/>
      </c>
      <c r="AA590" s="331" t="str">
        <f t="shared" si="54"/>
        <v/>
      </c>
      <c r="AB590" s="331" t="str">
        <f t="shared" si="54"/>
        <v/>
      </c>
      <c r="AC590" s="331" t="str">
        <f t="shared" si="54"/>
        <v/>
      </c>
      <c r="AD590" s="331" t="str">
        <f t="shared" si="54"/>
        <v/>
      </c>
      <c r="AE590" s="524" t="str">
        <f t="shared" si="54"/>
        <v/>
      </c>
      <c r="AF590" s="331" t="str">
        <f t="shared" si="54"/>
        <v/>
      </c>
      <c r="AG590" s="331" t="str">
        <f t="shared" si="54"/>
        <v/>
      </c>
      <c r="AH590" s="331" t="str">
        <f t="shared" si="54"/>
        <v/>
      </c>
      <c r="AI590" s="331" t="str">
        <f t="shared" si="54"/>
        <v/>
      </c>
      <c r="AJ590" s="331" t="str">
        <f t="shared" si="54"/>
        <v/>
      </c>
      <c r="AK590" s="331" t="str">
        <f t="shared" si="54"/>
        <v/>
      </c>
      <c r="AL590" s="331" t="str">
        <f t="shared" si="54"/>
        <v/>
      </c>
      <c r="AM590" s="524" t="str">
        <f t="shared" ref="AM590:BR590" si="55">AM9</f>
        <v>.</v>
      </c>
      <c r="AN590" s="346" t="str">
        <f t="shared" si="55"/>
        <v/>
      </c>
      <c r="AO590" s="346" t="str">
        <f t="shared" si="55"/>
        <v/>
      </c>
      <c r="AP590" s="346" t="str">
        <f t="shared" si="55"/>
        <v/>
      </c>
      <c r="AQ590" s="346" t="str">
        <f t="shared" si="55"/>
        <v/>
      </c>
      <c r="AR590" s="346" t="str">
        <f t="shared" si="55"/>
        <v/>
      </c>
      <c r="AS590" s="525">
        <f t="shared" si="55"/>
        <v>0</v>
      </c>
      <c r="AT590" s="398" t="str">
        <f t="shared" si="55"/>
        <v/>
      </c>
      <c r="AU590" s="398" t="str">
        <f t="shared" si="55"/>
        <v/>
      </c>
      <c r="AV590" s="398" t="str">
        <f t="shared" si="55"/>
        <v/>
      </c>
      <c r="AW590" s="398" t="str">
        <f t="shared" si="55"/>
        <v/>
      </c>
      <c r="AX590" s="398" t="str">
        <f t="shared" si="55"/>
        <v/>
      </c>
      <c r="AY590" s="28" t="str">
        <f t="shared" si="55"/>
        <v/>
      </c>
      <c r="AZ590" s="28" t="str">
        <f t="shared" si="55"/>
        <v/>
      </c>
      <c r="BA590" s="398" t="str">
        <f t="shared" si="55"/>
        <v/>
      </c>
      <c r="BB590" s="525">
        <f t="shared" si="55"/>
        <v>0</v>
      </c>
      <c r="BC590" s="445" t="str">
        <f t="shared" si="55"/>
        <v/>
      </c>
      <c r="BD590" s="445" t="str">
        <f t="shared" si="55"/>
        <v/>
      </c>
      <c r="BE590" s="445" t="str">
        <f t="shared" si="55"/>
        <v/>
      </c>
      <c r="BF590" s="445" t="str">
        <f t="shared" si="55"/>
        <v/>
      </c>
      <c r="BG590" s="445" t="str">
        <f t="shared" si="55"/>
        <v/>
      </c>
      <c r="BH590" s="467" t="str">
        <f t="shared" si="55"/>
        <v/>
      </c>
      <c r="BI590" s="467" t="str">
        <f t="shared" si="55"/>
        <v/>
      </c>
      <c r="BJ590" s="525">
        <f t="shared" si="55"/>
        <v>0</v>
      </c>
      <c r="BK590" s="445" t="str">
        <f t="shared" si="55"/>
        <v/>
      </c>
      <c r="BL590" s="445" t="str">
        <f t="shared" si="55"/>
        <v/>
      </c>
      <c r="BM590" s="445" t="str">
        <f t="shared" si="55"/>
        <v/>
      </c>
      <c r="BN590" s="525">
        <f t="shared" si="55"/>
        <v>0</v>
      </c>
      <c r="BO590" s="445" t="str">
        <f t="shared" si="55"/>
        <v/>
      </c>
      <c r="BP590" s="445">
        <f t="shared" si="55"/>
        <v>0</v>
      </c>
      <c r="BQ590" s="28">
        <f t="shared" si="55"/>
        <v>0</v>
      </c>
      <c r="BR590" s="398" t="str">
        <f t="shared" si="55"/>
        <v/>
      </c>
      <c r="BS590" s="398" t="str">
        <f t="shared" ref="BS590:BX590" si="56">BS9</f>
        <v/>
      </c>
      <c r="BT590" s="398" t="str">
        <f t="shared" si="56"/>
        <v/>
      </c>
      <c r="BU590" s="398" t="str">
        <f t="shared" si="56"/>
        <v/>
      </c>
      <c r="BV590" s="398" t="str">
        <f t="shared" si="56"/>
        <v/>
      </c>
      <c r="BW590" s="398" t="str">
        <f t="shared" si="56"/>
        <v/>
      </c>
      <c r="BX590" s="398" t="str">
        <f t="shared" si="56"/>
        <v/>
      </c>
      <c r="BY590" s="28">
        <f>BY537</f>
        <v>0</v>
      </c>
      <c r="BZ590" s="396">
        <f>AG641</f>
        <v>0</v>
      </c>
      <c r="CA590" s="396">
        <f>AH641</f>
        <v>0</v>
      </c>
      <c r="CB590" s="396">
        <f>AI641</f>
        <v>0</v>
      </c>
      <c r="CC590" s="396">
        <f>AJ641</f>
        <v>0</v>
      </c>
    </row>
    <row r="591" spans="1:81" s="51" customFormat="1" ht="19" hidden="1" outlineLevel="1">
      <c r="A591" s="1704">
        <v>0</v>
      </c>
      <c r="B591" s="1629"/>
      <c r="C591" s="1283"/>
      <c r="D591" s="677"/>
      <c r="E591" s="1474" t="str">
        <f t="shared" ref="E591:E622" si="57">IF((SUM(A591:C591))&gt;0,G$42,"")</f>
        <v/>
      </c>
      <c r="F591" s="1789"/>
      <c r="N591" s="644"/>
      <c r="R591" s="50"/>
      <c r="U591" s="1184"/>
      <c r="W591" s="130"/>
      <c r="X591" s="1415"/>
      <c r="Y591" s="1415"/>
      <c r="Z591" s="53"/>
      <c r="AA591" s="1415"/>
      <c r="AB591" s="53"/>
      <c r="AC591" s="53"/>
      <c r="AD591" s="53"/>
      <c r="AE591" s="53"/>
      <c r="AF591" s="53"/>
      <c r="AG591" s="40"/>
      <c r="AJ591" s="52"/>
      <c r="AL591" s="1383"/>
      <c r="AM591" s="1247"/>
      <c r="AO591" s="1247"/>
      <c r="AV591" s="18"/>
      <c r="BL591" s="18"/>
    </row>
    <row r="592" spans="1:81" s="1385" customFormat="1" ht="19" hidden="1" outlineLevel="1">
      <c r="A592" s="1704">
        <v>0</v>
      </c>
      <c r="B592" s="1629"/>
      <c r="C592" s="1283"/>
      <c r="D592" s="677"/>
      <c r="E592" s="1474" t="str">
        <f t="shared" si="57"/>
        <v/>
      </c>
      <c r="F592" s="1789"/>
      <c r="H592" s="1547"/>
      <c r="I592" s="1547"/>
      <c r="J592" s="1547"/>
      <c r="K592" s="1547"/>
      <c r="L592" s="1547"/>
      <c r="M592" s="1547"/>
      <c r="N592" s="1384"/>
      <c r="O592" s="1384"/>
      <c r="P592" s="1384"/>
      <c r="Q592" s="1384"/>
      <c r="R592" s="1384"/>
      <c r="S592" s="1384"/>
      <c r="T592" s="1384"/>
      <c r="U592" s="1384"/>
      <c r="V592" s="1384"/>
      <c r="W592" s="130"/>
      <c r="X592" s="1415"/>
      <c r="Y592" s="1415"/>
      <c r="Z592" s="53"/>
      <c r="AA592" s="1415"/>
      <c r="AB592" s="53"/>
      <c r="AC592" s="53"/>
      <c r="AD592" s="53"/>
      <c r="AE592" s="1384"/>
      <c r="AF592" s="1384"/>
      <c r="AG592" s="40"/>
      <c r="AH592" s="1384"/>
      <c r="AI592" s="1384"/>
      <c r="AJ592" s="1384"/>
      <c r="AK592" s="1384"/>
      <c r="AL592" s="1384"/>
      <c r="AM592" s="1247"/>
      <c r="AN592" s="1384"/>
      <c r="AO592" s="1247"/>
      <c r="AP592" s="1384"/>
      <c r="AQ592" s="1384"/>
      <c r="AR592" s="1384"/>
      <c r="AS592" s="1384"/>
      <c r="AT592" s="1384"/>
      <c r="BL592" s="18"/>
    </row>
    <row r="593" spans="1:64" s="1385" customFormat="1" ht="19" hidden="1" outlineLevel="1">
      <c r="A593" s="1704">
        <v>0</v>
      </c>
      <c r="B593" s="1629"/>
      <c r="C593" s="1283"/>
      <c r="D593" s="677"/>
      <c r="E593" s="1474" t="str">
        <f t="shared" si="57"/>
        <v/>
      </c>
      <c r="F593" s="1789"/>
      <c r="G593" s="1547"/>
      <c r="H593" s="1547"/>
      <c r="I593" s="1547"/>
      <c r="J593" s="1547"/>
      <c r="K593" s="1547"/>
      <c r="L593" s="1547"/>
      <c r="M593" s="1547"/>
      <c r="N593" s="1384"/>
      <c r="O593" s="1384"/>
      <c r="P593" s="1384"/>
      <c r="Q593" s="1384"/>
      <c r="R593" s="1384"/>
      <c r="S593" s="1384"/>
      <c r="T593" s="1384"/>
      <c r="U593" s="1384"/>
      <c r="V593" s="1384"/>
      <c r="W593" s="130"/>
      <c r="X593" s="1415"/>
      <c r="Y593" s="1415"/>
      <c r="Z593" s="53"/>
      <c r="AA593" s="1415"/>
      <c r="AB593" s="53"/>
      <c r="AC593" s="53"/>
      <c r="AD593" s="53"/>
      <c r="AE593" s="1384"/>
      <c r="AF593" s="1384"/>
      <c r="AG593" s="40"/>
      <c r="AH593" s="1384"/>
      <c r="AI593" s="1384"/>
      <c r="AJ593" s="1384"/>
      <c r="AK593" s="1384"/>
      <c r="AL593" s="1384"/>
      <c r="AM593" s="1247"/>
      <c r="AN593" s="1384"/>
      <c r="AO593" s="1247"/>
      <c r="AP593" s="1384"/>
      <c r="AQ593" s="1384"/>
      <c r="AR593" s="1384"/>
      <c r="AS593" s="1384"/>
      <c r="AT593" s="1384"/>
      <c r="BL593" s="18"/>
    </row>
    <row r="594" spans="1:64" s="1269" customFormat="1" ht="15" collapsed="1">
      <c r="A594" s="1704">
        <f>IF(G590="",0,1)</f>
        <v>0</v>
      </c>
      <c r="B594" s="1629"/>
      <c r="C594" s="1283"/>
      <c r="D594" s="1548"/>
      <c r="E594" s="1474" t="str">
        <f t="shared" si="57"/>
        <v/>
      </c>
      <c r="F594" s="1789"/>
      <c r="G594" s="1252" t="str">
        <f>G$69</f>
        <v>Année de construction</v>
      </c>
      <c r="H594" s="1252"/>
      <c r="I594" s="1252"/>
      <c r="J594" s="1252"/>
      <c r="K594" s="1252"/>
      <c r="L594" s="1252"/>
      <c r="M594" s="1388"/>
      <c r="N594" s="2162" t="str">
        <f>H590</f>
        <v/>
      </c>
      <c r="O594" s="2162"/>
      <c r="P594" s="2162"/>
      <c r="Q594" s="2162"/>
      <c r="R594" s="2162"/>
      <c r="S594" s="2162"/>
      <c r="T594" s="2161">
        <f>T574</f>
        <v>0</v>
      </c>
      <c r="U594" s="2161"/>
      <c r="V594" s="2161"/>
      <c r="W594" s="2161"/>
      <c r="X594" s="2161"/>
      <c r="Y594" s="1386"/>
      <c r="AD594" s="1251"/>
      <c r="AE594" s="1251"/>
      <c r="AF594" s="1251"/>
      <c r="AG594" s="1251"/>
      <c r="AH594" s="1251"/>
      <c r="AI594" s="1251"/>
      <c r="AJ594" s="1251"/>
      <c r="AK594" s="1251"/>
      <c r="AL594" s="20"/>
      <c r="AM594" s="1251"/>
      <c r="AN594" s="1251"/>
      <c r="AO594" s="1251"/>
      <c r="AP594" s="1251"/>
      <c r="AQ594" s="1251"/>
      <c r="AR594" s="1251"/>
      <c r="AS594" s="1251"/>
      <c r="AT594" s="1251"/>
    </row>
    <row r="595" spans="1:64" s="1269" customFormat="1" ht="15">
      <c r="A595" s="1704">
        <f>IF(G590="",0,1)</f>
        <v>0</v>
      </c>
      <c r="B595" s="1629"/>
      <c r="C595" s="1283"/>
      <c r="D595" s="1548"/>
      <c r="E595" s="1474" t="str">
        <f t="shared" si="57"/>
        <v/>
      </c>
      <c r="F595" s="1789"/>
      <c r="G595" s="1551" t="str">
        <f>G$70</f>
        <v>Utilisation escomptée</v>
      </c>
      <c r="H595" s="1551"/>
      <c r="I595" s="1552"/>
      <c r="J595" s="1552"/>
      <c r="K595" s="1552"/>
      <c r="L595" s="1552"/>
      <c r="M595" s="1388"/>
      <c r="N595" s="2163" t="str">
        <f>P590</f>
        <v/>
      </c>
      <c r="O595" s="2163"/>
      <c r="P595" s="2163"/>
      <c r="Q595" s="2163"/>
      <c r="R595" s="2163"/>
      <c r="S595" s="2163"/>
      <c r="T595" s="2179">
        <f>'A1 Serres'!P574</f>
        <v>0</v>
      </c>
      <c r="U595" s="2179"/>
      <c r="V595" s="2179"/>
      <c r="W595" s="2179"/>
      <c r="X595" s="2179"/>
      <c r="Y595" s="1387"/>
      <c r="AL595" s="20"/>
    </row>
    <row r="596" spans="1:64" s="1269" customFormat="1" ht="15">
      <c r="A596" s="1704">
        <f>IF(G590="",0,1)</f>
        <v>0</v>
      </c>
      <c r="B596" s="1629"/>
      <c r="C596" s="1283"/>
      <c r="D596" s="1548"/>
      <c r="E596" s="1474" t="str">
        <f t="shared" si="57"/>
        <v/>
      </c>
      <c r="F596" s="1789"/>
      <c r="G596" s="1551" t="str">
        <f>G$71</f>
        <v>Surface cultivée de la serre</v>
      </c>
      <c r="H596" s="1551"/>
      <c r="I596" s="1552"/>
      <c r="J596" s="1552"/>
      <c r="K596" s="1552"/>
      <c r="L596" s="1552"/>
      <c r="M596" s="1388"/>
      <c r="N596" s="2163" t="str">
        <f>J590</f>
        <v/>
      </c>
      <c r="O596" s="2163"/>
      <c r="P596" s="2163"/>
      <c r="Q596" s="2163"/>
      <c r="R596" s="2163"/>
      <c r="S596" s="2163"/>
      <c r="T596" s="1268"/>
      <c r="U596" s="1268"/>
      <c r="V596" s="1268"/>
      <c r="W596" s="989"/>
      <c r="X596" s="1251"/>
      <c r="AL596" s="20"/>
    </row>
    <row r="597" spans="1:64" s="1269" customFormat="1" ht="15">
      <c r="A597" s="1704">
        <f>IF(G590="",0,1)</f>
        <v>0</v>
      </c>
      <c r="B597" s="1629"/>
      <c r="C597" s="1283"/>
      <c r="D597" s="1548"/>
      <c r="E597" s="1474" t="str">
        <f t="shared" si="57"/>
        <v/>
      </c>
      <c r="F597" s="1789"/>
      <c r="G597" s="1265">
        <f>G$72</f>
        <v>0</v>
      </c>
      <c r="H597" s="1265"/>
      <c r="I597" s="1266"/>
      <c r="J597" s="1266"/>
      <c r="K597" s="1266"/>
      <c r="L597" s="1266"/>
      <c r="M597" s="1388"/>
      <c r="N597" s="1268"/>
      <c r="O597" s="1268"/>
      <c r="P597" s="1268"/>
      <c r="Q597" s="1268"/>
      <c r="R597" s="1268"/>
      <c r="S597" s="1268"/>
      <c r="T597" s="1268"/>
      <c r="U597" s="1268"/>
      <c r="V597" s="1268"/>
      <c r="W597" s="989"/>
      <c r="X597" s="1251"/>
      <c r="AL597" s="20"/>
    </row>
    <row r="598" spans="1:64" s="1269" customFormat="1" ht="15">
      <c r="A598" s="1704">
        <f>IF(G590="",0,1)</f>
        <v>0</v>
      </c>
      <c r="B598" s="1629"/>
      <c r="C598" s="1283"/>
      <c r="D598" s="1548"/>
      <c r="E598" s="1474" t="str">
        <f t="shared" si="57"/>
        <v/>
      </c>
      <c r="F598" s="1789"/>
      <c r="G598" s="1389" t="str">
        <f>G$73</f>
        <v>Température octobre-mars</v>
      </c>
      <c r="H598" s="1389"/>
      <c r="I598" s="1390"/>
      <c r="J598" s="1390"/>
      <c r="K598" s="1390"/>
      <c r="L598" s="1390"/>
      <c r="M598" s="1388"/>
      <c r="N598" s="2168" t="str">
        <f>L590</f>
        <v/>
      </c>
      <c r="O598" s="2168"/>
      <c r="P598" s="2168"/>
      <c r="Q598" s="2168"/>
      <c r="R598" s="2168"/>
      <c r="S598" s="2168"/>
      <c r="T598" s="1268"/>
      <c r="U598" s="1268"/>
      <c r="V598" s="1268"/>
      <c r="W598" s="989"/>
      <c r="X598" s="1251"/>
      <c r="AJ598" s="1298"/>
      <c r="AL598" s="20"/>
    </row>
    <row r="599" spans="1:64" s="1269" customFormat="1" ht="29" customHeight="1">
      <c r="A599" s="1704">
        <f>IF(G590="",0,1)</f>
        <v>0</v>
      </c>
      <c r="B599" s="1629"/>
      <c r="C599" s="1283"/>
      <c r="D599" s="1548"/>
      <c r="E599" s="1474" t="str">
        <f t="shared" si="57"/>
        <v/>
      </c>
      <c r="F599" s="1789"/>
      <c r="G599" s="1553" t="str">
        <f>G$74</f>
        <v>Observations</v>
      </c>
      <c r="H599" s="1389"/>
      <c r="I599" s="1390"/>
      <c r="J599" s="1390"/>
      <c r="K599" s="1390"/>
      <c r="L599" s="1390"/>
      <c r="M599" s="1388"/>
      <c r="N599" s="2164" t="str">
        <f>AE590</f>
        <v/>
      </c>
      <c r="O599" s="2164"/>
      <c r="P599" s="2164"/>
      <c r="Q599" s="2164"/>
      <c r="R599" s="2164"/>
      <c r="S599" s="2164"/>
      <c r="T599" s="1268"/>
      <c r="U599" s="1268"/>
      <c r="V599" s="1268"/>
      <c r="W599" s="989"/>
      <c r="X599" s="1251"/>
      <c r="AL599" s="20"/>
    </row>
    <row r="600" spans="1:64" s="1269" customFormat="1" ht="15">
      <c r="A600" s="1704">
        <f>IF(G590="",0,1)</f>
        <v>0</v>
      </c>
      <c r="B600" s="1629"/>
      <c r="C600" s="1283"/>
      <c r="D600" s="1548"/>
      <c r="E600" s="1474" t="str">
        <f t="shared" si="57"/>
        <v/>
      </c>
      <c r="F600" s="1789"/>
      <c r="G600" s="1265">
        <f>G$75</f>
        <v>0</v>
      </c>
      <c r="H600" s="1265"/>
      <c r="I600" s="1266"/>
      <c r="J600" s="1266"/>
      <c r="K600" s="1266"/>
      <c r="L600" s="1266"/>
      <c r="M600" s="1388"/>
      <c r="N600" s="1268"/>
      <c r="O600" s="1268"/>
      <c r="P600" s="1268"/>
      <c r="Q600" s="1268"/>
      <c r="R600" s="1268"/>
      <c r="S600" s="1268"/>
      <c r="T600" s="1268"/>
      <c r="U600" s="1268"/>
      <c r="V600" s="1268"/>
      <c r="W600" s="989"/>
      <c r="X600" s="1251"/>
      <c r="AL600" s="20"/>
    </row>
    <row r="601" spans="1:64" s="1269" customFormat="1" ht="15">
      <c r="A601" s="1704">
        <f>IF(G590="",0,1)</f>
        <v>0</v>
      </c>
      <c r="B601" s="1629"/>
      <c r="C601" s="1283"/>
      <c r="D601" s="1548"/>
      <c r="E601" s="1474" t="str">
        <f t="shared" si="57"/>
        <v/>
      </c>
      <c r="F601" s="1789"/>
      <c r="G601" s="1389" t="str">
        <f>G$76</f>
        <v>Participation à la consommation totale d'énergie du chauffage</v>
      </c>
      <c r="H601" s="1389"/>
      <c r="I601" s="1390"/>
      <c r="J601" s="1390"/>
      <c r="K601" s="1390"/>
      <c r="L601" s="1390"/>
      <c r="M601" s="1388"/>
      <c r="N601" s="2169">
        <f>R590</f>
        <v>0</v>
      </c>
      <c r="O601" s="2169"/>
      <c r="P601" s="2169"/>
      <c r="Q601" s="2169"/>
      <c r="R601" s="2169"/>
      <c r="S601" s="2169"/>
      <c r="T601" s="1268"/>
      <c r="U601" s="1268"/>
      <c r="V601" s="1268"/>
      <c r="W601" s="989"/>
      <c r="X601" s="1251"/>
      <c r="AJ601" s="1298"/>
      <c r="AL601" s="20"/>
    </row>
    <row r="602" spans="1:64" s="1269" customFormat="1" ht="15">
      <c r="A602" s="1704">
        <f>IF(G590="",0,1)</f>
        <v>0</v>
      </c>
      <c r="B602" s="1629"/>
      <c r="C602" s="1283"/>
      <c r="D602" s="1548"/>
      <c r="E602" s="1474" t="str">
        <f t="shared" si="57"/>
        <v/>
      </c>
      <c r="F602" s="1789"/>
      <c r="G602" s="1393" t="str">
        <f>G$77</f>
        <v>Rang concernant l'efficience énergétique</v>
      </c>
      <c r="H602" s="1393"/>
      <c r="I602" s="1394"/>
      <c r="J602" s="1394"/>
      <c r="K602" s="1394"/>
      <c r="L602" s="1394"/>
      <c r="M602" s="1388"/>
      <c r="N602" s="2170" t="str">
        <f>N590</f>
        <v/>
      </c>
      <c r="O602" s="2170"/>
      <c r="P602" s="2170"/>
      <c r="Q602" s="2170"/>
      <c r="R602" s="2170"/>
      <c r="S602" s="2170"/>
      <c r="T602" s="1396"/>
      <c r="U602" s="1396"/>
      <c r="V602" s="1396"/>
      <c r="W602" s="989"/>
      <c r="X602" s="1397"/>
      <c r="AJ602" s="1298"/>
      <c r="AL602" s="20"/>
    </row>
    <row r="603" spans="1:64" s="1269" customFormat="1" ht="15">
      <c r="A603" s="1704">
        <f>IF(G590="",0,1)</f>
        <v>0</v>
      </c>
      <c r="B603" s="1629"/>
      <c r="C603" s="1283"/>
      <c r="D603" s="1548"/>
      <c r="E603" s="1474" t="str">
        <f t="shared" si="57"/>
        <v/>
      </c>
      <c r="F603" s="1789"/>
      <c r="G603" s="1393" t="str">
        <f>G$78</f>
        <v>Evaluation de la qualité énergétique</v>
      </c>
      <c r="H603" s="1393"/>
      <c r="I603" s="1394"/>
      <c r="J603" s="1394"/>
      <c r="K603" s="1394"/>
      <c r="L603" s="1394"/>
      <c r="M603" s="1388"/>
      <c r="N603" s="2171" t="str">
        <f>O590</f>
        <v/>
      </c>
      <c r="O603" s="2171"/>
      <c r="P603" s="2171"/>
      <c r="Q603" s="2171"/>
      <c r="R603" s="2171"/>
      <c r="S603" s="2171"/>
      <c r="T603" s="1268"/>
      <c r="U603" s="1268"/>
      <c r="V603" s="1268"/>
      <c r="W603" s="989"/>
      <c r="X603" s="1251"/>
      <c r="AJ603" s="1298"/>
      <c r="AL603" s="20"/>
    </row>
    <row r="604" spans="1:64" s="1269" customFormat="1" ht="15">
      <c r="A604" s="1704">
        <f>IF(G590="",0,1)</f>
        <v>0</v>
      </c>
      <c r="B604" s="1629"/>
      <c r="C604" s="1283"/>
      <c r="D604" s="1548"/>
      <c r="E604" s="1474" t="str">
        <f t="shared" si="57"/>
        <v/>
      </c>
      <c r="F604" s="1789"/>
      <c r="G604" s="1265">
        <f>G$79</f>
        <v>0</v>
      </c>
      <c r="H604" s="1265"/>
      <c r="I604" s="1266"/>
      <c r="J604" s="1266"/>
      <c r="K604" s="1266"/>
      <c r="L604" s="1266"/>
      <c r="M604" s="1388"/>
      <c r="N604" s="1399"/>
      <c r="O604" s="1268"/>
      <c r="P604" s="1268"/>
      <c r="Q604" s="1268"/>
      <c r="R604" s="1268"/>
      <c r="S604" s="1268"/>
      <c r="T604" s="1268"/>
      <c r="U604" s="1268"/>
      <c r="V604" s="1268"/>
      <c r="W604" s="989"/>
      <c r="X604" s="1251"/>
      <c r="AJ604" s="1298"/>
      <c r="AL604" s="20"/>
    </row>
    <row r="605" spans="1:64" s="1269" customFormat="1" ht="15">
      <c r="A605" s="1704">
        <f>IF(G590="",0,1)</f>
        <v>0</v>
      </c>
      <c r="B605" s="1629"/>
      <c r="C605" s="1283"/>
      <c r="D605" s="1548"/>
      <c r="E605" s="1474" t="str">
        <f t="shared" si="57"/>
        <v/>
      </c>
      <c r="F605" s="1789"/>
      <c r="G605" s="1389" t="str">
        <f>G$80</f>
        <v>Consommation d'énergie de la serre</v>
      </c>
      <c r="H605" s="1389"/>
      <c r="I605" s="1390"/>
      <c r="J605" s="1390"/>
      <c r="K605" s="1390"/>
      <c r="L605" s="1390"/>
      <c r="M605" s="1388"/>
      <c r="N605" s="2172">
        <f>S590</f>
        <v>0</v>
      </c>
      <c r="O605" s="2172"/>
      <c r="P605" s="2172"/>
      <c r="Q605" s="1401"/>
      <c r="R605" s="1401"/>
      <c r="S605" s="1401"/>
      <c r="T605" s="1268"/>
      <c r="U605" s="1268"/>
      <c r="V605" s="1268"/>
      <c r="W605" s="989"/>
      <c r="X605" s="1251"/>
      <c r="AJ605" s="1298"/>
      <c r="AL605" s="20"/>
    </row>
    <row r="606" spans="1:64" s="1269" customFormat="1" ht="15">
      <c r="A606" s="1704">
        <f>IF(G590="",0,1)</f>
        <v>0</v>
      </c>
      <c r="B606" s="1629"/>
      <c r="C606" s="1283"/>
      <c r="D606" s="1548"/>
      <c r="E606" s="1474" t="str">
        <f t="shared" si="57"/>
        <v/>
      </c>
      <c r="F606" s="1789"/>
      <c r="G606" s="1393" t="str">
        <f>G$81</f>
        <v>Distribution de chaleur Consommation d'énergie</v>
      </c>
      <c r="H606" s="1393"/>
      <c r="I606" s="1394"/>
      <c r="J606" s="1394"/>
      <c r="K606" s="1394"/>
      <c r="L606" s="1394"/>
      <c r="M606" s="1388"/>
      <c r="N606" s="2182">
        <f>T590</f>
        <v>0</v>
      </c>
      <c r="O606" s="2182"/>
      <c r="P606" s="2182"/>
      <c r="Q606" s="1403"/>
      <c r="R606" s="1403"/>
      <c r="S606" s="1403"/>
      <c r="T606" s="1268"/>
      <c r="U606" s="1268"/>
      <c r="V606" s="1268"/>
      <c r="W606" s="989"/>
      <c r="X606" s="1251"/>
      <c r="AJ606" s="1298"/>
      <c r="AL606" s="20"/>
    </row>
    <row r="607" spans="1:64" s="1269" customFormat="1" ht="15">
      <c r="A607" s="1704">
        <f>IF(G590="",0,1)</f>
        <v>0</v>
      </c>
      <c r="B607" s="1629"/>
      <c r="C607" s="1283"/>
      <c r="D607" s="1548"/>
      <c r="E607" s="1474" t="str">
        <f t="shared" si="57"/>
        <v/>
      </c>
      <c r="F607" s="1789"/>
      <c r="G607" s="1554" t="str">
        <f>G$82</f>
        <v>Total de la consommation d'énergie Etat actuel</v>
      </c>
      <c r="H607" s="1554"/>
      <c r="I607" s="1555"/>
      <c r="J607" s="1555"/>
      <c r="K607" s="1555"/>
      <c r="L607" s="1555"/>
      <c r="M607" s="1556"/>
      <c r="N607" s="2166" t="str">
        <f>U590</f>
        <v/>
      </c>
      <c r="O607" s="2166"/>
      <c r="P607" s="2166"/>
      <c r="Q607" s="1557"/>
      <c r="R607" s="1557"/>
      <c r="S607" s="1557"/>
      <c r="T607" s="1268"/>
      <c r="U607" s="1268"/>
      <c r="V607" s="1268"/>
      <c r="W607" s="989"/>
      <c r="X607" s="1251"/>
      <c r="AJ607" s="1298"/>
      <c r="AL607" s="20"/>
    </row>
    <row r="608" spans="1:64" s="787" customFormat="1" ht="15">
      <c r="A608" s="1704">
        <f>IF(G590="",0,1)</f>
        <v>0</v>
      </c>
      <c r="B608" s="1629"/>
      <c r="C608" s="1283"/>
      <c r="D608" s="1548"/>
      <c r="E608" s="1474" t="str">
        <f t="shared" si="57"/>
        <v/>
      </c>
      <c r="F608" s="1789"/>
      <c r="G608" s="1265">
        <f>G$83</f>
        <v>0</v>
      </c>
      <c r="H608" s="1265"/>
      <c r="I608" s="1266"/>
      <c r="J608" s="1266"/>
      <c r="K608" s="1266"/>
      <c r="L608" s="1266"/>
      <c r="M608" s="225"/>
      <c r="N608" s="1404"/>
      <c r="O608" s="1404"/>
      <c r="P608" s="1404"/>
      <c r="Q608" s="1404"/>
      <c r="R608" s="1404"/>
      <c r="S608" s="1404"/>
      <c r="T608" s="1404"/>
      <c r="U608" s="1404"/>
      <c r="V608" s="1404"/>
      <c r="W608" s="989"/>
    </row>
    <row r="609" spans="1:38" s="1269" customFormat="1" ht="15">
      <c r="A609" s="1704">
        <f>IF(G590="",0,1)</f>
        <v>0</v>
      </c>
      <c r="B609" s="1629"/>
      <c r="C609" s="1283"/>
      <c r="D609" s="1548"/>
      <c r="E609" s="1474" t="str">
        <f t="shared" si="57"/>
        <v/>
      </c>
      <c r="F609" s="1789"/>
      <c r="G609" s="1389" t="str">
        <f>G$84</f>
        <v>Ecran thermique</v>
      </c>
      <c r="H609" s="1389"/>
      <c r="I609" s="1390"/>
      <c r="J609" s="1390"/>
      <c r="K609" s="1390"/>
      <c r="L609" s="1390"/>
      <c r="M609" s="1388"/>
      <c r="N609" s="1558" t="str">
        <f>Z590</f>
        <v/>
      </c>
      <c r="O609" s="1401"/>
      <c r="P609" s="1401"/>
      <c r="Q609" s="1401"/>
      <c r="R609" s="1401"/>
      <c r="S609" s="1401"/>
      <c r="T609" s="1268"/>
      <c r="U609" s="1268"/>
      <c r="V609" s="1268"/>
      <c r="W609" s="989"/>
      <c r="X609" s="1251"/>
      <c r="AJ609" s="1298"/>
      <c r="AL609" s="20"/>
    </row>
    <row r="610" spans="1:38" s="1269" customFormat="1" ht="15">
      <c r="A610" s="1704">
        <f>IF(G590="",0,1)</f>
        <v>0</v>
      </c>
      <c r="B610" s="1629"/>
      <c r="C610" s="1283"/>
      <c r="D610" s="1548"/>
      <c r="E610" s="1474" t="str">
        <f t="shared" si="57"/>
        <v/>
      </c>
      <c r="F610" s="1789"/>
      <c r="G610" s="1393" t="str">
        <f>G$85</f>
        <v>Toit</v>
      </c>
      <c r="H610" s="1393"/>
      <c r="I610" s="1394"/>
      <c r="J610" s="1394"/>
      <c r="K610" s="1394"/>
      <c r="L610" s="1394"/>
      <c r="M610" s="1388"/>
      <c r="N610" s="1559" t="str">
        <f>AA590</f>
        <v/>
      </c>
      <c r="O610" s="1403"/>
      <c r="P610" s="1403"/>
      <c r="Q610" s="1403"/>
      <c r="R610" s="1403"/>
      <c r="S610" s="1403"/>
      <c r="T610" s="1268"/>
      <c r="U610" s="1268"/>
      <c r="V610" s="1268"/>
      <c r="W610" s="989"/>
      <c r="X610" s="1251"/>
      <c r="AJ610" s="1298"/>
      <c r="AL610" s="20"/>
    </row>
    <row r="611" spans="1:38" s="1269" customFormat="1" ht="15">
      <c r="A611" s="1704">
        <f>IF(G590="",0,1)</f>
        <v>0</v>
      </c>
      <c r="B611" s="1629"/>
      <c r="C611" s="1283"/>
      <c r="D611" s="1548"/>
      <c r="E611" s="1474" t="str">
        <f t="shared" si="57"/>
        <v/>
      </c>
      <c r="F611" s="1789"/>
      <c r="G611" s="1393" t="str">
        <f>G$86</f>
        <v>Parois latérales et pignons</v>
      </c>
      <c r="H611" s="1393"/>
      <c r="I611" s="1394"/>
      <c r="J611" s="1394"/>
      <c r="K611" s="1394"/>
      <c r="L611" s="1394"/>
      <c r="M611" s="1388"/>
      <c r="N611" s="1560" t="str">
        <f>AB590</f>
        <v/>
      </c>
      <c r="O611" s="1403"/>
      <c r="P611" s="1403"/>
      <c r="Q611" s="1403"/>
      <c r="R611" s="1403"/>
      <c r="S611" s="1403"/>
      <c r="T611" s="1268"/>
      <c r="U611" s="1268"/>
      <c r="V611" s="1268"/>
      <c r="W611" s="989"/>
      <c r="X611" s="1251"/>
      <c r="AJ611" s="1298"/>
      <c r="AL611" s="20"/>
    </row>
    <row r="612" spans="1:38" s="1269" customFormat="1" ht="15">
      <c r="A612" s="1704">
        <f>IF(G590="",0,1)</f>
        <v>0</v>
      </c>
      <c r="B612" s="1629"/>
      <c r="C612" s="1283"/>
      <c r="D612" s="1548"/>
      <c r="E612" s="1474" t="str">
        <f t="shared" si="57"/>
        <v/>
      </c>
      <c r="F612" s="1789"/>
      <c r="G612" s="1393" t="str">
        <f>G$87</f>
        <v>Etanchéité</v>
      </c>
      <c r="H612" s="1393"/>
      <c r="I612" s="1394"/>
      <c r="J612" s="1394"/>
      <c r="K612" s="1394"/>
      <c r="L612" s="1394"/>
      <c r="M612" s="1388"/>
      <c r="N612" s="1560" t="str">
        <f>AC590</f>
        <v/>
      </c>
      <c r="O612" s="1403"/>
      <c r="P612" s="1403"/>
      <c r="Q612" s="1403"/>
      <c r="R612" s="1403"/>
      <c r="S612" s="1403"/>
      <c r="T612" s="1268"/>
      <c r="U612" s="1268"/>
      <c r="V612" s="1268"/>
      <c r="W612" s="989"/>
      <c r="X612" s="1251"/>
      <c r="AJ612" s="1298"/>
      <c r="AL612" s="20"/>
    </row>
    <row r="613" spans="1:38" s="1269" customFormat="1" ht="15">
      <c r="A613" s="1704">
        <f>IF(G590="",0,1)</f>
        <v>0</v>
      </c>
      <c r="B613" s="1629"/>
      <c r="C613" s="1283"/>
      <c r="D613" s="1548"/>
      <c r="E613" s="1474" t="str">
        <f t="shared" si="57"/>
        <v/>
      </c>
      <c r="F613" s="1789"/>
      <c r="G613" s="1393" t="str">
        <f>G$88</f>
        <v>Gestion climatique</v>
      </c>
      <c r="H613" s="1393"/>
      <c r="I613" s="1394"/>
      <c r="J613" s="1394"/>
      <c r="K613" s="1394"/>
      <c r="L613" s="1394"/>
      <c r="M613" s="1388"/>
      <c r="N613" s="1560" t="str">
        <f>AD590</f>
        <v/>
      </c>
      <c r="O613" s="1403"/>
      <c r="P613" s="1403"/>
      <c r="Q613" s="1403"/>
      <c r="R613" s="1403"/>
      <c r="S613" s="1403"/>
      <c r="T613" s="1268"/>
      <c r="U613" s="1268"/>
      <c r="V613" s="1268"/>
      <c r="W613" s="989"/>
      <c r="X613" s="1251"/>
      <c r="AJ613" s="1298"/>
      <c r="AL613" s="20"/>
    </row>
    <row r="614" spans="1:38" s="1269" customFormat="1" ht="15">
      <c r="A614" s="1704">
        <f>IF(G590="",0,1)</f>
        <v>0</v>
      </c>
      <c r="B614" s="1629"/>
      <c r="C614" s="1283"/>
      <c r="D614" s="1548"/>
      <c r="E614" s="1474" t="str">
        <f t="shared" si="57"/>
        <v/>
      </c>
      <c r="F614" s="1789"/>
      <c r="G614" s="1265"/>
      <c r="H614" s="1265"/>
      <c r="I614" s="1266"/>
      <c r="J614" s="1266"/>
      <c r="K614" s="1266"/>
      <c r="L614" s="1266"/>
      <c r="M614" s="1405"/>
      <c r="N614" s="1268"/>
      <c r="O614" s="1268"/>
      <c r="P614" s="1268"/>
      <c r="Q614" s="1268"/>
      <c r="R614" s="1268"/>
      <c r="S614" s="1268"/>
      <c r="T614" s="1268"/>
      <c r="U614" s="1268"/>
      <c r="V614" s="1268"/>
      <c r="W614" s="989"/>
      <c r="X614" s="1251"/>
      <c r="AJ614" s="1298"/>
      <c r="AL614" s="20"/>
    </row>
    <row r="615" spans="1:38" s="1269" customFormat="1" ht="15">
      <c r="A615" s="1704">
        <f>IF(G590="",0,1)</f>
        <v>0</v>
      </c>
      <c r="B615" s="1629"/>
      <c r="C615" s="1283"/>
      <c r="D615" s="1548"/>
      <c r="E615" s="1474" t="str">
        <f t="shared" si="57"/>
        <v/>
      </c>
      <c r="F615" s="1789"/>
      <c r="G615" s="1406"/>
      <c r="H615" s="1266"/>
      <c r="I615" s="1266"/>
      <c r="J615" s="1266"/>
      <c r="K615" s="1266"/>
      <c r="L615" s="1266"/>
      <c r="M615" s="1399"/>
      <c r="N615" s="1268"/>
      <c r="O615" s="1268"/>
      <c r="P615" s="1268"/>
      <c r="Q615" s="1268"/>
      <c r="R615" s="1268"/>
      <c r="S615" s="1268"/>
      <c r="T615" s="1268"/>
      <c r="U615" s="1268"/>
      <c r="V615" s="1268"/>
      <c r="W615" s="989"/>
      <c r="X615" s="1251"/>
      <c r="AJ615" s="1298"/>
      <c r="AL615" s="20"/>
    </row>
    <row r="616" spans="1:38" s="1269" customFormat="1" ht="15">
      <c r="A616" s="1704">
        <f>IF(G590="",0,1)</f>
        <v>0</v>
      </c>
      <c r="B616" s="1629"/>
      <c r="C616" s="1283"/>
      <c r="D616" s="1548"/>
      <c r="E616" s="1474" t="str">
        <f t="shared" si="57"/>
        <v/>
      </c>
      <c r="F616" s="1789"/>
      <c r="G616" s="1406"/>
      <c r="H616" s="1266"/>
      <c r="I616" s="1266"/>
      <c r="J616" s="1266"/>
      <c r="K616" s="1266"/>
      <c r="L616" s="1266"/>
      <c r="M616" s="1399"/>
      <c r="N616" s="1268"/>
      <c r="O616" s="1268"/>
      <c r="P616" s="1268"/>
      <c r="Q616" s="1268"/>
      <c r="R616" s="1268"/>
      <c r="S616" s="1268"/>
      <c r="T616" s="1268"/>
      <c r="U616" s="1268"/>
      <c r="V616" s="1268"/>
      <c r="W616" s="989"/>
      <c r="X616" s="1251"/>
      <c r="AJ616" s="1298"/>
      <c r="AL616" s="20"/>
    </row>
    <row r="617" spans="1:38" s="1269" customFormat="1" ht="15">
      <c r="A617" s="1704">
        <f>IF(G590="",0,1)</f>
        <v>0</v>
      </c>
      <c r="B617" s="1629"/>
      <c r="C617" s="1283"/>
      <c r="D617" s="1548"/>
      <c r="E617" s="1474" t="str">
        <f t="shared" si="57"/>
        <v/>
      </c>
      <c r="F617" s="1789"/>
      <c r="G617" s="1406"/>
      <c r="H617" s="1266"/>
      <c r="I617" s="1266"/>
      <c r="J617" s="1266"/>
      <c r="K617" s="1266"/>
      <c r="L617" s="1266"/>
      <c r="M617" s="1399"/>
      <c r="N617" s="1268"/>
      <c r="O617" s="1268"/>
      <c r="P617" s="1268"/>
      <c r="Q617" s="1268"/>
      <c r="R617" s="1268"/>
      <c r="S617" s="1268"/>
      <c r="T617" s="1268"/>
      <c r="U617" s="1268"/>
      <c r="V617" s="1268"/>
      <c r="W617" s="989"/>
      <c r="X617" s="1251"/>
      <c r="AJ617" s="1298"/>
      <c r="AL617" s="20"/>
    </row>
    <row r="618" spans="1:38" s="1292" customFormat="1" ht="17.25" customHeight="1">
      <c r="A618" s="1704">
        <f>IF(G590="",0,1)</f>
        <v>0</v>
      </c>
      <c r="B618" s="1629"/>
      <c r="C618" s="1283"/>
      <c r="D618" s="677"/>
      <c r="E618" s="1474" t="str">
        <f t="shared" si="57"/>
        <v/>
      </c>
      <c r="F618" s="1789"/>
      <c r="G618" s="779"/>
      <c r="H618" s="779"/>
      <c r="I618" s="779"/>
      <c r="J618" s="779"/>
      <c r="K618" s="779"/>
      <c r="L618" s="779"/>
      <c r="M618" s="779"/>
      <c r="N618" s="779"/>
      <c r="O618" s="779"/>
      <c r="P618" s="779"/>
      <c r="Q618" s="779"/>
      <c r="R618" s="779"/>
      <c r="S618" s="779"/>
      <c r="T618" s="779"/>
      <c r="U618" s="2167"/>
      <c r="V618" s="2167"/>
      <c r="W618" s="989"/>
    </row>
    <row r="619" spans="1:38" s="1292" customFormat="1" ht="21.75" customHeight="1" thickBot="1">
      <c r="A619" s="1704">
        <f>IF(G590="",0,1)</f>
        <v>0</v>
      </c>
      <c r="B619" s="1629"/>
      <c r="C619" s="1283"/>
      <c r="D619" s="677"/>
      <c r="E619" s="1474" t="str">
        <f t="shared" si="57"/>
        <v/>
      </c>
      <c r="F619" s="1789"/>
      <c r="G619" s="777" t="str">
        <f>CONCATENATE(G590, G$40)</f>
        <v>: Recommandations spécifiques d'investissement</v>
      </c>
      <c r="H619" s="777"/>
      <c r="I619" s="777"/>
      <c r="J619" s="777"/>
      <c r="K619" s="777"/>
      <c r="L619" s="777"/>
      <c r="M619" s="777"/>
      <c r="N619" s="777"/>
      <c r="O619" s="777"/>
      <c r="P619" s="777"/>
      <c r="Q619" s="777"/>
      <c r="R619" s="777"/>
      <c r="S619" s="777"/>
      <c r="T619" s="777"/>
      <c r="U619" s="1410"/>
      <c r="V619" s="1410"/>
      <c r="W619" s="1410"/>
      <c r="X619" s="1410"/>
    </row>
    <row r="620" spans="1:38" s="1292" customFormat="1" ht="21.75" customHeight="1">
      <c r="A620" s="1704">
        <f>IF(G590="",0,1)</f>
        <v>0</v>
      </c>
      <c r="B620" s="1629"/>
      <c r="C620" s="1283"/>
      <c r="D620" s="677"/>
      <c r="E620" s="1474" t="str">
        <f t="shared" si="57"/>
        <v/>
      </c>
      <c r="F620" s="1789"/>
      <c r="G620" s="779"/>
      <c r="H620" s="779"/>
      <c r="I620" s="779"/>
      <c r="J620" s="779"/>
      <c r="K620" s="779"/>
      <c r="L620" s="779"/>
      <c r="M620" s="779"/>
      <c r="N620" s="779"/>
      <c r="O620" s="779"/>
      <c r="P620" s="779"/>
      <c r="Q620" s="779"/>
      <c r="R620" s="779"/>
      <c r="S620" s="779"/>
      <c r="T620" s="779"/>
      <c r="U620" s="1423"/>
      <c r="V620" s="1423"/>
      <c r="W620" s="1423"/>
      <c r="AG620" s="1292" t="s">
        <v>242</v>
      </c>
      <c r="AI620" s="1292" t="s">
        <v>872</v>
      </c>
    </row>
    <row r="621" spans="1:38" s="1292" customFormat="1" ht="16" customHeight="1">
      <c r="A621" s="1704">
        <f>IF(G590="",0,1)</f>
        <v>0</v>
      </c>
      <c r="B621" s="1629"/>
      <c r="C621" s="1283"/>
      <c r="D621" s="677"/>
      <c r="E621" s="1474" t="str">
        <f t="shared" si="57"/>
        <v/>
      </c>
      <c r="F621" s="1789"/>
      <c r="G621" s="1309" t="str">
        <f>G$96</f>
        <v>Elément</v>
      </c>
      <c r="H621" s="1309"/>
      <c r="I621" s="1309"/>
      <c r="J621" s="1309"/>
      <c r="K621" s="1309" t="str">
        <f>K$96</f>
        <v>Mesure</v>
      </c>
      <c r="L621" s="1309"/>
      <c r="M621" s="1309"/>
      <c r="N621" s="1309"/>
      <c r="O621" s="1309"/>
      <c r="P621" s="1309"/>
      <c r="Q621" s="1309"/>
      <c r="R621" s="1309" t="str">
        <f>R$96</f>
        <v>Réalisation</v>
      </c>
      <c r="S621" s="1310" t="str">
        <f>S$96</f>
        <v>Economie</v>
      </c>
      <c r="T621" s="1310"/>
      <c r="U621" s="2180" t="s">
        <v>74</v>
      </c>
      <c r="V621" s="2180"/>
      <c r="W621" s="2180"/>
      <c r="X621" s="1310" t="str">
        <f>X$96</f>
        <v>Economies</v>
      </c>
      <c r="AA621" s="101" t="s">
        <v>903</v>
      </c>
      <c r="AD621" s="101" t="s">
        <v>902</v>
      </c>
      <c r="AG621" s="101" t="s">
        <v>532</v>
      </c>
      <c r="AI621" s="101" t="s">
        <v>902</v>
      </c>
    </row>
    <row r="622" spans="1:38" s="1292" customFormat="1" ht="16" customHeight="1">
      <c r="A622" s="1704">
        <f>IF(G590="",0,1)</f>
        <v>0</v>
      </c>
      <c r="B622" s="1629"/>
      <c r="C622" s="1283"/>
      <c r="D622" s="677"/>
      <c r="E622" s="1474" t="str">
        <f t="shared" si="57"/>
        <v/>
      </c>
      <c r="F622" s="1789"/>
      <c r="G622" s="1311"/>
      <c r="H622" s="1311"/>
      <c r="I622" s="1311"/>
      <c r="J622" s="1311"/>
      <c r="K622" s="1311"/>
      <c r="L622" s="1311"/>
      <c r="M622" s="1311"/>
      <c r="N622" s="1311"/>
      <c r="O622" s="1311"/>
      <c r="P622" s="1311"/>
      <c r="Q622" s="1311"/>
      <c r="R622" s="1311"/>
      <c r="S622" s="1312" t="str">
        <f>S$97</f>
        <v>calculée</v>
      </c>
      <c r="T622" s="1312"/>
      <c r="U622" s="1312"/>
      <c r="V622" s="1312"/>
      <c r="W622" s="1312"/>
      <c r="X622" s="1312" t="str">
        <f>X$97</f>
        <v>des mesures</v>
      </c>
      <c r="Z622" s="2165" t="s">
        <v>594</v>
      </c>
      <c r="AA622" s="2165" t="str">
        <f>$R$40</f>
        <v>d'ici à 4 ans</v>
      </c>
      <c r="AB622" s="2165" t="str">
        <f>$R$41</f>
        <v>d'ici à 8 ans</v>
      </c>
      <c r="AD622" s="2165" t="str">
        <f>$R$40</f>
        <v>d'ici à 4 ans</v>
      </c>
      <c r="AE622" s="2165" t="str">
        <f>$R$41</f>
        <v>d'ici à 8 ans</v>
      </c>
      <c r="AG622" s="2165" t="str">
        <f>$R$40</f>
        <v>d'ici à 4 ans</v>
      </c>
      <c r="AH622" s="2165" t="str">
        <f>$R$41</f>
        <v>d'ici à 8 ans</v>
      </c>
      <c r="AI622" s="2165" t="str">
        <f>$R$40</f>
        <v>d'ici à 4 ans</v>
      </c>
      <c r="AJ622" s="2165" t="str">
        <f>$R$41</f>
        <v>d'ici à 8 ans</v>
      </c>
    </row>
    <row r="623" spans="1:38" s="1292" customFormat="1" ht="16" customHeight="1">
      <c r="A623" s="1704">
        <f>IF(G590="",0,1)</f>
        <v>0</v>
      </c>
      <c r="B623" s="1629"/>
      <c r="C623" s="1283"/>
      <c r="D623" s="677"/>
      <c r="E623" s="1474" t="str">
        <f t="shared" ref="E623:E654" si="58">IF((SUM(A623:C623))&gt;0,G$42,"")</f>
        <v/>
      </c>
      <c r="F623" s="1789"/>
      <c r="G623" s="1311"/>
      <c r="H623" s="1311"/>
      <c r="I623" s="1311"/>
      <c r="J623" s="1311"/>
      <c r="K623" s="1311"/>
      <c r="L623" s="1311"/>
      <c r="M623" s="1311"/>
      <c r="N623" s="1311"/>
      <c r="O623" s="1311"/>
      <c r="P623" s="1311"/>
      <c r="Q623" s="1311"/>
      <c r="R623" s="1311"/>
      <c r="S623" s="1312"/>
      <c r="T623" s="1312"/>
      <c r="U623" s="1312"/>
      <c r="V623" s="1312"/>
      <c r="W623" s="1312"/>
      <c r="X623" s="1312" t="str">
        <f>X$98</f>
        <v>choisies</v>
      </c>
      <c r="Z623" s="2165"/>
      <c r="AA623" s="2165"/>
      <c r="AB623" s="2165"/>
      <c r="AD623" s="2165"/>
      <c r="AE623" s="2165"/>
      <c r="AG623" s="2165"/>
      <c r="AH623" s="2165"/>
      <c r="AI623" s="2165"/>
      <c r="AJ623" s="2165"/>
    </row>
    <row r="624" spans="1:38" s="1292" customFormat="1" ht="16" customHeight="1">
      <c r="A624" s="1704">
        <f>IF(G590="",0,1)</f>
        <v>0</v>
      </c>
      <c r="B624" s="1629"/>
      <c r="C624" s="1283"/>
      <c r="D624" s="677"/>
      <c r="E624" s="1474" t="str">
        <f t="shared" si="58"/>
        <v/>
      </c>
      <c r="F624" s="1789"/>
      <c r="G624" s="1313"/>
      <c r="H624" s="1313"/>
      <c r="I624" s="1313"/>
      <c r="J624" s="1313"/>
      <c r="K624" s="1313"/>
      <c r="L624" s="1313"/>
      <c r="M624" s="1313"/>
      <c r="N624" s="1313"/>
      <c r="O624" s="1313"/>
      <c r="P624" s="1313"/>
      <c r="Q624" s="1313"/>
      <c r="R624" s="1313"/>
      <c r="S624" s="1314" t="s">
        <v>5</v>
      </c>
      <c r="T624" s="1314"/>
      <c r="U624" s="2181" t="str">
        <f>U$99</f>
        <v>[oui/non]</v>
      </c>
      <c r="V624" s="2181"/>
      <c r="W624" s="2181"/>
      <c r="X624" s="1314" t="s">
        <v>5</v>
      </c>
      <c r="Z624" s="2165"/>
      <c r="AA624" s="2165"/>
      <c r="AB624" s="2165"/>
      <c r="AD624" s="2165"/>
      <c r="AE624" s="2165"/>
      <c r="AG624" s="2165"/>
      <c r="AH624" s="2165"/>
      <c r="AI624" s="2165"/>
      <c r="AJ624" s="2165"/>
    </row>
    <row r="625" spans="1:38" s="1292" customFormat="1" ht="16" customHeight="1">
      <c r="A625" s="1704">
        <f>IF(G590="",0,1)</f>
        <v>0</v>
      </c>
      <c r="B625" s="1629"/>
      <c r="C625" s="1283"/>
      <c r="D625" s="677"/>
      <c r="E625" s="1474" t="str">
        <f t="shared" si="58"/>
        <v/>
      </c>
      <c r="F625" s="1789"/>
      <c r="G625" s="1311"/>
      <c r="H625" s="1311"/>
      <c r="I625" s="1311"/>
      <c r="J625" s="1311"/>
      <c r="K625" s="1311"/>
      <c r="L625" s="1311"/>
      <c r="M625" s="1311"/>
      <c r="N625" s="1311"/>
      <c r="O625" s="1311"/>
      <c r="P625" s="1311"/>
      <c r="Q625" s="1311"/>
      <c r="R625" s="1311"/>
      <c r="T625" s="1312"/>
      <c r="U625" s="1312"/>
      <c r="V625" s="1312"/>
      <c r="Z625" s="2165"/>
      <c r="AA625" s="2165"/>
      <c r="AB625" s="2165"/>
      <c r="AD625" s="2165"/>
      <c r="AE625" s="2165"/>
      <c r="AG625" s="2165"/>
      <c r="AH625" s="2165"/>
      <c r="AI625" s="2165"/>
      <c r="AJ625" s="2165"/>
    </row>
    <row r="626" spans="1:38" s="1292" customFormat="1" ht="12" customHeight="1">
      <c r="A626" s="1704">
        <f>IF(G590="",0,1)</f>
        <v>0</v>
      </c>
      <c r="B626" s="1629"/>
      <c r="C626" s="1283"/>
      <c r="D626" s="677"/>
      <c r="E626" s="1474" t="str">
        <f t="shared" si="58"/>
        <v/>
      </c>
      <c r="F626" s="1789"/>
      <c r="G626" s="1315"/>
      <c r="H626" s="1315"/>
      <c r="I626" s="1315"/>
      <c r="J626" s="1315"/>
      <c r="K626" s="1315"/>
      <c r="L626" s="1315"/>
      <c r="M626" s="1315"/>
      <c r="N626" s="1315"/>
      <c r="O626" s="1315"/>
      <c r="P626" s="1315"/>
      <c r="Q626" s="1315"/>
      <c r="R626" s="1315"/>
      <c r="S626" s="1315"/>
      <c r="T626" s="1315"/>
      <c r="U626" s="1312"/>
      <c r="V626" s="1315"/>
      <c r="W626" s="1315"/>
      <c r="X626" s="1315"/>
      <c r="Z626" s="2165"/>
      <c r="AA626" s="2165"/>
      <c r="AB626" s="2165"/>
      <c r="AD626" s="2165"/>
      <c r="AE626" s="2165"/>
      <c r="AG626" s="2165"/>
      <c r="AH626" s="2165"/>
      <c r="AI626" s="2165"/>
      <c r="AJ626" s="2165"/>
    </row>
    <row r="627" spans="1:38" s="737" customFormat="1" ht="17" customHeight="1">
      <c r="A627" s="1704">
        <f>IF(G590="",0,1)</f>
        <v>0</v>
      </c>
      <c r="B627" s="1655"/>
      <c r="C627" s="1283"/>
      <c r="D627" s="1561"/>
      <c r="E627" s="1474" t="str">
        <f t="shared" si="58"/>
        <v/>
      </c>
      <c r="F627" s="1789"/>
      <c r="G627" s="1316"/>
      <c r="H627" s="1317" t="str">
        <f>H$102</f>
        <v>Ecran thermique</v>
      </c>
      <c r="I627" s="1317"/>
      <c r="J627" s="1317"/>
      <c r="K627" s="2173" t="str">
        <f>AF590</f>
        <v/>
      </c>
      <c r="L627" s="2173"/>
      <c r="M627" s="2173"/>
      <c r="N627" s="2173"/>
      <c r="O627" s="2173"/>
      <c r="P627" s="2173"/>
      <c r="Q627" s="2173"/>
      <c r="R627" s="1318" t="str">
        <f>IF(S627=0,"",IF(BC590=Q$40,R$40,R$41))</f>
        <v>d'ici à 8 ans</v>
      </c>
      <c r="S627" s="1319" t="str">
        <f>AT590</f>
        <v/>
      </c>
      <c r="T627" s="1319"/>
      <c r="U627" s="1319"/>
      <c r="V627" s="527"/>
      <c r="W627" s="1320"/>
      <c r="X627" s="1319" t="str">
        <f>IF(V627=V$41,0,S627)</f>
        <v/>
      </c>
      <c r="Z627" s="1321">
        <f>IF(S627=0,1,IF(V627=V$41,2,3))</f>
        <v>3</v>
      </c>
      <c r="AA627" s="1322">
        <f>IF(R627=AA622,S627,0)</f>
        <v>0</v>
      </c>
      <c r="AB627" s="1322" t="str">
        <f>IF(R627=AB622,S627,0)</f>
        <v/>
      </c>
      <c r="AC627" s="1292"/>
      <c r="AD627" s="1322">
        <f>IF(R627=AD622,X627,0)</f>
        <v>0</v>
      </c>
      <c r="AE627" s="1322" t="str">
        <f>IF(R627=AE622,X627,0)</f>
        <v/>
      </c>
      <c r="AF627" s="40"/>
      <c r="AG627" s="1322">
        <f>AD627</f>
        <v>0</v>
      </c>
      <c r="AH627" s="1562" t="str">
        <f>AE627</f>
        <v/>
      </c>
      <c r="AI627" s="1563">
        <f>IF(W627=AI622,AC627,0)</f>
        <v>0</v>
      </c>
      <c r="AJ627" s="1563">
        <f>IF(W627=AJ622,AC627,0)</f>
        <v>0</v>
      </c>
      <c r="AK627" s="40"/>
      <c r="AL627" s="40"/>
    </row>
    <row r="628" spans="1:38" s="737" customFormat="1" ht="47" customHeight="1">
      <c r="A628" s="1704">
        <f>IF(G590="",0,1)</f>
        <v>0</v>
      </c>
      <c r="B628" s="1655"/>
      <c r="C628" s="1283"/>
      <c r="D628" s="1561"/>
      <c r="E628" s="1474" t="str">
        <f t="shared" si="58"/>
        <v/>
      </c>
      <c r="F628" s="1789"/>
      <c r="G628" s="1323"/>
      <c r="H628" s="1324"/>
      <c r="I628" s="1324"/>
      <c r="J628" s="1324"/>
      <c r="K628" s="2174"/>
      <c r="L628" s="2174"/>
      <c r="M628" s="2174"/>
      <c r="N628" s="2174"/>
      <c r="O628" s="2174"/>
      <c r="P628" s="2174"/>
      <c r="Q628" s="2174"/>
      <c r="R628" s="1325"/>
      <c r="S628" s="1326"/>
      <c r="T628" s="1326"/>
      <c r="U628" s="1326"/>
      <c r="V628" s="1326"/>
      <c r="W628" s="1326"/>
      <c r="X628" s="1326"/>
      <c r="AC628" s="1292"/>
      <c r="AF628" s="40"/>
      <c r="AI628" s="1443"/>
      <c r="AJ628" s="1443"/>
      <c r="AK628" s="40"/>
      <c r="AL628" s="40"/>
    </row>
    <row r="629" spans="1:38" s="737" customFormat="1" ht="17" customHeight="1">
      <c r="A629" s="1704">
        <f>IF(G590="",0,1)</f>
        <v>0</v>
      </c>
      <c r="B629" s="1655"/>
      <c r="C629" s="1283"/>
      <c r="D629" s="1561"/>
      <c r="E629" s="1474" t="str">
        <f t="shared" si="58"/>
        <v/>
      </c>
      <c r="F629" s="1789"/>
      <c r="G629" s="1316"/>
      <c r="H629" s="1317" t="str">
        <f>H$104</f>
        <v>Toit</v>
      </c>
      <c r="I629" s="1317"/>
      <c r="J629" s="1317"/>
      <c r="K629" s="2173" t="str">
        <f>AG590</f>
        <v/>
      </c>
      <c r="L629" s="2173"/>
      <c r="M629" s="2173"/>
      <c r="N629" s="2173"/>
      <c r="O629" s="2173"/>
      <c r="P629" s="2173"/>
      <c r="Q629" s="2173"/>
      <c r="R629" s="1318" t="str">
        <f>IF(S629=0,"",IF(BD590=Q$40,R$40,R$41))</f>
        <v>d'ici à 8 ans</v>
      </c>
      <c r="S629" s="1327" t="str">
        <f>AU590</f>
        <v/>
      </c>
      <c r="T629" s="1327"/>
      <c r="U629" s="1327"/>
      <c r="V629" s="527"/>
      <c r="W629" s="1320"/>
      <c r="X629" s="1319" t="str">
        <f>IF(V629=V$41,0,S629)</f>
        <v/>
      </c>
      <c r="Z629" s="1328">
        <f>IF(S629=0,1,IF(V629=V$41,2,3))</f>
        <v>3</v>
      </c>
      <c r="AA629" s="1322">
        <f>IF(R629=AA622,S629,0)</f>
        <v>0</v>
      </c>
      <c r="AB629" s="1322" t="str">
        <f>IF(R629=AB622,S629,0)</f>
        <v/>
      </c>
      <c r="AC629" s="1292"/>
      <c r="AD629" s="1322">
        <f>IF(R629=AD622,X629,0)</f>
        <v>0</v>
      </c>
      <c r="AE629" s="1322" t="str">
        <f>IF(R629=AE622,X629,0)</f>
        <v/>
      </c>
      <c r="AF629" s="40"/>
      <c r="AG629" s="1322">
        <f>AD629</f>
        <v>0</v>
      </c>
      <c r="AH629" s="1562" t="str">
        <f>AE629</f>
        <v/>
      </c>
      <c r="AI629" s="1563">
        <f>IF(W629=AI622,AC629,0)</f>
        <v>0</v>
      </c>
      <c r="AJ629" s="1563">
        <f>IF(W629=AJ622,AC629,0)</f>
        <v>0</v>
      </c>
      <c r="AK629" s="40"/>
      <c r="AL629" s="40"/>
    </row>
    <row r="630" spans="1:38" s="737" customFormat="1" ht="92" customHeight="1">
      <c r="A630" s="1704">
        <f>IF(G590="",0,1)</f>
        <v>0</v>
      </c>
      <c r="B630" s="1655"/>
      <c r="C630" s="1283"/>
      <c r="D630" s="1561"/>
      <c r="E630" s="1474" t="str">
        <f t="shared" si="58"/>
        <v/>
      </c>
      <c r="F630" s="1789"/>
      <c r="G630" s="1323"/>
      <c r="H630" s="1324"/>
      <c r="I630" s="1324"/>
      <c r="J630" s="1324"/>
      <c r="K630" s="2174"/>
      <c r="L630" s="2174"/>
      <c r="M630" s="2174"/>
      <c r="N630" s="2174"/>
      <c r="O630" s="2174"/>
      <c r="P630" s="2174"/>
      <c r="Q630" s="2174"/>
      <c r="R630" s="1325"/>
      <c r="S630" s="1326"/>
      <c r="T630" s="1326"/>
      <c r="U630" s="1326"/>
      <c r="V630" s="1326"/>
      <c r="W630" s="1326"/>
      <c r="X630" s="1326"/>
      <c r="AC630" s="1292"/>
      <c r="AF630" s="40"/>
      <c r="AI630" s="1443"/>
      <c r="AJ630" s="1443"/>
      <c r="AK630" s="40"/>
      <c r="AL630" s="40"/>
    </row>
    <row r="631" spans="1:38" s="737" customFormat="1" ht="17" customHeight="1">
      <c r="A631" s="1704">
        <f>IF(G590="",0,1)</f>
        <v>0</v>
      </c>
      <c r="B631" s="1655"/>
      <c r="C631" s="1283"/>
      <c r="D631" s="1561"/>
      <c r="E631" s="1474" t="str">
        <f t="shared" si="58"/>
        <v/>
      </c>
      <c r="F631" s="1789"/>
      <c r="G631" s="1316"/>
      <c r="H631" s="1317" t="str">
        <f>H$106</f>
        <v>Parois latérales et pignons</v>
      </c>
      <c r="I631" s="1317"/>
      <c r="J631" s="1317"/>
      <c r="K631" s="2173" t="str">
        <f>AH590</f>
        <v/>
      </c>
      <c r="L631" s="2173"/>
      <c r="M631" s="2173"/>
      <c r="N631" s="2173"/>
      <c r="O631" s="2173"/>
      <c r="P631" s="2173"/>
      <c r="Q631" s="2173"/>
      <c r="R631" s="1318" t="str">
        <f>IF(S631=0,"",IF(BE590=Q$40,R$40,R$41))</f>
        <v>d'ici à 8 ans</v>
      </c>
      <c r="S631" s="1327" t="str">
        <f>AV590</f>
        <v/>
      </c>
      <c r="T631" s="1327"/>
      <c r="U631" s="1327"/>
      <c r="V631" s="527"/>
      <c r="W631" s="1320"/>
      <c r="X631" s="1319" t="str">
        <f>IF(V631=V$41,0,S631)</f>
        <v/>
      </c>
      <c r="Z631" s="1328">
        <f>IF(S631=0,1,IF(V631=V$41,2,3))</f>
        <v>3</v>
      </c>
      <c r="AA631" s="1322">
        <f>IF(R631=AA622,S631,0)</f>
        <v>0</v>
      </c>
      <c r="AB631" s="1322" t="str">
        <f>IF(R631=AB622,S631,0)</f>
        <v/>
      </c>
      <c r="AC631" s="1292"/>
      <c r="AD631" s="1322">
        <f>IF(R631=AD622,X631,0)</f>
        <v>0</v>
      </c>
      <c r="AE631" s="1322" t="str">
        <f>IF(R631=AE622,X631,0)</f>
        <v/>
      </c>
      <c r="AF631" s="40"/>
      <c r="AG631" s="1322">
        <f>AD631</f>
        <v>0</v>
      </c>
      <c r="AH631" s="1562" t="str">
        <f>AE631</f>
        <v/>
      </c>
      <c r="AI631" s="1563">
        <f>IF(W631=AI622,AC631,0)</f>
        <v>0</v>
      </c>
      <c r="AJ631" s="1563">
        <f>IF(W631=AJ622,AC631,0)</f>
        <v>0</v>
      </c>
      <c r="AK631" s="40"/>
      <c r="AL631" s="40"/>
    </row>
    <row r="632" spans="1:38" s="737" customFormat="1" ht="34" customHeight="1">
      <c r="A632" s="1704">
        <f>IF(G590="",0,1)</f>
        <v>0</v>
      </c>
      <c r="B632" s="1655"/>
      <c r="C632" s="1283"/>
      <c r="D632" s="1561"/>
      <c r="E632" s="1474" t="str">
        <f t="shared" si="58"/>
        <v/>
      </c>
      <c r="F632" s="1789"/>
      <c r="G632" s="1323"/>
      <c r="H632" s="1324"/>
      <c r="I632" s="1324"/>
      <c r="J632" s="1324"/>
      <c r="K632" s="2174"/>
      <c r="L632" s="2174"/>
      <c r="M632" s="2174"/>
      <c r="N632" s="2174"/>
      <c r="O632" s="2174"/>
      <c r="P632" s="2174"/>
      <c r="Q632" s="2174"/>
      <c r="R632" s="1325"/>
      <c r="S632" s="1326"/>
      <c r="T632" s="1326"/>
      <c r="U632" s="1326"/>
      <c r="V632" s="1326"/>
      <c r="W632" s="1326"/>
      <c r="X632" s="1326"/>
      <c r="AC632" s="1292"/>
      <c r="AI632" s="1443"/>
      <c r="AJ632" s="1443"/>
      <c r="AK632" s="40"/>
      <c r="AL632" s="40"/>
    </row>
    <row r="633" spans="1:38" s="737" customFormat="1" ht="17" customHeight="1">
      <c r="A633" s="1704">
        <f>IF(G590="",0,1)</f>
        <v>0</v>
      </c>
      <c r="B633" s="1655"/>
      <c r="C633" s="1283"/>
      <c r="D633" s="1561"/>
      <c r="E633" s="1474" t="str">
        <f t="shared" si="58"/>
        <v/>
      </c>
      <c r="F633" s="1789"/>
      <c r="G633" s="1316"/>
      <c r="H633" s="1317" t="str">
        <f>H$108</f>
        <v>Etanchéité</v>
      </c>
      <c r="I633" s="1317"/>
      <c r="J633" s="1317"/>
      <c r="K633" s="2173" t="str">
        <f>AI590</f>
        <v/>
      </c>
      <c r="L633" s="2173"/>
      <c r="M633" s="2173"/>
      <c r="N633" s="2173"/>
      <c r="O633" s="2173"/>
      <c r="P633" s="2173"/>
      <c r="Q633" s="2173"/>
      <c r="R633" s="1318" t="str">
        <f>IF(S633=0,"",IF(BF590=Q$40,R$40,R$41))</f>
        <v>d'ici à 8 ans</v>
      </c>
      <c r="S633" s="1327" t="str">
        <f>AW590</f>
        <v/>
      </c>
      <c r="T633" s="1327"/>
      <c r="U633" s="1327"/>
      <c r="V633" s="527"/>
      <c r="W633" s="1320"/>
      <c r="X633" s="1319" t="str">
        <f>IF(V633=V$41,0,S633)</f>
        <v/>
      </c>
      <c r="Z633" s="1328">
        <f>IF(S633=0,1,IF(V633=V$41,2,3))</f>
        <v>3</v>
      </c>
      <c r="AA633" s="1322">
        <f>IF(R633=AA622,S633,0)</f>
        <v>0</v>
      </c>
      <c r="AB633" s="1322" t="str">
        <f>IF(R633=AB622,S633,0)</f>
        <v/>
      </c>
      <c r="AC633" s="1292"/>
      <c r="AD633" s="1322">
        <f>IF(R633=AD622,X633,0)</f>
        <v>0</v>
      </c>
      <c r="AE633" s="1322" t="str">
        <f>IF(R633=AE622,X633,0)</f>
        <v/>
      </c>
      <c r="AF633" s="40"/>
      <c r="AG633" s="1322">
        <f>AD633</f>
        <v>0</v>
      </c>
      <c r="AH633" s="1562" t="str">
        <f>AE633</f>
        <v/>
      </c>
      <c r="AI633" s="1563">
        <f>IF(W633=AI622,AC633,0)</f>
        <v>0</v>
      </c>
      <c r="AJ633" s="1563">
        <f>IF(W633=AJ622,AC633,0)</f>
        <v>0</v>
      </c>
      <c r="AK633" s="40"/>
      <c r="AL633" s="40"/>
    </row>
    <row r="634" spans="1:38" s="737" customFormat="1" ht="47" customHeight="1">
      <c r="A634" s="1704">
        <f>IF(G590="",0,1)</f>
        <v>0</v>
      </c>
      <c r="B634" s="1655"/>
      <c r="C634" s="1283"/>
      <c r="D634" s="1561"/>
      <c r="E634" s="1474" t="str">
        <f t="shared" si="58"/>
        <v/>
      </c>
      <c r="F634" s="1789"/>
      <c r="G634" s="1323"/>
      <c r="H634" s="1324"/>
      <c r="I634" s="1324"/>
      <c r="J634" s="1324"/>
      <c r="K634" s="2174"/>
      <c r="L634" s="2174"/>
      <c r="M634" s="2174"/>
      <c r="N634" s="2174"/>
      <c r="O634" s="2174"/>
      <c r="P634" s="2174"/>
      <c r="Q634" s="2174"/>
      <c r="R634" s="1325"/>
      <c r="S634" s="1326"/>
      <c r="T634" s="1326"/>
      <c r="U634" s="1326"/>
      <c r="V634" s="1326"/>
      <c r="W634" s="1326"/>
      <c r="X634" s="1326"/>
      <c r="AC634" s="1292"/>
      <c r="AE634" s="40"/>
      <c r="AF634" s="40"/>
      <c r="AH634" s="40"/>
      <c r="AI634" s="1443"/>
      <c r="AJ634" s="44"/>
      <c r="AK634" s="40"/>
      <c r="AL634" s="40"/>
    </row>
    <row r="635" spans="1:38" s="737" customFormat="1" ht="17" customHeight="1">
      <c r="A635" s="1704">
        <f>IF(G590="",0,1)</f>
        <v>0</v>
      </c>
      <c r="B635" s="1655"/>
      <c r="C635" s="1283"/>
      <c r="D635" s="1561"/>
      <c r="E635" s="1474" t="str">
        <f t="shared" si="58"/>
        <v/>
      </c>
      <c r="F635" s="1789"/>
      <c r="G635" s="1316"/>
      <c r="H635" s="1317" t="str">
        <f>H$110</f>
        <v>Gestion du climat</v>
      </c>
      <c r="I635" s="1317"/>
      <c r="J635" s="1317"/>
      <c r="K635" s="2173" t="str">
        <f>AJ590</f>
        <v/>
      </c>
      <c r="L635" s="2173"/>
      <c r="M635" s="2173"/>
      <c r="N635" s="2173"/>
      <c r="O635" s="2173"/>
      <c r="P635" s="2173"/>
      <c r="Q635" s="2173"/>
      <c r="R635" s="1318" t="str">
        <f>IF(S635=0,"",IF(BG590=Q$40,R$40,R$41))</f>
        <v>d'ici à 8 ans</v>
      </c>
      <c r="S635" s="1327" t="str">
        <f>AX590</f>
        <v/>
      </c>
      <c r="T635" s="1327"/>
      <c r="U635" s="1327"/>
      <c r="V635" s="527"/>
      <c r="W635" s="1320"/>
      <c r="X635" s="1319" t="str">
        <f>IF(V635=V$41,0,S635)</f>
        <v/>
      </c>
      <c r="Z635" s="1328">
        <f>IF(S635=0,1,IF(V635=V$41,2,3))</f>
        <v>3</v>
      </c>
      <c r="AA635" s="1322">
        <f>IF(R635=AA622,S635,0)</f>
        <v>0</v>
      </c>
      <c r="AB635" s="1322" t="str">
        <f>IF(R635=AB622,S635,0)</f>
        <v/>
      </c>
      <c r="AC635" s="1292"/>
      <c r="AD635" s="1322">
        <f>IF(R635=AD622,X635,0)</f>
        <v>0</v>
      </c>
      <c r="AE635" s="1322" t="str">
        <f>IF(R635=AE622,X635,0)</f>
        <v/>
      </c>
      <c r="AF635" s="40"/>
      <c r="AG635" s="1322">
        <f>AD635</f>
        <v>0</v>
      </c>
      <c r="AH635" s="1562" t="str">
        <f>AE635</f>
        <v/>
      </c>
      <c r="AI635" s="1563">
        <f>IF(W635=AI622,AC635,0)</f>
        <v>0</v>
      </c>
      <c r="AJ635" s="1563">
        <f>IF(W635=AJ622,AC635,0)</f>
        <v>0</v>
      </c>
      <c r="AK635" s="40"/>
      <c r="AL635" s="40"/>
    </row>
    <row r="636" spans="1:38" s="737" customFormat="1" ht="24" customHeight="1">
      <c r="A636" s="1704">
        <f>IF(G590="",0,1)</f>
        <v>0</v>
      </c>
      <c r="B636" s="1655"/>
      <c r="C636" s="1283"/>
      <c r="D636" s="1561"/>
      <c r="E636" s="1474" t="str">
        <f t="shared" si="58"/>
        <v/>
      </c>
      <c r="F636" s="1789"/>
      <c r="G636" s="1323"/>
      <c r="H636" s="1324"/>
      <c r="I636" s="1324"/>
      <c r="J636" s="1324"/>
      <c r="K636" s="2174"/>
      <c r="L636" s="2174"/>
      <c r="M636" s="2174"/>
      <c r="N636" s="2174"/>
      <c r="O636" s="2174"/>
      <c r="P636" s="2174"/>
      <c r="Q636" s="2174"/>
      <c r="R636" s="1325"/>
      <c r="S636" s="1326"/>
      <c r="T636" s="1326"/>
      <c r="U636" s="1326"/>
      <c r="V636" s="1326"/>
      <c r="W636" s="1326"/>
      <c r="X636" s="1326"/>
      <c r="AC636" s="1292"/>
      <c r="AE636" s="40"/>
      <c r="AF636" s="40"/>
      <c r="AH636" s="40"/>
      <c r="AJ636" s="40"/>
      <c r="AK636" s="40"/>
      <c r="AL636" s="40"/>
    </row>
    <row r="637" spans="1:38" s="737" customFormat="1" ht="17" customHeight="1">
      <c r="A637" s="1704">
        <f>IF(G590="",0,1)</f>
        <v>0</v>
      </c>
      <c r="B637" s="1655"/>
      <c r="C637" s="1283"/>
      <c r="D637" s="1561"/>
      <c r="E637" s="1474" t="str">
        <f t="shared" si="58"/>
        <v/>
      </c>
      <c r="F637" s="1789"/>
      <c r="G637" s="1316"/>
      <c r="H637" s="1317" t="str">
        <f>H$112</f>
        <v>Isolation des conduites</v>
      </c>
      <c r="I637" s="1317"/>
      <c r="J637" s="1317"/>
      <c r="K637" s="2173" t="str">
        <f>AK590</f>
        <v/>
      </c>
      <c r="L637" s="2173"/>
      <c r="M637" s="2173"/>
      <c r="N637" s="2173"/>
      <c r="O637" s="2173"/>
      <c r="P637" s="2173"/>
      <c r="Q637" s="2173"/>
      <c r="R637" s="1318" t="str">
        <f>IF(S637=0,"",IF(BH590=Q$40,R$40,R$41))</f>
        <v>d'ici à 8 ans</v>
      </c>
      <c r="S637" s="1327" t="str">
        <f>AY590</f>
        <v/>
      </c>
      <c r="T637" s="1327"/>
      <c r="U637" s="1327"/>
      <c r="V637" s="527"/>
      <c r="W637" s="1320"/>
      <c r="X637" s="1319" t="str">
        <f>IF(V637=V$41,0,S637)</f>
        <v/>
      </c>
      <c r="Z637" s="1328">
        <f>IF(S637=0,1,IF(V637=V$41,2,3))</f>
        <v>3</v>
      </c>
      <c r="AA637" s="1322">
        <f>IF(R637=AA622,S637,0)</f>
        <v>0</v>
      </c>
      <c r="AB637" s="1322" t="str">
        <f>IF(R637=AB622,S637,0)</f>
        <v/>
      </c>
      <c r="AC637" s="1292"/>
      <c r="AD637" s="1322">
        <f>IF(R637=AD622,X637,0)</f>
        <v>0</v>
      </c>
      <c r="AE637" s="1322" t="str">
        <f>IF(R637=AE622,X637,0)</f>
        <v/>
      </c>
      <c r="AF637" s="40"/>
      <c r="AH637" s="40"/>
      <c r="AI637" s="1322">
        <f>AD637</f>
        <v>0</v>
      </c>
      <c r="AJ637" s="1322" t="str">
        <f>AE637</f>
        <v/>
      </c>
      <c r="AK637" s="40"/>
      <c r="AL637" s="40"/>
    </row>
    <row r="638" spans="1:38" s="737" customFormat="1" ht="15" customHeight="1">
      <c r="A638" s="1704">
        <f>IF(G590="",0,1)</f>
        <v>0</v>
      </c>
      <c r="B638" s="1655"/>
      <c r="C638" s="1283"/>
      <c r="D638" s="1561"/>
      <c r="E638" s="1474" t="str">
        <f t="shared" si="58"/>
        <v/>
      </c>
      <c r="F638" s="1789"/>
      <c r="G638" s="1323"/>
      <c r="H638" s="1324"/>
      <c r="I638" s="1324"/>
      <c r="J638" s="1324"/>
      <c r="K638" s="2174"/>
      <c r="L638" s="2174"/>
      <c r="M638" s="2174"/>
      <c r="N638" s="2174"/>
      <c r="O638" s="2174"/>
      <c r="P638" s="2174"/>
      <c r="Q638" s="2174"/>
      <c r="R638" s="1325"/>
      <c r="S638" s="1326"/>
      <c r="T638" s="1326"/>
      <c r="U638" s="1326"/>
      <c r="V638" s="1326"/>
      <c r="W638" s="1326"/>
      <c r="X638" s="1326"/>
      <c r="AC638" s="1292"/>
      <c r="AE638" s="40"/>
      <c r="AF638" s="40"/>
      <c r="AH638" s="40"/>
      <c r="AJ638" s="40"/>
      <c r="AK638" s="40"/>
      <c r="AL638" s="40"/>
    </row>
    <row r="639" spans="1:38" s="737" customFormat="1" ht="17" customHeight="1">
      <c r="A639" s="1704">
        <f>IF(G590="",0,1)</f>
        <v>0</v>
      </c>
      <c r="B639" s="1655"/>
      <c r="C639" s="1283"/>
      <c r="D639" s="1561"/>
      <c r="E639" s="1474" t="str">
        <f t="shared" si="58"/>
        <v/>
      </c>
      <c r="F639" s="1789"/>
      <c r="G639" s="1316"/>
      <c r="H639" s="1317" t="str">
        <f>H$114</f>
        <v>Isolation du distributeur de chauffage</v>
      </c>
      <c r="I639" s="1317"/>
      <c r="J639" s="1317"/>
      <c r="K639" s="2173" t="str">
        <f>AL590</f>
        <v/>
      </c>
      <c r="L639" s="2173"/>
      <c r="M639" s="2173"/>
      <c r="N639" s="2173"/>
      <c r="O639" s="2173"/>
      <c r="P639" s="2173"/>
      <c r="Q639" s="2173"/>
      <c r="R639" s="1318" t="str">
        <f>IF(S639=0,"",IF(BI590=Q$40,R$40,R$41))</f>
        <v>d'ici à 8 ans</v>
      </c>
      <c r="S639" s="1327" t="str">
        <f>AZ590</f>
        <v/>
      </c>
      <c r="T639" s="1327"/>
      <c r="U639" s="1327"/>
      <c r="V639" s="527"/>
      <c r="W639" s="1320"/>
      <c r="X639" s="1319" t="str">
        <f>IF(V639=V$41,0,S639)</f>
        <v/>
      </c>
      <c r="Z639" s="1328">
        <f>IF(S639=0,1,IF(V639=V$41,2,3))</f>
        <v>3</v>
      </c>
      <c r="AA639" s="1322">
        <f>IF(R639=AA$97,S639,0)</f>
        <v>0</v>
      </c>
      <c r="AB639" s="1322" t="str">
        <f>IF(R639=AB$97,S639,0)</f>
        <v/>
      </c>
      <c r="AC639" s="1292"/>
      <c r="AD639" s="1322">
        <f>IF(R639=AD$97,X639,0)</f>
        <v>0</v>
      </c>
      <c r="AE639" s="1322" t="str">
        <f>IF(R639=AE$97,X639,0)</f>
        <v/>
      </c>
      <c r="AF639" s="40"/>
      <c r="AH639" s="40"/>
      <c r="AI639" s="1322">
        <f>AD639</f>
        <v>0</v>
      </c>
      <c r="AJ639" s="1322" t="str">
        <f>AE639</f>
        <v/>
      </c>
      <c r="AK639" s="40"/>
      <c r="AL639" s="40"/>
    </row>
    <row r="640" spans="1:38" s="737" customFormat="1" ht="17" customHeight="1">
      <c r="A640" s="1704">
        <f>IF(G590="",0,1)</f>
        <v>0</v>
      </c>
      <c r="B640" s="1655"/>
      <c r="C640" s="1283"/>
      <c r="D640" s="1561"/>
      <c r="E640" s="1474" t="str">
        <f t="shared" si="58"/>
        <v/>
      </c>
      <c r="F640" s="1789"/>
      <c r="G640" s="1323"/>
      <c r="H640" s="1324"/>
      <c r="I640" s="1324"/>
      <c r="J640" s="1324"/>
      <c r="K640" s="2174"/>
      <c r="L640" s="2174"/>
      <c r="M640" s="2174"/>
      <c r="N640" s="2174"/>
      <c r="O640" s="2174"/>
      <c r="P640" s="2174"/>
      <c r="Q640" s="2174"/>
      <c r="R640" s="1325"/>
      <c r="S640" s="1326"/>
      <c r="T640" s="1326"/>
      <c r="U640" s="1326"/>
      <c r="V640" s="1326"/>
      <c r="W640" s="1326"/>
      <c r="X640" s="1326"/>
      <c r="AC640" s="1292"/>
      <c r="AE640" s="40"/>
      <c r="AF640" s="40"/>
      <c r="AH640" s="40"/>
      <c r="AJ640" s="40"/>
      <c r="AK640" s="40"/>
      <c r="AL640" s="40"/>
    </row>
    <row r="641" spans="1:38" s="1292" customFormat="1" ht="18" customHeight="1">
      <c r="A641" s="1704">
        <f>IF(G590="",0,1)</f>
        <v>0</v>
      </c>
      <c r="B641" s="1629"/>
      <c r="C641" s="1283"/>
      <c r="D641" s="1564">
        <f>IF(I641="",-1,0)</f>
        <v>-1</v>
      </c>
      <c r="E641" s="1474" t="str">
        <f t="shared" si="58"/>
        <v/>
      </c>
      <c r="F641" s="1789"/>
      <c r="G641" s="1329" t="str">
        <f>G$116</f>
        <v>Total</v>
      </c>
      <c r="H641" s="1329"/>
      <c r="I641" s="1330"/>
      <c r="J641" s="1331"/>
      <c r="K641" s="1332">
        <f>AK591</f>
        <v>0</v>
      </c>
      <c r="L641" s="1332"/>
      <c r="M641" s="1332"/>
      <c r="N641" s="1332"/>
      <c r="O641" s="1332"/>
      <c r="P641" s="1332"/>
      <c r="Q641" s="1332"/>
      <c r="R641" s="1332"/>
      <c r="S641" s="1286">
        <f>SUM(S627:S640)</f>
        <v>0</v>
      </c>
      <c r="T641" s="1333"/>
      <c r="U641" s="1286"/>
      <c r="V641" s="1286">
        <f>SUM(V627:V640)</f>
        <v>0</v>
      </c>
      <c r="W641" s="1286">
        <f>SUM(W627:W640)</f>
        <v>0</v>
      </c>
      <c r="X641" s="1286">
        <f>SUM(X627:X640)</f>
        <v>0</v>
      </c>
      <c r="Y641" s="2"/>
      <c r="Z641" s="2"/>
      <c r="AA641" s="1334">
        <f>SUM(AA627:AA640)</f>
        <v>0</v>
      </c>
      <c r="AB641" s="1334">
        <f>SUM(AB627:AB640)</f>
        <v>0</v>
      </c>
      <c r="AD641" s="1334">
        <f>SUM(AD627:AD640)</f>
        <v>0</v>
      </c>
      <c r="AE641" s="1334">
        <f>SUM(AE627:AE640)</f>
        <v>0</v>
      </c>
      <c r="AF641" s="1415"/>
      <c r="AG641" s="1334">
        <f>SUM(AG627:AG640)</f>
        <v>0</v>
      </c>
      <c r="AH641" s="1334">
        <f>SUM(AH627:AH640)</f>
        <v>0</v>
      </c>
      <c r="AI641" s="1334">
        <f>SUM(AI627:AI640)</f>
        <v>0</v>
      </c>
      <c r="AJ641" s="1334">
        <f>SUM(AJ627:AJ640)</f>
        <v>0</v>
      </c>
      <c r="AK641" s="1415"/>
      <c r="AL641" s="1415"/>
    </row>
    <row r="642" spans="1:38" s="731" customFormat="1" ht="25" customHeight="1">
      <c r="A642" s="1704">
        <f>IF(G590="",0,1)</f>
        <v>0</v>
      </c>
      <c r="B642" s="1629"/>
      <c r="C642" s="1283"/>
      <c r="D642" s="1561"/>
      <c r="E642" s="1474" t="str">
        <f t="shared" si="58"/>
        <v/>
      </c>
      <c r="F642" s="1789"/>
      <c r="G642" s="1315"/>
      <c r="H642" s="1335"/>
      <c r="I642" s="1336"/>
      <c r="J642" s="1337"/>
      <c r="K642" s="1338"/>
      <c r="L642" s="1338"/>
      <c r="M642" s="1338"/>
      <c r="N642" s="1338"/>
      <c r="O642" s="1338"/>
      <c r="P642" s="1338"/>
      <c r="Q642" s="1338"/>
      <c r="R642" s="1338"/>
      <c r="S642" s="1337"/>
      <c r="T642" s="1337"/>
      <c r="U642" s="1337"/>
      <c r="V642" s="1339"/>
      <c r="W642" s="989"/>
      <c r="X642" s="2"/>
      <c r="Y642" s="2"/>
      <c r="Z642" s="2"/>
      <c r="AA642" s="2"/>
      <c r="AB642" s="2"/>
      <c r="AC642" s="1292"/>
      <c r="AD642" s="1415"/>
      <c r="AE642" s="1415"/>
      <c r="AF642" s="1415"/>
      <c r="AG642" s="1415"/>
      <c r="AH642" s="1415"/>
      <c r="AI642" s="1415"/>
      <c r="AJ642" s="1415"/>
      <c r="AK642" s="1415"/>
      <c r="AL642" s="1415"/>
    </row>
    <row r="643" spans="1:38" s="1279" customFormat="1" ht="19" customHeight="1">
      <c r="A643" s="1704">
        <f>IF(G590="",0,1)</f>
        <v>0</v>
      </c>
      <c r="B643" s="1704"/>
      <c r="C643" s="1565"/>
      <c r="D643" s="1566"/>
      <c r="E643" s="1474" t="str">
        <f t="shared" si="58"/>
        <v/>
      </c>
      <c r="F643" s="1789"/>
      <c r="G643" s="1340"/>
      <c r="H643" s="1341" t="str">
        <f>H$118</f>
        <v>Economies</v>
      </c>
      <c r="I643" s="1342"/>
      <c r="J643" s="1343"/>
      <c r="K643" s="1344" t="str">
        <f>K$118</f>
        <v>Ensemble des mesures 1</v>
      </c>
      <c r="L643" s="1345"/>
      <c r="M643" s="1261"/>
      <c r="N643" s="1346"/>
      <c r="O643" s="1346"/>
      <c r="P643" s="1346"/>
      <c r="Q643" s="1346"/>
      <c r="R643" s="1346"/>
      <c r="S643" s="1347">
        <f>AA641</f>
        <v>0</v>
      </c>
      <c r="T643" s="1261"/>
      <c r="U643" s="1261"/>
      <c r="V643" s="1261"/>
      <c r="W643" s="1348"/>
      <c r="X643" s="1349">
        <f>AD641</f>
        <v>0</v>
      </c>
      <c r="Y643" s="1350"/>
      <c r="Z643" s="1350"/>
      <c r="AA643" s="1350"/>
      <c r="AB643" s="1350"/>
      <c r="AC643" s="1350"/>
    </row>
    <row r="644" spans="1:38" s="1355" customFormat="1" ht="19" customHeight="1">
      <c r="A644" s="1704">
        <f>IF(G590="",0,1)</f>
        <v>0</v>
      </c>
      <c r="B644" s="1646"/>
      <c r="C644" s="1565"/>
      <c r="D644" s="1567"/>
      <c r="E644" s="1474" t="str">
        <f t="shared" si="58"/>
        <v/>
      </c>
      <c r="F644" s="1789"/>
      <c r="G644" s="1351"/>
      <c r="H644" s="1352" t="s">
        <v>100</v>
      </c>
      <c r="I644" s="1353"/>
      <c r="J644" s="1354"/>
      <c r="K644" s="1344" t="str">
        <f>K$119</f>
        <v>Ensemble des mesures 2</v>
      </c>
      <c r="L644" s="1345"/>
      <c r="M644" s="1261"/>
      <c r="N644" s="1346"/>
      <c r="O644" s="1346"/>
      <c r="P644" s="1346"/>
      <c r="Q644" s="1346"/>
      <c r="R644" s="1346"/>
      <c r="S644" s="1347">
        <f>AB641</f>
        <v>0</v>
      </c>
      <c r="T644" s="1261"/>
      <c r="U644" s="1261"/>
      <c r="V644" s="1261"/>
      <c r="W644" s="1348"/>
      <c r="X644" s="1349">
        <f>AE641</f>
        <v>0</v>
      </c>
      <c r="Y644" s="208"/>
      <c r="Z644" s="208"/>
      <c r="AA644" s="208"/>
      <c r="AB644" s="208"/>
      <c r="AC644" s="208"/>
      <c r="AD644" s="198"/>
      <c r="AE644" s="198"/>
      <c r="AF644" s="198"/>
      <c r="AG644" s="198"/>
      <c r="AH644" s="198"/>
      <c r="AI644" s="198"/>
      <c r="AJ644" s="198"/>
      <c r="AK644" s="198"/>
      <c r="AL644" s="198"/>
    </row>
    <row r="645" spans="1:38" s="1368" customFormat="1" ht="19" customHeight="1">
      <c r="A645" s="1704">
        <f>IF(G590="",0,1)</f>
        <v>0</v>
      </c>
      <c r="B645" s="1709"/>
      <c r="C645" s="1568"/>
      <c r="D645" s="1569"/>
      <c r="E645" s="1474" t="str">
        <f t="shared" si="58"/>
        <v/>
      </c>
      <c r="F645" s="1789"/>
      <c r="G645" s="1359"/>
      <c r="H645" s="1360"/>
      <c r="I645" s="1361"/>
      <c r="J645" s="1360"/>
      <c r="K645" s="1414" t="str">
        <f>K$120</f>
        <v>Total (ensemble des mesures 1+2)</v>
      </c>
      <c r="L645" s="1363"/>
      <c r="M645" s="1364"/>
      <c r="N645" s="1362"/>
      <c r="O645" s="1362"/>
      <c r="P645" s="1362"/>
      <c r="Q645" s="1362"/>
      <c r="R645" s="1362"/>
      <c r="S645" s="1365">
        <f>SUM(S643:S644)</f>
        <v>0</v>
      </c>
      <c r="T645" s="1364"/>
      <c r="U645" s="1364"/>
      <c r="V645" s="1364"/>
      <c r="W645" s="1366"/>
      <c r="X645" s="1367">
        <f>SUM(X643:X644)</f>
        <v>0</v>
      </c>
      <c r="Y645" s="933"/>
      <c r="Z645" s="933"/>
      <c r="AA645" s="933"/>
      <c r="AB645" s="933"/>
      <c r="AC645" s="933"/>
      <c r="AD645" s="21"/>
      <c r="AE645" s="21"/>
      <c r="AF645" s="21"/>
      <c r="AG645" s="21"/>
      <c r="AH645" s="21"/>
      <c r="AI645" s="21"/>
      <c r="AJ645" s="21"/>
      <c r="AK645" s="21"/>
      <c r="AL645" s="21"/>
    </row>
    <row r="646" spans="1:38" s="731" customFormat="1" ht="25" customHeight="1">
      <c r="A646" s="1704">
        <f>IF(G590="",0,1)</f>
        <v>0</v>
      </c>
      <c r="B646" s="1629"/>
      <c r="C646" s="1283"/>
      <c r="D646" s="1561"/>
      <c r="E646" s="1474" t="str">
        <f t="shared" si="58"/>
        <v/>
      </c>
      <c r="F646" s="1789"/>
      <c r="G646" s="1315"/>
      <c r="H646" s="1335"/>
      <c r="I646" s="1336"/>
      <c r="J646" s="1337"/>
      <c r="K646" s="1338"/>
      <c r="L646" s="1338"/>
      <c r="M646" s="1338"/>
      <c r="N646" s="1338"/>
      <c r="O646" s="1338"/>
      <c r="P646" s="1338"/>
      <c r="Q646" s="1338"/>
      <c r="R646" s="1338"/>
      <c r="S646" s="1337"/>
      <c r="T646" s="1337"/>
      <c r="U646" s="1337"/>
      <c r="V646" s="1339"/>
      <c r="W646" s="989"/>
      <c r="X646" s="2"/>
      <c r="Y646" s="2"/>
      <c r="Z646" s="2"/>
      <c r="AA646" s="2"/>
      <c r="AB646" s="2"/>
      <c r="AC646" s="1291"/>
      <c r="AD646" s="1415"/>
      <c r="AE646" s="1415"/>
      <c r="AF646" s="1415"/>
      <c r="AG646" s="1415"/>
      <c r="AH646" s="1415"/>
      <c r="AI646" s="1415"/>
      <c r="AJ646" s="1415"/>
      <c r="AK646" s="1415"/>
      <c r="AL646" s="1415"/>
    </row>
    <row r="647" spans="1:38" s="731" customFormat="1" ht="25" customHeight="1">
      <c r="A647" s="1704">
        <f>IF(G590="",0,1)</f>
        <v>0</v>
      </c>
      <c r="B647" s="1629"/>
      <c r="C647" s="1283"/>
      <c r="D647" s="1561"/>
      <c r="E647" s="1474" t="str">
        <f t="shared" si="58"/>
        <v/>
      </c>
      <c r="F647" s="1789"/>
      <c r="G647" s="1315"/>
      <c r="H647" s="1619" t="s">
        <v>909</v>
      </c>
      <c r="I647" s="1369"/>
      <c r="J647" s="1369"/>
      <c r="K647" s="1369"/>
      <c r="L647" s="1369"/>
      <c r="M647" s="1369"/>
      <c r="N647" s="1369"/>
      <c r="O647" s="1369"/>
      <c r="P647" s="1369"/>
      <c r="Q647" s="1369"/>
      <c r="R647" s="1369"/>
      <c r="S647" s="1369"/>
      <c r="T647" s="1369"/>
      <c r="U647" s="1369"/>
      <c r="V647" s="1369"/>
      <c r="W647" s="1369"/>
      <c r="X647" s="2"/>
      <c r="Y647" s="2"/>
      <c r="Z647" s="2"/>
      <c r="AA647" s="2"/>
      <c r="AB647" s="2"/>
      <c r="AC647" s="1291"/>
      <c r="AD647" s="1415"/>
      <c r="AE647" s="1415"/>
      <c r="AF647" s="1415"/>
      <c r="AG647" s="1415"/>
      <c r="AH647" s="1415"/>
      <c r="AI647" s="1415"/>
      <c r="AJ647" s="1415"/>
      <c r="AK647" s="1415"/>
      <c r="AL647" s="1415"/>
    </row>
    <row r="648" spans="1:38" s="731" customFormat="1" ht="84" customHeight="1">
      <c r="A648" s="1704">
        <f>IF(G590="",0,1)</f>
        <v>0</v>
      </c>
      <c r="B648" s="1629"/>
      <c r="C648" s="1283"/>
      <c r="D648" s="1561"/>
      <c r="E648" s="1474" t="str">
        <f t="shared" si="58"/>
        <v/>
      </c>
      <c r="F648" s="1789"/>
      <c r="G648" s="1315"/>
      <c r="H648" s="2188"/>
      <c r="I648" s="2189"/>
      <c r="J648" s="2189"/>
      <c r="K648" s="2189"/>
      <c r="L648" s="2189"/>
      <c r="M648" s="2189"/>
      <c r="N648" s="2189"/>
      <c r="O648" s="2189"/>
      <c r="P648" s="2189"/>
      <c r="Q648" s="2189"/>
      <c r="R648" s="2189"/>
      <c r="S648" s="2189"/>
      <c r="T648" s="2189"/>
      <c r="U648" s="2189"/>
      <c r="V648" s="2189"/>
      <c r="W648" s="2190"/>
      <c r="X648" s="2"/>
      <c r="Y648" s="2"/>
      <c r="Z648" s="2"/>
      <c r="AA648" s="2"/>
      <c r="AB648" s="2"/>
      <c r="AC648" s="1291"/>
      <c r="AD648" s="1415"/>
      <c r="AE648" s="1415"/>
      <c r="AF648" s="1415"/>
      <c r="AG648" s="1415"/>
      <c r="AH648" s="1415"/>
      <c r="AI648" s="1415"/>
      <c r="AJ648" s="1415"/>
      <c r="AK648" s="1415"/>
      <c r="AL648" s="1415"/>
    </row>
    <row r="649" spans="1:38" s="731" customFormat="1" ht="25" customHeight="1">
      <c r="A649" s="1704">
        <f>IF(G590="",0,1)</f>
        <v>0</v>
      </c>
      <c r="B649" s="1629"/>
      <c r="C649" s="1283"/>
      <c r="D649" s="1561"/>
      <c r="E649" s="1474" t="str">
        <f t="shared" si="58"/>
        <v/>
      </c>
      <c r="F649" s="1789"/>
      <c r="G649" s="1315"/>
      <c r="H649" s="1335"/>
      <c r="I649" s="1336"/>
      <c r="J649" s="1336"/>
      <c r="K649" s="1336"/>
      <c r="L649" s="1336"/>
      <c r="M649" s="1336"/>
      <c r="N649" s="1336"/>
      <c r="O649" s="1336"/>
      <c r="P649" s="1336"/>
      <c r="Q649" s="1336"/>
      <c r="R649" s="1336"/>
      <c r="S649" s="1336"/>
      <c r="T649" s="1336"/>
      <c r="U649" s="1336"/>
      <c r="V649" s="1336"/>
      <c r="W649" s="1336"/>
      <c r="X649" s="2"/>
      <c r="Y649" s="2"/>
      <c r="Z649" s="2"/>
      <c r="AA649" s="2"/>
      <c r="AB649" s="2"/>
      <c r="AC649" s="1291"/>
      <c r="AD649" s="1415"/>
      <c r="AE649" s="1415"/>
      <c r="AF649" s="1415"/>
      <c r="AG649" s="1415"/>
      <c r="AH649" s="1415"/>
      <c r="AI649" s="1415"/>
      <c r="AJ649" s="1415"/>
      <c r="AK649" s="1415"/>
      <c r="AL649" s="1415"/>
    </row>
    <row r="650" spans="1:38" s="731" customFormat="1" ht="25" customHeight="1">
      <c r="A650" s="1704">
        <f>IF(G590="",0,1)</f>
        <v>0</v>
      </c>
      <c r="B650" s="1629"/>
      <c r="C650" s="1283"/>
      <c r="D650" s="1561"/>
      <c r="E650" s="1474" t="str">
        <f t="shared" si="58"/>
        <v/>
      </c>
      <c r="F650" s="1789"/>
      <c r="G650" s="1315"/>
      <c r="H650" s="1335"/>
      <c r="I650" s="1336"/>
      <c r="J650" s="1337"/>
      <c r="K650" s="1338"/>
      <c r="L650" s="1338"/>
      <c r="M650" s="1338"/>
      <c r="N650" s="1338"/>
      <c r="O650" s="1338"/>
      <c r="P650" s="1338"/>
      <c r="Q650" s="1338"/>
      <c r="R650" s="1338"/>
      <c r="S650" s="1337"/>
      <c r="T650" s="1337"/>
      <c r="U650" s="1337"/>
      <c r="V650" s="1339"/>
      <c r="W650" s="989"/>
      <c r="X650" s="2"/>
      <c r="Y650" s="2"/>
      <c r="Z650" s="2"/>
      <c r="AA650" s="2"/>
      <c r="AB650" s="2"/>
      <c r="AC650" s="1291"/>
      <c r="AD650" s="1415"/>
      <c r="AE650" s="1415"/>
      <c r="AF650" s="1415"/>
      <c r="AG650" s="1415"/>
      <c r="AH650" s="1415"/>
      <c r="AI650" s="1415"/>
      <c r="AJ650" s="1415"/>
      <c r="AK650" s="1415"/>
      <c r="AL650" s="1415"/>
    </row>
    <row r="651" spans="1:38" s="731" customFormat="1" ht="25" customHeight="1">
      <c r="A651" s="1704">
        <f>IF(G590="",0,1)</f>
        <v>0</v>
      </c>
      <c r="B651" s="1629"/>
      <c r="C651" s="1283"/>
      <c r="D651" s="1561"/>
      <c r="E651" s="1474" t="str">
        <f t="shared" si="58"/>
        <v/>
      </c>
      <c r="F651" s="1789"/>
      <c r="G651" s="1315"/>
      <c r="H651" s="1335"/>
      <c r="I651" s="1336"/>
      <c r="J651" s="1337"/>
      <c r="K651" s="1338"/>
      <c r="L651" s="1338"/>
      <c r="M651" s="1338"/>
      <c r="N651" s="1338"/>
      <c r="O651" s="1338"/>
      <c r="P651" s="1338"/>
      <c r="Q651" s="1338"/>
      <c r="R651" s="1338"/>
      <c r="S651" s="1337"/>
      <c r="T651" s="1337"/>
      <c r="U651" s="1337"/>
      <c r="V651" s="1339"/>
      <c r="W651" s="989"/>
      <c r="X651" s="2"/>
      <c r="Y651" s="2"/>
      <c r="Z651" s="2"/>
      <c r="AA651" s="2"/>
      <c r="AB651" s="2"/>
      <c r="AC651" s="1291"/>
      <c r="AD651" s="1415"/>
      <c r="AE651" s="1415"/>
      <c r="AF651" s="1415"/>
      <c r="AG651" s="1415"/>
      <c r="AH651" s="1415"/>
      <c r="AI651" s="1415"/>
      <c r="AJ651" s="1415"/>
      <c r="AK651" s="1415"/>
      <c r="AL651" s="1415"/>
    </row>
    <row r="652" spans="1:38" s="1292" customFormat="1" ht="24" thickBot="1">
      <c r="A652" s="1704">
        <f>IF(G590="",0,1)</f>
        <v>0</v>
      </c>
      <c r="B652" s="1629"/>
      <c r="C652" s="1283"/>
      <c r="D652" s="1561"/>
      <c r="E652" s="1474" t="str">
        <f t="shared" si="58"/>
        <v/>
      </c>
      <c r="F652" s="1789"/>
      <c r="G652" s="777" t="str">
        <f>CONCATENATE(G590, G$39)</f>
        <v>: Contrôle d'optimisation énergétique</v>
      </c>
      <c r="H652" s="777"/>
      <c r="I652" s="777"/>
      <c r="J652" s="777"/>
      <c r="K652" s="777"/>
      <c r="L652" s="777"/>
      <c r="M652" s="777"/>
      <c r="N652" s="777"/>
      <c r="O652" s="777"/>
      <c r="P652" s="777"/>
      <c r="Q652" s="777"/>
      <c r="R652" s="777"/>
      <c r="S652" s="777"/>
      <c r="T652" s="777"/>
      <c r="U652" s="2175"/>
      <c r="V652" s="2175"/>
      <c r="W652" s="1570"/>
      <c r="X652" s="2"/>
      <c r="Y652" s="2"/>
      <c r="Z652" s="2"/>
      <c r="AA652" s="2"/>
      <c r="AB652" s="2"/>
      <c r="AC652" s="1291"/>
      <c r="AD652" s="1415"/>
    </row>
    <row r="653" spans="1:38" s="731" customFormat="1" ht="25" customHeight="1">
      <c r="A653" s="1704">
        <f>IF(G590="",0,1)</f>
        <v>0</v>
      </c>
      <c r="B653" s="1629"/>
      <c r="C653" s="1283"/>
      <c r="D653" s="1561"/>
      <c r="E653" s="1474" t="str">
        <f t="shared" si="58"/>
        <v/>
      </c>
      <c r="F653" s="1789"/>
      <c r="G653" s="1315"/>
      <c r="H653" s="1335"/>
      <c r="I653" s="1336"/>
      <c r="J653" s="1337"/>
      <c r="K653" s="1338"/>
      <c r="L653" s="1338"/>
      <c r="M653" s="1338"/>
      <c r="N653" s="1338"/>
      <c r="O653" s="1338"/>
      <c r="P653" s="1338"/>
      <c r="Q653" s="1338"/>
      <c r="R653" s="1338"/>
      <c r="S653" s="1337"/>
      <c r="T653" s="1337"/>
      <c r="U653" s="1337"/>
      <c r="V653" s="1339"/>
      <c r="W653" s="989"/>
      <c r="X653" s="2"/>
      <c r="Y653" s="2"/>
      <c r="Z653" s="2"/>
      <c r="AA653" s="2"/>
      <c r="AB653" s="2"/>
      <c r="AC653" s="1291"/>
      <c r="AD653" s="1415"/>
      <c r="AE653" s="1415"/>
      <c r="AF653" s="1415"/>
      <c r="AG653" s="1415"/>
      <c r="AH653" s="1415"/>
      <c r="AI653" s="1415"/>
      <c r="AJ653" s="1415"/>
      <c r="AK653" s="1415"/>
      <c r="AL653" s="1415"/>
    </row>
    <row r="654" spans="1:38" s="731" customFormat="1" ht="25" customHeight="1">
      <c r="A654" s="1704">
        <f>IF(G590="",0,1)</f>
        <v>0</v>
      </c>
      <c r="B654" s="1629"/>
      <c r="C654" s="1283"/>
      <c r="D654" s="1561"/>
      <c r="E654" s="1474" t="str">
        <f t="shared" si="58"/>
        <v/>
      </c>
      <c r="F654" s="1789"/>
      <c r="G654" s="1571" t="str">
        <f>G$129</f>
        <v>Réalisez les mesures d'optimisation énergétique au moins 1 x par an - au mieux avant la période de chauffe.</v>
      </c>
      <c r="H654" s="1335"/>
      <c r="I654" s="1336"/>
      <c r="J654" s="1337"/>
      <c r="K654" s="1338"/>
      <c r="L654" s="1338"/>
      <c r="M654" s="1338"/>
      <c r="N654" s="1338"/>
      <c r="O654" s="1338"/>
      <c r="P654" s="1338"/>
      <c r="Q654" s="1338"/>
      <c r="R654" s="1338"/>
      <c r="S654" s="1337"/>
      <c r="T654" s="1337"/>
      <c r="U654" s="1337"/>
      <c r="V654" s="1339"/>
      <c r="W654" s="989"/>
      <c r="X654" s="2"/>
      <c r="Y654" s="2"/>
      <c r="Z654" s="2"/>
      <c r="AA654" s="2"/>
      <c r="AB654" s="2"/>
      <c r="AC654" s="1291"/>
      <c r="AD654" s="1415"/>
      <c r="AE654" s="1415"/>
      <c r="AF654" s="1415"/>
      <c r="AG654" s="1415"/>
      <c r="AH654" s="1415"/>
      <c r="AI654" s="1415"/>
      <c r="AJ654" s="1415"/>
      <c r="AK654" s="1415"/>
      <c r="AL654" s="1415"/>
    </row>
    <row r="655" spans="1:38" s="731" customFormat="1" ht="25" customHeight="1">
      <c r="A655" s="1704">
        <f>IF(G590="",0,1)</f>
        <v>0</v>
      </c>
      <c r="B655" s="1629"/>
      <c r="C655" s="1283"/>
      <c r="D655" s="1561"/>
      <c r="E655" s="1474" t="str">
        <f t="shared" ref="E655:E688" si="59">IF((SUM(A655:C655))&gt;0,G$42,"")</f>
        <v/>
      </c>
      <c r="F655" s="1789"/>
      <c r="G655" s="1571"/>
      <c r="H655" s="1335"/>
      <c r="I655" s="1336"/>
      <c r="J655" s="1337"/>
      <c r="K655" s="1338"/>
      <c r="L655" s="1338"/>
      <c r="M655" s="1338"/>
      <c r="N655" s="1338"/>
      <c r="O655" s="1338"/>
      <c r="P655" s="1338"/>
      <c r="Q655" s="1338"/>
      <c r="R655" s="1338"/>
      <c r="S655" s="1572" t="str">
        <f>S$130</f>
        <v>Réalisé</v>
      </c>
      <c r="V655" s="955" t="str">
        <f>V$130</f>
        <v>Nom, date</v>
      </c>
      <c r="W655" s="989"/>
      <c r="X655" s="2"/>
      <c r="Y655" s="2"/>
      <c r="Z655" s="2"/>
      <c r="AA655" s="2"/>
      <c r="AB655" s="2"/>
      <c r="AC655" s="1291"/>
      <c r="AD655" s="1415"/>
      <c r="AE655" s="1415"/>
      <c r="AF655" s="1415"/>
      <c r="AG655" s="1415"/>
      <c r="AH655" s="1415"/>
      <c r="AI655" s="1415"/>
      <c r="AJ655" s="1415"/>
      <c r="AK655" s="1415"/>
      <c r="AL655" s="1415"/>
    </row>
    <row r="656" spans="1:38" s="731" customFormat="1" ht="25" customHeight="1">
      <c r="A656" s="1704">
        <f>IF(G590="",0,1)</f>
        <v>0</v>
      </c>
      <c r="B656" s="1629"/>
      <c r="C656" s="1283"/>
      <c r="D656" s="1561"/>
      <c r="E656" s="1474" t="str">
        <f t="shared" si="59"/>
        <v/>
      </c>
      <c r="F656" s="1789"/>
      <c r="G656" s="1335" t="str">
        <f>G$131</f>
        <v>2.1 Etanchéité</v>
      </c>
      <c r="H656" s="1335"/>
      <c r="I656" s="1336"/>
      <c r="J656" s="1337"/>
      <c r="K656" s="1338"/>
      <c r="L656" s="1338"/>
      <c r="M656" s="1338"/>
      <c r="N656" s="1338"/>
      <c r="O656" s="1338"/>
      <c r="P656" s="1338"/>
      <c r="Q656" s="1338"/>
      <c r="R656" s="1338"/>
      <c r="S656" s="1337"/>
      <c r="T656" s="1337"/>
      <c r="U656" s="1337"/>
      <c r="V656" s="1339"/>
      <c r="W656" s="1339"/>
      <c r="X656" s="1339"/>
      <c r="Y656" s="2"/>
      <c r="Z656" s="2"/>
      <c r="AA656" s="2"/>
      <c r="AB656" s="2"/>
      <c r="AC656" s="1291"/>
      <c r="AD656" s="1415"/>
      <c r="AE656" s="1415"/>
      <c r="AF656" s="1415"/>
      <c r="AG656" s="1415"/>
      <c r="AH656" s="1415"/>
      <c r="AI656" s="1415"/>
      <c r="AJ656" s="1415"/>
      <c r="AK656" s="1415"/>
      <c r="AL656" s="1415"/>
    </row>
    <row r="657" spans="1:38" s="731" customFormat="1" ht="19" customHeight="1">
      <c r="A657" s="1704">
        <f>IF(G590="",0,1)</f>
        <v>0</v>
      </c>
      <c r="B657" s="1629"/>
      <c r="C657" s="1283"/>
      <c r="D657" s="1561"/>
      <c r="E657" s="1474" t="str">
        <f t="shared" si="59"/>
        <v/>
      </c>
      <c r="F657" s="1789"/>
      <c r="G657" s="1573" t="s">
        <v>9</v>
      </c>
      <c r="H657" s="1574" t="str">
        <f>BT590</f>
        <v/>
      </c>
      <c r="I657" s="1575"/>
      <c r="J657" s="1576"/>
      <c r="K657" s="1577"/>
      <c r="L657" s="1578"/>
      <c r="M657" s="1578"/>
      <c r="N657" s="1578"/>
      <c r="O657" s="1578"/>
      <c r="P657" s="1578"/>
      <c r="Q657" s="1578"/>
      <c r="R657" s="1578"/>
      <c r="S657" s="1578"/>
      <c r="T657" s="1578"/>
      <c r="U657" s="1576"/>
      <c r="V657" s="1579"/>
      <c r="W657" s="1579"/>
      <c r="X657" s="1579"/>
      <c r="Y657" s="2"/>
      <c r="Z657" s="2"/>
      <c r="AA657" s="2"/>
      <c r="AB657" s="2"/>
      <c r="AC657" s="1291"/>
      <c r="AD657" s="1415"/>
      <c r="AE657" s="1415"/>
      <c r="AF657" s="1415"/>
      <c r="AG657" s="1415"/>
      <c r="AH657" s="1415"/>
      <c r="AI657" s="1415"/>
      <c r="AJ657" s="1415"/>
      <c r="AK657" s="1415"/>
      <c r="AL657" s="1415"/>
    </row>
    <row r="658" spans="1:38" s="731" customFormat="1" ht="20" customHeight="1">
      <c r="A658" s="1704">
        <f>IF(G590="",0,1)</f>
        <v>0</v>
      </c>
      <c r="B658" s="1629"/>
      <c r="C658" s="1283"/>
      <c r="D658" s="1561"/>
      <c r="E658" s="1474" t="str">
        <f t="shared" si="59"/>
        <v/>
      </c>
      <c r="F658" s="1789"/>
      <c r="G658" s="1573"/>
      <c r="H658" s="1335"/>
      <c r="I658" s="2176" t="s">
        <v>528</v>
      </c>
      <c r="J658" s="2176"/>
      <c r="K658" s="1338"/>
      <c r="L658" s="1338"/>
      <c r="M658" s="1338"/>
      <c r="N658" s="1338"/>
      <c r="O658" s="1338"/>
      <c r="P658" s="1337"/>
      <c r="Q658" s="1337"/>
      <c r="U658" s="1580"/>
      <c r="V658" s="1580"/>
      <c r="W658" s="1580"/>
      <c r="X658" s="1580"/>
      <c r="Y658" s="2"/>
      <c r="Z658" s="2"/>
      <c r="AA658" s="2"/>
      <c r="AB658" s="2"/>
      <c r="AC658" s="1291"/>
      <c r="AD658" s="1415"/>
      <c r="AE658" s="1415"/>
      <c r="AF658" s="1415"/>
      <c r="AG658" s="1415"/>
      <c r="AH658" s="1415"/>
      <c r="AI658" s="1415"/>
      <c r="AJ658" s="1415"/>
      <c r="AK658" s="1415"/>
      <c r="AL658" s="1415"/>
    </row>
    <row r="659" spans="1:38" s="731" customFormat="1" ht="25" customHeight="1">
      <c r="A659" s="1704">
        <f>IF(G590="",0,1)</f>
        <v>0</v>
      </c>
      <c r="B659" s="1629"/>
      <c r="C659" s="1283"/>
      <c r="D659" s="1561"/>
      <c r="E659" s="1474" t="str">
        <f t="shared" si="59"/>
        <v/>
      </c>
      <c r="F659" s="1789"/>
      <c r="G659" s="1573"/>
      <c r="H659" s="1335"/>
      <c r="I659" s="2176" t="s">
        <v>529</v>
      </c>
      <c r="J659" s="2176"/>
      <c r="K659" s="2177" t="str">
        <f>K$134</f>
        <v xml:space="preserve"> Améliorez l'étanchéité des portes en renforçant les joints.</v>
      </c>
      <c r="L659" s="2177"/>
      <c r="M659" s="2177"/>
      <c r="N659" s="2177"/>
      <c r="O659" s="2177"/>
      <c r="P659" s="2177"/>
      <c r="Q659" s="2177"/>
      <c r="R659" s="2177"/>
      <c r="S659" s="1581" t="s">
        <v>16</v>
      </c>
      <c r="T659" s="1582"/>
      <c r="U659" s="1580"/>
      <c r="V659" s="1583"/>
      <c r="W659" s="1584"/>
      <c r="X659" s="1585"/>
      <c r="Y659" s="2"/>
      <c r="Z659" s="2"/>
      <c r="AA659" s="2"/>
      <c r="AB659" s="2"/>
      <c r="AC659" s="1291"/>
      <c r="AD659" s="1415"/>
      <c r="AE659" s="1415"/>
      <c r="AF659" s="1415"/>
      <c r="AG659" s="1415"/>
      <c r="AH659" s="1415"/>
      <c r="AI659" s="1415"/>
      <c r="AJ659" s="1415"/>
      <c r="AK659" s="1415"/>
      <c r="AL659" s="1415"/>
    </row>
    <row r="660" spans="1:38" s="731" customFormat="1" ht="6" customHeight="1">
      <c r="A660" s="1704">
        <f>IF(G590="",0,1)</f>
        <v>0</v>
      </c>
      <c r="B660" s="1629"/>
      <c r="C660" s="1283"/>
      <c r="D660" s="1561"/>
      <c r="E660" s="1474" t="str">
        <f t="shared" si="59"/>
        <v/>
      </c>
      <c r="F660" s="1789"/>
      <c r="G660" s="1573"/>
      <c r="H660" s="1335"/>
      <c r="I660" s="1586"/>
      <c r="J660" s="1586"/>
      <c r="K660" s="1587"/>
      <c r="L660" s="1587"/>
      <c r="M660" s="1587"/>
      <c r="N660" s="1587"/>
      <c r="O660" s="1587"/>
      <c r="P660" s="1587"/>
      <c r="Q660" s="1587"/>
      <c r="R660" s="1338"/>
      <c r="S660" s="1337"/>
      <c r="T660" s="1588"/>
      <c r="U660" s="1582"/>
      <c r="V660" s="1339"/>
      <c r="W660" s="1339"/>
      <c r="X660" s="1339"/>
      <c r="Y660" s="2"/>
      <c r="Z660" s="2"/>
      <c r="AA660" s="2"/>
      <c r="AB660" s="2"/>
      <c r="AC660" s="1291"/>
      <c r="AD660" s="1415"/>
      <c r="AE660" s="1415"/>
      <c r="AF660" s="1415"/>
      <c r="AG660" s="1415"/>
      <c r="AH660" s="1415"/>
      <c r="AI660" s="1415"/>
      <c r="AJ660" s="1415"/>
      <c r="AK660" s="1415"/>
      <c r="AL660" s="1415"/>
    </row>
    <row r="661" spans="1:38" s="731" customFormat="1" ht="19" customHeight="1">
      <c r="A661" s="1704">
        <f>IF(G590="",0,1)</f>
        <v>0</v>
      </c>
      <c r="B661" s="1629"/>
      <c r="C661" s="1283"/>
      <c r="D661" s="1561"/>
      <c r="E661" s="1474" t="str">
        <f t="shared" si="59"/>
        <v/>
      </c>
      <c r="F661" s="1789"/>
      <c r="G661" s="1573" t="s">
        <v>9</v>
      </c>
      <c r="H661" s="1574" t="str">
        <f>BU590</f>
        <v/>
      </c>
      <c r="I661" s="1575"/>
      <c r="J661" s="1576"/>
      <c r="K661" s="1577"/>
      <c r="L661" s="1578"/>
      <c r="M661" s="1578"/>
      <c r="N661" s="1578"/>
      <c r="O661" s="1578"/>
      <c r="P661" s="1578"/>
      <c r="Q661" s="1578"/>
      <c r="R661" s="1578"/>
      <c r="S661" s="1578"/>
      <c r="T661" s="1578"/>
      <c r="U661" s="1576"/>
      <c r="V661" s="1579"/>
      <c r="W661" s="1579"/>
      <c r="X661" s="1579"/>
      <c r="Y661" s="2"/>
      <c r="Z661" s="2"/>
      <c r="AA661" s="2"/>
      <c r="AB661" s="2"/>
      <c r="AC661" s="1291"/>
      <c r="AD661" s="1415"/>
      <c r="AE661" s="1415"/>
      <c r="AF661" s="1415"/>
      <c r="AG661" s="1415"/>
      <c r="AH661" s="1415"/>
      <c r="AI661" s="1415"/>
      <c r="AJ661" s="1415"/>
      <c r="AK661" s="1415"/>
      <c r="AL661" s="1415"/>
    </row>
    <row r="662" spans="1:38" s="731" customFormat="1" ht="19" customHeight="1">
      <c r="A662" s="1704">
        <f>IF(G590="",0,1)</f>
        <v>0</v>
      </c>
      <c r="B662" s="1629"/>
      <c r="C662" s="1283"/>
      <c r="D662" s="1561"/>
      <c r="E662" s="1474" t="str">
        <f t="shared" si="59"/>
        <v/>
      </c>
      <c r="F662" s="1789"/>
      <c r="G662" s="1571"/>
      <c r="H662" s="1335"/>
      <c r="I662" s="2176" t="s">
        <v>528</v>
      </c>
      <c r="J662" s="2176"/>
      <c r="K662" s="1338"/>
      <c r="L662" s="1338"/>
      <c r="M662" s="1338"/>
      <c r="N662" s="1338"/>
      <c r="O662" s="1338"/>
      <c r="P662" s="1337"/>
      <c r="Q662" s="1337"/>
      <c r="U662" s="1580"/>
      <c r="V662" s="1580"/>
      <c r="W662" s="1580"/>
      <c r="X662" s="1580"/>
      <c r="Y662" s="2"/>
      <c r="Z662" s="2"/>
      <c r="AA662" s="2"/>
      <c r="AB662" s="2"/>
      <c r="AC662" s="1291"/>
      <c r="AD662" s="1415"/>
      <c r="AE662" s="1415"/>
      <c r="AF662" s="1415"/>
      <c r="AG662" s="1415"/>
      <c r="AH662" s="1415"/>
      <c r="AI662" s="1415"/>
      <c r="AJ662" s="1415"/>
      <c r="AK662" s="1415"/>
      <c r="AL662" s="1415"/>
    </row>
    <row r="663" spans="1:38" s="731" customFormat="1" ht="31" customHeight="1">
      <c r="A663" s="1704">
        <f>IF(G590="",0,1)</f>
        <v>0</v>
      </c>
      <c r="B663" s="1629"/>
      <c r="C663" s="1283"/>
      <c r="D663" s="1561"/>
      <c r="E663" s="1474" t="str">
        <f t="shared" si="59"/>
        <v/>
      </c>
      <c r="F663" s="1789"/>
      <c r="G663" s="1571"/>
      <c r="H663" s="1335"/>
      <c r="I663" s="2176" t="s">
        <v>529</v>
      </c>
      <c r="J663" s="2176"/>
      <c r="K663" s="2178" t="str">
        <f>BV590</f>
        <v/>
      </c>
      <c r="L663" s="2177"/>
      <c r="M663" s="2177"/>
      <c r="N663" s="2177"/>
      <c r="O663" s="2177"/>
      <c r="P663" s="2177"/>
      <c r="Q663" s="2177"/>
      <c r="R663" s="2177"/>
      <c r="S663" s="1581" t="s">
        <v>16</v>
      </c>
      <c r="T663" s="1582"/>
      <c r="U663" s="1580"/>
      <c r="V663" s="1583"/>
      <c r="W663" s="1584"/>
      <c r="X663" s="1585"/>
      <c r="Y663" s="2"/>
      <c r="Z663" s="2"/>
      <c r="AA663" s="2"/>
      <c r="AB663" s="2"/>
      <c r="AC663" s="1291"/>
      <c r="AD663" s="1415"/>
      <c r="AE663" s="1415"/>
      <c r="AF663" s="1415"/>
      <c r="AG663" s="1415"/>
      <c r="AH663" s="1415"/>
      <c r="AI663" s="1415"/>
      <c r="AJ663" s="1415"/>
      <c r="AK663" s="1415"/>
      <c r="AL663" s="1415"/>
    </row>
    <row r="664" spans="1:38" s="731" customFormat="1" ht="6" customHeight="1">
      <c r="A664" s="1704">
        <f>IF(G590="",0,1)</f>
        <v>0</v>
      </c>
      <c r="B664" s="1629"/>
      <c r="C664" s="1283"/>
      <c r="D664" s="1561"/>
      <c r="E664" s="1474" t="str">
        <f t="shared" si="59"/>
        <v/>
      </c>
      <c r="F664" s="1789"/>
      <c r="G664" s="1571"/>
      <c r="H664" s="1335"/>
      <c r="I664" s="1586"/>
      <c r="J664" s="1586"/>
      <c r="K664" s="1587"/>
      <c r="L664" s="1587"/>
      <c r="M664" s="1587"/>
      <c r="N664" s="1587"/>
      <c r="O664" s="1587"/>
      <c r="P664" s="1587"/>
      <c r="Q664" s="1587"/>
      <c r="R664" s="1338"/>
      <c r="S664" s="1337"/>
      <c r="T664" s="1582"/>
      <c r="U664" s="1582"/>
      <c r="V664" s="1339"/>
      <c r="W664" s="1339"/>
      <c r="X664" s="1339"/>
      <c r="Y664" s="2"/>
      <c r="Z664" s="2"/>
      <c r="AA664" s="2"/>
      <c r="AB664" s="2"/>
      <c r="AC664" s="1291"/>
      <c r="AD664" s="1415"/>
      <c r="AE664" s="1415"/>
      <c r="AF664" s="1415"/>
      <c r="AG664" s="1415"/>
      <c r="AH664" s="1415"/>
      <c r="AI664" s="1415"/>
      <c r="AJ664" s="1415"/>
      <c r="AK664" s="1415"/>
      <c r="AL664" s="1415"/>
    </row>
    <row r="665" spans="1:38" s="731" customFormat="1" ht="17" customHeight="1">
      <c r="A665" s="1704">
        <f>IF(G590="",0,1)</f>
        <v>0</v>
      </c>
      <c r="B665" s="1629"/>
      <c r="C665" s="1283"/>
      <c r="D665" s="1561"/>
      <c r="E665" s="1474" t="str">
        <f t="shared" si="59"/>
        <v/>
      </c>
      <c r="F665" s="1789"/>
      <c r="G665" s="1571"/>
      <c r="H665" s="1589"/>
      <c r="I665" s="1590"/>
      <c r="J665" s="1590"/>
      <c r="K665" s="1591"/>
      <c r="L665" s="1591"/>
      <c r="M665" s="1591"/>
      <c r="N665" s="1591"/>
      <c r="O665" s="1591"/>
      <c r="P665" s="1591"/>
      <c r="Q665" s="1591"/>
      <c r="R665" s="1592"/>
      <c r="S665" s="1593"/>
      <c r="T665" s="1594"/>
      <c r="U665" s="1594"/>
      <c r="V665" s="1595"/>
      <c r="W665" s="1595"/>
      <c r="X665" s="1595"/>
      <c r="Y665" s="2"/>
      <c r="Z665" s="2"/>
      <c r="AA665" s="2"/>
      <c r="AB665" s="2"/>
      <c r="AC665" s="1291"/>
      <c r="AD665" s="1415"/>
      <c r="AE665" s="1415"/>
      <c r="AF665" s="1415"/>
      <c r="AG665" s="1415"/>
      <c r="AH665" s="1415"/>
      <c r="AI665" s="1415"/>
      <c r="AJ665" s="1415"/>
      <c r="AK665" s="1415"/>
      <c r="AL665" s="1415"/>
    </row>
    <row r="666" spans="1:38" s="731" customFormat="1" ht="25" customHeight="1">
      <c r="A666" s="1704">
        <f>IF(G590="",0,1)</f>
        <v>0</v>
      </c>
      <c r="B666" s="1629"/>
      <c r="C666" s="1283"/>
      <c r="D666" s="1561"/>
      <c r="E666" s="1474" t="str">
        <f t="shared" si="59"/>
        <v/>
      </c>
      <c r="F666" s="1789"/>
      <c r="G666" s="1335" t="str">
        <f>G$141</f>
        <v>2.2 Sonde</v>
      </c>
      <c r="H666" s="1335"/>
      <c r="I666" s="1336"/>
      <c r="J666" s="1337"/>
      <c r="K666" s="1338"/>
      <c r="L666" s="1338"/>
      <c r="M666" s="1338"/>
      <c r="N666" s="1338"/>
      <c r="O666" s="1338"/>
      <c r="P666" s="1338"/>
      <c r="Q666" s="1338"/>
      <c r="R666" s="1338"/>
      <c r="S666" s="1337"/>
      <c r="T666" s="1337"/>
      <c r="U666" s="1337"/>
      <c r="V666" s="1339"/>
      <c r="W666" s="1339"/>
      <c r="X666" s="1339"/>
      <c r="Y666" s="2"/>
      <c r="Z666" s="2"/>
      <c r="AA666" s="2"/>
      <c r="AB666" s="2"/>
      <c r="AC666" s="1291"/>
      <c r="AD666" s="1415"/>
      <c r="AE666" s="1415"/>
      <c r="AF666" s="1415"/>
      <c r="AG666" s="1415"/>
      <c r="AH666" s="1415"/>
      <c r="AI666" s="1415"/>
      <c r="AJ666" s="1415"/>
      <c r="AK666" s="1415"/>
      <c r="AL666" s="1415"/>
    </row>
    <row r="667" spans="1:38" s="731" customFormat="1" ht="19" customHeight="1">
      <c r="A667" s="1704">
        <f>IF(G590="",0,1)</f>
        <v>0</v>
      </c>
      <c r="B667" s="1629"/>
      <c r="C667" s="1283"/>
      <c r="D667" s="1561"/>
      <c r="E667" s="1474" t="str">
        <f t="shared" si="59"/>
        <v/>
      </c>
      <c r="F667" s="1789"/>
      <c r="G667" s="1573" t="s">
        <v>9</v>
      </c>
      <c r="H667" s="1596" t="str">
        <f>BW590</f>
        <v/>
      </c>
      <c r="I667" s="1575"/>
      <c r="J667" s="1576"/>
      <c r="K667" s="1577"/>
      <c r="L667" s="1578"/>
      <c r="M667" s="1578"/>
      <c r="N667" s="1578"/>
      <c r="O667" s="1578"/>
      <c r="P667" s="1578"/>
      <c r="Q667" s="1578"/>
      <c r="R667" s="1578"/>
      <c r="S667" s="1578"/>
      <c r="T667" s="1578"/>
      <c r="U667" s="1576"/>
      <c r="V667" s="1579"/>
      <c r="W667" s="1579"/>
      <c r="X667" s="1579"/>
      <c r="Y667" s="2"/>
      <c r="Z667" s="2"/>
      <c r="AA667" s="2"/>
      <c r="AB667" s="2"/>
      <c r="AC667" s="1291"/>
      <c r="AD667" s="1415"/>
      <c r="AE667" s="1415"/>
      <c r="AF667" s="1415"/>
      <c r="AG667" s="1415"/>
      <c r="AH667" s="1415"/>
      <c r="AI667" s="1415"/>
      <c r="AJ667" s="1415"/>
      <c r="AK667" s="1415"/>
      <c r="AL667" s="1415"/>
    </row>
    <row r="668" spans="1:38" s="731" customFormat="1" ht="19" customHeight="1">
      <c r="A668" s="1704">
        <f>IF(G590="",0,1)</f>
        <v>0</v>
      </c>
      <c r="B668" s="1629"/>
      <c r="C668" s="1283"/>
      <c r="D668" s="1561"/>
      <c r="E668" s="1474" t="str">
        <f t="shared" si="59"/>
        <v/>
      </c>
      <c r="F668" s="1789"/>
      <c r="G668" s="1573"/>
      <c r="H668" s="1335"/>
      <c r="I668" s="2176" t="s">
        <v>528</v>
      </c>
      <c r="J668" s="2176"/>
      <c r="K668" s="1338"/>
      <c r="L668" s="1338"/>
      <c r="M668" s="1338"/>
      <c r="N668" s="1338"/>
      <c r="O668" s="1338"/>
      <c r="P668" s="1337"/>
      <c r="Q668" s="1337"/>
      <c r="U668" s="1580"/>
      <c r="V668" s="1580"/>
      <c r="W668" s="1580"/>
      <c r="X668" s="1580"/>
      <c r="Y668" s="2"/>
      <c r="Z668" s="2"/>
      <c r="AA668" s="2"/>
      <c r="AB668" s="2"/>
      <c r="AC668" s="1291"/>
      <c r="AD668" s="1415"/>
      <c r="AE668" s="1415"/>
      <c r="AF668" s="1415"/>
      <c r="AG668" s="1415"/>
      <c r="AH668" s="1415"/>
      <c r="AI668" s="1415"/>
      <c r="AJ668" s="1415"/>
      <c r="AK668" s="1415"/>
      <c r="AL668" s="1415"/>
    </row>
    <row r="669" spans="1:38" s="731" customFormat="1" ht="31" customHeight="1">
      <c r="A669" s="1704">
        <f>IF(G590="",0,1)</f>
        <v>0</v>
      </c>
      <c r="B669" s="1629"/>
      <c r="C669" s="1283"/>
      <c r="D669" s="1561"/>
      <c r="E669" s="1474" t="str">
        <f t="shared" si="59"/>
        <v/>
      </c>
      <c r="F669" s="1789"/>
      <c r="G669" s="1573"/>
      <c r="H669" s="1335"/>
      <c r="I669" s="2176" t="s">
        <v>529</v>
      </c>
      <c r="J669" s="2176"/>
      <c r="K669" s="2177" t="str">
        <f>K$144</f>
        <v>Réajustez les sondes de façon à ce qu'elles assurent une exactitude de mesure de l'ordre de ± 0.2°C.</v>
      </c>
      <c r="L669" s="2177"/>
      <c r="M669" s="2177"/>
      <c r="N669" s="2177"/>
      <c r="O669" s="2177"/>
      <c r="P669" s="2177"/>
      <c r="Q669" s="2177"/>
      <c r="R669" s="2177"/>
      <c r="S669" s="1581" t="s">
        <v>16</v>
      </c>
      <c r="T669" s="1582"/>
      <c r="U669" s="1580"/>
      <c r="V669" s="1583"/>
      <c r="W669" s="1584"/>
      <c r="X669" s="1585"/>
      <c r="Y669" s="2"/>
      <c r="Z669" s="2"/>
      <c r="AA669" s="2"/>
      <c r="AB669" s="2"/>
      <c r="AC669" s="1291"/>
      <c r="AD669" s="1415"/>
      <c r="AE669" s="1415"/>
      <c r="AF669" s="1415"/>
      <c r="AG669" s="1415"/>
      <c r="AH669" s="1415"/>
      <c r="AI669" s="1415"/>
      <c r="AJ669" s="1415"/>
      <c r="AK669" s="1415"/>
      <c r="AL669" s="1415"/>
    </row>
    <row r="670" spans="1:38" s="731" customFormat="1" ht="6" customHeight="1">
      <c r="A670" s="1704">
        <f>IF(G590="",0,1)</f>
        <v>0</v>
      </c>
      <c r="B670" s="1629"/>
      <c r="C670" s="1283"/>
      <c r="D670" s="1561"/>
      <c r="E670" s="1474" t="str">
        <f t="shared" si="59"/>
        <v/>
      </c>
      <c r="F670" s="1789"/>
      <c r="G670" s="1573"/>
      <c r="H670" s="1335"/>
      <c r="I670" s="1586"/>
      <c r="J670" s="1586"/>
      <c r="K670" s="1587"/>
      <c r="L670" s="1587"/>
      <c r="M670" s="1587"/>
      <c r="N670" s="1587"/>
      <c r="O670" s="1587"/>
      <c r="P670" s="1587"/>
      <c r="Q670" s="1587"/>
      <c r="R670" s="1338"/>
      <c r="S670" s="1337"/>
      <c r="T670" s="1588"/>
      <c r="U670" s="1582"/>
      <c r="V670" s="1339"/>
      <c r="W670" s="1339"/>
      <c r="X670" s="1339"/>
      <c r="Y670" s="2"/>
      <c r="Z670" s="2"/>
      <c r="AA670" s="2"/>
      <c r="AB670" s="2"/>
      <c r="AC670" s="1291"/>
      <c r="AD670" s="1415"/>
      <c r="AE670" s="1415"/>
      <c r="AF670" s="1415"/>
      <c r="AG670" s="1415"/>
      <c r="AH670" s="1415"/>
      <c r="AI670" s="1415"/>
      <c r="AJ670" s="1415"/>
      <c r="AK670" s="1415"/>
      <c r="AL670" s="1415"/>
    </row>
    <row r="671" spans="1:38" s="731" customFormat="1" ht="19" customHeight="1">
      <c r="A671" s="1704">
        <f>IF(G590="",0,1)</f>
        <v>0</v>
      </c>
      <c r="B671" s="1629"/>
      <c r="C671" s="1283"/>
      <c r="D671" s="1561"/>
      <c r="E671" s="1474" t="str">
        <f t="shared" si="59"/>
        <v/>
      </c>
      <c r="F671" s="1789"/>
      <c r="G671" s="1573" t="s">
        <v>9</v>
      </c>
      <c r="H671" s="1596" t="str">
        <f>BX590</f>
        <v/>
      </c>
      <c r="I671" s="1575"/>
      <c r="J671" s="1576"/>
      <c r="K671" s="1577"/>
      <c r="L671" s="1578"/>
      <c r="M671" s="1578"/>
      <c r="N671" s="1578"/>
      <c r="O671" s="1578"/>
      <c r="P671" s="1578"/>
      <c r="Q671" s="1578"/>
      <c r="R671" s="1578"/>
      <c r="S671" s="1578"/>
      <c r="T671" s="1578"/>
      <c r="U671" s="1576"/>
      <c r="V671" s="1579"/>
      <c r="W671" s="1579"/>
      <c r="X671" s="1579"/>
      <c r="Y671" s="2"/>
      <c r="Z671" s="2"/>
      <c r="AA671" s="2"/>
      <c r="AB671" s="2"/>
      <c r="AC671" s="1291"/>
      <c r="AD671" s="1415"/>
      <c r="AE671" s="1415"/>
      <c r="AF671" s="1415"/>
      <c r="AG671" s="1415"/>
      <c r="AH671" s="1415"/>
      <c r="AI671" s="1415"/>
      <c r="AJ671" s="1415"/>
      <c r="AK671" s="1415"/>
      <c r="AL671" s="1415"/>
    </row>
    <row r="672" spans="1:38" s="731" customFormat="1" ht="19" customHeight="1">
      <c r="A672" s="1704">
        <f>IF(G590="",0,1)</f>
        <v>0</v>
      </c>
      <c r="B672" s="1629"/>
      <c r="C672" s="1283"/>
      <c r="D672" s="1561"/>
      <c r="E672" s="1474" t="str">
        <f t="shared" si="59"/>
        <v/>
      </c>
      <c r="F672" s="1789"/>
      <c r="G672" s="1571"/>
      <c r="H672" s="1335"/>
      <c r="I672" s="2176" t="s">
        <v>528</v>
      </c>
      <c r="J672" s="2176"/>
      <c r="K672" s="1338"/>
      <c r="L672" s="1338"/>
      <c r="M672" s="1338"/>
      <c r="N672" s="1338"/>
      <c r="O672" s="1338"/>
      <c r="P672" s="1337"/>
      <c r="Q672" s="1337"/>
      <c r="U672" s="1580"/>
      <c r="V672" s="1580"/>
      <c r="W672" s="1580"/>
      <c r="X672" s="1580"/>
      <c r="Y672" s="2"/>
      <c r="Z672" s="2"/>
      <c r="AA672" s="2"/>
      <c r="AB672" s="2"/>
      <c r="AC672" s="1291"/>
      <c r="AD672" s="1415"/>
      <c r="AE672" s="1415"/>
      <c r="AF672" s="1415"/>
      <c r="AG672" s="1415"/>
      <c r="AH672" s="1415"/>
      <c r="AI672" s="1415"/>
      <c r="AJ672" s="1415"/>
      <c r="AK672" s="1415"/>
      <c r="AL672" s="1415"/>
    </row>
    <row r="673" spans="1:38" s="731" customFormat="1" ht="31" customHeight="1">
      <c r="A673" s="1704">
        <f>IF(G590="",0,1)</f>
        <v>0</v>
      </c>
      <c r="B673" s="1629"/>
      <c r="C673" s="1283"/>
      <c r="D673" s="1561"/>
      <c r="E673" s="1474" t="str">
        <f t="shared" si="59"/>
        <v/>
      </c>
      <c r="F673" s="1789"/>
      <c r="G673" s="1571"/>
      <c r="H673" s="1335"/>
      <c r="I673" s="2176" t="s">
        <v>529</v>
      </c>
      <c r="J673" s="2176"/>
      <c r="K673" s="2177" t="str">
        <f>K$148</f>
        <v>Placez les sondes de façon à ce qu'elles soient disposées entre 0 et 50 cm au-dessus de la plante.</v>
      </c>
      <c r="L673" s="2177"/>
      <c r="M673" s="2177"/>
      <c r="N673" s="2177"/>
      <c r="O673" s="2177"/>
      <c r="P673" s="2177"/>
      <c r="Q673" s="2177"/>
      <c r="R673" s="2177"/>
      <c r="S673" s="1581" t="s">
        <v>16</v>
      </c>
      <c r="T673" s="1582"/>
      <c r="U673" s="1580"/>
      <c r="V673" s="1583"/>
      <c r="W673" s="1584"/>
      <c r="X673" s="1585"/>
      <c r="Y673" s="2"/>
      <c r="Z673" s="2"/>
      <c r="AA673" s="2"/>
      <c r="AB673" s="2"/>
      <c r="AC673" s="1291"/>
      <c r="AD673" s="1415"/>
      <c r="AE673" s="1415"/>
      <c r="AF673" s="1415"/>
      <c r="AG673" s="1415"/>
      <c r="AH673" s="1415"/>
      <c r="AI673" s="1415"/>
      <c r="AJ673" s="1415"/>
      <c r="AK673" s="1415"/>
      <c r="AL673" s="1415"/>
    </row>
    <row r="674" spans="1:38" s="731" customFormat="1" ht="6" customHeight="1">
      <c r="A674" s="1704">
        <f>IF(G590="",0,1)</f>
        <v>0</v>
      </c>
      <c r="B674" s="1629"/>
      <c r="C674" s="1283"/>
      <c r="D674" s="1561"/>
      <c r="E674" s="1474" t="str">
        <f t="shared" si="59"/>
        <v/>
      </c>
      <c r="F674" s="1789"/>
      <c r="G674" s="1571"/>
      <c r="H674" s="1335"/>
      <c r="I674" s="1586"/>
      <c r="J674" s="1586"/>
      <c r="K674" s="1587"/>
      <c r="L674" s="1587"/>
      <c r="M674" s="1587"/>
      <c r="N674" s="1587"/>
      <c r="O674" s="1587"/>
      <c r="P674" s="1587"/>
      <c r="Q674" s="1587"/>
      <c r="R674" s="1338"/>
      <c r="S674" s="1337"/>
      <c r="T674" s="1582"/>
      <c r="U674" s="1582"/>
      <c r="V674" s="1339"/>
      <c r="W674" s="1339"/>
      <c r="X674" s="1339"/>
      <c r="Y674" s="2"/>
      <c r="Z674" s="2"/>
      <c r="AA674" s="2"/>
      <c r="AB674" s="2"/>
      <c r="AC674" s="1291"/>
      <c r="AD674" s="1415"/>
      <c r="AE674" s="1415"/>
      <c r="AF674" s="1415"/>
      <c r="AG674" s="1415"/>
      <c r="AH674" s="1415"/>
      <c r="AI674" s="1415"/>
      <c r="AJ674" s="1415"/>
      <c r="AK674" s="1415"/>
      <c r="AL674" s="1415"/>
    </row>
    <row r="675" spans="1:38" s="731" customFormat="1" ht="17" customHeight="1">
      <c r="A675" s="1704">
        <f>IF(G590="",0,1)</f>
        <v>0</v>
      </c>
      <c r="B675" s="1629"/>
      <c r="C675" s="1283"/>
      <c r="D675" s="1561"/>
      <c r="E675" s="1474" t="str">
        <f t="shared" si="59"/>
        <v/>
      </c>
      <c r="F675" s="1789"/>
      <c r="G675" s="1571"/>
      <c r="H675" s="1589"/>
      <c r="I675" s="1590"/>
      <c r="J675" s="1590"/>
      <c r="K675" s="1591"/>
      <c r="L675" s="1591"/>
      <c r="M675" s="1591"/>
      <c r="N675" s="1591"/>
      <c r="O675" s="1591"/>
      <c r="P675" s="1591"/>
      <c r="Q675" s="1591"/>
      <c r="R675" s="1592"/>
      <c r="S675" s="1593"/>
      <c r="T675" s="1594"/>
      <c r="U675" s="1594"/>
      <c r="V675" s="1595"/>
      <c r="W675" s="1595"/>
      <c r="X675" s="1595"/>
      <c r="Y675" s="2"/>
      <c r="Z675" s="2"/>
      <c r="AA675" s="2"/>
      <c r="AB675" s="2"/>
      <c r="AC675" s="1291"/>
      <c r="AD675" s="1415"/>
      <c r="AE675" s="1415"/>
      <c r="AF675" s="1415"/>
      <c r="AG675" s="1415"/>
      <c r="AH675" s="1415"/>
      <c r="AI675" s="1415"/>
      <c r="AJ675" s="1415"/>
      <c r="AK675" s="1415"/>
      <c r="AL675" s="1415"/>
    </row>
    <row r="676" spans="1:38" s="731" customFormat="1" ht="25" customHeight="1">
      <c r="A676" s="1704">
        <f>IF(G590="",0,1)</f>
        <v>0</v>
      </c>
      <c r="B676" s="1629"/>
      <c r="C676" s="1283"/>
      <c r="D676" s="1561"/>
      <c r="E676" s="1474" t="str">
        <f t="shared" si="59"/>
        <v/>
      </c>
      <c r="F676" s="1789"/>
      <c r="G676" s="1335" t="str">
        <f>G$151</f>
        <v>2.3 Ecran thermique</v>
      </c>
      <c r="H676" s="1335"/>
      <c r="I676" s="1336"/>
      <c r="J676" s="1337"/>
      <c r="K676" s="1338"/>
      <c r="L676" s="1338"/>
      <c r="M676" s="1338"/>
      <c r="N676" s="1338"/>
      <c r="O676" s="1338"/>
      <c r="P676" s="1338"/>
      <c r="Q676" s="1338"/>
      <c r="R676" s="1338"/>
      <c r="S676" s="1337"/>
      <c r="T676" s="1337"/>
      <c r="U676" s="1337"/>
      <c r="V676" s="1339"/>
      <c r="W676" s="1339"/>
      <c r="X676" s="1339"/>
      <c r="Y676" s="2"/>
      <c r="Z676" s="2"/>
      <c r="AA676" s="2"/>
      <c r="AB676" s="2"/>
      <c r="AC676" s="1291"/>
      <c r="AD676" s="1415"/>
      <c r="AE676" s="1415"/>
      <c r="AF676" s="1415"/>
      <c r="AG676" s="1415"/>
      <c r="AH676" s="1415"/>
      <c r="AI676" s="1415"/>
      <c r="AJ676" s="1415"/>
      <c r="AK676" s="1415"/>
      <c r="AL676" s="1415"/>
    </row>
    <row r="677" spans="1:38" s="731" customFormat="1" ht="19" customHeight="1">
      <c r="A677" s="1704">
        <f>IF(G590="",0,1)</f>
        <v>0</v>
      </c>
      <c r="B677" s="1629"/>
      <c r="C677" s="1283"/>
      <c r="D677" s="1561"/>
      <c r="E677" s="1474" t="str">
        <f t="shared" si="59"/>
        <v/>
      </c>
      <c r="F677" s="1789"/>
      <c r="G677" s="1573" t="s">
        <v>9</v>
      </c>
      <c r="H677" s="1574" t="str">
        <f>BR590</f>
        <v/>
      </c>
      <c r="I677" s="1575"/>
      <c r="J677" s="1576"/>
      <c r="K677" s="1577"/>
      <c r="L677" s="1578"/>
      <c r="M677" s="1578"/>
      <c r="N677" s="1578"/>
      <c r="O677" s="1578"/>
      <c r="P677" s="1578"/>
      <c r="Q677" s="1578"/>
      <c r="R677" s="1578"/>
      <c r="S677" s="1578"/>
      <c r="T677" s="1578"/>
      <c r="U677" s="1576"/>
      <c r="V677" s="1579"/>
      <c r="W677" s="1579"/>
      <c r="X677" s="1579"/>
      <c r="Y677" s="2"/>
      <c r="Z677" s="2"/>
      <c r="AA677" s="2"/>
      <c r="AB677" s="2"/>
      <c r="AC677" s="1291"/>
      <c r="AD677" s="1415"/>
      <c r="AE677" s="1415"/>
      <c r="AF677" s="1415"/>
      <c r="AG677" s="1415"/>
      <c r="AH677" s="1415"/>
      <c r="AI677" s="1415"/>
      <c r="AJ677" s="1415"/>
      <c r="AK677" s="1415"/>
      <c r="AL677" s="1415"/>
    </row>
    <row r="678" spans="1:38" s="731" customFormat="1" ht="19" customHeight="1">
      <c r="A678" s="1704">
        <f>IF(G590="",0,1)</f>
        <v>0</v>
      </c>
      <c r="B678" s="1629">
        <f>IF(H677=G$41,-1,0)</f>
        <v>0</v>
      </c>
      <c r="C678" s="1283"/>
      <c r="D678" s="1561"/>
      <c r="E678" s="1474" t="str">
        <f t="shared" si="59"/>
        <v/>
      </c>
      <c r="F678" s="1789"/>
      <c r="G678" s="1571"/>
      <c r="H678" s="1335"/>
      <c r="I678" s="2176" t="s">
        <v>528</v>
      </c>
      <c r="J678" s="2176"/>
      <c r="K678" s="1338"/>
      <c r="L678" s="1338"/>
      <c r="M678" s="1338"/>
      <c r="N678" s="1338"/>
      <c r="O678" s="1338"/>
      <c r="P678" s="1337"/>
      <c r="Q678" s="1337"/>
      <c r="U678" s="1580"/>
      <c r="V678" s="1580"/>
      <c r="W678" s="1580"/>
      <c r="X678" s="1580"/>
      <c r="Y678" s="2"/>
      <c r="Z678" s="2"/>
      <c r="AA678" s="2"/>
      <c r="AB678" s="2"/>
      <c r="AC678" s="1291"/>
      <c r="AD678" s="1415"/>
      <c r="AE678" s="1415"/>
      <c r="AF678" s="1415"/>
      <c r="AG678" s="1415"/>
      <c r="AH678" s="1415"/>
      <c r="AI678" s="1415"/>
      <c r="AJ678" s="1415"/>
      <c r="AK678" s="1415"/>
      <c r="AL678" s="1415"/>
    </row>
    <row r="679" spans="1:38" s="731" customFormat="1" ht="25" customHeight="1">
      <c r="A679" s="1704">
        <f>IF(G590="",0,1)</f>
        <v>0</v>
      </c>
      <c r="B679" s="1629">
        <f>IF(H677=G$41,-1,0)</f>
        <v>0</v>
      </c>
      <c r="C679" s="1283"/>
      <c r="D679" s="1561"/>
      <c r="E679" s="1474" t="str">
        <f t="shared" si="59"/>
        <v/>
      </c>
      <c r="F679" s="1789"/>
      <c r="G679" s="1571"/>
      <c r="H679" s="1335"/>
      <c r="I679" s="2176" t="s">
        <v>529</v>
      </c>
      <c r="J679" s="2176"/>
      <c r="K679" s="2177" t="str">
        <f>K$154</f>
        <v xml:space="preserve"> Colmatez les fentes avec des patchs et par agrafage.</v>
      </c>
      <c r="L679" s="2177"/>
      <c r="M679" s="2177"/>
      <c r="N679" s="2177"/>
      <c r="O679" s="2177"/>
      <c r="P679" s="2177"/>
      <c r="Q679" s="2177"/>
      <c r="R679" s="2177"/>
      <c r="S679" s="1581" t="s">
        <v>16</v>
      </c>
      <c r="T679" s="1582"/>
      <c r="U679" s="1580"/>
      <c r="V679" s="1583"/>
      <c r="W679" s="1584"/>
      <c r="X679" s="1585"/>
      <c r="Y679" s="2"/>
      <c r="Z679" s="2"/>
      <c r="AA679" s="2"/>
      <c r="AB679" s="2"/>
      <c r="AC679" s="1291"/>
      <c r="AD679" s="1415"/>
      <c r="AE679" s="1415"/>
      <c r="AF679" s="1415"/>
      <c r="AG679" s="1415"/>
      <c r="AH679" s="1415"/>
      <c r="AI679" s="1415"/>
      <c r="AJ679" s="1415"/>
      <c r="AK679" s="1415"/>
      <c r="AL679" s="1415"/>
    </row>
    <row r="680" spans="1:38" s="731" customFormat="1" ht="6" customHeight="1">
      <c r="A680" s="1704">
        <f>IF(G590="",0,1)</f>
        <v>0</v>
      </c>
      <c r="B680" s="1629">
        <f>IF(H677=G$41,-1,0)</f>
        <v>0</v>
      </c>
      <c r="C680" s="1283"/>
      <c r="D680" s="1561"/>
      <c r="E680" s="1474" t="str">
        <f t="shared" si="59"/>
        <v/>
      </c>
      <c r="F680" s="1789"/>
      <c r="G680" s="1571"/>
      <c r="H680" s="1335"/>
      <c r="I680" s="1586"/>
      <c r="J680" s="1586"/>
      <c r="K680" s="1587"/>
      <c r="L680" s="1587"/>
      <c r="M680" s="1587"/>
      <c r="N680" s="1587"/>
      <c r="O680" s="1587"/>
      <c r="P680" s="1587"/>
      <c r="Q680" s="1587"/>
      <c r="R680" s="1338"/>
      <c r="S680" s="1337"/>
      <c r="T680" s="1588"/>
      <c r="U680" s="1582"/>
      <c r="V680" s="1339"/>
      <c r="W680" s="1339"/>
      <c r="X680" s="1339"/>
      <c r="Y680" s="2"/>
      <c r="Z680" s="2"/>
      <c r="AA680" s="2"/>
      <c r="AB680" s="2"/>
      <c r="AC680" s="1291"/>
      <c r="AD680" s="1415"/>
      <c r="AE680" s="1415"/>
      <c r="AF680" s="1415"/>
      <c r="AG680" s="1415"/>
      <c r="AH680" s="1415"/>
      <c r="AI680" s="1415"/>
      <c r="AJ680" s="1415"/>
      <c r="AK680" s="1415"/>
      <c r="AL680" s="1415"/>
    </row>
    <row r="681" spans="1:38" s="731" customFormat="1" ht="19" customHeight="1">
      <c r="A681" s="1704">
        <f>IF(G590="",0,1)</f>
        <v>0</v>
      </c>
      <c r="B681" s="1629">
        <f>IF(H677=G$41,-1,0)</f>
        <v>0</v>
      </c>
      <c r="C681" s="1283"/>
      <c r="D681" s="1561"/>
      <c r="E681" s="1474" t="str">
        <f t="shared" si="59"/>
        <v/>
      </c>
      <c r="F681" s="1789"/>
      <c r="G681" s="1571"/>
      <c r="H681" s="1574" t="str">
        <f>BS590</f>
        <v/>
      </c>
      <c r="I681" s="1575"/>
      <c r="J681" s="1576"/>
      <c r="K681" s="1577"/>
      <c r="L681" s="1578"/>
      <c r="M681" s="1578"/>
      <c r="N681" s="1578"/>
      <c r="O681" s="1578"/>
      <c r="P681" s="1578"/>
      <c r="Q681" s="1578"/>
      <c r="R681" s="1578"/>
      <c r="S681" s="1578"/>
      <c r="T681" s="1578"/>
      <c r="U681" s="1576"/>
      <c r="V681" s="1579"/>
      <c r="W681" s="1579"/>
      <c r="X681" s="1579"/>
      <c r="Y681" s="2"/>
      <c r="Z681" s="2"/>
      <c r="AA681" s="2"/>
      <c r="AB681" s="2"/>
      <c r="AC681" s="1291"/>
      <c r="AD681" s="1415"/>
      <c r="AE681" s="1415"/>
      <c r="AF681" s="1415"/>
      <c r="AG681" s="1415"/>
      <c r="AH681" s="1415"/>
      <c r="AI681" s="1415"/>
      <c r="AJ681" s="1415"/>
      <c r="AK681" s="1415"/>
      <c r="AL681" s="1415"/>
    </row>
    <row r="682" spans="1:38" s="731" customFormat="1" ht="19" customHeight="1">
      <c r="A682" s="1704">
        <f>IF(G590="",0,1)</f>
        <v>0</v>
      </c>
      <c r="B682" s="1629">
        <f>IF(H677=G$41,-1,0)</f>
        <v>0</v>
      </c>
      <c r="C682" s="1283"/>
      <c r="D682" s="1561"/>
      <c r="E682" s="1474" t="str">
        <f t="shared" si="59"/>
        <v/>
      </c>
      <c r="F682" s="1789"/>
      <c r="G682" s="1571"/>
      <c r="H682" s="1335"/>
      <c r="I682" s="2176" t="s">
        <v>528</v>
      </c>
      <c r="J682" s="2176"/>
      <c r="K682" s="1338"/>
      <c r="L682" s="1338"/>
      <c r="M682" s="1338"/>
      <c r="N682" s="1338"/>
      <c r="O682" s="1338"/>
      <c r="P682" s="1337"/>
      <c r="Q682" s="1337"/>
      <c r="U682" s="1580"/>
      <c r="V682" s="1580"/>
      <c r="W682" s="1580"/>
      <c r="X682" s="1580"/>
      <c r="Y682" s="2"/>
      <c r="Z682" s="2"/>
      <c r="AA682" s="2"/>
      <c r="AB682" s="2"/>
      <c r="AC682" s="1291"/>
      <c r="AD682" s="1415"/>
      <c r="AE682" s="1415"/>
      <c r="AF682" s="1415"/>
      <c r="AG682" s="1415"/>
      <c r="AH682" s="1415"/>
      <c r="AI682" s="1415"/>
      <c r="AJ682" s="1415"/>
      <c r="AK682" s="1415"/>
      <c r="AL682" s="1415"/>
    </row>
    <row r="683" spans="1:38" s="731" customFormat="1" ht="25" customHeight="1">
      <c r="A683" s="1704">
        <f>IF(G590="",0,1)</f>
        <v>0</v>
      </c>
      <c r="B683" s="1629">
        <f>IF(H677=G$41,-1,0)</f>
        <v>0</v>
      </c>
      <c r="C683" s="1283"/>
      <c r="D683" s="1561"/>
      <c r="E683" s="1474" t="str">
        <f t="shared" si="59"/>
        <v/>
      </c>
      <c r="F683" s="1789"/>
      <c r="G683" s="1571"/>
      <c r="H683" s="1335"/>
      <c r="I683" s="2176" t="s">
        <v>529</v>
      </c>
      <c r="J683" s="2176"/>
      <c r="K683" s="2177" t="str">
        <f>K$158</f>
        <v xml:space="preserve"> Réajustez les bandes de tractions.</v>
      </c>
      <c r="L683" s="2177"/>
      <c r="M683" s="2177"/>
      <c r="N683" s="2177"/>
      <c r="O683" s="2177"/>
      <c r="P683" s="2177"/>
      <c r="Q683" s="2177"/>
      <c r="R683" s="2177"/>
      <c r="S683" s="1581" t="s">
        <v>16</v>
      </c>
      <c r="T683" s="1582"/>
      <c r="U683" s="1580"/>
      <c r="V683" s="1583"/>
      <c r="W683" s="1584"/>
      <c r="X683" s="1585"/>
      <c r="Y683" s="2"/>
      <c r="Z683" s="2"/>
      <c r="AA683" s="2"/>
      <c r="AB683" s="2"/>
      <c r="AC683" s="1291"/>
      <c r="AD683" s="1415"/>
      <c r="AE683" s="1415"/>
      <c r="AF683" s="1415"/>
      <c r="AG683" s="1415"/>
      <c r="AH683" s="1415"/>
      <c r="AI683" s="1415"/>
      <c r="AJ683" s="1415"/>
      <c r="AK683" s="1415"/>
      <c r="AL683" s="1415"/>
    </row>
    <row r="684" spans="1:38" s="731" customFormat="1" ht="6" customHeight="1">
      <c r="A684" s="1704">
        <f>IF(G590="",0,1)</f>
        <v>0</v>
      </c>
      <c r="B684" s="1629"/>
      <c r="C684" s="1283"/>
      <c r="D684" s="1561"/>
      <c r="E684" s="1474" t="str">
        <f t="shared" si="59"/>
        <v/>
      </c>
      <c r="F684" s="1789"/>
      <c r="G684" s="1571"/>
      <c r="H684" s="1335"/>
      <c r="I684" s="1586"/>
      <c r="J684" s="1586"/>
      <c r="K684" s="1587"/>
      <c r="L684" s="1587"/>
      <c r="M684" s="1587"/>
      <c r="N684" s="1587"/>
      <c r="O684" s="1587"/>
      <c r="P684" s="1587"/>
      <c r="Q684" s="1587"/>
      <c r="R684" s="1338"/>
      <c r="S684" s="1337"/>
      <c r="T684" s="1582"/>
      <c r="U684" s="1582"/>
      <c r="V684" s="1339"/>
      <c r="W684" s="1339"/>
      <c r="X684" s="1339"/>
      <c r="Y684" s="2"/>
      <c r="Z684" s="2"/>
      <c r="AA684" s="2"/>
      <c r="AB684" s="2"/>
      <c r="AC684" s="1291"/>
      <c r="AD684" s="1415"/>
      <c r="AE684" s="1415"/>
      <c r="AF684" s="1415"/>
      <c r="AG684" s="1415"/>
      <c r="AH684" s="1415"/>
      <c r="AI684" s="1415"/>
      <c r="AJ684" s="1415"/>
      <c r="AK684" s="1415"/>
      <c r="AL684" s="1415"/>
    </row>
    <row r="685" spans="1:38" s="731" customFormat="1" ht="17" customHeight="1">
      <c r="A685" s="1704">
        <f>IF(G590="",0,1)</f>
        <v>0</v>
      </c>
      <c r="B685" s="1629"/>
      <c r="C685" s="1283"/>
      <c r="D685" s="1561"/>
      <c r="E685" s="1474" t="str">
        <f t="shared" si="59"/>
        <v/>
      </c>
      <c r="F685" s="1789"/>
      <c r="G685" s="1571"/>
      <c r="H685" s="1589"/>
      <c r="I685" s="1590"/>
      <c r="J685" s="1590"/>
      <c r="K685" s="1591"/>
      <c r="L685" s="1591"/>
      <c r="M685" s="1591"/>
      <c r="N685" s="1591"/>
      <c r="O685" s="1591"/>
      <c r="P685" s="1591"/>
      <c r="Q685" s="1591"/>
      <c r="R685" s="1592"/>
      <c r="S685" s="1593"/>
      <c r="T685" s="1594"/>
      <c r="U685" s="1594"/>
      <c r="V685" s="1595"/>
      <c r="W685" s="1595"/>
      <c r="X685" s="1595"/>
      <c r="Y685" s="2"/>
      <c r="Z685" s="2"/>
      <c r="AA685" s="2"/>
      <c r="AB685" s="2"/>
      <c r="AC685" s="1291"/>
      <c r="AD685" s="1415"/>
      <c r="AE685" s="1415"/>
      <c r="AF685" s="1415"/>
      <c r="AG685" s="1415"/>
      <c r="AH685" s="1415"/>
      <c r="AI685" s="1415"/>
      <c r="AJ685" s="1415"/>
      <c r="AK685" s="1415"/>
      <c r="AL685" s="1415"/>
    </row>
    <row r="686" spans="1:38" s="1292" customFormat="1" ht="17" customHeight="1">
      <c r="A686" s="1704">
        <f>IF(G590="",0,1)</f>
        <v>0</v>
      </c>
      <c r="B686" s="1629"/>
      <c r="C686" s="1283"/>
      <c r="D686" s="1561"/>
      <c r="E686" s="1474" t="str">
        <f t="shared" si="59"/>
        <v/>
      </c>
      <c r="F686" s="1789"/>
      <c r="G686" s="1597"/>
      <c r="H686" s="1597"/>
      <c r="I686" s="1597"/>
      <c r="J686" s="1597"/>
      <c r="K686" s="1597"/>
      <c r="L686" s="1597"/>
      <c r="M686" s="1597"/>
      <c r="N686" s="1597"/>
      <c r="O686" s="1597"/>
      <c r="P686" s="1598"/>
      <c r="Q686" s="1598"/>
      <c r="R686" s="1598"/>
      <c r="S686" s="1598"/>
      <c r="T686" s="1598"/>
      <c r="U686" s="1598"/>
      <c r="V686" s="1598"/>
      <c r="W686" s="1598"/>
      <c r="X686" s="1598"/>
    </row>
    <row r="687" spans="1:38" s="1292" customFormat="1" ht="17" customHeight="1">
      <c r="A687" s="1704">
        <f>IF(G590="",0,1)</f>
        <v>0</v>
      </c>
      <c r="B687" s="1629"/>
      <c r="C687" s="1283"/>
      <c r="D687" s="1561"/>
      <c r="E687" s="1474" t="str">
        <f t="shared" si="59"/>
        <v/>
      </c>
      <c r="F687" s="1789"/>
      <c r="G687" s="1597"/>
      <c r="H687" s="1597"/>
      <c r="I687" s="1597"/>
      <c r="J687" s="1597"/>
      <c r="K687" s="1597"/>
      <c r="L687" s="1597"/>
      <c r="M687" s="1597"/>
      <c r="N687" s="1597"/>
      <c r="O687" s="1597"/>
      <c r="P687" s="1598"/>
      <c r="Q687" s="1598"/>
      <c r="R687" s="1598"/>
      <c r="S687" s="1598"/>
      <c r="T687" s="1598"/>
      <c r="U687" s="1598"/>
      <c r="V687" s="1598"/>
      <c r="W687" s="1598"/>
      <c r="X687" s="1598"/>
    </row>
    <row r="688" spans="1:38" s="1292" customFormat="1" ht="17" customHeight="1">
      <c r="A688" s="1710">
        <f>IF(G590="",0,1)</f>
        <v>0</v>
      </c>
      <c r="B688" s="1711"/>
      <c r="C688" s="1283"/>
      <c r="D688" s="1561"/>
      <c r="E688" s="1474" t="str">
        <f t="shared" si="59"/>
        <v/>
      </c>
      <c r="F688" s="1789"/>
      <c r="G688" s="1599"/>
      <c r="H688" s="1599"/>
      <c r="I688" s="1599"/>
      <c r="J688" s="1599"/>
      <c r="K688" s="1599"/>
      <c r="L688" s="1599"/>
      <c r="M688" s="1599"/>
      <c r="N688" s="1599"/>
      <c r="O688" s="1599"/>
      <c r="P688" s="1600"/>
      <c r="Q688" s="1600"/>
      <c r="R688" s="1600"/>
      <c r="S688" s="1600"/>
      <c r="T688" s="1600"/>
      <c r="U688" s="1600"/>
      <c r="V688" s="1600"/>
      <c r="W688" s="1600"/>
      <c r="X688" s="1600"/>
      <c r="Z688" s="1601"/>
      <c r="AA688" s="1601"/>
      <c r="AB688" s="1601"/>
      <c r="AC688" s="1601"/>
      <c r="AD688" s="1601"/>
      <c r="AE688" s="1601"/>
      <c r="AF688" s="1601"/>
      <c r="AG688" s="1601"/>
      <c r="AH688" s="1601"/>
      <c r="AI688" s="1601"/>
      <c r="AJ688" s="1601"/>
      <c r="AK688" s="1601"/>
    </row>
    <row r="689" spans="1:81" ht="13">
      <c r="A689" s="1705">
        <f>IF(G695="",0,1)</f>
        <v>0</v>
      </c>
      <c r="B689" s="1706"/>
      <c r="C689" s="1283"/>
      <c r="D689" s="677"/>
      <c r="E689" s="1474" t="str">
        <f t="shared" ref="E689:E695" si="60">IF((SUM(A689:C689))&gt;0,"Evaluation","")</f>
        <v/>
      </c>
      <c r="F689" s="1789"/>
      <c r="G689" s="1449">
        <f>G$49</f>
        <v>0</v>
      </c>
      <c r="H689" s="1450"/>
      <c r="I689" s="10"/>
      <c r="J689" s="10"/>
      <c r="K689" s="10"/>
      <c r="L689" s="10"/>
      <c r="M689" s="10"/>
      <c r="N689" s="10"/>
      <c r="O689" s="10"/>
      <c r="P689" s="10"/>
      <c r="Q689" s="10"/>
      <c r="R689" s="10"/>
      <c r="S689" s="10"/>
      <c r="T689" s="10"/>
      <c r="U689" s="10"/>
      <c r="V689" s="10"/>
      <c r="W689" s="10"/>
      <c r="X689" s="2"/>
      <c r="Z689" s="1545"/>
      <c r="AA689" s="1545"/>
      <c r="AB689" s="1545"/>
      <c r="AC689" s="1545"/>
      <c r="AD689" s="1545"/>
      <c r="AE689" s="1545"/>
      <c r="AF689" s="1545"/>
      <c r="AG689" s="1545"/>
      <c r="AH689" s="1545"/>
      <c r="AI689" s="1545"/>
      <c r="AJ689" s="1545"/>
      <c r="AK689" s="1545"/>
      <c r="AL689" s="1545"/>
      <c r="AM689" s="1545"/>
    </row>
    <row r="690" spans="1:81" ht="13">
      <c r="A690" s="1704">
        <f>IF(G695="",0,1)</f>
        <v>0</v>
      </c>
      <c r="C690" s="1283"/>
      <c r="D690" s="677"/>
      <c r="E690" s="1474" t="str">
        <f t="shared" si="60"/>
        <v/>
      </c>
      <c r="F690" s="1789"/>
      <c r="G690" s="1244"/>
      <c r="H690" s="1245"/>
      <c r="I690" s="1"/>
      <c r="J690" s="1"/>
      <c r="K690" s="1"/>
      <c r="L690" s="1"/>
      <c r="M690" s="1"/>
      <c r="N690" s="1"/>
      <c r="O690" s="1"/>
      <c r="P690" s="1"/>
      <c r="Q690" s="1"/>
      <c r="R690" s="1"/>
      <c r="S690" s="1"/>
      <c r="T690" s="1"/>
      <c r="U690" s="1"/>
      <c r="V690" s="1"/>
      <c r="W690" s="1"/>
    </row>
    <row r="691" spans="1:81" ht="13">
      <c r="A691" s="1704">
        <f>IF(G695="",0,1)</f>
        <v>0</v>
      </c>
      <c r="C691" s="1283"/>
      <c r="D691" s="677"/>
      <c r="E691" s="1474" t="str">
        <f t="shared" si="60"/>
        <v/>
      </c>
      <c r="F691" s="1789"/>
      <c r="G691" s="1244"/>
      <c r="H691" s="1245"/>
      <c r="I691" s="1"/>
      <c r="J691" s="1"/>
      <c r="K691" s="1"/>
      <c r="L691" s="1"/>
      <c r="M691" s="1"/>
      <c r="N691" s="1"/>
      <c r="O691" s="1"/>
      <c r="P691" s="1"/>
      <c r="Q691" s="1"/>
      <c r="R691" s="1"/>
      <c r="S691" s="1"/>
      <c r="T691" s="1"/>
      <c r="U691" s="1"/>
      <c r="V691" s="1"/>
      <c r="W691" s="1"/>
    </row>
    <row r="692" spans="1:81" s="1250" customFormat="1" ht="29" thickBot="1">
      <c r="A692" s="1704">
        <f>IF(G695="",0,1)</f>
        <v>0</v>
      </c>
      <c r="B692" s="1629"/>
      <c r="C692" s="1283"/>
      <c r="D692" s="1546"/>
      <c r="E692" s="1474" t="str">
        <f t="shared" si="60"/>
        <v/>
      </c>
      <c r="F692" s="1789"/>
      <c r="G692" s="1621" t="str">
        <f>G695</f>
        <v/>
      </c>
      <c r="H692" s="777"/>
      <c r="I692" s="777"/>
      <c r="J692" s="777"/>
      <c r="K692" s="777"/>
      <c r="L692" s="777"/>
      <c r="M692" s="777"/>
      <c r="N692" s="777"/>
      <c r="O692" s="777"/>
      <c r="P692" s="777"/>
      <c r="Q692" s="777"/>
      <c r="R692" s="777"/>
      <c r="S692" s="777"/>
      <c r="T692" s="777"/>
      <c r="U692" s="777"/>
      <c r="V692" s="777"/>
      <c r="W692" s="777"/>
      <c r="X692" s="1370">
        <f>U$45</f>
        <v>0</v>
      </c>
      <c r="Y692" s="1415"/>
      <c r="Z692" s="1415"/>
      <c r="AA692" s="1415"/>
      <c r="AB692" s="1415"/>
      <c r="AC692" s="1415"/>
      <c r="AD692" s="1415"/>
      <c r="AE692" s="1246"/>
      <c r="AF692" s="1246"/>
      <c r="AG692" s="1247"/>
      <c r="AH692" s="1247"/>
      <c r="AI692" s="1247"/>
      <c r="AJ692" s="1248"/>
      <c r="AK692" s="1247"/>
      <c r="AL692" s="1249"/>
      <c r="AM692" s="1247"/>
      <c r="AN692" s="1247"/>
      <c r="AO692" s="1247"/>
      <c r="AP692" s="1247"/>
      <c r="AQ692" s="1247"/>
      <c r="AR692" s="1247"/>
      <c r="AS692" s="1247"/>
      <c r="AT692" s="1247"/>
    </row>
    <row r="693" spans="1:81" s="18" customFormat="1" ht="19">
      <c r="A693" s="1704">
        <f>IF(G695="",0,1)</f>
        <v>0</v>
      </c>
      <c r="B693" s="1629"/>
      <c r="C693" s="1283"/>
      <c r="D693" s="677"/>
      <c r="E693" s="1474" t="str">
        <f t="shared" si="60"/>
        <v/>
      </c>
      <c r="F693" s="1789"/>
      <c r="G693" s="1184"/>
      <c r="H693" s="1184"/>
      <c r="I693" s="1184"/>
      <c r="J693" s="1184"/>
      <c r="K693" s="1184"/>
      <c r="L693" s="1184"/>
      <c r="M693" s="1184"/>
      <c r="N693" s="1184"/>
      <c r="O693" s="1184"/>
      <c r="P693" s="1184"/>
      <c r="Q693" s="1184"/>
      <c r="R693" s="1184"/>
      <c r="S693" s="1184"/>
      <c r="T693" s="1184"/>
      <c r="U693" s="1184"/>
      <c r="V693" s="1184"/>
      <c r="W693" s="1184"/>
      <c r="X693" s="1415"/>
      <c r="Y693" s="1415"/>
      <c r="Z693" s="1415"/>
      <c r="AA693" s="1415"/>
      <c r="AB693" s="1415"/>
      <c r="AC693" s="1415"/>
      <c r="AD693" s="1415"/>
      <c r="AE693" s="1415"/>
      <c r="AF693" s="1415"/>
      <c r="AG693" s="40"/>
      <c r="AH693" s="40"/>
      <c r="AI693" s="40"/>
      <c r="AJ693" s="49"/>
      <c r="AK693" s="40"/>
      <c r="AL693" s="20"/>
      <c r="AM693" s="1247"/>
      <c r="AN693" s="40"/>
      <c r="AO693" s="1247"/>
      <c r="AP693" s="40"/>
      <c r="AQ693" s="40"/>
      <c r="AR693" s="40"/>
      <c r="AS693" s="40"/>
      <c r="AT693" s="40"/>
      <c r="BZ693" s="122" t="s">
        <v>905</v>
      </c>
      <c r="CB693" s="122" t="s">
        <v>904</v>
      </c>
    </row>
    <row r="694" spans="1:81" s="41" customFormat="1" ht="187" hidden="1" customHeight="1" outlineLevel="1">
      <c r="A694" s="1707"/>
      <c r="B694" s="1708"/>
      <c r="C694" s="685"/>
      <c r="D694" s="685"/>
      <c r="E694" s="1474" t="str">
        <f t="shared" si="60"/>
        <v/>
      </c>
      <c r="F694" s="1790"/>
      <c r="G694" s="342" t="str">
        <f t="shared" ref="G694:AL694" si="61">G$3</f>
        <v>Serre</v>
      </c>
      <c r="H694" s="343" t="str">
        <f t="shared" si="61"/>
        <v>Année de construction</v>
      </c>
      <c r="I694" s="344" t="str">
        <f t="shared" si="61"/>
        <v xml:space="preserve">Surface cultivée nette </v>
      </c>
      <c r="J694" s="344" t="str">
        <f t="shared" si="61"/>
        <v>Type de serre</v>
      </c>
      <c r="K694" s="344" t="str">
        <f t="shared" si="61"/>
        <v>Température moyenne octobre-mars</v>
      </c>
      <c r="L694" s="344" t="str">
        <f t="shared" si="61"/>
        <v>Type de température</v>
      </c>
      <c r="M694" s="344" t="str">
        <f t="shared" si="61"/>
        <v>Qualité énergétique [consommation en % d'une serre standard]</v>
      </c>
      <c r="N694" s="344" t="str">
        <f t="shared" si="61"/>
        <v>Rang</v>
      </c>
      <c r="O694" s="344" t="str">
        <f t="shared" si="61"/>
        <v>Evaluation de la qualité énergétique</v>
      </c>
      <c r="P694" s="344" t="str">
        <f t="shared" si="61"/>
        <v>Utilisation escomptée</v>
      </c>
      <c r="Q694" s="327">
        <f t="shared" si="61"/>
        <v>0</v>
      </c>
      <c r="R694" s="456" t="str">
        <f t="shared" si="61"/>
        <v>Serre Consommation d'énergie [%]</v>
      </c>
      <c r="S694" s="456" t="str">
        <f t="shared" si="61"/>
        <v>Serre Consommation d'énergie Actuel [kWh]</v>
      </c>
      <c r="T694" s="455" t="str">
        <f t="shared" si="61"/>
        <v>Distribution de chaleur Consommation d'énergie [kWh]</v>
      </c>
      <c r="U694" s="456" t="str">
        <f t="shared" si="61"/>
        <v>Total Consommation d'énergie Actuel [kWh]</v>
      </c>
      <c r="V694" s="327">
        <f t="shared" si="61"/>
        <v>0</v>
      </c>
      <c r="W694" s="512" t="str">
        <f t="shared" si="61"/>
        <v>Objectif en 4 ans</v>
      </c>
      <c r="X694" s="512" t="str">
        <f t="shared" si="61"/>
        <v>Objectif en 8 ans</v>
      </c>
      <c r="Y694" s="327">
        <f t="shared" si="61"/>
        <v>0</v>
      </c>
      <c r="Z694" s="333" t="str">
        <f t="shared" si="61"/>
        <v>Ecran thermique</v>
      </c>
      <c r="AA694" s="333" t="str">
        <f t="shared" si="61"/>
        <v>Toit</v>
      </c>
      <c r="AB694" s="333" t="str">
        <f t="shared" si="61"/>
        <v>Parois latérales</v>
      </c>
      <c r="AC694" s="333" t="str">
        <f t="shared" si="61"/>
        <v>Etanchéité</v>
      </c>
      <c r="AD694" s="333" t="str">
        <f t="shared" si="61"/>
        <v>Gestion climatique</v>
      </c>
      <c r="AE694" s="40" t="str">
        <f t="shared" si="61"/>
        <v>Observations</v>
      </c>
      <c r="AF694" s="332" t="str">
        <f t="shared" si="61"/>
        <v>Ecran thermique</v>
      </c>
      <c r="AG694" s="332" t="str">
        <f t="shared" si="61"/>
        <v>Toit</v>
      </c>
      <c r="AH694" s="332" t="str">
        <f t="shared" si="61"/>
        <v>Parois latérales</v>
      </c>
      <c r="AI694" s="332" t="str">
        <f t="shared" si="61"/>
        <v>Etanchéité</v>
      </c>
      <c r="AJ694" s="332" t="str">
        <f t="shared" si="61"/>
        <v>Gestion climatique</v>
      </c>
      <c r="AK694" s="455" t="str">
        <f t="shared" si="61"/>
        <v>Isolation des conduites</v>
      </c>
      <c r="AL694" s="455" t="str">
        <f t="shared" si="61"/>
        <v>Isolation des sous-distributions</v>
      </c>
      <c r="AM694" s="405">
        <f t="shared" ref="AM694:BR694" si="62">AM$3</f>
        <v>0</v>
      </c>
      <c r="AN694" s="332" t="str">
        <f t="shared" si="62"/>
        <v>Ecran thermique</v>
      </c>
      <c r="AO694" s="332" t="str">
        <f t="shared" si="62"/>
        <v>Toit</v>
      </c>
      <c r="AP694" s="332" t="str">
        <f t="shared" si="62"/>
        <v>Parois latérales</v>
      </c>
      <c r="AQ694" s="332" t="str">
        <f t="shared" si="62"/>
        <v>Etanchéité</v>
      </c>
      <c r="AR694" s="332" t="str">
        <f t="shared" si="62"/>
        <v>Gestion climatique</v>
      </c>
      <c r="AS694" s="40">
        <f t="shared" si="62"/>
        <v>0</v>
      </c>
      <c r="AT694" s="332" t="str">
        <f t="shared" si="62"/>
        <v>Ecran thermique</v>
      </c>
      <c r="AU694" s="332" t="str">
        <f t="shared" si="62"/>
        <v>Toit</v>
      </c>
      <c r="AV694" s="332" t="str">
        <f t="shared" si="62"/>
        <v>Parois latérales</v>
      </c>
      <c r="AW694" s="332" t="str">
        <f t="shared" si="62"/>
        <v>Etanchéité</v>
      </c>
      <c r="AX694" s="332" t="str">
        <f t="shared" si="62"/>
        <v>Gestion climatique</v>
      </c>
      <c r="AY694" s="455" t="str">
        <f t="shared" si="62"/>
        <v>Isolation des conduites</v>
      </c>
      <c r="AZ694" s="455" t="str">
        <f t="shared" si="62"/>
        <v>Isolation des sous-distributions</v>
      </c>
      <c r="BA694" s="332" t="str">
        <f t="shared" si="62"/>
        <v>Total arrondi</v>
      </c>
      <c r="BB694" s="40">
        <f t="shared" si="62"/>
        <v>0</v>
      </c>
      <c r="BC694" s="332" t="str">
        <f t="shared" si="62"/>
        <v>Ecran thermique</v>
      </c>
      <c r="BD694" s="332" t="str">
        <f t="shared" si="62"/>
        <v>Toit</v>
      </c>
      <c r="BE694" s="332" t="str">
        <f t="shared" si="62"/>
        <v>Parois latérales</v>
      </c>
      <c r="BF694" s="332" t="str">
        <f t="shared" si="62"/>
        <v>Etanchéité</v>
      </c>
      <c r="BG694" s="332" t="str">
        <f t="shared" si="62"/>
        <v>Gestion climatique</v>
      </c>
      <c r="BH694" s="455" t="str">
        <f t="shared" si="62"/>
        <v>Isolation des conduites</v>
      </c>
      <c r="BI694" s="455" t="str">
        <f t="shared" si="62"/>
        <v>Isolation des sous-distributions</v>
      </c>
      <c r="BJ694" s="40">
        <f t="shared" si="62"/>
        <v>0</v>
      </c>
      <c r="BK694" s="512" t="str">
        <f t="shared" si="62"/>
        <v>P1</v>
      </c>
      <c r="BL694" s="512">
        <f t="shared" si="62"/>
        <v>0</v>
      </c>
      <c r="BM694" s="512" t="str">
        <f t="shared" si="62"/>
        <v>Total</v>
      </c>
      <c r="BN694" s="40">
        <f t="shared" si="62"/>
        <v>0</v>
      </c>
      <c r="BO694" s="512" t="str">
        <f t="shared" si="62"/>
        <v>Objectif en 4 ans</v>
      </c>
      <c r="BP694" s="512" t="str">
        <f t="shared" si="62"/>
        <v>Objectif en 8 ans</v>
      </c>
      <c r="BQ694" s="41">
        <f t="shared" si="62"/>
        <v>0</v>
      </c>
      <c r="BR694" s="332" t="str">
        <f t="shared" si="62"/>
        <v>Ecran thermique</v>
      </c>
      <c r="BS694" s="332" t="str">
        <f t="shared" ref="BS694:CA694" si="63">BS$3</f>
        <v>Ecran thermique 2</v>
      </c>
      <c r="BT694" s="332" t="str">
        <f t="shared" si="63"/>
        <v>Etanchéité</v>
      </c>
      <c r="BU694" s="332" t="str">
        <f t="shared" si="63"/>
        <v>Etanchéité 2</v>
      </c>
      <c r="BV694" s="332" t="str">
        <f t="shared" si="63"/>
        <v>Etanchéité 2 - Recommandation</v>
      </c>
      <c r="BW694" s="332" t="str">
        <f t="shared" si="63"/>
        <v>Sonde 1</v>
      </c>
      <c r="BX694" s="332" t="str">
        <f t="shared" si="63"/>
        <v>Sonde 2</v>
      </c>
      <c r="BY694" s="41">
        <f t="shared" si="63"/>
        <v>0</v>
      </c>
      <c r="BZ694" s="416" t="str">
        <f t="shared" si="63"/>
        <v>Ensemble 1</v>
      </c>
      <c r="CA694" s="416" t="str">
        <f t="shared" si="63"/>
        <v>Ensemble 2</v>
      </c>
      <c r="CB694" s="416" t="str">
        <f>BZ694</f>
        <v>Ensemble 1</v>
      </c>
      <c r="CC694" s="416" t="str">
        <f>CA694</f>
        <v>Ensemble 2</v>
      </c>
    </row>
    <row r="695" spans="1:81" s="28" customFormat="1" ht="32" hidden="1" customHeight="1" outlineLevel="1">
      <c r="A695" s="1646"/>
      <c r="B695" s="1659"/>
      <c r="C695" s="686"/>
      <c r="D695" s="686"/>
      <c r="E695" s="1474" t="str">
        <f t="shared" si="60"/>
        <v/>
      </c>
      <c r="F695" s="1791"/>
      <c r="G695" s="521" t="str">
        <f t="shared" ref="G695:AL695" si="64">G10</f>
        <v/>
      </c>
      <c r="H695" s="335" t="str">
        <f t="shared" si="64"/>
        <v/>
      </c>
      <c r="I695" s="336" t="str">
        <f t="shared" si="64"/>
        <v/>
      </c>
      <c r="J695" s="336" t="str">
        <f t="shared" si="64"/>
        <v/>
      </c>
      <c r="K695" s="337" t="str">
        <f t="shared" si="64"/>
        <v/>
      </c>
      <c r="L695" s="336" t="str">
        <f t="shared" si="64"/>
        <v/>
      </c>
      <c r="M695" s="468" t="str">
        <f t="shared" si="64"/>
        <v/>
      </c>
      <c r="N695" s="337" t="str">
        <f t="shared" si="64"/>
        <v/>
      </c>
      <c r="O695" s="338" t="str">
        <f t="shared" si="64"/>
        <v/>
      </c>
      <c r="P695" s="336" t="str">
        <f t="shared" si="64"/>
        <v/>
      </c>
      <c r="Q695" s="522">
        <f t="shared" si="64"/>
        <v>0</v>
      </c>
      <c r="R695" s="338">
        <f t="shared" si="64"/>
        <v>0</v>
      </c>
      <c r="S695" s="523">
        <f t="shared" si="64"/>
        <v>0</v>
      </c>
      <c r="T695" s="523">
        <f t="shared" si="64"/>
        <v>0</v>
      </c>
      <c r="U695" s="523" t="str">
        <f t="shared" si="64"/>
        <v/>
      </c>
      <c r="V695" s="522">
        <f t="shared" si="64"/>
        <v>0</v>
      </c>
      <c r="W695" s="523" t="str">
        <f t="shared" si="64"/>
        <v/>
      </c>
      <c r="X695" s="523" t="str">
        <f t="shared" si="64"/>
        <v/>
      </c>
      <c r="Y695" s="522">
        <f t="shared" si="64"/>
        <v>0</v>
      </c>
      <c r="Z695" s="331" t="str">
        <f t="shared" si="64"/>
        <v/>
      </c>
      <c r="AA695" s="331" t="str">
        <f t="shared" si="64"/>
        <v/>
      </c>
      <c r="AB695" s="331" t="str">
        <f t="shared" si="64"/>
        <v/>
      </c>
      <c r="AC695" s="331" t="str">
        <f t="shared" si="64"/>
        <v/>
      </c>
      <c r="AD695" s="331" t="str">
        <f t="shared" si="64"/>
        <v/>
      </c>
      <c r="AE695" s="524" t="str">
        <f t="shared" si="64"/>
        <v/>
      </c>
      <c r="AF695" s="331" t="str">
        <f t="shared" si="64"/>
        <v/>
      </c>
      <c r="AG695" s="331" t="str">
        <f t="shared" si="64"/>
        <v/>
      </c>
      <c r="AH695" s="331" t="str">
        <f t="shared" si="64"/>
        <v/>
      </c>
      <c r="AI695" s="331" t="str">
        <f t="shared" si="64"/>
        <v/>
      </c>
      <c r="AJ695" s="331" t="str">
        <f t="shared" si="64"/>
        <v/>
      </c>
      <c r="AK695" s="331" t="str">
        <f t="shared" si="64"/>
        <v/>
      </c>
      <c r="AL695" s="331" t="str">
        <f t="shared" si="64"/>
        <v/>
      </c>
      <c r="AM695" s="524" t="str">
        <f t="shared" ref="AM695:BR695" si="65">AM10</f>
        <v>.</v>
      </c>
      <c r="AN695" s="346" t="str">
        <f t="shared" si="65"/>
        <v/>
      </c>
      <c r="AO695" s="346" t="str">
        <f t="shared" si="65"/>
        <v/>
      </c>
      <c r="AP695" s="346" t="str">
        <f t="shared" si="65"/>
        <v/>
      </c>
      <c r="AQ695" s="346" t="str">
        <f t="shared" si="65"/>
        <v/>
      </c>
      <c r="AR695" s="346" t="str">
        <f t="shared" si="65"/>
        <v/>
      </c>
      <c r="AS695" s="525">
        <f t="shared" si="65"/>
        <v>0</v>
      </c>
      <c r="AT695" s="398" t="str">
        <f t="shared" si="65"/>
        <v/>
      </c>
      <c r="AU695" s="398" t="str">
        <f t="shared" si="65"/>
        <v/>
      </c>
      <c r="AV695" s="398" t="str">
        <f t="shared" si="65"/>
        <v/>
      </c>
      <c r="AW695" s="398" t="str">
        <f t="shared" si="65"/>
        <v/>
      </c>
      <c r="AX695" s="398" t="str">
        <f t="shared" si="65"/>
        <v/>
      </c>
      <c r="AY695" s="28" t="str">
        <f t="shared" si="65"/>
        <v/>
      </c>
      <c r="AZ695" s="28" t="str">
        <f t="shared" si="65"/>
        <v/>
      </c>
      <c r="BA695" s="398" t="str">
        <f t="shared" si="65"/>
        <v/>
      </c>
      <c r="BB695" s="525">
        <f t="shared" si="65"/>
        <v>0</v>
      </c>
      <c r="BC695" s="445" t="str">
        <f t="shared" si="65"/>
        <v/>
      </c>
      <c r="BD695" s="445" t="str">
        <f t="shared" si="65"/>
        <v/>
      </c>
      <c r="BE695" s="445" t="str">
        <f t="shared" si="65"/>
        <v/>
      </c>
      <c r="BF695" s="445" t="str">
        <f t="shared" si="65"/>
        <v/>
      </c>
      <c r="BG695" s="445" t="str">
        <f t="shared" si="65"/>
        <v/>
      </c>
      <c r="BH695" s="467" t="str">
        <f t="shared" si="65"/>
        <v/>
      </c>
      <c r="BI695" s="467" t="str">
        <f t="shared" si="65"/>
        <v/>
      </c>
      <c r="BJ695" s="525">
        <f t="shared" si="65"/>
        <v>0</v>
      </c>
      <c r="BK695" s="445" t="str">
        <f t="shared" si="65"/>
        <v/>
      </c>
      <c r="BL695" s="445" t="str">
        <f t="shared" si="65"/>
        <v/>
      </c>
      <c r="BM695" s="445" t="str">
        <f t="shared" si="65"/>
        <v/>
      </c>
      <c r="BN695" s="525">
        <f t="shared" si="65"/>
        <v>0</v>
      </c>
      <c r="BO695" s="445" t="str">
        <f t="shared" si="65"/>
        <v/>
      </c>
      <c r="BP695" s="445">
        <f t="shared" si="65"/>
        <v>0</v>
      </c>
      <c r="BQ695" s="28">
        <f t="shared" si="65"/>
        <v>0</v>
      </c>
      <c r="BR695" s="398" t="str">
        <f t="shared" si="65"/>
        <v/>
      </c>
      <c r="BS695" s="398" t="str">
        <f t="shared" ref="BS695:BX695" si="66">BS10</f>
        <v/>
      </c>
      <c r="BT695" s="398" t="str">
        <f t="shared" si="66"/>
        <v/>
      </c>
      <c r="BU695" s="398" t="str">
        <f t="shared" si="66"/>
        <v/>
      </c>
      <c r="BV695" s="398" t="str">
        <f t="shared" si="66"/>
        <v/>
      </c>
      <c r="BW695" s="398" t="str">
        <f t="shared" si="66"/>
        <v/>
      </c>
      <c r="BX695" s="398" t="str">
        <f t="shared" si="66"/>
        <v/>
      </c>
      <c r="BY695" s="28">
        <f>BY642</f>
        <v>0</v>
      </c>
      <c r="BZ695" s="396">
        <f>AG746</f>
        <v>0</v>
      </c>
      <c r="CA695" s="396">
        <f>AH746</f>
        <v>0</v>
      </c>
      <c r="CB695" s="396">
        <f>AI746</f>
        <v>0</v>
      </c>
      <c r="CC695" s="396">
        <f>AJ746</f>
        <v>0</v>
      </c>
    </row>
    <row r="696" spans="1:81" s="51" customFormat="1" ht="19" hidden="1" outlineLevel="1">
      <c r="A696" s="1704">
        <v>0</v>
      </c>
      <c r="B696" s="1629"/>
      <c r="C696" s="1283"/>
      <c r="D696" s="677"/>
      <c r="E696" s="1474" t="str">
        <f t="shared" ref="E696:E727" si="67">IF((SUM(A696:C696))&gt;0,G$42,"")</f>
        <v/>
      </c>
      <c r="F696" s="1789"/>
      <c r="N696" s="644"/>
      <c r="R696" s="50"/>
      <c r="U696" s="1184"/>
      <c r="W696" s="130"/>
      <c r="X696" s="1415"/>
      <c r="Y696" s="1415"/>
      <c r="Z696" s="53"/>
      <c r="AA696" s="1415"/>
      <c r="AB696" s="53"/>
      <c r="AC696" s="53"/>
      <c r="AD696" s="53"/>
      <c r="AE696" s="53"/>
      <c r="AF696" s="53"/>
      <c r="AG696" s="40"/>
      <c r="AJ696" s="52"/>
      <c r="AL696" s="1383"/>
      <c r="AM696" s="1247"/>
      <c r="AO696" s="1247"/>
      <c r="AV696" s="18"/>
      <c r="BL696" s="18"/>
    </row>
    <row r="697" spans="1:81" s="1385" customFormat="1" ht="19" hidden="1" outlineLevel="1">
      <c r="A697" s="1704">
        <v>0</v>
      </c>
      <c r="B697" s="1629"/>
      <c r="C697" s="1283"/>
      <c r="D697" s="677"/>
      <c r="E697" s="1474" t="str">
        <f t="shared" si="67"/>
        <v/>
      </c>
      <c r="F697" s="1789"/>
      <c r="H697" s="1547"/>
      <c r="I697" s="1547"/>
      <c r="J697" s="1547"/>
      <c r="K697" s="1547"/>
      <c r="L697" s="1547"/>
      <c r="M697" s="1547"/>
      <c r="N697" s="1384"/>
      <c r="O697" s="1384"/>
      <c r="P697" s="1384"/>
      <c r="Q697" s="1384"/>
      <c r="R697" s="1384"/>
      <c r="S697" s="1384"/>
      <c r="T697" s="1384"/>
      <c r="U697" s="1384"/>
      <c r="V697" s="1384"/>
      <c r="W697" s="130"/>
      <c r="X697" s="1415"/>
      <c r="Y697" s="1415"/>
      <c r="Z697" s="53"/>
      <c r="AA697" s="1415"/>
      <c r="AB697" s="53"/>
      <c r="AC697" s="53"/>
      <c r="AD697" s="53"/>
      <c r="AE697" s="1384"/>
      <c r="AF697" s="1384"/>
      <c r="AG697" s="40"/>
      <c r="AH697" s="1384"/>
      <c r="AI697" s="1384"/>
      <c r="AJ697" s="1384"/>
      <c r="AK697" s="1384"/>
      <c r="AL697" s="1384"/>
      <c r="AM697" s="1247"/>
      <c r="AN697" s="1384"/>
      <c r="AO697" s="1247"/>
      <c r="AP697" s="1384"/>
      <c r="AQ697" s="1384"/>
      <c r="AR697" s="1384"/>
      <c r="AS697" s="1384"/>
      <c r="AT697" s="1384"/>
      <c r="BL697" s="18"/>
    </row>
    <row r="698" spans="1:81" s="1385" customFormat="1" ht="19" hidden="1" outlineLevel="1">
      <c r="A698" s="1704">
        <v>0</v>
      </c>
      <c r="B698" s="1629"/>
      <c r="C698" s="1283"/>
      <c r="D698" s="677"/>
      <c r="E698" s="1474" t="str">
        <f t="shared" si="67"/>
        <v/>
      </c>
      <c r="F698" s="1789"/>
      <c r="G698" s="1547"/>
      <c r="H698" s="1547"/>
      <c r="I698" s="1547"/>
      <c r="J698" s="1547"/>
      <c r="K698" s="1547"/>
      <c r="L698" s="1547"/>
      <c r="M698" s="1547"/>
      <c r="N698" s="1384"/>
      <c r="O698" s="1384"/>
      <c r="P698" s="1384"/>
      <c r="Q698" s="1384"/>
      <c r="R698" s="1384"/>
      <c r="S698" s="1384"/>
      <c r="T698" s="1384"/>
      <c r="U698" s="1384"/>
      <c r="V698" s="1384"/>
      <c r="W698" s="130"/>
      <c r="X698" s="1415"/>
      <c r="Y698" s="1415"/>
      <c r="Z698" s="53"/>
      <c r="AA698" s="1415"/>
      <c r="AB698" s="53"/>
      <c r="AC698" s="53"/>
      <c r="AD698" s="53"/>
      <c r="AE698" s="1384"/>
      <c r="AF698" s="1384"/>
      <c r="AG698" s="40"/>
      <c r="AH698" s="1384"/>
      <c r="AI698" s="1384"/>
      <c r="AJ698" s="1384"/>
      <c r="AK698" s="1384"/>
      <c r="AL698" s="1384"/>
      <c r="AM698" s="1247"/>
      <c r="AN698" s="1384"/>
      <c r="AO698" s="1247"/>
      <c r="AP698" s="1384"/>
      <c r="AQ698" s="1384"/>
      <c r="AR698" s="1384"/>
      <c r="AS698" s="1384"/>
      <c r="AT698" s="1384"/>
      <c r="BL698" s="18"/>
    </row>
    <row r="699" spans="1:81" s="1269" customFormat="1" ht="15" collapsed="1">
      <c r="A699" s="1704">
        <f>IF(G695="",0,1)</f>
        <v>0</v>
      </c>
      <c r="B699" s="1629"/>
      <c r="C699" s="1283"/>
      <c r="D699" s="1548"/>
      <c r="E699" s="1474" t="str">
        <f t="shared" si="67"/>
        <v/>
      </c>
      <c r="F699" s="1789"/>
      <c r="G699" s="1252" t="str">
        <f>G$69</f>
        <v>Année de construction</v>
      </c>
      <c r="H699" s="1252"/>
      <c r="I699" s="1252"/>
      <c r="J699" s="1252"/>
      <c r="K699" s="1252"/>
      <c r="L699" s="1252"/>
      <c r="M699" s="1388"/>
      <c r="N699" s="2162" t="str">
        <f>H695</f>
        <v/>
      </c>
      <c r="O699" s="2162"/>
      <c r="P699" s="2162"/>
      <c r="Q699" s="2162"/>
      <c r="R699" s="2162"/>
      <c r="S699" s="2162"/>
      <c r="T699" s="2161">
        <f>T679</f>
        <v>0</v>
      </c>
      <c r="U699" s="2161"/>
      <c r="V699" s="2161"/>
      <c r="W699" s="2161"/>
      <c r="X699" s="2161"/>
      <c r="Y699" s="1386"/>
      <c r="AD699" s="1251"/>
      <c r="AE699" s="1251"/>
      <c r="AF699" s="1251"/>
      <c r="AG699" s="1251"/>
      <c r="AH699" s="1251"/>
      <c r="AI699" s="1251"/>
      <c r="AJ699" s="1251"/>
      <c r="AK699" s="1251"/>
      <c r="AL699" s="20"/>
      <c r="AM699" s="1251"/>
      <c r="AN699" s="1251"/>
      <c r="AO699" s="1251"/>
      <c r="AP699" s="1251"/>
      <c r="AQ699" s="1251"/>
      <c r="AR699" s="1251"/>
      <c r="AS699" s="1251"/>
      <c r="AT699" s="1251"/>
    </row>
    <row r="700" spans="1:81" s="1269" customFormat="1" ht="15">
      <c r="A700" s="1704">
        <f>IF(G695="",0,1)</f>
        <v>0</v>
      </c>
      <c r="B700" s="1629"/>
      <c r="C700" s="1283"/>
      <c r="D700" s="1548"/>
      <c r="E700" s="1474" t="str">
        <f t="shared" si="67"/>
        <v/>
      </c>
      <c r="F700" s="1789"/>
      <c r="G700" s="1551" t="str">
        <f>G$70</f>
        <v>Utilisation escomptée</v>
      </c>
      <c r="H700" s="1551"/>
      <c r="I700" s="1552"/>
      <c r="J700" s="1552"/>
      <c r="K700" s="1552"/>
      <c r="L700" s="1552"/>
      <c r="M700" s="1388"/>
      <c r="N700" s="2163" t="str">
        <f>P695</f>
        <v/>
      </c>
      <c r="O700" s="2163"/>
      <c r="P700" s="2163"/>
      <c r="Q700" s="2163"/>
      <c r="R700" s="2163"/>
      <c r="S700" s="2163"/>
      <c r="T700" s="2179">
        <f>'A1 Serres'!P679</f>
        <v>0</v>
      </c>
      <c r="U700" s="2179"/>
      <c r="V700" s="2179"/>
      <c r="W700" s="2179"/>
      <c r="X700" s="2179"/>
      <c r="Y700" s="1387"/>
      <c r="AL700" s="20"/>
    </row>
    <row r="701" spans="1:81" s="1269" customFormat="1" ht="15">
      <c r="A701" s="1704">
        <f>IF(G695="",0,1)</f>
        <v>0</v>
      </c>
      <c r="B701" s="1629"/>
      <c r="C701" s="1283"/>
      <c r="D701" s="1548"/>
      <c r="E701" s="1474" t="str">
        <f t="shared" si="67"/>
        <v/>
      </c>
      <c r="F701" s="1789"/>
      <c r="G701" s="1551" t="str">
        <f>G$71</f>
        <v>Surface cultivée de la serre</v>
      </c>
      <c r="H701" s="1551"/>
      <c r="I701" s="1552"/>
      <c r="J701" s="1552"/>
      <c r="K701" s="1552"/>
      <c r="L701" s="1552"/>
      <c r="M701" s="1388"/>
      <c r="N701" s="2163" t="str">
        <f>J695</f>
        <v/>
      </c>
      <c r="O701" s="2163"/>
      <c r="P701" s="2163"/>
      <c r="Q701" s="2163"/>
      <c r="R701" s="2163"/>
      <c r="S701" s="2163"/>
      <c r="T701" s="1268"/>
      <c r="U701" s="1268"/>
      <c r="V701" s="1268"/>
      <c r="W701" s="989"/>
      <c r="X701" s="1251"/>
      <c r="AL701" s="20"/>
    </row>
    <row r="702" spans="1:81" s="1269" customFormat="1" ht="15">
      <c r="A702" s="1704">
        <f>IF(G695="",0,1)</f>
        <v>0</v>
      </c>
      <c r="B702" s="1629"/>
      <c r="C702" s="1283"/>
      <c r="D702" s="1548"/>
      <c r="E702" s="1474" t="str">
        <f t="shared" si="67"/>
        <v/>
      </c>
      <c r="F702" s="1789"/>
      <c r="G702" s="1265">
        <f>G$72</f>
        <v>0</v>
      </c>
      <c r="H702" s="1265"/>
      <c r="I702" s="1266"/>
      <c r="J702" s="1266"/>
      <c r="K702" s="1266"/>
      <c r="L702" s="1266"/>
      <c r="M702" s="1388"/>
      <c r="N702" s="1268"/>
      <c r="O702" s="1268"/>
      <c r="P702" s="1268"/>
      <c r="Q702" s="1268"/>
      <c r="R702" s="1268"/>
      <c r="S702" s="1268"/>
      <c r="T702" s="1268"/>
      <c r="U702" s="1268"/>
      <c r="V702" s="1268"/>
      <c r="W702" s="989"/>
      <c r="X702" s="1251"/>
      <c r="AL702" s="20"/>
    </row>
    <row r="703" spans="1:81" s="1269" customFormat="1" ht="15">
      <c r="A703" s="1704">
        <f>IF(G695="",0,1)</f>
        <v>0</v>
      </c>
      <c r="B703" s="1629"/>
      <c r="C703" s="1283"/>
      <c r="D703" s="1548"/>
      <c r="E703" s="1474" t="str">
        <f t="shared" si="67"/>
        <v/>
      </c>
      <c r="F703" s="1789"/>
      <c r="G703" s="1389" t="str">
        <f>G$73</f>
        <v>Température octobre-mars</v>
      </c>
      <c r="H703" s="1389"/>
      <c r="I703" s="1390"/>
      <c r="J703" s="1390"/>
      <c r="K703" s="1390"/>
      <c r="L703" s="1390"/>
      <c r="M703" s="1388"/>
      <c r="N703" s="2168" t="str">
        <f>L695</f>
        <v/>
      </c>
      <c r="O703" s="2168"/>
      <c r="P703" s="2168"/>
      <c r="Q703" s="2168"/>
      <c r="R703" s="2168"/>
      <c r="S703" s="2168"/>
      <c r="T703" s="1268"/>
      <c r="U703" s="1268"/>
      <c r="V703" s="1268"/>
      <c r="W703" s="989"/>
      <c r="X703" s="1251"/>
      <c r="AJ703" s="1298"/>
      <c r="AL703" s="20"/>
    </row>
    <row r="704" spans="1:81" s="1269" customFormat="1" ht="29" customHeight="1">
      <c r="A704" s="1704">
        <f>IF(G695="",0,1)</f>
        <v>0</v>
      </c>
      <c r="B704" s="1629"/>
      <c r="C704" s="1283"/>
      <c r="D704" s="1548"/>
      <c r="E704" s="1474" t="str">
        <f t="shared" si="67"/>
        <v/>
      </c>
      <c r="F704" s="1789"/>
      <c r="G704" s="1553" t="str">
        <f>G$74</f>
        <v>Observations</v>
      </c>
      <c r="H704" s="1389"/>
      <c r="I704" s="1390"/>
      <c r="J704" s="1390"/>
      <c r="K704" s="1390"/>
      <c r="L704" s="1390"/>
      <c r="M704" s="1388"/>
      <c r="N704" s="2164" t="str">
        <f>AE695</f>
        <v/>
      </c>
      <c r="O704" s="2164"/>
      <c r="P704" s="2164"/>
      <c r="Q704" s="2164"/>
      <c r="R704" s="2164"/>
      <c r="S704" s="2164"/>
      <c r="T704" s="1268"/>
      <c r="U704" s="1268"/>
      <c r="V704" s="1268"/>
      <c r="W704" s="989"/>
      <c r="X704" s="1251"/>
      <c r="AL704" s="20"/>
    </row>
    <row r="705" spans="1:38" s="1269" customFormat="1" ht="15">
      <c r="A705" s="1704">
        <f>IF(G695="",0,1)</f>
        <v>0</v>
      </c>
      <c r="B705" s="1629"/>
      <c r="C705" s="1283"/>
      <c r="D705" s="1548"/>
      <c r="E705" s="1474" t="str">
        <f t="shared" si="67"/>
        <v/>
      </c>
      <c r="F705" s="1789"/>
      <c r="G705" s="1265">
        <f>G$75</f>
        <v>0</v>
      </c>
      <c r="H705" s="1265"/>
      <c r="I705" s="1266"/>
      <c r="J705" s="1266"/>
      <c r="K705" s="1266"/>
      <c r="L705" s="1266"/>
      <c r="M705" s="1388"/>
      <c r="N705" s="1268"/>
      <c r="O705" s="1268"/>
      <c r="P705" s="1268"/>
      <c r="Q705" s="1268"/>
      <c r="R705" s="1268"/>
      <c r="S705" s="1268"/>
      <c r="T705" s="1268"/>
      <c r="U705" s="1268"/>
      <c r="V705" s="1268"/>
      <c r="W705" s="989"/>
      <c r="X705" s="1251"/>
      <c r="AL705" s="20"/>
    </row>
    <row r="706" spans="1:38" s="1269" customFormat="1" ht="15">
      <c r="A706" s="1704">
        <f>IF(G695="",0,1)</f>
        <v>0</v>
      </c>
      <c r="B706" s="1629"/>
      <c r="C706" s="1283"/>
      <c r="D706" s="1548"/>
      <c r="E706" s="1474" t="str">
        <f t="shared" si="67"/>
        <v/>
      </c>
      <c r="F706" s="1789"/>
      <c r="G706" s="1389" t="str">
        <f>G$76</f>
        <v>Participation à la consommation totale d'énergie du chauffage</v>
      </c>
      <c r="H706" s="1389"/>
      <c r="I706" s="1390"/>
      <c r="J706" s="1390"/>
      <c r="K706" s="1390"/>
      <c r="L706" s="1390"/>
      <c r="M706" s="1388"/>
      <c r="N706" s="2169">
        <f>R695</f>
        <v>0</v>
      </c>
      <c r="O706" s="2169"/>
      <c r="P706" s="2169"/>
      <c r="Q706" s="2169"/>
      <c r="R706" s="2169"/>
      <c r="S706" s="2169"/>
      <c r="T706" s="1268"/>
      <c r="U706" s="1268"/>
      <c r="V706" s="1268"/>
      <c r="W706" s="989"/>
      <c r="X706" s="1251"/>
      <c r="AJ706" s="1298"/>
      <c r="AL706" s="20"/>
    </row>
    <row r="707" spans="1:38" s="1269" customFormat="1" ht="15">
      <c r="A707" s="1704">
        <f>IF(G695="",0,1)</f>
        <v>0</v>
      </c>
      <c r="B707" s="1629"/>
      <c r="C707" s="1283"/>
      <c r="D707" s="1548"/>
      <c r="E707" s="1474" t="str">
        <f t="shared" si="67"/>
        <v/>
      </c>
      <c r="F707" s="1789"/>
      <c r="G707" s="1393" t="str">
        <f>G$77</f>
        <v>Rang concernant l'efficience énergétique</v>
      </c>
      <c r="H707" s="1393"/>
      <c r="I707" s="1394"/>
      <c r="J707" s="1394"/>
      <c r="K707" s="1394"/>
      <c r="L707" s="1394"/>
      <c r="M707" s="1388"/>
      <c r="N707" s="2170" t="str">
        <f>N695</f>
        <v/>
      </c>
      <c r="O707" s="2170"/>
      <c r="P707" s="2170"/>
      <c r="Q707" s="2170"/>
      <c r="R707" s="2170"/>
      <c r="S707" s="2170"/>
      <c r="T707" s="1396"/>
      <c r="U707" s="1396"/>
      <c r="V707" s="1396"/>
      <c r="W707" s="989"/>
      <c r="X707" s="1397"/>
      <c r="AJ707" s="1298"/>
      <c r="AL707" s="20"/>
    </row>
    <row r="708" spans="1:38" s="1269" customFormat="1" ht="15">
      <c r="A708" s="1704">
        <f>IF(G695="",0,1)</f>
        <v>0</v>
      </c>
      <c r="B708" s="1629"/>
      <c r="C708" s="1283"/>
      <c r="D708" s="1548"/>
      <c r="E708" s="1474" t="str">
        <f t="shared" si="67"/>
        <v/>
      </c>
      <c r="F708" s="1789"/>
      <c r="G708" s="1393" t="str">
        <f>G$78</f>
        <v>Evaluation de la qualité énergétique</v>
      </c>
      <c r="H708" s="1393"/>
      <c r="I708" s="1394"/>
      <c r="J708" s="1394"/>
      <c r="K708" s="1394"/>
      <c r="L708" s="1394"/>
      <c r="M708" s="1388"/>
      <c r="N708" s="2171" t="str">
        <f>O695</f>
        <v/>
      </c>
      <c r="O708" s="2171"/>
      <c r="P708" s="2171"/>
      <c r="Q708" s="2171"/>
      <c r="R708" s="2171"/>
      <c r="S708" s="2171"/>
      <c r="T708" s="1268"/>
      <c r="U708" s="1268"/>
      <c r="V708" s="1268"/>
      <c r="W708" s="989"/>
      <c r="X708" s="1251"/>
      <c r="AJ708" s="1298"/>
      <c r="AL708" s="20"/>
    </row>
    <row r="709" spans="1:38" s="1269" customFormat="1" ht="15">
      <c r="A709" s="1704">
        <f>IF(G695="",0,1)</f>
        <v>0</v>
      </c>
      <c r="B709" s="1629"/>
      <c r="C709" s="1283"/>
      <c r="D709" s="1548"/>
      <c r="E709" s="1474" t="str">
        <f t="shared" si="67"/>
        <v/>
      </c>
      <c r="F709" s="1789"/>
      <c r="G709" s="1265">
        <f>G$79</f>
        <v>0</v>
      </c>
      <c r="H709" s="1265"/>
      <c r="I709" s="1266"/>
      <c r="J709" s="1266"/>
      <c r="K709" s="1266"/>
      <c r="L709" s="1266"/>
      <c r="M709" s="1388"/>
      <c r="N709" s="1399"/>
      <c r="O709" s="1268"/>
      <c r="P709" s="1268"/>
      <c r="Q709" s="1268"/>
      <c r="R709" s="1268"/>
      <c r="S709" s="1268"/>
      <c r="T709" s="1268"/>
      <c r="U709" s="1268"/>
      <c r="V709" s="1268"/>
      <c r="W709" s="989"/>
      <c r="X709" s="1251"/>
      <c r="AJ709" s="1298"/>
      <c r="AL709" s="20"/>
    </row>
    <row r="710" spans="1:38" s="1269" customFormat="1" ht="15">
      <c r="A710" s="1704">
        <f>IF(G695="",0,1)</f>
        <v>0</v>
      </c>
      <c r="B710" s="1629"/>
      <c r="C710" s="1283"/>
      <c r="D710" s="1548"/>
      <c r="E710" s="1474" t="str">
        <f t="shared" si="67"/>
        <v/>
      </c>
      <c r="F710" s="1789"/>
      <c r="G710" s="1389" t="str">
        <f>G$80</f>
        <v>Consommation d'énergie de la serre</v>
      </c>
      <c r="H710" s="1389"/>
      <c r="I710" s="1390"/>
      <c r="J710" s="1390"/>
      <c r="K710" s="1390"/>
      <c r="L710" s="1390"/>
      <c r="M710" s="1388"/>
      <c r="N710" s="2172">
        <f>S695</f>
        <v>0</v>
      </c>
      <c r="O710" s="2172"/>
      <c r="P710" s="2172"/>
      <c r="Q710" s="1401"/>
      <c r="R710" s="1401"/>
      <c r="S710" s="1401"/>
      <c r="T710" s="1268"/>
      <c r="U710" s="1268"/>
      <c r="V710" s="1268"/>
      <c r="W710" s="989"/>
      <c r="X710" s="1251"/>
      <c r="AJ710" s="1298"/>
      <c r="AL710" s="20"/>
    </row>
    <row r="711" spans="1:38" s="1269" customFormat="1" ht="15">
      <c r="A711" s="1704">
        <f>IF(G695="",0,1)</f>
        <v>0</v>
      </c>
      <c r="B711" s="1629"/>
      <c r="C711" s="1283"/>
      <c r="D711" s="1548"/>
      <c r="E711" s="1474" t="str">
        <f t="shared" si="67"/>
        <v/>
      </c>
      <c r="F711" s="1789"/>
      <c r="G711" s="1393" t="str">
        <f>G$81</f>
        <v>Distribution de chaleur Consommation d'énergie</v>
      </c>
      <c r="H711" s="1393"/>
      <c r="I711" s="1394"/>
      <c r="J711" s="1394"/>
      <c r="K711" s="1394"/>
      <c r="L711" s="1394"/>
      <c r="M711" s="1388"/>
      <c r="N711" s="2182">
        <f>T695</f>
        <v>0</v>
      </c>
      <c r="O711" s="2182"/>
      <c r="P711" s="2182"/>
      <c r="Q711" s="1403"/>
      <c r="R711" s="1403"/>
      <c r="S711" s="1403"/>
      <c r="T711" s="1268"/>
      <c r="U711" s="1268"/>
      <c r="V711" s="1268"/>
      <c r="W711" s="989"/>
      <c r="X711" s="1251"/>
      <c r="AJ711" s="1298"/>
      <c r="AL711" s="20"/>
    </row>
    <row r="712" spans="1:38" s="1269" customFormat="1" ht="15">
      <c r="A712" s="1704">
        <f>IF(G695="",0,1)</f>
        <v>0</v>
      </c>
      <c r="B712" s="1629"/>
      <c r="C712" s="1283"/>
      <c r="D712" s="1548"/>
      <c r="E712" s="1474" t="str">
        <f t="shared" si="67"/>
        <v/>
      </c>
      <c r="F712" s="1789"/>
      <c r="G712" s="1554" t="str">
        <f>G$82</f>
        <v>Total de la consommation d'énergie Etat actuel</v>
      </c>
      <c r="H712" s="1554"/>
      <c r="I712" s="1555"/>
      <c r="J712" s="1555"/>
      <c r="K712" s="1555"/>
      <c r="L712" s="1555"/>
      <c r="M712" s="1556"/>
      <c r="N712" s="2166" t="str">
        <f>U695</f>
        <v/>
      </c>
      <c r="O712" s="2166"/>
      <c r="P712" s="2166"/>
      <c r="Q712" s="1557"/>
      <c r="R712" s="1557"/>
      <c r="S712" s="1557"/>
      <c r="T712" s="1268"/>
      <c r="U712" s="1268"/>
      <c r="V712" s="1268"/>
      <c r="W712" s="989"/>
      <c r="X712" s="1251"/>
      <c r="AJ712" s="1298"/>
      <c r="AL712" s="20"/>
    </row>
    <row r="713" spans="1:38" s="787" customFormat="1" ht="15">
      <c r="A713" s="1704">
        <f>IF(G695="",0,1)</f>
        <v>0</v>
      </c>
      <c r="B713" s="1629"/>
      <c r="C713" s="1283"/>
      <c r="D713" s="1548"/>
      <c r="E713" s="1474" t="str">
        <f t="shared" si="67"/>
        <v/>
      </c>
      <c r="F713" s="1789"/>
      <c r="G713" s="1265">
        <f>G$83</f>
        <v>0</v>
      </c>
      <c r="H713" s="1265"/>
      <c r="I713" s="1266"/>
      <c r="J713" s="1266"/>
      <c r="K713" s="1266"/>
      <c r="L713" s="1266"/>
      <c r="M713" s="225"/>
      <c r="N713" s="1404"/>
      <c r="O713" s="1404"/>
      <c r="P713" s="1404"/>
      <c r="Q713" s="1404"/>
      <c r="R713" s="1404"/>
      <c r="S713" s="1404"/>
      <c r="T713" s="1404"/>
      <c r="U713" s="1404"/>
      <c r="V713" s="1404"/>
      <c r="W713" s="989"/>
    </row>
    <row r="714" spans="1:38" s="1269" customFormat="1" ht="15">
      <c r="A714" s="1704">
        <f>IF(G695="",0,1)</f>
        <v>0</v>
      </c>
      <c r="B714" s="1629"/>
      <c r="C714" s="1283"/>
      <c r="D714" s="1548"/>
      <c r="E714" s="1474" t="str">
        <f t="shared" si="67"/>
        <v/>
      </c>
      <c r="F714" s="1789"/>
      <c r="G714" s="1389" t="str">
        <f>G$84</f>
        <v>Ecran thermique</v>
      </c>
      <c r="H714" s="1389"/>
      <c r="I714" s="1390"/>
      <c r="J714" s="1390"/>
      <c r="K714" s="1390"/>
      <c r="L714" s="1390"/>
      <c r="M714" s="1388"/>
      <c r="N714" s="1558" t="str">
        <f>Z695</f>
        <v/>
      </c>
      <c r="O714" s="1401"/>
      <c r="P714" s="1401"/>
      <c r="Q714" s="1401"/>
      <c r="R714" s="1401"/>
      <c r="S714" s="1401"/>
      <c r="T714" s="1268"/>
      <c r="U714" s="1268"/>
      <c r="V714" s="1268"/>
      <c r="W714" s="989"/>
      <c r="X714" s="1251"/>
      <c r="AJ714" s="1298"/>
      <c r="AL714" s="20"/>
    </row>
    <row r="715" spans="1:38" s="1269" customFormat="1" ht="15">
      <c r="A715" s="1704">
        <f>IF(G695="",0,1)</f>
        <v>0</v>
      </c>
      <c r="B715" s="1629"/>
      <c r="C715" s="1283"/>
      <c r="D715" s="1548"/>
      <c r="E715" s="1474" t="str">
        <f t="shared" si="67"/>
        <v/>
      </c>
      <c r="F715" s="1789"/>
      <c r="G715" s="1393" t="str">
        <f>G$85</f>
        <v>Toit</v>
      </c>
      <c r="H715" s="1393"/>
      <c r="I715" s="1394"/>
      <c r="J715" s="1394"/>
      <c r="K715" s="1394"/>
      <c r="L715" s="1394"/>
      <c r="M715" s="1388"/>
      <c r="N715" s="1559" t="str">
        <f>AA695</f>
        <v/>
      </c>
      <c r="O715" s="1403"/>
      <c r="P715" s="1403"/>
      <c r="Q715" s="1403"/>
      <c r="R715" s="1403"/>
      <c r="S715" s="1403"/>
      <c r="T715" s="1268"/>
      <c r="U715" s="1268"/>
      <c r="V715" s="1268"/>
      <c r="W715" s="989"/>
      <c r="X715" s="1251"/>
      <c r="AJ715" s="1298"/>
      <c r="AL715" s="20"/>
    </row>
    <row r="716" spans="1:38" s="1269" customFormat="1" ht="15">
      <c r="A716" s="1704">
        <f>IF(G695="",0,1)</f>
        <v>0</v>
      </c>
      <c r="B716" s="1629"/>
      <c r="C716" s="1283"/>
      <c r="D716" s="1548"/>
      <c r="E716" s="1474" t="str">
        <f t="shared" si="67"/>
        <v/>
      </c>
      <c r="F716" s="1789"/>
      <c r="G716" s="1393" t="str">
        <f>G$86</f>
        <v>Parois latérales et pignons</v>
      </c>
      <c r="H716" s="1393"/>
      <c r="I716" s="1394"/>
      <c r="J716" s="1394"/>
      <c r="K716" s="1394"/>
      <c r="L716" s="1394"/>
      <c r="M716" s="1388"/>
      <c r="N716" s="1560" t="str">
        <f>AB695</f>
        <v/>
      </c>
      <c r="O716" s="1403"/>
      <c r="P716" s="1403"/>
      <c r="Q716" s="1403"/>
      <c r="R716" s="1403"/>
      <c r="S716" s="1403"/>
      <c r="T716" s="1268"/>
      <c r="U716" s="1268"/>
      <c r="V716" s="1268"/>
      <c r="W716" s="989"/>
      <c r="X716" s="1251"/>
      <c r="AJ716" s="1298"/>
      <c r="AL716" s="20"/>
    </row>
    <row r="717" spans="1:38" s="1269" customFormat="1" ht="15">
      <c r="A717" s="1704">
        <f>IF(G695="",0,1)</f>
        <v>0</v>
      </c>
      <c r="B717" s="1629"/>
      <c r="C717" s="1283"/>
      <c r="D717" s="1548"/>
      <c r="E717" s="1474" t="str">
        <f t="shared" si="67"/>
        <v/>
      </c>
      <c r="F717" s="1789"/>
      <c r="G717" s="1393" t="str">
        <f>G$87</f>
        <v>Etanchéité</v>
      </c>
      <c r="H717" s="1393"/>
      <c r="I717" s="1394"/>
      <c r="J717" s="1394"/>
      <c r="K717" s="1394"/>
      <c r="L717" s="1394"/>
      <c r="M717" s="1388"/>
      <c r="N717" s="1560" t="str">
        <f>AC695</f>
        <v/>
      </c>
      <c r="O717" s="1403"/>
      <c r="P717" s="1403"/>
      <c r="Q717" s="1403"/>
      <c r="R717" s="1403"/>
      <c r="S717" s="1403"/>
      <c r="T717" s="1268"/>
      <c r="U717" s="1268"/>
      <c r="V717" s="1268"/>
      <c r="W717" s="989"/>
      <c r="X717" s="1251"/>
      <c r="AJ717" s="1298"/>
      <c r="AL717" s="20"/>
    </row>
    <row r="718" spans="1:38" s="1269" customFormat="1" ht="15">
      <c r="A718" s="1704">
        <f>IF(G695="",0,1)</f>
        <v>0</v>
      </c>
      <c r="B718" s="1629"/>
      <c r="C718" s="1283"/>
      <c r="D718" s="1548"/>
      <c r="E718" s="1474" t="str">
        <f t="shared" si="67"/>
        <v/>
      </c>
      <c r="F718" s="1789"/>
      <c r="G718" s="1393" t="str">
        <f>G$88</f>
        <v>Gestion climatique</v>
      </c>
      <c r="H718" s="1393"/>
      <c r="I718" s="1394"/>
      <c r="J718" s="1394"/>
      <c r="K718" s="1394"/>
      <c r="L718" s="1394"/>
      <c r="M718" s="1388"/>
      <c r="N718" s="1560" t="str">
        <f>AD695</f>
        <v/>
      </c>
      <c r="O718" s="1403"/>
      <c r="P718" s="1403"/>
      <c r="Q718" s="1403"/>
      <c r="R718" s="1403"/>
      <c r="S718" s="1403"/>
      <c r="T718" s="1268"/>
      <c r="U718" s="1268"/>
      <c r="V718" s="1268"/>
      <c r="W718" s="989"/>
      <c r="X718" s="1251"/>
      <c r="AJ718" s="1298"/>
      <c r="AL718" s="20"/>
    </row>
    <row r="719" spans="1:38" s="1269" customFormat="1" ht="15">
      <c r="A719" s="1704">
        <f>IF(G695="",0,1)</f>
        <v>0</v>
      </c>
      <c r="B719" s="1629"/>
      <c r="C719" s="1283"/>
      <c r="D719" s="1548"/>
      <c r="E719" s="1474" t="str">
        <f t="shared" si="67"/>
        <v/>
      </c>
      <c r="F719" s="1789"/>
      <c r="G719" s="1265"/>
      <c r="H719" s="1265"/>
      <c r="I719" s="1266"/>
      <c r="J719" s="1266"/>
      <c r="K719" s="1266"/>
      <c r="L719" s="1266"/>
      <c r="M719" s="1405"/>
      <c r="N719" s="1268"/>
      <c r="O719" s="1268"/>
      <c r="P719" s="1268"/>
      <c r="Q719" s="1268"/>
      <c r="R719" s="1268"/>
      <c r="S719" s="1268"/>
      <c r="T719" s="1268"/>
      <c r="U719" s="1268"/>
      <c r="V719" s="1268"/>
      <c r="W719" s="989"/>
      <c r="X719" s="1251"/>
      <c r="AJ719" s="1298"/>
      <c r="AL719" s="20"/>
    </row>
    <row r="720" spans="1:38" s="1269" customFormat="1" ht="15">
      <c r="A720" s="1704">
        <f>IF(G695="",0,1)</f>
        <v>0</v>
      </c>
      <c r="B720" s="1629"/>
      <c r="C720" s="1283"/>
      <c r="D720" s="1548"/>
      <c r="E720" s="1474" t="str">
        <f t="shared" si="67"/>
        <v/>
      </c>
      <c r="F720" s="1789"/>
      <c r="G720" s="1406"/>
      <c r="H720" s="1266"/>
      <c r="I720" s="1266"/>
      <c r="J720" s="1266"/>
      <c r="K720" s="1266"/>
      <c r="L720" s="1266"/>
      <c r="M720" s="1399"/>
      <c r="N720" s="1268"/>
      <c r="O720" s="1268"/>
      <c r="P720" s="1268"/>
      <c r="Q720" s="1268"/>
      <c r="R720" s="1268"/>
      <c r="S720" s="1268"/>
      <c r="T720" s="1268"/>
      <c r="U720" s="1268"/>
      <c r="V720" s="1268"/>
      <c r="W720" s="989"/>
      <c r="X720" s="1251"/>
      <c r="AJ720" s="1298"/>
      <c r="AL720" s="20"/>
    </row>
    <row r="721" spans="1:38" s="1269" customFormat="1" ht="15">
      <c r="A721" s="1704">
        <f>IF(G695="",0,1)</f>
        <v>0</v>
      </c>
      <c r="B721" s="1629"/>
      <c r="C721" s="1283"/>
      <c r="D721" s="1548"/>
      <c r="E721" s="1474" t="str">
        <f t="shared" si="67"/>
        <v/>
      </c>
      <c r="F721" s="1789"/>
      <c r="G721" s="1406"/>
      <c r="H721" s="1266"/>
      <c r="I721" s="1266"/>
      <c r="J721" s="1266"/>
      <c r="K721" s="1266"/>
      <c r="L721" s="1266"/>
      <c r="M721" s="1399"/>
      <c r="N721" s="1268"/>
      <c r="O721" s="1268"/>
      <c r="P721" s="1268"/>
      <c r="Q721" s="1268"/>
      <c r="R721" s="1268"/>
      <c r="S721" s="1268"/>
      <c r="T721" s="1268"/>
      <c r="U721" s="1268"/>
      <c r="V721" s="1268"/>
      <c r="W721" s="989"/>
      <c r="X721" s="1251"/>
      <c r="AJ721" s="1298"/>
      <c r="AL721" s="20"/>
    </row>
    <row r="722" spans="1:38" s="1269" customFormat="1" ht="15">
      <c r="A722" s="1704">
        <f>IF(G695="",0,1)</f>
        <v>0</v>
      </c>
      <c r="B722" s="1629"/>
      <c r="C722" s="1283"/>
      <c r="D722" s="1548"/>
      <c r="E722" s="1474" t="str">
        <f t="shared" si="67"/>
        <v/>
      </c>
      <c r="F722" s="1789"/>
      <c r="G722" s="1406"/>
      <c r="H722" s="1266"/>
      <c r="I722" s="1266"/>
      <c r="J722" s="1266"/>
      <c r="K722" s="1266"/>
      <c r="L722" s="1266"/>
      <c r="M722" s="1399"/>
      <c r="N722" s="1268"/>
      <c r="O722" s="1268"/>
      <c r="P722" s="1268"/>
      <c r="Q722" s="1268"/>
      <c r="R722" s="1268"/>
      <c r="S722" s="1268"/>
      <c r="T722" s="1268"/>
      <c r="U722" s="1268"/>
      <c r="V722" s="1268"/>
      <c r="W722" s="989"/>
      <c r="X722" s="1251"/>
      <c r="AJ722" s="1298"/>
      <c r="AL722" s="20"/>
    </row>
    <row r="723" spans="1:38" s="1292" customFormat="1" ht="17.25" customHeight="1">
      <c r="A723" s="1704">
        <f>IF(G695="",0,1)</f>
        <v>0</v>
      </c>
      <c r="B723" s="1629"/>
      <c r="C723" s="1283"/>
      <c r="D723" s="677"/>
      <c r="E723" s="1474" t="str">
        <f t="shared" si="67"/>
        <v/>
      </c>
      <c r="F723" s="1789"/>
      <c r="G723" s="779"/>
      <c r="H723" s="779"/>
      <c r="I723" s="779"/>
      <c r="J723" s="779"/>
      <c r="K723" s="779"/>
      <c r="L723" s="779"/>
      <c r="M723" s="779"/>
      <c r="N723" s="779"/>
      <c r="O723" s="779"/>
      <c r="P723" s="779"/>
      <c r="Q723" s="779"/>
      <c r="R723" s="779"/>
      <c r="S723" s="779"/>
      <c r="T723" s="779"/>
      <c r="U723" s="2167"/>
      <c r="V723" s="2167"/>
      <c r="W723" s="989"/>
    </row>
    <row r="724" spans="1:38" s="1292" customFormat="1" ht="21.75" customHeight="1" thickBot="1">
      <c r="A724" s="1704">
        <f>IF(G695="",0,1)</f>
        <v>0</v>
      </c>
      <c r="B724" s="1629"/>
      <c r="C724" s="1283"/>
      <c r="D724" s="677"/>
      <c r="E724" s="1474" t="str">
        <f t="shared" si="67"/>
        <v/>
      </c>
      <c r="F724" s="1789"/>
      <c r="G724" s="777" t="str">
        <f>CONCATENATE(G695, G$40)</f>
        <v>: Recommandations spécifiques d'investissement</v>
      </c>
      <c r="H724" s="777"/>
      <c r="I724" s="777"/>
      <c r="J724" s="777"/>
      <c r="K724" s="777"/>
      <c r="L724" s="777"/>
      <c r="M724" s="777"/>
      <c r="N724" s="777"/>
      <c r="O724" s="777"/>
      <c r="P724" s="777"/>
      <c r="Q724" s="777"/>
      <c r="R724" s="777"/>
      <c r="S724" s="777"/>
      <c r="T724" s="777"/>
      <c r="U724" s="1410"/>
      <c r="V724" s="1410"/>
      <c r="W724" s="1410"/>
      <c r="X724" s="1410"/>
    </row>
    <row r="725" spans="1:38" s="1292" customFormat="1" ht="21.75" customHeight="1">
      <c r="A725" s="1704">
        <f>IF(G695="",0,1)</f>
        <v>0</v>
      </c>
      <c r="B725" s="1629"/>
      <c r="C725" s="1283"/>
      <c r="D725" s="677"/>
      <c r="E725" s="1474" t="str">
        <f t="shared" si="67"/>
        <v/>
      </c>
      <c r="F725" s="1789"/>
      <c r="G725" s="779"/>
      <c r="H725" s="779"/>
      <c r="I725" s="779"/>
      <c r="J725" s="779"/>
      <c r="K725" s="779"/>
      <c r="L725" s="779"/>
      <c r="M725" s="779"/>
      <c r="N725" s="779"/>
      <c r="O725" s="779"/>
      <c r="P725" s="779"/>
      <c r="Q725" s="779"/>
      <c r="R725" s="779"/>
      <c r="S725" s="779"/>
      <c r="T725" s="779"/>
      <c r="U725" s="1423"/>
      <c r="V725" s="1423"/>
      <c r="W725" s="1423"/>
      <c r="AG725" s="1292" t="s">
        <v>242</v>
      </c>
      <c r="AI725" s="1292" t="s">
        <v>872</v>
      </c>
    </row>
    <row r="726" spans="1:38" s="1292" customFormat="1" ht="16" customHeight="1">
      <c r="A726" s="1704">
        <f>IF(G695="",0,1)</f>
        <v>0</v>
      </c>
      <c r="B726" s="1629"/>
      <c r="C726" s="1283"/>
      <c r="D726" s="677"/>
      <c r="E726" s="1474" t="str">
        <f t="shared" si="67"/>
        <v/>
      </c>
      <c r="F726" s="1789"/>
      <c r="G726" s="1309" t="str">
        <f>G$96</f>
        <v>Elément</v>
      </c>
      <c r="H726" s="1309"/>
      <c r="I726" s="1309"/>
      <c r="J726" s="1309"/>
      <c r="K726" s="1309" t="str">
        <f>K$96</f>
        <v>Mesure</v>
      </c>
      <c r="L726" s="1309"/>
      <c r="M726" s="1309"/>
      <c r="N726" s="1309"/>
      <c r="O726" s="1309"/>
      <c r="P726" s="1309"/>
      <c r="Q726" s="1309"/>
      <c r="R726" s="1309" t="str">
        <f>R$96</f>
        <v>Réalisation</v>
      </c>
      <c r="S726" s="1310" t="str">
        <f>S$96</f>
        <v>Economie</v>
      </c>
      <c r="T726" s="1310"/>
      <c r="U726" s="2180" t="s">
        <v>74</v>
      </c>
      <c r="V726" s="2180"/>
      <c r="W726" s="2180"/>
      <c r="X726" s="1310" t="str">
        <f>X$96</f>
        <v>Economies</v>
      </c>
      <c r="AA726" s="101" t="s">
        <v>903</v>
      </c>
      <c r="AD726" s="101" t="s">
        <v>902</v>
      </c>
      <c r="AG726" s="101" t="s">
        <v>532</v>
      </c>
      <c r="AI726" s="101" t="s">
        <v>902</v>
      </c>
    </row>
    <row r="727" spans="1:38" s="1292" customFormat="1" ht="16" customHeight="1">
      <c r="A727" s="1704">
        <f>IF(G695="",0,1)</f>
        <v>0</v>
      </c>
      <c r="B727" s="1629"/>
      <c r="C727" s="1283"/>
      <c r="D727" s="677"/>
      <c r="E727" s="1474" t="str">
        <f t="shared" si="67"/>
        <v/>
      </c>
      <c r="F727" s="1789"/>
      <c r="G727" s="1311"/>
      <c r="H727" s="1311"/>
      <c r="I727" s="1311"/>
      <c r="J727" s="1311"/>
      <c r="K727" s="1311"/>
      <c r="L727" s="1311"/>
      <c r="M727" s="1311"/>
      <c r="N727" s="1311"/>
      <c r="O727" s="1311"/>
      <c r="P727" s="1311"/>
      <c r="Q727" s="1311"/>
      <c r="R727" s="1311"/>
      <c r="S727" s="1312" t="str">
        <f>S$97</f>
        <v>calculée</v>
      </c>
      <c r="T727" s="1312"/>
      <c r="U727" s="1312"/>
      <c r="V727" s="1312"/>
      <c r="W727" s="1312"/>
      <c r="X727" s="1312" t="str">
        <f>X$97</f>
        <v>des mesures</v>
      </c>
      <c r="Z727" s="2165" t="s">
        <v>594</v>
      </c>
      <c r="AA727" s="2165" t="str">
        <f>$R$40</f>
        <v>d'ici à 4 ans</v>
      </c>
      <c r="AB727" s="2165" t="str">
        <f>$R$41</f>
        <v>d'ici à 8 ans</v>
      </c>
      <c r="AD727" s="2165" t="str">
        <f>$R$40</f>
        <v>d'ici à 4 ans</v>
      </c>
      <c r="AE727" s="2165" t="str">
        <f>$R$41</f>
        <v>d'ici à 8 ans</v>
      </c>
      <c r="AG727" s="2165" t="str">
        <f>$R$40</f>
        <v>d'ici à 4 ans</v>
      </c>
      <c r="AH727" s="2165" t="str">
        <f>$R$41</f>
        <v>d'ici à 8 ans</v>
      </c>
      <c r="AI727" s="2165" t="str">
        <f>$R$40</f>
        <v>d'ici à 4 ans</v>
      </c>
      <c r="AJ727" s="2165" t="str">
        <f>$R$41</f>
        <v>d'ici à 8 ans</v>
      </c>
    </row>
    <row r="728" spans="1:38" s="1292" customFormat="1" ht="16" customHeight="1">
      <c r="A728" s="1704">
        <f>IF(G695="",0,1)</f>
        <v>0</v>
      </c>
      <c r="B728" s="1629"/>
      <c r="C728" s="1283"/>
      <c r="D728" s="677"/>
      <c r="E728" s="1474" t="str">
        <f t="shared" ref="E728:E759" si="68">IF((SUM(A728:C728))&gt;0,G$42,"")</f>
        <v/>
      </c>
      <c r="F728" s="1789"/>
      <c r="G728" s="1311"/>
      <c r="H728" s="1311"/>
      <c r="I728" s="1311"/>
      <c r="J728" s="1311"/>
      <c r="K728" s="1311"/>
      <c r="L728" s="1311"/>
      <c r="M728" s="1311"/>
      <c r="N728" s="1311"/>
      <c r="O728" s="1311"/>
      <c r="P728" s="1311"/>
      <c r="Q728" s="1311"/>
      <c r="R728" s="1311"/>
      <c r="S728" s="1312"/>
      <c r="T728" s="1312"/>
      <c r="U728" s="1312"/>
      <c r="V728" s="1312"/>
      <c r="W728" s="1312"/>
      <c r="X728" s="1312" t="str">
        <f>X$98</f>
        <v>choisies</v>
      </c>
      <c r="Z728" s="2165"/>
      <c r="AA728" s="2165"/>
      <c r="AB728" s="2165"/>
      <c r="AD728" s="2165"/>
      <c r="AE728" s="2165"/>
      <c r="AG728" s="2165"/>
      <c r="AH728" s="2165"/>
      <c r="AI728" s="2165"/>
      <c r="AJ728" s="2165"/>
    </row>
    <row r="729" spans="1:38" s="1292" customFormat="1" ht="16" customHeight="1">
      <c r="A729" s="1704">
        <f>IF(G695="",0,1)</f>
        <v>0</v>
      </c>
      <c r="B729" s="1629"/>
      <c r="C729" s="1283"/>
      <c r="D729" s="677"/>
      <c r="E729" s="1474" t="str">
        <f t="shared" si="68"/>
        <v/>
      </c>
      <c r="F729" s="1789"/>
      <c r="G729" s="1313"/>
      <c r="H729" s="1313"/>
      <c r="I729" s="1313"/>
      <c r="J729" s="1313"/>
      <c r="K729" s="1313"/>
      <c r="L729" s="1313"/>
      <c r="M729" s="1313"/>
      <c r="N729" s="1313"/>
      <c r="O729" s="1313"/>
      <c r="P729" s="1313"/>
      <c r="Q729" s="1313"/>
      <c r="R729" s="1313"/>
      <c r="S729" s="1314" t="s">
        <v>5</v>
      </c>
      <c r="T729" s="1314"/>
      <c r="U729" s="2181" t="str">
        <f>U$99</f>
        <v>[oui/non]</v>
      </c>
      <c r="V729" s="2181"/>
      <c r="W729" s="2181"/>
      <c r="X729" s="1314" t="s">
        <v>5</v>
      </c>
      <c r="Z729" s="2165"/>
      <c r="AA729" s="2165"/>
      <c r="AB729" s="2165"/>
      <c r="AD729" s="2165"/>
      <c r="AE729" s="2165"/>
      <c r="AG729" s="2165"/>
      <c r="AH729" s="2165"/>
      <c r="AI729" s="2165"/>
      <c r="AJ729" s="2165"/>
    </row>
    <row r="730" spans="1:38" s="1292" customFormat="1" ht="16" customHeight="1">
      <c r="A730" s="1704">
        <f>IF(G695="",0,1)</f>
        <v>0</v>
      </c>
      <c r="B730" s="1629"/>
      <c r="C730" s="1283"/>
      <c r="D730" s="677"/>
      <c r="E730" s="1474" t="str">
        <f t="shared" si="68"/>
        <v/>
      </c>
      <c r="F730" s="1789"/>
      <c r="G730" s="1311"/>
      <c r="H730" s="1311"/>
      <c r="I730" s="1311"/>
      <c r="J730" s="1311"/>
      <c r="K730" s="1311"/>
      <c r="L730" s="1311"/>
      <c r="M730" s="1311"/>
      <c r="N730" s="1311"/>
      <c r="O730" s="1311"/>
      <c r="P730" s="1311"/>
      <c r="Q730" s="1311"/>
      <c r="R730" s="1311"/>
      <c r="T730" s="1312"/>
      <c r="U730" s="1312"/>
      <c r="V730" s="1312"/>
      <c r="Z730" s="2165"/>
      <c r="AA730" s="2165"/>
      <c r="AB730" s="2165"/>
      <c r="AD730" s="2165"/>
      <c r="AE730" s="2165"/>
      <c r="AG730" s="2165"/>
      <c r="AH730" s="2165"/>
      <c r="AI730" s="2165"/>
      <c r="AJ730" s="2165"/>
    </row>
    <row r="731" spans="1:38" s="1292" customFormat="1" ht="12" customHeight="1">
      <c r="A731" s="1704">
        <f>IF(G695="",0,1)</f>
        <v>0</v>
      </c>
      <c r="B731" s="1629"/>
      <c r="C731" s="1283"/>
      <c r="D731" s="677"/>
      <c r="E731" s="1474" t="str">
        <f t="shared" si="68"/>
        <v/>
      </c>
      <c r="F731" s="1789"/>
      <c r="G731" s="1315"/>
      <c r="H731" s="1315"/>
      <c r="I731" s="1315"/>
      <c r="J731" s="1315"/>
      <c r="K731" s="1315"/>
      <c r="L731" s="1315"/>
      <c r="M731" s="1315"/>
      <c r="N731" s="1315"/>
      <c r="O731" s="1315"/>
      <c r="P731" s="1315"/>
      <c r="Q731" s="1315"/>
      <c r="R731" s="1315"/>
      <c r="S731" s="1315"/>
      <c r="T731" s="1315"/>
      <c r="U731" s="1312"/>
      <c r="V731" s="1315"/>
      <c r="W731" s="1315"/>
      <c r="X731" s="1315"/>
      <c r="Z731" s="2165"/>
      <c r="AA731" s="2165"/>
      <c r="AB731" s="2165"/>
      <c r="AD731" s="2165"/>
      <c r="AE731" s="2165"/>
      <c r="AG731" s="2165"/>
      <c r="AH731" s="2165"/>
      <c r="AI731" s="2165"/>
      <c r="AJ731" s="2165"/>
    </row>
    <row r="732" spans="1:38" s="737" customFormat="1" ht="17" customHeight="1">
      <c r="A732" s="1704">
        <f>IF(G695="",0,1)</f>
        <v>0</v>
      </c>
      <c r="B732" s="1655"/>
      <c r="C732" s="1283"/>
      <c r="D732" s="1561"/>
      <c r="E732" s="1474" t="str">
        <f t="shared" si="68"/>
        <v/>
      </c>
      <c r="F732" s="1789"/>
      <c r="G732" s="1316"/>
      <c r="H732" s="1317" t="str">
        <f>H$102</f>
        <v>Ecran thermique</v>
      </c>
      <c r="I732" s="1317"/>
      <c r="J732" s="1317"/>
      <c r="K732" s="2173" t="str">
        <f>AF695</f>
        <v/>
      </c>
      <c r="L732" s="2173"/>
      <c r="M732" s="2173"/>
      <c r="N732" s="2173"/>
      <c r="O732" s="2173"/>
      <c r="P732" s="2173"/>
      <c r="Q732" s="2173"/>
      <c r="R732" s="1318" t="str">
        <f>IF(S732=0,"",IF(BC695=Q$40,R$40,R$41))</f>
        <v>d'ici à 8 ans</v>
      </c>
      <c r="S732" s="1319" t="str">
        <f>AT695</f>
        <v/>
      </c>
      <c r="T732" s="1319"/>
      <c r="U732" s="1319"/>
      <c r="V732" s="527"/>
      <c r="W732" s="1320"/>
      <c r="X732" s="1319" t="str">
        <f>IF(V732=V$41,0,S732)</f>
        <v/>
      </c>
      <c r="Z732" s="1321">
        <f>IF(S732=0,1,IF(V732=V$41,2,3))</f>
        <v>3</v>
      </c>
      <c r="AA732" s="1322">
        <f>IF(R732=AA727,S732,0)</f>
        <v>0</v>
      </c>
      <c r="AB732" s="1322" t="str">
        <f>IF(R732=AB727,S732,0)</f>
        <v/>
      </c>
      <c r="AC732" s="1292"/>
      <c r="AD732" s="1322">
        <f>IF(R732=AD727,X732,0)</f>
        <v>0</v>
      </c>
      <c r="AE732" s="1322" t="str">
        <f>IF(R732=AE727,X732,0)</f>
        <v/>
      </c>
      <c r="AF732" s="40"/>
      <c r="AG732" s="1322">
        <f>AD732</f>
        <v>0</v>
      </c>
      <c r="AH732" s="1562" t="str">
        <f>AE732</f>
        <v/>
      </c>
      <c r="AI732" s="1563">
        <f>IF(W732=AI727,AC732,0)</f>
        <v>0</v>
      </c>
      <c r="AJ732" s="1563">
        <f>IF(W732=AJ727,AC732,0)</f>
        <v>0</v>
      </c>
      <c r="AK732" s="40"/>
      <c r="AL732" s="40"/>
    </row>
    <row r="733" spans="1:38" s="737" customFormat="1" ht="47" customHeight="1">
      <c r="A733" s="1704">
        <f>IF(G695="",0,1)</f>
        <v>0</v>
      </c>
      <c r="B733" s="1655"/>
      <c r="C733" s="1283"/>
      <c r="D733" s="1561"/>
      <c r="E733" s="1474" t="str">
        <f t="shared" si="68"/>
        <v/>
      </c>
      <c r="F733" s="1789"/>
      <c r="G733" s="1323"/>
      <c r="H733" s="1324"/>
      <c r="I733" s="1324"/>
      <c r="J733" s="1324"/>
      <c r="K733" s="2174"/>
      <c r="L733" s="2174"/>
      <c r="M733" s="2174"/>
      <c r="N733" s="2174"/>
      <c r="O733" s="2174"/>
      <c r="P733" s="2174"/>
      <c r="Q733" s="2174"/>
      <c r="R733" s="1325"/>
      <c r="S733" s="1326"/>
      <c r="T733" s="1326"/>
      <c r="U733" s="1326"/>
      <c r="V733" s="1326"/>
      <c r="W733" s="1326"/>
      <c r="X733" s="1326"/>
      <c r="AC733" s="1292"/>
      <c r="AF733" s="40"/>
      <c r="AI733" s="1443"/>
      <c r="AJ733" s="1443"/>
      <c r="AK733" s="40"/>
      <c r="AL733" s="40"/>
    </row>
    <row r="734" spans="1:38" s="737" customFormat="1" ht="17" customHeight="1">
      <c r="A734" s="1704">
        <f>IF(G695="",0,1)</f>
        <v>0</v>
      </c>
      <c r="B734" s="1655"/>
      <c r="C734" s="1283"/>
      <c r="D734" s="1561"/>
      <c r="E734" s="1474" t="str">
        <f t="shared" si="68"/>
        <v/>
      </c>
      <c r="F734" s="1789"/>
      <c r="G734" s="1316"/>
      <c r="H734" s="1317" t="str">
        <f>H$104</f>
        <v>Toit</v>
      </c>
      <c r="I734" s="1317"/>
      <c r="J734" s="1317"/>
      <c r="K734" s="2173" t="str">
        <f>AG695</f>
        <v/>
      </c>
      <c r="L734" s="2173"/>
      <c r="M734" s="2173"/>
      <c r="N734" s="2173"/>
      <c r="O734" s="2173"/>
      <c r="P734" s="2173"/>
      <c r="Q734" s="2173"/>
      <c r="R734" s="1318" t="str">
        <f>IF(S734=0,"",IF(BD695=Q$40,R$40,R$41))</f>
        <v>d'ici à 8 ans</v>
      </c>
      <c r="S734" s="1327" t="str">
        <f>AU695</f>
        <v/>
      </c>
      <c r="T734" s="1327"/>
      <c r="U734" s="1327"/>
      <c r="V734" s="527"/>
      <c r="W734" s="1320"/>
      <c r="X734" s="1319" t="str">
        <f>IF(V734=V$41,0,S734)</f>
        <v/>
      </c>
      <c r="Z734" s="1328">
        <f>IF(S734=0,1,IF(V734=V$41,2,3))</f>
        <v>3</v>
      </c>
      <c r="AA734" s="1322">
        <f>IF(R734=AA727,S734,0)</f>
        <v>0</v>
      </c>
      <c r="AB734" s="1322" t="str">
        <f>IF(R734=AB727,S734,0)</f>
        <v/>
      </c>
      <c r="AC734" s="1292"/>
      <c r="AD734" s="1322">
        <f>IF(R734=AD727,X734,0)</f>
        <v>0</v>
      </c>
      <c r="AE734" s="1322" t="str">
        <f>IF(R734=AE727,X734,0)</f>
        <v/>
      </c>
      <c r="AF734" s="40"/>
      <c r="AG734" s="1322">
        <f>AD734</f>
        <v>0</v>
      </c>
      <c r="AH734" s="1562" t="str">
        <f>AE734</f>
        <v/>
      </c>
      <c r="AI734" s="1563">
        <f>IF(W734=AI727,AC734,0)</f>
        <v>0</v>
      </c>
      <c r="AJ734" s="1563">
        <f>IF(W734=AJ727,AC734,0)</f>
        <v>0</v>
      </c>
      <c r="AK734" s="40"/>
      <c r="AL734" s="40"/>
    </row>
    <row r="735" spans="1:38" s="737" customFormat="1" ht="92" customHeight="1">
      <c r="A735" s="1704">
        <f>IF(G695="",0,1)</f>
        <v>0</v>
      </c>
      <c r="B735" s="1655"/>
      <c r="C735" s="1283"/>
      <c r="D735" s="1561"/>
      <c r="E735" s="1474" t="str">
        <f t="shared" si="68"/>
        <v/>
      </c>
      <c r="F735" s="1789"/>
      <c r="G735" s="1323"/>
      <c r="H735" s="1324"/>
      <c r="I735" s="1324"/>
      <c r="J735" s="1324"/>
      <c r="K735" s="2174"/>
      <c r="L735" s="2174"/>
      <c r="M735" s="2174"/>
      <c r="N735" s="2174"/>
      <c r="O735" s="2174"/>
      <c r="P735" s="2174"/>
      <c r="Q735" s="2174"/>
      <c r="R735" s="1325"/>
      <c r="S735" s="1326"/>
      <c r="T735" s="1326"/>
      <c r="U735" s="1326"/>
      <c r="V735" s="1326"/>
      <c r="W735" s="1326"/>
      <c r="X735" s="1326"/>
      <c r="AC735" s="1292"/>
      <c r="AF735" s="40"/>
      <c r="AI735" s="1443"/>
      <c r="AJ735" s="1443"/>
      <c r="AK735" s="40"/>
      <c r="AL735" s="40"/>
    </row>
    <row r="736" spans="1:38" s="737" customFormat="1" ht="17" customHeight="1">
      <c r="A736" s="1704">
        <f>IF(G695="",0,1)</f>
        <v>0</v>
      </c>
      <c r="B736" s="1655"/>
      <c r="C736" s="1283"/>
      <c r="D736" s="1561"/>
      <c r="E736" s="1474" t="str">
        <f t="shared" si="68"/>
        <v/>
      </c>
      <c r="F736" s="1789"/>
      <c r="G736" s="1316"/>
      <c r="H736" s="1317" t="str">
        <f>H$106</f>
        <v>Parois latérales et pignons</v>
      </c>
      <c r="I736" s="1317"/>
      <c r="J736" s="1317"/>
      <c r="K736" s="2173" t="str">
        <f>AH695</f>
        <v/>
      </c>
      <c r="L736" s="2173"/>
      <c r="M736" s="2173"/>
      <c r="N736" s="2173"/>
      <c r="O736" s="2173"/>
      <c r="P736" s="2173"/>
      <c r="Q736" s="2173"/>
      <c r="R736" s="1318" t="str">
        <f>IF(S736=0,"",IF(BE695=Q$40,R$40,R$41))</f>
        <v>d'ici à 8 ans</v>
      </c>
      <c r="S736" s="1327" t="str">
        <f>AV695</f>
        <v/>
      </c>
      <c r="T736" s="1327"/>
      <c r="U736" s="1327"/>
      <c r="V736" s="527"/>
      <c r="W736" s="1320"/>
      <c r="X736" s="1319" t="str">
        <f>IF(V736=V$41,0,S736)</f>
        <v/>
      </c>
      <c r="Z736" s="1328">
        <f>IF(S736=0,1,IF(V736=V$41,2,3))</f>
        <v>3</v>
      </c>
      <c r="AA736" s="1322">
        <f>IF(R736=AA727,S736,0)</f>
        <v>0</v>
      </c>
      <c r="AB736" s="1322" t="str">
        <f>IF(R736=AB727,S736,0)</f>
        <v/>
      </c>
      <c r="AC736" s="1292"/>
      <c r="AD736" s="1322">
        <f>IF(R736=AD727,X736,0)</f>
        <v>0</v>
      </c>
      <c r="AE736" s="1322" t="str">
        <f>IF(R736=AE727,X736,0)</f>
        <v/>
      </c>
      <c r="AF736" s="40"/>
      <c r="AG736" s="1322">
        <f>AD736</f>
        <v>0</v>
      </c>
      <c r="AH736" s="1562" t="str">
        <f>AE736</f>
        <v/>
      </c>
      <c r="AI736" s="1563">
        <f>IF(W736=AI727,AC736,0)</f>
        <v>0</v>
      </c>
      <c r="AJ736" s="1563">
        <f>IF(W736=AJ727,AC736,0)</f>
        <v>0</v>
      </c>
      <c r="AK736" s="40"/>
      <c r="AL736" s="40"/>
    </row>
    <row r="737" spans="1:38" s="737" customFormat="1" ht="34" customHeight="1">
      <c r="A737" s="1704">
        <f>IF(G695="",0,1)</f>
        <v>0</v>
      </c>
      <c r="B737" s="1655"/>
      <c r="C737" s="1283"/>
      <c r="D737" s="1561"/>
      <c r="E737" s="1474" t="str">
        <f t="shared" si="68"/>
        <v/>
      </c>
      <c r="F737" s="1789"/>
      <c r="G737" s="1323"/>
      <c r="H737" s="1324"/>
      <c r="I737" s="1324"/>
      <c r="J737" s="1324"/>
      <c r="K737" s="2174"/>
      <c r="L737" s="2174"/>
      <c r="M737" s="2174"/>
      <c r="N737" s="2174"/>
      <c r="O737" s="2174"/>
      <c r="P737" s="2174"/>
      <c r="Q737" s="2174"/>
      <c r="R737" s="1325"/>
      <c r="S737" s="1326"/>
      <c r="T737" s="1326"/>
      <c r="U737" s="1326"/>
      <c r="V737" s="1326"/>
      <c r="W737" s="1326"/>
      <c r="X737" s="1326"/>
      <c r="AC737" s="1292"/>
      <c r="AI737" s="1443"/>
      <c r="AJ737" s="1443"/>
      <c r="AK737" s="40"/>
      <c r="AL737" s="40"/>
    </row>
    <row r="738" spans="1:38" s="737" customFormat="1" ht="17" customHeight="1">
      <c r="A738" s="1704">
        <f>IF(G695="",0,1)</f>
        <v>0</v>
      </c>
      <c r="B738" s="1655"/>
      <c r="C738" s="1283"/>
      <c r="D738" s="1561"/>
      <c r="E738" s="1474" t="str">
        <f t="shared" si="68"/>
        <v/>
      </c>
      <c r="F738" s="1789"/>
      <c r="G738" s="1316"/>
      <c r="H738" s="1317" t="str">
        <f>H$108</f>
        <v>Etanchéité</v>
      </c>
      <c r="I738" s="1317"/>
      <c r="J738" s="1317"/>
      <c r="K738" s="2173" t="str">
        <f>AI695</f>
        <v/>
      </c>
      <c r="L738" s="2173"/>
      <c r="M738" s="2173"/>
      <c r="N738" s="2173"/>
      <c r="O738" s="2173"/>
      <c r="P738" s="2173"/>
      <c r="Q738" s="2173"/>
      <c r="R738" s="1318" t="str">
        <f>IF(S738=0,"",IF(BF695=Q$40,R$40,R$41))</f>
        <v>d'ici à 8 ans</v>
      </c>
      <c r="S738" s="1327" t="str">
        <f>AW695</f>
        <v/>
      </c>
      <c r="T738" s="1327"/>
      <c r="U738" s="1327"/>
      <c r="V738" s="527"/>
      <c r="W738" s="1320"/>
      <c r="X738" s="1319" t="str">
        <f>IF(V738=V$41,0,S738)</f>
        <v/>
      </c>
      <c r="Z738" s="1328">
        <f>IF(S738=0,1,IF(V738=V$41,2,3))</f>
        <v>3</v>
      </c>
      <c r="AA738" s="1322">
        <f>IF(R738=AA727,S738,0)</f>
        <v>0</v>
      </c>
      <c r="AB738" s="1322" t="str">
        <f>IF(R738=AB727,S738,0)</f>
        <v/>
      </c>
      <c r="AC738" s="1292"/>
      <c r="AD738" s="1322">
        <f>IF(R738=AD727,X738,0)</f>
        <v>0</v>
      </c>
      <c r="AE738" s="1322" t="str">
        <f>IF(R738=AE727,X738,0)</f>
        <v/>
      </c>
      <c r="AF738" s="40"/>
      <c r="AG738" s="1322">
        <f>AD738</f>
        <v>0</v>
      </c>
      <c r="AH738" s="1562" t="str">
        <f>AE738</f>
        <v/>
      </c>
      <c r="AI738" s="1563">
        <f>IF(W738=AI727,AC738,0)</f>
        <v>0</v>
      </c>
      <c r="AJ738" s="1563">
        <f>IF(W738=AJ727,AC738,0)</f>
        <v>0</v>
      </c>
      <c r="AK738" s="40"/>
      <c r="AL738" s="40"/>
    </row>
    <row r="739" spans="1:38" s="737" customFormat="1" ht="47" customHeight="1">
      <c r="A739" s="1704">
        <f>IF(G695="",0,1)</f>
        <v>0</v>
      </c>
      <c r="B739" s="1655"/>
      <c r="C739" s="1283"/>
      <c r="D739" s="1561"/>
      <c r="E739" s="1474" t="str">
        <f t="shared" si="68"/>
        <v/>
      </c>
      <c r="F739" s="1789"/>
      <c r="G739" s="1323"/>
      <c r="H739" s="1324"/>
      <c r="I739" s="1324"/>
      <c r="J739" s="1324"/>
      <c r="K739" s="2174"/>
      <c r="L739" s="2174"/>
      <c r="M739" s="2174"/>
      <c r="N739" s="2174"/>
      <c r="O739" s="2174"/>
      <c r="P739" s="2174"/>
      <c r="Q739" s="2174"/>
      <c r="R739" s="1325"/>
      <c r="S739" s="1326"/>
      <c r="T739" s="1326"/>
      <c r="U739" s="1326"/>
      <c r="V739" s="1326"/>
      <c r="W739" s="1326"/>
      <c r="X739" s="1326"/>
      <c r="AC739" s="1292"/>
      <c r="AE739" s="40"/>
      <c r="AF739" s="40"/>
      <c r="AH739" s="40"/>
      <c r="AI739" s="1443"/>
      <c r="AJ739" s="44"/>
      <c r="AK739" s="40"/>
      <c r="AL739" s="40"/>
    </row>
    <row r="740" spans="1:38" s="737" customFormat="1" ht="17" customHeight="1">
      <c r="A740" s="1704">
        <f>IF(G695="",0,1)</f>
        <v>0</v>
      </c>
      <c r="B740" s="1655"/>
      <c r="C740" s="1283"/>
      <c r="D740" s="1561"/>
      <c r="E740" s="1474" t="str">
        <f t="shared" si="68"/>
        <v/>
      </c>
      <c r="F740" s="1789"/>
      <c r="G740" s="1316"/>
      <c r="H740" s="1317" t="str">
        <f>H$110</f>
        <v>Gestion du climat</v>
      </c>
      <c r="I740" s="1317"/>
      <c r="J740" s="1317"/>
      <c r="K740" s="2173" t="str">
        <f>AJ695</f>
        <v/>
      </c>
      <c r="L740" s="2173"/>
      <c r="M740" s="2173"/>
      <c r="N740" s="2173"/>
      <c r="O740" s="2173"/>
      <c r="P740" s="2173"/>
      <c r="Q740" s="2173"/>
      <c r="R740" s="1318" t="str">
        <f>IF(S740=0,"",IF(BG695=Q$40,R$40,R$41))</f>
        <v>d'ici à 8 ans</v>
      </c>
      <c r="S740" s="1327" t="str">
        <f>AX695</f>
        <v/>
      </c>
      <c r="T740" s="1327"/>
      <c r="U740" s="1327"/>
      <c r="V740" s="527"/>
      <c r="W740" s="1320"/>
      <c r="X740" s="1319" t="str">
        <f>IF(V740=V$41,0,S740)</f>
        <v/>
      </c>
      <c r="Z740" s="1328">
        <f>IF(S740=0,1,IF(V740=V$41,2,3))</f>
        <v>3</v>
      </c>
      <c r="AA740" s="1322">
        <f>IF(R740=AA727,S740,0)</f>
        <v>0</v>
      </c>
      <c r="AB740" s="1322" t="str">
        <f>IF(R740=AB727,S740,0)</f>
        <v/>
      </c>
      <c r="AC740" s="1292"/>
      <c r="AD740" s="1322">
        <f>IF(R740=AD727,X740,0)</f>
        <v>0</v>
      </c>
      <c r="AE740" s="1322" t="str">
        <f>IF(R740=AE727,X740,0)</f>
        <v/>
      </c>
      <c r="AF740" s="40"/>
      <c r="AG740" s="1322">
        <f>AD740</f>
        <v>0</v>
      </c>
      <c r="AH740" s="1562" t="str">
        <f>AE740</f>
        <v/>
      </c>
      <c r="AI740" s="1563">
        <f>IF(W740=AI727,AC740,0)</f>
        <v>0</v>
      </c>
      <c r="AJ740" s="1563">
        <f>IF(W740=AJ727,AC740,0)</f>
        <v>0</v>
      </c>
      <c r="AK740" s="40"/>
      <c r="AL740" s="40"/>
    </row>
    <row r="741" spans="1:38" s="737" customFormat="1" ht="24" customHeight="1">
      <c r="A741" s="1704">
        <f>IF(G695="",0,1)</f>
        <v>0</v>
      </c>
      <c r="B741" s="1655"/>
      <c r="C741" s="1283"/>
      <c r="D741" s="1561"/>
      <c r="E741" s="1474" t="str">
        <f t="shared" si="68"/>
        <v/>
      </c>
      <c r="F741" s="1789"/>
      <c r="G741" s="1323"/>
      <c r="H741" s="1324"/>
      <c r="I741" s="1324"/>
      <c r="J741" s="1324"/>
      <c r="K741" s="2174"/>
      <c r="L741" s="2174"/>
      <c r="M741" s="2174"/>
      <c r="N741" s="2174"/>
      <c r="O741" s="2174"/>
      <c r="P741" s="2174"/>
      <c r="Q741" s="2174"/>
      <c r="R741" s="1325"/>
      <c r="S741" s="1326"/>
      <c r="T741" s="1326"/>
      <c r="U741" s="1326"/>
      <c r="V741" s="1326"/>
      <c r="W741" s="1326"/>
      <c r="X741" s="1326"/>
      <c r="AC741" s="1292"/>
      <c r="AE741" s="40"/>
      <c r="AF741" s="40"/>
      <c r="AH741" s="40"/>
      <c r="AJ741" s="40"/>
      <c r="AK741" s="40"/>
      <c r="AL741" s="40"/>
    </row>
    <row r="742" spans="1:38" s="737" customFormat="1" ht="17" customHeight="1">
      <c r="A742" s="1704">
        <f>IF(G695="",0,1)</f>
        <v>0</v>
      </c>
      <c r="B742" s="1655"/>
      <c r="C742" s="1283"/>
      <c r="D742" s="1561"/>
      <c r="E742" s="1474" t="str">
        <f t="shared" si="68"/>
        <v/>
      </c>
      <c r="F742" s="1789"/>
      <c r="G742" s="1316"/>
      <c r="H742" s="1317" t="str">
        <f>H$112</f>
        <v>Isolation des conduites</v>
      </c>
      <c r="I742" s="1317"/>
      <c r="J742" s="1317"/>
      <c r="K742" s="2173" t="str">
        <f>AK695</f>
        <v/>
      </c>
      <c r="L742" s="2173"/>
      <c r="M742" s="2173"/>
      <c r="N742" s="2173"/>
      <c r="O742" s="2173"/>
      <c r="P742" s="2173"/>
      <c r="Q742" s="2173"/>
      <c r="R742" s="1318" t="str">
        <f>IF(S742=0,"",IF(BH695=Q$40,R$40,R$41))</f>
        <v>d'ici à 8 ans</v>
      </c>
      <c r="S742" s="1327" t="str">
        <f>AY695</f>
        <v/>
      </c>
      <c r="T742" s="1327"/>
      <c r="U742" s="1327"/>
      <c r="V742" s="527"/>
      <c r="W742" s="1320"/>
      <c r="X742" s="1319" t="str">
        <f>IF(V742=V$41,0,S742)</f>
        <v/>
      </c>
      <c r="Z742" s="1328">
        <f>IF(S742=0,1,IF(V742=V$41,2,3))</f>
        <v>3</v>
      </c>
      <c r="AA742" s="1322">
        <f>IF(R742=AA727,S742,0)</f>
        <v>0</v>
      </c>
      <c r="AB742" s="1322" t="str">
        <f>IF(R742=AB727,S742,0)</f>
        <v/>
      </c>
      <c r="AC742" s="1292"/>
      <c r="AD742" s="1322">
        <f>IF(R742=AD727,X742,0)</f>
        <v>0</v>
      </c>
      <c r="AE742" s="1322" t="str">
        <f>IF(R742=AE727,X742,0)</f>
        <v/>
      </c>
      <c r="AF742" s="40"/>
      <c r="AH742" s="40"/>
      <c r="AI742" s="1322">
        <f>AD742</f>
        <v>0</v>
      </c>
      <c r="AJ742" s="1322" t="str">
        <f>AE742</f>
        <v/>
      </c>
      <c r="AK742" s="40"/>
      <c r="AL742" s="40"/>
    </row>
    <row r="743" spans="1:38" s="737" customFormat="1" ht="15" customHeight="1">
      <c r="A743" s="1704">
        <f>IF(G695="",0,1)</f>
        <v>0</v>
      </c>
      <c r="B743" s="1655"/>
      <c r="C743" s="1283"/>
      <c r="D743" s="1561"/>
      <c r="E743" s="1474" t="str">
        <f t="shared" si="68"/>
        <v/>
      </c>
      <c r="F743" s="1789"/>
      <c r="G743" s="1323"/>
      <c r="H743" s="1324"/>
      <c r="I743" s="1324"/>
      <c r="J743" s="1324"/>
      <c r="K743" s="2174"/>
      <c r="L743" s="2174"/>
      <c r="M743" s="2174"/>
      <c r="N743" s="2174"/>
      <c r="O743" s="2174"/>
      <c r="P743" s="2174"/>
      <c r="Q743" s="2174"/>
      <c r="R743" s="1325"/>
      <c r="S743" s="1326"/>
      <c r="T743" s="1326"/>
      <c r="U743" s="1326"/>
      <c r="V743" s="1326"/>
      <c r="W743" s="1326"/>
      <c r="X743" s="1326"/>
      <c r="AC743" s="1292"/>
      <c r="AE743" s="40"/>
      <c r="AF743" s="40"/>
      <c r="AH743" s="40"/>
      <c r="AJ743" s="40"/>
      <c r="AK743" s="40"/>
      <c r="AL743" s="40"/>
    </row>
    <row r="744" spans="1:38" s="737" customFormat="1" ht="17" customHeight="1">
      <c r="A744" s="1704">
        <f>IF(G695="",0,1)</f>
        <v>0</v>
      </c>
      <c r="B744" s="1655"/>
      <c r="C744" s="1283"/>
      <c r="D744" s="1561"/>
      <c r="E744" s="1474" t="str">
        <f t="shared" si="68"/>
        <v/>
      </c>
      <c r="F744" s="1789"/>
      <c r="G744" s="1316"/>
      <c r="H744" s="1317" t="str">
        <f>H$114</f>
        <v>Isolation du distributeur de chauffage</v>
      </c>
      <c r="I744" s="1317"/>
      <c r="J744" s="1317"/>
      <c r="K744" s="2173" t="str">
        <f>AL695</f>
        <v/>
      </c>
      <c r="L744" s="2173"/>
      <c r="M744" s="2173"/>
      <c r="N744" s="2173"/>
      <c r="O744" s="2173"/>
      <c r="P744" s="2173"/>
      <c r="Q744" s="2173"/>
      <c r="R744" s="1318" t="str">
        <f>IF(S744=0,"",IF(BI695=Q$40,R$40,R$41))</f>
        <v>d'ici à 8 ans</v>
      </c>
      <c r="S744" s="1327" t="str">
        <f>AZ695</f>
        <v/>
      </c>
      <c r="T744" s="1327"/>
      <c r="U744" s="1327"/>
      <c r="V744" s="527"/>
      <c r="W744" s="1320"/>
      <c r="X744" s="1319" t="str">
        <f>IF(V744=V$41,0,S744)</f>
        <v/>
      </c>
      <c r="Z744" s="1328">
        <f>IF(S744=0,1,IF(V744=V$41,2,3))</f>
        <v>3</v>
      </c>
      <c r="AA744" s="1322">
        <f>IF(R744=AA$97,S744,0)</f>
        <v>0</v>
      </c>
      <c r="AB744" s="1322" t="str">
        <f>IF(R744=AB$97,S744,0)</f>
        <v/>
      </c>
      <c r="AC744" s="1292"/>
      <c r="AD744" s="1322">
        <f>IF(R744=AD$97,X744,0)</f>
        <v>0</v>
      </c>
      <c r="AE744" s="1322" t="str">
        <f>IF(R744=AE$97,X744,0)</f>
        <v/>
      </c>
      <c r="AF744" s="40"/>
      <c r="AH744" s="40"/>
      <c r="AI744" s="1322">
        <f>AD744</f>
        <v>0</v>
      </c>
      <c r="AJ744" s="1322" t="str">
        <f>AE744</f>
        <v/>
      </c>
      <c r="AK744" s="40"/>
      <c r="AL744" s="40"/>
    </row>
    <row r="745" spans="1:38" s="737" customFormat="1" ht="17" customHeight="1">
      <c r="A745" s="1704">
        <f>IF(G695="",0,1)</f>
        <v>0</v>
      </c>
      <c r="B745" s="1655"/>
      <c r="C745" s="1283"/>
      <c r="D745" s="1561"/>
      <c r="E745" s="1474" t="str">
        <f t="shared" si="68"/>
        <v/>
      </c>
      <c r="F745" s="1789"/>
      <c r="G745" s="1323"/>
      <c r="H745" s="1324"/>
      <c r="I745" s="1324"/>
      <c r="J745" s="1324"/>
      <c r="K745" s="2174"/>
      <c r="L745" s="2174"/>
      <c r="M745" s="2174"/>
      <c r="N745" s="2174"/>
      <c r="O745" s="2174"/>
      <c r="P745" s="2174"/>
      <c r="Q745" s="2174"/>
      <c r="R745" s="1325"/>
      <c r="S745" s="1326"/>
      <c r="T745" s="1326"/>
      <c r="U745" s="1326"/>
      <c r="V745" s="1326"/>
      <c r="W745" s="1326"/>
      <c r="X745" s="1326"/>
      <c r="AC745" s="1292"/>
      <c r="AE745" s="40"/>
      <c r="AF745" s="40"/>
      <c r="AH745" s="40"/>
      <c r="AJ745" s="40"/>
      <c r="AK745" s="40"/>
      <c r="AL745" s="40"/>
    </row>
    <row r="746" spans="1:38" s="1292" customFormat="1" ht="18" customHeight="1">
      <c r="A746" s="1704">
        <f>IF(G695="",0,1)</f>
        <v>0</v>
      </c>
      <c r="B746" s="1629"/>
      <c r="C746" s="1283"/>
      <c r="D746" s="1564">
        <f>IF(I746="",-1,0)</f>
        <v>-1</v>
      </c>
      <c r="E746" s="1474" t="str">
        <f t="shared" si="68"/>
        <v/>
      </c>
      <c r="F746" s="1789"/>
      <c r="G746" s="1329" t="str">
        <f>G$116</f>
        <v>Total</v>
      </c>
      <c r="H746" s="1329"/>
      <c r="I746" s="1330"/>
      <c r="J746" s="1331"/>
      <c r="K746" s="1332">
        <f>AK696</f>
        <v>0</v>
      </c>
      <c r="L746" s="1332"/>
      <c r="M746" s="1332"/>
      <c r="N746" s="1332"/>
      <c r="O746" s="1332"/>
      <c r="P746" s="1332"/>
      <c r="Q746" s="1332"/>
      <c r="R746" s="1332"/>
      <c r="S746" s="1286">
        <f>SUM(S732:S745)</f>
        <v>0</v>
      </c>
      <c r="T746" s="1333"/>
      <c r="U746" s="1286"/>
      <c r="V746" s="1286">
        <f>SUM(V732:V745)</f>
        <v>0</v>
      </c>
      <c r="W746" s="1286">
        <f>SUM(W732:W745)</f>
        <v>0</v>
      </c>
      <c r="X746" s="1286">
        <f>SUM(X732:X745)</f>
        <v>0</v>
      </c>
      <c r="Y746" s="2"/>
      <c r="Z746" s="2"/>
      <c r="AA746" s="1334">
        <f>SUM(AA732:AA745)</f>
        <v>0</v>
      </c>
      <c r="AB746" s="1334">
        <f>SUM(AB732:AB745)</f>
        <v>0</v>
      </c>
      <c r="AD746" s="1334">
        <f>SUM(AD732:AD745)</f>
        <v>0</v>
      </c>
      <c r="AE746" s="1334">
        <f>SUM(AE732:AE745)</f>
        <v>0</v>
      </c>
      <c r="AF746" s="1415"/>
      <c r="AG746" s="1334">
        <f>SUM(AG732:AG745)</f>
        <v>0</v>
      </c>
      <c r="AH746" s="1334">
        <f>SUM(AH732:AH745)</f>
        <v>0</v>
      </c>
      <c r="AI746" s="1334">
        <f>SUM(AI732:AI745)</f>
        <v>0</v>
      </c>
      <c r="AJ746" s="1334">
        <f>SUM(AJ732:AJ745)</f>
        <v>0</v>
      </c>
      <c r="AK746" s="1415"/>
      <c r="AL746" s="1415"/>
    </row>
    <row r="747" spans="1:38" s="731" customFormat="1" ht="25" customHeight="1">
      <c r="A747" s="1704">
        <f>IF(G695="",0,1)</f>
        <v>0</v>
      </c>
      <c r="B747" s="1629"/>
      <c r="C747" s="1283"/>
      <c r="D747" s="1561"/>
      <c r="E747" s="1474" t="str">
        <f t="shared" si="68"/>
        <v/>
      </c>
      <c r="F747" s="1789"/>
      <c r="G747" s="1315"/>
      <c r="H747" s="1335"/>
      <c r="I747" s="1336"/>
      <c r="J747" s="1337"/>
      <c r="K747" s="1338"/>
      <c r="L747" s="1338"/>
      <c r="M747" s="1338"/>
      <c r="N747" s="1338"/>
      <c r="O747" s="1338"/>
      <c r="P747" s="1338"/>
      <c r="Q747" s="1338"/>
      <c r="R747" s="1338"/>
      <c r="S747" s="1337"/>
      <c r="T747" s="1337"/>
      <c r="U747" s="1337"/>
      <c r="V747" s="1339"/>
      <c r="W747" s="989"/>
      <c r="X747" s="2"/>
      <c r="Y747" s="2"/>
      <c r="Z747" s="2"/>
      <c r="AA747" s="2"/>
      <c r="AB747" s="2"/>
      <c r="AC747" s="1292"/>
      <c r="AD747" s="1415"/>
      <c r="AE747" s="1415"/>
      <c r="AF747" s="1415"/>
      <c r="AG747" s="1415"/>
      <c r="AH747" s="1415"/>
      <c r="AI747" s="1415"/>
      <c r="AJ747" s="1415"/>
      <c r="AK747" s="1415"/>
      <c r="AL747" s="1415"/>
    </row>
    <row r="748" spans="1:38" s="1279" customFormat="1" ht="19" customHeight="1">
      <c r="A748" s="1704">
        <f>IF(G695="",0,1)</f>
        <v>0</v>
      </c>
      <c r="B748" s="1704"/>
      <c r="C748" s="1565"/>
      <c r="D748" s="1566"/>
      <c r="E748" s="1474" t="str">
        <f t="shared" si="68"/>
        <v/>
      </c>
      <c r="F748" s="1789"/>
      <c r="G748" s="1340"/>
      <c r="H748" s="1341" t="str">
        <f>H$118</f>
        <v>Economies</v>
      </c>
      <c r="I748" s="1342"/>
      <c r="J748" s="1343"/>
      <c r="K748" s="1344" t="str">
        <f>K$118</f>
        <v>Ensemble des mesures 1</v>
      </c>
      <c r="L748" s="1345"/>
      <c r="M748" s="1261"/>
      <c r="N748" s="1346"/>
      <c r="O748" s="1346"/>
      <c r="P748" s="1346"/>
      <c r="Q748" s="1346"/>
      <c r="R748" s="1346"/>
      <c r="S748" s="1347">
        <f>AA746</f>
        <v>0</v>
      </c>
      <c r="T748" s="1261"/>
      <c r="U748" s="1261"/>
      <c r="V748" s="1261"/>
      <c r="W748" s="1348"/>
      <c r="X748" s="1349">
        <f>AD746</f>
        <v>0</v>
      </c>
      <c r="Y748" s="1350"/>
      <c r="Z748" s="1350"/>
      <c r="AA748" s="1350"/>
      <c r="AB748" s="1350"/>
      <c r="AC748" s="1350"/>
    </row>
    <row r="749" spans="1:38" s="1355" customFormat="1" ht="19" customHeight="1">
      <c r="A749" s="1704">
        <f>IF(G695="",0,1)</f>
        <v>0</v>
      </c>
      <c r="B749" s="1646"/>
      <c r="C749" s="1565"/>
      <c r="D749" s="1567"/>
      <c r="E749" s="1474" t="str">
        <f t="shared" si="68"/>
        <v/>
      </c>
      <c r="F749" s="1789"/>
      <c r="G749" s="1351"/>
      <c r="H749" s="1352" t="s">
        <v>100</v>
      </c>
      <c r="I749" s="1353"/>
      <c r="J749" s="1354"/>
      <c r="K749" s="1344" t="str">
        <f>K$119</f>
        <v>Ensemble des mesures 2</v>
      </c>
      <c r="L749" s="1345"/>
      <c r="M749" s="1261"/>
      <c r="N749" s="1346"/>
      <c r="O749" s="1346"/>
      <c r="P749" s="1346"/>
      <c r="Q749" s="1346"/>
      <c r="R749" s="1346"/>
      <c r="S749" s="1347">
        <f>AB746</f>
        <v>0</v>
      </c>
      <c r="T749" s="1261"/>
      <c r="U749" s="1261"/>
      <c r="V749" s="1261"/>
      <c r="W749" s="1348"/>
      <c r="X749" s="1349">
        <f>AE746</f>
        <v>0</v>
      </c>
      <c r="Y749" s="208"/>
      <c r="Z749" s="208"/>
      <c r="AA749" s="208"/>
      <c r="AB749" s="208"/>
      <c r="AC749" s="208"/>
      <c r="AD749" s="198"/>
      <c r="AE749" s="198"/>
      <c r="AF749" s="198"/>
      <c r="AG749" s="198"/>
      <c r="AH749" s="198"/>
      <c r="AI749" s="198"/>
      <c r="AJ749" s="198"/>
      <c r="AK749" s="198"/>
      <c r="AL749" s="198"/>
    </row>
    <row r="750" spans="1:38" s="1368" customFormat="1" ht="19" customHeight="1">
      <c r="A750" s="1704">
        <f>IF(G695="",0,1)</f>
        <v>0</v>
      </c>
      <c r="B750" s="1709"/>
      <c r="C750" s="1568"/>
      <c r="D750" s="1569"/>
      <c r="E750" s="1474" t="str">
        <f t="shared" si="68"/>
        <v/>
      </c>
      <c r="F750" s="1789"/>
      <c r="G750" s="1359"/>
      <c r="H750" s="1360"/>
      <c r="I750" s="1361"/>
      <c r="J750" s="1360"/>
      <c r="K750" s="1414" t="str">
        <f>K$120</f>
        <v>Total (ensemble des mesures 1+2)</v>
      </c>
      <c r="L750" s="1363"/>
      <c r="M750" s="1364"/>
      <c r="N750" s="1362"/>
      <c r="O750" s="1362"/>
      <c r="P750" s="1362"/>
      <c r="Q750" s="1362"/>
      <c r="R750" s="1362"/>
      <c r="S750" s="1365">
        <f>SUM(S748:S749)</f>
        <v>0</v>
      </c>
      <c r="T750" s="1364"/>
      <c r="U750" s="1364"/>
      <c r="V750" s="1364"/>
      <c r="W750" s="1366"/>
      <c r="X750" s="1367">
        <f>SUM(X748:X749)</f>
        <v>0</v>
      </c>
      <c r="Y750" s="933"/>
      <c r="Z750" s="933"/>
      <c r="AA750" s="933"/>
      <c r="AB750" s="933"/>
      <c r="AC750" s="933"/>
      <c r="AD750" s="21"/>
      <c r="AE750" s="21"/>
      <c r="AF750" s="21"/>
      <c r="AG750" s="21"/>
      <c r="AH750" s="21"/>
      <c r="AI750" s="21"/>
      <c r="AJ750" s="21"/>
      <c r="AK750" s="21"/>
      <c r="AL750" s="21"/>
    </row>
    <row r="751" spans="1:38" s="731" customFormat="1" ht="25" customHeight="1">
      <c r="A751" s="1704">
        <f>IF(G695="",0,1)</f>
        <v>0</v>
      </c>
      <c r="B751" s="1629"/>
      <c r="C751" s="1283"/>
      <c r="D751" s="1561"/>
      <c r="E751" s="1474" t="str">
        <f t="shared" si="68"/>
        <v/>
      </c>
      <c r="F751" s="1789"/>
      <c r="G751" s="1315"/>
      <c r="H751" s="1335"/>
      <c r="I751" s="1336"/>
      <c r="J751" s="1337"/>
      <c r="K751" s="1338"/>
      <c r="L751" s="1338"/>
      <c r="M751" s="1338"/>
      <c r="N751" s="1338"/>
      <c r="O751" s="1338"/>
      <c r="P751" s="1338"/>
      <c r="Q751" s="1338"/>
      <c r="R751" s="1338"/>
      <c r="S751" s="1337"/>
      <c r="T751" s="1337"/>
      <c r="U751" s="1337"/>
      <c r="V751" s="1339"/>
      <c r="W751" s="989"/>
      <c r="X751" s="2"/>
      <c r="Y751" s="2"/>
      <c r="Z751" s="2"/>
      <c r="AA751" s="2"/>
      <c r="AB751" s="2"/>
      <c r="AC751" s="1291"/>
      <c r="AD751" s="1415"/>
      <c r="AE751" s="1415"/>
      <c r="AF751" s="1415"/>
      <c r="AG751" s="1415"/>
      <c r="AH751" s="1415"/>
      <c r="AI751" s="1415"/>
      <c r="AJ751" s="1415"/>
      <c r="AK751" s="1415"/>
      <c r="AL751" s="1415"/>
    </row>
    <row r="752" spans="1:38" s="731" customFormat="1" ht="25" customHeight="1">
      <c r="A752" s="1704">
        <f>IF(G695="",0,1)</f>
        <v>0</v>
      </c>
      <c r="B752" s="1629"/>
      <c r="C752" s="1283"/>
      <c r="D752" s="1561"/>
      <c r="E752" s="1474" t="str">
        <f t="shared" si="68"/>
        <v/>
      </c>
      <c r="F752" s="1789"/>
      <c r="G752" s="1315"/>
      <c r="H752" s="1619" t="s">
        <v>909</v>
      </c>
      <c r="I752" s="1369"/>
      <c r="J752" s="1369"/>
      <c r="K752" s="1369"/>
      <c r="L752" s="1369"/>
      <c r="M752" s="1369"/>
      <c r="N752" s="1369"/>
      <c r="O752" s="1369"/>
      <c r="P752" s="1369"/>
      <c r="Q752" s="1369"/>
      <c r="R752" s="1369"/>
      <c r="S752" s="1369"/>
      <c r="T752" s="1369"/>
      <c r="U752" s="1369"/>
      <c r="V752" s="1369"/>
      <c r="W752" s="1369"/>
      <c r="X752" s="2"/>
      <c r="Y752" s="2"/>
      <c r="Z752" s="2"/>
      <c r="AA752" s="2"/>
      <c r="AB752" s="2"/>
      <c r="AC752" s="1291"/>
      <c r="AD752" s="1415"/>
      <c r="AE752" s="1415"/>
      <c r="AF752" s="1415"/>
      <c r="AG752" s="1415"/>
      <c r="AH752" s="1415"/>
      <c r="AI752" s="1415"/>
      <c r="AJ752" s="1415"/>
      <c r="AK752" s="1415"/>
      <c r="AL752" s="1415"/>
    </row>
    <row r="753" spans="1:38" s="731" customFormat="1" ht="84" customHeight="1">
      <c r="A753" s="1704">
        <f>IF(G695="",0,1)</f>
        <v>0</v>
      </c>
      <c r="B753" s="1629"/>
      <c r="C753" s="1283"/>
      <c r="D753" s="1561"/>
      <c r="E753" s="1474" t="str">
        <f t="shared" si="68"/>
        <v/>
      </c>
      <c r="F753" s="1789"/>
      <c r="G753" s="1315"/>
      <c r="H753" s="2188"/>
      <c r="I753" s="2189"/>
      <c r="J753" s="2189"/>
      <c r="K753" s="2189"/>
      <c r="L753" s="2189"/>
      <c r="M753" s="2189"/>
      <c r="N753" s="2189"/>
      <c r="O753" s="2189"/>
      <c r="P753" s="2189"/>
      <c r="Q753" s="2189"/>
      <c r="R753" s="2189"/>
      <c r="S753" s="2189"/>
      <c r="T753" s="2189"/>
      <c r="U753" s="2189"/>
      <c r="V753" s="2189"/>
      <c r="W753" s="2190"/>
      <c r="X753" s="2"/>
      <c r="Y753" s="2"/>
      <c r="Z753" s="2"/>
      <c r="AA753" s="2"/>
      <c r="AB753" s="2"/>
      <c r="AC753" s="1291"/>
      <c r="AD753" s="1415"/>
      <c r="AE753" s="1415"/>
      <c r="AF753" s="1415"/>
      <c r="AG753" s="1415"/>
      <c r="AH753" s="1415"/>
      <c r="AI753" s="1415"/>
      <c r="AJ753" s="1415"/>
      <c r="AK753" s="1415"/>
      <c r="AL753" s="1415"/>
    </row>
    <row r="754" spans="1:38" s="731" customFormat="1" ht="25" customHeight="1">
      <c r="A754" s="1704">
        <f>IF(G695="",0,1)</f>
        <v>0</v>
      </c>
      <c r="B754" s="1629"/>
      <c r="C754" s="1283"/>
      <c r="D754" s="1561"/>
      <c r="E754" s="1474" t="str">
        <f t="shared" si="68"/>
        <v/>
      </c>
      <c r="F754" s="1789"/>
      <c r="G754" s="1315"/>
      <c r="H754" s="1335"/>
      <c r="I754" s="1336"/>
      <c r="J754" s="1336"/>
      <c r="K754" s="1336"/>
      <c r="L754" s="1336"/>
      <c r="M754" s="1336"/>
      <c r="N754" s="1336"/>
      <c r="O754" s="1336"/>
      <c r="P754" s="1336"/>
      <c r="Q754" s="1336"/>
      <c r="R754" s="1336"/>
      <c r="S754" s="1336"/>
      <c r="T754" s="1336"/>
      <c r="U754" s="1336"/>
      <c r="V754" s="1336"/>
      <c r="W754" s="1336"/>
      <c r="X754" s="2"/>
      <c r="Y754" s="2"/>
      <c r="Z754" s="2"/>
      <c r="AA754" s="2"/>
      <c r="AB754" s="2"/>
      <c r="AC754" s="1291"/>
      <c r="AD754" s="1415"/>
      <c r="AE754" s="1415"/>
      <c r="AF754" s="1415"/>
      <c r="AG754" s="1415"/>
      <c r="AH754" s="1415"/>
      <c r="AI754" s="1415"/>
      <c r="AJ754" s="1415"/>
      <c r="AK754" s="1415"/>
      <c r="AL754" s="1415"/>
    </row>
    <row r="755" spans="1:38" s="731" customFormat="1" ht="25" customHeight="1">
      <c r="A755" s="1704">
        <f>IF(G695="",0,1)</f>
        <v>0</v>
      </c>
      <c r="B755" s="1629"/>
      <c r="C755" s="1283"/>
      <c r="D755" s="1561"/>
      <c r="E755" s="1474" t="str">
        <f t="shared" si="68"/>
        <v/>
      </c>
      <c r="F755" s="1789"/>
      <c r="G755" s="1315"/>
      <c r="H755" s="1335"/>
      <c r="I755" s="1336"/>
      <c r="J755" s="1337"/>
      <c r="K755" s="1338"/>
      <c r="L755" s="1338"/>
      <c r="M755" s="1338"/>
      <c r="N755" s="1338"/>
      <c r="O755" s="1338"/>
      <c r="P755" s="1338"/>
      <c r="Q755" s="1338"/>
      <c r="R755" s="1338"/>
      <c r="S755" s="1337"/>
      <c r="T755" s="1337"/>
      <c r="U755" s="1337"/>
      <c r="V755" s="1339"/>
      <c r="W755" s="989"/>
      <c r="X755" s="2"/>
      <c r="Y755" s="2"/>
      <c r="Z755" s="2"/>
      <c r="AA755" s="2"/>
      <c r="AB755" s="2"/>
      <c r="AC755" s="1291"/>
      <c r="AD755" s="1415"/>
      <c r="AE755" s="1415"/>
      <c r="AF755" s="1415"/>
      <c r="AG755" s="1415"/>
      <c r="AH755" s="1415"/>
      <c r="AI755" s="1415"/>
      <c r="AJ755" s="1415"/>
      <c r="AK755" s="1415"/>
      <c r="AL755" s="1415"/>
    </row>
    <row r="756" spans="1:38" s="731" customFormat="1" ht="25" customHeight="1">
      <c r="A756" s="1704">
        <f>IF(G695="",0,1)</f>
        <v>0</v>
      </c>
      <c r="B756" s="1629"/>
      <c r="C756" s="1283"/>
      <c r="D756" s="1561"/>
      <c r="E756" s="1474" t="str">
        <f t="shared" si="68"/>
        <v/>
      </c>
      <c r="F756" s="1789"/>
      <c r="G756" s="1315"/>
      <c r="H756" s="1335"/>
      <c r="I756" s="1336"/>
      <c r="J756" s="1337"/>
      <c r="K756" s="1338"/>
      <c r="L756" s="1338"/>
      <c r="M756" s="1338"/>
      <c r="N756" s="1338"/>
      <c r="O756" s="1338"/>
      <c r="P756" s="1338"/>
      <c r="Q756" s="1338"/>
      <c r="R756" s="1338"/>
      <c r="S756" s="1337"/>
      <c r="T756" s="1337"/>
      <c r="U756" s="1337"/>
      <c r="V756" s="1339"/>
      <c r="W756" s="989"/>
      <c r="X756" s="2"/>
      <c r="Y756" s="2"/>
      <c r="Z756" s="2"/>
      <c r="AA756" s="2"/>
      <c r="AB756" s="2"/>
      <c r="AC756" s="1291"/>
      <c r="AD756" s="1415"/>
      <c r="AE756" s="1415"/>
      <c r="AF756" s="1415"/>
      <c r="AG756" s="1415"/>
      <c r="AH756" s="1415"/>
      <c r="AI756" s="1415"/>
      <c r="AJ756" s="1415"/>
      <c r="AK756" s="1415"/>
      <c r="AL756" s="1415"/>
    </row>
    <row r="757" spans="1:38" s="1292" customFormat="1" ht="24" thickBot="1">
      <c r="A757" s="1704">
        <f>IF(G695="",0,1)</f>
        <v>0</v>
      </c>
      <c r="B757" s="1629"/>
      <c r="C757" s="1283"/>
      <c r="D757" s="1561"/>
      <c r="E757" s="1474" t="str">
        <f t="shared" si="68"/>
        <v/>
      </c>
      <c r="F757" s="1789"/>
      <c r="G757" s="777" t="str">
        <f>CONCATENATE(G695, G$39)</f>
        <v>: Contrôle d'optimisation énergétique</v>
      </c>
      <c r="H757" s="777"/>
      <c r="I757" s="777"/>
      <c r="J757" s="777"/>
      <c r="K757" s="777"/>
      <c r="L757" s="777"/>
      <c r="M757" s="777"/>
      <c r="N757" s="777"/>
      <c r="O757" s="777"/>
      <c r="P757" s="777"/>
      <c r="Q757" s="777"/>
      <c r="R757" s="777"/>
      <c r="S757" s="777"/>
      <c r="T757" s="777"/>
      <c r="U757" s="2175"/>
      <c r="V757" s="2175"/>
      <c r="W757" s="1570"/>
      <c r="X757" s="2"/>
      <c r="Y757" s="2"/>
      <c r="Z757" s="2"/>
      <c r="AA757" s="2"/>
      <c r="AB757" s="2"/>
      <c r="AC757" s="1291"/>
      <c r="AD757" s="1415"/>
    </row>
    <row r="758" spans="1:38" s="731" customFormat="1" ht="25" customHeight="1">
      <c r="A758" s="1704">
        <f>IF(G695="",0,1)</f>
        <v>0</v>
      </c>
      <c r="B758" s="1629"/>
      <c r="C758" s="1283"/>
      <c r="D758" s="1561"/>
      <c r="E758" s="1474" t="str">
        <f t="shared" si="68"/>
        <v/>
      </c>
      <c r="F758" s="1789"/>
      <c r="G758" s="1315"/>
      <c r="H758" s="1335"/>
      <c r="I758" s="1336"/>
      <c r="J758" s="1337"/>
      <c r="K758" s="1338"/>
      <c r="L758" s="1338"/>
      <c r="M758" s="1338"/>
      <c r="N758" s="1338"/>
      <c r="O758" s="1338"/>
      <c r="P758" s="1338"/>
      <c r="Q758" s="1338"/>
      <c r="R758" s="1338"/>
      <c r="S758" s="1337"/>
      <c r="T758" s="1337"/>
      <c r="U758" s="1337"/>
      <c r="V758" s="1339"/>
      <c r="W758" s="989"/>
      <c r="X758" s="2"/>
      <c r="Y758" s="2"/>
      <c r="Z758" s="2"/>
      <c r="AA758" s="2"/>
      <c r="AB758" s="2"/>
      <c r="AC758" s="1291"/>
      <c r="AD758" s="1415"/>
      <c r="AE758" s="1415"/>
      <c r="AF758" s="1415"/>
      <c r="AG758" s="1415"/>
      <c r="AH758" s="1415"/>
      <c r="AI758" s="1415"/>
      <c r="AJ758" s="1415"/>
      <c r="AK758" s="1415"/>
      <c r="AL758" s="1415"/>
    </row>
    <row r="759" spans="1:38" s="731" customFormat="1" ht="25" customHeight="1">
      <c r="A759" s="1704">
        <f>IF(G695="",0,1)</f>
        <v>0</v>
      </c>
      <c r="B759" s="1629"/>
      <c r="C759" s="1283"/>
      <c r="D759" s="1561"/>
      <c r="E759" s="1474" t="str">
        <f t="shared" si="68"/>
        <v/>
      </c>
      <c r="F759" s="1789"/>
      <c r="G759" s="1571" t="str">
        <f>G$129</f>
        <v>Réalisez les mesures d'optimisation énergétique au moins 1 x par an - au mieux avant la période de chauffe.</v>
      </c>
      <c r="H759" s="1335"/>
      <c r="I759" s="1336"/>
      <c r="J759" s="1337"/>
      <c r="K759" s="1338"/>
      <c r="L759" s="1338"/>
      <c r="M759" s="1338"/>
      <c r="N759" s="1338"/>
      <c r="O759" s="1338"/>
      <c r="P759" s="1338"/>
      <c r="Q759" s="1338"/>
      <c r="R759" s="1338"/>
      <c r="S759" s="1337"/>
      <c r="T759" s="1337"/>
      <c r="U759" s="1337"/>
      <c r="V759" s="1339"/>
      <c r="W759" s="989"/>
      <c r="X759" s="2"/>
      <c r="Y759" s="2"/>
      <c r="Z759" s="2"/>
      <c r="AA759" s="2"/>
      <c r="AB759" s="2"/>
      <c r="AC759" s="1291"/>
      <c r="AD759" s="1415"/>
      <c r="AE759" s="1415"/>
      <c r="AF759" s="1415"/>
      <c r="AG759" s="1415"/>
      <c r="AH759" s="1415"/>
      <c r="AI759" s="1415"/>
      <c r="AJ759" s="1415"/>
      <c r="AK759" s="1415"/>
      <c r="AL759" s="1415"/>
    </row>
    <row r="760" spans="1:38" s="731" customFormat="1" ht="25" customHeight="1">
      <c r="A760" s="1704">
        <f>IF(G695="",0,1)</f>
        <v>0</v>
      </c>
      <c r="B760" s="1629"/>
      <c r="C760" s="1283"/>
      <c r="D760" s="1561"/>
      <c r="E760" s="1474" t="str">
        <f t="shared" ref="E760:E793" si="69">IF((SUM(A760:C760))&gt;0,G$42,"")</f>
        <v/>
      </c>
      <c r="F760" s="1789"/>
      <c r="G760" s="1571"/>
      <c r="H760" s="1335"/>
      <c r="I760" s="1336"/>
      <c r="J760" s="1337"/>
      <c r="K760" s="1338"/>
      <c r="L760" s="1338"/>
      <c r="M760" s="1338"/>
      <c r="N760" s="1338"/>
      <c r="O760" s="1338"/>
      <c r="P760" s="1338"/>
      <c r="Q760" s="1338"/>
      <c r="R760" s="1338"/>
      <c r="S760" s="1572" t="str">
        <f>S$130</f>
        <v>Réalisé</v>
      </c>
      <c r="V760" s="955" t="str">
        <f>V$130</f>
        <v>Nom, date</v>
      </c>
      <c r="W760" s="989"/>
      <c r="X760" s="2"/>
      <c r="Y760" s="2"/>
      <c r="Z760" s="2"/>
      <c r="AA760" s="2"/>
      <c r="AB760" s="2"/>
      <c r="AC760" s="1291"/>
      <c r="AD760" s="1415"/>
      <c r="AE760" s="1415"/>
      <c r="AF760" s="1415"/>
      <c r="AG760" s="1415"/>
      <c r="AH760" s="1415"/>
      <c r="AI760" s="1415"/>
      <c r="AJ760" s="1415"/>
      <c r="AK760" s="1415"/>
      <c r="AL760" s="1415"/>
    </row>
    <row r="761" spans="1:38" s="731" customFormat="1" ht="25" customHeight="1">
      <c r="A761" s="1704">
        <f>IF(G695="",0,1)</f>
        <v>0</v>
      </c>
      <c r="B761" s="1629"/>
      <c r="C761" s="1283"/>
      <c r="D761" s="1561"/>
      <c r="E761" s="1474" t="str">
        <f t="shared" si="69"/>
        <v/>
      </c>
      <c r="F761" s="1789"/>
      <c r="G761" s="1335" t="str">
        <f>G$131</f>
        <v>2.1 Etanchéité</v>
      </c>
      <c r="H761" s="1335"/>
      <c r="I761" s="1336"/>
      <c r="J761" s="1337"/>
      <c r="K761" s="1338"/>
      <c r="L761" s="1338"/>
      <c r="M761" s="1338"/>
      <c r="N761" s="1338"/>
      <c r="O761" s="1338"/>
      <c r="P761" s="1338"/>
      <c r="Q761" s="1338"/>
      <c r="R761" s="1338"/>
      <c r="S761" s="1337"/>
      <c r="T761" s="1337"/>
      <c r="U761" s="1337"/>
      <c r="V761" s="1339"/>
      <c r="W761" s="1339"/>
      <c r="X761" s="1339"/>
      <c r="Y761" s="2"/>
      <c r="Z761" s="2"/>
      <c r="AA761" s="2"/>
      <c r="AB761" s="2"/>
      <c r="AC761" s="1291"/>
      <c r="AD761" s="1415"/>
      <c r="AE761" s="1415"/>
      <c r="AF761" s="1415"/>
      <c r="AG761" s="1415"/>
      <c r="AH761" s="1415"/>
      <c r="AI761" s="1415"/>
      <c r="AJ761" s="1415"/>
      <c r="AK761" s="1415"/>
      <c r="AL761" s="1415"/>
    </row>
    <row r="762" spans="1:38" s="731" customFormat="1" ht="19" customHeight="1">
      <c r="A762" s="1704">
        <f>IF(G695="",0,1)</f>
        <v>0</v>
      </c>
      <c r="B762" s="1629"/>
      <c r="C762" s="1283"/>
      <c r="D762" s="1561"/>
      <c r="E762" s="1474" t="str">
        <f t="shared" si="69"/>
        <v/>
      </c>
      <c r="F762" s="1789"/>
      <c r="G762" s="1573" t="s">
        <v>9</v>
      </c>
      <c r="H762" s="1574" t="str">
        <f>BT695</f>
        <v/>
      </c>
      <c r="I762" s="1575"/>
      <c r="J762" s="1576"/>
      <c r="K762" s="1577"/>
      <c r="L762" s="1578"/>
      <c r="M762" s="1578"/>
      <c r="N762" s="1578"/>
      <c r="O762" s="1578"/>
      <c r="P762" s="1578"/>
      <c r="Q762" s="1578"/>
      <c r="R762" s="1578"/>
      <c r="S762" s="1578"/>
      <c r="T762" s="1578"/>
      <c r="U762" s="1576"/>
      <c r="V762" s="1579"/>
      <c r="W762" s="1579"/>
      <c r="X762" s="1579"/>
      <c r="Y762" s="2"/>
      <c r="Z762" s="2"/>
      <c r="AA762" s="2"/>
      <c r="AB762" s="2"/>
      <c r="AC762" s="1291"/>
      <c r="AD762" s="1415"/>
      <c r="AE762" s="1415"/>
      <c r="AF762" s="1415"/>
      <c r="AG762" s="1415"/>
      <c r="AH762" s="1415"/>
      <c r="AI762" s="1415"/>
      <c r="AJ762" s="1415"/>
      <c r="AK762" s="1415"/>
      <c r="AL762" s="1415"/>
    </row>
    <row r="763" spans="1:38" s="731" customFormat="1" ht="20" customHeight="1">
      <c r="A763" s="1704">
        <f>IF(G695="",0,1)</f>
        <v>0</v>
      </c>
      <c r="B763" s="1629"/>
      <c r="C763" s="1283"/>
      <c r="D763" s="1561"/>
      <c r="E763" s="1474" t="str">
        <f t="shared" si="69"/>
        <v/>
      </c>
      <c r="F763" s="1789"/>
      <c r="G763" s="1573"/>
      <c r="H763" s="1335"/>
      <c r="I763" s="2176" t="s">
        <v>528</v>
      </c>
      <c r="J763" s="2176"/>
      <c r="K763" s="1338"/>
      <c r="L763" s="1338"/>
      <c r="M763" s="1338"/>
      <c r="N763" s="1338"/>
      <c r="O763" s="1338"/>
      <c r="P763" s="1337"/>
      <c r="Q763" s="1337"/>
      <c r="U763" s="1580"/>
      <c r="V763" s="1580"/>
      <c r="W763" s="1580"/>
      <c r="X763" s="1580"/>
      <c r="Y763" s="2"/>
      <c r="Z763" s="2"/>
      <c r="AA763" s="2"/>
      <c r="AB763" s="2"/>
      <c r="AC763" s="1291"/>
      <c r="AD763" s="1415"/>
      <c r="AE763" s="1415"/>
      <c r="AF763" s="1415"/>
      <c r="AG763" s="1415"/>
      <c r="AH763" s="1415"/>
      <c r="AI763" s="1415"/>
      <c r="AJ763" s="1415"/>
      <c r="AK763" s="1415"/>
      <c r="AL763" s="1415"/>
    </row>
    <row r="764" spans="1:38" s="731" customFormat="1" ht="25" customHeight="1">
      <c r="A764" s="1704">
        <f>IF(G695="",0,1)</f>
        <v>0</v>
      </c>
      <c r="B764" s="1629"/>
      <c r="C764" s="1283"/>
      <c r="D764" s="1561"/>
      <c r="E764" s="1474" t="str">
        <f t="shared" si="69"/>
        <v/>
      </c>
      <c r="F764" s="1789"/>
      <c r="G764" s="1573"/>
      <c r="H764" s="1335"/>
      <c r="I764" s="2176" t="s">
        <v>529</v>
      </c>
      <c r="J764" s="2176"/>
      <c r="K764" s="2177" t="str">
        <f>K$134</f>
        <v xml:space="preserve"> Améliorez l'étanchéité des portes en renforçant les joints.</v>
      </c>
      <c r="L764" s="2177"/>
      <c r="M764" s="2177"/>
      <c r="N764" s="2177"/>
      <c r="O764" s="2177"/>
      <c r="P764" s="2177"/>
      <c r="Q764" s="2177"/>
      <c r="R764" s="2177"/>
      <c r="S764" s="1581" t="s">
        <v>16</v>
      </c>
      <c r="T764" s="1582"/>
      <c r="U764" s="1580"/>
      <c r="V764" s="1583"/>
      <c r="W764" s="1584"/>
      <c r="X764" s="1585"/>
      <c r="Y764" s="2"/>
      <c r="Z764" s="2"/>
      <c r="AA764" s="2"/>
      <c r="AB764" s="2"/>
      <c r="AC764" s="1291"/>
      <c r="AD764" s="1415"/>
      <c r="AE764" s="1415"/>
      <c r="AF764" s="1415"/>
      <c r="AG764" s="1415"/>
      <c r="AH764" s="1415"/>
      <c r="AI764" s="1415"/>
      <c r="AJ764" s="1415"/>
      <c r="AK764" s="1415"/>
      <c r="AL764" s="1415"/>
    </row>
    <row r="765" spans="1:38" s="731" customFormat="1" ht="6" customHeight="1">
      <c r="A765" s="1704">
        <f>IF(G695="",0,1)</f>
        <v>0</v>
      </c>
      <c r="B765" s="1629"/>
      <c r="C765" s="1283"/>
      <c r="D765" s="1561"/>
      <c r="E765" s="1474" t="str">
        <f t="shared" si="69"/>
        <v/>
      </c>
      <c r="F765" s="1789"/>
      <c r="G765" s="1573"/>
      <c r="H765" s="1335"/>
      <c r="I765" s="1586"/>
      <c r="J765" s="1586"/>
      <c r="K765" s="1587"/>
      <c r="L765" s="1587"/>
      <c r="M765" s="1587"/>
      <c r="N765" s="1587"/>
      <c r="O765" s="1587"/>
      <c r="P765" s="1587"/>
      <c r="Q765" s="1587"/>
      <c r="R765" s="1338"/>
      <c r="S765" s="1337"/>
      <c r="T765" s="1588"/>
      <c r="U765" s="1582"/>
      <c r="V765" s="1339"/>
      <c r="W765" s="1339"/>
      <c r="X765" s="1339"/>
      <c r="Y765" s="2"/>
      <c r="Z765" s="2"/>
      <c r="AA765" s="2"/>
      <c r="AB765" s="2"/>
      <c r="AC765" s="1291"/>
      <c r="AD765" s="1415"/>
      <c r="AE765" s="1415"/>
      <c r="AF765" s="1415"/>
      <c r="AG765" s="1415"/>
      <c r="AH765" s="1415"/>
      <c r="AI765" s="1415"/>
      <c r="AJ765" s="1415"/>
      <c r="AK765" s="1415"/>
      <c r="AL765" s="1415"/>
    </row>
    <row r="766" spans="1:38" s="731" customFormat="1" ht="19" customHeight="1">
      <c r="A766" s="1704">
        <f>IF(G695="",0,1)</f>
        <v>0</v>
      </c>
      <c r="B766" s="1629"/>
      <c r="C766" s="1283"/>
      <c r="D766" s="1561"/>
      <c r="E766" s="1474" t="str">
        <f t="shared" si="69"/>
        <v/>
      </c>
      <c r="F766" s="1789"/>
      <c r="G766" s="1573" t="s">
        <v>9</v>
      </c>
      <c r="H766" s="1574" t="str">
        <f>BU695</f>
        <v/>
      </c>
      <c r="I766" s="1575"/>
      <c r="J766" s="1576"/>
      <c r="K766" s="1577"/>
      <c r="L766" s="1578"/>
      <c r="M766" s="1578"/>
      <c r="N766" s="1578"/>
      <c r="O766" s="1578"/>
      <c r="P766" s="1578"/>
      <c r="Q766" s="1578"/>
      <c r="R766" s="1578"/>
      <c r="S766" s="1578"/>
      <c r="T766" s="1578"/>
      <c r="U766" s="1576"/>
      <c r="V766" s="1579"/>
      <c r="W766" s="1579"/>
      <c r="X766" s="1579"/>
      <c r="Y766" s="2"/>
      <c r="Z766" s="2"/>
      <c r="AA766" s="2"/>
      <c r="AB766" s="2"/>
      <c r="AC766" s="1291"/>
      <c r="AD766" s="1415"/>
      <c r="AE766" s="1415"/>
      <c r="AF766" s="1415"/>
      <c r="AG766" s="1415"/>
      <c r="AH766" s="1415"/>
      <c r="AI766" s="1415"/>
      <c r="AJ766" s="1415"/>
      <c r="AK766" s="1415"/>
      <c r="AL766" s="1415"/>
    </row>
    <row r="767" spans="1:38" s="731" customFormat="1" ht="19" customHeight="1">
      <c r="A767" s="1704">
        <f>IF(G695="",0,1)</f>
        <v>0</v>
      </c>
      <c r="B767" s="1629"/>
      <c r="C767" s="1283"/>
      <c r="D767" s="1561"/>
      <c r="E767" s="1474" t="str">
        <f t="shared" si="69"/>
        <v/>
      </c>
      <c r="F767" s="1789"/>
      <c r="G767" s="1571"/>
      <c r="H767" s="1335"/>
      <c r="I767" s="2176" t="s">
        <v>528</v>
      </c>
      <c r="J767" s="2176"/>
      <c r="K767" s="1338"/>
      <c r="L767" s="1338"/>
      <c r="M767" s="1338"/>
      <c r="N767" s="1338"/>
      <c r="O767" s="1338"/>
      <c r="P767" s="1337"/>
      <c r="Q767" s="1337"/>
      <c r="U767" s="1580"/>
      <c r="V767" s="1580"/>
      <c r="W767" s="1580"/>
      <c r="X767" s="1580"/>
      <c r="Y767" s="2"/>
      <c r="Z767" s="2"/>
      <c r="AA767" s="2"/>
      <c r="AB767" s="2"/>
      <c r="AC767" s="1291"/>
      <c r="AD767" s="1415"/>
      <c r="AE767" s="1415"/>
      <c r="AF767" s="1415"/>
      <c r="AG767" s="1415"/>
      <c r="AH767" s="1415"/>
      <c r="AI767" s="1415"/>
      <c r="AJ767" s="1415"/>
      <c r="AK767" s="1415"/>
      <c r="AL767" s="1415"/>
    </row>
    <row r="768" spans="1:38" s="731" customFormat="1" ht="31" customHeight="1">
      <c r="A768" s="1704">
        <f>IF(G695="",0,1)</f>
        <v>0</v>
      </c>
      <c r="B768" s="1629"/>
      <c r="C768" s="1283"/>
      <c r="D768" s="1561"/>
      <c r="E768" s="1474" t="str">
        <f t="shared" si="69"/>
        <v/>
      </c>
      <c r="F768" s="1789"/>
      <c r="G768" s="1571"/>
      <c r="H768" s="1335"/>
      <c r="I768" s="2176" t="s">
        <v>529</v>
      </c>
      <c r="J768" s="2176"/>
      <c r="K768" s="2178" t="str">
        <f>BV695</f>
        <v/>
      </c>
      <c r="L768" s="2177"/>
      <c r="M768" s="2177"/>
      <c r="N768" s="2177"/>
      <c r="O768" s="2177"/>
      <c r="P768" s="2177"/>
      <c r="Q768" s="2177"/>
      <c r="R768" s="2177"/>
      <c r="S768" s="1581" t="s">
        <v>16</v>
      </c>
      <c r="T768" s="1582"/>
      <c r="U768" s="1580"/>
      <c r="V768" s="1583"/>
      <c r="W768" s="1584"/>
      <c r="X768" s="1585"/>
      <c r="Y768" s="2"/>
      <c r="Z768" s="2"/>
      <c r="AA768" s="2"/>
      <c r="AB768" s="2"/>
      <c r="AC768" s="1291"/>
      <c r="AD768" s="1415"/>
      <c r="AE768" s="1415"/>
      <c r="AF768" s="1415"/>
      <c r="AG768" s="1415"/>
      <c r="AH768" s="1415"/>
      <c r="AI768" s="1415"/>
      <c r="AJ768" s="1415"/>
      <c r="AK768" s="1415"/>
      <c r="AL768" s="1415"/>
    </row>
    <row r="769" spans="1:38" s="731" customFormat="1" ht="6" customHeight="1">
      <c r="A769" s="1704">
        <f>IF(G695="",0,1)</f>
        <v>0</v>
      </c>
      <c r="B769" s="1629"/>
      <c r="C769" s="1283"/>
      <c r="D769" s="1561"/>
      <c r="E769" s="1474" t="str">
        <f t="shared" si="69"/>
        <v/>
      </c>
      <c r="F769" s="1789"/>
      <c r="G769" s="1571"/>
      <c r="H769" s="1335"/>
      <c r="I769" s="1586"/>
      <c r="J769" s="1586"/>
      <c r="K769" s="1587"/>
      <c r="L769" s="1587"/>
      <c r="M769" s="1587"/>
      <c r="N769" s="1587"/>
      <c r="O769" s="1587"/>
      <c r="P769" s="1587"/>
      <c r="Q769" s="1587"/>
      <c r="R769" s="1338"/>
      <c r="S769" s="1337"/>
      <c r="T769" s="1582"/>
      <c r="U769" s="1582"/>
      <c r="V769" s="1339"/>
      <c r="W769" s="1339"/>
      <c r="X769" s="1339"/>
      <c r="Y769" s="2"/>
      <c r="Z769" s="2"/>
      <c r="AA769" s="2"/>
      <c r="AB769" s="2"/>
      <c r="AC769" s="1291"/>
      <c r="AD769" s="1415"/>
      <c r="AE769" s="1415"/>
      <c r="AF769" s="1415"/>
      <c r="AG769" s="1415"/>
      <c r="AH769" s="1415"/>
      <c r="AI769" s="1415"/>
      <c r="AJ769" s="1415"/>
      <c r="AK769" s="1415"/>
      <c r="AL769" s="1415"/>
    </row>
    <row r="770" spans="1:38" s="731" customFormat="1" ht="17" customHeight="1">
      <c r="A770" s="1704">
        <f>IF(G695="",0,1)</f>
        <v>0</v>
      </c>
      <c r="B770" s="1629"/>
      <c r="C770" s="1283"/>
      <c r="D770" s="1561"/>
      <c r="E770" s="1474" t="str">
        <f t="shared" si="69"/>
        <v/>
      </c>
      <c r="F770" s="1789"/>
      <c r="G770" s="1571"/>
      <c r="H770" s="1589"/>
      <c r="I770" s="1590"/>
      <c r="J770" s="1590"/>
      <c r="K770" s="1591"/>
      <c r="L770" s="1591"/>
      <c r="M770" s="1591"/>
      <c r="N770" s="1591"/>
      <c r="O770" s="1591"/>
      <c r="P770" s="1591"/>
      <c r="Q770" s="1591"/>
      <c r="R770" s="1592"/>
      <c r="S770" s="1593"/>
      <c r="T770" s="1594"/>
      <c r="U770" s="1594"/>
      <c r="V770" s="1595"/>
      <c r="W770" s="1595"/>
      <c r="X770" s="1595"/>
      <c r="Y770" s="2"/>
      <c r="Z770" s="2"/>
      <c r="AA770" s="2"/>
      <c r="AB770" s="2"/>
      <c r="AC770" s="1291"/>
      <c r="AD770" s="1415"/>
      <c r="AE770" s="1415"/>
      <c r="AF770" s="1415"/>
      <c r="AG770" s="1415"/>
      <c r="AH770" s="1415"/>
      <c r="AI770" s="1415"/>
      <c r="AJ770" s="1415"/>
      <c r="AK770" s="1415"/>
      <c r="AL770" s="1415"/>
    </row>
    <row r="771" spans="1:38" s="731" customFormat="1" ht="25" customHeight="1">
      <c r="A771" s="1704">
        <f>IF(G695="",0,1)</f>
        <v>0</v>
      </c>
      <c r="B771" s="1629"/>
      <c r="C771" s="1283"/>
      <c r="D771" s="1561"/>
      <c r="E771" s="1474" t="str">
        <f t="shared" si="69"/>
        <v/>
      </c>
      <c r="F771" s="1789"/>
      <c r="G771" s="1335" t="str">
        <f>G$141</f>
        <v>2.2 Sonde</v>
      </c>
      <c r="H771" s="1335"/>
      <c r="I771" s="1336"/>
      <c r="J771" s="1337"/>
      <c r="K771" s="1338"/>
      <c r="L771" s="1338"/>
      <c r="M771" s="1338"/>
      <c r="N771" s="1338"/>
      <c r="O771" s="1338"/>
      <c r="P771" s="1338"/>
      <c r="Q771" s="1338"/>
      <c r="R771" s="1338"/>
      <c r="S771" s="1337"/>
      <c r="T771" s="1337"/>
      <c r="U771" s="1337"/>
      <c r="V771" s="1339"/>
      <c r="W771" s="1339"/>
      <c r="X771" s="1339"/>
      <c r="Y771" s="2"/>
      <c r="Z771" s="2"/>
      <c r="AA771" s="2"/>
      <c r="AB771" s="2"/>
      <c r="AC771" s="1291"/>
      <c r="AD771" s="1415"/>
      <c r="AE771" s="1415"/>
      <c r="AF771" s="1415"/>
      <c r="AG771" s="1415"/>
      <c r="AH771" s="1415"/>
      <c r="AI771" s="1415"/>
      <c r="AJ771" s="1415"/>
      <c r="AK771" s="1415"/>
      <c r="AL771" s="1415"/>
    </row>
    <row r="772" spans="1:38" s="731" customFormat="1" ht="19" customHeight="1">
      <c r="A772" s="1704">
        <f>IF(G695="",0,1)</f>
        <v>0</v>
      </c>
      <c r="B772" s="1629"/>
      <c r="C772" s="1283"/>
      <c r="D772" s="1561"/>
      <c r="E772" s="1474" t="str">
        <f t="shared" si="69"/>
        <v/>
      </c>
      <c r="F772" s="1789"/>
      <c r="G772" s="1573" t="s">
        <v>9</v>
      </c>
      <c r="H772" s="1596" t="str">
        <f>BW695</f>
        <v/>
      </c>
      <c r="I772" s="1575"/>
      <c r="J772" s="1576"/>
      <c r="K772" s="1577"/>
      <c r="L772" s="1578"/>
      <c r="M772" s="1578"/>
      <c r="N772" s="1578"/>
      <c r="O772" s="1578"/>
      <c r="P772" s="1578"/>
      <c r="Q772" s="1578"/>
      <c r="R772" s="1578"/>
      <c r="S772" s="1578"/>
      <c r="T772" s="1578"/>
      <c r="U772" s="1576"/>
      <c r="V772" s="1579"/>
      <c r="W772" s="1579"/>
      <c r="X772" s="1579"/>
      <c r="Y772" s="2"/>
      <c r="Z772" s="2"/>
      <c r="AA772" s="2"/>
      <c r="AB772" s="2"/>
      <c r="AC772" s="1291"/>
      <c r="AD772" s="1415"/>
      <c r="AE772" s="1415"/>
      <c r="AF772" s="1415"/>
      <c r="AG772" s="1415"/>
      <c r="AH772" s="1415"/>
      <c r="AI772" s="1415"/>
      <c r="AJ772" s="1415"/>
      <c r="AK772" s="1415"/>
      <c r="AL772" s="1415"/>
    </row>
    <row r="773" spans="1:38" s="731" customFormat="1" ht="19" customHeight="1">
      <c r="A773" s="1704">
        <f>IF(G695="",0,1)</f>
        <v>0</v>
      </c>
      <c r="B773" s="1629"/>
      <c r="C773" s="1283"/>
      <c r="D773" s="1561"/>
      <c r="E773" s="1474" t="str">
        <f t="shared" si="69"/>
        <v/>
      </c>
      <c r="F773" s="1789"/>
      <c r="G773" s="1573"/>
      <c r="H773" s="1335"/>
      <c r="I773" s="2176" t="s">
        <v>528</v>
      </c>
      <c r="J773" s="2176"/>
      <c r="K773" s="1338"/>
      <c r="L773" s="1338"/>
      <c r="M773" s="1338"/>
      <c r="N773" s="1338"/>
      <c r="O773" s="1338"/>
      <c r="P773" s="1337"/>
      <c r="Q773" s="1337"/>
      <c r="U773" s="1580"/>
      <c r="V773" s="1580"/>
      <c r="W773" s="1580"/>
      <c r="X773" s="1580"/>
      <c r="Y773" s="2"/>
      <c r="Z773" s="2"/>
      <c r="AA773" s="2"/>
      <c r="AB773" s="2"/>
      <c r="AC773" s="1291"/>
      <c r="AD773" s="1415"/>
      <c r="AE773" s="1415"/>
      <c r="AF773" s="1415"/>
      <c r="AG773" s="1415"/>
      <c r="AH773" s="1415"/>
      <c r="AI773" s="1415"/>
      <c r="AJ773" s="1415"/>
      <c r="AK773" s="1415"/>
      <c r="AL773" s="1415"/>
    </row>
    <row r="774" spans="1:38" s="731" customFormat="1" ht="31" customHeight="1">
      <c r="A774" s="1704">
        <f>IF(G695="",0,1)</f>
        <v>0</v>
      </c>
      <c r="B774" s="1629"/>
      <c r="C774" s="1283"/>
      <c r="D774" s="1561"/>
      <c r="E774" s="1474" t="str">
        <f t="shared" si="69"/>
        <v/>
      </c>
      <c r="F774" s="1789"/>
      <c r="G774" s="1573"/>
      <c r="H774" s="1335"/>
      <c r="I774" s="2176" t="s">
        <v>529</v>
      </c>
      <c r="J774" s="2176"/>
      <c r="K774" s="2177" t="str">
        <f>K$144</f>
        <v>Réajustez les sondes de façon à ce qu'elles assurent une exactitude de mesure de l'ordre de ± 0.2°C.</v>
      </c>
      <c r="L774" s="2177"/>
      <c r="M774" s="2177"/>
      <c r="N774" s="2177"/>
      <c r="O774" s="2177"/>
      <c r="P774" s="2177"/>
      <c r="Q774" s="2177"/>
      <c r="R774" s="2177"/>
      <c r="S774" s="1581" t="s">
        <v>16</v>
      </c>
      <c r="T774" s="1582"/>
      <c r="U774" s="1580"/>
      <c r="V774" s="1583"/>
      <c r="W774" s="1584"/>
      <c r="X774" s="1585"/>
      <c r="Y774" s="2"/>
      <c r="Z774" s="2"/>
      <c r="AA774" s="2"/>
      <c r="AB774" s="2"/>
      <c r="AC774" s="1291"/>
      <c r="AD774" s="1415"/>
      <c r="AE774" s="1415"/>
      <c r="AF774" s="1415"/>
      <c r="AG774" s="1415"/>
      <c r="AH774" s="1415"/>
      <c r="AI774" s="1415"/>
      <c r="AJ774" s="1415"/>
      <c r="AK774" s="1415"/>
      <c r="AL774" s="1415"/>
    </row>
    <row r="775" spans="1:38" s="731" customFormat="1" ht="6" customHeight="1">
      <c r="A775" s="1704">
        <f>IF(G695="",0,1)</f>
        <v>0</v>
      </c>
      <c r="B775" s="1629"/>
      <c r="C775" s="1283"/>
      <c r="D775" s="1561"/>
      <c r="E775" s="1474" t="str">
        <f t="shared" si="69"/>
        <v/>
      </c>
      <c r="F775" s="1789"/>
      <c r="G775" s="1573"/>
      <c r="H775" s="1335"/>
      <c r="I775" s="1586"/>
      <c r="J775" s="1586"/>
      <c r="K775" s="1587"/>
      <c r="L775" s="1587"/>
      <c r="M775" s="1587"/>
      <c r="N775" s="1587"/>
      <c r="O775" s="1587"/>
      <c r="P775" s="1587"/>
      <c r="Q775" s="1587"/>
      <c r="R775" s="1338"/>
      <c r="S775" s="1337"/>
      <c r="T775" s="1588"/>
      <c r="U775" s="1582"/>
      <c r="V775" s="1339"/>
      <c r="W775" s="1339"/>
      <c r="X775" s="1339"/>
      <c r="Y775" s="2"/>
      <c r="Z775" s="2"/>
      <c r="AA775" s="2"/>
      <c r="AB775" s="2"/>
      <c r="AC775" s="1291"/>
      <c r="AD775" s="1415"/>
      <c r="AE775" s="1415"/>
      <c r="AF775" s="1415"/>
      <c r="AG775" s="1415"/>
      <c r="AH775" s="1415"/>
      <c r="AI775" s="1415"/>
      <c r="AJ775" s="1415"/>
      <c r="AK775" s="1415"/>
      <c r="AL775" s="1415"/>
    </row>
    <row r="776" spans="1:38" s="731" customFormat="1" ht="19" customHeight="1">
      <c r="A776" s="1704">
        <f>IF(G695="",0,1)</f>
        <v>0</v>
      </c>
      <c r="B776" s="1629"/>
      <c r="C776" s="1283"/>
      <c r="D776" s="1561"/>
      <c r="E776" s="1474" t="str">
        <f t="shared" si="69"/>
        <v/>
      </c>
      <c r="F776" s="1789"/>
      <c r="G776" s="1573" t="s">
        <v>9</v>
      </c>
      <c r="H776" s="1596" t="str">
        <f>BX695</f>
        <v/>
      </c>
      <c r="I776" s="1575"/>
      <c r="J776" s="1576"/>
      <c r="K776" s="1577"/>
      <c r="L776" s="1578"/>
      <c r="M776" s="1578"/>
      <c r="N776" s="1578"/>
      <c r="O776" s="1578"/>
      <c r="P776" s="1578"/>
      <c r="Q776" s="1578"/>
      <c r="R776" s="1578"/>
      <c r="S776" s="1578"/>
      <c r="T776" s="1578"/>
      <c r="U776" s="1576"/>
      <c r="V776" s="1579"/>
      <c r="W776" s="1579"/>
      <c r="X776" s="1579"/>
      <c r="Y776" s="2"/>
      <c r="Z776" s="2"/>
      <c r="AA776" s="2"/>
      <c r="AB776" s="2"/>
      <c r="AC776" s="1291"/>
      <c r="AD776" s="1415"/>
      <c r="AE776" s="1415"/>
      <c r="AF776" s="1415"/>
      <c r="AG776" s="1415"/>
      <c r="AH776" s="1415"/>
      <c r="AI776" s="1415"/>
      <c r="AJ776" s="1415"/>
      <c r="AK776" s="1415"/>
      <c r="AL776" s="1415"/>
    </row>
    <row r="777" spans="1:38" s="731" customFormat="1" ht="19" customHeight="1">
      <c r="A777" s="1704">
        <f>IF(G695="",0,1)</f>
        <v>0</v>
      </c>
      <c r="B777" s="1629"/>
      <c r="C777" s="1283"/>
      <c r="D777" s="1561"/>
      <c r="E777" s="1474" t="str">
        <f t="shared" si="69"/>
        <v/>
      </c>
      <c r="F777" s="1789"/>
      <c r="G777" s="1571"/>
      <c r="H777" s="1335"/>
      <c r="I777" s="2176" t="s">
        <v>528</v>
      </c>
      <c r="J777" s="2176"/>
      <c r="K777" s="1338"/>
      <c r="L777" s="1338"/>
      <c r="M777" s="1338"/>
      <c r="N777" s="1338"/>
      <c r="O777" s="1338"/>
      <c r="P777" s="1337"/>
      <c r="Q777" s="1337"/>
      <c r="U777" s="1580"/>
      <c r="V777" s="1580"/>
      <c r="W777" s="1580"/>
      <c r="X777" s="1580"/>
      <c r="Y777" s="2"/>
      <c r="Z777" s="2"/>
      <c r="AA777" s="2"/>
      <c r="AB777" s="2"/>
      <c r="AC777" s="1291"/>
      <c r="AD777" s="1415"/>
      <c r="AE777" s="1415"/>
      <c r="AF777" s="1415"/>
      <c r="AG777" s="1415"/>
      <c r="AH777" s="1415"/>
      <c r="AI777" s="1415"/>
      <c r="AJ777" s="1415"/>
      <c r="AK777" s="1415"/>
      <c r="AL777" s="1415"/>
    </row>
    <row r="778" spans="1:38" s="731" customFormat="1" ht="31" customHeight="1">
      <c r="A778" s="1704">
        <f>IF(G695="",0,1)</f>
        <v>0</v>
      </c>
      <c r="B778" s="1629"/>
      <c r="C778" s="1283"/>
      <c r="D778" s="1561"/>
      <c r="E778" s="1474" t="str">
        <f t="shared" si="69"/>
        <v/>
      </c>
      <c r="F778" s="1789"/>
      <c r="G778" s="1571"/>
      <c r="H778" s="1335"/>
      <c r="I778" s="2176" t="s">
        <v>529</v>
      </c>
      <c r="J778" s="2176"/>
      <c r="K778" s="2177" t="str">
        <f>K$148</f>
        <v>Placez les sondes de façon à ce qu'elles soient disposées entre 0 et 50 cm au-dessus de la plante.</v>
      </c>
      <c r="L778" s="2177"/>
      <c r="M778" s="2177"/>
      <c r="N778" s="2177"/>
      <c r="O778" s="2177"/>
      <c r="P778" s="2177"/>
      <c r="Q778" s="2177"/>
      <c r="R778" s="2177"/>
      <c r="S778" s="1581" t="s">
        <v>16</v>
      </c>
      <c r="T778" s="1582"/>
      <c r="U778" s="1580"/>
      <c r="V778" s="1583"/>
      <c r="W778" s="1584"/>
      <c r="X778" s="1585"/>
      <c r="Y778" s="2"/>
      <c r="Z778" s="2"/>
      <c r="AA778" s="2"/>
      <c r="AB778" s="2"/>
      <c r="AC778" s="1291"/>
      <c r="AD778" s="1415"/>
      <c r="AE778" s="1415"/>
      <c r="AF778" s="1415"/>
      <c r="AG778" s="1415"/>
      <c r="AH778" s="1415"/>
      <c r="AI778" s="1415"/>
      <c r="AJ778" s="1415"/>
      <c r="AK778" s="1415"/>
      <c r="AL778" s="1415"/>
    </row>
    <row r="779" spans="1:38" s="731" customFormat="1" ht="6" customHeight="1">
      <c r="A779" s="1704">
        <f>IF(G695="",0,1)</f>
        <v>0</v>
      </c>
      <c r="B779" s="1629"/>
      <c r="C779" s="1283"/>
      <c r="D779" s="1561"/>
      <c r="E779" s="1474" t="str">
        <f t="shared" si="69"/>
        <v/>
      </c>
      <c r="F779" s="1789"/>
      <c r="G779" s="1571"/>
      <c r="H779" s="1335"/>
      <c r="I779" s="1586"/>
      <c r="J779" s="1586"/>
      <c r="K779" s="1587"/>
      <c r="L779" s="1587"/>
      <c r="M779" s="1587"/>
      <c r="N779" s="1587"/>
      <c r="O779" s="1587"/>
      <c r="P779" s="1587"/>
      <c r="Q779" s="1587"/>
      <c r="R779" s="1338"/>
      <c r="S779" s="1337"/>
      <c r="T779" s="1582"/>
      <c r="U779" s="1582"/>
      <c r="V779" s="1339"/>
      <c r="W779" s="1339"/>
      <c r="X779" s="1339"/>
      <c r="Y779" s="2"/>
      <c r="Z779" s="2"/>
      <c r="AA779" s="2"/>
      <c r="AB779" s="2"/>
      <c r="AC779" s="1291"/>
      <c r="AD779" s="1415"/>
      <c r="AE779" s="1415"/>
      <c r="AF779" s="1415"/>
      <c r="AG779" s="1415"/>
      <c r="AH779" s="1415"/>
      <c r="AI779" s="1415"/>
      <c r="AJ779" s="1415"/>
      <c r="AK779" s="1415"/>
      <c r="AL779" s="1415"/>
    </row>
    <row r="780" spans="1:38" s="731" customFormat="1" ht="17" customHeight="1">
      <c r="A780" s="1704">
        <f>IF(G695="",0,1)</f>
        <v>0</v>
      </c>
      <c r="B780" s="1629"/>
      <c r="C780" s="1283"/>
      <c r="D780" s="1561"/>
      <c r="E780" s="1474" t="str">
        <f t="shared" si="69"/>
        <v/>
      </c>
      <c r="F780" s="1789"/>
      <c r="G780" s="1571"/>
      <c r="H780" s="1589"/>
      <c r="I780" s="1590"/>
      <c r="J780" s="1590"/>
      <c r="K780" s="1591"/>
      <c r="L780" s="1591"/>
      <c r="M780" s="1591"/>
      <c r="N780" s="1591"/>
      <c r="O780" s="1591"/>
      <c r="P780" s="1591"/>
      <c r="Q780" s="1591"/>
      <c r="R780" s="1592"/>
      <c r="S780" s="1593"/>
      <c r="T780" s="1594"/>
      <c r="U780" s="1594"/>
      <c r="V780" s="1595"/>
      <c r="W780" s="1595"/>
      <c r="X780" s="1595"/>
      <c r="Y780" s="2"/>
      <c r="Z780" s="2"/>
      <c r="AA780" s="2"/>
      <c r="AB780" s="2"/>
      <c r="AC780" s="1291"/>
      <c r="AD780" s="1415"/>
      <c r="AE780" s="1415"/>
      <c r="AF780" s="1415"/>
      <c r="AG780" s="1415"/>
      <c r="AH780" s="1415"/>
      <c r="AI780" s="1415"/>
      <c r="AJ780" s="1415"/>
      <c r="AK780" s="1415"/>
      <c r="AL780" s="1415"/>
    </row>
    <row r="781" spans="1:38" s="731" customFormat="1" ht="25" customHeight="1">
      <c r="A781" s="1704">
        <f>IF(G695="",0,1)</f>
        <v>0</v>
      </c>
      <c r="B781" s="1629"/>
      <c r="C781" s="1283"/>
      <c r="D781" s="1561"/>
      <c r="E781" s="1474" t="str">
        <f t="shared" si="69"/>
        <v/>
      </c>
      <c r="F781" s="1789"/>
      <c r="G781" s="1335" t="str">
        <f>G$151</f>
        <v>2.3 Ecran thermique</v>
      </c>
      <c r="H781" s="1335"/>
      <c r="I781" s="1336"/>
      <c r="J781" s="1337"/>
      <c r="K781" s="1338"/>
      <c r="L781" s="1338"/>
      <c r="M781" s="1338"/>
      <c r="N781" s="1338"/>
      <c r="O781" s="1338"/>
      <c r="P781" s="1338"/>
      <c r="Q781" s="1338"/>
      <c r="R781" s="1338"/>
      <c r="S781" s="1337"/>
      <c r="T781" s="1337"/>
      <c r="U781" s="1337"/>
      <c r="V781" s="1339"/>
      <c r="W781" s="1339"/>
      <c r="X781" s="1339"/>
      <c r="Y781" s="2"/>
      <c r="Z781" s="2"/>
      <c r="AA781" s="2"/>
      <c r="AB781" s="2"/>
      <c r="AC781" s="1291"/>
      <c r="AD781" s="1415"/>
      <c r="AE781" s="1415"/>
      <c r="AF781" s="1415"/>
      <c r="AG781" s="1415"/>
      <c r="AH781" s="1415"/>
      <c r="AI781" s="1415"/>
      <c r="AJ781" s="1415"/>
      <c r="AK781" s="1415"/>
      <c r="AL781" s="1415"/>
    </row>
    <row r="782" spans="1:38" s="731" customFormat="1" ht="19" customHeight="1">
      <c r="A782" s="1704">
        <f>IF(G695="",0,1)</f>
        <v>0</v>
      </c>
      <c r="B782" s="1629"/>
      <c r="C782" s="1283"/>
      <c r="D782" s="1561"/>
      <c r="E782" s="1474" t="str">
        <f t="shared" si="69"/>
        <v/>
      </c>
      <c r="F782" s="1789"/>
      <c r="G782" s="1573" t="s">
        <v>9</v>
      </c>
      <c r="H782" s="1574" t="str">
        <f>BR695</f>
        <v/>
      </c>
      <c r="I782" s="1575"/>
      <c r="J782" s="1576"/>
      <c r="K782" s="1577"/>
      <c r="L782" s="1578"/>
      <c r="M782" s="1578"/>
      <c r="N782" s="1578"/>
      <c r="O782" s="1578"/>
      <c r="P782" s="1578"/>
      <c r="Q782" s="1578"/>
      <c r="R782" s="1578"/>
      <c r="S782" s="1578"/>
      <c r="T782" s="1578"/>
      <c r="U782" s="1576"/>
      <c r="V782" s="1579"/>
      <c r="W782" s="1579"/>
      <c r="X782" s="1579"/>
      <c r="Y782" s="2"/>
      <c r="Z782" s="2"/>
      <c r="AA782" s="2"/>
      <c r="AB782" s="2"/>
      <c r="AC782" s="1291"/>
      <c r="AD782" s="1415"/>
      <c r="AE782" s="1415"/>
      <c r="AF782" s="1415"/>
      <c r="AG782" s="1415"/>
      <c r="AH782" s="1415"/>
      <c r="AI782" s="1415"/>
      <c r="AJ782" s="1415"/>
      <c r="AK782" s="1415"/>
      <c r="AL782" s="1415"/>
    </row>
    <row r="783" spans="1:38" s="731" customFormat="1" ht="19" customHeight="1">
      <c r="A783" s="1704">
        <f>IF(G695="",0,1)</f>
        <v>0</v>
      </c>
      <c r="B783" s="1629">
        <f>IF(H782=G$41,-1,0)</f>
        <v>0</v>
      </c>
      <c r="C783" s="1283"/>
      <c r="D783" s="1561"/>
      <c r="E783" s="1474" t="str">
        <f t="shared" si="69"/>
        <v/>
      </c>
      <c r="F783" s="1789"/>
      <c r="G783" s="1571"/>
      <c r="H783" s="1335"/>
      <c r="I783" s="2176" t="s">
        <v>528</v>
      </c>
      <c r="J783" s="2176"/>
      <c r="K783" s="1338"/>
      <c r="L783" s="1338"/>
      <c r="M783" s="1338"/>
      <c r="N783" s="1338"/>
      <c r="O783" s="1338"/>
      <c r="P783" s="1337"/>
      <c r="Q783" s="1337"/>
      <c r="U783" s="1580"/>
      <c r="V783" s="1580"/>
      <c r="W783" s="1580"/>
      <c r="X783" s="1580"/>
      <c r="Y783" s="2"/>
      <c r="Z783" s="2"/>
      <c r="AA783" s="2"/>
      <c r="AB783" s="2"/>
      <c r="AC783" s="1291"/>
      <c r="AD783" s="1415"/>
      <c r="AE783" s="1415"/>
      <c r="AF783" s="1415"/>
      <c r="AG783" s="1415"/>
      <c r="AH783" s="1415"/>
      <c r="AI783" s="1415"/>
      <c r="AJ783" s="1415"/>
      <c r="AK783" s="1415"/>
      <c r="AL783" s="1415"/>
    </row>
    <row r="784" spans="1:38" s="731" customFormat="1" ht="25" customHeight="1">
      <c r="A784" s="1704">
        <f>IF(G695="",0,1)</f>
        <v>0</v>
      </c>
      <c r="B784" s="1629">
        <f>IF(H782=G$41,-1,0)</f>
        <v>0</v>
      </c>
      <c r="C784" s="1283"/>
      <c r="D784" s="1561"/>
      <c r="E784" s="1474" t="str">
        <f t="shared" si="69"/>
        <v/>
      </c>
      <c r="F784" s="1789"/>
      <c r="G784" s="1571"/>
      <c r="H784" s="1335"/>
      <c r="I784" s="2176" t="s">
        <v>529</v>
      </c>
      <c r="J784" s="2176"/>
      <c r="K784" s="2177" t="str">
        <f>K$154</f>
        <v xml:space="preserve"> Colmatez les fentes avec des patchs et par agrafage.</v>
      </c>
      <c r="L784" s="2177"/>
      <c r="M784" s="2177"/>
      <c r="N784" s="2177"/>
      <c r="O784" s="2177"/>
      <c r="P784" s="2177"/>
      <c r="Q784" s="2177"/>
      <c r="R784" s="2177"/>
      <c r="S784" s="1581" t="s">
        <v>16</v>
      </c>
      <c r="T784" s="1582"/>
      <c r="U784" s="1580"/>
      <c r="V784" s="1583"/>
      <c r="W784" s="1584"/>
      <c r="X784" s="1585"/>
      <c r="Y784" s="2"/>
      <c r="Z784" s="2"/>
      <c r="AA784" s="2"/>
      <c r="AB784" s="2"/>
      <c r="AC784" s="1291"/>
      <c r="AD784" s="1415"/>
      <c r="AE784" s="1415"/>
      <c r="AF784" s="1415"/>
      <c r="AG784" s="1415"/>
      <c r="AH784" s="1415"/>
      <c r="AI784" s="1415"/>
      <c r="AJ784" s="1415"/>
      <c r="AK784" s="1415"/>
      <c r="AL784" s="1415"/>
    </row>
    <row r="785" spans="1:81" s="731" customFormat="1" ht="6" customHeight="1">
      <c r="A785" s="1704">
        <f>IF(G695="",0,1)</f>
        <v>0</v>
      </c>
      <c r="B785" s="1629">
        <f>IF(H782=G$41,-1,0)</f>
        <v>0</v>
      </c>
      <c r="C785" s="1283"/>
      <c r="D785" s="1561"/>
      <c r="E785" s="1474" t="str">
        <f t="shared" si="69"/>
        <v/>
      </c>
      <c r="F785" s="1789"/>
      <c r="G785" s="1571"/>
      <c r="H785" s="1335"/>
      <c r="I785" s="1586"/>
      <c r="J785" s="1586"/>
      <c r="K785" s="1587"/>
      <c r="L785" s="1587"/>
      <c r="M785" s="1587"/>
      <c r="N785" s="1587"/>
      <c r="O785" s="1587"/>
      <c r="P785" s="1587"/>
      <c r="Q785" s="1587"/>
      <c r="R785" s="1338"/>
      <c r="S785" s="1337"/>
      <c r="T785" s="1588"/>
      <c r="U785" s="1582"/>
      <c r="V785" s="1339"/>
      <c r="W785" s="1339"/>
      <c r="X785" s="1339"/>
      <c r="Y785" s="2"/>
      <c r="Z785" s="2"/>
      <c r="AA785" s="2"/>
      <c r="AB785" s="2"/>
      <c r="AC785" s="1291"/>
      <c r="AD785" s="1415"/>
      <c r="AE785" s="1415"/>
      <c r="AF785" s="1415"/>
      <c r="AG785" s="1415"/>
      <c r="AH785" s="1415"/>
      <c r="AI785" s="1415"/>
      <c r="AJ785" s="1415"/>
      <c r="AK785" s="1415"/>
      <c r="AL785" s="1415"/>
    </row>
    <row r="786" spans="1:81" s="731" customFormat="1" ht="19" customHeight="1">
      <c r="A786" s="1704">
        <f>IF(G695="",0,1)</f>
        <v>0</v>
      </c>
      <c r="B786" s="1629">
        <f>IF(H782=G$41,-1,0)</f>
        <v>0</v>
      </c>
      <c r="C786" s="1283"/>
      <c r="D786" s="1561"/>
      <c r="E786" s="1474" t="str">
        <f t="shared" si="69"/>
        <v/>
      </c>
      <c r="F786" s="1789"/>
      <c r="G786" s="1571"/>
      <c r="H786" s="1574" t="str">
        <f>BS695</f>
        <v/>
      </c>
      <c r="I786" s="1575"/>
      <c r="J786" s="1576"/>
      <c r="K786" s="1577"/>
      <c r="L786" s="1578"/>
      <c r="M786" s="1578"/>
      <c r="N786" s="1578"/>
      <c r="O786" s="1578"/>
      <c r="P786" s="1578"/>
      <c r="Q786" s="1578"/>
      <c r="R786" s="1578"/>
      <c r="S786" s="1578"/>
      <c r="T786" s="1578"/>
      <c r="U786" s="1576"/>
      <c r="V786" s="1579"/>
      <c r="W786" s="1579"/>
      <c r="X786" s="1579"/>
      <c r="Y786" s="2"/>
      <c r="Z786" s="2"/>
      <c r="AA786" s="2"/>
      <c r="AB786" s="2"/>
      <c r="AC786" s="1291"/>
      <c r="AD786" s="1415"/>
      <c r="AE786" s="1415"/>
      <c r="AF786" s="1415"/>
      <c r="AG786" s="1415"/>
      <c r="AH786" s="1415"/>
      <c r="AI786" s="1415"/>
      <c r="AJ786" s="1415"/>
      <c r="AK786" s="1415"/>
      <c r="AL786" s="1415"/>
    </row>
    <row r="787" spans="1:81" s="731" customFormat="1" ht="19" customHeight="1">
      <c r="A787" s="1704">
        <f>IF(G695="",0,1)</f>
        <v>0</v>
      </c>
      <c r="B787" s="1629">
        <f>IF(H782=G$41,-1,0)</f>
        <v>0</v>
      </c>
      <c r="C787" s="1283"/>
      <c r="D787" s="1561"/>
      <c r="E787" s="1474" t="str">
        <f t="shared" si="69"/>
        <v/>
      </c>
      <c r="F787" s="1789"/>
      <c r="G787" s="1571"/>
      <c r="H787" s="1335"/>
      <c r="I787" s="2176" t="s">
        <v>528</v>
      </c>
      <c r="J787" s="2176"/>
      <c r="K787" s="1338"/>
      <c r="L787" s="1338"/>
      <c r="M787" s="1338"/>
      <c r="N787" s="1338"/>
      <c r="O787" s="1338"/>
      <c r="P787" s="1337"/>
      <c r="Q787" s="1337"/>
      <c r="U787" s="1580"/>
      <c r="V787" s="1580"/>
      <c r="W787" s="1580"/>
      <c r="X787" s="1580"/>
      <c r="Y787" s="2"/>
      <c r="Z787" s="2"/>
      <c r="AA787" s="2"/>
      <c r="AB787" s="2"/>
      <c r="AC787" s="1291"/>
      <c r="AD787" s="1415"/>
      <c r="AE787" s="1415"/>
      <c r="AF787" s="1415"/>
      <c r="AG787" s="1415"/>
      <c r="AH787" s="1415"/>
      <c r="AI787" s="1415"/>
      <c r="AJ787" s="1415"/>
      <c r="AK787" s="1415"/>
      <c r="AL787" s="1415"/>
    </row>
    <row r="788" spans="1:81" s="731" customFormat="1" ht="25" customHeight="1">
      <c r="A788" s="1704">
        <f>IF(G695="",0,1)</f>
        <v>0</v>
      </c>
      <c r="B788" s="1629">
        <f>IF(H782=G$41,-1,0)</f>
        <v>0</v>
      </c>
      <c r="C788" s="1283"/>
      <c r="D788" s="1561"/>
      <c r="E788" s="1474" t="str">
        <f t="shared" si="69"/>
        <v/>
      </c>
      <c r="F788" s="1789"/>
      <c r="G788" s="1571"/>
      <c r="H788" s="1335"/>
      <c r="I788" s="2176" t="s">
        <v>529</v>
      </c>
      <c r="J788" s="2176"/>
      <c r="K788" s="2177" t="str">
        <f>K$158</f>
        <v xml:space="preserve"> Réajustez les bandes de tractions.</v>
      </c>
      <c r="L788" s="2177"/>
      <c r="M788" s="2177"/>
      <c r="N788" s="2177"/>
      <c r="O788" s="2177"/>
      <c r="P788" s="2177"/>
      <c r="Q788" s="2177"/>
      <c r="R788" s="2177"/>
      <c r="S788" s="1581" t="s">
        <v>16</v>
      </c>
      <c r="T788" s="1582"/>
      <c r="U788" s="1580"/>
      <c r="V788" s="1583"/>
      <c r="W788" s="1584"/>
      <c r="X788" s="1585"/>
      <c r="Y788" s="2"/>
      <c r="Z788" s="2"/>
      <c r="AA788" s="2"/>
      <c r="AB788" s="2"/>
      <c r="AC788" s="1291"/>
      <c r="AD788" s="1415"/>
      <c r="AE788" s="1415"/>
      <c r="AF788" s="1415"/>
      <c r="AG788" s="1415"/>
      <c r="AH788" s="1415"/>
      <c r="AI788" s="1415"/>
      <c r="AJ788" s="1415"/>
      <c r="AK788" s="1415"/>
      <c r="AL788" s="1415"/>
    </row>
    <row r="789" spans="1:81" s="731" customFormat="1" ht="6" customHeight="1">
      <c r="A789" s="1704">
        <f>IF(G695="",0,1)</f>
        <v>0</v>
      </c>
      <c r="B789" s="1629"/>
      <c r="C789" s="1283"/>
      <c r="D789" s="1561"/>
      <c r="E789" s="1474" t="str">
        <f t="shared" si="69"/>
        <v/>
      </c>
      <c r="F789" s="1789"/>
      <c r="G789" s="1571"/>
      <c r="H789" s="1335"/>
      <c r="I789" s="1586"/>
      <c r="J789" s="1586"/>
      <c r="K789" s="1587"/>
      <c r="L789" s="1587"/>
      <c r="M789" s="1587"/>
      <c r="N789" s="1587"/>
      <c r="O789" s="1587"/>
      <c r="P789" s="1587"/>
      <c r="Q789" s="1587"/>
      <c r="R789" s="1338"/>
      <c r="S789" s="1337"/>
      <c r="T789" s="1582"/>
      <c r="U789" s="1582"/>
      <c r="V789" s="1339"/>
      <c r="W789" s="1339"/>
      <c r="X789" s="1339"/>
      <c r="Y789" s="2"/>
      <c r="Z789" s="2"/>
      <c r="AA789" s="2"/>
      <c r="AB789" s="2"/>
      <c r="AC789" s="1291"/>
      <c r="AD789" s="1415"/>
      <c r="AE789" s="1415"/>
      <c r="AF789" s="1415"/>
      <c r="AG789" s="1415"/>
      <c r="AH789" s="1415"/>
      <c r="AI789" s="1415"/>
      <c r="AJ789" s="1415"/>
      <c r="AK789" s="1415"/>
      <c r="AL789" s="1415"/>
    </row>
    <row r="790" spans="1:81" s="731" customFormat="1" ht="17" customHeight="1">
      <c r="A790" s="1704">
        <f>IF(G695="",0,1)</f>
        <v>0</v>
      </c>
      <c r="B790" s="1629"/>
      <c r="C790" s="1283"/>
      <c r="D790" s="1561"/>
      <c r="E790" s="1474" t="str">
        <f t="shared" si="69"/>
        <v/>
      </c>
      <c r="F790" s="1789"/>
      <c r="G790" s="1571"/>
      <c r="H790" s="1589"/>
      <c r="I790" s="1590"/>
      <c r="J790" s="1590"/>
      <c r="K790" s="1591"/>
      <c r="L790" s="1591"/>
      <c r="M790" s="1591"/>
      <c r="N790" s="1591"/>
      <c r="O790" s="1591"/>
      <c r="P790" s="1591"/>
      <c r="Q790" s="1591"/>
      <c r="R790" s="1592"/>
      <c r="S790" s="1593"/>
      <c r="T790" s="1594"/>
      <c r="U790" s="1594"/>
      <c r="V790" s="1595"/>
      <c r="W790" s="1595"/>
      <c r="X790" s="1595"/>
      <c r="Y790" s="2"/>
      <c r="Z790" s="2"/>
      <c r="AA790" s="2"/>
      <c r="AB790" s="2"/>
      <c r="AC790" s="1291"/>
      <c r="AD790" s="1415"/>
      <c r="AE790" s="1415"/>
      <c r="AF790" s="1415"/>
      <c r="AG790" s="1415"/>
      <c r="AH790" s="1415"/>
      <c r="AI790" s="1415"/>
      <c r="AJ790" s="1415"/>
      <c r="AK790" s="1415"/>
      <c r="AL790" s="1415"/>
    </row>
    <row r="791" spans="1:81" s="1292" customFormat="1" ht="17" customHeight="1">
      <c r="A791" s="1704">
        <f>IF(G695="",0,1)</f>
        <v>0</v>
      </c>
      <c r="B791" s="1629"/>
      <c r="C791" s="1283"/>
      <c r="D791" s="1561"/>
      <c r="E791" s="1474" t="str">
        <f t="shared" si="69"/>
        <v/>
      </c>
      <c r="F791" s="1789"/>
      <c r="G791" s="1597"/>
      <c r="H791" s="1597"/>
      <c r="I791" s="1597"/>
      <c r="J791" s="1597"/>
      <c r="K791" s="1597"/>
      <c r="L791" s="1597"/>
      <c r="M791" s="1597"/>
      <c r="N791" s="1597"/>
      <c r="O791" s="1597"/>
      <c r="P791" s="1598"/>
      <c r="Q791" s="1598"/>
      <c r="R791" s="1598"/>
      <c r="S791" s="1598"/>
      <c r="T791" s="1598"/>
      <c r="U791" s="1598"/>
      <c r="V791" s="1598"/>
      <c r="W791" s="1598"/>
      <c r="X791" s="1598"/>
    </row>
    <row r="792" spans="1:81" s="1292" customFormat="1" ht="17" customHeight="1">
      <c r="A792" s="1704">
        <f>IF(G695="",0,1)</f>
        <v>0</v>
      </c>
      <c r="B792" s="1629"/>
      <c r="C792" s="1283"/>
      <c r="D792" s="1561"/>
      <c r="E792" s="1474" t="str">
        <f t="shared" si="69"/>
        <v/>
      </c>
      <c r="F792" s="1789"/>
      <c r="G792" s="1597"/>
      <c r="H792" s="1597"/>
      <c r="I792" s="1597"/>
      <c r="J792" s="1597"/>
      <c r="K792" s="1597"/>
      <c r="L792" s="1597"/>
      <c r="M792" s="1597"/>
      <c r="N792" s="1597"/>
      <c r="O792" s="1597"/>
      <c r="P792" s="1598"/>
      <c r="Q792" s="1598"/>
      <c r="R792" s="1598"/>
      <c r="S792" s="1598"/>
      <c r="T792" s="1598"/>
      <c r="U792" s="1598"/>
      <c r="V792" s="1598"/>
      <c r="W792" s="1598"/>
      <c r="X792" s="1598"/>
    </row>
    <row r="793" spans="1:81" s="1292" customFormat="1" ht="17" customHeight="1">
      <c r="A793" s="1710">
        <f>IF(G695="",0,1)</f>
        <v>0</v>
      </c>
      <c r="B793" s="1711"/>
      <c r="C793" s="1283"/>
      <c r="D793" s="1561"/>
      <c r="E793" s="1474" t="str">
        <f t="shared" si="69"/>
        <v/>
      </c>
      <c r="F793" s="1789"/>
      <c r="G793" s="1599"/>
      <c r="H793" s="1599"/>
      <c r="I793" s="1599"/>
      <c r="J793" s="1599"/>
      <c r="K793" s="1599"/>
      <c r="L793" s="1599"/>
      <c r="M793" s="1599"/>
      <c r="N793" s="1599"/>
      <c r="O793" s="1599"/>
      <c r="P793" s="1600"/>
      <c r="Q793" s="1600"/>
      <c r="R793" s="1600"/>
      <c r="S793" s="1600"/>
      <c r="T793" s="1600"/>
      <c r="U793" s="1600"/>
      <c r="V793" s="1600"/>
      <c r="W793" s="1600"/>
      <c r="X793" s="1600"/>
      <c r="Z793" s="1601"/>
      <c r="AA793" s="1601"/>
      <c r="AB793" s="1601"/>
      <c r="AC793" s="1601"/>
      <c r="AD793" s="1601"/>
      <c r="AE793" s="1601"/>
      <c r="AF793" s="1601"/>
      <c r="AG793" s="1601"/>
      <c r="AH793" s="1601"/>
      <c r="AI793" s="1601"/>
      <c r="AJ793" s="1601"/>
      <c r="AK793" s="1601"/>
    </row>
    <row r="794" spans="1:81" ht="13">
      <c r="A794" s="1705">
        <f>IF(G800="",0,1)</f>
        <v>0</v>
      </c>
      <c r="B794" s="1706"/>
      <c r="C794" s="1283"/>
      <c r="D794" s="677"/>
      <c r="E794" s="1474" t="str">
        <f t="shared" ref="E794:E800" si="70">IF((SUM(A794:C794))&gt;0,"Evaluation","")</f>
        <v/>
      </c>
      <c r="F794" s="1789"/>
      <c r="G794" s="1449">
        <f>G$49</f>
        <v>0</v>
      </c>
      <c r="H794" s="1450"/>
      <c r="I794" s="10"/>
      <c r="J794" s="10"/>
      <c r="K794" s="10"/>
      <c r="L794" s="10"/>
      <c r="M794" s="10"/>
      <c r="N794" s="10"/>
      <c r="O794" s="10"/>
      <c r="P794" s="10"/>
      <c r="Q794" s="10"/>
      <c r="R794" s="10"/>
      <c r="S794" s="10"/>
      <c r="T794" s="10"/>
      <c r="U794" s="10"/>
      <c r="V794" s="10"/>
      <c r="W794" s="10"/>
      <c r="X794" s="2"/>
      <c r="Z794" s="1545"/>
      <c r="AA794" s="1545"/>
      <c r="AB794" s="1545"/>
      <c r="AC794" s="1545"/>
      <c r="AD794" s="1545"/>
      <c r="AE794" s="1545"/>
      <c r="AF794" s="1545"/>
      <c r="AG794" s="1545"/>
      <c r="AH794" s="1545"/>
      <c r="AI794" s="1545"/>
      <c r="AJ794" s="1545"/>
      <c r="AK794" s="1545"/>
      <c r="AL794" s="1545"/>
      <c r="AM794" s="1545"/>
    </row>
    <row r="795" spans="1:81" ht="13">
      <c r="A795" s="1704">
        <f>IF(G800="",0,1)</f>
        <v>0</v>
      </c>
      <c r="C795" s="1283"/>
      <c r="D795" s="677"/>
      <c r="E795" s="1474" t="str">
        <f t="shared" si="70"/>
        <v/>
      </c>
      <c r="F795" s="1789"/>
      <c r="G795" s="1244"/>
      <c r="H795" s="1245"/>
      <c r="I795" s="1"/>
      <c r="J795" s="1"/>
      <c r="K795" s="1"/>
      <c r="L795" s="1"/>
      <c r="M795" s="1"/>
      <c r="N795" s="1"/>
      <c r="O795" s="1"/>
      <c r="P795" s="1"/>
      <c r="Q795" s="1"/>
      <c r="R795" s="1"/>
      <c r="S795" s="1"/>
      <c r="T795" s="1"/>
      <c r="U795" s="1"/>
      <c r="V795" s="1"/>
      <c r="W795" s="1"/>
    </row>
    <row r="796" spans="1:81" ht="13">
      <c r="A796" s="1704">
        <f>IF(G800="",0,1)</f>
        <v>0</v>
      </c>
      <c r="C796" s="1283"/>
      <c r="D796" s="677"/>
      <c r="E796" s="1474" t="str">
        <f t="shared" si="70"/>
        <v/>
      </c>
      <c r="F796" s="1789"/>
      <c r="G796" s="1244"/>
      <c r="H796" s="1245"/>
      <c r="I796" s="1"/>
      <c r="J796" s="1"/>
      <c r="K796" s="1"/>
      <c r="L796" s="1"/>
      <c r="M796" s="1"/>
      <c r="N796" s="1"/>
      <c r="O796" s="1"/>
      <c r="P796" s="1"/>
      <c r="Q796" s="1"/>
      <c r="R796" s="1"/>
      <c r="S796" s="1"/>
      <c r="T796" s="1"/>
      <c r="U796" s="1"/>
      <c r="V796" s="1"/>
      <c r="W796" s="1"/>
    </row>
    <row r="797" spans="1:81" s="1250" customFormat="1" ht="29" thickBot="1">
      <c r="A797" s="1704">
        <f>IF(G800="",0,1)</f>
        <v>0</v>
      </c>
      <c r="B797" s="1629"/>
      <c r="C797" s="1283"/>
      <c r="D797" s="1546"/>
      <c r="E797" s="1474" t="str">
        <f t="shared" si="70"/>
        <v/>
      </c>
      <c r="F797" s="1789"/>
      <c r="G797" s="1621" t="str">
        <f>G800</f>
        <v/>
      </c>
      <c r="H797" s="777"/>
      <c r="I797" s="777"/>
      <c r="J797" s="777"/>
      <c r="K797" s="777"/>
      <c r="L797" s="777"/>
      <c r="M797" s="777"/>
      <c r="N797" s="777"/>
      <c r="O797" s="777"/>
      <c r="P797" s="777"/>
      <c r="Q797" s="777"/>
      <c r="R797" s="777"/>
      <c r="S797" s="777"/>
      <c r="T797" s="777"/>
      <c r="U797" s="777"/>
      <c r="V797" s="777"/>
      <c r="W797" s="777"/>
      <c r="X797" s="1370">
        <f>U$45</f>
        <v>0</v>
      </c>
      <c r="Y797" s="1415"/>
      <c r="Z797" s="1415"/>
      <c r="AA797" s="1415"/>
      <c r="AB797" s="1415"/>
      <c r="AC797" s="1415"/>
      <c r="AD797" s="1415"/>
      <c r="AE797" s="1246"/>
      <c r="AF797" s="1246"/>
      <c r="AG797" s="1247"/>
      <c r="AH797" s="1247"/>
      <c r="AI797" s="1247"/>
      <c r="AJ797" s="1248"/>
      <c r="AK797" s="1247"/>
      <c r="AL797" s="1249"/>
      <c r="AM797" s="1247"/>
      <c r="AN797" s="1247"/>
      <c r="AO797" s="1247"/>
      <c r="AP797" s="1247"/>
      <c r="AQ797" s="1247"/>
      <c r="AR797" s="1247"/>
      <c r="AS797" s="1247"/>
      <c r="AT797" s="1247"/>
    </row>
    <row r="798" spans="1:81" s="18" customFormat="1" ht="19">
      <c r="A798" s="1704">
        <f>IF(G800="",0,1)</f>
        <v>0</v>
      </c>
      <c r="B798" s="1629"/>
      <c r="C798" s="1283"/>
      <c r="D798" s="677"/>
      <c r="E798" s="1474" t="str">
        <f t="shared" si="70"/>
        <v/>
      </c>
      <c r="F798" s="1789"/>
      <c r="G798" s="1184"/>
      <c r="H798" s="1184"/>
      <c r="I798" s="1184"/>
      <c r="J798" s="1184"/>
      <c r="K798" s="1184"/>
      <c r="L798" s="1184"/>
      <c r="M798" s="1184"/>
      <c r="N798" s="1184"/>
      <c r="O798" s="1184"/>
      <c r="P798" s="1184"/>
      <c r="Q798" s="1184"/>
      <c r="R798" s="1184"/>
      <c r="S798" s="1184"/>
      <c r="T798" s="1184"/>
      <c r="U798" s="1184"/>
      <c r="V798" s="1184"/>
      <c r="W798" s="1184"/>
      <c r="X798" s="1415"/>
      <c r="Y798" s="1415"/>
      <c r="Z798" s="1415"/>
      <c r="AA798" s="1415"/>
      <c r="AB798" s="1415"/>
      <c r="AC798" s="1415"/>
      <c r="AD798" s="1415"/>
      <c r="AE798" s="1415"/>
      <c r="AF798" s="1415"/>
      <c r="AG798" s="40"/>
      <c r="AH798" s="40"/>
      <c r="AI798" s="40"/>
      <c r="AJ798" s="49"/>
      <c r="AK798" s="40"/>
      <c r="AL798" s="20"/>
      <c r="AM798" s="1247"/>
      <c r="AN798" s="40"/>
      <c r="AO798" s="1247"/>
      <c r="AP798" s="40"/>
      <c r="AQ798" s="40"/>
      <c r="AR798" s="40"/>
      <c r="AS798" s="40"/>
      <c r="AT798" s="40"/>
      <c r="BZ798" s="122" t="s">
        <v>905</v>
      </c>
      <c r="CB798" s="122" t="s">
        <v>904</v>
      </c>
    </row>
    <row r="799" spans="1:81" s="41" customFormat="1" ht="187" hidden="1" customHeight="1" outlineLevel="1">
      <c r="A799" s="1707"/>
      <c r="B799" s="1708"/>
      <c r="C799" s="685"/>
      <c r="D799" s="685"/>
      <c r="E799" s="1474" t="str">
        <f t="shared" si="70"/>
        <v/>
      </c>
      <c r="F799" s="1790"/>
      <c r="G799" s="342" t="str">
        <f t="shared" ref="G799:AL799" si="71">G$3</f>
        <v>Serre</v>
      </c>
      <c r="H799" s="343" t="str">
        <f t="shared" si="71"/>
        <v>Année de construction</v>
      </c>
      <c r="I799" s="344" t="str">
        <f t="shared" si="71"/>
        <v xml:space="preserve">Surface cultivée nette </v>
      </c>
      <c r="J799" s="344" t="str">
        <f t="shared" si="71"/>
        <v>Type de serre</v>
      </c>
      <c r="K799" s="344" t="str">
        <f t="shared" si="71"/>
        <v>Température moyenne octobre-mars</v>
      </c>
      <c r="L799" s="344" t="str">
        <f t="shared" si="71"/>
        <v>Type de température</v>
      </c>
      <c r="M799" s="344" t="str">
        <f t="shared" si="71"/>
        <v>Qualité énergétique [consommation en % d'une serre standard]</v>
      </c>
      <c r="N799" s="344" t="str">
        <f t="shared" si="71"/>
        <v>Rang</v>
      </c>
      <c r="O799" s="344" t="str">
        <f t="shared" si="71"/>
        <v>Evaluation de la qualité énergétique</v>
      </c>
      <c r="P799" s="344" t="str">
        <f t="shared" si="71"/>
        <v>Utilisation escomptée</v>
      </c>
      <c r="Q799" s="327">
        <f t="shared" si="71"/>
        <v>0</v>
      </c>
      <c r="R799" s="456" t="str">
        <f t="shared" si="71"/>
        <v>Serre Consommation d'énergie [%]</v>
      </c>
      <c r="S799" s="456" t="str">
        <f t="shared" si="71"/>
        <v>Serre Consommation d'énergie Actuel [kWh]</v>
      </c>
      <c r="T799" s="455" t="str">
        <f t="shared" si="71"/>
        <v>Distribution de chaleur Consommation d'énergie [kWh]</v>
      </c>
      <c r="U799" s="456" t="str">
        <f t="shared" si="71"/>
        <v>Total Consommation d'énergie Actuel [kWh]</v>
      </c>
      <c r="V799" s="327">
        <f t="shared" si="71"/>
        <v>0</v>
      </c>
      <c r="W799" s="512" t="str">
        <f t="shared" si="71"/>
        <v>Objectif en 4 ans</v>
      </c>
      <c r="X799" s="512" t="str">
        <f t="shared" si="71"/>
        <v>Objectif en 8 ans</v>
      </c>
      <c r="Y799" s="327">
        <f t="shared" si="71"/>
        <v>0</v>
      </c>
      <c r="Z799" s="333" t="str">
        <f t="shared" si="71"/>
        <v>Ecran thermique</v>
      </c>
      <c r="AA799" s="333" t="str">
        <f t="shared" si="71"/>
        <v>Toit</v>
      </c>
      <c r="AB799" s="333" t="str">
        <f t="shared" si="71"/>
        <v>Parois latérales</v>
      </c>
      <c r="AC799" s="333" t="str">
        <f t="shared" si="71"/>
        <v>Etanchéité</v>
      </c>
      <c r="AD799" s="333" t="str">
        <f t="shared" si="71"/>
        <v>Gestion climatique</v>
      </c>
      <c r="AE799" s="40" t="str">
        <f t="shared" si="71"/>
        <v>Observations</v>
      </c>
      <c r="AF799" s="332" t="str">
        <f t="shared" si="71"/>
        <v>Ecran thermique</v>
      </c>
      <c r="AG799" s="332" t="str">
        <f t="shared" si="71"/>
        <v>Toit</v>
      </c>
      <c r="AH799" s="332" t="str">
        <f t="shared" si="71"/>
        <v>Parois latérales</v>
      </c>
      <c r="AI799" s="332" t="str">
        <f t="shared" si="71"/>
        <v>Etanchéité</v>
      </c>
      <c r="AJ799" s="332" t="str">
        <f t="shared" si="71"/>
        <v>Gestion climatique</v>
      </c>
      <c r="AK799" s="455" t="str">
        <f t="shared" si="71"/>
        <v>Isolation des conduites</v>
      </c>
      <c r="AL799" s="455" t="str">
        <f t="shared" si="71"/>
        <v>Isolation des sous-distributions</v>
      </c>
      <c r="AM799" s="405">
        <f t="shared" ref="AM799:BR799" si="72">AM$3</f>
        <v>0</v>
      </c>
      <c r="AN799" s="332" t="str">
        <f t="shared" si="72"/>
        <v>Ecran thermique</v>
      </c>
      <c r="AO799" s="332" t="str">
        <f t="shared" si="72"/>
        <v>Toit</v>
      </c>
      <c r="AP799" s="332" t="str">
        <f t="shared" si="72"/>
        <v>Parois latérales</v>
      </c>
      <c r="AQ799" s="332" t="str">
        <f t="shared" si="72"/>
        <v>Etanchéité</v>
      </c>
      <c r="AR799" s="332" t="str">
        <f t="shared" si="72"/>
        <v>Gestion climatique</v>
      </c>
      <c r="AS799" s="40">
        <f t="shared" si="72"/>
        <v>0</v>
      </c>
      <c r="AT799" s="332" t="str">
        <f t="shared" si="72"/>
        <v>Ecran thermique</v>
      </c>
      <c r="AU799" s="332" t="str">
        <f t="shared" si="72"/>
        <v>Toit</v>
      </c>
      <c r="AV799" s="332" t="str">
        <f t="shared" si="72"/>
        <v>Parois latérales</v>
      </c>
      <c r="AW799" s="332" t="str">
        <f t="shared" si="72"/>
        <v>Etanchéité</v>
      </c>
      <c r="AX799" s="332" t="str">
        <f t="shared" si="72"/>
        <v>Gestion climatique</v>
      </c>
      <c r="AY799" s="455" t="str">
        <f t="shared" si="72"/>
        <v>Isolation des conduites</v>
      </c>
      <c r="AZ799" s="455" t="str">
        <f t="shared" si="72"/>
        <v>Isolation des sous-distributions</v>
      </c>
      <c r="BA799" s="332" t="str">
        <f t="shared" si="72"/>
        <v>Total arrondi</v>
      </c>
      <c r="BB799" s="40">
        <f t="shared" si="72"/>
        <v>0</v>
      </c>
      <c r="BC799" s="332" t="str">
        <f t="shared" si="72"/>
        <v>Ecran thermique</v>
      </c>
      <c r="BD799" s="332" t="str">
        <f t="shared" si="72"/>
        <v>Toit</v>
      </c>
      <c r="BE799" s="332" t="str">
        <f t="shared" si="72"/>
        <v>Parois latérales</v>
      </c>
      <c r="BF799" s="332" t="str">
        <f t="shared" si="72"/>
        <v>Etanchéité</v>
      </c>
      <c r="BG799" s="332" t="str">
        <f t="shared" si="72"/>
        <v>Gestion climatique</v>
      </c>
      <c r="BH799" s="455" t="str">
        <f t="shared" si="72"/>
        <v>Isolation des conduites</v>
      </c>
      <c r="BI799" s="455" t="str">
        <f t="shared" si="72"/>
        <v>Isolation des sous-distributions</v>
      </c>
      <c r="BJ799" s="40">
        <f t="shared" si="72"/>
        <v>0</v>
      </c>
      <c r="BK799" s="512" t="str">
        <f t="shared" si="72"/>
        <v>P1</v>
      </c>
      <c r="BL799" s="512">
        <f t="shared" si="72"/>
        <v>0</v>
      </c>
      <c r="BM799" s="512" t="str">
        <f t="shared" si="72"/>
        <v>Total</v>
      </c>
      <c r="BN799" s="40">
        <f t="shared" si="72"/>
        <v>0</v>
      </c>
      <c r="BO799" s="512" t="str">
        <f t="shared" si="72"/>
        <v>Objectif en 4 ans</v>
      </c>
      <c r="BP799" s="512" t="str">
        <f t="shared" si="72"/>
        <v>Objectif en 8 ans</v>
      </c>
      <c r="BQ799" s="41">
        <f t="shared" si="72"/>
        <v>0</v>
      </c>
      <c r="BR799" s="332" t="str">
        <f t="shared" si="72"/>
        <v>Ecran thermique</v>
      </c>
      <c r="BS799" s="332" t="str">
        <f t="shared" ref="BS799:CA799" si="73">BS$3</f>
        <v>Ecran thermique 2</v>
      </c>
      <c r="BT799" s="332" t="str">
        <f t="shared" si="73"/>
        <v>Etanchéité</v>
      </c>
      <c r="BU799" s="332" t="str">
        <f t="shared" si="73"/>
        <v>Etanchéité 2</v>
      </c>
      <c r="BV799" s="332" t="str">
        <f t="shared" si="73"/>
        <v>Etanchéité 2 - Recommandation</v>
      </c>
      <c r="BW799" s="332" t="str">
        <f t="shared" si="73"/>
        <v>Sonde 1</v>
      </c>
      <c r="BX799" s="332" t="str">
        <f t="shared" si="73"/>
        <v>Sonde 2</v>
      </c>
      <c r="BY799" s="41">
        <f t="shared" si="73"/>
        <v>0</v>
      </c>
      <c r="BZ799" s="416" t="str">
        <f t="shared" si="73"/>
        <v>Ensemble 1</v>
      </c>
      <c r="CA799" s="416" t="str">
        <f t="shared" si="73"/>
        <v>Ensemble 2</v>
      </c>
      <c r="CB799" s="416" t="str">
        <f>BZ799</f>
        <v>Ensemble 1</v>
      </c>
      <c r="CC799" s="416" t="str">
        <f>CA799</f>
        <v>Ensemble 2</v>
      </c>
    </row>
    <row r="800" spans="1:81" s="28" customFormat="1" ht="32" hidden="1" customHeight="1" outlineLevel="1">
      <c r="A800" s="1646"/>
      <c r="B800" s="1659"/>
      <c r="C800" s="686"/>
      <c r="D800" s="686"/>
      <c r="E800" s="1474" t="str">
        <f t="shared" si="70"/>
        <v/>
      </c>
      <c r="F800" s="1791"/>
      <c r="G800" s="521" t="str">
        <f t="shared" ref="G800:AL800" si="74">G11</f>
        <v/>
      </c>
      <c r="H800" s="335" t="str">
        <f t="shared" si="74"/>
        <v/>
      </c>
      <c r="I800" s="336" t="str">
        <f t="shared" si="74"/>
        <v/>
      </c>
      <c r="J800" s="336" t="str">
        <f t="shared" si="74"/>
        <v/>
      </c>
      <c r="K800" s="337" t="str">
        <f t="shared" si="74"/>
        <v/>
      </c>
      <c r="L800" s="336" t="str">
        <f t="shared" si="74"/>
        <v/>
      </c>
      <c r="M800" s="468" t="str">
        <f t="shared" si="74"/>
        <v/>
      </c>
      <c r="N800" s="337" t="str">
        <f t="shared" si="74"/>
        <v/>
      </c>
      <c r="O800" s="338" t="str">
        <f t="shared" si="74"/>
        <v/>
      </c>
      <c r="P800" s="336" t="str">
        <f t="shared" si="74"/>
        <v/>
      </c>
      <c r="Q800" s="522">
        <f t="shared" si="74"/>
        <v>0</v>
      </c>
      <c r="R800" s="338">
        <f t="shared" si="74"/>
        <v>0</v>
      </c>
      <c r="S800" s="523">
        <f t="shared" si="74"/>
        <v>0</v>
      </c>
      <c r="T800" s="523">
        <f t="shared" si="74"/>
        <v>0</v>
      </c>
      <c r="U800" s="523" t="str">
        <f t="shared" si="74"/>
        <v/>
      </c>
      <c r="V800" s="522">
        <f t="shared" si="74"/>
        <v>0</v>
      </c>
      <c r="W800" s="523" t="str">
        <f t="shared" si="74"/>
        <v/>
      </c>
      <c r="X800" s="523" t="str">
        <f t="shared" si="74"/>
        <v/>
      </c>
      <c r="Y800" s="522">
        <f t="shared" si="74"/>
        <v>0</v>
      </c>
      <c r="Z800" s="331" t="str">
        <f t="shared" si="74"/>
        <v/>
      </c>
      <c r="AA800" s="331" t="str">
        <f t="shared" si="74"/>
        <v/>
      </c>
      <c r="AB800" s="331" t="str">
        <f t="shared" si="74"/>
        <v/>
      </c>
      <c r="AC800" s="331" t="str">
        <f t="shared" si="74"/>
        <v/>
      </c>
      <c r="AD800" s="331" t="str">
        <f t="shared" si="74"/>
        <v/>
      </c>
      <c r="AE800" s="524" t="str">
        <f t="shared" si="74"/>
        <v/>
      </c>
      <c r="AF800" s="331" t="str">
        <f t="shared" si="74"/>
        <v/>
      </c>
      <c r="AG800" s="331" t="str">
        <f t="shared" si="74"/>
        <v/>
      </c>
      <c r="AH800" s="331" t="str">
        <f t="shared" si="74"/>
        <v/>
      </c>
      <c r="AI800" s="331" t="str">
        <f t="shared" si="74"/>
        <v/>
      </c>
      <c r="AJ800" s="331" t="str">
        <f t="shared" si="74"/>
        <v/>
      </c>
      <c r="AK800" s="331" t="str">
        <f t="shared" si="74"/>
        <v/>
      </c>
      <c r="AL800" s="331" t="str">
        <f t="shared" si="74"/>
        <v/>
      </c>
      <c r="AM800" s="524" t="str">
        <f t="shared" ref="AM800:BR800" si="75">AM11</f>
        <v>.</v>
      </c>
      <c r="AN800" s="346" t="str">
        <f t="shared" si="75"/>
        <v/>
      </c>
      <c r="AO800" s="346" t="str">
        <f t="shared" si="75"/>
        <v/>
      </c>
      <c r="AP800" s="346" t="str">
        <f t="shared" si="75"/>
        <v/>
      </c>
      <c r="AQ800" s="346" t="str">
        <f t="shared" si="75"/>
        <v/>
      </c>
      <c r="AR800" s="346" t="str">
        <f t="shared" si="75"/>
        <v/>
      </c>
      <c r="AS800" s="525">
        <f t="shared" si="75"/>
        <v>0</v>
      </c>
      <c r="AT800" s="398" t="str">
        <f t="shared" si="75"/>
        <v/>
      </c>
      <c r="AU800" s="398" t="str">
        <f t="shared" si="75"/>
        <v/>
      </c>
      <c r="AV800" s="398" t="str">
        <f t="shared" si="75"/>
        <v/>
      </c>
      <c r="AW800" s="398" t="str">
        <f t="shared" si="75"/>
        <v/>
      </c>
      <c r="AX800" s="398" t="str">
        <f t="shared" si="75"/>
        <v/>
      </c>
      <c r="AY800" s="28" t="str">
        <f t="shared" si="75"/>
        <v/>
      </c>
      <c r="AZ800" s="28" t="str">
        <f t="shared" si="75"/>
        <v/>
      </c>
      <c r="BA800" s="398" t="str">
        <f t="shared" si="75"/>
        <v/>
      </c>
      <c r="BB800" s="525">
        <f t="shared" si="75"/>
        <v>0</v>
      </c>
      <c r="BC800" s="445" t="str">
        <f t="shared" si="75"/>
        <v/>
      </c>
      <c r="BD800" s="445" t="str">
        <f t="shared" si="75"/>
        <v/>
      </c>
      <c r="BE800" s="445" t="str">
        <f t="shared" si="75"/>
        <v/>
      </c>
      <c r="BF800" s="445" t="str">
        <f t="shared" si="75"/>
        <v/>
      </c>
      <c r="BG800" s="445" t="str">
        <f t="shared" si="75"/>
        <v/>
      </c>
      <c r="BH800" s="467" t="str">
        <f t="shared" si="75"/>
        <v/>
      </c>
      <c r="BI800" s="467" t="str">
        <f t="shared" si="75"/>
        <v/>
      </c>
      <c r="BJ800" s="525">
        <f t="shared" si="75"/>
        <v>0</v>
      </c>
      <c r="BK800" s="445" t="str">
        <f t="shared" si="75"/>
        <v/>
      </c>
      <c r="BL800" s="445" t="str">
        <f t="shared" si="75"/>
        <v/>
      </c>
      <c r="BM800" s="445" t="str">
        <f t="shared" si="75"/>
        <v/>
      </c>
      <c r="BN800" s="525">
        <f t="shared" si="75"/>
        <v>0</v>
      </c>
      <c r="BO800" s="445" t="str">
        <f t="shared" si="75"/>
        <v/>
      </c>
      <c r="BP800" s="445">
        <f t="shared" si="75"/>
        <v>0</v>
      </c>
      <c r="BQ800" s="28">
        <f t="shared" si="75"/>
        <v>0</v>
      </c>
      <c r="BR800" s="398" t="str">
        <f t="shared" si="75"/>
        <v/>
      </c>
      <c r="BS800" s="398" t="str">
        <f t="shared" ref="BS800:BX800" si="76">BS11</f>
        <v/>
      </c>
      <c r="BT800" s="398" t="str">
        <f t="shared" si="76"/>
        <v/>
      </c>
      <c r="BU800" s="398" t="str">
        <f t="shared" si="76"/>
        <v/>
      </c>
      <c r="BV800" s="398" t="str">
        <f t="shared" si="76"/>
        <v/>
      </c>
      <c r="BW800" s="398" t="str">
        <f t="shared" si="76"/>
        <v/>
      </c>
      <c r="BX800" s="398" t="str">
        <f t="shared" si="76"/>
        <v/>
      </c>
      <c r="BY800" s="28">
        <f>BY747</f>
        <v>0</v>
      </c>
      <c r="BZ800" s="396">
        <f>AG851</f>
        <v>0</v>
      </c>
      <c r="CA800" s="396">
        <f>AH851</f>
        <v>0</v>
      </c>
      <c r="CB800" s="396">
        <f>AI851</f>
        <v>0</v>
      </c>
      <c r="CC800" s="396">
        <f>AJ851</f>
        <v>0</v>
      </c>
    </row>
    <row r="801" spans="1:64" s="51" customFormat="1" ht="19" hidden="1" outlineLevel="1">
      <c r="A801" s="1704">
        <v>0</v>
      </c>
      <c r="B801" s="1629"/>
      <c r="C801" s="1283"/>
      <c r="D801" s="677"/>
      <c r="E801" s="1474" t="str">
        <f t="shared" ref="E801:E832" si="77">IF((SUM(A801:C801))&gt;0,G$42,"")</f>
        <v/>
      </c>
      <c r="F801" s="1789"/>
      <c r="N801" s="644"/>
      <c r="R801" s="50"/>
      <c r="U801" s="1184"/>
      <c r="W801" s="130"/>
      <c r="X801" s="1415"/>
      <c r="Y801" s="1415"/>
      <c r="Z801" s="53"/>
      <c r="AA801" s="1415"/>
      <c r="AB801" s="53"/>
      <c r="AC801" s="53"/>
      <c r="AD801" s="53"/>
      <c r="AE801" s="53"/>
      <c r="AF801" s="53"/>
      <c r="AG801" s="40"/>
      <c r="AJ801" s="52"/>
      <c r="AL801" s="1383"/>
      <c r="AM801" s="1247"/>
      <c r="AO801" s="1247"/>
      <c r="AV801" s="18"/>
      <c r="BL801" s="18"/>
    </row>
    <row r="802" spans="1:64" s="1385" customFormat="1" ht="19" hidden="1" outlineLevel="1">
      <c r="A802" s="1704">
        <v>0</v>
      </c>
      <c r="B802" s="1629"/>
      <c r="C802" s="1283"/>
      <c r="D802" s="677"/>
      <c r="E802" s="1474" t="str">
        <f t="shared" si="77"/>
        <v/>
      </c>
      <c r="F802" s="1789"/>
      <c r="H802" s="1547"/>
      <c r="I802" s="1547"/>
      <c r="J802" s="1547"/>
      <c r="K802" s="1547"/>
      <c r="L802" s="1547"/>
      <c r="M802" s="1547"/>
      <c r="N802" s="1384"/>
      <c r="O802" s="1384"/>
      <c r="P802" s="1384"/>
      <c r="Q802" s="1384"/>
      <c r="R802" s="1384"/>
      <c r="S802" s="1384"/>
      <c r="T802" s="1384"/>
      <c r="U802" s="1384"/>
      <c r="V802" s="1384"/>
      <c r="W802" s="130"/>
      <c r="X802" s="1415"/>
      <c r="Y802" s="1415"/>
      <c r="Z802" s="53"/>
      <c r="AA802" s="1415"/>
      <c r="AB802" s="53"/>
      <c r="AC802" s="53"/>
      <c r="AD802" s="53"/>
      <c r="AE802" s="1384"/>
      <c r="AF802" s="1384"/>
      <c r="AG802" s="40"/>
      <c r="AH802" s="1384"/>
      <c r="AI802" s="1384"/>
      <c r="AJ802" s="1384"/>
      <c r="AK802" s="1384"/>
      <c r="AL802" s="1384"/>
      <c r="AM802" s="1247"/>
      <c r="AN802" s="1384"/>
      <c r="AO802" s="1247"/>
      <c r="AP802" s="1384"/>
      <c r="AQ802" s="1384"/>
      <c r="AR802" s="1384"/>
      <c r="AS802" s="1384"/>
      <c r="AT802" s="1384"/>
      <c r="BL802" s="18"/>
    </row>
    <row r="803" spans="1:64" s="1385" customFormat="1" ht="19" hidden="1" outlineLevel="1">
      <c r="A803" s="1704">
        <v>0</v>
      </c>
      <c r="B803" s="1629"/>
      <c r="C803" s="1283"/>
      <c r="D803" s="677"/>
      <c r="E803" s="1474" t="str">
        <f t="shared" si="77"/>
        <v/>
      </c>
      <c r="F803" s="1789"/>
      <c r="G803" s="1547"/>
      <c r="H803" s="1547"/>
      <c r="I803" s="1547"/>
      <c r="J803" s="1547"/>
      <c r="K803" s="1547"/>
      <c r="L803" s="1547"/>
      <c r="M803" s="1547"/>
      <c r="N803" s="1384"/>
      <c r="O803" s="1384"/>
      <c r="P803" s="1384"/>
      <c r="Q803" s="1384"/>
      <c r="R803" s="1384"/>
      <c r="S803" s="1384"/>
      <c r="T803" s="1384"/>
      <c r="U803" s="1384"/>
      <c r="V803" s="1384"/>
      <c r="W803" s="130"/>
      <c r="X803" s="1415"/>
      <c r="Y803" s="1415"/>
      <c r="Z803" s="53"/>
      <c r="AA803" s="1415"/>
      <c r="AB803" s="53"/>
      <c r="AC803" s="53"/>
      <c r="AD803" s="53"/>
      <c r="AE803" s="1384"/>
      <c r="AF803" s="1384"/>
      <c r="AG803" s="40"/>
      <c r="AH803" s="1384"/>
      <c r="AI803" s="1384"/>
      <c r="AJ803" s="1384"/>
      <c r="AK803" s="1384"/>
      <c r="AL803" s="1384"/>
      <c r="AM803" s="1247"/>
      <c r="AN803" s="1384"/>
      <c r="AO803" s="1247"/>
      <c r="AP803" s="1384"/>
      <c r="AQ803" s="1384"/>
      <c r="AR803" s="1384"/>
      <c r="AS803" s="1384"/>
      <c r="AT803" s="1384"/>
      <c r="BL803" s="18"/>
    </row>
    <row r="804" spans="1:64" s="1269" customFormat="1" ht="15" collapsed="1">
      <c r="A804" s="1704">
        <f>IF(G800="",0,1)</f>
        <v>0</v>
      </c>
      <c r="B804" s="1629"/>
      <c r="C804" s="1283"/>
      <c r="D804" s="1548"/>
      <c r="E804" s="1474" t="str">
        <f t="shared" si="77"/>
        <v/>
      </c>
      <c r="F804" s="1789"/>
      <c r="G804" s="1252" t="str">
        <f>G$69</f>
        <v>Année de construction</v>
      </c>
      <c r="H804" s="1252"/>
      <c r="I804" s="1252"/>
      <c r="J804" s="1252"/>
      <c r="K804" s="1252"/>
      <c r="L804" s="1252"/>
      <c r="M804" s="1388"/>
      <c r="N804" s="2162" t="str">
        <f>H800</f>
        <v/>
      </c>
      <c r="O804" s="2162"/>
      <c r="P804" s="2162"/>
      <c r="Q804" s="2162"/>
      <c r="R804" s="2162"/>
      <c r="S804" s="2162"/>
      <c r="T804" s="2161">
        <f>T784</f>
        <v>0</v>
      </c>
      <c r="U804" s="2161"/>
      <c r="V804" s="2161"/>
      <c r="W804" s="2161"/>
      <c r="X804" s="2161"/>
      <c r="Y804" s="1386"/>
      <c r="AD804" s="1251"/>
      <c r="AE804" s="1251"/>
      <c r="AF804" s="1251"/>
      <c r="AG804" s="1251"/>
      <c r="AH804" s="1251"/>
      <c r="AI804" s="1251"/>
      <c r="AJ804" s="1251"/>
      <c r="AK804" s="1251"/>
      <c r="AL804" s="20"/>
      <c r="AM804" s="1251"/>
      <c r="AN804" s="1251"/>
      <c r="AO804" s="1251"/>
      <c r="AP804" s="1251"/>
      <c r="AQ804" s="1251"/>
      <c r="AR804" s="1251"/>
      <c r="AS804" s="1251"/>
      <c r="AT804" s="1251"/>
    </row>
    <row r="805" spans="1:64" s="1269" customFormat="1" ht="15">
      <c r="A805" s="1704">
        <f>IF(G800="",0,1)</f>
        <v>0</v>
      </c>
      <c r="B805" s="1629"/>
      <c r="C805" s="1283"/>
      <c r="D805" s="1548"/>
      <c r="E805" s="1474" t="str">
        <f t="shared" si="77"/>
        <v/>
      </c>
      <c r="F805" s="1789"/>
      <c r="G805" s="1551" t="str">
        <f>G$70</f>
        <v>Utilisation escomptée</v>
      </c>
      <c r="H805" s="1551"/>
      <c r="I805" s="1552"/>
      <c r="J805" s="1552"/>
      <c r="K805" s="1552"/>
      <c r="L805" s="1552"/>
      <c r="M805" s="1388"/>
      <c r="N805" s="2163" t="str">
        <f>P800</f>
        <v/>
      </c>
      <c r="O805" s="2163"/>
      <c r="P805" s="2163"/>
      <c r="Q805" s="2163"/>
      <c r="R805" s="2163"/>
      <c r="S805" s="2163"/>
      <c r="T805" s="2179">
        <f>'A1 Serres'!P784</f>
        <v>0</v>
      </c>
      <c r="U805" s="2179"/>
      <c r="V805" s="2179"/>
      <c r="W805" s="2179"/>
      <c r="X805" s="2179"/>
      <c r="Y805" s="1387"/>
      <c r="AL805" s="20"/>
    </row>
    <row r="806" spans="1:64" s="1269" customFormat="1" ht="15">
      <c r="A806" s="1704">
        <f>IF(G800="",0,1)</f>
        <v>0</v>
      </c>
      <c r="B806" s="1629"/>
      <c r="C806" s="1283"/>
      <c r="D806" s="1548"/>
      <c r="E806" s="1474" t="str">
        <f t="shared" si="77"/>
        <v/>
      </c>
      <c r="F806" s="1789"/>
      <c r="G806" s="1551" t="str">
        <f>G$71</f>
        <v>Surface cultivée de la serre</v>
      </c>
      <c r="H806" s="1551"/>
      <c r="I806" s="1552"/>
      <c r="J806" s="1552"/>
      <c r="K806" s="1552"/>
      <c r="L806" s="1552"/>
      <c r="M806" s="1388"/>
      <c r="N806" s="2163" t="str">
        <f>J800</f>
        <v/>
      </c>
      <c r="O806" s="2163"/>
      <c r="P806" s="2163"/>
      <c r="Q806" s="2163"/>
      <c r="R806" s="2163"/>
      <c r="S806" s="2163"/>
      <c r="T806" s="1268"/>
      <c r="U806" s="1268"/>
      <c r="V806" s="1268"/>
      <c r="W806" s="989"/>
      <c r="X806" s="1251"/>
      <c r="AL806" s="20"/>
    </row>
    <row r="807" spans="1:64" s="1269" customFormat="1" ht="15">
      <c r="A807" s="1704">
        <f>IF(G800="",0,1)</f>
        <v>0</v>
      </c>
      <c r="B807" s="1629"/>
      <c r="C807" s="1283"/>
      <c r="D807" s="1548"/>
      <c r="E807" s="1474" t="str">
        <f t="shared" si="77"/>
        <v/>
      </c>
      <c r="F807" s="1789"/>
      <c r="G807" s="1265">
        <f>G$72</f>
        <v>0</v>
      </c>
      <c r="H807" s="1265"/>
      <c r="I807" s="1266"/>
      <c r="J807" s="1266"/>
      <c r="K807" s="1266"/>
      <c r="L807" s="1266"/>
      <c r="M807" s="1388"/>
      <c r="N807" s="1268"/>
      <c r="O807" s="1268"/>
      <c r="P807" s="1268"/>
      <c r="Q807" s="1268"/>
      <c r="R807" s="1268"/>
      <c r="S807" s="1268"/>
      <c r="T807" s="1268"/>
      <c r="U807" s="1268"/>
      <c r="V807" s="1268"/>
      <c r="W807" s="989"/>
      <c r="X807" s="1251"/>
      <c r="AL807" s="20"/>
    </row>
    <row r="808" spans="1:64" s="1269" customFormat="1" ht="15">
      <c r="A808" s="1704">
        <f>IF(G800="",0,1)</f>
        <v>0</v>
      </c>
      <c r="B808" s="1629"/>
      <c r="C808" s="1283"/>
      <c r="D808" s="1548"/>
      <c r="E808" s="1474" t="str">
        <f t="shared" si="77"/>
        <v/>
      </c>
      <c r="F808" s="1789"/>
      <c r="G808" s="1389" t="str">
        <f>G$73</f>
        <v>Température octobre-mars</v>
      </c>
      <c r="H808" s="1389"/>
      <c r="I808" s="1390"/>
      <c r="J808" s="1390"/>
      <c r="K808" s="1390"/>
      <c r="L808" s="1390"/>
      <c r="M808" s="1388"/>
      <c r="N808" s="2168" t="str">
        <f>L800</f>
        <v/>
      </c>
      <c r="O808" s="2168"/>
      <c r="P808" s="2168"/>
      <c r="Q808" s="2168"/>
      <c r="R808" s="2168"/>
      <c r="S808" s="2168"/>
      <c r="T808" s="1268"/>
      <c r="U808" s="1268"/>
      <c r="V808" s="1268"/>
      <c r="W808" s="989"/>
      <c r="X808" s="1251"/>
      <c r="AJ808" s="1298"/>
      <c r="AL808" s="20"/>
    </row>
    <row r="809" spans="1:64" s="1269" customFormat="1" ht="29" customHeight="1">
      <c r="A809" s="1704">
        <f>IF(G800="",0,1)</f>
        <v>0</v>
      </c>
      <c r="B809" s="1629"/>
      <c r="C809" s="1283"/>
      <c r="D809" s="1548"/>
      <c r="E809" s="1474" t="str">
        <f t="shared" si="77"/>
        <v/>
      </c>
      <c r="F809" s="1789"/>
      <c r="G809" s="1553" t="str">
        <f>G$74</f>
        <v>Observations</v>
      </c>
      <c r="H809" s="1389"/>
      <c r="I809" s="1390"/>
      <c r="J809" s="1390"/>
      <c r="K809" s="1390"/>
      <c r="L809" s="1390"/>
      <c r="M809" s="1388"/>
      <c r="N809" s="2164" t="str">
        <f>AE800</f>
        <v/>
      </c>
      <c r="O809" s="2164"/>
      <c r="P809" s="2164"/>
      <c r="Q809" s="2164"/>
      <c r="R809" s="2164"/>
      <c r="S809" s="2164"/>
      <c r="T809" s="1268"/>
      <c r="U809" s="1268"/>
      <c r="V809" s="1268"/>
      <c r="W809" s="989"/>
      <c r="X809" s="1251"/>
      <c r="AL809" s="20"/>
    </row>
    <row r="810" spans="1:64" s="1269" customFormat="1" ht="15">
      <c r="A810" s="1704">
        <f>IF(G800="",0,1)</f>
        <v>0</v>
      </c>
      <c r="B810" s="1629"/>
      <c r="C810" s="1283"/>
      <c r="D810" s="1548"/>
      <c r="E810" s="1474" t="str">
        <f t="shared" si="77"/>
        <v/>
      </c>
      <c r="F810" s="1789"/>
      <c r="G810" s="1265">
        <f>G$75</f>
        <v>0</v>
      </c>
      <c r="H810" s="1265"/>
      <c r="I810" s="1266"/>
      <c r="J810" s="1266"/>
      <c r="K810" s="1266"/>
      <c r="L810" s="1266"/>
      <c r="M810" s="1388"/>
      <c r="N810" s="1268"/>
      <c r="O810" s="1268"/>
      <c r="P810" s="1268"/>
      <c r="Q810" s="1268"/>
      <c r="R810" s="1268"/>
      <c r="S810" s="1268"/>
      <c r="T810" s="1268"/>
      <c r="U810" s="1268"/>
      <c r="V810" s="1268"/>
      <c r="W810" s="989"/>
      <c r="X810" s="1251"/>
      <c r="AL810" s="20"/>
    </row>
    <row r="811" spans="1:64" s="1269" customFormat="1" ht="15">
      <c r="A811" s="1704">
        <f>IF(G800="",0,1)</f>
        <v>0</v>
      </c>
      <c r="B811" s="1629"/>
      <c r="C811" s="1283"/>
      <c r="D811" s="1548"/>
      <c r="E811" s="1474" t="str">
        <f t="shared" si="77"/>
        <v/>
      </c>
      <c r="F811" s="1789"/>
      <c r="G811" s="1389" t="str">
        <f>G$76</f>
        <v>Participation à la consommation totale d'énergie du chauffage</v>
      </c>
      <c r="H811" s="1389"/>
      <c r="I811" s="1390"/>
      <c r="J811" s="1390"/>
      <c r="K811" s="1390"/>
      <c r="L811" s="1390"/>
      <c r="M811" s="1388"/>
      <c r="N811" s="2169">
        <f>R800</f>
        <v>0</v>
      </c>
      <c r="O811" s="2169"/>
      <c r="P811" s="2169"/>
      <c r="Q811" s="2169"/>
      <c r="R811" s="2169"/>
      <c r="S811" s="2169"/>
      <c r="T811" s="1268"/>
      <c r="U811" s="1268"/>
      <c r="V811" s="1268"/>
      <c r="W811" s="989"/>
      <c r="X811" s="1251"/>
      <c r="AJ811" s="1298"/>
      <c r="AL811" s="20"/>
    </row>
    <row r="812" spans="1:64" s="1269" customFormat="1" ht="15">
      <c r="A812" s="1704">
        <f>IF(G800="",0,1)</f>
        <v>0</v>
      </c>
      <c r="B812" s="1629"/>
      <c r="C812" s="1283"/>
      <c r="D812" s="1548"/>
      <c r="E812" s="1474" t="str">
        <f t="shared" si="77"/>
        <v/>
      </c>
      <c r="F812" s="1789"/>
      <c r="G812" s="1393" t="str">
        <f>G$77</f>
        <v>Rang concernant l'efficience énergétique</v>
      </c>
      <c r="H812" s="1393"/>
      <c r="I812" s="1394"/>
      <c r="J812" s="1394"/>
      <c r="K812" s="1394"/>
      <c r="L812" s="1394"/>
      <c r="M812" s="1388"/>
      <c r="N812" s="2170" t="str">
        <f>N800</f>
        <v/>
      </c>
      <c r="O812" s="2170"/>
      <c r="P812" s="2170"/>
      <c r="Q812" s="2170"/>
      <c r="R812" s="2170"/>
      <c r="S812" s="2170"/>
      <c r="T812" s="1396"/>
      <c r="U812" s="1396"/>
      <c r="V812" s="1396"/>
      <c r="W812" s="989"/>
      <c r="X812" s="1397"/>
      <c r="AJ812" s="1298"/>
      <c r="AL812" s="20"/>
    </row>
    <row r="813" spans="1:64" s="1269" customFormat="1" ht="15">
      <c r="A813" s="1704">
        <f>IF(G800="",0,1)</f>
        <v>0</v>
      </c>
      <c r="B813" s="1629"/>
      <c r="C813" s="1283"/>
      <c r="D813" s="1548"/>
      <c r="E813" s="1474" t="str">
        <f t="shared" si="77"/>
        <v/>
      </c>
      <c r="F813" s="1789"/>
      <c r="G813" s="1393" t="str">
        <f>G$78</f>
        <v>Evaluation de la qualité énergétique</v>
      </c>
      <c r="H813" s="1393"/>
      <c r="I813" s="1394"/>
      <c r="J813" s="1394"/>
      <c r="K813" s="1394"/>
      <c r="L813" s="1394"/>
      <c r="M813" s="1388"/>
      <c r="N813" s="2171" t="str">
        <f>O800</f>
        <v/>
      </c>
      <c r="O813" s="2171"/>
      <c r="P813" s="2171"/>
      <c r="Q813" s="2171"/>
      <c r="R813" s="2171"/>
      <c r="S813" s="2171"/>
      <c r="T813" s="1268"/>
      <c r="U813" s="1268"/>
      <c r="V813" s="1268"/>
      <c r="W813" s="989"/>
      <c r="X813" s="1251"/>
      <c r="AJ813" s="1298"/>
      <c r="AL813" s="20"/>
    </row>
    <row r="814" spans="1:64" s="1269" customFormat="1" ht="15">
      <c r="A814" s="1704">
        <f>IF(G800="",0,1)</f>
        <v>0</v>
      </c>
      <c r="B814" s="1629"/>
      <c r="C814" s="1283"/>
      <c r="D814" s="1548"/>
      <c r="E814" s="1474" t="str">
        <f t="shared" si="77"/>
        <v/>
      </c>
      <c r="F814" s="1789"/>
      <c r="G814" s="1265">
        <f>G$79</f>
        <v>0</v>
      </c>
      <c r="H814" s="1265"/>
      <c r="I814" s="1266"/>
      <c r="J814" s="1266"/>
      <c r="K814" s="1266"/>
      <c r="L814" s="1266"/>
      <c r="M814" s="1388"/>
      <c r="N814" s="1399"/>
      <c r="O814" s="1268"/>
      <c r="P814" s="1268"/>
      <c r="Q814" s="1268"/>
      <c r="R814" s="1268"/>
      <c r="S814" s="1268"/>
      <c r="T814" s="1268"/>
      <c r="U814" s="1268"/>
      <c r="V814" s="1268"/>
      <c r="W814" s="989"/>
      <c r="X814" s="1251"/>
      <c r="AJ814" s="1298"/>
      <c r="AL814" s="20"/>
    </row>
    <row r="815" spans="1:64" s="1269" customFormat="1" ht="15">
      <c r="A815" s="1704">
        <f>IF(G800="",0,1)</f>
        <v>0</v>
      </c>
      <c r="B815" s="1629"/>
      <c r="C815" s="1283"/>
      <c r="D815" s="1548"/>
      <c r="E815" s="1474" t="str">
        <f t="shared" si="77"/>
        <v/>
      </c>
      <c r="F815" s="1789"/>
      <c r="G815" s="1389" t="str">
        <f>G$80</f>
        <v>Consommation d'énergie de la serre</v>
      </c>
      <c r="H815" s="1389"/>
      <c r="I815" s="1390"/>
      <c r="J815" s="1390"/>
      <c r="K815" s="1390"/>
      <c r="L815" s="1390"/>
      <c r="M815" s="1388"/>
      <c r="N815" s="2172">
        <f>S800</f>
        <v>0</v>
      </c>
      <c r="O815" s="2172"/>
      <c r="P815" s="2172"/>
      <c r="Q815" s="1401"/>
      <c r="R815" s="1401"/>
      <c r="S815" s="1401"/>
      <c r="T815" s="1268"/>
      <c r="U815" s="1268"/>
      <c r="V815" s="1268"/>
      <c r="W815" s="989"/>
      <c r="X815" s="1251"/>
      <c r="AJ815" s="1298"/>
      <c r="AL815" s="20"/>
    </row>
    <row r="816" spans="1:64" s="1269" customFormat="1" ht="15">
      <c r="A816" s="1704">
        <f>IF(G800="",0,1)</f>
        <v>0</v>
      </c>
      <c r="B816" s="1629"/>
      <c r="C816" s="1283"/>
      <c r="D816" s="1548"/>
      <c r="E816" s="1474" t="str">
        <f t="shared" si="77"/>
        <v/>
      </c>
      <c r="F816" s="1789"/>
      <c r="G816" s="1393" t="str">
        <f>G$81</f>
        <v>Distribution de chaleur Consommation d'énergie</v>
      </c>
      <c r="H816" s="1393"/>
      <c r="I816" s="1394"/>
      <c r="J816" s="1394"/>
      <c r="K816" s="1394"/>
      <c r="L816" s="1394"/>
      <c r="M816" s="1388"/>
      <c r="N816" s="2182">
        <f>T800</f>
        <v>0</v>
      </c>
      <c r="O816" s="2182"/>
      <c r="P816" s="2182"/>
      <c r="Q816" s="1403"/>
      <c r="R816" s="1403"/>
      <c r="S816" s="1403"/>
      <c r="T816" s="1268"/>
      <c r="U816" s="1268"/>
      <c r="V816" s="1268"/>
      <c r="W816" s="989"/>
      <c r="X816" s="1251"/>
      <c r="AJ816" s="1298"/>
      <c r="AL816" s="20"/>
    </row>
    <row r="817" spans="1:38" s="1269" customFormat="1" ht="15">
      <c r="A817" s="1704">
        <f>IF(G800="",0,1)</f>
        <v>0</v>
      </c>
      <c r="B817" s="1629"/>
      <c r="C817" s="1283"/>
      <c r="D817" s="1548"/>
      <c r="E817" s="1474" t="str">
        <f t="shared" si="77"/>
        <v/>
      </c>
      <c r="F817" s="1789"/>
      <c r="G817" s="1554" t="str">
        <f>G$82</f>
        <v>Total de la consommation d'énergie Etat actuel</v>
      </c>
      <c r="H817" s="1554"/>
      <c r="I817" s="1555"/>
      <c r="J817" s="1555"/>
      <c r="K817" s="1555"/>
      <c r="L817" s="1555"/>
      <c r="M817" s="1556"/>
      <c r="N817" s="2166" t="str">
        <f>U800</f>
        <v/>
      </c>
      <c r="O817" s="2166"/>
      <c r="P817" s="2166"/>
      <c r="Q817" s="1557"/>
      <c r="R817" s="1557"/>
      <c r="S817" s="1557"/>
      <c r="T817" s="1268"/>
      <c r="U817" s="1268"/>
      <c r="V817" s="1268"/>
      <c r="W817" s="989"/>
      <c r="X817" s="1251"/>
      <c r="AJ817" s="1298"/>
      <c r="AL817" s="20"/>
    </row>
    <row r="818" spans="1:38" s="787" customFormat="1" ht="15">
      <c r="A818" s="1704">
        <f>IF(G800="",0,1)</f>
        <v>0</v>
      </c>
      <c r="B818" s="1629"/>
      <c r="C818" s="1283"/>
      <c r="D818" s="1548"/>
      <c r="E818" s="1474" t="str">
        <f t="shared" si="77"/>
        <v/>
      </c>
      <c r="F818" s="1789"/>
      <c r="G818" s="1265">
        <f>G$83</f>
        <v>0</v>
      </c>
      <c r="H818" s="1265"/>
      <c r="I818" s="1266"/>
      <c r="J818" s="1266"/>
      <c r="K818" s="1266"/>
      <c r="L818" s="1266"/>
      <c r="M818" s="225"/>
      <c r="N818" s="1404"/>
      <c r="O818" s="1404"/>
      <c r="P818" s="1404"/>
      <c r="Q818" s="1404"/>
      <c r="R818" s="1404"/>
      <c r="S818" s="1404"/>
      <c r="T818" s="1404"/>
      <c r="U818" s="1404"/>
      <c r="V818" s="1404"/>
      <c r="W818" s="989"/>
    </row>
    <row r="819" spans="1:38" s="1269" customFormat="1" ht="15">
      <c r="A819" s="1704">
        <f>IF(G800="",0,1)</f>
        <v>0</v>
      </c>
      <c r="B819" s="1629"/>
      <c r="C819" s="1283"/>
      <c r="D819" s="1548"/>
      <c r="E819" s="1474" t="str">
        <f t="shared" si="77"/>
        <v/>
      </c>
      <c r="F819" s="1789"/>
      <c r="G819" s="1389" t="str">
        <f>G$84</f>
        <v>Ecran thermique</v>
      </c>
      <c r="H819" s="1389"/>
      <c r="I819" s="1390"/>
      <c r="J819" s="1390"/>
      <c r="K819" s="1390"/>
      <c r="L819" s="1390"/>
      <c r="M819" s="1388"/>
      <c r="N819" s="1558" t="str">
        <f>Z800</f>
        <v/>
      </c>
      <c r="O819" s="1401"/>
      <c r="P819" s="1401"/>
      <c r="Q819" s="1401"/>
      <c r="R819" s="1401"/>
      <c r="S819" s="1401"/>
      <c r="T819" s="1268"/>
      <c r="U819" s="1268"/>
      <c r="V819" s="1268"/>
      <c r="W819" s="989"/>
      <c r="X819" s="1251"/>
      <c r="AJ819" s="1298"/>
      <c r="AL819" s="20"/>
    </row>
    <row r="820" spans="1:38" s="1269" customFormat="1" ht="15">
      <c r="A820" s="1704">
        <f>IF(G800="",0,1)</f>
        <v>0</v>
      </c>
      <c r="B820" s="1629"/>
      <c r="C820" s="1283"/>
      <c r="D820" s="1548"/>
      <c r="E820" s="1474" t="str">
        <f t="shared" si="77"/>
        <v/>
      </c>
      <c r="F820" s="1789"/>
      <c r="G820" s="1393" t="str">
        <f>G$85</f>
        <v>Toit</v>
      </c>
      <c r="H820" s="1393"/>
      <c r="I820" s="1394"/>
      <c r="J820" s="1394"/>
      <c r="K820" s="1394"/>
      <c r="L820" s="1394"/>
      <c r="M820" s="1388"/>
      <c r="N820" s="1559" t="str">
        <f>AA800</f>
        <v/>
      </c>
      <c r="O820" s="1403"/>
      <c r="P820" s="1403"/>
      <c r="Q820" s="1403"/>
      <c r="R820" s="1403"/>
      <c r="S820" s="1403"/>
      <c r="T820" s="1268"/>
      <c r="U820" s="1268"/>
      <c r="V820" s="1268"/>
      <c r="W820" s="989"/>
      <c r="X820" s="1251"/>
      <c r="AJ820" s="1298"/>
      <c r="AL820" s="20"/>
    </row>
    <row r="821" spans="1:38" s="1269" customFormat="1" ht="15">
      <c r="A821" s="1704">
        <f>IF(G800="",0,1)</f>
        <v>0</v>
      </c>
      <c r="B821" s="1629"/>
      <c r="C821" s="1283"/>
      <c r="D821" s="1548"/>
      <c r="E821" s="1474" t="str">
        <f t="shared" si="77"/>
        <v/>
      </c>
      <c r="F821" s="1789"/>
      <c r="G821" s="1393" t="str">
        <f>G$86</f>
        <v>Parois latérales et pignons</v>
      </c>
      <c r="H821" s="1393"/>
      <c r="I821" s="1394"/>
      <c r="J821" s="1394"/>
      <c r="K821" s="1394"/>
      <c r="L821" s="1394"/>
      <c r="M821" s="1388"/>
      <c r="N821" s="1560" t="str">
        <f>AB800</f>
        <v/>
      </c>
      <c r="O821" s="1403"/>
      <c r="P821" s="1403"/>
      <c r="Q821" s="1403"/>
      <c r="R821" s="1403"/>
      <c r="S821" s="1403"/>
      <c r="T821" s="1268"/>
      <c r="U821" s="1268"/>
      <c r="V821" s="1268"/>
      <c r="W821" s="989"/>
      <c r="X821" s="1251"/>
      <c r="AJ821" s="1298"/>
      <c r="AL821" s="20"/>
    </row>
    <row r="822" spans="1:38" s="1269" customFormat="1" ht="15">
      <c r="A822" s="1704">
        <f>IF(G800="",0,1)</f>
        <v>0</v>
      </c>
      <c r="B822" s="1629"/>
      <c r="C822" s="1283"/>
      <c r="D822" s="1548"/>
      <c r="E822" s="1474" t="str">
        <f t="shared" si="77"/>
        <v/>
      </c>
      <c r="F822" s="1789"/>
      <c r="G822" s="1393" t="str">
        <f>G$87</f>
        <v>Etanchéité</v>
      </c>
      <c r="H822" s="1393"/>
      <c r="I822" s="1394"/>
      <c r="J822" s="1394"/>
      <c r="K822" s="1394"/>
      <c r="L822" s="1394"/>
      <c r="M822" s="1388"/>
      <c r="N822" s="1560" t="str">
        <f>AC800</f>
        <v/>
      </c>
      <c r="O822" s="1403"/>
      <c r="P822" s="1403"/>
      <c r="Q822" s="1403"/>
      <c r="R822" s="1403"/>
      <c r="S822" s="1403"/>
      <c r="T822" s="1268"/>
      <c r="U822" s="1268"/>
      <c r="V822" s="1268"/>
      <c r="W822" s="989"/>
      <c r="X822" s="1251"/>
      <c r="AJ822" s="1298"/>
      <c r="AL822" s="20"/>
    </row>
    <row r="823" spans="1:38" s="1269" customFormat="1" ht="15">
      <c r="A823" s="1704">
        <f>IF(G800="",0,1)</f>
        <v>0</v>
      </c>
      <c r="B823" s="1629"/>
      <c r="C823" s="1283"/>
      <c r="D823" s="1548"/>
      <c r="E823" s="1474" t="str">
        <f t="shared" si="77"/>
        <v/>
      </c>
      <c r="F823" s="1789"/>
      <c r="G823" s="1393" t="str">
        <f>G$88</f>
        <v>Gestion climatique</v>
      </c>
      <c r="H823" s="1393"/>
      <c r="I823" s="1394"/>
      <c r="J823" s="1394"/>
      <c r="K823" s="1394"/>
      <c r="L823" s="1394"/>
      <c r="M823" s="1388"/>
      <c r="N823" s="1560" t="str">
        <f>AD800</f>
        <v/>
      </c>
      <c r="O823" s="1403"/>
      <c r="P823" s="1403"/>
      <c r="Q823" s="1403"/>
      <c r="R823" s="1403"/>
      <c r="S823" s="1403"/>
      <c r="T823" s="1268"/>
      <c r="U823" s="1268"/>
      <c r="V823" s="1268"/>
      <c r="W823" s="989"/>
      <c r="X823" s="1251"/>
      <c r="AJ823" s="1298"/>
      <c r="AL823" s="20"/>
    </row>
    <row r="824" spans="1:38" s="1269" customFormat="1" ht="15">
      <c r="A824" s="1704">
        <f>IF(G800="",0,1)</f>
        <v>0</v>
      </c>
      <c r="B824" s="1629"/>
      <c r="C824" s="1283"/>
      <c r="D824" s="1548"/>
      <c r="E824" s="1474" t="str">
        <f t="shared" si="77"/>
        <v/>
      </c>
      <c r="F824" s="1789"/>
      <c r="G824" s="1265"/>
      <c r="H824" s="1265"/>
      <c r="I824" s="1266"/>
      <c r="J824" s="1266"/>
      <c r="K824" s="1266"/>
      <c r="L824" s="1266"/>
      <c r="M824" s="1405"/>
      <c r="N824" s="1268"/>
      <c r="O824" s="1268"/>
      <c r="P824" s="1268"/>
      <c r="Q824" s="1268"/>
      <c r="R824" s="1268"/>
      <c r="S824" s="1268"/>
      <c r="T824" s="1268"/>
      <c r="U824" s="1268"/>
      <c r="V824" s="1268"/>
      <c r="W824" s="989"/>
      <c r="X824" s="1251"/>
      <c r="AJ824" s="1298"/>
      <c r="AL824" s="20"/>
    </row>
    <row r="825" spans="1:38" s="1269" customFormat="1" ht="15">
      <c r="A825" s="1704">
        <f>IF(G800="",0,1)</f>
        <v>0</v>
      </c>
      <c r="B825" s="1629"/>
      <c r="C825" s="1283"/>
      <c r="D825" s="1548"/>
      <c r="E825" s="1474" t="str">
        <f t="shared" si="77"/>
        <v/>
      </c>
      <c r="F825" s="1789"/>
      <c r="G825" s="1406"/>
      <c r="H825" s="1266"/>
      <c r="I825" s="1266"/>
      <c r="J825" s="1266"/>
      <c r="K825" s="1266"/>
      <c r="L825" s="1266"/>
      <c r="M825" s="1399"/>
      <c r="N825" s="1268"/>
      <c r="O825" s="1268"/>
      <c r="P825" s="1268"/>
      <c r="Q825" s="1268"/>
      <c r="R825" s="1268"/>
      <c r="S825" s="1268"/>
      <c r="T825" s="1268"/>
      <c r="U825" s="1268"/>
      <c r="V825" s="1268"/>
      <c r="W825" s="989"/>
      <c r="X825" s="1251"/>
      <c r="AJ825" s="1298"/>
      <c r="AL825" s="20"/>
    </row>
    <row r="826" spans="1:38" s="1269" customFormat="1" ht="15">
      <c r="A826" s="1704">
        <f>IF(G800="",0,1)</f>
        <v>0</v>
      </c>
      <c r="B826" s="1629"/>
      <c r="C826" s="1283"/>
      <c r="D826" s="1548"/>
      <c r="E826" s="1474" t="str">
        <f t="shared" si="77"/>
        <v/>
      </c>
      <c r="F826" s="1789"/>
      <c r="G826" s="1406"/>
      <c r="H826" s="1266"/>
      <c r="I826" s="1266"/>
      <c r="J826" s="1266"/>
      <c r="K826" s="1266"/>
      <c r="L826" s="1266"/>
      <c r="M826" s="1399"/>
      <c r="N826" s="1268"/>
      <c r="O826" s="1268"/>
      <c r="P826" s="1268"/>
      <c r="Q826" s="1268"/>
      <c r="R826" s="1268"/>
      <c r="S826" s="1268"/>
      <c r="T826" s="1268"/>
      <c r="U826" s="1268"/>
      <c r="V826" s="1268"/>
      <c r="W826" s="989"/>
      <c r="X826" s="1251"/>
      <c r="AJ826" s="1298"/>
      <c r="AL826" s="20"/>
    </row>
    <row r="827" spans="1:38" s="1269" customFormat="1" ht="15">
      <c r="A827" s="1704">
        <f>IF(G800="",0,1)</f>
        <v>0</v>
      </c>
      <c r="B827" s="1629"/>
      <c r="C827" s="1283"/>
      <c r="D827" s="1548"/>
      <c r="E827" s="1474" t="str">
        <f t="shared" si="77"/>
        <v/>
      </c>
      <c r="F827" s="1789"/>
      <c r="G827" s="1406"/>
      <c r="H827" s="1266"/>
      <c r="I827" s="1266"/>
      <c r="J827" s="1266"/>
      <c r="K827" s="1266"/>
      <c r="L827" s="1266"/>
      <c r="M827" s="1399"/>
      <c r="N827" s="1268"/>
      <c r="O827" s="1268"/>
      <c r="P827" s="1268"/>
      <c r="Q827" s="1268"/>
      <c r="R827" s="1268"/>
      <c r="S827" s="1268"/>
      <c r="T827" s="1268"/>
      <c r="U827" s="1268"/>
      <c r="V827" s="1268"/>
      <c r="W827" s="989"/>
      <c r="X827" s="1251"/>
      <c r="AJ827" s="1298"/>
      <c r="AL827" s="20"/>
    </row>
    <row r="828" spans="1:38" s="1292" customFormat="1" ht="17.25" customHeight="1">
      <c r="A828" s="1704">
        <f>IF(G800="",0,1)</f>
        <v>0</v>
      </c>
      <c r="B828" s="1629"/>
      <c r="C828" s="1283"/>
      <c r="D828" s="677"/>
      <c r="E828" s="1474" t="str">
        <f t="shared" si="77"/>
        <v/>
      </c>
      <c r="F828" s="1789"/>
      <c r="G828" s="779"/>
      <c r="H828" s="779"/>
      <c r="I828" s="779"/>
      <c r="J828" s="779"/>
      <c r="K828" s="779"/>
      <c r="L828" s="779"/>
      <c r="M828" s="779"/>
      <c r="N828" s="779"/>
      <c r="O828" s="779"/>
      <c r="P828" s="779"/>
      <c r="Q828" s="779"/>
      <c r="R828" s="779"/>
      <c r="S828" s="779"/>
      <c r="T828" s="779"/>
      <c r="U828" s="2167"/>
      <c r="V828" s="2167"/>
      <c r="W828" s="989"/>
    </row>
    <row r="829" spans="1:38" s="1292" customFormat="1" ht="21.75" customHeight="1" thickBot="1">
      <c r="A829" s="1704">
        <f>IF(G800="",0,1)</f>
        <v>0</v>
      </c>
      <c r="B829" s="1629"/>
      <c r="C829" s="1283"/>
      <c r="D829" s="677"/>
      <c r="E829" s="1474" t="str">
        <f t="shared" si="77"/>
        <v/>
      </c>
      <c r="F829" s="1789"/>
      <c r="G829" s="777" t="str">
        <f>CONCATENATE(G800, G$40)</f>
        <v>: Recommandations spécifiques d'investissement</v>
      </c>
      <c r="H829" s="777"/>
      <c r="I829" s="777"/>
      <c r="J829" s="777"/>
      <c r="K829" s="777"/>
      <c r="L829" s="777"/>
      <c r="M829" s="777"/>
      <c r="N829" s="777"/>
      <c r="O829" s="777"/>
      <c r="P829" s="777"/>
      <c r="Q829" s="777"/>
      <c r="R829" s="777"/>
      <c r="S829" s="777"/>
      <c r="T829" s="777"/>
      <c r="U829" s="1410"/>
      <c r="V829" s="1410"/>
      <c r="W829" s="1410"/>
      <c r="X829" s="1410"/>
    </row>
    <row r="830" spans="1:38" s="1292" customFormat="1" ht="21.75" customHeight="1">
      <c r="A830" s="1704">
        <f>IF(G800="",0,1)</f>
        <v>0</v>
      </c>
      <c r="B830" s="1629"/>
      <c r="C830" s="1283"/>
      <c r="D830" s="677"/>
      <c r="E830" s="1474" t="str">
        <f t="shared" si="77"/>
        <v/>
      </c>
      <c r="F830" s="1789"/>
      <c r="G830" s="779"/>
      <c r="H830" s="779"/>
      <c r="I830" s="779"/>
      <c r="J830" s="779"/>
      <c r="K830" s="779"/>
      <c r="L830" s="779"/>
      <c r="M830" s="779"/>
      <c r="N830" s="779"/>
      <c r="O830" s="779"/>
      <c r="P830" s="779"/>
      <c r="Q830" s="779"/>
      <c r="R830" s="779"/>
      <c r="S830" s="779"/>
      <c r="T830" s="779"/>
      <c r="U830" s="1423"/>
      <c r="V830" s="1423"/>
      <c r="W830" s="1423"/>
      <c r="AG830" s="1292" t="s">
        <v>242</v>
      </c>
      <c r="AI830" s="1292" t="s">
        <v>872</v>
      </c>
    </row>
    <row r="831" spans="1:38" s="1292" customFormat="1" ht="16" customHeight="1">
      <c r="A831" s="1704">
        <f>IF(G800="",0,1)</f>
        <v>0</v>
      </c>
      <c r="B831" s="1629"/>
      <c r="C831" s="1283"/>
      <c r="D831" s="677"/>
      <c r="E831" s="1474" t="str">
        <f t="shared" si="77"/>
        <v/>
      </c>
      <c r="F831" s="1789"/>
      <c r="G831" s="1309" t="str">
        <f>G$96</f>
        <v>Elément</v>
      </c>
      <c r="H831" s="1309"/>
      <c r="I831" s="1309"/>
      <c r="J831" s="1309"/>
      <c r="K831" s="1309" t="str">
        <f>K$96</f>
        <v>Mesure</v>
      </c>
      <c r="L831" s="1309"/>
      <c r="M831" s="1309"/>
      <c r="N831" s="1309"/>
      <c r="O831" s="1309"/>
      <c r="P831" s="1309"/>
      <c r="Q831" s="1309"/>
      <c r="R831" s="1309" t="str">
        <f>R$96</f>
        <v>Réalisation</v>
      </c>
      <c r="S831" s="1310" t="str">
        <f>S$96</f>
        <v>Economie</v>
      </c>
      <c r="T831" s="1310"/>
      <c r="U831" s="2180" t="s">
        <v>74</v>
      </c>
      <c r="V831" s="2180"/>
      <c r="W831" s="2180"/>
      <c r="X831" s="1310" t="str">
        <f>X$96</f>
        <v>Economies</v>
      </c>
      <c r="AA831" s="101" t="s">
        <v>903</v>
      </c>
      <c r="AD831" s="101" t="s">
        <v>902</v>
      </c>
      <c r="AG831" s="101" t="s">
        <v>532</v>
      </c>
      <c r="AI831" s="101" t="s">
        <v>902</v>
      </c>
    </row>
    <row r="832" spans="1:38" s="1292" customFormat="1" ht="16" customHeight="1">
      <c r="A832" s="1704">
        <f>IF(G800="",0,1)</f>
        <v>0</v>
      </c>
      <c r="B832" s="1629"/>
      <c r="C832" s="1283"/>
      <c r="D832" s="677"/>
      <c r="E832" s="1474" t="str">
        <f t="shared" si="77"/>
        <v/>
      </c>
      <c r="F832" s="1789"/>
      <c r="G832" s="1311"/>
      <c r="H832" s="1311"/>
      <c r="I832" s="1311"/>
      <c r="J832" s="1311"/>
      <c r="K832" s="1311"/>
      <c r="L832" s="1311"/>
      <c r="M832" s="1311"/>
      <c r="N832" s="1311"/>
      <c r="O832" s="1311"/>
      <c r="P832" s="1311"/>
      <c r="Q832" s="1311"/>
      <c r="R832" s="1311"/>
      <c r="S832" s="1312" t="str">
        <f>S$97</f>
        <v>calculée</v>
      </c>
      <c r="T832" s="1312"/>
      <c r="U832" s="1312"/>
      <c r="V832" s="1312"/>
      <c r="W832" s="1312"/>
      <c r="X832" s="1312" t="str">
        <f>X$97</f>
        <v>des mesures</v>
      </c>
      <c r="Z832" s="2165" t="s">
        <v>594</v>
      </c>
      <c r="AA832" s="2165" t="str">
        <f>$R$40</f>
        <v>d'ici à 4 ans</v>
      </c>
      <c r="AB832" s="2165" t="str">
        <f>$R$41</f>
        <v>d'ici à 8 ans</v>
      </c>
      <c r="AD832" s="2165" t="str">
        <f>$R$40</f>
        <v>d'ici à 4 ans</v>
      </c>
      <c r="AE832" s="2165" t="str">
        <f>$R$41</f>
        <v>d'ici à 8 ans</v>
      </c>
      <c r="AG832" s="2165" t="str">
        <f>$R$40</f>
        <v>d'ici à 4 ans</v>
      </c>
      <c r="AH832" s="2165" t="str">
        <f>$R$41</f>
        <v>d'ici à 8 ans</v>
      </c>
      <c r="AI832" s="2165" t="str">
        <f>$R$40</f>
        <v>d'ici à 4 ans</v>
      </c>
      <c r="AJ832" s="2165" t="str">
        <f>$R$41</f>
        <v>d'ici à 8 ans</v>
      </c>
    </row>
    <row r="833" spans="1:38" s="1292" customFormat="1" ht="16" customHeight="1">
      <c r="A833" s="1704">
        <f>IF(G800="",0,1)</f>
        <v>0</v>
      </c>
      <c r="B833" s="1629"/>
      <c r="C833" s="1283"/>
      <c r="D833" s="677"/>
      <c r="E833" s="1474" t="str">
        <f t="shared" ref="E833:E864" si="78">IF((SUM(A833:C833))&gt;0,G$42,"")</f>
        <v/>
      </c>
      <c r="F833" s="1789"/>
      <c r="G833" s="1311"/>
      <c r="H833" s="1311"/>
      <c r="I833" s="1311"/>
      <c r="J833" s="1311"/>
      <c r="K833" s="1311"/>
      <c r="L833" s="1311"/>
      <c r="M833" s="1311"/>
      <c r="N833" s="1311"/>
      <c r="O833" s="1311"/>
      <c r="P833" s="1311"/>
      <c r="Q833" s="1311"/>
      <c r="R833" s="1311"/>
      <c r="S833" s="1312"/>
      <c r="T833" s="1312"/>
      <c r="U833" s="1312"/>
      <c r="V833" s="1312"/>
      <c r="W833" s="1312"/>
      <c r="X833" s="1312" t="str">
        <f>X$98</f>
        <v>choisies</v>
      </c>
      <c r="Z833" s="2165"/>
      <c r="AA833" s="2165"/>
      <c r="AB833" s="2165"/>
      <c r="AD833" s="2165"/>
      <c r="AE833" s="2165"/>
      <c r="AG833" s="2165"/>
      <c r="AH833" s="2165"/>
      <c r="AI833" s="2165"/>
      <c r="AJ833" s="2165"/>
    </row>
    <row r="834" spans="1:38" s="1292" customFormat="1" ht="16" customHeight="1">
      <c r="A834" s="1704">
        <f>IF(G800="",0,1)</f>
        <v>0</v>
      </c>
      <c r="B834" s="1629"/>
      <c r="C834" s="1283"/>
      <c r="D834" s="677"/>
      <c r="E834" s="1474" t="str">
        <f t="shared" si="78"/>
        <v/>
      </c>
      <c r="F834" s="1789"/>
      <c r="G834" s="1313"/>
      <c r="H834" s="1313"/>
      <c r="I834" s="1313"/>
      <c r="J834" s="1313"/>
      <c r="K834" s="1313"/>
      <c r="L834" s="1313"/>
      <c r="M834" s="1313"/>
      <c r="N834" s="1313"/>
      <c r="O834" s="1313"/>
      <c r="P834" s="1313"/>
      <c r="Q834" s="1313"/>
      <c r="R834" s="1313"/>
      <c r="S834" s="1314" t="s">
        <v>5</v>
      </c>
      <c r="T834" s="1314"/>
      <c r="U834" s="2181" t="str">
        <f>U$99</f>
        <v>[oui/non]</v>
      </c>
      <c r="V834" s="2181"/>
      <c r="W834" s="2181"/>
      <c r="X834" s="1314" t="s">
        <v>5</v>
      </c>
      <c r="Z834" s="2165"/>
      <c r="AA834" s="2165"/>
      <c r="AB834" s="2165"/>
      <c r="AD834" s="2165"/>
      <c r="AE834" s="2165"/>
      <c r="AG834" s="2165"/>
      <c r="AH834" s="2165"/>
      <c r="AI834" s="2165"/>
      <c r="AJ834" s="2165"/>
    </row>
    <row r="835" spans="1:38" s="1292" customFormat="1" ht="16" customHeight="1">
      <c r="A835" s="1704">
        <f>IF(G800="",0,1)</f>
        <v>0</v>
      </c>
      <c r="B835" s="1629"/>
      <c r="C835" s="1283"/>
      <c r="D835" s="677"/>
      <c r="E835" s="1474" t="str">
        <f t="shared" si="78"/>
        <v/>
      </c>
      <c r="F835" s="1789"/>
      <c r="G835" s="1311"/>
      <c r="H835" s="1311"/>
      <c r="I835" s="1311"/>
      <c r="J835" s="1311"/>
      <c r="K835" s="1311"/>
      <c r="L835" s="1311"/>
      <c r="M835" s="1311"/>
      <c r="N835" s="1311"/>
      <c r="O835" s="1311"/>
      <c r="P835" s="1311"/>
      <c r="Q835" s="1311"/>
      <c r="R835" s="1311"/>
      <c r="T835" s="1312"/>
      <c r="U835" s="1312"/>
      <c r="V835" s="1312"/>
      <c r="Z835" s="2165"/>
      <c r="AA835" s="2165"/>
      <c r="AB835" s="2165"/>
      <c r="AD835" s="2165"/>
      <c r="AE835" s="2165"/>
      <c r="AG835" s="2165"/>
      <c r="AH835" s="2165"/>
      <c r="AI835" s="2165"/>
      <c r="AJ835" s="2165"/>
    </row>
    <row r="836" spans="1:38" s="1292" customFormat="1" ht="12" customHeight="1">
      <c r="A836" s="1704">
        <f>IF(G800="",0,1)</f>
        <v>0</v>
      </c>
      <c r="B836" s="1629"/>
      <c r="C836" s="1283"/>
      <c r="D836" s="677"/>
      <c r="E836" s="1474" t="str">
        <f t="shared" si="78"/>
        <v/>
      </c>
      <c r="F836" s="1789"/>
      <c r="G836" s="1315"/>
      <c r="H836" s="1315"/>
      <c r="I836" s="1315"/>
      <c r="J836" s="1315"/>
      <c r="K836" s="1315"/>
      <c r="L836" s="1315"/>
      <c r="M836" s="1315"/>
      <c r="N836" s="1315"/>
      <c r="O836" s="1315"/>
      <c r="P836" s="1315"/>
      <c r="Q836" s="1315"/>
      <c r="R836" s="1315"/>
      <c r="S836" s="1315"/>
      <c r="T836" s="1315"/>
      <c r="U836" s="1312"/>
      <c r="V836" s="1315"/>
      <c r="W836" s="1315"/>
      <c r="X836" s="1315"/>
      <c r="Z836" s="2165"/>
      <c r="AA836" s="2165"/>
      <c r="AB836" s="2165"/>
      <c r="AD836" s="2165"/>
      <c r="AE836" s="2165"/>
      <c r="AG836" s="2165"/>
      <c r="AH836" s="2165"/>
      <c r="AI836" s="2165"/>
      <c r="AJ836" s="2165"/>
    </row>
    <row r="837" spans="1:38" s="737" customFormat="1" ht="17" customHeight="1">
      <c r="A837" s="1704">
        <f>IF(G800="",0,1)</f>
        <v>0</v>
      </c>
      <c r="B837" s="1655"/>
      <c r="C837" s="1283"/>
      <c r="D837" s="1561"/>
      <c r="E837" s="1474" t="str">
        <f t="shared" si="78"/>
        <v/>
      </c>
      <c r="F837" s="1789"/>
      <c r="G837" s="1316"/>
      <c r="H837" s="1317" t="str">
        <f>H$102</f>
        <v>Ecran thermique</v>
      </c>
      <c r="I837" s="1317"/>
      <c r="J837" s="1317"/>
      <c r="K837" s="2173" t="str">
        <f>AF800</f>
        <v/>
      </c>
      <c r="L837" s="2173"/>
      <c r="M837" s="2173"/>
      <c r="N837" s="2173"/>
      <c r="O837" s="2173"/>
      <c r="P837" s="2173"/>
      <c r="Q837" s="2173"/>
      <c r="R837" s="1318" t="str">
        <f>IF(S837=0,"",IF(BC800=Q$40,R$40,R$41))</f>
        <v>d'ici à 8 ans</v>
      </c>
      <c r="S837" s="1319" t="str">
        <f>AT800</f>
        <v/>
      </c>
      <c r="T837" s="1319"/>
      <c r="U837" s="1319"/>
      <c r="V837" s="527"/>
      <c r="W837" s="1320"/>
      <c r="X837" s="1319" t="str">
        <f>IF(V837=V$41,0,S837)</f>
        <v/>
      </c>
      <c r="Z837" s="1321">
        <f>IF(S837=0,1,IF(V837=V$41,2,3))</f>
        <v>3</v>
      </c>
      <c r="AA837" s="1322">
        <f>IF(R837=AA832,S837,0)</f>
        <v>0</v>
      </c>
      <c r="AB837" s="1322" t="str">
        <f>IF(R837=AB832,S837,0)</f>
        <v/>
      </c>
      <c r="AC837" s="1292"/>
      <c r="AD837" s="1322">
        <f>IF(R837=AD832,X837,0)</f>
        <v>0</v>
      </c>
      <c r="AE837" s="1322" t="str">
        <f>IF(R837=AE832,X837,0)</f>
        <v/>
      </c>
      <c r="AF837" s="40"/>
      <c r="AG837" s="1322">
        <f>AD837</f>
        <v>0</v>
      </c>
      <c r="AH837" s="1562" t="str">
        <f>AE837</f>
        <v/>
      </c>
      <c r="AI837" s="1563">
        <f>IF(W837=AI832,AC837,0)</f>
        <v>0</v>
      </c>
      <c r="AJ837" s="1563">
        <f>IF(W837=AJ832,AC837,0)</f>
        <v>0</v>
      </c>
      <c r="AK837" s="40"/>
      <c r="AL837" s="40"/>
    </row>
    <row r="838" spans="1:38" s="737" customFormat="1" ht="47" customHeight="1">
      <c r="A838" s="1704">
        <f>IF(G800="",0,1)</f>
        <v>0</v>
      </c>
      <c r="B838" s="1655"/>
      <c r="C838" s="1283"/>
      <c r="D838" s="1561"/>
      <c r="E838" s="1474" t="str">
        <f t="shared" si="78"/>
        <v/>
      </c>
      <c r="F838" s="1789"/>
      <c r="G838" s="1323"/>
      <c r="H838" s="1324"/>
      <c r="I838" s="1324"/>
      <c r="J838" s="1324"/>
      <c r="K838" s="2174"/>
      <c r="L838" s="2174"/>
      <c r="M838" s="2174"/>
      <c r="N838" s="2174"/>
      <c r="O838" s="2174"/>
      <c r="P838" s="2174"/>
      <c r="Q838" s="2174"/>
      <c r="R838" s="1325"/>
      <c r="S838" s="1326"/>
      <c r="T838" s="1326"/>
      <c r="U838" s="1326"/>
      <c r="V838" s="1326"/>
      <c r="W838" s="1326"/>
      <c r="X838" s="1326"/>
      <c r="AC838" s="1292"/>
      <c r="AF838" s="40"/>
      <c r="AI838" s="1443"/>
      <c r="AJ838" s="1443"/>
      <c r="AK838" s="40"/>
      <c r="AL838" s="40"/>
    </row>
    <row r="839" spans="1:38" s="737" customFormat="1" ht="17" customHeight="1">
      <c r="A839" s="1704">
        <f>IF(G800="",0,1)</f>
        <v>0</v>
      </c>
      <c r="B839" s="1655"/>
      <c r="C839" s="1283"/>
      <c r="D839" s="1561"/>
      <c r="E839" s="1474" t="str">
        <f t="shared" si="78"/>
        <v/>
      </c>
      <c r="F839" s="1789"/>
      <c r="G839" s="1316"/>
      <c r="H839" s="1317" t="str">
        <f>H$104</f>
        <v>Toit</v>
      </c>
      <c r="I839" s="1317"/>
      <c r="J839" s="1317"/>
      <c r="K839" s="2173" t="str">
        <f>AG800</f>
        <v/>
      </c>
      <c r="L839" s="2173"/>
      <c r="M839" s="2173"/>
      <c r="N839" s="2173"/>
      <c r="O839" s="2173"/>
      <c r="P839" s="2173"/>
      <c r="Q839" s="2173"/>
      <c r="R839" s="1318" t="str">
        <f>IF(S839=0,"",IF(BD800=Q$40,R$40,R$41))</f>
        <v>d'ici à 8 ans</v>
      </c>
      <c r="S839" s="1327" t="str">
        <f>AU800</f>
        <v/>
      </c>
      <c r="T839" s="1327"/>
      <c r="U839" s="1327"/>
      <c r="V839" s="527"/>
      <c r="W839" s="1320"/>
      <c r="X839" s="1319" t="str">
        <f>IF(V839=V$41,0,S839)</f>
        <v/>
      </c>
      <c r="Z839" s="1328">
        <f>IF(S839=0,1,IF(V839=V$41,2,3))</f>
        <v>3</v>
      </c>
      <c r="AA839" s="1322">
        <f>IF(R839=AA832,S839,0)</f>
        <v>0</v>
      </c>
      <c r="AB839" s="1322" t="str">
        <f>IF(R839=AB832,S839,0)</f>
        <v/>
      </c>
      <c r="AC839" s="1292"/>
      <c r="AD839" s="1322">
        <f>IF(R839=AD832,X839,0)</f>
        <v>0</v>
      </c>
      <c r="AE839" s="1322" t="str">
        <f>IF(R839=AE832,X839,0)</f>
        <v/>
      </c>
      <c r="AF839" s="40"/>
      <c r="AG839" s="1322">
        <f>AD839</f>
        <v>0</v>
      </c>
      <c r="AH839" s="1562" t="str">
        <f>AE839</f>
        <v/>
      </c>
      <c r="AI839" s="1563">
        <f>IF(W839=AI832,AC839,0)</f>
        <v>0</v>
      </c>
      <c r="AJ839" s="1563">
        <f>IF(W839=AJ832,AC839,0)</f>
        <v>0</v>
      </c>
      <c r="AK839" s="40"/>
      <c r="AL839" s="40"/>
    </row>
    <row r="840" spans="1:38" s="737" customFormat="1" ht="92" customHeight="1">
      <c r="A840" s="1704">
        <f>IF(G800="",0,1)</f>
        <v>0</v>
      </c>
      <c r="B840" s="1655"/>
      <c r="C840" s="1283"/>
      <c r="D840" s="1561"/>
      <c r="E840" s="1474" t="str">
        <f t="shared" si="78"/>
        <v/>
      </c>
      <c r="F840" s="1789"/>
      <c r="G840" s="1323"/>
      <c r="H840" s="1324"/>
      <c r="I840" s="1324"/>
      <c r="J840" s="1324"/>
      <c r="K840" s="2174"/>
      <c r="L840" s="2174"/>
      <c r="M840" s="2174"/>
      <c r="N840" s="2174"/>
      <c r="O840" s="2174"/>
      <c r="P840" s="2174"/>
      <c r="Q840" s="2174"/>
      <c r="R840" s="1325"/>
      <c r="S840" s="1326"/>
      <c r="T840" s="1326"/>
      <c r="U840" s="1326"/>
      <c r="V840" s="1326"/>
      <c r="W840" s="1326"/>
      <c r="X840" s="1326"/>
      <c r="AC840" s="1292"/>
      <c r="AF840" s="40"/>
      <c r="AI840" s="1443"/>
      <c r="AJ840" s="1443"/>
      <c r="AK840" s="40"/>
      <c r="AL840" s="40"/>
    </row>
    <row r="841" spans="1:38" s="737" customFormat="1" ht="17" customHeight="1">
      <c r="A841" s="1704">
        <f>IF(G800="",0,1)</f>
        <v>0</v>
      </c>
      <c r="B841" s="1655"/>
      <c r="C841" s="1283"/>
      <c r="D841" s="1561"/>
      <c r="E841" s="1474" t="str">
        <f t="shared" si="78"/>
        <v/>
      </c>
      <c r="F841" s="1789"/>
      <c r="G841" s="1316"/>
      <c r="H841" s="1317" t="str">
        <f>H$106</f>
        <v>Parois latérales et pignons</v>
      </c>
      <c r="I841" s="1317"/>
      <c r="J841" s="1317"/>
      <c r="K841" s="2173" t="str">
        <f>AH800</f>
        <v/>
      </c>
      <c r="L841" s="2173"/>
      <c r="M841" s="2173"/>
      <c r="N841" s="2173"/>
      <c r="O841" s="2173"/>
      <c r="P841" s="2173"/>
      <c r="Q841" s="2173"/>
      <c r="R841" s="1318" t="str">
        <f>IF(S841=0,"",IF(BE800=Q$40,R$40,R$41))</f>
        <v>d'ici à 8 ans</v>
      </c>
      <c r="S841" s="1327" t="str">
        <f>AV800</f>
        <v/>
      </c>
      <c r="T841" s="1327"/>
      <c r="U841" s="1327"/>
      <c r="V841" s="527"/>
      <c r="W841" s="1320"/>
      <c r="X841" s="1319" t="str">
        <f>IF(V841=V$41,0,S841)</f>
        <v/>
      </c>
      <c r="Z841" s="1328">
        <f>IF(S841=0,1,IF(V841=V$41,2,3))</f>
        <v>3</v>
      </c>
      <c r="AA841" s="1322">
        <f>IF(R841=AA832,S841,0)</f>
        <v>0</v>
      </c>
      <c r="AB841" s="1322" t="str">
        <f>IF(R841=AB832,S841,0)</f>
        <v/>
      </c>
      <c r="AC841" s="1292"/>
      <c r="AD841" s="1322">
        <f>IF(R841=AD832,X841,0)</f>
        <v>0</v>
      </c>
      <c r="AE841" s="1322" t="str">
        <f>IF(R841=AE832,X841,0)</f>
        <v/>
      </c>
      <c r="AF841" s="40"/>
      <c r="AG841" s="1322">
        <f>AD841</f>
        <v>0</v>
      </c>
      <c r="AH841" s="1562" t="str">
        <f>AE841</f>
        <v/>
      </c>
      <c r="AI841" s="1563">
        <f>IF(W841=AI832,AC841,0)</f>
        <v>0</v>
      </c>
      <c r="AJ841" s="1563">
        <f>IF(W841=AJ832,AC841,0)</f>
        <v>0</v>
      </c>
      <c r="AK841" s="40"/>
      <c r="AL841" s="40"/>
    </row>
    <row r="842" spans="1:38" s="737" customFormat="1" ht="34" customHeight="1">
      <c r="A842" s="1704">
        <f>IF(G800="",0,1)</f>
        <v>0</v>
      </c>
      <c r="B842" s="1655"/>
      <c r="C842" s="1283"/>
      <c r="D842" s="1561"/>
      <c r="E842" s="1474" t="str">
        <f t="shared" si="78"/>
        <v/>
      </c>
      <c r="F842" s="1789"/>
      <c r="G842" s="1323"/>
      <c r="H842" s="1324"/>
      <c r="I842" s="1324"/>
      <c r="J842" s="1324"/>
      <c r="K842" s="2174"/>
      <c r="L842" s="2174"/>
      <c r="M842" s="2174"/>
      <c r="N842" s="2174"/>
      <c r="O842" s="2174"/>
      <c r="P842" s="2174"/>
      <c r="Q842" s="2174"/>
      <c r="R842" s="1325"/>
      <c r="S842" s="1326"/>
      <c r="T842" s="1326"/>
      <c r="U842" s="1326"/>
      <c r="V842" s="1326"/>
      <c r="W842" s="1326"/>
      <c r="X842" s="1326"/>
      <c r="AC842" s="1292"/>
      <c r="AI842" s="1443"/>
      <c r="AJ842" s="1443"/>
      <c r="AK842" s="40"/>
      <c r="AL842" s="40"/>
    </row>
    <row r="843" spans="1:38" s="737" customFormat="1" ht="17" customHeight="1">
      <c r="A843" s="1704">
        <f>IF(G800="",0,1)</f>
        <v>0</v>
      </c>
      <c r="B843" s="1655"/>
      <c r="C843" s="1283"/>
      <c r="D843" s="1561"/>
      <c r="E843" s="1474" t="str">
        <f t="shared" si="78"/>
        <v/>
      </c>
      <c r="F843" s="1789"/>
      <c r="G843" s="1316"/>
      <c r="H843" s="1317" t="str">
        <f>H$108</f>
        <v>Etanchéité</v>
      </c>
      <c r="I843" s="1317"/>
      <c r="J843" s="1317"/>
      <c r="K843" s="2173" t="str">
        <f>AI800</f>
        <v/>
      </c>
      <c r="L843" s="2173"/>
      <c r="M843" s="2173"/>
      <c r="N843" s="2173"/>
      <c r="O843" s="2173"/>
      <c r="P843" s="2173"/>
      <c r="Q843" s="2173"/>
      <c r="R843" s="1318" t="str">
        <f>IF(S843=0,"",IF(BF800=Q$40,R$40,R$41))</f>
        <v>d'ici à 8 ans</v>
      </c>
      <c r="S843" s="1327" t="str">
        <f>AW800</f>
        <v/>
      </c>
      <c r="T843" s="1327"/>
      <c r="U843" s="1327"/>
      <c r="V843" s="527"/>
      <c r="W843" s="1320"/>
      <c r="X843" s="1319" t="str">
        <f>IF(V843=V$41,0,S843)</f>
        <v/>
      </c>
      <c r="Z843" s="1328">
        <f>IF(S843=0,1,IF(V843=V$41,2,3))</f>
        <v>3</v>
      </c>
      <c r="AA843" s="1322">
        <f>IF(R843=AA832,S843,0)</f>
        <v>0</v>
      </c>
      <c r="AB843" s="1322" t="str">
        <f>IF(R843=AB832,S843,0)</f>
        <v/>
      </c>
      <c r="AC843" s="1292"/>
      <c r="AD843" s="1322">
        <f>IF(R843=AD832,X843,0)</f>
        <v>0</v>
      </c>
      <c r="AE843" s="1322" t="str">
        <f>IF(R843=AE832,X843,0)</f>
        <v/>
      </c>
      <c r="AF843" s="40"/>
      <c r="AG843" s="1322">
        <f>AD843</f>
        <v>0</v>
      </c>
      <c r="AH843" s="1562" t="str">
        <f>AE843</f>
        <v/>
      </c>
      <c r="AI843" s="1563">
        <f>IF(W843=AI832,AC843,0)</f>
        <v>0</v>
      </c>
      <c r="AJ843" s="1563">
        <f>IF(W843=AJ832,AC843,0)</f>
        <v>0</v>
      </c>
      <c r="AK843" s="40"/>
      <c r="AL843" s="40"/>
    </row>
    <row r="844" spans="1:38" s="737" customFormat="1" ht="47" customHeight="1">
      <c r="A844" s="1704">
        <f>IF(G800="",0,1)</f>
        <v>0</v>
      </c>
      <c r="B844" s="1655"/>
      <c r="C844" s="1283"/>
      <c r="D844" s="1561"/>
      <c r="E844" s="1474" t="str">
        <f t="shared" si="78"/>
        <v/>
      </c>
      <c r="F844" s="1789"/>
      <c r="G844" s="1323"/>
      <c r="H844" s="1324"/>
      <c r="I844" s="1324"/>
      <c r="J844" s="1324"/>
      <c r="K844" s="2174"/>
      <c r="L844" s="2174"/>
      <c r="M844" s="2174"/>
      <c r="N844" s="2174"/>
      <c r="O844" s="2174"/>
      <c r="P844" s="2174"/>
      <c r="Q844" s="2174"/>
      <c r="R844" s="1325"/>
      <c r="S844" s="1326"/>
      <c r="T844" s="1326"/>
      <c r="U844" s="1326"/>
      <c r="V844" s="1326"/>
      <c r="W844" s="1326"/>
      <c r="X844" s="1326"/>
      <c r="AC844" s="1292"/>
      <c r="AE844" s="40"/>
      <c r="AF844" s="40"/>
      <c r="AH844" s="40"/>
      <c r="AI844" s="1443"/>
      <c r="AJ844" s="44"/>
      <c r="AK844" s="40"/>
      <c r="AL844" s="40"/>
    </row>
    <row r="845" spans="1:38" s="737" customFormat="1" ht="17" customHeight="1">
      <c r="A845" s="1704">
        <f>IF(G800="",0,1)</f>
        <v>0</v>
      </c>
      <c r="B845" s="1655"/>
      <c r="C845" s="1283"/>
      <c r="D845" s="1561"/>
      <c r="E845" s="1474" t="str">
        <f t="shared" si="78"/>
        <v/>
      </c>
      <c r="F845" s="1789"/>
      <c r="G845" s="1316"/>
      <c r="H845" s="1317" t="str">
        <f>H$110</f>
        <v>Gestion du climat</v>
      </c>
      <c r="I845" s="1317"/>
      <c r="J845" s="1317"/>
      <c r="K845" s="2173" t="str">
        <f>AJ800</f>
        <v/>
      </c>
      <c r="L845" s="2173"/>
      <c r="M845" s="2173"/>
      <c r="N845" s="2173"/>
      <c r="O845" s="2173"/>
      <c r="P845" s="2173"/>
      <c r="Q845" s="2173"/>
      <c r="R845" s="1318" t="str">
        <f>IF(S845=0,"",IF(BG800=Q$40,R$40,R$41))</f>
        <v>d'ici à 8 ans</v>
      </c>
      <c r="S845" s="1327" t="str">
        <f>AX800</f>
        <v/>
      </c>
      <c r="T845" s="1327"/>
      <c r="U845" s="1327"/>
      <c r="V845" s="527"/>
      <c r="W845" s="1320"/>
      <c r="X845" s="1319" t="str">
        <f>IF(V845=V$41,0,S845)</f>
        <v/>
      </c>
      <c r="Z845" s="1328">
        <f>IF(S845=0,1,IF(V845=V$41,2,3))</f>
        <v>3</v>
      </c>
      <c r="AA845" s="1322">
        <f>IF(R845=AA832,S845,0)</f>
        <v>0</v>
      </c>
      <c r="AB845" s="1322" t="str">
        <f>IF(R845=AB832,S845,0)</f>
        <v/>
      </c>
      <c r="AC845" s="1292"/>
      <c r="AD845" s="1322">
        <f>IF(R845=AD832,X845,0)</f>
        <v>0</v>
      </c>
      <c r="AE845" s="1322" t="str">
        <f>IF(R845=AE832,X845,0)</f>
        <v/>
      </c>
      <c r="AF845" s="40"/>
      <c r="AG845" s="1322">
        <f>AD845</f>
        <v>0</v>
      </c>
      <c r="AH845" s="1562" t="str">
        <f>AE845</f>
        <v/>
      </c>
      <c r="AI845" s="1563">
        <f>IF(W845=AI832,AC845,0)</f>
        <v>0</v>
      </c>
      <c r="AJ845" s="1563">
        <f>IF(W845=AJ832,AC845,0)</f>
        <v>0</v>
      </c>
      <c r="AK845" s="40"/>
      <c r="AL845" s="40"/>
    </row>
    <row r="846" spans="1:38" s="737" customFormat="1" ht="24" customHeight="1">
      <c r="A846" s="1704">
        <f>IF(G800="",0,1)</f>
        <v>0</v>
      </c>
      <c r="B846" s="1655"/>
      <c r="C846" s="1283"/>
      <c r="D846" s="1561"/>
      <c r="E846" s="1474" t="str">
        <f t="shared" si="78"/>
        <v/>
      </c>
      <c r="F846" s="1789"/>
      <c r="G846" s="1323"/>
      <c r="H846" s="1324"/>
      <c r="I846" s="1324"/>
      <c r="J846" s="1324"/>
      <c r="K846" s="2174"/>
      <c r="L846" s="2174"/>
      <c r="M846" s="2174"/>
      <c r="N846" s="2174"/>
      <c r="O846" s="2174"/>
      <c r="P846" s="2174"/>
      <c r="Q846" s="2174"/>
      <c r="R846" s="1325"/>
      <c r="S846" s="1326"/>
      <c r="T846" s="1326"/>
      <c r="U846" s="1326"/>
      <c r="V846" s="1326"/>
      <c r="W846" s="1326"/>
      <c r="X846" s="1326"/>
      <c r="AC846" s="1292"/>
      <c r="AE846" s="40"/>
      <c r="AF846" s="40"/>
      <c r="AH846" s="40"/>
      <c r="AJ846" s="40"/>
      <c r="AK846" s="40"/>
      <c r="AL846" s="40"/>
    </row>
    <row r="847" spans="1:38" s="737" customFormat="1" ht="17" customHeight="1">
      <c r="A847" s="1704">
        <f>IF(G800="",0,1)</f>
        <v>0</v>
      </c>
      <c r="B847" s="1655"/>
      <c r="C847" s="1283"/>
      <c r="D847" s="1561"/>
      <c r="E847" s="1474" t="str">
        <f t="shared" si="78"/>
        <v/>
      </c>
      <c r="F847" s="1789"/>
      <c r="G847" s="1316"/>
      <c r="H847" s="1317" t="str">
        <f>H$112</f>
        <v>Isolation des conduites</v>
      </c>
      <c r="I847" s="1317"/>
      <c r="J847" s="1317"/>
      <c r="K847" s="2173" t="str">
        <f>AK800</f>
        <v/>
      </c>
      <c r="L847" s="2173"/>
      <c r="M847" s="2173"/>
      <c r="N847" s="2173"/>
      <c r="O847" s="2173"/>
      <c r="P847" s="2173"/>
      <c r="Q847" s="2173"/>
      <c r="R847" s="1318" t="str">
        <f>IF(S847=0,"",IF(BH800=Q$40,R$40,R$41))</f>
        <v>d'ici à 8 ans</v>
      </c>
      <c r="S847" s="1327" t="str">
        <f>AY800</f>
        <v/>
      </c>
      <c r="T847" s="1327"/>
      <c r="U847" s="1327"/>
      <c r="V847" s="527"/>
      <c r="W847" s="1320"/>
      <c r="X847" s="1319" t="str">
        <f>IF(V847=V$41,0,S847)</f>
        <v/>
      </c>
      <c r="Z847" s="1328">
        <f>IF(S847=0,1,IF(V847=V$41,2,3))</f>
        <v>3</v>
      </c>
      <c r="AA847" s="1322">
        <f>IF(R847=AA832,S847,0)</f>
        <v>0</v>
      </c>
      <c r="AB847" s="1322" t="str">
        <f>IF(R847=AB832,S847,0)</f>
        <v/>
      </c>
      <c r="AC847" s="1292"/>
      <c r="AD847" s="1322">
        <f>IF(R847=AD832,X847,0)</f>
        <v>0</v>
      </c>
      <c r="AE847" s="1322" t="str">
        <f>IF(R847=AE832,X847,0)</f>
        <v/>
      </c>
      <c r="AF847" s="40"/>
      <c r="AH847" s="40"/>
      <c r="AI847" s="1322">
        <f>AD847</f>
        <v>0</v>
      </c>
      <c r="AJ847" s="1322" t="str">
        <f>AE847</f>
        <v/>
      </c>
      <c r="AK847" s="40"/>
      <c r="AL847" s="40"/>
    </row>
    <row r="848" spans="1:38" s="737" customFormat="1" ht="15" customHeight="1">
      <c r="A848" s="1704">
        <f>IF(G800="",0,1)</f>
        <v>0</v>
      </c>
      <c r="B848" s="1655"/>
      <c r="C848" s="1283"/>
      <c r="D848" s="1561"/>
      <c r="E848" s="1474" t="str">
        <f t="shared" si="78"/>
        <v/>
      </c>
      <c r="F848" s="1789"/>
      <c r="G848" s="1323"/>
      <c r="H848" s="1324"/>
      <c r="I848" s="1324"/>
      <c r="J848" s="1324"/>
      <c r="K848" s="2174"/>
      <c r="L848" s="2174"/>
      <c r="M848" s="2174"/>
      <c r="N848" s="2174"/>
      <c r="O848" s="2174"/>
      <c r="P848" s="2174"/>
      <c r="Q848" s="2174"/>
      <c r="R848" s="1325"/>
      <c r="S848" s="1326"/>
      <c r="T848" s="1326"/>
      <c r="U848" s="1326"/>
      <c r="V848" s="1326"/>
      <c r="W848" s="1326"/>
      <c r="X848" s="1326"/>
      <c r="AC848" s="1292"/>
      <c r="AE848" s="40"/>
      <c r="AF848" s="40"/>
      <c r="AH848" s="40"/>
      <c r="AJ848" s="40"/>
      <c r="AK848" s="40"/>
      <c r="AL848" s="40"/>
    </row>
    <row r="849" spans="1:38" s="737" customFormat="1" ht="17" customHeight="1">
      <c r="A849" s="1704">
        <f>IF(G800="",0,1)</f>
        <v>0</v>
      </c>
      <c r="B849" s="1655"/>
      <c r="C849" s="1283"/>
      <c r="D849" s="1561"/>
      <c r="E849" s="1474" t="str">
        <f t="shared" si="78"/>
        <v/>
      </c>
      <c r="F849" s="1789"/>
      <c r="G849" s="1316"/>
      <c r="H849" s="1317" t="str">
        <f>H$114</f>
        <v>Isolation du distributeur de chauffage</v>
      </c>
      <c r="I849" s="1317"/>
      <c r="J849" s="1317"/>
      <c r="K849" s="2173" t="str">
        <f>AL800</f>
        <v/>
      </c>
      <c r="L849" s="2173"/>
      <c r="M849" s="2173"/>
      <c r="N849" s="2173"/>
      <c r="O849" s="2173"/>
      <c r="P849" s="2173"/>
      <c r="Q849" s="2173"/>
      <c r="R849" s="1318" t="str">
        <f>IF(S849=0,"",IF(BI800=Q$40,R$40,R$41))</f>
        <v>d'ici à 8 ans</v>
      </c>
      <c r="S849" s="1327" t="str">
        <f>AZ800</f>
        <v/>
      </c>
      <c r="T849" s="1327"/>
      <c r="U849" s="1327"/>
      <c r="V849" s="527"/>
      <c r="W849" s="1320"/>
      <c r="X849" s="1319" t="str">
        <f>IF(V849=V$41,0,S849)</f>
        <v/>
      </c>
      <c r="Z849" s="1328">
        <f>IF(S849=0,1,IF(V849=V$41,2,3))</f>
        <v>3</v>
      </c>
      <c r="AA849" s="1322">
        <f>IF(R849=AA$97,S849,0)</f>
        <v>0</v>
      </c>
      <c r="AB849" s="1322" t="str">
        <f>IF(R849=AB$97,S849,0)</f>
        <v/>
      </c>
      <c r="AC849" s="1292"/>
      <c r="AD849" s="1322">
        <f>IF(R849=AD$97,X849,0)</f>
        <v>0</v>
      </c>
      <c r="AE849" s="1322" t="str">
        <f>IF(R849=AE$97,X849,0)</f>
        <v/>
      </c>
      <c r="AF849" s="40"/>
      <c r="AH849" s="40"/>
      <c r="AI849" s="1322">
        <f>AD849</f>
        <v>0</v>
      </c>
      <c r="AJ849" s="1322" t="str">
        <f>AE849</f>
        <v/>
      </c>
      <c r="AK849" s="40"/>
      <c r="AL849" s="40"/>
    </row>
    <row r="850" spans="1:38" s="737" customFormat="1" ht="17" customHeight="1">
      <c r="A850" s="1704">
        <f>IF(G800="",0,1)</f>
        <v>0</v>
      </c>
      <c r="B850" s="1655"/>
      <c r="C850" s="1283"/>
      <c r="D850" s="1561"/>
      <c r="E850" s="1474" t="str">
        <f t="shared" si="78"/>
        <v/>
      </c>
      <c r="F850" s="1789"/>
      <c r="G850" s="1323"/>
      <c r="H850" s="1324"/>
      <c r="I850" s="1324"/>
      <c r="J850" s="1324"/>
      <c r="K850" s="2174"/>
      <c r="L850" s="2174"/>
      <c r="M850" s="2174"/>
      <c r="N850" s="2174"/>
      <c r="O850" s="2174"/>
      <c r="P850" s="2174"/>
      <c r="Q850" s="2174"/>
      <c r="R850" s="1325"/>
      <c r="S850" s="1326"/>
      <c r="T850" s="1326"/>
      <c r="U850" s="1326"/>
      <c r="V850" s="1326"/>
      <c r="W850" s="1326"/>
      <c r="X850" s="1326"/>
      <c r="AC850" s="1292"/>
      <c r="AE850" s="40"/>
      <c r="AF850" s="40"/>
      <c r="AH850" s="40"/>
      <c r="AJ850" s="40"/>
      <c r="AK850" s="40"/>
      <c r="AL850" s="40"/>
    </row>
    <row r="851" spans="1:38" s="1292" customFormat="1" ht="18" customHeight="1">
      <c r="A851" s="1704">
        <f>IF(G800="",0,1)</f>
        <v>0</v>
      </c>
      <c r="B851" s="1629"/>
      <c r="C851" s="1283"/>
      <c r="D851" s="1564">
        <f>IF(I851="",-1,0)</f>
        <v>-1</v>
      </c>
      <c r="E851" s="1474" t="str">
        <f t="shared" si="78"/>
        <v/>
      </c>
      <c r="F851" s="1789"/>
      <c r="G851" s="1329" t="str">
        <f>G$116</f>
        <v>Total</v>
      </c>
      <c r="H851" s="1329"/>
      <c r="I851" s="1330"/>
      <c r="J851" s="1331"/>
      <c r="K851" s="1332">
        <f>AK801</f>
        <v>0</v>
      </c>
      <c r="L851" s="1332"/>
      <c r="M851" s="1332"/>
      <c r="N851" s="1332"/>
      <c r="O851" s="1332"/>
      <c r="P851" s="1332"/>
      <c r="Q851" s="1332"/>
      <c r="R851" s="1332"/>
      <c r="S851" s="1286">
        <f>SUM(S837:S850)</f>
        <v>0</v>
      </c>
      <c r="T851" s="1333"/>
      <c r="U851" s="1286"/>
      <c r="V851" s="1286">
        <f>SUM(V837:V850)</f>
        <v>0</v>
      </c>
      <c r="W851" s="1286">
        <f>SUM(W837:W850)</f>
        <v>0</v>
      </c>
      <c r="X851" s="1286">
        <f>SUM(X837:X850)</f>
        <v>0</v>
      </c>
      <c r="Y851" s="2"/>
      <c r="Z851" s="2"/>
      <c r="AA851" s="1334">
        <f>SUM(AA837:AA850)</f>
        <v>0</v>
      </c>
      <c r="AB851" s="1334">
        <f>SUM(AB837:AB850)</f>
        <v>0</v>
      </c>
      <c r="AD851" s="1334">
        <f>SUM(AD837:AD850)</f>
        <v>0</v>
      </c>
      <c r="AE851" s="1334">
        <f>SUM(AE837:AE850)</f>
        <v>0</v>
      </c>
      <c r="AF851" s="1415"/>
      <c r="AG851" s="1334">
        <f>SUM(AG837:AG850)</f>
        <v>0</v>
      </c>
      <c r="AH851" s="1334">
        <f>SUM(AH837:AH850)</f>
        <v>0</v>
      </c>
      <c r="AI851" s="1334">
        <f>SUM(AI837:AI850)</f>
        <v>0</v>
      </c>
      <c r="AJ851" s="1334">
        <f>SUM(AJ837:AJ850)</f>
        <v>0</v>
      </c>
      <c r="AK851" s="1415"/>
      <c r="AL851" s="1415"/>
    </row>
    <row r="852" spans="1:38" s="731" customFormat="1" ht="25" customHeight="1">
      <c r="A852" s="1704">
        <f>IF(G800="",0,1)</f>
        <v>0</v>
      </c>
      <c r="B852" s="1629"/>
      <c r="C852" s="1283"/>
      <c r="D852" s="1561"/>
      <c r="E852" s="1474" t="str">
        <f t="shared" si="78"/>
        <v/>
      </c>
      <c r="F852" s="1789"/>
      <c r="G852" s="1315"/>
      <c r="H852" s="1335"/>
      <c r="I852" s="1336"/>
      <c r="J852" s="1337"/>
      <c r="K852" s="1338"/>
      <c r="L852" s="1338"/>
      <c r="M852" s="1338"/>
      <c r="N852" s="1338"/>
      <c r="O852" s="1338"/>
      <c r="P852" s="1338"/>
      <c r="Q852" s="1338"/>
      <c r="R852" s="1338"/>
      <c r="S852" s="1337"/>
      <c r="T852" s="1337"/>
      <c r="U852" s="1337"/>
      <c r="V852" s="1339"/>
      <c r="W852" s="989"/>
      <c r="X852" s="2"/>
      <c r="Y852" s="2"/>
      <c r="Z852" s="2"/>
      <c r="AA852" s="2"/>
      <c r="AB852" s="2"/>
      <c r="AC852" s="1292"/>
      <c r="AD852" s="1415"/>
      <c r="AE852" s="1415"/>
      <c r="AF852" s="1415"/>
      <c r="AG852" s="1415"/>
      <c r="AH852" s="1415"/>
      <c r="AI852" s="1415"/>
      <c r="AJ852" s="1415"/>
      <c r="AK852" s="1415"/>
      <c r="AL852" s="1415"/>
    </row>
    <row r="853" spans="1:38" s="1279" customFormat="1" ht="19" customHeight="1">
      <c r="A853" s="1704">
        <f>IF(G800="",0,1)</f>
        <v>0</v>
      </c>
      <c r="B853" s="1704"/>
      <c r="C853" s="1565"/>
      <c r="D853" s="1566"/>
      <c r="E853" s="1474" t="str">
        <f t="shared" si="78"/>
        <v/>
      </c>
      <c r="F853" s="1789"/>
      <c r="G853" s="1340"/>
      <c r="H853" s="1341" t="str">
        <f>H$118</f>
        <v>Economies</v>
      </c>
      <c r="I853" s="1342"/>
      <c r="J853" s="1343"/>
      <c r="K853" s="1344" t="str">
        <f>K$118</f>
        <v>Ensemble des mesures 1</v>
      </c>
      <c r="L853" s="1345"/>
      <c r="M853" s="1261"/>
      <c r="N853" s="1346"/>
      <c r="O853" s="1346"/>
      <c r="P853" s="1346"/>
      <c r="Q853" s="1346"/>
      <c r="R853" s="1346"/>
      <c r="S853" s="1347">
        <f>AA851</f>
        <v>0</v>
      </c>
      <c r="T853" s="1261"/>
      <c r="U853" s="1261"/>
      <c r="V853" s="1261"/>
      <c r="W853" s="1348"/>
      <c r="X853" s="1349">
        <f>AD851</f>
        <v>0</v>
      </c>
      <c r="Y853" s="1350"/>
      <c r="Z853" s="1350"/>
      <c r="AA853" s="1350"/>
      <c r="AB853" s="1350"/>
      <c r="AC853" s="1350"/>
    </row>
    <row r="854" spans="1:38" s="1355" customFormat="1" ht="19" customHeight="1">
      <c r="A854" s="1704">
        <f>IF(G800="",0,1)</f>
        <v>0</v>
      </c>
      <c r="B854" s="1646"/>
      <c r="C854" s="1565"/>
      <c r="D854" s="1567"/>
      <c r="E854" s="1474" t="str">
        <f t="shared" si="78"/>
        <v/>
      </c>
      <c r="F854" s="1789"/>
      <c r="G854" s="1351"/>
      <c r="H854" s="1352" t="s">
        <v>100</v>
      </c>
      <c r="I854" s="1353"/>
      <c r="J854" s="1354"/>
      <c r="K854" s="1344" t="str">
        <f>K$119</f>
        <v>Ensemble des mesures 2</v>
      </c>
      <c r="L854" s="1345"/>
      <c r="M854" s="1261"/>
      <c r="N854" s="1346"/>
      <c r="O854" s="1346"/>
      <c r="P854" s="1346"/>
      <c r="Q854" s="1346"/>
      <c r="R854" s="1346"/>
      <c r="S854" s="1347">
        <f>AB851</f>
        <v>0</v>
      </c>
      <c r="T854" s="1261"/>
      <c r="U854" s="1261"/>
      <c r="V854" s="1261"/>
      <c r="W854" s="1348"/>
      <c r="X854" s="1349">
        <f>AE851</f>
        <v>0</v>
      </c>
      <c r="Y854" s="208"/>
      <c r="Z854" s="208"/>
      <c r="AA854" s="208"/>
      <c r="AB854" s="208"/>
      <c r="AC854" s="208"/>
      <c r="AD854" s="198"/>
      <c r="AE854" s="198"/>
      <c r="AF854" s="198"/>
      <c r="AG854" s="198"/>
      <c r="AH854" s="198"/>
      <c r="AI854" s="198"/>
      <c r="AJ854" s="198"/>
      <c r="AK854" s="198"/>
      <c r="AL854" s="198"/>
    </row>
    <row r="855" spans="1:38" s="1368" customFormat="1" ht="19" customHeight="1">
      <c r="A855" s="1704">
        <f>IF(G800="",0,1)</f>
        <v>0</v>
      </c>
      <c r="B855" s="1709"/>
      <c r="C855" s="1568"/>
      <c r="D855" s="1569"/>
      <c r="E855" s="1474" t="str">
        <f t="shared" si="78"/>
        <v/>
      </c>
      <c r="F855" s="1789"/>
      <c r="G855" s="1359"/>
      <c r="H855" s="1360"/>
      <c r="I855" s="1361"/>
      <c r="J855" s="1360"/>
      <c r="K855" s="1414" t="str">
        <f>K$120</f>
        <v>Total (ensemble des mesures 1+2)</v>
      </c>
      <c r="L855" s="1363"/>
      <c r="M855" s="1364"/>
      <c r="N855" s="1362"/>
      <c r="O855" s="1362"/>
      <c r="P855" s="1362"/>
      <c r="Q855" s="1362"/>
      <c r="R855" s="1362"/>
      <c r="S855" s="1365">
        <f>SUM(S853:S854)</f>
        <v>0</v>
      </c>
      <c r="T855" s="1364"/>
      <c r="U855" s="1364"/>
      <c r="V855" s="1364"/>
      <c r="W855" s="1366"/>
      <c r="X855" s="1367">
        <f>SUM(X853:X854)</f>
        <v>0</v>
      </c>
      <c r="Y855" s="933"/>
      <c r="Z855" s="933"/>
      <c r="AA855" s="933"/>
      <c r="AB855" s="933"/>
      <c r="AC855" s="933"/>
      <c r="AD855" s="21"/>
      <c r="AE855" s="21"/>
      <c r="AF855" s="21"/>
      <c r="AG855" s="21"/>
      <c r="AH855" s="21"/>
      <c r="AI855" s="21"/>
      <c r="AJ855" s="21"/>
      <c r="AK855" s="21"/>
      <c r="AL855" s="21"/>
    </row>
    <row r="856" spans="1:38" s="731" customFormat="1" ht="25" customHeight="1">
      <c r="A856" s="1704">
        <f>IF(G800="",0,1)</f>
        <v>0</v>
      </c>
      <c r="B856" s="1629"/>
      <c r="C856" s="1283"/>
      <c r="D856" s="1561"/>
      <c r="E856" s="1474" t="str">
        <f t="shared" si="78"/>
        <v/>
      </c>
      <c r="F856" s="1789"/>
      <c r="G856" s="1315"/>
      <c r="H856" s="1335"/>
      <c r="I856" s="1336"/>
      <c r="J856" s="1337"/>
      <c r="K856" s="1338"/>
      <c r="L856" s="1338"/>
      <c r="M856" s="1338"/>
      <c r="N856" s="1338"/>
      <c r="O856" s="1338"/>
      <c r="P856" s="1338"/>
      <c r="Q856" s="1338"/>
      <c r="R856" s="1338"/>
      <c r="S856" s="1337"/>
      <c r="T856" s="1337"/>
      <c r="U856" s="1337"/>
      <c r="V856" s="1339"/>
      <c r="W856" s="989"/>
      <c r="X856" s="2"/>
      <c r="Y856" s="2"/>
      <c r="Z856" s="2"/>
      <c r="AA856" s="2"/>
      <c r="AB856" s="2"/>
      <c r="AC856" s="1291"/>
      <c r="AD856" s="1415"/>
      <c r="AE856" s="1415"/>
      <c r="AF856" s="1415"/>
      <c r="AG856" s="1415"/>
      <c r="AH856" s="1415"/>
      <c r="AI856" s="1415"/>
      <c r="AJ856" s="1415"/>
      <c r="AK856" s="1415"/>
      <c r="AL856" s="1415"/>
    </row>
    <row r="857" spans="1:38" s="731" customFormat="1" ht="25" customHeight="1">
      <c r="A857" s="1704">
        <f>IF(G800="",0,1)</f>
        <v>0</v>
      </c>
      <c r="B857" s="1629"/>
      <c r="C857" s="1283"/>
      <c r="D857" s="1561"/>
      <c r="E857" s="1474" t="str">
        <f t="shared" si="78"/>
        <v/>
      </c>
      <c r="F857" s="1789"/>
      <c r="G857" s="1315"/>
      <c r="H857" s="1619" t="s">
        <v>909</v>
      </c>
      <c r="I857" s="1369"/>
      <c r="J857" s="1369"/>
      <c r="K857" s="1369"/>
      <c r="L857" s="1369"/>
      <c r="M857" s="1369"/>
      <c r="N857" s="1369"/>
      <c r="O857" s="1369"/>
      <c r="P857" s="1369"/>
      <c r="Q857" s="1369"/>
      <c r="R857" s="1369"/>
      <c r="S857" s="1369"/>
      <c r="T857" s="1369"/>
      <c r="U857" s="1369"/>
      <c r="V857" s="1369"/>
      <c r="W857" s="1369"/>
      <c r="X857" s="2"/>
      <c r="Y857" s="2"/>
      <c r="Z857" s="2"/>
      <c r="AA857" s="2"/>
      <c r="AB857" s="2"/>
      <c r="AC857" s="1291"/>
      <c r="AD857" s="1415"/>
      <c r="AE857" s="1415"/>
      <c r="AF857" s="1415"/>
      <c r="AG857" s="1415"/>
      <c r="AH857" s="1415"/>
      <c r="AI857" s="1415"/>
      <c r="AJ857" s="1415"/>
      <c r="AK857" s="1415"/>
      <c r="AL857" s="1415"/>
    </row>
    <row r="858" spans="1:38" s="731" customFormat="1" ht="84" customHeight="1">
      <c r="A858" s="1704">
        <f>IF(G800="",0,1)</f>
        <v>0</v>
      </c>
      <c r="B858" s="1629"/>
      <c r="C858" s="1283"/>
      <c r="D858" s="1561"/>
      <c r="E858" s="1474" t="str">
        <f t="shared" si="78"/>
        <v/>
      </c>
      <c r="F858" s="1789"/>
      <c r="G858" s="1315"/>
      <c r="H858" s="2188"/>
      <c r="I858" s="2189"/>
      <c r="J858" s="2189"/>
      <c r="K858" s="2189"/>
      <c r="L858" s="2189"/>
      <c r="M858" s="2189"/>
      <c r="N858" s="2189"/>
      <c r="O858" s="2189"/>
      <c r="P858" s="2189"/>
      <c r="Q858" s="2189"/>
      <c r="R858" s="2189"/>
      <c r="S858" s="2189"/>
      <c r="T858" s="2189"/>
      <c r="U858" s="2189"/>
      <c r="V858" s="2189"/>
      <c r="W858" s="2190"/>
      <c r="X858" s="2"/>
      <c r="Y858" s="2"/>
      <c r="Z858" s="2"/>
      <c r="AA858" s="2"/>
      <c r="AB858" s="2"/>
      <c r="AC858" s="1291"/>
      <c r="AD858" s="1415"/>
      <c r="AE858" s="1415"/>
      <c r="AF858" s="1415"/>
      <c r="AG858" s="1415"/>
      <c r="AH858" s="1415"/>
      <c r="AI858" s="1415"/>
      <c r="AJ858" s="1415"/>
      <c r="AK858" s="1415"/>
      <c r="AL858" s="1415"/>
    </row>
    <row r="859" spans="1:38" s="731" customFormat="1" ht="25" customHeight="1">
      <c r="A859" s="1704">
        <f>IF(G800="",0,1)</f>
        <v>0</v>
      </c>
      <c r="B859" s="1629"/>
      <c r="C859" s="1283"/>
      <c r="D859" s="1561"/>
      <c r="E859" s="1474" t="str">
        <f t="shared" si="78"/>
        <v/>
      </c>
      <c r="F859" s="1789"/>
      <c r="G859" s="1315"/>
      <c r="H859" s="1335"/>
      <c r="I859" s="1336"/>
      <c r="J859" s="1336"/>
      <c r="K859" s="1336"/>
      <c r="L859" s="1336"/>
      <c r="M859" s="1336"/>
      <c r="N859" s="1336"/>
      <c r="O859" s="1336"/>
      <c r="P859" s="1336"/>
      <c r="Q859" s="1336"/>
      <c r="R859" s="1336"/>
      <c r="S859" s="1336"/>
      <c r="T859" s="1336"/>
      <c r="U859" s="1336"/>
      <c r="V859" s="1336"/>
      <c r="W859" s="1336"/>
      <c r="X859" s="2"/>
      <c r="Y859" s="2"/>
      <c r="Z859" s="2"/>
      <c r="AA859" s="2"/>
      <c r="AB859" s="2"/>
      <c r="AC859" s="1291"/>
      <c r="AD859" s="1415"/>
      <c r="AE859" s="1415"/>
      <c r="AF859" s="1415"/>
      <c r="AG859" s="1415"/>
      <c r="AH859" s="1415"/>
      <c r="AI859" s="1415"/>
      <c r="AJ859" s="1415"/>
      <c r="AK859" s="1415"/>
      <c r="AL859" s="1415"/>
    </row>
    <row r="860" spans="1:38" s="731" customFormat="1" ht="25" customHeight="1">
      <c r="A860" s="1704">
        <f>IF(G800="",0,1)</f>
        <v>0</v>
      </c>
      <c r="B860" s="1629"/>
      <c r="C860" s="1283"/>
      <c r="D860" s="1561"/>
      <c r="E860" s="1474" t="str">
        <f t="shared" si="78"/>
        <v/>
      </c>
      <c r="F860" s="1789"/>
      <c r="G860" s="1315"/>
      <c r="H860" s="1335"/>
      <c r="I860" s="1336"/>
      <c r="J860" s="1337"/>
      <c r="K860" s="1338"/>
      <c r="L860" s="1338"/>
      <c r="M860" s="1338"/>
      <c r="N860" s="1338"/>
      <c r="O860" s="1338"/>
      <c r="P860" s="1338"/>
      <c r="Q860" s="1338"/>
      <c r="R860" s="1338"/>
      <c r="S860" s="1337"/>
      <c r="T860" s="1337"/>
      <c r="U860" s="1337"/>
      <c r="V860" s="1339"/>
      <c r="W860" s="989"/>
      <c r="X860" s="2"/>
      <c r="Y860" s="2"/>
      <c r="Z860" s="2"/>
      <c r="AA860" s="2"/>
      <c r="AB860" s="2"/>
      <c r="AC860" s="1291"/>
      <c r="AD860" s="1415"/>
      <c r="AE860" s="1415"/>
      <c r="AF860" s="1415"/>
      <c r="AG860" s="1415"/>
      <c r="AH860" s="1415"/>
      <c r="AI860" s="1415"/>
      <c r="AJ860" s="1415"/>
      <c r="AK860" s="1415"/>
      <c r="AL860" s="1415"/>
    </row>
    <row r="861" spans="1:38" s="731" customFormat="1" ht="25" customHeight="1">
      <c r="A861" s="1704">
        <f>IF(G800="",0,1)</f>
        <v>0</v>
      </c>
      <c r="B861" s="1629"/>
      <c r="C861" s="1283"/>
      <c r="D861" s="1561"/>
      <c r="E861" s="1474" t="str">
        <f t="shared" si="78"/>
        <v/>
      </c>
      <c r="F861" s="1789"/>
      <c r="G861" s="1315"/>
      <c r="H861" s="1335"/>
      <c r="I861" s="1336"/>
      <c r="J861" s="1337"/>
      <c r="K861" s="1338"/>
      <c r="L861" s="1338"/>
      <c r="M861" s="1338"/>
      <c r="N861" s="1338"/>
      <c r="O861" s="1338"/>
      <c r="P861" s="1338"/>
      <c r="Q861" s="1338"/>
      <c r="R861" s="1338"/>
      <c r="S861" s="1337"/>
      <c r="T861" s="1337"/>
      <c r="U861" s="1337"/>
      <c r="V861" s="1339"/>
      <c r="W861" s="989"/>
      <c r="X861" s="2"/>
      <c r="Y861" s="2"/>
      <c r="Z861" s="2"/>
      <c r="AA861" s="2"/>
      <c r="AB861" s="2"/>
      <c r="AC861" s="1291"/>
      <c r="AD861" s="1415"/>
      <c r="AE861" s="1415"/>
      <c r="AF861" s="1415"/>
      <c r="AG861" s="1415"/>
      <c r="AH861" s="1415"/>
      <c r="AI861" s="1415"/>
      <c r="AJ861" s="1415"/>
      <c r="AK861" s="1415"/>
      <c r="AL861" s="1415"/>
    </row>
    <row r="862" spans="1:38" s="1292" customFormat="1" ht="24" thickBot="1">
      <c r="A862" s="1704">
        <f>IF(G800="",0,1)</f>
        <v>0</v>
      </c>
      <c r="B862" s="1629"/>
      <c r="C862" s="1283"/>
      <c r="D862" s="1561"/>
      <c r="E862" s="1474" t="str">
        <f t="shared" si="78"/>
        <v/>
      </c>
      <c r="F862" s="1789"/>
      <c r="G862" s="777" t="str">
        <f>CONCATENATE(G800, G$39)</f>
        <v>: Contrôle d'optimisation énergétique</v>
      </c>
      <c r="H862" s="777"/>
      <c r="I862" s="777"/>
      <c r="J862" s="777"/>
      <c r="K862" s="777"/>
      <c r="L862" s="777"/>
      <c r="M862" s="777"/>
      <c r="N862" s="777"/>
      <c r="O862" s="777"/>
      <c r="P862" s="777"/>
      <c r="Q862" s="777"/>
      <c r="R862" s="777"/>
      <c r="S862" s="777"/>
      <c r="T862" s="777"/>
      <c r="U862" s="2175"/>
      <c r="V862" s="2175"/>
      <c r="W862" s="1570"/>
      <c r="X862" s="2"/>
      <c r="Y862" s="2"/>
      <c r="Z862" s="2"/>
      <c r="AA862" s="2"/>
      <c r="AB862" s="2"/>
      <c r="AC862" s="1291"/>
      <c r="AD862" s="1415"/>
    </row>
    <row r="863" spans="1:38" s="731" customFormat="1" ht="25" customHeight="1">
      <c r="A863" s="1704">
        <f>IF(G800="",0,1)</f>
        <v>0</v>
      </c>
      <c r="B863" s="1629"/>
      <c r="C863" s="1283"/>
      <c r="D863" s="1561"/>
      <c r="E863" s="1474" t="str">
        <f t="shared" si="78"/>
        <v/>
      </c>
      <c r="F863" s="1789"/>
      <c r="G863" s="1315"/>
      <c r="H863" s="1335"/>
      <c r="I863" s="1336"/>
      <c r="J863" s="1337"/>
      <c r="K863" s="1338"/>
      <c r="L863" s="1338"/>
      <c r="M863" s="1338"/>
      <c r="N863" s="1338"/>
      <c r="O863" s="1338"/>
      <c r="P863" s="1338"/>
      <c r="Q863" s="1338"/>
      <c r="R863" s="1338"/>
      <c r="S863" s="1337"/>
      <c r="T863" s="1337"/>
      <c r="U863" s="1337"/>
      <c r="V863" s="1339"/>
      <c r="W863" s="989"/>
      <c r="X863" s="2"/>
      <c r="Y863" s="2"/>
      <c r="Z863" s="2"/>
      <c r="AA863" s="2"/>
      <c r="AB863" s="2"/>
      <c r="AC863" s="1291"/>
      <c r="AD863" s="1415"/>
      <c r="AE863" s="1415"/>
      <c r="AF863" s="1415"/>
      <c r="AG863" s="1415"/>
      <c r="AH863" s="1415"/>
      <c r="AI863" s="1415"/>
      <c r="AJ863" s="1415"/>
      <c r="AK863" s="1415"/>
      <c r="AL863" s="1415"/>
    </row>
    <row r="864" spans="1:38" s="731" customFormat="1" ht="25" customHeight="1">
      <c r="A864" s="1704">
        <f>IF(G800="",0,1)</f>
        <v>0</v>
      </c>
      <c r="B864" s="1629"/>
      <c r="C864" s="1283"/>
      <c r="D864" s="1561"/>
      <c r="E864" s="1474" t="str">
        <f t="shared" si="78"/>
        <v/>
      </c>
      <c r="F864" s="1789"/>
      <c r="G864" s="1571" t="str">
        <f>G$129</f>
        <v>Réalisez les mesures d'optimisation énergétique au moins 1 x par an - au mieux avant la période de chauffe.</v>
      </c>
      <c r="H864" s="1335"/>
      <c r="I864" s="1336"/>
      <c r="J864" s="1337"/>
      <c r="K864" s="1338"/>
      <c r="L864" s="1338"/>
      <c r="M864" s="1338"/>
      <c r="N864" s="1338"/>
      <c r="O864" s="1338"/>
      <c r="P864" s="1338"/>
      <c r="Q864" s="1338"/>
      <c r="R864" s="1338"/>
      <c r="S864" s="1337"/>
      <c r="T864" s="1337"/>
      <c r="U864" s="1337"/>
      <c r="V864" s="1339"/>
      <c r="W864" s="989"/>
      <c r="X864" s="2"/>
      <c r="Y864" s="2"/>
      <c r="Z864" s="2"/>
      <c r="AA864" s="2"/>
      <c r="AB864" s="2"/>
      <c r="AC864" s="1291"/>
      <c r="AD864" s="1415"/>
      <c r="AE864" s="1415"/>
      <c r="AF864" s="1415"/>
      <c r="AG864" s="1415"/>
      <c r="AH864" s="1415"/>
      <c r="AI864" s="1415"/>
      <c r="AJ864" s="1415"/>
      <c r="AK864" s="1415"/>
      <c r="AL864" s="1415"/>
    </row>
    <row r="865" spans="1:38" s="731" customFormat="1" ht="25" customHeight="1">
      <c r="A865" s="1704">
        <f>IF(G800="",0,1)</f>
        <v>0</v>
      </c>
      <c r="B865" s="1629"/>
      <c r="C865" s="1283"/>
      <c r="D865" s="1561"/>
      <c r="E865" s="1474" t="str">
        <f t="shared" ref="E865:E898" si="79">IF((SUM(A865:C865))&gt;0,G$42,"")</f>
        <v/>
      </c>
      <c r="F865" s="1789"/>
      <c r="G865" s="1571"/>
      <c r="H865" s="1335"/>
      <c r="I865" s="1336"/>
      <c r="J865" s="1337"/>
      <c r="K865" s="1338"/>
      <c r="L865" s="1338"/>
      <c r="M865" s="1338"/>
      <c r="N865" s="1338"/>
      <c r="O865" s="1338"/>
      <c r="P865" s="1338"/>
      <c r="Q865" s="1338"/>
      <c r="R865" s="1338"/>
      <c r="S865" s="1572" t="str">
        <f>S$130</f>
        <v>Réalisé</v>
      </c>
      <c r="V865" s="955" t="str">
        <f>V$130</f>
        <v>Nom, date</v>
      </c>
      <c r="W865" s="989"/>
      <c r="X865" s="2"/>
      <c r="Y865" s="2"/>
      <c r="Z865" s="2"/>
      <c r="AA865" s="2"/>
      <c r="AB865" s="2"/>
      <c r="AC865" s="1291"/>
      <c r="AD865" s="1415"/>
      <c r="AE865" s="1415"/>
      <c r="AF865" s="1415"/>
      <c r="AG865" s="1415"/>
      <c r="AH865" s="1415"/>
      <c r="AI865" s="1415"/>
      <c r="AJ865" s="1415"/>
      <c r="AK865" s="1415"/>
      <c r="AL865" s="1415"/>
    </row>
    <row r="866" spans="1:38" s="731" customFormat="1" ht="25" customHeight="1">
      <c r="A866" s="1704">
        <f>IF(G800="",0,1)</f>
        <v>0</v>
      </c>
      <c r="B866" s="1629"/>
      <c r="C866" s="1283"/>
      <c r="D866" s="1561"/>
      <c r="E866" s="1474" t="str">
        <f t="shared" si="79"/>
        <v/>
      </c>
      <c r="F866" s="1789"/>
      <c r="G866" s="1335" t="str">
        <f>G$131</f>
        <v>2.1 Etanchéité</v>
      </c>
      <c r="H866" s="1335"/>
      <c r="I866" s="1336"/>
      <c r="J866" s="1337"/>
      <c r="K866" s="1338"/>
      <c r="L866" s="1338"/>
      <c r="M866" s="1338"/>
      <c r="N866" s="1338"/>
      <c r="O866" s="1338"/>
      <c r="P866" s="1338"/>
      <c r="Q866" s="1338"/>
      <c r="R866" s="1338"/>
      <c r="S866" s="1337"/>
      <c r="T866" s="1337"/>
      <c r="U866" s="1337"/>
      <c r="V866" s="1339"/>
      <c r="W866" s="1339"/>
      <c r="X866" s="1339"/>
      <c r="Y866" s="2"/>
      <c r="Z866" s="2"/>
      <c r="AA866" s="2"/>
      <c r="AB866" s="2"/>
      <c r="AC866" s="1291"/>
      <c r="AD866" s="1415"/>
      <c r="AE866" s="1415"/>
      <c r="AF866" s="1415"/>
      <c r="AG866" s="1415"/>
      <c r="AH866" s="1415"/>
      <c r="AI866" s="1415"/>
      <c r="AJ866" s="1415"/>
      <c r="AK866" s="1415"/>
      <c r="AL866" s="1415"/>
    </row>
    <row r="867" spans="1:38" s="731" customFormat="1" ht="19" customHeight="1">
      <c r="A867" s="1704">
        <f>IF(G800="",0,1)</f>
        <v>0</v>
      </c>
      <c r="B867" s="1629"/>
      <c r="C867" s="1283"/>
      <c r="D867" s="1561"/>
      <c r="E867" s="1474" t="str">
        <f t="shared" si="79"/>
        <v/>
      </c>
      <c r="F867" s="1789"/>
      <c r="G867" s="1573" t="s">
        <v>9</v>
      </c>
      <c r="H867" s="1574" t="str">
        <f>BT800</f>
        <v/>
      </c>
      <c r="I867" s="1575"/>
      <c r="J867" s="1576"/>
      <c r="K867" s="1577"/>
      <c r="L867" s="1578"/>
      <c r="M867" s="1578"/>
      <c r="N867" s="1578"/>
      <c r="O867" s="1578"/>
      <c r="P867" s="1578"/>
      <c r="Q867" s="1578"/>
      <c r="R867" s="1578"/>
      <c r="S867" s="1578"/>
      <c r="T867" s="1578"/>
      <c r="U867" s="1576"/>
      <c r="V867" s="1579"/>
      <c r="W867" s="1579"/>
      <c r="X867" s="1579"/>
      <c r="Y867" s="2"/>
      <c r="Z867" s="2"/>
      <c r="AA867" s="2"/>
      <c r="AB867" s="2"/>
      <c r="AC867" s="1291"/>
      <c r="AD867" s="1415"/>
      <c r="AE867" s="1415"/>
      <c r="AF867" s="1415"/>
      <c r="AG867" s="1415"/>
      <c r="AH867" s="1415"/>
      <c r="AI867" s="1415"/>
      <c r="AJ867" s="1415"/>
      <c r="AK867" s="1415"/>
      <c r="AL867" s="1415"/>
    </row>
    <row r="868" spans="1:38" s="731" customFormat="1" ht="20" customHeight="1">
      <c r="A868" s="1704">
        <f>IF(G800="",0,1)</f>
        <v>0</v>
      </c>
      <c r="B868" s="1629"/>
      <c r="C868" s="1283"/>
      <c r="D868" s="1561"/>
      <c r="E868" s="1474" t="str">
        <f t="shared" si="79"/>
        <v/>
      </c>
      <c r="F868" s="1789"/>
      <c r="G868" s="1573"/>
      <c r="H868" s="1335"/>
      <c r="I868" s="2176" t="s">
        <v>528</v>
      </c>
      <c r="J868" s="2176"/>
      <c r="K868" s="1338"/>
      <c r="L868" s="1338"/>
      <c r="M868" s="1338"/>
      <c r="N868" s="1338"/>
      <c r="O868" s="1338"/>
      <c r="P868" s="1337"/>
      <c r="Q868" s="1337"/>
      <c r="U868" s="1580"/>
      <c r="V868" s="1580"/>
      <c r="W868" s="1580"/>
      <c r="X868" s="1580"/>
      <c r="Y868" s="2"/>
      <c r="Z868" s="2"/>
      <c r="AA868" s="2"/>
      <c r="AB868" s="2"/>
      <c r="AC868" s="1291"/>
      <c r="AD868" s="1415"/>
      <c r="AE868" s="1415"/>
      <c r="AF868" s="1415"/>
      <c r="AG868" s="1415"/>
      <c r="AH868" s="1415"/>
      <c r="AI868" s="1415"/>
      <c r="AJ868" s="1415"/>
      <c r="AK868" s="1415"/>
      <c r="AL868" s="1415"/>
    </row>
    <row r="869" spans="1:38" s="731" customFormat="1" ht="25" customHeight="1">
      <c r="A869" s="1704">
        <f>IF(G800="",0,1)</f>
        <v>0</v>
      </c>
      <c r="B869" s="1629"/>
      <c r="C869" s="1283"/>
      <c r="D869" s="1561"/>
      <c r="E869" s="1474" t="str">
        <f t="shared" si="79"/>
        <v/>
      </c>
      <c r="F869" s="1789"/>
      <c r="G869" s="1573"/>
      <c r="H869" s="1335"/>
      <c r="I869" s="2176" t="s">
        <v>529</v>
      </c>
      <c r="J869" s="2176"/>
      <c r="K869" s="2177" t="str">
        <f>K$134</f>
        <v xml:space="preserve"> Améliorez l'étanchéité des portes en renforçant les joints.</v>
      </c>
      <c r="L869" s="2177"/>
      <c r="M869" s="2177"/>
      <c r="N869" s="2177"/>
      <c r="O869" s="2177"/>
      <c r="P869" s="2177"/>
      <c r="Q869" s="2177"/>
      <c r="R869" s="2177"/>
      <c r="S869" s="1581" t="s">
        <v>16</v>
      </c>
      <c r="T869" s="1582"/>
      <c r="U869" s="1580"/>
      <c r="V869" s="1583"/>
      <c r="W869" s="1584"/>
      <c r="X869" s="1585"/>
      <c r="Y869" s="2"/>
      <c r="Z869" s="2"/>
      <c r="AA869" s="2"/>
      <c r="AB869" s="2"/>
      <c r="AC869" s="1291"/>
      <c r="AD869" s="1415"/>
      <c r="AE869" s="1415"/>
      <c r="AF869" s="1415"/>
      <c r="AG869" s="1415"/>
      <c r="AH869" s="1415"/>
      <c r="AI869" s="1415"/>
      <c r="AJ869" s="1415"/>
      <c r="AK869" s="1415"/>
      <c r="AL869" s="1415"/>
    </row>
    <row r="870" spans="1:38" s="731" customFormat="1" ht="6" customHeight="1">
      <c r="A870" s="1704">
        <f>IF(G800="",0,1)</f>
        <v>0</v>
      </c>
      <c r="B870" s="1629"/>
      <c r="C870" s="1283"/>
      <c r="D870" s="1561"/>
      <c r="E870" s="1474" t="str">
        <f t="shared" si="79"/>
        <v/>
      </c>
      <c r="F870" s="1789"/>
      <c r="G870" s="1573"/>
      <c r="H870" s="1335"/>
      <c r="I870" s="1586"/>
      <c r="J870" s="1586"/>
      <c r="K870" s="1587"/>
      <c r="L870" s="1587"/>
      <c r="M870" s="1587"/>
      <c r="N870" s="1587"/>
      <c r="O870" s="1587"/>
      <c r="P870" s="1587"/>
      <c r="Q870" s="1587"/>
      <c r="R870" s="1338"/>
      <c r="S870" s="1337"/>
      <c r="T870" s="1588"/>
      <c r="U870" s="1582"/>
      <c r="V870" s="1339"/>
      <c r="W870" s="1339"/>
      <c r="X870" s="1339"/>
      <c r="Y870" s="2"/>
      <c r="Z870" s="2"/>
      <c r="AA870" s="2"/>
      <c r="AB870" s="2"/>
      <c r="AC870" s="1291"/>
      <c r="AD870" s="1415"/>
      <c r="AE870" s="1415"/>
      <c r="AF870" s="1415"/>
      <c r="AG870" s="1415"/>
      <c r="AH870" s="1415"/>
      <c r="AI870" s="1415"/>
      <c r="AJ870" s="1415"/>
      <c r="AK870" s="1415"/>
      <c r="AL870" s="1415"/>
    </row>
    <row r="871" spans="1:38" s="731" customFormat="1" ht="19" customHeight="1">
      <c r="A871" s="1704">
        <f>IF(G800="",0,1)</f>
        <v>0</v>
      </c>
      <c r="B871" s="1629"/>
      <c r="C871" s="1283"/>
      <c r="D871" s="1561"/>
      <c r="E871" s="1474" t="str">
        <f t="shared" si="79"/>
        <v/>
      </c>
      <c r="F871" s="1789"/>
      <c r="G871" s="1573" t="s">
        <v>9</v>
      </c>
      <c r="H871" s="1574" t="str">
        <f>BU800</f>
        <v/>
      </c>
      <c r="I871" s="1575"/>
      <c r="J871" s="1576"/>
      <c r="K871" s="1577"/>
      <c r="L871" s="1578"/>
      <c r="M871" s="1578"/>
      <c r="N871" s="1578"/>
      <c r="O871" s="1578"/>
      <c r="P871" s="1578"/>
      <c r="Q871" s="1578"/>
      <c r="R871" s="1578"/>
      <c r="S871" s="1578"/>
      <c r="T871" s="1578"/>
      <c r="U871" s="1576"/>
      <c r="V871" s="1579"/>
      <c r="W871" s="1579"/>
      <c r="X871" s="1579"/>
      <c r="Y871" s="2"/>
      <c r="Z871" s="2"/>
      <c r="AA871" s="2"/>
      <c r="AB871" s="2"/>
      <c r="AC871" s="1291"/>
      <c r="AD871" s="1415"/>
      <c r="AE871" s="1415"/>
      <c r="AF871" s="1415"/>
      <c r="AG871" s="1415"/>
      <c r="AH871" s="1415"/>
      <c r="AI871" s="1415"/>
      <c r="AJ871" s="1415"/>
      <c r="AK871" s="1415"/>
      <c r="AL871" s="1415"/>
    </row>
    <row r="872" spans="1:38" s="731" customFormat="1" ht="19" customHeight="1">
      <c r="A872" s="1704">
        <f>IF(G800="",0,1)</f>
        <v>0</v>
      </c>
      <c r="B872" s="1629"/>
      <c r="C872" s="1283"/>
      <c r="D872" s="1561"/>
      <c r="E872" s="1474" t="str">
        <f t="shared" si="79"/>
        <v/>
      </c>
      <c r="F872" s="1789"/>
      <c r="G872" s="1571"/>
      <c r="H872" s="1335"/>
      <c r="I872" s="2176" t="s">
        <v>528</v>
      </c>
      <c r="J872" s="2176"/>
      <c r="K872" s="1338"/>
      <c r="L872" s="1338"/>
      <c r="M872" s="1338"/>
      <c r="N872" s="1338"/>
      <c r="O872" s="1338"/>
      <c r="P872" s="1337"/>
      <c r="Q872" s="1337"/>
      <c r="U872" s="1580"/>
      <c r="V872" s="1580"/>
      <c r="W872" s="1580"/>
      <c r="X872" s="1580"/>
      <c r="Y872" s="2"/>
      <c r="Z872" s="2"/>
      <c r="AA872" s="2"/>
      <c r="AB872" s="2"/>
      <c r="AC872" s="1291"/>
      <c r="AD872" s="1415"/>
      <c r="AE872" s="1415"/>
      <c r="AF872" s="1415"/>
      <c r="AG872" s="1415"/>
      <c r="AH872" s="1415"/>
      <c r="AI872" s="1415"/>
      <c r="AJ872" s="1415"/>
      <c r="AK872" s="1415"/>
      <c r="AL872" s="1415"/>
    </row>
    <row r="873" spans="1:38" s="731" customFormat="1" ht="31" customHeight="1">
      <c r="A873" s="1704">
        <f>IF(G800="",0,1)</f>
        <v>0</v>
      </c>
      <c r="B873" s="1629"/>
      <c r="C873" s="1283"/>
      <c r="D873" s="1561"/>
      <c r="E873" s="1474" t="str">
        <f t="shared" si="79"/>
        <v/>
      </c>
      <c r="F873" s="1789"/>
      <c r="G873" s="1571"/>
      <c r="H873" s="1335"/>
      <c r="I873" s="2176" t="s">
        <v>529</v>
      </c>
      <c r="J873" s="2176"/>
      <c r="K873" s="2178" t="str">
        <f>BV800</f>
        <v/>
      </c>
      <c r="L873" s="2177"/>
      <c r="M873" s="2177"/>
      <c r="N873" s="2177"/>
      <c r="O873" s="2177"/>
      <c r="P873" s="2177"/>
      <c r="Q873" s="2177"/>
      <c r="R873" s="2177"/>
      <c r="S873" s="1581" t="s">
        <v>16</v>
      </c>
      <c r="T873" s="1582"/>
      <c r="U873" s="1580"/>
      <c r="V873" s="1583"/>
      <c r="W873" s="1584"/>
      <c r="X873" s="1585"/>
      <c r="Y873" s="2"/>
      <c r="Z873" s="2"/>
      <c r="AA873" s="2"/>
      <c r="AB873" s="2"/>
      <c r="AC873" s="1291"/>
      <c r="AD873" s="1415"/>
      <c r="AE873" s="1415"/>
      <c r="AF873" s="1415"/>
      <c r="AG873" s="1415"/>
      <c r="AH873" s="1415"/>
      <c r="AI873" s="1415"/>
      <c r="AJ873" s="1415"/>
      <c r="AK873" s="1415"/>
      <c r="AL873" s="1415"/>
    </row>
    <row r="874" spans="1:38" s="731" customFormat="1" ht="6" customHeight="1">
      <c r="A874" s="1704">
        <f>IF(G800="",0,1)</f>
        <v>0</v>
      </c>
      <c r="B874" s="1629"/>
      <c r="C874" s="1283"/>
      <c r="D874" s="1561"/>
      <c r="E874" s="1474" t="str">
        <f t="shared" si="79"/>
        <v/>
      </c>
      <c r="F874" s="1789"/>
      <c r="G874" s="1571"/>
      <c r="H874" s="1335"/>
      <c r="I874" s="1586"/>
      <c r="J874" s="1586"/>
      <c r="K874" s="1587"/>
      <c r="L874" s="1587"/>
      <c r="M874" s="1587"/>
      <c r="N874" s="1587"/>
      <c r="O874" s="1587"/>
      <c r="P874" s="1587"/>
      <c r="Q874" s="1587"/>
      <c r="R874" s="1338"/>
      <c r="S874" s="1337"/>
      <c r="T874" s="1582"/>
      <c r="U874" s="1582"/>
      <c r="V874" s="1339"/>
      <c r="W874" s="1339"/>
      <c r="X874" s="1339"/>
      <c r="Y874" s="2"/>
      <c r="Z874" s="2"/>
      <c r="AA874" s="2"/>
      <c r="AB874" s="2"/>
      <c r="AC874" s="1291"/>
      <c r="AD874" s="1415"/>
      <c r="AE874" s="1415"/>
      <c r="AF874" s="1415"/>
      <c r="AG874" s="1415"/>
      <c r="AH874" s="1415"/>
      <c r="AI874" s="1415"/>
      <c r="AJ874" s="1415"/>
      <c r="AK874" s="1415"/>
      <c r="AL874" s="1415"/>
    </row>
    <row r="875" spans="1:38" s="731" customFormat="1" ht="17" customHeight="1">
      <c r="A875" s="1704">
        <f>IF(G800="",0,1)</f>
        <v>0</v>
      </c>
      <c r="B875" s="1629"/>
      <c r="C875" s="1283"/>
      <c r="D875" s="1561"/>
      <c r="E875" s="1474" t="str">
        <f t="shared" si="79"/>
        <v/>
      </c>
      <c r="F875" s="1789"/>
      <c r="G875" s="1571"/>
      <c r="H875" s="1589"/>
      <c r="I875" s="1590"/>
      <c r="J875" s="1590"/>
      <c r="K875" s="1591"/>
      <c r="L875" s="1591"/>
      <c r="M875" s="1591"/>
      <c r="N875" s="1591"/>
      <c r="O875" s="1591"/>
      <c r="P875" s="1591"/>
      <c r="Q875" s="1591"/>
      <c r="R875" s="1592"/>
      <c r="S875" s="1593"/>
      <c r="T875" s="1594"/>
      <c r="U875" s="1594"/>
      <c r="V875" s="1595"/>
      <c r="W875" s="1595"/>
      <c r="X875" s="1595"/>
      <c r="Y875" s="2"/>
      <c r="Z875" s="2"/>
      <c r="AA875" s="2"/>
      <c r="AB875" s="2"/>
      <c r="AC875" s="1291"/>
      <c r="AD875" s="1415"/>
      <c r="AE875" s="1415"/>
      <c r="AF875" s="1415"/>
      <c r="AG875" s="1415"/>
      <c r="AH875" s="1415"/>
      <c r="AI875" s="1415"/>
      <c r="AJ875" s="1415"/>
      <c r="AK875" s="1415"/>
      <c r="AL875" s="1415"/>
    </row>
    <row r="876" spans="1:38" s="731" customFormat="1" ht="25" customHeight="1">
      <c r="A876" s="1704">
        <f>IF(G800="",0,1)</f>
        <v>0</v>
      </c>
      <c r="B876" s="1629"/>
      <c r="C876" s="1283"/>
      <c r="D876" s="1561"/>
      <c r="E876" s="1474" t="str">
        <f t="shared" si="79"/>
        <v/>
      </c>
      <c r="F876" s="1789"/>
      <c r="G876" s="1335" t="str">
        <f>G$141</f>
        <v>2.2 Sonde</v>
      </c>
      <c r="H876" s="1335"/>
      <c r="I876" s="1336"/>
      <c r="J876" s="1337"/>
      <c r="K876" s="1338"/>
      <c r="L876" s="1338"/>
      <c r="M876" s="1338"/>
      <c r="N876" s="1338"/>
      <c r="O876" s="1338"/>
      <c r="P876" s="1338"/>
      <c r="Q876" s="1338"/>
      <c r="R876" s="1338"/>
      <c r="S876" s="1337"/>
      <c r="T876" s="1337"/>
      <c r="U876" s="1337"/>
      <c r="V876" s="1339"/>
      <c r="W876" s="1339"/>
      <c r="X876" s="1339"/>
      <c r="Y876" s="2"/>
      <c r="Z876" s="2"/>
      <c r="AA876" s="2"/>
      <c r="AB876" s="2"/>
      <c r="AC876" s="1291"/>
      <c r="AD876" s="1415"/>
      <c r="AE876" s="1415"/>
      <c r="AF876" s="1415"/>
      <c r="AG876" s="1415"/>
      <c r="AH876" s="1415"/>
      <c r="AI876" s="1415"/>
      <c r="AJ876" s="1415"/>
      <c r="AK876" s="1415"/>
      <c r="AL876" s="1415"/>
    </row>
    <row r="877" spans="1:38" s="731" customFormat="1" ht="19" customHeight="1">
      <c r="A877" s="1704">
        <f>IF(G800="",0,1)</f>
        <v>0</v>
      </c>
      <c r="B877" s="1629"/>
      <c r="C877" s="1283"/>
      <c r="D877" s="1561"/>
      <c r="E877" s="1474" t="str">
        <f t="shared" si="79"/>
        <v/>
      </c>
      <c r="F877" s="1789"/>
      <c r="G877" s="1573" t="s">
        <v>9</v>
      </c>
      <c r="H877" s="1596" t="str">
        <f>BW800</f>
        <v/>
      </c>
      <c r="I877" s="1575"/>
      <c r="J877" s="1576"/>
      <c r="K877" s="1577"/>
      <c r="L877" s="1578"/>
      <c r="M877" s="1578"/>
      <c r="N877" s="1578"/>
      <c r="O877" s="1578"/>
      <c r="P877" s="1578"/>
      <c r="Q877" s="1578"/>
      <c r="R877" s="1578"/>
      <c r="S877" s="1578"/>
      <c r="T877" s="1578"/>
      <c r="U877" s="1576"/>
      <c r="V877" s="1579"/>
      <c r="W877" s="1579"/>
      <c r="X877" s="1579"/>
      <c r="Y877" s="2"/>
      <c r="Z877" s="2"/>
      <c r="AA877" s="2"/>
      <c r="AB877" s="2"/>
      <c r="AC877" s="1291"/>
      <c r="AD877" s="1415"/>
      <c r="AE877" s="1415"/>
      <c r="AF877" s="1415"/>
      <c r="AG877" s="1415"/>
      <c r="AH877" s="1415"/>
      <c r="AI877" s="1415"/>
      <c r="AJ877" s="1415"/>
      <c r="AK877" s="1415"/>
      <c r="AL877" s="1415"/>
    </row>
    <row r="878" spans="1:38" s="731" customFormat="1" ht="19" customHeight="1">
      <c r="A878" s="1704">
        <f>IF(G800="",0,1)</f>
        <v>0</v>
      </c>
      <c r="B878" s="1629"/>
      <c r="C878" s="1283"/>
      <c r="D878" s="1561"/>
      <c r="E878" s="1474" t="str">
        <f t="shared" si="79"/>
        <v/>
      </c>
      <c r="F878" s="1789"/>
      <c r="G878" s="1573"/>
      <c r="H878" s="1335"/>
      <c r="I878" s="2176" t="s">
        <v>528</v>
      </c>
      <c r="J878" s="2176"/>
      <c r="K878" s="1338"/>
      <c r="L878" s="1338"/>
      <c r="M878" s="1338"/>
      <c r="N878" s="1338"/>
      <c r="O878" s="1338"/>
      <c r="P878" s="1337"/>
      <c r="Q878" s="1337"/>
      <c r="U878" s="1580"/>
      <c r="V878" s="1580"/>
      <c r="W878" s="1580"/>
      <c r="X878" s="1580"/>
      <c r="Y878" s="2"/>
      <c r="Z878" s="2"/>
      <c r="AA878" s="2"/>
      <c r="AB878" s="2"/>
      <c r="AC878" s="1291"/>
      <c r="AD878" s="1415"/>
      <c r="AE878" s="1415"/>
      <c r="AF878" s="1415"/>
      <c r="AG878" s="1415"/>
      <c r="AH878" s="1415"/>
      <c r="AI878" s="1415"/>
      <c r="AJ878" s="1415"/>
      <c r="AK878" s="1415"/>
      <c r="AL878" s="1415"/>
    </row>
    <row r="879" spans="1:38" s="731" customFormat="1" ht="31" customHeight="1">
      <c r="A879" s="1704">
        <f>IF(G800="",0,1)</f>
        <v>0</v>
      </c>
      <c r="B879" s="1629"/>
      <c r="C879" s="1283"/>
      <c r="D879" s="1561"/>
      <c r="E879" s="1474" t="str">
        <f t="shared" si="79"/>
        <v/>
      </c>
      <c r="F879" s="1789"/>
      <c r="G879" s="1573"/>
      <c r="H879" s="1335"/>
      <c r="I879" s="2176" t="s">
        <v>529</v>
      </c>
      <c r="J879" s="2176"/>
      <c r="K879" s="2177" t="str">
        <f>K$144</f>
        <v>Réajustez les sondes de façon à ce qu'elles assurent une exactitude de mesure de l'ordre de ± 0.2°C.</v>
      </c>
      <c r="L879" s="2177"/>
      <c r="M879" s="2177"/>
      <c r="N879" s="2177"/>
      <c r="O879" s="2177"/>
      <c r="P879" s="2177"/>
      <c r="Q879" s="2177"/>
      <c r="R879" s="2177"/>
      <c r="S879" s="1581" t="s">
        <v>16</v>
      </c>
      <c r="T879" s="1582"/>
      <c r="U879" s="1580"/>
      <c r="V879" s="1583"/>
      <c r="W879" s="1584"/>
      <c r="X879" s="1585"/>
      <c r="Y879" s="2"/>
      <c r="Z879" s="2"/>
      <c r="AA879" s="2"/>
      <c r="AB879" s="2"/>
      <c r="AC879" s="1291"/>
      <c r="AD879" s="1415"/>
      <c r="AE879" s="1415"/>
      <c r="AF879" s="1415"/>
      <c r="AG879" s="1415"/>
      <c r="AH879" s="1415"/>
      <c r="AI879" s="1415"/>
      <c r="AJ879" s="1415"/>
      <c r="AK879" s="1415"/>
      <c r="AL879" s="1415"/>
    </row>
    <row r="880" spans="1:38" s="731" customFormat="1" ht="6" customHeight="1">
      <c r="A880" s="1704">
        <f>IF(G800="",0,1)</f>
        <v>0</v>
      </c>
      <c r="B880" s="1629"/>
      <c r="C880" s="1283"/>
      <c r="D880" s="1561"/>
      <c r="E880" s="1474" t="str">
        <f t="shared" si="79"/>
        <v/>
      </c>
      <c r="F880" s="1789"/>
      <c r="G880" s="1573"/>
      <c r="H880" s="1335"/>
      <c r="I880" s="1586"/>
      <c r="J880" s="1586"/>
      <c r="K880" s="1587"/>
      <c r="L880" s="1587"/>
      <c r="M880" s="1587"/>
      <c r="N880" s="1587"/>
      <c r="O880" s="1587"/>
      <c r="P880" s="1587"/>
      <c r="Q880" s="1587"/>
      <c r="R880" s="1338"/>
      <c r="S880" s="1337"/>
      <c r="T880" s="1588"/>
      <c r="U880" s="1582"/>
      <c r="V880" s="1339"/>
      <c r="W880" s="1339"/>
      <c r="X880" s="1339"/>
      <c r="Y880" s="2"/>
      <c r="Z880" s="2"/>
      <c r="AA880" s="2"/>
      <c r="AB880" s="2"/>
      <c r="AC880" s="1291"/>
      <c r="AD880" s="1415"/>
      <c r="AE880" s="1415"/>
      <c r="AF880" s="1415"/>
      <c r="AG880" s="1415"/>
      <c r="AH880" s="1415"/>
      <c r="AI880" s="1415"/>
      <c r="AJ880" s="1415"/>
      <c r="AK880" s="1415"/>
      <c r="AL880" s="1415"/>
    </row>
    <row r="881" spans="1:38" s="731" customFormat="1" ht="19" customHeight="1">
      <c r="A881" s="1704">
        <f>IF(G800="",0,1)</f>
        <v>0</v>
      </c>
      <c r="B881" s="1629"/>
      <c r="C881" s="1283"/>
      <c r="D881" s="1561"/>
      <c r="E881" s="1474" t="str">
        <f t="shared" si="79"/>
        <v/>
      </c>
      <c r="F881" s="1789"/>
      <c r="G881" s="1573" t="s">
        <v>9</v>
      </c>
      <c r="H881" s="1596" t="str">
        <f>BX800</f>
        <v/>
      </c>
      <c r="I881" s="1575"/>
      <c r="J881" s="1576"/>
      <c r="K881" s="1577"/>
      <c r="L881" s="1578"/>
      <c r="M881" s="1578"/>
      <c r="N881" s="1578"/>
      <c r="O881" s="1578"/>
      <c r="P881" s="1578"/>
      <c r="Q881" s="1578"/>
      <c r="R881" s="1578"/>
      <c r="S881" s="1578"/>
      <c r="T881" s="1578"/>
      <c r="U881" s="1576"/>
      <c r="V881" s="1579"/>
      <c r="W881" s="1579"/>
      <c r="X881" s="1579"/>
      <c r="Y881" s="2"/>
      <c r="Z881" s="2"/>
      <c r="AA881" s="2"/>
      <c r="AB881" s="2"/>
      <c r="AC881" s="1291"/>
      <c r="AD881" s="1415"/>
      <c r="AE881" s="1415"/>
      <c r="AF881" s="1415"/>
      <c r="AG881" s="1415"/>
      <c r="AH881" s="1415"/>
      <c r="AI881" s="1415"/>
      <c r="AJ881" s="1415"/>
      <c r="AK881" s="1415"/>
      <c r="AL881" s="1415"/>
    </row>
    <row r="882" spans="1:38" s="731" customFormat="1" ht="19" customHeight="1">
      <c r="A882" s="1704">
        <f>IF(G800="",0,1)</f>
        <v>0</v>
      </c>
      <c r="B882" s="1629"/>
      <c r="C882" s="1283"/>
      <c r="D882" s="1561"/>
      <c r="E882" s="1474" t="str">
        <f t="shared" si="79"/>
        <v/>
      </c>
      <c r="F882" s="1789"/>
      <c r="G882" s="1571"/>
      <c r="H882" s="1335"/>
      <c r="I882" s="2176" t="s">
        <v>528</v>
      </c>
      <c r="J882" s="2176"/>
      <c r="K882" s="1338"/>
      <c r="L882" s="1338"/>
      <c r="M882" s="1338"/>
      <c r="N882" s="1338"/>
      <c r="O882" s="1338"/>
      <c r="P882" s="1337"/>
      <c r="Q882" s="1337"/>
      <c r="U882" s="1580"/>
      <c r="V882" s="1580"/>
      <c r="W882" s="1580"/>
      <c r="X882" s="1580"/>
      <c r="Y882" s="2"/>
      <c r="Z882" s="2"/>
      <c r="AA882" s="2"/>
      <c r="AB882" s="2"/>
      <c r="AC882" s="1291"/>
      <c r="AD882" s="1415"/>
      <c r="AE882" s="1415"/>
      <c r="AF882" s="1415"/>
      <c r="AG882" s="1415"/>
      <c r="AH882" s="1415"/>
      <c r="AI882" s="1415"/>
      <c r="AJ882" s="1415"/>
      <c r="AK882" s="1415"/>
      <c r="AL882" s="1415"/>
    </row>
    <row r="883" spans="1:38" s="731" customFormat="1" ht="31" customHeight="1">
      <c r="A883" s="1704">
        <f>IF(G800="",0,1)</f>
        <v>0</v>
      </c>
      <c r="B883" s="1629"/>
      <c r="C883" s="1283"/>
      <c r="D883" s="1561"/>
      <c r="E883" s="1474" t="str">
        <f t="shared" si="79"/>
        <v/>
      </c>
      <c r="F883" s="1789"/>
      <c r="G883" s="1571"/>
      <c r="H883" s="1335"/>
      <c r="I883" s="2176" t="s">
        <v>529</v>
      </c>
      <c r="J883" s="2176"/>
      <c r="K883" s="2177" t="str">
        <f>K$148</f>
        <v>Placez les sondes de façon à ce qu'elles soient disposées entre 0 et 50 cm au-dessus de la plante.</v>
      </c>
      <c r="L883" s="2177"/>
      <c r="M883" s="2177"/>
      <c r="N883" s="2177"/>
      <c r="O883" s="2177"/>
      <c r="P883" s="2177"/>
      <c r="Q883" s="2177"/>
      <c r="R883" s="2177"/>
      <c r="S883" s="1581" t="s">
        <v>16</v>
      </c>
      <c r="T883" s="1582"/>
      <c r="U883" s="1580"/>
      <c r="V883" s="1583"/>
      <c r="W883" s="1584"/>
      <c r="X883" s="1585"/>
      <c r="Y883" s="2"/>
      <c r="Z883" s="2"/>
      <c r="AA883" s="2"/>
      <c r="AB883" s="2"/>
      <c r="AC883" s="1291"/>
      <c r="AD883" s="1415"/>
      <c r="AE883" s="1415"/>
      <c r="AF883" s="1415"/>
      <c r="AG883" s="1415"/>
      <c r="AH883" s="1415"/>
      <c r="AI883" s="1415"/>
      <c r="AJ883" s="1415"/>
      <c r="AK883" s="1415"/>
      <c r="AL883" s="1415"/>
    </row>
    <row r="884" spans="1:38" s="731" customFormat="1" ht="6" customHeight="1">
      <c r="A884" s="1704">
        <f>IF(G800="",0,1)</f>
        <v>0</v>
      </c>
      <c r="B884" s="1629"/>
      <c r="C884" s="1283"/>
      <c r="D884" s="1561"/>
      <c r="E884" s="1474" t="str">
        <f t="shared" si="79"/>
        <v/>
      </c>
      <c r="F884" s="1789"/>
      <c r="G884" s="1571"/>
      <c r="H884" s="1335"/>
      <c r="I884" s="1586"/>
      <c r="J884" s="1586"/>
      <c r="K884" s="1587"/>
      <c r="L884" s="1587"/>
      <c r="M884" s="1587"/>
      <c r="N884" s="1587"/>
      <c r="O884" s="1587"/>
      <c r="P884" s="1587"/>
      <c r="Q884" s="1587"/>
      <c r="R884" s="1338"/>
      <c r="S884" s="1337"/>
      <c r="T884" s="1582"/>
      <c r="U884" s="1582"/>
      <c r="V884" s="1339"/>
      <c r="W884" s="1339"/>
      <c r="X884" s="1339"/>
      <c r="Y884" s="2"/>
      <c r="Z884" s="2"/>
      <c r="AA884" s="2"/>
      <c r="AB884" s="2"/>
      <c r="AC884" s="1291"/>
      <c r="AD884" s="1415"/>
      <c r="AE884" s="1415"/>
      <c r="AF884" s="1415"/>
      <c r="AG884" s="1415"/>
      <c r="AH884" s="1415"/>
      <c r="AI884" s="1415"/>
      <c r="AJ884" s="1415"/>
      <c r="AK884" s="1415"/>
      <c r="AL884" s="1415"/>
    </row>
    <row r="885" spans="1:38" s="731" customFormat="1" ht="17" customHeight="1">
      <c r="A885" s="1704">
        <f>IF(G800="",0,1)</f>
        <v>0</v>
      </c>
      <c r="B885" s="1629"/>
      <c r="C885" s="1283"/>
      <c r="D885" s="1561"/>
      <c r="E885" s="1474" t="str">
        <f t="shared" si="79"/>
        <v/>
      </c>
      <c r="F885" s="1789"/>
      <c r="G885" s="1571"/>
      <c r="H885" s="1589"/>
      <c r="I885" s="1590"/>
      <c r="J885" s="1590"/>
      <c r="K885" s="1591"/>
      <c r="L885" s="1591"/>
      <c r="M885" s="1591"/>
      <c r="N885" s="1591"/>
      <c r="O885" s="1591"/>
      <c r="P885" s="1591"/>
      <c r="Q885" s="1591"/>
      <c r="R885" s="1592"/>
      <c r="S885" s="1593"/>
      <c r="T885" s="1594"/>
      <c r="U885" s="1594"/>
      <c r="V885" s="1595"/>
      <c r="W885" s="1595"/>
      <c r="X885" s="1595"/>
      <c r="Y885" s="2"/>
      <c r="Z885" s="2"/>
      <c r="AA885" s="2"/>
      <c r="AB885" s="2"/>
      <c r="AC885" s="1291"/>
      <c r="AD885" s="1415"/>
      <c r="AE885" s="1415"/>
      <c r="AF885" s="1415"/>
      <c r="AG885" s="1415"/>
      <c r="AH885" s="1415"/>
      <c r="AI885" s="1415"/>
      <c r="AJ885" s="1415"/>
      <c r="AK885" s="1415"/>
      <c r="AL885" s="1415"/>
    </row>
    <row r="886" spans="1:38" s="731" customFormat="1" ht="25" customHeight="1">
      <c r="A886" s="1704">
        <f>IF(G800="",0,1)</f>
        <v>0</v>
      </c>
      <c r="B886" s="1629"/>
      <c r="C886" s="1283"/>
      <c r="D886" s="1561"/>
      <c r="E886" s="1474" t="str">
        <f t="shared" si="79"/>
        <v/>
      </c>
      <c r="F886" s="1789"/>
      <c r="G886" s="1335" t="str">
        <f>G$151</f>
        <v>2.3 Ecran thermique</v>
      </c>
      <c r="H886" s="1335"/>
      <c r="I886" s="1336"/>
      <c r="J886" s="1337"/>
      <c r="K886" s="1338"/>
      <c r="L886" s="1338"/>
      <c r="M886" s="1338"/>
      <c r="N886" s="1338"/>
      <c r="O886" s="1338"/>
      <c r="P886" s="1338"/>
      <c r="Q886" s="1338"/>
      <c r="R886" s="1338"/>
      <c r="S886" s="1337"/>
      <c r="T886" s="1337"/>
      <c r="U886" s="1337"/>
      <c r="V886" s="1339"/>
      <c r="W886" s="1339"/>
      <c r="X886" s="1339"/>
      <c r="Y886" s="2"/>
      <c r="Z886" s="2"/>
      <c r="AA886" s="2"/>
      <c r="AB886" s="2"/>
      <c r="AC886" s="1291"/>
      <c r="AD886" s="1415"/>
      <c r="AE886" s="1415"/>
      <c r="AF886" s="1415"/>
      <c r="AG886" s="1415"/>
      <c r="AH886" s="1415"/>
      <c r="AI886" s="1415"/>
      <c r="AJ886" s="1415"/>
      <c r="AK886" s="1415"/>
      <c r="AL886" s="1415"/>
    </row>
    <row r="887" spans="1:38" s="731" customFormat="1" ht="19" customHeight="1">
      <c r="A887" s="1704">
        <f>IF(G800="",0,1)</f>
        <v>0</v>
      </c>
      <c r="B887" s="1629"/>
      <c r="C887" s="1283"/>
      <c r="D887" s="1561"/>
      <c r="E887" s="1474" t="str">
        <f t="shared" si="79"/>
        <v/>
      </c>
      <c r="F887" s="1789"/>
      <c r="G887" s="1573" t="s">
        <v>9</v>
      </c>
      <c r="H887" s="1574" t="str">
        <f>BR800</f>
        <v/>
      </c>
      <c r="I887" s="1575"/>
      <c r="J887" s="1576"/>
      <c r="K887" s="1577"/>
      <c r="L887" s="1578"/>
      <c r="M887" s="1578"/>
      <c r="N887" s="1578"/>
      <c r="O887" s="1578"/>
      <c r="P887" s="1578"/>
      <c r="Q887" s="1578"/>
      <c r="R887" s="1578"/>
      <c r="S887" s="1578"/>
      <c r="T887" s="1578"/>
      <c r="U887" s="1576"/>
      <c r="V887" s="1579"/>
      <c r="W887" s="1579"/>
      <c r="X887" s="1579"/>
      <c r="Y887" s="2"/>
      <c r="Z887" s="2"/>
      <c r="AA887" s="2"/>
      <c r="AB887" s="2"/>
      <c r="AC887" s="1291"/>
      <c r="AD887" s="1415"/>
      <c r="AE887" s="1415"/>
      <c r="AF887" s="1415"/>
      <c r="AG887" s="1415"/>
      <c r="AH887" s="1415"/>
      <c r="AI887" s="1415"/>
      <c r="AJ887" s="1415"/>
      <c r="AK887" s="1415"/>
      <c r="AL887" s="1415"/>
    </row>
    <row r="888" spans="1:38" s="731" customFormat="1" ht="19" customHeight="1">
      <c r="A888" s="1704">
        <f>IF(G800="",0,1)</f>
        <v>0</v>
      </c>
      <c r="B888" s="1629">
        <f>IF(H887=G$41,-1,0)</f>
        <v>0</v>
      </c>
      <c r="C888" s="1283"/>
      <c r="D888" s="1561"/>
      <c r="E888" s="1474" t="str">
        <f t="shared" si="79"/>
        <v/>
      </c>
      <c r="F888" s="1789"/>
      <c r="G888" s="1571"/>
      <c r="H888" s="1335"/>
      <c r="I888" s="2176" t="s">
        <v>528</v>
      </c>
      <c r="J888" s="2176"/>
      <c r="K888" s="1338"/>
      <c r="L888" s="1338"/>
      <c r="M888" s="1338"/>
      <c r="N888" s="1338"/>
      <c r="O888" s="1338"/>
      <c r="P888" s="1337"/>
      <c r="Q888" s="1337"/>
      <c r="U888" s="1580"/>
      <c r="V888" s="1580"/>
      <c r="W888" s="1580"/>
      <c r="X888" s="1580"/>
      <c r="Y888" s="2"/>
      <c r="Z888" s="2"/>
      <c r="AA888" s="2"/>
      <c r="AB888" s="2"/>
      <c r="AC888" s="1291"/>
      <c r="AD888" s="1415"/>
      <c r="AE888" s="1415"/>
      <c r="AF888" s="1415"/>
      <c r="AG888" s="1415"/>
      <c r="AH888" s="1415"/>
      <c r="AI888" s="1415"/>
      <c r="AJ888" s="1415"/>
      <c r="AK888" s="1415"/>
      <c r="AL888" s="1415"/>
    </row>
    <row r="889" spans="1:38" s="731" customFormat="1" ht="25" customHeight="1">
      <c r="A889" s="1704">
        <f>IF(G800="",0,1)</f>
        <v>0</v>
      </c>
      <c r="B889" s="1629">
        <f>IF(H887=G$41,-1,0)</f>
        <v>0</v>
      </c>
      <c r="C889" s="1283"/>
      <c r="D889" s="1561"/>
      <c r="E889" s="1474" t="str">
        <f t="shared" si="79"/>
        <v/>
      </c>
      <c r="F889" s="1789"/>
      <c r="G889" s="1571"/>
      <c r="H889" s="1335"/>
      <c r="I889" s="2176" t="s">
        <v>529</v>
      </c>
      <c r="J889" s="2176"/>
      <c r="K889" s="2177" t="str">
        <f>K$154</f>
        <v xml:space="preserve"> Colmatez les fentes avec des patchs et par agrafage.</v>
      </c>
      <c r="L889" s="2177"/>
      <c r="M889" s="2177"/>
      <c r="N889" s="2177"/>
      <c r="O889" s="2177"/>
      <c r="P889" s="2177"/>
      <c r="Q889" s="2177"/>
      <c r="R889" s="2177"/>
      <c r="S889" s="1581" t="s">
        <v>16</v>
      </c>
      <c r="T889" s="1582"/>
      <c r="U889" s="1580"/>
      <c r="V889" s="1583"/>
      <c r="W889" s="1584"/>
      <c r="X889" s="1585"/>
      <c r="Y889" s="2"/>
      <c r="Z889" s="2"/>
      <c r="AA889" s="2"/>
      <c r="AB889" s="2"/>
      <c r="AC889" s="1291"/>
      <c r="AD889" s="1415"/>
      <c r="AE889" s="1415"/>
      <c r="AF889" s="1415"/>
      <c r="AG889" s="1415"/>
      <c r="AH889" s="1415"/>
      <c r="AI889" s="1415"/>
      <c r="AJ889" s="1415"/>
      <c r="AK889" s="1415"/>
      <c r="AL889" s="1415"/>
    </row>
    <row r="890" spans="1:38" s="731" customFormat="1" ht="6" customHeight="1">
      <c r="A890" s="1704">
        <f>IF(G800="",0,1)</f>
        <v>0</v>
      </c>
      <c r="B890" s="1629">
        <f>IF(H887=G$41,-1,0)</f>
        <v>0</v>
      </c>
      <c r="C890" s="1283"/>
      <c r="D890" s="1561"/>
      <c r="E890" s="1474" t="str">
        <f t="shared" si="79"/>
        <v/>
      </c>
      <c r="F890" s="1789"/>
      <c r="G890" s="1571"/>
      <c r="H890" s="1335"/>
      <c r="I890" s="1586"/>
      <c r="J890" s="1586"/>
      <c r="K890" s="1587"/>
      <c r="L890" s="1587"/>
      <c r="M890" s="1587"/>
      <c r="N890" s="1587"/>
      <c r="O890" s="1587"/>
      <c r="P890" s="1587"/>
      <c r="Q890" s="1587"/>
      <c r="R890" s="1338"/>
      <c r="S890" s="1337"/>
      <c r="T890" s="1588"/>
      <c r="U890" s="1582"/>
      <c r="V890" s="1339"/>
      <c r="W890" s="1339"/>
      <c r="X890" s="1339"/>
      <c r="Y890" s="2"/>
      <c r="Z890" s="2"/>
      <c r="AA890" s="2"/>
      <c r="AB890" s="2"/>
      <c r="AC890" s="1291"/>
      <c r="AD890" s="1415"/>
      <c r="AE890" s="1415"/>
      <c r="AF890" s="1415"/>
      <c r="AG890" s="1415"/>
      <c r="AH890" s="1415"/>
      <c r="AI890" s="1415"/>
      <c r="AJ890" s="1415"/>
      <c r="AK890" s="1415"/>
      <c r="AL890" s="1415"/>
    </row>
    <row r="891" spans="1:38" s="731" customFormat="1" ht="19" customHeight="1">
      <c r="A891" s="1704">
        <f>IF(G800="",0,1)</f>
        <v>0</v>
      </c>
      <c r="B891" s="1629">
        <f>IF(H887=G$41,-1,0)</f>
        <v>0</v>
      </c>
      <c r="C891" s="1283"/>
      <c r="D891" s="1561"/>
      <c r="E891" s="1474" t="str">
        <f t="shared" si="79"/>
        <v/>
      </c>
      <c r="F891" s="1789"/>
      <c r="G891" s="1571"/>
      <c r="H891" s="1574" t="str">
        <f>BS800</f>
        <v/>
      </c>
      <c r="I891" s="1575"/>
      <c r="J891" s="1576"/>
      <c r="K891" s="1577"/>
      <c r="L891" s="1578"/>
      <c r="M891" s="1578"/>
      <c r="N891" s="1578"/>
      <c r="O891" s="1578"/>
      <c r="P891" s="1578"/>
      <c r="Q891" s="1578"/>
      <c r="R891" s="1578"/>
      <c r="S891" s="1578"/>
      <c r="T891" s="1578"/>
      <c r="U891" s="1576"/>
      <c r="V891" s="1579"/>
      <c r="W891" s="1579"/>
      <c r="X891" s="1579"/>
      <c r="Y891" s="2"/>
      <c r="Z891" s="2"/>
      <c r="AA891" s="2"/>
      <c r="AB891" s="2"/>
      <c r="AC891" s="1291"/>
      <c r="AD891" s="1415"/>
      <c r="AE891" s="1415"/>
      <c r="AF891" s="1415"/>
      <c r="AG891" s="1415"/>
      <c r="AH891" s="1415"/>
      <c r="AI891" s="1415"/>
      <c r="AJ891" s="1415"/>
      <c r="AK891" s="1415"/>
      <c r="AL891" s="1415"/>
    </row>
    <row r="892" spans="1:38" s="731" customFormat="1" ht="19" customHeight="1">
      <c r="A892" s="1704">
        <f>IF(G800="",0,1)</f>
        <v>0</v>
      </c>
      <c r="B892" s="1629">
        <f>IF(H887=G$41,-1,0)</f>
        <v>0</v>
      </c>
      <c r="C892" s="1283"/>
      <c r="D892" s="1561"/>
      <c r="E892" s="1474" t="str">
        <f t="shared" si="79"/>
        <v/>
      </c>
      <c r="F892" s="1789"/>
      <c r="G892" s="1571"/>
      <c r="H892" s="1335"/>
      <c r="I892" s="2176" t="s">
        <v>528</v>
      </c>
      <c r="J892" s="2176"/>
      <c r="K892" s="1338"/>
      <c r="L892" s="1338"/>
      <c r="M892" s="1338"/>
      <c r="N892" s="1338"/>
      <c r="O892" s="1338"/>
      <c r="P892" s="1337"/>
      <c r="Q892" s="1337"/>
      <c r="U892" s="1580"/>
      <c r="V892" s="1580"/>
      <c r="W892" s="1580"/>
      <c r="X892" s="1580"/>
      <c r="Y892" s="2"/>
      <c r="Z892" s="2"/>
      <c r="AA892" s="2"/>
      <c r="AB892" s="2"/>
      <c r="AC892" s="1291"/>
      <c r="AD892" s="1415"/>
      <c r="AE892" s="1415"/>
      <c r="AF892" s="1415"/>
      <c r="AG892" s="1415"/>
      <c r="AH892" s="1415"/>
      <c r="AI892" s="1415"/>
      <c r="AJ892" s="1415"/>
      <c r="AK892" s="1415"/>
      <c r="AL892" s="1415"/>
    </row>
    <row r="893" spans="1:38" s="731" customFormat="1" ht="25" customHeight="1">
      <c r="A893" s="1704">
        <f>IF(G800="",0,1)</f>
        <v>0</v>
      </c>
      <c r="B893" s="1629">
        <f>IF(H887=G$41,-1,0)</f>
        <v>0</v>
      </c>
      <c r="C893" s="1283"/>
      <c r="D893" s="1561"/>
      <c r="E893" s="1474" t="str">
        <f t="shared" si="79"/>
        <v/>
      </c>
      <c r="F893" s="1789"/>
      <c r="G893" s="1571"/>
      <c r="H893" s="1335"/>
      <c r="I893" s="2176" t="s">
        <v>529</v>
      </c>
      <c r="J893" s="2176"/>
      <c r="K893" s="2177" t="str">
        <f>K$158</f>
        <v xml:space="preserve"> Réajustez les bandes de tractions.</v>
      </c>
      <c r="L893" s="2177"/>
      <c r="M893" s="2177"/>
      <c r="N893" s="2177"/>
      <c r="O893" s="2177"/>
      <c r="P893" s="2177"/>
      <c r="Q893" s="2177"/>
      <c r="R893" s="2177"/>
      <c r="S893" s="1581" t="s">
        <v>16</v>
      </c>
      <c r="T893" s="1582"/>
      <c r="U893" s="1580"/>
      <c r="V893" s="1583"/>
      <c r="W893" s="1584"/>
      <c r="X893" s="1585"/>
      <c r="Y893" s="2"/>
      <c r="Z893" s="2"/>
      <c r="AA893" s="2"/>
      <c r="AB893" s="2"/>
      <c r="AC893" s="1291"/>
      <c r="AD893" s="1415"/>
      <c r="AE893" s="1415"/>
      <c r="AF893" s="1415"/>
      <c r="AG893" s="1415"/>
      <c r="AH893" s="1415"/>
      <c r="AI893" s="1415"/>
      <c r="AJ893" s="1415"/>
      <c r="AK893" s="1415"/>
      <c r="AL893" s="1415"/>
    </row>
    <row r="894" spans="1:38" s="731" customFormat="1" ht="6" customHeight="1">
      <c r="A894" s="1704">
        <f>IF(G800="",0,1)</f>
        <v>0</v>
      </c>
      <c r="B894" s="1629"/>
      <c r="C894" s="1283"/>
      <c r="D894" s="1561"/>
      <c r="E894" s="1474" t="str">
        <f t="shared" si="79"/>
        <v/>
      </c>
      <c r="F894" s="1789"/>
      <c r="G894" s="1571"/>
      <c r="H894" s="1335"/>
      <c r="I894" s="1586"/>
      <c r="J894" s="1586"/>
      <c r="K894" s="1587"/>
      <c r="L894" s="1587"/>
      <c r="M894" s="1587"/>
      <c r="N894" s="1587"/>
      <c r="O894" s="1587"/>
      <c r="P894" s="1587"/>
      <c r="Q894" s="1587"/>
      <c r="R894" s="1338"/>
      <c r="S894" s="1337"/>
      <c r="T894" s="1582"/>
      <c r="U894" s="1582"/>
      <c r="V894" s="1339"/>
      <c r="W894" s="1339"/>
      <c r="X894" s="1339"/>
      <c r="Y894" s="2"/>
      <c r="Z894" s="2"/>
      <c r="AA894" s="2"/>
      <c r="AB894" s="2"/>
      <c r="AC894" s="1291"/>
      <c r="AD894" s="1415"/>
      <c r="AE894" s="1415"/>
      <c r="AF894" s="1415"/>
      <c r="AG894" s="1415"/>
      <c r="AH894" s="1415"/>
      <c r="AI894" s="1415"/>
      <c r="AJ894" s="1415"/>
      <c r="AK894" s="1415"/>
      <c r="AL894" s="1415"/>
    </row>
    <row r="895" spans="1:38" s="731" customFormat="1" ht="17" customHeight="1">
      <c r="A895" s="1704">
        <f>IF(G800="",0,1)</f>
        <v>0</v>
      </c>
      <c r="B895" s="1629"/>
      <c r="C895" s="1283"/>
      <c r="D895" s="1561"/>
      <c r="E895" s="1474" t="str">
        <f t="shared" si="79"/>
        <v/>
      </c>
      <c r="F895" s="1789"/>
      <c r="G895" s="1571"/>
      <c r="H895" s="1589"/>
      <c r="I895" s="1590"/>
      <c r="J895" s="1590"/>
      <c r="K895" s="1591"/>
      <c r="L895" s="1591"/>
      <c r="M895" s="1591"/>
      <c r="N895" s="1591"/>
      <c r="O895" s="1591"/>
      <c r="P895" s="1591"/>
      <c r="Q895" s="1591"/>
      <c r="R895" s="1592"/>
      <c r="S895" s="1593"/>
      <c r="T895" s="1594"/>
      <c r="U895" s="1594"/>
      <c r="V895" s="1595"/>
      <c r="W895" s="1595"/>
      <c r="X895" s="1595"/>
      <c r="Y895" s="2"/>
      <c r="Z895" s="2"/>
      <c r="AA895" s="2"/>
      <c r="AB895" s="2"/>
      <c r="AC895" s="1291"/>
      <c r="AD895" s="1415"/>
      <c r="AE895" s="1415"/>
      <c r="AF895" s="1415"/>
      <c r="AG895" s="1415"/>
      <c r="AH895" s="1415"/>
      <c r="AI895" s="1415"/>
      <c r="AJ895" s="1415"/>
      <c r="AK895" s="1415"/>
      <c r="AL895" s="1415"/>
    </row>
    <row r="896" spans="1:38" s="1292" customFormat="1" ht="17" customHeight="1">
      <c r="A896" s="1704">
        <f>IF(G800="",0,1)</f>
        <v>0</v>
      </c>
      <c r="B896" s="1629"/>
      <c r="C896" s="1283"/>
      <c r="D896" s="1561"/>
      <c r="E896" s="1474" t="str">
        <f t="shared" si="79"/>
        <v/>
      </c>
      <c r="F896" s="1789"/>
      <c r="G896" s="1597"/>
      <c r="H896" s="1597"/>
      <c r="I896" s="1597"/>
      <c r="J896" s="1597"/>
      <c r="K896" s="1597"/>
      <c r="L896" s="1597"/>
      <c r="M896" s="1597"/>
      <c r="N896" s="1597"/>
      <c r="O896" s="1597"/>
      <c r="P896" s="1598"/>
      <c r="Q896" s="1598"/>
      <c r="R896" s="1598"/>
      <c r="S896" s="1598"/>
      <c r="T896" s="1598"/>
      <c r="U896" s="1598"/>
      <c r="V896" s="1598"/>
      <c r="W896" s="1598"/>
      <c r="X896" s="1598"/>
    </row>
    <row r="897" spans="1:81" s="1292" customFormat="1" ht="17" customHeight="1">
      <c r="A897" s="1704">
        <f>IF(G800="",0,1)</f>
        <v>0</v>
      </c>
      <c r="B897" s="1629"/>
      <c r="C897" s="1283"/>
      <c r="D897" s="1561"/>
      <c r="E897" s="1474" t="str">
        <f t="shared" si="79"/>
        <v/>
      </c>
      <c r="F897" s="1789"/>
      <c r="G897" s="1597"/>
      <c r="H897" s="1597"/>
      <c r="I897" s="1597"/>
      <c r="J897" s="1597"/>
      <c r="K897" s="1597"/>
      <c r="L897" s="1597"/>
      <c r="M897" s="1597"/>
      <c r="N897" s="1597"/>
      <c r="O897" s="1597"/>
      <c r="P897" s="1598"/>
      <c r="Q897" s="1598"/>
      <c r="R897" s="1598"/>
      <c r="S897" s="1598"/>
      <c r="T897" s="1598"/>
      <c r="U897" s="1598"/>
      <c r="V897" s="1598"/>
      <c r="W897" s="1598"/>
      <c r="X897" s="1598"/>
    </row>
    <row r="898" spans="1:81" s="1292" customFormat="1" ht="17" customHeight="1">
      <c r="A898" s="1710">
        <f>IF(G800="",0,1)</f>
        <v>0</v>
      </c>
      <c r="B898" s="1711"/>
      <c r="C898" s="1283"/>
      <c r="D898" s="1561"/>
      <c r="E898" s="1474" t="str">
        <f t="shared" si="79"/>
        <v/>
      </c>
      <c r="F898" s="1789"/>
      <c r="G898" s="1599"/>
      <c r="H898" s="1599"/>
      <c r="I898" s="1599"/>
      <c r="J898" s="1599"/>
      <c r="K898" s="1599"/>
      <c r="L898" s="1599"/>
      <c r="M898" s="1599"/>
      <c r="N898" s="1599"/>
      <c r="O898" s="1599"/>
      <c r="P898" s="1600"/>
      <c r="Q898" s="1600"/>
      <c r="R898" s="1600"/>
      <c r="S898" s="1600"/>
      <c r="T898" s="1600"/>
      <c r="U898" s="1600"/>
      <c r="V898" s="1600"/>
      <c r="W898" s="1600"/>
      <c r="X898" s="1600"/>
      <c r="Z898" s="1601"/>
      <c r="AA898" s="1601"/>
      <c r="AB898" s="1601"/>
      <c r="AC898" s="1601"/>
      <c r="AD898" s="1601"/>
      <c r="AE898" s="1601"/>
      <c r="AF898" s="1601"/>
      <c r="AG898" s="1601"/>
      <c r="AH898" s="1601"/>
      <c r="AI898" s="1601"/>
      <c r="AJ898" s="1601"/>
      <c r="AK898" s="1601"/>
    </row>
    <row r="899" spans="1:81" ht="13">
      <c r="A899" s="1705">
        <f>IF(G905="",0,1)</f>
        <v>0</v>
      </c>
      <c r="B899" s="1706"/>
      <c r="C899" s="1283"/>
      <c r="D899" s="677"/>
      <c r="E899" s="1474" t="str">
        <f t="shared" ref="E899:E905" si="80">IF((SUM(A899:C899))&gt;0,"Evaluation","")</f>
        <v/>
      </c>
      <c r="F899" s="1789"/>
      <c r="G899" s="1449">
        <f>G$49</f>
        <v>0</v>
      </c>
      <c r="H899" s="1450"/>
      <c r="I899" s="10"/>
      <c r="J899" s="10"/>
      <c r="K899" s="10"/>
      <c r="L899" s="10"/>
      <c r="M899" s="10"/>
      <c r="N899" s="10"/>
      <c r="O899" s="10"/>
      <c r="P899" s="10"/>
      <c r="Q899" s="10"/>
      <c r="R899" s="10"/>
      <c r="S899" s="10"/>
      <c r="T899" s="10"/>
      <c r="U899" s="10"/>
      <c r="V899" s="10"/>
      <c r="W899" s="10"/>
      <c r="X899" s="2"/>
      <c r="Z899" s="1545"/>
      <c r="AA899" s="1545"/>
      <c r="AB899" s="1545"/>
      <c r="AC899" s="1545"/>
      <c r="AD899" s="1545"/>
      <c r="AE899" s="1545"/>
      <c r="AF899" s="1545"/>
      <c r="AG899" s="1545"/>
      <c r="AH899" s="1545"/>
      <c r="AI899" s="1545"/>
      <c r="AJ899" s="1545"/>
      <c r="AK899" s="1545"/>
      <c r="AL899" s="1545"/>
      <c r="AM899" s="1545"/>
    </row>
    <row r="900" spans="1:81" ht="13">
      <c r="A900" s="1704">
        <f>IF(G905="",0,1)</f>
        <v>0</v>
      </c>
      <c r="C900" s="1283"/>
      <c r="D900" s="677"/>
      <c r="E900" s="1474" t="str">
        <f t="shared" si="80"/>
        <v/>
      </c>
      <c r="F900" s="1789"/>
      <c r="G900" s="1244"/>
      <c r="H900" s="1245"/>
      <c r="I900" s="1"/>
      <c r="J900" s="1"/>
      <c r="K900" s="1"/>
      <c r="L900" s="1"/>
      <c r="M900" s="1"/>
      <c r="N900" s="1"/>
      <c r="O900" s="1"/>
      <c r="P900" s="1"/>
      <c r="Q900" s="1"/>
      <c r="R900" s="1"/>
      <c r="S900" s="1"/>
      <c r="T900" s="1"/>
      <c r="U900" s="1"/>
      <c r="V900" s="1"/>
      <c r="W900" s="1"/>
    </row>
    <row r="901" spans="1:81" ht="13">
      <c r="A901" s="1704">
        <f>IF(G905="",0,1)</f>
        <v>0</v>
      </c>
      <c r="C901" s="1283"/>
      <c r="D901" s="677"/>
      <c r="E901" s="1474" t="str">
        <f t="shared" si="80"/>
        <v/>
      </c>
      <c r="F901" s="1789"/>
      <c r="G901" s="1244"/>
      <c r="H901" s="1245"/>
      <c r="I901" s="1"/>
      <c r="J901" s="1"/>
      <c r="K901" s="1"/>
      <c r="L901" s="1"/>
      <c r="M901" s="1"/>
      <c r="N901" s="1"/>
      <c r="O901" s="1"/>
      <c r="P901" s="1"/>
      <c r="Q901" s="1"/>
      <c r="R901" s="1"/>
      <c r="S901" s="1"/>
      <c r="T901" s="1"/>
      <c r="U901" s="1"/>
      <c r="V901" s="1"/>
      <c r="W901" s="1"/>
    </row>
    <row r="902" spans="1:81" s="1250" customFormat="1" ht="29" thickBot="1">
      <c r="A902" s="1704">
        <f>IF(G905="",0,1)</f>
        <v>0</v>
      </c>
      <c r="B902" s="1629"/>
      <c r="C902" s="1283"/>
      <c r="D902" s="1546"/>
      <c r="E902" s="1474" t="str">
        <f t="shared" si="80"/>
        <v/>
      </c>
      <c r="F902" s="1789"/>
      <c r="G902" s="1621" t="str">
        <f>G905</f>
        <v/>
      </c>
      <c r="H902" s="777"/>
      <c r="I902" s="777"/>
      <c r="J902" s="777"/>
      <c r="K902" s="777"/>
      <c r="L902" s="777"/>
      <c r="M902" s="777"/>
      <c r="N902" s="777"/>
      <c r="O902" s="777"/>
      <c r="P902" s="777"/>
      <c r="Q902" s="777"/>
      <c r="R902" s="777"/>
      <c r="S902" s="777"/>
      <c r="T902" s="777"/>
      <c r="U902" s="777"/>
      <c r="V902" s="777"/>
      <c r="W902" s="777"/>
      <c r="X902" s="1370">
        <f>U$45</f>
        <v>0</v>
      </c>
      <c r="Y902" s="1415"/>
      <c r="Z902" s="1415"/>
      <c r="AA902" s="1415"/>
      <c r="AB902" s="1415"/>
      <c r="AC902" s="1415"/>
      <c r="AD902" s="1415"/>
      <c r="AE902" s="1246"/>
      <c r="AF902" s="1246"/>
      <c r="AG902" s="1247"/>
      <c r="AH902" s="1247"/>
      <c r="AI902" s="1247"/>
      <c r="AJ902" s="1248"/>
      <c r="AK902" s="1247"/>
      <c r="AL902" s="1249"/>
      <c r="AM902" s="1247"/>
      <c r="AN902" s="1247"/>
      <c r="AO902" s="1247"/>
      <c r="AP902" s="1247"/>
      <c r="AQ902" s="1247"/>
      <c r="AR902" s="1247"/>
      <c r="AS902" s="1247"/>
      <c r="AT902" s="1247"/>
    </row>
    <row r="903" spans="1:81" s="18" customFormat="1" ht="19">
      <c r="A903" s="1704">
        <f>IF(G905="",0,1)</f>
        <v>0</v>
      </c>
      <c r="B903" s="1629"/>
      <c r="C903" s="1283"/>
      <c r="D903" s="677"/>
      <c r="E903" s="1474" t="str">
        <f t="shared" si="80"/>
        <v/>
      </c>
      <c r="F903" s="1789"/>
      <c r="G903" s="1184"/>
      <c r="H903" s="1184"/>
      <c r="I903" s="1184"/>
      <c r="J903" s="1184"/>
      <c r="K903" s="1184"/>
      <c r="L903" s="1184"/>
      <c r="M903" s="1184"/>
      <c r="N903" s="1184"/>
      <c r="O903" s="1184"/>
      <c r="P903" s="1184"/>
      <c r="Q903" s="1184"/>
      <c r="R903" s="1184"/>
      <c r="S903" s="1184"/>
      <c r="T903" s="1184"/>
      <c r="U903" s="1184"/>
      <c r="V903" s="1184"/>
      <c r="W903" s="1184"/>
      <c r="X903" s="1415"/>
      <c r="Y903" s="1415"/>
      <c r="Z903" s="1415"/>
      <c r="AA903" s="1415"/>
      <c r="AB903" s="1415"/>
      <c r="AC903" s="1415"/>
      <c r="AD903" s="1415"/>
      <c r="AE903" s="1415"/>
      <c r="AF903" s="1415"/>
      <c r="AG903" s="40"/>
      <c r="AH903" s="40"/>
      <c r="AI903" s="40"/>
      <c r="AJ903" s="49"/>
      <c r="AK903" s="40"/>
      <c r="AL903" s="20"/>
      <c r="AM903" s="1247"/>
      <c r="AN903" s="40"/>
      <c r="AO903" s="1247"/>
      <c r="AP903" s="40"/>
      <c r="AQ903" s="40"/>
      <c r="AR903" s="40"/>
      <c r="AS903" s="40"/>
      <c r="AT903" s="40"/>
      <c r="BZ903" s="122" t="s">
        <v>905</v>
      </c>
      <c r="CB903" s="122" t="s">
        <v>904</v>
      </c>
    </row>
    <row r="904" spans="1:81" s="41" customFormat="1" ht="187" hidden="1" customHeight="1" outlineLevel="1">
      <c r="A904" s="1707"/>
      <c r="B904" s="1708"/>
      <c r="C904" s="685"/>
      <c r="D904" s="685"/>
      <c r="E904" s="1474" t="str">
        <f t="shared" si="80"/>
        <v/>
      </c>
      <c r="F904" s="1790"/>
      <c r="G904" s="342" t="str">
        <f t="shared" ref="G904:AL904" si="81">G$3</f>
        <v>Serre</v>
      </c>
      <c r="H904" s="343" t="str">
        <f t="shared" si="81"/>
        <v>Année de construction</v>
      </c>
      <c r="I904" s="344" t="str">
        <f t="shared" si="81"/>
        <v xml:space="preserve">Surface cultivée nette </v>
      </c>
      <c r="J904" s="344" t="str">
        <f t="shared" si="81"/>
        <v>Type de serre</v>
      </c>
      <c r="K904" s="344" t="str">
        <f t="shared" si="81"/>
        <v>Température moyenne octobre-mars</v>
      </c>
      <c r="L904" s="344" t="str">
        <f t="shared" si="81"/>
        <v>Type de température</v>
      </c>
      <c r="M904" s="344" t="str">
        <f t="shared" si="81"/>
        <v>Qualité énergétique [consommation en % d'une serre standard]</v>
      </c>
      <c r="N904" s="344" t="str">
        <f t="shared" si="81"/>
        <v>Rang</v>
      </c>
      <c r="O904" s="344" t="str">
        <f t="shared" si="81"/>
        <v>Evaluation de la qualité énergétique</v>
      </c>
      <c r="P904" s="344" t="str">
        <f t="shared" si="81"/>
        <v>Utilisation escomptée</v>
      </c>
      <c r="Q904" s="327">
        <f t="shared" si="81"/>
        <v>0</v>
      </c>
      <c r="R904" s="456" t="str">
        <f t="shared" si="81"/>
        <v>Serre Consommation d'énergie [%]</v>
      </c>
      <c r="S904" s="456" t="str">
        <f t="shared" si="81"/>
        <v>Serre Consommation d'énergie Actuel [kWh]</v>
      </c>
      <c r="T904" s="455" t="str">
        <f t="shared" si="81"/>
        <v>Distribution de chaleur Consommation d'énergie [kWh]</v>
      </c>
      <c r="U904" s="456" t="str">
        <f t="shared" si="81"/>
        <v>Total Consommation d'énergie Actuel [kWh]</v>
      </c>
      <c r="V904" s="327">
        <f t="shared" si="81"/>
        <v>0</v>
      </c>
      <c r="W904" s="512" t="str">
        <f t="shared" si="81"/>
        <v>Objectif en 4 ans</v>
      </c>
      <c r="X904" s="512" t="str">
        <f t="shared" si="81"/>
        <v>Objectif en 8 ans</v>
      </c>
      <c r="Y904" s="327">
        <f t="shared" si="81"/>
        <v>0</v>
      </c>
      <c r="Z904" s="333" t="str">
        <f t="shared" si="81"/>
        <v>Ecran thermique</v>
      </c>
      <c r="AA904" s="333" t="str">
        <f t="shared" si="81"/>
        <v>Toit</v>
      </c>
      <c r="AB904" s="333" t="str">
        <f t="shared" si="81"/>
        <v>Parois latérales</v>
      </c>
      <c r="AC904" s="333" t="str">
        <f t="shared" si="81"/>
        <v>Etanchéité</v>
      </c>
      <c r="AD904" s="333" t="str">
        <f t="shared" si="81"/>
        <v>Gestion climatique</v>
      </c>
      <c r="AE904" s="40" t="str">
        <f t="shared" si="81"/>
        <v>Observations</v>
      </c>
      <c r="AF904" s="332" t="str">
        <f t="shared" si="81"/>
        <v>Ecran thermique</v>
      </c>
      <c r="AG904" s="332" t="str">
        <f t="shared" si="81"/>
        <v>Toit</v>
      </c>
      <c r="AH904" s="332" t="str">
        <f t="shared" si="81"/>
        <v>Parois latérales</v>
      </c>
      <c r="AI904" s="332" t="str">
        <f t="shared" si="81"/>
        <v>Etanchéité</v>
      </c>
      <c r="AJ904" s="332" t="str">
        <f t="shared" si="81"/>
        <v>Gestion climatique</v>
      </c>
      <c r="AK904" s="455" t="str">
        <f t="shared" si="81"/>
        <v>Isolation des conduites</v>
      </c>
      <c r="AL904" s="455" t="str">
        <f t="shared" si="81"/>
        <v>Isolation des sous-distributions</v>
      </c>
      <c r="AM904" s="405">
        <f t="shared" ref="AM904:BR904" si="82">AM$3</f>
        <v>0</v>
      </c>
      <c r="AN904" s="332" t="str">
        <f t="shared" si="82"/>
        <v>Ecran thermique</v>
      </c>
      <c r="AO904" s="332" t="str">
        <f t="shared" si="82"/>
        <v>Toit</v>
      </c>
      <c r="AP904" s="332" t="str">
        <f t="shared" si="82"/>
        <v>Parois latérales</v>
      </c>
      <c r="AQ904" s="332" t="str">
        <f t="shared" si="82"/>
        <v>Etanchéité</v>
      </c>
      <c r="AR904" s="332" t="str">
        <f t="shared" si="82"/>
        <v>Gestion climatique</v>
      </c>
      <c r="AS904" s="40">
        <f t="shared" si="82"/>
        <v>0</v>
      </c>
      <c r="AT904" s="332" t="str">
        <f t="shared" si="82"/>
        <v>Ecran thermique</v>
      </c>
      <c r="AU904" s="332" t="str">
        <f t="shared" si="82"/>
        <v>Toit</v>
      </c>
      <c r="AV904" s="332" t="str">
        <f t="shared" si="82"/>
        <v>Parois latérales</v>
      </c>
      <c r="AW904" s="332" t="str">
        <f t="shared" si="82"/>
        <v>Etanchéité</v>
      </c>
      <c r="AX904" s="332" t="str">
        <f t="shared" si="82"/>
        <v>Gestion climatique</v>
      </c>
      <c r="AY904" s="455" t="str">
        <f t="shared" si="82"/>
        <v>Isolation des conduites</v>
      </c>
      <c r="AZ904" s="455" t="str">
        <f t="shared" si="82"/>
        <v>Isolation des sous-distributions</v>
      </c>
      <c r="BA904" s="332" t="str">
        <f t="shared" si="82"/>
        <v>Total arrondi</v>
      </c>
      <c r="BB904" s="40">
        <f t="shared" si="82"/>
        <v>0</v>
      </c>
      <c r="BC904" s="332" t="str">
        <f t="shared" si="82"/>
        <v>Ecran thermique</v>
      </c>
      <c r="BD904" s="332" t="str">
        <f t="shared" si="82"/>
        <v>Toit</v>
      </c>
      <c r="BE904" s="332" t="str">
        <f t="shared" si="82"/>
        <v>Parois latérales</v>
      </c>
      <c r="BF904" s="332" t="str">
        <f t="shared" si="82"/>
        <v>Etanchéité</v>
      </c>
      <c r="BG904" s="332" t="str">
        <f t="shared" si="82"/>
        <v>Gestion climatique</v>
      </c>
      <c r="BH904" s="455" t="str">
        <f t="shared" si="82"/>
        <v>Isolation des conduites</v>
      </c>
      <c r="BI904" s="455" t="str">
        <f t="shared" si="82"/>
        <v>Isolation des sous-distributions</v>
      </c>
      <c r="BJ904" s="40">
        <f t="shared" si="82"/>
        <v>0</v>
      </c>
      <c r="BK904" s="512" t="str">
        <f t="shared" si="82"/>
        <v>P1</v>
      </c>
      <c r="BL904" s="512">
        <f t="shared" si="82"/>
        <v>0</v>
      </c>
      <c r="BM904" s="512" t="str">
        <f t="shared" si="82"/>
        <v>Total</v>
      </c>
      <c r="BN904" s="40">
        <f t="shared" si="82"/>
        <v>0</v>
      </c>
      <c r="BO904" s="512" t="str">
        <f t="shared" si="82"/>
        <v>Objectif en 4 ans</v>
      </c>
      <c r="BP904" s="512" t="str">
        <f t="shared" si="82"/>
        <v>Objectif en 8 ans</v>
      </c>
      <c r="BQ904" s="41">
        <f t="shared" si="82"/>
        <v>0</v>
      </c>
      <c r="BR904" s="332" t="str">
        <f t="shared" si="82"/>
        <v>Ecran thermique</v>
      </c>
      <c r="BS904" s="332" t="str">
        <f t="shared" ref="BS904:CA904" si="83">BS$3</f>
        <v>Ecran thermique 2</v>
      </c>
      <c r="BT904" s="332" t="str">
        <f t="shared" si="83"/>
        <v>Etanchéité</v>
      </c>
      <c r="BU904" s="332" t="str">
        <f t="shared" si="83"/>
        <v>Etanchéité 2</v>
      </c>
      <c r="BV904" s="332" t="str">
        <f t="shared" si="83"/>
        <v>Etanchéité 2 - Recommandation</v>
      </c>
      <c r="BW904" s="332" t="str">
        <f t="shared" si="83"/>
        <v>Sonde 1</v>
      </c>
      <c r="BX904" s="332" t="str">
        <f t="shared" si="83"/>
        <v>Sonde 2</v>
      </c>
      <c r="BY904" s="41">
        <f t="shared" si="83"/>
        <v>0</v>
      </c>
      <c r="BZ904" s="416" t="str">
        <f t="shared" si="83"/>
        <v>Ensemble 1</v>
      </c>
      <c r="CA904" s="416" t="str">
        <f t="shared" si="83"/>
        <v>Ensemble 2</v>
      </c>
      <c r="CB904" s="416" t="str">
        <f>BZ904</f>
        <v>Ensemble 1</v>
      </c>
      <c r="CC904" s="416" t="str">
        <f>CA904</f>
        <v>Ensemble 2</v>
      </c>
    </row>
    <row r="905" spans="1:81" s="28" customFormat="1" ht="32" hidden="1" customHeight="1" outlineLevel="1">
      <c r="A905" s="1646"/>
      <c r="B905" s="1659"/>
      <c r="C905" s="686"/>
      <c r="D905" s="686"/>
      <c r="E905" s="1474" t="str">
        <f t="shared" si="80"/>
        <v/>
      </c>
      <c r="F905" s="1791"/>
      <c r="G905" s="521" t="str">
        <f t="shared" ref="G905:AL905" si="84">G12</f>
        <v/>
      </c>
      <c r="H905" s="335" t="str">
        <f t="shared" si="84"/>
        <v/>
      </c>
      <c r="I905" s="336" t="str">
        <f t="shared" si="84"/>
        <v/>
      </c>
      <c r="J905" s="336" t="str">
        <f t="shared" si="84"/>
        <v/>
      </c>
      <c r="K905" s="337" t="str">
        <f t="shared" si="84"/>
        <v/>
      </c>
      <c r="L905" s="336" t="str">
        <f t="shared" si="84"/>
        <v/>
      </c>
      <c r="M905" s="468" t="str">
        <f t="shared" si="84"/>
        <v/>
      </c>
      <c r="N905" s="337" t="str">
        <f t="shared" si="84"/>
        <v/>
      </c>
      <c r="O905" s="338" t="str">
        <f t="shared" si="84"/>
        <v/>
      </c>
      <c r="P905" s="336" t="str">
        <f t="shared" si="84"/>
        <v/>
      </c>
      <c r="Q905" s="522">
        <f t="shared" si="84"/>
        <v>0</v>
      </c>
      <c r="R905" s="338">
        <f t="shared" si="84"/>
        <v>0</v>
      </c>
      <c r="S905" s="523">
        <f t="shared" si="84"/>
        <v>0</v>
      </c>
      <c r="T905" s="523">
        <f t="shared" si="84"/>
        <v>0</v>
      </c>
      <c r="U905" s="523" t="str">
        <f t="shared" si="84"/>
        <v/>
      </c>
      <c r="V905" s="522">
        <f t="shared" si="84"/>
        <v>0</v>
      </c>
      <c r="W905" s="523" t="str">
        <f t="shared" si="84"/>
        <v/>
      </c>
      <c r="X905" s="523" t="str">
        <f t="shared" si="84"/>
        <v/>
      </c>
      <c r="Y905" s="522">
        <f t="shared" si="84"/>
        <v>0</v>
      </c>
      <c r="Z905" s="331" t="str">
        <f t="shared" si="84"/>
        <v/>
      </c>
      <c r="AA905" s="331" t="str">
        <f t="shared" si="84"/>
        <v/>
      </c>
      <c r="AB905" s="331" t="str">
        <f t="shared" si="84"/>
        <v/>
      </c>
      <c r="AC905" s="331" t="str">
        <f t="shared" si="84"/>
        <v/>
      </c>
      <c r="AD905" s="331" t="str">
        <f t="shared" si="84"/>
        <v/>
      </c>
      <c r="AE905" s="524" t="str">
        <f t="shared" si="84"/>
        <v/>
      </c>
      <c r="AF905" s="331" t="str">
        <f t="shared" si="84"/>
        <v/>
      </c>
      <c r="AG905" s="331" t="str">
        <f t="shared" si="84"/>
        <v/>
      </c>
      <c r="AH905" s="331" t="str">
        <f t="shared" si="84"/>
        <v/>
      </c>
      <c r="AI905" s="331" t="str">
        <f t="shared" si="84"/>
        <v/>
      </c>
      <c r="AJ905" s="331" t="str">
        <f t="shared" si="84"/>
        <v/>
      </c>
      <c r="AK905" s="331" t="str">
        <f t="shared" si="84"/>
        <v/>
      </c>
      <c r="AL905" s="331" t="str">
        <f t="shared" si="84"/>
        <v/>
      </c>
      <c r="AM905" s="524" t="str">
        <f t="shared" ref="AM905:BR905" si="85">AM12</f>
        <v>.</v>
      </c>
      <c r="AN905" s="346" t="str">
        <f t="shared" si="85"/>
        <v/>
      </c>
      <c r="AO905" s="346" t="str">
        <f t="shared" si="85"/>
        <v/>
      </c>
      <c r="AP905" s="346" t="str">
        <f t="shared" si="85"/>
        <v/>
      </c>
      <c r="AQ905" s="346" t="str">
        <f t="shared" si="85"/>
        <v/>
      </c>
      <c r="AR905" s="346" t="str">
        <f t="shared" si="85"/>
        <v/>
      </c>
      <c r="AS905" s="525">
        <f t="shared" si="85"/>
        <v>0</v>
      </c>
      <c r="AT905" s="398" t="str">
        <f t="shared" si="85"/>
        <v/>
      </c>
      <c r="AU905" s="398" t="str">
        <f t="shared" si="85"/>
        <v/>
      </c>
      <c r="AV905" s="398" t="str">
        <f t="shared" si="85"/>
        <v/>
      </c>
      <c r="AW905" s="398" t="str">
        <f t="shared" si="85"/>
        <v/>
      </c>
      <c r="AX905" s="398" t="str">
        <f t="shared" si="85"/>
        <v/>
      </c>
      <c r="AY905" s="28" t="str">
        <f t="shared" si="85"/>
        <v/>
      </c>
      <c r="AZ905" s="28" t="str">
        <f t="shared" si="85"/>
        <v/>
      </c>
      <c r="BA905" s="398" t="str">
        <f t="shared" si="85"/>
        <v/>
      </c>
      <c r="BB905" s="525">
        <f t="shared" si="85"/>
        <v>0</v>
      </c>
      <c r="BC905" s="445" t="str">
        <f t="shared" si="85"/>
        <v/>
      </c>
      <c r="BD905" s="445" t="str">
        <f t="shared" si="85"/>
        <v/>
      </c>
      <c r="BE905" s="445" t="str">
        <f t="shared" si="85"/>
        <v/>
      </c>
      <c r="BF905" s="445" t="str">
        <f t="shared" si="85"/>
        <v/>
      </c>
      <c r="BG905" s="445" t="str">
        <f t="shared" si="85"/>
        <v/>
      </c>
      <c r="BH905" s="467" t="str">
        <f t="shared" si="85"/>
        <v/>
      </c>
      <c r="BI905" s="467" t="str">
        <f t="shared" si="85"/>
        <v/>
      </c>
      <c r="BJ905" s="525">
        <f t="shared" si="85"/>
        <v>0</v>
      </c>
      <c r="BK905" s="445" t="str">
        <f t="shared" si="85"/>
        <v/>
      </c>
      <c r="BL905" s="445" t="str">
        <f t="shared" si="85"/>
        <v/>
      </c>
      <c r="BM905" s="445" t="str">
        <f t="shared" si="85"/>
        <v/>
      </c>
      <c r="BN905" s="525">
        <f t="shared" si="85"/>
        <v>0</v>
      </c>
      <c r="BO905" s="445" t="str">
        <f t="shared" si="85"/>
        <v/>
      </c>
      <c r="BP905" s="445">
        <f t="shared" si="85"/>
        <v>0</v>
      </c>
      <c r="BQ905" s="28">
        <f t="shared" si="85"/>
        <v>0</v>
      </c>
      <c r="BR905" s="398" t="str">
        <f t="shared" si="85"/>
        <v/>
      </c>
      <c r="BS905" s="398" t="str">
        <f t="shared" ref="BS905:BX905" si="86">BS12</f>
        <v/>
      </c>
      <c r="BT905" s="398" t="str">
        <f t="shared" si="86"/>
        <v/>
      </c>
      <c r="BU905" s="398" t="str">
        <f t="shared" si="86"/>
        <v/>
      </c>
      <c r="BV905" s="398" t="str">
        <f t="shared" si="86"/>
        <v/>
      </c>
      <c r="BW905" s="398" t="str">
        <f t="shared" si="86"/>
        <v/>
      </c>
      <c r="BX905" s="398" t="str">
        <f t="shared" si="86"/>
        <v/>
      </c>
      <c r="BY905" s="28">
        <f>BY852</f>
        <v>0</v>
      </c>
      <c r="BZ905" s="396">
        <f>AG956</f>
        <v>0</v>
      </c>
      <c r="CA905" s="396">
        <f>AH956</f>
        <v>0</v>
      </c>
      <c r="CB905" s="396">
        <f>AI956</f>
        <v>0</v>
      </c>
      <c r="CC905" s="396">
        <f>AJ956</f>
        <v>0</v>
      </c>
    </row>
    <row r="906" spans="1:81" s="51" customFormat="1" ht="19" hidden="1" outlineLevel="1">
      <c r="A906" s="1704">
        <v>0</v>
      </c>
      <c r="B906" s="1629"/>
      <c r="C906" s="1283"/>
      <c r="D906" s="677"/>
      <c r="E906" s="1474" t="str">
        <f t="shared" ref="E906:E937" si="87">IF((SUM(A906:C906))&gt;0,G$42,"")</f>
        <v/>
      </c>
      <c r="F906" s="1789"/>
      <c r="N906" s="644"/>
      <c r="R906" s="50"/>
      <c r="U906" s="1184"/>
      <c r="W906" s="130"/>
      <c r="X906" s="1415"/>
      <c r="Y906" s="1415"/>
      <c r="Z906" s="53"/>
      <c r="AA906" s="1415"/>
      <c r="AB906" s="53"/>
      <c r="AC906" s="53"/>
      <c r="AD906" s="53"/>
      <c r="AE906" s="53"/>
      <c r="AF906" s="53"/>
      <c r="AG906" s="40"/>
      <c r="AJ906" s="52"/>
      <c r="AL906" s="1383"/>
      <c r="AM906" s="1247"/>
      <c r="AO906" s="1247"/>
      <c r="AV906" s="18"/>
      <c r="BL906" s="18"/>
    </row>
    <row r="907" spans="1:81" s="1385" customFormat="1" ht="19" hidden="1" outlineLevel="1">
      <c r="A907" s="1704">
        <v>0</v>
      </c>
      <c r="B907" s="1629"/>
      <c r="C907" s="1283"/>
      <c r="D907" s="677"/>
      <c r="E907" s="1474" t="str">
        <f t="shared" si="87"/>
        <v/>
      </c>
      <c r="F907" s="1789"/>
      <c r="H907" s="1547"/>
      <c r="I907" s="1547"/>
      <c r="J907" s="1547"/>
      <c r="K907" s="1547"/>
      <c r="L907" s="1547"/>
      <c r="M907" s="1547"/>
      <c r="N907" s="1384"/>
      <c r="O907" s="1384"/>
      <c r="P907" s="1384"/>
      <c r="Q907" s="1384"/>
      <c r="R907" s="1384"/>
      <c r="S907" s="1384"/>
      <c r="T907" s="1384"/>
      <c r="U907" s="1384"/>
      <c r="V907" s="1384"/>
      <c r="W907" s="130"/>
      <c r="X907" s="1415"/>
      <c r="Y907" s="1415"/>
      <c r="Z907" s="53"/>
      <c r="AA907" s="1415"/>
      <c r="AB907" s="53"/>
      <c r="AC907" s="53"/>
      <c r="AD907" s="53"/>
      <c r="AE907" s="1384"/>
      <c r="AF907" s="1384"/>
      <c r="AG907" s="40"/>
      <c r="AH907" s="1384"/>
      <c r="AI907" s="1384"/>
      <c r="AJ907" s="1384"/>
      <c r="AK907" s="1384"/>
      <c r="AL907" s="1384"/>
      <c r="AM907" s="1247"/>
      <c r="AN907" s="1384"/>
      <c r="AO907" s="1247"/>
      <c r="AP907" s="1384"/>
      <c r="AQ907" s="1384"/>
      <c r="AR907" s="1384"/>
      <c r="AS907" s="1384"/>
      <c r="AT907" s="1384"/>
      <c r="BL907" s="18"/>
    </row>
    <row r="908" spans="1:81" s="1385" customFormat="1" ht="19" hidden="1" outlineLevel="1">
      <c r="A908" s="1704">
        <v>0</v>
      </c>
      <c r="B908" s="1629"/>
      <c r="C908" s="1283"/>
      <c r="D908" s="677"/>
      <c r="E908" s="1474" t="str">
        <f t="shared" si="87"/>
        <v/>
      </c>
      <c r="F908" s="1789"/>
      <c r="G908" s="1547"/>
      <c r="H908" s="1547"/>
      <c r="I908" s="1547"/>
      <c r="J908" s="1547"/>
      <c r="K908" s="1547"/>
      <c r="L908" s="1547"/>
      <c r="M908" s="1547"/>
      <c r="N908" s="1384"/>
      <c r="O908" s="1384"/>
      <c r="P908" s="1384"/>
      <c r="Q908" s="1384"/>
      <c r="R908" s="1384"/>
      <c r="S908" s="1384"/>
      <c r="T908" s="1384"/>
      <c r="U908" s="1384"/>
      <c r="V908" s="1384"/>
      <c r="W908" s="130"/>
      <c r="X908" s="1415"/>
      <c r="Y908" s="1415"/>
      <c r="Z908" s="53"/>
      <c r="AA908" s="1415"/>
      <c r="AB908" s="53"/>
      <c r="AC908" s="53"/>
      <c r="AD908" s="53"/>
      <c r="AE908" s="1384"/>
      <c r="AF908" s="1384"/>
      <c r="AG908" s="40"/>
      <c r="AH908" s="1384"/>
      <c r="AI908" s="1384"/>
      <c r="AJ908" s="1384"/>
      <c r="AK908" s="1384"/>
      <c r="AL908" s="1384"/>
      <c r="AM908" s="1247"/>
      <c r="AN908" s="1384"/>
      <c r="AO908" s="1247"/>
      <c r="AP908" s="1384"/>
      <c r="AQ908" s="1384"/>
      <c r="AR908" s="1384"/>
      <c r="AS908" s="1384"/>
      <c r="AT908" s="1384"/>
      <c r="BL908" s="18"/>
    </row>
    <row r="909" spans="1:81" s="1269" customFormat="1" ht="15" collapsed="1">
      <c r="A909" s="1704">
        <f>IF(G905="",0,1)</f>
        <v>0</v>
      </c>
      <c r="B909" s="1629"/>
      <c r="C909" s="1283"/>
      <c r="D909" s="1548"/>
      <c r="E909" s="1474" t="str">
        <f t="shared" si="87"/>
        <v/>
      </c>
      <c r="F909" s="1789"/>
      <c r="G909" s="1252" t="str">
        <f>G$69</f>
        <v>Année de construction</v>
      </c>
      <c r="H909" s="1252"/>
      <c r="I909" s="1252"/>
      <c r="J909" s="1252"/>
      <c r="K909" s="1252"/>
      <c r="L909" s="1252"/>
      <c r="M909" s="1388"/>
      <c r="N909" s="2162" t="str">
        <f>H905</f>
        <v/>
      </c>
      <c r="O909" s="2162"/>
      <c r="P909" s="2162"/>
      <c r="Q909" s="2162"/>
      <c r="R909" s="2162"/>
      <c r="S909" s="2162"/>
      <c r="T909" s="2161">
        <f>T889</f>
        <v>0</v>
      </c>
      <c r="U909" s="2161"/>
      <c r="V909" s="2161"/>
      <c r="W909" s="2161"/>
      <c r="X909" s="2161"/>
      <c r="Y909" s="1386"/>
      <c r="AD909" s="1251"/>
      <c r="AE909" s="1251"/>
      <c r="AF909" s="1251"/>
      <c r="AG909" s="1251"/>
      <c r="AH909" s="1251"/>
      <c r="AI909" s="1251"/>
      <c r="AJ909" s="1251"/>
      <c r="AK909" s="1251"/>
      <c r="AL909" s="20"/>
      <c r="AM909" s="1251"/>
      <c r="AN909" s="1251"/>
      <c r="AO909" s="1251"/>
      <c r="AP909" s="1251"/>
      <c r="AQ909" s="1251"/>
      <c r="AR909" s="1251"/>
      <c r="AS909" s="1251"/>
      <c r="AT909" s="1251"/>
    </row>
    <row r="910" spans="1:81" s="1269" customFormat="1" ht="15">
      <c r="A910" s="1704">
        <f>IF(G905="",0,1)</f>
        <v>0</v>
      </c>
      <c r="B910" s="1629"/>
      <c r="C910" s="1283"/>
      <c r="D910" s="1548"/>
      <c r="E910" s="1474" t="str">
        <f t="shared" si="87"/>
        <v/>
      </c>
      <c r="F910" s="1789"/>
      <c r="G910" s="1551" t="str">
        <f>G$70</f>
        <v>Utilisation escomptée</v>
      </c>
      <c r="H910" s="1551"/>
      <c r="I910" s="1552"/>
      <c r="J910" s="1552"/>
      <c r="K910" s="1552"/>
      <c r="L910" s="1552"/>
      <c r="M910" s="1388"/>
      <c r="N910" s="2163" t="str">
        <f>P905</f>
        <v/>
      </c>
      <c r="O910" s="2163"/>
      <c r="P910" s="2163"/>
      <c r="Q910" s="2163"/>
      <c r="R910" s="2163"/>
      <c r="S910" s="2163"/>
      <c r="T910" s="2179">
        <f>'A1 Serres'!P889</f>
        <v>0</v>
      </c>
      <c r="U910" s="2179"/>
      <c r="V910" s="2179"/>
      <c r="W910" s="2179"/>
      <c r="X910" s="2179"/>
      <c r="Y910" s="1387"/>
      <c r="AL910" s="20"/>
    </row>
    <row r="911" spans="1:81" s="1269" customFormat="1" ht="15">
      <c r="A911" s="1704">
        <f>IF(G905="",0,1)</f>
        <v>0</v>
      </c>
      <c r="B911" s="1629"/>
      <c r="C911" s="1283"/>
      <c r="D911" s="1548"/>
      <c r="E911" s="1474" t="str">
        <f t="shared" si="87"/>
        <v/>
      </c>
      <c r="F911" s="1789"/>
      <c r="G911" s="1551" t="str">
        <f>G$71</f>
        <v>Surface cultivée de la serre</v>
      </c>
      <c r="H911" s="1551"/>
      <c r="I911" s="1552"/>
      <c r="J911" s="1552"/>
      <c r="K911" s="1552"/>
      <c r="L911" s="1552"/>
      <c r="M911" s="1388"/>
      <c r="N911" s="2163" t="str">
        <f>J905</f>
        <v/>
      </c>
      <c r="O911" s="2163"/>
      <c r="P911" s="2163"/>
      <c r="Q911" s="2163"/>
      <c r="R911" s="2163"/>
      <c r="S911" s="2163"/>
      <c r="T911" s="1268"/>
      <c r="U911" s="1268"/>
      <c r="V911" s="1268"/>
      <c r="W911" s="989"/>
      <c r="X911" s="1251"/>
      <c r="AL911" s="20"/>
    </row>
    <row r="912" spans="1:81" s="1269" customFormat="1" ht="15">
      <c r="A912" s="1704">
        <f>IF(G905="",0,1)</f>
        <v>0</v>
      </c>
      <c r="B912" s="1629"/>
      <c r="C912" s="1283"/>
      <c r="D912" s="1548"/>
      <c r="E912" s="1474" t="str">
        <f t="shared" si="87"/>
        <v/>
      </c>
      <c r="F912" s="1789"/>
      <c r="G912" s="1265">
        <f>G$72</f>
        <v>0</v>
      </c>
      <c r="H912" s="1265"/>
      <c r="I912" s="1266"/>
      <c r="J912" s="1266"/>
      <c r="K912" s="1266"/>
      <c r="L912" s="1266"/>
      <c r="M912" s="1388"/>
      <c r="N912" s="1268"/>
      <c r="O912" s="1268"/>
      <c r="P912" s="1268"/>
      <c r="Q912" s="1268"/>
      <c r="R912" s="1268"/>
      <c r="S912" s="1268"/>
      <c r="T912" s="1268"/>
      <c r="U912" s="1268"/>
      <c r="V912" s="1268"/>
      <c r="W912" s="989"/>
      <c r="X912" s="1251"/>
      <c r="AL912" s="20"/>
    </row>
    <row r="913" spans="1:38" s="1269" customFormat="1" ht="15">
      <c r="A913" s="1704">
        <f>IF(G905="",0,1)</f>
        <v>0</v>
      </c>
      <c r="B913" s="1629"/>
      <c r="C913" s="1283"/>
      <c r="D913" s="1548"/>
      <c r="E913" s="1474" t="str">
        <f t="shared" si="87"/>
        <v/>
      </c>
      <c r="F913" s="1789"/>
      <c r="G913" s="1389" t="str">
        <f>G$73</f>
        <v>Température octobre-mars</v>
      </c>
      <c r="H913" s="1389"/>
      <c r="I913" s="1390"/>
      <c r="J913" s="1390"/>
      <c r="K913" s="1390"/>
      <c r="L913" s="1390"/>
      <c r="M913" s="1388"/>
      <c r="N913" s="2168" t="str">
        <f>L905</f>
        <v/>
      </c>
      <c r="O913" s="2168"/>
      <c r="P913" s="2168"/>
      <c r="Q913" s="2168"/>
      <c r="R913" s="2168"/>
      <c r="S913" s="2168"/>
      <c r="T913" s="1268"/>
      <c r="U913" s="1268"/>
      <c r="V913" s="1268"/>
      <c r="W913" s="989"/>
      <c r="X913" s="1251"/>
      <c r="AJ913" s="1298"/>
      <c r="AL913" s="20"/>
    </row>
    <row r="914" spans="1:38" s="1269" customFormat="1" ht="29" customHeight="1">
      <c r="A914" s="1704">
        <f>IF(G905="",0,1)</f>
        <v>0</v>
      </c>
      <c r="B914" s="1629"/>
      <c r="C914" s="1283"/>
      <c r="D914" s="1548"/>
      <c r="E914" s="1474" t="str">
        <f t="shared" si="87"/>
        <v/>
      </c>
      <c r="F914" s="1789"/>
      <c r="G914" s="1553" t="str">
        <f>G$74</f>
        <v>Observations</v>
      </c>
      <c r="H914" s="1389"/>
      <c r="I914" s="1390"/>
      <c r="J914" s="1390"/>
      <c r="K914" s="1390"/>
      <c r="L914" s="1390"/>
      <c r="M914" s="1388"/>
      <c r="N914" s="2164" t="str">
        <f>AE905</f>
        <v/>
      </c>
      <c r="O914" s="2164"/>
      <c r="P914" s="2164"/>
      <c r="Q914" s="2164"/>
      <c r="R914" s="2164"/>
      <c r="S914" s="2164"/>
      <c r="T914" s="1268"/>
      <c r="U914" s="1268"/>
      <c r="V914" s="1268"/>
      <c r="W914" s="989"/>
      <c r="X914" s="1251"/>
      <c r="AL914" s="20"/>
    </row>
    <row r="915" spans="1:38" s="1269" customFormat="1" ht="15">
      <c r="A915" s="1704">
        <f>IF(G905="",0,1)</f>
        <v>0</v>
      </c>
      <c r="B915" s="1629"/>
      <c r="C915" s="1283"/>
      <c r="D915" s="1548"/>
      <c r="E915" s="1474" t="str">
        <f t="shared" si="87"/>
        <v/>
      </c>
      <c r="F915" s="1789"/>
      <c r="G915" s="1265">
        <f>G$75</f>
        <v>0</v>
      </c>
      <c r="H915" s="1265"/>
      <c r="I915" s="1266"/>
      <c r="J915" s="1266"/>
      <c r="K915" s="1266"/>
      <c r="L915" s="1266"/>
      <c r="M915" s="1388"/>
      <c r="N915" s="1268"/>
      <c r="O915" s="1268"/>
      <c r="P915" s="1268"/>
      <c r="Q915" s="1268"/>
      <c r="R915" s="1268"/>
      <c r="S915" s="1268"/>
      <c r="T915" s="1268"/>
      <c r="U915" s="1268"/>
      <c r="V915" s="1268"/>
      <c r="W915" s="989"/>
      <c r="X915" s="1251"/>
      <c r="AL915" s="20"/>
    </row>
    <row r="916" spans="1:38" s="1269" customFormat="1" ht="15">
      <c r="A916" s="1704">
        <f>IF(G905="",0,1)</f>
        <v>0</v>
      </c>
      <c r="B916" s="1629"/>
      <c r="C916" s="1283"/>
      <c r="D916" s="1548"/>
      <c r="E916" s="1474" t="str">
        <f t="shared" si="87"/>
        <v/>
      </c>
      <c r="F916" s="1789"/>
      <c r="G916" s="1389" t="str">
        <f>G$76</f>
        <v>Participation à la consommation totale d'énergie du chauffage</v>
      </c>
      <c r="H916" s="1389"/>
      <c r="I916" s="1390"/>
      <c r="J916" s="1390"/>
      <c r="K916" s="1390"/>
      <c r="L916" s="1390"/>
      <c r="M916" s="1388"/>
      <c r="N916" s="2169">
        <f>R905</f>
        <v>0</v>
      </c>
      <c r="O916" s="2169"/>
      <c r="P916" s="2169"/>
      <c r="Q916" s="2169"/>
      <c r="R916" s="2169"/>
      <c r="S916" s="2169"/>
      <c r="T916" s="1268"/>
      <c r="U916" s="1268"/>
      <c r="V916" s="1268"/>
      <c r="W916" s="989"/>
      <c r="X916" s="1251"/>
      <c r="AJ916" s="1298"/>
      <c r="AL916" s="20"/>
    </row>
    <row r="917" spans="1:38" s="1269" customFormat="1" ht="15">
      <c r="A917" s="1704">
        <f>IF(G905="",0,1)</f>
        <v>0</v>
      </c>
      <c r="B917" s="1629"/>
      <c r="C917" s="1283"/>
      <c r="D917" s="1548"/>
      <c r="E917" s="1474" t="str">
        <f t="shared" si="87"/>
        <v/>
      </c>
      <c r="F917" s="1789"/>
      <c r="G917" s="1393" t="str">
        <f>G$77</f>
        <v>Rang concernant l'efficience énergétique</v>
      </c>
      <c r="H917" s="1393"/>
      <c r="I917" s="1394"/>
      <c r="J917" s="1394"/>
      <c r="K917" s="1394"/>
      <c r="L917" s="1394"/>
      <c r="M917" s="1388"/>
      <c r="N917" s="2170" t="str">
        <f>N905</f>
        <v/>
      </c>
      <c r="O917" s="2170"/>
      <c r="P917" s="2170"/>
      <c r="Q917" s="2170"/>
      <c r="R917" s="2170"/>
      <c r="S917" s="2170"/>
      <c r="T917" s="1396"/>
      <c r="U917" s="1396"/>
      <c r="V917" s="1396"/>
      <c r="W917" s="989"/>
      <c r="X917" s="1397"/>
      <c r="AJ917" s="1298"/>
      <c r="AL917" s="20"/>
    </row>
    <row r="918" spans="1:38" s="1269" customFormat="1" ht="15">
      <c r="A918" s="1704">
        <f>IF(G905="",0,1)</f>
        <v>0</v>
      </c>
      <c r="B918" s="1629"/>
      <c r="C918" s="1283"/>
      <c r="D918" s="1548"/>
      <c r="E918" s="1474" t="str">
        <f t="shared" si="87"/>
        <v/>
      </c>
      <c r="F918" s="1789"/>
      <c r="G918" s="1393" t="str">
        <f>G$78</f>
        <v>Evaluation de la qualité énergétique</v>
      </c>
      <c r="H918" s="1393"/>
      <c r="I918" s="1394"/>
      <c r="J918" s="1394"/>
      <c r="K918" s="1394"/>
      <c r="L918" s="1394"/>
      <c r="M918" s="1388"/>
      <c r="N918" s="2171" t="str">
        <f>O905</f>
        <v/>
      </c>
      <c r="O918" s="2171"/>
      <c r="P918" s="2171"/>
      <c r="Q918" s="2171"/>
      <c r="R918" s="2171"/>
      <c r="S918" s="2171"/>
      <c r="T918" s="1268"/>
      <c r="U918" s="1268"/>
      <c r="V918" s="1268"/>
      <c r="W918" s="989"/>
      <c r="X918" s="1251"/>
      <c r="AJ918" s="1298"/>
      <c r="AL918" s="20"/>
    </row>
    <row r="919" spans="1:38" s="1269" customFormat="1" ht="15">
      <c r="A919" s="1704">
        <f>IF(G905="",0,1)</f>
        <v>0</v>
      </c>
      <c r="B919" s="1629"/>
      <c r="C919" s="1283"/>
      <c r="D919" s="1548"/>
      <c r="E919" s="1474" t="str">
        <f t="shared" si="87"/>
        <v/>
      </c>
      <c r="F919" s="1789"/>
      <c r="G919" s="1265">
        <f>G$79</f>
        <v>0</v>
      </c>
      <c r="H919" s="1265"/>
      <c r="I919" s="1266"/>
      <c r="J919" s="1266"/>
      <c r="K919" s="1266"/>
      <c r="L919" s="1266"/>
      <c r="M919" s="1388"/>
      <c r="N919" s="1399"/>
      <c r="O919" s="1268"/>
      <c r="P919" s="1268"/>
      <c r="Q919" s="1268"/>
      <c r="R919" s="1268"/>
      <c r="S919" s="1268"/>
      <c r="T919" s="1268"/>
      <c r="U919" s="1268"/>
      <c r="V919" s="1268"/>
      <c r="W919" s="989"/>
      <c r="X919" s="1251"/>
      <c r="AJ919" s="1298"/>
      <c r="AL919" s="20"/>
    </row>
    <row r="920" spans="1:38" s="1269" customFormat="1" ht="15">
      <c r="A920" s="1704">
        <f>IF(G905="",0,1)</f>
        <v>0</v>
      </c>
      <c r="B920" s="1629"/>
      <c r="C920" s="1283"/>
      <c r="D920" s="1548"/>
      <c r="E920" s="1474" t="str">
        <f t="shared" si="87"/>
        <v/>
      </c>
      <c r="F920" s="1789"/>
      <c r="G920" s="1389" t="str">
        <f>G$80</f>
        <v>Consommation d'énergie de la serre</v>
      </c>
      <c r="H920" s="1389"/>
      <c r="I920" s="1390"/>
      <c r="J920" s="1390"/>
      <c r="K920" s="1390"/>
      <c r="L920" s="1390"/>
      <c r="M920" s="1388"/>
      <c r="N920" s="2172">
        <f>S905</f>
        <v>0</v>
      </c>
      <c r="O920" s="2172"/>
      <c r="P920" s="2172"/>
      <c r="Q920" s="1401"/>
      <c r="R920" s="1401"/>
      <c r="S920" s="1401"/>
      <c r="T920" s="1268"/>
      <c r="U920" s="1268"/>
      <c r="V920" s="1268"/>
      <c r="W920" s="989"/>
      <c r="X920" s="1251"/>
      <c r="AJ920" s="1298"/>
      <c r="AL920" s="20"/>
    </row>
    <row r="921" spans="1:38" s="1269" customFormat="1" ht="15">
      <c r="A921" s="1704">
        <f>IF(G905="",0,1)</f>
        <v>0</v>
      </c>
      <c r="B921" s="1629"/>
      <c r="C921" s="1283"/>
      <c r="D921" s="1548"/>
      <c r="E921" s="1474" t="str">
        <f t="shared" si="87"/>
        <v/>
      </c>
      <c r="F921" s="1789"/>
      <c r="G921" s="1393" t="str">
        <f>G$81</f>
        <v>Distribution de chaleur Consommation d'énergie</v>
      </c>
      <c r="H921" s="1393"/>
      <c r="I921" s="1394"/>
      <c r="J921" s="1394"/>
      <c r="K921" s="1394"/>
      <c r="L921" s="1394"/>
      <c r="M921" s="1388"/>
      <c r="N921" s="2182">
        <f>T905</f>
        <v>0</v>
      </c>
      <c r="O921" s="2182"/>
      <c r="P921" s="2182"/>
      <c r="Q921" s="1403"/>
      <c r="R921" s="1403"/>
      <c r="S921" s="1403"/>
      <c r="T921" s="1268"/>
      <c r="U921" s="1268"/>
      <c r="V921" s="1268"/>
      <c r="W921" s="989"/>
      <c r="X921" s="1251"/>
      <c r="AJ921" s="1298"/>
      <c r="AL921" s="20"/>
    </row>
    <row r="922" spans="1:38" s="1269" customFormat="1" ht="15">
      <c r="A922" s="1704">
        <f>IF(G905="",0,1)</f>
        <v>0</v>
      </c>
      <c r="B922" s="1629"/>
      <c r="C922" s="1283"/>
      <c r="D922" s="1548"/>
      <c r="E922" s="1474" t="str">
        <f t="shared" si="87"/>
        <v/>
      </c>
      <c r="F922" s="1789"/>
      <c r="G922" s="1554" t="str">
        <f>G$82</f>
        <v>Total de la consommation d'énergie Etat actuel</v>
      </c>
      <c r="H922" s="1554"/>
      <c r="I922" s="1555"/>
      <c r="J922" s="1555"/>
      <c r="K922" s="1555"/>
      <c r="L922" s="1555"/>
      <c r="M922" s="1556"/>
      <c r="N922" s="2166" t="str">
        <f>U905</f>
        <v/>
      </c>
      <c r="O922" s="2166"/>
      <c r="P922" s="2166"/>
      <c r="Q922" s="1557"/>
      <c r="R922" s="1557"/>
      <c r="S922" s="1557"/>
      <c r="T922" s="1268"/>
      <c r="U922" s="1268"/>
      <c r="V922" s="1268"/>
      <c r="W922" s="989"/>
      <c r="X922" s="1251"/>
      <c r="AJ922" s="1298"/>
      <c r="AL922" s="20"/>
    </row>
    <row r="923" spans="1:38" s="787" customFormat="1" ht="15">
      <c r="A923" s="1704">
        <f>IF(G905="",0,1)</f>
        <v>0</v>
      </c>
      <c r="B923" s="1629"/>
      <c r="C923" s="1283"/>
      <c r="D923" s="1548"/>
      <c r="E923" s="1474" t="str">
        <f t="shared" si="87"/>
        <v/>
      </c>
      <c r="F923" s="1789"/>
      <c r="G923" s="1265">
        <f>G$83</f>
        <v>0</v>
      </c>
      <c r="H923" s="1265"/>
      <c r="I923" s="1266"/>
      <c r="J923" s="1266"/>
      <c r="K923" s="1266"/>
      <c r="L923" s="1266"/>
      <c r="M923" s="225"/>
      <c r="N923" s="1404"/>
      <c r="O923" s="1404"/>
      <c r="P923" s="1404"/>
      <c r="Q923" s="1404"/>
      <c r="R923" s="1404"/>
      <c r="S923" s="1404"/>
      <c r="T923" s="1404"/>
      <c r="U923" s="1404"/>
      <c r="V923" s="1404"/>
      <c r="W923" s="989"/>
    </row>
    <row r="924" spans="1:38" s="1269" customFormat="1" ht="15">
      <c r="A924" s="1704">
        <f>IF(G905="",0,1)</f>
        <v>0</v>
      </c>
      <c r="B924" s="1629"/>
      <c r="C924" s="1283"/>
      <c r="D924" s="1548"/>
      <c r="E924" s="1474" t="str">
        <f t="shared" si="87"/>
        <v/>
      </c>
      <c r="F924" s="1789"/>
      <c r="G924" s="1389" t="str">
        <f>G$84</f>
        <v>Ecran thermique</v>
      </c>
      <c r="H924" s="1389"/>
      <c r="I924" s="1390"/>
      <c r="J924" s="1390"/>
      <c r="K924" s="1390"/>
      <c r="L924" s="1390"/>
      <c r="M924" s="1388"/>
      <c r="N924" s="1558" t="str">
        <f>Z905</f>
        <v/>
      </c>
      <c r="O924" s="1401"/>
      <c r="P924" s="1401"/>
      <c r="Q924" s="1401"/>
      <c r="R924" s="1401"/>
      <c r="S924" s="1401"/>
      <c r="T924" s="1268"/>
      <c r="U924" s="1268"/>
      <c r="V924" s="1268"/>
      <c r="W924" s="989"/>
      <c r="X924" s="1251"/>
      <c r="AJ924" s="1298"/>
      <c r="AL924" s="20"/>
    </row>
    <row r="925" spans="1:38" s="1269" customFormat="1" ht="15">
      <c r="A925" s="1704">
        <f>IF(G905="",0,1)</f>
        <v>0</v>
      </c>
      <c r="B925" s="1629"/>
      <c r="C925" s="1283"/>
      <c r="D925" s="1548"/>
      <c r="E925" s="1474" t="str">
        <f t="shared" si="87"/>
        <v/>
      </c>
      <c r="F925" s="1789"/>
      <c r="G925" s="1393" t="str">
        <f>G$85</f>
        <v>Toit</v>
      </c>
      <c r="H925" s="1393"/>
      <c r="I925" s="1394"/>
      <c r="J925" s="1394"/>
      <c r="K925" s="1394"/>
      <c r="L925" s="1394"/>
      <c r="M925" s="1388"/>
      <c r="N925" s="1559" t="str">
        <f>AA905</f>
        <v/>
      </c>
      <c r="O925" s="1403"/>
      <c r="P925" s="1403"/>
      <c r="Q925" s="1403"/>
      <c r="R925" s="1403"/>
      <c r="S925" s="1403"/>
      <c r="T925" s="1268"/>
      <c r="U925" s="1268"/>
      <c r="V925" s="1268"/>
      <c r="W925" s="989"/>
      <c r="X925" s="1251"/>
      <c r="AJ925" s="1298"/>
      <c r="AL925" s="20"/>
    </row>
    <row r="926" spans="1:38" s="1269" customFormat="1" ht="15">
      <c r="A926" s="1704">
        <f>IF(G905="",0,1)</f>
        <v>0</v>
      </c>
      <c r="B926" s="1629"/>
      <c r="C926" s="1283"/>
      <c r="D926" s="1548"/>
      <c r="E926" s="1474" t="str">
        <f t="shared" si="87"/>
        <v/>
      </c>
      <c r="F926" s="1789"/>
      <c r="G926" s="1393" t="str">
        <f>G$86</f>
        <v>Parois latérales et pignons</v>
      </c>
      <c r="H926" s="1393"/>
      <c r="I926" s="1394"/>
      <c r="J926" s="1394"/>
      <c r="K926" s="1394"/>
      <c r="L926" s="1394"/>
      <c r="M926" s="1388"/>
      <c r="N926" s="1560" t="str">
        <f>AB905</f>
        <v/>
      </c>
      <c r="O926" s="1403"/>
      <c r="P926" s="1403"/>
      <c r="Q926" s="1403"/>
      <c r="R926" s="1403"/>
      <c r="S926" s="1403"/>
      <c r="T926" s="1268"/>
      <c r="U926" s="1268"/>
      <c r="V926" s="1268"/>
      <c r="W926" s="989"/>
      <c r="X926" s="1251"/>
      <c r="AJ926" s="1298"/>
      <c r="AL926" s="20"/>
    </row>
    <row r="927" spans="1:38" s="1269" customFormat="1" ht="15">
      <c r="A927" s="1704">
        <f>IF(G905="",0,1)</f>
        <v>0</v>
      </c>
      <c r="B927" s="1629"/>
      <c r="C927" s="1283"/>
      <c r="D927" s="1548"/>
      <c r="E927" s="1474" t="str">
        <f t="shared" si="87"/>
        <v/>
      </c>
      <c r="F927" s="1789"/>
      <c r="G927" s="1393" t="str">
        <f>G$87</f>
        <v>Etanchéité</v>
      </c>
      <c r="H927" s="1393"/>
      <c r="I927" s="1394"/>
      <c r="J927" s="1394"/>
      <c r="K927" s="1394"/>
      <c r="L927" s="1394"/>
      <c r="M927" s="1388"/>
      <c r="N927" s="1560" t="str">
        <f>AC905</f>
        <v/>
      </c>
      <c r="O927" s="1403"/>
      <c r="P927" s="1403"/>
      <c r="Q927" s="1403"/>
      <c r="R927" s="1403"/>
      <c r="S927" s="1403"/>
      <c r="T927" s="1268"/>
      <c r="U927" s="1268"/>
      <c r="V927" s="1268"/>
      <c r="W927" s="989"/>
      <c r="X927" s="1251"/>
      <c r="AJ927" s="1298"/>
      <c r="AL927" s="20"/>
    </row>
    <row r="928" spans="1:38" s="1269" customFormat="1" ht="15">
      <c r="A928" s="1704">
        <f>IF(G905="",0,1)</f>
        <v>0</v>
      </c>
      <c r="B928" s="1629"/>
      <c r="C928" s="1283"/>
      <c r="D928" s="1548"/>
      <c r="E928" s="1474" t="str">
        <f t="shared" si="87"/>
        <v/>
      </c>
      <c r="F928" s="1789"/>
      <c r="G928" s="1393" t="str">
        <f>G$88</f>
        <v>Gestion climatique</v>
      </c>
      <c r="H928" s="1393"/>
      <c r="I928" s="1394"/>
      <c r="J928" s="1394"/>
      <c r="K928" s="1394"/>
      <c r="L928" s="1394"/>
      <c r="M928" s="1388"/>
      <c r="N928" s="1560" t="str">
        <f>AD905</f>
        <v/>
      </c>
      <c r="O928" s="1403"/>
      <c r="P928" s="1403"/>
      <c r="Q928" s="1403"/>
      <c r="R928" s="1403"/>
      <c r="S928" s="1403"/>
      <c r="T928" s="1268"/>
      <c r="U928" s="1268"/>
      <c r="V928" s="1268"/>
      <c r="W928" s="989"/>
      <c r="X928" s="1251"/>
      <c r="AJ928" s="1298"/>
      <c r="AL928" s="20"/>
    </row>
    <row r="929" spans="1:38" s="1269" customFormat="1" ht="15">
      <c r="A929" s="1704">
        <f>IF(G905="",0,1)</f>
        <v>0</v>
      </c>
      <c r="B929" s="1629"/>
      <c r="C929" s="1283"/>
      <c r="D929" s="1548"/>
      <c r="E929" s="1474" t="str">
        <f t="shared" si="87"/>
        <v/>
      </c>
      <c r="F929" s="1789"/>
      <c r="G929" s="1265"/>
      <c r="H929" s="1265"/>
      <c r="I929" s="1266"/>
      <c r="J929" s="1266"/>
      <c r="K929" s="1266"/>
      <c r="L929" s="1266"/>
      <c r="M929" s="1405"/>
      <c r="N929" s="1268"/>
      <c r="O929" s="1268"/>
      <c r="P929" s="1268"/>
      <c r="Q929" s="1268"/>
      <c r="R929" s="1268"/>
      <c r="S929" s="1268"/>
      <c r="T929" s="1268"/>
      <c r="U929" s="1268"/>
      <c r="V929" s="1268"/>
      <c r="W929" s="989"/>
      <c r="X929" s="1251"/>
      <c r="AJ929" s="1298"/>
      <c r="AL929" s="20"/>
    </row>
    <row r="930" spans="1:38" s="1269" customFormat="1" ht="15">
      <c r="A930" s="1704">
        <f>IF(G905="",0,1)</f>
        <v>0</v>
      </c>
      <c r="B930" s="1629"/>
      <c r="C930" s="1283"/>
      <c r="D930" s="1548"/>
      <c r="E930" s="1474" t="str">
        <f t="shared" si="87"/>
        <v/>
      </c>
      <c r="F930" s="1789"/>
      <c r="G930" s="1406"/>
      <c r="H930" s="1266"/>
      <c r="I930" s="1266"/>
      <c r="J930" s="1266"/>
      <c r="K930" s="1266"/>
      <c r="L930" s="1266"/>
      <c r="M930" s="1399"/>
      <c r="N930" s="1268"/>
      <c r="O930" s="1268"/>
      <c r="P930" s="1268"/>
      <c r="Q930" s="1268"/>
      <c r="R930" s="1268"/>
      <c r="S930" s="1268"/>
      <c r="T930" s="1268"/>
      <c r="U930" s="1268"/>
      <c r="V930" s="1268"/>
      <c r="W930" s="989"/>
      <c r="X930" s="1251"/>
      <c r="AJ930" s="1298"/>
      <c r="AL930" s="20"/>
    </row>
    <row r="931" spans="1:38" s="1269" customFormat="1" ht="15">
      <c r="A931" s="1704">
        <f>IF(G905="",0,1)</f>
        <v>0</v>
      </c>
      <c r="B931" s="1629"/>
      <c r="C931" s="1283"/>
      <c r="D931" s="1548"/>
      <c r="E931" s="1474" t="str">
        <f t="shared" si="87"/>
        <v/>
      </c>
      <c r="F931" s="1789"/>
      <c r="G931" s="1406"/>
      <c r="H931" s="1266"/>
      <c r="I931" s="1266"/>
      <c r="J931" s="1266"/>
      <c r="K931" s="1266"/>
      <c r="L931" s="1266"/>
      <c r="M931" s="1399"/>
      <c r="N931" s="1268"/>
      <c r="O931" s="1268"/>
      <c r="P931" s="1268"/>
      <c r="Q931" s="1268"/>
      <c r="R931" s="1268"/>
      <c r="S931" s="1268"/>
      <c r="T931" s="1268"/>
      <c r="U931" s="1268"/>
      <c r="V931" s="1268"/>
      <c r="W931" s="989"/>
      <c r="X931" s="1251"/>
      <c r="AJ931" s="1298"/>
      <c r="AL931" s="20"/>
    </row>
    <row r="932" spans="1:38" s="1269" customFormat="1" ht="15">
      <c r="A932" s="1704">
        <f>IF(G905="",0,1)</f>
        <v>0</v>
      </c>
      <c r="B932" s="1629"/>
      <c r="C932" s="1283"/>
      <c r="D932" s="1548"/>
      <c r="E932" s="1474" t="str">
        <f t="shared" si="87"/>
        <v/>
      </c>
      <c r="F932" s="1789"/>
      <c r="G932" s="1406"/>
      <c r="H932" s="1266"/>
      <c r="I932" s="1266"/>
      <c r="J932" s="1266"/>
      <c r="K932" s="1266"/>
      <c r="L932" s="1266"/>
      <c r="M932" s="1399"/>
      <c r="N932" s="1268"/>
      <c r="O932" s="1268"/>
      <c r="P932" s="1268"/>
      <c r="Q932" s="1268"/>
      <c r="R932" s="1268"/>
      <c r="S932" s="1268"/>
      <c r="T932" s="1268"/>
      <c r="U932" s="1268"/>
      <c r="V932" s="1268"/>
      <c r="W932" s="989"/>
      <c r="X932" s="1251"/>
      <c r="AJ932" s="1298"/>
      <c r="AL932" s="20"/>
    </row>
    <row r="933" spans="1:38" s="1292" customFormat="1" ht="17.25" customHeight="1">
      <c r="A933" s="1704">
        <f>IF(G905="",0,1)</f>
        <v>0</v>
      </c>
      <c r="B933" s="1629"/>
      <c r="C933" s="1283"/>
      <c r="D933" s="677"/>
      <c r="E933" s="1474" t="str">
        <f t="shared" si="87"/>
        <v/>
      </c>
      <c r="F933" s="1789"/>
      <c r="G933" s="779"/>
      <c r="H933" s="779"/>
      <c r="I933" s="779"/>
      <c r="J933" s="779"/>
      <c r="K933" s="779"/>
      <c r="L933" s="779"/>
      <c r="M933" s="779"/>
      <c r="N933" s="779"/>
      <c r="O933" s="779"/>
      <c r="P933" s="779"/>
      <c r="Q933" s="779"/>
      <c r="R933" s="779"/>
      <c r="S933" s="779"/>
      <c r="T933" s="779"/>
      <c r="U933" s="2167"/>
      <c r="V933" s="2167"/>
      <c r="W933" s="989"/>
    </row>
    <row r="934" spans="1:38" s="1292" customFormat="1" ht="21.75" customHeight="1" thickBot="1">
      <c r="A934" s="1704">
        <f>IF(G905="",0,1)</f>
        <v>0</v>
      </c>
      <c r="B934" s="1629"/>
      <c r="C934" s="1283"/>
      <c r="D934" s="677"/>
      <c r="E934" s="1474" t="str">
        <f t="shared" si="87"/>
        <v/>
      </c>
      <c r="F934" s="1789"/>
      <c r="G934" s="777" t="str">
        <f>CONCATENATE(G905, G$40)</f>
        <v>: Recommandations spécifiques d'investissement</v>
      </c>
      <c r="H934" s="777"/>
      <c r="I934" s="777"/>
      <c r="J934" s="777"/>
      <c r="K934" s="777"/>
      <c r="L934" s="777"/>
      <c r="M934" s="777"/>
      <c r="N934" s="777"/>
      <c r="O934" s="777"/>
      <c r="P934" s="777"/>
      <c r="Q934" s="777"/>
      <c r="R934" s="777"/>
      <c r="S934" s="777"/>
      <c r="T934" s="777"/>
      <c r="U934" s="1410"/>
      <c r="V934" s="1410"/>
      <c r="W934" s="1410"/>
      <c r="X934" s="1410"/>
    </row>
    <row r="935" spans="1:38" s="1292" customFormat="1" ht="21.75" customHeight="1">
      <c r="A935" s="1704">
        <f>IF(G905="",0,1)</f>
        <v>0</v>
      </c>
      <c r="B935" s="1629"/>
      <c r="C935" s="1283"/>
      <c r="D935" s="677"/>
      <c r="E935" s="1474" t="str">
        <f t="shared" si="87"/>
        <v/>
      </c>
      <c r="F935" s="1789"/>
      <c r="G935" s="779"/>
      <c r="H935" s="779"/>
      <c r="I935" s="779"/>
      <c r="J935" s="779"/>
      <c r="K935" s="779"/>
      <c r="L935" s="779"/>
      <c r="M935" s="779"/>
      <c r="N935" s="779"/>
      <c r="O935" s="779"/>
      <c r="P935" s="779"/>
      <c r="Q935" s="779"/>
      <c r="R935" s="779"/>
      <c r="S935" s="779"/>
      <c r="T935" s="779"/>
      <c r="U935" s="1423"/>
      <c r="V935" s="1423"/>
      <c r="W935" s="1423"/>
      <c r="AG935" s="1292" t="s">
        <v>242</v>
      </c>
      <c r="AI935" s="1292" t="s">
        <v>872</v>
      </c>
    </row>
    <row r="936" spans="1:38" s="1292" customFormat="1" ht="16" customHeight="1">
      <c r="A936" s="1704">
        <f>IF(G905="",0,1)</f>
        <v>0</v>
      </c>
      <c r="B936" s="1629"/>
      <c r="C936" s="1283"/>
      <c r="D936" s="677"/>
      <c r="E936" s="1474" t="str">
        <f t="shared" si="87"/>
        <v/>
      </c>
      <c r="F936" s="1789"/>
      <c r="G936" s="1309" t="str">
        <f>G$96</f>
        <v>Elément</v>
      </c>
      <c r="H936" s="1309"/>
      <c r="I936" s="1309"/>
      <c r="J936" s="1309"/>
      <c r="K936" s="1309" t="str">
        <f>K$96</f>
        <v>Mesure</v>
      </c>
      <c r="L936" s="1309"/>
      <c r="M936" s="1309"/>
      <c r="N936" s="1309"/>
      <c r="O936" s="1309"/>
      <c r="P936" s="1309"/>
      <c r="Q936" s="1309"/>
      <c r="R936" s="1309" t="str">
        <f>R$96</f>
        <v>Réalisation</v>
      </c>
      <c r="S936" s="1310" t="str">
        <f>S$96</f>
        <v>Economie</v>
      </c>
      <c r="T936" s="1310"/>
      <c r="U936" s="2180" t="s">
        <v>74</v>
      </c>
      <c r="V936" s="2180"/>
      <c r="W936" s="2180"/>
      <c r="X936" s="1310" t="str">
        <f>X$96</f>
        <v>Economies</v>
      </c>
      <c r="AA936" s="101" t="s">
        <v>903</v>
      </c>
      <c r="AD936" s="101" t="s">
        <v>902</v>
      </c>
      <c r="AG936" s="101" t="s">
        <v>532</v>
      </c>
      <c r="AI936" s="101" t="s">
        <v>902</v>
      </c>
    </row>
    <row r="937" spans="1:38" s="1292" customFormat="1" ht="16" customHeight="1">
      <c r="A937" s="1704">
        <f>IF(G905="",0,1)</f>
        <v>0</v>
      </c>
      <c r="B937" s="1629"/>
      <c r="C937" s="1283"/>
      <c r="D937" s="677"/>
      <c r="E937" s="1474" t="str">
        <f t="shared" si="87"/>
        <v/>
      </c>
      <c r="F937" s="1789"/>
      <c r="G937" s="1311"/>
      <c r="H937" s="1311"/>
      <c r="I937" s="1311"/>
      <c r="J937" s="1311"/>
      <c r="K937" s="1311"/>
      <c r="L937" s="1311"/>
      <c r="M937" s="1311"/>
      <c r="N937" s="1311"/>
      <c r="O937" s="1311"/>
      <c r="P937" s="1311"/>
      <c r="Q937" s="1311"/>
      <c r="R937" s="1311"/>
      <c r="S937" s="1312" t="str">
        <f>S$97</f>
        <v>calculée</v>
      </c>
      <c r="T937" s="1312"/>
      <c r="U937" s="1312"/>
      <c r="V937" s="1312"/>
      <c r="W937" s="1312"/>
      <c r="X937" s="1312" t="str">
        <f>X$97</f>
        <v>des mesures</v>
      </c>
      <c r="Z937" s="2165" t="s">
        <v>594</v>
      </c>
      <c r="AA937" s="2165" t="str">
        <f>$R$40</f>
        <v>d'ici à 4 ans</v>
      </c>
      <c r="AB937" s="2165" t="str">
        <f>$R$41</f>
        <v>d'ici à 8 ans</v>
      </c>
      <c r="AD937" s="2165" t="str">
        <f>$R$40</f>
        <v>d'ici à 4 ans</v>
      </c>
      <c r="AE937" s="2165" t="str">
        <f>$R$41</f>
        <v>d'ici à 8 ans</v>
      </c>
      <c r="AG937" s="2165" t="str">
        <f>$R$40</f>
        <v>d'ici à 4 ans</v>
      </c>
      <c r="AH937" s="2165" t="str">
        <f>$R$41</f>
        <v>d'ici à 8 ans</v>
      </c>
      <c r="AI937" s="2165" t="str">
        <f>$R$40</f>
        <v>d'ici à 4 ans</v>
      </c>
      <c r="AJ937" s="2165" t="str">
        <f>$R$41</f>
        <v>d'ici à 8 ans</v>
      </c>
    </row>
    <row r="938" spans="1:38" s="1292" customFormat="1" ht="16" customHeight="1">
      <c r="A938" s="1704">
        <f>IF(G905="",0,1)</f>
        <v>0</v>
      </c>
      <c r="B938" s="1629"/>
      <c r="C938" s="1283"/>
      <c r="D938" s="677"/>
      <c r="E938" s="1474" t="str">
        <f t="shared" ref="E938:E969" si="88">IF((SUM(A938:C938))&gt;0,G$42,"")</f>
        <v/>
      </c>
      <c r="F938" s="1789"/>
      <c r="G938" s="1311"/>
      <c r="H938" s="1311"/>
      <c r="I938" s="1311"/>
      <c r="J938" s="1311"/>
      <c r="K938" s="1311"/>
      <c r="L938" s="1311"/>
      <c r="M938" s="1311"/>
      <c r="N938" s="1311"/>
      <c r="O938" s="1311"/>
      <c r="P938" s="1311"/>
      <c r="Q938" s="1311"/>
      <c r="R938" s="1311"/>
      <c r="S938" s="1312"/>
      <c r="T938" s="1312"/>
      <c r="U938" s="1312"/>
      <c r="V938" s="1312"/>
      <c r="W938" s="1312"/>
      <c r="X938" s="1312" t="str">
        <f>X$98</f>
        <v>choisies</v>
      </c>
      <c r="Z938" s="2165"/>
      <c r="AA938" s="2165"/>
      <c r="AB938" s="2165"/>
      <c r="AD938" s="2165"/>
      <c r="AE938" s="2165"/>
      <c r="AG938" s="2165"/>
      <c r="AH938" s="2165"/>
      <c r="AI938" s="2165"/>
      <c r="AJ938" s="2165"/>
    </row>
    <row r="939" spans="1:38" s="1292" customFormat="1" ht="16" customHeight="1">
      <c r="A939" s="1704">
        <f>IF(G905="",0,1)</f>
        <v>0</v>
      </c>
      <c r="B939" s="1629"/>
      <c r="C939" s="1283"/>
      <c r="D939" s="677"/>
      <c r="E939" s="1474" t="str">
        <f t="shared" si="88"/>
        <v/>
      </c>
      <c r="F939" s="1789"/>
      <c r="G939" s="1313"/>
      <c r="H939" s="1313"/>
      <c r="I939" s="1313"/>
      <c r="J939" s="1313"/>
      <c r="K939" s="1313"/>
      <c r="L939" s="1313"/>
      <c r="M939" s="1313"/>
      <c r="N939" s="1313"/>
      <c r="O939" s="1313"/>
      <c r="P939" s="1313"/>
      <c r="Q939" s="1313"/>
      <c r="R939" s="1313"/>
      <c r="S939" s="1314" t="s">
        <v>5</v>
      </c>
      <c r="T939" s="1314"/>
      <c r="U939" s="2181" t="str">
        <f>U$99</f>
        <v>[oui/non]</v>
      </c>
      <c r="V939" s="2181"/>
      <c r="W939" s="2181"/>
      <c r="X939" s="1314" t="s">
        <v>5</v>
      </c>
      <c r="Z939" s="2165"/>
      <c r="AA939" s="2165"/>
      <c r="AB939" s="2165"/>
      <c r="AD939" s="2165"/>
      <c r="AE939" s="2165"/>
      <c r="AG939" s="2165"/>
      <c r="AH939" s="2165"/>
      <c r="AI939" s="2165"/>
      <c r="AJ939" s="2165"/>
    </row>
    <row r="940" spans="1:38" s="1292" customFormat="1" ht="16" customHeight="1">
      <c r="A940" s="1704">
        <f>IF(G905="",0,1)</f>
        <v>0</v>
      </c>
      <c r="B940" s="1629"/>
      <c r="C940" s="1283"/>
      <c r="D940" s="677"/>
      <c r="E940" s="1474" t="str">
        <f t="shared" si="88"/>
        <v/>
      </c>
      <c r="F940" s="1789"/>
      <c r="G940" s="1311"/>
      <c r="H940" s="1311"/>
      <c r="I940" s="1311"/>
      <c r="J940" s="1311"/>
      <c r="K940" s="1311"/>
      <c r="L940" s="1311"/>
      <c r="M940" s="1311"/>
      <c r="N940" s="1311"/>
      <c r="O940" s="1311"/>
      <c r="P940" s="1311"/>
      <c r="Q940" s="1311"/>
      <c r="R940" s="1311"/>
      <c r="T940" s="1312"/>
      <c r="U940" s="1312"/>
      <c r="V940" s="1312"/>
      <c r="Z940" s="2165"/>
      <c r="AA940" s="2165"/>
      <c r="AB940" s="2165"/>
      <c r="AD940" s="2165"/>
      <c r="AE940" s="2165"/>
      <c r="AG940" s="2165"/>
      <c r="AH940" s="2165"/>
      <c r="AI940" s="2165"/>
      <c r="AJ940" s="2165"/>
    </row>
    <row r="941" spans="1:38" s="1292" customFormat="1" ht="12" customHeight="1">
      <c r="A941" s="1704">
        <f>IF(G905="",0,1)</f>
        <v>0</v>
      </c>
      <c r="B941" s="1629"/>
      <c r="C941" s="1283"/>
      <c r="D941" s="677"/>
      <c r="E941" s="1474" t="str">
        <f t="shared" si="88"/>
        <v/>
      </c>
      <c r="F941" s="1789"/>
      <c r="G941" s="1315"/>
      <c r="H941" s="1315"/>
      <c r="I941" s="1315"/>
      <c r="J941" s="1315"/>
      <c r="K941" s="1315"/>
      <c r="L941" s="1315"/>
      <c r="M941" s="1315"/>
      <c r="N941" s="1315"/>
      <c r="O941" s="1315"/>
      <c r="P941" s="1315"/>
      <c r="Q941" s="1315"/>
      <c r="R941" s="1315"/>
      <c r="S941" s="1315"/>
      <c r="T941" s="1315"/>
      <c r="U941" s="1312"/>
      <c r="V941" s="1315"/>
      <c r="W941" s="1315"/>
      <c r="X941" s="1315"/>
      <c r="Z941" s="2165"/>
      <c r="AA941" s="2165"/>
      <c r="AB941" s="2165"/>
      <c r="AD941" s="2165"/>
      <c r="AE941" s="2165"/>
      <c r="AG941" s="2165"/>
      <c r="AH941" s="2165"/>
      <c r="AI941" s="2165"/>
      <c r="AJ941" s="2165"/>
    </row>
    <row r="942" spans="1:38" s="737" customFormat="1" ht="17" customHeight="1">
      <c r="A942" s="1704">
        <f>IF(G905="",0,1)</f>
        <v>0</v>
      </c>
      <c r="B942" s="1655"/>
      <c r="C942" s="1283"/>
      <c r="D942" s="1561"/>
      <c r="E942" s="1474" t="str">
        <f t="shared" si="88"/>
        <v/>
      </c>
      <c r="F942" s="1789"/>
      <c r="G942" s="1316"/>
      <c r="H942" s="1317" t="str">
        <f>H$102</f>
        <v>Ecran thermique</v>
      </c>
      <c r="I942" s="1317"/>
      <c r="J942" s="1317"/>
      <c r="K942" s="2173" t="str">
        <f>AF905</f>
        <v/>
      </c>
      <c r="L942" s="2173"/>
      <c r="M942" s="2173"/>
      <c r="N942" s="2173"/>
      <c r="O942" s="2173"/>
      <c r="P942" s="2173"/>
      <c r="Q942" s="2173"/>
      <c r="R942" s="1318" t="str">
        <f>IF(S942=0,"",IF(BC905=Q$40,R$40,R$41))</f>
        <v>d'ici à 8 ans</v>
      </c>
      <c r="S942" s="1319" t="str">
        <f>AT905</f>
        <v/>
      </c>
      <c r="T942" s="1319"/>
      <c r="U942" s="1319"/>
      <c r="V942" s="527"/>
      <c r="W942" s="1320"/>
      <c r="X942" s="1319" t="str">
        <f>IF(V942=V$41,0,S942)</f>
        <v/>
      </c>
      <c r="Z942" s="1321">
        <f>IF(S942=0,1,IF(V942=V$41,2,3))</f>
        <v>3</v>
      </c>
      <c r="AA942" s="1322">
        <f>IF(R942=AA937,S942,0)</f>
        <v>0</v>
      </c>
      <c r="AB942" s="1322" t="str">
        <f>IF(R942=AB937,S942,0)</f>
        <v/>
      </c>
      <c r="AC942" s="1292"/>
      <c r="AD942" s="1322">
        <f>IF(R942=AD937,X942,0)</f>
        <v>0</v>
      </c>
      <c r="AE942" s="1322" t="str">
        <f>IF(R942=AE937,X942,0)</f>
        <v/>
      </c>
      <c r="AF942" s="40"/>
      <c r="AG942" s="1322">
        <f>AD942</f>
        <v>0</v>
      </c>
      <c r="AH942" s="1562" t="str">
        <f>AE942</f>
        <v/>
      </c>
      <c r="AI942" s="1563">
        <f>IF(W942=AI937,AC942,0)</f>
        <v>0</v>
      </c>
      <c r="AJ942" s="1563">
        <f>IF(W942=AJ937,AC942,0)</f>
        <v>0</v>
      </c>
      <c r="AK942" s="40"/>
      <c r="AL942" s="40"/>
    </row>
    <row r="943" spans="1:38" s="737" customFormat="1" ht="47" customHeight="1">
      <c r="A943" s="1704">
        <f>IF(G905="",0,1)</f>
        <v>0</v>
      </c>
      <c r="B943" s="1655"/>
      <c r="C943" s="1283"/>
      <c r="D943" s="1561"/>
      <c r="E943" s="1474" t="str">
        <f t="shared" si="88"/>
        <v/>
      </c>
      <c r="F943" s="1789"/>
      <c r="G943" s="1323"/>
      <c r="H943" s="1324"/>
      <c r="I943" s="1324"/>
      <c r="J943" s="1324"/>
      <c r="K943" s="2174"/>
      <c r="L943" s="2174"/>
      <c r="M943" s="2174"/>
      <c r="N943" s="2174"/>
      <c r="O943" s="2174"/>
      <c r="P943" s="2174"/>
      <c r="Q943" s="2174"/>
      <c r="R943" s="1325"/>
      <c r="S943" s="1326"/>
      <c r="T943" s="1326"/>
      <c r="U943" s="1326"/>
      <c r="V943" s="1326"/>
      <c r="W943" s="1326"/>
      <c r="X943" s="1326"/>
      <c r="AC943" s="1292"/>
      <c r="AF943" s="40"/>
      <c r="AI943" s="1443"/>
      <c r="AJ943" s="1443"/>
      <c r="AK943" s="40"/>
      <c r="AL943" s="40"/>
    </row>
    <row r="944" spans="1:38" s="737" customFormat="1" ht="17" customHeight="1">
      <c r="A944" s="1704">
        <f>IF(G905="",0,1)</f>
        <v>0</v>
      </c>
      <c r="B944" s="1655"/>
      <c r="C944" s="1283"/>
      <c r="D944" s="1561"/>
      <c r="E944" s="1474" t="str">
        <f t="shared" si="88"/>
        <v/>
      </c>
      <c r="F944" s="1789"/>
      <c r="G944" s="1316"/>
      <c r="H944" s="1317" t="str">
        <f>H$104</f>
        <v>Toit</v>
      </c>
      <c r="I944" s="1317"/>
      <c r="J944" s="1317"/>
      <c r="K944" s="2173" t="str">
        <f>AG905</f>
        <v/>
      </c>
      <c r="L944" s="2173"/>
      <c r="M944" s="2173"/>
      <c r="N944" s="2173"/>
      <c r="O944" s="2173"/>
      <c r="P944" s="2173"/>
      <c r="Q944" s="2173"/>
      <c r="R944" s="1318" t="str">
        <f>IF(S944=0,"",IF(BD905=Q$40,R$40,R$41))</f>
        <v>d'ici à 8 ans</v>
      </c>
      <c r="S944" s="1327" t="str">
        <f>AU905</f>
        <v/>
      </c>
      <c r="T944" s="1327"/>
      <c r="U944" s="1327"/>
      <c r="V944" s="527"/>
      <c r="W944" s="1320"/>
      <c r="X944" s="1319" t="str">
        <f>IF(V944=V$41,0,S944)</f>
        <v/>
      </c>
      <c r="Z944" s="1328">
        <f>IF(S944=0,1,IF(V944=V$41,2,3))</f>
        <v>3</v>
      </c>
      <c r="AA944" s="1322">
        <f>IF(R944=AA937,S944,0)</f>
        <v>0</v>
      </c>
      <c r="AB944" s="1322" t="str">
        <f>IF(R944=AB937,S944,0)</f>
        <v/>
      </c>
      <c r="AC944" s="1292"/>
      <c r="AD944" s="1322">
        <f>IF(R944=AD937,X944,0)</f>
        <v>0</v>
      </c>
      <c r="AE944" s="1322" t="str">
        <f>IF(R944=AE937,X944,0)</f>
        <v/>
      </c>
      <c r="AF944" s="40"/>
      <c r="AG944" s="1322">
        <f>AD944</f>
        <v>0</v>
      </c>
      <c r="AH944" s="1562" t="str">
        <f>AE944</f>
        <v/>
      </c>
      <c r="AI944" s="1563">
        <f>IF(W944=AI937,AC944,0)</f>
        <v>0</v>
      </c>
      <c r="AJ944" s="1563">
        <f>IF(W944=AJ937,AC944,0)</f>
        <v>0</v>
      </c>
      <c r="AK944" s="40"/>
      <c r="AL944" s="40"/>
    </row>
    <row r="945" spans="1:38" s="737" customFormat="1" ht="92" customHeight="1">
      <c r="A945" s="1704">
        <f>IF(G905="",0,1)</f>
        <v>0</v>
      </c>
      <c r="B945" s="1655"/>
      <c r="C945" s="1283"/>
      <c r="D945" s="1561"/>
      <c r="E945" s="1474" t="str">
        <f t="shared" si="88"/>
        <v/>
      </c>
      <c r="F945" s="1789"/>
      <c r="G945" s="1323"/>
      <c r="H945" s="1324"/>
      <c r="I945" s="1324"/>
      <c r="J945" s="1324"/>
      <c r="K945" s="2174"/>
      <c r="L945" s="2174"/>
      <c r="M945" s="2174"/>
      <c r="N945" s="2174"/>
      <c r="O945" s="2174"/>
      <c r="P945" s="2174"/>
      <c r="Q945" s="2174"/>
      <c r="R945" s="1325"/>
      <c r="S945" s="1326"/>
      <c r="T945" s="1326"/>
      <c r="U945" s="1326"/>
      <c r="V945" s="1326"/>
      <c r="W945" s="1326"/>
      <c r="X945" s="1326"/>
      <c r="AC945" s="1292"/>
      <c r="AF945" s="40"/>
      <c r="AI945" s="1443"/>
      <c r="AJ945" s="1443"/>
      <c r="AK945" s="40"/>
      <c r="AL945" s="40"/>
    </row>
    <row r="946" spans="1:38" s="737" customFormat="1" ht="17" customHeight="1">
      <c r="A946" s="1704">
        <f>IF(G905="",0,1)</f>
        <v>0</v>
      </c>
      <c r="B946" s="1655"/>
      <c r="C946" s="1283"/>
      <c r="D946" s="1561"/>
      <c r="E946" s="1474" t="str">
        <f t="shared" si="88"/>
        <v/>
      </c>
      <c r="F946" s="1789"/>
      <c r="G946" s="1316"/>
      <c r="H946" s="1317" t="str">
        <f>H$106</f>
        <v>Parois latérales et pignons</v>
      </c>
      <c r="I946" s="1317"/>
      <c r="J946" s="1317"/>
      <c r="K946" s="2173" t="str">
        <f>AH905</f>
        <v/>
      </c>
      <c r="L946" s="2173"/>
      <c r="M946" s="2173"/>
      <c r="N946" s="2173"/>
      <c r="O946" s="2173"/>
      <c r="P946" s="2173"/>
      <c r="Q946" s="2173"/>
      <c r="R946" s="1318" t="str">
        <f>IF(S946=0,"",IF(BE905=Q$40,R$40,R$41))</f>
        <v>d'ici à 8 ans</v>
      </c>
      <c r="S946" s="1327" t="str">
        <f>AV905</f>
        <v/>
      </c>
      <c r="T946" s="1327"/>
      <c r="U946" s="1327"/>
      <c r="V946" s="527"/>
      <c r="W946" s="1320"/>
      <c r="X946" s="1319" t="str">
        <f>IF(V946=V$41,0,S946)</f>
        <v/>
      </c>
      <c r="Z946" s="1328">
        <f>IF(S946=0,1,IF(V946=V$41,2,3))</f>
        <v>3</v>
      </c>
      <c r="AA946" s="1322">
        <f>IF(R946=AA937,S946,0)</f>
        <v>0</v>
      </c>
      <c r="AB946" s="1322" t="str">
        <f>IF(R946=AB937,S946,0)</f>
        <v/>
      </c>
      <c r="AC946" s="1292"/>
      <c r="AD946" s="1322">
        <f>IF(R946=AD937,X946,0)</f>
        <v>0</v>
      </c>
      <c r="AE946" s="1322" t="str">
        <f>IF(R946=AE937,X946,0)</f>
        <v/>
      </c>
      <c r="AF946" s="40"/>
      <c r="AG946" s="1322">
        <f>AD946</f>
        <v>0</v>
      </c>
      <c r="AH946" s="1562" t="str">
        <f>AE946</f>
        <v/>
      </c>
      <c r="AI946" s="1563">
        <f>IF(W946=AI937,AC946,0)</f>
        <v>0</v>
      </c>
      <c r="AJ946" s="1563">
        <f>IF(W946=AJ937,AC946,0)</f>
        <v>0</v>
      </c>
      <c r="AK946" s="40"/>
      <c r="AL946" s="40"/>
    </row>
    <row r="947" spans="1:38" s="737" customFormat="1" ht="34" customHeight="1">
      <c r="A947" s="1704">
        <f>IF(G905="",0,1)</f>
        <v>0</v>
      </c>
      <c r="B947" s="1655"/>
      <c r="C947" s="1283"/>
      <c r="D947" s="1561"/>
      <c r="E947" s="1474" t="str">
        <f t="shared" si="88"/>
        <v/>
      </c>
      <c r="F947" s="1789"/>
      <c r="G947" s="1323"/>
      <c r="H947" s="1324"/>
      <c r="I947" s="1324"/>
      <c r="J947" s="1324"/>
      <c r="K947" s="2174"/>
      <c r="L947" s="2174"/>
      <c r="M947" s="2174"/>
      <c r="N947" s="2174"/>
      <c r="O947" s="2174"/>
      <c r="P947" s="2174"/>
      <c r="Q947" s="2174"/>
      <c r="R947" s="1325"/>
      <c r="S947" s="1326"/>
      <c r="T947" s="1326"/>
      <c r="U947" s="1326"/>
      <c r="V947" s="1326"/>
      <c r="W947" s="1326"/>
      <c r="X947" s="1326"/>
      <c r="AC947" s="1292"/>
      <c r="AI947" s="1443"/>
      <c r="AJ947" s="1443"/>
      <c r="AK947" s="40"/>
      <c r="AL947" s="40"/>
    </row>
    <row r="948" spans="1:38" s="737" customFormat="1" ht="17" customHeight="1">
      <c r="A948" s="1704">
        <f>IF(G905="",0,1)</f>
        <v>0</v>
      </c>
      <c r="B948" s="1655"/>
      <c r="C948" s="1283"/>
      <c r="D948" s="1561"/>
      <c r="E948" s="1474" t="str">
        <f t="shared" si="88"/>
        <v/>
      </c>
      <c r="F948" s="1789"/>
      <c r="G948" s="1316"/>
      <c r="H948" s="1317" t="str">
        <f>H$108</f>
        <v>Etanchéité</v>
      </c>
      <c r="I948" s="1317"/>
      <c r="J948" s="1317"/>
      <c r="K948" s="2173" t="str">
        <f>AI905</f>
        <v/>
      </c>
      <c r="L948" s="2173"/>
      <c r="M948" s="2173"/>
      <c r="N948" s="2173"/>
      <c r="O948" s="2173"/>
      <c r="P948" s="2173"/>
      <c r="Q948" s="2173"/>
      <c r="R948" s="1318" t="str">
        <f>IF(S948=0,"",IF(BF905=Q$40,R$40,R$41))</f>
        <v>d'ici à 8 ans</v>
      </c>
      <c r="S948" s="1327" t="str">
        <f>AW905</f>
        <v/>
      </c>
      <c r="T948" s="1327"/>
      <c r="U948" s="1327"/>
      <c r="V948" s="527"/>
      <c r="W948" s="1320"/>
      <c r="X948" s="1319" t="str">
        <f>IF(V948=V$41,0,S948)</f>
        <v/>
      </c>
      <c r="Z948" s="1328">
        <f>IF(S948=0,1,IF(V948=V$41,2,3))</f>
        <v>3</v>
      </c>
      <c r="AA948" s="1322">
        <f>IF(R948=AA937,S948,0)</f>
        <v>0</v>
      </c>
      <c r="AB948" s="1322" t="str">
        <f>IF(R948=AB937,S948,0)</f>
        <v/>
      </c>
      <c r="AC948" s="1292"/>
      <c r="AD948" s="1322">
        <f>IF(R948=AD937,X948,0)</f>
        <v>0</v>
      </c>
      <c r="AE948" s="1322" t="str">
        <f>IF(R948=AE937,X948,0)</f>
        <v/>
      </c>
      <c r="AF948" s="40"/>
      <c r="AG948" s="1322">
        <f>AD948</f>
        <v>0</v>
      </c>
      <c r="AH948" s="1562" t="str">
        <f>AE948</f>
        <v/>
      </c>
      <c r="AI948" s="1563">
        <f>IF(W948=AI937,AC948,0)</f>
        <v>0</v>
      </c>
      <c r="AJ948" s="1563">
        <f>IF(W948=AJ937,AC948,0)</f>
        <v>0</v>
      </c>
      <c r="AK948" s="40"/>
      <c r="AL948" s="40"/>
    </row>
    <row r="949" spans="1:38" s="737" customFormat="1" ht="47" customHeight="1">
      <c r="A949" s="1704">
        <f>IF(G905="",0,1)</f>
        <v>0</v>
      </c>
      <c r="B949" s="1655"/>
      <c r="C949" s="1283"/>
      <c r="D949" s="1561"/>
      <c r="E949" s="1474" t="str">
        <f t="shared" si="88"/>
        <v/>
      </c>
      <c r="F949" s="1789"/>
      <c r="G949" s="1323"/>
      <c r="H949" s="1324"/>
      <c r="I949" s="1324"/>
      <c r="J949" s="1324"/>
      <c r="K949" s="2174"/>
      <c r="L949" s="2174"/>
      <c r="M949" s="2174"/>
      <c r="N949" s="2174"/>
      <c r="O949" s="2174"/>
      <c r="P949" s="2174"/>
      <c r="Q949" s="2174"/>
      <c r="R949" s="1325"/>
      <c r="S949" s="1326"/>
      <c r="T949" s="1326"/>
      <c r="U949" s="1326"/>
      <c r="V949" s="1326"/>
      <c r="W949" s="1326"/>
      <c r="X949" s="1326"/>
      <c r="AC949" s="1292"/>
      <c r="AE949" s="40"/>
      <c r="AF949" s="40"/>
      <c r="AH949" s="40"/>
      <c r="AI949" s="1443"/>
      <c r="AJ949" s="44"/>
      <c r="AK949" s="40"/>
      <c r="AL949" s="40"/>
    </row>
    <row r="950" spans="1:38" s="737" customFormat="1" ht="17" customHeight="1">
      <c r="A950" s="1704">
        <f>IF(G905="",0,1)</f>
        <v>0</v>
      </c>
      <c r="B950" s="1655"/>
      <c r="C950" s="1283"/>
      <c r="D950" s="1561"/>
      <c r="E950" s="1474" t="str">
        <f t="shared" si="88"/>
        <v/>
      </c>
      <c r="F950" s="1789"/>
      <c r="G950" s="1316"/>
      <c r="H950" s="1317" t="str">
        <f>H$110</f>
        <v>Gestion du climat</v>
      </c>
      <c r="I950" s="1317"/>
      <c r="J950" s="1317"/>
      <c r="K950" s="2173" t="str">
        <f>AJ905</f>
        <v/>
      </c>
      <c r="L950" s="2173"/>
      <c r="M950" s="2173"/>
      <c r="N950" s="2173"/>
      <c r="O950" s="2173"/>
      <c r="P950" s="2173"/>
      <c r="Q950" s="2173"/>
      <c r="R950" s="1318" t="str">
        <f>IF(S950=0,"",IF(BG905=Q$40,R$40,R$41))</f>
        <v>d'ici à 8 ans</v>
      </c>
      <c r="S950" s="1327" t="str">
        <f>AX905</f>
        <v/>
      </c>
      <c r="T950" s="1327"/>
      <c r="U950" s="1327"/>
      <c r="V950" s="527"/>
      <c r="W950" s="1320"/>
      <c r="X950" s="1319" t="str">
        <f>IF(V950=V$41,0,S950)</f>
        <v/>
      </c>
      <c r="Z950" s="1328">
        <f>IF(S950=0,1,IF(V950=V$41,2,3))</f>
        <v>3</v>
      </c>
      <c r="AA950" s="1322">
        <f>IF(R950=AA937,S950,0)</f>
        <v>0</v>
      </c>
      <c r="AB950" s="1322" t="str">
        <f>IF(R950=AB937,S950,0)</f>
        <v/>
      </c>
      <c r="AC950" s="1292"/>
      <c r="AD950" s="1322">
        <f>IF(R950=AD937,X950,0)</f>
        <v>0</v>
      </c>
      <c r="AE950" s="1322" t="str">
        <f>IF(R950=AE937,X950,0)</f>
        <v/>
      </c>
      <c r="AF950" s="40"/>
      <c r="AG950" s="1322">
        <f>AD950</f>
        <v>0</v>
      </c>
      <c r="AH950" s="1562" t="str">
        <f>AE950</f>
        <v/>
      </c>
      <c r="AI950" s="1563">
        <f>IF(W950=AI937,AC950,0)</f>
        <v>0</v>
      </c>
      <c r="AJ950" s="1563">
        <f>IF(W950=AJ937,AC950,0)</f>
        <v>0</v>
      </c>
      <c r="AK950" s="40"/>
      <c r="AL950" s="40"/>
    </row>
    <row r="951" spans="1:38" s="737" customFormat="1" ht="24" customHeight="1">
      <c r="A951" s="1704">
        <f>IF(G905="",0,1)</f>
        <v>0</v>
      </c>
      <c r="B951" s="1655"/>
      <c r="C951" s="1283"/>
      <c r="D951" s="1561"/>
      <c r="E951" s="1474" t="str">
        <f t="shared" si="88"/>
        <v/>
      </c>
      <c r="F951" s="1789"/>
      <c r="G951" s="1323"/>
      <c r="H951" s="1324"/>
      <c r="I951" s="1324"/>
      <c r="J951" s="1324"/>
      <c r="K951" s="2174"/>
      <c r="L951" s="2174"/>
      <c r="M951" s="2174"/>
      <c r="N951" s="2174"/>
      <c r="O951" s="2174"/>
      <c r="P951" s="2174"/>
      <c r="Q951" s="2174"/>
      <c r="R951" s="1325"/>
      <c r="S951" s="1326"/>
      <c r="T951" s="1326"/>
      <c r="U951" s="1326"/>
      <c r="V951" s="1326"/>
      <c r="W951" s="1326"/>
      <c r="X951" s="1326"/>
      <c r="AC951" s="1292"/>
      <c r="AE951" s="40"/>
      <c r="AF951" s="40"/>
      <c r="AH951" s="40"/>
      <c r="AJ951" s="40"/>
      <c r="AK951" s="40"/>
      <c r="AL951" s="40"/>
    </row>
    <row r="952" spans="1:38" s="737" customFormat="1" ht="17" customHeight="1">
      <c r="A952" s="1704">
        <f>IF(G905="",0,1)</f>
        <v>0</v>
      </c>
      <c r="B952" s="1655"/>
      <c r="C952" s="1283"/>
      <c r="D952" s="1561"/>
      <c r="E952" s="1474" t="str">
        <f t="shared" si="88"/>
        <v/>
      </c>
      <c r="F952" s="1789"/>
      <c r="G952" s="1316"/>
      <c r="H952" s="1317" t="str">
        <f>H$112</f>
        <v>Isolation des conduites</v>
      </c>
      <c r="I952" s="1317"/>
      <c r="J952" s="1317"/>
      <c r="K952" s="2173" t="str">
        <f>AK905</f>
        <v/>
      </c>
      <c r="L952" s="2173"/>
      <c r="M952" s="2173"/>
      <c r="N952" s="2173"/>
      <c r="O952" s="2173"/>
      <c r="P952" s="2173"/>
      <c r="Q952" s="2173"/>
      <c r="R952" s="1318" t="str">
        <f>IF(S952=0,"",IF(BH905=Q$40,R$40,R$41))</f>
        <v>d'ici à 8 ans</v>
      </c>
      <c r="S952" s="1327" t="str">
        <f>AY905</f>
        <v/>
      </c>
      <c r="T952" s="1327"/>
      <c r="U952" s="1327"/>
      <c r="V952" s="527"/>
      <c r="W952" s="1320"/>
      <c r="X952" s="1319" t="str">
        <f>IF(V952=V$41,0,S952)</f>
        <v/>
      </c>
      <c r="Z952" s="1328">
        <f>IF(S952=0,1,IF(V952=V$41,2,3))</f>
        <v>3</v>
      </c>
      <c r="AA952" s="1322">
        <f>IF(R952=AA937,S952,0)</f>
        <v>0</v>
      </c>
      <c r="AB952" s="1322" t="str">
        <f>IF(R952=AB937,S952,0)</f>
        <v/>
      </c>
      <c r="AC952" s="1292"/>
      <c r="AD952" s="1322">
        <f>IF(R952=AD937,X952,0)</f>
        <v>0</v>
      </c>
      <c r="AE952" s="1322" t="str">
        <f>IF(R952=AE937,X952,0)</f>
        <v/>
      </c>
      <c r="AF952" s="40"/>
      <c r="AH952" s="40"/>
      <c r="AI952" s="1322">
        <f>AD952</f>
        <v>0</v>
      </c>
      <c r="AJ952" s="1322" t="str">
        <f>AE952</f>
        <v/>
      </c>
      <c r="AK952" s="40"/>
      <c r="AL952" s="40"/>
    </row>
    <row r="953" spans="1:38" s="737" customFormat="1" ht="15" customHeight="1">
      <c r="A953" s="1704">
        <f>IF(G905="",0,1)</f>
        <v>0</v>
      </c>
      <c r="B953" s="1655"/>
      <c r="C953" s="1283"/>
      <c r="D953" s="1561"/>
      <c r="E953" s="1474" t="str">
        <f t="shared" si="88"/>
        <v/>
      </c>
      <c r="F953" s="1789"/>
      <c r="G953" s="1323"/>
      <c r="H953" s="1324"/>
      <c r="I953" s="1324"/>
      <c r="J953" s="1324"/>
      <c r="K953" s="2174"/>
      <c r="L953" s="2174"/>
      <c r="M953" s="2174"/>
      <c r="N953" s="2174"/>
      <c r="O953" s="2174"/>
      <c r="P953" s="2174"/>
      <c r="Q953" s="2174"/>
      <c r="R953" s="1325"/>
      <c r="S953" s="1326"/>
      <c r="T953" s="1326"/>
      <c r="U953" s="1326"/>
      <c r="V953" s="1326"/>
      <c r="W953" s="1326"/>
      <c r="X953" s="1326"/>
      <c r="AC953" s="1292"/>
      <c r="AE953" s="40"/>
      <c r="AF953" s="40"/>
      <c r="AH953" s="40"/>
      <c r="AJ953" s="40"/>
      <c r="AK953" s="40"/>
      <c r="AL953" s="40"/>
    </row>
    <row r="954" spans="1:38" s="737" customFormat="1" ht="17" customHeight="1">
      <c r="A954" s="1704">
        <f>IF(G905="",0,1)</f>
        <v>0</v>
      </c>
      <c r="B954" s="1655"/>
      <c r="C954" s="1283"/>
      <c r="D954" s="1561"/>
      <c r="E954" s="1474" t="str">
        <f t="shared" si="88"/>
        <v/>
      </c>
      <c r="F954" s="1789"/>
      <c r="G954" s="1316"/>
      <c r="H954" s="1317" t="str">
        <f>H$114</f>
        <v>Isolation du distributeur de chauffage</v>
      </c>
      <c r="I954" s="1317"/>
      <c r="J954" s="1317"/>
      <c r="K954" s="2173" t="str">
        <f>AL905</f>
        <v/>
      </c>
      <c r="L954" s="2173"/>
      <c r="M954" s="2173"/>
      <c r="N954" s="2173"/>
      <c r="O954" s="2173"/>
      <c r="P954" s="2173"/>
      <c r="Q954" s="2173"/>
      <c r="R954" s="1318" t="str">
        <f>IF(S954=0,"",IF(BI905=Q$40,R$40,R$41))</f>
        <v>d'ici à 8 ans</v>
      </c>
      <c r="S954" s="1327" t="str">
        <f>AZ905</f>
        <v/>
      </c>
      <c r="T954" s="1327"/>
      <c r="U954" s="1327"/>
      <c r="V954" s="527"/>
      <c r="W954" s="1320"/>
      <c r="X954" s="1319" t="str">
        <f>IF(V954=V$41,0,S954)</f>
        <v/>
      </c>
      <c r="Z954" s="1328">
        <f>IF(S954=0,1,IF(V954=V$41,2,3))</f>
        <v>3</v>
      </c>
      <c r="AA954" s="1322">
        <f>IF(R954=AA$97,S954,0)</f>
        <v>0</v>
      </c>
      <c r="AB954" s="1322" t="str">
        <f>IF(R954=AB$97,S954,0)</f>
        <v/>
      </c>
      <c r="AC954" s="1292"/>
      <c r="AD954" s="1322">
        <f>IF(R954=AD$97,X954,0)</f>
        <v>0</v>
      </c>
      <c r="AE954" s="1322" t="str">
        <f>IF(R954=AE$97,X954,0)</f>
        <v/>
      </c>
      <c r="AF954" s="40"/>
      <c r="AH954" s="40"/>
      <c r="AI954" s="1322">
        <f>AD954</f>
        <v>0</v>
      </c>
      <c r="AJ954" s="1322" t="str">
        <f>AE954</f>
        <v/>
      </c>
      <c r="AK954" s="40"/>
      <c r="AL954" s="40"/>
    </row>
    <row r="955" spans="1:38" s="737" customFormat="1" ht="17" customHeight="1">
      <c r="A955" s="1704">
        <f>IF(G905="",0,1)</f>
        <v>0</v>
      </c>
      <c r="B955" s="1655"/>
      <c r="C955" s="1283"/>
      <c r="D955" s="1561"/>
      <c r="E955" s="1474" t="str">
        <f t="shared" si="88"/>
        <v/>
      </c>
      <c r="F955" s="1789"/>
      <c r="G955" s="1323"/>
      <c r="H955" s="1324"/>
      <c r="I955" s="1324"/>
      <c r="J955" s="1324"/>
      <c r="K955" s="2174"/>
      <c r="L955" s="2174"/>
      <c r="M955" s="2174"/>
      <c r="N955" s="2174"/>
      <c r="O955" s="2174"/>
      <c r="P955" s="2174"/>
      <c r="Q955" s="2174"/>
      <c r="R955" s="1325"/>
      <c r="S955" s="1326"/>
      <c r="T955" s="1326"/>
      <c r="U955" s="1326"/>
      <c r="V955" s="1326"/>
      <c r="W955" s="1326"/>
      <c r="X955" s="1326"/>
      <c r="AC955" s="1292"/>
      <c r="AE955" s="40"/>
      <c r="AF955" s="40"/>
      <c r="AH955" s="40"/>
      <c r="AJ955" s="40"/>
      <c r="AK955" s="40"/>
      <c r="AL955" s="40"/>
    </row>
    <row r="956" spans="1:38" s="1292" customFormat="1" ht="18" customHeight="1">
      <c r="A956" s="1704">
        <f>IF(G905="",0,1)</f>
        <v>0</v>
      </c>
      <c r="B956" s="1629"/>
      <c r="C956" s="1283"/>
      <c r="D956" s="1564">
        <f>IF(I956="",-1,0)</f>
        <v>-1</v>
      </c>
      <c r="E956" s="1474" t="str">
        <f t="shared" si="88"/>
        <v/>
      </c>
      <c r="F956" s="1789"/>
      <c r="G956" s="1329" t="str">
        <f>G$116</f>
        <v>Total</v>
      </c>
      <c r="H956" s="1329"/>
      <c r="I956" s="1330"/>
      <c r="J956" s="1331"/>
      <c r="K956" s="1332">
        <f>AK906</f>
        <v>0</v>
      </c>
      <c r="L956" s="1332"/>
      <c r="M956" s="1332"/>
      <c r="N956" s="1332"/>
      <c r="O956" s="1332"/>
      <c r="P956" s="1332"/>
      <c r="Q956" s="1332"/>
      <c r="R956" s="1332"/>
      <c r="S956" s="1286">
        <f>SUM(S942:S955)</f>
        <v>0</v>
      </c>
      <c r="T956" s="1333"/>
      <c r="U956" s="1286"/>
      <c r="V956" s="1286">
        <f>SUM(V942:V955)</f>
        <v>0</v>
      </c>
      <c r="W956" s="1286">
        <f>SUM(W942:W955)</f>
        <v>0</v>
      </c>
      <c r="X956" s="1286">
        <f>SUM(X942:X955)</f>
        <v>0</v>
      </c>
      <c r="Y956" s="2"/>
      <c r="Z956" s="2"/>
      <c r="AA956" s="1334">
        <f>SUM(AA942:AA955)</f>
        <v>0</v>
      </c>
      <c r="AB956" s="1334">
        <f>SUM(AB942:AB955)</f>
        <v>0</v>
      </c>
      <c r="AD956" s="1334">
        <f>SUM(AD942:AD955)</f>
        <v>0</v>
      </c>
      <c r="AE956" s="1334">
        <f>SUM(AE942:AE955)</f>
        <v>0</v>
      </c>
      <c r="AF956" s="1415"/>
      <c r="AG956" s="1334">
        <f>SUM(AG942:AG955)</f>
        <v>0</v>
      </c>
      <c r="AH956" s="1334">
        <f>SUM(AH942:AH955)</f>
        <v>0</v>
      </c>
      <c r="AI956" s="1334">
        <f>SUM(AI942:AI955)</f>
        <v>0</v>
      </c>
      <c r="AJ956" s="1334">
        <f>SUM(AJ942:AJ955)</f>
        <v>0</v>
      </c>
      <c r="AK956" s="1415"/>
      <c r="AL956" s="1415"/>
    </row>
    <row r="957" spans="1:38" s="731" customFormat="1" ht="25" customHeight="1">
      <c r="A957" s="1704">
        <f>IF(G905="",0,1)</f>
        <v>0</v>
      </c>
      <c r="B957" s="1629"/>
      <c r="C957" s="1283"/>
      <c r="D957" s="1561"/>
      <c r="E957" s="1474" t="str">
        <f t="shared" si="88"/>
        <v/>
      </c>
      <c r="F957" s="1789"/>
      <c r="G957" s="1315"/>
      <c r="H957" s="1335"/>
      <c r="I957" s="1336"/>
      <c r="J957" s="1337"/>
      <c r="K957" s="1338"/>
      <c r="L957" s="1338"/>
      <c r="M957" s="1338"/>
      <c r="N957" s="1338"/>
      <c r="O957" s="1338"/>
      <c r="P957" s="1338"/>
      <c r="Q957" s="1338"/>
      <c r="R957" s="1338"/>
      <c r="S957" s="1337"/>
      <c r="T957" s="1337"/>
      <c r="U957" s="1337"/>
      <c r="V957" s="1339"/>
      <c r="W957" s="989"/>
      <c r="X957" s="2"/>
      <c r="Y957" s="2"/>
      <c r="Z957" s="2"/>
      <c r="AA957" s="2"/>
      <c r="AB957" s="2"/>
      <c r="AC957" s="1292"/>
      <c r="AD957" s="1415"/>
      <c r="AE957" s="1415"/>
      <c r="AF957" s="1415"/>
      <c r="AG957" s="1415"/>
      <c r="AH957" s="1415"/>
      <c r="AI957" s="1415"/>
      <c r="AJ957" s="1415"/>
      <c r="AK957" s="1415"/>
      <c r="AL957" s="1415"/>
    </row>
    <row r="958" spans="1:38" s="1279" customFormat="1" ht="19" customHeight="1">
      <c r="A958" s="1704">
        <f>IF(G905="",0,1)</f>
        <v>0</v>
      </c>
      <c r="B958" s="1704"/>
      <c r="C958" s="1565"/>
      <c r="D958" s="1566"/>
      <c r="E958" s="1474" t="str">
        <f t="shared" si="88"/>
        <v/>
      </c>
      <c r="F958" s="1789"/>
      <c r="G958" s="1340"/>
      <c r="H958" s="1341" t="str">
        <f>H$118</f>
        <v>Economies</v>
      </c>
      <c r="I958" s="1342"/>
      <c r="J958" s="1343"/>
      <c r="K958" s="1344" t="str">
        <f>K$118</f>
        <v>Ensemble des mesures 1</v>
      </c>
      <c r="L958" s="1345"/>
      <c r="M958" s="1261"/>
      <c r="N958" s="1346"/>
      <c r="O958" s="1346"/>
      <c r="P958" s="1346"/>
      <c r="Q958" s="1346"/>
      <c r="R958" s="1346"/>
      <c r="S958" s="1347">
        <f>AA956</f>
        <v>0</v>
      </c>
      <c r="T958" s="1261"/>
      <c r="U958" s="1261"/>
      <c r="V958" s="1261"/>
      <c r="W958" s="1348"/>
      <c r="X958" s="1349">
        <f>AD956</f>
        <v>0</v>
      </c>
      <c r="Y958" s="1350"/>
      <c r="Z958" s="1350"/>
      <c r="AA958" s="1350"/>
      <c r="AB958" s="1350"/>
      <c r="AC958" s="1350"/>
    </row>
    <row r="959" spans="1:38" s="1355" customFormat="1" ht="19" customHeight="1">
      <c r="A959" s="1704">
        <f>IF(G905="",0,1)</f>
        <v>0</v>
      </c>
      <c r="B959" s="1646"/>
      <c r="C959" s="1565"/>
      <c r="D959" s="1567"/>
      <c r="E959" s="1474" t="str">
        <f t="shared" si="88"/>
        <v/>
      </c>
      <c r="F959" s="1789"/>
      <c r="G959" s="1351"/>
      <c r="H959" s="1352" t="s">
        <v>100</v>
      </c>
      <c r="I959" s="1353"/>
      <c r="J959" s="1354"/>
      <c r="K959" s="1344" t="str">
        <f>K$119</f>
        <v>Ensemble des mesures 2</v>
      </c>
      <c r="L959" s="1345"/>
      <c r="M959" s="1261"/>
      <c r="N959" s="1346"/>
      <c r="O959" s="1346"/>
      <c r="P959" s="1346"/>
      <c r="Q959" s="1346"/>
      <c r="R959" s="1346"/>
      <c r="S959" s="1347">
        <f>AB956</f>
        <v>0</v>
      </c>
      <c r="T959" s="1261"/>
      <c r="U959" s="1261"/>
      <c r="V959" s="1261"/>
      <c r="W959" s="1348"/>
      <c r="X959" s="1349">
        <f>AE956</f>
        <v>0</v>
      </c>
      <c r="Y959" s="208"/>
      <c r="Z959" s="208"/>
      <c r="AA959" s="208"/>
      <c r="AB959" s="208"/>
      <c r="AC959" s="208"/>
      <c r="AD959" s="198"/>
      <c r="AE959" s="198"/>
      <c r="AF959" s="198"/>
      <c r="AG959" s="198"/>
      <c r="AH959" s="198"/>
      <c r="AI959" s="198"/>
      <c r="AJ959" s="198"/>
      <c r="AK959" s="198"/>
      <c r="AL959" s="198"/>
    </row>
    <row r="960" spans="1:38" s="1368" customFormat="1" ht="19" customHeight="1">
      <c r="A960" s="1704">
        <f>IF(G905="",0,1)</f>
        <v>0</v>
      </c>
      <c r="B960" s="1709"/>
      <c r="C960" s="1568"/>
      <c r="D960" s="1569"/>
      <c r="E960" s="1474" t="str">
        <f t="shared" si="88"/>
        <v/>
      </c>
      <c r="F960" s="1789"/>
      <c r="G960" s="1359"/>
      <c r="H960" s="1360"/>
      <c r="I960" s="1361"/>
      <c r="J960" s="1360"/>
      <c r="K960" s="1414" t="str">
        <f>K$120</f>
        <v>Total (ensemble des mesures 1+2)</v>
      </c>
      <c r="L960" s="1363"/>
      <c r="M960" s="1364"/>
      <c r="N960" s="1362"/>
      <c r="O960" s="1362"/>
      <c r="P960" s="1362"/>
      <c r="Q960" s="1362"/>
      <c r="R960" s="1362"/>
      <c r="S960" s="1365">
        <f>SUM(S958:S959)</f>
        <v>0</v>
      </c>
      <c r="T960" s="1364"/>
      <c r="U960" s="1364"/>
      <c r="V960" s="1364"/>
      <c r="W960" s="1366"/>
      <c r="X960" s="1367">
        <f>SUM(X958:X959)</f>
        <v>0</v>
      </c>
      <c r="Y960" s="933"/>
      <c r="Z960" s="933"/>
      <c r="AA960" s="933"/>
      <c r="AB960" s="933"/>
      <c r="AC960" s="933"/>
      <c r="AD960" s="21"/>
      <c r="AE960" s="21"/>
      <c r="AF960" s="21"/>
      <c r="AG960" s="21"/>
      <c r="AH960" s="21"/>
      <c r="AI960" s="21"/>
      <c r="AJ960" s="21"/>
      <c r="AK960" s="21"/>
      <c r="AL960" s="21"/>
    </row>
    <row r="961" spans="1:38" s="731" customFormat="1" ht="25" customHeight="1">
      <c r="A961" s="1704">
        <f>IF(G905="",0,1)</f>
        <v>0</v>
      </c>
      <c r="B961" s="1629"/>
      <c r="C961" s="1283"/>
      <c r="D961" s="1561"/>
      <c r="E961" s="1474" t="str">
        <f t="shared" si="88"/>
        <v/>
      </c>
      <c r="F961" s="1789"/>
      <c r="G961" s="1315"/>
      <c r="H961" s="1335"/>
      <c r="I961" s="1336"/>
      <c r="J961" s="1337"/>
      <c r="K961" s="1338"/>
      <c r="L961" s="1338"/>
      <c r="M961" s="1338"/>
      <c r="N961" s="1338"/>
      <c r="O961" s="1338"/>
      <c r="P961" s="1338"/>
      <c r="Q961" s="1338"/>
      <c r="R961" s="1338"/>
      <c r="S961" s="1337"/>
      <c r="T961" s="1337"/>
      <c r="U961" s="1337"/>
      <c r="V961" s="1339"/>
      <c r="W961" s="989"/>
      <c r="X961" s="2"/>
      <c r="Y961" s="2"/>
      <c r="Z961" s="2"/>
      <c r="AA961" s="2"/>
      <c r="AB961" s="2"/>
      <c r="AC961" s="1291"/>
      <c r="AD961" s="1415"/>
      <c r="AE961" s="1415"/>
      <c r="AF961" s="1415"/>
      <c r="AG961" s="1415"/>
      <c r="AH961" s="1415"/>
      <c r="AI961" s="1415"/>
      <c r="AJ961" s="1415"/>
      <c r="AK961" s="1415"/>
      <c r="AL961" s="1415"/>
    </row>
    <row r="962" spans="1:38" s="731" customFormat="1" ht="25" customHeight="1">
      <c r="A962" s="1704">
        <f>IF(G905="",0,1)</f>
        <v>0</v>
      </c>
      <c r="B962" s="1629"/>
      <c r="C962" s="1283"/>
      <c r="D962" s="1561"/>
      <c r="E962" s="1474" t="str">
        <f t="shared" si="88"/>
        <v/>
      </c>
      <c r="F962" s="1789"/>
      <c r="G962" s="1315"/>
      <c r="H962" s="1619" t="s">
        <v>909</v>
      </c>
      <c r="I962" s="1369"/>
      <c r="J962" s="1369"/>
      <c r="K962" s="1369"/>
      <c r="L962" s="1369"/>
      <c r="M962" s="1369"/>
      <c r="N962" s="1369"/>
      <c r="O962" s="1369"/>
      <c r="P962" s="1369"/>
      <c r="Q962" s="1369"/>
      <c r="R962" s="1369"/>
      <c r="S962" s="1369"/>
      <c r="T962" s="1369"/>
      <c r="U962" s="1369"/>
      <c r="V962" s="1369"/>
      <c r="W962" s="1369"/>
      <c r="X962" s="2"/>
      <c r="Y962" s="2"/>
      <c r="Z962" s="2"/>
      <c r="AA962" s="2"/>
      <c r="AB962" s="2"/>
      <c r="AC962" s="1291"/>
      <c r="AD962" s="1415"/>
      <c r="AE962" s="1415"/>
      <c r="AF962" s="1415"/>
      <c r="AG962" s="1415"/>
      <c r="AH962" s="1415"/>
      <c r="AI962" s="1415"/>
      <c r="AJ962" s="1415"/>
      <c r="AK962" s="1415"/>
      <c r="AL962" s="1415"/>
    </row>
    <row r="963" spans="1:38" s="731" customFormat="1" ht="84" customHeight="1">
      <c r="A963" s="1704">
        <f>IF(G905="",0,1)</f>
        <v>0</v>
      </c>
      <c r="B963" s="1629"/>
      <c r="C963" s="1283"/>
      <c r="D963" s="1561"/>
      <c r="E963" s="1474" t="str">
        <f t="shared" si="88"/>
        <v/>
      </c>
      <c r="F963" s="1789"/>
      <c r="G963" s="1315"/>
      <c r="H963" s="2188"/>
      <c r="I963" s="2189"/>
      <c r="J963" s="2189"/>
      <c r="K963" s="2189"/>
      <c r="L963" s="2189"/>
      <c r="M963" s="2189"/>
      <c r="N963" s="2189"/>
      <c r="O963" s="2189"/>
      <c r="P963" s="2189"/>
      <c r="Q963" s="2189"/>
      <c r="R963" s="2189"/>
      <c r="S963" s="2189"/>
      <c r="T963" s="2189"/>
      <c r="U963" s="2189"/>
      <c r="V963" s="2189"/>
      <c r="W963" s="2190"/>
      <c r="X963" s="2"/>
      <c r="Y963" s="2"/>
      <c r="Z963" s="2"/>
      <c r="AA963" s="2"/>
      <c r="AB963" s="2"/>
      <c r="AC963" s="1291"/>
      <c r="AD963" s="1415"/>
      <c r="AE963" s="1415"/>
      <c r="AF963" s="1415"/>
      <c r="AG963" s="1415"/>
      <c r="AH963" s="1415"/>
      <c r="AI963" s="1415"/>
      <c r="AJ963" s="1415"/>
      <c r="AK963" s="1415"/>
      <c r="AL963" s="1415"/>
    </row>
    <row r="964" spans="1:38" s="731" customFormat="1" ht="25" customHeight="1">
      <c r="A964" s="1704">
        <f>IF(G905="",0,1)</f>
        <v>0</v>
      </c>
      <c r="B964" s="1629"/>
      <c r="C964" s="1283"/>
      <c r="D964" s="1561"/>
      <c r="E964" s="1474" t="str">
        <f t="shared" si="88"/>
        <v/>
      </c>
      <c r="F964" s="1789"/>
      <c r="G964" s="1315"/>
      <c r="H964" s="1335"/>
      <c r="I964" s="1336"/>
      <c r="J964" s="1336"/>
      <c r="K964" s="1336"/>
      <c r="L964" s="1336"/>
      <c r="M964" s="1336"/>
      <c r="N964" s="1336"/>
      <c r="O964" s="1336"/>
      <c r="P964" s="1336"/>
      <c r="Q964" s="1336"/>
      <c r="R964" s="1336"/>
      <c r="S964" s="1336"/>
      <c r="T964" s="1336"/>
      <c r="U964" s="1336"/>
      <c r="V964" s="1336"/>
      <c r="W964" s="1336"/>
      <c r="X964" s="2"/>
      <c r="Y964" s="2"/>
      <c r="Z964" s="2"/>
      <c r="AA964" s="2"/>
      <c r="AB964" s="2"/>
      <c r="AC964" s="1291"/>
      <c r="AD964" s="1415"/>
      <c r="AE964" s="1415"/>
      <c r="AF964" s="1415"/>
      <c r="AG964" s="1415"/>
      <c r="AH964" s="1415"/>
      <c r="AI964" s="1415"/>
      <c r="AJ964" s="1415"/>
      <c r="AK964" s="1415"/>
      <c r="AL964" s="1415"/>
    </row>
    <row r="965" spans="1:38" s="731" customFormat="1" ht="25" customHeight="1">
      <c r="A965" s="1704">
        <f>IF(G905="",0,1)</f>
        <v>0</v>
      </c>
      <c r="B965" s="1629"/>
      <c r="C965" s="1283"/>
      <c r="D965" s="1561"/>
      <c r="E965" s="1474" t="str">
        <f t="shared" si="88"/>
        <v/>
      </c>
      <c r="F965" s="1789"/>
      <c r="G965" s="1315"/>
      <c r="H965" s="1335"/>
      <c r="I965" s="1336"/>
      <c r="J965" s="1337"/>
      <c r="K965" s="1338"/>
      <c r="L965" s="1338"/>
      <c r="M965" s="1338"/>
      <c r="N965" s="1338"/>
      <c r="O965" s="1338"/>
      <c r="P965" s="1338"/>
      <c r="Q965" s="1338"/>
      <c r="R965" s="1338"/>
      <c r="S965" s="1337"/>
      <c r="T965" s="1337"/>
      <c r="U965" s="1337"/>
      <c r="V965" s="1339"/>
      <c r="W965" s="989"/>
      <c r="X965" s="2"/>
      <c r="Y965" s="2"/>
      <c r="Z965" s="2"/>
      <c r="AA965" s="2"/>
      <c r="AB965" s="2"/>
      <c r="AC965" s="1291"/>
      <c r="AD965" s="1415"/>
      <c r="AE965" s="1415"/>
      <c r="AF965" s="1415"/>
      <c r="AG965" s="1415"/>
      <c r="AH965" s="1415"/>
      <c r="AI965" s="1415"/>
      <c r="AJ965" s="1415"/>
      <c r="AK965" s="1415"/>
      <c r="AL965" s="1415"/>
    </row>
    <row r="966" spans="1:38" s="731" customFormat="1" ht="25" customHeight="1">
      <c r="A966" s="1704">
        <f>IF(G905="",0,1)</f>
        <v>0</v>
      </c>
      <c r="B966" s="1629"/>
      <c r="C966" s="1283"/>
      <c r="D966" s="1561"/>
      <c r="E966" s="1474" t="str">
        <f t="shared" si="88"/>
        <v/>
      </c>
      <c r="F966" s="1789"/>
      <c r="G966" s="1315"/>
      <c r="H966" s="1335"/>
      <c r="I966" s="1336"/>
      <c r="J966" s="1337"/>
      <c r="K966" s="1338"/>
      <c r="L966" s="1338"/>
      <c r="M966" s="1338"/>
      <c r="N966" s="1338"/>
      <c r="O966" s="1338"/>
      <c r="P966" s="1338"/>
      <c r="Q966" s="1338"/>
      <c r="R966" s="1338"/>
      <c r="S966" s="1337"/>
      <c r="T966" s="1337"/>
      <c r="U966" s="1337"/>
      <c r="V966" s="1339"/>
      <c r="W966" s="989"/>
      <c r="X966" s="2"/>
      <c r="Y966" s="2"/>
      <c r="Z966" s="2"/>
      <c r="AA966" s="2"/>
      <c r="AB966" s="2"/>
      <c r="AC966" s="1291"/>
      <c r="AD966" s="1415"/>
      <c r="AE966" s="1415"/>
      <c r="AF966" s="1415"/>
      <c r="AG966" s="1415"/>
      <c r="AH966" s="1415"/>
      <c r="AI966" s="1415"/>
      <c r="AJ966" s="1415"/>
      <c r="AK966" s="1415"/>
      <c r="AL966" s="1415"/>
    </row>
    <row r="967" spans="1:38" s="1292" customFormat="1" ht="24" thickBot="1">
      <c r="A967" s="1704">
        <f>IF(G905="",0,1)</f>
        <v>0</v>
      </c>
      <c r="B967" s="1629"/>
      <c r="C967" s="1283"/>
      <c r="D967" s="1561"/>
      <c r="E967" s="1474" t="str">
        <f t="shared" si="88"/>
        <v/>
      </c>
      <c r="F967" s="1789"/>
      <c r="G967" s="777" t="str">
        <f>CONCATENATE(G905, G$39)</f>
        <v>: Contrôle d'optimisation énergétique</v>
      </c>
      <c r="H967" s="777"/>
      <c r="I967" s="777"/>
      <c r="J967" s="777"/>
      <c r="K967" s="777"/>
      <c r="L967" s="777"/>
      <c r="M967" s="777"/>
      <c r="N967" s="777"/>
      <c r="O967" s="777"/>
      <c r="P967" s="777"/>
      <c r="Q967" s="777"/>
      <c r="R967" s="777"/>
      <c r="S967" s="777"/>
      <c r="T967" s="777"/>
      <c r="U967" s="2175"/>
      <c r="V967" s="2175"/>
      <c r="W967" s="1570"/>
      <c r="X967" s="2"/>
      <c r="Y967" s="2"/>
      <c r="Z967" s="2"/>
      <c r="AA967" s="2"/>
      <c r="AB967" s="2"/>
      <c r="AC967" s="1291"/>
      <c r="AD967" s="1415"/>
    </row>
    <row r="968" spans="1:38" s="731" customFormat="1" ht="25" customHeight="1">
      <c r="A968" s="1704">
        <f>IF(G905="",0,1)</f>
        <v>0</v>
      </c>
      <c r="B968" s="1629"/>
      <c r="C968" s="1283"/>
      <c r="D968" s="1561"/>
      <c r="E968" s="1474" t="str">
        <f t="shared" si="88"/>
        <v/>
      </c>
      <c r="F968" s="1789"/>
      <c r="G968" s="1315"/>
      <c r="H968" s="1335"/>
      <c r="I968" s="1336"/>
      <c r="J968" s="1337"/>
      <c r="K968" s="1338"/>
      <c r="L968" s="1338"/>
      <c r="M968" s="1338"/>
      <c r="N968" s="1338"/>
      <c r="O968" s="1338"/>
      <c r="P968" s="1338"/>
      <c r="Q968" s="1338"/>
      <c r="R968" s="1338"/>
      <c r="S968" s="1337"/>
      <c r="T968" s="1337"/>
      <c r="U968" s="1337"/>
      <c r="V968" s="1339"/>
      <c r="W968" s="989"/>
      <c r="X968" s="2"/>
      <c r="Y968" s="2"/>
      <c r="Z968" s="2"/>
      <c r="AA968" s="2"/>
      <c r="AB968" s="2"/>
      <c r="AC968" s="1291"/>
      <c r="AD968" s="1415"/>
      <c r="AE968" s="1415"/>
      <c r="AF968" s="1415"/>
      <c r="AG968" s="1415"/>
      <c r="AH968" s="1415"/>
      <c r="AI968" s="1415"/>
      <c r="AJ968" s="1415"/>
      <c r="AK968" s="1415"/>
      <c r="AL968" s="1415"/>
    </row>
    <row r="969" spans="1:38" s="731" customFormat="1" ht="25" customHeight="1">
      <c r="A969" s="1704">
        <f>IF(G905="",0,1)</f>
        <v>0</v>
      </c>
      <c r="B969" s="1629"/>
      <c r="C969" s="1283"/>
      <c r="D969" s="1561"/>
      <c r="E969" s="1474" t="str">
        <f t="shared" si="88"/>
        <v/>
      </c>
      <c r="F969" s="1789"/>
      <c r="G969" s="1571" t="str">
        <f>G$129</f>
        <v>Réalisez les mesures d'optimisation énergétique au moins 1 x par an - au mieux avant la période de chauffe.</v>
      </c>
      <c r="H969" s="1335"/>
      <c r="I969" s="1336"/>
      <c r="J969" s="1337"/>
      <c r="K969" s="1338"/>
      <c r="L969" s="1338"/>
      <c r="M969" s="1338"/>
      <c r="N969" s="1338"/>
      <c r="O969" s="1338"/>
      <c r="P969" s="1338"/>
      <c r="Q969" s="1338"/>
      <c r="R969" s="1338"/>
      <c r="S969" s="1337"/>
      <c r="T969" s="1337"/>
      <c r="U969" s="1337"/>
      <c r="V969" s="1339"/>
      <c r="W969" s="989"/>
      <c r="X969" s="2"/>
      <c r="Y969" s="2"/>
      <c r="Z969" s="2"/>
      <c r="AA969" s="2"/>
      <c r="AB969" s="2"/>
      <c r="AC969" s="1291"/>
      <c r="AD969" s="1415"/>
      <c r="AE969" s="1415"/>
      <c r="AF969" s="1415"/>
      <c r="AG969" s="1415"/>
      <c r="AH969" s="1415"/>
      <c r="AI969" s="1415"/>
      <c r="AJ969" s="1415"/>
      <c r="AK969" s="1415"/>
      <c r="AL969" s="1415"/>
    </row>
    <row r="970" spans="1:38" s="731" customFormat="1" ht="25" customHeight="1">
      <c r="A970" s="1704">
        <f>IF(G905="",0,1)</f>
        <v>0</v>
      </c>
      <c r="B970" s="1629"/>
      <c r="C970" s="1283"/>
      <c r="D970" s="1561"/>
      <c r="E970" s="1474" t="str">
        <f t="shared" ref="E970:E1003" si="89">IF((SUM(A970:C970))&gt;0,G$42,"")</f>
        <v/>
      </c>
      <c r="F970" s="1789"/>
      <c r="G970" s="1571"/>
      <c r="H970" s="1335"/>
      <c r="I970" s="1336"/>
      <c r="J970" s="1337"/>
      <c r="K970" s="1338"/>
      <c r="L970" s="1338"/>
      <c r="M970" s="1338"/>
      <c r="N970" s="1338"/>
      <c r="O970" s="1338"/>
      <c r="P970" s="1338"/>
      <c r="Q970" s="1338"/>
      <c r="R970" s="1338"/>
      <c r="S970" s="1572" t="str">
        <f>S$130</f>
        <v>Réalisé</v>
      </c>
      <c r="V970" s="955" t="str">
        <f>V$130</f>
        <v>Nom, date</v>
      </c>
      <c r="W970" s="989"/>
      <c r="X970" s="2"/>
      <c r="Y970" s="2"/>
      <c r="Z970" s="2"/>
      <c r="AA970" s="2"/>
      <c r="AB970" s="2"/>
      <c r="AC970" s="1291"/>
      <c r="AD970" s="1415"/>
      <c r="AE970" s="1415"/>
      <c r="AF970" s="1415"/>
      <c r="AG970" s="1415"/>
      <c r="AH970" s="1415"/>
      <c r="AI970" s="1415"/>
      <c r="AJ970" s="1415"/>
      <c r="AK970" s="1415"/>
      <c r="AL970" s="1415"/>
    </row>
    <row r="971" spans="1:38" s="731" customFormat="1" ht="25" customHeight="1">
      <c r="A971" s="1704">
        <f>IF(G905="",0,1)</f>
        <v>0</v>
      </c>
      <c r="B971" s="1629"/>
      <c r="C971" s="1283"/>
      <c r="D971" s="1561"/>
      <c r="E971" s="1474" t="str">
        <f t="shared" si="89"/>
        <v/>
      </c>
      <c r="F971" s="1789"/>
      <c r="G971" s="1335" t="str">
        <f>G$131</f>
        <v>2.1 Etanchéité</v>
      </c>
      <c r="H971" s="1335"/>
      <c r="I971" s="1336"/>
      <c r="J971" s="1337"/>
      <c r="K971" s="1338"/>
      <c r="L971" s="1338"/>
      <c r="M971" s="1338"/>
      <c r="N971" s="1338"/>
      <c r="O971" s="1338"/>
      <c r="P971" s="1338"/>
      <c r="Q971" s="1338"/>
      <c r="R971" s="1338"/>
      <c r="S971" s="1337"/>
      <c r="T971" s="1337"/>
      <c r="U971" s="1337"/>
      <c r="V971" s="1339"/>
      <c r="W971" s="1339"/>
      <c r="X971" s="1339"/>
      <c r="Y971" s="2"/>
      <c r="Z971" s="2"/>
      <c r="AA971" s="2"/>
      <c r="AB971" s="2"/>
      <c r="AC971" s="1291"/>
      <c r="AD971" s="1415"/>
      <c r="AE971" s="1415"/>
      <c r="AF971" s="1415"/>
      <c r="AG971" s="1415"/>
      <c r="AH971" s="1415"/>
      <c r="AI971" s="1415"/>
      <c r="AJ971" s="1415"/>
      <c r="AK971" s="1415"/>
      <c r="AL971" s="1415"/>
    </row>
    <row r="972" spans="1:38" s="731" customFormat="1" ht="19" customHeight="1">
      <c r="A972" s="1704">
        <f>IF(G905="",0,1)</f>
        <v>0</v>
      </c>
      <c r="B972" s="1629"/>
      <c r="C972" s="1283"/>
      <c r="D972" s="1561"/>
      <c r="E972" s="1474" t="str">
        <f t="shared" si="89"/>
        <v/>
      </c>
      <c r="F972" s="1789"/>
      <c r="G972" s="1573" t="s">
        <v>9</v>
      </c>
      <c r="H972" s="1574" t="str">
        <f>BT905</f>
        <v/>
      </c>
      <c r="I972" s="1575"/>
      <c r="J972" s="1576"/>
      <c r="K972" s="1577"/>
      <c r="L972" s="1578"/>
      <c r="M972" s="1578"/>
      <c r="N972" s="1578"/>
      <c r="O972" s="1578"/>
      <c r="P972" s="1578"/>
      <c r="Q972" s="1578"/>
      <c r="R972" s="1578"/>
      <c r="S972" s="1578"/>
      <c r="T972" s="1578"/>
      <c r="U972" s="1576"/>
      <c r="V972" s="1579"/>
      <c r="W972" s="1579"/>
      <c r="X972" s="1579"/>
      <c r="Y972" s="2"/>
      <c r="Z972" s="2"/>
      <c r="AA972" s="2"/>
      <c r="AB972" s="2"/>
      <c r="AC972" s="1291"/>
      <c r="AD972" s="1415"/>
      <c r="AE972" s="1415"/>
      <c r="AF972" s="1415"/>
      <c r="AG972" s="1415"/>
      <c r="AH972" s="1415"/>
      <c r="AI972" s="1415"/>
      <c r="AJ972" s="1415"/>
      <c r="AK972" s="1415"/>
      <c r="AL972" s="1415"/>
    </row>
    <row r="973" spans="1:38" s="731" customFormat="1" ht="20" customHeight="1">
      <c r="A973" s="1704">
        <f>IF(G905="",0,1)</f>
        <v>0</v>
      </c>
      <c r="B973" s="1629"/>
      <c r="C973" s="1283"/>
      <c r="D973" s="1561"/>
      <c r="E973" s="1474" t="str">
        <f t="shared" si="89"/>
        <v/>
      </c>
      <c r="F973" s="1789"/>
      <c r="G973" s="1573"/>
      <c r="H973" s="1335"/>
      <c r="I973" s="2176" t="s">
        <v>528</v>
      </c>
      <c r="J973" s="2176"/>
      <c r="K973" s="1338"/>
      <c r="L973" s="1338"/>
      <c r="M973" s="1338"/>
      <c r="N973" s="1338"/>
      <c r="O973" s="1338"/>
      <c r="P973" s="1337"/>
      <c r="Q973" s="1337"/>
      <c r="U973" s="1580"/>
      <c r="V973" s="1580"/>
      <c r="W973" s="1580"/>
      <c r="X973" s="1580"/>
      <c r="Y973" s="2"/>
      <c r="Z973" s="2"/>
      <c r="AA973" s="2"/>
      <c r="AB973" s="2"/>
      <c r="AC973" s="1291"/>
      <c r="AD973" s="1415"/>
      <c r="AE973" s="1415"/>
      <c r="AF973" s="1415"/>
      <c r="AG973" s="1415"/>
      <c r="AH973" s="1415"/>
      <c r="AI973" s="1415"/>
      <c r="AJ973" s="1415"/>
      <c r="AK973" s="1415"/>
      <c r="AL973" s="1415"/>
    </row>
    <row r="974" spans="1:38" s="731" customFormat="1" ht="25" customHeight="1">
      <c r="A974" s="1704">
        <f>IF(G905="",0,1)</f>
        <v>0</v>
      </c>
      <c r="B974" s="1629"/>
      <c r="C974" s="1283"/>
      <c r="D974" s="1561"/>
      <c r="E974" s="1474" t="str">
        <f t="shared" si="89"/>
        <v/>
      </c>
      <c r="F974" s="1789"/>
      <c r="G974" s="1573"/>
      <c r="H974" s="1335"/>
      <c r="I974" s="2176" t="s">
        <v>529</v>
      </c>
      <c r="J974" s="2176"/>
      <c r="K974" s="2177" t="str">
        <f>K$134</f>
        <v xml:space="preserve"> Améliorez l'étanchéité des portes en renforçant les joints.</v>
      </c>
      <c r="L974" s="2177"/>
      <c r="M974" s="2177"/>
      <c r="N974" s="2177"/>
      <c r="O974" s="2177"/>
      <c r="P974" s="2177"/>
      <c r="Q974" s="2177"/>
      <c r="R974" s="2177"/>
      <c r="S974" s="1581" t="s">
        <v>16</v>
      </c>
      <c r="T974" s="1582"/>
      <c r="U974" s="1580"/>
      <c r="V974" s="1583"/>
      <c r="W974" s="1584"/>
      <c r="X974" s="1585"/>
      <c r="Y974" s="2"/>
      <c r="Z974" s="2"/>
      <c r="AA974" s="2"/>
      <c r="AB974" s="2"/>
      <c r="AC974" s="1291"/>
      <c r="AD974" s="1415"/>
      <c r="AE974" s="1415"/>
      <c r="AF974" s="1415"/>
      <c r="AG974" s="1415"/>
      <c r="AH974" s="1415"/>
      <c r="AI974" s="1415"/>
      <c r="AJ974" s="1415"/>
      <c r="AK974" s="1415"/>
      <c r="AL974" s="1415"/>
    </row>
    <row r="975" spans="1:38" s="731" customFormat="1" ht="6" customHeight="1">
      <c r="A975" s="1704">
        <f>IF(G905="",0,1)</f>
        <v>0</v>
      </c>
      <c r="B975" s="1629"/>
      <c r="C975" s="1283"/>
      <c r="D975" s="1561"/>
      <c r="E975" s="1474" t="str">
        <f t="shared" si="89"/>
        <v/>
      </c>
      <c r="F975" s="1789"/>
      <c r="G975" s="1573"/>
      <c r="H975" s="1335"/>
      <c r="I975" s="1586"/>
      <c r="J975" s="1586"/>
      <c r="K975" s="1587"/>
      <c r="L975" s="1587"/>
      <c r="M975" s="1587"/>
      <c r="N975" s="1587"/>
      <c r="O975" s="1587"/>
      <c r="P975" s="1587"/>
      <c r="Q975" s="1587"/>
      <c r="R975" s="1338"/>
      <c r="S975" s="1337"/>
      <c r="T975" s="1588"/>
      <c r="U975" s="1582"/>
      <c r="V975" s="1339"/>
      <c r="W975" s="1339"/>
      <c r="X975" s="1339"/>
      <c r="Y975" s="2"/>
      <c r="Z975" s="2"/>
      <c r="AA975" s="2"/>
      <c r="AB975" s="2"/>
      <c r="AC975" s="1291"/>
      <c r="AD975" s="1415"/>
      <c r="AE975" s="1415"/>
      <c r="AF975" s="1415"/>
      <c r="AG975" s="1415"/>
      <c r="AH975" s="1415"/>
      <c r="AI975" s="1415"/>
      <c r="AJ975" s="1415"/>
      <c r="AK975" s="1415"/>
      <c r="AL975" s="1415"/>
    </row>
    <row r="976" spans="1:38" s="731" customFormat="1" ht="19" customHeight="1">
      <c r="A976" s="1704">
        <f>IF(G905="",0,1)</f>
        <v>0</v>
      </c>
      <c r="B976" s="1629"/>
      <c r="C976" s="1283"/>
      <c r="D976" s="1561"/>
      <c r="E976" s="1474" t="str">
        <f t="shared" si="89"/>
        <v/>
      </c>
      <c r="F976" s="1789"/>
      <c r="G976" s="1573" t="s">
        <v>9</v>
      </c>
      <c r="H976" s="1574" t="str">
        <f>BU905</f>
        <v/>
      </c>
      <c r="I976" s="1575"/>
      <c r="J976" s="1576"/>
      <c r="K976" s="1577"/>
      <c r="L976" s="1578"/>
      <c r="M976" s="1578"/>
      <c r="N976" s="1578"/>
      <c r="O976" s="1578"/>
      <c r="P976" s="1578"/>
      <c r="Q976" s="1578"/>
      <c r="R976" s="1578"/>
      <c r="S976" s="1578"/>
      <c r="T976" s="1578"/>
      <c r="U976" s="1576"/>
      <c r="V976" s="1579"/>
      <c r="W976" s="1579"/>
      <c r="X976" s="1579"/>
      <c r="Y976" s="2"/>
      <c r="Z976" s="2"/>
      <c r="AA976" s="2"/>
      <c r="AB976" s="2"/>
      <c r="AC976" s="1291"/>
      <c r="AD976" s="1415"/>
      <c r="AE976" s="1415"/>
      <c r="AF976" s="1415"/>
      <c r="AG976" s="1415"/>
      <c r="AH976" s="1415"/>
      <c r="AI976" s="1415"/>
      <c r="AJ976" s="1415"/>
      <c r="AK976" s="1415"/>
      <c r="AL976" s="1415"/>
    </row>
    <row r="977" spans="1:38" s="731" customFormat="1" ht="19" customHeight="1">
      <c r="A977" s="1704">
        <f>IF(G905="",0,1)</f>
        <v>0</v>
      </c>
      <c r="B977" s="1629"/>
      <c r="C977" s="1283"/>
      <c r="D977" s="1561"/>
      <c r="E977" s="1474" t="str">
        <f t="shared" si="89"/>
        <v/>
      </c>
      <c r="F977" s="1789"/>
      <c r="G977" s="1571"/>
      <c r="H977" s="1335"/>
      <c r="I977" s="2176" t="s">
        <v>528</v>
      </c>
      <c r="J977" s="2176"/>
      <c r="K977" s="1338"/>
      <c r="L977" s="1338"/>
      <c r="M977" s="1338"/>
      <c r="N977" s="1338"/>
      <c r="O977" s="1338"/>
      <c r="P977" s="1337"/>
      <c r="Q977" s="1337"/>
      <c r="U977" s="1580"/>
      <c r="V977" s="1580"/>
      <c r="W977" s="1580"/>
      <c r="X977" s="1580"/>
      <c r="Y977" s="2"/>
      <c r="Z977" s="2"/>
      <c r="AA977" s="2"/>
      <c r="AB977" s="2"/>
      <c r="AC977" s="1291"/>
      <c r="AD977" s="1415"/>
      <c r="AE977" s="1415"/>
      <c r="AF977" s="1415"/>
      <c r="AG977" s="1415"/>
      <c r="AH977" s="1415"/>
      <c r="AI977" s="1415"/>
      <c r="AJ977" s="1415"/>
      <c r="AK977" s="1415"/>
      <c r="AL977" s="1415"/>
    </row>
    <row r="978" spans="1:38" s="731" customFormat="1" ht="31" customHeight="1">
      <c r="A978" s="1704">
        <f>IF(G905="",0,1)</f>
        <v>0</v>
      </c>
      <c r="B978" s="1629"/>
      <c r="C978" s="1283"/>
      <c r="D978" s="1561"/>
      <c r="E978" s="1474" t="str">
        <f t="shared" si="89"/>
        <v/>
      </c>
      <c r="F978" s="1789"/>
      <c r="G978" s="1571"/>
      <c r="H978" s="1335"/>
      <c r="I978" s="2176" t="s">
        <v>529</v>
      </c>
      <c r="J978" s="2176"/>
      <c r="K978" s="2178" t="str">
        <f>BV905</f>
        <v/>
      </c>
      <c r="L978" s="2177"/>
      <c r="M978" s="2177"/>
      <c r="N978" s="2177"/>
      <c r="O978" s="2177"/>
      <c r="P978" s="2177"/>
      <c r="Q978" s="2177"/>
      <c r="R978" s="2177"/>
      <c r="S978" s="1581" t="s">
        <v>16</v>
      </c>
      <c r="T978" s="1582"/>
      <c r="U978" s="1580"/>
      <c r="V978" s="1583"/>
      <c r="W978" s="1584"/>
      <c r="X978" s="1585"/>
      <c r="Y978" s="2"/>
      <c r="Z978" s="2"/>
      <c r="AA978" s="2"/>
      <c r="AB978" s="2"/>
      <c r="AC978" s="1291"/>
      <c r="AD978" s="1415"/>
      <c r="AE978" s="1415"/>
      <c r="AF978" s="1415"/>
      <c r="AG978" s="1415"/>
      <c r="AH978" s="1415"/>
      <c r="AI978" s="1415"/>
      <c r="AJ978" s="1415"/>
      <c r="AK978" s="1415"/>
      <c r="AL978" s="1415"/>
    </row>
    <row r="979" spans="1:38" s="731" customFormat="1" ht="6" customHeight="1">
      <c r="A979" s="1704">
        <f>IF(G905="",0,1)</f>
        <v>0</v>
      </c>
      <c r="B979" s="1629"/>
      <c r="C979" s="1283"/>
      <c r="D979" s="1561"/>
      <c r="E979" s="1474" t="str">
        <f t="shared" si="89"/>
        <v/>
      </c>
      <c r="F979" s="1789"/>
      <c r="G979" s="1571"/>
      <c r="H979" s="1335"/>
      <c r="I979" s="1586"/>
      <c r="J979" s="1586"/>
      <c r="K979" s="1587"/>
      <c r="L979" s="1587"/>
      <c r="M979" s="1587"/>
      <c r="N979" s="1587"/>
      <c r="O979" s="1587"/>
      <c r="P979" s="1587"/>
      <c r="Q979" s="1587"/>
      <c r="R979" s="1338"/>
      <c r="S979" s="1337"/>
      <c r="T979" s="1582"/>
      <c r="U979" s="1582"/>
      <c r="V979" s="1339"/>
      <c r="W979" s="1339"/>
      <c r="X979" s="1339"/>
      <c r="Y979" s="2"/>
      <c r="Z979" s="2"/>
      <c r="AA979" s="2"/>
      <c r="AB979" s="2"/>
      <c r="AC979" s="1291"/>
      <c r="AD979" s="1415"/>
      <c r="AE979" s="1415"/>
      <c r="AF979" s="1415"/>
      <c r="AG979" s="1415"/>
      <c r="AH979" s="1415"/>
      <c r="AI979" s="1415"/>
      <c r="AJ979" s="1415"/>
      <c r="AK979" s="1415"/>
      <c r="AL979" s="1415"/>
    </row>
    <row r="980" spans="1:38" s="731" customFormat="1" ht="17" customHeight="1">
      <c r="A980" s="1704">
        <f>IF(G905="",0,1)</f>
        <v>0</v>
      </c>
      <c r="B980" s="1629"/>
      <c r="C980" s="1283"/>
      <c r="D980" s="1561"/>
      <c r="E980" s="1474" t="str">
        <f t="shared" si="89"/>
        <v/>
      </c>
      <c r="F980" s="1789"/>
      <c r="G980" s="1571"/>
      <c r="H980" s="1589"/>
      <c r="I980" s="1590"/>
      <c r="J980" s="1590"/>
      <c r="K980" s="1591"/>
      <c r="L980" s="1591"/>
      <c r="M980" s="1591"/>
      <c r="N980" s="1591"/>
      <c r="O980" s="1591"/>
      <c r="P980" s="1591"/>
      <c r="Q980" s="1591"/>
      <c r="R980" s="1592"/>
      <c r="S980" s="1593"/>
      <c r="T980" s="1594"/>
      <c r="U980" s="1594"/>
      <c r="V980" s="1595"/>
      <c r="W980" s="1595"/>
      <c r="X980" s="1595"/>
      <c r="Y980" s="2"/>
      <c r="Z980" s="2"/>
      <c r="AA980" s="2"/>
      <c r="AB980" s="2"/>
      <c r="AC980" s="1291"/>
      <c r="AD980" s="1415"/>
      <c r="AE980" s="1415"/>
      <c r="AF980" s="1415"/>
      <c r="AG980" s="1415"/>
      <c r="AH980" s="1415"/>
      <c r="AI980" s="1415"/>
      <c r="AJ980" s="1415"/>
      <c r="AK980" s="1415"/>
      <c r="AL980" s="1415"/>
    </row>
    <row r="981" spans="1:38" s="731" customFormat="1" ht="25" customHeight="1">
      <c r="A981" s="1704">
        <f>IF(G905="",0,1)</f>
        <v>0</v>
      </c>
      <c r="B981" s="1629"/>
      <c r="C981" s="1283"/>
      <c r="D981" s="1561"/>
      <c r="E981" s="1474" t="str">
        <f t="shared" si="89"/>
        <v/>
      </c>
      <c r="F981" s="1789"/>
      <c r="G981" s="1335" t="str">
        <f>G$141</f>
        <v>2.2 Sonde</v>
      </c>
      <c r="H981" s="1335"/>
      <c r="I981" s="1336"/>
      <c r="J981" s="1337"/>
      <c r="K981" s="1338"/>
      <c r="L981" s="1338"/>
      <c r="M981" s="1338"/>
      <c r="N981" s="1338"/>
      <c r="O981" s="1338"/>
      <c r="P981" s="1338"/>
      <c r="Q981" s="1338"/>
      <c r="R981" s="1338"/>
      <c r="S981" s="1337"/>
      <c r="T981" s="1337"/>
      <c r="U981" s="1337"/>
      <c r="V981" s="1339"/>
      <c r="W981" s="1339"/>
      <c r="X981" s="1339"/>
      <c r="Y981" s="2"/>
      <c r="Z981" s="2"/>
      <c r="AA981" s="2"/>
      <c r="AB981" s="2"/>
      <c r="AC981" s="1291"/>
      <c r="AD981" s="1415"/>
      <c r="AE981" s="1415"/>
      <c r="AF981" s="1415"/>
      <c r="AG981" s="1415"/>
      <c r="AH981" s="1415"/>
      <c r="AI981" s="1415"/>
      <c r="AJ981" s="1415"/>
      <c r="AK981" s="1415"/>
      <c r="AL981" s="1415"/>
    </row>
    <row r="982" spans="1:38" s="731" customFormat="1" ht="19" customHeight="1">
      <c r="A982" s="1704">
        <f>IF(G905="",0,1)</f>
        <v>0</v>
      </c>
      <c r="B982" s="1629"/>
      <c r="C982" s="1283"/>
      <c r="D982" s="1561"/>
      <c r="E982" s="1474" t="str">
        <f t="shared" si="89"/>
        <v/>
      </c>
      <c r="F982" s="1789"/>
      <c r="G982" s="1573" t="s">
        <v>9</v>
      </c>
      <c r="H982" s="1596" t="str">
        <f>BW905</f>
        <v/>
      </c>
      <c r="I982" s="1575"/>
      <c r="J982" s="1576"/>
      <c r="K982" s="1577"/>
      <c r="L982" s="1578"/>
      <c r="M982" s="1578"/>
      <c r="N982" s="1578"/>
      <c r="O982" s="1578"/>
      <c r="P982" s="1578"/>
      <c r="Q982" s="1578"/>
      <c r="R982" s="1578"/>
      <c r="S982" s="1578"/>
      <c r="T982" s="1578"/>
      <c r="U982" s="1576"/>
      <c r="V982" s="1579"/>
      <c r="W982" s="1579"/>
      <c r="X982" s="1579"/>
      <c r="Y982" s="2"/>
      <c r="Z982" s="2"/>
      <c r="AA982" s="2"/>
      <c r="AB982" s="2"/>
      <c r="AC982" s="1291"/>
      <c r="AD982" s="1415"/>
      <c r="AE982" s="1415"/>
      <c r="AF982" s="1415"/>
      <c r="AG982" s="1415"/>
      <c r="AH982" s="1415"/>
      <c r="AI982" s="1415"/>
      <c r="AJ982" s="1415"/>
      <c r="AK982" s="1415"/>
      <c r="AL982" s="1415"/>
    </row>
    <row r="983" spans="1:38" s="731" customFormat="1" ht="19" customHeight="1">
      <c r="A983" s="1704">
        <f>IF(G905="",0,1)</f>
        <v>0</v>
      </c>
      <c r="B983" s="1629"/>
      <c r="C983" s="1283"/>
      <c r="D983" s="1561"/>
      <c r="E983" s="1474" t="str">
        <f t="shared" si="89"/>
        <v/>
      </c>
      <c r="F983" s="1789"/>
      <c r="G983" s="1573"/>
      <c r="H983" s="1335"/>
      <c r="I983" s="2176" t="s">
        <v>528</v>
      </c>
      <c r="J983" s="2176"/>
      <c r="K983" s="1338"/>
      <c r="L983" s="1338"/>
      <c r="M983" s="1338"/>
      <c r="N983" s="1338"/>
      <c r="O983" s="1338"/>
      <c r="P983" s="1337"/>
      <c r="Q983" s="1337"/>
      <c r="U983" s="1580"/>
      <c r="V983" s="1580"/>
      <c r="W983" s="1580"/>
      <c r="X983" s="1580"/>
      <c r="Y983" s="2"/>
      <c r="Z983" s="2"/>
      <c r="AA983" s="2"/>
      <c r="AB983" s="2"/>
      <c r="AC983" s="1291"/>
      <c r="AD983" s="1415"/>
      <c r="AE983" s="1415"/>
      <c r="AF983" s="1415"/>
      <c r="AG983" s="1415"/>
      <c r="AH983" s="1415"/>
      <c r="AI983" s="1415"/>
      <c r="AJ983" s="1415"/>
      <c r="AK983" s="1415"/>
      <c r="AL983" s="1415"/>
    </row>
    <row r="984" spans="1:38" s="731" customFormat="1" ht="31" customHeight="1">
      <c r="A984" s="1704">
        <f>IF(G905="",0,1)</f>
        <v>0</v>
      </c>
      <c r="B984" s="1629"/>
      <c r="C984" s="1283"/>
      <c r="D984" s="1561"/>
      <c r="E984" s="1474" t="str">
        <f t="shared" si="89"/>
        <v/>
      </c>
      <c r="F984" s="1789"/>
      <c r="G984" s="1573"/>
      <c r="H984" s="1335"/>
      <c r="I984" s="2176" t="s">
        <v>529</v>
      </c>
      <c r="J984" s="2176"/>
      <c r="K984" s="2177" t="str">
        <f>K$144</f>
        <v>Réajustez les sondes de façon à ce qu'elles assurent une exactitude de mesure de l'ordre de ± 0.2°C.</v>
      </c>
      <c r="L984" s="2177"/>
      <c r="M984" s="2177"/>
      <c r="N984" s="2177"/>
      <c r="O984" s="2177"/>
      <c r="P984" s="2177"/>
      <c r="Q984" s="2177"/>
      <c r="R984" s="2177"/>
      <c r="S984" s="1581" t="s">
        <v>16</v>
      </c>
      <c r="T984" s="1582"/>
      <c r="U984" s="1580"/>
      <c r="V984" s="1583"/>
      <c r="W984" s="1584"/>
      <c r="X984" s="1585"/>
      <c r="Y984" s="2"/>
      <c r="Z984" s="2"/>
      <c r="AA984" s="2"/>
      <c r="AB984" s="2"/>
      <c r="AC984" s="1291"/>
      <c r="AD984" s="1415"/>
      <c r="AE984" s="1415"/>
      <c r="AF984" s="1415"/>
      <c r="AG984" s="1415"/>
      <c r="AH984" s="1415"/>
      <c r="AI984" s="1415"/>
      <c r="AJ984" s="1415"/>
      <c r="AK984" s="1415"/>
      <c r="AL984" s="1415"/>
    </row>
    <row r="985" spans="1:38" s="731" customFormat="1" ht="6" customHeight="1">
      <c r="A985" s="1704">
        <f>IF(G905="",0,1)</f>
        <v>0</v>
      </c>
      <c r="B985" s="1629"/>
      <c r="C985" s="1283"/>
      <c r="D985" s="1561"/>
      <c r="E985" s="1474" t="str">
        <f t="shared" si="89"/>
        <v/>
      </c>
      <c r="F985" s="1789"/>
      <c r="G985" s="1573"/>
      <c r="H985" s="1335"/>
      <c r="I985" s="1586"/>
      <c r="J985" s="1586"/>
      <c r="K985" s="1587"/>
      <c r="L985" s="1587"/>
      <c r="M985" s="1587"/>
      <c r="N985" s="1587"/>
      <c r="O985" s="1587"/>
      <c r="P985" s="1587"/>
      <c r="Q985" s="1587"/>
      <c r="R985" s="1338"/>
      <c r="S985" s="1337"/>
      <c r="T985" s="1588"/>
      <c r="U985" s="1582"/>
      <c r="V985" s="1339"/>
      <c r="W985" s="1339"/>
      <c r="X985" s="1339"/>
      <c r="Y985" s="2"/>
      <c r="Z985" s="2"/>
      <c r="AA985" s="2"/>
      <c r="AB985" s="2"/>
      <c r="AC985" s="1291"/>
      <c r="AD985" s="1415"/>
      <c r="AE985" s="1415"/>
      <c r="AF985" s="1415"/>
      <c r="AG985" s="1415"/>
      <c r="AH985" s="1415"/>
      <c r="AI985" s="1415"/>
      <c r="AJ985" s="1415"/>
      <c r="AK985" s="1415"/>
      <c r="AL985" s="1415"/>
    </row>
    <row r="986" spans="1:38" s="731" customFormat="1" ht="19" customHeight="1">
      <c r="A986" s="1704">
        <f>IF(G905="",0,1)</f>
        <v>0</v>
      </c>
      <c r="B986" s="1629"/>
      <c r="C986" s="1283"/>
      <c r="D986" s="1561"/>
      <c r="E986" s="1474" t="str">
        <f t="shared" si="89"/>
        <v/>
      </c>
      <c r="F986" s="1789"/>
      <c r="G986" s="1573" t="s">
        <v>9</v>
      </c>
      <c r="H986" s="1596" t="str">
        <f>BX905</f>
        <v/>
      </c>
      <c r="I986" s="1575"/>
      <c r="J986" s="1576"/>
      <c r="K986" s="1577"/>
      <c r="L986" s="1578"/>
      <c r="M986" s="1578"/>
      <c r="N986" s="1578"/>
      <c r="O986" s="1578"/>
      <c r="P986" s="1578"/>
      <c r="Q986" s="1578"/>
      <c r="R986" s="1578"/>
      <c r="S986" s="1578"/>
      <c r="T986" s="1578"/>
      <c r="U986" s="1576"/>
      <c r="V986" s="1579"/>
      <c r="W986" s="1579"/>
      <c r="X986" s="1579"/>
      <c r="Y986" s="2"/>
      <c r="Z986" s="2"/>
      <c r="AA986" s="2"/>
      <c r="AB986" s="2"/>
      <c r="AC986" s="1291"/>
      <c r="AD986" s="1415"/>
      <c r="AE986" s="1415"/>
      <c r="AF986" s="1415"/>
      <c r="AG986" s="1415"/>
      <c r="AH986" s="1415"/>
      <c r="AI986" s="1415"/>
      <c r="AJ986" s="1415"/>
      <c r="AK986" s="1415"/>
      <c r="AL986" s="1415"/>
    </row>
    <row r="987" spans="1:38" s="731" customFormat="1" ht="19" customHeight="1">
      <c r="A987" s="1704">
        <f>IF(G905="",0,1)</f>
        <v>0</v>
      </c>
      <c r="B987" s="1629"/>
      <c r="C987" s="1283"/>
      <c r="D987" s="1561"/>
      <c r="E987" s="1474" t="str">
        <f t="shared" si="89"/>
        <v/>
      </c>
      <c r="F987" s="1789"/>
      <c r="G987" s="1571"/>
      <c r="H987" s="1335"/>
      <c r="I987" s="2176" t="s">
        <v>528</v>
      </c>
      <c r="J987" s="2176"/>
      <c r="K987" s="1338"/>
      <c r="L987" s="1338"/>
      <c r="M987" s="1338"/>
      <c r="N987" s="1338"/>
      <c r="O987" s="1338"/>
      <c r="P987" s="1337"/>
      <c r="Q987" s="1337"/>
      <c r="U987" s="1580"/>
      <c r="V987" s="1580"/>
      <c r="W987" s="1580"/>
      <c r="X987" s="1580"/>
      <c r="Y987" s="2"/>
      <c r="Z987" s="2"/>
      <c r="AA987" s="2"/>
      <c r="AB987" s="2"/>
      <c r="AC987" s="1291"/>
      <c r="AD987" s="1415"/>
      <c r="AE987" s="1415"/>
      <c r="AF987" s="1415"/>
      <c r="AG987" s="1415"/>
      <c r="AH987" s="1415"/>
      <c r="AI987" s="1415"/>
      <c r="AJ987" s="1415"/>
      <c r="AK987" s="1415"/>
      <c r="AL987" s="1415"/>
    </row>
    <row r="988" spans="1:38" s="731" customFormat="1" ht="31" customHeight="1">
      <c r="A988" s="1704">
        <f>IF(G905="",0,1)</f>
        <v>0</v>
      </c>
      <c r="B988" s="1629"/>
      <c r="C988" s="1283"/>
      <c r="D988" s="1561"/>
      <c r="E988" s="1474" t="str">
        <f t="shared" si="89"/>
        <v/>
      </c>
      <c r="F988" s="1789"/>
      <c r="G988" s="1571"/>
      <c r="H988" s="1335"/>
      <c r="I988" s="2176" t="s">
        <v>529</v>
      </c>
      <c r="J988" s="2176"/>
      <c r="K988" s="2177" t="str">
        <f>K$148</f>
        <v>Placez les sondes de façon à ce qu'elles soient disposées entre 0 et 50 cm au-dessus de la plante.</v>
      </c>
      <c r="L988" s="2177"/>
      <c r="M988" s="2177"/>
      <c r="N988" s="2177"/>
      <c r="O988" s="2177"/>
      <c r="P988" s="2177"/>
      <c r="Q988" s="2177"/>
      <c r="R988" s="2177"/>
      <c r="S988" s="1581" t="s">
        <v>16</v>
      </c>
      <c r="T988" s="1582"/>
      <c r="U988" s="1580"/>
      <c r="V988" s="1583"/>
      <c r="W988" s="1584"/>
      <c r="X988" s="1585"/>
      <c r="Y988" s="2"/>
      <c r="Z988" s="2"/>
      <c r="AA988" s="2"/>
      <c r="AB988" s="2"/>
      <c r="AC988" s="1291"/>
      <c r="AD988" s="1415"/>
      <c r="AE988" s="1415"/>
      <c r="AF988" s="1415"/>
      <c r="AG988" s="1415"/>
      <c r="AH988" s="1415"/>
      <c r="AI988" s="1415"/>
      <c r="AJ988" s="1415"/>
      <c r="AK988" s="1415"/>
      <c r="AL988" s="1415"/>
    </row>
    <row r="989" spans="1:38" s="731" customFormat="1" ht="6" customHeight="1">
      <c r="A989" s="1704">
        <f>IF(G905="",0,1)</f>
        <v>0</v>
      </c>
      <c r="B989" s="1629"/>
      <c r="C989" s="1283"/>
      <c r="D989" s="1561"/>
      <c r="E989" s="1474" t="str">
        <f t="shared" si="89"/>
        <v/>
      </c>
      <c r="F989" s="1789"/>
      <c r="G989" s="1571"/>
      <c r="H989" s="1335"/>
      <c r="I989" s="1586"/>
      <c r="J989" s="1586"/>
      <c r="K989" s="1587"/>
      <c r="L989" s="1587"/>
      <c r="M989" s="1587"/>
      <c r="N989" s="1587"/>
      <c r="O989" s="1587"/>
      <c r="P989" s="1587"/>
      <c r="Q989" s="1587"/>
      <c r="R989" s="1338"/>
      <c r="S989" s="1337"/>
      <c r="T989" s="1582"/>
      <c r="U989" s="1582"/>
      <c r="V989" s="1339"/>
      <c r="W989" s="1339"/>
      <c r="X989" s="1339"/>
      <c r="Y989" s="2"/>
      <c r="Z989" s="2"/>
      <c r="AA989" s="2"/>
      <c r="AB989" s="2"/>
      <c r="AC989" s="1291"/>
      <c r="AD989" s="1415"/>
      <c r="AE989" s="1415"/>
      <c r="AF989" s="1415"/>
      <c r="AG989" s="1415"/>
      <c r="AH989" s="1415"/>
      <c r="AI989" s="1415"/>
      <c r="AJ989" s="1415"/>
      <c r="AK989" s="1415"/>
      <c r="AL989" s="1415"/>
    </row>
    <row r="990" spans="1:38" s="731" customFormat="1" ht="17" customHeight="1">
      <c r="A990" s="1704">
        <f>IF(G905="",0,1)</f>
        <v>0</v>
      </c>
      <c r="B990" s="1629"/>
      <c r="C990" s="1283"/>
      <c r="D990" s="1561"/>
      <c r="E990" s="1474" t="str">
        <f t="shared" si="89"/>
        <v/>
      </c>
      <c r="F990" s="1789"/>
      <c r="G990" s="1571"/>
      <c r="H990" s="1589"/>
      <c r="I990" s="1590"/>
      <c r="J990" s="1590"/>
      <c r="K990" s="1591"/>
      <c r="L990" s="1591"/>
      <c r="M990" s="1591"/>
      <c r="N990" s="1591"/>
      <c r="O990" s="1591"/>
      <c r="P990" s="1591"/>
      <c r="Q990" s="1591"/>
      <c r="R990" s="1592"/>
      <c r="S990" s="1593"/>
      <c r="T990" s="1594"/>
      <c r="U990" s="1594"/>
      <c r="V990" s="1595"/>
      <c r="W990" s="1595"/>
      <c r="X990" s="1595"/>
      <c r="Y990" s="2"/>
      <c r="Z990" s="2"/>
      <c r="AA990" s="2"/>
      <c r="AB990" s="2"/>
      <c r="AC990" s="1291"/>
      <c r="AD990" s="1415"/>
      <c r="AE990" s="1415"/>
      <c r="AF990" s="1415"/>
      <c r="AG990" s="1415"/>
      <c r="AH990" s="1415"/>
      <c r="AI990" s="1415"/>
      <c r="AJ990" s="1415"/>
      <c r="AK990" s="1415"/>
      <c r="AL990" s="1415"/>
    </row>
    <row r="991" spans="1:38" s="731" customFormat="1" ht="25" customHeight="1">
      <c r="A991" s="1704">
        <f>IF(G905="",0,1)</f>
        <v>0</v>
      </c>
      <c r="B991" s="1629"/>
      <c r="C991" s="1283"/>
      <c r="D991" s="1561"/>
      <c r="E991" s="1474" t="str">
        <f t="shared" si="89"/>
        <v/>
      </c>
      <c r="F991" s="1789"/>
      <c r="G991" s="1335" t="str">
        <f>G$151</f>
        <v>2.3 Ecran thermique</v>
      </c>
      <c r="H991" s="1335"/>
      <c r="I991" s="1336"/>
      <c r="J991" s="1337"/>
      <c r="K991" s="1338"/>
      <c r="L991" s="1338"/>
      <c r="M991" s="1338"/>
      <c r="N991" s="1338"/>
      <c r="O991" s="1338"/>
      <c r="P991" s="1338"/>
      <c r="Q991" s="1338"/>
      <c r="R991" s="1338"/>
      <c r="S991" s="1337"/>
      <c r="T991" s="1337"/>
      <c r="U991" s="1337"/>
      <c r="V991" s="1339"/>
      <c r="W991" s="1339"/>
      <c r="X991" s="1339"/>
      <c r="Y991" s="2"/>
      <c r="Z991" s="2"/>
      <c r="AA991" s="2"/>
      <c r="AB991" s="2"/>
      <c r="AC991" s="1291"/>
      <c r="AD991" s="1415"/>
      <c r="AE991" s="1415"/>
      <c r="AF991" s="1415"/>
      <c r="AG991" s="1415"/>
      <c r="AH991" s="1415"/>
      <c r="AI991" s="1415"/>
      <c r="AJ991" s="1415"/>
      <c r="AK991" s="1415"/>
      <c r="AL991" s="1415"/>
    </row>
    <row r="992" spans="1:38" s="731" customFormat="1" ht="19" customHeight="1">
      <c r="A992" s="1704">
        <f>IF(G905="",0,1)</f>
        <v>0</v>
      </c>
      <c r="B992" s="1629"/>
      <c r="C992" s="1283"/>
      <c r="D992" s="1561"/>
      <c r="E992" s="1474" t="str">
        <f t="shared" si="89"/>
        <v/>
      </c>
      <c r="F992" s="1789"/>
      <c r="G992" s="1573" t="s">
        <v>9</v>
      </c>
      <c r="H992" s="1574" t="str">
        <f>BR905</f>
        <v/>
      </c>
      <c r="I992" s="1575"/>
      <c r="J992" s="1576"/>
      <c r="K992" s="1577"/>
      <c r="L992" s="1578"/>
      <c r="M992" s="1578"/>
      <c r="N992" s="1578"/>
      <c r="O992" s="1578"/>
      <c r="P992" s="1578"/>
      <c r="Q992" s="1578"/>
      <c r="R992" s="1578"/>
      <c r="S992" s="1578"/>
      <c r="T992" s="1578"/>
      <c r="U992" s="1576"/>
      <c r="V992" s="1579"/>
      <c r="W992" s="1579"/>
      <c r="X992" s="1579"/>
      <c r="Y992" s="2"/>
      <c r="Z992" s="2"/>
      <c r="AA992" s="2"/>
      <c r="AB992" s="2"/>
      <c r="AC992" s="1291"/>
      <c r="AD992" s="1415"/>
      <c r="AE992" s="1415"/>
      <c r="AF992" s="1415"/>
      <c r="AG992" s="1415"/>
      <c r="AH992" s="1415"/>
      <c r="AI992" s="1415"/>
      <c r="AJ992" s="1415"/>
      <c r="AK992" s="1415"/>
      <c r="AL992" s="1415"/>
    </row>
    <row r="993" spans="1:80" s="731" customFormat="1" ht="19" customHeight="1">
      <c r="A993" s="1704">
        <f>IF(G905="",0,1)</f>
        <v>0</v>
      </c>
      <c r="B993" s="1629">
        <f>IF(H992=G$41,-1,0)</f>
        <v>0</v>
      </c>
      <c r="C993" s="1283"/>
      <c r="D993" s="1561"/>
      <c r="E993" s="1474" t="str">
        <f t="shared" si="89"/>
        <v/>
      </c>
      <c r="F993" s="1789"/>
      <c r="G993" s="1571"/>
      <c r="H993" s="1335"/>
      <c r="I993" s="2176" t="s">
        <v>528</v>
      </c>
      <c r="J993" s="2176"/>
      <c r="K993" s="1338"/>
      <c r="L993" s="1338"/>
      <c r="M993" s="1338"/>
      <c r="N993" s="1338"/>
      <c r="O993" s="1338"/>
      <c r="P993" s="1337"/>
      <c r="Q993" s="1337"/>
      <c r="U993" s="1580"/>
      <c r="V993" s="1580"/>
      <c r="W993" s="1580"/>
      <c r="X993" s="1580"/>
      <c r="Y993" s="2"/>
      <c r="Z993" s="2"/>
      <c r="AA993" s="2"/>
      <c r="AB993" s="2"/>
      <c r="AC993" s="1291"/>
      <c r="AD993" s="1415"/>
      <c r="AE993" s="1415"/>
      <c r="AF993" s="1415"/>
      <c r="AG993" s="1415"/>
      <c r="AH993" s="1415"/>
      <c r="AI993" s="1415"/>
      <c r="AJ993" s="1415"/>
      <c r="AK993" s="1415"/>
      <c r="AL993" s="1415"/>
    </row>
    <row r="994" spans="1:80" s="731" customFormat="1" ht="25" customHeight="1">
      <c r="A994" s="1704">
        <f>IF(G905="",0,1)</f>
        <v>0</v>
      </c>
      <c r="B994" s="1629">
        <f>IF(H992=G$41,-1,0)</f>
        <v>0</v>
      </c>
      <c r="C994" s="1283"/>
      <c r="D994" s="1561"/>
      <c r="E994" s="1474" t="str">
        <f t="shared" si="89"/>
        <v/>
      </c>
      <c r="F994" s="1789"/>
      <c r="G994" s="1571"/>
      <c r="H994" s="1335"/>
      <c r="I994" s="2176" t="s">
        <v>529</v>
      </c>
      <c r="J994" s="2176"/>
      <c r="K994" s="2177" t="str">
        <f>K$154</f>
        <v xml:space="preserve"> Colmatez les fentes avec des patchs et par agrafage.</v>
      </c>
      <c r="L994" s="2177"/>
      <c r="M994" s="2177"/>
      <c r="N994" s="2177"/>
      <c r="O994" s="2177"/>
      <c r="P994" s="2177"/>
      <c r="Q994" s="2177"/>
      <c r="R994" s="2177"/>
      <c r="S994" s="1581" t="s">
        <v>16</v>
      </c>
      <c r="T994" s="1582"/>
      <c r="U994" s="1580"/>
      <c r="V994" s="1583"/>
      <c r="W994" s="1584"/>
      <c r="X994" s="1585"/>
      <c r="Y994" s="2"/>
      <c r="Z994" s="2"/>
      <c r="AA994" s="2"/>
      <c r="AB994" s="2"/>
      <c r="AC994" s="1291"/>
      <c r="AD994" s="1415"/>
      <c r="AE994" s="1415"/>
      <c r="AF994" s="1415"/>
      <c r="AG994" s="1415"/>
      <c r="AH994" s="1415"/>
      <c r="AI994" s="1415"/>
      <c r="AJ994" s="1415"/>
      <c r="AK994" s="1415"/>
      <c r="AL994" s="1415"/>
    </row>
    <row r="995" spans="1:80" s="731" customFormat="1" ht="6" customHeight="1">
      <c r="A995" s="1704">
        <f>IF(G905="",0,1)</f>
        <v>0</v>
      </c>
      <c r="B995" s="1629">
        <f>IF(H992=G$41,-1,0)</f>
        <v>0</v>
      </c>
      <c r="C995" s="1283"/>
      <c r="D995" s="1561"/>
      <c r="E995" s="1474" t="str">
        <f t="shared" si="89"/>
        <v/>
      </c>
      <c r="F995" s="1789"/>
      <c r="G995" s="1571"/>
      <c r="H995" s="1335"/>
      <c r="I995" s="1586"/>
      <c r="J995" s="1586"/>
      <c r="K995" s="1587"/>
      <c r="L995" s="1587"/>
      <c r="M995" s="1587"/>
      <c r="N995" s="1587"/>
      <c r="O995" s="1587"/>
      <c r="P995" s="1587"/>
      <c r="Q995" s="1587"/>
      <c r="R995" s="1338"/>
      <c r="S995" s="1337"/>
      <c r="T995" s="1588"/>
      <c r="U995" s="1582"/>
      <c r="V995" s="1339"/>
      <c r="W995" s="1339"/>
      <c r="X995" s="1339"/>
      <c r="Y995" s="2"/>
      <c r="Z995" s="2"/>
      <c r="AA995" s="2"/>
      <c r="AB995" s="2"/>
      <c r="AC995" s="1291"/>
      <c r="AD995" s="1415"/>
      <c r="AE995" s="1415"/>
      <c r="AF995" s="1415"/>
      <c r="AG995" s="1415"/>
      <c r="AH995" s="1415"/>
      <c r="AI995" s="1415"/>
      <c r="AJ995" s="1415"/>
      <c r="AK995" s="1415"/>
      <c r="AL995" s="1415"/>
    </row>
    <row r="996" spans="1:80" s="731" customFormat="1" ht="19" customHeight="1">
      <c r="A996" s="1704">
        <f>IF(G905="",0,1)</f>
        <v>0</v>
      </c>
      <c r="B996" s="1629">
        <f>IF(H992=G$41,-1,0)</f>
        <v>0</v>
      </c>
      <c r="C996" s="1283"/>
      <c r="D996" s="1561"/>
      <c r="E996" s="1474" t="str">
        <f t="shared" si="89"/>
        <v/>
      </c>
      <c r="F996" s="1789"/>
      <c r="G996" s="1571"/>
      <c r="H996" s="1574" t="str">
        <f>BS905</f>
        <v/>
      </c>
      <c r="I996" s="1575"/>
      <c r="J996" s="1576"/>
      <c r="K996" s="1577"/>
      <c r="L996" s="1578"/>
      <c r="M996" s="1578"/>
      <c r="N996" s="1578"/>
      <c r="O996" s="1578"/>
      <c r="P996" s="1578"/>
      <c r="Q996" s="1578"/>
      <c r="R996" s="1578"/>
      <c r="S996" s="1578"/>
      <c r="T996" s="1578"/>
      <c r="U996" s="1576"/>
      <c r="V996" s="1579"/>
      <c r="W996" s="1579"/>
      <c r="X996" s="1579"/>
      <c r="Y996" s="2"/>
      <c r="Z996" s="2"/>
      <c r="AA996" s="2"/>
      <c r="AB996" s="2"/>
      <c r="AC996" s="1291"/>
      <c r="AD996" s="1415"/>
      <c r="AE996" s="1415"/>
      <c r="AF996" s="1415"/>
      <c r="AG996" s="1415"/>
      <c r="AH996" s="1415"/>
      <c r="AI996" s="1415"/>
      <c r="AJ996" s="1415"/>
      <c r="AK996" s="1415"/>
      <c r="AL996" s="1415"/>
    </row>
    <row r="997" spans="1:80" s="731" customFormat="1" ht="19" customHeight="1">
      <c r="A997" s="1704">
        <f>IF(G905="",0,1)</f>
        <v>0</v>
      </c>
      <c r="B997" s="1629">
        <f>IF(H992=G$41,-1,0)</f>
        <v>0</v>
      </c>
      <c r="C997" s="1283"/>
      <c r="D997" s="1561"/>
      <c r="E997" s="1474" t="str">
        <f t="shared" si="89"/>
        <v/>
      </c>
      <c r="F997" s="1789"/>
      <c r="G997" s="1571"/>
      <c r="H997" s="1335"/>
      <c r="I997" s="2176" t="s">
        <v>528</v>
      </c>
      <c r="J997" s="2176"/>
      <c r="K997" s="1338"/>
      <c r="L997" s="1338"/>
      <c r="M997" s="1338"/>
      <c r="N997" s="1338"/>
      <c r="O997" s="1338"/>
      <c r="P997" s="1337"/>
      <c r="Q997" s="1337"/>
      <c r="U997" s="1580"/>
      <c r="V997" s="1580"/>
      <c r="W997" s="1580"/>
      <c r="X997" s="1580"/>
      <c r="Y997" s="2"/>
      <c r="Z997" s="2"/>
      <c r="AA997" s="2"/>
      <c r="AB997" s="2"/>
      <c r="AC997" s="1291"/>
      <c r="AD997" s="1415"/>
      <c r="AE997" s="1415"/>
      <c r="AF997" s="1415"/>
      <c r="AG997" s="1415"/>
      <c r="AH997" s="1415"/>
      <c r="AI997" s="1415"/>
      <c r="AJ997" s="1415"/>
      <c r="AK997" s="1415"/>
      <c r="AL997" s="1415"/>
    </row>
    <row r="998" spans="1:80" s="731" customFormat="1" ht="25" customHeight="1">
      <c r="A998" s="1704">
        <f>IF(G905="",0,1)</f>
        <v>0</v>
      </c>
      <c r="B998" s="1629">
        <f>IF(H992=G$41,-1,0)</f>
        <v>0</v>
      </c>
      <c r="C998" s="1283"/>
      <c r="D998" s="1561"/>
      <c r="E998" s="1474" t="str">
        <f t="shared" si="89"/>
        <v/>
      </c>
      <c r="F998" s="1789"/>
      <c r="G998" s="1571"/>
      <c r="H998" s="1335"/>
      <c r="I998" s="2176" t="s">
        <v>529</v>
      </c>
      <c r="J998" s="2176"/>
      <c r="K998" s="2177" t="str">
        <f>K$158</f>
        <v xml:space="preserve"> Réajustez les bandes de tractions.</v>
      </c>
      <c r="L998" s="2177"/>
      <c r="M998" s="2177"/>
      <c r="N998" s="2177"/>
      <c r="O998" s="2177"/>
      <c r="P998" s="2177"/>
      <c r="Q998" s="2177"/>
      <c r="R998" s="2177"/>
      <c r="S998" s="1581" t="s">
        <v>16</v>
      </c>
      <c r="T998" s="1582"/>
      <c r="U998" s="1580"/>
      <c r="V998" s="1583"/>
      <c r="W998" s="1584"/>
      <c r="X998" s="1585"/>
      <c r="Y998" s="2"/>
      <c r="Z998" s="2"/>
      <c r="AA998" s="2"/>
      <c r="AB998" s="2"/>
      <c r="AC998" s="1291"/>
      <c r="AD998" s="1415"/>
      <c r="AE998" s="1415"/>
      <c r="AF998" s="1415"/>
      <c r="AG998" s="1415"/>
      <c r="AH998" s="1415"/>
      <c r="AI998" s="1415"/>
      <c r="AJ998" s="1415"/>
      <c r="AK998" s="1415"/>
      <c r="AL998" s="1415"/>
    </row>
    <row r="999" spans="1:80" s="731" customFormat="1" ht="6" customHeight="1">
      <c r="A999" s="1704">
        <f>IF(G905="",0,1)</f>
        <v>0</v>
      </c>
      <c r="B999" s="1629"/>
      <c r="C999" s="1283"/>
      <c r="D999" s="1561"/>
      <c r="E999" s="1474" t="str">
        <f t="shared" si="89"/>
        <v/>
      </c>
      <c r="F999" s="1789"/>
      <c r="G999" s="1571"/>
      <c r="H999" s="1335"/>
      <c r="I999" s="1586"/>
      <c r="J999" s="1586"/>
      <c r="K999" s="1587"/>
      <c r="L999" s="1587"/>
      <c r="M999" s="1587"/>
      <c r="N999" s="1587"/>
      <c r="O999" s="1587"/>
      <c r="P999" s="1587"/>
      <c r="Q999" s="1587"/>
      <c r="R999" s="1338"/>
      <c r="S999" s="1337"/>
      <c r="T999" s="1582"/>
      <c r="U999" s="1582"/>
      <c r="V999" s="1339"/>
      <c r="W999" s="1339"/>
      <c r="X999" s="1339"/>
      <c r="Y999" s="2"/>
      <c r="Z999" s="2"/>
      <c r="AA999" s="2"/>
      <c r="AB999" s="2"/>
      <c r="AC999" s="1291"/>
      <c r="AD999" s="1415"/>
      <c r="AE999" s="1415"/>
      <c r="AF999" s="1415"/>
      <c r="AG999" s="1415"/>
      <c r="AH999" s="1415"/>
      <c r="AI999" s="1415"/>
      <c r="AJ999" s="1415"/>
      <c r="AK999" s="1415"/>
      <c r="AL999" s="1415"/>
    </row>
    <row r="1000" spans="1:80" s="731" customFormat="1" ht="17" customHeight="1">
      <c r="A1000" s="1704">
        <f>IF(G905="",0,1)</f>
        <v>0</v>
      </c>
      <c r="B1000" s="1629"/>
      <c r="C1000" s="1283"/>
      <c r="D1000" s="1561"/>
      <c r="E1000" s="1474" t="str">
        <f t="shared" si="89"/>
        <v/>
      </c>
      <c r="F1000" s="1789"/>
      <c r="G1000" s="1571"/>
      <c r="H1000" s="1589"/>
      <c r="I1000" s="1590"/>
      <c r="J1000" s="1590"/>
      <c r="K1000" s="1591"/>
      <c r="L1000" s="1591"/>
      <c r="M1000" s="1591"/>
      <c r="N1000" s="1591"/>
      <c r="O1000" s="1591"/>
      <c r="P1000" s="1591"/>
      <c r="Q1000" s="1591"/>
      <c r="R1000" s="1592"/>
      <c r="S1000" s="1593"/>
      <c r="T1000" s="1594"/>
      <c r="U1000" s="1594"/>
      <c r="V1000" s="1595"/>
      <c r="W1000" s="1595"/>
      <c r="X1000" s="1595"/>
      <c r="Y1000" s="2"/>
      <c r="Z1000" s="2"/>
      <c r="AA1000" s="2"/>
      <c r="AB1000" s="2"/>
      <c r="AC1000" s="1291"/>
      <c r="AD1000" s="1415"/>
      <c r="AE1000" s="1415"/>
      <c r="AF1000" s="1415"/>
      <c r="AG1000" s="1415"/>
      <c r="AH1000" s="1415"/>
      <c r="AI1000" s="1415"/>
      <c r="AJ1000" s="1415"/>
      <c r="AK1000" s="1415"/>
      <c r="AL1000" s="1415"/>
    </row>
    <row r="1001" spans="1:80" s="1292" customFormat="1" ht="17" customHeight="1">
      <c r="A1001" s="1704">
        <f>IF(G905="",0,1)</f>
        <v>0</v>
      </c>
      <c r="B1001" s="1629"/>
      <c r="C1001" s="1283"/>
      <c r="D1001" s="1561"/>
      <c r="E1001" s="1474" t="str">
        <f t="shared" si="89"/>
        <v/>
      </c>
      <c r="F1001" s="1789"/>
      <c r="G1001" s="1597"/>
      <c r="H1001" s="1597"/>
      <c r="I1001" s="1597"/>
      <c r="J1001" s="1597"/>
      <c r="K1001" s="1597"/>
      <c r="L1001" s="1597"/>
      <c r="M1001" s="1597"/>
      <c r="N1001" s="1597"/>
      <c r="O1001" s="1597"/>
      <c r="P1001" s="1598"/>
      <c r="Q1001" s="1598"/>
      <c r="R1001" s="1598"/>
      <c r="S1001" s="1598"/>
      <c r="T1001" s="1598"/>
      <c r="U1001" s="1598"/>
      <c r="V1001" s="1598"/>
      <c r="W1001" s="1598"/>
      <c r="X1001" s="1598"/>
    </row>
    <row r="1002" spans="1:80" s="1292" customFormat="1" ht="17" customHeight="1">
      <c r="A1002" s="1704">
        <f>IF(G905="",0,1)</f>
        <v>0</v>
      </c>
      <c r="B1002" s="1629"/>
      <c r="C1002" s="1283"/>
      <c r="D1002" s="1561"/>
      <c r="E1002" s="1474" t="str">
        <f t="shared" si="89"/>
        <v/>
      </c>
      <c r="F1002" s="1789"/>
      <c r="G1002" s="1597"/>
      <c r="H1002" s="1597"/>
      <c r="I1002" s="1597"/>
      <c r="J1002" s="1597"/>
      <c r="K1002" s="1597"/>
      <c r="L1002" s="1597"/>
      <c r="M1002" s="1597"/>
      <c r="N1002" s="1597"/>
      <c r="O1002" s="1597"/>
      <c r="P1002" s="1598"/>
      <c r="Q1002" s="1598"/>
      <c r="R1002" s="1598"/>
      <c r="S1002" s="1598"/>
      <c r="T1002" s="1598"/>
      <c r="U1002" s="1598"/>
      <c r="V1002" s="1598"/>
      <c r="W1002" s="1598"/>
      <c r="X1002" s="1598"/>
    </row>
    <row r="1003" spans="1:80" s="1292" customFormat="1" ht="17" customHeight="1">
      <c r="A1003" s="1710">
        <f>IF(G905="",0,1)</f>
        <v>0</v>
      </c>
      <c r="B1003" s="1711"/>
      <c r="C1003" s="1283"/>
      <c r="D1003" s="1561"/>
      <c r="E1003" s="1474" t="str">
        <f t="shared" si="89"/>
        <v/>
      </c>
      <c r="F1003" s="1789"/>
      <c r="G1003" s="1599"/>
      <c r="H1003" s="1599"/>
      <c r="I1003" s="1599"/>
      <c r="J1003" s="1599"/>
      <c r="K1003" s="1599"/>
      <c r="L1003" s="1599"/>
      <c r="M1003" s="1599"/>
      <c r="N1003" s="1599"/>
      <c r="O1003" s="1599"/>
      <c r="P1003" s="1600"/>
      <c r="Q1003" s="1600"/>
      <c r="R1003" s="1600"/>
      <c r="S1003" s="1600"/>
      <c r="T1003" s="1600"/>
      <c r="U1003" s="1600"/>
      <c r="V1003" s="1600"/>
      <c r="W1003" s="1600"/>
      <c r="X1003" s="1600"/>
      <c r="Z1003" s="1601"/>
      <c r="AA1003" s="1601"/>
      <c r="AB1003" s="1601"/>
      <c r="AC1003" s="1601"/>
      <c r="AD1003" s="1601"/>
      <c r="AE1003" s="1601"/>
      <c r="AF1003" s="1601"/>
      <c r="AG1003" s="1601"/>
      <c r="AH1003" s="1601"/>
      <c r="AI1003" s="1601"/>
      <c r="AJ1003" s="1601"/>
      <c r="AK1003" s="1601"/>
    </row>
    <row r="1004" spans="1:80" ht="13">
      <c r="A1004" s="1705">
        <f>IF(G1010="",0,1)</f>
        <v>0</v>
      </c>
      <c r="B1004" s="1706"/>
      <c r="C1004" s="1283"/>
      <c r="D1004" s="677"/>
      <c r="E1004" s="1474" t="str">
        <f t="shared" ref="E1004:E1010" si="90">IF((SUM(A1004:C1004))&gt;0,"Evaluation","")</f>
        <v/>
      </c>
      <c r="F1004" s="1789"/>
      <c r="G1004" s="1449">
        <f>G$49</f>
        <v>0</v>
      </c>
      <c r="H1004" s="1450"/>
      <c r="I1004" s="10"/>
      <c r="J1004" s="10"/>
      <c r="K1004" s="10"/>
      <c r="L1004" s="10"/>
      <c r="M1004" s="10"/>
      <c r="N1004" s="10"/>
      <c r="O1004" s="10"/>
      <c r="P1004" s="10"/>
      <c r="Q1004" s="10"/>
      <c r="R1004" s="10"/>
      <c r="S1004" s="10"/>
      <c r="T1004" s="10"/>
      <c r="U1004" s="10"/>
      <c r="V1004" s="10"/>
      <c r="W1004" s="10"/>
      <c r="X1004" s="2"/>
      <c r="Z1004" s="1545"/>
      <c r="AA1004" s="1545"/>
      <c r="AB1004" s="1545"/>
      <c r="AC1004" s="1545"/>
      <c r="AD1004" s="1545"/>
      <c r="AE1004" s="1545"/>
      <c r="AF1004" s="1545"/>
      <c r="AG1004" s="1545"/>
      <c r="AH1004" s="1545"/>
      <c r="AI1004" s="1545"/>
      <c r="AJ1004" s="1545"/>
      <c r="AK1004" s="1545"/>
      <c r="AL1004" s="1545"/>
      <c r="AM1004" s="1545"/>
    </row>
    <row r="1005" spans="1:80" ht="13">
      <c r="A1005" s="1704">
        <f>IF(G1010="",0,1)</f>
        <v>0</v>
      </c>
      <c r="C1005" s="1283"/>
      <c r="D1005" s="677"/>
      <c r="E1005" s="1474" t="str">
        <f t="shared" si="90"/>
        <v/>
      </c>
      <c r="F1005" s="1789"/>
      <c r="G1005" s="1244"/>
      <c r="H1005" s="1245"/>
      <c r="I1005" s="1"/>
      <c r="J1005" s="1"/>
      <c r="K1005" s="1"/>
      <c r="L1005" s="1"/>
      <c r="M1005" s="1"/>
      <c r="N1005" s="1"/>
      <c r="O1005" s="1"/>
      <c r="P1005" s="1"/>
      <c r="Q1005" s="1"/>
      <c r="R1005" s="1"/>
      <c r="S1005" s="1"/>
      <c r="T1005" s="1"/>
      <c r="U1005" s="1"/>
      <c r="V1005" s="1"/>
      <c r="W1005" s="1"/>
    </row>
    <row r="1006" spans="1:80" ht="13">
      <c r="A1006" s="1704">
        <f>IF(G1010="",0,1)</f>
        <v>0</v>
      </c>
      <c r="C1006" s="1283"/>
      <c r="D1006" s="677"/>
      <c r="E1006" s="1474" t="str">
        <f t="shared" si="90"/>
        <v/>
      </c>
      <c r="F1006" s="1789"/>
      <c r="G1006" s="1244"/>
      <c r="H1006" s="1245"/>
      <c r="I1006" s="1"/>
      <c r="J1006" s="1"/>
      <c r="K1006" s="1"/>
      <c r="L1006" s="1"/>
      <c r="M1006" s="1"/>
      <c r="N1006" s="1"/>
      <c r="O1006" s="1"/>
      <c r="P1006" s="1"/>
      <c r="Q1006" s="1"/>
      <c r="R1006" s="1"/>
      <c r="S1006" s="1"/>
      <c r="T1006" s="1"/>
      <c r="U1006" s="1"/>
      <c r="V1006" s="1"/>
      <c r="W1006" s="1"/>
    </row>
    <row r="1007" spans="1:80" s="1250" customFormat="1" ht="29" thickBot="1">
      <c r="A1007" s="1704">
        <f>IF(G1010="",0,1)</f>
        <v>0</v>
      </c>
      <c r="B1007" s="1629"/>
      <c r="C1007" s="1283"/>
      <c r="D1007" s="1546"/>
      <c r="E1007" s="1474" t="str">
        <f t="shared" si="90"/>
        <v/>
      </c>
      <c r="F1007" s="1789"/>
      <c r="G1007" s="1621" t="str">
        <f>G1010</f>
        <v/>
      </c>
      <c r="H1007" s="777"/>
      <c r="I1007" s="777"/>
      <c r="J1007" s="777"/>
      <c r="K1007" s="777"/>
      <c r="L1007" s="777"/>
      <c r="M1007" s="777"/>
      <c r="N1007" s="777"/>
      <c r="O1007" s="777"/>
      <c r="P1007" s="777"/>
      <c r="Q1007" s="777"/>
      <c r="R1007" s="777"/>
      <c r="S1007" s="777"/>
      <c r="T1007" s="777"/>
      <c r="U1007" s="777"/>
      <c r="V1007" s="777"/>
      <c r="W1007" s="777"/>
      <c r="X1007" s="1370">
        <f>U$45</f>
        <v>0</v>
      </c>
      <c r="Y1007" s="1415"/>
      <c r="Z1007" s="1415"/>
      <c r="AA1007" s="1415"/>
      <c r="AB1007" s="1415"/>
      <c r="AC1007" s="1415"/>
      <c r="AD1007" s="1415"/>
      <c r="AE1007" s="1246"/>
      <c r="AF1007" s="1246"/>
      <c r="AG1007" s="1247"/>
      <c r="AH1007" s="1247"/>
      <c r="AI1007" s="1247"/>
      <c r="AJ1007" s="1248"/>
      <c r="AK1007" s="1247"/>
      <c r="AL1007" s="1249"/>
      <c r="AM1007" s="1247"/>
      <c r="AN1007" s="1247"/>
      <c r="AO1007" s="1247"/>
      <c r="AP1007" s="1247"/>
      <c r="AQ1007" s="1247"/>
      <c r="AR1007" s="1247"/>
      <c r="AS1007" s="1247"/>
      <c r="AT1007" s="1247"/>
    </row>
    <row r="1008" spans="1:80" s="18" customFormat="1" ht="19">
      <c r="A1008" s="1704">
        <f>IF(G1010="",0,1)</f>
        <v>0</v>
      </c>
      <c r="B1008" s="1629"/>
      <c r="C1008" s="1283"/>
      <c r="D1008" s="677"/>
      <c r="E1008" s="1474" t="str">
        <f t="shared" si="90"/>
        <v/>
      </c>
      <c r="F1008" s="1789"/>
      <c r="G1008" s="1184"/>
      <c r="H1008" s="1184"/>
      <c r="I1008" s="1184"/>
      <c r="J1008" s="1184"/>
      <c r="K1008" s="1184"/>
      <c r="L1008" s="1184"/>
      <c r="M1008" s="1184"/>
      <c r="N1008" s="1184"/>
      <c r="O1008" s="1184"/>
      <c r="P1008" s="1184"/>
      <c r="Q1008" s="1184"/>
      <c r="R1008" s="1184"/>
      <c r="S1008" s="1184"/>
      <c r="T1008" s="1184"/>
      <c r="U1008" s="1184"/>
      <c r="V1008" s="1184"/>
      <c r="W1008" s="1184"/>
      <c r="X1008" s="1415"/>
      <c r="Y1008" s="1415"/>
      <c r="Z1008" s="1415"/>
      <c r="AA1008" s="1415"/>
      <c r="AB1008" s="1415"/>
      <c r="AC1008" s="1415"/>
      <c r="AD1008" s="1415"/>
      <c r="AE1008" s="1415"/>
      <c r="AF1008" s="1415"/>
      <c r="AG1008" s="40"/>
      <c r="AH1008" s="40"/>
      <c r="AI1008" s="40"/>
      <c r="AJ1008" s="49"/>
      <c r="AK1008" s="40"/>
      <c r="AL1008" s="20"/>
      <c r="AM1008" s="1247"/>
      <c r="AN1008" s="40"/>
      <c r="AO1008" s="1247"/>
      <c r="AP1008" s="40"/>
      <c r="AQ1008" s="40"/>
      <c r="AR1008" s="40"/>
      <c r="AS1008" s="40"/>
      <c r="AT1008" s="40"/>
      <c r="BZ1008" s="122" t="s">
        <v>905</v>
      </c>
      <c r="CB1008" s="122" t="s">
        <v>904</v>
      </c>
    </row>
    <row r="1009" spans="1:81" s="41" customFormat="1" ht="187" hidden="1" customHeight="1" outlineLevel="1">
      <c r="A1009" s="1707"/>
      <c r="B1009" s="1708"/>
      <c r="C1009" s="685"/>
      <c r="D1009" s="685"/>
      <c r="E1009" s="1474" t="str">
        <f t="shared" si="90"/>
        <v/>
      </c>
      <c r="F1009" s="1790"/>
      <c r="G1009" s="342" t="str">
        <f t="shared" ref="G1009:AL1009" si="91">G$3</f>
        <v>Serre</v>
      </c>
      <c r="H1009" s="343" t="str">
        <f t="shared" si="91"/>
        <v>Année de construction</v>
      </c>
      <c r="I1009" s="344" t="str">
        <f t="shared" si="91"/>
        <v xml:space="preserve">Surface cultivée nette </v>
      </c>
      <c r="J1009" s="344" t="str">
        <f t="shared" si="91"/>
        <v>Type de serre</v>
      </c>
      <c r="K1009" s="344" t="str">
        <f t="shared" si="91"/>
        <v>Température moyenne octobre-mars</v>
      </c>
      <c r="L1009" s="344" t="str">
        <f t="shared" si="91"/>
        <v>Type de température</v>
      </c>
      <c r="M1009" s="344" t="str">
        <f t="shared" si="91"/>
        <v>Qualité énergétique [consommation en % d'une serre standard]</v>
      </c>
      <c r="N1009" s="344" t="str">
        <f t="shared" si="91"/>
        <v>Rang</v>
      </c>
      <c r="O1009" s="344" t="str">
        <f t="shared" si="91"/>
        <v>Evaluation de la qualité énergétique</v>
      </c>
      <c r="P1009" s="344" t="str">
        <f t="shared" si="91"/>
        <v>Utilisation escomptée</v>
      </c>
      <c r="Q1009" s="327">
        <f t="shared" si="91"/>
        <v>0</v>
      </c>
      <c r="R1009" s="456" t="str">
        <f t="shared" si="91"/>
        <v>Serre Consommation d'énergie [%]</v>
      </c>
      <c r="S1009" s="456" t="str">
        <f t="shared" si="91"/>
        <v>Serre Consommation d'énergie Actuel [kWh]</v>
      </c>
      <c r="T1009" s="455" t="str">
        <f t="shared" si="91"/>
        <v>Distribution de chaleur Consommation d'énergie [kWh]</v>
      </c>
      <c r="U1009" s="456" t="str">
        <f t="shared" si="91"/>
        <v>Total Consommation d'énergie Actuel [kWh]</v>
      </c>
      <c r="V1009" s="327">
        <f t="shared" si="91"/>
        <v>0</v>
      </c>
      <c r="W1009" s="512" t="str">
        <f t="shared" si="91"/>
        <v>Objectif en 4 ans</v>
      </c>
      <c r="X1009" s="512" t="str">
        <f t="shared" si="91"/>
        <v>Objectif en 8 ans</v>
      </c>
      <c r="Y1009" s="327">
        <f t="shared" si="91"/>
        <v>0</v>
      </c>
      <c r="Z1009" s="333" t="str">
        <f t="shared" si="91"/>
        <v>Ecran thermique</v>
      </c>
      <c r="AA1009" s="333" t="str">
        <f t="shared" si="91"/>
        <v>Toit</v>
      </c>
      <c r="AB1009" s="333" t="str">
        <f t="shared" si="91"/>
        <v>Parois latérales</v>
      </c>
      <c r="AC1009" s="333" t="str">
        <f t="shared" si="91"/>
        <v>Etanchéité</v>
      </c>
      <c r="AD1009" s="333" t="str">
        <f t="shared" si="91"/>
        <v>Gestion climatique</v>
      </c>
      <c r="AE1009" s="40" t="str">
        <f t="shared" si="91"/>
        <v>Observations</v>
      </c>
      <c r="AF1009" s="332" t="str">
        <f t="shared" si="91"/>
        <v>Ecran thermique</v>
      </c>
      <c r="AG1009" s="332" t="str">
        <f t="shared" si="91"/>
        <v>Toit</v>
      </c>
      <c r="AH1009" s="332" t="str">
        <f t="shared" si="91"/>
        <v>Parois latérales</v>
      </c>
      <c r="AI1009" s="332" t="str">
        <f t="shared" si="91"/>
        <v>Etanchéité</v>
      </c>
      <c r="AJ1009" s="332" t="str">
        <f t="shared" si="91"/>
        <v>Gestion climatique</v>
      </c>
      <c r="AK1009" s="455" t="str">
        <f t="shared" si="91"/>
        <v>Isolation des conduites</v>
      </c>
      <c r="AL1009" s="455" t="str">
        <f t="shared" si="91"/>
        <v>Isolation des sous-distributions</v>
      </c>
      <c r="AM1009" s="405">
        <f t="shared" ref="AM1009:BR1009" si="92">AM$3</f>
        <v>0</v>
      </c>
      <c r="AN1009" s="332" t="str">
        <f t="shared" si="92"/>
        <v>Ecran thermique</v>
      </c>
      <c r="AO1009" s="332" t="str">
        <f t="shared" si="92"/>
        <v>Toit</v>
      </c>
      <c r="AP1009" s="332" t="str">
        <f t="shared" si="92"/>
        <v>Parois latérales</v>
      </c>
      <c r="AQ1009" s="332" t="str">
        <f t="shared" si="92"/>
        <v>Etanchéité</v>
      </c>
      <c r="AR1009" s="332" t="str">
        <f t="shared" si="92"/>
        <v>Gestion climatique</v>
      </c>
      <c r="AS1009" s="40">
        <f t="shared" si="92"/>
        <v>0</v>
      </c>
      <c r="AT1009" s="332" t="str">
        <f t="shared" si="92"/>
        <v>Ecran thermique</v>
      </c>
      <c r="AU1009" s="332" t="str">
        <f t="shared" si="92"/>
        <v>Toit</v>
      </c>
      <c r="AV1009" s="332" t="str">
        <f t="shared" si="92"/>
        <v>Parois latérales</v>
      </c>
      <c r="AW1009" s="332" t="str">
        <f t="shared" si="92"/>
        <v>Etanchéité</v>
      </c>
      <c r="AX1009" s="332" t="str">
        <f t="shared" si="92"/>
        <v>Gestion climatique</v>
      </c>
      <c r="AY1009" s="455" t="str">
        <f t="shared" si="92"/>
        <v>Isolation des conduites</v>
      </c>
      <c r="AZ1009" s="455" t="str">
        <f t="shared" si="92"/>
        <v>Isolation des sous-distributions</v>
      </c>
      <c r="BA1009" s="332" t="str">
        <f t="shared" si="92"/>
        <v>Total arrondi</v>
      </c>
      <c r="BB1009" s="40">
        <f t="shared" si="92"/>
        <v>0</v>
      </c>
      <c r="BC1009" s="332" t="str">
        <f t="shared" si="92"/>
        <v>Ecran thermique</v>
      </c>
      <c r="BD1009" s="332" t="str">
        <f t="shared" si="92"/>
        <v>Toit</v>
      </c>
      <c r="BE1009" s="332" t="str">
        <f t="shared" si="92"/>
        <v>Parois latérales</v>
      </c>
      <c r="BF1009" s="332" t="str">
        <f t="shared" si="92"/>
        <v>Etanchéité</v>
      </c>
      <c r="BG1009" s="332" t="str">
        <f t="shared" si="92"/>
        <v>Gestion climatique</v>
      </c>
      <c r="BH1009" s="455" t="str">
        <f t="shared" si="92"/>
        <v>Isolation des conduites</v>
      </c>
      <c r="BI1009" s="455" t="str">
        <f t="shared" si="92"/>
        <v>Isolation des sous-distributions</v>
      </c>
      <c r="BJ1009" s="40">
        <f t="shared" si="92"/>
        <v>0</v>
      </c>
      <c r="BK1009" s="512" t="str">
        <f t="shared" si="92"/>
        <v>P1</v>
      </c>
      <c r="BL1009" s="512">
        <f t="shared" si="92"/>
        <v>0</v>
      </c>
      <c r="BM1009" s="512" t="str">
        <f t="shared" si="92"/>
        <v>Total</v>
      </c>
      <c r="BN1009" s="40">
        <f t="shared" si="92"/>
        <v>0</v>
      </c>
      <c r="BO1009" s="512" t="str">
        <f t="shared" si="92"/>
        <v>Objectif en 4 ans</v>
      </c>
      <c r="BP1009" s="512" t="str">
        <f t="shared" si="92"/>
        <v>Objectif en 8 ans</v>
      </c>
      <c r="BQ1009" s="41">
        <f t="shared" si="92"/>
        <v>0</v>
      </c>
      <c r="BR1009" s="332" t="str">
        <f t="shared" si="92"/>
        <v>Ecran thermique</v>
      </c>
      <c r="BS1009" s="332" t="str">
        <f t="shared" ref="BS1009:CA1009" si="93">BS$3</f>
        <v>Ecran thermique 2</v>
      </c>
      <c r="BT1009" s="332" t="str">
        <f t="shared" si="93"/>
        <v>Etanchéité</v>
      </c>
      <c r="BU1009" s="332" t="str">
        <f t="shared" si="93"/>
        <v>Etanchéité 2</v>
      </c>
      <c r="BV1009" s="332" t="str">
        <f t="shared" si="93"/>
        <v>Etanchéité 2 - Recommandation</v>
      </c>
      <c r="BW1009" s="332" t="str">
        <f t="shared" si="93"/>
        <v>Sonde 1</v>
      </c>
      <c r="BX1009" s="332" t="str">
        <f t="shared" si="93"/>
        <v>Sonde 2</v>
      </c>
      <c r="BY1009" s="41">
        <f t="shared" si="93"/>
        <v>0</v>
      </c>
      <c r="BZ1009" s="416" t="str">
        <f t="shared" si="93"/>
        <v>Ensemble 1</v>
      </c>
      <c r="CA1009" s="416" t="str">
        <f t="shared" si="93"/>
        <v>Ensemble 2</v>
      </c>
      <c r="CB1009" s="416" t="str">
        <f>BZ1009</f>
        <v>Ensemble 1</v>
      </c>
      <c r="CC1009" s="416" t="str">
        <f>CA1009</f>
        <v>Ensemble 2</v>
      </c>
    </row>
    <row r="1010" spans="1:81" s="28" customFormat="1" ht="32" hidden="1" customHeight="1" outlineLevel="1">
      <c r="A1010" s="1646"/>
      <c r="B1010" s="1659"/>
      <c r="C1010" s="686"/>
      <c r="D1010" s="686"/>
      <c r="E1010" s="1474" t="str">
        <f t="shared" si="90"/>
        <v/>
      </c>
      <c r="F1010" s="1791"/>
      <c r="G1010" s="521" t="str">
        <f t="shared" ref="G1010:AL1010" si="94">G13</f>
        <v/>
      </c>
      <c r="H1010" s="335" t="str">
        <f t="shared" si="94"/>
        <v/>
      </c>
      <c r="I1010" s="336" t="str">
        <f t="shared" si="94"/>
        <v/>
      </c>
      <c r="J1010" s="336" t="str">
        <f t="shared" si="94"/>
        <v/>
      </c>
      <c r="K1010" s="337" t="str">
        <f t="shared" si="94"/>
        <v/>
      </c>
      <c r="L1010" s="336" t="str">
        <f t="shared" si="94"/>
        <v/>
      </c>
      <c r="M1010" s="468" t="str">
        <f t="shared" si="94"/>
        <v/>
      </c>
      <c r="N1010" s="337" t="str">
        <f t="shared" si="94"/>
        <v/>
      </c>
      <c r="O1010" s="338" t="str">
        <f t="shared" si="94"/>
        <v/>
      </c>
      <c r="P1010" s="336" t="str">
        <f t="shared" si="94"/>
        <v/>
      </c>
      <c r="Q1010" s="522">
        <f t="shared" si="94"/>
        <v>0</v>
      </c>
      <c r="R1010" s="338">
        <f t="shared" si="94"/>
        <v>0</v>
      </c>
      <c r="S1010" s="523">
        <f t="shared" si="94"/>
        <v>0</v>
      </c>
      <c r="T1010" s="523">
        <f t="shared" si="94"/>
        <v>0</v>
      </c>
      <c r="U1010" s="523" t="str">
        <f t="shared" si="94"/>
        <v/>
      </c>
      <c r="V1010" s="522">
        <f t="shared" si="94"/>
        <v>0</v>
      </c>
      <c r="W1010" s="523" t="str">
        <f t="shared" si="94"/>
        <v/>
      </c>
      <c r="X1010" s="523" t="str">
        <f t="shared" si="94"/>
        <v/>
      </c>
      <c r="Y1010" s="522">
        <f t="shared" si="94"/>
        <v>0</v>
      </c>
      <c r="Z1010" s="331" t="str">
        <f t="shared" si="94"/>
        <v/>
      </c>
      <c r="AA1010" s="331" t="str">
        <f t="shared" si="94"/>
        <v/>
      </c>
      <c r="AB1010" s="331" t="str">
        <f t="shared" si="94"/>
        <v/>
      </c>
      <c r="AC1010" s="331" t="str">
        <f t="shared" si="94"/>
        <v/>
      </c>
      <c r="AD1010" s="331" t="str">
        <f t="shared" si="94"/>
        <v/>
      </c>
      <c r="AE1010" s="524" t="str">
        <f t="shared" si="94"/>
        <v/>
      </c>
      <c r="AF1010" s="331" t="str">
        <f t="shared" si="94"/>
        <v/>
      </c>
      <c r="AG1010" s="331" t="str">
        <f t="shared" si="94"/>
        <v/>
      </c>
      <c r="AH1010" s="331" t="str">
        <f t="shared" si="94"/>
        <v/>
      </c>
      <c r="AI1010" s="331" t="str">
        <f t="shared" si="94"/>
        <v/>
      </c>
      <c r="AJ1010" s="331" t="str">
        <f t="shared" si="94"/>
        <v/>
      </c>
      <c r="AK1010" s="331" t="str">
        <f t="shared" si="94"/>
        <v/>
      </c>
      <c r="AL1010" s="331" t="str">
        <f t="shared" si="94"/>
        <v/>
      </c>
      <c r="AM1010" s="524" t="str">
        <f t="shared" ref="AM1010:BR1010" si="95">AM13</f>
        <v>.</v>
      </c>
      <c r="AN1010" s="346" t="str">
        <f t="shared" si="95"/>
        <v/>
      </c>
      <c r="AO1010" s="346" t="str">
        <f t="shared" si="95"/>
        <v/>
      </c>
      <c r="AP1010" s="346" t="str">
        <f t="shared" si="95"/>
        <v/>
      </c>
      <c r="AQ1010" s="346" t="str">
        <f t="shared" si="95"/>
        <v/>
      </c>
      <c r="AR1010" s="346" t="str">
        <f t="shared" si="95"/>
        <v/>
      </c>
      <c r="AS1010" s="525">
        <f t="shared" si="95"/>
        <v>0</v>
      </c>
      <c r="AT1010" s="398" t="str">
        <f t="shared" si="95"/>
        <v/>
      </c>
      <c r="AU1010" s="398" t="str">
        <f t="shared" si="95"/>
        <v/>
      </c>
      <c r="AV1010" s="398" t="str">
        <f t="shared" si="95"/>
        <v/>
      </c>
      <c r="AW1010" s="398" t="str">
        <f t="shared" si="95"/>
        <v/>
      </c>
      <c r="AX1010" s="398" t="str">
        <f t="shared" si="95"/>
        <v/>
      </c>
      <c r="AY1010" s="28" t="str">
        <f t="shared" si="95"/>
        <v/>
      </c>
      <c r="AZ1010" s="28" t="str">
        <f t="shared" si="95"/>
        <v/>
      </c>
      <c r="BA1010" s="398" t="str">
        <f t="shared" si="95"/>
        <v/>
      </c>
      <c r="BB1010" s="525">
        <f t="shared" si="95"/>
        <v>0</v>
      </c>
      <c r="BC1010" s="445" t="str">
        <f t="shared" si="95"/>
        <v/>
      </c>
      <c r="BD1010" s="445" t="str">
        <f t="shared" si="95"/>
        <v/>
      </c>
      <c r="BE1010" s="445" t="str">
        <f t="shared" si="95"/>
        <v/>
      </c>
      <c r="BF1010" s="445" t="str">
        <f t="shared" si="95"/>
        <v/>
      </c>
      <c r="BG1010" s="445" t="str">
        <f t="shared" si="95"/>
        <v/>
      </c>
      <c r="BH1010" s="467" t="str">
        <f t="shared" si="95"/>
        <v/>
      </c>
      <c r="BI1010" s="467" t="str">
        <f t="shared" si="95"/>
        <v/>
      </c>
      <c r="BJ1010" s="525">
        <f t="shared" si="95"/>
        <v>0</v>
      </c>
      <c r="BK1010" s="445" t="str">
        <f t="shared" si="95"/>
        <v/>
      </c>
      <c r="BL1010" s="445" t="str">
        <f t="shared" si="95"/>
        <v/>
      </c>
      <c r="BM1010" s="445" t="str">
        <f t="shared" si="95"/>
        <v/>
      </c>
      <c r="BN1010" s="525">
        <f t="shared" si="95"/>
        <v>0</v>
      </c>
      <c r="BO1010" s="445" t="str">
        <f t="shared" si="95"/>
        <v/>
      </c>
      <c r="BP1010" s="445">
        <f t="shared" si="95"/>
        <v>0</v>
      </c>
      <c r="BQ1010" s="28">
        <f t="shared" si="95"/>
        <v>0</v>
      </c>
      <c r="BR1010" s="398" t="str">
        <f t="shared" si="95"/>
        <v/>
      </c>
      <c r="BS1010" s="398" t="str">
        <f t="shared" ref="BS1010:BX1010" si="96">BS13</f>
        <v/>
      </c>
      <c r="BT1010" s="398" t="str">
        <f t="shared" si="96"/>
        <v/>
      </c>
      <c r="BU1010" s="398" t="str">
        <f t="shared" si="96"/>
        <v/>
      </c>
      <c r="BV1010" s="398" t="str">
        <f t="shared" si="96"/>
        <v/>
      </c>
      <c r="BW1010" s="398" t="str">
        <f t="shared" si="96"/>
        <v/>
      </c>
      <c r="BX1010" s="398" t="str">
        <f t="shared" si="96"/>
        <v/>
      </c>
      <c r="BY1010" s="28">
        <f>BY957</f>
        <v>0</v>
      </c>
      <c r="BZ1010" s="396">
        <f>AG1061</f>
        <v>0</v>
      </c>
      <c r="CA1010" s="396">
        <f>AH1061</f>
        <v>0</v>
      </c>
      <c r="CB1010" s="396">
        <f>AI1061</f>
        <v>0</v>
      </c>
      <c r="CC1010" s="396">
        <f>AJ1061</f>
        <v>0</v>
      </c>
    </row>
    <row r="1011" spans="1:81" s="51" customFormat="1" ht="19" hidden="1" outlineLevel="1">
      <c r="A1011" s="1704">
        <v>0</v>
      </c>
      <c r="B1011" s="1629"/>
      <c r="C1011" s="1283"/>
      <c r="D1011" s="677"/>
      <c r="E1011" s="1474" t="str">
        <f t="shared" ref="E1011:E1042" si="97">IF((SUM(A1011:C1011))&gt;0,G$42,"")</f>
        <v/>
      </c>
      <c r="F1011" s="1789"/>
      <c r="N1011" s="644"/>
      <c r="R1011" s="50"/>
      <c r="U1011" s="1184"/>
      <c r="W1011" s="130"/>
      <c r="X1011" s="1415"/>
      <c r="Y1011" s="1415"/>
      <c r="Z1011" s="53"/>
      <c r="AA1011" s="1415"/>
      <c r="AB1011" s="53"/>
      <c r="AC1011" s="53"/>
      <c r="AD1011" s="53"/>
      <c r="AE1011" s="53"/>
      <c r="AF1011" s="53"/>
      <c r="AG1011" s="40"/>
      <c r="AJ1011" s="52"/>
      <c r="AL1011" s="1383"/>
      <c r="AM1011" s="1247"/>
      <c r="AO1011" s="1247"/>
      <c r="AV1011" s="18"/>
      <c r="BL1011" s="18"/>
    </row>
    <row r="1012" spans="1:81" s="1385" customFormat="1" ht="19" hidden="1" outlineLevel="1">
      <c r="A1012" s="1704">
        <v>0</v>
      </c>
      <c r="B1012" s="1629"/>
      <c r="C1012" s="1283"/>
      <c r="D1012" s="677"/>
      <c r="E1012" s="1474" t="str">
        <f t="shared" si="97"/>
        <v/>
      </c>
      <c r="F1012" s="1789"/>
      <c r="H1012" s="1547"/>
      <c r="I1012" s="1547"/>
      <c r="J1012" s="1547"/>
      <c r="K1012" s="1547"/>
      <c r="L1012" s="1547"/>
      <c r="M1012" s="1547"/>
      <c r="N1012" s="1384"/>
      <c r="O1012" s="1384"/>
      <c r="P1012" s="1384"/>
      <c r="Q1012" s="1384"/>
      <c r="R1012" s="1384"/>
      <c r="S1012" s="1384"/>
      <c r="T1012" s="1384"/>
      <c r="U1012" s="1384"/>
      <c r="V1012" s="1384"/>
      <c r="W1012" s="130"/>
      <c r="X1012" s="1415"/>
      <c r="Y1012" s="1415"/>
      <c r="Z1012" s="53"/>
      <c r="AA1012" s="1415"/>
      <c r="AB1012" s="53"/>
      <c r="AC1012" s="53"/>
      <c r="AD1012" s="53"/>
      <c r="AE1012" s="1384"/>
      <c r="AF1012" s="1384"/>
      <c r="AG1012" s="40"/>
      <c r="AH1012" s="1384"/>
      <c r="AI1012" s="1384"/>
      <c r="AJ1012" s="1384"/>
      <c r="AK1012" s="1384"/>
      <c r="AL1012" s="1384"/>
      <c r="AM1012" s="1247"/>
      <c r="AN1012" s="1384"/>
      <c r="AO1012" s="1247"/>
      <c r="AP1012" s="1384"/>
      <c r="AQ1012" s="1384"/>
      <c r="AR1012" s="1384"/>
      <c r="AS1012" s="1384"/>
      <c r="AT1012" s="1384"/>
      <c r="BL1012" s="18"/>
    </row>
    <row r="1013" spans="1:81" s="1385" customFormat="1" ht="19" hidden="1" outlineLevel="1">
      <c r="A1013" s="1704">
        <v>0</v>
      </c>
      <c r="B1013" s="1629"/>
      <c r="C1013" s="1283"/>
      <c r="D1013" s="677"/>
      <c r="E1013" s="1474" t="str">
        <f t="shared" si="97"/>
        <v/>
      </c>
      <c r="F1013" s="1789"/>
      <c r="G1013" s="1547"/>
      <c r="H1013" s="1547"/>
      <c r="I1013" s="1547"/>
      <c r="J1013" s="1547"/>
      <c r="K1013" s="1547"/>
      <c r="L1013" s="1547"/>
      <c r="M1013" s="1547"/>
      <c r="N1013" s="1384"/>
      <c r="O1013" s="1384"/>
      <c r="P1013" s="1384"/>
      <c r="Q1013" s="1384"/>
      <c r="R1013" s="1384"/>
      <c r="S1013" s="1384"/>
      <c r="T1013" s="1384"/>
      <c r="U1013" s="1384"/>
      <c r="V1013" s="1384"/>
      <c r="W1013" s="130"/>
      <c r="X1013" s="1415"/>
      <c r="Y1013" s="1415"/>
      <c r="Z1013" s="53"/>
      <c r="AA1013" s="1415"/>
      <c r="AB1013" s="53"/>
      <c r="AC1013" s="53"/>
      <c r="AD1013" s="53"/>
      <c r="AE1013" s="1384"/>
      <c r="AF1013" s="1384"/>
      <c r="AG1013" s="40"/>
      <c r="AH1013" s="1384"/>
      <c r="AI1013" s="1384"/>
      <c r="AJ1013" s="1384"/>
      <c r="AK1013" s="1384"/>
      <c r="AL1013" s="1384"/>
      <c r="AM1013" s="1247"/>
      <c r="AN1013" s="1384"/>
      <c r="AO1013" s="1247"/>
      <c r="AP1013" s="1384"/>
      <c r="AQ1013" s="1384"/>
      <c r="AR1013" s="1384"/>
      <c r="AS1013" s="1384"/>
      <c r="AT1013" s="1384"/>
      <c r="BL1013" s="18"/>
    </row>
    <row r="1014" spans="1:81" s="1269" customFormat="1" ht="15" collapsed="1">
      <c r="A1014" s="1704">
        <f>IF(G1010="",0,1)</f>
        <v>0</v>
      </c>
      <c r="B1014" s="1629"/>
      <c r="C1014" s="1283"/>
      <c r="D1014" s="1548"/>
      <c r="E1014" s="1474" t="str">
        <f t="shared" si="97"/>
        <v/>
      </c>
      <c r="F1014" s="1789"/>
      <c r="G1014" s="1252" t="str">
        <f>G$69</f>
        <v>Année de construction</v>
      </c>
      <c r="H1014" s="1252"/>
      <c r="I1014" s="1252"/>
      <c r="J1014" s="1252"/>
      <c r="K1014" s="1252"/>
      <c r="L1014" s="1252"/>
      <c r="M1014" s="1388"/>
      <c r="N1014" s="2162" t="str">
        <f>H1010</f>
        <v/>
      </c>
      <c r="O1014" s="2162"/>
      <c r="P1014" s="2162"/>
      <c r="Q1014" s="2162"/>
      <c r="R1014" s="2162"/>
      <c r="S1014" s="2162"/>
      <c r="T1014" s="2161">
        <f>T994</f>
        <v>0</v>
      </c>
      <c r="U1014" s="2161"/>
      <c r="V1014" s="2161"/>
      <c r="W1014" s="2161"/>
      <c r="X1014" s="2161"/>
      <c r="Y1014" s="1386"/>
      <c r="AD1014" s="1251"/>
      <c r="AE1014" s="1251"/>
      <c r="AF1014" s="1251"/>
      <c r="AG1014" s="1251"/>
      <c r="AH1014" s="1251"/>
      <c r="AI1014" s="1251"/>
      <c r="AJ1014" s="1251"/>
      <c r="AK1014" s="1251"/>
      <c r="AL1014" s="20"/>
      <c r="AM1014" s="1251"/>
      <c r="AN1014" s="1251"/>
      <c r="AO1014" s="1251"/>
      <c r="AP1014" s="1251"/>
      <c r="AQ1014" s="1251"/>
      <c r="AR1014" s="1251"/>
      <c r="AS1014" s="1251"/>
      <c r="AT1014" s="1251"/>
    </row>
    <row r="1015" spans="1:81" s="1269" customFormat="1" ht="15">
      <c r="A1015" s="1704">
        <f>IF(G1010="",0,1)</f>
        <v>0</v>
      </c>
      <c r="B1015" s="1629"/>
      <c r="C1015" s="1283"/>
      <c r="D1015" s="1548"/>
      <c r="E1015" s="1474" t="str">
        <f t="shared" si="97"/>
        <v/>
      </c>
      <c r="F1015" s="1789"/>
      <c r="G1015" s="1551" t="str">
        <f>G$70</f>
        <v>Utilisation escomptée</v>
      </c>
      <c r="H1015" s="1551"/>
      <c r="I1015" s="1552"/>
      <c r="J1015" s="1552"/>
      <c r="K1015" s="1552"/>
      <c r="L1015" s="1552"/>
      <c r="M1015" s="1388"/>
      <c r="N1015" s="2163" t="str">
        <f>P1010</f>
        <v/>
      </c>
      <c r="O1015" s="2163"/>
      <c r="P1015" s="2163"/>
      <c r="Q1015" s="2163"/>
      <c r="R1015" s="2163"/>
      <c r="S1015" s="2163"/>
      <c r="T1015" s="2179">
        <f>'A1 Serres'!P994</f>
        <v>0</v>
      </c>
      <c r="U1015" s="2179"/>
      <c r="V1015" s="2179"/>
      <c r="W1015" s="2179"/>
      <c r="X1015" s="2179"/>
      <c r="Y1015" s="1387"/>
      <c r="AL1015" s="20"/>
    </row>
    <row r="1016" spans="1:81" s="1269" customFormat="1" ht="15">
      <c r="A1016" s="1704">
        <f>IF(G1010="",0,1)</f>
        <v>0</v>
      </c>
      <c r="B1016" s="1629"/>
      <c r="C1016" s="1283"/>
      <c r="D1016" s="1548"/>
      <c r="E1016" s="1474" t="str">
        <f t="shared" si="97"/>
        <v/>
      </c>
      <c r="F1016" s="1789"/>
      <c r="G1016" s="1551" t="str">
        <f>G$71</f>
        <v>Surface cultivée de la serre</v>
      </c>
      <c r="H1016" s="1551"/>
      <c r="I1016" s="1552"/>
      <c r="J1016" s="1552"/>
      <c r="K1016" s="1552"/>
      <c r="L1016" s="1552"/>
      <c r="M1016" s="1388"/>
      <c r="N1016" s="2163" t="str">
        <f>J1010</f>
        <v/>
      </c>
      <c r="O1016" s="2163"/>
      <c r="P1016" s="2163"/>
      <c r="Q1016" s="2163"/>
      <c r="R1016" s="2163"/>
      <c r="S1016" s="2163"/>
      <c r="T1016" s="1268"/>
      <c r="U1016" s="1268"/>
      <c r="V1016" s="1268"/>
      <c r="W1016" s="989"/>
      <c r="X1016" s="1251"/>
      <c r="AL1016" s="20"/>
    </row>
    <row r="1017" spans="1:81" s="1269" customFormat="1" ht="15">
      <c r="A1017" s="1704">
        <f>IF(G1010="",0,1)</f>
        <v>0</v>
      </c>
      <c r="B1017" s="1629"/>
      <c r="C1017" s="1283"/>
      <c r="D1017" s="1548"/>
      <c r="E1017" s="1474" t="str">
        <f t="shared" si="97"/>
        <v/>
      </c>
      <c r="F1017" s="1789"/>
      <c r="G1017" s="1265">
        <f>G$72</f>
        <v>0</v>
      </c>
      <c r="H1017" s="1265"/>
      <c r="I1017" s="1266"/>
      <c r="J1017" s="1266"/>
      <c r="K1017" s="1266"/>
      <c r="L1017" s="1266"/>
      <c r="M1017" s="1388"/>
      <c r="N1017" s="1268"/>
      <c r="O1017" s="1268"/>
      <c r="P1017" s="1268"/>
      <c r="Q1017" s="1268"/>
      <c r="R1017" s="1268"/>
      <c r="S1017" s="1268"/>
      <c r="T1017" s="1268"/>
      <c r="U1017" s="1268"/>
      <c r="V1017" s="1268"/>
      <c r="W1017" s="989"/>
      <c r="X1017" s="1251"/>
      <c r="AL1017" s="20"/>
    </row>
    <row r="1018" spans="1:81" s="1269" customFormat="1" ht="15">
      <c r="A1018" s="1704">
        <f>IF(G1010="",0,1)</f>
        <v>0</v>
      </c>
      <c r="B1018" s="1629"/>
      <c r="C1018" s="1283"/>
      <c r="D1018" s="1548"/>
      <c r="E1018" s="1474" t="str">
        <f t="shared" si="97"/>
        <v/>
      </c>
      <c r="F1018" s="1789"/>
      <c r="G1018" s="1389" t="str">
        <f>G$73</f>
        <v>Température octobre-mars</v>
      </c>
      <c r="H1018" s="1389"/>
      <c r="I1018" s="1390"/>
      <c r="J1018" s="1390"/>
      <c r="K1018" s="1390"/>
      <c r="L1018" s="1390"/>
      <c r="M1018" s="1388"/>
      <c r="N1018" s="2168" t="str">
        <f>L1010</f>
        <v/>
      </c>
      <c r="O1018" s="2168"/>
      <c r="P1018" s="2168"/>
      <c r="Q1018" s="2168"/>
      <c r="R1018" s="2168"/>
      <c r="S1018" s="2168"/>
      <c r="T1018" s="1268"/>
      <c r="U1018" s="1268"/>
      <c r="V1018" s="1268"/>
      <c r="W1018" s="989"/>
      <c r="X1018" s="1251"/>
      <c r="AJ1018" s="1298"/>
      <c r="AL1018" s="20"/>
    </row>
    <row r="1019" spans="1:81" s="1269" customFormat="1" ht="29" customHeight="1">
      <c r="A1019" s="1704">
        <f>IF(G1010="",0,1)</f>
        <v>0</v>
      </c>
      <c r="B1019" s="1629"/>
      <c r="C1019" s="1283"/>
      <c r="D1019" s="1548"/>
      <c r="E1019" s="1474" t="str">
        <f t="shared" si="97"/>
        <v/>
      </c>
      <c r="F1019" s="1789"/>
      <c r="G1019" s="1553" t="str">
        <f>G$74</f>
        <v>Observations</v>
      </c>
      <c r="H1019" s="1389"/>
      <c r="I1019" s="1390"/>
      <c r="J1019" s="1390"/>
      <c r="K1019" s="1390"/>
      <c r="L1019" s="1390"/>
      <c r="M1019" s="1388"/>
      <c r="N1019" s="2164" t="str">
        <f>AE1010</f>
        <v/>
      </c>
      <c r="O1019" s="2164"/>
      <c r="P1019" s="2164"/>
      <c r="Q1019" s="2164"/>
      <c r="R1019" s="2164"/>
      <c r="S1019" s="2164"/>
      <c r="T1019" s="1268"/>
      <c r="U1019" s="1268"/>
      <c r="V1019" s="1268"/>
      <c r="W1019" s="989"/>
      <c r="X1019" s="1251"/>
      <c r="AL1019" s="20"/>
    </row>
    <row r="1020" spans="1:81" s="1269" customFormat="1" ht="15">
      <c r="A1020" s="1704">
        <f>IF(G1010="",0,1)</f>
        <v>0</v>
      </c>
      <c r="B1020" s="1629"/>
      <c r="C1020" s="1283"/>
      <c r="D1020" s="1548"/>
      <c r="E1020" s="1474" t="str">
        <f t="shared" si="97"/>
        <v/>
      </c>
      <c r="F1020" s="1789"/>
      <c r="G1020" s="1265">
        <f>G$75</f>
        <v>0</v>
      </c>
      <c r="H1020" s="1265"/>
      <c r="I1020" s="1266"/>
      <c r="J1020" s="1266"/>
      <c r="K1020" s="1266"/>
      <c r="L1020" s="1266"/>
      <c r="M1020" s="1388"/>
      <c r="N1020" s="1268"/>
      <c r="O1020" s="1268"/>
      <c r="P1020" s="1268"/>
      <c r="Q1020" s="1268"/>
      <c r="R1020" s="1268"/>
      <c r="S1020" s="1268"/>
      <c r="T1020" s="1268"/>
      <c r="U1020" s="1268"/>
      <c r="V1020" s="1268"/>
      <c r="W1020" s="989"/>
      <c r="X1020" s="1251"/>
      <c r="AL1020" s="20"/>
    </row>
    <row r="1021" spans="1:81" s="1269" customFormat="1" ht="15">
      <c r="A1021" s="1704">
        <f>IF(G1010="",0,1)</f>
        <v>0</v>
      </c>
      <c r="B1021" s="1629"/>
      <c r="C1021" s="1283"/>
      <c r="D1021" s="1548"/>
      <c r="E1021" s="1474" t="str">
        <f t="shared" si="97"/>
        <v/>
      </c>
      <c r="F1021" s="1789"/>
      <c r="G1021" s="1389" t="str">
        <f>G$76</f>
        <v>Participation à la consommation totale d'énergie du chauffage</v>
      </c>
      <c r="H1021" s="1389"/>
      <c r="I1021" s="1390"/>
      <c r="J1021" s="1390"/>
      <c r="K1021" s="1390"/>
      <c r="L1021" s="1390"/>
      <c r="M1021" s="1388"/>
      <c r="N1021" s="2169">
        <f>R1010</f>
        <v>0</v>
      </c>
      <c r="O1021" s="2169"/>
      <c r="P1021" s="2169"/>
      <c r="Q1021" s="2169"/>
      <c r="R1021" s="2169"/>
      <c r="S1021" s="2169"/>
      <c r="T1021" s="1268"/>
      <c r="U1021" s="1268"/>
      <c r="V1021" s="1268"/>
      <c r="W1021" s="989"/>
      <c r="X1021" s="1251"/>
      <c r="AJ1021" s="1298"/>
      <c r="AL1021" s="20"/>
    </row>
    <row r="1022" spans="1:81" s="1269" customFormat="1" ht="15">
      <c r="A1022" s="1704">
        <f>IF(G1010="",0,1)</f>
        <v>0</v>
      </c>
      <c r="B1022" s="1629"/>
      <c r="C1022" s="1283"/>
      <c r="D1022" s="1548"/>
      <c r="E1022" s="1474" t="str">
        <f t="shared" si="97"/>
        <v/>
      </c>
      <c r="F1022" s="1789"/>
      <c r="G1022" s="1393" t="str">
        <f>G$77</f>
        <v>Rang concernant l'efficience énergétique</v>
      </c>
      <c r="H1022" s="1393"/>
      <c r="I1022" s="1394"/>
      <c r="J1022" s="1394"/>
      <c r="K1022" s="1394"/>
      <c r="L1022" s="1394"/>
      <c r="M1022" s="1388"/>
      <c r="N1022" s="2170" t="str">
        <f>N1010</f>
        <v/>
      </c>
      <c r="O1022" s="2170"/>
      <c r="P1022" s="2170"/>
      <c r="Q1022" s="2170"/>
      <c r="R1022" s="2170"/>
      <c r="S1022" s="2170"/>
      <c r="T1022" s="1396"/>
      <c r="U1022" s="1396"/>
      <c r="V1022" s="1396"/>
      <c r="W1022" s="989"/>
      <c r="X1022" s="1397"/>
      <c r="AJ1022" s="1298"/>
      <c r="AL1022" s="20"/>
    </row>
    <row r="1023" spans="1:81" s="1269" customFormat="1" ht="15">
      <c r="A1023" s="1704">
        <f>IF(G1010="",0,1)</f>
        <v>0</v>
      </c>
      <c r="B1023" s="1629"/>
      <c r="C1023" s="1283"/>
      <c r="D1023" s="1548"/>
      <c r="E1023" s="1474" t="str">
        <f t="shared" si="97"/>
        <v/>
      </c>
      <c r="F1023" s="1789"/>
      <c r="G1023" s="1393" t="str">
        <f>G$78</f>
        <v>Evaluation de la qualité énergétique</v>
      </c>
      <c r="H1023" s="1393"/>
      <c r="I1023" s="1394"/>
      <c r="J1023" s="1394"/>
      <c r="K1023" s="1394"/>
      <c r="L1023" s="1394"/>
      <c r="M1023" s="1388"/>
      <c r="N1023" s="2171" t="str">
        <f>O1010</f>
        <v/>
      </c>
      <c r="O1023" s="2171"/>
      <c r="P1023" s="2171"/>
      <c r="Q1023" s="2171"/>
      <c r="R1023" s="2171"/>
      <c r="S1023" s="2171"/>
      <c r="T1023" s="1268"/>
      <c r="U1023" s="1268"/>
      <c r="V1023" s="1268"/>
      <c r="W1023" s="989"/>
      <c r="X1023" s="1251"/>
      <c r="AJ1023" s="1298"/>
      <c r="AL1023" s="20"/>
    </row>
    <row r="1024" spans="1:81" s="1269" customFormat="1" ht="15">
      <c r="A1024" s="1704">
        <f>IF(G1010="",0,1)</f>
        <v>0</v>
      </c>
      <c r="B1024" s="1629"/>
      <c r="C1024" s="1283"/>
      <c r="D1024" s="1548"/>
      <c r="E1024" s="1474" t="str">
        <f t="shared" si="97"/>
        <v/>
      </c>
      <c r="F1024" s="1789"/>
      <c r="G1024" s="1265">
        <f>G$79</f>
        <v>0</v>
      </c>
      <c r="H1024" s="1265"/>
      <c r="I1024" s="1266"/>
      <c r="J1024" s="1266"/>
      <c r="K1024" s="1266"/>
      <c r="L1024" s="1266"/>
      <c r="M1024" s="1388"/>
      <c r="N1024" s="1399"/>
      <c r="O1024" s="1268"/>
      <c r="P1024" s="1268"/>
      <c r="Q1024" s="1268"/>
      <c r="R1024" s="1268"/>
      <c r="S1024" s="1268"/>
      <c r="T1024" s="1268"/>
      <c r="U1024" s="1268"/>
      <c r="V1024" s="1268"/>
      <c r="W1024" s="989"/>
      <c r="X1024" s="1251"/>
      <c r="AJ1024" s="1298"/>
      <c r="AL1024" s="20"/>
    </row>
    <row r="1025" spans="1:38" s="1269" customFormat="1" ht="15">
      <c r="A1025" s="1704">
        <f>IF(G1010="",0,1)</f>
        <v>0</v>
      </c>
      <c r="B1025" s="1629"/>
      <c r="C1025" s="1283"/>
      <c r="D1025" s="1548"/>
      <c r="E1025" s="1474" t="str">
        <f t="shared" si="97"/>
        <v/>
      </c>
      <c r="F1025" s="1789"/>
      <c r="G1025" s="1389" t="str">
        <f>G$80</f>
        <v>Consommation d'énergie de la serre</v>
      </c>
      <c r="H1025" s="1389"/>
      <c r="I1025" s="1390"/>
      <c r="J1025" s="1390"/>
      <c r="K1025" s="1390"/>
      <c r="L1025" s="1390"/>
      <c r="M1025" s="1388"/>
      <c r="N1025" s="2172">
        <f>S1010</f>
        <v>0</v>
      </c>
      <c r="O1025" s="2172"/>
      <c r="P1025" s="2172"/>
      <c r="Q1025" s="1401"/>
      <c r="R1025" s="1401"/>
      <c r="S1025" s="1401"/>
      <c r="T1025" s="1268"/>
      <c r="U1025" s="1268"/>
      <c r="V1025" s="1268"/>
      <c r="W1025" s="989"/>
      <c r="X1025" s="1251"/>
      <c r="AJ1025" s="1298"/>
      <c r="AL1025" s="20"/>
    </row>
    <row r="1026" spans="1:38" s="1269" customFormat="1" ht="15">
      <c r="A1026" s="1704">
        <f>IF(G1010="",0,1)</f>
        <v>0</v>
      </c>
      <c r="B1026" s="1629"/>
      <c r="C1026" s="1283"/>
      <c r="D1026" s="1548"/>
      <c r="E1026" s="1474" t="str">
        <f t="shared" si="97"/>
        <v/>
      </c>
      <c r="F1026" s="1789"/>
      <c r="G1026" s="1393" t="str">
        <f>G$81</f>
        <v>Distribution de chaleur Consommation d'énergie</v>
      </c>
      <c r="H1026" s="1393"/>
      <c r="I1026" s="1394"/>
      <c r="J1026" s="1394"/>
      <c r="K1026" s="1394"/>
      <c r="L1026" s="1394"/>
      <c r="M1026" s="1388"/>
      <c r="N1026" s="2182">
        <f>T1010</f>
        <v>0</v>
      </c>
      <c r="O1026" s="2182"/>
      <c r="P1026" s="2182"/>
      <c r="Q1026" s="1403"/>
      <c r="R1026" s="1403"/>
      <c r="S1026" s="1403"/>
      <c r="T1026" s="1268"/>
      <c r="U1026" s="1268"/>
      <c r="V1026" s="1268"/>
      <c r="W1026" s="989"/>
      <c r="X1026" s="1251"/>
      <c r="AJ1026" s="1298"/>
      <c r="AL1026" s="20"/>
    </row>
    <row r="1027" spans="1:38" s="1269" customFormat="1" ht="15">
      <c r="A1027" s="1704">
        <f>IF(G1010="",0,1)</f>
        <v>0</v>
      </c>
      <c r="B1027" s="1629"/>
      <c r="C1027" s="1283"/>
      <c r="D1027" s="1548"/>
      <c r="E1027" s="1474" t="str">
        <f t="shared" si="97"/>
        <v/>
      </c>
      <c r="F1027" s="1789"/>
      <c r="G1027" s="1554" t="str">
        <f>G$82</f>
        <v>Total de la consommation d'énergie Etat actuel</v>
      </c>
      <c r="H1027" s="1554"/>
      <c r="I1027" s="1555"/>
      <c r="J1027" s="1555"/>
      <c r="K1027" s="1555"/>
      <c r="L1027" s="1555"/>
      <c r="M1027" s="1556"/>
      <c r="N1027" s="2166" t="str">
        <f>U1010</f>
        <v/>
      </c>
      <c r="O1027" s="2166"/>
      <c r="P1027" s="2166"/>
      <c r="Q1027" s="1557"/>
      <c r="R1027" s="1557"/>
      <c r="S1027" s="1557"/>
      <c r="T1027" s="1268"/>
      <c r="U1027" s="1268"/>
      <c r="V1027" s="1268"/>
      <c r="W1027" s="989"/>
      <c r="X1027" s="1251"/>
      <c r="AJ1027" s="1298"/>
      <c r="AL1027" s="20"/>
    </row>
    <row r="1028" spans="1:38" s="787" customFormat="1" ht="15">
      <c r="A1028" s="1704">
        <f>IF(G1010="",0,1)</f>
        <v>0</v>
      </c>
      <c r="B1028" s="1629"/>
      <c r="C1028" s="1283"/>
      <c r="D1028" s="1548"/>
      <c r="E1028" s="1474" t="str">
        <f t="shared" si="97"/>
        <v/>
      </c>
      <c r="F1028" s="1789"/>
      <c r="G1028" s="1265">
        <f>G$83</f>
        <v>0</v>
      </c>
      <c r="H1028" s="1265"/>
      <c r="I1028" s="1266"/>
      <c r="J1028" s="1266"/>
      <c r="K1028" s="1266"/>
      <c r="L1028" s="1266"/>
      <c r="M1028" s="225"/>
      <c r="N1028" s="1404"/>
      <c r="O1028" s="1404"/>
      <c r="P1028" s="1404"/>
      <c r="Q1028" s="1404"/>
      <c r="R1028" s="1404"/>
      <c r="S1028" s="1404"/>
      <c r="T1028" s="1404"/>
      <c r="U1028" s="1404"/>
      <c r="V1028" s="1404"/>
      <c r="W1028" s="989"/>
    </row>
    <row r="1029" spans="1:38" s="1269" customFormat="1" ht="15">
      <c r="A1029" s="1704">
        <f>IF(G1010="",0,1)</f>
        <v>0</v>
      </c>
      <c r="B1029" s="1629"/>
      <c r="C1029" s="1283"/>
      <c r="D1029" s="1548"/>
      <c r="E1029" s="1474" t="str">
        <f t="shared" si="97"/>
        <v/>
      </c>
      <c r="F1029" s="1789"/>
      <c r="G1029" s="1389" t="str">
        <f>G$84</f>
        <v>Ecran thermique</v>
      </c>
      <c r="H1029" s="1389"/>
      <c r="I1029" s="1390"/>
      <c r="J1029" s="1390"/>
      <c r="K1029" s="1390"/>
      <c r="L1029" s="1390"/>
      <c r="M1029" s="1388"/>
      <c r="N1029" s="1558" t="str">
        <f>Z1010</f>
        <v/>
      </c>
      <c r="O1029" s="1401"/>
      <c r="P1029" s="1401"/>
      <c r="Q1029" s="1401"/>
      <c r="R1029" s="1401"/>
      <c r="S1029" s="1401"/>
      <c r="T1029" s="1268"/>
      <c r="U1029" s="1268"/>
      <c r="V1029" s="1268"/>
      <c r="W1029" s="989"/>
      <c r="X1029" s="1251"/>
      <c r="AJ1029" s="1298"/>
      <c r="AL1029" s="20"/>
    </row>
    <row r="1030" spans="1:38" s="1269" customFormat="1" ht="15">
      <c r="A1030" s="1704">
        <f>IF(G1010="",0,1)</f>
        <v>0</v>
      </c>
      <c r="B1030" s="1629"/>
      <c r="C1030" s="1283"/>
      <c r="D1030" s="1548"/>
      <c r="E1030" s="1474" t="str">
        <f t="shared" si="97"/>
        <v/>
      </c>
      <c r="F1030" s="1789"/>
      <c r="G1030" s="1393" t="str">
        <f>G$85</f>
        <v>Toit</v>
      </c>
      <c r="H1030" s="1393"/>
      <c r="I1030" s="1394"/>
      <c r="J1030" s="1394"/>
      <c r="K1030" s="1394"/>
      <c r="L1030" s="1394"/>
      <c r="M1030" s="1388"/>
      <c r="N1030" s="1559" t="str">
        <f>AA1010</f>
        <v/>
      </c>
      <c r="O1030" s="1403"/>
      <c r="P1030" s="1403"/>
      <c r="Q1030" s="1403"/>
      <c r="R1030" s="1403"/>
      <c r="S1030" s="1403"/>
      <c r="T1030" s="1268"/>
      <c r="U1030" s="1268"/>
      <c r="V1030" s="1268"/>
      <c r="W1030" s="989"/>
      <c r="X1030" s="1251"/>
      <c r="AJ1030" s="1298"/>
      <c r="AL1030" s="20"/>
    </row>
    <row r="1031" spans="1:38" s="1269" customFormat="1" ht="15">
      <c r="A1031" s="1704">
        <f>IF(G1010="",0,1)</f>
        <v>0</v>
      </c>
      <c r="B1031" s="1629"/>
      <c r="C1031" s="1283"/>
      <c r="D1031" s="1548"/>
      <c r="E1031" s="1474" t="str">
        <f t="shared" si="97"/>
        <v/>
      </c>
      <c r="F1031" s="1789"/>
      <c r="G1031" s="1393" t="str">
        <f>G$86</f>
        <v>Parois latérales et pignons</v>
      </c>
      <c r="H1031" s="1393"/>
      <c r="I1031" s="1394"/>
      <c r="J1031" s="1394"/>
      <c r="K1031" s="1394"/>
      <c r="L1031" s="1394"/>
      <c r="M1031" s="1388"/>
      <c r="N1031" s="1560" t="str">
        <f>AB1010</f>
        <v/>
      </c>
      <c r="O1031" s="1403"/>
      <c r="P1031" s="1403"/>
      <c r="Q1031" s="1403"/>
      <c r="R1031" s="1403"/>
      <c r="S1031" s="1403"/>
      <c r="T1031" s="1268"/>
      <c r="U1031" s="1268"/>
      <c r="V1031" s="1268"/>
      <c r="W1031" s="989"/>
      <c r="X1031" s="1251"/>
      <c r="AJ1031" s="1298"/>
      <c r="AL1031" s="20"/>
    </row>
    <row r="1032" spans="1:38" s="1269" customFormat="1" ht="15">
      <c r="A1032" s="1704">
        <f>IF(G1010="",0,1)</f>
        <v>0</v>
      </c>
      <c r="B1032" s="1629"/>
      <c r="C1032" s="1283"/>
      <c r="D1032" s="1548"/>
      <c r="E1032" s="1474" t="str">
        <f t="shared" si="97"/>
        <v/>
      </c>
      <c r="F1032" s="1789"/>
      <c r="G1032" s="1393" t="str">
        <f>G$87</f>
        <v>Etanchéité</v>
      </c>
      <c r="H1032" s="1393"/>
      <c r="I1032" s="1394"/>
      <c r="J1032" s="1394"/>
      <c r="K1032" s="1394"/>
      <c r="L1032" s="1394"/>
      <c r="M1032" s="1388"/>
      <c r="N1032" s="1560" t="str">
        <f>AC1010</f>
        <v/>
      </c>
      <c r="O1032" s="1403"/>
      <c r="P1032" s="1403"/>
      <c r="Q1032" s="1403"/>
      <c r="R1032" s="1403"/>
      <c r="S1032" s="1403"/>
      <c r="T1032" s="1268"/>
      <c r="U1032" s="1268"/>
      <c r="V1032" s="1268"/>
      <c r="W1032" s="989"/>
      <c r="X1032" s="1251"/>
      <c r="AJ1032" s="1298"/>
      <c r="AL1032" s="20"/>
    </row>
    <row r="1033" spans="1:38" s="1269" customFormat="1" ht="15">
      <c r="A1033" s="1704">
        <f>IF(G1010="",0,1)</f>
        <v>0</v>
      </c>
      <c r="B1033" s="1629"/>
      <c r="C1033" s="1283"/>
      <c r="D1033" s="1548"/>
      <c r="E1033" s="1474" t="str">
        <f t="shared" si="97"/>
        <v/>
      </c>
      <c r="F1033" s="1789"/>
      <c r="G1033" s="1393" t="str">
        <f>G$88</f>
        <v>Gestion climatique</v>
      </c>
      <c r="H1033" s="1393"/>
      <c r="I1033" s="1394"/>
      <c r="J1033" s="1394"/>
      <c r="K1033" s="1394"/>
      <c r="L1033" s="1394"/>
      <c r="M1033" s="1388"/>
      <c r="N1033" s="1560" t="str">
        <f>AD1010</f>
        <v/>
      </c>
      <c r="O1033" s="1403"/>
      <c r="P1033" s="1403"/>
      <c r="Q1033" s="1403"/>
      <c r="R1033" s="1403"/>
      <c r="S1033" s="1403"/>
      <c r="T1033" s="1268"/>
      <c r="U1033" s="1268"/>
      <c r="V1033" s="1268"/>
      <c r="W1033" s="989"/>
      <c r="X1033" s="1251"/>
      <c r="AJ1033" s="1298"/>
      <c r="AL1033" s="20"/>
    </row>
    <row r="1034" spans="1:38" s="1269" customFormat="1" ht="15">
      <c r="A1034" s="1704">
        <f>IF(G1010="",0,1)</f>
        <v>0</v>
      </c>
      <c r="B1034" s="1629"/>
      <c r="C1034" s="1283"/>
      <c r="D1034" s="1548"/>
      <c r="E1034" s="1474" t="str">
        <f t="shared" si="97"/>
        <v/>
      </c>
      <c r="F1034" s="1789"/>
      <c r="G1034" s="1265"/>
      <c r="H1034" s="1265"/>
      <c r="I1034" s="1266"/>
      <c r="J1034" s="1266"/>
      <c r="K1034" s="1266"/>
      <c r="L1034" s="1266"/>
      <c r="M1034" s="1405"/>
      <c r="N1034" s="1268"/>
      <c r="O1034" s="1268"/>
      <c r="P1034" s="1268"/>
      <c r="Q1034" s="1268"/>
      <c r="R1034" s="1268"/>
      <c r="S1034" s="1268"/>
      <c r="T1034" s="1268"/>
      <c r="U1034" s="1268"/>
      <c r="V1034" s="1268"/>
      <c r="W1034" s="989"/>
      <c r="X1034" s="1251"/>
      <c r="AJ1034" s="1298"/>
      <c r="AL1034" s="20"/>
    </row>
    <row r="1035" spans="1:38" s="1269" customFormat="1" ht="15">
      <c r="A1035" s="1704">
        <f>IF(G1010="",0,1)</f>
        <v>0</v>
      </c>
      <c r="B1035" s="1629"/>
      <c r="C1035" s="1283"/>
      <c r="D1035" s="1548"/>
      <c r="E1035" s="1474" t="str">
        <f t="shared" si="97"/>
        <v/>
      </c>
      <c r="F1035" s="1789"/>
      <c r="G1035" s="1406"/>
      <c r="H1035" s="1266"/>
      <c r="I1035" s="1266"/>
      <c r="J1035" s="1266"/>
      <c r="K1035" s="1266"/>
      <c r="L1035" s="1266"/>
      <c r="M1035" s="1399"/>
      <c r="N1035" s="1268"/>
      <c r="O1035" s="1268"/>
      <c r="P1035" s="1268"/>
      <c r="Q1035" s="1268"/>
      <c r="R1035" s="1268"/>
      <c r="S1035" s="1268"/>
      <c r="T1035" s="1268"/>
      <c r="U1035" s="1268"/>
      <c r="V1035" s="1268"/>
      <c r="W1035" s="989"/>
      <c r="X1035" s="1251"/>
      <c r="AJ1035" s="1298"/>
      <c r="AL1035" s="20"/>
    </row>
    <row r="1036" spans="1:38" s="1269" customFormat="1" ht="15">
      <c r="A1036" s="1704">
        <f>IF(G1010="",0,1)</f>
        <v>0</v>
      </c>
      <c r="B1036" s="1629"/>
      <c r="C1036" s="1283"/>
      <c r="D1036" s="1548"/>
      <c r="E1036" s="1474" t="str">
        <f t="shared" si="97"/>
        <v/>
      </c>
      <c r="F1036" s="1789"/>
      <c r="G1036" s="1406"/>
      <c r="H1036" s="1266"/>
      <c r="I1036" s="1266"/>
      <c r="J1036" s="1266"/>
      <c r="K1036" s="1266"/>
      <c r="L1036" s="1266"/>
      <c r="M1036" s="1399"/>
      <c r="N1036" s="1268"/>
      <c r="O1036" s="1268"/>
      <c r="P1036" s="1268"/>
      <c r="Q1036" s="1268"/>
      <c r="R1036" s="1268"/>
      <c r="S1036" s="1268"/>
      <c r="T1036" s="1268"/>
      <c r="U1036" s="1268"/>
      <c r="V1036" s="1268"/>
      <c r="W1036" s="989"/>
      <c r="X1036" s="1251"/>
      <c r="AJ1036" s="1298"/>
      <c r="AL1036" s="20"/>
    </row>
    <row r="1037" spans="1:38" s="1269" customFormat="1" ht="15">
      <c r="A1037" s="1704">
        <f>IF(G1010="",0,1)</f>
        <v>0</v>
      </c>
      <c r="B1037" s="1629"/>
      <c r="C1037" s="1283"/>
      <c r="D1037" s="1548"/>
      <c r="E1037" s="1474" t="str">
        <f t="shared" si="97"/>
        <v/>
      </c>
      <c r="F1037" s="1789"/>
      <c r="G1037" s="1406"/>
      <c r="H1037" s="1266"/>
      <c r="I1037" s="1266"/>
      <c r="J1037" s="1266"/>
      <c r="K1037" s="1266"/>
      <c r="L1037" s="1266"/>
      <c r="M1037" s="1399"/>
      <c r="N1037" s="1268"/>
      <c r="O1037" s="1268"/>
      <c r="P1037" s="1268"/>
      <c r="Q1037" s="1268"/>
      <c r="R1037" s="1268"/>
      <c r="S1037" s="1268"/>
      <c r="T1037" s="1268"/>
      <c r="U1037" s="1268"/>
      <c r="V1037" s="1268"/>
      <c r="W1037" s="989"/>
      <c r="X1037" s="1251"/>
      <c r="AJ1037" s="1298"/>
      <c r="AL1037" s="20"/>
    </row>
    <row r="1038" spans="1:38" s="1292" customFormat="1" ht="17.25" customHeight="1">
      <c r="A1038" s="1704">
        <f>IF(G1010="",0,1)</f>
        <v>0</v>
      </c>
      <c r="B1038" s="1629"/>
      <c r="C1038" s="1283"/>
      <c r="D1038" s="677"/>
      <c r="E1038" s="1474" t="str">
        <f t="shared" si="97"/>
        <v/>
      </c>
      <c r="F1038" s="1789"/>
      <c r="G1038" s="779"/>
      <c r="H1038" s="779"/>
      <c r="I1038" s="779"/>
      <c r="J1038" s="779"/>
      <c r="K1038" s="779"/>
      <c r="L1038" s="779"/>
      <c r="M1038" s="779"/>
      <c r="N1038" s="779"/>
      <c r="O1038" s="779"/>
      <c r="P1038" s="779"/>
      <c r="Q1038" s="779"/>
      <c r="R1038" s="779"/>
      <c r="S1038" s="779"/>
      <c r="T1038" s="779"/>
      <c r="U1038" s="2167"/>
      <c r="V1038" s="2167"/>
      <c r="W1038" s="989"/>
    </row>
    <row r="1039" spans="1:38" s="1292" customFormat="1" ht="21.75" customHeight="1" thickBot="1">
      <c r="A1039" s="1704">
        <f>IF(G1010="",0,1)</f>
        <v>0</v>
      </c>
      <c r="B1039" s="1629"/>
      <c r="C1039" s="1283"/>
      <c r="D1039" s="677"/>
      <c r="E1039" s="1474" t="str">
        <f t="shared" si="97"/>
        <v/>
      </c>
      <c r="F1039" s="1789"/>
      <c r="G1039" s="777" t="str">
        <f>CONCATENATE(G1010, G$40)</f>
        <v>: Recommandations spécifiques d'investissement</v>
      </c>
      <c r="H1039" s="777"/>
      <c r="I1039" s="777"/>
      <c r="J1039" s="777"/>
      <c r="K1039" s="777"/>
      <c r="L1039" s="777"/>
      <c r="M1039" s="777"/>
      <c r="N1039" s="777"/>
      <c r="O1039" s="777"/>
      <c r="P1039" s="777"/>
      <c r="Q1039" s="777"/>
      <c r="R1039" s="777"/>
      <c r="S1039" s="777"/>
      <c r="T1039" s="777"/>
      <c r="U1039" s="1410"/>
      <c r="V1039" s="1410"/>
      <c r="W1039" s="1410"/>
      <c r="X1039" s="1410"/>
    </row>
    <row r="1040" spans="1:38" s="1292" customFormat="1" ht="21.75" customHeight="1">
      <c r="A1040" s="1704">
        <f>IF(G1010="",0,1)</f>
        <v>0</v>
      </c>
      <c r="B1040" s="1629"/>
      <c r="C1040" s="1283"/>
      <c r="D1040" s="677"/>
      <c r="E1040" s="1474" t="str">
        <f t="shared" si="97"/>
        <v/>
      </c>
      <c r="F1040" s="1789"/>
      <c r="G1040" s="779"/>
      <c r="H1040" s="779"/>
      <c r="I1040" s="779"/>
      <c r="J1040" s="779"/>
      <c r="K1040" s="779"/>
      <c r="L1040" s="779"/>
      <c r="M1040" s="779"/>
      <c r="N1040" s="779"/>
      <c r="O1040" s="779"/>
      <c r="P1040" s="779"/>
      <c r="Q1040" s="779"/>
      <c r="R1040" s="779"/>
      <c r="S1040" s="779"/>
      <c r="T1040" s="779"/>
      <c r="U1040" s="1423"/>
      <c r="V1040" s="1423"/>
      <c r="W1040" s="1423"/>
      <c r="AG1040" s="1292" t="s">
        <v>242</v>
      </c>
      <c r="AI1040" s="1292" t="s">
        <v>872</v>
      </c>
    </row>
    <row r="1041" spans="1:38" s="1292" customFormat="1" ht="16" customHeight="1">
      <c r="A1041" s="1704">
        <f>IF(G1010="",0,1)</f>
        <v>0</v>
      </c>
      <c r="B1041" s="1629"/>
      <c r="C1041" s="1283"/>
      <c r="D1041" s="677"/>
      <c r="E1041" s="1474" t="str">
        <f t="shared" si="97"/>
        <v/>
      </c>
      <c r="F1041" s="1789"/>
      <c r="G1041" s="1309" t="str">
        <f>G$96</f>
        <v>Elément</v>
      </c>
      <c r="H1041" s="1309"/>
      <c r="I1041" s="1309"/>
      <c r="J1041" s="1309"/>
      <c r="K1041" s="1309" t="str">
        <f>K$96</f>
        <v>Mesure</v>
      </c>
      <c r="L1041" s="1309"/>
      <c r="M1041" s="1309"/>
      <c r="N1041" s="1309"/>
      <c r="O1041" s="1309"/>
      <c r="P1041" s="1309"/>
      <c r="Q1041" s="1309"/>
      <c r="R1041" s="1309" t="str">
        <f>R$96</f>
        <v>Réalisation</v>
      </c>
      <c r="S1041" s="1310" t="str">
        <f>S$96</f>
        <v>Economie</v>
      </c>
      <c r="T1041" s="1310"/>
      <c r="U1041" s="2180" t="s">
        <v>74</v>
      </c>
      <c r="V1041" s="2180"/>
      <c r="W1041" s="2180"/>
      <c r="X1041" s="1310" t="str">
        <f>X$96</f>
        <v>Economies</v>
      </c>
      <c r="AA1041" s="101" t="s">
        <v>903</v>
      </c>
      <c r="AD1041" s="101" t="s">
        <v>902</v>
      </c>
      <c r="AG1041" s="101" t="s">
        <v>532</v>
      </c>
      <c r="AI1041" s="101" t="s">
        <v>902</v>
      </c>
    </row>
    <row r="1042" spans="1:38" s="1292" customFormat="1" ht="16" customHeight="1">
      <c r="A1042" s="1704">
        <f>IF(G1010="",0,1)</f>
        <v>0</v>
      </c>
      <c r="B1042" s="1629"/>
      <c r="C1042" s="1283"/>
      <c r="D1042" s="677"/>
      <c r="E1042" s="1474" t="str">
        <f t="shared" si="97"/>
        <v/>
      </c>
      <c r="F1042" s="1789"/>
      <c r="G1042" s="1311"/>
      <c r="H1042" s="1311"/>
      <c r="I1042" s="1311"/>
      <c r="J1042" s="1311"/>
      <c r="K1042" s="1311"/>
      <c r="L1042" s="1311"/>
      <c r="M1042" s="1311"/>
      <c r="N1042" s="1311"/>
      <c r="O1042" s="1311"/>
      <c r="P1042" s="1311"/>
      <c r="Q1042" s="1311"/>
      <c r="R1042" s="1311"/>
      <c r="S1042" s="1312" t="str">
        <f>S$97</f>
        <v>calculée</v>
      </c>
      <c r="T1042" s="1312"/>
      <c r="U1042" s="1312"/>
      <c r="V1042" s="1312"/>
      <c r="W1042" s="1312"/>
      <c r="X1042" s="1312" t="str">
        <f>X$97</f>
        <v>des mesures</v>
      </c>
      <c r="Z1042" s="2165" t="s">
        <v>594</v>
      </c>
      <c r="AA1042" s="2165" t="str">
        <f>$R$40</f>
        <v>d'ici à 4 ans</v>
      </c>
      <c r="AB1042" s="2165" t="str">
        <f>$R$41</f>
        <v>d'ici à 8 ans</v>
      </c>
      <c r="AD1042" s="2165" t="str">
        <f>$R$40</f>
        <v>d'ici à 4 ans</v>
      </c>
      <c r="AE1042" s="2165" t="str">
        <f>$R$41</f>
        <v>d'ici à 8 ans</v>
      </c>
      <c r="AG1042" s="2165" t="str">
        <f>$R$40</f>
        <v>d'ici à 4 ans</v>
      </c>
      <c r="AH1042" s="2165" t="str">
        <f>$R$41</f>
        <v>d'ici à 8 ans</v>
      </c>
      <c r="AI1042" s="2165" t="str">
        <f>$R$40</f>
        <v>d'ici à 4 ans</v>
      </c>
      <c r="AJ1042" s="2165" t="str">
        <f>$R$41</f>
        <v>d'ici à 8 ans</v>
      </c>
    </row>
    <row r="1043" spans="1:38" s="1292" customFormat="1" ht="16" customHeight="1">
      <c r="A1043" s="1704">
        <f>IF(G1010="",0,1)</f>
        <v>0</v>
      </c>
      <c r="B1043" s="1629"/>
      <c r="C1043" s="1283"/>
      <c r="D1043" s="677"/>
      <c r="E1043" s="1474" t="str">
        <f t="shared" ref="E1043:E1074" si="98">IF((SUM(A1043:C1043))&gt;0,G$42,"")</f>
        <v/>
      </c>
      <c r="F1043" s="1789"/>
      <c r="G1043" s="1311"/>
      <c r="H1043" s="1311"/>
      <c r="I1043" s="1311"/>
      <c r="J1043" s="1311"/>
      <c r="K1043" s="1311"/>
      <c r="L1043" s="1311"/>
      <c r="M1043" s="1311"/>
      <c r="N1043" s="1311"/>
      <c r="O1043" s="1311"/>
      <c r="P1043" s="1311"/>
      <c r="Q1043" s="1311"/>
      <c r="R1043" s="1311"/>
      <c r="S1043" s="1312"/>
      <c r="T1043" s="1312"/>
      <c r="U1043" s="1312"/>
      <c r="V1043" s="1312"/>
      <c r="W1043" s="1312"/>
      <c r="X1043" s="1312" t="str">
        <f>X$98</f>
        <v>choisies</v>
      </c>
      <c r="Z1043" s="2165"/>
      <c r="AA1043" s="2165"/>
      <c r="AB1043" s="2165"/>
      <c r="AD1043" s="2165"/>
      <c r="AE1043" s="2165"/>
      <c r="AG1043" s="2165"/>
      <c r="AH1043" s="2165"/>
      <c r="AI1043" s="2165"/>
      <c r="AJ1043" s="2165"/>
    </row>
    <row r="1044" spans="1:38" s="1292" customFormat="1" ht="16" customHeight="1">
      <c r="A1044" s="1704">
        <f>IF(G1010="",0,1)</f>
        <v>0</v>
      </c>
      <c r="B1044" s="1629"/>
      <c r="C1044" s="1283"/>
      <c r="D1044" s="677"/>
      <c r="E1044" s="1474" t="str">
        <f t="shared" si="98"/>
        <v/>
      </c>
      <c r="F1044" s="1789"/>
      <c r="G1044" s="1313"/>
      <c r="H1044" s="1313"/>
      <c r="I1044" s="1313"/>
      <c r="J1044" s="1313"/>
      <c r="K1044" s="1313"/>
      <c r="L1044" s="1313"/>
      <c r="M1044" s="1313"/>
      <c r="N1044" s="1313"/>
      <c r="O1044" s="1313"/>
      <c r="P1044" s="1313"/>
      <c r="Q1044" s="1313"/>
      <c r="R1044" s="1313"/>
      <c r="S1044" s="1314" t="s">
        <v>5</v>
      </c>
      <c r="T1044" s="1314"/>
      <c r="U1044" s="2181" t="str">
        <f>U$99</f>
        <v>[oui/non]</v>
      </c>
      <c r="V1044" s="2181"/>
      <c r="W1044" s="2181"/>
      <c r="X1044" s="1314" t="s">
        <v>5</v>
      </c>
      <c r="Z1044" s="2165"/>
      <c r="AA1044" s="2165"/>
      <c r="AB1044" s="2165"/>
      <c r="AD1044" s="2165"/>
      <c r="AE1044" s="2165"/>
      <c r="AG1044" s="2165"/>
      <c r="AH1044" s="2165"/>
      <c r="AI1044" s="2165"/>
      <c r="AJ1044" s="2165"/>
    </row>
    <row r="1045" spans="1:38" s="1292" customFormat="1" ht="16" customHeight="1">
      <c r="A1045" s="1704">
        <f>IF(G1010="",0,1)</f>
        <v>0</v>
      </c>
      <c r="B1045" s="1629"/>
      <c r="C1045" s="1283"/>
      <c r="D1045" s="677"/>
      <c r="E1045" s="1474" t="str">
        <f t="shared" si="98"/>
        <v/>
      </c>
      <c r="F1045" s="1789"/>
      <c r="G1045" s="1311"/>
      <c r="H1045" s="1311"/>
      <c r="I1045" s="1311"/>
      <c r="J1045" s="1311"/>
      <c r="K1045" s="1311"/>
      <c r="L1045" s="1311"/>
      <c r="M1045" s="1311"/>
      <c r="N1045" s="1311"/>
      <c r="O1045" s="1311"/>
      <c r="P1045" s="1311"/>
      <c r="Q1045" s="1311"/>
      <c r="R1045" s="1311"/>
      <c r="T1045" s="1312"/>
      <c r="U1045" s="1312"/>
      <c r="V1045" s="1312"/>
      <c r="Z1045" s="2165"/>
      <c r="AA1045" s="2165"/>
      <c r="AB1045" s="2165"/>
      <c r="AD1045" s="2165"/>
      <c r="AE1045" s="2165"/>
      <c r="AG1045" s="2165"/>
      <c r="AH1045" s="2165"/>
      <c r="AI1045" s="2165"/>
      <c r="AJ1045" s="2165"/>
    </row>
    <row r="1046" spans="1:38" s="1292" customFormat="1" ht="12" customHeight="1">
      <c r="A1046" s="1704">
        <f>IF(G1010="",0,1)</f>
        <v>0</v>
      </c>
      <c r="B1046" s="1629"/>
      <c r="C1046" s="1283"/>
      <c r="D1046" s="677"/>
      <c r="E1046" s="1474" t="str">
        <f t="shared" si="98"/>
        <v/>
      </c>
      <c r="F1046" s="1789"/>
      <c r="G1046" s="1315"/>
      <c r="H1046" s="1315"/>
      <c r="I1046" s="1315"/>
      <c r="J1046" s="1315"/>
      <c r="K1046" s="1315"/>
      <c r="L1046" s="1315"/>
      <c r="M1046" s="1315"/>
      <c r="N1046" s="1315"/>
      <c r="O1046" s="1315"/>
      <c r="P1046" s="1315"/>
      <c r="Q1046" s="1315"/>
      <c r="R1046" s="1315"/>
      <c r="S1046" s="1315"/>
      <c r="T1046" s="1315"/>
      <c r="U1046" s="1312"/>
      <c r="V1046" s="1315"/>
      <c r="W1046" s="1315"/>
      <c r="X1046" s="1315"/>
      <c r="Z1046" s="2165"/>
      <c r="AA1046" s="2165"/>
      <c r="AB1046" s="2165"/>
      <c r="AD1046" s="2165"/>
      <c r="AE1046" s="2165"/>
      <c r="AG1046" s="2165"/>
      <c r="AH1046" s="2165"/>
      <c r="AI1046" s="2165"/>
      <c r="AJ1046" s="2165"/>
    </row>
    <row r="1047" spans="1:38" s="737" customFormat="1" ht="17" customHeight="1">
      <c r="A1047" s="1704">
        <f>IF(G1010="",0,1)</f>
        <v>0</v>
      </c>
      <c r="B1047" s="1655"/>
      <c r="C1047" s="1283"/>
      <c r="D1047" s="1561"/>
      <c r="E1047" s="1474" t="str">
        <f t="shared" si="98"/>
        <v/>
      </c>
      <c r="F1047" s="1789"/>
      <c r="G1047" s="1316"/>
      <c r="H1047" s="1317" t="str">
        <f>H$102</f>
        <v>Ecran thermique</v>
      </c>
      <c r="I1047" s="1317"/>
      <c r="J1047" s="1317"/>
      <c r="K1047" s="2173" t="str">
        <f>AF1010</f>
        <v/>
      </c>
      <c r="L1047" s="2173"/>
      <c r="M1047" s="2173"/>
      <c r="N1047" s="2173"/>
      <c r="O1047" s="2173"/>
      <c r="P1047" s="2173"/>
      <c r="Q1047" s="2173"/>
      <c r="R1047" s="1318" t="str">
        <f>IF(S1047=0,"",IF(BC1010=Q$40,R$40,R$41))</f>
        <v>d'ici à 8 ans</v>
      </c>
      <c r="S1047" s="1319" t="str">
        <f>AT1010</f>
        <v/>
      </c>
      <c r="T1047" s="1319"/>
      <c r="U1047" s="1319"/>
      <c r="V1047" s="527"/>
      <c r="W1047" s="1320"/>
      <c r="X1047" s="1319" t="str">
        <f>IF(V1047=V$41,0,S1047)</f>
        <v/>
      </c>
      <c r="Z1047" s="1321">
        <f>IF(S1047=0,1,IF(V1047=V$41,2,3))</f>
        <v>3</v>
      </c>
      <c r="AA1047" s="1322">
        <f>IF(R1047=AA1042,S1047,0)</f>
        <v>0</v>
      </c>
      <c r="AB1047" s="1322" t="str">
        <f>IF(R1047=AB1042,S1047,0)</f>
        <v/>
      </c>
      <c r="AC1047" s="1292"/>
      <c r="AD1047" s="1322">
        <f>IF(R1047=AD1042,X1047,0)</f>
        <v>0</v>
      </c>
      <c r="AE1047" s="1322" t="str">
        <f>IF(R1047=AE1042,X1047,0)</f>
        <v/>
      </c>
      <c r="AF1047" s="40"/>
      <c r="AG1047" s="1322">
        <f>AD1047</f>
        <v>0</v>
      </c>
      <c r="AH1047" s="1562" t="str">
        <f>AE1047</f>
        <v/>
      </c>
      <c r="AI1047" s="1563">
        <f>IF(W1047=AI1042,AC1047,0)</f>
        <v>0</v>
      </c>
      <c r="AJ1047" s="1563">
        <f>IF(W1047=AJ1042,AC1047,0)</f>
        <v>0</v>
      </c>
      <c r="AK1047" s="40"/>
      <c r="AL1047" s="40"/>
    </row>
    <row r="1048" spans="1:38" s="737" customFormat="1" ht="47" customHeight="1">
      <c r="A1048" s="1704">
        <f>IF(G1010="",0,1)</f>
        <v>0</v>
      </c>
      <c r="B1048" s="1655"/>
      <c r="C1048" s="1283"/>
      <c r="D1048" s="1561"/>
      <c r="E1048" s="1474" t="str">
        <f t="shared" si="98"/>
        <v/>
      </c>
      <c r="F1048" s="1789"/>
      <c r="G1048" s="1323"/>
      <c r="H1048" s="1324"/>
      <c r="I1048" s="1324"/>
      <c r="J1048" s="1324"/>
      <c r="K1048" s="2174"/>
      <c r="L1048" s="2174"/>
      <c r="M1048" s="2174"/>
      <c r="N1048" s="2174"/>
      <c r="O1048" s="2174"/>
      <c r="P1048" s="2174"/>
      <c r="Q1048" s="2174"/>
      <c r="R1048" s="1325"/>
      <c r="S1048" s="1326"/>
      <c r="T1048" s="1326"/>
      <c r="U1048" s="1326"/>
      <c r="V1048" s="1326"/>
      <c r="W1048" s="1326"/>
      <c r="X1048" s="1326"/>
      <c r="AC1048" s="1292"/>
      <c r="AF1048" s="40"/>
      <c r="AI1048" s="1443"/>
      <c r="AJ1048" s="1443"/>
      <c r="AK1048" s="40"/>
      <c r="AL1048" s="40"/>
    </row>
    <row r="1049" spans="1:38" s="737" customFormat="1" ht="17" customHeight="1">
      <c r="A1049" s="1704">
        <f>IF(G1010="",0,1)</f>
        <v>0</v>
      </c>
      <c r="B1049" s="1655"/>
      <c r="C1049" s="1283"/>
      <c r="D1049" s="1561"/>
      <c r="E1049" s="1474" t="str">
        <f t="shared" si="98"/>
        <v/>
      </c>
      <c r="F1049" s="1789"/>
      <c r="G1049" s="1316"/>
      <c r="H1049" s="1317" t="str">
        <f>H$104</f>
        <v>Toit</v>
      </c>
      <c r="I1049" s="1317"/>
      <c r="J1049" s="1317"/>
      <c r="K1049" s="2173" t="str">
        <f>AG1010</f>
        <v/>
      </c>
      <c r="L1049" s="2173"/>
      <c r="M1049" s="2173"/>
      <c r="N1049" s="2173"/>
      <c r="O1049" s="2173"/>
      <c r="P1049" s="2173"/>
      <c r="Q1049" s="2173"/>
      <c r="R1049" s="1318" t="str">
        <f>IF(S1049=0,"",IF(BD1010=Q$40,R$40,R$41))</f>
        <v>d'ici à 8 ans</v>
      </c>
      <c r="S1049" s="1327" t="str">
        <f>AU1010</f>
        <v/>
      </c>
      <c r="T1049" s="1327"/>
      <c r="U1049" s="1327"/>
      <c r="V1049" s="527"/>
      <c r="W1049" s="1320"/>
      <c r="X1049" s="1319" t="str">
        <f>IF(V1049=V$41,0,S1049)</f>
        <v/>
      </c>
      <c r="Z1049" s="1328">
        <f>IF(S1049=0,1,IF(V1049=V$41,2,3))</f>
        <v>3</v>
      </c>
      <c r="AA1049" s="1322">
        <f>IF(R1049=AA1042,S1049,0)</f>
        <v>0</v>
      </c>
      <c r="AB1049" s="1322" t="str">
        <f>IF(R1049=AB1042,S1049,0)</f>
        <v/>
      </c>
      <c r="AC1049" s="1292"/>
      <c r="AD1049" s="1322">
        <f>IF(R1049=AD1042,X1049,0)</f>
        <v>0</v>
      </c>
      <c r="AE1049" s="1322" t="str">
        <f>IF(R1049=AE1042,X1049,0)</f>
        <v/>
      </c>
      <c r="AF1049" s="40"/>
      <c r="AG1049" s="1322">
        <f>AD1049</f>
        <v>0</v>
      </c>
      <c r="AH1049" s="1562" t="str">
        <f>AE1049</f>
        <v/>
      </c>
      <c r="AI1049" s="1563">
        <f>IF(W1049=AI1042,AC1049,0)</f>
        <v>0</v>
      </c>
      <c r="AJ1049" s="1563">
        <f>IF(W1049=AJ1042,AC1049,0)</f>
        <v>0</v>
      </c>
      <c r="AK1049" s="40"/>
      <c r="AL1049" s="40"/>
    </row>
    <row r="1050" spans="1:38" s="737" customFormat="1" ht="92" customHeight="1">
      <c r="A1050" s="1704">
        <f>IF(G1010="",0,1)</f>
        <v>0</v>
      </c>
      <c r="B1050" s="1655"/>
      <c r="C1050" s="1283"/>
      <c r="D1050" s="1561"/>
      <c r="E1050" s="1474" t="str">
        <f t="shared" si="98"/>
        <v/>
      </c>
      <c r="F1050" s="1789"/>
      <c r="G1050" s="1323"/>
      <c r="H1050" s="1324"/>
      <c r="I1050" s="1324"/>
      <c r="J1050" s="1324"/>
      <c r="K1050" s="2174"/>
      <c r="L1050" s="2174"/>
      <c r="M1050" s="2174"/>
      <c r="N1050" s="2174"/>
      <c r="O1050" s="2174"/>
      <c r="P1050" s="2174"/>
      <c r="Q1050" s="2174"/>
      <c r="R1050" s="1325"/>
      <c r="S1050" s="1326"/>
      <c r="T1050" s="1326"/>
      <c r="U1050" s="1326"/>
      <c r="V1050" s="1326"/>
      <c r="W1050" s="1326"/>
      <c r="X1050" s="1326"/>
      <c r="AC1050" s="1292"/>
      <c r="AF1050" s="40"/>
      <c r="AI1050" s="1443"/>
      <c r="AJ1050" s="1443"/>
      <c r="AK1050" s="40"/>
      <c r="AL1050" s="40"/>
    </row>
    <row r="1051" spans="1:38" s="737" customFormat="1" ht="17" customHeight="1">
      <c r="A1051" s="1704">
        <f>IF(G1010="",0,1)</f>
        <v>0</v>
      </c>
      <c r="B1051" s="1655"/>
      <c r="C1051" s="1283"/>
      <c r="D1051" s="1561"/>
      <c r="E1051" s="1474" t="str">
        <f t="shared" si="98"/>
        <v/>
      </c>
      <c r="F1051" s="1789"/>
      <c r="G1051" s="1316"/>
      <c r="H1051" s="1317" t="str">
        <f>H$106</f>
        <v>Parois latérales et pignons</v>
      </c>
      <c r="I1051" s="1317"/>
      <c r="J1051" s="1317"/>
      <c r="K1051" s="2173" t="str">
        <f>AH1010</f>
        <v/>
      </c>
      <c r="L1051" s="2173"/>
      <c r="M1051" s="2173"/>
      <c r="N1051" s="2173"/>
      <c r="O1051" s="2173"/>
      <c r="P1051" s="2173"/>
      <c r="Q1051" s="2173"/>
      <c r="R1051" s="1318" t="str">
        <f>IF(S1051=0,"",IF(BE1010=Q$40,R$40,R$41))</f>
        <v>d'ici à 8 ans</v>
      </c>
      <c r="S1051" s="1327" t="str">
        <f>AV1010</f>
        <v/>
      </c>
      <c r="T1051" s="1327"/>
      <c r="U1051" s="1327"/>
      <c r="V1051" s="527"/>
      <c r="W1051" s="1320"/>
      <c r="X1051" s="1319" t="str">
        <f>IF(V1051=V$41,0,S1051)</f>
        <v/>
      </c>
      <c r="Z1051" s="1328">
        <f>IF(S1051=0,1,IF(V1051=V$41,2,3))</f>
        <v>3</v>
      </c>
      <c r="AA1051" s="1322">
        <f>IF(R1051=AA1042,S1051,0)</f>
        <v>0</v>
      </c>
      <c r="AB1051" s="1322" t="str">
        <f>IF(R1051=AB1042,S1051,0)</f>
        <v/>
      </c>
      <c r="AC1051" s="1292"/>
      <c r="AD1051" s="1322">
        <f>IF(R1051=AD1042,X1051,0)</f>
        <v>0</v>
      </c>
      <c r="AE1051" s="1322" t="str">
        <f>IF(R1051=AE1042,X1051,0)</f>
        <v/>
      </c>
      <c r="AF1051" s="40"/>
      <c r="AG1051" s="1322">
        <f>AD1051</f>
        <v>0</v>
      </c>
      <c r="AH1051" s="1562" t="str">
        <f>AE1051</f>
        <v/>
      </c>
      <c r="AI1051" s="1563">
        <f>IF(W1051=AI1042,AC1051,0)</f>
        <v>0</v>
      </c>
      <c r="AJ1051" s="1563">
        <f>IF(W1051=AJ1042,AC1051,0)</f>
        <v>0</v>
      </c>
      <c r="AK1051" s="40"/>
      <c r="AL1051" s="40"/>
    </row>
    <row r="1052" spans="1:38" s="737" customFormat="1" ht="34" customHeight="1">
      <c r="A1052" s="1704">
        <f>IF(G1010="",0,1)</f>
        <v>0</v>
      </c>
      <c r="B1052" s="1655"/>
      <c r="C1052" s="1283"/>
      <c r="D1052" s="1561"/>
      <c r="E1052" s="1474" t="str">
        <f t="shared" si="98"/>
        <v/>
      </c>
      <c r="F1052" s="1789"/>
      <c r="G1052" s="1323"/>
      <c r="H1052" s="1324"/>
      <c r="I1052" s="1324"/>
      <c r="J1052" s="1324"/>
      <c r="K1052" s="2174"/>
      <c r="L1052" s="2174"/>
      <c r="M1052" s="2174"/>
      <c r="N1052" s="2174"/>
      <c r="O1052" s="2174"/>
      <c r="P1052" s="2174"/>
      <c r="Q1052" s="2174"/>
      <c r="R1052" s="1325"/>
      <c r="S1052" s="1326"/>
      <c r="T1052" s="1326"/>
      <c r="U1052" s="1326"/>
      <c r="V1052" s="1326"/>
      <c r="W1052" s="1326"/>
      <c r="X1052" s="1326"/>
      <c r="AC1052" s="1292"/>
      <c r="AI1052" s="1443"/>
      <c r="AJ1052" s="1443"/>
      <c r="AK1052" s="40"/>
      <c r="AL1052" s="40"/>
    </row>
    <row r="1053" spans="1:38" s="737" customFormat="1" ht="17" customHeight="1">
      <c r="A1053" s="1704">
        <f>IF(G1010="",0,1)</f>
        <v>0</v>
      </c>
      <c r="B1053" s="1655"/>
      <c r="C1053" s="1283"/>
      <c r="D1053" s="1561"/>
      <c r="E1053" s="1474" t="str">
        <f t="shared" si="98"/>
        <v/>
      </c>
      <c r="F1053" s="1789"/>
      <c r="G1053" s="1316"/>
      <c r="H1053" s="1317" t="str">
        <f>H$108</f>
        <v>Etanchéité</v>
      </c>
      <c r="I1053" s="1317"/>
      <c r="J1053" s="1317"/>
      <c r="K1053" s="2173" t="str">
        <f>AI1010</f>
        <v/>
      </c>
      <c r="L1053" s="2173"/>
      <c r="M1053" s="2173"/>
      <c r="N1053" s="2173"/>
      <c r="O1053" s="2173"/>
      <c r="P1053" s="2173"/>
      <c r="Q1053" s="2173"/>
      <c r="R1053" s="1318" t="str">
        <f>IF(S1053=0,"",IF(BF1010=Q$40,R$40,R$41))</f>
        <v>d'ici à 8 ans</v>
      </c>
      <c r="S1053" s="1327" t="str">
        <f>AW1010</f>
        <v/>
      </c>
      <c r="T1053" s="1327"/>
      <c r="U1053" s="1327"/>
      <c r="V1053" s="527"/>
      <c r="W1053" s="1320"/>
      <c r="X1053" s="1319" t="str">
        <f>IF(V1053=V$41,0,S1053)</f>
        <v/>
      </c>
      <c r="Z1053" s="1328">
        <f>IF(S1053=0,1,IF(V1053=V$41,2,3))</f>
        <v>3</v>
      </c>
      <c r="AA1053" s="1322">
        <f>IF(R1053=AA1042,S1053,0)</f>
        <v>0</v>
      </c>
      <c r="AB1053" s="1322" t="str">
        <f>IF(R1053=AB1042,S1053,0)</f>
        <v/>
      </c>
      <c r="AC1053" s="1292"/>
      <c r="AD1053" s="1322">
        <f>IF(R1053=AD1042,X1053,0)</f>
        <v>0</v>
      </c>
      <c r="AE1053" s="1322" t="str">
        <f>IF(R1053=AE1042,X1053,0)</f>
        <v/>
      </c>
      <c r="AF1053" s="40"/>
      <c r="AG1053" s="1322">
        <f>AD1053</f>
        <v>0</v>
      </c>
      <c r="AH1053" s="1562" t="str">
        <f>AE1053</f>
        <v/>
      </c>
      <c r="AI1053" s="1563">
        <f>IF(W1053=AI1042,AC1053,0)</f>
        <v>0</v>
      </c>
      <c r="AJ1053" s="1563">
        <f>IF(W1053=AJ1042,AC1053,0)</f>
        <v>0</v>
      </c>
      <c r="AK1053" s="40"/>
      <c r="AL1053" s="40"/>
    </row>
    <row r="1054" spans="1:38" s="737" customFormat="1" ht="47" customHeight="1">
      <c r="A1054" s="1704">
        <f>IF(G1010="",0,1)</f>
        <v>0</v>
      </c>
      <c r="B1054" s="1655"/>
      <c r="C1054" s="1283"/>
      <c r="D1054" s="1561"/>
      <c r="E1054" s="1474" t="str">
        <f t="shared" si="98"/>
        <v/>
      </c>
      <c r="F1054" s="1789"/>
      <c r="G1054" s="1323"/>
      <c r="H1054" s="1324"/>
      <c r="I1054" s="1324"/>
      <c r="J1054" s="1324"/>
      <c r="K1054" s="2174"/>
      <c r="L1054" s="2174"/>
      <c r="M1054" s="2174"/>
      <c r="N1054" s="2174"/>
      <c r="O1054" s="2174"/>
      <c r="P1054" s="2174"/>
      <c r="Q1054" s="2174"/>
      <c r="R1054" s="1325"/>
      <c r="S1054" s="1326"/>
      <c r="T1054" s="1326"/>
      <c r="U1054" s="1326"/>
      <c r="V1054" s="1326"/>
      <c r="W1054" s="1326"/>
      <c r="X1054" s="1326"/>
      <c r="AC1054" s="1292"/>
      <c r="AE1054" s="40"/>
      <c r="AF1054" s="40"/>
      <c r="AH1054" s="40"/>
      <c r="AI1054" s="1443"/>
      <c r="AJ1054" s="44"/>
      <c r="AK1054" s="40"/>
      <c r="AL1054" s="40"/>
    </row>
    <row r="1055" spans="1:38" s="737" customFormat="1" ht="17" customHeight="1">
      <c r="A1055" s="1704">
        <f>IF(G1010="",0,1)</f>
        <v>0</v>
      </c>
      <c r="B1055" s="1655"/>
      <c r="C1055" s="1283"/>
      <c r="D1055" s="1561"/>
      <c r="E1055" s="1474" t="str">
        <f t="shared" si="98"/>
        <v/>
      </c>
      <c r="F1055" s="1789"/>
      <c r="G1055" s="1316"/>
      <c r="H1055" s="1317" t="str">
        <f>H$110</f>
        <v>Gestion du climat</v>
      </c>
      <c r="I1055" s="1317"/>
      <c r="J1055" s="1317"/>
      <c r="K1055" s="2173" t="str">
        <f>AJ1010</f>
        <v/>
      </c>
      <c r="L1055" s="2173"/>
      <c r="M1055" s="2173"/>
      <c r="N1055" s="2173"/>
      <c r="O1055" s="2173"/>
      <c r="P1055" s="2173"/>
      <c r="Q1055" s="2173"/>
      <c r="R1055" s="1318" t="str">
        <f>IF(S1055=0,"",IF(BG1010=Q$40,R$40,R$41))</f>
        <v>d'ici à 8 ans</v>
      </c>
      <c r="S1055" s="1327" t="str">
        <f>AX1010</f>
        <v/>
      </c>
      <c r="T1055" s="1327"/>
      <c r="U1055" s="1327"/>
      <c r="V1055" s="527"/>
      <c r="W1055" s="1320"/>
      <c r="X1055" s="1319" t="str">
        <f>IF(V1055=V$41,0,S1055)</f>
        <v/>
      </c>
      <c r="Z1055" s="1328">
        <f>IF(S1055=0,1,IF(V1055=V$41,2,3))</f>
        <v>3</v>
      </c>
      <c r="AA1055" s="1322">
        <f>IF(R1055=AA1042,S1055,0)</f>
        <v>0</v>
      </c>
      <c r="AB1055" s="1322" t="str">
        <f>IF(R1055=AB1042,S1055,0)</f>
        <v/>
      </c>
      <c r="AC1055" s="1292"/>
      <c r="AD1055" s="1322">
        <f>IF(R1055=AD1042,X1055,0)</f>
        <v>0</v>
      </c>
      <c r="AE1055" s="1322" t="str">
        <f>IF(R1055=AE1042,X1055,0)</f>
        <v/>
      </c>
      <c r="AF1055" s="40"/>
      <c r="AG1055" s="1322">
        <f>AD1055</f>
        <v>0</v>
      </c>
      <c r="AH1055" s="1562" t="str">
        <f>AE1055</f>
        <v/>
      </c>
      <c r="AI1055" s="1563">
        <f>IF(W1055=AI1042,AC1055,0)</f>
        <v>0</v>
      </c>
      <c r="AJ1055" s="1563">
        <f>IF(W1055=AJ1042,AC1055,0)</f>
        <v>0</v>
      </c>
      <c r="AK1055" s="40"/>
      <c r="AL1055" s="40"/>
    </row>
    <row r="1056" spans="1:38" s="737" customFormat="1" ht="24" customHeight="1">
      <c r="A1056" s="1704">
        <f>IF(G1010="",0,1)</f>
        <v>0</v>
      </c>
      <c r="B1056" s="1655"/>
      <c r="C1056" s="1283"/>
      <c r="D1056" s="1561"/>
      <c r="E1056" s="1474" t="str">
        <f t="shared" si="98"/>
        <v/>
      </c>
      <c r="F1056" s="1789"/>
      <c r="G1056" s="1323"/>
      <c r="H1056" s="1324"/>
      <c r="I1056" s="1324"/>
      <c r="J1056" s="1324"/>
      <c r="K1056" s="2174"/>
      <c r="L1056" s="2174"/>
      <c r="M1056" s="2174"/>
      <c r="N1056" s="2174"/>
      <c r="O1056" s="2174"/>
      <c r="P1056" s="2174"/>
      <c r="Q1056" s="2174"/>
      <c r="R1056" s="1325"/>
      <c r="S1056" s="1326"/>
      <c r="T1056" s="1326"/>
      <c r="U1056" s="1326"/>
      <c r="V1056" s="1326"/>
      <c r="W1056" s="1326"/>
      <c r="X1056" s="1326"/>
      <c r="AC1056" s="1292"/>
      <c r="AE1056" s="40"/>
      <c r="AF1056" s="40"/>
      <c r="AH1056" s="40"/>
      <c r="AJ1056" s="40"/>
      <c r="AK1056" s="40"/>
      <c r="AL1056" s="40"/>
    </row>
    <row r="1057" spans="1:38" s="737" customFormat="1" ht="17" customHeight="1">
      <c r="A1057" s="1704">
        <f>IF(G1010="",0,1)</f>
        <v>0</v>
      </c>
      <c r="B1057" s="1655"/>
      <c r="C1057" s="1283"/>
      <c r="D1057" s="1561"/>
      <c r="E1057" s="1474" t="str">
        <f t="shared" si="98"/>
        <v/>
      </c>
      <c r="F1057" s="1789"/>
      <c r="G1057" s="1316"/>
      <c r="H1057" s="1317" t="str">
        <f>H$112</f>
        <v>Isolation des conduites</v>
      </c>
      <c r="I1057" s="1317"/>
      <c r="J1057" s="1317"/>
      <c r="K1057" s="2173" t="str">
        <f>AK1010</f>
        <v/>
      </c>
      <c r="L1057" s="2173"/>
      <c r="M1057" s="2173"/>
      <c r="N1057" s="2173"/>
      <c r="O1057" s="2173"/>
      <c r="P1057" s="2173"/>
      <c r="Q1057" s="2173"/>
      <c r="R1057" s="1318" t="str">
        <f>IF(S1057=0,"",IF(BH1010=Q$40,R$40,R$41))</f>
        <v>d'ici à 8 ans</v>
      </c>
      <c r="S1057" s="1327" t="str">
        <f>AY1010</f>
        <v/>
      </c>
      <c r="T1057" s="1327"/>
      <c r="U1057" s="1327"/>
      <c r="V1057" s="527"/>
      <c r="W1057" s="1320"/>
      <c r="X1057" s="1319" t="str">
        <f>IF(V1057=V$41,0,S1057)</f>
        <v/>
      </c>
      <c r="Z1057" s="1328">
        <f>IF(S1057=0,1,IF(V1057=V$41,2,3))</f>
        <v>3</v>
      </c>
      <c r="AA1057" s="1322">
        <f>IF(R1057=AA1042,S1057,0)</f>
        <v>0</v>
      </c>
      <c r="AB1057" s="1322" t="str">
        <f>IF(R1057=AB1042,S1057,0)</f>
        <v/>
      </c>
      <c r="AC1057" s="1292"/>
      <c r="AD1057" s="1322">
        <f>IF(R1057=AD1042,X1057,0)</f>
        <v>0</v>
      </c>
      <c r="AE1057" s="1322" t="str">
        <f>IF(R1057=AE1042,X1057,0)</f>
        <v/>
      </c>
      <c r="AF1057" s="40"/>
      <c r="AH1057" s="40"/>
      <c r="AI1057" s="1322">
        <f>AD1057</f>
        <v>0</v>
      </c>
      <c r="AJ1057" s="1322" t="str">
        <f>AE1057</f>
        <v/>
      </c>
      <c r="AK1057" s="40"/>
      <c r="AL1057" s="40"/>
    </row>
    <row r="1058" spans="1:38" s="737" customFormat="1" ht="15" customHeight="1">
      <c r="A1058" s="1704">
        <f>IF(G1010="",0,1)</f>
        <v>0</v>
      </c>
      <c r="B1058" s="1655"/>
      <c r="C1058" s="1283"/>
      <c r="D1058" s="1561"/>
      <c r="E1058" s="1474" t="str">
        <f t="shared" si="98"/>
        <v/>
      </c>
      <c r="F1058" s="1789"/>
      <c r="G1058" s="1323"/>
      <c r="H1058" s="1324"/>
      <c r="I1058" s="1324"/>
      <c r="J1058" s="1324"/>
      <c r="K1058" s="2174"/>
      <c r="L1058" s="2174"/>
      <c r="M1058" s="2174"/>
      <c r="N1058" s="2174"/>
      <c r="O1058" s="2174"/>
      <c r="P1058" s="2174"/>
      <c r="Q1058" s="2174"/>
      <c r="R1058" s="1325"/>
      <c r="S1058" s="1326"/>
      <c r="T1058" s="1326"/>
      <c r="U1058" s="1326"/>
      <c r="V1058" s="1326"/>
      <c r="W1058" s="1326"/>
      <c r="X1058" s="1326"/>
      <c r="AC1058" s="1292"/>
      <c r="AE1058" s="40"/>
      <c r="AF1058" s="40"/>
      <c r="AH1058" s="40"/>
      <c r="AJ1058" s="40"/>
      <c r="AK1058" s="40"/>
      <c r="AL1058" s="40"/>
    </row>
    <row r="1059" spans="1:38" s="737" customFormat="1" ht="17" customHeight="1">
      <c r="A1059" s="1704">
        <f>IF(G1010="",0,1)</f>
        <v>0</v>
      </c>
      <c r="B1059" s="1655"/>
      <c r="C1059" s="1283"/>
      <c r="D1059" s="1561"/>
      <c r="E1059" s="1474" t="str">
        <f t="shared" si="98"/>
        <v/>
      </c>
      <c r="F1059" s="1789"/>
      <c r="G1059" s="1316"/>
      <c r="H1059" s="1317" t="str">
        <f>H$114</f>
        <v>Isolation du distributeur de chauffage</v>
      </c>
      <c r="I1059" s="1317"/>
      <c r="J1059" s="1317"/>
      <c r="K1059" s="2173" t="str">
        <f>AL1010</f>
        <v/>
      </c>
      <c r="L1059" s="2173"/>
      <c r="M1059" s="2173"/>
      <c r="N1059" s="2173"/>
      <c r="O1059" s="2173"/>
      <c r="P1059" s="2173"/>
      <c r="Q1059" s="2173"/>
      <c r="R1059" s="1318" t="str">
        <f>IF(S1059=0,"",IF(BI1010=Q$40,R$40,R$41))</f>
        <v>d'ici à 8 ans</v>
      </c>
      <c r="S1059" s="1327" t="str">
        <f>AZ1010</f>
        <v/>
      </c>
      <c r="T1059" s="1327"/>
      <c r="U1059" s="1327"/>
      <c r="V1059" s="527"/>
      <c r="W1059" s="1320"/>
      <c r="X1059" s="1319" t="str">
        <f>IF(V1059=V$41,0,S1059)</f>
        <v/>
      </c>
      <c r="Z1059" s="1328">
        <f>IF(S1059=0,1,IF(V1059=V$41,2,3))</f>
        <v>3</v>
      </c>
      <c r="AA1059" s="1322">
        <f>IF(R1059=AA$97,S1059,0)</f>
        <v>0</v>
      </c>
      <c r="AB1059" s="1322" t="str">
        <f>IF(R1059=AB$97,S1059,0)</f>
        <v/>
      </c>
      <c r="AC1059" s="1292"/>
      <c r="AD1059" s="1322">
        <f>IF(R1059=AD$97,X1059,0)</f>
        <v>0</v>
      </c>
      <c r="AE1059" s="1322" t="str">
        <f>IF(R1059=AE$97,X1059,0)</f>
        <v/>
      </c>
      <c r="AF1059" s="40"/>
      <c r="AH1059" s="40"/>
      <c r="AI1059" s="1322">
        <f>AD1059</f>
        <v>0</v>
      </c>
      <c r="AJ1059" s="1322" t="str">
        <f>AE1059</f>
        <v/>
      </c>
      <c r="AK1059" s="40"/>
      <c r="AL1059" s="40"/>
    </row>
    <row r="1060" spans="1:38" s="737" customFormat="1" ht="17" customHeight="1">
      <c r="A1060" s="1704">
        <f>IF(G1010="",0,1)</f>
        <v>0</v>
      </c>
      <c r="B1060" s="1655"/>
      <c r="C1060" s="1283"/>
      <c r="D1060" s="1561"/>
      <c r="E1060" s="1474" t="str">
        <f t="shared" si="98"/>
        <v/>
      </c>
      <c r="F1060" s="1789"/>
      <c r="G1060" s="1323"/>
      <c r="H1060" s="1324"/>
      <c r="I1060" s="1324"/>
      <c r="J1060" s="1324"/>
      <c r="K1060" s="2174"/>
      <c r="L1060" s="2174"/>
      <c r="M1060" s="2174"/>
      <c r="N1060" s="2174"/>
      <c r="O1060" s="2174"/>
      <c r="P1060" s="2174"/>
      <c r="Q1060" s="2174"/>
      <c r="R1060" s="1325"/>
      <c r="S1060" s="1326"/>
      <c r="T1060" s="1326"/>
      <c r="U1060" s="1326"/>
      <c r="V1060" s="1326"/>
      <c r="W1060" s="1326"/>
      <c r="X1060" s="1326"/>
      <c r="AC1060" s="1292"/>
      <c r="AE1060" s="40"/>
      <c r="AF1060" s="40"/>
      <c r="AH1060" s="40"/>
      <c r="AJ1060" s="40"/>
      <c r="AK1060" s="40"/>
      <c r="AL1060" s="40"/>
    </row>
    <row r="1061" spans="1:38" s="1292" customFormat="1" ht="18" customHeight="1">
      <c r="A1061" s="1704">
        <f>IF(G1010="",0,1)</f>
        <v>0</v>
      </c>
      <c r="B1061" s="1629"/>
      <c r="C1061" s="1283"/>
      <c r="D1061" s="1564">
        <f>IF(I1061="",-1,0)</f>
        <v>-1</v>
      </c>
      <c r="E1061" s="1474" t="str">
        <f t="shared" si="98"/>
        <v/>
      </c>
      <c r="F1061" s="1789"/>
      <c r="G1061" s="1329" t="str">
        <f>G$116</f>
        <v>Total</v>
      </c>
      <c r="H1061" s="1329"/>
      <c r="I1061" s="1330"/>
      <c r="J1061" s="1331"/>
      <c r="K1061" s="1332">
        <f>AK1011</f>
        <v>0</v>
      </c>
      <c r="L1061" s="1332"/>
      <c r="M1061" s="1332"/>
      <c r="N1061" s="1332"/>
      <c r="O1061" s="1332"/>
      <c r="P1061" s="1332"/>
      <c r="Q1061" s="1332"/>
      <c r="R1061" s="1332"/>
      <c r="S1061" s="1286">
        <f>SUM(S1047:S1060)</f>
        <v>0</v>
      </c>
      <c r="T1061" s="1333"/>
      <c r="U1061" s="1286"/>
      <c r="V1061" s="1286">
        <f>SUM(V1047:V1060)</f>
        <v>0</v>
      </c>
      <c r="W1061" s="1286">
        <f>SUM(W1047:W1060)</f>
        <v>0</v>
      </c>
      <c r="X1061" s="1286">
        <f>SUM(X1047:X1060)</f>
        <v>0</v>
      </c>
      <c r="Y1061" s="2"/>
      <c r="Z1061" s="2"/>
      <c r="AA1061" s="1334">
        <f>SUM(AA1047:AA1060)</f>
        <v>0</v>
      </c>
      <c r="AB1061" s="1334">
        <f>SUM(AB1047:AB1060)</f>
        <v>0</v>
      </c>
      <c r="AD1061" s="1334">
        <f>SUM(AD1047:AD1060)</f>
        <v>0</v>
      </c>
      <c r="AE1061" s="1334">
        <f>SUM(AE1047:AE1060)</f>
        <v>0</v>
      </c>
      <c r="AF1061" s="1415"/>
      <c r="AG1061" s="1334">
        <f>SUM(AG1047:AG1060)</f>
        <v>0</v>
      </c>
      <c r="AH1061" s="1334">
        <f>SUM(AH1047:AH1060)</f>
        <v>0</v>
      </c>
      <c r="AI1061" s="1334">
        <f>SUM(AI1047:AI1060)</f>
        <v>0</v>
      </c>
      <c r="AJ1061" s="1334">
        <f>SUM(AJ1047:AJ1060)</f>
        <v>0</v>
      </c>
      <c r="AK1061" s="1415"/>
      <c r="AL1061" s="1415"/>
    </row>
    <row r="1062" spans="1:38" s="731" customFormat="1" ht="25" customHeight="1">
      <c r="A1062" s="1704">
        <f>IF(G1010="",0,1)</f>
        <v>0</v>
      </c>
      <c r="B1062" s="1629"/>
      <c r="C1062" s="1283"/>
      <c r="D1062" s="1561"/>
      <c r="E1062" s="1474" t="str">
        <f t="shared" si="98"/>
        <v/>
      </c>
      <c r="F1062" s="1789"/>
      <c r="G1062" s="1315"/>
      <c r="H1062" s="1335"/>
      <c r="I1062" s="1336"/>
      <c r="J1062" s="1337"/>
      <c r="K1062" s="1338"/>
      <c r="L1062" s="1338"/>
      <c r="M1062" s="1338"/>
      <c r="N1062" s="1338"/>
      <c r="O1062" s="1338"/>
      <c r="P1062" s="1338"/>
      <c r="Q1062" s="1338"/>
      <c r="R1062" s="1338"/>
      <c r="S1062" s="1337"/>
      <c r="T1062" s="1337"/>
      <c r="U1062" s="1337"/>
      <c r="V1062" s="1339"/>
      <c r="W1062" s="989"/>
      <c r="X1062" s="2"/>
      <c r="Y1062" s="2"/>
      <c r="Z1062" s="2"/>
      <c r="AA1062" s="2"/>
      <c r="AB1062" s="2"/>
      <c r="AC1062" s="1292"/>
      <c r="AD1062" s="1415"/>
      <c r="AE1062" s="1415"/>
      <c r="AF1062" s="1415"/>
      <c r="AG1062" s="1415"/>
      <c r="AH1062" s="1415"/>
      <c r="AI1062" s="1415"/>
      <c r="AJ1062" s="1415"/>
      <c r="AK1062" s="1415"/>
      <c r="AL1062" s="1415"/>
    </row>
    <row r="1063" spans="1:38" s="1279" customFormat="1" ht="19" customHeight="1">
      <c r="A1063" s="1704">
        <f>IF(G1010="",0,1)</f>
        <v>0</v>
      </c>
      <c r="B1063" s="1704"/>
      <c r="C1063" s="1565"/>
      <c r="D1063" s="1566"/>
      <c r="E1063" s="1474" t="str">
        <f t="shared" si="98"/>
        <v/>
      </c>
      <c r="F1063" s="1789"/>
      <c r="G1063" s="1340"/>
      <c r="H1063" s="1341" t="str">
        <f>H$118</f>
        <v>Economies</v>
      </c>
      <c r="I1063" s="1342"/>
      <c r="J1063" s="1343"/>
      <c r="K1063" s="1344" t="str">
        <f>K$118</f>
        <v>Ensemble des mesures 1</v>
      </c>
      <c r="L1063" s="1345"/>
      <c r="M1063" s="1261"/>
      <c r="N1063" s="1346"/>
      <c r="O1063" s="1346"/>
      <c r="P1063" s="1346"/>
      <c r="Q1063" s="1346"/>
      <c r="R1063" s="1346"/>
      <c r="S1063" s="1347">
        <f>AA1061</f>
        <v>0</v>
      </c>
      <c r="T1063" s="1261"/>
      <c r="U1063" s="1261"/>
      <c r="V1063" s="1261"/>
      <c r="W1063" s="1348"/>
      <c r="X1063" s="1349">
        <f>AD1061</f>
        <v>0</v>
      </c>
      <c r="Y1063" s="1350"/>
      <c r="Z1063" s="1350"/>
      <c r="AA1063" s="1350"/>
      <c r="AB1063" s="1350"/>
      <c r="AC1063" s="1350"/>
    </row>
    <row r="1064" spans="1:38" s="1355" customFormat="1" ht="19" customHeight="1">
      <c r="A1064" s="1704">
        <f>IF(G1010="",0,1)</f>
        <v>0</v>
      </c>
      <c r="B1064" s="1646"/>
      <c r="C1064" s="1565"/>
      <c r="D1064" s="1567"/>
      <c r="E1064" s="1474" t="str">
        <f t="shared" si="98"/>
        <v/>
      </c>
      <c r="F1064" s="1789"/>
      <c r="G1064" s="1351"/>
      <c r="H1064" s="1352" t="s">
        <v>100</v>
      </c>
      <c r="I1064" s="1353"/>
      <c r="J1064" s="1354"/>
      <c r="K1064" s="1344" t="str">
        <f>K$119</f>
        <v>Ensemble des mesures 2</v>
      </c>
      <c r="L1064" s="1345"/>
      <c r="M1064" s="1261"/>
      <c r="N1064" s="1346"/>
      <c r="O1064" s="1346"/>
      <c r="P1064" s="1346"/>
      <c r="Q1064" s="1346"/>
      <c r="R1064" s="1346"/>
      <c r="S1064" s="1347">
        <f>AB1061</f>
        <v>0</v>
      </c>
      <c r="T1064" s="1261"/>
      <c r="U1064" s="1261"/>
      <c r="V1064" s="1261"/>
      <c r="W1064" s="1348"/>
      <c r="X1064" s="1349">
        <f>AE1061</f>
        <v>0</v>
      </c>
      <c r="Y1064" s="208"/>
      <c r="Z1064" s="208"/>
      <c r="AA1064" s="208"/>
      <c r="AB1064" s="208"/>
      <c r="AC1064" s="208"/>
      <c r="AD1064" s="198"/>
      <c r="AE1064" s="198"/>
      <c r="AF1064" s="198"/>
      <c r="AG1064" s="198"/>
      <c r="AH1064" s="198"/>
      <c r="AI1064" s="198"/>
      <c r="AJ1064" s="198"/>
      <c r="AK1064" s="198"/>
      <c r="AL1064" s="198"/>
    </row>
    <row r="1065" spans="1:38" s="1368" customFormat="1" ht="19" customHeight="1">
      <c r="A1065" s="1704">
        <f>IF(G1010="",0,1)</f>
        <v>0</v>
      </c>
      <c r="B1065" s="1709"/>
      <c r="C1065" s="1568"/>
      <c r="D1065" s="1569"/>
      <c r="E1065" s="1474" t="str">
        <f t="shared" si="98"/>
        <v/>
      </c>
      <c r="F1065" s="1789"/>
      <c r="G1065" s="1359"/>
      <c r="H1065" s="1360"/>
      <c r="I1065" s="1361"/>
      <c r="J1065" s="1360"/>
      <c r="K1065" s="1414" t="str">
        <f>K$120</f>
        <v>Total (ensemble des mesures 1+2)</v>
      </c>
      <c r="L1065" s="1363"/>
      <c r="M1065" s="1364"/>
      <c r="N1065" s="1362"/>
      <c r="O1065" s="1362"/>
      <c r="P1065" s="1362"/>
      <c r="Q1065" s="1362"/>
      <c r="R1065" s="1362"/>
      <c r="S1065" s="1365">
        <f>SUM(S1063:S1064)</f>
        <v>0</v>
      </c>
      <c r="T1065" s="1364"/>
      <c r="U1065" s="1364"/>
      <c r="V1065" s="1364"/>
      <c r="W1065" s="1366"/>
      <c r="X1065" s="1367">
        <f>SUM(X1063:X1064)</f>
        <v>0</v>
      </c>
      <c r="Y1065" s="933"/>
      <c r="Z1065" s="933"/>
      <c r="AA1065" s="933"/>
      <c r="AB1065" s="933"/>
      <c r="AC1065" s="933"/>
      <c r="AD1065" s="21"/>
      <c r="AE1065" s="21"/>
      <c r="AF1065" s="21"/>
      <c r="AG1065" s="21"/>
      <c r="AH1065" s="21"/>
      <c r="AI1065" s="21"/>
      <c r="AJ1065" s="21"/>
      <c r="AK1065" s="21"/>
      <c r="AL1065" s="21"/>
    </row>
    <row r="1066" spans="1:38" s="731" customFormat="1" ht="25" customHeight="1">
      <c r="A1066" s="1704">
        <f>IF(G1010="",0,1)</f>
        <v>0</v>
      </c>
      <c r="B1066" s="1629"/>
      <c r="C1066" s="1283"/>
      <c r="D1066" s="1561"/>
      <c r="E1066" s="1474" t="str">
        <f t="shared" si="98"/>
        <v/>
      </c>
      <c r="F1066" s="1789"/>
      <c r="G1066" s="1315"/>
      <c r="H1066" s="1335"/>
      <c r="I1066" s="1336"/>
      <c r="J1066" s="1337"/>
      <c r="K1066" s="1338"/>
      <c r="L1066" s="1338"/>
      <c r="M1066" s="1338"/>
      <c r="N1066" s="1338"/>
      <c r="O1066" s="1338"/>
      <c r="P1066" s="1338"/>
      <c r="Q1066" s="1338"/>
      <c r="R1066" s="1338"/>
      <c r="S1066" s="1337"/>
      <c r="T1066" s="1337"/>
      <c r="U1066" s="1337"/>
      <c r="V1066" s="1339"/>
      <c r="W1066" s="989"/>
      <c r="X1066" s="2"/>
      <c r="Y1066" s="2"/>
      <c r="Z1066" s="2"/>
      <c r="AA1066" s="2"/>
      <c r="AB1066" s="2"/>
      <c r="AC1066" s="1291"/>
      <c r="AD1066" s="1415"/>
      <c r="AE1066" s="1415"/>
      <c r="AF1066" s="1415"/>
      <c r="AG1066" s="1415"/>
      <c r="AH1066" s="1415"/>
      <c r="AI1066" s="1415"/>
      <c r="AJ1066" s="1415"/>
      <c r="AK1066" s="1415"/>
      <c r="AL1066" s="1415"/>
    </row>
    <row r="1067" spans="1:38" s="731" customFormat="1" ht="25" customHeight="1">
      <c r="A1067" s="1704">
        <f>IF(G1010="",0,1)</f>
        <v>0</v>
      </c>
      <c r="B1067" s="1629"/>
      <c r="C1067" s="1283"/>
      <c r="D1067" s="1561"/>
      <c r="E1067" s="1474" t="str">
        <f t="shared" si="98"/>
        <v/>
      </c>
      <c r="F1067" s="1789"/>
      <c r="G1067" s="1315"/>
      <c r="H1067" s="1619" t="s">
        <v>909</v>
      </c>
      <c r="I1067" s="1369"/>
      <c r="J1067" s="1369"/>
      <c r="K1067" s="1369"/>
      <c r="L1067" s="1369"/>
      <c r="M1067" s="1369"/>
      <c r="N1067" s="1369"/>
      <c r="O1067" s="1369"/>
      <c r="P1067" s="1369"/>
      <c r="Q1067" s="1369"/>
      <c r="R1067" s="1369"/>
      <c r="S1067" s="1369"/>
      <c r="T1067" s="1369"/>
      <c r="U1067" s="1369"/>
      <c r="V1067" s="1369"/>
      <c r="W1067" s="1369"/>
      <c r="X1067" s="2"/>
      <c r="Y1067" s="2"/>
      <c r="Z1067" s="2"/>
      <c r="AA1067" s="2"/>
      <c r="AB1067" s="2"/>
      <c r="AC1067" s="1291"/>
      <c r="AD1067" s="1415"/>
      <c r="AE1067" s="1415"/>
      <c r="AF1067" s="1415"/>
      <c r="AG1067" s="1415"/>
      <c r="AH1067" s="1415"/>
      <c r="AI1067" s="1415"/>
      <c r="AJ1067" s="1415"/>
      <c r="AK1067" s="1415"/>
      <c r="AL1067" s="1415"/>
    </row>
    <row r="1068" spans="1:38" s="731" customFormat="1" ht="84" customHeight="1">
      <c r="A1068" s="1704">
        <f>IF(G1010="",0,1)</f>
        <v>0</v>
      </c>
      <c r="B1068" s="1629"/>
      <c r="C1068" s="1283"/>
      <c r="D1068" s="1561"/>
      <c r="E1068" s="1474" t="str">
        <f t="shared" si="98"/>
        <v/>
      </c>
      <c r="F1068" s="1789"/>
      <c r="G1068" s="1315"/>
      <c r="H1068" s="2188"/>
      <c r="I1068" s="2189"/>
      <c r="J1068" s="2189"/>
      <c r="K1068" s="2189"/>
      <c r="L1068" s="2189"/>
      <c r="M1068" s="2189"/>
      <c r="N1068" s="2189"/>
      <c r="O1068" s="2189"/>
      <c r="P1068" s="2189"/>
      <c r="Q1068" s="2189"/>
      <c r="R1068" s="2189"/>
      <c r="S1068" s="2189"/>
      <c r="T1068" s="2189"/>
      <c r="U1068" s="2189"/>
      <c r="V1068" s="2189"/>
      <c r="W1068" s="2190"/>
      <c r="X1068" s="2"/>
      <c r="Y1068" s="2"/>
      <c r="Z1068" s="2"/>
      <c r="AA1068" s="2"/>
      <c r="AB1068" s="2"/>
      <c r="AC1068" s="1291"/>
      <c r="AD1068" s="1415"/>
      <c r="AE1068" s="1415"/>
      <c r="AF1068" s="1415"/>
      <c r="AG1068" s="1415"/>
      <c r="AH1068" s="1415"/>
      <c r="AI1068" s="1415"/>
      <c r="AJ1068" s="1415"/>
      <c r="AK1068" s="1415"/>
      <c r="AL1068" s="1415"/>
    </row>
    <row r="1069" spans="1:38" s="731" customFormat="1" ht="25" customHeight="1">
      <c r="A1069" s="1704">
        <f>IF(G1010="",0,1)</f>
        <v>0</v>
      </c>
      <c r="B1069" s="1629"/>
      <c r="C1069" s="1283"/>
      <c r="D1069" s="1561"/>
      <c r="E1069" s="1474" t="str">
        <f t="shared" si="98"/>
        <v/>
      </c>
      <c r="F1069" s="1789"/>
      <c r="G1069" s="1315"/>
      <c r="H1069" s="1335"/>
      <c r="I1069" s="1336"/>
      <c r="J1069" s="1336"/>
      <c r="K1069" s="1336"/>
      <c r="L1069" s="1336"/>
      <c r="M1069" s="1336"/>
      <c r="N1069" s="1336"/>
      <c r="O1069" s="1336"/>
      <c r="P1069" s="1336"/>
      <c r="Q1069" s="1336"/>
      <c r="R1069" s="1336"/>
      <c r="S1069" s="1336"/>
      <c r="T1069" s="1336"/>
      <c r="U1069" s="1336"/>
      <c r="V1069" s="1336"/>
      <c r="W1069" s="1336"/>
      <c r="X1069" s="2"/>
      <c r="Y1069" s="2"/>
      <c r="Z1069" s="2"/>
      <c r="AA1069" s="2"/>
      <c r="AB1069" s="2"/>
      <c r="AC1069" s="1291"/>
      <c r="AD1069" s="1415"/>
      <c r="AE1069" s="1415"/>
      <c r="AF1069" s="1415"/>
      <c r="AG1069" s="1415"/>
      <c r="AH1069" s="1415"/>
      <c r="AI1069" s="1415"/>
      <c r="AJ1069" s="1415"/>
      <c r="AK1069" s="1415"/>
      <c r="AL1069" s="1415"/>
    </row>
    <row r="1070" spans="1:38" s="731" customFormat="1" ht="25" customHeight="1">
      <c r="A1070" s="1704">
        <f>IF(G1010="",0,1)</f>
        <v>0</v>
      </c>
      <c r="B1070" s="1629"/>
      <c r="C1070" s="1283"/>
      <c r="D1070" s="1561"/>
      <c r="E1070" s="1474" t="str">
        <f t="shared" si="98"/>
        <v/>
      </c>
      <c r="F1070" s="1789"/>
      <c r="G1070" s="1315"/>
      <c r="H1070" s="1335"/>
      <c r="I1070" s="1336"/>
      <c r="J1070" s="1337"/>
      <c r="K1070" s="1338"/>
      <c r="L1070" s="1338"/>
      <c r="M1070" s="1338"/>
      <c r="N1070" s="1338"/>
      <c r="O1070" s="1338"/>
      <c r="P1070" s="1338"/>
      <c r="Q1070" s="1338"/>
      <c r="R1070" s="1338"/>
      <c r="S1070" s="1337"/>
      <c r="T1070" s="1337"/>
      <c r="U1070" s="1337"/>
      <c r="V1070" s="1339"/>
      <c r="W1070" s="989"/>
      <c r="X1070" s="2"/>
      <c r="Y1070" s="2"/>
      <c r="Z1070" s="2"/>
      <c r="AA1070" s="2"/>
      <c r="AB1070" s="2"/>
      <c r="AC1070" s="1291"/>
      <c r="AD1070" s="1415"/>
      <c r="AE1070" s="1415"/>
      <c r="AF1070" s="1415"/>
      <c r="AG1070" s="1415"/>
      <c r="AH1070" s="1415"/>
      <c r="AI1070" s="1415"/>
      <c r="AJ1070" s="1415"/>
      <c r="AK1070" s="1415"/>
      <c r="AL1070" s="1415"/>
    </row>
    <row r="1071" spans="1:38" s="731" customFormat="1" ht="25" customHeight="1">
      <c r="A1071" s="1704">
        <f>IF(G1010="",0,1)</f>
        <v>0</v>
      </c>
      <c r="B1071" s="1629"/>
      <c r="C1071" s="1283"/>
      <c r="D1071" s="1561"/>
      <c r="E1071" s="1474" t="str">
        <f t="shared" si="98"/>
        <v/>
      </c>
      <c r="F1071" s="1789"/>
      <c r="G1071" s="1315"/>
      <c r="H1071" s="1335"/>
      <c r="I1071" s="1336"/>
      <c r="J1071" s="1337"/>
      <c r="K1071" s="1338"/>
      <c r="L1071" s="1338"/>
      <c r="M1071" s="1338"/>
      <c r="N1071" s="1338"/>
      <c r="O1071" s="1338"/>
      <c r="P1071" s="1338"/>
      <c r="Q1071" s="1338"/>
      <c r="R1071" s="1338"/>
      <c r="S1071" s="1337"/>
      <c r="T1071" s="1337"/>
      <c r="U1071" s="1337"/>
      <c r="V1071" s="1339"/>
      <c r="W1071" s="989"/>
      <c r="X1071" s="2"/>
      <c r="Y1071" s="2"/>
      <c r="Z1071" s="2"/>
      <c r="AA1071" s="2"/>
      <c r="AB1071" s="2"/>
      <c r="AC1071" s="1291"/>
      <c r="AD1071" s="1415"/>
      <c r="AE1071" s="1415"/>
      <c r="AF1071" s="1415"/>
      <c r="AG1071" s="1415"/>
      <c r="AH1071" s="1415"/>
      <c r="AI1071" s="1415"/>
      <c r="AJ1071" s="1415"/>
      <c r="AK1071" s="1415"/>
      <c r="AL1071" s="1415"/>
    </row>
    <row r="1072" spans="1:38" s="1292" customFormat="1" ht="24" thickBot="1">
      <c r="A1072" s="1704">
        <f>IF(G1010="",0,1)</f>
        <v>0</v>
      </c>
      <c r="B1072" s="1629"/>
      <c r="C1072" s="1283"/>
      <c r="D1072" s="1561"/>
      <c r="E1072" s="1474" t="str">
        <f t="shared" si="98"/>
        <v/>
      </c>
      <c r="F1072" s="1789"/>
      <c r="G1072" s="777" t="str">
        <f>CONCATENATE(G1010, G$39)</f>
        <v>: Contrôle d'optimisation énergétique</v>
      </c>
      <c r="H1072" s="777"/>
      <c r="I1072" s="777"/>
      <c r="J1072" s="777"/>
      <c r="K1072" s="777"/>
      <c r="L1072" s="777"/>
      <c r="M1072" s="777"/>
      <c r="N1072" s="777"/>
      <c r="O1072" s="777"/>
      <c r="P1072" s="777"/>
      <c r="Q1072" s="777"/>
      <c r="R1072" s="777"/>
      <c r="S1072" s="777"/>
      <c r="T1072" s="777"/>
      <c r="U1072" s="2175"/>
      <c r="V1072" s="2175"/>
      <c r="W1072" s="1570"/>
      <c r="X1072" s="2"/>
      <c r="Y1072" s="2"/>
      <c r="Z1072" s="2"/>
      <c r="AA1072" s="2"/>
      <c r="AB1072" s="2"/>
      <c r="AC1072" s="1291"/>
      <c r="AD1072" s="1415"/>
    </row>
    <row r="1073" spans="1:38" s="731" customFormat="1" ht="25" customHeight="1">
      <c r="A1073" s="1704">
        <f>IF(G1010="",0,1)</f>
        <v>0</v>
      </c>
      <c r="B1073" s="1629"/>
      <c r="C1073" s="1283"/>
      <c r="D1073" s="1561"/>
      <c r="E1073" s="1474" t="str">
        <f t="shared" si="98"/>
        <v/>
      </c>
      <c r="F1073" s="1789"/>
      <c r="G1073" s="1315"/>
      <c r="H1073" s="1335"/>
      <c r="I1073" s="1336"/>
      <c r="J1073" s="1337"/>
      <c r="K1073" s="1338"/>
      <c r="L1073" s="1338"/>
      <c r="M1073" s="1338"/>
      <c r="N1073" s="1338"/>
      <c r="O1073" s="1338"/>
      <c r="P1073" s="1338"/>
      <c r="Q1073" s="1338"/>
      <c r="R1073" s="1338"/>
      <c r="S1073" s="1337"/>
      <c r="T1073" s="1337"/>
      <c r="U1073" s="1337"/>
      <c r="V1073" s="1339"/>
      <c r="W1073" s="989"/>
      <c r="X1073" s="2"/>
      <c r="Y1073" s="2"/>
      <c r="Z1073" s="2"/>
      <c r="AA1073" s="2"/>
      <c r="AB1073" s="2"/>
      <c r="AC1073" s="1291"/>
      <c r="AD1073" s="1415"/>
      <c r="AE1073" s="1415"/>
      <c r="AF1073" s="1415"/>
      <c r="AG1073" s="1415"/>
      <c r="AH1073" s="1415"/>
      <c r="AI1073" s="1415"/>
      <c r="AJ1073" s="1415"/>
      <c r="AK1073" s="1415"/>
      <c r="AL1073" s="1415"/>
    </row>
    <row r="1074" spans="1:38" s="731" customFormat="1" ht="25" customHeight="1">
      <c r="A1074" s="1704">
        <f>IF(G1010="",0,1)</f>
        <v>0</v>
      </c>
      <c r="B1074" s="1629"/>
      <c r="C1074" s="1283"/>
      <c r="D1074" s="1561"/>
      <c r="E1074" s="1474" t="str">
        <f t="shared" si="98"/>
        <v/>
      </c>
      <c r="F1074" s="1789"/>
      <c r="G1074" s="1571" t="str">
        <f>G$129</f>
        <v>Réalisez les mesures d'optimisation énergétique au moins 1 x par an - au mieux avant la période de chauffe.</v>
      </c>
      <c r="H1074" s="1335"/>
      <c r="I1074" s="1336"/>
      <c r="J1074" s="1337"/>
      <c r="K1074" s="1338"/>
      <c r="L1074" s="1338"/>
      <c r="M1074" s="1338"/>
      <c r="N1074" s="1338"/>
      <c r="O1074" s="1338"/>
      <c r="P1074" s="1338"/>
      <c r="Q1074" s="1338"/>
      <c r="R1074" s="1338"/>
      <c r="S1074" s="1337"/>
      <c r="T1074" s="1337"/>
      <c r="U1074" s="1337"/>
      <c r="V1074" s="1339"/>
      <c r="W1074" s="989"/>
      <c r="X1074" s="2"/>
      <c r="Y1074" s="2"/>
      <c r="Z1074" s="2"/>
      <c r="AA1074" s="2"/>
      <c r="AB1074" s="2"/>
      <c r="AC1074" s="1291"/>
      <c r="AD1074" s="1415"/>
      <c r="AE1074" s="1415"/>
      <c r="AF1074" s="1415"/>
      <c r="AG1074" s="1415"/>
      <c r="AH1074" s="1415"/>
      <c r="AI1074" s="1415"/>
      <c r="AJ1074" s="1415"/>
      <c r="AK1074" s="1415"/>
      <c r="AL1074" s="1415"/>
    </row>
    <row r="1075" spans="1:38" s="731" customFormat="1" ht="25" customHeight="1">
      <c r="A1075" s="1704">
        <f>IF(G1010="",0,1)</f>
        <v>0</v>
      </c>
      <c r="B1075" s="1629"/>
      <c r="C1075" s="1283"/>
      <c r="D1075" s="1561"/>
      <c r="E1075" s="1474" t="str">
        <f t="shared" ref="E1075:E1108" si="99">IF((SUM(A1075:C1075))&gt;0,G$42,"")</f>
        <v/>
      </c>
      <c r="F1075" s="1789"/>
      <c r="G1075" s="1571"/>
      <c r="H1075" s="1335"/>
      <c r="I1075" s="1336"/>
      <c r="J1075" s="1337"/>
      <c r="K1075" s="1338"/>
      <c r="L1075" s="1338"/>
      <c r="M1075" s="1338"/>
      <c r="N1075" s="1338"/>
      <c r="O1075" s="1338"/>
      <c r="P1075" s="1338"/>
      <c r="Q1075" s="1338"/>
      <c r="R1075" s="1338"/>
      <c r="S1075" s="1572" t="str">
        <f>S$130</f>
        <v>Réalisé</v>
      </c>
      <c r="V1075" s="955" t="str">
        <f>V$130</f>
        <v>Nom, date</v>
      </c>
      <c r="W1075" s="989"/>
      <c r="X1075" s="2"/>
      <c r="Y1075" s="2"/>
      <c r="Z1075" s="2"/>
      <c r="AA1075" s="2"/>
      <c r="AB1075" s="2"/>
      <c r="AC1075" s="1291"/>
      <c r="AD1075" s="1415"/>
      <c r="AE1075" s="1415"/>
      <c r="AF1075" s="1415"/>
      <c r="AG1075" s="1415"/>
      <c r="AH1075" s="1415"/>
      <c r="AI1075" s="1415"/>
      <c r="AJ1075" s="1415"/>
      <c r="AK1075" s="1415"/>
      <c r="AL1075" s="1415"/>
    </row>
    <row r="1076" spans="1:38" s="731" customFormat="1" ht="25" customHeight="1">
      <c r="A1076" s="1704">
        <f>IF(G1010="",0,1)</f>
        <v>0</v>
      </c>
      <c r="B1076" s="1629"/>
      <c r="C1076" s="1283"/>
      <c r="D1076" s="1561"/>
      <c r="E1076" s="1474" t="str">
        <f t="shared" si="99"/>
        <v/>
      </c>
      <c r="F1076" s="1789"/>
      <c r="G1076" s="1335" t="str">
        <f>G$131</f>
        <v>2.1 Etanchéité</v>
      </c>
      <c r="H1076" s="1335"/>
      <c r="I1076" s="1336"/>
      <c r="J1076" s="1337"/>
      <c r="K1076" s="1338"/>
      <c r="L1076" s="1338"/>
      <c r="M1076" s="1338"/>
      <c r="N1076" s="1338"/>
      <c r="O1076" s="1338"/>
      <c r="P1076" s="1338"/>
      <c r="Q1076" s="1338"/>
      <c r="R1076" s="1338"/>
      <c r="S1076" s="1337"/>
      <c r="T1076" s="1337"/>
      <c r="U1076" s="1337"/>
      <c r="V1076" s="1339"/>
      <c r="W1076" s="1339"/>
      <c r="X1076" s="1339"/>
      <c r="Y1076" s="2"/>
      <c r="Z1076" s="2"/>
      <c r="AA1076" s="2"/>
      <c r="AB1076" s="2"/>
      <c r="AC1076" s="1291"/>
      <c r="AD1076" s="1415"/>
      <c r="AE1076" s="1415"/>
      <c r="AF1076" s="1415"/>
      <c r="AG1076" s="1415"/>
      <c r="AH1076" s="1415"/>
      <c r="AI1076" s="1415"/>
      <c r="AJ1076" s="1415"/>
      <c r="AK1076" s="1415"/>
      <c r="AL1076" s="1415"/>
    </row>
    <row r="1077" spans="1:38" s="731" customFormat="1" ht="19" customHeight="1">
      <c r="A1077" s="1704">
        <f>IF(G1010="",0,1)</f>
        <v>0</v>
      </c>
      <c r="B1077" s="1629"/>
      <c r="C1077" s="1283"/>
      <c r="D1077" s="1561"/>
      <c r="E1077" s="1474" t="str">
        <f t="shared" si="99"/>
        <v/>
      </c>
      <c r="F1077" s="1789"/>
      <c r="G1077" s="1573" t="s">
        <v>9</v>
      </c>
      <c r="H1077" s="1574" t="str">
        <f>BT1010</f>
        <v/>
      </c>
      <c r="I1077" s="1575"/>
      <c r="J1077" s="1576"/>
      <c r="K1077" s="1577"/>
      <c r="L1077" s="1578"/>
      <c r="M1077" s="1578"/>
      <c r="N1077" s="1578"/>
      <c r="O1077" s="1578"/>
      <c r="P1077" s="1578"/>
      <c r="Q1077" s="1578"/>
      <c r="R1077" s="1578"/>
      <c r="S1077" s="1578"/>
      <c r="T1077" s="1578"/>
      <c r="U1077" s="1576"/>
      <c r="V1077" s="1579"/>
      <c r="W1077" s="1579"/>
      <c r="X1077" s="1579"/>
      <c r="Y1077" s="2"/>
      <c r="Z1077" s="2"/>
      <c r="AA1077" s="2"/>
      <c r="AB1077" s="2"/>
      <c r="AC1077" s="1291"/>
      <c r="AD1077" s="1415"/>
      <c r="AE1077" s="1415"/>
      <c r="AF1077" s="1415"/>
      <c r="AG1077" s="1415"/>
      <c r="AH1077" s="1415"/>
      <c r="AI1077" s="1415"/>
      <c r="AJ1077" s="1415"/>
      <c r="AK1077" s="1415"/>
      <c r="AL1077" s="1415"/>
    </row>
    <row r="1078" spans="1:38" s="731" customFormat="1" ht="20" customHeight="1">
      <c r="A1078" s="1704">
        <f>IF(G1010="",0,1)</f>
        <v>0</v>
      </c>
      <c r="B1078" s="1629"/>
      <c r="C1078" s="1283"/>
      <c r="D1078" s="1561"/>
      <c r="E1078" s="1474" t="str">
        <f t="shared" si="99"/>
        <v/>
      </c>
      <c r="F1078" s="1789"/>
      <c r="G1078" s="1573"/>
      <c r="H1078" s="1335"/>
      <c r="I1078" s="2176" t="s">
        <v>528</v>
      </c>
      <c r="J1078" s="2176"/>
      <c r="K1078" s="1338"/>
      <c r="L1078" s="1338"/>
      <c r="M1078" s="1338"/>
      <c r="N1078" s="1338"/>
      <c r="O1078" s="1338"/>
      <c r="P1078" s="1337"/>
      <c r="Q1078" s="1337"/>
      <c r="U1078" s="1580"/>
      <c r="V1078" s="1580"/>
      <c r="W1078" s="1580"/>
      <c r="X1078" s="1580"/>
      <c r="Y1078" s="2"/>
      <c r="Z1078" s="2"/>
      <c r="AA1078" s="2"/>
      <c r="AB1078" s="2"/>
      <c r="AC1078" s="1291"/>
      <c r="AD1078" s="1415"/>
      <c r="AE1078" s="1415"/>
      <c r="AF1078" s="1415"/>
      <c r="AG1078" s="1415"/>
      <c r="AH1078" s="1415"/>
      <c r="AI1078" s="1415"/>
      <c r="AJ1078" s="1415"/>
      <c r="AK1078" s="1415"/>
      <c r="AL1078" s="1415"/>
    </row>
    <row r="1079" spans="1:38" s="731" customFormat="1" ht="25" customHeight="1">
      <c r="A1079" s="1704">
        <f>IF(G1010="",0,1)</f>
        <v>0</v>
      </c>
      <c r="B1079" s="1629"/>
      <c r="C1079" s="1283"/>
      <c r="D1079" s="1561"/>
      <c r="E1079" s="1474" t="str">
        <f t="shared" si="99"/>
        <v/>
      </c>
      <c r="F1079" s="1789"/>
      <c r="G1079" s="1573"/>
      <c r="H1079" s="1335"/>
      <c r="I1079" s="2176" t="s">
        <v>529</v>
      </c>
      <c r="J1079" s="2176"/>
      <c r="K1079" s="2177" t="str">
        <f>K$134</f>
        <v xml:space="preserve"> Améliorez l'étanchéité des portes en renforçant les joints.</v>
      </c>
      <c r="L1079" s="2177"/>
      <c r="M1079" s="2177"/>
      <c r="N1079" s="2177"/>
      <c r="O1079" s="2177"/>
      <c r="P1079" s="2177"/>
      <c r="Q1079" s="2177"/>
      <c r="R1079" s="2177"/>
      <c r="S1079" s="1581" t="s">
        <v>16</v>
      </c>
      <c r="T1079" s="1582"/>
      <c r="U1079" s="1580"/>
      <c r="V1079" s="1583"/>
      <c r="W1079" s="1584"/>
      <c r="X1079" s="1585"/>
      <c r="Y1079" s="2"/>
      <c r="Z1079" s="2"/>
      <c r="AA1079" s="2"/>
      <c r="AB1079" s="2"/>
      <c r="AC1079" s="1291"/>
      <c r="AD1079" s="1415"/>
      <c r="AE1079" s="1415"/>
      <c r="AF1079" s="1415"/>
      <c r="AG1079" s="1415"/>
      <c r="AH1079" s="1415"/>
      <c r="AI1079" s="1415"/>
      <c r="AJ1079" s="1415"/>
      <c r="AK1079" s="1415"/>
      <c r="AL1079" s="1415"/>
    </row>
    <row r="1080" spans="1:38" s="731" customFormat="1" ht="6" customHeight="1">
      <c r="A1080" s="1704">
        <f>IF(G1010="",0,1)</f>
        <v>0</v>
      </c>
      <c r="B1080" s="1629"/>
      <c r="C1080" s="1283"/>
      <c r="D1080" s="1561"/>
      <c r="E1080" s="1474" t="str">
        <f t="shared" si="99"/>
        <v/>
      </c>
      <c r="F1080" s="1789"/>
      <c r="G1080" s="1573"/>
      <c r="H1080" s="1335"/>
      <c r="I1080" s="1586"/>
      <c r="J1080" s="1586"/>
      <c r="K1080" s="1587"/>
      <c r="L1080" s="1587"/>
      <c r="M1080" s="1587"/>
      <c r="N1080" s="1587"/>
      <c r="O1080" s="1587"/>
      <c r="P1080" s="1587"/>
      <c r="Q1080" s="1587"/>
      <c r="R1080" s="1338"/>
      <c r="S1080" s="1337"/>
      <c r="T1080" s="1588"/>
      <c r="U1080" s="1582"/>
      <c r="V1080" s="1339"/>
      <c r="W1080" s="1339"/>
      <c r="X1080" s="1339"/>
      <c r="Y1080" s="2"/>
      <c r="Z1080" s="2"/>
      <c r="AA1080" s="2"/>
      <c r="AB1080" s="2"/>
      <c r="AC1080" s="1291"/>
      <c r="AD1080" s="1415"/>
      <c r="AE1080" s="1415"/>
      <c r="AF1080" s="1415"/>
      <c r="AG1080" s="1415"/>
      <c r="AH1080" s="1415"/>
      <c r="AI1080" s="1415"/>
      <c r="AJ1080" s="1415"/>
      <c r="AK1080" s="1415"/>
      <c r="AL1080" s="1415"/>
    </row>
    <row r="1081" spans="1:38" s="731" customFormat="1" ht="19" customHeight="1">
      <c r="A1081" s="1704">
        <f>IF(G1010="",0,1)</f>
        <v>0</v>
      </c>
      <c r="B1081" s="1629"/>
      <c r="C1081" s="1283"/>
      <c r="D1081" s="1561"/>
      <c r="E1081" s="1474" t="str">
        <f t="shared" si="99"/>
        <v/>
      </c>
      <c r="F1081" s="1789"/>
      <c r="G1081" s="1573" t="s">
        <v>9</v>
      </c>
      <c r="H1081" s="1574" t="str">
        <f>BU1010</f>
        <v/>
      </c>
      <c r="I1081" s="1575"/>
      <c r="J1081" s="1576"/>
      <c r="K1081" s="1577"/>
      <c r="L1081" s="1578"/>
      <c r="M1081" s="1578"/>
      <c r="N1081" s="1578"/>
      <c r="O1081" s="1578"/>
      <c r="P1081" s="1578"/>
      <c r="Q1081" s="1578"/>
      <c r="R1081" s="1578"/>
      <c r="S1081" s="1578"/>
      <c r="T1081" s="1578"/>
      <c r="U1081" s="1576"/>
      <c r="V1081" s="1579"/>
      <c r="W1081" s="1579"/>
      <c r="X1081" s="1579"/>
      <c r="Y1081" s="2"/>
      <c r="Z1081" s="2"/>
      <c r="AA1081" s="2"/>
      <c r="AB1081" s="2"/>
      <c r="AC1081" s="1291"/>
      <c r="AD1081" s="1415"/>
      <c r="AE1081" s="1415"/>
      <c r="AF1081" s="1415"/>
      <c r="AG1081" s="1415"/>
      <c r="AH1081" s="1415"/>
      <c r="AI1081" s="1415"/>
      <c r="AJ1081" s="1415"/>
      <c r="AK1081" s="1415"/>
      <c r="AL1081" s="1415"/>
    </row>
    <row r="1082" spans="1:38" s="731" customFormat="1" ht="19" customHeight="1">
      <c r="A1082" s="1704">
        <f>IF(G1010="",0,1)</f>
        <v>0</v>
      </c>
      <c r="B1082" s="1629"/>
      <c r="C1082" s="1283"/>
      <c r="D1082" s="1561"/>
      <c r="E1082" s="1474" t="str">
        <f t="shared" si="99"/>
        <v/>
      </c>
      <c r="F1082" s="1789"/>
      <c r="G1082" s="1571"/>
      <c r="H1082" s="1335"/>
      <c r="I1082" s="2176" t="s">
        <v>528</v>
      </c>
      <c r="J1082" s="2176"/>
      <c r="K1082" s="1338"/>
      <c r="L1082" s="1338"/>
      <c r="M1082" s="1338"/>
      <c r="N1082" s="1338"/>
      <c r="O1082" s="1338"/>
      <c r="P1082" s="1337"/>
      <c r="Q1082" s="1337"/>
      <c r="U1082" s="1580"/>
      <c r="V1082" s="1580"/>
      <c r="W1082" s="1580"/>
      <c r="X1082" s="1580"/>
      <c r="Y1082" s="2"/>
      <c r="Z1082" s="2"/>
      <c r="AA1082" s="2"/>
      <c r="AB1082" s="2"/>
      <c r="AC1082" s="1291"/>
      <c r="AD1082" s="1415"/>
      <c r="AE1082" s="1415"/>
      <c r="AF1082" s="1415"/>
      <c r="AG1082" s="1415"/>
      <c r="AH1082" s="1415"/>
      <c r="AI1082" s="1415"/>
      <c r="AJ1082" s="1415"/>
      <c r="AK1082" s="1415"/>
      <c r="AL1082" s="1415"/>
    </row>
    <row r="1083" spans="1:38" s="731" customFormat="1" ht="31" customHeight="1">
      <c r="A1083" s="1704">
        <f>IF(G1010="",0,1)</f>
        <v>0</v>
      </c>
      <c r="B1083" s="1629"/>
      <c r="C1083" s="1283"/>
      <c r="D1083" s="1561"/>
      <c r="E1083" s="1474" t="str">
        <f t="shared" si="99"/>
        <v/>
      </c>
      <c r="F1083" s="1789"/>
      <c r="G1083" s="1571"/>
      <c r="H1083" s="1335"/>
      <c r="I1083" s="2176" t="s">
        <v>529</v>
      </c>
      <c r="J1083" s="2176"/>
      <c r="K1083" s="2178" t="str">
        <f>BV1010</f>
        <v/>
      </c>
      <c r="L1083" s="2177"/>
      <c r="M1083" s="2177"/>
      <c r="N1083" s="2177"/>
      <c r="O1083" s="2177"/>
      <c r="P1083" s="2177"/>
      <c r="Q1083" s="2177"/>
      <c r="R1083" s="2177"/>
      <c r="S1083" s="1581" t="s">
        <v>16</v>
      </c>
      <c r="T1083" s="1582"/>
      <c r="U1083" s="1580"/>
      <c r="V1083" s="1583"/>
      <c r="W1083" s="1584"/>
      <c r="X1083" s="1585"/>
      <c r="Y1083" s="2"/>
      <c r="Z1083" s="2"/>
      <c r="AA1083" s="2"/>
      <c r="AB1083" s="2"/>
      <c r="AC1083" s="1291"/>
      <c r="AD1083" s="1415"/>
      <c r="AE1083" s="1415"/>
      <c r="AF1083" s="1415"/>
      <c r="AG1083" s="1415"/>
      <c r="AH1083" s="1415"/>
      <c r="AI1083" s="1415"/>
      <c r="AJ1083" s="1415"/>
      <c r="AK1083" s="1415"/>
      <c r="AL1083" s="1415"/>
    </row>
    <row r="1084" spans="1:38" s="731" customFormat="1" ht="6" customHeight="1">
      <c r="A1084" s="1704">
        <f>IF(G1010="",0,1)</f>
        <v>0</v>
      </c>
      <c r="B1084" s="1629"/>
      <c r="C1084" s="1283"/>
      <c r="D1084" s="1561"/>
      <c r="E1084" s="1474" t="str">
        <f t="shared" si="99"/>
        <v/>
      </c>
      <c r="F1084" s="1789"/>
      <c r="G1084" s="1571"/>
      <c r="H1084" s="1335"/>
      <c r="I1084" s="1586"/>
      <c r="J1084" s="1586"/>
      <c r="K1084" s="1587"/>
      <c r="L1084" s="1587"/>
      <c r="M1084" s="1587"/>
      <c r="N1084" s="1587"/>
      <c r="O1084" s="1587"/>
      <c r="P1084" s="1587"/>
      <c r="Q1084" s="1587"/>
      <c r="R1084" s="1338"/>
      <c r="S1084" s="1337"/>
      <c r="T1084" s="1582"/>
      <c r="U1084" s="1582"/>
      <c r="V1084" s="1339"/>
      <c r="W1084" s="1339"/>
      <c r="X1084" s="1339"/>
      <c r="Y1084" s="2"/>
      <c r="Z1084" s="2"/>
      <c r="AA1084" s="2"/>
      <c r="AB1084" s="2"/>
      <c r="AC1084" s="1291"/>
      <c r="AD1084" s="1415"/>
      <c r="AE1084" s="1415"/>
      <c r="AF1084" s="1415"/>
      <c r="AG1084" s="1415"/>
      <c r="AH1084" s="1415"/>
      <c r="AI1084" s="1415"/>
      <c r="AJ1084" s="1415"/>
      <c r="AK1084" s="1415"/>
      <c r="AL1084" s="1415"/>
    </row>
    <row r="1085" spans="1:38" s="731" customFormat="1" ht="17" customHeight="1">
      <c r="A1085" s="1704">
        <f>IF(G1010="",0,1)</f>
        <v>0</v>
      </c>
      <c r="B1085" s="1629"/>
      <c r="C1085" s="1283"/>
      <c r="D1085" s="1561"/>
      <c r="E1085" s="1474" t="str">
        <f t="shared" si="99"/>
        <v/>
      </c>
      <c r="F1085" s="1789"/>
      <c r="G1085" s="1571"/>
      <c r="H1085" s="1589"/>
      <c r="I1085" s="1590"/>
      <c r="J1085" s="1590"/>
      <c r="K1085" s="1591"/>
      <c r="L1085" s="1591"/>
      <c r="M1085" s="1591"/>
      <c r="N1085" s="1591"/>
      <c r="O1085" s="1591"/>
      <c r="P1085" s="1591"/>
      <c r="Q1085" s="1591"/>
      <c r="R1085" s="1592"/>
      <c r="S1085" s="1593"/>
      <c r="T1085" s="1594"/>
      <c r="U1085" s="1594"/>
      <c r="V1085" s="1595"/>
      <c r="W1085" s="1595"/>
      <c r="X1085" s="1595"/>
      <c r="Y1085" s="2"/>
      <c r="Z1085" s="2"/>
      <c r="AA1085" s="2"/>
      <c r="AB1085" s="2"/>
      <c r="AC1085" s="1291"/>
      <c r="AD1085" s="1415"/>
      <c r="AE1085" s="1415"/>
      <c r="AF1085" s="1415"/>
      <c r="AG1085" s="1415"/>
      <c r="AH1085" s="1415"/>
      <c r="AI1085" s="1415"/>
      <c r="AJ1085" s="1415"/>
      <c r="AK1085" s="1415"/>
      <c r="AL1085" s="1415"/>
    </row>
    <row r="1086" spans="1:38" s="731" customFormat="1" ht="25" customHeight="1">
      <c r="A1086" s="1704">
        <f>IF(G1010="",0,1)</f>
        <v>0</v>
      </c>
      <c r="B1086" s="1629"/>
      <c r="C1086" s="1283"/>
      <c r="D1086" s="1561"/>
      <c r="E1086" s="1474" t="str">
        <f t="shared" si="99"/>
        <v/>
      </c>
      <c r="F1086" s="1789"/>
      <c r="G1086" s="1335" t="str">
        <f>G$141</f>
        <v>2.2 Sonde</v>
      </c>
      <c r="H1086" s="1335"/>
      <c r="I1086" s="1336"/>
      <c r="J1086" s="1337"/>
      <c r="K1086" s="1338"/>
      <c r="L1086" s="1338"/>
      <c r="M1086" s="1338"/>
      <c r="N1086" s="1338"/>
      <c r="O1086" s="1338"/>
      <c r="P1086" s="1338"/>
      <c r="Q1086" s="1338"/>
      <c r="R1086" s="1338"/>
      <c r="S1086" s="1337"/>
      <c r="T1086" s="1337"/>
      <c r="U1086" s="1337"/>
      <c r="V1086" s="1339"/>
      <c r="W1086" s="1339"/>
      <c r="X1086" s="1339"/>
      <c r="Y1086" s="2"/>
      <c r="Z1086" s="2"/>
      <c r="AA1086" s="2"/>
      <c r="AB1086" s="2"/>
      <c r="AC1086" s="1291"/>
      <c r="AD1086" s="1415"/>
      <c r="AE1086" s="1415"/>
      <c r="AF1086" s="1415"/>
      <c r="AG1086" s="1415"/>
      <c r="AH1086" s="1415"/>
      <c r="AI1086" s="1415"/>
      <c r="AJ1086" s="1415"/>
      <c r="AK1086" s="1415"/>
      <c r="AL1086" s="1415"/>
    </row>
    <row r="1087" spans="1:38" s="731" customFormat="1" ht="19" customHeight="1">
      <c r="A1087" s="1704">
        <f>IF(G1010="",0,1)</f>
        <v>0</v>
      </c>
      <c r="B1087" s="1629"/>
      <c r="C1087" s="1283"/>
      <c r="D1087" s="1561"/>
      <c r="E1087" s="1474" t="str">
        <f t="shared" si="99"/>
        <v/>
      </c>
      <c r="F1087" s="1789"/>
      <c r="G1087" s="1573" t="s">
        <v>9</v>
      </c>
      <c r="H1087" s="1596" t="str">
        <f>BW1010</f>
        <v/>
      </c>
      <c r="I1087" s="1575"/>
      <c r="J1087" s="1576"/>
      <c r="K1087" s="1577"/>
      <c r="L1087" s="1578"/>
      <c r="M1087" s="1578"/>
      <c r="N1087" s="1578"/>
      <c r="O1087" s="1578"/>
      <c r="P1087" s="1578"/>
      <c r="Q1087" s="1578"/>
      <c r="R1087" s="1578"/>
      <c r="S1087" s="1578"/>
      <c r="T1087" s="1578"/>
      <c r="U1087" s="1576"/>
      <c r="V1087" s="1579"/>
      <c r="W1087" s="1579"/>
      <c r="X1087" s="1579"/>
      <c r="Y1087" s="2"/>
      <c r="Z1087" s="2"/>
      <c r="AA1087" s="2"/>
      <c r="AB1087" s="2"/>
      <c r="AC1087" s="1291"/>
      <c r="AD1087" s="1415"/>
      <c r="AE1087" s="1415"/>
      <c r="AF1087" s="1415"/>
      <c r="AG1087" s="1415"/>
      <c r="AH1087" s="1415"/>
      <c r="AI1087" s="1415"/>
      <c r="AJ1087" s="1415"/>
      <c r="AK1087" s="1415"/>
      <c r="AL1087" s="1415"/>
    </row>
    <row r="1088" spans="1:38" s="731" customFormat="1" ht="19" customHeight="1">
      <c r="A1088" s="1704">
        <f>IF(G1010="",0,1)</f>
        <v>0</v>
      </c>
      <c r="B1088" s="1629"/>
      <c r="C1088" s="1283"/>
      <c r="D1088" s="1561"/>
      <c r="E1088" s="1474" t="str">
        <f t="shared" si="99"/>
        <v/>
      </c>
      <c r="F1088" s="1789"/>
      <c r="G1088" s="1573"/>
      <c r="H1088" s="1335"/>
      <c r="I1088" s="2176" t="s">
        <v>528</v>
      </c>
      <c r="J1088" s="2176"/>
      <c r="K1088" s="1338"/>
      <c r="L1088" s="1338"/>
      <c r="M1088" s="1338"/>
      <c r="N1088" s="1338"/>
      <c r="O1088" s="1338"/>
      <c r="P1088" s="1337"/>
      <c r="Q1088" s="1337"/>
      <c r="U1088" s="1580"/>
      <c r="V1088" s="1580"/>
      <c r="W1088" s="1580"/>
      <c r="X1088" s="1580"/>
      <c r="Y1088" s="2"/>
      <c r="Z1088" s="2"/>
      <c r="AA1088" s="2"/>
      <c r="AB1088" s="2"/>
      <c r="AC1088" s="1291"/>
      <c r="AD1088" s="1415"/>
      <c r="AE1088" s="1415"/>
      <c r="AF1088" s="1415"/>
      <c r="AG1088" s="1415"/>
      <c r="AH1088" s="1415"/>
      <c r="AI1088" s="1415"/>
      <c r="AJ1088" s="1415"/>
      <c r="AK1088" s="1415"/>
      <c r="AL1088" s="1415"/>
    </row>
    <row r="1089" spans="1:38" s="731" customFormat="1" ht="31" customHeight="1">
      <c r="A1089" s="1704">
        <f>IF(G1010="",0,1)</f>
        <v>0</v>
      </c>
      <c r="B1089" s="1629"/>
      <c r="C1089" s="1283"/>
      <c r="D1089" s="1561"/>
      <c r="E1089" s="1474" t="str">
        <f t="shared" si="99"/>
        <v/>
      </c>
      <c r="F1089" s="1789"/>
      <c r="G1089" s="1573"/>
      <c r="H1089" s="1335"/>
      <c r="I1089" s="2176" t="s">
        <v>529</v>
      </c>
      <c r="J1089" s="2176"/>
      <c r="K1089" s="2177" t="str">
        <f>K$144</f>
        <v>Réajustez les sondes de façon à ce qu'elles assurent une exactitude de mesure de l'ordre de ± 0.2°C.</v>
      </c>
      <c r="L1089" s="2177"/>
      <c r="M1089" s="2177"/>
      <c r="N1089" s="2177"/>
      <c r="O1089" s="2177"/>
      <c r="P1089" s="2177"/>
      <c r="Q1089" s="2177"/>
      <c r="R1089" s="2177"/>
      <c r="S1089" s="1581" t="s">
        <v>16</v>
      </c>
      <c r="T1089" s="1582"/>
      <c r="U1089" s="1580"/>
      <c r="V1089" s="1583"/>
      <c r="W1089" s="1584"/>
      <c r="X1089" s="1585"/>
      <c r="Y1089" s="2"/>
      <c r="Z1089" s="2"/>
      <c r="AA1089" s="2"/>
      <c r="AB1089" s="2"/>
      <c r="AC1089" s="1291"/>
      <c r="AD1089" s="1415"/>
      <c r="AE1089" s="1415"/>
      <c r="AF1089" s="1415"/>
      <c r="AG1089" s="1415"/>
      <c r="AH1089" s="1415"/>
      <c r="AI1089" s="1415"/>
      <c r="AJ1089" s="1415"/>
      <c r="AK1089" s="1415"/>
      <c r="AL1089" s="1415"/>
    </row>
    <row r="1090" spans="1:38" s="731" customFormat="1" ht="6" customHeight="1">
      <c r="A1090" s="1704">
        <f>IF(G1010="",0,1)</f>
        <v>0</v>
      </c>
      <c r="B1090" s="1629"/>
      <c r="C1090" s="1283"/>
      <c r="D1090" s="1561"/>
      <c r="E1090" s="1474" t="str">
        <f t="shared" si="99"/>
        <v/>
      </c>
      <c r="F1090" s="1789"/>
      <c r="G1090" s="1573"/>
      <c r="H1090" s="1335"/>
      <c r="I1090" s="1586"/>
      <c r="J1090" s="1586"/>
      <c r="K1090" s="1587"/>
      <c r="L1090" s="1587"/>
      <c r="M1090" s="1587"/>
      <c r="N1090" s="1587"/>
      <c r="O1090" s="1587"/>
      <c r="P1090" s="1587"/>
      <c r="Q1090" s="1587"/>
      <c r="R1090" s="1338"/>
      <c r="S1090" s="1337"/>
      <c r="T1090" s="1588"/>
      <c r="U1090" s="1582"/>
      <c r="V1090" s="1339"/>
      <c r="W1090" s="1339"/>
      <c r="X1090" s="1339"/>
      <c r="Y1090" s="2"/>
      <c r="Z1090" s="2"/>
      <c r="AA1090" s="2"/>
      <c r="AB1090" s="2"/>
      <c r="AC1090" s="1291"/>
      <c r="AD1090" s="1415"/>
      <c r="AE1090" s="1415"/>
      <c r="AF1090" s="1415"/>
      <c r="AG1090" s="1415"/>
      <c r="AH1090" s="1415"/>
      <c r="AI1090" s="1415"/>
      <c r="AJ1090" s="1415"/>
      <c r="AK1090" s="1415"/>
      <c r="AL1090" s="1415"/>
    </row>
    <row r="1091" spans="1:38" s="731" customFormat="1" ht="19" customHeight="1">
      <c r="A1091" s="1704">
        <f>IF(G1010="",0,1)</f>
        <v>0</v>
      </c>
      <c r="B1091" s="1629"/>
      <c r="C1091" s="1283"/>
      <c r="D1091" s="1561"/>
      <c r="E1091" s="1474" t="str">
        <f t="shared" si="99"/>
        <v/>
      </c>
      <c r="F1091" s="1789"/>
      <c r="G1091" s="1573" t="s">
        <v>9</v>
      </c>
      <c r="H1091" s="1596" t="str">
        <f>BX1010</f>
        <v/>
      </c>
      <c r="I1091" s="1575"/>
      <c r="J1091" s="1576"/>
      <c r="K1091" s="1577"/>
      <c r="L1091" s="1578"/>
      <c r="M1091" s="1578"/>
      <c r="N1091" s="1578"/>
      <c r="O1091" s="1578"/>
      <c r="P1091" s="1578"/>
      <c r="Q1091" s="1578"/>
      <c r="R1091" s="1578"/>
      <c r="S1091" s="1578"/>
      <c r="T1091" s="1578"/>
      <c r="U1091" s="1576"/>
      <c r="V1091" s="1579"/>
      <c r="W1091" s="1579"/>
      <c r="X1091" s="1579"/>
      <c r="Y1091" s="2"/>
      <c r="Z1091" s="2"/>
      <c r="AA1091" s="2"/>
      <c r="AB1091" s="2"/>
      <c r="AC1091" s="1291"/>
      <c r="AD1091" s="1415"/>
      <c r="AE1091" s="1415"/>
      <c r="AF1091" s="1415"/>
      <c r="AG1091" s="1415"/>
      <c r="AH1091" s="1415"/>
      <c r="AI1091" s="1415"/>
      <c r="AJ1091" s="1415"/>
      <c r="AK1091" s="1415"/>
      <c r="AL1091" s="1415"/>
    </row>
    <row r="1092" spans="1:38" s="731" customFormat="1" ht="19" customHeight="1">
      <c r="A1092" s="1704">
        <f>IF(G1010="",0,1)</f>
        <v>0</v>
      </c>
      <c r="B1092" s="1629"/>
      <c r="C1092" s="1283"/>
      <c r="D1092" s="1561"/>
      <c r="E1092" s="1474" t="str">
        <f t="shared" si="99"/>
        <v/>
      </c>
      <c r="F1092" s="1789"/>
      <c r="G1092" s="1571"/>
      <c r="H1092" s="1335"/>
      <c r="I1092" s="2176" t="s">
        <v>528</v>
      </c>
      <c r="J1092" s="2176"/>
      <c r="K1092" s="1338"/>
      <c r="L1092" s="1338"/>
      <c r="M1092" s="1338"/>
      <c r="N1092" s="1338"/>
      <c r="O1092" s="1338"/>
      <c r="P1092" s="1337"/>
      <c r="Q1092" s="1337"/>
      <c r="U1092" s="1580"/>
      <c r="V1092" s="1580"/>
      <c r="W1092" s="1580"/>
      <c r="X1092" s="1580"/>
      <c r="Y1092" s="2"/>
      <c r="Z1092" s="2"/>
      <c r="AA1092" s="2"/>
      <c r="AB1092" s="2"/>
      <c r="AC1092" s="1291"/>
      <c r="AD1092" s="1415"/>
      <c r="AE1092" s="1415"/>
      <c r="AF1092" s="1415"/>
      <c r="AG1092" s="1415"/>
      <c r="AH1092" s="1415"/>
      <c r="AI1092" s="1415"/>
      <c r="AJ1092" s="1415"/>
      <c r="AK1092" s="1415"/>
      <c r="AL1092" s="1415"/>
    </row>
    <row r="1093" spans="1:38" s="731" customFormat="1" ht="31" customHeight="1">
      <c r="A1093" s="1704">
        <f>IF(G1010="",0,1)</f>
        <v>0</v>
      </c>
      <c r="B1093" s="1629"/>
      <c r="C1093" s="1283"/>
      <c r="D1093" s="1561"/>
      <c r="E1093" s="1474" t="str">
        <f t="shared" si="99"/>
        <v/>
      </c>
      <c r="F1093" s="1789"/>
      <c r="G1093" s="1571"/>
      <c r="H1093" s="1335"/>
      <c r="I1093" s="2176" t="s">
        <v>529</v>
      </c>
      <c r="J1093" s="2176"/>
      <c r="K1093" s="2177" t="str">
        <f>K$148</f>
        <v>Placez les sondes de façon à ce qu'elles soient disposées entre 0 et 50 cm au-dessus de la plante.</v>
      </c>
      <c r="L1093" s="2177"/>
      <c r="M1093" s="2177"/>
      <c r="N1093" s="2177"/>
      <c r="O1093" s="2177"/>
      <c r="P1093" s="2177"/>
      <c r="Q1093" s="2177"/>
      <c r="R1093" s="2177"/>
      <c r="S1093" s="1581" t="s">
        <v>16</v>
      </c>
      <c r="T1093" s="1582"/>
      <c r="U1093" s="1580"/>
      <c r="V1093" s="1583"/>
      <c r="W1093" s="1584"/>
      <c r="X1093" s="1585"/>
      <c r="Y1093" s="2"/>
      <c r="Z1093" s="2"/>
      <c r="AA1093" s="2"/>
      <c r="AB1093" s="2"/>
      <c r="AC1093" s="1291"/>
      <c r="AD1093" s="1415"/>
      <c r="AE1093" s="1415"/>
      <c r="AF1093" s="1415"/>
      <c r="AG1093" s="1415"/>
      <c r="AH1093" s="1415"/>
      <c r="AI1093" s="1415"/>
      <c r="AJ1093" s="1415"/>
      <c r="AK1093" s="1415"/>
      <c r="AL1093" s="1415"/>
    </row>
    <row r="1094" spans="1:38" s="731" customFormat="1" ht="6" customHeight="1">
      <c r="A1094" s="1704">
        <f>IF(G1010="",0,1)</f>
        <v>0</v>
      </c>
      <c r="B1094" s="1629"/>
      <c r="C1094" s="1283"/>
      <c r="D1094" s="1561"/>
      <c r="E1094" s="1474" t="str">
        <f t="shared" si="99"/>
        <v/>
      </c>
      <c r="F1094" s="1789"/>
      <c r="G1094" s="1571"/>
      <c r="H1094" s="1335"/>
      <c r="I1094" s="1586"/>
      <c r="J1094" s="1586"/>
      <c r="K1094" s="1587"/>
      <c r="L1094" s="1587"/>
      <c r="M1094" s="1587"/>
      <c r="N1094" s="1587"/>
      <c r="O1094" s="1587"/>
      <c r="P1094" s="1587"/>
      <c r="Q1094" s="1587"/>
      <c r="R1094" s="1338"/>
      <c r="S1094" s="1337"/>
      <c r="T1094" s="1582"/>
      <c r="U1094" s="1582"/>
      <c r="V1094" s="1339"/>
      <c r="W1094" s="1339"/>
      <c r="X1094" s="1339"/>
      <c r="Y1094" s="2"/>
      <c r="Z1094" s="2"/>
      <c r="AA1094" s="2"/>
      <c r="AB1094" s="2"/>
      <c r="AC1094" s="1291"/>
      <c r="AD1094" s="1415"/>
      <c r="AE1094" s="1415"/>
      <c r="AF1094" s="1415"/>
      <c r="AG1094" s="1415"/>
      <c r="AH1094" s="1415"/>
      <c r="AI1094" s="1415"/>
      <c r="AJ1094" s="1415"/>
      <c r="AK1094" s="1415"/>
      <c r="AL1094" s="1415"/>
    </row>
    <row r="1095" spans="1:38" s="731" customFormat="1" ht="17" customHeight="1">
      <c r="A1095" s="1704">
        <f>IF(G1010="",0,1)</f>
        <v>0</v>
      </c>
      <c r="B1095" s="1629"/>
      <c r="C1095" s="1283"/>
      <c r="D1095" s="1561"/>
      <c r="E1095" s="1474" t="str">
        <f t="shared" si="99"/>
        <v/>
      </c>
      <c r="F1095" s="1789"/>
      <c r="G1095" s="1571"/>
      <c r="H1095" s="1589"/>
      <c r="I1095" s="1590"/>
      <c r="J1095" s="1590"/>
      <c r="K1095" s="1591"/>
      <c r="L1095" s="1591"/>
      <c r="M1095" s="1591"/>
      <c r="N1095" s="1591"/>
      <c r="O1095" s="1591"/>
      <c r="P1095" s="1591"/>
      <c r="Q1095" s="1591"/>
      <c r="R1095" s="1592"/>
      <c r="S1095" s="1593"/>
      <c r="T1095" s="1594"/>
      <c r="U1095" s="1594"/>
      <c r="V1095" s="1595"/>
      <c r="W1095" s="1595"/>
      <c r="X1095" s="1595"/>
      <c r="Y1095" s="2"/>
      <c r="Z1095" s="2"/>
      <c r="AA1095" s="2"/>
      <c r="AB1095" s="2"/>
      <c r="AC1095" s="1291"/>
      <c r="AD1095" s="1415"/>
      <c r="AE1095" s="1415"/>
      <c r="AF1095" s="1415"/>
      <c r="AG1095" s="1415"/>
      <c r="AH1095" s="1415"/>
      <c r="AI1095" s="1415"/>
      <c r="AJ1095" s="1415"/>
      <c r="AK1095" s="1415"/>
      <c r="AL1095" s="1415"/>
    </row>
    <row r="1096" spans="1:38" s="731" customFormat="1" ht="25" customHeight="1">
      <c r="A1096" s="1704">
        <f>IF(G1010="",0,1)</f>
        <v>0</v>
      </c>
      <c r="B1096" s="1629"/>
      <c r="C1096" s="1283"/>
      <c r="D1096" s="1561"/>
      <c r="E1096" s="1474" t="str">
        <f t="shared" si="99"/>
        <v/>
      </c>
      <c r="F1096" s="1789"/>
      <c r="G1096" s="1335" t="str">
        <f>G$151</f>
        <v>2.3 Ecran thermique</v>
      </c>
      <c r="H1096" s="1335"/>
      <c r="I1096" s="1336"/>
      <c r="J1096" s="1337"/>
      <c r="K1096" s="1338"/>
      <c r="L1096" s="1338"/>
      <c r="M1096" s="1338"/>
      <c r="N1096" s="1338"/>
      <c r="O1096" s="1338"/>
      <c r="P1096" s="1338"/>
      <c r="Q1096" s="1338"/>
      <c r="R1096" s="1338"/>
      <c r="S1096" s="1337"/>
      <c r="T1096" s="1337"/>
      <c r="U1096" s="1337"/>
      <c r="V1096" s="1339"/>
      <c r="W1096" s="1339"/>
      <c r="X1096" s="1339"/>
      <c r="Y1096" s="2"/>
      <c r="Z1096" s="2"/>
      <c r="AA1096" s="2"/>
      <c r="AB1096" s="2"/>
      <c r="AC1096" s="1291"/>
      <c r="AD1096" s="1415"/>
      <c r="AE1096" s="1415"/>
      <c r="AF1096" s="1415"/>
      <c r="AG1096" s="1415"/>
      <c r="AH1096" s="1415"/>
      <c r="AI1096" s="1415"/>
      <c r="AJ1096" s="1415"/>
      <c r="AK1096" s="1415"/>
      <c r="AL1096" s="1415"/>
    </row>
    <row r="1097" spans="1:38" s="731" customFormat="1" ht="19" customHeight="1">
      <c r="A1097" s="1704">
        <f>IF(G1010="",0,1)</f>
        <v>0</v>
      </c>
      <c r="B1097" s="1629"/>
      <c r="C1097" s="1283"/>
      <c r="D1097" s="1561"/>
      <c r="E1097" s="1474" t="str">
        <f t="shared" si="99"/>
        <v/>
      </c>
      <c r="F1097" s="1789"/>
      <c r="G1097" s="1573" t="s">
        <v>9</v>
      </c>
      <c r="H1097" s="1574" t="str">
        <f>BR1010</f>
        <v/>
      </c>
      <c r="I1097" s="1575"/>
      <c r="J1097" s="1576"/>
      <c r="K1097" s="1577"/>
      <c r="L1097" s="1578"/>
      <c r="M1097" s="1578"/>
      <c r="N1097" s="1578"/>
      <c r="O1097" s="1578"/>
      <c r="P1097" s="1578"/>
      <c r="Q1097" s="1578"/>
      <c r="R1097" s="1578"/>
      <c r="S1097" s="1578"/>
      <c r="T1097" s="1578"/>
      <c r="U1097" s="1576"/>
      <c r="V1097" s="1579"/>
      <c r="W1097" s="1579"/>
      <c r="X1097" s="1579"/>
      <c r="Y1097" s="2"/>
      <c r="Z1097" s="2"/>
      <c r="AA1097" s="2"/>
      <c r="AB1097" s="2"/>
      <c r="AC1097" s="1291"/>
      <c r="AD1097" s="1415"/>
      <c r="AE1097" s="1415"/>
      <c r="AF1097" s="1415"/>
      <c r="AG1097" s="1415"/>
      <c r="AH1097" s="1415"/>
      <c r="AI1097" s="1415"/>
      <c r="AJ1097" s="1415"/>
      <c r="AK1097" s="1415"/>
      <c r="AL1097" s="1415"/>
    </row>
    <row r="1098" spans="1:38" s="731" customFormat="1" ht="19" customHeight="1">
      <c r="A1098" s="1704">
        <f>IF(G1010="",0,1)</f>
        <v>0</v>
      </c>
      <c r="B1098" s="1629">
        <f>IF(H1097=G$41,-1,0)</f>
        <v>0</v>
      </c>
      <c r="C1098" s="1283"/>
      <c r="D1098" s="1561"/>
      <c r="E1098" s="1474" t="str">
        <f t="shared" si="99"/>
        <v/>
      </c>
      <c r="F1098" s="1789"/>
      <c r="G1098" s="1571"/>
      <c r="H1098" s="1335"/>
      <c r="I1098" s="2176" t="s">
        <v>528</v>
      </c>
      <c r="J1098" s="2176"/>
      <c r="K1098" s="1338"/>
      <c r="L1098" s="1338"/>
      <c r="M1098" s="1338"/>
      <c r="N1098" s="1338"/>
      <c r="O1098" s="1338"/>
      <c r="P1098" s="1337"/>
      <c r="Q1098" s="1337"/>
      <c r="U1098" s="1580"/>
      <c r="V1098" s="1580"/>
      <c r="W1098" s="1580"/>
      <c r="X1098" s="1580"/>
      <c r="Y1098" s="2"/>
      <c r="Z1098" s="2"/>
      <c r="AA1098" s="2"/>
      <c r="AB1098" s="2"/>
      <c r="AC1098" s="1291"/>
      <c r="AD1098" s="1415"/>
      <c r="AE1098" s="1415"/>
      <c r="AF1098" s="1415"/>
      <c r="AG1098" s="1415"/>
      <c r="AH1098" s="1415"/>
      <c r="AI1098" s="1415"/>
      <c r="AJ1098" s="1415"/>
      <c r="AK1098" s="1415"/>
      <c r="AL1098" s="1415"/>
    </row>
    <row r="1099" spans="1:38" s="731" customFormat="1" ht="25" customHeight="1">
      <c r="A1099" s="1704">
        <f>IF(G1010="",0,1)</f>
        <v>0</v>
      </c>
      <c r="B1099" s="1629">
        <f>IF(H1097=G$41,-1,0)</f>
        <v>0</v>
      </c>
      <c r="C1099" s="1283"/>
      <c r="D1099" s="1561"/>
      <c r="E1099" s="1474" t="str">
        <f t="shared" si="99"/>
        <v/>
      </c>
      <c r="F1099" s="1789"/>
      <c r="G1099" s="1571"/>
      <c r="H1099" s="1335"/>
      <c r="I1099" s="2176" t="s">
        <v>529</v>
      </c>
      <c r="J1099" s="2176"/>
      <c r="K1099" s="2177" t="str">
        <f>K$154</f>
        <v xml:space="preserve"> Colmatez les fentes avec des patchs et par agrafage.</v>
      </c>
      <c r="L1099" s="2177"/>
      <c r="M1099" s="2177"/>
      <c r="N1099" s="2177"/>
      <c r="O1099" s="2177"/>
      <c r="P1099" s="2177"/>
      <c r="Q1099" s="2177"/>
      <c r="R1099" s="2177"/>
      <c r="S1099" s="1581" t="s">
        <v>16</v>
      </c>
      <c r="T1099" s="1582"/>
      <c r="U1099" s="1580"/>
      <c r="V1099" s="1583"/>
      <c r="W1099" s="1584"/>
      <c r="X1099" s="1585"/>
      <c r="Y1099" s="2"/>
      <c r="Z1099" s="2"/>
      <c r="AA1099" s="2"/>
      <c r="AB1099" s="2"/>
      <c r="AC1099" s="1291"/>
      <c r="AD1099" s="1415"/>
      <c r="AE1099" s="1415"/>
      <c r="AF1099" s="1415"/>
      <c r="AG1099" s="1415"/>
      <c r="AH1099" s="1415"/>
      <c r="AI1099" s="1415"/>
      <c r="AJ1099" s="1415"/>
      <c r="AK1099" s="1415"/>
      <c r="AL1099" s="1415"/>
    </row>
    <row r="1100" spans="1:38" s="731" customFormat="1" ht="6" customHeight="1">
      <c r="A1100" s="1704">
        <f>IF(G1010="",0,1)</f>
        <v>0</v>
      </c>
      <c r="B1100" s="1629">
        <f>IF(H1097=G$41,-1,0)</f>
        <v>0</v>
      </c>
      <c r="C1100" s="1283"/>
      <c r="D1100" s="1561"/>
      <c r="E1100" s="1474" t="str">
        <f t="shared" si="99"/>
        <v/>
      </c>
      <c r="F1100" s="1789"/>
      <c r="G1100" s="1571"/>
      <c r="H1100" s="1335"/>
      <c r="I1100" s="1586"/>
      <c r="J1100" s="1586"/>
      <c r="K1100" s="1587"/>
      <c r="L1100" s="1587"/>
      <c r="M1100" s="1587"/>
      <c r="N1100" s="1587"/>
      <c r="O1100" s="1587"/>
      <c r="P1100" s="1587"/>
      <c r="Q1100" s="1587"/>
      <c r="R1100" s="1338"/>
      <c r="S1100" s="1337"/>
      <c r="T1100" s="1588"/>
      <c r="U1100" s="1582"/>
      <c r="V1100" s="1339"/>
      <c r="W1100" s="1339"/>
      <c r="X1100" s="1339"/>
      <c r="Y1100" s="2"/>
      <c r="Z1100" s="2"/>
      <c r="AA1100" s="2"/>
      <c r="AB1100" s="2"/>
      <c r="AC1100" s="1291"/>
      <c r="AD1100" s="1415"/>
      <c r="AE1100" s="1415"/>
      <c r="AF1100" s="1415"/>
      <c r="AG1100" s="1415"/>
      <c r="AH1100" s="1415"/>
      <c r="AI1100" s="1415"/>
      <c r="AJ1100" s="1415"/>
      <c r="AK1100" s="1415"/>
      <c r="AL1100" s="1415"/>
    </row>
    <row r="1101" spans="1:38" s="731" customFormat="1" ht="19" customHeight="1">
      <c r="A1101" s="1704">
        <f>IF(G1010="",0,1)</f>
        <v>0</v>
      </c>
      <c r="B1101" s="1629">
        <f>IF(H1097=G$41,-1,0)</f>
        <v>0</v>
      </c>
      <c r="C1101" s="1283"/>
      <c r="D1101" s="1561"/>
      <c r="E1101" s="1474" t="str">
        <f t="shared" si="99"/>
        <v/>
      </c>
      <c r="F1101" s="1789"/>
      <c r="G1101" s="1571"/>
      <c r="H1101" s="1574" t="str">
        <f>BS1010</f>
        <v/>
      </c>
      <c r="I1101" s="1575"/>
      <c r="J1101" s="1576"/>
      <c r="K1101" s="1577"/>
      <c r="L1101" s="1578"/>
      <c r="M1101" s="1578"/>
      <c r="N1101" s="1578"/>
      <c r="O1101" s="1578"/>
      <c r="P1101" s="1578"/>
      <c r="Q1101" s="1578"/>
      <c r="R1101" s="1578"/>
      <c r="S1101" s="1578"/>
      <c r="T1101" s="1578"/>
      <c r="U1101" s="1576"/>
      <c r="V1101" s="1579"/>
      <c r="W1101" s="1579"/>
      <c r="X1101" s="1579"/>
      <c r="Y1101" s="2"/>
      <c r="Z1101" s="2"/>
      <c r="AA1101" s="2"/>
      <c r="AB1101" s="2"/>
      <c r="AC1101" s="1291"/>
      <c r="AD1101" s="1415"/>
      <c r="AE1101" s="1415"/>
      <c r="AF1101" s="1415"/>
      <c r="AG1101" s="1415"/>
      <c r="AH1101" s="1415"/>
      <c r="AI1101" s="1415"/>
      <c r="AJ1101" s="1415"/>
      <c r="AK1101" s="1415"/>
      <c r="AL1101" s="1415"/>
    </row>
    <row r="1102" spans="1:38" s="731" customFormat="1" ht="19" customHeight="1">
      <c r="A1102" s="1704">
        <f>IF(G1010="",0,1)</f>
        <v>0</v>
      </c>
      <c r="B1102" s="1629">
        <f>IF(H1097=G$41,-1,0)</f>
        <v>0</v>
      </c>
      <c r="C1102" s="1283"/>
      <c r="D1102" s="1561"/>
      <c r="E1102" s="1474" t="str">
        <f t="shared" si="99"/>
        <v/>
      </c>
      <c r="F1102" s="1789"/>
      <c r="G1102" s="1571"/>
      <c r="H1102" s="1335"/>
      <c r="I1102" s="2176" t="s">
        <v>528</v>
      </c>
      <c r="J1102" s="2176"/>
      <c r="K1102" s="1338"/>
      <c r="L1102" s="1338"/>
      <c r="M1102" s="1338"/>
      <c r="N1102" s="1338"/>
      <c r="O1102" s="1338"/>
      <c r="P1102" s="1337"/>
      <c r="Q1102" s="1337"/>
      <c r="U1102" s="1580"/>
      <c r="V1102" s="1580"/>
      <c r="W1102" s="1580"/>
      <c r="X1102" s="1580"/>
      <c r="Y1102" s="2"/>
      <c r="Z1102" s="2"/>
      <c r="AA1102" s="2"/>
      <c r="AB1102" s="2"/>
      <c r="AC1102" s="1291"/>
      <c r="AD1102" s="1415"/>
      <c r="AE1102" s="1415"/>
      <c r="AF1102" s="1415"/>
      <c r="AG1102" s="1415"/>
      <c r="AH1102" s="1415"/>
      <c r="AI1102" s="1415"/>
      <c r="AJ1102" s="1415"/>
      <c r="AK1102" s="1415"/>
      <c r="AL1102" s="1415"/>
    </row>
    <row r="1103" spans="1:38" s="731" customFormat="1" ht="25" customHeight="1">
      <c r="A1103" s="1704">
        <f>IF(G1010="",0,1)</f>
        <v>0</v>
      </c>
      <c r="B1103" s="1629">
        <f>IF(H1097=G$41,-1,0)</f>
        <v>0</v>
      </c>
      <c r="C1103" s="1283"/>
      <c r="D1103" s="1561"/>
      <c r="E1103" s="1474" t="str">
        <f t="shared" si="99"/>
        <v/>
      </c>
      <c r="F1103" s="1789"/>
      <c r="G1103" s="1571"/>
      <c r="H1103" s="1335"/>
      <c r="I1103" s="2176" t="s">
        <v>529</v>
      </c>
      <c r="J1103" s="2176"/>
      <c r="K1103" s="2177" t="str">
        <f>K$158</f>
        <v xml:space="preserve"> Réajustez les bandes de tractions.</v>
      </c>
      <c r="L1103" s="2177"/>
      <c r="M1103" s="2177"/>
      <c r="N1103" s="2177"/>
      <c r="O1103" s="2177"/>
      <c r="P1103" s="2177"/>
      <c r="Q1103" s="2177"/>
      <c r="R1103" s="2177"/>
      <c r="S1103" s="1581" t="s">
        <v>16</v>
      </c>
      <c r="T1103" s="1582"/>
      <c r="U1103" s="1580"/>
      <c r="V1103" s="1583"/>
      <c r="W1103" s="1584"/>
      <c r="X1103" s="1585"/>
      <c r="Y1103" s="2"/>
      <c r="Z1103" s="2"/>
      <c r="AA1103" s="2"/>
      <c r="AB1103" s="2"/>
      <c r="AC1103" s="1291"/>
      <c r="AD1103" s="1415"/>
      <c r="AE1103" s="1415"/>
      <c r="AF1103" s="1415"/>
      <c r="AG1103" s="1415"/>
      <c r="AH1103" s="1415"/>
      <c r="AI1103" s="1415"/>
      <c r="AJ1103" s="1415"/>
      <c r="AK1103" s="1415"/>
      <c r="AL1103" s="1415"/>
    </row>
    <row r="1104" spans="1:38" s="731" customFormat="1" ht="6" customHeight="1">
      <c r="A1104" s="1704">
        <f>IF(G1010="",0,1)</f>
        <v>0</v>
      </c>
      <c r="B1104" s="1629"/>
      <c r="C1104" s="1283"/>
      <c r="D1104" s="1561"/>
      <c r="E1104" s="1474" t="str">
        <f t="shared" si="99"/>
        <v/>
      </c>
      <c r="F1104" s="1789"/>
      <c r="G1104" s="1571"/>
      <c r="H1104" s="1335"/>
      <c r="I1104" s="1586"/>
      <c r="J1104" s="1586"/>
      <c r="K1104" s="1587"/>
      <c r="L1104" s="1587"/>
      <c r="M1104" s="1587"/>
      <c r="N1104" s="1587"/>
      <c r="O1104" s="1587"/>
      <c r="P1104" s="1587"/>
      <c r="Q1104" s="1587"/>
      <c r="R1104" s="1338"/>
      <c r="S1104" s="1337"/>
      <c r="T1104" s="1582"/>
      <c r="U1104" s="1582"/>
      <c r="V1104" s="1339"/>
      <c r="W1104" s="1339"/>
      <c r="X1104" s="1339"/>
      <c r="Y1104" s="2"/>
      <c r="Z1104" s="2"/>
      <c r="AA1104" s="2"/>
      <c r="AB1104" s="2"/>
      <c r="AC1104" s="1291"/>
      <c r="AD1104" s="1415"/>
      <c r="AE1104" s="1415"/>
      <c r="AF1104" s="1415"/>
      <c r="AG1104" s="1415"/>
      <c r="AH1104" s="1415"/>
      <c r="AI1104" s="1415"/>
      <c r="AJ1104" s="1415"/>
      <c r="AK1104" s="1415"/>
      <c r="AL1104" s="1415"/>
    </row>
    <row r="1105" spans="1:81" s="731" customFormat="1" ht="17" customHeight="1">
      <c r="A1105" s="1704">
        <f>IF(G1010="",0,1)</f>
        <v>0</v>
      </c>
      <c r="B1105" s="1629"/>
      <c r="C1105" s="1283"/>
      <c r="D1105" s="1561"/>
      <c r="E1105" s="1474" t="str">
        <f t="shared" si="99"/>
        <v/>
      </c>
      <c r="F1105" s="1789"/>
      <c r="G1105" s="1571"/>
      <c r="H1105" s="1589"/>
      <c r="I1105" s="1590"/>
      <c r="J1105" s="1590"/>
      <c r="K1105" s="1591"/>
      <c r="L1105" s="1591"/>
      <c r="M1105" s="1591"/>
      <c r="N1105" s="1591"/>
      <c r="O1105" s="1591"/>
      <c r="P1105" s="1591"/>
      <c r="Q1105" s="1591"/>
      <c r="R1105" s="1592"/>
      <c r="S1105" s="1593"/>
      <c r="T1105" s="1594"/>
      <c r="U1105" s="1594"/>
      <c r="V1105" s="1595"/>
      <c r="W1105" s="1595"/>
      <c r="X1105" s="1595"/>
      <c r="Y1105" s="2"/>
      <c r="Z1105" s="2"/>
      <c r="AA1105" s="2"/>
      <c r="AB1105" s="2"/>
      <c r="AC1105" s="1291"/>
      <c r="AD1105" s="1415"/>
      <c r="AE1105" s="1415"/>
      <c r="AF1105" s="1415"/>
      <c r="AG1105" s="1415"/>
      <c r="AH1105" s="1415"/>
      <c r="AI1105" s="1415"/>
      <c r="AJ1105" s="1415"/>
      <c r="AK1105" s="1415"/>
      <c r="AL1105" s="1415"/>
    </row>
    <row r="1106" spans="1:81" s="1292" customFormat="1" ht="17" customHeight="1">
      <c r="A1106" s="1704">
        <f>IF(G1010="",0,1)</f>
        <v>0</v>
      </c>
      <c r="B1106" s="1629"/>
      <c r="C1106" s="1283"/>
      <c r="D1106" s="1561"/>
      <c r="E1106" s="1474" t="str">
        <f t="shared" si="99"/>
        <v/>
      </c>
      <c r="F1106" s="1789"/>
      <c r="G1106" s="1597"/>
      <c r="H1106" s="1597"/>
      <c r="I1106" s="1597"/>
      <c r="J1106" s="1597"/>
      <c r="K1106" s="1597"/>
      <c r="L1106" s="1597"/>
      <c r="M1106" s="1597"/>
      <c r="N1106" s="1597"/>
      <c r="O1106" s="1597"/>
      <c r="P1106" s="1598"/>
      <c r="Q1106" s="1598"/>
      <c r="R1106" s="1598"/>
      <c r="S1106" s="1598"/>
      <c r="T1106" s="1598"/>
      <c r="U1106" s="1598"/>
      <c r="V1106" s="1598"/>
      <c r="W1106" s="1598"/>
      <c r="X1106" s="1598"/>
    </row>
    <row r="1107" spans="1:81" s="1292" customFormat="1" ht="17" customHeight="1">
      <c r="A1107" s="1704">
        <f>IF(G1010="",0,1)</f>
        <v>0</v>
      </c>
      <c r="B1107" s="1629"/>
      <c r="C1107" s="1283"/>
      <c r="D1107" s="1561"/>
      <c r="E1107" s="1474" t="str">
        <f t="shared" si="99"/>
        <v/>
      </c>
      <c r="F1107" s="1789"/>
      <c r="G1107" s="1597"/>
      <c r="H1107" s="1597"/>
      <c r="I1107" s="1597"/>
      <c r="J1107" s="1597"/>
      <c r="K1107" s="1597"/>
      <c r="L1107" s="1597"/>
      <c r="M1107" s="1597"/>
      <c r="N1107" s="1597"/>
      <c r="O1107" s="1597"/>
      <c r="P1107" s="1598"/>
      <c r="Q1107" s="1598"/>
      <c r="R1107" s="1598"/>
      <c r="S1107" s="1598"/>
      <c r="T1107" s="1598"/>
      <c r="U1107" s="1598"/>
      <c r="V1107" s="1598"/>
      <c r="W1107" s="1598"/>
      <c r="X1107" s="1598"/>
    </row>
    <row r="1108" spans="1:81" s="1292" customFormat="1" ht="17" customHeight="1">
      <c r="A1108" s="1710">
        <f>IF(G1010="",0,1)</f>
        <v>0</v>
      </c>
      <c r="B1108" s="1711"/>
      <c r="C1108" s="1283"/>
      <c r="D1108" s="1561"/>
      <c r="E1108" s="1474" t="str">
        <f t="shared" si="99"/>
        <v/>
      </c>
      <c r="F1108" s="1789"/>
      <c r="G1108" s="1599"/>
      <c r="H1108" s="1599"/>
      <c r="I1108" s="1599"/>
      <c r="J1108" s="1599"/>
      <c r="K1108" s="1599"/>
      <c r="L1108" s="1599"/>
      <c r="M1108" s="1599"/>
      <c r="N1108" s="1599"/>
      <c r="O1108" s="1599"/>
      <c r="P1108" s="1600"/>
      <c r="Q1108" s="1600"/>
      <c r="R1108" s="1600"/>
      <c r="S1108" s="1600"/>
      <c r="T1108" s="1600"/>
      <c r="U1108" s="1600"/>
      <c r="V1108" s="1600"/>
      <c r="W1108" s="1600"/>
      <c r="X1108" s="1600"/>
      <c r="Z1108" s="1601"/>
      <c r="AA1108" s="1601"/>
      <c r="AB1108" s="1601"/>
      <c r="AC1108" s="1601"/>
      <c r="AD1108" s="1601"/>
      <c r="AE1108" s="1601"/>
      <c r="AF1108" s="1601"/>
      <c r="AG1108" s="1601"/>
      <c r="AH1108" s="1601"/>
      <c r="AI1108" s="1601"/>
      <c r="AJ1108" s="1601"/>
      <c r="AK1108" s="1601"/>
    </row>
    <row r="1109" spans="1:81" ht="13">
      <c r="A1109" s="1705">
        <f>IF(G1115="",0,1)</f>
        <v>0</v>
      </c>
      <c r="B1109" s="1706"/>
      <c r="C1109" s="1283"/>
      <c r="D1109" s="677"/>
      <c r="E1109" s="1474" t="str">
        <f t="shared" ref="E1109:E1115" si="100">IF((SUM(A1109:C1109))&gt;0,"Evaluation","")</f>
        <v/>
      </c>
      <c r="F1109" s="1789"/>
      <c r="G1109" s="1449">
        <f>G$49</f>
        <v>0</v>
      </c>
      <c r="H1109" s="1450"/>
      <c r="I1109" s="10"/>
      <c r="J1109" s="10"/>
      <c r="K1109" s="10"/>
      <c r="L1109" s="10"/>
      <c r="M1109" s="10"/>
      <c r="N1109" s="10"/>
      <c r="O1109" s="10"/>
      <c r="P1109" s="10"/>
      <c r="Q1109" s="10"/>
      <c r="R1109" s="10"/>
      <c r="S1109" s="10"/>
      <c r="T1109" s="10"/>
      <c r="U1109" s="10"/>
      <c r="V1109" s="10"/>
      <c r="W1109" s="10"/>
      <c r="X1109" s="2"/>
      <c r="Z1109" s="1545"/>
      <c r="AA1109" s="1545"/>
      <c r="AB1109" s="1545"/>
      <c r="AC1109" s="1545"/>
      <c r="AD1109" s="1545"/>
      <c r="AE1109" s="1545"/>
      <c r="AF1109" s="1545"/>
      <c r="AG1109" s="1545"/>
      <c r="AH1109" s="1545"/>
      <c r="AI1109" s="1545"/>
      <c r="AJ1109" s="1545"/>
      <c r="AK1109" s="1545"/>
      <c r="AL1109" s="1545"/>
      <c r="AM1109" s="1545"/>
    </row>
    <row r="1110" spans="1:81" ht="13">
      <c r="A1110" s="1704">
        <f>IF(G1115="",0,1)</f>
        <v>0</v>
      </c>
      <c r="C1110" s="1283"/>
      <c r="D1110" s="677"/>
      <c r="E1110" s="1474" t="str">
        <f t="shared" si="100"/>
        <v/>
      </c>
      <c r="F1110" s="1789"/>
      <c r="G1110" s="1244"/>
      <c r="H1110" s="1245"/>
      <c r="I1110" s="1"/>
      <c r="J1110" s="1"/>
      <c r="K1110" s="1"/>
      <c r="L1110" s="1"/>
      <c r="M1110" s="1"/>
      <c r="N1110" s="1"/>
      <c r="O1110" s="1"/>
      <c r="P1110" s="1"/>
      <c r="Q1110" s="1"/>
      <c r="R1110" s="1"/>
      <c r="S1110" s="1"/>
      <c r="T1110" s="1"/>
      <c r="U1110" s="1"/>
      <c r="V1110" s="1"/>
      <c r="W1110" s="1"/>
    </row>
    <row r="1111" spans="1:81" ht="13">
      <c r="A1111" s="1704">
        <f>IF(G1115="",0,1)</f>
        <v>0</v>
      </c>
      <c r="C1111" s="1283"/>
      <c r="D1111" s="677"/>
      <c r="E1111" s="1474" t="str">
        <f t="shared" si="100"/>
        <v/>
      </c>
      <c r="F1111" s="1789"/>
      <c r="G1111" s="1244"/>
      <c r="H1111" s="1245"/>
      <c r="I1111" s="1"/>
      <c r="J1111" s="1"/>
      <c r="K1111" s="1"/>
      <c r="L1111" s="1"/>
      <c r="M1111" s="1"/>
      <c r="N1111" s="1"/>
      <c r="O1111" s="1"/>
      <c r="P1111" s="1"/>
      <c r="Q1111" s="1"/>
      <c r="R1111" s="1"/>
      <c r="S1111" s="1"/>
      <c r="T1111" s="1"/>
      <c r="U1111" s="1"/>
      <c r="V1111" s="1"/>
      <c r="W1111" s="1"/>
    </row>
    <row r="1112" spans="1:81" s="1250" customFormat="1" ht="29" thickBot="1">
      <c r="A1112" s="1704">
        <f>IF(G1115="",0,1)</f>
        <v>0</v>
      </c>
      <c r="B1112" s="1629"/>
      <c r="C1112" s="1283"/>
      <c r="D1112" s="1546"/>
      <c r="E1112" s="1474" t="str">
        <f t="shared" si="100"/>
        <v/>
      </c>
      <c r="F1112" s="1789"/>
      <c r="G1112" s="1621" t="str">
        <f>G1115</f>
        <v/>
      </c>
      <c r="H1112" s="777"/>
      <c r="I1112" s="777"/>
      <c r="J1112" s="777"/>
      <c r="K1112" s="777"/>
      <c r="L1112" s="777"/>
      <c r="M1112" s="777"/>
      <c r="N1112" s="777"/>
      <c r="O1112" s="777"/>
      <c r="P1112" s="777"/>
      <c r="Q1112" s="777"/>
      <c r="R1112" s="777"/>
      <c r="S1112" s="777"/>
      <c r="T1112" s="777"/>
      <c r="U1112" s="777"/>
      <c r="V1112" s="777"/>
      <c r="W1112" s="777"/>
      <c r="X1112" s="1370">
        <f>U$45</f>
        <v>0</v>
      </c>
      <c r="Y1112" s="1415"/>
      <c r="Z1112" s="1415"/>
      <c r="AA1112" s="1415"/>
      <c r="AB1112" s="1415"/>
      <c r="AC1112" s="1415"/>
      <c r="AD1112" s="1415"/>
      <c r="AE1112" s="1246"/>
      <c r="AF1112" s="1246"/>
      <c r="AG1112" s="1247"/>
      <c r="AH1112" s="1247"/>
      <c r="AI1112" s="1247"/>
      <c r="AJ1112" s="1248"/>
      <c r="AK1112" s="1247"/>
      <c r="AL1112" s="1249"/>
      <c r="AM1112" s="1247"/>
      <c r="AN1112" s="1247"/>
      <c r="AO1112" s="1247"/>
      <c r="AP1112" s="1247"/>
      <c r="AQ1112" s="1247"/>
      <c r="AR1112" s="1247"/>
      <c r="AS1112" s="1247"/>
      <c r="AT1112" s="1247"/>
    </row>
    <row r="1113" spans="1:81" s="18" customFormat="1" ht="19">
      <c r="A1113" s="1704">
        <f>IF(G1115="",0,1)</f>
        <v>0</v>
      </c>
      <c r="B1113" s="1629"/>
      <c r="C1113" s="1283"/>
      <c r="D1113" s="677"/>
      <c r="E1113" s="1474" t="str">
        <f t="shared" si="100"/>
        <v/>
      </c>
      <c r="F1113" s="1789"/>
      <c r="G1113" s="1184"/>
      <c r="H1113" s="1184"/>
      <c r="I1113" s="1184"/>
      <c r="J1113" s="1184"/>
      <c r="K1113" s="1184"/>
      <c r="L1113" s="1184"/>
      <c r="M1113" s="1184"/>
      <c r="N1113" s="1184"/>
      <c r="O1113" s="1184"/>
      <c r="P1113" s="1184"/>
      <c r="Q1113" s="1184"/>
      <c r="R1113" s="1184"/>
      <c r="S1113" s="1184"/>
      <c r="T1113" s="1184"/>
      <c r="U1113" s="1184"/>
      <c r="V1113" s="1184"/>
      <c r="W1113" s="1184"/>
      <c r="X1113" s="1415"/>
      <c r="Y1113" s="1415"/>
      <c r="Z1113" s="1415"/>
      <c r="AA1113" s="1415"/>
      <c r="AB1113" s="1415"/>
      <c r="AC1113" s="1415"/>
      <c r="AD1113" s="1415"/>
      <c r="AE1113" s="1415"/>
      <c r="AF1113" s="1415"/>
      <c r="AG1113" s="40"/>
      <c r="AH1113" s="40"/>
      <c r="AI1113" s="40"/>
      <c r="AJ1113" s="49"/>
      <c r="AK1113" s="40"/>
      <c r="AL1113" s="20"/>
      <c r="AM1113" s="1247"/>
      <c r="AN1113" s="40"/>
      <c r="AO1113" s="1247"/>
      <c r="AP1113" s="40"/>
      <c r="AQ1113" s="40"/>
      <c r="AR1113" s="40"/>
      <c r="AS1113" s="40"/>
      <c r="AT1113" s="40"/>
      <c r="BZ1113" s="122" t="s">
        <v>905</v>
      </c>
      <c r="CB1113" s="122" t="s">
        <v>904</v>
      </c>
    </row>
    <row r="1114" spans="1:81" s="41" customFormat="1" ht="187" hidden="1" customHeight="1" outlineLevel="1">
      <c r="A1114" s="1707"/>
      <c r="B1114" s="1708"/>
      <c r="C1114" s="685"/>
      <c r="D1114" s="685"/>
      <c r="E1114" s="1474" t="str">
        <f t="shared" si="100"/>
        <v/>
      </c>
      <c r="F1114" s="1790"/>
      <c r="G1114" s="342" t="str">
        <f t="shared" ref="G1114:AL1114" si="101">G$3</f>
        <v>Serre</v>
      </c>
      <c r="H1114" s="343" t="str">
        <f t="shared" si="101"/>
        <v>Année de construction</v>
      </c>
      <c r="I1114" s="344" t="str">
        <f t="shared" si="101"/>
        <v xml:space="preserve">Surface cultivée nette </v>
      </c>
      <c r="J1114" s="344" t="str">
        <f t="shared" si="101"/>
        <v>Type de serre</v>
      </c>
      <c r="K1114" s="344" t="str">
        <f t="shared" si="101"/>
        <v>Température moyenne octobre-mars</v>
      </c>
      <c r="L1114" s="344" t="str">
        <f t="shared" si="101"/>
        <v>Type de température</v>
      </c>
      <c r="M1114" s="344" t="str">
        <f t="shared" si="101"/>
        <v>Qualité énergétique [consommation en % d'une serre standard]</v>
      </c>
      <c r="N1114" s="344" t="str">
        <f t="shared" si="101"/>
        <v>Rang</v>
      </c>
      <c r="O1114" s="344" t="str">
        <f t="shared" si="101"/>
        <v>Evaluation de la qualité énergétique</v>
      </c>
      <c r="P1114" s="344" t="str">
        <f t="shared" si="101"/>
        <v>Utilisation escomptée</v>
      </c>
      <c r="Q1114" s="327">
        <f t="shared" si="101"/>
        <v>0</v>
      </c>
      <c r="R1114" s="456" t="str">
        <f t="shared" si="101"/>
        <v>Serre Consommation d'énergie [%]</v>
      </c>
      <c r="S1114" s="456" t="str">
        <f t="shared" si="101"/>
        <v>Serre Consommation d'énergie Actuel [kWh]</v>
      </c>
      <c r="T1114" s="455" t="str">
        <f t="shared" si="101"/>
        <v>Distribution de chaleur Consommation d'énergie [kWh]</v>
      </c>
      <c r="U1114" s="456" t="str">
        <f t="shared" si="101"/>
        <v>Total Consommation d'énergie Actuel [kWh]</v>
      </c>
      <c r="V1114" s="327">
        <f t="shared" si="101"/>
        <v>0</v>
      </c>
      <c r="W1114" s="512" t="str">
        <f t="shared" si="101"/>
        <v>Objectif en 4 ans</v>
      </c>
      <c r="X1114" s="512" t="str">
        <f t="shared" si="101"/>
        <v>Objectif en 8 ans</v>
      </c>
      <c r="Y1114" s="327">
        <f t="shared" si="101"/>
        <v>0</v>
      </c>
      <c r="Z1114" s="333" t="str">
        <f t="shared" si="101"/>
        <v>Ecran thermique</v>
      </c>
      <c r="AA1114" s="333" t="str">
        <f t="shared" si="101"/>
        <v>Toit</v>
      </c>
      <c r="AB1114" s="333" t="str">
        <f t="shared" si="101"/>
        <v>Parois latérales</v>
      </c>
      <c r="AC1114" s="333" t="str">
        <f t="shared" si="101"/>
        <v>Etanchéité</v>
      </c>
      <c r="AD1114" s="333" t="str">
        <f t="shared" si="101"/>
        <v>Gestion climatique</v>
      </c>
      <c r="AE1114" s="40" t="str">
        <f t="shared" si="101"/>
        <v>Observations</v>
      </c>
      <c r="AF1114" s="332" t="str">
        <f t="shared" si="101"/>
        <v>Ecran thermique</v>
      </c>
      <c r="AG1114" s="332" t="str">
        <f t="shared" si="101"/>
        <v>Toit</v>
      </c>
      <c r="AH1114" s="332" t="str">
        <f t="shared" si="101"/>
        <v>Parois latérales</v>
      </c>
      <c r="AI1114" s="332" t="str">
        <f t="shared" si="101"/>
        <v>Etanchéité</v>
      </c>
      <c r="AJ1114" s="332" t="str">
        <f t="shared" si="101"/>
        <v>Gestion climatique</v>
      </c>
      <c r="AK1114" s="455" t="str">
        <f t="shared" si="101"/>
        <v>Isolation des conduites</v>
      </c>
      <c r="AL1114" s="455" t="str">
        <f t="shared" si="101"/>
        <v>Isolation des sous-distributions</v>
      </c>
      <c r="AM1114" s="405">
        <f t="shared" ref="AM1114:BR1114" si="102">AM$3</f>
        <v>0</v>
      </c>
      <c r="AN1114" s="332" t="str">
        <f t="shared" si="102"/>
        <v>Ecran thermique</v>
      </c>
      <c r="AO1114" s="332" t="str">
        <f t="shared" si="102"/>
        <v>Toit</v>
      </c>
      <c r="AP1114" s="332" t="str">
        <f t="shared" si="102"/>
        <v>Parois latérales</v>
      </c>
      <c r="AQ1114" s="332" t="str">
        <f t="shared" si="102"/>
        <v>Etanchéité</v>
      </c>
      <c r="AR1114" s="332" t="str">
        <f t="shared" si="102"/>
        <v>Gestion climatique</v>
      </c>
      <c r="AS1114" s="40">
        <f t="shared" si="102"/>
        <v>0</v>
      </c>
      <c r="AT1114" s="332" t="str">
        <f t="shared" si="102"/>
        <v>Ecran thermique</v>
      </c>
      <c r="AU1114" s="332" t="str">
        <f t="shared" si="102"/>
        <v>Toit</v>
      </c>
      <c r="AV1114" s="332" t="str">
        <f t="shared" si="102"/>
        <v>Parois latérales</v>
      </c>
      <c r="AW1114" s="332" t="str">
        <f t="shared" si="102"/>
        <v>Etanchéité</v>
      </c>
      <c r="AX1114" s="332" t="str">
        <f t="shared" si="102"/>
        <v>Gestion climatique</v>
      </c>
      <c r="AY1114" s="455" t="str">
        <f t="shared" si="102"/>
        <v>Isolation des conduites</v>
      </c>
      <c r="AZ1114" s="455" t="str">
        <f t="shared" si="102"/>
        <v>Isolation des sous-distributions</v>
      </c>
      <c r="BA1114" s="332" t="str">
        <f t="shared" si="102"/>
        <v>Total arrondi</v>
      </c>
      <c r="BB1114" s="40">
        <f t="shared" si="102"/>
        <v>0</v>
      </c>
      <c r="BC1114" s="332" t="str">
        <f t="shared" si="102"/>
        <v>Ecran thermique</v>
      </c>
      <c r="BD1114" s="332" t="str">
        <f t="shared" si="102"/>
        <v>Toit</v>
      </c>
      <c r="BE1114" s="332" t="str">
        <f t="shared" si="102"/>
        <v>Parois latérales</v>
      </c>
      <c r="BF1114" s="332" t="str">
        <f t="shared" si="102"/>
        <v>Etanchéité</v>
      </c>
      <c r="BG1114" s="332" t="str">
        <f t="shared" si="102"/>
        <v>Gestion climatique</v>
      </c>
      <c r="BH1114" s="455" t="str">
        <f t="shared" si="102"/>
        <v>Isolation des conduites</v>
      </c>
      <c r="BI1114" s="455" t="str">
        <f t="shared" si="102"/>
        <v>Isolation des sous-distributions</v>
      </c>
      <c r="BJ1114" s="40">
        <f t="shared" si="102"/>
        <v>0</v>
      </c>
      <c r="BK1114" s="512" t="str">
        <f t="shared" si="102"/>
        <v>P1</v>
      </c>
      <c r="BL1114" s="512">
        <f t="shared" si="102"/>
        <v>0</v>
      </c>
      <c r="BM1114" s="512" t="str">
        <f t="shared" si="102"/>
        <v>Total</v>
      </c>
      <c r="BN1114" s="40">
        <f t="shared" si="102"/>
        <v>0</v>
      </c>
      <c r="BO1114" s="512" t="str">
        <f t="shared" si="102"/>
        <v>Objectif en 4 ans</v>
      </c>
      <c r="BP1114" s="512" t="str">
        <f t="shared" si="102"/>
        <v>Objectif en 8 ans</v>
      </c>
      <c r="BQ1114" s="41">
        <f t="shared" si="102"/>
        <v>0</v>
      </c>
      <c r="BR1114" s="332" t="str">
        <f t="shared" si="102"/>
        <v>Ecran thermique</v>
      </c>
      <c r="BS1114" s="332" t="str">
        <f t="shared" ref="BS1114:CA1114" si="103">BS$3</f>
        <v>Ecran thermique 2</v>
      </c>
      <c r="BT1114" s="332" t="str">
        <f t="shared" si="103"/>
        <v>Etanchéité</v>
      </c>
      <c r="BU1114" s="332" t="str">
        <f t="shared" si="103"/>
        <v>Etanchéité 2</v>
      </c>
      <c r="BV1114" s="332" t="str">
        <f t="shared" si="103"/>
        <v>Etanchéité 2 - Recommandation</v>
      </c>
      <c r="BW1114" s="332" t="str">
        <f t="shared" si="103"/>
        <v>Sonde 1</v>
      </c>
      <c r="BX1114" s="332" t="str">
        <f t="shared" si="103"/>
        <v>Sonde 2</v>
      </c>
      <c r="BY1114" s="41">
        <f t="shared" si="103"/>
        <v>0</v>
      </c>
      <c r="BZ1114" s="416" t="str">
        <f t="shared" si="103"/>
        <v>Ensemble 1</v>
      </c>
      <c r="CA1114" s="416" t="str">
        <f t="shared" si="103"/>
        <v>Ensemble 2</v>
      </c>
      <c r="CB1114" s="416" t="str">
        <f>BZ1114</f>
        <v>Ensemble 1</v>
      </c>
      <c r="CC1114" s="416" t="str">
        <f>CA1114</f>
        <v>Ensemble 2</v>
      </c>
    </row>
    <row r="1115" spans="1:81" s="28" customFormat="1" ht="32" hidden="1" customHeight="1" outlineLevel="1">
      <c r="A1115" s="1646"/>
      <c r="B1115" s="1659"/>
      <c r="C1115" s="686"/>
      <c r="D1115" s="686"/>
      <c r="E1115" s="1474" t="str">
        <f t="shared" si="100"/>
        <v/>
      </c>
      <c r="F1115" s="1791"/>
      <c r="G1115" s="521" t="str">
        <f t="shared" ref="G1115:AL1115" si="104">G14</f>
        <v/>
      </c>
      <c r="H1115" s="335" t="str">
        <f t="shared" si="104"/>
        <v/>
      </c>
      <c r="I1115" s="336" t="str">
        <f t="shared" si="104"/>
        <v/>
      </c>
      <c r="J1115" s="336" t="str">
        <f t="shared" si="104"/>
        <v/>
      </c>
      <c r="K1115" s="337" t="str">
        <f t="shared" si="104"/>
        <v/>
      </c>
      <c r="L1115" s="336" t="str">
        <f t="shared" si="104"/>
        <v/>
      </c>
      <c r="M1115" s="468" t="str">
        <f t="shared" si="104"/>
        <v/>
      </c>
      <c r="N1115" s="337" t="str">
        <f t="shared" si="104"/>
        <v/>
      </c>
      <c r="O1115" s="338" t="str">
        <f t="shared" si="104"/>
        <v/>
      </c>
      <c r="P1115" s="336" t="str">
        <f t="shared" si="104"/>
        <v/>
      </c>
      <c r="Q1115" s="522">
        <f t="shared" si="104"/>
        <v>0</v>
      </c>
      <c r="R1115" s="338">
        <f t="shared" si="104"/>
        <v>0</v>
      </c>
      <c r="S1115" s="523">
        <f t="shared" si="104"/>
        <v>0</v>
      </c>
      <c r="T1115" s="523">
        <f t="shared" si="104"/>
        <v>0</v>
      </c>
      <c r="U1115" s="523" t="str">
        <f t="shared" si="104"/>
        <v/>
      </c>
      <c r="V1115" s="522">
        <f t="shared" si="104"/>
        <v>0</v>
      </c>
      <c r="W1115" s="523" t="str">
        <f t="shared" si="104"/>
        <v/>
      </c>
      <c r="X1115" s="523" t="str">
        <f t="shared" si="104"/>
        <v/>
      </c>
      <c r="Y1115" s="522">
        <f t="shared" si="104"/>
        <v>0</v>
      </c>
      <c r="Z1115" s="331" t="str">
        <f t="shared" si="104"/>
        <v/>
      </c>
      <c r="AA1115" s="331" t="str">
        <f t="shared" si="104"/>
        <v/>
      </c>
      <c r="AB1115" s="331" t="str">
        <f t="shared" si="104"/>
        <v/>
      </c>
      <c r="AC1115" s="331" t="str">
        <f t="shared" si="104"/>
        <v/>
      </c>
      <c r="AD1115" s="331" t="str">
        <f t="shared" si="104"/>
        <v/>
      </c>
      <c r="AE1115" s="524" t="str">
        <f t="shared" si="104"/>
        <v/>
      </c>
      <c r="AF1115" s="331" t="str">
        <f t="shared" si="104"/>
        <v/>
      </c>
      <c r="AG1115" s="331" t="str">
        <f t="shared" si="104"/>
        <v/>
      </c>
      <c r="AH1115" s="331" t="str">
        <f t="shared" si="104"/>
        <v/>
      </c>
      <c r="AI1115" s="331" t="str">
        <f t="shared" si="104"/>
        <v/>
      </c>
      <c r="AJ1115" s="331" t="str">
        <f t="shared" si="104"/>
        <v/>
      </c>
      <c r="AK1115" s="331" t="str">
        <f t="shared" si="104"/>
        <v/>
      </c>
      <c r="AL1115" s="331" t="str">
        <f t="shared" si="104"/>
        <v/>
      </c>
      <c r="AM1115" s="524" t="str">
        <f t="shared" ref="AM1115:BR1115" si="105">AM14</f>
        <v>.</v>
      </c>
      <c r="AN1115" s="346" t="str">
        <f t="shared" si="105"/>
        <v/>
      </c>
      <c r="AO1115" s="346" t="str">
        <f t="shared" si="105"/>
        <v/>
      </c>
      <c r="AP1115" s="346" t="str">
        <f t="shared" si="105"/>
        <v/>
      </c>
      <c r="AQ1115" s="346" t="str">
        <f t="shared" si="105"/>
        <v/>
      </c>
      <c r="AR1115" s="346" t="str">
        <f t="shared" si="105"/>
        <v/>
      </c>
      <c r="AS1115" s="525">
        <f t="shared" si="105"/>
        <v>0</v>
      </c>
      <c r="AT1115" s="398" t="str">
        <f t="shared" si="105"/>
        <v/>
      </c>
      <c r="AU1115" s="398" t="str">
        <f t="shared" si="105"/>
        <v/>
      </c>
      <c r="AV1115" s="398" t="str">
        <f t="shared" si="105"/>
        <v/>
      </c>
      <c r="AW1115" s="398" t="str">
        <f t="shared" si="105"/>
        <v/>
      </c>
      <c r="AX1115" s="398" t="str">
        <f t="shared" si="105"/>
        <v/>
      </c>
      <c r="AY1115" s="28" t="str">
        <f t="shared" si="105"/>
        <v/>
      </c>
      <c r="AZ1115" s="28" t="str">
        <f t="shared" si="105"/>
        <v/>
      </c>
      <c r="BA1115" s="398" t="str">
        <f t="shared" si="105"/>
        <v/>
      </c>
      <c r="BB1115" s="525">
        <f t="shared" si="105"/>
        <v>0</v>
      </c>
      <c r="BC1115" s="445" t="str">
        <f t="shared" si="105"/>
        <v/>
      </c>
      <c r="BD1115" s="445" t="str">
        <f t="shared" si="105"/>
        <v/>
      </c>
      <c r="BE1115" s="445" t="str">
        <f t="shared" si="105"/>
        <v/>
      </c>
      <c r="BF1115" s="445" t="str">
        <f t="shared" si="105"/>
        <v/>
      </c>
      <c r="BG1115" s="445" t="str">
        <f t="shared" si="105"/>
        <v/>
      </c>
      <c r="BH1115" s="467" t="str">
        <f t="shared" si="105"/>
        <v/>
      </c>
      <c r="BI1115" s="467" t="str">
        <f t="shared" si="105"/>
        <v/>
      </c>
      <c r="BJ1115" s="525">
        <f t="shared" si="105"/>
        <v>0</v>
      </c>
      <c r="BK1115" s="445" t="str">
        <f t="shared" si="105"/>
        <v/>
      </c>
      <c r="BL1115" s="445" t="str">
        <f t="shared" si="105"/>
        <v/>
      </c>
      <c r="BM1115" s="445" t="str">
        <f t="shared" si="105"/>
        <v/>
      </c>
      <c r="BN1115" s="525">
        <f t="shared" si="105"/>
        <v>0</v>
      </c>
      <c r="BO1115" s="445" t="str">
        <f t="shared" si="105"/>
        <v/>
      </c>
      <c r="BP1115" s="445">
        <f t="shared" si="105"/>
        <v>0</v>
      </c>
      <c r="BQ1115" s="28">
        <f t="shared" si="105"/>
        <v>0</v>
      </c>
      <c r="BR1115" s="398" t="str">
        <f t="shared" si="105"/>
        <v/>
      </c>
      <c r="BS1115" s="398" t="str">
        <f t="shared" ref="BS1115:BX1115" si="106">BS14</f>
        <v/>
      </c>
      <c r="BT1115" s="398" t="str">
        <f t="shared" si="106"/>
        <v/>
      </c>
      <c r="BU1115" s="398" t="str">
        <f t="shared" si="106"/>
        <v/>
      </c>
      <c r="BV1115" s="398" t="str">
        <f t="shared" si="106"/>
        <v/>
      </c>
      <c r="BW1115" s="398" t="str">
        <f t="shared" si="106"/>
        <v/>
      </c>
      <c r="BX1115" s="398" t="str">
        <f t="shared" si="106"/>
        <v/>
      </c>
      <c r="BY1115" s="28">
        <f>BY1062</f>
        <v>0</v>
      </c>
      <c r="BZ1115" s="396">
        <f>AG1166</f>
        <v>0</v>
      </c>
      <c r="CA1115" s="396">
        <f>AH1166</f>
        <v>0</v>
      </c>
      <c r="CB1115" s="396">
        <f>AI1166</f>
        <v>0</v>
      </c>
      <c r="CC1115" s="396">
        <f>AJ1166</f>
        <v>0</v>
      </c>
    </row>
    <row r="1116" spans="1:81" s="51" customFormat="1" ht="19" hidden="1" outlineLevel="1">
      <c r="A1116" s="1704">
        <v>0</v>
      </c>
      <c r="B1116" s="1629"/>
      <c r="C1116" s="1283"/>
      <c r="D1116" s="677"/>
      <c r="E1116" s="1474" t="str">
        <f t="shared" ref="E1116:E1147" si="107">IF((SUM(A1116:C1116))&gt;0,G$42,"")</f>
        <v/>
      </c>
      <c r="F1116" s="1789"/>
      <c r="N1116" s="644"/>
      <c r="R1116" s="50"/>
      <c r="U1116" s="1184"/>
      <c r="W1116" s="130"/>
      <c r="X1116" s="1415"/>
      <c r="Y1116" s="1415"/>
      <c r="Z1116" s="53"/>
      <c r="AA1116" s="1415"/>
      <c r="AB1116" s="53"/>
      <c r="AC1116" s="53"/>
      <c r="AD1116" s="53"/>
      <c r="AE1116" s="53"/>
      <c r="AF1116" s="53"/>
      <c r="AG1116" s="40"/>
      <c r="AJ1116" s="52"/>
      <c r="AL1116" s="1383"/>
      <c r="AM1116" s="1247"/>
      <c r="AO1116" s="1247"/>
      <c r="AV1116" s="18"/>
      <c r="BL1116" s="18"/>
    </row>
    <row r="1117" spans="1:81" s="1385" customFormat="1" ht="19" hidden="1" outlineLevel="1">
      <c r="A1117" s="1704">
        <v>0</v>
      </c>
      <c r="B1117" s="1629"/>
      <c r="C1117" s="1283"/>
      <c r="D1117" s="677"/>
      <c r="E1117" s="1474" t="str">
        <f t="shared" si="107"/>
        <v/>
      </c>
      <c r="F1117" s="1789"/>
      <c r="H1117" s="1547"/>
      <c r="I1117" s="1547"/>
      <c r="J1117" s="1547"/>
      <c r="K1117" s="1547"/>
      <c r="L1117" s="1547"/>
      <c r="M1117" s="1547"/>
      <c r="N1117" s="1384"/>
      <c r="O1117" s="1384"/>
      <c r="P1117" s="1384"/>
      <c r="Q1117" s="1384"/>
      <c r="R1117" s="1384"/>
      <c r="S1117" s="1384"/>
      <c r="T1117" s="1384"/>
      <c r="U1117" s="1384"/>
      <c r="V1117" s="1384"/>
      <c r="W1117" s="130"/>
      <c r="X1117" s="1415"/>
      <c r="Y1117" s="1415"/>
      <c r="Z1117" s="53"/>
      <c r="AA1117" s="1415"/>
      <c r="AB1117" s="53"/>
      <c r="AC1117" s="53"/>
      <c r="AD1117" s="53"/>
      <c r="AE1117" s="1384"/>
      <c r="AF1117" s="1384"/>
      <c r="AG1117" s="40"/>
      <c r="AH1117" s="1384"/>
      <c r="AI1117" s="1384"/>
      <c r="AJ1117" s="1384"/>
      <c r="AK1117" s="1384"/>
      <c r="AL1117" s="1384"/>
      <c r="AM1117" s="1247"/>
      <c r="AN1117" s="1384"/>
      <c r="AO1117" s="1247"/>
      <c r="AP1117" s="1384"/>
      <c r="AQ1117" s="1384"/>
      <c r="AR1117" s="1384"/>
      <c r="AS1117" s="1384"/>
      <c r="AT1117" s="1384"/>
      <c r="BL1117" s="18"/>
    </row>
    <row r="1118" spans="1:81" s="1385" customFormat="1" ht="19" hidden="1" outlineLevel="1">
      <c r="A1118" s="1704">
        <v>0</v>
      </c>
      <c r="B1118" s="1629"/>
      <c r="C1118" s="1283"/>
      <c r="D1118" s="677"/>
      <c r="E1118" s="1474" t="str">
        <f t="shared" si="107"/>
        <v/>
      </c>
      <c r="F1118" s="1789"/>
      <c r="G1118" s="1547"/>
      <c r="H1118" s="1547"/>
      <c r="I1118" s="1547"/>
      <c r="J1118" s="1547"/>
      <c r="K1118" s="1547"/>
      <c r="L1118" s="1547"/>
      <c r="M1118" s="1547"/>
      <c r="N1118" s="1384"/>
      <c r="O1118" s="1384"/>
      <c r="P1118" s="1384"/>
      <c r="Q1118" s="1384"/>
      <c r="R1118" s="1384"/>
      <c r="S1118" s="1384"/>
      <c r="T1118" s="1384"/>
      <c r="U1118" s="1384"/>
      <c r="V1118" s="1384"/>
      <c r="W1118" s="130"/>
      <c r="X1118" s="1415"/>
      <c r="Y1118" s="1415"/>
      <c r="Z1118" s="53"/>
      <c r="AA1118" s="1415"/>
      <c r="AB1118" s="53"/>
      <c r="AC1118" s="53"/>
      <c r="AD1118" s="53"/>
      <c r="AE1118" s="1384"/>
      <c r="AF1118" s="1384"/>
      <c r="AG1118" s="40"/>
      <c r="AH1118" s="1384"/>
      <c r="AI1118" s="1384"/>
      <c r="AJ1118" s="1384"/>
      <c r="AK1118" s="1384"/>
      <c r="AL1118" s="1384"/>
      <c r="AM1118" s="1247"/>
      <c r="AN1118" s="1384"/>
      <c r="AO1118" s="1247"/>
      <c r="AP1118" s="1384"/>
      <c r="AQ1118" s="1384"/>
      <c r="AR1118" s="1384"/>
      <c r="AS1118" s="1384"/>
      <c r="AT1118" s="1384"/>
      <c r="BL1118" s="18"/>
    </row>
    <row r="1119" spans="1:81" s="1269" customFormat="1" ht="15" collapsed="1">
      <c r="A1119" s="1704">
        <f>IF(G1115="",0,1)</f>
        <v>0</v>
      </c>
      <c r="B1119" s="1629"/>
      <c r="C1119" s="1283"/>
      <c r="D1119" s="1548"/>
      <c r="E1119" s="1474" t="str">
        <f t="shared" si="107"/>
        <v/>
      </c>
      <c r="F1119" s="1789"/>
      <c r="G1119" s="1252" t="str">
        <f>G$69</f>
        <v>Année de construction</v>
      </c>
      <c r="H1119" s="1252"/>
      <c r="I1119" s="1252"/>
      <c r="J1119" s="1252"/>
      <c r="K1119" s="1252"/>
      <c r="L1119" s="1252"/>
      <c r="M1119" s="1388"/>
      <c r="N1119" s="2162" t="str">
        <f>H1115</f>
        <v/>
      </c>
      <c r="O1119" s="2162"/>
      <c r="P1119" s="2162"/>
      <c r="Q1119" s="2162"/>
      <c r="R1119" s="2162"/>
      <c r="S1119" s="2162"/>
      <c r="T1119" s="2161">
        <f>T1099</f>
        <v>0</v>
      </c>
      <c r="U1119" s="2161"/>
      <c r="V1119" s="2161"/>
      <c r="W1119" s="2161"/>
      <c r="X1119" s="2161"/>
      <c r="Y1119" s="1386"/>
      <c r="AD1119" s="1251"/>
      <c r="AE1119" s="1251"/>
      <c r="AF1119" s="1251"/>
      <c r="AG1119" s="1251"/>
      <c r="AH1119" s="1251"/>
      <c r="AI1119" s="1251"/>
      <c r="AJ1119" s="1251"/>
      <c r="AK1119" s="1251"/>
      <c r="AL1119" s="20"/>
      <c r="AM1119" s="1251"/>
      <c r="AN1119" s="1251"/>
      <c r="AO1119" s="1251"/>
      <c r="AP1119" s="1251"/>
      <c r="AQ1119" s="1251"/>
      <c r="AR1119" s="1251"/>
      <c r="AS1119" s="1251"/>
      <c r="AT1119" s="1251"/>
    </row>
    <row r="1120" spans="1:81" s="1269" customFormat="1" ht="15">
      <c r="A1120" s="1704">
        <f>IF(G1115="",0,1)</f>
        <v>0</v>
      </c>
      <c r="B1120" s="1629"/>
      <c r="C1120" s="1283"/>
      <c r="D1120" s="1548"/>
      <c r="E1120" s="1474" t="str">
        <f t="shared" si="107"/>
        <v/>
      </c>
      <c r="F1120" s="1789"/>
      <c r="G1120" s="1551" t="str">
        <f>G$70</f>
        <v>Utilisation escomptée</v>
      </c>
      <c r="H1120" s="1551"/>
      <c r="I1120" s="1552"/>
      <c r="J1120" s="1552"/>
      <c r="K1120" s="1552"/>
      <c r="L1120" s="1552"/>
      <c r="M1120" s="1388"/>
      <c r="N1120" s="2163" t="str">
        <f>P1115</f>
        <v/>
      </c>
      <c r="O1120" s="2163"/>
      <c r="P1120" s="2163"/>
      <c r="Q1120" s="2163"/>
      <c r="R1120" s="2163"/>
      <c r="S1120" s="2163"/>
      <c r="T1120" s="2179">
        <f>'A1 Serres'!P1099</f>
        <v>0</v>
      </c>
      <c r="U1120" s="2179"/>
      <c r="V1120" s="2179"/>
      <c r="W1120" s="2179"/>
      <c r="X1120" s="2179"/>
      <c r="Y1120" s="1387"/>
      <c r="AL1120" s="20"/>
    </row>
    <row r="1121" spans="1:38" s="1269" customFormat="1" ht="15">
      <c r="A1121" s="1704">
        <f>IF(G1115="",0,1)</f>
        <v>0</v>
      </c>
      <c r="B1121" s="1629"/>
      <c r="C1121" s="1283"/>
      <c r="D1121" s="1548"/>
      <c r="E1121" s="1474" t="str">
        <f t="shared" si="107"/>
        <v/>
      </c>
      <c r="F1121" s="1789"/>
      <c r="G1121" s="1551" t="str">
        <f>G$71</f>
        <v>Surface cultivée de la serre</v>
      </c>
      <c r="H1121" s="1551"/>
      <c r="I1121" s="1552"/>
      <c r="J1121" s="1552"/>
      <c r="K1121" s="1552"/>
      <c r="L1121" s="1552"/>
      <c r="M1121" s="1388"/>
      <c r="N1121" s="2163" t="str">
        <f>J1115</f>
        <v/>
      </c>
      <c r="O1121" s="2163"/>
      <c r="P1121" s="2163"/>
      <c r="Q1121" s="2163"/>
      <c r="R1121" s="2163"/>
      <c r="S1121" s="2163"/>
      <c r="T1121" s="1268"/>
      <c r="U1121" s="1268"/>
      <c r="V1121" s="1268"/>
      <c r="W1121" s="989"/>
      <c r="X1121" s="1251"/>
      <c r="AL1121" s="20"/>
    </row>
    <row r="1122" spans="1:38" s="1269" customFormat="1" ht="15">
      <c r="A1122" s="1704">
        <f>IF(G1115="",0,1)</f>
        <v>0</v>
      </c>
      <c r="B1122" s="1629"/>
      <c r="C1122" s="1283"/>
      <c r="D1122" s="1548"/>
      <c r="E1122" s="1474" t="str">
        <f t="shared" si="107"/>
        <v/>
      </c>
      <c r="F1122" s="1789"/>
      <c r="G1122" s="1265">
        <f>G$72</f>
        <v>0</v>
      </c>
      <c r="H1122" s="1265"/>
      <c r="I1122" s="1266"/>
      <c r="J1122" s="1266"/>
      <c r="K1122" s="1266"/>
      <c r="L1122" s="1266"/>
      <c r="M1122" s="1388"/>
      <c r="N1122" s="1268"/>
      <c r="O1122" s="1268"/>
      <c r="P1122" s="1268"/>
      <c r="Q1122" s="1268"/>
      <c r="R1122" s="1268"/>
      <c r="S1122" s="1268"/>
      <c r="T1122" s="1268"/>
      <c r="U1122" s="1268"/>
      <c r="V1122" s="1268"/>
      <c r="W1122" s="989"/>
      <c r="X1122" s="1251"/>
      <c r="AL1122" s="20"/>
    </row>
    <row r="1123" spans="1:38" s="1269" customFormat="1" ht="15">
      <c r="A1123" s="1704">
        <f>IF(G1115="",0,1)</f>
        <v>0</v>
      </c>
      <c r="B1123" s="1629"/>
      <c r="C1123" s="1283"/>
      <c r="D1123" s="1548"/>
      <c r="E1123" s="1474" t="str">
        <f t="shared" si="107"/>
        <v/>
      </c>
      <c r="F1123" s="1789"/>
      <c r="G1123" s="1389" t="str">
        <f>G$73</f>
        <v>Température octobre-mars</v>
      </c>
      <c r="H1123" s="1389"/>
      <c r="I1123" s="1390"/>
      <c r="J1123" s="1390"/>
      <c r="K1123" s="1390"/>
      <c r="L1123" s="1390"/>
      <c r="M1123" s="1388"/>
      <c r="N1123" s="2168" t="str">
        <f>L1115</f>
        <v/>
      </c>
      <c r="O1123" s="2168"/>
      <c r="P1123" s="2168"/>
      <c r="Q1123" s="2168"/>
      <c r="R1123" s="2168"/>
      <c r="S1123" s="2168"/>
      <c r="T1123" s="1268"/>
      <c r="U1123" s="1268"/>
      <c r="V1123" s="1268"/>
      <c r="W1123" s="989"/>
      <c r="X1123" s="1251"/>
      <c r="AJ1123" s="1298"/>
      <c r="AL1123" s="20"/>
    </row>
    <row r="1124" spans="1:38" s="1269" customFormat="1" ht="29" customHeight="1">
      <c r="A1124" s="1704">
        <f>IF(G1115="",0,1)</f>
        <v>0</v>
      </c>
      <c r="B1124" s="1629"/>
      <c r="C1124" s="1283"/>
      <c r="D1124" s="1548"/>
      <c r="E1124" s="1474" t="str">
        <f t="shared" si="107"/>
        <v/>
      </c>
      <c r="F1124" s="1789"/>
      <c r="G1124" s="1553" t="str">
        <f>G$74</f>
        <v>Observations</v>
      </c>
      <c r="H1124" s="1389"/>
      <c r="I1124" s="1390"/>
      <c r="J1124" s="1390"/>
      <c r="K1124" s="1390"/>
      <c r="L1124" s="1390"/>
      <c r="M1124" s="1388"/>
      <c r="N1124" s="2164" t="str">
        <f>AE1115</f>
        <v/>
      </c>
      <c r="O1124" s="2164"/>
      <c r="P1124" s="2164"/>
      <c r="Q1124" s="2164"/>
      <c r="R1124" s="2164"/>
      <c r="S1124" s="2164"/>
      <c r="T1124" s="1268"/>
      <c r="U1124" s="1268"/>
      <c r="V1124" s="1268"/>
      <c r="W1124" s="989"/>
      <c r="X1124" s="1251"/>
      <c r="AL1124" s="20"/>
    </row>
    <row r="1125" spans="1:38" s="1269" customFormat="1" ht="15">
      <c r="A1125" s="1704">
        <f>IF(G1115="",0,1)</f>
        <v>0</v>
      </c>
      <c r="B1125" s="1629"/>
      <c r="C1125" s="1283"/>
      <c r="D1125" s="1548"/>
      <c r="E1125" s="1474" t="str">
        <f t="shared" si="107"/>
        <v/>
      </c>
      <c r="F1125" s="1789"/>
      <c r="G1125" s="1265">
        <f>G$75</f>
        <v>0</v>
      </c>
      <c r="H1125" s="1265"/>
      <c r="I1125" s="1266"/>
      <c r="J1125" s="1266"/>
      <c r="K1125" s="1266"/>
      <c r="L1125" s="1266"/>
      <c r="M1125" s="1388"/>
      <c r="N1125" s="1268"/>
      <c r="O1125" s="1268"/>
      <c r="P1125" s="1268"/>
      <c r="Q1125" s="1268"/>
      <c r="R1125" s="1268"/>
      <c r="S1125" s="1268"/>
      <c r="T1125" s="1268"/>
      <c r="U1125" s="1268"/>
      <c r="V1125" s="1268"/>
      <c r="W1125" s="989"/>
      <c r="X1125" s="1251"/>
      <c r="AL1125" s="20"/>
    </row>
    <row r="1126" spans="1:38" s="1269" customFormat="1" ht="15">
      <c r="A1126" s="1704">
        <f>IF(G1115="",0,1)</f>
        <v>0</v>
      </c>
      <c r="B1126" s="1629"/>
      <c r="C1126" s="1283"/>
      <c r="D1126" s="1548"/>
      <c r="E1126" s="1474" t="str">
        <f t="shared" si="107"/>
        <v/>
      </c>
      <c r="F1126" s="1789"/>
      <c r="G1126" s="1389" t="str">
        <f>G$76</f>
        <v>Participation à la consommation totale d'énergie du chauffage</v>
      </c>
      <c r="H1126" s="1389"/>
      <c r="I1126" s="1390"/>
      <c r="J1126" s="1390"/>
      <c r="K1126" s="1390"/>
      <c r="L1126" s="1390"/>
      <c r="M1126" s="1388"/>
      <c r="N1126" s="2169">
        <f>R1115</f>
        <v>0</v>
      </c>
      <c r="O1126" s="2169"/>
      <c r="P1126" s="2169"/>
      <c r="Q1126" s="2169"/>
      <c r="R1126" s="2169"/>
      <c r="S1126" s="2169"/>
      <c r="T1126" s="1268"/>
      <c r="U1126" s="1268"/>
      <c r="V1126" s="1268"/>
      <c r="W1126" s="989"/>
      <c r="X1126" s="1251"/>
      <c r="AJ1126" s="1298"/>
      <c r="AL1126" s="20"/>
    </row>
    <row r="1127" spans="1:38" s="1269" customFormat="1" ht="15">
      <c r="A1127" s="1704">
        <f>IF(G1115="",0,1)</f>
        <v>0</v>
      </c>
      <c r="B1127" s="1629"/>
      <c r="C1127" s="1283"/>
      <c r="D1127" s="1548"/>
      <c r="E1127" s="1474" t="str">
        <f t="shared" si="107"/>
        <v/>
      </c>
      <c r="F1127" s="1789"/>
      <c r="G1127" s="1393" t="str">
        <f>G$77</f>
        <v>Rang concernant l'efficience énergétique</v>
      </c>
      <c r="H1127" s="1393"/>
      <c r="I1127" s="1394"/>
      <c r="J1127" s="1394"/>
      <c r="K1127" s="1394"/>
      <c r="L1127" s="1394"/>
      <c r="M1127" s="1388"/>
      <c r="N1127" s="2170" t="str">
        <f>N1115</f>
        <v/>
      </c>
      <c r="O1127" s="2170"/>
      <c r="P1127" s="2170"/>
      <c r="Q1127" s="2170"/>
      <c r="R1127" s="2170"/>
      <c r="S1127" s="2170"/>
      <c r="T1127" s="1396"/>
      <c r="U1127" s="1396"/>
      <c r="V1127" s="1396"/>
      <c r="W1127" s="989"/>
      <c r="X1127" s="1397"/>
      <c r="AJ1127" s="1298"/>
      <c r="AL1127" s="20"/>
    </row>
    <row r="1128" spans="1:38" s="1269" customFormat="1" ht="15">
      <c r="A1128" s="1704">
        <f>IF(G1115="",0,1)</f>
        <v>0</v>
      </c>
      <c r="B1128" s="1629"/>
      <c r="C1128" s="1283"/>
      <c r="D1128" s="1548"/>
      <c r="E1128" s="1474" t="str">
        <f t="shared" si="107"/>
        <v/>
      </c>
      <c r="F1128" s="1789"/>
      <c r="G1128" s="1393" t="str">
        <f>G$78</f>
        <v>Evaluation de la qualité énergétique</v>
      </c>
      <c r="H1128" s="1393"/>
      <c r="I1128" s="1394"/>
      <c r="J1128" s="1394"/>
      <c r="K1128" s="1394"/>
      <c r="L1128" s="1394"/>
      <c r="M1128" s="1388"/>
      <c r="N1128" s="2171" t="str">
        <f>O1115</f>
        <v/>
      </c>
      <c r="O1128" s="2171"/>
      <c r="P1128" s="2171"/>
      <c r="Q1128" s="2171"/>
      <c r="R1128" s="2171"/>
      <c r="S1128" s="2171"/>
      <c r="T1128" s="1268"/>
      <c r="U1128" s="1268"/>
      <c r="V1128" s="1268"/>
      <c r="W1128" s="989"/>
      <c r="X1128" s="1251"/>
      <c r="AJ1128" s="1298"/>
      <c r="AL1128" s="20"/>
    </row>
    <row r="1129" spans="1:38" s="1269" customFormat="1" ht="15">
      <c r="A1129" s="1704">
        <f>IF(G1115="",0,1)</f>
        <v>0</v>
      </c>
      <c r="B1129" s="1629"/>
      <c r="C1129" s="1283"/>
      <c r="D1129" s="1548"/>
      <c r="E1129" s="1474" t="str">
        <f t="shared" si="107"/>
        <v/>
      </c>
      <c r="F1129" s="1789"/>
      <c r="G1129" s="1265">
        <f>G$79</f>
        <v>0</v>
      </c>
      <c r="H1129" s="1265"/>
      <c r="I1129" s="1266"/>
      <c r="J1129" s="1266"/>
      <c r="K1129" s="1266"/>
      <c r="L1129" s="1266"/>
      <c r="M1129" s="1388"/>
      <c r="N1129" s="1399"/>
      <c r="O1129" s="1268"/>
      <c r="P1129" s="1268"/>
      <c r="Q1129" s="1268"/>
      <c r="R1129" s="1268"/>
      <c r="S1129" s="1268"/>
      <c r="T1129" s="1268"/>
      <c r="U1129" s="1268"/>
      <c r="V1129" s="1268"/>
      <c r="W1129" s="989"/>
      <c r="X1129" s="1251"/>
      <c r="AJ1129" s="1298"/>
      <c r="AL1129" s="20"/>
    </row>
    <row r="1130" spans="1:38" s="1269" customFormat="1" ht="15">
      <c r="A1130" s="1704">
        <f>IF(G1115="",0,1)</f>
        <v>0</v>
      </c>
      <c r="B1130" s="1629"/>
      <c r="C1130" s="1283"/>
      <c r="D1130" s="1548"/>
      <c r="E1130" s="1474" t="str">
        <f t="shared" si="107"/>
        <v/>
      </c>
      <c r="F1130" s="1789"/>
      <c r="G1130" s="1389" t="str">
        <f>G$80</f>
        <v>Consommation d'énergie de la serre</v>
      </c>
      <c r="H1130" s="1389"/>
      <c r="I1130" s="1390"/>
      <c r="J1130" s="1390"/>
      <c r="K1130" s="1390"/>
      <c r="L1130" s="1390"/>
      <c r="M1130" s="1388"/>
      <c r="N1130" s="2172">
        <f>S1115</f>
        <v>0</v>
      </c>
      <c r="O1130" s="2172"/>
      <c r="P1130" s="2172"/>
      <c r="Q1130" s="1401"/>
      <c r="R1130" s="1401"/>
      <c r="S1130" s="1401"/>
      <c r="T1130" s="1268"/>
      <c r="U1130" s="1268"/>
      <c r="V1130" s="1268"/>
      <c r="W1130" s="989"/>
      <c r="X1130" s="1251"/>
      <c r="AJ1130" s="1298"/>
      <c r="AL1130" s="20"/>
    </row>
    <row r="1131" spans="1:38" s="1269" customFormat="1" ht="15">
      <c r="A1131" s="1704">
        <f>IF(G1115="",0,1)</f>
        <v>0</v>
      </c>
      <c r="B1131" s="1629"/>
      <c r="C1131" s="1283"/>
      <c r="D1131" s="1548"/>
      <c r="E1131" s="1474" t="str">
        <f t="shared" si="107"/>
        <v/>
      </c>
      <c r="F1131" s="1789"/>
      <c r="G1131" s="1393" t="str">
        <f>G$81</f>
        <v>Distribution de chaleur Consommation d'énergie</v>
      </c>
      <c r="H1131" s="1393"/>
      <c r="I1131" s="1394"/>
      <c r="J1131" s="1394"/>
      <c r="K1131" s="1394"/>
      <c r="L1131" s="1394"/>
      <c r="M1131" s="1388"/>
      <c r="N1131" s="2182">
        <f>T1115</f>
        <v>0</v>
      </c>
      <c r="O1131" s="2182"/>
      <c r="P1131" s="2182"/>
      <c r="Q1131" s="1403"/>
      <c r="R1131" s="1403"/>
      <c r="S1131" s="1403"/>
      <c r="T1131" s="1268"/>
      <c r="U1131" s="1268"/>
      <c r="V1131" s="1268"/>
      <c r="W1131" s="989"/>
      <c r="X1131" s="1251"/>
      <c r="AJ1131" s="1298"/>
      <c r="AL1131" s="20"/>
    </row>
    <row r="1132" spans="1:38" s="1269" customFormat="1" ht="15">
      <c r="A1132" s="1704">
        <f>IF(G1115="",0,1)</f>
        <v>0</v>
      </c>
      <c r="B1132" s="1629"/>
      <c r="C1132" s="1283"/>
      <c r="D1132" s="1548"/>
      <c r="E1132" s="1474" t="str">
        <f t="shared" si="107"/>
        <v/>
      </c>
      <c r="F1132" s="1789"/>
      <c r="G1132" s="1554" t="str">
        <f>G$82</f>
        <v>Total de la consommation d'énergie Etat actuel</v>
      </c>
      <c r="H1132" s="1554"/>
      <c r="I1132" s="1555"/>
      <c r="J1132" s="1555"/>
      <c r="K1132" s="1555"/>
      <c r="L1132" s="1555"/>
      <c r="M1132" s="1556"/>
      <c r="N1132" s="2166" t="str">
        <f>U1115</f>
        <v/>
      </c>
      <c r="O1132" s="2166"/>
      <c r="P1132" s="2166"/>
      <c r="Q1132" s="1557"/>
      <c r="R1132" s="1557"/>
      <c r="S1132" s="1557"/>
      <c r="T1132" s="1268"/>
      <c r="U1132" s="1268"/>
      <c r="V1132" s="1268"/>
      <c r="W1132" s="989"/>
      <c r="X1132" s="1251"/>
      <c r="AJ1132" s="1298"/>
      <c r="AL1132" s="20"/>
    </row>
    <row r="1133" spans="1:38" s="787" customFormat="1" ht="15">
      <c r="A1133" s="1704">
        <f>IF(G1115="",0,1)</f>
        <v>0</v>
      </c>
      <c r="B1133" s="1629"/>
      <c r="C1133" s="1283"/>
      <c r="D1133" s="1548"/>
      <c r="E1133" s="1474" t="str">
        <f t="shared" si="107"/>
        <v/>
      </c>
      <c r="F1133" s="1789"/>
      <c r="G1133" s="1265">
        <f>G$83</f>
        <v>0</v>
      </c>
      <c r="H1133" s="1265"/>
      <c r="I1133" s="1266"/>
      <c r="J1133" s="1266"/>
      <c r="K1133" s="1266"/>
      <c r="L1133" s="1266"/>
      <c r="M1133" s="225"/>
      <c r="N1133" s="1404"/>
      <c r="O1133" s="1404"/>
      <c r="P1133" s="1404"/>
      <c r="Q1133" s="1404"/>
      <c r="R1133" s="1404"/>
      <c r="S1133" s="1404"/>
      <c r="T1133" s="1404"/>
      <c r="U1133" s="1404"/>
      <c r="V1133" s="1404"/>
      <c r="W1133" s="989"/>
    </row>
    <row r="1134" spans="1:38" s="1269" customFormat="1" ht="15">
      <c r="A1134" s="1704">
        <f>IF(G1115="",0,1)</f>
        <v>0</v>
      </c>
      <c r="B1134" s="1629"/>
      <c r="C1134" s="1283"/>
      <c r="D1134" s="1548"/>
      <c r="E1134" s="1474" t="str">
        <f t="shared" si="107"/>
        <v/>
      </c>
      <c r="F1134" s="1789"/>
      <c r="G1134" s="1389" t="str">
        <f>G$84</f>
        <v>Ecran thermique</v>
      </c>
      <c r="H1134" s="1389"/>
      <c r="I1134" s="1390"/>
      <c r="J1134" s="1390"/>
      <c r="K1134" s="1390"/>
      <c r="L1134" s="1390"/>
      <c r="M1134" s="1388"/>
      <c r="N1134" s="1558" t="str">
        <f>Z1115</f>
        <v/>
      </c>
      <c r="O1134" s="1401"/>
      <c r="P1134" s="1401"/>
      <c r="Q1134" s="1401"/>
      <c r="R1134" s="1401"/>
      <c r="S1134" s="1401"/>
      <c r="T1134" s="1268"/>
      <c r="U1134" s="1268"/>
      <c r="V1134" s="1268"/>
      <c r="W1134" s="989"/>
      <c r="X1134" s="1251"/>
      <c r="AJ1134" s="1298"/>
      <c r="AL1134" s="20"/>
    </row>
    <row r="1135" spans="1:38" s="1269" customFormat="1" ht="15">
      <c r="A1135" s="1704">
        <f>IF(G1115="",0,1)</f>
        <v>0</v>
      </c>
      <c r="B1135" s="1629"/>
      <c r="C1135" s="1283"/>
      <c r="D1135" s="1548"/>
      <c r="E1135" s="1474" t="str">
        <f t="shared" si="107"/>
        <v/>
      </c>
      <c r="F1135" s="1789"/>
      <c r="G1135" s="1393" t="str">
        <f>G$85</f>
        <v>Toit</v>
      </c>
      <c r="H1135" s="1393"/>
      <c r="I1135" s="1394"/>
      <c r="J1135" s="1394"/>
      <c r="K1135" s="1394"/>
      <c r="L1135" s="1394"/>
      <c r="M1135" s="1388"/>
      <c r="N1135" s="1559" t="str">
        <f>AA1115</f>
        <v/>
      </c>
      <c r="O1135" s="1403"/>
      <c r="P1135" s="1403"/>
      <c r="Q1135" s="1403"/>
      <c r="R1135" s="1403"/>
      <c r="S1135" s="1403"/>
      <c r="T1135" s="1268"/>
      <c r="U1135" s="1268"/>
      <c r="V1135" s="1268"/>
      <c r="W1135" s="989"/>
      <c r="X1135" s="1251"/>
      <c r="AJ1135" s="1298"/>
      <c r="AL1135" s="20"/>
    </row>
    <row r="1136" spans="1:38" s="1269" customFormat="1" ht="15">
      <c r="A1136" s="1704">
        <f>IF(G1115="",0,1)</f>
        <v>0</v>
      </c>
      <c r="B1136" s="1629"/>
      <c r="C1136" s="1283"/>
      <c r="D1136" s="1548"/>
      <c r="E1136" s="1474" t="str">
        <f t="shared" si="107"/>
        <v/>
      </c>
      <c r="F1136" s="1789"/>
      <c r="G1136" s="1393" t="str">
        <f>G$86</f>
        <v>Parois latérales et pignons</v>
      </c>
      <c r="H1136" s="1393"/>
      <c r="I1136" s="1394"/>
      <c r="J1136" s="1394"/>
      <c r="K1136" s="1394"/>
      <c r="L1136" s="1394"/>
      <c r="M1136" s="1388"/>
      <c r="N1136" s="1560" t="str">
        <f>AB1115</f>
        <v/>
      </c>
      <c r="O1136" s="1403"/>
      <c r="P1136" s="1403"/>
      <c r="Q1136" s="1403"/>
      <c r="R1136" s="1403"/>
      <c r="S1136" s="1403"/>
      <c r="T1136" s="1268"/>
      <c r="U1136" s="1268"/>
      <c r="V1136" s="1268"/>
      <c r="W1136" s="989"/>
      <c r="X1136" s="1251"/>
      <c r="AJ1136" s="1298"/>
      <c r="AL1136" s="20"/>
    </row>
    <row r="1137" spans="1:38" s="1269" customFormat="1" ht="15">
      <c r="A1137" s="1704">
        <f>IF(G1115="",0,1)</f>
        <v>0</v>
      </c>
      <c r="B1137" s="1629"/>
      <c r="C1137" s="1283"/>
      <c r="D1137" s="1548"/>
      <c r="E1137" s="1474" t="str">
        <f t="shared" si="107"/>
        <v/>
      </c>
      <c r="F1137" s="1789"/>
      <c r="G1137" s="1393" t="str">
        <f>G$87</f>
        <v>Etanchéité</v>
      </c>
      <c r="H1137" s="1393"/>
      <c r="I1137" s="1394"/>
      <c r="J1137" s="1394"/>
      <c r="K1137" s="1394"/>
      <c r="L1137" s="1394"/>
      <c r="M1137" s="1388"/>
      <c r="N1137" s="1560" t="str">
        <f>AC1115</f>
        <v/>
      </c>
      <c r="O1137" s="1403"/>
      <c r="P1137" s="1403"/>
      <c r="Q1137" s="1403"/>
      <c r="R1137" s="1403"/>
      <c r="S1137" s="1403"/>
      <c r="T1137" s="1268"/>
      <c r="U1137" s="1268"/>
      <c r="V1137" s="1268"/>
      <c r="W1137" s="989"/>
      <c r="X1137" s="1251"/>
      <c r="AJ1137" s="1298"/>
      <c r="AL1137" s="20"/>
    </row>
    <row r="1138" spans="1:38" s="1269" customFormat="1" ht="15">
      <c r="A1138" s="1704">
        <f>IF(G1115="",0,1)</f>
        <v>0</v>
      </c>
      <c r="B1138" s="1629"/>
      <c r="C1138" s="1283"/>
      <c r="D1138" s="1548"/>
      <c r="E1138" s="1474" t="str">
        <f t="shared" si="107"/>
        <v/>
      </c>
      <c r="F1138" s="1789"/>
      <c r="G1138" s="1393" t="str">
        <f>G$88</f>
        <v>Gestion climatique</v>
      </c>
      <c r="H1138" s="1393"/>
      <c r="I1138" s="1394"/>
      <c r="J1138" s="1394"/>
      <c r="K1138" s="1394"/>
      <c r="L1138" s="1394"/>
      <c r="M1138" s="1388"/>
      <c r="N1138" s="1560" t="str">
        <f>AD1115</f>
        <v/>
      </c>
      <c r="O1138" s="1403"/>
      <c r="P1138" s="1403"/>
      <c r="Q1138" s="1403"/>
      <c r="R1138" s="1403"/>
      <c r="S1138" s="1403"/>
      <c r="T1138" s="1268"/>
      <c r="U1138" s="1268"/>
      <c r="V1138" s="1268"/>
      <c r="W1138" s="989"/>
      <c r="X1138" s="1251"/>
      <c r="AJ1138" s="1298"/>
      <c r="AL1138" s="20"/>
    </row>
    <row r="1139" spans="1:38" s="1269" customFormat="1" ht="15">
      <c r="A1139" s="1704">
        <f>IF(G1115="",0,1)</f>
        <v>0</v>
      </c>
      <c r="B1139" s="1629"/>
      <c r="C1139" s="1283"/>
      <c r="D1139" s="1548"/>
      <c r="E1139" s="1474" t="str">
        <f t="shared" si="107"/>
        <v/>
      </c>
      <c r="F1139" s="1789"/>
      <c r="G1139" s="1265"/>
      <c r="H1139" s="1265"/>
      <c r="I1139" s="1266"/>
      <c r="J1139" s="1266"/>
      <c r="K1139" s="1266"/>
      <c r="L1139" s="1266"/>
      <c r="M1139" s="1405"/>
      <c r="N1139" s="1268"/>
      <c r="O1139" s="1268"/>
      <c r="P1139" s="1268"/>
      <c r="Q1139" s="1268"/>
      <c r="R1139" s="1268"/>
      <c r="S1139" s="1268"/>
      <c r="T1139" s="1268"/>
      <c r="U1139" s="1268"/>
      <c r="V1139" s="1268"/>
      <c r="W1139" s="989"/>
      <c r="X1139" s="1251"/>
      <c r="AJ1139" s="1298"/>
      <c r="AL1139" s="20"/>
    </row>
    <row r="1140" spans="1:38" s="1269" customFormat="1" ht="15">
      <c r="A1140" s="1704">
        <f>IF(G1115="",0,1)</f>
        <v>0</v>
      </c>
      <c r="B1140" s="1629"/>
      <c r="C1140" s="1283"/>
      <c r="D1140" s="1548"/>
      <c r="E1140" s="1474" t="str">
        <f t="shared" si="107"/>
        <v/>
      </c>
      <c r="F1140" s="1789"/>
      <c r="G1140" s="1406"/>
      <c r="H1140" s="1266"/>
      <c r="I1140" s="1266"/>
      <c r="J1140" s="1266"/>
      <c r="K1140" s="1266"/>
      <c r="L1140" s="1266"/>
      <c r="M1140" s="1399"/>
      <c r="N1140" s="1268"/>
      <c r="O1140" s="1268"/>
      <c r="P1140" s="1268"/>
      <c r="Q1140" s="1268"/>
      <c r="R1140" s="1268"/>
      <c r="S1140" s="1268"/>
      <c r="T1140" s="1268"/>
      <c r="U1140" s="1268"/>
      <c r="V1140" s="1268"/>
      <c r="W1140" s="989"/>
      <c r="X1140" s="1251"/>
      <c r="AJ1140" s="1298"/>
      <c r="AL1140" s="20"/>
    </row>
    <row r="1141" spans="1:38" s="1269" customFormat="1" ht="15">
      <c r="A1141" s="1704">
        <f>IF(G1115="",0,1)</f>
        <v>0</v>
      </c>
      <c r="B1141" s="1629"/>
      <c r="C1141" s="1283"/>
      <c r="D1141" s="1548"/>
      <c r="E1141" s="1474" t="str">
        <f t="shared" si="107"/>
        <v/>
      </c>
      <c r="F1141" s="1789"/>
      <c r="G1141" s="1406"/>
      <c r="H1141" s="1266"/>
      <c r="I1141" s="1266"/>
      <c r="J1141" s="1266"/>
      <c r="K1141" s="1266"/>
      <c r="L1141" s="1266"/>
      <c r="M1141" s="1399"/>
      <c r="N1141" s="1268"/>
      <c r="O1141" s="1268"/>
      <c r="P1141" s="1268"/>
      <c r="Q1141" s="1268"/>
      <c r="R1141" s="1268"/>
      <c r="S1141" s="1268"/>
      <c r="T1141" s="1268"/>
      <c r="U1141" s="1268"/>
      <c r="V1141" s="1268"/>
      <c r="W1141" s="989"/>
      <c r="X1141" s="1251"/>
      <c r="AJ1141" s="1298"/>
      <c r="AL1141" s="20"/>
    </row>
    <row r="1142" spans="1:38" s="1269" customFormat="1" ht="15">
      <c r="A1142" s="1704">
        <f>IF(G1115="",0,1)</f>
        <v>0</v>
      </c>
      <c r="B1142" s="1629"/>
      <c r="C1142" s="1283"/>
      <c r="D1142" s="1548"/>
      <c r="E1142" s="1474" t="str">
        <f t="shared" si="107"/>
        <v/>
      </c>
      <c r="F1142" s="1789"/>
      <c r="G1142" s="1406"/>
      <c r="H1142" s="1266"/>
      <c r="I1142" s="1266"/>
      <c r="J1142" s="1266"/>
      <c r="K1142" s="1266"/>
      <c r="L1142" s="1266"/>
      <c r="M1142" s="1399"/>
      <c r="N1142" s="1268"/>
      <c r="O1142" s="1268"/>
      <c r="P1142" s="1268"/>
      <c r="Q1142" s="1268"/>
      <c r="R1142" s="1268"/>
      <c r="S1142" s="1268"/>
      <c r="T1142" s="1268"/>
      <c r="U1142" s="1268"/>
      <c r="V1142" s="1268"/>
      <c r="W1142" s="989"/>
      <c r="X1142" s="1251"/>
      <c r="AJ1142" s="1298"/>
      <c r="AL1142" s="20"/>
    </row>
    <row r="1143" spans="1:38" s="1292" customFormat="1" ht="17.25" customHeight="1">
      <c r="A1143" s="1704">
        <f>IF(G1115="",0,1)</f>
        <v>0</v>
      </c>
      <c r="B1143" s="1629"/>
      <c r="C1143" s="1283"/>
      <c r="D1143" s="677"/>
      <c r="E1143" s="1474" t="str">
        <f t="shared" si="107"/>
        <v/>
      </c>
      <c r="F1143" s="1789"/>
      <c r="G1143" s="779"/>
      <c r="H1143" s="779"/>
      <c r="I1143" s="779"/>
      <c r="J1143" s="779"/>
      <c r="K1143" s="779"/>
      <c r="L1143" s="779"/>
      <c r="M1143" s="779"/>
      <c r="N1143" s="779"/>
      <c r="O1143" s="779"/>
      <c r="P1143" s="779"/>
      <c r="Q1143" s="779"/>
      <c r="R1143" s="779"/>
      <c r="S1143" s="779"/>
      <c r="T1143" s="779"/>
      <c r="U1143" s="2167"/>
      <c r="V1143" s="2167"/>
      <c r="W1143" s="989"/>
    </row>
    <row r="1144" spans="1:38" s="1292" customFormat="1" ht="21.75" customHeight="1" thickBot="1">
      <c r="A1144" s="1704">
        <f>IF(G1115="",0,1)</f>
        <v>0</v>
      </c>
      <c r="B1144" s="1629"/>
      <c r="C1144" s="1283"/>
      <c r="D1144" s="677"/>
      <c r="E1144" s="1474" t="str">
        <f t="shared" si="107"/>
        <v/>
      </c>
      <c r="F1144" s="1789"/>
      <c r="G1144" s="777" t="str">
        <f>CONCATENATE(G1115, G$40)</f>
        <v>: Recommandations spécifiques d'investissement</v>
      </c>
      <c r="H1144" s="777"/>
      <c r="I1144" s="777"/>
      <c r="J1144" s="777"/>
      <c r="K1144" s="777"/>
      <c r="L1144" s="777"/>
      <c r="M1144" s="777"/>
      <c r="N1144" s="777"/>
      <c r="O1144" s="777"/>
      <c r="P1144" s="777"/>
      <c r="Q1144" s="777"/>
      <c r="R1144" s="777"/>
      <c r="S1144" s="777"/>
      <c r="T1144" s="777"/>
      <c r="U1144" s="1410"/>
      <c r="V1144" s="1410"/>
      <c r="W1144" s="1410"/>
      <c r="X1144" s="1410"/>
    </row>
    <row r="1145" spans="1:38" s="1292" customFormat="1" ht="21.75" customHeight="1">
      <c r="A1145" s="1704">
        <f>IF(G1115="",0,1)</f>
        <v>0</v>
      </c>
      <c r="B1145" s="1629"/>
      <c r="C1145" s="1283"/>
      <c r="D1145" s="677"/>
      <c r="E1145" s="1474" t="str">
        <f t="shared" si="107"/>
        <v/>
      </c>
      <c r="F1145" s="1789"/>
      <c r="G1145" s="779"/>
      <c r="H1145" s="779"/>
      <c r="I1145" s="779"/>
      <c r="J1145" s="779"/>
      <c r="K1145" s="779"/>
      <c r="L1145" s="779"/>
      <c r="M1145" s="779"/>
      <c r="N1145" s="779"/>
      <c r="O1145" s="779"/>
      <c r="P1145" s="779"/>
      <c r="Q1145" s="779"/>
      <c r="R1145" s="779"/>
      <c r="S1145" s="779"/>
      <c r="T1145" s="779"/>
      <c r="U1145" s="1423"/>
      <c r="V1145" s="1423"/>
      <c r="W1145" s="1423"/>
      <c r="AG1145" s="1292" t="s">
        <v>242</v>
      </c>
      <c r="AI1145" s="1292" t="s">
        <v>872</v>
      </c>
    </row>
    <row r="1146" spans="1:38" s="1292" customFormat="1" ht="16" customHeight="1">
      <c r="A1146" s="1704">
        <f>IF(G1115="",0,1)</f>
        <v>0</v>
      </c>
      <c r="B1146" s="1629"/>
      <c r="C1146" s="1283"/>
      <c r="D1146" s="677"/>
      <c r="E1146" s="1474" t="str">
        <f t="shared" si="107"/>
        <v/>
      </c>
      <c r="F1146" s="1789"/>
      <c r="G1146" s="1309" t="str">
        <f>G$96</f>
        <v>Elément</v>
      </c>
      <c r="H1146" s="1309"/>
      <c r="I1146" s="1309"/>
      <c r="J1146" s="1309"/>
      <c r="K1146" s="1309" t="str">
        <f>K$96</f>
        <v>Mesure</v>
      </c>
      <c r="L1146" s="1309"/>
      <c r="M1146" s="1309"/>
      <c r="N1146" s="1309"/>
      <c r="O1146" s="1309"/>
      <c r="P1146" s="1309"/>
      <c r="Q1146" s="1309"/>
      <c r="R1146" s="1309" t="str">
        <f>R$96</f>
        <v>Réalisation</v>
      </c>
      <c r="S1146" s="1310" t="str">
        <f>S$96</f>
        <v>Economie</v>
      </c>
      <c r="T1146" s="1310"/>
      <c r="U1146" s="2180" t="s">
        <v>74</v>
      </c>
      <c r="V1146" s="2180"/>
      <c r="W1146" s="2180"/>
      <c r="X1146" s="1310" t="str">
        <f>X$96</f>
        <v>Economies</v>
      </c>
      <c r="AA1146" s="101" t="s">
        <v>903</v>
      </c>
      <c r="AD1146" s="101" t="s">
        <v>902</v>
      </c>
      <c r="AG1146" s="101" t="s">
        <v>532</v>
      </c>
      <c r="AI1146" s="101" t="s">
        <v>902</v>
      </c>
    </row>
    <row r="1147" spans="1:38" s="1292" customFormat="1" ht="16" customHeight="1">
      <c r="A1147" s="1704">
        <f>IF(G1115="",0,1)</f>
        <v>0</v>
      </c>
      <c r="B1147" s="1629"/>
      <c r="C1147" s="1283"/>
      <c r="D1147" s="677"/>
      <c r="E1147" s="1474" t="str">
        <f t="shared" si="107"/>
        <v/>
      </c>
      <c r="F1147" s="1789"/>
      <c r="G1147" s="1311"/>
      <c r="H1147" s="1311"/>
      <c r="I1147" s="1311"/>
      <c r="J1147" s="1311"/>
      <c r="K1147" s="1311"/>
      <c r="L1147" s="1311"/>
      <c r="M1147" s="1311"/>
      <c r="N1147" s="1311"/>
      <c r="O1147" s="1311"/>
      <c r="P1147" s="1311"/>
      <c r="Q1147" s="1311"/>
      <c r="R1147" s="1311"/>
      <c r="S1147" s="1312" t="str">
        <f>S$97</f>
        <v>calculée</v>
      </c>
      <c r="T1147" s="1312"/>
      <c r="U1147" s="1312"/>
      <c r="V1147" s="1312"/>
      <c r="W1147" s="1312"/>
      <c r="X1147" s="1312" t="str">
        <f>X$97</f>
        <v>des mesures</v>
      </c>
      <c r="Z1147" s="2165" t="s">
        <v>594</v>
      </c>
      <c r="AA1147" s="2165" t="str">
        <f>$R$40</f>
        <v>d'ici à 4 ans</v>
      </c>
      <c r="AB1147" s="2165" t="str">
        <f>$R$41</f>
        <v>d'ici à 8 ans</v>
      </c>
      <c r="AD1147" s="2165" t="str">
        <f>$R$40</f>
        <v>d'ici à 4 ans</v>
      </c>
      <c r="AE1147" s="2165" t="str">
        <f>$R$41</f>
        <v>d'ici à 8 ans</v>
      </c>
      <c r="AG1147" s="2165" t="str">
        <f>$R$40</f>
        <v>d'ici à 4 ans</v>
      </c>
      <c r="AH1147" s="2165" t="str">
        <f>$R$41</f>
        <v>d'ici à 8 ans</v>
      </c>
      <c r="AI1147" s="2165" t="str">
        <f>$R$40</f>
        <v>d'ici à 4 ans</v>
      </c>
      <c r="AJ1147" s="2165" t="str">
        <f>$R$41</f>
        <v>d'ici à 8 ans</v>
      </c>
    </row>
    <row r="1148" spans="1:38" s="1292" customFormat="1" ht="16" customHeight="1">
      <c r="A1148" s="1704">
        <f>IF(G1115="",0,1)</f>
        <v>0</v>
      </c>
      <c r="B1148" s="1629"/>
      <c r="C1148" s="1283"/>
      <c r="D1148" s="677"/>
      <c r="E1148" s="1474" t="str">
        <f t="shared" ref="E1148:E1179" si="108">IF((SUM(A1148:C1148))&gt;0,G$42,"")</f>
        <v/>
      </c>
      <c r="F1148" s="1789"/>
      <c r="G1148" s="1311"/>
      <c r="H1148" s="1311"/>
      <c r="I1148" s="1311"/>
      <c r="J1148" s="1311"/>
      <c r="K1148" s="1311"/>
      <c r="L1148" s="1311"/>
      <c r="M1148" s="1311"/>
      <c r="N1148" s="1311"/>
      <c r="O1148" s="1311"/>
      <c r="P1148" s="1311"/>
      <c r="Q1148" s="1311"/>
      <c r="R1148" s="1311"/>
      <c r="S1148" s="1312"/>
      <c r="T1148" s="1312"/>
      <c r="U1148" s="1312"/>
      <c r="V1148" s="1312"/>
      <c r="W1148" s="1312"/>
      <c r="X1148" s="1312" t="str">
        <f>X$98</f>
        <v>choisies</v>
      </c>
      <c r="Z1148" s="2165"/>
      <c r="AA1148" s="2165"/>
      <c r="AB1148" s="2165"/>
      <c r="AD1148" s="2165"/>
      <c r="AE1148" s="2165"/>
      <c r="AG1148" s="2165"/>
      <c r="AH1148" s="2165"/>
      <c r="AI1148" s="2165"/>
      <c r="AJ1148" s="2165"/>
    </row>
    <row r="1149" spans="1:38" s="1292" customFormat="1" ht="16" customHeight="1">
      <c r="A1149" s="1704">
        <f>IF(G1115="",0,1)</f>
        <v>0</v>
      </c>
      <c r="B1149" s="1629"/>
      <c r="C1149" s="1283"/>
      <c r="D1149" s="677"/>
      <c r="E1149" s="1474" t="str">
        <f t="shared" si="108"/>
        <v/>
      </c>
      <c r="F1149" s="1789"/>
      <c r="G1149" s="1313"/>
      <c r="H1149" s="1313"/>
      <c r="I1149" s="1313"/>
      <c r="J1149" s="1313"/>
      <c r="K1149" s="1313"/>
      <c r="L1149" s="1313"/>
      <c r="M1149" s="1313"/>
      <c r="N1149" s="1313"/>
      <c r="O1149" s="1313"/>
      <c r="P1149" s="1313"/>
      <c r="Q1149" s="1313"/>
      <c r="R1149" s="1313"/>
      <c r="S1149" s="1314" t="s">
        <v>5</v>
      </c>
      <c r="T1149" s="1314"/>
      <c r="U1149" s="2181" t="str">
        <f>U$99</f>
        <v>[oui/non]</v>
      </c>
      <c r="V1149" s="2181"/>
      <c r="W1149" s="2181"/>
      <c r="X1149" s="1314" t="s">
        <v>5</v>
      </c>
      <c r="Z1149" s="2165"/>
      <c r="AA1149" s="2165"/>
      <c r="AB1149" s="2165"/>
      <c r="AD1149" s="2165"/>
      <c r="AE1149" s="2165"/>
      <c r="AG1149" s="2165"/>
      <c r="AH1149" s="2165"/>
      <c r="AI1149" s="2165"/>
      <c r="AJ1149" s="2165"/>
    </row>
    <row r="1150" spans="1:38" s="1292" customFormat="1" ht="16" customHeight="1">
      <c r="A1150" s="1704">
        <f>IF(G1115="",0,1)</f>
        <v>0</v>
      </c>
      <c r="B1150" s="1629"/>
      <c r="C1150" s="1283"/>
      <c r="D1150" s="677"/>
      <c r="E1150" s="1474" t="str">
        <f t="shared" si="108"/>
        <v/>
      </c>
      <c r="F1150" s="1789"/>
      <c r="G1150" s="1311"/>
      <c r="H1150" s="1311"/>
      <c r="I1150" s="1311"/>
      <c r="J1150" s="1311"/>
      <c r="K1150" s="1311"/>
      <c r="L1150" s="1311"/>
      <c r="M1150" s="1311"/>
      <c r="N1150" s="1311"/>
      <c r="O1150" s="1311"/>
      <c r="P1150" s="1311"/>
      <c r="Q1150" s="1311"/>
      <c r="R1150" s="1311"/>
      <c r="T1150" s="1312"/>
      <c r="U1150" s="1312"/>
      <c r="V1150" s="1312"/>
      <c r="Z1150" s="2165"/>
      <c r="AA1150" s="2165"/>
      <c r="AB1150" s="2165"/>
      <c r="AD1150" s="2165"/>
      <c r="AE1150" s="2165"/>
      <c r="AG1150" s="2165"/>
      <c r="AH1150" s="2165"/>
      <c r="AI1150" s="2165"/>
      <c r="AJ1150" s="2165"/>
    </row>
    <row r="1151" spans="1:38" s="1292" customFormat="1" ht="12" customHeight="1">
      <c r="A1151" s="1704">
        <f>IF(G1115="",0,1)</f>
        <v>0</v>
      </c>
      <c r="B1151" s="1629"/>
      <c r="C1151" s="1283"/>
      <c r="D1151" s="677"/>
      <c r="E1151" s="1474" t="str">
        <f t="shared" si="108"/>
        <v/>
      </c>
      <c r="F1151" s="1789"/>
      <c r="G1151" s="1315"/>
      <c r="H1151" s="1315"/>
      <c r="I1151" s="1315"/>
      <c r="J1151" s="1315"/>
      <c r="K1151" s="1315"/>
      <c r="L1151" s="1315"/>
      <c r="M1151" s="1315"/>
      <c r="N1151" s="1315"/>
      <c r="O1151" s="1315"/>
      <c r="P1151" s="1315"/>
      <c r="Q1151" s="1315"/>
      <c r="R1151" s="1315"/>
      <c r="S1151" s="1315"/>
      <c r="T1151" s="1315"/>
      <c r="U1151" s="1312"/>
      <c r="V1151" s="1315"/>
      <c r="W1151" s="1315"/>
      <c r="X1151" s="1315"/>
      <c r="Z1151" s="2165"/>
      <c r="AA1151" s="2165"/>
      <c r="AB1151" s="2165"/>
      <c r="AD1151" s="2165"/>
      <c r="AE1151" s="2165"/>
      <c r="AG1151" s="2165"/>
      <c r="AH1151" s="2165"/>
      <c r="AI1151" s="2165"/>
      <c r="AJ1151" s="2165"/>
    </row>
    <row r="1152" spans="1:38" s="737" customFormat="1" ht="17" customHeight="1">
      <c r="A1152" s="1704">
        <f>IF(G1115="",0,1)</f>
        <v>0</v>
      </c>
      <c r="B1152" s="1655"/>
      <c r="C1152" s="1283"/>
      <c r="D1152" s="1561"/>
      <c r="E1152" s="1474" t="str">
        <f t="shared" si="108"/>
        <v/>
      </c>
      <c r="F1152" s="1789"/>
      <c r="G1152" s="1316"/>
      <c r="H1152" s="1317" t="str">
        <f>H$102</f>
        <v>Ecran thermique</v>
      </c>
      <c r="I1152" s="1317"/>
      <c r="J1152" s="1317"/>
      <c r="K1152" s="2173" t="str">
        <f>AF1115</f>
        <v/>
      </c>
      <c r="L1152" s="2173"/>
      <c r="M1152" s="2173"/>
      <c r="N1152" s="2173"/>
      <c r="O1152" s="2173"/>
      <c r="P1152" s="2173"/>
      <c r="Q1152" s="2173"/>
      <c r="R1152" s="1318" t="str">
        <f>IF(S1152=0,"",IF(BC1115=Q$40,R$40,R$41))</f>
        <v>d'ici à 8 ans</v>
      </c>
      <c r="S1152" s="1319" t="str">
        <f>AT1115</f>
        <v/>
      </c>
      <c r="T1152" s="1319"/>
      <c r="U1152" s="1319"/>
      <c r="V1152" s="527"/>
      <c r="W1152" s="1320"/>
      <c r="X1152" s="1319" t="str">
        <f>IF(V1152=V$41,0,S1152)</f>
        <v/>
      </c>
      <c r="Z1152" s="1321">
        <f>IF(S1152=0,1,IF(V1152=V$41,2,3))</f>
        <v>3</v>
      </c>
      <c r="AA1152" s="1322">
        <f>IF(R1152=AA1147,S1152,0)</f>
        <v>0</v>
      </c>
      <c r="AB1152" s="1322" t="str">
        <f>IF(R1152=AB1147,S1152,0)</f>
        <v/>
      </c>
      <c r="AC1152" s="1292"/>
      <c r="AD1152" s="1322">
        <f>IF(R1152=AD1147,X1152,0)</f>
        <v>0</v>
      </c>
      <c r="AE1152" s="1322" t="str">
        <f>IF(R1152=AE1147,X1152,0)</f>
        <v/>
      </c>
      <c r="AF1152" s="40"/>
      <c r="AG1152" s="1322">
        <f>AD1152</f>
        <v>0</v>
      </c>
      <c r="AH1152" s="1562" t="str">
        <f>AE1152</f>
        <v/>
      </c>
      <c r="AI1152" s="1563">
        <f>IF(W1152=AI1147,AC1152,0)</f>
        <v>0</v>
      </c>
      <c r="AJ1152" s="1563">
        <f>IF(W1152=AJ1147,AC1152,0)</f>
        <v>0</v>
      </c>
      <c r="AK1152" s="40"/>
      <c r="AL1152" s="40"/>
    </row>
    <row r="1153" spans="1:38" s="737" customFormat="1" ht="47" customHeight="1">
      <c r="A1153" s="1704">
        <f>IF(G1115="",0,1)</f>
        <v>0</v>
      </c>
      <c r="B1153" s="1655"/>
      <c r="C1153" s="1283"/>
      <c r="D1153" s="1561"/>
      <c r="E1153" s="1474" t="str">
        <f t="shared" si="108"/>
        <v/>
      </c>
      <c r="F1153" s="1789"/>
      <c r="G1153" s="1323"/>
      <c r="H1153" s="1324"/>
      <c r="I1153" s="1324"/>
      <c r="J1153" s="1324"/>
      <c r="K1153" s="2174"/>
      <c r="L1153" s="2174"/>
      <c r="M1153" s="2174"/>
      <c r="N1153" s="2174"/>
      <c r="O1153" s="2174"/>
      <c r="P1153" s="2174"/>
      <c r="Q1153" s="2174"/>
      <c r="R1153" s="1325"/>
      <c r="S1153" s="1326"/>
      <c r="T1153" s="1326"/>
      <c r="U1153" s="1326"/>
      <c r="V1153" s="1326"/>
      <c r="W1153" s="1326"/>
      <c r="X1153" s="1326"/>
      <c r="AC1153" s="1292"/>
      <c r="AF1153" s="40"/>
      <c r="AI1153" s="1443"/>
      <c r="AJ1153" s="1443"/>
      <c r="AK1153" s="40"/>
      <c r="AL1153" s="40"/>
    </row>
    <row r="1154" spans="1:38" s="737" customFormat="1" ht="17" customHeight="1">
      <c r="A1154" s="1704">
        <f>IF(G1115="",0,1)</f>
        <v>0</v>
      </c>
      <c r="B1154" s="1655"/>
      <c r="C1154" s="1283"/>
      <c r="D1154" s="1561"/>
      <c r="E1154" s="1474" t="str">
        <f t="shared" si="108"/>
        <v/>
      </c>
      <c r="F1154" s="1789"/>
      <c r="G1154" s="1316"/>
      <c r="H1154" s="1317" t="str">
        <f>H$104</f>
        <v>Toit</v>
      </c>
      <c r="I1154" s="1317"/>
      <c r="J1154" s="1317"/>
      <c r="K1154" s="2173" t="str">
        <f>AG1115</f>
        <v/>
      </c>
      <c r="L1154" s="2173"/>
      <c r="M1154" s="2173"/>
      <c r="N1154" s="2173"/>
      <c r="O1154" s="2173"/>
      <c r="P1154" s="2173"/>
      <c r="Q1154" s="2173"/>
      <c r="R1154" s="1318" t="str">
        <f>IF(S1154=0,"",IF(BD1115=Q$40,R$40,R$41))</f>
        <v>d'ici à 8 ans</v>
      </c>
      <c r="S1154" s="1327" t="str">
        <f>AU1115</f>
        <v/>
      </c>
      <c r="T1154" s="1327"/>
      <c r="U1154" s="1327"/>
      <c r="V1154" s="527"/>
      <c r="W1154" s="1320"/>
      <c r="X1154" s="1319" t="str">
        <f>IF(V1154=V$41,0,S1154)</f>
        <v/>
      </c>
      <c r="Z1154" s="1328">
        <f>IF(S1154=0,1,IF(V1154=V$41,2,3))</f>
        <v>3</v>
      </c>
      <c r="AA1154" s="1322">
        <f>IF(R1154=AA1147,S1154,0)</f>
        <v>0</v>
      </c>
      <c r="AB1154" s="1322" t="str">
        <f>IF(R1154=AB1147,S1154,0)</f>
        <v/>
      </c>
      <c r="AC1154" s="1292"/>
      <c r="AD1154" s="1322">
        <f>IF(R1154=AD1147,X1154,0)</f>
        <v>0</v>
      </c>
      <c r="AE1154" s="1322" t="str">
        <f>IF(R1154=AE1147,X1154,0)</f>
        <v/>
      </c>
      <c r="AF1154" s="40"/>
      <c r="AG1154" s="1322">
        <f>AD1154</f>
        <v>0</v>
      </c>
      <c r="AH1154" s="1562" t="str">
        <f>AE1154</f>
        <v/>
      </c>
      <c r="AI1154" s="1563">
        <f>IF(W1154=AI1147,AC1154,0)</f>
        <v>0</v>
      </c>
      <c r="AJ1154" s="1563">
        <f>IF(W1154=AJ1147,AC1154,0)</f>
        <v>0</v>
      </c>
      <c r="AK1154" s="40"/>
      <c r="AL1154" s="40"/>
    </row>
    <row r="1155" spans="1:38" s="737" customFormat="1" ht="92" customHeight="1">
      <c r="A1155" s="1704">
        <f>IF(G1115="",0,1)</f>
        <v>0</v>
      </c>
      <c r="B1155" s="1655"/>
      <c r="C1155" s="1283"/>
      <c r="D1155" s="1561"/>
      <c r="E1155" s="1474" t="str">
        <f t="shared" si="108"/>
        <v/>
      </c>
      <c r="F1155" s="1789"/>
      <c r="G1155" s="1323"/>
      <c r="H1155" s="1324"/>
      <c r="I1155" s="1324"/>
      <c r="J1155" s="1324"/>
      <c r="K1155" s="2174"/>
      <c r="L1155" s="2174"/>
      <c r="M1155" s="2174"/>
      <c r="N1155" s="2174"/>
      <c r="O1155" s="2174"/>
      <c r="P1155" s="2174"/>
      <c r="Q1155" s="2174"/>
      <c r="R1155" s="1325"/>
      <c r="S1155" s="1326"/>
      <c r="T1155" s="1326"/>
      <c r="U1155" s="1326"/>
      <c r="V1155" s="1326"/>
      <c r="W1155" s="1326"/>
      <c r="X1155" s="1326"/>
      <c r="AC1155" s="1292"/>
      <c r="AF1155" s="40"/>
      <c r="AI1155" s="1443"/>
      <c r="AJ1155" s="1443"/>
      <c r="AK1155" s="40"/>
      <c r="AL1155" s="40"/>
    </row>
    <row r="1156" spans="1:38" s="737" customFormat="1" ht="17" customHeight="1">
      <c r="A1156" s="1704">
        <f>IF(G1115="",0,1)</f>
        <v>0</v>
      </c>
      <c r="B1156" s="1655"/>
      <c r="C1156" s="1283"/>
      <c r="D1156" s="1561"/>
      <c r="E1156" s="1474" t="str">
        <f t="shared" si="108"/>
        <v/>
      </c>
      <c r="F1156" s="1789"/>
      <c r="G1156" s="1316"/>
      <c r="H1156" s="1317" t="str">
        <f>H$106</f>
        <v>Parois latérales et pignons</v>
      </c>
      <c r="I1156" s="1317"/>
      <c r="J1156" s="1317"/>
      <c r="K1156" s="2173" t="str">
        <f>AH1115</f>
        <v/>
      </c>
      <c r="L1156" s="2173"/>
      <c r="M1156" s="2173"/>
      <c r="N1156" s="2173"/>
      <c r="O1156" s="2173"/>
      <c r="P1156" s="2173"/>
      <c r="Q1156" s="2173"/>
      <c r="R1156" s="1318" t="str">
        <f>IF(S1156=0,"",IF(BE1115=Q$40,R$40,R$41))</f>
        <v>d'ici à 8 ans</v>
      </c>
      <c r="S1156" s="1327" t="str">
        <f>AV1115</f>
        <v/>
      </c>
      <c r="T1156" s="1327"/>
      <c r="U1156" s="1327"/>
      <c r="V1156" s="527"/>
      <c r="W1156" s="1320"/>
      <c r="X1156" s="1319" t="str">
        <f>IF(V1156=V$41,0,S1156)</f>
        <v/>
      </c>
      <c r="Z1156" s="1328">
        <f>IF(S1156=0,1,IF(V1156=V$41,2,3))</f>
        <v>3</v>
      </c>
      <c r="AA1156" s="1322">
        <f>IF(R1156=AA1147,S1156,0)</f>
        <v>0</v>
      </c>
      <c r="AB1156" s="1322" t="str">
        <f>IF(R1156=AB1147,S1156,0)</f>
        <v/>
      </c>
      <c r="AC1156" s="1292"/>
      <c r="AD1156" s="1322">
        <f>IF(R1156=AD1147,X1156,0)</f>
        <v>0</v>
      </c>
      <c r="AE1156" s="1322" t="str">
        <f>IF(R1156=AE1147,X1156,0)</f>
        <v/>
      </c>
      <c r="AF1156" s="40"/>
      <c r="AG1156" s="1322">
        <f>AD1156</f>
        <v>0</v>
      </c>
      <c r="AH1156" s="1562" t="str">
        <f>AE1156</f>
        <v/>
      </c>
      <c r="AI1156" s="1563">
        <f>IF(W1156=AI1147,AC1156,0)</f>
        <v>0</v>
      </c>
      <c r="AJ1156" s="1563">
        <f>IF(W1156=AJ1147,AC1156,0)</f>
        <v>0</v>
      </c>
      <c r="AK1156" s="40"/>
      <c r="AL1156" s="40"/>
    </row>
    <row r="1157" spans="1:38" s="737" customFormat="1" ht="34" customHeight="1">
      <c r="A1157" s="1704">
        <f>IF(G1115="",0,1)</f>
        <v>0</v>
      </c>
      <c r="B1157" s="1655"/>
      <c r="C1157" s="1283"/>
      <c r="D1157" s="1561"/>
      <c r="E1157" s="1474" t="str">
        <f t="shared" si="108"/>
        <v/>
      </c>
      <c r="F1157" s="1789"/>
      <c r="G1157" s="1323"/>
      <c r="H1157" s="1324"/>
      <c r="I1157" s="1324"/>
      <c r="J1157" s="1324"/>
      <c r="K1157" s="2174"/>
      <c r="L1157" s="2174"/>
      <c r="M1157" s="2174"/>
      <c r="N1157" s="2174"/>
      <c r="O1157" s="2174"/>
      <c r="P1157" s="2174"/>
      <c r="Q1157" s="2174"/>
      <c r="R1157" s="1325"/>
      <c r="S1157" s="1326"/>
      <c r="T1157" s="1326"/>
      <c r="U1157" s="1326"/>
      <c r="V1157" s="1326"/>
      <c r="W1157" s="1326"/>
      <c r="X1157" s="1326"/>
      <c r="AC1157" s="1292"/>
      <c r="AI1157" s="1443"/>
      <c r="AJ1157" s="1443"/>
      <c r="AK1157" s="40"/>
      <c r="AL1157" s="40"/>
    </row>
    <row r="1158" spans="1:38" s="737" customFormat="1" ht="17" customHeight="1">
      <c r="A1158" s="1704">
        <f>IF(G1115="",0,1)</f>
        <v>0</v>
      </c>
      <c r="B1158" s="1655"/>
      <c r="C1158" s="1283"/>
      <c r="D1158" s="1561"/>
      <c r="E1158" s="1474" t="str">
        <f t="shared" si="108"/>
        <v/>
      </c>
      <c r="F1158" s="1789"/>
      <c r="G1158" s="1316"/>
      <c r="H1158" s="1317" t="str">
        <f>H$108</f>
        <v>Etanchéité</v>
      </c>
      <c r="I1158" s="1317"/>
      <c r="J1158" s="1317"/>
      <c r="K1158" s="2173" t="str">
        <f>AI1115</f>
        <v/>
      </c>
      <c r="L1158" s="2173"/>
      <c r="M1158" s="2173"/>
      <c r="N1158" s="2173"/>
      <c r="O1158" s="2173"/>
      <c r="P1158" s="2173"/>
      <c r="Q1158" s="2173"/>
      <c r="R1158" s="1318" t="str">
        <f>IF(S1158=0,"",IF(BF1115=Q$40,R$40,R$41))</f>
        <v>d'ici à 8 ans</v>
      </c>
      <c r="S1158" s="1327" t="str">
        <f>AW1115</f>
        <v/>
      </c>
      <c r="T1158" s="1327"/>
      <c r="U1158" s="1327"/>
      <c r="V1158" s="527"/>
      <c r="W1158" s="1320"/>
      <c r="X1158" s="1319" t="str">
        <f>IF(V1158=V$41,0,S1158)</f>
        <v/>
      </c>
      <c r="Z1158" s="1328">
        <f>IF(S1158=0,1,IF(V1158=V$41,2,3))</f>
        <v>3</v>
      </c>
      <c r="AA1158" s="1322">
        <f>IF(R1158=AA1147,S1158,0)</f>
        <v>0</v>
      </c>
      <c r="AB1158" s="1322" t="str">
        <f>IF(R1158=AB1147,S1158,0)</f>
        <v/>
      </c>
      <c r="AC1158" s="1292"/>
      <c r="AD1158" s="1322">
        <f>IF(R1158=AD1147,X1158,0)</f>
        <v>0</v>
      </c>
      <c r="AE1158" s="1322" t="str">
        <f>IF(R1158=AE1147,X1158,0)</f>
        <v/>
      </c>
      <c r="AF1158" s="40"/>
      <c r="AG1158" s="1322">
        <f>AD1158</f>
        <v>0</v>
      </c>
      <c r="AH1158" s="1562" t="str">
        <f>AE1158</f>
        <v/>
      </c>
      <c r="AI1158" s="1563">
        <f>IF(W1158=AI1147,AC1158,0)</f>
        <v>0</v>
      </c>
      <c r="AJ1158" s="1563">
        <f>IF(W1158=AJ1147,AC1158,0)</f>
        <v>0</v>
      </c>
      <c r="AK1158" s="40"/>
      <c r="AL1158" s="40"/>
    </row>
    <row r="1159" spans="1:38" s="737" customFormat="1" ht="47" customHeight="1">
      <c r="A1159" s="1704">
        <f>IF(G1115="",0,1)</f>
        <v>0</v>
      </c>
      <c r="B1159" s="1655"/>
      <c r="C1159" s="1283"/>
      <c r="D1159" s="1561"/>
      <c r="E1159" s="1474" t="str">
        <f t="shared" si="108"/>
        <v/>
      </c>
      <c r="F1159" s="1789"/>
      <c r="G1159" s="1323"/>
      <c r="H1159" s="1324"/>
      <c r="I1159" s="1324"/>
      <c r="J1159" s="1324"/>
      <c r="K1159" s="2174"/>
      <c r="L1159" s="2174"/>
      <c r="M1159" s="2174"/>
      <c r="N1159" s="2174"/>
      <c r="O1159" s="2174"/>
      <c r="P1159" s="2174"/>
      <c r="Q1159" s="2174"/>
      <c r="R1159" s="1325"/>
      <c r="S1159" s="1326"/>
      <c r="T1159" s="1326"/>
      <c r="U1159" s="1326"/>
      <c r="V1159" s="1326"/>
      <c r="W1159" s="1326"/>
      <c r="X1159" s="1326"/>
      <c r="AC1159" s="1292"/>
      <c r="AE1159" s="40"/>
      <c r="AF1159" s="40"/>
      <c r="AH1159" s="40"/>
      <c r="AI1159" s="1443"/>
      <c r="AJ1159" s="44"/>
      <c r="AK1159" s="40"/>
      <c r="AL1159" s="40"/>
    </row>
    <row r="1160" spans="1:38" s="737" customFormat="1" ht="17" customHeight="1">
      <c r="A1160" s="1704">
        <f>IF(G1115="",0,1)</f>
        <v>0</v>
      </c>
      <c r="B1160" s="1655"/>
      <c r="C1160" s="1283"/>
      <c r="D1160" s="1561"/>
      <c r="E1160" s="1474" t="str">
        <f t="shared" si="108"/>
        <v/>
      </c>
      <c r="F1160" s="1789"/>
      <c r="G1160" s="1316"/>
      <c r="H1160" s="1317" t="str">
        <f>H$110</f>
        <v>Gestion du climat</v>
      </c>
      <c r="I1160" s="1317"/>
      <c r="J1160" s="1317"/>
      <c r="K1160" s="2173" t="str">
        <f>AJ1115</f>
        <v/>
      </c>
      <c r="L1160" s="2173"/>
      <c r="M1160" s="2173"/>
      <c r="N1160" s="2173"/>
      <c r="O1160" s="2173"/>
      <c r="P1160" s="2173"/>
      <c r="Q1160" s="2173"/>
      <c r="R1160" s="1318" t="str">
        <f>IF(S1160=0,"",IF(BG1115=Q$40,R$40,R$41))</f>
        <v>d'ici à 8 ans</v>
      </c>
      <c r="S1160" s="1327" t="str">
        <f>AX1115</f>
        <v/>
      </c>
      <c r="T1160" s="1327"/>
      <c r="U1160" s="1327"/>
      <c r="V1160" s="527"/>
      <c r="W1160" s="1320"/>
      <c r="X1160" s="1319" t="str">
        <f>IF(V1160=V$41,0,S1160)</f>
        <v/>
      </c>
      <c r="Z1160" s="1328">
        <f>IF(S1160=0,1,IF(V1160=V$41,2,3))</f>
        <v>3</v>
      </c>
      <c r="AA1160" s="1322">
        <f>IF(R1160=AA1147,S1160,0)</f>
        <v>0</v>
      </c>
      <c r="AB1160" s="1322" t="str">
        <f>IF(R1160=AB1147,S1160,0)</f>
        <v/>
      </c>
      <c r="AC1160" s="1292"/>
      <c r="AD1160" s="1322">
        <f>IF(R1160=AD1147,X1160,0)</f>
        <v>0</v>
      </c>
      <c r="AE1160" s="1322" t="str">
        <f>IF(R1160=AE1147,X1160,0)</f>
        <v/>
      </c>
      <c r="AF1160" s="40"/>
      <c r="AG1160" s="1322">
        <f>AD1160</f>
        <v>0</v>
      </c>
      <c r="AH1160" s="1562" t="str">
        <f>AE1160</f>
        <v/>
      </c>
      <c r="AI1160" s="1563">
        <f>IF(W1160=AI1147,AC1160,0)</f>
        <v>0</v>
      </c>
      <c r="AJ1160" s="1563">
        <f>IF(W1160=AJ1147,AC1160,0)</f>
        <v>0</v>
      </c>
      <c r="AK1160" s="40"/>
      <c r="AL1160" s="40"/>
    </row>
    <row r="1161" spans="1:38" s="737" customFormat="1" ht="24" customHeight="1">
      <c r="A1161" s="1704">
        <f>IF(G1115="",0,1)</f>
        <v>0</v>
      </c>
      <c r="B1161" s="1655"/>
      <c r="C1161" s="1283"/>
      <c r="D1161" s="1561"/>
      <c r="E1161" s="1474" t="str">
        <f t="shared" si="108"/>
        <v/>
      </c>
      <c r="F1161" s="1789"/>
      <c r="G1161" s="1323"/>
      <c r="H1161" s="1324"/>
      <c r="I1161" s="1324"/>
      <c r="J1161" s="1324"/>
      <c r="K1161" s="2174"/>
      <c r="L1161" s="2174"/>
      <c r="M1161" s="2174"/>
      <c r="N1161" s="2174"/>
      <c r="O1161" s="2174"/>
      <c r="P1161" s="2174"/>
      <c r="Q1161" s="2174"/>
      <c r="R1161" s="1325"/>
      <c r="S1161" s="1326"/>
      <c r="T1161" s="1326"/>
      <c r="U1161" s="1326"/>
      <c r="V1161" s="1326"/>
      <c r="W1161" s="1326"/>
      <c r="X1161" s="1326"/>
      <c r="AC1161" s="1292"/>
      <c r="AE1161" s="40"/>
      <c r="AF1161" s="40"/>
      <c r="AH1161" s="40"/>
      <c r="AJ1161" s="40"/>
      <c r="AK1161" s="40"/>
      <c r="AL1161" s="40"/>
    </row>
    <row r="1162" spans="1:38" s="737" customFormat="1" ht="17" customHeight="1">
      <c r="A1162" s="1704">
        <f>IF(G1115="",0,1)</f>
        <v>0</v>
      </c>
      <c r="B1162" s="1655"/>
      <c r="C1162" s="1283"/>
      <c r="D1162" s="1561"/>
      <c r="E1162" s="1474" t="str">
        <f t="shared" si="108"/>
        <v/>
      </c>
      <c r="F1162" s="1789"/>
      <c r="G1162" s="1316"/>
      <c r="H1162" s="1317" t="str">
        <f>H$112</f>
        <v>Isolation des conduites</v>
      </c>
      <c r="I1162" s="1317"/>
      <c r="J1162" s="1317"/>
      <c r="K1162" s="2173" t="str">
        <f>AK1115</f>
        <v/>
      </c>
      <c r="L1162" s="2173"/>
      <c r="M1162" s="2173"/>
      <c r="N1162" s="2173"/>
      <c r="O1162" s="2173"/>
      <c r="P1162" s="2173"/>
      <c r="Q1162" s="2173"/>
      <c r="R1162" s="1318" t="str">
        <f>IF(S1162=0,"",IF(BH1115=Q$40,R$40,R$41))</f>
        <v>d'ici à 8 ans</v>
      </c>
      <c r="S1162" s="1327" t="str">
        <f>AY1115</f>
        <v/>
      </c>
      <c r="T1162" s="1327"/>
      <c r="U1162" s="1327"/>
      <c r="V1162" s="527"/>
      <c r="W1162" s="1320"/>
      <c r="X1162" s="1319" t="str">
        <f>IF(V1162=V$41,0,S1162)</f>
        <v/>
      </c>
      <c r="Z1162" s="1328">
        <f>IF(S1162=0,1,IF(V1162=V$41,2,3))</f>
        <v>3</v>
      </c>
      <c r="AA1162" s="1322">
        <f>IF(R1162=AA1147,S1162,0)</f>
        <v>0</v>
      </c>
      <c r="AB1162" s="1322" t="str">
        <f>IF(R1162=AB1147,S1162,0)</f>
        <v/>
      </c>
      <c r="AC1162" s="1292"/>
      <c r="AD1162" s="1322">
        <f>IF(R1162=AD1147,X1162,0)</f>
        <v>0</v>
      </c>
      <c r="AE1162" s="1322" t="str">
        <f>IF(R1162=AE1147,X1162,0)</f>
        <v/>
      </c>
      <c r="AF1162" s="40"/>
      <c r="AH1162" s="40"/>
      <c r="AI1162" s="1322">
        <f>AD1162</f>
        <v>0</v>
      </c>
      <c r="AJ1162" s="1322" t="str">
        <f>AE1162</f>
        <v/>
      </c>
      <c r="AK1162" s="40"/>
      <c r="AL1162" s="40"/>
    </row>
    <row r="1163" spans="1:38" s="737" customFormat="1" ht="15" customHeight="1">
      <c r="A1163" s="1704">
        <f>IF(G1115="",0,1)</f>
        <v>0</v>
      </c>
      <c r="B1163" s="1655"/>
      <c r="C1163" s="1283"/>
      <c r="D1163" s="1561"/>
      <c r="E1163" s="1474" t="str">
        <f t="shared" si="108"/>
        <v/>
      </c>
      <c r="F1163" s="1789"/>
      <c r="G1163" s="1323"/>
      <c r="H1163" s="1324"/>
      <c r="I1163" s="1324"/>
      <c r="J1163" s="1324"/>
      <c r="K1163" s="2174"/>
      <c r="L1163" s="2174"/>
      <c r="M1163" s="2174"/>
      <c r="N1163" s="2174"/>
      <c r="O1163" s="2174"/>
      <c r="P1163" s="2174"/>
      <c r="Q1163" s="2174"/>
      <c r="R1163" s="1325"/>
      <c r="S1163" s="1326"/>
      <c r="T1163" s="1326"/>
      <c r="U1163" s="1326"/>
      <c r="V1163" s="1326"/>
      <c r="W1163" s="1326"/>
      <c r="X1163" s="1326"/>
      <c r="AC1163" s="1292"/>
      <c r="AE1163" s="40"/>
      <c r="AF1163" s="40"/>
      <c r="AH1163" s="40"/>
      <c r="AJ1163" s="40"/>
      <c r="AK1163" s="40"/>
      <c r="AL1163" s="40"/>
    </row>
    <row r="1164" spans="1:38" s="737" customFormat="1" ht="17" customHeight="1">
      <c r="A1164" s="1704">
        <f>IF(G1115="",0,1)</f>
        <v>0</v>
      </c>
      <c r="B1164" s="1655"/>
      <c r="C1164" s="1283"/>
      <c r="D1164" s="1561"/>
      <c r="E1164" s="1474" t="str">
        <f t="shared" si="108"/>
        <v/>
      </c>
      <c r="F1164" s="1789"/>
      <c r="G1164" s="1316"/>
      <c r="H1164" s="1317" t="str">
        <f>H$114</f>
        <v>Isolation du distributeur de chauffage</v>
      </c>
      <c r="I1164" s="1317"/>
      <c r="J1164" s="1317"/>
      <c r="K1164" s="2173" t="str">
        <f>AL1115</f>
        <v/>
      </c>
      <c r="L1164" s="2173"/>
      <c r="M1164" s="2173"/>
      <c r="N1164" s="2173"/>
      <c r="O1164" s="2173"/>
      <c r="P1164" s="2173"/>
      <c r="Q1164" s="2173"/>
      <c r="R1164" s="1318" t="str">
        <f>IF(S1164=0,"",IF(BI1115=Q$40,R$40,R$41))</f>
        <v>d'ici à 8 ans</v>
      </c>
      <c r="S1164" s="1327" t="str">
        <f>AZ1115</f>
        <v/>
      </c>
      <c r="T1164" s="1327"/>
      <c r="U1164" s="1327"/>
      <c r="V1164" s="527"/>
      <c r="W1164" s="1320"/>
      <c r="X1164" s="1319" t="str">
        <f>IF(V1164=V$41,0,S1164)</f>
        <v/>
      </c>
      <c r="Z1164" s="1328">
        <f>IF(S1164=0,1,IF(V1164=V$41,2,3))</f>
        <v>3</v>
      </c>
      <c r="AA1164" s="1322">
        <f>IF(R1164=AA$97,S1164,0)</f>
        <v>0</v>
      </c>
      <c r="AB1164" s="1322" t="str">
        <f>IF(R1164=AB$97,S1164,0)</f>
        <v/>
      </c>
      <c r="AC1164" s="1292"/>
      <c r="AD1164" s="1322">
        <f>IF(R1164=AD$97,X1164,0)</f>
        <v>0</v>
      </c>
      <c r="AE1164" s="1322" t="str">
        <f>IF(R1164=AE$97,X1164,0)</f>
        <v/>
      </c>
      <c r="AF1164" s="40"/>
      <c r="AH1164" s="40"/>
      <c r="AI1164" s="1322">
        <f>AD1164</f>
        <v>0</v>
      </c>
      <c r="AJ1164" s="1322" t="str">
        <f>AE1164</f>
        <v/>
      </c>
      <c r="AK1164" s="40"/>
      <c r="AL1164" s="40"/>
    </row>
    <row r="1165" spans="1:38" s="737" customFormat="1" ht="17" customHeight="1">
      <c r="A1165" s="1704">
        <f>IF(G1115="",0,1)</f>
        <v>0</v>
      </c>
      <c r="B1165" s="1655"/>
      <c r="C1165" s="1283"/>
      <c r="D1165" s="1561"/>
      <c r="E1165" s="1474" t="str">
        <f t="shared" si="108"/>
        <v/>
      </c>
      <c r="F1165" s="1789"/>
      <c r="G1165" s="1323"/>
      <c r="H1165" s="1324"/>
      <c r="I1165" s="1324"/>
      <c r="J1165" s="1324"/>
      <c r="K1165" s="2174"/>
      <c r="L1165" s="2174"/>
      <c r="M1165" s="2174"/>
      <c r="N1165" s="2174"/>
      <c r="O1165" s="2174"/>
      <c r="P1165" s="2174"/>
      <c r="Q1165" s="2174"/>
      <c r="R1165" s="1325"/>
      <c r="S1165" s="1326"/>
      <c r="T1165" s="1326"/>
      <c r="U1165" s="1326"/>
      <c r="V1165" s="1326"/>
      <c r="W1165" s="1326"/>
      <c r="X1165" s="1326"/>
      <c r="AC1165" s="1292"/>
      <c r="AE1165" s="40"/>
      <c r="AF1165" s="40"/>
      <c r="AH1165" s="40"/>
      <c r="AJ1165" s="40"/>
      <c r="AK1165" s="40"/>
      <c r="AL1165" s="40"/>
    </row>
    <row r="1166" spans="1:38" s="1292" customFormat="1" ht="18" customHeight="1">
      <c r="A1166" s="1704">
        <f>IF(G1115="",0,1)</f>
        <v>0</v>
      </c>
      <c r="B1166" s="1629"/>
      <c r="C1166" s="1283"/>
      <c r="D1166" s="1564">
        <f>IF(I1166="",-1,0)</f>
        <v>-1</v>
      </c>
      <c r="E1166" s="1474" t="str">
        <f t="shared" si="108"/>
        <v/>
      </c>
      <c r="F1166" s="1789"/>
      <c r="G1166" s="1329" t="str">
        <f>G$116</f>
        <v>Total</v>
      </c>
      <c r="H1166" s="1329"/>
      <c r="I1166" s="1330"/>
      <c r="J1166" s="1331"/>
      <c r="K1166" s="1332">
        <f>AK1116</f>
        <v>0</v>
      </c>
      <c r="L1166" s="1332"/>
      <c r="M1166" s="1332"/>
      <c r="N1166" s="1332"/>
      <c r="O1166" s="1332"/>
      <c r="P1166" s="1332"/>
      <c r="Q1166" s="1332"/>
      <c r="R1166" s="1332"/>
      <c r="S1166" s="1286">
        <f>SUM(S1152:S1165)</f>
        <v>0</v>
      </c>
      <c r="T1166" s="1333"/>
      <c r="U1166" s="1286"/>
      <c r="V1166" s="1286">
        <f>SUM(V1152:V1165)</f>
        <v>0</v>
      </c>
      <c r="W1166" s="1286">
        <f>SUM(W1152:W1165)</f>
        <v>0</v>
      </c>
      <c r="X1166" s="1286">
        <f>SUM(X1152:X1165)</f>
        <v>0</v>
      </c>
      <c r="Y1166" s="2"/>
      <c r="Z1166" s="2"/>
      <c r="AA1166" s="1334">
        <f>SUM(AA1152:AA1165)</f>
        <v>0</v>
      </c>
      <c r="AB1166" s="1334">
        <f>SUM(AB1152:AB1165)</f>
        <v>0</v>
      </c>
      <c r="AD1166" s="1334">
        <f>SUM(AD1152:AD1165)</f>
        <v>0</v>
      </c>
      <c r="AE1166" s="1334">
        <f>SUM(AE1152:AE1165)</f>
        <v>0</v>
      </c>
      <c r="AF1166" s="1415"/>
      <c r="AG1166" s="1334">
        <f>SUM(AG1152:AG1165)</f>
        <v>0</v>
      </c>
      <c r="AH1166" s="1334">
        <f>SUM(AH1152:AH1165)</f>
        <v>0</v>
      </c>
      <c r="AI1166" s="1334">
        <f>SUM(AI1152:AI1165)</f>
        <v>0</v>
      </c>
      <c r="AJ1166" s="1334">
        <f>SUM(AJ1152:AJ1165)</f>
        <v>0</v>
      </c>
      <c r="AK1166" s="1415"/>
      <c r="AL1166" s="1415"/>
    </row>
    <row r="1167" spans="1:38" s="731" customFormat="1" ht="25" customHeight="1">
      <c r="A1167" s="1704">
        <f>IF(G1115="",0,1)</f>
        <v>0</v>
      </c>
      <c r="B1167" s="1629"/>
      <c r="C1167" s="1283"/>
      <c r="D1167" s="1561"/>
      <c r="E1167" s="1474" t="str">
        <f t="shared" si="108"/>
        <v/>
      </c>
      <c r="F1167" s="1789"/>
      <c r="G1167" s="1315"/>
      <c r="H1167" s="1335"/>
      <c r="I1167" s="1336"/>
      <c r="J1167" s="1337"/>
      <c r="K1167" s="1338"/>
      <c r="L1167" s="1338"/>
      <c r="M1167" s="1338"/>
      <c r="N1167" s="1338"/>
      <c r="O1167" s="1338"/>
      <c r="P1167" s="1338"/>
      <c r="Q1167" s="1338"/>
      <c r="R1167" s="1338"/>
      <c r="S1167" s="1337"/>
      <c r="T1167" s="1337"/>
      <c r="U1167" s="1337"/>
      <c r="V1167" s="1339"/>
      <c r="W1167" s="989"/>
      <c r="X1167" s="2"/>
      <c r="Y1167" s="2"/>
      <c r="Z1167" s="2"/>
      <c r="AA1167" s="2"/>
      <c r="AB1167" s="2"/>
      <c r="AC1167" s="1292"/>
      <c r="AD1167" s="1415"/>
      <c r="AE1167" s="1415"/>
      <c r="AF1167" s="1415"/>
      <c r="AG1167" s="1415"/>
      <c r="AH1167" s="1415"/>
      <c r="AI1167" s="1415"/>
      <c r="AJ1167" s="1415"/>
      <c r="AK1167" s="1415"/>
      <c r="AL1167" s="1415"/>
    </row>
    <row r="1168" spans="1:38" s="1279" customFormat="1" ht="19" customHeight="1">
      <c r="A1168" s="1704">
        <f>IF(G1115="",0,1)</f>
        <v>0</v>
      </c>
      <c r="B1168" s="1704"/>
      <c r="C1168" s="1565"/>
      <c r="D1168" s="1566"/>
      <c r="E1168" s="1474" t="str">
        <f t="shared" si="108"/>
        <v/>
      </c>
      <c r="F1168" s="1789"/>
      <c r="G1168" s="1340"/>
      <c r="H1168" s="1341" t="str">
        <f>H$118</f>
        <v>Economies</v>
      </c>
      <c r="I1168" s="1342"/>
      <c r="J1168" s="1343"/>
      <c r="K1168" s="1344" t="str">
        <f>K$118</f>
        <v>Ensemble des mesures 1</v>
      </c>
      <c r="L1168" s="1345"/>
      <c r="M1168" s="1261"/>
      <c r="N1168" s="1346"/>
      <c r="O1168" s="1346"/>
      <c r="P1168" s="1346"/>
      <c r="Q1168" s="1346"/>
      <c r="R1168" s="1346"/>
      <c r="S1168" s="1347">
        <f>AA1166</f>
        <v>0</v>
      </c>
      <c r="T1168" s="1261"/>
      <c r="U1168" s="1261"/>
      <c r="V1168" s="1261"/>
      <c r="W1168" s="1348"/>
      <c r="X1168" s="1349">
        <f>AD1166</f>
        <v>0</v>
      </c>
      <c r="Y1168" s="1350"/>
      <c r="Z1168" s="1350"/>
      <c r="AA1168" s="1350"/>
      <c r="AB1168" s="1350"/>
      <c r="AC1168" s="1350"/>
    </row>
    <row r="1169" spans="1:38" s="1355" customFormat="1" ht="19" customHeight="1">
      <c r="A1169" s="1704">
        <f>IF(G1115="",0,1)</f>
        <v>0</v>
      </c>
      <c r="B1169" s="1646"/>
      <c r="C1169" s="1565"/>
      <c r="D1169" s="1567"/>
      <c r="E1169" s="1474" t="str">
        <f t="shared" si="108"/>
        <v/>
      </c>
      <c r="F1169" s="1789"/>
      <c r="G1169" s="1351"/>
      <c r="H1169" s="1352" t="s">
        <v>100</v>
      </c>
      <c r="I1169" s="1353"/>
      <c r="J1169" s="1354"/>
      <c r="K1169" s="1344" t="str">
        <f>K$119</f>
        <v>Ensemble des mesures 2</v>
      </c>
      <c r="L1169" s="1345"/>
      <c r="M1169" s="1261"/>
      <c r="N1169" s="1346"/>
      <c r="O1169" s="1346"/>
      <c r="P1169" s="1346"/>
      <c r="Q1169" s="1346"/>
      <c r="R1169" s="1346"/>
      <c r="S1169" s="1347">
        <f>AB1166</f>
        <v>0</v>
      </c>
      <c r="T1169" s="1261"/>
      <c r="U1169" s="1261"/>
      <c r="V1169" s="1261"/>
      <c r="W1169" s="1348"/>
      <c r="X1169" s="1349">
        <f>AE1166</f>
        <v>0</v>
      </c>
      <c r="Y1169" s="208"/>
      <c r="Z1169" s="208"/>
      <c r="AA1169" s="208"/>
      <c r="AB1169" s="208"/>
      <c r="AC1169" s="208"/>
      <c r="AD1169" s="198"/>
      <c r="AE1169" s="198"/>
      <c r="AF1169" s="198"/>
      <c r="AG1169" s="198"/>
      <c r="AH1169" s="198"/>
      <c r="AI1169" s="198"/>
      <c r="AJ1169" s="198"/>
      <c r="AK1169" s="198"/>
      <c r="AL1169" s="198"/>
    </row>
    <row r="1170" spans="1:38" s="1368" customFormat="1" ht="19" customHeight="1">
      <c r="A1170" s="1704">
        <f>IF(G1115="",0,1)</f>
        <v>0</v>
      </c>
      <c r="B1170" s="1709"/>
      <c r="C1170" s="1568"/>
      <c r="D1170" s="1569"/>
      <c r="E1170" s="1474" t="str">
        <f t="shared" si="108"/>
        <v/>
      </c>
      <c r="F1170" s="1789"/>
      <c r="G1170" s="1359"/>
      <c r="H1170" s="1360"/>
      <c r="I1170" s="1361"/>
      <c r="J1170" s="1360"/>
      <c r="K1170" s="1414" t="str">
        <f>K$120</f>
        <v>Total (ensemble des mesures 1+2)</v>
      </c>
      <c r="L1170" s="1363"/>
      <c r="M1170" s="1364"/>
      <c r="N1170" s="1362"/>
      <c r="O1170" s="1362"/>
      <c r="P1170" s="1362"/>
      <c r="Q1170" s="1362"/>
      <c r="R1170" s="1362"/>
      <c r="S1170" s="1365">
        <f>SUM(S1168:S1169)</f>
        <v>0</v>
      </c>
      <c r="T1170" s="1364"/>
      <c r="U1170" s="1364"/>
      <c r="V1170" s="1364"/>
      <c r="W1170" s="1366"/>
      <c r="X1170" s="1367">
        <f>SUM(X1168:X1169)</f>
        <v>0</v>
      </c>
      <c r="Y1170" s="933"/>
      <c r="Z1170" s="933"/>
      <c r="AA1170" s="933"/>
      <c r="AB1170" s="933"/>
      <c r="AC1170" s="933"/>
      <c r="AD1170" s="21"/>
      <c r="AE1170" s="21"/>
      <c r="AF1170" s="21"/>
      <c r="AG1170" s="21"/>
      <c r="AH1170" s="21"/>
      <c r="AI1170" s="21"/>
      <c r="AJ1170" s="21"/>
      <c r="AK1170" s="21"/>
      <c r="AL1170" s="21"/>
    </row>
    <row r="1171" spans="1:38" s="731" customFormat="1" ht="25" customHeight="1">
      <c r="A1171" s="1704">
        <f>IF(G1115="",0,1)</f>
        <v>0</v>
      </c>
      <c r="B1171" s="1629"/>
      <c r="C1171" s="1283"/>
      <c r="D1171" s="1561"/>
      <c r="E1171" s="1474" t="str">
        <f t="shared" si="108"/>
        <v/>
      </c>
      <c r="F1171" s="1789"/>
      <c r="G1171" s="1315"/>
      <c r="H1171" s="1335"/>
      <c r="I1171" s="1336"/>
      <c r="J1171" s="1337"/>
      <c r="K1171" s="1338"/>
      <c r="L1171" s="1338"/>
      <c r="M1171" s="1338"/>
      <c r="N1171" s="1338"/>
      <c r="O1171" s="1338"/>
      <c r="P1171" s="1338"/>
      <c r="Q1171" s="1338"/>
      <c r="R1171" s="1338"/>
      <c r="S1171" s="1337"/>
      <c r="T1171" s="1337"/>
      <c r="U1171" s="1337"/>
      <c r="V1171" s="1339"/>
      <c r="W1171" s="989"/>
      <c r="X1171" s="2"/>
      <c r="Y1171" s="2"/>
      <c r="Z1171" s="2"/>
      <c r="AA1171" s="2"/>
      <c r="AB1171" s="2"/>
      <c r="AC1171" s="1291"/>
      <c r="AD1171" s="1415"/>
      <c r="AE1171" s="1415"/>
      <c r="AF1171" s="1415"/>
      <c r="AG1171" s="1415"/>
      <c r="AH1171" s="1415"/>
      <c r="AI1171" s="1415"/>
      <c r="AJ1171" s="1415"/>
      <c r="AK1171" s="1415"/>
      <c r="AL1171" s="1415"/>
    </row>
    <row r="1172" spans="1:38" s="731" customFormat="1" ht="25" customHeight="1">
      <c r="A1172" s="1704">
        <f>IF(G1115="",0,1)</f>
        <v>0</v>
      </c>
      <c r="B1172" s="1629"/>
      <c r="C1172" s="1283"/>
      <c r="D1172" s="1561"/>
      <c r="E1172" s="1474" t="str">
        <f t="shared" si="108"/>
        <v/>
      </c>
      <c r="F1172" s="1789"/>
      <c r="G1172" s="1315"/>
      <c r="H1172" s="1615" t="s">
        <v>909</v>
      </c>
      <c r="I1172" s="528"/>
      <c r="J1172" s="528"/>
      <c r="K1172" s="528"/>
      <c r="L1172" s="528"/>
      <c r="M1172" s="528"/>
      <c r="N1172" s="528"/>
      <c r="O1172" s="528"/>
      <c r="P1172" s="528"/>
      <c r="Q1172" s="528"/>
      <c r="R1172" s="528"/>
      <c r="S1172" s="528"/>
      <c r="T1172" s="528"/>
      <c r="U1172" s="528"/>
      <c r="V1172" s="528"/>
      <c r="W1172" s="528"/>
      <c r="X1172" s="2"/>
      <c r="Y1172" s="2"/>
      <c r="Z1172" s="2"/>
      <c r="AA1172" s="2"/>
      <c r="AB1172" s="2"/>
      <c r="AC1172" s="1291"/>
      <c r="AD1172" s="1415"/>
      <c r="AE1172" s="1415"/>
      <c r="AF1172" s="1415"/>
      <c r="AG1172" s="1415"/>
      <c r="AH1172" s="1415"/>
      <c r="AI1172" s="1415"/>
      <c r="AJ1172" s="1415"/>
      <c r="AK1172" s="1415"/>
      <c r="AL1172" s="1415"/>
    </row>
    <row r="1173" spans="1:38" s="731" customFormat="1" ht="84" customHeight="1">
      <c r="A1173" s="1704">
        <f>IF(G1115="",0,1)</f>
        <v>0</v>
      </c>
      <c r="B1173" s="1629"/>
      <c r="C1173" s="1283"/>
      <c r="D1173" s="1561"/>
      <c r="E1173" s="1474" t="str">
        <f t="shared" si="108"/>
        <v/>
      </c>
      <c r="F1173" s="1789"/>
      <c r="G1173" s="1315"/>
      <c r="H1173" s="2188"/>
      <c r="I1173" s="2189"/>
      <c r="J1173" s="2189"/>
      <c r="K1173" s="2189"/>
      <c r="L1173" s="2189"/>
      <c r="M1173" s="2189"/>
      <c r="N1173" s="2189"/>
      <c r="O1173" s="2189"/>
      <c r="P1173" s="2189"/>
      <c r="Q1173" s="2189"/>
      <c r="R1173" s="2189"/>
      <c r="S1173" s="2189"/>
      <c r="T1173" s="2189"/>
      <c r="U1173" s="2189"/>
      <c r="V1173" s="2189"/>
      <c r="W1173" s="2190"/>
      <c r="X1173" s="2"/>
      <c r="Y1173" s="2"/>
      <c r="Z1173" s="2"/>
      <c r="AA1173" s="2"/>
      <c r="AB1173" s="2"/>
      <c r="AC1173" s="1291"/>
      <c r="AD1173" s="1415"/>
      <c r="AE1173" s="1415"/>
      <c r="AF1173" s="1415"/>
      <c r="AG1173" s="1415"/>
      <c r="AH1173" s="1415"/>
      <c r="AI1173" s="1415"/>
      <c r="AJ1173" s="1415"/>
      <c r="AK1173" s="1415"/>
      <c r="AL1173" s="1415"/>
    </row>
    <row r="1174" spans="1:38" s="731" customFormat="1" ht="25" customHeight="1">
      <c r="A1174" s="1704">
        <f>IF(G1115="",0,1)</f>
        <v>0</v>
      </c>
      <c r="B1174" s="1629"/>
      <c r="C1174" s="1283"/>
      <c r="D1174" s="1561"/>
      <c r="E1174" s="1474" t="str">
        <f t="shared" si="108"/>
        <v/>
      </c>
      <c r="F1174" s="1789"/>
      <c r="G1174" s="1315"/>
      <c r="H1174" s="1335"/>
      <c r="I1174" s="1336"/>
      <c r="J1174" s="1336"/>
      <c r="K1174" s="1336"/>
      <c r="L1174" s="1336"/>
      <c r="M1174" s="1336"/>
      <c r="N1174" s="1336"/>
      <c r="O1174" s="1336"/>
      <c r="P1174" s="1336"/>
      <c r="Q1174" s="1336"/>
      <c r="R1174" s="1336"/>
      <c r="S1174" s="1336"/>
      <c r="T1174" s="1336"/>
      <c r="U1174" s="1336"/>
      <c r="V1174" s="1336"/>
      <c r="W1174" s="1336"/>
      <c r="X1174" s="2"/>
      <c r="Y1174" s="2"/>
      <c r="Z1174" s="2"/>
      <c r="AA1174" s="2"/>
      <c r="AB1174" s="2"/>
      <c r="AC1174" s="1291"/>
      <c r="AD1174" s="1415"/>
      <c r="AE1174" s="1415"/>
      <c r="AF1174" s="1415"/>
      <c r="AG1174" s="1415"/>
      <c r="AH1174" s="1415"/>
      <c r="AI1174" s="1415"/>
      <c r="AJ1174" s="1415"/>
      <c r="AK1174" s="1415"/>
      <c r="AL1174" s="1415"/>
    </row>
    <row r="1175" spans="1:38" s="731" customFormat="1" ht="25" customHeight="1">
      <c r="A1175" s="1704">
        <f>IF(G1115="",0,1)</f>
        <v>0</v>
      </c>
      <c r="B1175" s="1629"/>
      <c r="C1175" s="1283"/>
      <c r="D1175" s="1561"/>
      <c r="E1175" s="1474" t="str">
        <f t="shared" si="108"/>
        <v/>
      </c>
      <c r="F1175" s="1789"/>
      <c r="G1175" s="1315"/>
      <c r="H1175" s="1335"/>
      <c r="I1175" s="1336"/>
      <c r="J1175" s="1337"/>
      <c r="K1175" s="1338"/>
      <c r="L1175" s="1338"/>
      <c r="M1175" s="1338"/>
      <c r="N1175" s="1338"/>
      <c r="O1175" s="1338"/>
      <c r="P1175" s="1338"/>
      <c r="Q1175" s="1338"/>
      <c r="R1175" s="1338"/>
      <c r="S1175" s="1337"/>
      <c r="T1175" s="1337"/>
      <c r="U1175" s="1337"/>
      <c r="V1175" s="1339"/>
      <c r="W1175" s="989"/>
      <c r="X1175" s="2"/>
      <c r="Y1175" s="2"/>
      <c r="Z1175" s="2"/>
      <c r="AA1175" s="2"/>
      <c r="AB1175" s="2"/>
      <c r="AC1175" s="1291"/>
      <c r="AD1175" s="1415"/>
      <c r="AE1175" s="1415"/>
      <c r="AF1175" s="1415"/>
      <c r="AG1175" s="1415"/>
      <c r="AH1175" s="1415"/>
      <c r="AI1175" s="1415"/>
      <c r="AJ1175" s="1415"/>
      <c r="AK1175" s="1415"/>
      <c r="AL1175" s="1415"/>
    </row>
    <row r="1176" spans="1:38" s="731" customFormat="1" ht="25" customHeight="1">
      <c r="A1176" s="1704">
        <f>IF(G1115="",0,1)</f>
        <v>0</v>
      </c>
      <c r="B1176" s="1629"/>
      <c r="C1176" s="1283"/>
      <c r="D1176" s="1561"/>
      <c r="E1176" s="1474" t="str">
        <f t="shared" si="108"/>
        <v/>
      </c>
      <c r="F1176" s="1789"/>
      <c r="G1176" s="1315"/>
      <c r="H1176" s="1335"/>
      <c r="I1176" s="1336"/>
      <c r="J1176" s="1337"/>
      <c r="K1176" s="1338"/>
      <c r="L1176" s="1338"/>
      <c r="M1176" s="1338"/>
      <c r="N1176" s="1338"/>
      <c r="O1176" s="1338"/>
      <c r="P1176" s="1338"/>
      <c r="Q1176" s="1338"/>
      <c r="R1176" s="1338"/>
      <c r="S1176" s="1337"/>
      <c r="T1176" s="1337"/>
      <c r="U1176" s="1337"/>
      <c r="V1176" s="1339"/>
      <c r="W1176" s="989"/>
      <c r="X1176" s="2"/>
      <c r="Y1176" s="2"/>
      <c r="Z1176" s="2"/>
      <c r="AA1176" s="2"/>
      <c r="AB1176" s="2"/>
      <c r="AC1176" s="1291"/>
      <c r="AD1176" s="1415"/>
      <c r="AE1176" s="1415"/>
      <c r="AF1176" s="1415"/>
      <c r="AG1176" s="1415"/>
      <c r="AH1176" s="1415"/>
      <c r="AI1176" s="1415"/>
      <c r="AJ1176" s="1415"/>
      <c r="AK1176" s="1415"/>
      <c r="AL1176" s="1415"/>
    </row>
    <row r="1177" spans="1:38" s="1292" customFormat="1" ht="24" thickBot="1">
      <c r="A1177" s="1704">
        <f>IF(G1115="",0,1)</f>
        <v>0</v>
      </c>
      <c r="B1177" s="1629"/>
      <c r="C1177" s="1283"/>
      <c r="D1177" s="1561"/>
      <c r="E1177" s="1474" t="str">
        <f t="shared" si="108"/>
        <v/>
      </c>
      <c r="F1177" s="1789"/>
      <c r="G1177" s="777" t="str">
        <f>CONCATENATE(G1115, G$39)</f>
        <v>: Contrôle d'optimisation énergétique</v>
      </c>
      <c r="H1177" s="777"/>
      <c r="I1177" s="777"/>
      <c r="J1177" s="777"/>
      <c r="K1177" s="777"/>
      <c r="L1177" s="777"/>
      <c r="M1177" s="777"/>
      <c r="N1177" s="777"/>
      <c r="O1177" s="777"/>
      <c r="P1177" s="777"/>
      <c r="Q1177" s="777"/>
      <c r="R1177" s="777"/>
      <c r="S1177" s="777"/>
      <c r="T1177" s="777"/>
      <c r="U1177" s="2175"/>
      <c r="V1177" s="2175"/>
      <c r="W1177" s="1570"/>
      <c r="X1177" s="2"/>
      <c r="Y1177" s="2"/>
      <c r="Z1177" s="2"/>
      <c r="AA1177" s="2"/>
      <c r="AB1177" s="2"/>
      <c r="AC1177" s="1291"/>
      <c r="AD1177" s="1415"/>
    </row>
    <row r="1178" spans="1:38" s="731" customFormat="1" ht="25" customHeight="1">
      <c r="A1178" s="1704">
        <f>IF(G1115="",0,1)</f>
        <v>0</v>
      </c>
      <c r="B1178" s="1629"/>
      <c r="C1178" s="1283"/>
      <c r="D1178" s="1561"/>
      <c r="E1178" s="1474" t="str">
        <f t="shared" si="108"/>
        <v/>
      </c>
      <c r="F1178" s="1789"/>
      <c r="G1178" s="1315"/>
      <c r="H1178" s="1335"/>
      <c r="I1178" s="1336"/>
      <c r="J1178" s="1337"/>
      <c r="K1178" s="1338"/>
      <c r="L1178" s="1338"/>
      <c r="M1178" s="1338"/>
      <c r="N1178" s="1338"/>
      <c r="O1178" s="1338"/>
      <c r="P1178" s="1338"/>
      <c r="Q1178" s="1338"/>
      <c r="R1178" s="1338"/>
      <c r="S1178" s="1337"/>
      <c r="T1178" s="1337"/>
      <c r="U1178" s="1337"/>
      <c r="V1178" s="1339"/>
      <c r="W1178" s="989"/>
      <c r="X1178" s="2"/>
      <c r="Y1178" s="2"/>
      <c r="Z1178" s="2"/>
      <c r="AA1178" s="2"/>
      <c r="AB1178" s="2"/>
      <c r="AC1178" s="1291"/>
      <c r="AD1178" s="1415"/>
      <c r="AE1178" s="1415"/>
      <c r="AF1178" s="1415"/>
      <c r="AG1178" s="1415"/>
      <c r="AH1178" s="1415"/>
      <c r="AI1178" s="1415"/>
      <c r="AJ1178" s="1415"/>
      <c r="AK1178" s="1415"/>
      <c r="AL1178" s="1415"/>
    </row>
    <row r="1179" spans="1:38" s="731" customFormat="1" ht="25" customHeight="1">
      <c r="A1179" s="1704">
        <f>IF(G1115="",0,1)</f>
        <v>0</v>
      </c>
      <c r="B1179" s="1629"/>
      <c r="C1179" s="1283"/>
      <c r="D1179" s="1561"/>
      <c r="E1179" s="1474" t="str">
        <f t="shared" si="108"/>
        <v/>
      </c>
      <c r="F1179" s="1789"/>
      <c r="G1179" s="1571" t="str">
        <f>G$129</f>
        <v>Réalisez les mesures d'optimisation énergétique au moins 1 x par an - au mieux avant la période de chauffe.</v>
      </c>
      <c r="H1179" s="1335"/>
      <c r="I1179" s="1336"/>
      <c r="J1179" s="1337"/>
      <c r="K1179" s="1338"/>
      <c r="L1179" s="1338"/>
      <c r="M1179" s="1338"/>
      <c r="N1179" s="1338"/>
      <c r="O1179" s="1338"/>
      <c r="P1179" s="1338"/>
      <c r="Q1179" s="1338"/>
      <c r="R1179" s="1338"/>
      <c r="S1179" s="1337"/>
      <c r="T1179" s="1337"/>
      <c r="U1179" s="1337"/>
      <c r="V1179" s="1339"/>
      <c r="W1179" s="989"/>
      <c r="X1179" s="2"/>
      <c r="Y1179" s="2"/>
      <c r="Z1179" s="2"/>
      <c r="AA1179" s="2"/>
      <c r="AB1179" s="2"/>
      <c r="AC1179" s="1291"/>
      <c r="AD1179" s="1415"/>
      <c r="AE1179" s="1415"/>
      <c r="AF1179" s="1415"/>
      <c r="AG1179" s="1415"/>
      <c r="AH1179" s="1415"/>
      <c r="AI1179" s="1415"/>
      <c r="AJ1179" s="1415"/>
      <c r="AK1179" s="1415"/>
      <c r="AL1179" s="1415"/>
    </row>
    <row r="1180" spans="1:38" s="731" customFormat="1" ht="25" customHeight="1">
      <c r="A1180" s="1704">
        <f>IF(G1115="",0,1)</f>
        <v>0</v>
      </c>
      <c r="B1180" s="1629"/>
      <c r="C1180" s="1283"/>
      <c r="D1180" s="1561"/>
      <c r="E1180" s="1474" t="str">
        <f t="shared" ref="E1180:E1213" si="109">IF((SUM(A1180:C1180))&gt;0,G$42,"")</f>
        <v/>
      </c>
      <c r="F1180" s="1789"/>
      <c r="G1180" s="1571"/>
      <c r="H1180" s="1335"/>
      <c r="I1180" s="1336"/>
      <c r="J1180" s="1337"/>
      <c r="K1180" s="1338"/>
      <c r="L1180" s="1338"/>
      <c r="M1180" s="1338"/>
      <c r="N1180" s="1338"/>
      <c r="O1180" s="1338"/>
      <c r="P1180" s="1338"/>
      <c r="Q1180" s="1338"/>
      <c r="R1180" s="1338"/>
      <c r="S1180" s="1572" t="str">
        <f>S$130</f>
        <v>Réalisé</v>
      </c>
      <c r="V1180" s="955" t="str">
        <f>V$130</f>
        <v>Nom, date</v>
      </c>
      <c r="W1180" s="989"/>
      <c r="X1180" s="2"/>
      <c r="Y1180" s="2"/>
      <c r="Z1180" s="2"/>
      <c r="AA1180" s="2"/>
      <c r="AB1180" s="2"/>
      <c r="AC1180" s="1291"/>
      <c r="AD1180" s="1415"/>
      <c r="AE1180" s="1415"/>
      <c r="AF1180" s="1415"/>
      <c r="AG1180" s="1415"/>
      <c r="AH1180" s="1415"/>
      <c r="AI1180" s="1415"/>
      <c r="AJ1180" s="1415"/>
      <c r="AK1180" s="1415"/>
      <c r="AL1180" s="1415"/>
    </row>
    <row r="1181" spans="1:38" s="731" customFormat="1" ht="25" customHeight="1">
      <c r="A1181" s="1704">
        <f>IF(G1115="",0,1)</f>
        <v>0</v>
      </c>
      <c r="B1181" s="1629"/>
      <c r="C1181" s="1283"/>
      <c r="D1181" s="1561"/>
      <c r="E1181" s="1474" t="str">
        <f t="shared" si="109"/>
        <v/>
      </c>
      <c r="F1181" s="1789"/>
      <c r="G1181" s="1335" t="str">
        <f>G$131</f>
        <v>2.1 Etanchéité</v>
      </c>
      <c r="H1181" s="1335"/>
      <c r="I1181" s="1336"/>
      <c r="J1181" s="1337"/>
      <c r="K1181" s="1338"/>
      <c r="L1181" s="1338"/>
      <c r="M1181" s="1338"/>
      <c r="N1181" s="1338"/>
      <c r="O1181" s="1338"/>
      <c r="P1181" s="1338"/>
      <c r="Q1181" s="1338"/>
      <c r="R1181" s="1338"/>
      <c r="S1181" s="1337"/>
      <c r="T1181" s="1337"/>
      <c r="U1181" s="1337"/>
      <c r="V1181" s="1339"/>
      <c r="W1181" s="1339"/>
      <c r="X1181" s="1339"/>
      <c r="Y1181" s="2"/>
      <c r="Z1181" s="2"/>
      <c r="AA1181" s="2"/>
      <c r="AB1181" s="2"/>
      <c r="AC1181" s="1291"/>
      <c r="AD1181" s="1415"/>
      <c r="AE1181" s="1415"/>
      <c r="AF1181" s="1415"/>
      <c r="AG1181" s="1415"/>
      <c r="AH1181" s="1415"/>
      <c r="AI1181" s="1415"/>
      <c r="AJ1181" s="1415"/>
      <c r="AK1181" s="1415"/>
      <c r="AL1181" s="1415"/>
    </row>
    <row r="1182" spans="1:38" s="731" customFormat="1" ht="19" customHeight="1">
      <c r="A1182" s="1704">
        <f>IF(G1115="",0,1)</f>
        <v>0</v>
      </c>
      <c r="B1182" s="1629"/>
      <c r="C1182" s="1283"/>
      <c r="D1182" s="1561"/>
      <c r="E1182" s="1474" t="str">
        <f t="shared" si="109"/>
        <v/>
      </c>
      <c r="F1182" s="1789"/>
      <c r="G1182" s="1573" t="s">
        <v>9</v>
      </c>
      <c r="H1182" s="1574" t="str">
        <f>BT1115</f>
        <v/>
      </c>
      <c r="I1182" s="1575"/>
      <c r="J1182" s="1576"/>
      <c r="K1182" s="1577"/>
      <c r="L1182" s="1578"/>
      <c r="M1182" s="1578"/>
      <c r="N1182" s="1578"/>
      <c r="O1182" s="1578"/>
      <c r="P1182" s="1578"/>
      <c r="Q1182" s="1578"/>
      <c r="R1182" s="1578"/>
      <c r="S1182" s="1578"/>
      <c r="T1182" s="1578"/>
      <c r="U1182" s="1576"/>
      <c r="V1182" s="1579"/>
      <c r="W1182" s="1579"/>
      <c r="X1182" s="1579"/>
      <c r="Y1182" s="2"/>
      <c r="Z1182" s="2"/>
      <c r="AA1182" s="2"/>
      <c r="AB1182" s="2"/>
      <c r="AC1182" s="1291"/>
      <c r="AD1182" s="1415"/>
      <c r="AE1182" s="1415"/>
      <c r="AF1182" s="1415"/>
      <c r="AG1182" s="1415"/>
      <c r="AH1182" s="1415"/>
      <c r="AI1182" s="1415"/>
      <c r="AJ1182" s="1415"/>
      <c r="AK1182" s="1415"/>
      <c r="AL1182" s="1415"/>
    </row>
    <row r="1183" spans="1:38" s="731" customFormat="1" ht="20" customHeight="1">
      <c r="A1183" s="1704">
        <f>IF(G1115="",0,1)</f>
        <v>0</v>
      </c>
      <c r="B1183" s="1629"/>
      <c r="C1183" s="1283"/>
      <c r="D1183" s="1561"/>
      <c r="E1183" s="1474" t="str">
        <f t="shared" si="109"/>
        <v/>
      </c>
      <c r="F1183" s="1789"/>
      <c r="G1183" s="1573"/>
      <c r="H1183" s="1335"/>
      <c r="I1183" s="2176" t="s">
        <v>528</v>
      </c>
      <c r="J1183" s="2176"/>
      <c r="K1183" s="1338"/>
      <c r="L1183" s="1338"/>
      <c r="M1183" s="1338"/>
      <c r="N1183" s="1338"/>
      <c r="O1183" s="1338"/>
      <c r="P1183" s="1337"/>
      <c r="Q1183" s="1337"/>
      <c r="U1183" s="1580"/>
      <c r="V1183" s="1580"/>
      <c r="W1183" s="1580"/>
      <c r="X1183" s="1580"/>
      <c r="Y1183" s="2"/>
      <c r="Z1183" s="2"/>
      <c r="AA1183" s="2"/>
      <c r="AB1183" s="2"/>
      <c r="AC1183" s="1291"/>
      <c r="AD1183" s="1415"/>
      <c r="AE1183" s="1415"/>
      <c r="AF1183" s="1415"/>
      <c r="AG1183" s="1415"/>
      <c r="AH1183" s="1415"/>
      <c r="AI1183" s="1415"/>
      <c r="AJ1183" s="1415"/>
      <c r="AK1183" s="1415"/>
      <c r="AL1183" s="1415"/>
    </row>
    <row r="1184" spans="1:38" s="731" customFormat="1" ht="25" customHeight="1">
      <c r="A1184" s="1704">
        <f>IF(G1115="",0,1)</f>
        <v>0</v>
      </c>
      <c r="B1184" s="1629"/>
      <c r="C1184" s="1283"/>
      <c r="D1184" s="1561"/>
      <c r="E1184" s="1474" t="str">
        <f t="shared" si="109"/>
        <v/>
      </c>
      <c r="F1184" s="1789"/>
      <c r="G1184" s="1573"/>
      <c r="H1184" s="1335"/>
      <c r="I1184" s="2176" t="s">
        <v>529</v>
      </c>
      <c r="J1184" s="2176"/>
      <c r="K1184" s="2177" t="str">
        <f>K$134</f>
        <v xml:space="preserve"> Améliorez l'étanchéité des portes en renforçant les joints.</v>
      </c>
      <c r="L1184" s="2177"/>
      <c r="M1184" s="2177"/>
      <c r="N1184" s="2177"/>
      <c r="O1184" s="2177"/>
      <c r="P1184" s="2177"/>
      <c r="Q1184" s="2177"/>
      <c r="R1184" s="2177"/>
      <c r="S1184" s="1581" t="s">
        <v>16</v>
      </c>
      <c r="T1184" s="1582"/>
      <c r="U1184" s="1580"/>
      <c r="V1184" s="1583"/>
      <c r="W1184" s="1584"/>
      <c r="X1184" s="1585"/>
      <c r="Y1184" s="2"/>
      <c r="Z1184" s="2"/>
      <c r="AA1184" s="2"/>
      <c r="AB1184" s="2"/>
      <c r="AC1184" s="1291"/>
      <c r="AD1184" s="1415"/>
      <c r="AE1184" s="1415"/>
      <c r="AF1184" s="1415"/>
      <c r="AG1184" s="1415"/>
      <c r="AH1184" s="1415"/>
      <c r="AI1184" s="1415"/>
      <c r="AJ1184" s="1415"/>
      <c r="AK1184" s="1415"/>
      <c r="AL1184" s="1415"/>
    </row>
    <row r="1185" spans="1:38" s="731" customFormat="1" ht="6" customHeight="1">
      <c r="A1185" s="1704">
        <f>IF(G1115="",0,1)</f>
        <v>0</v>
      </c>
      <c r="B1185" s="1629"/>
      <c r="C1185" s="1283"/>
      <c r="D1185" s="1561"/>
      <c r="E1185" s="1474" t="str">
        <f t="shared" si="109"/>
        <v/>
      </c>
      <c r="F1185" s="1789"/>
      <c r="G1185" s="1573"/>
      <c r="H1185" s="1335"/>
      <c r="I1185" s="1586"/>
      <c r="J1185" s="1586"/>
      <c r="K1185" s="1587"/>
      <c r="L1185" s="1587"/>
      <c r="M1185" s="1587"/>
      <c r="N1185" s="1587"/>
      <c r="O1185" s="1587"/>
      <c r="P1185" s="1587"/>
      <c r="Q1185" s="1587"/>
      <c r="R1185" s="1338"/>
      <c r="S1185" s="1337"/>
      <c r="T1185" s="1588"/>
      <c r="U1185" s="1582"/>
      <c r="V1185" s="1339"/>
      <c r="W1185" s="1339"/>
      <c r="X1185" s="1339"/>
      <c r="Y1185" s="2"/>
      <c r="Z1185" s="2"/>
      <c r="AA1185" s="2"/>
      <c r="AB1185" s="2"/>
      <c r="AC1185" s="1291"/>
      <c r="AD1185" s="1415"/>
      <c r="AE1185" s="1415"/>
      <c r="AF1185" s="1415"/>
      <c r="AG1185" s="1415"/>
      <c r="AH1185" s="1415"/>
      <c r="AI1185" s="1415"/>
      <c r="AJ1185" s="1415"/>
      <c r="AK1185" s="1415"/>
      <c r="AL1185" s="1415"/>
    </row>
    <row r="1186" spans="1:38" s="731" customFormat="1" ht="19" customHeight="1">
      <c r="A1186" s="1704">
        <f>IF(G1115="",0,1)</f>
        <v>0</v>
      </c>
      <c r="B1186" s="1629"/>
      <c r="C1186" s="1283"/>
      <c r="D1186" s="1561"/>
      <c r="E1186" s="1474" t="str">
        <f t="shared" si="109"/>
        <v/>
      </c>
      <c r="F1186" s="1789"/>
      <c r="G1186" s="1573" t="s">
        <v>9</v>
      </c>
      <c r="H1186" s="1574" t="str">
        <f>BU1115</f>
        <v/>
      </c>
      <c r="I1186" s="1575"/>
      <c r="J1186" s="1576"/>
      <c r="K1186" s="1577"/>
      <c r="L1186" s="1578"/>
      <c r="M1186" s="1578"/>
      <c r="N1186" s="1578"/>
      <c r="O1186" s="1578"/>
      <c r="P1186" s="1578"/>
      <c r="Q1186" s="1578"/>
      <c r="R1186" s="1578"/>
      <c r="S1186" s="1578"/>
      <c r="T1186" s="1578"/>
      <c r="U1186" s="1576"/>
      <c r="V1186" s="1579"/>
      <c r="W1186" s="1579"/>
      <c r="X1186" s="1579"/>
      <c r="Y1186" s="2"/>
      <c r="Z1186" s="2"/>
      <c r="AA1186" s="2"/>
      <c r="AB1186" s="2"/>
      <c r="AC1186" s="1291"/>
      <c r="AD1186" s="1415"/>
      <c r="AE1186" s="1415"/>
      <c r="AF1186" s="1415"/>
      <c r="AG1186" s="1415"/>
      <c r="AH1186" s="1415"/>
      <c r="AI1186" s="1415"/>
      <c r="AJ1186" s="1415"/>
      <c r="AK1186" s="1415"/>
      <c r="AL1186" s="1415"/>
    </row>
    <row r="1187" spans="1:38" s="731" customFormat="1" ht="19" customHeight="1">
      <c r="A1187" s="1704">
        <f>IF(G1115="",0,1)</f>
        <v>0</v>
      </c>
      <c r="B1187" s="1629"/>
      <c r="C1187" s="1283"/>
      <c r="D1187" s="1561"/>
      <c r="E1187" s="1474" t="str">
        <f t="shared" si="109"/>
        <v/>
      </c>
      <c r="F1187" s="1789"/>
      <c r="G1187" s="1571"/>
      <c r="H1187" s="1335"/>
      <c r="I1187" s="2176" t="s">
        <v>528</v>
      </c>
      <c r="J1187" s="2176"/>
      <c r="K1187" s="1338"/>
      <c r="L1187" s="1338"/>
      <c r="M1187" s="1338"/>
      <c r="N1187" s="1338"/>
      <c r="O1187" s="1338"/>
      <c r="P1187" s="1337"/>
      <c r="Q1187" s="1337"/>
      <c r="U1187" s="1580"/>
      <c r="V1187" s="1580"/>
      <c r="W1187" s="1580"/>
      <c r="X1187" s="1580"/>
      <c r="Y1187" s="2"/>
      <c r="Z1187" s="2"/>
      <c r="AA1187" s="2"/>
      <c r="AB1187" s="2"/>
      <c r="AC1187" s="1291"/>
      <c r="AD1187" s="1415"/>
      <c r="AE1187" s="1415"/>
      <c r="AF1187" s="1415"/>
      <c r="AG1187" s="1415"/>
      <c r="AH1187" s="1415"/>
      <c r="AI1187" s="1415"/>
      <c r="AJ1187" s="1415"/>
      <c r="AK1187" s="1415"/>
      <c r="AL1187" s="1415"/>
    </row>
    <row r="1188" spans="1:38" s="731" customFormat="1" ht="31" customHeight="1">
      <c r="A1188" s="1704">
        <f>IF(G1115="",0,1)</f>
        <v>0</v>
      </c>
      <c r="B1188" s="1629"/>
      <c r="C1188" s="1283"/>
      <c r="D1188" s="1561"/>
      <c r="E1188" s="1474" t="str">
        <f t="shared" si="109"/>
        <v/>
      </c>
      <c r="F1188" s="1789"/>
      <c r="G1188" s="1571"/>
      <c r="H1188" s="1335"/>
      <c r="I1188" s="2176" t="s">
        <v>529</v>
      </c>
      <c r="J1188" s="2176"/>
      <c r="K1188" s="2178" t="str">
        <f>BV1115</f>
        <v/>
      </c>
      <c r="L1188" s="2177"/>
      <c r="M1188" s="2177"/>
      <c r="N1188" s="2177"/>
      <c r="O1188" s="2177"/>
      <c r="P1188" s="2177"/>
      <c r="Q1188" s="2177"/>
      <c r="R1188" s="2177"/>
      <c r="S1188" s="1581" t="s">
        <v>16</v>
      </c>
      <c r="T1188" s="1582"/>
      <c r="U1188" s="1580"/>
      <c r="V1188" s="1583"/>
      <c r="W1188" s="1584"/>
      <c r="X1188" s="1585"/>
      <c r="Y1188" s="2"/>
      <c r="Z1188" s="2"/>
      <c r="AA1188" s="2"/>
      <c r="AB1188" s="2"/>
      <c r="AC1188" s="1291"/>
      <c r="AD1188" s="1415"/>
      <c r="AE1188" s="1415"/>
      <c r="AF1188" s="1415"/>
      <c r="AG1188" s="1415"/>
      <c r="AH1188" s="1415"/>
      <c r="AI1188" s="1415"/>
      <c r="AJ1188" s="1415"/>
      <c r="AK1188" s="1415"/>
      <c r="AL1188" s="1415"/>
    </row>
    <row r="1189" spans="1:38" s="731" customFormat="1" ht="6" customHeight="1">
      <c r="A1189" s="1704">
        <f>IF(G1115="",0,1)</f>
        <v>0</v>
      </c>
      <c r="B1189" s="1629"/>
      <c r="C1189" s="1283"/>
      <c r="D1189" s="1561"/>
      <c r="E1189" s="1474" t="str">
        <f t="shared" si="109"/>
        <v/>
      </c>
      <c r="F1189" s="1789"/>
      <c r="G1189" s="1571"/>
      <c r="H1189" s="1335"/>
      <c r="I1189" s="1586"/>
      <c r="J1189" s="1586"/>
      <c r="K1189" s="1587"/>
      <c r="L1189" s="1587"/>
      <c r="M1189" s="1587"/>
      <c r="N1189" s="1587"/>
      <c r="O1189" s="1587"/>
      <c r="P1189" s="1587"/>
      <c r="Q1189" s="1587"/>
      <c r="R1189" s="1338"/>
      <c r="S1189" s="1337"/>
      <c r="T1189" s="1582"/>
      <c r="U1189" s="1582"/>
      <c r="V1189" s="1339"/>
      <c r="W1189" s="1339"/>
      <c r="X1189" s="1339"/>
      <c r="Y1189" s="2"/>
      <c r="Z1189" s="2"/>
      <c r="AA1189" s="2"/>
      <c r="AB1189" s="2"/>
      <c r="AC1189" s="1291"/>
      <c r="AD1189" s="1415"/>
      <c r="AE1189" s="1415"/>
      <c r="AF1189" s="1415"/>
      <c r="AG1189" s="1415"/>
      <c r="AH1189" s="1415"/>
      <c r="AI1189" s="1415"/>
      <c r="AJ1189" s="1415"/>
      <c r="AK1189" s="1415"/>
      <c r="AL1189" s="1415"/>
    </row>
    <row r="1190" spans="1:38" s="731" customFormat="1" ht="17" customHeight="1">
      <c r="A1190" s="1704">
        <f>IF(G1115="",0,1)</f>
        <v>0</v>
      </c>
      <c r="B1190" s="1629"/>
      <c r="C1190" s="1283"/>
      <c r="D1190" s="1561"/>
      <c r="E1190" s="1474" t="str">
        <f t="shared" si="109"/>
        <v/>
      </c>
      <c r="F1190" s="1789"/>
      <c r="G1190" s="1571"/>
      <c r="H1190" s="1589"/>
      <c r="I1190" s="1590"/>
      <c r="J1190" s="1590"/>
      <c r="K1190" s="1591"/>
      <c r="L1190" s="1591"/>
      <c r="M1190" s="1591"/>
      <c r="N1190" s="1591"/>
      <c r="O1190" s="1591"/>
      <c r="P1190" s="1591"/>
      <c r="Q1190" s="1591"/>
      <c r="R1190" s="1592"/>
      <c r="S1190" s="1593"/>
      <c r="T1190" s="1594"/>
      <c r="U1190" s="1594"/>
      <c r="V1190" s="1595"/>
      <c r="W1190" s="1595"/>
      <c r="X1190" s="1595"/>
      <c r="Y1190" s="2"/>
      <c r="Z1190" s="2"/>
      <c r="AA1190" s="2"/>
      <c r="AB1190" s="2"/>
      <c r="AC1190" s="1291"/>
      <c r="AD1190" s="1415"/>
      <c r="AE1190" s="1415"/>
      <c r="AF1190" s="1415"/>
      <c r="AG1190" s="1415"/>
      <c r="AH1190" s="1415"/>
      <c r="AI1190" s="1415"/>
      <c r="AJ1190" s="1415"/>
      <c r="AK1190" s="1415"/>
      <c r="AL1190" s="1415"/>
    </row>
    <row r="1191" spans="1:38" s="731" customFormat="1" ht="25" customHeight="1">
      <c r="A1191" s="1704">
        <f>IF(G1115="",0,1)</f>
        <v>0</v>
      </c>
      <c r="B1191" s="1629"/>
      <c r="C1191" s="1283"/>
      <c r="D1191" s="1561"/>
      <c r="E1191" s="1474" t="str">
        <f t="shared" si="109"/>
        <v/>
      </c>
      <c r="F1191" s="1789"/>
      <c r="G1191" s="1335" t="str">
        <f>G$141</f>
        <v>2.2 Sonde</v>
      </c>
      <c r="H1191" s="1335"/>
      <c r="I1191" s="1336"/>
      <c r="J1191" s="1337"/>
      <c r="K1191" s="1338"/>
      <c r="L1191" s="1338"/>
      <c r="M1191" s="1338"/>
      <c r="N1191" s="1338"/>
      <c r="O1191" s="1338"/>
      <c r="P1191" s="1338"/>
      <c r="Q1191" s="1338"/>
      <c r="R1191" s="1338"/>
      <c r="S1191" s="1337"/>
      <c r="T1191" s="1337"/>
      <c r="U1191" s="1337"/>
      <c r="V1191" s="1339"/>
      <c r="W1191" s="1339"/>
      <c r="X1191" s="1339"/>
      <c r="Y1191" s="2"/>
      <c r="Z1191" s="2"/>
      <c r="AA1191" s="2"/>
      <c r="AB1191" s="2"/>
      <c r="AC1191" s="1291"/>
      <c r="AD1191" s="1415"/>
      <c r="AE1191" s="1415"/>
      <c r="AF1191" s="1415"/>
      <c r="AG1191" s="1415"/>
      <c r="AH1191" s="1415"/>
      <c r="AI1191" s="1415"/>
      <c r="AJ1191" s="1415"/>
      <c r="AK1191" s="1415"/>
      <c r="AL1191" s="1415"/>
    </row>
    <row r="1192" spans="1:38" s="731" customFormat="1" ht="19" customHeight="1">
      <c r="A1192" s="1704">
        <f>IF(G1115="",0,1)</f>
        <v>0</v>
      </c>
      <c r="B1192" s="1629"/>
      <c r="C1192" s="1283"/>
      <c r="D1192" s="1561"/>
      <c r="E1192" s="1474" t="str">
        <f t="shared" si="109"/>
        <v/>
      </c>
      <c r="F1192" s="1789"/>
      <c r="G1192" s="1573" t="s">
        <v>9</v>
      </c>
      <c r="H1192" s="1596" t="str">
        <f>BW1115</f>
        <v/>
      </c>
      <c r="I1192" s="1575"/>
      <c r="J1192" s="1576"/>
      <c r="K1192" s="1577"/>
      <c r="L1192" s="1578"/>
      <c r="M1192" s="1578"/>
      <c r="N1192" s="1578"/>
      <c r="O1192" s="1578"/>
      <c r="P1192" s="1578"/>
      <c r="Q1192" s="1578"/>
      <c r="R1192" s="1578"/>
      <c r="S1192" s="1578"/>
      <c r="T1192" s="1578"/>
      <c r="U1192" s="1576"/>
      <c r="V1192" s="1579"/>
      <c r="W1192" s="1579"/>
      <c r="X1192" s="1579"/>
      <c r="Y1192" s="2"/>
      <c r="Z1192" s="2"/>
      <c r="AA1192" s="2"/>
      <c r="AB1192" s="2"/>
      <c r="AC1192" s="1291"/>
      <c r="AD1192" s="1415"/>
      <c r="AE1192" s="1415"/>
      <c r="AF1192" s="1415"/>
      <c r="AG1192" s="1415"/>
      <c r="AH1192" s="1415"/>
      <c r="AI1192" s="1415"/>
      <c r="AJ1192" s="1415"/>
      <c r="AK1192" s="1415"/>
      <c r="AL1192" s="1415"/>
    </row>
    <row r="1193" spans="1:38" s="731" customFormat="1" ht="19" customHeight="1">
      <c r="A1193" s="1704">
        <f>IF(G1115="",0,1)</f>
        <v>0</v>
      </c>
      <c r="B1193" s="1629"/>
      <c r="C1193" s="1283"/>
      <c r="D1193" s="1561"/>
      <c r="E1193" s="1474" t="str">
        <f t="shared" si="109"/>
        <v/>
      </c>
      <c r="F1193" s="1789"/>
      <c r="G1193" s="1573"/>
      <c r="H1193" s="1335"/>
      <c r="I1193" s="2176" t="s">
        <v>528</v>
      </c>
      <c r="J1193" s="2176"/>
      <c r="K1193" s="1338"/>
      <c r="L1193" s="1338"/>
      <c r="M1193" s="1338"/>
      <c r="N1193" s="1338"/>
      <c r="O1193" s="1338"/>
      <c r="P1193" s="1337"/>
      <c r="Q1193" s="1337"/>
      <c r="U1193" s="1580"/>
      <c r="V1193" s="1580"/>
      <c r="W1193" s="1580"/>
      <c r="X1193" s="1580"/>
      <c r="Y1193" s="2"/>
      <c r="Z1193" s="2"/>
      <c r="AA1193" s="2"/>
      <c r="AB1193" s="2"/>
      <c r="AC1193" s="1291"/>
      <c r="AD1193" s="1415"/>
      <c r="AE1193" s="1415"/>
      <c r="AF1193" s="1415"/>
      <c r="AG1193" s="1415"/>
      <c r="AH1193" s="1415"/>
      <c r="AI1193" s="1415"/>
      <c r="AJ1193" s="1415"/>
      <c r="AK1193" s="1415"/>
      <c r="AL1193" s="1415"/>
    </row>
    <row r="1194" spans="1:38" s="731" customFormat="1" ht="31" customHeight="1">
      <c r="A1194" s="1704">
        <f>IF(G1115="",0,1)</f>
        <v>0</v>
      </c>
      <c r="B1194" s="1629"/>
      <c r="C1194" s="1283"/>
      <c r="D1194" s="1561"/>
      <c r="E1194" s="1474" t="str">
        <f t="shared" si="109"/>
        <v/>
      </c>
      <c r="F1194" s="1789"/>
      <c r="G1194" s="1573"/>
      <c r="H1194" s="1335"/>
      <c r="I1194" s="2176" t="s">
        <v>529</v>
      </c>
      <c r="J1194" s="2176"/>
      <c r="K1194" s="2177" t="str">
        <f>K$144</f>
        <v>Réajustez les sondes de façon à ce qu'elles assurent une exactitude de mesure de l'ordre de ± 0.2°C.</v>
      </c>
      <c r="L1194" s="2177"/>
      <c r="M1194" s="2177"/>
      <c r="N1194" s="2177"/>
      <c r="O1194" s="2177"/>
      <c r="P1194" s="2177"/>
      <c r="Q1194" s="2177"/>
      <c r="R1194" s="2177"/>
      <c r="S1194" s="1581" t="s">
        <v>16</v>
      </c>
      <c r="T1194" s="1582"/>
      <c r="U1194" s="1580"/>
      <c r="V1194" s="1583"/>
      <c r="W1194" s="1584"/>
      <c r="X1194" s="1585"/>
      <c r="Y1194" s="2"/>
      <c r="Z1194" s="2"/>
      <c r="AA1194" s="2"/>
      <c r="AB1194" s="2"/>
      <c r="AC1194" s="1291"/>
      <c r="AD1194" s="1415"/>
      <c r="AE1194" s="1415"/>
      <c r="AF1194" s="1415"/>
      <c r="AG1194" s="1415"/>
      <c r="AH1194" s="1415"/>
      <c r="AI1194" s="1415"/>
      <c r="AJ1194" s="1415"/>
      <c r="AK1194" s="1415"/>
      <c r="AL1194" s="1415"/>
    </row>
    <row r="1195" spans="1:38" s="731" customFormat="1" ht="6" customHeight="1">
      <c r="A1195" s="1704">
        <f>IF(G1115="",0,1)</f>
        <v>0</v>
      </c>
      <c r="B1195" s="1629"/>
      <c r="C1195" s="1283"/>
      <c r="D1195" s="1561"/>
      <c r="E1195" s="1474" t="str">
        <f t="shared" si="109"/>
        <v/>
      </c>
      <c r="F1195" s="1789"/>
      <c r="G1195" s="1573"/>
      <c r="H1195" s="1335"/>
      <c r="I1195" s="1586"/>
      <c r="J1195" s="1586"/>
      <c r="K1195" s="1587"/>
      <c r="L1195" s="1587"/>
      <c r="M1195" s="1587"/>
      <c r="N1195" s="1587"/>
      <c r="O1195" s="1587"/>
      <c r="P1195" s="1587"/>
      <c r="Q1195" s="1587"/>
      <c r="R1195" s="1338"/>
      <c r="S1195" s="1337"/>
      <c r="T1195" s="1588"/>
      <c r="U1195" s="1582"/>
      <c r="V1195" s="1339"/>
      <c r="W1195" s="1339"/>
      <c r="X1195" s="1339"/>
      <c r="Y1195" s="2"/>
      <c r="Z1195" s="2"/>
      <c r="AA1195" s="2"/>
      <c r="AB1195" s="2"/>
      <c r="AC1195" s="1291"/>
      <c r="AD1195" s="1415"/>
      <c r="AE1195" s="1415"/>
      <c r="AF1195" s="1415"/>
      <c r="AG1195" s="1415"/>
      <c r="AH1195" s="1415"/>
      <c r="AI1195" s="1415"/>
      <c r="AJ1195" s="1415"/>
      <c r="AK1195" s="1415"/>
      <c r="AL1195" s="1415"/>
    </row>
    <row r="1196" spans="1:38" s="731" customFormat="1" ht="19" customHeight="1">
      <c r="A1196" s="1704">
        <f>IF(G1115="",0,1)</f>
        <v>0</v>
      </c>
      <c r="B1196" s="1629"/>
      <c r="C1196" s="1283"/>
      <c r="D1196" s="1561"/>
      <c r="E1196" s="1474" t="str">
        <f t="shared" si="109"/>
        <v/>
      </c>
      <c r="F1196" s="1789"/>
      <c r="G1196" s="1573" t="s">
        <v>9</v>
      </c>
      <c r="H1196" s="1596" t="str">
        <f>BX1115</f>
        <v/>
      </c>
      <c r="I1196" s="1575"/>
      <c r="J1196" s="1576"/>
      <c r="K1196" s="1577"/>
      <c r="L1196" s="1578"/>
      <c r="M1196" s="1578"/>
      <c r="N1196" s="1578"/>
      <c r="O1196" s="1578"/>
      <c r="P1196" s="1578"/>
      <c r="Q1196" s="1578"/>
      <c r="R1196" s="1578"/>
      <c r="S1196" s="1578"/>
      <c r="T1196" s="1578"/>
      <c r="U1196" s="1576"/>
      <c r="V1196" s="1579"/>
      <c r="W1196" s="1579"/>
      <c r="X1196" s="1579"/>
      <c r="Y1196" s="2"/>
      <c r="Z1196" s="2"/>
      <c r="AA1196" s="2"/>
      <c r="AB1196" s="2"/>
      <c r="AC1196" s="1291"/>
      <c r="AD1196" s="1415"/>
      <c r="AE1196" s="1415"/>
      <c r="AF1196" s="1415"/>
      <c r="AG1196" s="1415"/>
      <c r="AH1196" s="1415"/>
      <c r="AI1196" s="1415"/>
      <c r="AJ1196" s="1415"/>
      <c r="AK1196" s="1415"/>
      <c r="AL1196" s="1415"/>
    </row>
    <row r="1197" spans="1:38" s="731" customFormat="1" ht="19" customHeight="1">
      <c r="A1197" s="1704">
        <f>IF(G1115="",0,1)</f>
        <v>0</v>
      </c>
      <c r="B1197" s="1629"/>
      <c r="C1197" s="1283"/>
      <c r="D1197" s="1561"/>
      <c r="E1197" s="1474" t="str">
        <f t="shared" si="109"/>
        <v/>
      </c>
      <c r="F1197" s="1789"/>
      <c r="G1197" s="1571"/>
      <c r="H1197" s="1335"/>
      <c r="I1197" s="2176" t="s">
        <v>528</v>
      </c>
      <c r="J1197" s="2176"/>
      <c r="K1197" s="1338"/>
      <c r="L1197" s="1338"/>
      <c r="M1197" s="1338"/>
      <c r="N1197" s="1338"/>
      <c r="O1197" s="1338"/>
      <c r="P1197" s="1337"/>
      <c r="Q1197" s="1337"/>
      <c r="U1197" s="1580"/>
      <c r="V1197" s="1580"/>
      <c r="W1197" s="1580"/>
      <c r="X1197" s="1580"/>
      <c r="Y1197" s="2"/>
      <c r="Z1197" s="2"/>
      <c r="AA1197" s="2"/>
      <c r="AB1197" s="2"/>
      <c r="AC1197" s="1291"/>
      <c r="AD1197" s="1415"/>
      <c r="AE1197" s="1415"/>
      <c r="AF1197" s="1415"/>
      <c r="AG1197" s="1415"/>
      <c r="AH1197" s="1415"/>
      <c r="AI1197" s="1415"/>
      <c r="AJ1197" s="1415"/>
      <c r="AK1197" s="1415"/>
      <c r="AL1197" s="1415"/>
    </row>
    <row r="1198" spans="1:38" s="731" customFormat="1" ht="31" customHeight="1">
      <c r="A1198" s="1704">
        <f>IF(G1115="",0,1)</f>
        <v>0</v>
      </c>
      <c r="B1198" s="1629"/>
      <c r="C1198" s="1283"/>
      <c r="D1198" s="1561"/>
      <c r="E1198" s="1474" t="str">
        <f t="shared" si="109"/>
        <v/>
      </c>
      <c r="F1198" s="1789"/>
      <c r="G1198" s="1571"/>
      <c r="H1198" s="1335"/>
      <c r="I1198" s="2176" t="s">
        <v>529</v>
      </c>
      <c r="J1198" s="2176"/>
      <c r="K1198" s="2177" t="str">
        <f>K$148</f>
        <v>Placez les sondes de façon à ce qu'elles soient disposées entre 0 et 50 cm au-dessus de la plante.</v>
      </c>
      <c r="L1198" s="2177"/>
      <c r="M1198" s="2177"/>
      <c r="N1198" s="2177"/>
      <c r="O1198" s="2177"/>
      <c r="P1198" s="2177"/>
      <c r="Q1198" s="2177"/>
      <c r="R1198" s="2177"/>
      <c r="S1198" s="1581" t="s">
        <v>16</v>
      </c>
      <c r="T1198" s="1582"/>
      <c r="U1198" s="1580"/>
      <c r="V1198" s="1583"/>
      <c r="W1198" s="1584"/>
      <c r="X1198" s="1585"/>
      <c r="Y1198" s="2"/>
      <c r="Z1198" s="2"/>
      <c r="AA1198" s="2"/>
      <c r="AB1198" s="2"/>
      <c r="AC1198" s="1291"/>
      <c r="AD1198" s="1415"/>
      <c r="AE1198" s="1415"/>
      <c r="AF1198" s="1415"/>
      <c r="AG1198" s="1415"/>
      <c r="AH1198" s="1415"/>
      <c r="AI1198" s="1415"/>
      <c r="AJ1198" s="1415"/>
      <c r="AK1198" s="1415"/>
      <c r="AL1198" s="1415"/>
    </row>
    <row r="1199" spans="1:38" s="731" customFormat="1" ht="6" customHeight="1">
      <c r="A1199" s="1704">
        <f>IF(G1115="",0,1)</f>
        <v>0</v>
      </c>
      <c r="B1199" s="1629"/>
      <c r="C1199" s="1283"/>
      <c r="D1199" s="1561"/>
      <c r="E1199" s="1474" t="str">
        <f t="shared" si="109"/>
        <v/>
      </c>
      <c r="F1199" s="1789"/>
      <c r="G1199" s="1571"/>
      <c r="H1199" s="1335"/>
      <c r="I1199" s="1586"/>
      <c r="J1199" s="1586"/>
      <c r="K1199" s="1587"/>
      <c r="L1199" s="1587"/>
      <c r="M1199" s="1587"/>
      <c r="N1199" s="1587"/>
      <c r="O1199" s="1587"/>
      <c r="P1199" s="1587"/>
      <c r="Q1199" s="1587"/>
      <c r="R1199" s="1338"/>
      <c r="S1199" s="1337"/>
      <c r="T1199" s="1582"/>
      <c r="U1199" s="1582"/>
      <c r="V1199" s="1339"/>
      <c r="W1199" s="1339"/>
      <c r="X1199" s="1339"/>
      <c r="Y1199" s="2"/>
      <c r="Z1199" s="2"/>
      <c r="AA1199" s="2"/>
      <c r="AB1199" s="2"/>
      <c r="AC1199" s="1291"/>
      <c r="AD1199" s="1415"/>
      <c r="AE1199" s="1415"/>
      <c r="AF1199" s="1415"/>
      <c r="AG1199" s="1415"/>
      <c r="AH1199" s="1415"/>
      <c r="AI1199" s="1415"/>
      <c r="AJ1199" s="1415"/>
      <c r="AK1199" s="1415"/>
      <c r="AL1199" s="1415"/>
    </row>
    <row r="1200" spans="1:38" s="731" customFormat="1" ht="17" customHeight="1">
      <c r="A1200" s="1704">
        <f>IF(G1115="",0,1)</f>
        <v>0</v>
      </c>
      <c r="B1200" s="1629"/>
      <c r="C1200" s="1283"/>
      <c r="D1200" s="1561"/>
      <c r="E1200" s="1474" t="str">
        <f t="shared" si="109"/>
        <v/>
      </c>
      <c r="F1200" s="1789"/>
      <c r="G1200" s="1571"/>
      <c r="H1200" s="1589"/>
      <c r="I1200" s="1590"/>
      <c r="J1200" s="1590"/>
      <c r="K1200" s="1591"/>
      <c r="L1200" s="1591"/>
      <c r="M1200" s="1591"/>
      <c r="N1200" s="1591"/>
      <c r="O1200" s="1591"/>
      <c r="P1200" s="1591"/>
      <c r="Q1200" s="1591"/>
      <c r="R1200" s="1592"/>
      <c r="S1200" s="1593"/>
      <c r="T1200" s="1594"/>
      <c r="U1200" s="1594"/>
      <c r="V1200" s="1595"/>
      <c r="W1200" s="1595"/>
      <c r="X1200" s="1595"/>
      <c r="Y1200" s="2"/>
      <c r="Z1200" s="2"/>
      <c r="AA1200" s="2"/>
      <c r="AB1200" s="2"/>
      <c r="AC1200" s="1291"/>
      <c r="AD1200" s="1415"/>
      <c r="AE1200" s="1415"/>
      <c r="AF1200" s="1415"/>
      <c r="AG1200" s="1415"/>
      <c r="AH1200" s="1415"/>
      <c r="AI1200" s="1415"/>
      <c r="AJ1200" s="1415"/>
      <c r="AK1200" s="1415"/>
      <c r="AL1200" s="1415"/>
    </row>
    <row r="1201" spans="1:39" s="731" customFormat="1" ht="25" customHeight="1">
      <c r="A1201" s="1704">
        <f>IF(G1115="",0,1)</f>
        <v>0</v>
      </c>
      <c r="B1201" s="1629"/>
      <c r="C1201" s="1283"/>
      <c r="D1201" s="1561"/>
      <c r="E1201" s="1474" t="str">
        <f t="shared" si="109"/>
        <v/>
      </c>
      <c r="F1201" s="1789"/>
      <c r="G1201" s="1335" t="str">
        <f>G$151</f>
        <v>2.3 Ecran thermique</v>
      </c>
      <c r="H1201" s="1335"/>
      <c r="I1201" s="1336"/>
      <c r="J1201" s="1337"/>
      <c r="K1201" s="1338"/>
      <c r="L1201" s="1338"/>
      <c r="M1201" s="1338"/>
      <c r="N1201" s="1338"/>
      <c r="O1201" s="1338"/>
      <c r="P1201" s="1338"/>
      <c r="Q1201" s="1338"/>
      <c r="R1201" s="1338"/>
      <c r="S1201" s="1337"/>
      <c r="T1201" s="1337"/>
      <c r="U1201" s="1337"/>
      <c r="V1201" s="1339"/>
      <c r="W1201" s="1339"/>
      <c r="X1201" s="1339"/>
      <c r="Y1201" s="2"/>
      <c r="Z1201" s="2"/>
      <c r="AA1201" s="2"/>
      <c r="AB1201" s="2"/>
      <c r="AC1201" s="1291"/>
      <c r="AD1201" s="1415"/>
      <c r="AE1201" s="1415"/>
      <c r="AF1201" s="1415"/>
      <c r="AG1201" s="1415"/>
      <c r="AH1201" s="1415"/>
      <c r="AI1201" s="1415"/>
      <c r="AJ1201" s="1415"/>
      <c r="AK1201" s="1415"/>
      <c r="AL1201" s="1415"/>
    </row>
    <row r="1202" spans="1:39" s="731" customFormat="1" ht="19" customHeight="1">
      <c r="A1202" s="1704">
        <f>IF(G1115="",0,1)</f>
        <v>0</v>
      </c>
      <c r="B1202" s="1629"/>
      <c r="C1202" s="1283"/>
      <c r="D1202" s="1561"/>
      <c r="E1202" s="1474" t="str">
        <f t="shared" si="109"/>
        <v/>
      </c>
      <c r="F1202" s="1789"/>
      <c r="G1202" s="1573" t="s">
        <v>9</v>
      </c>
      <c r="H1202" s="1574" t="str">
        <f>BR1115</f>
        <v/>
      </c>
      <c r="I1202" s="1575"/>
      <c r="J1202" s="1576"/>
      <c r="K1202" s="1577"/>
      <c r="L1202" s="1578"/>
      <c r="M1202" s="1578"/>
      <c r="N1202" s="1578"/>
      <c r="O1202" s="1578"/>
      <c r="P1202" s="1578"/>
      <c r="Q1202" s="1578"/>
      <c r="R1202" s="1578"/>
      <c r="S1202" s="1578"/>
      <c r="T1202" s="1578"/>
      <c r="U1202" s="1576"/>
      <c r="V1202" s="1579"/>
      <c r="W1202" s="1579"/>
      <c r="X1202" s="1579"/>
      <c r="Y1202" s="2"/>
      <c r="Z1202" s="2"/>
      <c r="AA1202" s="2"/>
      <c r="AB1202" s="2"/>
      <c r="AC1202" s="1291"/>
      <c r="AD1202" s="1415"/>
      <c r="AE1202" s="1415"/>
      <c r="AF1202" s="1415"/>
      <c r="AG1202" s="1415"/>
      <c r="AH1202" s="1415"/>
      <c r="AI1202" s="1415"/>
      <c r="AJ1202" s="1415"/>
      <c r="AK1202" s="1415"/>
      <c r="AL1202" s="1415"/>
    </row>
    <row r="1203" spans="1:39" s="731" customFormat="1" ht="19" customHeight="1">
      <c r="A1203" s="1704">
        <f>IF(G1115="",0,1)</f>
        <v>0</v>
      </c>
      <c r="B1203" s="1629">
        <f>IF(H1202=G$41,-1,0)</f>
        <v>0</v>
      </c>
      <c r="C1203" s="1283"/>
      <c r="D1203" s="1561"/>
      <c r="E1203" s="1474" t="str">
        <f t="shared" si="109"/>
        <v/>
      </c>
      <c r="F1203" s="1789"/>
      <c r="G1203" s="1571"/>
      <c r="H1203" s="1335"/>
      <c r="I1203" s="2176" t="s">
        <v>528</v>
      </c>
      <c r="J1203" s="2176"/>
      <c r="K1203" s="1338"/>
      <c r="L1203" s="1338"/>
      <c r="M1203" s="1338"/>
      <c r="N1203" s="1338"/>
      <c r="O1203" s="1338"/>
      <c r="P1203" s="1337"/>
      <c r="Q1203" s="1337"/>
      <c r="U1203" s="1580"/>
      <c r="V1203" s="1580"/>
      <c r="W1203" s="1580"/>
      <c r="X1203" s="1580"/>
      <c r="Y1203" s="2"/>
      <c r="Z1203" s="2"/>
      <c r="AA1203" s="2"/>
      <c r="AB1203" s="2"/>
      <c r="AC1203" s="1291"/>
      <c r="AD1203" s="1415"/>
      <c r="AE1203" s="1415"/>
      <c r="AF1203" s="1415"/>
      <c r="AG1203" s="1415"/>
      <c r="AH1203" s="1415"/>
      <c r="AI1203" s="1415"/>
      <c r="AJ1203" s="1415"/>
      <c r="AK1203" s="1415"/>
      <c r="AL1203" s="1415"/>
    </row>
    <row r="1204" spans="1:39" s="731" customFormat="1" ht="25" customHeight="1">
      <c r="A1204" s="1704">
        <f>IF(G1115="",0,1)</f>
        <v>0</v>
      </c>
      <c r="B1204" s="1629">
        <f>IF(H1202=G$41,-1,0)</f>
        <v>0</v>
      </c>
      <c r="C1204" s="1283"/>
      <c r="D1204" s="1561"/>
      <c r="E1204" s="1474" t="str">
        <f t="shared" si="109"/>
        <v/>
      </c>
      <c r="F1204" s="1789"/>
      <c r="G1204" s="1571"/>
      <c r="H1204" s="1335"/>
      <c r="I1204" s="2176" t="s">
        <v>529</v>
      </c>
      <c r="J1204" s="2176"/>
      <c r="K1204" s="2177" t="str">
        <f>K$154</f>
        <v xml:space="preserve"> Colmatez les fentes avec des patchs et par agrafage.</v>
      </c>
      <c r="L1204" s="2177"/>
      <c r="M1204" s="2177"/>
      <c r="N1204" s="2177"/>
      <c r="O1204" s="2177"/>
      <c r="P1204" s="2177"/>
      <c r="Q1204" s="2177"/>
      <c r="R1204" s="2177"/>
      <c r="S1204" s="1581" t="s">
        <v>16</v>
      </c>
      <c r="T1204" s="1582"/>
      <c r="U1204" s="1580"/>
      <c r="V1204" s="1583"/>
      <c r="W1204" s="1584"/>
      <c r="X1204" s="1585"/>
      <c r="Y1204" s="2"/>
      <c r="Z1204" s="2"/>
      <c r="AA1204" s="2"/>
      <c r="AB1204" s="2"/>
      <c r="AC1204" s="1291"/>
      <c r="AD1204" s="1415"/>
      <c r="AE1204" s="1415"/>
      <c r="AF1204" s="1415"/>
      <c r="AG1204" s="1415"/>
      <c r="AH1204" s="1415"/>
      <c r="AI1204" s="1415"/>
      <c r="AJ1204" s="1415"/>
      <c r="AK1204" s="1415"/>
      <c r="AL1204" s="1415"/>
    </row>
    <row r="1205" spans="1:39" s="731" customFormat="1" ht="6" customHeight="1">
      <c r="A1205" s="1704">
        <f>IF(G1115="",0,1)</f>
        <v>0</v>
      </c>
      <c r="B1205" s="1629">
        <f>IF(H1202=G$41,-1,0)</f>
        <v>0</v>
      </c>
      <c r="C1205" s="1283"/>
      <c r="D1205" s="1561"/>
      <c r="E1205" s="1474" t="str">
        <f t="shared" si="109"/>
        <v/>
      </c>
      <c r="F1205" s="1789"/>
      <c r="G1205" s="1571"/>
      <c r="H1205" s="1335"/>
      <c r="I1205" s="1586"/>
      <c r="J1205" s="1586"/>
      <c r="K1205" s="1587"/>
      <c r="L1205" s="1587"/>
      <c r="M1205" s="1587"/>
      <c r="N1205" s="1587"/>
      <c r="O1205" s="1587"/>
      <c r="P1205" s="1587"/>
      <c r="Q1205" s="1587"/>
      <c r="R1205" s="1338"/>
      <c r="S1205" s="1337"/>
      <c r="T1205" s="1588"/>
      <c r="U1205" s="1582"/>
      <c r="V1205" s="1339"/>
      <c r="W1205" s="1339"/>
      <c r="X1205" s="1339"/>
      <c r="Y1205" s="2"/>
      <c r="Z1205" s="2"/>
      <c r="AA1205" s="2"/>
      <c r="AB1205" s="2"/>
      <c r="AC1205" s="1291"/>
      <c r="AD1205" s="1415"/>
      <c r="AE1205" s="1415"/>
      <c r="AF1205" s="1415"/>
      <c r="AG1205" s="1415"/>
      <c r="AH1205" s="1415"/>
      <c r="AI1205" s="1415"/>
      <c r="AJ1205" s="1415"/>
      <c r="AK1205" s="1415"/>
      <c r="AL1205" s="1415"/>
    </row>
    <row r="1206" spans="1:39" s="731" customFormat="1" ht="19" customHeight="1">
      <c r="A1206" s="1704">
        <f>IF(G1115="",0,1)</f>
        <v>0</v>
      </c>
      <c r="B1206" s="1629">
        <f>IF(H1202=G$41,-1,0)</f>
        <v>0</v>
      </c>
      <c r="C1206" s="1283"/>
      <c r="D1206" s="1561"/>
      <c r="E1206" s="1474" t="str">
        <f t="shared" si="109"/>
        <v/>
      </c>
      <c r="F1206" s="1789"/>
      <c r="G1206" s="1571"/>
      <c r="H1206" s="1574" t="str">
        <f>BS1115</f>
        <v/>
      </c>
      <c r="I1206" s="1575"/>
      <c r="J1206" s="1576"/>
      <c r="K1206" s="1577"/>
      <c r="L1206" s="1578"/>
      <c r="M1206" s="1578"/>
      <c r="N1206" s="1578"/>
      <c r="O1206" s="1578"/>
      <c r="P1206" s="1578"/>
      <c r="Q1206" s="1578"/>
      <c r="R1206" s="1578"/>
      <c r="S1206" s="1578"/>
      <c r="T1206" s="1578"/>
      <c r="U1206" s="1576"/>
      <c r="V1206" s="1579"/>
      <c r="W1206" s="1579"/>
      <c r="X1206" s="1579"/>
      <c r="Y1206" s="2"/>
      <c r="Z1206" s="2"/>
      <c r="AA1206" s="2"/>
      <c r="AB1206" s="2"/>
      <c r="AC1206" s="1291"/>
      <c r="AD1206" s="1415"/>
      <c r="AE1206" s="1415"/>
      <c r="AF1206" s="1415"/>
      <c r="AG1206" s="1415"/>
      <c r="AH1206" s="1415"/>
      <c r="AI1206" s="1415"/>
      <c r="AJ1206" s="1415"/>
      <c r="AK1206" s="1415"/>
      <c r="AL1206" s="1415"/>
    </row>
    <row r="1207" spans="1:39" s="731" customFormat="1" ht="19" customHeight="1">
      <c r="A1207" s="1704">
        <f>IF(G1115="",0,1)</f>
        <v>0</v>
      </c>
      <c r="B1207" s="1629">
        <f>IF(H1202=G$41,-1,0)</f>
        <v>0</v>
      </c>
      <c r="C1207" s="1283"/>
      <c r="D1207" s="1561"/>
      <c r="E1207" s="1474" t="str">
        <f t="shared" si="109"/>
        <v/>
      </c>
      <c r="F1207" s="1789"/>
      <c r="G1207" s="1571"/>
      <c r="H1207" s="1335"/>
      <c r="I1207" s="2176" t="s">
        <v>528</v>
      </c>
      <c r="J1207" s="2176"/>
      <c r="K1207" s="1338"/>
      <c r="L1207" s="1338"/>
      <c r="M1207" s="1338"/>
      <c r="N1207" s="1338"/>
      <c r="O1207" s="1338"/>
      <c r="P1207" s="1337"/>
      <c r="Q1207" s="1337"/>
      <c r="U1207" s="1580"/>
      <c r="V1207" s="1580"/>
      <c r="W1207" s="1580"/>
      <c r="X1207" s="1580"/>
      <c r="Y1207" s="2"/>
      <c r="Z1207" s="2"/>
      <c r="AA1207" s="2"/>
      <c r="AB1207" s="2"/>
      <c r="AC1207" s="1291"/>
      <c r="AD1207" s="1415"/>
      <c r="AE1207" s="1415"/>
      <c r="AF1207" s="1415"/>
      <c r="AG1207" s="1415"/>
      <c r="AH1207" s="1415"/>
      <c r="AI1207" s="1415"/>
      <c r="AJ1207" s="1415"/>
      <c r="AK1207" s="1415"/>
      <c r="AL1207" s="1415"/>
    </row>
    <row r="1208" spans="1:39" s="731" customFormat="1" ht="25" customHeight="1">
      <c r="A1208" s="1704">
        <f>IF(G1115="",0,1)</f>
        <v>0</v>
      </c>
      <c r="B1208" s="1629">
        <f>IF(H1202=G$41,-1,0)</f>
        <v>0</v>
      </c>
      <c r="C1208" s="1283"/>
      <c r="D1208" s="1561"/>
      <c r="E1208" s="1474" t="str">
        <f t="shared" si="109"/>
        <v/>
      </c>
      <c r="F1208" s="1789"/>
      <c r="G1208" s="1571"/>
      <c r="H1208" s="1335"/>
      <c r="I1208" s="2176" t="s">
        <v>529</v>
      </c>
      <c r="J1208" s="2176"/>
      <c r="K1208" s="2177" t="str">
        <f>K$158</f>
        <v xml:space="preserve"> Réajustez les bandes de tractions.</v>
      </c>
      <c r="L1208" s="2177"/>
      <c r="M1208" s="2177"/>
      <c r="N1208" s="2177"/>
      <c r="O1208" s="2177"/>
      <c r="P1208" s="2177"/>
      <c r="Q1208" s="2177"/>
      <c r="R1208" s="2177"/>
      <c r="S1208" s="1581" t="s">
        <v>16</v>
      </c>
      <c r="T1208" s="1582"/>
      <c r="U1208" s="1580"/>
      <c r="V1208" s="1583"/>
      <c r="W1208" s="1584"/>
      <c r="X1208" s="1585"/>
      <c r="Y1208" s="2"/>
      <c r="Z1208" s="2"/>
      <c r="AA1208" s="2"/>
      <c r="AB1208" s="2"/>
      <c r="AC1208" s="1291"/>
      <c r="AD1208" s="1415"/>
      <c r="AE1208" s="1415"/>
      <c r="AF1208" s="1415"/>
      <c r="AG1208" s="1415"/>
      <c r="AH1208" s="1415"/>
      <c r="AI1208" s="1415"/>
      <c r="AJ1208" s="1415"/>
      <c r="AK1208" s="1415"/>
      <c r="AL1208" s="1415"/>
    </row>
    <row r="1209" spans="1:39" s="731" customFormat="1" ht="6" customHeight="1">
      <c r="A1209" s="1704">
        <f>IF(G1115="",0,1)</f>
        <v>0</v>
      </c>
      <c r="B1209" s="1629"/>
      <c r="C1209" s="1283"/>
      <c r="D1209" s="1561"/>
      <c r="E1209" s="1474" t="str">
        <f t="shared" si="109"/>
        <v/>
      </c>
      <c r="F1209" s="1789"/>
      <c r="G1209" s="1571"/>
      <c r="H1209" s="1335"/>
      <c r="I1209" s="1586"/>
      <c r="J1209" s="1586"/>
      <c r="K1209" s="1587"/>
      <c r="L1209" s="1587"/>
      <c r="M1209" s="1587"/>
      <c r="N1209" s="1587"/>
      <c r="O1209" s="1587"/>
      <c r="P1209" s="1587"/>
      <c r="Q1209" s="1587"/>
      <c r="R1209" s="1338"/>
      <c r="S1209" s="1337"/>
      <c r="T1209" s="1582"/>
      <c r="U1209" s="1582"/>
      <c r="V1209" s="1339"/>
      <c r="W1209" s="1339"/>
      <c r="X1209" s="1339"/>
      <c r="Y1209" s="2"/>
      <c r="Z1209" s="2"/>
      <c r="AA1209" s="2"/>
      <c r="AB1209" s="2"/>
      <c r="AC1209" s="1291"/>
      <c r="AD1209" s="1415"/>
      <c r="AE1209" s="1415"/>
      <c r="AF1209" s="1415"/>
      <c r="AG1209" s="1415"/>
      <c r="AH1209" s="1415"/>
      <c r="AI1209" s="1415"/>
      <c r="AJ1209" s="1415"/>
      <c r="AK1209" s="1415"/>
      <c r="AL1209" s="1415"/>
    </row>
    <row r="1210" spans="1:39" s="731" customFormat="1" ht="17" customHeight="1">
      <c r="A1210" s="1704">
        <f>IF(G1115="",0,1)</f>
        <v>0</v>
      </c>
      <c r="B1210" s="1629"/>
      <c r="C1210" s="1283"/>
      <c r="D1210" s="1561"/>
      <c r="E1210" s="1474" t="str">
        <f t="shared" si="109"/>
        <v/>
      </c>
      <c r="F1210" s="1789"/>
      <c r="G1210" s="1571"/>
      <c r="H1210" s="1589"/>
      <c r="I1210" s="1590"/>
      <c r="J1210" s="1590"/>
      <c r="K1210" s="1591"/>
      <c r="L1210" s="1591"/>
      <c r="M1210" s="1591"/>
      <c r="N1210" s="1591"/>
      <c r="O1210" s="1591"/>
      <c r="P1210" s="1591"/>
      <c r="Q1210" s="1591"/>
      <c r="R1210" s="1592"/>
      <c r="S1210" s="1593"/>
      <c r="T1210" s="1594"/>
      <c r="U1210" s="1594"/>
      <c r="V1210" s="1595"/>
      <c r="W1210" s="1595"/>
      <c r="X1210" s="1595"/>
      <c r="Y1210" s="2"/>
      <c r="Z1210" s="2"/>
      <c r="AA1210" s="2"/>
      <c r="AB1210" s="2"/>
      <c r="AC1210" s="1291"/>
      <c r="AD1210" s="1415"/>
      <c r="AE1210" s="1415"/>
      <c r="AF1210" s="1415"/>
      <c r="AG1210" s="1415"/>
      <c r="AH1210" s="1415"/>
      <c r="AI1210" s="1415"/>
      <c r="AJ1210" s="1415"/>
      <c r="AK1210" s="1415"/>
      <c r="AL1210" s="1415"/>
    </row>
    <row r="1211" spans="1:39" s="1292" customFormat="1" ht="17" customHeight="1">
      <c r="A1211" s="1704">
        <f>IF(G1115="",0,1)</f>
        <v>0</v>
      </c>
      <c r="B1211" s="1629"/>
      <c r="C1211" s="1283"/>
      <c r="D1211" s="1561"/>
      <c r="E1211" s="1474" t="str">
        <f t="shared" si="109"/>
        <v/>
      </c>
      <c r="F1211" s="1789"/>
      <c r="G1211" s="1597"/>
      <c r="H1211" s="1597"/>
      <c r="I1211" s="1597"/>
      <c r="J1211" s="1597"/>
      <c r="K1211" s="1597"/>
      <c r="L1211" s="1597"/>
      <c r="M1211" s="1597"/>
      <c r="N1211" s="1597"/>
      <c r="O1211" s="1597"/>
      <c r="P1211" s="1598"/>
      <c r="Q1211" s="1598"/>
      <c r="R1211" s="1598"/>
      <c r="S1211" s="1598"/>
      <c r="T1211" s="1598"/>
      <c r="U1211" s="1598"/>
      <c r="V1211" s="1598"/>
      <c r="W1211" s="1598"/>
      <c r="X1211" s="1598"/>
    </row>
    <row r="1212" spans="1:39" s="1292" customFormat="1" ht="17" customHeight="1">
      <c r="A1212" s="1704">
        <f>IF(G1115="",0,1)</f>
        <v>0</v>
      </c>
      <c r="B1212" s="1629"/>
      <c r="C1212" s="1283"/>
      <c r="D1212" s="1561"/>
      <c r="E1212" s="1474" t="str">
        <f t="shared" si="109"/>
        <v/>
      </c>
      <c r="F1212" s="1789"/>
      <c r="G1212" s="1597"/>
      <c r="H1212" s="1597"/>
      <c r="I1212" s="1597"/>
      <c r="J1212" s="1597"/>
      <c r="K1212" s="1597"/>
      <c r="L1212" s="1597"/>
      <c r="M1212" s="1597"/>
      <c r="N1212" s="1597"/>
      <c r="O1212" s="1597"/>
      <c r="P1212" s="1598"/>
      <c r="Q1212" s="1598"/>
      <c r="R1212" s="1598"/>
      <c r="S1212" s="1598"/>
      <c r="T1212" s="1598"/>
      <c r="U1212" s="1598"/>
      <c r="V1212" s="1598"/>
      <c r="W1212" s="1598"/>
      <c r="X1212" s="1598"/>
    </row>
    <row r="1213" spans="1:39" s="1292" customFormat="1" ht="17" customHeight="1">
      <c r="A1213" s="1710">
        <f>IF(G1115="",0,1)</f>
        <v>0</v>
      </c>
      <c r="B1213" s="1711"/>
      <c r="C1213" s="1283"/>
      <c r="D1213" s="1561"/>
      <c r="E1213" s="1474" t="str">
        <f t="shared" si="109"/>
        <v/>
      </c>
      <c r="F1213" s="1789"/>
      <c r="G1213" s="1599"/>
      <c r="H1213" s="1599"/>
      <c r="I1213" s="1599"/>
      <c r="J1213" s="1599"/>
      <c r="K1213" s="1599"/>
      <c r="L1213" s="1599"/>
      <c r="M1213" s="1599"/>
      <c r="N1213" s="1599"/>
      <c r="O1213" s="1599"/>
      <c r="P1213" s="1600"/>
      <c r="Q1213" s="1600"/>
      <c r="R1213" s="1600"/>
      <c r="S1213" s="1600"/>
      <c r="T1213" s="1600"/>
      <c r="U1213" s="1600"/>
      <c r="V1213" s="1600"/>
      <c r="W1213" s="1600"/>
      <c r="X1213" s="1600"/>
      <c r="Z1213" s="1601"/>
      <c r="AA1213" s="1601"/>
      <c r="AB1213" s="1601"/>
      <c r="AC1213" s="1601"/>
      <c r="AD1213" s="1601"/>
      <c r="AE1213" s="1601"/>
      <c r="AF1213" s="1601"/>
      <c r="AG1213" s="1601"/>
      <c r="AH1213" s="1601"/>
      <c r="AI1213" s="1601"/>
      <c r="AJ1213" s="1601"/>
      <c r="AK1213" s="1601"/>
    </row>
    <row r="1214" spans="1:39" ht="13">
      <c r="A1214" s="1705">
        <f>IF(G1220="",0,1)</f>
        <v>0</v>
      </c>
      <c r="B1214" s="1706"/>
      <c r="C1214" s="1283"/>
      <c r="D1214" s="677"/>
      <c r="E1214" s="1474" t="str">
        <f t="shared" ref="E1214:E1220" si="110">IF((SUM(A1214:C1214))&gt;0,"Evaluation","")</f>
        <v/>
      </c>
      <c r="F1214" s="1789"/>
      <c r="G1214" s="1449">
        <f>G$49</f>
        <v>0</v>
      </c>
      <c r="H1214" s="1450"/>
      <c r="I1214" s="10"/>
      <c r="J1214" s="10"/>
      <c r="K1214" s="10"/>
      <c r="L1214" s="10"/>
      <c r="M1214" s="10"/>
      <c r="N1214" s="10"/>
      <c r="O1214" s="10"/>
      <c r="P1214" s="10"/>
      <c r="Q1214" s="10"/>
      <c r="R1214" s="10"/>
      <c r="S1214" s="10"/>
      <c r="T1214" s="10"/>
      <c r="U1214" s="10"/>
      <c r="V1214" s="10"/>
      <c r="W1214" s="10"/>
      <c r="X1214" s="2"/>
      <c r="Z1214" s="1545"/>
      <c r="AA1214" s="1545"/>
      <c r="AB1214" s="1545"/>
      <c r="AC1214" s="1545"/>
      <c r="AD1214" s="1545"/>
      <c r="AE1214" s="1545"/>
      <c r="AF1214" s="1545"/>
      <c r="AG1214" s="1545"/>
      <c r="AH1214" s="1545"/>
      <c r="AI1214" s="1545"/>
      <c r="AJ1214" s="1545"/>
      <c r="AK1214" s="1545"/>
      <c r="AL1214" s="1545"/>
      <c r="AM1214" s="1545"/>
    </row>
    <row r="1215" spans="1:39" ht="13">
      <c r="A1215" s="1704">
        <f>IF(G1220="",0,1)</f>
        <v>0</v>
      </c>
      <c r="C1215" s="1283"/>
      <c r="D1215" s="677"/>
      <c r="E1215" s="1474" t="str">
        <f t="shared" si="110"/>
        <v/>
      </c>
      <c r="F1215" s="1789"/>
      <c r="G1215" s="1244"/>
      <c r="H1215" s="1245"/>
      <c r="I1215" s="1"/>
      <c r="J1215" s="1"/>
      <c r="K1215" s="1"/>
      <c r="L1215" s="1"/>
      <c r="M1215" s="1"/>
      <c r="N1215" s="1"/>
      <c r="O1215" s="1"/>
      <c r="P1215" s="1"/>
      <c r="Q1215" s="1"/>
      <c r="R1215" s="1"/>
      <c r="S1215" s="1"/>
      <c r="T1215" s="1"/>
      <c r="U1215" s="1"/>
      <c r="V1215" s="1"/>
      <c r="W1215" s="1"/>
    </row>
    <row r="1216" spans="1:39" ht="13">
      <c r="A1216" s="1704">
        <f>IF(G1220="",0,1)</f>
        <v>0</v>
      </c>
      <c r="C1216" s="1283"/>
      <c r="D1216" s="677"/>
      <c r="E1216" s="1474" t="str">
        <f t="shared" si="110"/>
        <v/>
      </c>
      <c r="F1216" s="1789"/>
      <c r="G1216" s="1244"/>
      <c r="H1216" s="1245"/>
      <c r="I1216" s="1"/>
      <c r="J1216" s="1"/>
      <c r="K1216" s="1"/>
      <c r="L1216" s="1"/>
      <c r="M1216" s="1"/>
      <c r="N1216" s="1"/>
      <c r="O1216" s="1"/>
      <c r="P1216" s="1"/>
      <c r="Q1216" s="1"/>
      <c r="R1216" s="1"/>
      <c r="S1216" s="1"/>
      <c r="T1216" s="1"/>
      <c r="U1216" s="1"/>
      <c r="V1216" s="1"/>
      <c r="W1216" s="1"/>
    </row>
    <row r="1217" spans="1:81" s="1250" customFormat="1" ht="29" thickBot="1">
      <c r="A1217" s="1704">
        <f>IF(G1220="",0,1)</f>
        <v>0</v>
      </c>
      <c r="B1217" s="1629"/>
      <c r="C1217" s="1283"/>
      <c r="D1217" s="1546"/>
      <c r="E1217" s="1474" t="str">
        <f t="shared" si="110"/>
        <v/>
      </c>
      <c r="F1217" s="1789"/>
      <c r="G1217" s="1622" t="str">
        <f>G1220</f>
        <v/>
      </c>
      <c r="H1217" s="777"/>
      <c r="I1217" s="777"/>
      <c r="J1217" s="777"/>
      <c r="K1217" s="777"/>
      <c r="L1217" s="777"/>
      <c r="M1217" s="777"/>
      <c r="N1217" s="777"/>
      <c r="O1217" s="777"/>
      <c r="P1217" s="777"/>
      <c r="Q1217" s="777"/>
      <c r="R1217" s="777"/>
      <c r="S1217" s="777"/>
      <c r="T1217" s="777"/>
      <c r="U1217" s="777"/>
      <c r="V1217" s="777"/>
      <c r="W1217" s="777"/>
      <c r="X1217" s="1370">
        <f>U$45</f>
        <v>0</v>
      </c>
      <c r="Y1217" s="1415"/>
      <c r="Z1217" s="1415"/>
      <c r="AA1217" s="1415"/>
      <c r="AB1217" s="1415"/>
      <c r="AC1217" s="1415"/>
      <c r="AD1217" s="1415"/>
      <c r="AE1217" s="1246"/>
      <c r="AF1217" s="1246"/>
      <c r="AG1217" s="1247"/>
      <c r="AH1217" s="1247"/>
      <c r="AI1217" s="1247"/>
      <c r="AJ1217" s="1248"/>
      <c r="AK1217" s="1247"/>
      <c r="AL1217" s="1249"/>
      <c r="AM1217" s="1247"/>
      <c r="AN1217" s="1247"/>
      <c r="AO1217" s="1247"/>
      <c r="AP1217" s="1247"/>
      <c r="AQ1217" s="1247"/>
      <c r="AR1217" s="1247"/>
      <c r="AS1217" s="1247"/>
      <c r="AT1217" s="1247"/>
    </row>
    <row r="1218" spans="1:81" s="18" customFormat="1" ht="19">
      <c r="A1218" s="1704">
        <f>IF(G1220="",0,1)</f>
        <v>0</v>
      </c>
      <c r="B1218" s="1629"/>
      <c r="C1218" s="1283"/>
      <c r="D1218" s="677"/>
      <c r="E1218" s="1474" t="str">
        <f t="shared" si="110"/>
        <v/>
      </c>
      <c r="F1218" s="1789"/>
      <c r="G1218" s="1184"/>
      <c r="H1218" s="1184"/>
      <c r="I1218" s="1184"/>
      <c r="J1218" s="1184"/>
      <c r="K1218" s="1184"/>
      <c r="L1218" s="1184"/>
      <c r="M1218" s="1184"/>
      <c r="N1218" s="1184"/>
      <c r="O1218" s="1184"/>
      <c r="P1218" s="1184"/>
      <c r="Q1218" s="1184"/>
      <c r="R1218" s="1184"/>
      <c r="S1218" s="1184"/>
      <c r="T1218" s="1184"/>
      <c r="U1218" s="1184"/>
      <c r="V1218" s="1184"/>
      <c r="W1218" s="1184"/>
      <c r="X1218" s="1415"/>
      <c r="Y1218" s="1415"/>
      <c r="Z1218" s="1415"/>
      <c r="AA1218" s="1415"/>
      <c r="AB1218" s="1415"/>
      <c r="AC1218" s="1415"/>
      <c r="AD1218" s="1415"/>
      <c r="AE1218" s="1415"/>
      <c r="AF1218" s="1415"/>
      <c r="AG1218" s="40"/>
      <c r="AH1218" s="40"/>
      <c r="AI1218" s="40"/>
      <c r="AJ1218" s="49"/>
      <c r="AK1218" s="40"/>
      <c r="AL1218" s="20"/>
      <c r="AM1218" s="1247"/>
      <c r="AN1218" s="40"/>
      <c r="AO1218" s="1247"/>
      <c r="AP1218" s="40"/>
      <c r="AQ1218" s="40"/>
      <c r="AR1218" s="40"/>
      <c r="AS1218" s="40"/>
      <c r="AT1218" s="40"/>
      <c r="BZ1218" s="122" t="s">
        <v>905</v>
      </c>
      <c r="CB1218" s="122" t="s">
        <v>904</v>
      </c>
    </row>
    <row r="1219" spans="1:81" s="41" customFormat="1" ht="187" hidden="1" customHeight="1" outlineLevel="1">
      <c r="A1219" s="1707"/>
      <c r="B1219" s="1708"/>
      <c r="C1219" s="685"/>
      <c r="D1219" s="685"/>
      <c r="E1219" s="1474" t="str">
        <f t="shared" si="110"/>
        <v/>
      </c>
      <c r="F1219" s="1790"/>
      <c r="G1219" s="342" t="str">
        <f t="shared" ref="G1219:AL1219" si="111">G$3</f>
        <v>Serre</v>
      </c>
      <c r="H1219" s="343" t="str">
        <f t="shared" si="111"/>
        <v>Année de construction</v>
      </c>
      <c r="I1219" s="344" t="str">
        <f t="shared" si="111"/>
        <v xml:space="preserve">Surface cultivée nette </v>
      </c>
      <c r="J1219" s="344" t="str">
        <f t="shared" si="111"/>
        <v>Type de serre</v>
      </c>
      <c r="K1219" s="344" t="str">
        <f t="shared" si="111"/>
        <v>Température moyenne octobre-mars</v>
      </c>
      <c r="L1219" s="344" t="str">
        <f t="shared" si="111"/>
        <v>Type de température</v>
      </c>
      <c r="M1219" s="344" t="str">
        <f t="shared" si="111"/>
        <v>Qualité énergétique [consommation en % d'une serre standard]</v>
      </c>
      <c r="N1219" s="344" t="str">
        <f t="shared" si="111"/>
        <v>Rang</v>
      </c>
      <c r="O1219" s="344" t="str">
        <f t="shared" si="111"/>
        <v>Evaluation de la qualité énergétique</v>
      </c>
      <c r="P1219" s="344" t="str">
        <f t="shared" si="111"/>
        <v>Utilisation escomptée</v>
      </c>
      <c r="Q1219" s="327">
        <f t="shared" si="111"/>
        <v>0</v>
      </c>
      <c r="R1219" s="456" t="str">
        <f t="shared" si="111"/>
        <v>Serre Consommation d'énergie [%]</v>
      </c>
      <c r="S1219" s="456" t="str">
        <f t="shared" si="111"/>
        <v>Serre Consommation d'énergie Actuel [kWh]</v>
      </c>
      <c r="T1219" s="455" t="str">
        <f t="shared" si="111"/>
        <v>Distribution de chaleur Consommation d'énergie [kWh]</v>
      </c>
      <c r="U1219" s="456" t="str">
        <f t="shared" si="111"/>
        <v>Total Consommation d'énergie Actuel [kWh]</v>
      </c>
      <c r="V1219" s="327">
        <f t="shared" si="111"/>
        <v>0</v>
      </c>
      <c r="W1219" s="512" t="str">
        <f t="shared" si="111"/>
        <v>Objectif en 4 ans</v>
      </c>
      <c r="X1219" s="512" t="str">
        <f t="shared" si="111"/>
        <v>Objectif en 8 ans</v>
      </c>
      <c r="Y1219" s="327">
        <f t="shared" si="111"/>
        <v>0</v>
      </c>
      <c r="Z1219" s="333" t="str">
        <f t="shared" si="111"/>
        <v>Ecran thermique</v>
      </c>
      <c r="AA1219" s="333" t="str">
        <f t="shared" si="111"/>
        <v>Toit</v>
      </c>
      <c r="AB1219" s="333" t="str">
        <f t="shared" si="111"/>
        <v>Parois latérales</v>
      </c>
      <c r="AC1219" s="333" t="str">
        <f t="shared" si="111"/>
        <v>Etanchéité</v>
      </c>
      <c r="AD1219" s="333" t="str">
        <f t="shared" si="111"/>
        <v>Gestion climatique</v>
      </c>
      <c r="AE1219" s="40" t="str">
        <f t="shared" si="111"/>
        <v>Observations</v>
      </c>
      <c r="AF1219" s="332" t="str">
        <f t="shared" si="111"/>
        <v>Ecran thermique</v>
      </c>
      <c r="AG1219" s="332" t="str">
        <f t="shared" si="111"/>
        <v>Toit</v>
      </c>
      <c r="AH1219" s="332" t="str">
        <f t="shared" si="111"/>
        <v>Parois latérales</v>
      </c>
      <c r="AI1219" s="332" t="str">
        <f t="shared" si="111"/>
        <v>Etanchéité</v>
      </c>
      <c r="AJ1219" s="332" t="str">
        <f t="shared" si="111"/>
        <v>Gestion climatique</v>
      </c>
      <c r="AK1219" s="455" t="str">
        <f t="shared" si="111"/>
        <v>Isolation des conduites</v>
      </c>
      <c r="AL1219" s="455" t="str">
        <f t="shared" si="111"/>
        <v>Isolation des sous-distributions</v>
      </c>
      <c r="AM1219" s="405">
        <f t="shared" ref="AM1219:BR1219" si="112">AM$3</f>
        <v>0</v>
      </c>
      <c r="AN1219" s="332" t="str">
        <f t="shared" si="112"/>
        <v>Ecran thermique</v>
      </c>
      <c r="AO1219" s="332" t="str">
        <f t="shared" si="112"/>
        <v>Toit</v>
      </c>
      <c r="AP1219" s="332" t="str">
        <f t="shared" si="112"/>
        <v>Parois latérales</v>
      </c>
      <c r="AQ1219" s="332" t="str">
        <f t="shared" si="112"/>
        <v>Etanchéité</v>
      </c>
      <c r="AR1219" s="332" t="str">
        <f t="shared" si="112"/>
        <v>Gestion climatique</v>
      </c>
      <c r="AS1219" s="40">
        <f t="shared" si="112"/>
        <v>0</v>
      </c>
      <c r="AT1219" s="332" t="str">
        <f t="shared" si="112"/>
        <v>Ecran thermique</v>
      </c>
      <c r="AU1219" s="332" t="str">
        <f t="shared" si="112"/>
        <v>Toit</v>
      </c>
      <c r="AV1219" s="332" t="str">
        <f t="shared" si="112"/>
        <v>Parois latérales</v>
      </c>
      <c r="AW1219" s="332" t="str">
        <f t="shared" si="112"/>
        <v>Etanchéité</v>
      </c>
      <c r="AX1219" s="332" t="str">
        <f t="shared" si="112"/>
        <v>Gestion climatique</v>
      </c>
      <c r="AY1219" s="455" t="str">
        <f t="shared" si="112"/>
        <v>Isolation des conduites</v>
      </c>
      <c r="AZ1219" s="455" t="str">
        <f t="shared" si="112"/>
        <v>Isolation des sous-distributions</v>
      </c>
      <c r="BA1219" s="332" t="str">
        <f t="shared" si="112"/>
        <v>Total arrondi</v>
      </c>
      <c r="BB1219" s="40">
        <f t="shared" si="112"/>
        <v>0</v>
      </c>
      <c r="BC1219" s="332" t="str">
        <f t="shared" si="112"/>
        <v>Ecran thermique</v>
      </c>
      <c r="BD1219" s="332" t="str">
        <f t="shared" si="112"/>
        <v>Toit</v>
      </c>
      <c r="BE1219" s="332" t="str">
        <f t="shared" si="112"/>
        <v>Parois latérales</v>
      </c>
      <c r="BF1219" s="332" t="str">
        <f t="shared" si="112"/>
        <v>Etanchéité</v>
      </c>
      <c r="BG1219" s="332" t="str">
        <f t="shared" si="112"/>
        <v>Gestion climatique</v>
      </c>
      <c r="BH1219" s="455" t="str">
        <f t="shared" si="112"/>
        <v>Isolation des conduites</v>
      </c>
      <c r="BI1219" s="455" t="str">
        <f t="shared" si="112"/>
        <v>Isolation des sous-distributions</v>
      </c>
      <c r="BJ1219" s="40">
        <f t="shared" si="112"/>
        <v>0</v>
      </c>
      <c r="BK1219" s="512" t="str">
        <f t="shared" si="112"/>
        <v>P1</v>
      </c>
      <c r="BL1219" s="512">
        <f t="shared" si="112"/>
        <v>0</v>
      </c>
      <c r="BM1219" s="512" t="str">
        <f t="shared" si="112"/>
        <v>Total</v>
      </c>
      <c r="BN1219" s="40">
        <f t="shared" si="112"/>
        <v>0</v>
      </c>
      <c r="BO1219" s="512" t="str">
        <f t="shared" si="112"/>
        <v>Objectif en 4 ans</v>
      </c>
      <c r="BP1219" s="512" t="str">
        <f t="shared" si="112"/>
        <v>Objectif en 8 ans</v>
      </c>
      <c r="BQ1219" s="41">
        <f t="shared" si="112"/>
        <v>0</v>
      </c>
      <c r="BR1219" s="332" t="str">
        <f t="shared" si="112"/>
        <v>Ecran thermique</v>
      </c>
      <c r="BS1219" s="332" t="str">
        <f t="shared" ref="BS1219:CA1219" si="113">BS$3</f>
        <v>Ecran thermique 2</v>
      </c>
      <c r="BT1219" s="332" t="str">
        <f t="shared" si="113"/>
        <v>Etanchéité</v>
      </c>
      <c r="BU1219" s="332" t="str">
        <f t="shared" si="113"/>
        <v>Etanchéité 2</v>
      </c>
      <c r="BV1219" s="332" t="str">
        <f t="shared" si="113"/>
        <v>Etanchéité 2 - Recommandation</v>
      </c>
      <c r="BW1219" s="332" t="str">
        <f t="shared" si="113"/>
        <v>Sonde 1</v>
      </c>
      <c r="BX1219" s="332" t="str">
        <f t="shared" si="113"/>
        <v>Sonde 2</v>
      </c>
      <c r="BY1219" s="41">
        <f t="shared" si="113"/>
        <v>0</v>
      </c>
      <c r="BZ1219" s="416" t="str">
        <f t="shared" si="113"/>
        <v>Ensemble 1</v>
      </c>
      <c r="CA1219" s="416" t="str">
        <f t="shared" si="113"/>
        <v>Ensemble 2</v>
      </c>
      <c r="CB1219" s="416" t="str">
        <f>BZ1219</f>
        <v>Ensemble 1</v>
      </c>
      <c r="CC1219" s="416" t="str">
        <f>CA1219</f>
        <v>Ensemble 2</v>
      </c>
    </row>
    <row r="1220" spans="1:81" s="28" customFormat="1" ht="32" hidden="1" customHeight="1" outlineLevel="1">
      <c r="A1220" s="1646"/>
      <c r="B1220" s="1659"/>
      <c r="C1220" s="686"/>
      <c r="D1220" s="686"/>
      <c r="E1220" s="1474" t="str">
        <f t="shared" si="110"/>
        <v/>
      </c>
      <c r="F1220" s="1791"/>
      <c r="G1220" s="521" t="str">
        <f t="shared" ref="G1220:AL1220" si="114">G15</f>
        <v/>
      </c>
      <c r="H1220" s="335" t="str">
        <f t="shared" si="114"/>
        <v/>
      </c>
      <c r="I1220" s="336" t="str">
        <f t="shared" si="114"/>
        <v/>
      </c>
      <c r="J1220" s="336" t="str">
        <f t="shared" si="114"/>
        <v/>
      </c>
      <c r="K1220" s="337" t="str">
        <f t="shared" si="114"/>
        <v/>
      </c>
      <c r="L1220" s="336" t="str">
        <f t="shared" si="114"/>
        <v/>
      </c>
      <c r="M1220" s="468" t="str">
        <f t="shared" si="114"/>
        <v/>
      </c>
      <c r="N1220" s="337" t="str">
        <f t="shared" si="114"/>
        <v/>
      </c>
      <c r="O1220" s="338" t="str">
        <f t="shared" si="114"/>
        <v/>
      </c>
      <c r="P1220" s="336" t="str">
        <f t="shared" si="114"/>
        <v/>
      </c>
      <c r="Q1220" s="522">
        <f t="shared" si="114"/>
        <v>0</v>
      </c>
      <c r="R1220" s="338">
        <f t="shared" si="114"/>
        <v>0</v>
      </c>
      <c r="S1220" s="523">
        <f t="shared" si="114"/>
        <v>0</v>
      </c>
      <c r="T1220" s="523">
        <f t="shared" si="114"/>
        <v>0</v>
      </c>
      <c r="U1220" s="523" t="str">
        <f t="shared" si="114"/>
        <v/>
      </c>
      <c r="V1220" s="522">
        <f t="shared" si="114"/>
        <v>0</v>
      </c>
      <c r="W1220" s="523" t="str">
        <f t="shared" si="114"/>
        <v/>
      </c>
      <c r="X1220" s="523" t="str">
        <f t="shared" si="114"/>
        <v/>
      </c>
      <c r="Y1220" s="522">
        <f t="shared" si="114"/>
        <v>0</v>
      </c>
      <c r="Z1220" s="331" t="str">
        <f t="shared" si="114"/>
        <v/>
      </c>
      <c r="AA1220" s="331" t="str">
        <f t="shared" si="114"/>
        <v/>
      </c>
      <c r="AB1220" s="331" t="str">
        <f t="shared" si="114"/>
        <v/>
      </c>
      <c r="AC1220" s="331" t="str">
        <f t="shared" si="114"/>
        <v/>
      </c>
      <c r="AD1220" s="331" t="str">
        <f t="shared" si="114"/>
        <v/>
      </c>
      <c r="AE1220" s="524" t="str">
        <f t="shared" si="114"/>
        <v/>
      </c>
      <c r="AF1220" s="331" t="str">
        <f t="shared" si="114"/>
        <v/>
      </c>
      <c r="AG1220" s="331" t="str">
        <f t="shared" si="114"/>
        <v/>
      </c>
      <c r="AH1220" s="331" t="str">
        <f t="shared" si="114"/>
        <v/>
      </c>
      <c r="AI1220" s="331" t="str">
        <f t="shared" si="114"/>
        <v/>
      </c>
      <c r="AJ1220" s="331" t="str">
        <f t="shared" si="114"/>
        <v/>
      </c>
      <c r="AK1220" s="331" t="str">
        <f t="shared" si="114"/>
        <v/>
      </c>
      <c r="AL1220" s="331" t="str">
        <f t="shared" si="114"/>
        <v/>
      </c>
      <c r="AM1220" s="524" t="str">
        <f t="shared" ref="AM1220:BR1220" si="115">AM15</f>
        <v>.</v>
      </c>
      <c r="AN1220" s="346" t="str">
        <f t="shared" si="115"/>
        <v/>
      </c>
      <c r="AO1220" s="346" t="str">
        <f t="shared" si="115"/>
        <v/>
      </c>
      <c r="AP1220" s="346" t="str">
        <f t="shared" si="115"/>
        <v/>
      </c>
      <c r="AQ1220" s="346" t="str">
        <f t="shared" si="115"/>
        <v/>
      </c>
      <c r="AR1220" s="346" t="str">
        <f t="shared" si="115"/>
        <v/>
      </c>
      <c r="AS1220" s="525">
        <f t="shared" si="115"/>
        <v>0</v>
      </c>
      <c r="AT1220" s="398" t="str">
        <f t="shared" si="115"/>
        <v/>
      </c>
      <c r="AU1220" s="398" t="str">
        <f t="shared" si="115"/>
        <v/>
      </c>
      <c r="AV1220" s="398" t="str">
        <f t="shared" si="115"/>
        <v/>
      </c>
      <c r="AW1220" s="398" t="str">
        <f t="shared" si="115"/>
        <v/>
      </c>
      <c r="AX1220" s="398" t="str">
        <f t="shared" si="115"/>
        <v/>
      </c>
      <c r="AY1220" s="28" t="str">
        <f t="shared" si="115"/>
        <v/>
      </c>
      <c r="AZ1220" s="28" t="str">
        <f t="shared" si="115"/>
        <v/>
      </c>
      <c r="BA1220" s="398" t="str">
        <f t="shared" si="115"/>
        <v/>
      </c>
      <c r="BB1220" s="525">
        <f t="shared" si="115"/>
        <v>0</v>
      </c>
      <c r="BC1220" s="445" t="str">
        <f t="shared" si="115"/>
        <v/>
      </c>
      <c r="BD1220" s="445" t="str">
        <f t="shared" si="115"/>
        <v/>
      </c>
      <c r="BE1220" s="445" t="str">
        <f t="shared" si="115"/>
        <v/>
      </c>
      <c r="BF1220" s="445" t="str">
        <f t="shared" si="115"/>
        <v/>
      </c>
      <c r="BG1220" s="445" t="str">
        <f t="shared" si="115"/>
        <v/>
      </c>
      <c r="BH1220" s="467" t="str">
        <f t="shared" si="115"/>
        <v/>
      </c>
      <c r="BI1220" s="467" t="str">
        <f t="shared" si="115"/>
        <v/>
      </c>
      <c r="BJ1220" s="525">
        <f t="shared" si="115"/>
        <v>0</v>
      </c>
      <c r="BK1220" s="445" t="str">
        <f t="shared" si="115"/>
        <v/>
      </c>
      <c r="BL1220" s="445" t="str">
        <f t="shared" si="115"/>
        <v/>
      </c>
      <c r="BM1220" s="445" t="str">
        <f t="shared" si="115"/>
        <v/>
      </c>
      <c r="BN1220" s="525">
        <f t="shared" si="115"/>
        <v>0</v>
      </c>
      <c r="BO1220" s="445" t="str">
        <f t="shared" si="115"/>
        <v/>
      </c>
      <c r="BP1220" s="445">
        <f t="shared" si="115"/>
        <v>0</v>
      </c>
      <c r="BQ1220" s="28">
        <f t="shared" si="115"/>
        <v>0</v>
      </c>
      <c r="BR1220" s="398" t="str">
        <f t="shared" si="115"/>
        <v/>
      </c>
      <c r="BS1220" s="398" t="str">
        <f t="shared" ref="BS1220:BX1220" si="116">BS15</f>
        <v/>
      </c>
      <c r="BT1220" s="398" t="str">
        <f t="shared" si="116"/>
        <v/>
      </c>
      <c r="BU1220" s="398" t="str">
        <f t="shared" si="116"/>
        <v/>
      </c>
      <c r="BV1220" s="398" t="str">
        <f t="shared" si="116"/>
        <v/>
      </c>
      <c r="BW1220" s="398" t="str">
        <f t="shared" si="116"/>
        <v/>
      </c>
      <c r="BX1220" s="398" t="str">
        <f t="shared" si="116"/>
        <v/>
      </c>
      <c r="BY1220" s="28">
        <f>BY1167</f>
        <v>0</v>
      </c>
      <c r="BZ1220" s="396">
        <f>AG1271</f>
        <v>0</v>
      </c>
      <c r="CA1220" s="396">
        <f>AH1271</f>
        <v>0</v>
      </c>
      <c r="CB1220" s="396">
        <f>AI1271</f>
        <v>0</v>
      </c>
      <c r="CC1220" s="396">
        <f>AJ1271</f>
        <v>0</v>
      </c>
    </row>
    <row r="1221" spans="1:81" s="51" customFormat="1" ht="19" hidden="1" outlineLevel="1">
      <c r="A1221" s="1704">
        <v>0</v>
      </c>
      <c r="B1221" s="1629"/>
      <c r="C1221" s="1283"/>
      <c r="D1221" s="677"/>
      <c r="E1221" s="1474" t="str">
        <f t="shared" ref="E1221:E1252" si="117">IF((SUM(A1221:C1221))&gt;0,G$42,"")</f>
        <v/>
      </c>
      <c r="F1221" s="1789"/>
      <c r="N1221" s="644"/>
      <c r="R1221" s="50"/>
      <c r="U1221" s="1184"/>
      <c r="W1221" s="130"/>
      <c r="X1221" s="1415"/>
      <c r="Y1221" s="1415"/>
      <c r="Z1221" s="53"/>
      <c r="AA1221" s="1415"/>
      <c r="AB1221" s="53"/>
      <c r="AC1221" s="53"/>
      <c r="AD1221" s="53"/>
      <c r="AE1221" s="53"/>
      <c r="AF1221" s="53"/>
      <c r="AG1221" s="40"/>
      <c r="AJ1221" s="52"/>
      <c r="AL1221" s="1383"/>
      <c r="AM1221" s="1247"/>
      <c r="AO1221" s="1247"/>
      <c r="AV1221" s="18"/>
      <c r="BL1221" s="18"/>
    </row>
    <row r="1222" spans="1:81" s="1385" customFormat="1" ht="19" hidden="1" outlineLevel="1">
      <c r="A1222" s="1704">
        <v>0</v>
      </c>
      <c r="B1222" s="1629"/>
      <c r="C1222" s="1283"/>
      <c r="D1222" s="677"/>
      <c r="E1222" s="1474" t="str">
        <f t="shared" si="117"/>
        <v/>
      </c>
      <c r="F1222" s="1789"/>
      <c r="H1222" s="1547"/>
      <c r="I1222" s="1547"/>
      <c r="J1222" s="1547"/>
      <c r="K1222" s="1547"/>
      <c r="L1222" s="1547"/>
      <c r="M1222" s="1547"/>
      <c r="N1222" s="1384"/>
      <c r="O1222" s="1384"/>
      <c r="P1222" s="1384"/>
      <c r="Q1222" s="1384"/>
      <c r="R1222" s="1384"/>
      <c r="S1222" s="1384"/>
      <c r="T1222" s="1384"/>
      <c r="U1222" s="1384"/>
      <c r="V1222" s="1384"/>
      <c r="W1222" s="130"/>
      <c r="X1222" s="1415"/>
      <c r="Y1222" s="1415"/>
      <c r="Z1222" s="53"/>
      <c r="AA1222" s="1415"/>
      <c r="AB1222" s="53"/>
      <c r="AC1222" s="53"/>
      <c r="AD1222" s="53"/>
      <c r="AE1222" s="1384"/>
      <c r="AF1222" s="1384"/>
      <c r="AG1222" s="40"/>
      <c r="AH1222" s="1384"/>
      <c r="AI1222" s="1384"/>
      <c r="AJ1222" s="1384"/>
      <c r="AK1222" s="1384"/>
      <c r="AL1222" s="1384"/>
      <c r="AM1222" s="1247"/>
      <c r="AN1222" s="1384"/>
      <c r="AO1222" s="1247"/>
      <c r="AP1222" s="1384"/>
      <c r="AQ1222" s="1384"/>
      <c r="AR1222" s="1384"/>
      <c r="AS1222" s="1384"/>
      <c r="AT1222" s="1384"/>
      <c r="BL1222" s="18"/>
    </row>
    <row r="1223" spans="1:81" s="1385" customFormat="1" ht="19" hidden="1" outlineLevel="1">
      <c r="A1223" s="1704">
        <v>0</v>
      </c>
      <c r="B1223" s="1629"/>
      <c r="C1223" s="1283"/>
      <c r="D1223" s="677"/>
      <c r="E1223" s="1474" t="str">
        <f t="shared" si="117"/>
        <v/>
      </c>
      <c r="F1223" s="1789"/>
      <c r="G1223" s="1547"/>
      <c r="H1223" s="1547"/>
      <c r="I1223" s="1547"/>
      <c r="J1223" s="1547"/>
      <c r="K1223" s="1547"/>
      <c r="L1223" s="1547"/>
      <c r="M1223" s="1547"/>
      <c r="N1223" s="1384"/>
      <c r="O1223" s="1384"/>
      <c r="P1223" s="1384"/>
      <c r="Q1223" s="1384"/>
      <c r="R1223" s="1384"/>
      <c r="S1223" s="1384"/>
      <c r="T1223" s="1384"/>
      <c r="U1223" s="1384"/>
      <c r="V1223" s="1384"/>
      <c r="W1223" s="130"/>
      <c r="X1223" s="1415"/>
      <c r="Y1223" s="1415"/>
      <c r="Z1223" s="53"/>
      <c r="AA1223" s="1415"/>
      <c r="AB1223" s="53"/>
      <c r="AC1223" s="53"/>
      <c r="AD1223" s="53"/>
      <c r="AE1223" s="1384"/>
      <c r="AF1223" s="1384"/>
      <c r="AG1223" s="40"/>
      <c r="AH1223" s="1384"/>
      <c r="AI1223" s="1384"/>
      <c r="AJ1223" s="1384"/>
      <c r="AK1223" s="1384"/>
      <c r="AL1223" s="1384"/>
      <c r="AM1223" s="1247"/>
      <c r="AN1223" s="1384"/>
      <c r="AO1223" s="1247"/>
      <c r="AP1223" s="1384"/>
      <c r="AQ1223" s="1384"/>
      <c r="AR1223" s="1384"/>
      <c r="AS1223" s="1384"/>
      <c r="AT1223" s="1384"/>
      <c r="BL1223" s="18"/>
    </row>
    <row r="1224" spans="1:81" s="1269" customFormat="1" ht="15" collapsed="1">
      <c r="A1224" s="1704">
        <f>IF(G1220="",0,1)</f>
        <v>0</v>
      </c>
      <c r="B1224" s="1629"/>
      <c r="C1224" s="1283"/>
      <c r="D1224" s="1548"/>
      <c r="E1224" s="1474" t="str">
        <f t="shared" si="117"/>
        <v/>
      </c>
      <c r="F1224" s="1789"/>
      <c r="G1224" s="1252" t="str">
        <f>G$69</f>
        <v>Année de construction</v>
      </c>
      <c r="H1224" s="1252"/>
      <c r="I1224" s="1252"/>
      <c r="J1224" s="1252"/>
      <c r="K1224" s="1252"/>
      <c r="L1224" s="1252"/>
      <c r="M1224" s="1388"/>
      <c r="N1224" s="2162" t="str">
        <f>H1220</f>
        <v/>
      </c>
      <c r="O1224" s="2162"/>
      <c r="P1224" s="2162"/>
      <c r="Q1224" s="2162"/>
      <c r="R1224" s="2162"/>
      <c r="S1224" s="2162"/>
      <c r="T1224" s="2161">
        <f>T1204</f>
        <v>0</v>
      </c>
      <c r="U1224" s="2161"/>
      <c r="V1224" s="2161"/>
      <c r="W1224" s="2161"/>
      <c r="X1224" s="2161"/>
      <c r="Y1224" s="1386"/>
      <c r="AD1224" s="1251"/>
      <c r="AE1224" s="1251"/>
      <c r="AF1224" s="1251"/>
      <c r="AG1224" s="1251"/>
      <c r="AH1224" s="1251"/>
      <c r="AI1224" s="1251"/>
      <c r="AJ1224" s="1251"/>
      <c r="AK1224" s="1251"/>
      <c r="AL1224" s="20"/>
      <c r="AM1224" s="1251"/>
      <c r="AN1224" s="1251"/>
      <c r="AO1224" s="1251"/>
      <c r="AP1224" s="1251"/>
      <c r="AQ1224" s="1251"/>
      <c r="AR1224" s="1251"/>
      <c r="AS1224" s="1251"/>
      <c r="AT1224" s="1251"/>
    </row>
    <row r="1225" spans="1:81" s="1269" customFormat="1" ht="15">
      <c r="A1225" s="1704">
        <f>IF(G1220="",0,1)</f>
        <v>0</v>
      </c>
      <c r="B1225" s="1629"/>
      <c r="C1225" s="1283"/>
      <c r="D1225" s="1548"/>
      <c r="E1225" s="1474" t="str">
        <f t="shared" si="117"/>
        <v/>
      </c>
      <c r="F1225" s="1789"/>
      <c r="G1225" s="1551" t="str">
        <f>G$70</f>
        <v>Utilisation escomptée</v>
      </c>
      <c r="H1225" s="1551"/>
      <c r="I1225" s="1552"/>
      <c r="J1225" s="1552"/>
      <c r="K1225" s="1552"/>
      <c r="L1225" s="1552"/>
      <c r="M1225" s="1388"/>
      <c r="N1225" s="2163" t="str">
        <f>P1220</f>
        <v/>
      </c>
      <c r="O1225" s="2163"/>
      <c r="P1225" s="2163"/>
      <c r="Q1225" s="2163"/>
      <c r="R1225" s="2163"/>
      <c r="S1225" s="2163"/>
      <c r="T1225" s="2179">
        <f>'A1 Serres'!P1204</f>
        <v>0</v>
      </c>
      <c r="U1225" s="2179"/>
      <c r="V1225" s="2179"/>
      <c r="W1225" s="2179"/>
      <c r="X1225" s="2179"/>
      <c r="Y1225" s="1387"/>
      <c r="AL1225" s="20"/>
    </row>
    <row r="1226" spans="1:81" s="1269" customFormat="1" ht="15">
      <c r="A1226" s="1704">
        <f>IF(G1220="",0,1)</f>
        <v>0</v>
      </c>
      <c r="B1226" s="1629"/>
      <c r="C1226" s="1283"/>
      <c r="D1226" s="1548"/>
      <c r="E1226" s="1474" t="str">
        <f t="shared" si="117"/>
        <v/>
      </c>
      <c r="F1226" s="1789"/>
      <c r="G1226" s="1551" t="str">
        <f>G$71</f>
        <v>Surface cultivée de la serre</v>
      </c>
      <c r="H1226" s="1551"/>
      <c r="I1226" s="1552"/>
      <c r="J1226" s="1552"/>
      <c r="K1226" s="1552"/>
      <c r="L1226" s="1552"/>
      <c r="M1226" s="1388"/>
      <c r="N1226" s="2163" t="str">
        <f>J1220</f>
        <v/>
      </c>
      <c r="O1226" s="2163"/>
      <c r="P1226" s="2163"/>
      <c r="Q1226" s="2163"/>
      <c r="R1226" s="2163"/>
      <c r="S1226" s="2163"/>
      <c r="T1226" s="1268"/>
      <c r="U1226" s="1268"/>
      <c r="V1226" s="1268"/>
      <c r="W1226" s="989"/>
      <c r="X1226" s="1251"/>
      <c r="AL1226" s="20"/>
    </row>
    <row r="1227" spans="1:81" s="1269" customFormat="1" ht="15">
      <c r="A1227" s="1704">
        <f>IF(G1220="",0,1)</f>
        <v>0</v>
      </c>
      <c r="B1227" s="1629"/>
      <c r="C1227" s="1283"/>
      <c r="D1227" s="1548"/>
      <c r="E1227" s="1474" t="str">
        <f t="shared" si="117"/>
        <v/>
      </c>
      <c r="F1227" s="1789"/>
      <c r="G1227" s="1265">
        <f>G$72</f>
        <v>0</v>
      </c>
      <c r="H1227" s="1265"/>
      <c r="I1227" s="1266"/>
      <c r="J1227" s="1266"/>
      <c r="K1227" s="1266"/>
      <c r="L1227" s="1266"/>
      <c r="M1227" s="1388"/>
      <c r="N1227" s="1268"/>
      <c r="O1227" s="1268"/>
      <c r="P1227" s="1268"/>
      <c r="Q1227" s="1268"/>
      <c r="R1227" s="1268"/>
      <c r="S1227" s="1268"/>
      <c r="T1227" s="1268"/>
      <c r="U1227" s="1268"/>
      <c r="V1227" s="1268"/>
      <c r="W1227" s="989"/>
      <c r="X1227" s="1251"/>
      <c r="AL1227" s="20"/>
    </row>
    <row r="1228" spans="1:81" s="1269" customFormat="1" ht="15">
      <c r="A1228" s="1704">
        <f>IF(G1220="",0,1)</f>
        <v>0</v>
      </c>
      <c r="B1228" s="1629"/>
      <c r="C1228" s="1283"/>
      <c r="D1228" s="1548"/>
      <c r="E1228" s="1474" t="str">
        <f t="shared" si="117"/>
        <v/>
      </c>
      <c r="F1228" s="1789"/>
      <c r="G1228" s="1389" t="str">
        <f>G$73</f>
        <v>Température octobre-mars</v>
      </c>
      <c r="H1228" s="1389"/>
      <c r="I1228" s="1390"/>
      <c r="J1228" s="1390"/>
      <c r="K1228" s="1390"/>
      <c r="L1228" s="1390"/>
      <c r="M1228" s="1388"/>
      <c r="N1228" s="2168" t="str">
        <f>L1220</f>
        <v/>
      </c>
      <c r="O1228" s="2168"/>
      <c r="P1228" s="2168"/>
      <c r="Q1228" s="2168"/>
      <c r="R1228" s="2168"/>
      <c r="S1228" s="2168"/>
      <c r="T1228" s="1268"/>
      <c r="U1228" s="1268"/>
      <c r="V1228" s="1268"/>
      <c r="W1228" s="989"/>
      <c r="X1228" s="1251"/>
      <c r="AJ1228" s="1298"/>
      <c r="AL1228" s="20"/>
    </row>
    <row r="1229" spans="1:81" s="1269" customFormat="1" ht="29" customHeight="1">
      <c r="A1229" s="1704">
        <f>IF(G1220="",0,1)</f>
        <v>0</v>
      </c>
      <c r="B1229" s="1629"/>
      <c r="C1229" s="1283"/>
      <c r="D1229" s="1548"/>
      <c r="E1229" s="1474" t="str">
        <f t="shared" si="117"/>
        <v/>
      </c>
      <c r="F1229" s="1789"/>
      <c r="G1229" s="1553" t="str">
        <f>G$74</f>
        <v>Observations</v>
      </c>
      <c r="H1229" s="1389"/>
      <c r="I1229" s="1390"/>
      <c r="J1229" s="1390"/>
      <c r="K1229" s="1390"/>
      <c r="L1229" s="1390"/>
      <c r="M1229" s="1388"/>
      <c r="N1229" s="2164" t="str">
        <f>AE1220</f>
        <v/>
      </c>
      <c r="O1229" s="2164"/>
      <c r="P1229" s="2164"/>
      <c r="Q1229" s="2164"/>
      <c r="R1229" s="2164"/>
      <c r="S1229" s="2164"/>
      <c r="T1229" s="1268"/>
      <c r="U1229" s="1268"/>
      <c r="V1229" s="1268"/>
      <c r="W1229" s="989"/>
      <c r="X1229" s="1251"/>
      <c r="AL1229" s="20"/>
    </row>
    <row r="1230" spans="1:81" s="1269" customFormat="1" ht="15">
      <c r="A1230" s="1704">
        <f>IF(G1220="",0,1)</f>
        <v>0</v>
      </c>
      <c r="B1230" s="1629"/>
      <c r="C1230" s="1283"/>
      <c r="D1230" s="1548"/>
      <c r="E1230" s="1474" t="str">
        <f t="shared" si="117"/>
        <v/>
      </c>
      <c r="F1230" s="1789"/>
      <c r="G1230" s="1265">
        <f>G$75</f>
        <v>0</v>
      </c>
      <c r="H1230" s="1265"/>
      <c r="I1230" s="1266"/>
      <c r="J1230" s="1266"/>
      <c r="K1230" s="1266"/>
      <c r="L1230" s="1266"/>
      <c r="M1230" s="1388"/>
      <c r="N1230" s="1268"/>
      <c r="O1230" s="1268"/>
      <c r="P1230" s="1268"/>
      <c r="Q1230" s="1268"/>
      <c r="R1230" s="1268"/>
      <c r="S1230" s="1268"/>
      <c r="T1230" s="1268"/>
      <c r="U1230" s="1268"/>
      <c r="V1230" s="1268"/>
      <c r="W1230" s="989"/>
      <c r="X1230" s="1251"/>
      <c r="AL1230" s="20"/>
    </row>
    <row r="1231" spans="1:81" s="1269" customFormat="1" ht="15">
      <c r="A1231" s="1704">
        <f>IF(G1220="",0,1)</f>
        <v>0</v>
      </c>
      <c r="B1231" s="1629"/>
      <c r="C1231" s="1283"/>
      <c r="D1231" s="1548"/>
      <c r="E1231" s="1474" t="str">
        <f t="shared" si="117"/>
        <v/>
      </c>
      <c r="F1231" s="1789"/>
      <c r="G1231" s="1389" t="str">
        <f>G$76</f>
        <v>Participation à la consommation totale d'énergie du chauffage</v>
      </c>
      <c r="H1231" s="1389"/>
      <c r="I1231" s="1390"/>
      <c r="J1231" s="1390"/>
      <c r="K1231" s="1390"/>
      <c r="L1231" s="1390"/>
      <c r="M1231" s="1388"/>
      <c r="N1231" s="2169">
        <f>R1220</f>
        <v>0</v>
      </c>
      <c r="O1231" s="2169"/>
      <c r="P1231" s="2169"/>
      <c r="Q1231" s="2169"/>
      <c r="R1231" s="2169"/>
      <c r="S1231" s="2169"/>
      <c r="T1231" s="1268"/>
      <c r="U1231" s="1268"/>
      <c r="V1231" s="1268"/>
      <c r="W1231" s="989"/>
      <c r="X1231" s="1251"/>
      <c r="AJ1231" s="1298"/>
      <c r="AL1231" s="20"/>
    </row>
    <row r="1232" spans="1:81" s="1269" customFormat="1" ht="15">
      <c r="A1232" s="1704">
        <f>IF(G1220="",0,1)</f>
        <v>0</v>
      </c>
      <c r="B1232" s="1629"/>
      <c r="C1232" s="1283"/>
      <c r="D1232" s="1548"/>
      <c r="E1232" s="1474" t="str">
        <f t="shared" si="117"/>
        <v/>
      </c>
      <c r="F1232" s="1789"/>
      <c r="G1232" s="1393" t="str">
        <f>G$77</f>
        <v>Rang concernant l'efficience énergétique</v>
      </c>
      <c r="H1232" s="1393"/>
      <c r="I1232" s="1394"/>
      <c r="J1232" s="1394"/>
      <c r="K1232" s="1394"/>
      <c r="L1232" s="1394"/>
      <c r="M1232" s="1388"/>
      <c r="N1232" s="2170" t="str">
        <f>N1220</f>
        <v/>
      </c>
      <c r="O1232" s="2170"/>
      <c r="P1232" s="2170"/>
      <c r="Q1232" s="2170"/>
      <c r="R1232" s="2170"/>
      <c r="S1232" s="2170"/>
      <c r="T1232" s="1396"/>
      <c r="U1232" s="1396"/>
      <c r="V1232" s="1396"/>
      <c r="W1232" s="989"/>
      <c r="X1232" s="1397"/>
      <c r="AJ1232" s="1298"/>
      <c r="AL1232" s="20"/>
    </row>
    <row r="1233" spans="1:38" s="1269" customFormat="1" ht="15">
      <c r="A1233" s="1704">
        <f>IF(G1220="",0,1)</f>
        <v>0</v>
      </c>
      <c r="B1233" s="1629"/>
      <c r="C1233" s="1283"/>
      <c r="D1233" s="1548"/>
      <c r="E1233" s="1474" t="str">
        <f t="shared" si="117"/>
        <v/>
      </c>
      <c r="F1233" s="1789"/>
      <c r="G1233" s="1393" t="str">
        <f>G$78</f>
        <v>Evaluation de la qualité énergétique</v>
      </c>
      <c r="H1233" s="1393"/>
      <c r="I1233" s="1394"/>
      <c r="J1233" s="1394"/>
      <c r="K1233" s="1394"/>
      <c r="L1233" s="1394"/>
      <c r="M1233" s="1388"/>
      <c r="N1233" s="2171" t="str">
        <f>O1220</f>
        <v/>
      </c>
      <c r="O1233" s="2171"/>
      <c r="P1233" s="2171"/>
      <c r="Q1233" s="2171"/>
      <c r="R1233" s="2171"/>
      <c r="S1233" s="2171"/>
      <c r="T1233" s="1268"/>
      <c r="U1233" s="1268"/>
      <c r="V1233" s="1268"/>
      <c r="W1233" s="989"/>
      <c r="X1233" s="1251"/>
      <c r="AJ1233" s="1298"/>
      <c r="AL1233" s="20"/>
    </row>
    <row r="1234" spans="1:38" s="1269" customFormat="1" ht="15">
      <c r="A1234" s="1704">
        <f>IF(G1220="",0,1)</f>
        <v>0</v>
      </c>
      <c r="B1234" s="1629"/>
      <c r="C1234" s="1283"/>
      <c r="D1234" s="1548"/>
      <c r="E1234" s="1474" t="str">
        <f t="shared" si="117"/>
        <v/>
      </c>
      <c r="F1234" s="1789"/>
      <c r="G1234" s="1265">
        <f>G$79</f>
        <v>0</v>
      </c>
      <c r="H1234" s="1265"/>
      <c r="I1234" s="1266"/>
      <c r="J1234" s="1266"/>
      <c r="K1234" s="1266"/>
      <c r="L1234" s="1266"/>
      <c r="M1234" s="1388"/>
      <c r="N1234" s="1399"/>
      <c r="O1234" s="1268"/>
      <c r="P1234" s="1268"/>
      <c r="Q1234" s="1268"/>
      <c r="R1234" s="1268"/>
      <c r="S1234" s="1268"/>
      <c r="T1234" s="1268"/>
      <c r="U1234" s="1268"/>
      <c r="V1234" s="1268"/>
      <c r="W1234" s="989"/>
      <c r="X1234" s="1251"/>
      <c r="AJ1234" s="1298"/>
      <c r="AL1234" s="20"/>
    </row>
    <row r="1235" spans="1:38" s="1269" customFormat="1" ht="15">
      <c r="A1235" s="1704">
        <f>IF(G1220="",0,1)</f>
        <v>0</v>
      </c>
      <c r="B1235" s="1629"/>
      <c r="C1235" s="1283"/>
      <c r="D1235" s="1548"/>
      <c r="E1235" s="1474" t="str">
        <f t="shared" si="117"/>
        <v/>
      </c>
      <c r="F1235" s="1789"/>
      <c r="G1235" s="1389" t="str">
        <f>G$80</f>
        <v>Consommation d'énergie de la serre</v>
      </c>
      <c r="H1235" s="1389"/>
      <c r="I1235" s="1390"/>
      <c r="J1235" s="1390"/>
      <c r="K1235" s="1390"/>
      <c r="L1235" s="1390"/>
      <c r="M1235" s="1388"/>
      <c r="N1235" s="2172">
        <f>S1220</f>
        <v>0</v>
      </c>
      <c r="O1235" s="2172"/>
      <c r="P1235" s="2172"/>
      <c r="Q1235" s="1401"/>
      <c r="R1235" s="1401"/>
      <c r="S1235" s="1401"/>
      <c r="T1235" s="1268"/>
      <c r="U1235" s="1268"/>
      <c r="V1235" s="1268"/>
      <c r="W1235" s="989"/>
      <c r="X1235" s="1251"/>
      <c r="AJ1235" s="1298"/>
      <c r="AL1235" s="20"/>
    </row>
    <row r="1236" spans="1:38" s="1269" customFormat="1" ht="15">
      <c r="A1236" s="1704">
        <f>IF(G1220="",0,1)</f>
        <v>0</v>
      </c>
      <c r="B1236" s="1629"/>
      <c r="C1236" s="1283"/>
      <c r="D1236" s="1548"/>
      <c r="E1236" s="1474" t="str">
        <f t="shared" si="117"/>
        <v/>
      </c>
      <c r="F1236" s="1789"/>
      <c r="G1236" s="1393" t="str">
        <f>G$81</f>
        <v>Distribution de chaleur Consommation d'énergie</v>
      </c>
      <c r="H1236" s="1393"/>
      <c r="I1236" s="1394"/>
      <c r="J1236" s="1394"/>
      <c r="K1236" s="1394"/>
      <c r="L1236" s="1394"/>
      <c r="M1236" s="1388"/>
      <c r="N1236" s="2182">
        <f>T1220</f>
        <v>0</v>
      </c>
      <c r="O1236" s="2182"/>
      <c r="P1236" s="2182"/>
      <c r="Q1236" s="1403"/>
      <c r="R1236" s="1403"/>
      <c r="S1236" s="1403"/>
      <c r="T1236" s="1268"/>
      <c r="U1236" s="1268"/>
      <c r="V1236" s="1268"/>
      <c r="W1236" s="989"/>
      <c r="X1236" s="1251"/>
      <c r="AJ1236" s="1298"/>
      <c r="AL1236" s="20"/>
    </row>
    <row r="1237" spans="1:38" s="1269" customFormat="1" ht="15">
      <c r="A1237" s="1704">
        <f>IF(G1220="",0,1)</f>
        <v>0</v>
      </c>
      <c r="B1237" s="1629"/>
      <c r="C1237" s="1283"/>
      <c r="D1237" s="1548"/>
      <c r="E1237" s="1474" t="str">
        <f t="shared" si="117"/>
        <v/>
      </c>
      <c r="F1237" s="1789"/>
      <c r="G1237" s="1554" t="str">
        <f>G$82</f>
        <v>Total de la consommation d'énergie Etat actuel</v>
      </c>
      <c r="H1237" s="1554"/>
      <c r="I1237" s="1555"/>
      <c r="J1237" s="1555"/>
      <c r="K1237" s="1555"/>
      <c r="L1237" s="1555"/>
      <c r="M1237" s="1556"/>
      <c r="N1237" s="2166" t="str">
        <f>U1220</f>
        <v/>
      </c>
      <c r="O1237" s="2166"/>
      <c r="P1237" s="2166"/>
      <c r="Q1237" s="1557"/>
      <c r="R1237" s="1557"/>
      <c r="S1237" s="1557"/>
      <c r="T1237" s="1268"/>
      <c r="U1237" s="1268"/>
      <c r="V1237" s="1268"/>
      <c r="W1237" s="989"/>
      <c r="X1237" s="1251"/>
      <c r="AJ1237" s="1298"/>
      <c r="AL1237" s="20"/>
    </row>
    <row r="1238" spans="1:38" s="787" customFormat="1" ht="15">
      <c r="A1238" s="1704">
        <f>IF(G1220="",0,1)</f>
        <v>0</v>
      </c>
      <c r="B1238" s="1629"/>
      <c r="C1238" s="1283"/>
      <c r="D1238" s="1548"/>
      <c r="E1238" s="1474" t="str">
        <f t="shared" si="117"/>
        <v/>
      </c>
      <c r="F1238" s="1789"/>
      <c r="G1238" s="1265">
        <f>G$83</f>
        <v>0</v>
      </c>
      <c r="H1238" s="1265"/>
      <c r="I1238" s="1266"/>
      <c r="J1238" s="1266"/>
      <c r="K1238" s="1266"/>
      <c r="L1238" s="1266"/>
      <c r="M1238" s="225"/>
      <c r="N1238" s="1404"/>
      <c r="O1238" s="1404"/>
      <c r="P1238" s="1404"/>
      <c r="Q1238" s="1404"/>
      <c r="R1238" s="1404"/>
      <c r="S1238" s="1404"/>
      <c r="T1238" s="1404"/>
      <c r="U1238" s="1404"/>
      <c r="V1238" s="1404"/>
      <c r="W1238" s="989"/>
    </row>
    <row r="1239" spans="1:38" s="1269" customFormat="1" ht="15">
      <c r="A1239" s="1704">
        <f>IF(G1220="",0,1)</f>
        <v>0</v>
      </c>
      <c r="B1239" s="1629"/>
      <c r="C1239" s="1283"/>
      <c r="D1239" s="1548"/>
      <c r="E1239" s="1474" t="str">
        <f t="shared" si="117"/>
        <v/>
      </c>
      <c r="F1239" s="1789"/>
      <c r="G1239" s="1389" t="str">
        <f>G$84</f>
        <v>Ecran thermique</v>
      </c>
      <c r="H1239" s="1389"/>
      <c r="I1239" s="1390"/>
      <c r="J1239" s="1390"/>
      <c r="K1239" s="1390"/>
      <c r="L1239" s="1390"/>
      <c r="M1239" s="1388"/>
      <c r="N1239" s="1558" t="str">
        <f>Z1220</f>
        <v/>
      </c>
      <c r="O1239" s="1401"/>
      <c r="P1239" s="1401"/>
      <c r="Q1239" s="1401"/>
      <c r="R1239" s="1401"/>
      <c r="S1239" s="1401"/>
      <c r="T1239" s="1268"/>
      <c r="U1239" s="1268"/>
      <c r="V1239" s="1268"/>
      <c r="W1239" s="989"/>
      <c r="X1239" s="1251"/>
      <c r="AJ1239" s="1298"/>
      <c r="AL1239" s="20"/>
    </row>
    <row r="1240" spans="1:38" s="1269" customFormat="1" ht="15">
      <c r="A1240" s="1704">
        <f>IF(G1220="",0,1)</f>
        <v>0</v>
      </c>
      <c r="B1240" s="1629"/>
      <c r="C1240" s="1283"/>
      <c r="D1240" s="1548"/>
      <c r="E1240" s="1474" t="str">
        <f t="shared" si="117"/>
        <v/>
      </c>
      <c r="F1240" s="1789"/>
      <c r="G1240" s="1393" t="str">
        <f>G$85</f>
        <v>Toit</v>
      </c>
      <c r="H1240" s="1393"/>
      <c r="I1240" s="1394"/>
      <c r="J1240" s="1394"/>
      <c r="K1240" s="1394"/>
      <c r="L1240" s="1394"/>
      <c r="M1240" s="1388"/>
      <c r="N1240" s="1559" t="str">
        <f>AA1220</f>
        <v/>
      </c>
      <c r="O1240" s="1403"/>
      <c r="P1240" s="1403"/>
      <c r="Q1240" s="1403"/>
      <c r="R1240" s="1403"/>
      <c r="S1240" s="1403"/>
      <c r="T1240" s="1268"/>
      <c r="U1240" s="1268"/>
      <c r="V1240" s="1268"/>
      <c r="W1240" s="989"/>
      <c r="X1240" s="1251"/>
      <c r="AJ1240" s="1298"/>
      <c r="AL1240" s="20"/>
    </row>
    <row r="1241" spans="1:38" s="1269" customFormat="1" ht="15">
      <c r="A1241" s="1704">
        <f>IF(G1220="",0,1)</f>
        <v>0</v>
      </c>
      <c r="B1241" s="1629"/>
      <c r="C1241" s="1283"/>
      <c r="D1241" s="1548"/>
      <c r="E1241" s="1474" t="str">
        <f t="shared" si="117"/>
        <v/>
      </c>
      <c r="F1241" s="1789"/>
      <c r="G1241" s="1393" t="str">
        <f>G$86</f>
        <v>Parois latérales et pignons</v>
      </c>
      <c r="H1241" s="1393"/>
      <c r="I1241" s="1394"/>
      <c r="J1241" s="1394"/>
      <c r="K1241" s="1394"/>
      <c r="L1241" s="1394"/>
      <c r="M1241" s="1388"/>
      <c r="N1241" s="1560" t="str">
        <f>AB1220</f>
        <v/>
      </c>
      <c r="O1241" s="1403"/>
      <c r="P1241" s="1403"/>
      <c r="Q1241" s="1403"/>
      <c r="R1241" s="1403"/>
      <c r="S1241" s="1403"/>
      <c r="T1241" s="1268"/>
      <c r="U1241" s="1268"/>
      <c r="V1241" s="1268"/>
      <c r="W1241" s="989"/>
      <c r="X1241" s="1251"/>
      <c r="AJ1241" s="1298"/>
      <c r="AL1241" s="20"/>
    </row>
    <row r="1242" spans="1:38" s="1269" customFormat="1" ht="15">
      <c r="A1242" s="1704">
        <f>IF(G1220="",0,1)</f>
        <v>0</v>
      </c>
      <c r="B1242" s="1629"/>
      <c r="C1242" s="1283"/>
      <c r="D1242" s="1548"/>
      <c r="E1242" s="1474" t="str">
        <f t="shared" si="117"/>
        <v/>
      </c>
      <c r="F1242" s="1789"/>
      <c r="G1242" s="1393" t="str">
        <f>G$87</f>
        <v>Etanchéité</v>
      </c>
      <c r="H1242" s="1393"/>
      <c r="I1242" s="1394"/>
      <c r="J1242" s="1394"/>
      <c r="K1242" s="1394"/>
      <c r="L1242" s="1394"/>
      <c r="M1242" s="1388"/>
      <c r="N1242" s="1560" t="str">
        <f>AC1220</f>
        <v/>
      </c>
      <c r="O1242" s="1403"/>
      <c r="P1242" s="1403"/>
      <c r="Q1242" s="1403"/>
      <c r="R1242" s="1403"/>
      <c r="S1242" s="1403"/>
      <c r="T1242" s="1268"/>
      <c r="U1242" s="1268"/>
      <c r="V1242" s="1268"/>
      <c r="W1242" s="989"/>
      <c r="X1242" s="1251"/>
      <c r="AJ1242" s="1298"/>
      <c r="AL1242" s="20"/>
    </row>
    <row r="1243" spans="1:38" s="1269" customFormat="1" ht="15">
      <c r="A1243" s="1704">
        <f>IF(G1220="",0,1)</f>
        <v>0</v>
      </c>
      <c r="B1243" s="1629"/>
      <c r="C1243" s="1283"/>
      <c r="D1243" s="1548"/>
      <c r="E1243" s="1474" t="str">
        <f t="shared" si="117"/>
        <v/>
      </c>
      <c r="F1243" s="1789"/>
      <c r="G1243" s="1393" t="str">
        <f>G$88</f>
        <v>Gestion climatique</v>
      </c>
      <c r="H1243" s="1393"/>
      <c r="I1243" s="1394"/>
      <c r="J1243" s="1394"/>
      <c r="K1243" s="1394"/>
      <c r="L1243" s="1394"/>
      <c r="M1243" s="1388"/>
      <c r="N1243" s="1560" t="str">
        <f>AD1220</f>
        <v/>
      </c>
      <c r="O1243" s="1403"/>
      <c r="P1243" s="1403"/>
      <c r="Q1243" s="1403"/>
      <c r="R1243" s="1403"/>
      <c r="S1243" s="1403"/>
      <c r="T1243" s="1268"/>
      <c r="U1243" s="1268"/>
      <c r="V1243" s="1268"/>
      <c r="W1243" s="989"/>
      <c r="X1243" s="1251"/>
      <c r="AJ1243" s="1298"/>
      <c r="AL1243" s="20"/>
    </row>
    <row r="1244" spans="1:38" s="1269" customFormat="1" ht="15">
      <c r="A1244" s="1704">
        <f>IF(G1220="",0,1)</f>
        <v>0</v>
      </c>
      <c r="B1244" s="1629"/>
      <c r="C1244" s="1283"/>
      <c r="D1244" s="1548"/>
      <c r="E1244" s="1474" t="str">
        <f t="shared" si="117"/>
        <v/>
      </c>
      <c r="F1244" s="1789"/>
      <c r="G1244" s="1265"/>
      <c r="H1244" s="1265"/>
      <c r="I1244" s="1266"/>
      <c r="J1244" s="1266"/>
      <c r="K1244" s="1266"/>
      <c r="L1244" s="1266"/>
      <c r="M1244" s="1405"/>
      <c r="N1244" s="1268"/>
      <c r="O1244" s="1268"/>
      <c r="P1244" s="1268"/>
      <c r="Q1244" s="1268"/>
      <c r="R1244" s="1268"/>
      <c r="S1244" s="1268"/>
      <c r="T1244" s="1268"/>
      <c r="U1244" s="1268"/>
      <c r="V1244" s="1268"/>
      <c r="W1244" s="989"/>
      <c r="X1244" s="1251"/>
      <c r="AJ1244" s="1298"/>
      <c r="AL1244" s="20"/>
    </row>
    <row r="1245" spans="1:38" s="1269" customFormat="1" ht="15">
      <c r="A1245" s="1704">
        <f>IF(G1220="",0,1)</f>
        <v>0</v>
      </c>
      <c r="B1245" s="1629"/>
      <c r="C1245" s="1283"/>
      <c r="D1245" s="1548"/>
      <c r="E1245" s="1474" t="str">
        <f t="shared" si="117"/>
        <v/>
      </c>
      <c r="F1245" s="1789"/>
      <c r="G1245" s="1406"/>
      <c r="H1245" s="1266"/>
      <c r="I1245" s="1266"/>
      <c r="J1245" s="1266"/>
      <c r="K1245" s="1266"/>
      <c r="L1245" s="1266"/>
      <c r="M1245" s="1399"/>
      <c r="N1245" s="1268"/>
      <c r="O1245" s="1268"/>
      <c r="P1245" s="1268"/>
      <c r="Q1245" s="1268"/>
      <c r="R1245" s="1268"/>
      <c r="S1245" s="1268"/>
      <c r="T1245" s="1268"/>
      <c r="U1245" s="1268"/>
      <c r="V1245" s="1268"/>
      <c r="W1245" s="989"/>
      <c r="X1245" s="1251"/>
      <c r="AJ1245" s="1298"/>
      <c r="AL1245" s="20"/>
    </row>
    <row r="1246" spans="1:38" s="1269" customFormat="1" ht="15">
      <c r="A1246" s="1704">
        <f>IF(G1220="",0,1)</f>
        <v>0</v>
      </c>
      <c r="B1246" s="1629"/>
      <c r="C1246" s="1283"/>
      <c r="D1246" s="1548"/>
      <c r="E1246" s="1474" t="str">
        <f t="shared" si="117"/>
        <v/>
      </c>
      <c r="F1246" s="1789"/>
      <c r="G1246" s="1406"/>
      <c r="H1246" s="1266"/>
      <c r="I1246" s="1266"/>
      <c r="J1246" s="1266"/>
      <c r="K1246" s="1266"/>
      <c r="L1246" s="1266"/>
      <c r="M1246" s="1399"/>
      <c r="N1246" s="1268"/>
      <c r="O1246" s="1268"/>
      <c r="P1246" s="1268"/>
      <c r="Q1246" s="1268"/>
      <c r="R1246" s="1268"/>
      <c r="S1246" s="1268"/>
      <c r="T1246" s="1268"/>
      <c r="U1246" s="1268"/>
      <c r="V1246" s="1268"/>
      <c r="W1246" s="989"/>
      <c r="X1246" s="1251"/>
      <c r="AJ1246" s="1298"/>
      <c r="AL1246" s="20"/>
    </row>
    <row r="1247" spans="1:38" s="1269" customFormat="1" ht="15">
      <c r="A1247" s="1704">
        <f>IF(G1220="",0,1)</f>
        <v>0</v>
      </c>
      <c r="B1247" s="1629"/>
      <c r="C1247" s="1283"/>
      <c r="D1247" s="1548"/>
      <c r="E1247" s="1474" t="str">
        <f t="shared" si="117"/>
        <v/>
      </c>
      <c r="F1247" s="1789"/>
      <c r="G1247" s="1406"/>
      <c r="H1247" s="1266"/>
      <c r="I1247" s="1266"/>
      <c r="J1247" s="1266"/>
      <c r="K1247" s="1266"/>
      <c r="L1247" s="1266"/>
      <c r="M1247" s="1399"/>
      <c r="N1247" s="1268"/>
      <c r="O1247" s="1268"/>
      <c r="P1247" s="1268"/>
      <c r="Q1247" s="1268"/>
      <c r="R1247" s="1268"/>
      <c r="S1247" s="1268"/>
      <c r="T1247" s="1268"/>
      <c r="U1247" s="1268"/>
      <c r="V1247" s="1268"/>
      <c r="W1247" s="989"/>
      <c r="X1247" s="1251"/>
      <c r="AJ1247" s="1298"/>
      <c r="AL1247" s="20"/>
    </row>
    <row r="1248" spans="1:38" s="1292" customFormat="1" ht="17.25" customHeight="1">
      <c r="A1248" s="1704">
        <f>IF(G1220="",0,1)</f>
        <v>0</v>
      </c>
      <c r="B1248" s="1629"/>
      <c r="C1248" s="1283"/>
      <c r="D1248" s="677"/>
      <c r="E1248" s="1474" t="str">
        <f t="shared" si="117"/>
        <v/>
      </c>
      <c r="F1248" s="1789"/>
      <c r="G1248" s="779"/>
      <c r="H1248" s="779"/>
      <c r="I1248" s="779"/>
      <c r="J1248" s="779"/>
      <c r="K1248" s="779"/>
      <c r="L1248" s="779"/>
      <c r="M1248" s="779"/>
      <c r="N1248" s="779"/>
      <c r="O1248" s="779"/>
      <c r="P1248" s="779"/>
      <c r="Q1248" s="779"/>
      <c r="R1248" s="779"/>
      <c r="S1248" s="779"/>
      <c r="T1248" s="779"/>
      <c r="U1248" s="2167"/>
      <c r="V1248" s="2167"/>
      <c r="W1248" s="989"/>
    </row>
    <row r="1249" spans="1:38" s="1292" customFormat="1" ht="21.75" customHeight="1" thickBot="1">
      <c r="A1249" s="1704">
        <f>IF(G1220="",0,1)</f>
        <v>0</v>
      </c>
      <c r="B1249" s="1629"/>
      <c r="C1249" s="1283"/>
      <c r="D1249" s="677"/>
      <c r="E1249" s="1474" t="str">
        <f t="shared" si="117"/>
        <v/>
      </c>
      <c r="F1249" s="1789"/>
      <c r="G1249" s="777" t="str">
        <f>CONCATENATE(G1220, G$40)</f>
        <v>: Recommandations spécifiques d'investissement</v>
      </c>
      <c r="H1249" s="777"/>
      <c r="I1249" s="777"/>
      <c r="J1249" s="777"/>
      <c r="K1249" s="777"/>
      <c r="L1249" s="777"/>
      <c r="M1249" s="777"/>
      <c r="N1249" s="777"/>
      <c r="O1249" s="777"/>
      <c r="P1249" s="777"/>
      <c r="Q1249" s="777"/>
      <c r="R1249" s="777"/>
      <c r="S1249" s="777"/>
      <c r="T1249" s="777"/>
      <c r="U1249" s="1410"/>
      <c r="V1249" s="1410"/>
      <c r="W1249" s="1410"/>
      <c r="X1249" s="1410"/>
    </row>
    <row r="1250" spans="1:38" s="1292" customFormat="1" ht="21.75" customHeight="1">
      <c r="A1250" s="1704">
        <f>IF(G1220="",0,1)</f>
        <v>0</v>
      </c>
      <c r="B1250" s="1629"/>
      <c r="C1250" s="1283"/>
      <c r="D1250" s="677"/>
      <c r="E1250" s="1474" t="str">
        <f t="shared" si="117"/>
        <v/>
      </c>
      <c r="F1250" s="1789"/>
      <c r="G1250" s="779"/>
      <c r="H1250" s="779"/>
      <c r="I1250" s="779"/>
      <c r="J1250" s="779"/>
      <c r="K1250" s="779"/>
      <c r="L1250" s="779"/>
      <c r="M1250" s="779"/>
      <c r="N1250" s="779"/>
      <c r="O1250" s="779"/>
      <c r="P1250" s="779"/>
      <c r="Q1250" s="779"/>
      <c r="R1250" s="779"/>
      <c r="S1250" s="779"/>
      <c r="T1250" s="779"/>
      <c r="U1250" s="1423"/>
      <c r="V1250" s="1423"/>
      <c r="W1250" s="1423"/>
      <c r="AG1250" s="1292" t="s">
        <v>242</v>
      </c>
      <c r="AI1250" s="1292" t="s">
        <v>872</v>
      </c>
    </row>
    <row r="1251" spans="1:38" s="1292" customFormat="1" ht="16" customHeight="1">
      <c r="A1251" s="1704">
        <f>IF(G1220="",0,1)</f>
        <v>0</v>
      </c>
      <c r="B1251" s="1629"/>
      <c r="C1251" s="1283"/>
      <c r="D1251" s="677"/>
      <c r="E1251" s="1474" t="str">
        <f t="shared" si="117"/>
        <v/>
      </c>
      <c r="F1251" s="1789"/>
      <c r="G1251" s="1309" t="str">
        <f>G$96</f>
        <v>Elément</v>
      </c>
      <c r="H1251" s="1309"/>
      <c r="I1251" s="1309"/>
      <c r="J1251" s="1309"/>
      <c r="K1251" s="1309" t="str">
        <f>K$96</f>
        <v>Mesure</v>
      </c>
      <c r="L1251" s="1309"/>
      <c r="M1251" s="1309"/>
      <c r="N1251" s="1309"/>
      <c r="O1251" s="1309"/>
      <c r="P1251" s="1309"/>
      <c r="Q1251" s="1309"/>
      <c r="R1251" s="1309" t="str">
        <f>R$96</f>
        <v>Réalisation</v>
      </c>
      <c r="S1251" s="1310" t="str">
        <f>S$96</f>
        <v>Economie</v>
      </c>
      <c r="T1251" s="1310"/>
      <c r="U1251" s="2180" t="s">
        <v>74</v>
      </c>
      <c r="V1251" s="2180"/>
      <c r="W1251" s="2180"/>
      <c r="X1251" s="1310" t="str">
        <f>X$96</f>
        <v>Economies</v>
      </c>
      <c r="AA1251" s="101" t="s">
        <v>903</v>
      </c>
      <c r="AD1251" s="101" t="s">
        <v>902</v>
      </c>
      <c r="AG1251" s="101" t="s">
        <v>532</v>
      </c>
      <c r="AI1251" s="101" t="s">
        <v>902</v>
      </c>
    </row>
    <row r="1252" spans="1:38" s="1292" customFormat="1" ht="16" customHeight="1">
      <c r="A1252" s="1704">
        <f>IF(G1220="",0,1)</f>
        <v>0</v>
      </c>
      <c r="B1252" s="1629"/>
      <c r="C1252" s="1283"/>
      <c r="D1252" s="677"/>
      <c r="E1252" s="1474" t="str">
        <f t="shared" si="117"/>
        <v/>
      </c>
      <c r="F1252" s="1789"/>
      <c r="G1252" s="1311"/>
      <c r="H1252" s="1311"/>
      <c r="I1252" s="1311"/>
      <c r="J1252" s="1311"/>
      <c r="K1252" s="1311"/>
      <c r="L1252" s="1311"/>
      <c r="M1252" s="1311"/>
      <c r="N1252" s="1311"/>
      <c r="O1252" s="1311"/>
      <c r="P1252" s="1311"/>
      <c r="Q1252" s="1311"/>
      <c r="R1252" s="1311"/>
      <c r="S1252" s="1312" t="str">
        <f>S$97</f>
        <v>calculée</v>
      </c>
      <c r="T1252" s="1312"/>
      <c r="U1252" s="1312"/>
      <c r="V1252" s="1312"/>
      <c r="W1252" s="1312"/>
      <c r="X1252" s="1312" t="str">
        <f>X$97</f>
        <v>des mesures</v>
      </c>
      <c r="Z1252" s="2165" t="s">
        <v>594</v>
      </c>
      <c r="AA1252" s="2165" t="str">
        <f>$R$40</f>
        <v>d'ici à 4 ans</v>
      </c>
      <c r="AB1252" s="2165" t="str">
        <f>$R$41</f>
        <v>d'ici à 8 ans</v>
      </c>
      <c r="AD1252" s="2165" t="str">
        <f>$R$40</f>
        <v>d'ici à 4 ans</v>
      </c>
      <c r="AE1252" s="2165" t="str">
        <f>$R$41</f>
        <v>d'ici à 8 ans</v>
      </c>
      <c r="AG1252" s="2165" t="str">
        <f>$R$40</f>
        <v>d'ici à 4 ans</v>
      </c>
      <c r="AH1252" s="2165" t="str">
        <f>$R$41</f>
        <v>d'ici à 8 ans</v>
      </c>
      <c r="AI1252" s="2165" t="str">
        <f>$R$40</f>
        <v>d'ici à 4 ans</v>
      </c>
      <c r="AJ1252" s="2165" t="str">
        <f>$R$41</f>
        <v>d'ici à 8 ans</v>
      </c>
    </row>
    <row r="1253" spans="1:38" s="1292" customFormat="1" ht="16" customHeight="1">
      <c r="A1253" s="1704">
        <f>IF(G1220="",0,1)</f>
        <v>0</v>
      </c>
      <c r="B1253" s="1629"/>
      <c r="C1253" s="1283"/>
      <c r="D1253" s="677"/>
      <c r="E1253" s="1474" t="str">
        <f t="shared" ref="E1253:E1284" si="118">IF((SUM(A1253:C1253))&gt;0,G$42,"")</f>
        <v/>
      </c>
      <c r="F1253" s="1789"/>
      <c r="G1253" s="1311"/>
      <c r="H1253" s="1311"/>
      <c r="I1253" s="1311"/>
      <c r="J1253" s="1311"/>
      <c r="K1253" s="1311"/>
      <c r="L1253" s="1311"/>
      <c r="M1253" s="1311"/>
      <c r="N1253" s="1311"/>
      <c r="O1253" s="1311"/>
      <c r="P1253" s="1311"/>
      <c r="Q1253" s="1311"/>
      <c r="R1253" s="1311"/>
      <c r="S1253" s="1312"/>
      <c r="T1253" s="1312"/>
      <c r="U1253" s="1312"/>
      <c r="V1253" s="1312"/>
      <c r="W1253" s="1312"/>
      <c r="X1253" s="1312" t="str">
        <f>X$98</f>
        <v>choisies</v>
      </c>
      <c r="Z1253" s="2165"/>
      <c r="AA1253" s="2165"/>
      <c r="AB1253" s="2165"/>
      <c r="AD1253" s="2165"/>
      <c r="AE1253" s="2165"/>
      <c r="AG1253" s="2165"/>
      <c r="AH1253" s="2165"/>
      <c r="AI1253" s="2165"/>
      <c r="AJ1253" s="2165"/>
    </row>
    <row r="1254" spans="1:38" s="1292" customFormat="1" ht="16" customHeight="1">
      <c r="A1254" s="1704">
        <f>IF(G1220="",0,1)</f>
        <v>0</v>
      </c>
      <c r="B1254" s="1629"/>
      <c r="C1254" s="1283"/>
      <c r="D1254" s="677"/>
      <c r="E1254" s="1474" t="str">
        <f t="shared" si="118"/>
        <v/>
      </c>
      <c r="F1254" s="1789"/>
      <c r="G1254" s="1313"/>
      <c r="H1254" s="1313"/>
      <c r="I1254" s="1313"/>
      <c r="J1254" s="1313"/>
      <c r="K1254" s="1313"/>
      <c r="L1254" s="1313"/>
      <c r="M1254" s="1313"/>
      <c r="N1254" s="1313"/>
      <c r="O1254" s="1313"/>
      <c r="P1254" s="1313"/>
      <c r="Q1254" s="1313"/>
      <c r="R1254" s="1313"/>
      <c r="S1254" s="1314" t="s">
        <v>5</v>
      </c>
      <c r="T1254" s="1314"/>
      <c r="U1254" s="2181" t="str">
        <f>U$99</f>
        <v>[oui/non]</v>
      </c>
      <c r="V1254" s="2181"/>
      <c r="W1254" s="2181"/>
      <c r="X1254" s="1314" t="s">
        <v>5</v>
      </c>
      <c r="Z1254" s="2165"/>
      <c r="AA1254" s="2165"/>
      <c r="AB1254" s="2165"/>
      <c r="AD1254" s="2165"/>
      <c r="AE1254" s="2165"/>
      <c r="AG1254" s="2165"/>
      <c r="AH1254" s="2165"/>
      <c r="AI1254" s="2165"/>
      <c r="AJ1254" s="2165"/>
    </row>
    <row r="1255" spans="1:38" s="1292" customFormat="1" ht="16" customHeight="1">
      <c r="A1255" s="1704">
        <f>IF(G1220="",0,1)</f>
        <v>0</v>
      </c>
      <c r="B1255" s="1629"/>
      <c r="C1255" s="1283"/>
      <c r="D1255" s="677"/>
      <c r="E1255" s="1474" t="str">
        <f t="shared" si="118"/>
        <v/>
      </c>
      <c r="F1255" s="1789"/>
      <c r="G1255" s="1311"/>
      <c r="H1255" s="1311"/>
      <c r="I1255" s="1311"/>
      <c r="J1255" s="1311"/>
      <c r="K1255" s="1311"/>
      <c r="L1255" s="1311"/>
      <c r="M1255" s="1311"/>
      <c r="N1255" s="1311"/>
      <c r="O1255" s="1311"/>
      <c r="P1255" s="1311"/>
      <c r="Q1255" s="1311"/>
      <c r="R1255" s="1311"/>
      <c r="T1255" s="1312"/>
      <c r="U1255" s="1312"/>
      <c r="V1255" s="1312"/>
      <c r="Z1255" s="2165"/>
      <c r="AA1255" s="2165"/>
      <c r="AB1255" s="2165"/>
      <c r="AD1255" s="2165"/>
      <c r="AE1255" s="2165"/>
      <c r="AG1255" s="2165"/>
      <c r="AH1255" s="2165"/>
      <c r="AI1255" s="2165"/>
      <c r="AJ1255" s="2165"/>
    </row>
    <row r="1256" spans="1:38" s="1292" customFormat="1" ht="12" customHeight="1">
      <c r="A1256" s="1704">
        <f>IF(G1220="",0,1)</f>
        <v>0</v>
      </c>
      <c r="B1256" s="1629"/>
      <c r="C1256" s="1283"/>
      <c r="D1256" s="677"/>
      <c r="E1256" s="1474" t="str">
        <f t="shared" si="118"/>
        <v/>
      </c>
      <c r="F1256" s="1789"/>
      <c r="G1256" s="1315"/>
      <c r="H1256" s="1315"/>
      <c r="I1256" s="1315"/>
      <c r="J1256" s="1315"/>
      <c r="K1256" s="1315"/>
      <c r="L1256" s="1315"/>
      <c r="M1256" s="1315"/>
      <c r="N1256" s="1315"/>
      <c r="O1256" s="1315"/>
      <c r="P1256" s="1315"/>
      <c r="Q1256" s="1315"/>
      <c r="R1256" s="1315"/>
      <c r="S1256" s="1315"/>
      <c r="T1256" s="1315"/>
      <c r="U1256" s="1312"/>
      <c r="V1256" s="1315"/>
      <c r="W1256" s="1315"/>
      <c r="X1256" s="1315"/>
      <c r="Z1256" s="2165"/>
      <c r="AA1256" s="2165"/>
      <c r="AB1256" s="2165"/>
      <c r="AD1256" s="2165"/>
      <c r="AE1256" s="2165"/>
      <c r="AG1256" s="2165"/>
      <c r="AH1256" s="2165"/>
      <c r="AI1256" s="2165"/>
      <c r="AJ1256" s="2165"/>
    </row>
    <row r="1257" spans="1:38" s="737" customFormat="1" ht="17" customHeight="1">
      <c r="A1257" s="1704">
        <f>IF(G1220="",0,1)</f>
        <v>0</v>
      </c>
      <c r="B1257" s="1655"/>
      <c r="C1257" s="1283"/>
      <c r="D1257" s="1561"/>
      <c r="E1257" s="1474" t="str">
        <f t="shared" si="118"/>
        <v/>
      </c>
      <c r="F1257" s="1789"/>
      <c r="G1257" s="1316"/>
      <c r="H1257" s="1317" t="str">
        <f>H$102</f>
        <v>Ecran thermique</v>
      </c>
      <c r="I1257" s="1317"/>
      <c r="J1257" s="1317"/>
      <c r="K1257" s="2173" t="str">
        <f>AF1220</f>
        <v/>
      </c>
      <c r="L1257" s="2173"/>
      <c r="M1257" s="2173"/>
      <c r="N1257" s="2173"/>
      <c r="O1257" s="2173"/>
      <c r="P1257" s="2173"/>
      <c r="Q1257" s="2173"/>
      <c r="R1257" s="1318" t="str">
        <f>IF(S1257=0,"",IF(BC1220=Q$40,R$40,R$41))</f>
        <v>d'ici à 8 ans</v>
      </c>
      <c r="S1257" s="1319" t="str">
        <f>AT1220</f>
        <v/>
      </c>
      <c r="T1257" s="1319"/>
      <c r="U1257" s="1319"/>
      <c r="V1257" s="527"/>
      <c r="W1257" s="1320"/>
      <c r="X1257" s="1319" t="str">
        <f>IF(V1257=V$41,0,S1257)</f>
        <v/>
      </c>
      <c r="Z1257" s="1321">
        <f>IF(S1257=0,1,IF(V1257=V$41,2,3))</f>
        <v>3</v>
      </c>
      <c r="AA1257" s="1322">
        <f>IF(R1257=AA1252,S1257,0)</f>
        <v>0</v>
      </c>
      <c r="AB1257" s="1322" t="str">
        <f>IF(R1257=AB1252,S1257,0)</f>
        <v/>
      </c>
      <c r="AC1257" s="1292"/>
      <c r="AD1257" s="1322">
        <f>IF(R1257=AD1252,X1257,0)</f>
        <v>0</v>
      </c>
      <c r="AE1257" s="1322" t="str">
        <f>IF(R1257=AE1252,X1257,0)</f>
        <v/>
      </c>
      <c r="AF1257" s="40"/>
      <c r="AG1257" s="1322">
        <f>AD1257</f>
        <v>0</v>
      </c>
      <c r="AH1257" s="1562" t="str">
        <f>AE1257</f>
        <v/>
      </c>
      <c r="AI1257" s="1563">
        <f>IF(W1257=AI1252,AC1257,0)</f>
        <v>0</v>
      </c>
      <c r="AJ1257" s="1563">
        <f>IF(W1257=AJ1252,AC1257,0)</f>
        <v>0</v>
      </c>
      <c r="AK1257" s="40"/>
      <c r="AL1257" s="40"/>
    </row>
    <row r="1258" spans="1:38" s="737" customFormat="1" ht="47" customHeight="1">
      <c r="A1258" s="1704">
        <f>IF(G1220="",0,1)</f>
        <v>0</v>
      </c>
      <c r="B1258" s="1655"/>
      <c r="C1258" s="1283"/>
      <c r="D1258" s="1561"/>
      <c r="E1258" s="1474" t="str">
        <f t="shared" si="118"/>
        <v/>
      </c>
      <c r="F1258" s="1789"/>
      <c r="G1258" s="1323"/>
      <c r="H1258" s="1324"/>
      <c r="I1258" s="1324"/>
      <c r="J1258" s="1324"/>
      <c r="K1258" s="2174"/>
      <c r="L1258" s="2174"/>
      <c r="M1258" s="2174"/>
      <c r="N1258" s="2174"/>
      <c r="O1258" s="2174"/>
      <c r="P1258" s="2174"/>
      <c r="Q1258" s="2174"/>
      <c r="R1258" s="1325"/>
      <c r="S1258" s="1326"/>
      <c r="T1258" s="1326"/>
      <c r="U1258" s="1326"/>
      <c r="V1258" s="1326"/>
      <c r="W1258" s="1326"/>
      <c r="X1258" s="1326"/>
      <c r="AC1258" s="1292"/>
      <c r="AF1258" s="40"/>
      <c r="AI1258" s="1443"/>
      <c r="AJ1258" s="1443"/>
      <c r="AK1258" s="40"/>
      <c r="AL1258" s="40"/>
    </row>
    <row r="1259" spans="1:38" s="737" customFormat="1" ht="17" customHeight="1">
      <c r="A1259" s="1704">
        <f>IF(G1220="",0,1)</f>
        <v>0</v>
      </c>
      <c r="B1259" s="1655"/>
      <c r="C1259" s="1283"/>
      <c r="D1259" s="1561"/>
      <c r="E1259" s="1474" t="str">
        <f t="shared" si="118"/>
        <v/>
      </c>
      <c r="F1259" s="1789"/>
      <c r="G1259" s="1316"/>
      <c r="H1259" s="1317" t="str">
        <f>H$104</f>
        <v>Toit</v>
      </c>
      <c r="I1259" s="1317"/>
      <c r="J1259" s="1317"/>
      <c r="K1259" s="2173" t="str">
        <f>AG1220</f>
        <v/>
      </c>
      <c r="L1259" s="2173"/>
      <c r="M1259" s="2173"/>
      <c r="N1259" s="2173"/>
      <c r="O1259" s="2173"/>
      <c r="P1259" s="2173"/>
      <c r="Q1259" s="2173"/>
      <c r="R1259" s="1318" t="str">
        <f>IF(S1259=0,"",IF(BD1220=Q$40,R$40,R$41))</f>
        <v>d'ici à 8 ans</v>
      </c>
      <c r="S1259" s="1327" t="str">
        <f>AU1220</f>
        <v/>
      </c>
      <c r="T1259" s="1327"/>
      <c r="U1259" s="1327"/>
      <c r="V1259" s="527"/>
      <c r="W1259" s="1320"/>
      <c r="X1259" s="1319" t="str">
        <f>IF(V1259=V$41,0,S1259)</f>
        <v/>
      </c>
      <c r="Z1259" s="1328">
        <f>IF(S1259=0,1,IF(V1259=V$41,2,3))</f>
        <v>3</v>
      </c>
      <c r="AA1259" s="1322">
        <f>IF(R1259=AA1252,S1259,0)</f>
        <v>0</v>
      </c>
      <c r="AB1259" s="1322" t="str">
        <f>IF(R1259=AB1252,S1259,0)</f>
        <v/>
      </c>
      <c r="AC1259" s="1292"/>
      <c r="AD1259" s="1322">
        <f>IF(R1259=AD1252,X1259,0)</f>
        <v>0</v>
      </c>
      <c r="AE1259" s="1322" t="str">
        <f>IF(R1259=AE1252,X1259,0)</f>
        <v/>
      </c>
      <c r="AF1259" s="40"/>
      <c r="AG1259" s="1322">
        <f>AD1259</f>
        <v>0</v>
      </c>
      <c r="AH1259" s="1562" t="str">
        <f>AE1259</f>
        <v/>
      </c>
      <c r="AI1259" s="1563">
        <f>IF(W1259=AI1252,AC1259,0)</f>
        <v>0</v>
      </c>
      <c r="AJ1259" s="1563">
        <f>IF(W1259=AJ1252,AC1259,0)</f>
        <v>0</v>
      </c>
      <c r="AK1259" s="40"/>
      <c r="AL1259" s="40"/>
    </row>
    <row r="1260" spans="1:38" s="737" customFormat="1" ht="92" customHeight="1">
      <c r="A1260" s="1704">
        <f>IF(G1220="",0,1)</f>
        <v>0</v>
      </c>
      <c r="B1260" s="1655"/>
      <c r="C1260" s="1283"/>
      <c r="D1260" s="1561"/>
      <c r="E1260" s="1474" t="str">
        <f t="shared" si="118"/>
        <v/>
      </c>
      <c r="F1260" s="1789"/>
      <c r="G1260" s="1323"/>
      <c r="H1260" s="1324"/>
      <c r="I1260" s="1324"/>
      <c r="J1260" s="1324"/>
      <c r="K1260" s="2174"/>
      <c r="L1260" s="2174"/>
      <c r="M1260" s="2174"/>
      <c r="N1260" s="2174"/>
      <c r="O1260" s="2174"/>
      <c r="P1260" s="2174"/>
      <c r="Q1260" s="2174"/>
      <c r="R1260" s="1325"/>
      <c r="S1260" s="1326"/>
      <c r="T1260" s="1326"/>
      <c r="U1260" s="1326"/>
      <c r="V1260" s="1326"/>
      <c r="W1260" s="1326"/>
      <c r="X1260" s="1326"/>
      <c r="AC1260" s="1292"/>
      <c r="AF1260" s="40"/>
      <c r="AI1260" s="1443"/>
      <c r="AJ1260" s="1443"/>
      <c r="AK1260" s="40"/>
      <c r="AL1260" s="40"/>
    </row>
    <row r="1261" spans="1:38" s="737" customFormat="1" ht="17" customHeight="1">
      <c r="A1261" s="1704">
        <f>IF(G1220="",0,1)</f>
        <v>0</v>
      </c>
      <c r="B1261" s="1655"/>
      <c r="C1261" s="1283"/>
      <c r="D1261" s="1561"/>
      <c r="E1261" s="1474" t="str">
        <f t="shared" si="118"/>
        <v/>
      </c>
      <c r="F1261" s="1789"/>
      <c r="G1261" s="1316"/>
      <c r="H1261" s="1317" t="str">
        <f>H$106</f>
        <v>Parois latérales et pignons</v>
      </c>
      <c r="I1261" s="1317"/>
      <c r="J1261" s="1317"/>
      <c r="K1261" s="2173" t="str">
        <f>AH1220</f>
        <v/>
      </c>
      <c r="L1261" s="2173"/>
      <c r="M1261" s="2173"/>
      <c r="N1261" s="2173"/>
      <c r="O1261" s="2173"/>
      <c r="P1261" s="2173"/>
      <c r="Q1261" s="2173"/>
      <c r="R1261" s="1318" t="str">
        <f>IF(S1261=0,"",IF(BE1220=Q$40,R$40,R$41))</f>
        <v>d'ici à 8 ans</v>
      </c>
      <c r="S1261" s="1327" t="str">
        <f>AV1220</f>
        <v/>
      </c>
      <c r="T1261" s="1327"/>
      <c r="U1261" s="1327"/>
      <c r="V1261" s="527"/>
      <c r="W1261" s="1320"/>
      <c r="X1261" s="1319" t="str">
        <f>IF(V1261=V$41,0,S1261)</f>
        <v/>
      </c>
      <c r="Z1261" s="1328">
        <f>IF(S1261=0,1,IF(V1261=V$41,2,3))</f>
        <v>3</v>
      </c>
      <c r="AA1261" s="1322">
        <f>IF(R1261=AA1252,S1261,0)</f>
        <v>0</v>
      </c>
      <c r="AB1261" s="1322" t="str">
        <f>IF(R1261=AB1252,S1261,0)</f>
        <v/>
      </c>
      <c r="AC1261" s="1292"/>
      <c r="AD1261" s="1322">
        <f>IF(R1261=AD1252,X1261,0)</f>
        <v>0</v>
      </c>
      <c r="AE1261" s="1322" t="str">
        <f>IF(R1261=AE1252,X1261,0)</f>
        <v/>
      </c>
      <c r="AF1261" s="40"/>
      <c r="AG1261" s="1322">
        <f>AD1261</f>
        <v>0</v>
      </c>
      <c r="AH1261" s="1562" t="str">
        <f>AE1261</f>
        <v/>
      </c>
      <c r="AI1261" s="1563">
        <f>IF(W1261=AI1252,AC1261,0)</f>
        <v>0</v>
      </c>
      <c r="AJ1261" s="1563">
        <f>IF(W1261=AJ1252,AC1261,0)</f>
        <v>0</v>
      </c>
      <c r="AK1261" s="40"/>
      <c r="AL1261" s="40"/>
    </row>
    <row r="1262" spans="1:38" s="737" customFormat="1" ht="34" customHeight="1">
      <c r="A1262" s="1704">
        <f>IF(G1220="",0,1)</f>
        <v>0</v>
      </c>
      <c r="B1262" s="1655"/>
      <c r="C1262" s="1283"/>
      <c r="D1262" s="1561"/>
      <c r="E1262" s="1474" t="str">
        <f t="shared" si="118"/>
        <v/>
      </c>
      <c r="F1262" s="1789"/>
      <c r="G1262" s="1323"/>
      <c r="H1262" s="1324"/>
      <c r="I1262" s="1324"/>
      <c r="J1262" s="1324"/>
      <c r="K1262" s="2174"/>
      <c r="L1262" s="2174"/>
      <c r="M1262" s="2174"/>
      <c r="N1262" s="2174"/>
      <c r="O1262" s="2174"/>
      <c r="P1262" s="2174"/>
      <c r="Q1262" s="2174"/>
      <c r="R1262" s="1325"/>
      <c r="S1262" s="1326"/>
      <c r="T1262" s="1326"/>
      <c r="U1262" s="1326"/>
      <c r="V1262" s="1326"/>
      <c r="W1262" s="1326"/>
      <c r="X1262" s="1326"/>
      <c r="AC1262" s="1292"/>
      <c r="AI1262" s="1443"/>
      <c r="AJ1262" s="1443"/>
      <c r="AK1262" s="40"/>
      <c r="AL1262" s="40"/>
    </row>
    <row r="1263" spans="1:38" s="737" customFormat="1" ht="17" customHeight="1">
      <c r="A1263" s="1704">
        <f>IF(G1220="",0,1)</f>
        <v>0</v>
      </c>
      <c r="B1263" s="1655"/>
      <c r="C1263" s="1283"/>
      <c r="D1263" s="1561"/>
      <c r="E1263" s="1474" t="str">
        <f t="shared" si="118"/>
        <v/>
      </c>
      <c r="F1263" s="1789"/>
      <c r="G1263" s="1316"/>
      <c r="H1263" s="1317" t="str">
        <f>H$108</f>
        <v>Etanchéité</v>
      </c>
      <c r="I1263" s="1317"/>
      <c r="J1263" s="1317"/>
      <c r="K1263" s="2173" t="str">
        <f>AI1220</f>
        <v/>
      </c>
      <c r="L1263" s="2173"/>
      <c r="M1263" s="2173"/>
      <c r="N1263" s="2173"/>
      <c r="O1263" s="2173"/>
      <c r="P1263" s="2173"/>
      <c r="Q1263" s="2173"/>
      <c r="R1263" s="1318" t="str">
        <f>IF(S1263=0,"",IF(BF1220=Q$40,R$40,R$41))</f>
        <v>d'ici à 8 ans</v>
      </c>
      <c r="S1263" s="1327" t="str">
        <f>AW1220</f>
        <v/>
      </c>
      <c r="T1263" s="1327"/>
      <c r="U1263" s="1327"/>
      <c r="V1263" s="527"/>
      <c r="W1263" s="1320"/>
      <c r="X1263" s="1319" t="str">
        <f>IF(V1263=V$41,0,S1263)</f>
        <v/>
      </c>
      <c r="Z1263" s="1328">
        <f>IF(S1263=0,1,IF(V1263=V$41,2,3))</f>
        <v>3</v>
      </c>
      <c r="AA1263" s="1322">
        <f>IF(R1263=AA1252,S1263,0)</f>
        <v>0</v>
      </c>
      <c r="AB1263" s="1322" t="str">
        <f>IF(R1263=AB1252,S1263,0)</f>
        <v/>
      </c>
      <c r="AC1263" s="1292"/>
      <c r="AD1263" s="1322">
        <f>IF(R1263=AD1252,X1263,0)</f>
        <v>0</v>
      </c>
      <c r="AE1263" s="1322" t="str">
        <f>IF(R1263=AE1252,X1263,0)</f>
        <v/>
      </c>
      <c r="AF1263" s="40"/>
      <c r="AG1263" s="1322">
        <f>AD1263</f>
        <v>0</v>
      </c>
      <c r="AH1263" s="1562" t="str">
        <f>AE1263</f>
        <v/>
      </c>
      <c r="AI1263" s="1563">
        <f>IF(W1263=AI1252,AC1263,0)</f>
        <v>0</v>
      </c>
      <c r="AJ1263" s="1563">
        <f>IF(W1263=AJ1252,AC1263,0)</f>
        <v>0</v>
      </c>
      <c r="AK1263" s="40"/>
      <c r="AL1263" s="40"/>
    </row>
    <row r="1264" spans="1:38" s="737" customFormat="1" ht="47" customHeight="1">
      <c r="A1264" s="1704">
        <f>IF(G1220="",0,1)</f>
        <v>0</v>
      </c>
      <c r="B1264" s="1655"/>
      <c r="C1264" s="1283"/>
      <c r="D1264" s="1561"/>
      <c r="E1264" s="1474" t="str">
        <f t="shared" si="118"/>
        <v/>
      </c>
      <c r="F1264" s="1789"/>
      <c r="G1264" s="1323"/>
      <c r="H1264" s="1324"/>
      <c r="I1264" s="1324"/>
      <c r="J1264" s="1324"/>
      <c r="K1264" s="2174"/>
      <c r="L1264" s="2174"/>
      <c r="M1264" s="2174"/>
      <c r="N1264" s="2174"/>
      <c r="O1264" s="2174"/>
      <c r="P1264" s="2174"/>
      <c r="Q1264" s="2174"/>
      <c r="R1264" s="1325"/>
      <c r="S1264" s="1326"/>
      <c r="T1264" s="1326"/>
      <c r="U1264" s="1326"/>
      <c r="V1264" s="1326"/>
      <c r="W1264" s="1326"/>
      <c r="X1264" s="1326"/>
      <c r="AC1264" s="1292"/>
      <c r="AE1264" s="40"/>
      <c r="AF1264" s="40"/>
      <c r="AH1264" s="40"/>
      <c r="AI1264" s="1443"/>
      <c r="AJ1264" s="44"/>
      <c r="AK1264" s="40"/>
      <c r="AL1264" s="40"/>
    </row>
    <row r="1265" spans="1:38" s="737" customFormat="1" ht="17" customHeight="1">
      <c r="A1265" s="1704">
        <f>IF(G1220="",0,1)</f>
        <v>0</v>
      </c>
      <c r="B1265" s="1655"/>
      <c r="C1265" s="1283"/>
      <c r="D1265" s="1561"/>
      <c r="E1265" s="1474" t="str">
        <f t="shared" si="118"/>
        <v/>
      </c>
      <c r="F1265" s="1789"/>
      <c r="G1265" s="1316"/>
      <c r="H1265" s="1317" t="str">
        <f>H$110</f>
        <v>Gestion du climat</v>
      </c>
      <c r="I1265" s="1317"/>
      <c r="J1265" s="1317"/>
      <c r="K1265" s="2173" t="str">
        <f>AJ1220</f>
        <v/>
      </c>
      <c r="L1265" s="2173"/>
      <c r="M1265" s="2173"/>
      <c r="N1265" s="2173"/>
      <c r="O1265" s="2173"/>
      <c r="P1265" s="2173"/>
      <c r="Q1265" s="2173"/>
      <c r="R1265" s="1318" t="str">
        <f>IF(S1265=0,"",IF(BG1220=Q$40,R$40,R$41))</f>
        <v>d'ici à 8 ans</v>
      </c>
      <c r="S1265" s="1327" t="str">
        <f>AX1220</f>
        <v/>
      </c>
      <c r="T1265" s="1327"/>
      <c r="U1265" s="1327"/>
      <c r="V1265" s="527"/>
      <c r="W1265" s="1320"/>
      <c r="X1265" s="1319" t="str">
        <f>IF(V1265=V$41,0,S1265)</f>
        <v/>
      </c>
      <c r="Z1265" s="1328">
        <f>IF(S1265=0,1,IF(V1265=V$41,2,3))</f>
        <v>3</v>
      </c>
      <c r="AA1265" s="1322">
        <f>IF(R1265=AA1252,S1265,0)</f>
        <v>0</v>
      </c>
      <c r="AB1265" s="1322" t="str">
        <f>IF(R1265=AB1252,S1265,0)</f>
        <v/>
      </c>
      <c r="AC1265" s="1292"/>
      <c r="AD1265" s="1322">
        <f>IF(R1265=AD1252,X1265,0)</f>
        <v>0</v>
      </c>
      <c r="AE1265" s="1322" t="str">
        <f>IF(R1265=AE1252,X1265,0)</f>
        <v/>
      </c>
      <c r="AF1265" s="40"/>
      <c r="AG1265" s="1322">
        <f>AD1265</f>
        <v>0</v>
      </c>
      <c r="AH1265" s="1562" t="str">
        <f>AE1265</f>
        <v/>
      </c>
      <c r="AI1265" s="1563">
        <f>IF(W1265=AI1252,AC1265,0)</f>
        <v>0</v>
      </c>
      <c r="AJ1265" s="1563">
        <f>IF(W1265=AJ1252,AC1265,0)</f>
        <v>0</v>
      </c>
      <c r="AK1265" s="40"/>
      <c r="AL1265" s="40"/>
    </row>
    <row r="1266" spans="1:38" s="737" customFormat="1" ht="24" customHeight="1">
      <c r="A1266" s="1704">
        <f>IF(G1220="",0,1)</f>
        <v>0</v>
      </c>
      <c r="B1266" s="1655"/>
      <c r="C1266" s="1283"/>
      <c r="D1266" s="1561"/>
      <c r="E1266" s="1474" t="str">
        <f t="shared" si="118"/>
        <v/>
      </c>
      <c r="F1266" s="1789"/>
      <c r="G1266" s="1323"/>
      <c r="H1266" s="1324"/>
      <c r="I1266" s="1324"/>
      <c r="J1266" s="1324"/>
      <c r="K1266" s="2174"/>
      <c r="L1266" s="2174"/>
      <c r="M1266" s="2174"/>
      <c r="N1266" s="2174"/>
      <c r="O1266" s="2174"/>
      <c r="P1266" s="2174"/>
      <c r="Q1266" s="2174"/>
      <c r="R1266" s="1325"/>
      <c r="S1266" s="1326"/>
      <c r="T1266" s="1326"/>
      <c r="U1266" s="1326"/>
      <c r="V1266" s="1326"/>
      <c r="W1266" s="1326"/>
      <c r="X1266" s="1326"/>
      <c r="AC1266" s="1292"/>
      <c r="AE1266" s="40"/>
      <c r="AF1266" s="40"/>
      <c r="AH1266" s="40"/>
      <c r="AJ1266" s="40"/>
      <c r="AK1266" s="40"/>
      <c r="AL1266" s="40"/>
    </row>
    <row r="1267" spans="1:38" s="737" customFormat="1" ht="17" customHeight="1">
      <c r="A1267" s="1704">
        <f>IF(G1220="",0,1)</f>
        <v>0</v>
      </c>
      <c r="B1267" s="1655"/>
      <c r="C1267" s="1283"/>
      <c r="D1267" s="1561"/>
      <c r="E1267" s="1474" t="str">
        <f t="shared" si="118"/>
        <v/>
      </c>
      <c r="F1267" s="1789"/>
      <c r="G1267" s="1316"/>
      <c r="H1267" s="1317" t="str">
        <f>H$112</f>
        <v>Isolation des conduites</v>
      </c>
      <c r="I1267" s="1317"/>
      <c r="J1267" s="1317"/>
      <c r="K1267" s="2173" t="str">
        <f>AK1220</f>
        <v/>
      </c>
      <c r="L1267" s="2173"/>
      <c r="M1267" s="2173"/>
      <c r="N1267" s="2173"/>
      <c r="O1267" s="2173"/>
      <c r="P1267" s="2173"/>
      <c r="Q1267" s="2173"/>
      <c r="R1267" s="1318" t="str">
        <f>IF(S1267=0,"",IF(BH1220=Q$40,R$40,R$41))</f>
        <v>d'ici à 8 ans</v>
      </c>
      <c r="S1267" s="1327" t="str">
        <f>AY1220</f>
        <v/>
      </c>
      <c r="T1267" s="1327"/>
      <c r="U1267" s="1327"/>
      <c r="V1267" s="527"/>
      <c r="W1267" s="1320"/>
      <c r="X1267" s="1319" t="str">
        <f>IF(V1267=V$41,0,S1267)</f>
        <v/>
      </c>
      <c r="Z1267" s="1328">
        <f>IF(S1267=0,1,IF(V1267=V$41,2,3))</f>
        <v>3</v>
      </c>
      <c r="AA1267" s="1322">
        <f>IF(R1267=AA1252,S1267,0)</f>
        <v>0</v>
      </c>
      <c r="AB1267" s="1322" t="str">
        <f>IF(R1267=AB1252,S1267,0)</f>
        <v/>
      </c>
      <c r="AC1267" s="1292"/>
      <c r="AD1267" s="1322">
        <f>IF(R1267=AD1252,X1267,0)</f>
        <v>0</v>
      </c>
      <c r="AE1267" s="1322" t="str">
        <f>IF(R1267=AE1252,X1267,0)</f>
        <v/>
      </c>
      <c r="AF1267" s="40"/>
      <c r="AH1267" s="40"/>
      <c r="AI1267" s="1322">
        <f>AD1267</f>
        <v>0</v>
      </c>
      <c r="AJ1267" s="1322" t="str">
        <f>AE1267</f>
        <v/>
      </c>
      <c r="AK1267" s="40"/>
      <c r="AL1267" s="40"/>
    </row>
    <row r="1268" spans="1:38" s="737" customFormat="1" ht="15" customHeight="1">
      <c r="A1268" s="1704">
        <f>IF(G1220="",0,1)</f>
        <v>0</v>
      </c>
      <c r="B1268" s="1655"/>
      <c r="C1268" s="1283"/>
      <c r="D1268" s="1561"/>
      <c r="E1268" s="1474" t="str">
        <f t="shared" si="118"/>
        <v/>
      </c>
      <c r="F1268" s="1789"/>
      <c r="G1268" s="1323"/>
      <c r="H1268" s="1324"/>
      <c r="I1268" s="1324"/>
      <c r="J1268" s="1324"/>
      <c r="K1268" s="2174"/>
      <c r="L1268" s="2174"/>
      <c r="M1268" s="2174"/>
      <c r="N1268" s="2174"/>
      <c r="O1268" s="2174"/>
      <c r="P1268" s="2174"/>
      <c r="Q1268" s="2174"/>
      <c r="R1268" s="1325"/>
      <c r="S1268" s="1326"/>
      <c r="T1268" s="1326"/>
      <c r="U1268" s="1326"/>
      <c r="V1268" s="1326"/>
      <c r="W1268" s="1326"/>
      <c r="X1268" s="1326"/>
      <c r="AC1268" s="1292"/>
      <c r="AE1268" s="40"/>
      <c r="AF1268" s="40"/>
      <c r="AH1268" s="40"/>
      <c r="AJ1268" s="40"/>
      <c r="AK1268" s="40"/>
      <c r="AL1268" s="40"/>
    </row>
    <row r="1269" spans="1:38" s="737" customFormat="1" ht="17" customHeight="1">
      <c r="A1269" s="1704">
        <f>IF(G1220="",0,1)</f>
        <v>0</v>
      </c>
      <c r="B1269" s="1655"/>
      <c r="C1269" s="1283"/>
      <c r="D1269" s="1561"/>
      <c r="E1269" s="1474" t="str">
        <f t="shared" si="118"/>
        <v/>
      </c>
      <c r="F1269" s="1789"/>
      <c r="G1269" s="1316"/>
      <c r="H1269" s="1317" t="str">
        <f>H$114</f>
        <v>Isolation du distributeur de chauffage</v>
      </c>
      <c r="I1269" s="1317"/>
      <c r="J1269" s="1317"/>
      <c r="K1269" s="2173" t="str">
        <f>AL1220</f>
        <v/>
      </c>
      <c r="L1269" s="2173"/>
      <c r="M1269" s="2173"/>
      <c r="N1269" s="2173"/>
      <c r="O1269" s="2173"/>
      <c r="P1269" s="2173"/>
      <c r="Q1269" s="2173"/>
      <c r="R1269" s="1318" t="str">
        <f>IF(S1269=0,"",IF(BI1220=Q$40,R$40,R$41))</f>
        <v>d'ici à 8 ans</v>
      </c>
      <c r="S1269" s="1327" t="str">
        <f>AZ1220</f>
        <v/>
      </c>
      <c r="T1269" s="1327"/>
      <c r="U1269" s="1327"/>
      <c r="V1269" s="527"/>
      <c r="W1269" s="1320"/>
      <c r="X1269" s="1319" t="str">
        <f>IF(V1269=V$41,0,S1269)</f>
        <v/>
      </c>
      <c r="Z1269" s="1328">
        <f>IF(S1269=0,1,IF(V1269=V$41,2,3))</f>
        <v>3</v>
      </c>
      <c r="AA1269" s="1322">
        <f>IF(R1269=AA$97,S1269,0)</f>
        <v>0</v>
      </c>
      <c r="AB1269" s="1322" t="str">
        <f>IF(R1269=AB$97,S1269,0)</f>
        <v/>
      </c>
      <c r="AC1269" s="1292"/>
      <c r="AD1269" s="1322">
        <f>IF(R1269=AD$97,X1269,0)</f>
        <v>0</v>
      </c>
      <c r="AE1269" s="1322" t="str">
        <f>IF(R1269=AE$97,X1269,0)</f>
        <v/>
      </c>
      <c r="AF1269" s="40"/>
      <c r="AH1269" s="40"/>
      <c r="AI1269" s="1322">
        <f>AD1269</f>
        <v>0</v>
      </c>
      <c r="AJ1269" s="1322" t="str">
        <f>AE1269</f>
        <v/>
      </c>
      <c r="AK1269" s="40"/>
      <c r="AL1269" s="40"/>
    </row>
    <row r="1270" spans="1:38" s="737" customFormat="1" ht="17" customHeight="1">
      <c r="A1270" s="1704">
        <f>IF(G1220="",0,1)</f>
        <v>0</v>
      </c>
      <c r="B1270" s="1655"/>
      <c r="C1270" s="1283"/>
      <c r="D1270" s="1561"/>
      <c r="E1270" s="1474" t="str">
        <f t="shared" si="118"/>
        <v/>
      </c>
      <c r="F1270" s="1789"/>
      <c r="G1270" s="1323"/>
      <c r="H1270" s="1324"/>
      <c r="I1270" s="1324"/>
      <c r="J1270" s="1324"/>
      <c r="K1270" s="2174"/>
      <c r="L1270" s="2174"/>
      <c r="M1270" s="2174"/>
      <c r="N1270" s="2174"/>
      <c r="O1270" s="2174"/>
      <c r="P1270" s="2174"/>
      <c r="Q1270" s="2174"/>
      <c r="R1270" s="1325"/>
      <c r="S1270" s="1326"/>
      <c r="T1270" s="1326"/>
      <c r="U1270" s="1326"/>
      <c r="V1270" s="1326"/>
      <c r="W1270" s="1326"/>
      <c r="X1270" s="1326"/>
      <c r="AC1270" s="1292"/>
      <c r="AE1270" s="40"/>
      <c r="AF1270" s="40"/>
      <c r="AH1270" s="40"/>
      <c r="AJ1270" s="40"/>
      <c r="AK1270" s="40"/>
      <c r="AL1270" s="40"/>
    </row>
    <row r="1271" spans="1:38" s="1292" customFormat="1" ht="18" customHeight="1">
      <c r="A1271" s="1704">
        <f>IF(G1220="",0,1)</f>
        <v>0</v>
      </c>
      <c r="B1271" s="1629"/>
      <c r="C1271" s="1283"/>
      <c r="D1271" s="1564">
        <f>IF(I1271="",-1,0)</f>
        <v>-1</v>
      </c>
      <c r="E1271" s="1474" t="str">
        <f t="shared" si="118"/>
        <v/>
      </c>
      <c r="F1271" s="1789"/>
      <c r="G1271" s="1329" t="str">
        <f>G$116</f>
        <v>Total</v>
      </c>
      <c r="H1271" s="1329"/>
      <c r="I1271" s="1330"/>
      <c r="J1271" s="1331"/>
      <c r="K1271" s="1332">
        <f>AK1221</f>
        <v>0</v>
      </c>
      <c r="L1271" s="1332"/>
      <c r="M1271" s="1332"/>
      <c r="N1271" s="1332"/>
      <c r="O1271" s="1332"/>
      <c r="P1271" s="1332"/>
      <c r="Q1271" s="1332"/>
      <c r="R1271" s="1332"/>
      <c r="S1271" s="1286">
        <f>SUM(S1257:S1270)</f>
        <v>0</v>
      </c>
      <c r="T1271" s="1333"/>
      <c r="U1271" s="1286"/>
      <c r="V1271" s="1286">
        <f>SUM(V1257:V1270)</f>
        <v>0</v>
      </c>
      <c r="W1271" s="1286">
        <f>SUM(W1257:W1270)</f>
        <v>0</v>
      </c>
      <c r="X1271" s="1286">
        <f>SUM(X1257:X1270)</f>
        <v>0</v>
      </c>
      <c r="Y1271" s="2"/>
      <c r="Z1271" s="2"/>
      <c r="AA1271" s="1334">
        <f>SUM(AA1257:AA1270)</f>
        <v>0</v>
      </c>
      <c r="AB1271" s="1334">
        <f>SUM(AB1257:AB1270)</f>
        <v>0</v>
      </c>
      <c r="AD1271" s="1334">
        <f>SUM(AD1257:AD1270)</f>
        <v>0</v>
      </c>
      <c r="AE1271" s="1334">
        <f>SUM(AE1257:AE1270)</f>
        <v>0</v>
      </c>
      <c r="AF1271" s="1415"/>
      <c r="AG1271" s="1334">
        <f>SUM(AG1257:AG1270)</f>
        <v>0</v>
      </c>
      <c r="AH1271" s="1334">
        <f>SUM(AH1257:AH1270)</f>
        <v>0</v>
      </c>
      <c r="AI1271" s="1334">
        <f>SUM(AI1257:AI1270)</f>
        <v>0</v>
      </c>
      <c r="AJ1271" s="1334">
        <f>SUM(AJ1257:AJ1270)</f>
        <v>0</v>
      </c>
      <c r="AK1271" s="1415"/>
      <c r="AL1271" s="1415"/>
    </row>
    <row r="1272" spans="1:38" s="731" customFormat="1" ht="25" customHeight="1">
      <c r="A1272" s="1704">
        <f>IF(G1220="",0,1)</f>
        <v>0</v>
      </c>
      <c r="B1272" s="1629"/>
      <c r="C1272" s="1283"/>
      <c r="D1272" s="1561"/>
      <c r="E1272" s="1474" t="str">
        <f t="shared" si="118"/>
        <v/>
      </c>
      <c r="F1272" s="1789"/>
      <c r="G1272" s="1315"/>
      <c r="H1272" s="1335"/>
      <c r="I1272" s="1336"/>
      <c r="J1272" s="1337"/>
      <c r="K1272" s="1338"/>
      <c r="L1272" s="1338"/>
      <c r="M1272" s="1338"/>
      <c r="N1272" s="1338"/>
      <c r="O1272" s="1338"/>
      <c r="P1272" s="1338"/>
      <c r="Q1272" s="1338"/>
      <c r="R1272" s="1338"/>
      <c r="S1272" s="1337"/>
      <c r="T1272" s="1337"/>
      <c r="U1272" s="1337"/>
      <c r="V1272" s="1339"/>
      <c r="W1272" s="989"/>
      <c r="X1272" s="2"/>
      <c r="Y1272" s="2"/>
      <c r="Z1272" s="2"/>
      <c r="AA1272" s="2"/>
      <c r="AB1272" s="2"/>
      <c r="AC1272" s="1292"/>
      <c r="AD1272" s="1415"/>
      <c r="AE1272" s="1415"/>
      <c r="AF1272" s="1415"/>
      <c r="AG1272" s="1415"/>
      <c r="AH1272" s="1415"/>
      <c r="AI1272" s="1415"/>
      <c r="AJ1272" s="1415"/>
      <c r="AK1272" s="1415"/>
      <c r="AL1272" s="1415"/>
    </row>
    <row r="1273" spans="1:38" s="1279" customFormat="1" ht="19" customHeight="1">
      <c r="A1273" s="1704">
        <f>IF(G1220="",0,1)</f>
        <v>0</v>
      </c>
      <c r="B1273" s="1704"/>
      <c r="C1273" s="1565"/>
      <c r="D1273" s="1566"/>
      <c r="E1273" s="1474" t="str">
        <f t="shared" si="118"/>
        <v/>
      </c>
      <c r="F1273" s="1789"/>
      <c r="G1273" s="1340"/>
      <c r="H1273" s="1341" t="str">
        <f>H$118</f>
        <v>Economies</v>
      </c>
      <c r="I1273" s="1342"/>
      <c r="J1273" s="1343"/>
      <c r="K1273" s="1344" t="str">
        <f>K$118</f>
        <v>Ensemble des mesures 1</v>
      </c>
      <c r="L1273" s="1345"/>
      <c r="M1273" s="1261"/>
      <c r="N1273" s="1346"/>
      <c r="O1273" s="1346"/>
      <c r="P1273" s="1346"/>
      <c r="Q1273" s="1346"/>
      <c r="R1273" s="1346"/>
      <c r="S1273" s="1347">
        <f>AA1271</f>
        <v>0</v>
      </c>
      <c r="T1273" s="1261"/>
      <c r="U1273" s="1261"/>
      <c r="V1273" s="1261"/>
      <c r="W1273" s="1348"/>
      <c r="X1273" s="1349">
        <f>AD1271</f>
        <v>0</v>
      </c>
      <c r="Y1273" s="1350"/>
      <c r="Z1273" s="1350"/>
      <c r="AA1273" s="1350"/>
      <c r="AB1273" s="1350"/>
      <c r="AC1273" s="1350"/>
    </row>
    <row r="1274" spans="1:38" s="1355" customFormat="1" ht="19" customHeight="1">
      <c r="A1274" s="1704">
        <f>IF(G1220="",0,1)</f>
        <v>0</v>
      </c>
      <c r="B1274" s="1646"/>
      <c r="C1274" s="1565"/>
      <c r="D1274" s="1567"/>
      <c r="E1274" s="1474" t="str">
        <f t="shared" si="118"/>
        <v/>
      </c>
      <c r="F1274" s="1789"/>
      <c r="G1274" s="1351"/>
      <c r="H1274" s="1352" t="s">
        <v>100</v>
      </c>
      <c r="I1274" s="1353"/>
      <c r="J1274" s="1354"/>
      <c r="K1274" s="1344" t="str">
        <f>K$119</f>
        <v>Ensemble des mesures 2</v>
      </c>
      <c r="L1274" s="1345"/>
      <c r="M1274" s="1261"/>
      <c r="N1274" s="1346"/>
      <c r="O1274" s="1346"/>
      <c r="P1274" s="1346"/>
      <c r="Q1274" s="1346"/>
      <c r="R1274" s="1346"/>
      <c r="S1274" s="1347">
        <f>AB1271</f>
        <v>0</v>
      </c>
      <c r="T1274" s="1261"/>
      <c r="U1274" s="1261"/>
      <c r="V1274" s="1261"/>
      <c r="W1274" s="1348"/>
      <c r="X1274" s="1349">
        <f>AE1271</f>
        <v>0</v>
      </c>
      <c r="Y1274" s="208"/>
      <c r="Z1274" s="208"/>
      <c r="AA1274" s="208"/>
      <c r="AB1274" s="208"/>
      <c r="AC1274" s="208"/>
      <c r="AD1274" s="198"/>
      <c r="AE1274" s="198"/>
      <c r="AF1274" s="198"/>
      <c r="AG1274" s="198"/>
      <c r="AH1274" s="198"/>
      <c r="AI1274" s="198"/>
      <c r="AJ1274" s="198"/>
      <c r="AK1274" s="198"/>
      <c r="AL1274" s="198"/>
    </row>
    <row r="1275" spans="1:38" s="1368" customFormat="1" ht="19" customHeight="1">
      <c r="A1275" s="1704">
        <f>IF(G1220="",0,1)</f>
        <v>0</v>
      </c>
      <c r="B1275" s="1709"/>
      <c r="C1275" s="1568"/>
      <c r="D1275" s="1569"/>
      <c r="E1275" s="1474" t="str">
        <f t="shared" si="118"/>
        <v/>
      </c>
      <c r="F1275" s="1789"/>
      <c r="G1275" s="1359"/>
      <c r="H1275" s="1360"/>
      <c r="I1275" s="1361"/>
      <c r="J1275" s="1360"/>
      <c r="K1275" s="1414" t="str">
        <f>K$120</f>
        <v>Total (ensemble des mesures 1+2)</v>
      </c>
      <c r="L1275" s="1363"/>
      <c r="M1275" s="1364"/>
      <c r="N1275" s="1362"/>
      <c r="O1275" s="1362"/>
      <c r="P1275" s="1362"/>
      <c r="Q1275" s="1362"/>
      <c r="R1275" s="1362"/>
      <c r="S1275" s="1365">
        <f>SUM(S1273:S1274)</f>
        <v>0</v>
      </c>
      <c r="T1275" s="1364"/>
      <c r="U1275" s="1364"/>
      <c r="V1275" s="1364"/>
      <c r="W1275" s="1366"/>
      <c r="X1275" s="1367">
        <f>SUM(X1273:X1274)</f>
        <v>0</v>
      </c>
      <c r="Y1275" s="933"/>
      <c r="Z1275" s="933"/>
      <c r="AA1275" s="933"/>
      <c r="AB1275" s="933"/>
      <c r="AC1275" s="933"/>
      <c r="AD1275" s="21"/>
      <c r="AE1275" s="21"/>
      <c r="AF1275" s="21"/>
      <c r="AG1275" s="21"/>
      <c r="AH1275" s="21"/>
      <c r="AI1275" s="21"/>
      <c r="AJ1275" s="21"/>
      <c r="AK1275" s="21"/>
      <c r="AL1275" s="21"/>
    </row>
    <row r="1276" spans="1:38" s="731" customFormat="1" ht="25" customHeight="1">
      <c r="A1276" s="1704">
        <f>IF(G1220="",0,1)</f>
        <v>0</v>
      </c>
      <c r="B1276" s="1629"/>
      <c r="C1276" s="1283"/>
      <c r="D1276" s="1561"/>
      <c r="E1276" s="1474" t="str">
        <f t="shared" si="118"/>
        <v/>
      </c>
      <c r="F1276" s="1789"/>
      <c r="G1276" s="1315"/>
      <c r="H1276" s="1335"/>
      <c r="I1276" s="1336"/>
      <c r="J1276" s="1337"/>
      <c r="K1276" s="1338"/>
      <c r="L1276" s="1338"/>
      <c r="M1276" s="1338"/>
      <c r="N1276" s="1338"/>
      <c r="O1276" s="1338"/>
      <c r="P1276" s="1338"/>
      <c r="Q1276" s="1338"/>
      <c r="R1276" s="1338"/>
      <c r="S1276" s="1337"/>
      <c r="T1276" s="1337"/>
      <c r="U1276" s="1337"/>
      <c r="V1276" s="1339"/>
      <c r="W1276" s="989"/>
      <c r="X1276" s="2"/>
      <c r="Y1276" s="2"/>
      <c r="Z1276" s="2"/>
      <c r="AA1276" s="2"/>
      <c r="AB1276" s="2"/>
      <c r="AC1276" s="1291"/>
      <c r="AD1276" s="1415"/>
      <c r="AE1276" s="1415"/>
      <c r="AF1276" s="1415"/>
      <c r="AG1276" s="1415"/>
      <c r="AH1276" s="1415"/>
      <c r="AI1276" s="1415"/>
      <c r="AJ1276" s="1415"/>
      <c r="AK1276" s="1415"/>
      <c r="AL1276" s="1415"/>
    </row>
    <row r="1277" spans="1:38" s="731" customFormat="1" ht="25" customHeight="1">
      <c r="A1277" s="1704">
        <f>IF(G1220="",0,1)</f>
        <v>0</v>
      </c>
      <c r="B1277" s="1629"/>
      <c r="C1277" s="1283"/>
      <c r="D1277" s="1561"/>
      <c r="E1277" s="1474" t="str">
        <f t="shared" si="118"/>
        <v/>
      </c>
      <c r="F1277" s="1789"/>
      <c r="G1277" s="1315"/>
      <c r="H1277" s="1619" t="s">
        <v>909</v>
      </c>
      <c r="I1277" s="1369"/>
      <c r="J1277" s="1369"/>
      <c r="K1277" s="1369"/>
      <c r="L1277" s="1369"/>
      <c r="M1277" s="1369"/>
      <c r="N1277" s="1369"/>
      <c r="O1277" s="1369"/>
      <c r="P1277" s="1369"/>
      <c r="Q1277" s="1369"/>
      <c r="R1277" s="1369"/>
      <c r="S1277" s="1369"/>
      <c r="T1277" s="1369"/>
      <c r="U1277" s="1369"/>
      <c r="V1277" s="1369"/>
      <c r="W1277" s="1369"/>
      <c r="X1277" s="2"/>
      <c r="Y1277" s="2"/>
      <c r="Z1277" s="2"/>
      <c r="AA1277" s="2"/>
      <c r="AB1277" s="2"/>
      <c r="AC1277" s="1291"/>
      <c r="AD1277" s="1415"/>
      <c r="AE1277" s="1415"/>
      <c r="AF1277" s="1415"/>
      <c r="AG1277" s="1415"/>
      <c r="AH1277" s="1415"/>
      <c r="AI1277" s="1415"/>
      <c r="AJ1277" s="1415"/>
      <c r="AK1277" s="1415"/>
      <c r="AL1277" s="1415"/>
    </row>
    <row r="1278" spans="1:38" s="731" customFormat="1" ht="84" customHeight="1">
      <c r="A1278" s="1704">
        <f>IF(G1220="",0,1)</f>
        <v>0</v>
      </c>
      <c r="B1278" s="1629"/>
      <c r="C1278" s="1283"/>
      <c r="D1278" s="1561"/>
      <c r="E1278" s="1474" t="str">
        <f t="shared" si="118"/>
        <v/>
      </c>
      <c r="F1278" s="1789"/>
      <c r="G1278" s="1315"/>
      <c r="H1278" s="2188"/>
      <c r="I1278" s="2189"/>
      <c r="J1278" s="2189"/>
      <c r="K1278" s="2189"/>
      <c r="L1278" s="2189"/>
      <c r="M1278" s="2189"/>
      <c r="N1278" s="2189"/>
      <c r="O1278" s="2189"/>
      <c r="P1278" s="2189"/>
      <c r="Q1278" s="2189"/>
      <c r="R1278" s="2189"/>
      <c r="S1278" s="2189"/>
      <c r="T1278" s="2189"/>
      <c r="U1278" s="2189"/>
      <c r="V1278" s="2189"/>
      <c r="W1278" s="2190"/>
      <c r="X1278" s="2"/>
      <c r="Y1278" s="2"/>
      <c r="Z1278" s="2"/>
      <c r="AA1278" s="2"/>
      <c r="AB1278" s="2"/>
      <c r="AC1278" s="1291"/>
      <c r="AD1278" s="1415"/>
      <c r="AE1278" s="1415"/>
      <c r="AF1278" s="1415"/>
      <c r="AG1278" s="1415"/>
      <c r="AH1278" s="1415"/>
      <c r="AI1278" s="1415"/>
      <c r="AJ1278" s="1415"/>
      <c r="AK1278" s="1415"/>
      <c r="AL1278" s="1415"/>
    </row>
    <row r="1279" spans="1:38" s="731" customFormat="1" ht="25" customHeight="1">
      <c r="A1279" s="1704">
        <f>IF(G1220="",0,1)</f>
        <v>0</v>
      </c>
      <c r="B1279" s="1629"/>
      <c r="C1279" s="1283"/>
      <c r="D1279" s="1561"/>
      <c r="E1279" s="1474" t="str">
        <f t="shared" si="118"/>
        <v/>
      </c>
      <c r="F1279" s="1789"/>
      <c r="G1279" s="1315"/>
      <c r="H1279" s="1335"/>
      <c r="I1279" s="1336"/>
      <c r="J1279" s="1336"/>
      <c r="K1279" s="1336"/>
      <c r="L1279" s="1336"/>
      <c r="M1279" s="1336"/>
      <c r="N1279" s="1336"/>
      <c r="O1279" s="1336"/>
      <c r="P1279" s="1336"/>
      <c r="Q1279" s="1336"/>
      <c r="R1279" s="1336"/>
      <c r="S1279" s="1336"/>
      <c r="T1279" s="1336"/>
      <c r="U1279" s="1336"/>
      <c r="V1279" s="1336"/>
      <c r="W1279" s="1336"/>
      <c r="X1279" s="2"/>
      <c r="Y1279" s="2"/>
      <c r="Z1279" s="2"/>
      <c r="AA1279" s="2"/>
      <c r="AB1279" s="2"/>
      <c r="AC1279" s="1291"/>
      <c r="AD1279" s="1415"/>
      <c r="AE1279" s="1415"/>
      <c r="AF1279" s="1415"/>
      <c r="AG1279" s="1415"/>
      <c r="AH1279" s="1415"/>
      <c r="AI1279" s="1415"/>
      <c r="AJ1279" s="1415"/>
      <c r="AK1279" s="1415"/>
      <c r="AL1279" s="1415"/>
    </row>
    <row r="1280" spans="1:38" s="731" customFormat="1" ht="25" customHeight="1">
      <c r="A1280" s="1704">
        <f>IF(G1220="",0,1)</f>
        <v>0</v>
      </c>
      <c r="B1280" s="1629"/>
      <c r="C1280" s="1283"/>
      <c r="D1280" s="1561"/>
      <c r="E1280" s="1474" t="str">
        <f t="shared" si="118"/>
        <v/>
      </c>
      <c r="F1280" s="1789"/>
      <c r="G1280" s="1315"/>
      <c r="H1280" s="1335"/>
      <c r="I1280" s="1336"/>
      <c r="J1280" s="1337"/>
      <c r="K1280" s="1338"/>
      <c r="L1280" s="1338"/>
      <c r="M1280" s="1338"/>
      <c r="N1280" s="1338"/>
      <c r="O1280" s="1338"/>
      <c r="P1280" s="1338"/>
      <c r="Q1280" s="1338"/>
      <c r="R1280" s="1338"/>
      <c r="S1280" s="1337"/>
      <c r="T1280" s="1337"/>
      <c r="U1280" s="1337"/>
      <c r="V1280" s="1339"/>
      <c r="W1280" s="989"/>
      <c r="X1280" s="2"/>
      <c r="Y1280" s="2"/>
      <c r="Z1280" s="2"/>
      <c r="AA1280" s="2"/>
      <c r="AB1280" s="2"/>
      <c r="AC1280" s="1291"/>
      <c r="AD1280" s="1415"/>
      <c r="AE1280" s="1415"/>
      <c r="AF1280" s="1415"/>
      <c r="AG1280" s="1415"/>
      <c r="AH1280" s="1415"/>
      <c r="AI1280" s="1415"/>
      <c r="AJ1280" s="1415"/>
      <c r="AK1280" s="1415"/>
      <c r="AL1280" s="1415"/>
    </row>
    <row r="1281" spans="1:38" s="731" customFormat="1" ht="25" customHeight="1">
      <c r="A1281" s="1704">
        <f>IF(G1220="",0,1)</f>
        <v>0</v>
      </c>
      <c r="B1281" s="1629"/>
      <c r="C1281" s="1283"/>
      <c r="D1281" s="1561"/>
      <c r="E1281" s="1474" t="str">
        <f t="shared" si="118"/>
        <v/>
      </c>
      <c r="F1281" s="1789"/>
      <c r="G1281" s="1315"/>
      <c r="H1281" s="1335"/>
      <c r="I1281" s="1336"/>
      <c r="J1281" s="1337"/>
      <c r="K1281" s="1338"/>
      <c r="L1281" s="1338"/>
      <c r="M1281" s="1338"/>
      <c r="N1281" s="1338"/>
      <c r="O1281" s="1338"/>
      <c r="P1281" s="1338"/>
      <c r="Q1281" s="1338"/>
      <c r="R1281" s="1338"/>
      <c r="S1281" s="1337"/>
      <c r="T1281" s="1337"/>
      <c r="U1281" s="1337"/>
      <c r="V1281" s="1339"/>
      <c r="W1281" s="989"/>
      <c r="X1281" s="2"/>
      <c r="Y1281" s="2"/>
      <c r="Z1281" s="2"/>
      <c r="AA1281" s="2"/>
      <c r="AB1281" s="2"/>
      <c r="AC1281" s="1291"/>
      <c r="AD1281" s="1415"/>
      <c r="AE1281" s="1415"/>
      <c r="AF1281" s="1415"/>
      <c r="AG1281" s="1415"/>
      <c r="AH1281" s="1415"/>
      <c r="AI1281" s="1415"/>
      <c r="AJ1281" s="1415"/>
      <c r="AK1281" s="1415"/>
      <c r="AL1281" s="1415"/>
    </row>
    <row r="1282" spans="1:38" s="1292" customFormat="1" ht="24" thickBot="1">
      <c r="A1282" s="1704">
        <f>IF(G1220="",0,1)</f>
        <v>0</v>
      </c>
      <c r="B1282" s="1629"/>
      <c r="C1282" s="1283"/>
      <c r="D1282" s="1561"/>
      <c r="E1282" s="1474" t="str">
        <f t="shared" si="118"/>
        <v/>
      </c>
      <c r="F1282" s="1789"/>
      <c r="G1282" s="777" t="str">
        <f>CONCATENATE(G1220, G$39)</f>
        <v>: Contrôle d'optimisation énergétique</v>
      </c>
      <c r="H1282" s="777"/>
      <c r="I1282" s="777"/>
      <c r="J1282" s="777"/>
      <c r="K1282" s="777"/>
      <c r="L1282" s="777"/>
      <c r="M1282" s="777"/>
      <c r="N1282" s="777"/>
      <c r="O1282" s="777"/>
      <c r="P1282" s="777"/>
      <c r="Q1282" s="777"/>
      <c r="R1282" s="777"/>
      <c r="S1282" s="777"/>
      <c r="T1282" s="777"/>
      <c r="U1282" s="2175"/>
      <c r="V1282" s="2175"/>
      <c r="W1282" s="1570"/>
      <c r="X1282" s="2"/>
      <c r="Y1282" s="2"/>
      <c r="Z1282" s="2"/>
      <c r="AA1282" s="2"/>
      <c r="AB1282" s="2"/>
      <c r="AC1282" s="1291"/>
      <c r="AD1282" s="1415"/>
    </row>
    <row r="1283" spans="1:38" s="731" customFormat="1" ht="25" customHeight="1">
      <c r="A1283" s="1704">
        <f>IF(G1220="",0,1)</f>
        <v>0</v>
      </c>
      <c r="B1283" s="1629"/>
      <c r="C1283" s="1283"/>
      <c r="D1283" s="1561"/>
      <c r="E1283" s="1474" t="str">
        <f t="shared" si="118"/>
        <v/>
      </c>
      <c r="F1283" s="1789"/>
      <c r="G1283" s="1315"/>
      <c r="H1283" s="1335"/>
      <c r="I1283" s="1336"/>
      <c r="J1283" s="1337"/>
      <c r="K1283" s="1338"/>
      <c r="L1283" s="1338"/>
      <c r="M1283" s="1338"/>
      <c r="N1283" s="1338"/>
      <c r="O1283" s="1338"/>
      <c r="P1283" s="1338"/>
      <c r="Q1283" s="1338"/>
      <c r="R1283" s="1338"/>
      <c r="S1283" s="1337"/>
      <c r="T1283" s="1337"/>
      <c r="U1283" s="1337"/>
      <c r="V1283" s="1339"/>
      <c r="W1283" s="989"/>
      <c r="X1283" s="2"/>
      <c r="Y1283" s="2"/>
      <c r="Z1283" s="2"/>
      <c r="AA1283" s="2"/>
      <c r="AB1283" s="2"/>
      <c r="AC1283" s="1291"/>
      <c r="AD1283" s="1415"/>
      <c r="AE1283" s="1415"/>
      <c r="AF1283" s="1415"/>
      <c r="AG1283" s="1415"/>
      <c r="AH1283" s="1415"/>
      <c r="AI1283" s="1415"/>
      <c r="AJ1283" s="1415"/>
      <c r="AK1283" s="1415"/>
      <c r="AL1283" s="1415"/>
    </row>
    <row r="1284" spans="1:38" s="731" customFormat="1" ht="25" customHeight="1">
      <c r="A1284" s="1704">
        <f>IF(G1220="",0,1)</f>
        <v>0</v>
      </c>
      <c r="B1284" s="1629"/>
      <c r="C1284" s="1283"/>
      <c r="D1284" s="1561"/>
      <c r="E1284" s="1474" t="str">
        <f t="shared" si="118"/>
        <v/>
      </c>
      <c r="F1284" s="1789"/>
      <c r="G1284" s="1571" t="str">
        <f>G$129</f>
        <v>Réalisez les mesures d'optimisation énergétique au moins 1 x par an - au mieux avant la période de chauffe.</v>
      </c>
      <c r="H1284" s="1335"/>
      <c r="I1284" s="1336"/>
      <c r="J1284" s="1337"/>
      <c r="K1284" s="1338"/>
      <c r="L1284" s="1338"/>
      <c r="M1284" s="1338"/>
      <c r="N1284" s="1338"/>
      <c r="O1284" s="1338"/>
      <c r="P1284" s="1338"/>
      <c r="Q1284" s="1338"/>
      <c r="R1284" s="1338"/>
      <c r="S1284" s="1337"/>
      <c r="T1284" s="1337"/>
      <c r="U1284" s="1337"/>
      <c r="V1284" s="1339"/>
      <c r="W1284" s="989"/>
      <c r="X1284" s="2"/>
      <c r="Y1284" s="2"/>
      <c r="Z1284" s="2"/>
      <c r="AA1284" s="2"/>
      <c r="AB1284" s="2"/>
      <c r="AC1284" s="1291"/>
      <c r="AD1284" s="1415"/>
      <c r="AE1284" s="1415"/>
      <c r="AF1284" s="1415"/>
      <c r="AG1284" s="1415"/>
      <c r="AH1284" s="1415"/>
      <c r="AI1284" s="1415"/>
      <c r="AJ1284" s="1415"/>
      <c r="AK1284" s="1415"/>
      <c r="AL1284" s="1415"/>
    </row>
    <row r="1285" spans="1:38" s="731" customFormat="1" ht="25" customHeight="1">
      <c r="A1285" s="1704">
        <f>IF(G1220="",0,1)</f>
        <v>0</v>
      </c>
      <c r="B1285" s="1629"/>
      <c r="C1285" s="1283"/>
      <c r="D1285" s="1561"/>
      <c r="E1285" s="1474" t="str">
        <f t="shared" ref="E1285:E1318" si="119">IF((SUM(A1285:C1285))&gt;0,G$42,"")</f>
        <v/>
      </c>
      <c r="F1285" s="1789"/>
      <c r="G1285" s="1571"/>
      <c r="H1285" s="1335"/>
      <c r="I1285" s="1336"/>
      <c r="J1285" s="1337"/>
      <c r="K1285" s="1338"/>
      <c r="L1285" s="1338"/>
      <c r="M1285" s="1338"/>
      <c r="N1285" s="1338"/>
      <c r="O1285" s="1338"/>
      <c r="P1285" s="1338"/>
      <c r="Q1285" s="1338"/>
      <c r="R1285" s="1338"/>
      <c r="S1285" s="1572" t="str">
        <f>S$130</f>
        <v>Réalisé</v>
      </c>
      <c r="V1285" s="955" t="str">
        <f>V$130</f>
        <v>Nom, date</v>
      </c>
      <c r="W1285" s="989"/>
      <c r="X1285" s="2"/>
      <c r="Y1285" s="2"/>
      <c r="Z1285" s="2"/>
      <c r="AA1285" s="2"/>
      <c r="AB1285" s="2"/>
      <c r="AC1285" s="1291"/>
      <c r="AD1285" s="1415"/>
      <c r="AE1285" s="1415"/>
      <c r="AF1285" s="1415"/>
      <c r="AG1285" s="1415"/>
      <c r="AH1285" s="1415"/>
      <c r="AI1285" s="1415"/>
      <c r="AJ1285" s="1415"/>
      <c r="AK1285" s="1415"/>
      <c r="AL1285" s="1415"/>
    </row>
    <row r="1286" spans="1:38" s="731" customFormat="1" ht="25" customHeight="1">
      <c r="A1286" s="1704">
        <f>IF(G1220="",0,1)</f>
        <v>0</v>
      </c>
      <c r="B1286" s="1629"/>
      <c r="C1286" s="1283"/>
      <c r="D1286" s="1561"/>
      <c r="E1286" s="1474" t="str">
        <f t="shared" si="119"/>
        <v/>
      </c>
      <c r="F1286" s="1789"/>
      <c r="G1286" s="1335" t="str">
        <f>G$131</f>
        <v>2.1 Etanchéité</v>
      </c>
      <c r="H1286" s="1335"/>
      <c r="I1286" s="1336"/>
      <c r="J1286" s="1337"/>
      <c r="K1286" s="1338"/>
      <c r="L1286" s="1338"/>
      <c r="M1286" s="1338"/>
      <c r="N1286" s="1338"/>
      <c r="O1286" s="1338"/>
      <c r="P1286" s="1338"/>
      <c r="Q1286" s="1338"/>
      <c r="R1286" s="1338"/>
      <c r="S1286" s="1337"/>
      <c r="T1286" s="1337"/>
      <c r="U1286" s="1337"/>
      <c r="V1286" s="1339"/>
      <c r="W1286" s="1339"/>
      <c r="X1286" s="1339"/>
      <c r="Y1286" s="2"/>
      <c r="Z1286" s="2"/>
      <c r="AA1286" s="2"/>
      <c r="AB1286" s="2"/>
      <c r="AC1286" s="1291"/>
      <c r="AD1286" s="1415"/>
      <c r="AE1286" s="1415"/>
      <c r="AF1286" s="1415"/>
      <c r="AG1286" s="1415"/>
      <c r="AH1286" s="1415"/>
      <c r="AI1286" s="1415"/>
      <c r="AJ1286" s="1415"/>
      <c r="AK1286" s="1415"/>
      <c r="AL1286" s="1415"/>
    </row>
    <row r="1287" spans="1:38" s="731" customFormat="1" ht="19" customHeight="1">
      <c r="A1287" s="1704">
        <f>IF(G1220="",0,1)</f>
        <v>0</v>
      </c>
      <c r="B1287" s="1629"/>
      <c r="C1287" s="1283"/>
      <c r="D1287" s="1561"/>
      <c r="E1287" s="1474" t="str">
        <f t="shared" si="119"/>
        <v/>
      </c>
      <c r="F1287" s="1789"/>
      <c r="G1287" s="1573" t="s">
        <v>9</v>
      </c>
      <c r="H1287" s="1574" t="str">
        <f>BT1220</f>
        <v/>
      </c>
      <c r="I1287" s="1575"/>
      <c r="J1287" s="1576"/>
      <c r="K1287" s="1577"/>
      <c r="L1287" s="1578"/>
      <c r="M1287" s="1578"/>
      <c r="N1287" s="1578"/>
      <c r="O1287" s="1578"/>
      <c r="P1287" s="1578"/>
      <c r="Q1287" s="1578"/>
      <c r="R1287" s="1578"/>
      <c r="S1287" s="1578"/>
      <c r="T1287" s="1578"/>
      <c r="U1287" s="1576"/>
      <c r="V1287" s="1579"/>
      <c r="W1287" s="1579"/>
      <c r="X1287" s="1579"/>
      <c r="Y1287" s="2"/>
      <c r="Z1287" s="2"/>
      <c r="AA1287" s="2"/>
      <c r="AB1287" s="2"/>
      <c r="AC1287" s="1291"/>
      <c r="AD1287" s="1415"/>
      <c r="AE1287" s="1415"/>
      <c r="AF1287" s="1415"/>
      <c r="AG1287" s="1415"/>
      <c r="AH1287" s="1415"/>
      <c r="AI1287" s="1415"/>
      <c r="AJ1287" s="1415"/>
      <c r="AK1287" s="1415"/>
      <c r="AL1287" s="1415"/>
    </row>
    <row r="1288" spans="1:38" s="731" customFormat="1" ht="20" customHeight="1">
      <c r="A1288" s="1704">
        <f>IF(G1220="",0,1)</f>
        <v>0</v>
      </c>
      <c r="B1288" s="1629"/>
      <c r="C1288" s="1283"/>
      <c r="D1288" s="1561"/>
      <c r="E1288" s="1474" t="str">
        <f t="shared" si="119"/>
        <v/>
      </c>
      <c r="F1288" s="1789"/>
      <c r="G1288" s="1573"/>
      <c r="H1288" s="1335"/>
      <c r="I1288" s="2176" t="s">
        <v>528</v>
      </c>
      <c r="J1288" s="2176"/>
      <c r="K1288" s="1338"/>
      <c r="L1288" s="1338"/>
      <c r="M1288" s="1338"/>
      <c r="N1288" s="1338"/>
      <c r="O1288" s="1338"/>
      <c r="P1288" s="1337"/>
      <c r="Q1288" s="1337"/>
      <c r="U1288" s="1580"/>
      <c r="V1288" s="1580"/>
      <c r="W1288" s="1580"/>
      <c r="X1288" s="1580"/>
      <c r="Y1288" s="2"/>
      <c r="Z1288" s="2"/>
      <c r="AA1288" s="2"/>
      <c r="AB1288" s="2"/>
      <c r="AC1288" s="1291"/>
      <c r="AD1288" s="1415"/>
      <c r="AE1288" s="1415"/>
      <c r="AF1288" s="1415"/>
      <c r="AG1288" s="1415"/>
      <c r="AH1288" s="1415"/>
      <c r="AI1288" s="1415"/>
      <c r="AJ1288" s="1415"/>
      <c r="AK1288" s="1415"/>
      <c r="AL1288" s="1415"/>
    </row>
    <row r="1289" spans="1:38" s="731" customFormat="1" ht="25" customHeight="1">
      <c r="A1289" s="1704">
        <f>IF(G1220="",0,1)</f>
        <v>0</v>
      </c>
      <c r="B1289" s="1629"/>
      <c r="C1289" s="1283"/>
      <c r="D1289" s="1561"/>
      <c r="E1289" s="1474" t="str">
        <f t="shared" si="119"/>
        <v/>
      </c>
      <c r="F1289" s="1789"/>
      <c r="G1289" s="1573"/>
      <c r="H1289" s="1335"/>
      <c r="I1289" s="2176" t="s">
        <v>529</v>
      </c>
      <c r="J1289" s="2176"/>
      <c r="K1289" s="2177" t="str">
        <f>K$134</f>
        <v xml:space="preserve"> Améliorez l'étanchéité des portes en renforçant les joints.</v>
      </c>
      <c r="L1289" s="2177"/>
      <c r="M1289" s="2177"/>
      <c r="N1289" s="2177"/>
      <c r="O1289" s="2177"/>
      <c r="P1289" s="2177"/>
      <c r="Q1289" s="2177"/>
      <c r="R1289" s="2177"/>
      <c r="S1289" s="1581" t="s">
        <v>16</v>
      </c>
      <c r="T1289" s="1582"/>
      <c r="U1289" s="1580"/>
      <c r="V1289" s="1583"/>
      <c r="W1289" s="1584"/>
      <c r="X1289" s="1585"/>
      <c r="Y1289" s="2"/>
      <c r="Z1289" s="2"/>
      <c r="AA1289" s="2"/>
      <c r="AB1289" s="2"/>
      <c r="AC1289" s="1291"/>
      <c r="AD1289" s="1415"/>
      <c r="AE1289" s="1415"/>
      <c r="AF1289" s="1415"/>
      <c r="AG1289" s="1415"/>
      <c r="AH1289" s="1415"/>
      <c r="AI1289" s="1415"/>
      <c r="AJ1289" s="1415"/>
      <c r="AK1289" s="1415"/>
      <c r="AL1289" s="1415"/>
    </row>
    <row r="1290" spans="1:38" s="731" customFormat="1" ht="6" customHeight="1">
      <c r="A1290" s="1704">
        <f>IF(G1220="",0,1)</f>
        <v>0</v>
      </c>
      <c r="B1290" s="1629"/>
      <c r="C1290" s="1283"/>
      <c r="D1290" s="1561"/>
      <c r="E1290" s="1474" t="str">
        <f t="shared" si="119"/>
        <v/>
      </c>
      <c r="F1290" s="1789"/>
      <c r="G1290" s="1573"/>
      <c r="H1290" s="1335"/>
      <c r="I1290" s="1586"/>
      <c r="J1290" s="1586"/>
      <c r="K1290" s="1587"/>
      <c r="L1290" s="1587"/>
      <c r="M1290" s="1587"/>
      <c r="N1290" s="1587"/>
      <c r="O1290" s="1587"/>
      <c r="P1290" s="1587"/>
      <c r="Q1290" s="1587"/>
      <c r="R1290" s="1338"/>
      <c r="S1290" s="1337"/>
      <c r="T1290" s="1588"/>
      <c r="U1290" s="1582"/>
      <c r="V1290" s="1339"/>
      <c r="W1290" s="1339"/>
      <c r="X1290" s="1339"/>
      <c r="Y1290" s="2"/>
      <c r="Z1290" s="2"/>
      <c r="AA1290" s="2"/>
      <c r="AB1290" s="2"/>
      <c r="AC1290" s="1291"/>
      <c r="AD1290" s="1415"/>
      <c r="AE1290" s="1415"/>
      <c r="AF1290" s="1415"/>
      <c r="AG1290" s="1415"/>
      <c r="AH1290" s="1415"/>
      <c r="AI1290" s="1415"/>
      <c r="AJ1290" s="1415"/>
      <c r="AK1290" s="1415"/>
      <c r="AL1290" s="1415"/>
    </row>
    <row r="1291" spans="1:38" s="731" customFormat="1" ht="19" customHeight="1">
      <c r="A1291" s="1704">
        <f>IF(G1220="",0,1)</f>
        <v>0</v>
      </c>
      <c r="B1291" s="1629"/>
      <c r="C1291" s="1283"/>
      <c r="D1291" s="1561"/>
      <c r="E1291" s="1474" t="str">
        <f t="shared" si="119"/>
        <v/>
      </c>
      <c r="F1291" s="1789"/>
      <c r="G1291" s="1573" t="s">
        <v>9</v>
      </c>
      <c r="H1291" s="1574" t="str">
        <f>BU1220</f>
        <v/>
      </c>
      <c r="I1291" s="1575"/>
      <c r="J1291" s="1576"/>
      <c r="K1291" s="1577"/>
      <c r="L1291" s="1578"/>
      <c r="M1291" s="1578"/>
      <c r="N1291" s="1578"/>
      <c r="O1291" s="1578"/>
      <c r="P1291" s="1578"/>
      <c r="Q1291" s="1578"/>
      <c r="R1291" s="1578"/>
      <c r="S1291" s="1578"/>
      <c r="T1291" s="1578"/>
      <c r="U1291" s="1576"/>
      <c r="V1291" s="1579"/>
      <c r="W1291" s="1579"/>
      <c r="X1291" s="1579"/>
      <c r="Y1291" s="2"/>
      <c r="Z1291" s="2"/>
      <c r="AA1291" s="2"/>
      <c r="AB1291" s="2"/>
      <c r="AC1291" s="1291"/>
      <c r="AD1291" s="1415"/>
      <c r="AE1291" s="1415"/>
      <c r="AF1291" s="1415"/>
      <c r="AG1291" s="1415"/>
      <c r="AH1291" s="1415"/>
      <c r="AI1291" s="1415"/>
      <c r="AJ1291" s="1415"/>
      <c r="AK1291" s="1415"/>
      <c r="AL1291" s="1415"/>
    </row>
    <row r="1292" spans="1:38" s="731" customFormat="1" ht="19" customHeight="1">
      <c r="A1292" s="1704">
        <f>IF(G1220="",0,1)</f>
        <v>0</v>
      </c>
      <c r="B1292" s="1629"/>
      <c r="C1292" s="1283"/>
      <c r="D1292" s="1561"/>
      <c r="E1292" s="1474" t="str">
        <f t="shared" si="119"/>
        <v/>
      </c>
      <c r="F1292" s="1789"/>
      <c r="G1292" s="1571"/>
      <c r="H1292" s="1335"/>
      <c r="I1292" s="2176" t="s">
        <v>528</v>
      </c>
      <c r="J1292" s="2176"/>
      <c r="K1292" s="1338"/>
      <c r="L1292" s="1338"/>
      <c r="M1292" s="1338"/>
      <c r="N1292" s="1338"/>
      <c r="O1292" s="1338"/>
      <c r="P1292" s="1337"/>
      <c r="Q1292" s="1337"/>
      <c r="U1292" s="1580"/>
      <c r="V1292" s="1580"/>
      <c r="W1292" s="1580"/>
      <c r="X1292" s="1580"/>
      <c r="Y1292" s="2"/>
      <c r="Z1292" s="2"/>
      <c r="AA1292" s="2"/>
      <c r="AB1292" s="2"/>
      <c r="AC1292" s="1291"/>
      <c r="AD1292" s="1415"/>
      <c r="AE1292" s="1415"/>
      <c r="AF1292" s="1415"/>
      <c r="AG1292" s="1415"/>
      <c r="AH1292" s="1415"/>
      <c r="AI1292" s="1415"/>
      <c r="AJ1292" s="1415"/>
      <c r="AK1292" s="1415"/>
      <c r="AL1292" s="1415"/>
    </row>
    <row r="1293" spans="1:38" s="731" customFormat="1" ht="31" customHeight="1">
      <c r="A1293" s="1704">
        <f>IF(G1220="",0,1)</f>
        <v>0</v>
      </c>
      <c r="B1293" s="1629"/>
      <c r="C1293" s="1283"/>
      <c r="D1293" s="1561"/>
      <c r="E1293" s="1474" t="str">
        <f t="shared" si="119"/>
        <v/>
      </c>
      <c r="F1293" s="1789"/>
      <c r="G1293" s="1571"/>
      <c r="H1293" s="1335"/>
      <c r="I1293" s="2176" t="s">
        <v>529</v>
      </c>
      <c r="J1293" s="2176"/>
      <c r="K1293" s="2178" t="str">
        <f>BV1220</f>
        <v/>
      </c>
      <c r="L1293" s="2177"/>
      <c r="M1293" s="2177"/>
      <c r="N1293" s="2177"/>
      <c r="O1293" s="2177"/>
      <c r="P1293" s="2177"/>
      <c r="Q1293" s="2177"/>
      <c r="R1293" s="2177"/>
      <c r="S1293" s="1581" t="s">
        <v>16</v>
      </c>
      <c r="T1293" s="1582"/>
      <c r="U1293" s="1580"/>
      <c r="V1293" s="1583"/>
      <c r="W1293" s="1584"/>
      <c r="X1293" s="1585"/>
      <c r="Y1293" s="2"/>
      <c r="Z1293" s="2"/>
      <c r="AA1293" s="2"/>
      <c r="AB1293" s="2"/>
      <c r="AC1293" s="1291"/>
      <c r="AD1293" s="1415"/>
      <c r="AE1293" s="1415"/>
      <c r="AF1293" s="1415"/>
      <c r="AG1293" s="1415"/>
      <c r="AH1293" s="1415"/>
      <c r="AI1293" s="1415"/>
      <c r="AJ1293" s="1415"/>
      <c r="AK1293" s="1415"/>
      <c r="AL1293" s="1415"/>
    </row>
    <row r="1294" spans="1:38" s="731" customFormat="1" ht="6" customHeight="1">
      <c r="A1294" s="1704">
        <f>IF(G1220="",0,1)</f>
        <v>0</v>
      </c>
      <c r="B1294" s="1629"/>
      <c r="C1294" s="1283"/>
      <c r="D1294" s="1561"/>
      <c r="E1294" s="1474" t="str">
        <f t="shared" si="119"/>
        <v/>
      </c>
      <c r="F1294" s="1789"/>
      <c r="G1294" s="1571"/>
      <c r="H1294" s="1335"/>
      <c r="I1294" s="1586"/>
      <c r="J1294" s="1586"/>
      <c r="K1294" s="1587"/>
      <c r="L1294" s="1587"/>
      <c r="M1294" s="1587"/>
      <c r="N1294" s="1587"/>
      <c r="O1294" s="1587"/>
      <c r="P1294" s="1587"/>
      <c r="Q1294" s="1587"/>
      <c r="R1294" s="1338"/>
      <c r="S1294" s="1337"/>
      <c r="T1294" s="1582"/>
      <c r="U1294" s="1582"/>
      <c r="V1294" s="1339"/>
      <c r="W1294" s="1339"/>
      <c r="X1294" s="1339"/>
      <c r="Y1294" s="2"/>
      <c r="Z1294" s="2"/>
      <c r="AA1294" s="2"/>
      <c r="AB1294" s="2"/>
      <c r="AC1294" s="1291"/>
      <c r="AD1294" s="1415"/>
      <c r="AE1294" s="1415"/>
      <c r="AF1294" s="1415"/>
      <c r="AG1294" s="1415"/>
      <c r="AH1294" s="1415"/>
      <c r="AI1294" s="1415"/>
      <c r="AJ1294" s="1415"/>
      <c r="AK1294" s="1415"/>
      <c r="AL1294" s="1415"/>
    </row>
    <row r="1295" spans="1:38" s="731" customFormat="1" ht="17" customHeight="1">
      <c r="A1295" s="1704">
        <f>IF(G1220="",0,1)</f>
        <v>0</v>
      </c>
      <c r="B1295" s="1629"/>
      <c r="C1295" s="1283"/>
      <c r="D1295" s="1561"/>
      <c r="E1295" s="1474" t="str">
        <f t="shared" si="119"/>
        <v/>
      </c>
      <c r="F1295" s="1789"/>
      <c r="G1295" s="1571"/>
      <c r="H1295" s="1589"/>
      <c r="I1295" s="1590"/>
      <c r="J1295" s="1590"/>
      <c r="K1295" s="1591"/>
      <c r="L1295" s="1591"/>
      <c r="M1295" s="1591"/>
      <c r="N1295" s="1591"/>
      <c r="O1295" s="1591"/>
      <c r="P1295" s="1591"/>
      <c r="Q1295" s="1591"/>
      <c r="R1295" s="1592"/>
      <c r="S1295" s="1593"/>
      <c r="T1295" s="1594"/>
      <c r="U1295" s="1594"/>
      <c r="V1295" s="1595"/>
      <c r="W1295" s="1595"/>
      <c r="X1295" s="1595"/>
      <c r="Y1295" s="2"/>
      <c r="Z1295" s="2"/>
      <c r="AA1295" s="2"/>
      <c r="AB1295" s="2"/>
      <c r="AC1295" s="1291"/>
      <c r="AD1295" s="1415"/>
      <c r="AE1295" s="1415"/>
      <c r="AF1295" s="1415"/>
      <c r="AG1295" s="1415"/>
      <c r="AH1295" s="1415"/>
      <c r="AI1295" s="1415"/>
      <c r="AJ1295" s="1415"/>
      <c r="AK1295" s="1415"/>
      <c r="AL1295" s="1415"/>
    </row>
    <row r="1296" spans="1:38" s="731" customFormat="1" ht="25" customHeight="1">
      <c r="A1296" s="1704">
        <f>IF(G1220="",0,1)</f>
        <v>0</v>
      </c>
      <c r="B1296" s="1629"/>
      <c r="C1296" s="1283"/>
      <c r="D1296" s="1561"/>
      <c r="E1296" s="1474" t="str">
        <f t="shared" si="119"/>
        <v/>
      </c>
      <c r="F1296" s="1789"/>
      <c r="G1296" s="1335" t="str">
        <f>G$141</f>
        <v>2.2 Sonde</v>
      </c>
      <c r="H1296" s="1335"/>
      <c r="I1296" s="1336"/>
      <c r="J1296" s="1337"/>
      <c r="K1296" s="1338"/>
      <c r="L1296" s="1338"/>
      <c r="M1296" s="1338"/>
      <c r="N1296" s="1338"/>
      <c r="O1296" s="1338"/>
      <c r="P1296" s="1338"/>
      <c r="Q1296" s="1338"/>
      <c r="R1296" s="1338"/>
      <c r="S1296" s="1337"/>
      <c r="T1296" s="1337"/>
      <c r="U1296" s="1337"/>
      <c r="V1296" s="1339"/>
      <c r="W1296" s="1339"/>
      <c r="X1296" s="1339"/>
      <c r="Y1296" s="2"/>
      <c r="Z1296" s="2"/>
      <c r="AA1296" s="2"/>
      <c r="AB1296" s="2"/>
      <c r="AC1296" s="1291"/>
      <c r="AD1296" s="1415"/>
      <c r="AE1296" s="1415"/>
      <c r="AF1296" s="1415"/>
      <c r="AG1296" s="1415"/>
      <c r="AH1296" s="1415"/>
      <c r="AI1296" s="1415"/>
      <c r="AJ1296" s="1415"/>
      <c r="AK1296" s="1415"/>
      <c r="AL1296" s="1415"/>
    </row>
    <row r="1297" spans="1:38" s="731" customFormat="1" ht="19" customHeight="1">
      <c r="A1297" s="1704">
        <f>IF(G1220="",0,1)</f>
        <v>0</v>
      </c>
      <c r="B1297" s="1629"/>
      <c r="C1297" s="1283"/>
      <c r="D1297" s="1561"/>
      <c r="E1297" s="1474" t="str">
        <f t="shared" si="119"/>
        <v/>
      </c>
      <c r="F1297" s="1789"/>
      <c r="G1297" s="1573" t="s">
        <v>9</v>
      </c>
      <c r="H1297" s="1596" t="str">
        <f>BW1220</f>
        <v/>
      </c>
      <c r="I1297" s="1575"/>
      <c r="J1297" s="1576"/>
      <c r="K1297" s="1577"/>
      <c r="L1297" s="1578"/>
      <c r="M1297" s="1578"/>
      <c r="N1297" s="1578"/>
      <c r="O1297" s="1578"/>
      <c r="P1297" s="1578"/>
      <c r="Q1297" s="1578"/>
      <c r="R1297" s="1578"/>
      <c r="S1297" s="1578"/>
      <c r="T1297" s="1578"/>
      <c r="U1297" s="1576"/>
      <c r="V1297" s="1579"/>
      <c r="W1297" s="1579"/>
      <c r="X1297" s="1579"/>
      <c r="Y1297" s="2"/>
      <c r="Z1297" s="2"/>
      <c r="AA1297" s="2"/>
      <c r="AB1297" s="2"/>
      <c r="AC1297" s="1291"/>
      <c r="AD1297" s="1415"/>
      <c r="AE1297" s="1415"/>
      <c r="AF1297" s="1415"/>
      <c r="AG1297" s="1415"/>
      <c r="AH1297" s="1415"/>
      <c r="AI1297" s="1415"/>
      <c r="AJ1297" s="1415"/>
      <c r="AK1297" s="1415"/>
      <c r="AL1297" s="1415"/>
    </row>
    <row r="1298" spans="1:38" s="731" customFormat="1" ht="19" customHeight="1">
      <c r="A1298" s="1704">
        <f>IF(G1220="",0,1)</f>
        <v>0</v>
      </c>
      <c r="B1298" s="1629"/>
      <c r="C1298" s="1283"/>
      <c r="D1298" s="1561"/>
      <c r="E1298" s="1474" t="str">
        <f t="shared" si="119"/>
        <v/>
      </c>
      <c r="F1298" s="1789"/>
      <c r="G1298" s="1573"/>
      <c r="H1298" s="1335"/>
      <c r="I1298" s="2176" t="s">
        <v>528</v>
      </c>
      <c r="J1298" s="2176"/>
      <c r="K1298" s="1338"/>
      <c r="L1298" s="1338"/>
      <c r="M1298" s="1338"/>
      <c r="N1298" s="1338"/>
      <c r="O1298" s="1338"/>
      <c r="P1298" s="1337"/>
      <c r="Q1298" s="1337"/>
      <c r="U1298" s="1580"/>
      <c r="V1298" s="1580"/>
      <c r="W1298" s="1580"/>
      <c r="X1298" s="1580"/>
      <c r="Y1298" s="2"/>
      <c r="Z1298" s="2"/>
      <c r="AA1298" s="2"/>
      <c r="AB1298" s="2"/>
      <c r="AC1298" s="1291"/>
      <c r="AD1298" s="1415"/>
      <c r="AE1298" s="1415"/>
      <c r="AF1298" s="1415"/>
      <c r="AG1298" s="1415"/>
      <c r="AH1298" s="1415"/>
      <c r="AI1298" s="1415"/>
      <c r="AJ1298" s="1415"/>
      <c r="AK1298" s="1415"/>
      <c r="AL1298" s="1415"/>
    </row>
    <row r="1299" spans="1:38" s="731" customFormat="1" ht="31" customHeight="1">
      <c r="A1299" s="1704">
        <f>IF(G1220="",0,1)</f>
        <v>0</v>
      </c>
      <c r="B1299" s="1629"/>
      <c r="C1299" s="1283"/>
      <c r="D1299" s="1561"/>
      <c r="E1299" s="1474" t="str">
        <f t="shared" si="119"/>
        <v/>
      </c>
      <c r="F1299" s="1789"/>
      <c r="G1299" s="1573"/>
      <c r="H1299" s="1335"/>
      <c r="I1299" s="2176" t="s">
        <v>529</v>
      </c>
      <c r="J1299" s="2176"/>
      <c r="K1299" s="2177" t="str">
        <f>K$144</f>
        <v>Réajustez les sondes de façon à ce qu'elles assurent une exactitude de mesure de l'ordre de ± 0.2°C.</v>
      </c>
      <c r="L1299" s="2177"/>
      <c r="M1299" s="2177"/>
      <c r="N1299" s="2177"/>
      <c r="O1299" s="2177"/>
      <c r="P1299" s="2177"/>
      <c r="Q1299" s="2177"/>
      <c r="R1299" s="2177"/>
      <c r="S1299" s="1581" t="s">
        <v>16</v>
      </c>
      <c r="T1299" s="1582"/>
      <c r="U1299" s="1580"/>
      <c r="V1299" s="1583"/>
      <c r="W1299" s="1584"/>
      <c r="X1299" s="1585"/>
      <c r="Y1299" s="2"/>
      <c r="Z1299" s="2"/>
      <c r="AA1299" s="2"/>
      <c r="AB1299" s="2"/>
      <c r="AC1299" s="1291"/>
      <c r="AD1299" s="1415"/>
      <c r="AE1299" s="1415"/>
      <c r="AF1299" s="1415"/>
      <c r="AG1299" s="1415"/>
      <c r="AH1299" s="1415"/>
      <c r="AI1299" s="1415"/>
      <c r="AJ1299" s="1415"/>
      <c r="AK1299" s="1415"/>
      <c r="AL1299" s="1415"/>
    </row>
    <row r="1300" spans="1:38" s="731" customFormat="1" ht="6" customHeight="1">
      <c r="A1300" s="1704">
        <f>IF(G1220="",0,1)</f>
        <v>0</v>
      </c>
      <c r="B1300" s="1629"/>
      <c r="C1300" s="1283"/>
      <c r="D1300" s="1561"/>
      <c r="E1300" s="1474" t="str">
        <f t="shared" si="119"/>
        <v/>
      </c>
      <c r="F1300" s="1789"/>
      <c r="G1300" s="1573"/>
      <c r="H1300" s="1335"/>
      <c r="I1300" s="1586"/>
      <c r="J1300" s="1586"/>
      <c r="K1300" s="1587"/>
      <c r="L1300" s="1587"/>
      <c r="M1300" s="1587"/>
      <c r="N1300" s="1587"/>
      <c r="O1300" s="1587"/>
      <c r="P1300" s="1587"/>
      <c r="Q1300" s="1587"/>
      <c r="R1300" s="1338"/>
      <c r="S1300" s="1337"/>
      <c r="T1300" s="1588"/>
      <c r="U1300" s="1582"/>
      <c r="V1300" s="1339"/>
      <c r="W1300" s="1339"/>
      <c r="X1300" s="1339"/>
      <c r="Y1300" s="2"/>
      <c r="Z1300" s="2"/>
      <c r="AA1300" s="2"/>
      <c r="AB1300" s="2"/>
      <c r="AC1300" s="1291"/>
      <c r="AD1300" s="1415"/>
      <c r="AE1300" s="1415"/>
      <c r="AF1300" s="1415"/>
      <c r="AG1300" s="1415"/>
      <c r="AH1300" s="1415"/>
      <c r="AI1300" s="1415"/>
      <c r="AJ1300" s="1415"/>
      <c r="AK1300" s="1415"/>
      <c r="AL1300" s="1415"/>
    </row>
    <row r="1301" spans="1:38" s="731" customFormat="1" ht="19" customHeight="1">
      <c r="A1301" s="1704">
        <f>IF(G1220="",0,1)</f>
        <v>0</v>
      </c>
      <c r="B1301" s="1629"/>
      <c r="C1301" s="1283"/>
      <c r="D1301" s="1561"/>
      <c r="E1301" s="1474" t="str">
        <f t="shared" si="119"/>
        <v/>
      </c>
      <c r="F1301" s="1789"/>
      <c r="G1301" s="1573" t="s">
        <v>9</v>
      </c>
      <c r="H1301" s="1596" t="str">
        <f>BX1220</f>
        <v/>
      </c>
      <c r="I1301" s="1575"/>
      <c r="J1301" s="1576"/>
      <c r="K1301" s="1577"/>
      <c r="L1301" s="1578"/>
      <c r="M1301" s="1578"/>
      <c r="N1301" s="1578"/>
      <c r="O1301" s="1578"/>
      <c r="P1301" s="1578"/>
      <c r="Q1301" s="1578"/>
      <c r="R1301" s="1578"/>
      <c r="S1301" s="1578"/>
      <c r="T1301" s="1578"/>
      <c r="U1301" s="1576"/>
      <c r="V1301" s="1579"/>
      <c r="W1301" s="1579"/>
      <c r="X1301" s="1579"/>
      <c r="Y1301" s="2"/>
      <c r="Z1301" s="2"/>
      <c r="AA1301" s="2"/>
      <c r="AB1301" s="2"/>
      <c r="AC1301" s="1291"/>
      <c r="AD1301" s="1415"/>
      <c r="AE1301" s="1415"/>
      <c r="AF1301" s="1415"/>
      <c r="AG1301" s="1415"/>
      <c r="AH1301" s="1415"/>
      <c r="AI1301" s="1415"/>
      <c r="AJ1301" s="1415"/>
      <c r="AK1301" s="1415"/>
      <c r="AL1301" s="1415"/>
    </row>
    <row r="1302" spans="1:38" s="731" customFormat="1" ht="19" customHeight="1">
      <c r="A1302" s="1704">
        <f>IF(G1220="",0,1)</f>
        <v>0</v>
      </c>
      <c r="B1302" s="1629"/>
      <c r="C1302" s="1283"/>
      <c r="D1302" s="1561"/>
      <c r="E1302" s="1474" t="str">
        <f t="shared" si="119"/>
        <v/>
      </c>
      <c r="F1302" s="1789"/>
      <c r="G1302" s="1571"/>
      <c r="H1302" s="1335"/>
      <c r="I1302" s="2176" t="s">
        <v>528</v>
      </c>
      <c r="J1302" s="2176"/>
      <c r="K1302" s="1338"/>
      <c r="L1302" s="1338"/>
      <c r="M1302" s="1338"/>
      <c r="N1302" s="1338"/>
      <c r="O1302" s="1338"/>
      <c r="P1302" s="1337"/>
      <c r="Q1302" s="1337"/>
      <c r="U1302" s="1580"/>
      <c r="V1302" s="1580"/>
      <c r="W1302" s="1580"/>
      <c r="X1302" s="1580"/>
      <c r="Y1302" s="2"/>
      <c r="Z1302" s="2"/>
      <c r="AA1302" s="2"/>
      <c r="AB1302" s="2"/>
      <c r="AC1302" s="1291"/>
      <c r="AD1302" s="1415"/>
      <c r="AE1302" s="1415"/>
      <c r="AF1302" s="1415"/>
      <c r="AG1302" s="1415"/>
      <c r="AH1302" s="1415"/>
      <c r="AI1302" s="1415"/>
      <c r="AJ1302" s="1415"/>
      <c r="AK1302" s="1415"/>
      <c r="AL1302" s="1415"/>
    </row>
    <row r="1303" spans="1:38" s="731" customFormat="1" ht="31" customHeight="1">
      <c r="A1303" s="1704">
        <f>IF(G1220="",0,1)</f>
        <v>0</v>
      </c>
      <c r="B1303" s="1629"/>
      <c r="C1303" s="1283"/>
      <c r="D1303" s="1561"/>
      <c r="E1303" s="1474" t="str">
        <f t="shared" si="119"/>
        <v/>
      </c>
      <c r="F1303" s="1789"/>
      <c r="G1303" s="1571"/>
      <c r="H1303" s="1335"/>
      <c r="I1303" s="2176" t="s">
        <v>529</v>
      </c>
      <c r="J1303" s="2176"/>
      <c r="K1303" s="2177" t="str">
        <f>K$148</f>
        <v>Placez les sondes de façon à ce qu'elles soient disposées entre 0 et 50 cm au-dessus de la plante.</v>
      </c>
      <c r="L1303" s="2177"/>
      <c r="M1303" s="2177"/>
      <c r="N1303" s="2177"/>
      <c r="O1303" s="2177"/>
      <c r="P1303" s="2177"/>
      <c r="Q1303" s="2177"/>
      <c r="R1303" s="2177"/>
      <c r="S1303" s="1581" t="s">
        <v>16</v>
      </c>
      <c r="T1303" s="1582"/>
      <c r="U1303" s="1580"/>
      <c r="V1303" s="1583"/>
      <c r="W1303" s="1584"/>
      <c r="X1303" s="1585"/>
      <c r="Y1303" s="2"/>
      <c r="Z1303" s="2"/>
      <c r="AA1303" s="2"/>
      <c r="AB1303" s="2"/>
      <c r="AC1303" s="1291"/>
      <c r="AD1303" s="1415"/>
      <c r="AE1303" s="1415"/>
      <c r="AF1303" s="1415"/>
      <c r="AG1303" s="1415"/>
      <c r="AH1303" s="1415"/>
      <c r="AI1303" s="1415"/>
      <c r="AJ1303" s="1415"/>
      <c r="AK1303" s="1415"/>
      <c r="AL1303" s="1415"/>
    </row>
    <row r="1304" spans="1:38" s="731" customFormat="1" ht="6" customHeight="1">
      <c r="A1304" s="1704">
        <f>IF(G1220="",0,1)</f>
        <v>0</v>
      </c>
      <c r="B1304" s="1629"/>
      <c r="C1304" s="1283"/>
      <c r="D1304" s="1561"/>
      <c r="E1304" s="1474" t="str">
        <f t="shared" si="119"/>
        <v/>
      </c>
      <c r="F1304" s="1789"/>
      <c r="G1304" s="1571"/>
      <c r="H1304" s="1335"/>
      <c r="I1304" s="1586"/>
      <c r="J1304" s="1586"/>
      <c r="K1304" s="1587"/>
      <c r="L1304" s="1587"/>
      <c r="M1304" s="1587"/>
      <c r="N1304" s="1587"/>
      <c r="O1304" s="1587"/>
      <c r="P1304" s="1587"/>
      <c r="Q1304" s="1587"/>
      <c r="R1304" s="1338"/>
      <c r="S1304" s="1337"/>
      <c r="T1304" s="1582"/>
      <c r="U1304" s="1582"/>
      <c r="V1304" s="1339"/>
      <c r="W1304" s="1339"/>
      <c r="X1304" s="1339"/>
      <c r="Y1304" s="2"/>
      <c r="Z1304" s="2"/>
      <c r="AA1304" s="2"/>
      <c r="AB1304" s="2"/>
      <c r="AC1304" s="1291"/>
      <c r="AD1304" s="1415"/>
      <c r="AE1304" s="1415"/>
      <c r="AF1304" s="1415"/>
      <c r="AG1304" s="1415"/>
      <c r="AH1304" s="1415"/>
      <c r="AI1304" s="1415"/>
      <c r="AJ1304" s="1415"/>
      <c r="AK1304" s="1415"/>
      <c r="AL1304" s="1415"/>
    </row>
    <row r="1305" spans="1:38" s="731" customFormat="1" ht="17" customHeight="1">
      <c r="A1305" s="1704">
        <f>IF(G1220="",0,1)</f>
        <v>0</v>
      </c>
      <c r="B1305" s="1629"/>
      <c r="C1305" s="1283"/>
      <c r="D1305" s="1561"/>
      <c r="E1305" s="1474" t="str">
        <f t="shared" si="119"/>
        <v/>
      </c>
      <c r="F1305" s="1789"/>
      <c r="G1305" s="1571"/>
      <c r="H1305" s="1589"/>
      <c r="I1305" s="1590"/>
      <c r="J1305" s="1590"/>
      <c r="K1305" s="1591"/>
      <c r="L1305" s="1591"/>
      <c r="M1305" s="1591"/>
      <c r="N1305" s="1591"/>
      <c r="O1305" s="1591"/>
      <c r="P1305" s="1591"/>
      <c r="Q1305" s="1591"/>
      <c r="R1305" s="1592"/>
      <c r="S1305" s="1593"/>
      <c r="T1305" s="1594"/>
      <c r="U1305" s="1594"/>
      <c r="V1305" s="1595"/>
      <c r="W1305" s="1595"/>
      <c r="X1305" s="1595"/>
      <c r="Y1305" s="2"/>
      <c r="Z1305" s="2"/>
      <c r="AA1305" s="2"/>
      <c r="AB1305" s="2"/>
      <c r="AC1305" s="1291"/>
      <c r="AD1305" s="1415"/>
      <c r="AE1305" s="1415"/>
      <c r="AF1305" s="1415"/>
      <c r="AG1305" s="1415"/>
      <c r="AH1305" s="1415"/>
      <c r="AI1305" s="1415"/>
      <c r="AJ1305" s="1415"/>
      <c r="AK1305" s="1415"/>
      <c r="AL1305" s="1415"/>
    </row>
    <row r="1306" spans="1:38" s="731" customFormat="1" ht="25" customHeight="1">
      <c r="A1306" s="1704">
        <f>IF(G1220="",0,1)</f>
        <v>0</v>
      </c>
      <c r="B1306" s="1629"/>
      <c r="C1306" s="1283"/>
      <c r="D1306" s="1561"/>
      <c r="E1306" s="1474" t="str">
        <f t="shared" si="119"/>
        <v/>
      </c>
      <c r="F1306" s="1789"/>
      <c r="G1306" s="1335" t="str">
        <f>G$151</f>
        <v>2.3 Ecran thermique</v>
      </c>
      <c r="H1306" s="1335"/>
      <c r="I1306" s="1336"/>
      <c r="J1306" s="1337"/>
      <c r="K1306" s="1338"/>
      <c r="L1306" s="1338"/>
      <c r="M1306" s="1338"/>
      <c r="N1306" s="1338"/>
      <c r="O1306" s="1338"/>
      <c r="P1306" s="1338"/>
      <c r="Q1306" s="1338"/>
      <c r="R1306" s="1338"/>
      <c r="S1306" s="1337"/>
      <c r="T1306" s="1337"/>
      <c r="U1306" s="1337"/>
      <c r="V1306" s="1339"/>
      <c r="W1306" s="1339"/>
      <c r="X1306" s="1339"/>
      <c r="Y1306" s="2"/>
      <c r="Z1306" s="2"/>
      <c r="AA1306" s="2"/>
      <c r="AB1306" s="2"/>
      <c r="AC1306" s="1291"/>
      <c r="AD1306" s="1415"/>
      <c r="AE1306" s="1415"/>
      <c r="AF1306" s="1415"/>
      <c r="AG1306" s="1415"/>
      <c r="AH1306" s="1415"/>
      <c r="AI1306" s="1415"/>
      <c r="AJ1306" s="1415"/>
      <c r="AK1306" s="1415"/>
      <c r="AL1306" s="1415"/>
    </row>
    <row r="1307" spans="1:38" s="731" customFormat="1" ht="19" customHeight="1">
      <c r="A1307" s="1704">
        <f>IF(G1220="",0,1)</f>
        <v>0</v>
      </c>
      <c r="B1307" s="1629"/>
      <c r="C1307" s="1283"/>
      <c r="D1307" s="1561"/>
      <c r="E1307" s="1474" t="str">
        <f t="shared" si="119"/>
        <v/>
      </c>
      <c r="F1307" s="1789"/>
      <c r="G1307" s="1573" t="s">
        <v>9</v>
      </c>
      <c r="H1307" s="1574" t="str">
        <f>BR1220</f>
        <v/>
      </c>
      <c r="I1307" s="1575"/>
      <c r="J1307" s="1576"/>
      <c r="K1307" s="1577"/>
      <c r="L1307" s="1578"/>
      <c r="M1307" s="1578"/>
      <c r="N1307" s="1578"/>
      <c r="O1307" s="1578"/>
      <c r="P1307" s="1578"/>
      <c r="Q1307" s="1578"/>
      <c r="R1307" s="1578"/>
      <c r="S1307" s="1578"/>
      <c r="T1307" s="1578"/>
      <c r="U1307" s="1576"/>
      <c r="V1307" s="1579"/>
      <c r="W1307" s="1579"/>
      <c r="X1307" s="1579"/>
      <c r="Y1307" s="2"/>
      <c r="Z1307" s="2"/>
      <c r="AA1307" s="2"/>
      <c r="AB1307" s="2"/>
      <c r="AC1307" s="1291"/>
      <c r="AD1307" s="1415"/>
      <c r="AE1307" s="1415"/>
      <c r="AF1307" s="1415"/>
      <c r="AG1307" s="1415"/>
      <c r="AH1307" s="1415"/>
      <c r="AI1307" s="1415"/>
      <c r="AJ1307" s="1415"/>
      <c r="AK1307" s="1415"/>
      <c r="AL1307" s="1415"/>
    </row>
    <row r="1308" spans="1:38" s="731" customFormat="1" ht="19" customHeight="1">
      <c r="A1308" s="1704">
        <f>IF(G1220="",0,1)</f>
        <v>0</v>
      </c>
      <c r="B1308" s="1629">
        <f>IF(H1307=G$41,-1,0)</f>
        <v>0</v>
      </c>
      <c r="C1308" s="1283"/>
      <c r="D1308" s="1561"/>
      <c r="E1308" s="1474" t="str">
        <f t="shared" si="119"/>
        <v/>
      </c>
      <c r="F1308" s="1789"/>
      <c r="G1308" s="1571"/>
      <c r="H1308" s="1335"/>
      <c r="I1308" s="2176" t="s">
        <v>528</v>
      </c>
      <c r="J1308" s="2176"/>
      <c r="K1308" s="1338"/>
      <c r="L1308" s="1338"/>
      <c r="M1308" s="1338"/>
      <c r="N1308" s="1338"/>
      <c r="O1308" s="1338"/>
      <c r="P1308" s="1337"/>
      <c r="Q1308" s="1337"/>
      <c r="U1308" s="1580"/>
      <c r="V1308" s="1580"/>
      <c r="W1308" s="1580"/>
      <c r="X1308" s="1580"/>
      <c r="Y1308" s="2"/>
      <c r="Z1308" s="2"/>
      <c r="AA1308" s="2"/>
      <c r="AB1308" s="2"/>
      <c r="AC1308" s="1291"/>
      <c r="AD1308" s="1415"/>
      <c r="AE1308" s="1415"/>
      <c r="AF1308" s="1415"/>
      <c r="AG1308" s="1415"/>
      <c r="AH1308" s="1415"/>
      <c r="AI1308" s="1415"/>
      <c r="AJ1308" s="1415"/>
      <c r="AK1308" s="1415"/>
      <c r="AL1308" s="1415"/>
    </row>
    <row r="1309" spans="1:38" s="731" customFormat="1" ht="25" customHeight="1">
      <c r="A1309" s="1704">
        <f>IF(G1220="",0,1)</f>
        <v>0</v>
      </c>
      <c r="B1309" s="1629">
        <f>IF(H1307=G$41,-1,0)</f>
        <v>0</v>
      </c>
      <c r="C1309" s="1283"/>
      <c r="D1309" s="1561"/>
      <c r="E1309" s="1474" t="str">
        <f t="shared" si="119"/>
        <v/>
      </c>
      <c r="F1309" s="1789"/>
      <c r="G1309" s="1571"/>
      <c r="H1309" s="1335"/>
      <c r="I1309" s="2176" t="s">
        <v>529</v>
      </c>
      <c r="J1309" s="2176"/>
      <c r="K1309" s="2177" t="str">
        <f>K$154</f>
        <v xml:space="preserve"> Colmatez les fentes avec des patchs et par agrafage.</v>
      </c>
      <c r="L1309" s="2177"/>
      <c r="M1309" s="2177"/>
      <c r="N1309" s="2177"/>
      <c r="O1309" s="2177"/>
      <c r="P1309" s="2177"/>
      <c r="Q1309" s="2177"/>
      <c r="R1309" s="2177"/>
      <c r="S1309" s="1581" t="s">
        <v>16</v>
      </c>
      <c r="T1309" s="1582"/>
      <c r="U1309" s="1580"/>
      <c r="V1309" s="1583"/>
      <c r="W1309" s="1584"/>
      <c r="X1309" s="1585"/>
      <c r="Y1309" s="2"/>
      <c r="Z1309" s="2"/>
      <c r="AA1309" s="2"/>
      <c r="AB1309" s="2"/>
      <c r="AC1309" s="1291"/>
      <c r="AD1309" s="1415"/>
      <c r="AE1309" s="1415"/>
      <c r="AF1309" s="1415"/>
      <c r="AG1309" s="1415"/>
      <c r="AH1309" s="1415"/>
      <c r="AI1309" s="1415"/>
      <c r="AJ1309" s="1415"/>
      <c r="AK1309" s="1415"/>
      <c r="AL1309" s="1415"/>
    </row>
    <row r="1310" spans="1:38" s="731" customFormat="1" ht="6" customHeight="1">
      <c r="A1310" s="1704">
        <f>IF(G1220="",0,1)</f>
        <v>0</v>
      </c>
      <c r="B1310" s="1629">
        <f>IF(H1307=G$41,-1,0)</f>
        <v>0</v>
      </c>
      <c r="C1310" s="1283"/>
      <c r="D1310" s="1561"/>
      <c r="E1310" s="1474" t="str">
        <f t="shared" si="119"/>
        <v/>
      </c>
      <c r="F1310" s="1789"/>
      <c r="G1310" s="1571"/>
      <c r="H1310" s="1335"/>
      <c r="I1310" s="1586"/>
      <c r="J1310" s="1586"/>
      <c r="K1310" s="1587"/>
      <c r="L1310" s="1587"/>
      <c r="M1310" s="1587"/>
      <c r="N1310" s="1587"/>
      <c r="O1310" s="1587"/>
      <c r="P1310" s="1587"/>
      <c r="Q1310" s="1587"/>
      <c r="R1310" s="1338"/>
      <c r="S1310" s="1337"/>
      <c r="T1310" s="1588"/>
      <c r="U1310" s="1582"/>
      <c r="V1310" s="1339"/>
      <c r="W1310" s="1339"/>
      <c r="X1310" s="1339"/>
      <c r="Y1310" s="2"/>
      <c r="Z1310" s="2"/>
      <c r="AA1310" s="2"/>
      <c r="AB1310" s="2"/>
      <c r="AC1310" s="1291"/>
      <c r="AD1310" s="1415"/>
      <c r="AE1310" s="1415"/>
      <c r="AF1310" s="1415"/>
      <c r="AG1310" s="1415"/>
      <c r="AH1310" s="1415"/>
      <c r="AI1310" s="1415"/>
      <c r="AJ1310" s="1415"/>
      <c r="AK1310" s="1415"/>
      <c r="AL1310" s="1415"/>
    </row>
    <row r="1311" spans="1:38" s="731" customFormat="1" ht="19" customHeight="1">
      <c r="A1311" s="1704">
        <f>IF(G1220="",0,1)</f>
        <v>0</v>
      </c>
      <c r="B1311" s="1629">
        <f>IF(H1307=G$41,-1,0)</f>
        <v>0</v>
      </c>
      <c r="C1311" s="1283"/>
      <c r="D1311" s="1561"/>
      <c r="E1311" s="1474" t="str">
        <f t="shared" si="119"/>
        <v/>
      </c>
      <c r="F1311" s="1789"/>
      <c r="G1311" s="1571"/>
      <c r="H1311" s="1574" t="str">
        <f>BS1220</f>
        <v/>
      </c>
      <c r="I1311" s="1575"/>
      <c r="J1311" s="1576"/>
      <c r="K1311" s="1577"/>
      <c r="L1311" s="1578"/>
      <c r="M1311" s="1578"/>
      <c r="N1311" s="1578"/>
      <c r="O1311" s="1578"/>
      <c r="P1311" s="1578"/>
      <c r="Q1311" s="1578"/>
      <c r="R1311" s="1578"/>
      <c r="S1311" s="1578"/>
      <c r="T1311" s="1578"/>
      <c r="U1311" s="1576"/>
      <c r="V1311" s="1579"/>
      <c r="W1311" s="1579"/>
      <c r="X1311" s="1579"/>
      <c r="Y1311" s="2"/>
      <c r="Z1311" s="2"/>
      <c r="AA1311" s="2"/>
      <c r="AB1311" s="2"/>
      <c r="AC1311" s="1291"/>
      <c r="AD1311" s="1415"/>
      <c r="AE1311" s="1415"/>
      <c r="AF1311" s="1415"/>
      <c r="AG1311" s="1415"/>
      <c r="AH1311" s="1415"/>
      <c r="AI1311" s="1415"/>
      <c r="AJ1311" s="1415"/>
      <c r="AK1311" s="1415"/>
      <c r="AL1311" s="1415"/>
    </row>
    <row r="1312" spans="1:38" s="731" customFormat="1" ht="19" customHeight="1">
      <c r="A1312" s="1704">
        <f>IF(G1220="",0,1)</f>
        <v>0</v>
      </c>
      <c r="B1312" s="1629">
        <f>IF(H1307=G$41,-1,0)</f>
        <v>0</v>
      </c>
      <c r="C1312" s="1283"/>
      <c r="D1312" s="1561"/>
      <c r="E1312" s="1474" t="str">
        <f t="shared" si="119"/>
        <v/>
      </c>
      <c r="F1312" s="1789"/>
      <c r="G1312" s="1571"/>
      <c r="H1312" s="1335"/>
      <c r="I1312" s="2176" t="s">
        <v>528</v>
      </c>
      <c r="J1312" s="2176"/>
      <c r="K1312" s="1338"/>
      <c r="L1312" s="1338"/>
      <c r="M1312" s="1338"/>
      <c r="N1312" s="1338"/>
      <c r="O1312" s="1338"/>
      <c r="P1312" s="1337"/>
      <c r="Q1312" s="1337"/>
      <c r="U1312" s="1580"/>
      <c r="V1312" s="1580"/>
      <c r="W1312" s="1580"/>
      <c r="X1312" s="1580"/>
      <c r="Y1312" s="2"/>
      <c r="Z1312" s="2"/>
      <c r="AA1312" s="2"/>
      <c r="AB1312" s="2"/>
      <c r="AC1312" s="1291"/>
      <c r="AD1312" s="1415"/>
      <c r="AE1312" s="1415"/>
      <c r="AF1312" s="1415"/>
      <c r="AG1312" s="1415"/>
      <c r="AH1312" s="1415"/>
      <c r="AI1312" s="1415"/>
      <c r="AJ1312" s="1415"/>
      <c r="AK1312" s="1415"/>
      <c r="AL1312" s="1415"/>
    </row>
    <row r="1313" spans="1:81" s="731" customFormat="1" ht="25" customHeight="1">
      <c r="A1313" s="1704">
        <f>IF(G1220="",0,1)</f>
        <v>0</v>
      </c>
      <c r="B1313" s="1629">
        <f>IF(H1307=G$41,-1,0)</f>
        <v>0</v>
      </c>
      <c r="C1313" s="1283"/>
      <c r="D1313" s="1561"/>
      <c r="E1313" s="1474" t="str">
        <f t="shared" si="119"/>
        <v/>
      </c>
      <c r="F1313" s="1789"/>
      <c r="G1313" s="1571"/>
      <c r="H1313" s="1335"/>
      <c r="I1313" s="2176" t="s">
        <v>529</v>
      </c>
      <c r="J1313" s="2176"/>
      <c r="K1313" s="2177" t="str">
        <f>K$158</f>
        <v xml:space="preserve"> Réajustez les bandes de tractions.</v>
      </c>
      <c r="L1313" s="2177"/>
      <c r="M1313" s="2177"/>
      <c r="N1313" s="2177"/>
      <c r="O1313" s="2177"/>
      <c r="P1313" s="2177"/>
      <c r="Q1313" s="2177"/>
      <c r="R1313" s="2177"/>
      <c r="S1313" s="1581" t="s">
        <v>16</v>
      </c>
      <c r="T1313" s="1582"/>
      <c r="U1313" s="1580"/>
      <c r="V1313" s="1583"/>
      <c r="W1313" s="1584"/>
      <c r="X1313" s="1585"/>
      <c r="Y1313" s="2"/>
      <c r="Z1313" s="2"/>
      <c r="AA1313" s="2"/>
      <c r="AB1313" s="2"/>
      <c r="AC1313" s="1291"/>
      <c r="AD1313" s="1415"/>
      <c r="AE1313" s="1415"/>
      <c r="AF1313" s="1415"/>
      <c r="AG1313" s="1415"/>
      <c r="AH1313" s="1415"/>
      <c r="AI1313" s="1415"/>
      <c r="AJ1313" s="1415"/>
      <c r="AK1313" s="1415"/>
      <c r="AL1313" s="1415"/>
    </row>
    <row r="1314" spans="1:81" s="731" customFormat="1" ht="6" customHeight="1">
      <c r="A1314" s="1704">
        <f>IF(G1220="",0,1)</f>
        <v>0</v>
      </c>
      <c r="B1314" s="1629"/>
      <c r="C1314" s="1283"/>
      <c r="D1314" s="1561"/>
      <c r="E1314" s="1474" t="str">
        <f t="shared" si="119"/>
        <v/>
      </c>
      <c r="F1314" s="1789"/>
      <c r="G1314" s="1571"/>
      <c r="H1314" s="1335"/>
      <c r="I1314" s="1586"/>
      <c r="J1314" s="1586"/>
      <c r="K1314" s="1587"/>
      <c r="L1314" s="1587"/>
      <c r="M1314" s="1587"/>
      <c r="N1314" s="1587"/>
      <c r="O1314" s="1587"/>
      <c r="P1314" s="1587"/>
      <c r="Q1314" s="1587"/>
      <c r="R1314" s="1338"/>
      <c r="S1314" s="1337"/>
      <c r="T1314" s="1582"/>
      <c r="U1314" s="1582"/>
      <c r="V1314" s="1339"/>
      <c r="W1314" s="1339"/>
      <c r="X1314" s="1339"/>
      <c r="Y1314" s="2"/>
      <c r="Z1314" s="2"/>
      <c r="AA1314" s="2"/>
      <c r="AB1314" s="2"/>
      <c r="AC1314" s="1291"/>
      <c r="AD1314" s="1415"/>
      <c r="AE1314" s="1415"/>
      <c r="AF1314" s="1415"/>
      <c r="AG1314" s="1415"/>
      <c r="AH1314" s="1415"/>
      <c r="AI1314" s="1415"/>
      <c r="AJ1314" s="1415"/>
      <c r="AK1314" s="1415"/>
      <c r="AL1314" s="1415"/>
    </row>
    <row r="1315" spans="1:81" s="731" customFormat="1" ht="17" customHeight="1">
      <c r="A1315" s="1704">
        <f>IF(G1220="",0,1)</f>
        <v>0</v>
      </c>
      <c r="B1315" s="1629"/>
      <c r="C1315" s="1283"/>
      <c r="D1315" s="1561"/>
      <c r="E1315" s="1474" t="str">
        <f t="shared" si="119"/>
        <v/>
      </c>
      <c r="F1315" s="1789"/>
      <c r="G1315" s="1571"/>
      <c r="H1315" s="1589"/>
      <c r="I1315" s="1590"/>
      <c r="J1315" s="1590"/>
      <c r="K1315" s="1591"/>
      <c r="L1315" s="1591"/>
      <c r="M1315" s="1591"/>
      <c r="N1315" s="1591"/>
      <c r="O1315" s="1591"/>
      <c r="P1315" s="1591"/>
      <c r="Q1315" s="1591"/>
      <c r="R1315" s="1592"/>
      <c r="S1315" s="1593"/>
      <c r="T1315" s="1594"/>
      <c r="U1315" s="1594"/>
      <c r="V1315" s="1595"/>
      <c r="W1315" s="1595"/>
      <c r="X1315" s="1595"/>
      <c r="Y1315" s="2"/>
      <c r="Z1315" s="2"/>
      <c r="AA1315" s="2"/>
      <c r="AB1315" s="2"/>
      <c r="AC1315" s="1291"/>
      <c r="AD1315" s="1415"/>
      <c r="AE1315" s="1415"/>
      <c r="AF1315" s="1415"/>
      <c r="AG1315" s="1415"/>
      <c r="AH1315" s="1415"/>
      <c r="AI1315" s="1415"/>
      <c r="AJ1315" s="1415"/>
      <c r="AK1315" s="1415"/>
      <c r="AL1315" s="1415"/>
    </row>
    <row r="1316" spans="1:81" s="1292" customFormat="1" ht="17" customHeight="1">
      <c r="A1316" s="1704">
        <f>IF(G1220="",0,1)</f>
        <v>0</v>
      </c>
      <c r="B1316" s="1629"/>
      <c r="C1316" s="1283"/>
      <c r="D1316" s="1561"/>
      <c r="E1316" s="1474" t="str">
        <f t="shared" si="119"/>
        <v/>
      </c>
      <c r="F1316" s="1789"/>
      <c r="G1316" s="1597"/>
      <c r="H1316" s="1597"/>
      <c r="I1316" s="1597"/>
      <c r="J1316" s="1597"/>
      <c r="K1316" s="1597"/>
      <c r="L1316" s="1597"/>
      <c r="M1316" s="1597"/>
      <c r="N1316" s="1597"/>
      <c r="O1316" s="1597"/>
      <c r="P1316" s="1598"/>
      <c r="Q1316" s="1598"/>
      <c r="R1316" s="1598"/>
      <c r="S1316" s="1598"/>
      <c r="T1316" s="1598"/>
      <c r="U1316" s="1598"/>
      <c r="V1316" s="1598"/>
      <c r="W1316" s="1598"/>
      <c r="X1316" s="1598"/>
    </row>
    <row r="1317" spans="1:81" s="1292" customFormat="1" ht="17" customHeight="1">
      <c r="A1317" s="1704">
        <f>IF(G1220="",0,1)</f>
        <v>0</v>
      </c>
      <c r="B1317" s="1629"/>
      <c r="C1317" s="1283"/>
      <c r="D1317" s="1561"/>
      <c r="E1317" s="1474" t="str">
        <f t="shared" si="119"/>
        <v/>
      </c>
      <c r="F1317" s="1789"/>
      <c r="G1317" s="1597"/>
      <c r="H1317" s="1597"/>
      <c r="I1317" s="1597"/>
      <c r="J1317" s="1597"/>
      <c r="K1317" s="1597"/>
      <c r="L1317" s="1597"/>
      <c r="M1317" s="1597"/>
      <c r="N1317" s="1597"/>
      <c r="O1317" s="1597"/>
      <c r="P1317" s="1598"/>
      <c r="Q1317" s="1598"/>
      <c r="R1317" s="1598"/>
      <c r="S1317" s="1598"/>
      <c r="T1317" s="1598"/>
      <c r="U1317" s="1598"/>
      <c r="V1317" s="1598"/>
      <c r="W1317" s="1598"/>
      <c r="X1317" s="1598"/>
    </row>
    <row r="1318" spans="1:81" s="1292" customFormat="1" ht="17" customHeight="1">
      <c r="A1318" s="1710">
        <f>IF(G1220="",0,1)</f>
        <v>0</v>
      </c>
      <c r="B1318" s="1711"/>
      <c r="C1318" s="1283"/>
      <c r="D1318" s="1561"/>
      <c r="E1318" s="1474" t="str">
        <f t="shared" si="119"/>
        <v/>
      </c>
      <c r="F1318" s="1789"/>
      <c r="G1318" s="1599"/>
      <c r="H1318" s="1599"/>
      <c r="I1318" s="1599"/>
      <c r="J1318" s="1599"/>
      <c r="K1318" s="1599"/>
      <c r="L1318" s="1599"/>
      <c r="M1318" s="1599"/>
      <c r="N1318" s="1599"/>
      <c r="O1318" s="1599"/>
      <c r="P1318" s="1600"/>
      <c r="Q1318" s="1600"/>
      <c r="R1318" s="1600"/>
      <c r="S1318" s="1600"/>
      <c r="T1318" s="1600"/>
      <c r="U1318" s="1600"/>
      <c r="V1318" s="1600"/>
      <c r="W1318" s="1600"/>
      <c r="X1318" s="1600"/>
      <c r="Z1318" s="1601"/>
      <c r="AA1318" s="1601"/>
      <c r="AB1318" s="1601"/>
      <c r="AC1318" s="1601"/>
      <c r="AD1318" s="1601"/>
      <c r="AE1318" s="1601"/>
      <c r="AF1318" s="1601"/>
      <c r="AG1318" s="1601"/>
      <c r="AH1318" s="1601"/>
      <c r="AI1318" s="1601"/>
      <c r="AJ1318" s="1601"/>
      <c r="AK1318" s="1601"/>
    </row>
    <row r="1319" spans="1:81" ht="13">
      <c r="A1319" s="1705">
        <f>IF(G1325="",0,1)</f>
        <v>0</v>
      </c>
      <c r="B1319" s="1706"/>
      <c r="C1319" s="1283"/>
      <c r="D1319" s="677"/>
      <c r="E1319" s="1474" t="str">
        <f t="shared" ref="E1319:E1325" si="120">IF((SUM(A1319:C1319))&gt;0,"Evaluation","")</f>
        <v/>
      </c>
      <c r="F1319" s="1789"/>
      <c r="G1319" s="1449">
        <f>G$49</f>
        <v>0</v>
      </c>
      <c r="H1319" s="1450"/>
      <c r="I1319" s="10"/>
      <c r="J1319" s="10"/>
      <c r="K1319" s="10"/>
      <c r="L1319" s="10"/>
      <c r="M1319" s="10"/>
      <c r="N1319" s="10"/>
      <c r="O1319" s="10"/>
      <c r="P1319" s="10"/>
      <c r="Q1319" s="10"/>
      <c r="R1319" s="10"/>
      <c r="S1319" s="10"/>
      <c r="T1319" s="10"/>
      <c r="U1319" s="10"/>
      <c r="V1319" s="10"/>
      <c r="W1319" s="10"/>
      <c r="X1319" s="2"/>
      <c r="Z1319" s="1545"/>
      <c r="AA1319" s="1545"/>
      <c r="AB1319" s="1545"/>
      <c r="AC1319" s="1545"/>
      <c r="AD1319" s="1545"/>
      <c r="AE1319" s="1545"/>
      <c r="AF1319" s="1545"/>
      <c r="AG1319" s="1545"/>
      <c r="AH1319" s="1545"/>
      <c r="AI1319" s="1545"/>
      <c r="AJ1319" s="1545"/>
      <c r="AK1319" s="1545"/>
      <c r="AL1319" s="1545"/>
      <c r="AM1319" s="1545"/>
    </row>
    <row r="1320" spans="1:81" ht="13">
      <c r="A1320" s="1704">
        <f>IF(G1325="",0,1)</f>
        <v>0</v>
      </c>
      <c r="C1320" s="1283"/>
      <c r="D1320" s="677"/>
      <c r="E1320" s="1474" t="str">
        <f t="shared" si="120"/>
        <v/>
      </c>
      <c r="F1320" s="1789"/>
      <c r="G1320" s="1244"/>
      <c r="H1320" s="1245"/>
      <c r="I1320" s="1"/>
      <c r="J1320" s="1"/>
      <c r="K1320" s="1"/>
      <c r="L1320" s="1"/>
      <c r="M1320" s="1"/>
      <c r="N1320" s="1"/>
      <c r="O1320" s="1"/>
      <c r="P1320" s="1"/>
      <c r="Q1320" s="1"/>
      <c r="R1320" s="1"/>
      <c r="S1320" s="1"/>
      <c r="T1320" s="1"/>
      <c r="U1320" s="1"/>
      <c r="V1320" s="1"/>
      <c r="W1320" s="1"/>
    </row>
    <row r="1321" spans="1:81" ht="13">
      <c r="A1321" s="1704">
        <f>IF(G1325="",0,1)</f>
        <v>0</v>
      </c>
      <c r="C1321" s="1283"/>
      <c r="D1321" s="677"/>
      <c r="E1321" s="1474" t="str">
        <f t="shared" si="120"/>
        <v/>
      </c>
      <c r="F1321" s="1789"/>
      <c r="G1321" s="1244"/>
      <c r="H1321" s="1245"/>
      <c r="I1321" s="1"/>
      <c r="J1321" s="1"/>
      <c r="K1321" s="1"/>
      <c r="L1321" s="1"/>
      <c r="M1321" s="1"/>
      <c r="N1321" s="1"/>
      <c r="O1321" s="1"/>
      <c r="P1321" s="1"/>
      <c r="Q1321" s="1"/>
      <c r="R1321" s="1"/>
      <c r="S1321" s="1"/>
      <c r="T1321" s="1"/>
      <c r="U1321" s="1"/>
      <c r="V1321" s="1"/>
      <c r="W1321" s="1"/>
    </row>
    <row r="1322" spans="1:81" s="1250" customFormat="1" ht="29" thickBot="1">
      <c r="A1322" s="1704">
        <f>IF(G1325="",0,1)</f>
        <v>0</v>
      </c>
      <c r="B1322" s="1629"/>
      <c r="C1322" s="1283"/>
      <c r="D1322" s="1546"/>
      <c r="E1322" s="1474" t="str">
        <f t="shared" si="120"/>
        <v/>
      </c>
      <c r="F1322" s="1789"/>
      <c r="G1322" s="1621" t="str">
        <f>G1325</f>
        <v/>
      </c>
      <c r="H1322" s="777"/>
      <c r="I1322" s="777"/>
      <c r="J1322" s="777"/>
      <c r="K1322" s="777"/>
      <c r="L1322" s="777"/>
      <c r="M1322" s="777"/>
      <c r="N1322" s="777"/>
      <c r="O1322" s="777"/>
      <c r="P1322" s="777"/>
      <c r="Q1322" s="777"/>
      <c r="R1322" s="777"/>
      <c r="S1322" s="777"/>
      <c r="T1322" s="777"/>
      <c r="U1322" s="777"/>
      <c r="V1322" s="777"/>
      <c r="W1322" s="777"/>
      <c r="X1322" s="1370">
        <f>U$45</f>
        <v>0</v>
      </c>
      <c r="Y1322" s="1415"/>
      <c r="Z1322" s="1415"/>
      <c r="AA1322" s="1415"/>
      <c r="AB1322" s="1415"/>
      <c r="AC1322" s="1415"/>
      <c r="AD1322" s="1415"/>
      <c r="AE1322" s="1246"/>
      <c r="AF1322" s="1246"/>
      <c r="AG1322" s="1247"/>
      <c r="AH1322" s="1247"/>
      <c r="AI1322" s="1247"/>
      <c r="AJ1322" s="1248"/>
      <c r="AK1322" s="1247"/>
      <c r="AL1322" s="1249"/>
      <c r="AM1322" s="1247"/>
      <c r="AN1322" s="1247"/>
      <c r="AO1322" s="1247"/>
      <c r="AP1322" s="1247"/>
      <c r="AQ1322" s="1247"/>
      <c r="AR1322" s="1247"/>
      <c r="AS1322" s="1247"/>
      <c r="AT1322" s="1247"/>
    </row>
    <row r="1323" spans="1:81" s="18" customFormat="1" ht="19">
      <c r="A1323" s="1704">
        <f>IF(G1325="",0,1)</f>
        <v>0</v>
      </c>
      <c r="B1323" s="1629"/>
      <c r="C1323" s="1283"/>
      <c r="D1323" s="677"/>
      <c r="E1323" s="1474" t="str">
        <f t="shared" si="120"/>
        <v/>
      </c>
      <c r="F1323" s="1789"/>
      <c r="G1323" s="1184"/>
      <c r="H1323" s="1184"/>
      <c r="I1323" s="1184"/>
      <c r="J1323" s="1184"/>
      <c r="K1323" s="1184"/>
      <c r="L1323" s="1184"/>
      <c r="M1323" s="1184"/>
      <c r="N1323" s="1184"/>
      <c r="O1323" s="1184"/>
      <c r="P1323" s="1184"/>
      <c r="Q1323" s="1184"/>
      <c r="R1323" s="1184"/>
      <c r="S1323" s="1184"/>
      <c r="T1323" s="1184"/>
      <c r="U1323" s="1184"/>
      <c r="V1323" s="1184"/>
      <c r="W1323" s="1184"/>
      <c r="X1323" s="1415"/>
      <c r="Y1323" s="1415"/>
      <c r="Z1323" s="1415"/>
      <c r="AA1323" s="1415"/>
      <c r="AB1323" s="1415"/>
      <c r="AC1323" s="1415"/>
      <c r="AD1323" s="1415"/>
      <c r="AE1323" s="1415"/>
      <c r="AF1323" s="1415"/>
      <c r="AG1323" s="40"/>
      <c r="AH1323" s="40"/>
      <c r="AI1323" s="40"/>
      <c r="AJ1323" s="49"/>
      <c r="AK1323" s="40"/>
      <c r="AL1323" s="20"/>
      <c r="AM1323" s="1247"/>
      <c r="AN1323" s="40"/>
      <c r="AO1323" s="1247"/>
      <c r="AP1323" s="40"/>
      <c r="AQ1323" s="40"/>
      <c r="AR1323" s="40"/>
      <c r="AS1323" s="40"/>
      <c r="AT1323" s="40"/>
      <c r="BZ1323" s="122" t="s">
        <v>905</v>
      </c>
      <c r="CB1323" s="122" t="s">
        <v>904</v>
      </c>
    </row>
    <row r="1324" spans="1:81" s="41" customFormat="1" ht="187" hidden="1" customHeight="1" outlineLevel="1">
      <c r="A1324" s="1707"/>
      <c r="B1324" s="1708"/>
      <c r="C1324" s="685"/>
      <c r="D1324" s="685"/>
      <c r="E1324" s="1474" t="str">
        <f t="shared" si="120"/>
        <v/>
      </c>
      <c r="F1324" s="1790"/>
      <c r="G1324" s="342" t="str">
        <f t="shared" ref="G1324:AL1324" si="121">G$3</f>
        <v>Serre</v>
      </c>
      <c r="H1324" s="343" t="str">
        <f t="shared" si="121"/>
        <v>Année de construction</v>
      </c>
      <c r="I1324" s="344" t="str">
        <f t="shared" si="121"/>
        <v xml:space="preserve">Surface cultivée nette </v>
      </c>
      <c r="J1324" s="344" t="str">
        <f t="shared" si="121"/>
        <v>Type de serre</v>
      </c>
      <c r="K1324" s="344" t="str">
        <f t="shared" si="121"/>
        <v>Température moyenne octobre-mars</v>
      </c>
      <c r="L1324" s="344" t="str">
        <f t="shared" si="121"/>
        <v>Type de température</v>
      </c>
      <c r="M1324" s="344" t="str">
        <f t="shared" si="121"/>
        <v>Qualité énergétique [consommation en % d'une serre standard]</v>
      </c>
      <c r="N1324" s="344" t="str">
        <f t="shared" si="121"/>
        <v>Rang</v>
      </c>
      <c r="O1324" s="344" t="str">
        <f t="shared" si="121"/>
        <v>Evaluation de la qualité énergétique</v>
      </c>
      <c r="P1324" s="344" t="str">
        <f t="shared" si="121"/>
        <v>Utilisation escomptée</v>
      </c>
      <c r="Q1324" s="327">
        <f t="shared" si="121"/>
        <v>0</v>
      </c>
      <c r="R1324" s="456" t="str">
        <f t="shared" si="121"/>
        <v>Serre Consommation d'énergie [%]</v>
      </c>
      <c r="S1324" s="456" t="str">
        <f t="shared" si="121"/>
        <v>Serre Consommation d'énergie Actuel [kWh]</v>
      </c>
      <c r="T1324" s="455" t="str">
        <f t="shared" si="121"/>
        <v>Distribution de chaleur Consommation d'énergie [kWh]</v>
      </c>
      <c r="U1324" s="456" t="str">
        <f t="shared" si="121"/>
        <v>Total Consommation d'énergie Actuel [kWh]</v>
      </c>
      <c r="V1324" s="327">
        <f t="shared" si="121"/>
        <v>0</v>
      </c>
      <c r="W1324" s="512" t="str">
        <f t="shared" si="121"/>
        <v>Objectif en 4 ans</v>
      </c>
      <c r="X1324" s="512" t="str">
        <f t="shared" si="121"/>
        <v>Objectif en 8 ans</v>
      </c>
      <c r="Y1324" s="327">
        <f t="shared" si="121"/>
        <v>0</v>
      </c>
      <c r="Z1324" s="333" t="str">
        <f t="shared" si="121"/>
        <v>Ecran thermique</v>
      </c>
      <c r="AA1324" s="333" t="str">
        <f t="shared" si="121"/>
        <v>Toit</v>
      </c>
      <c r="AB1324" s="333" t="str">
        <f t="shared" si="121"/>
        <v>Parois latérales</v>
      </c>
      <c r="AC1324" s="333" t="str">
        <f t="shared" si="121"/>
        <v>Etanchéité</v>
      </c>
      <c r="AD1324" s="333" t="str">
        <f t="shared" si="121"/>
        <v>Gestion climatique</v>
      </c>
      <c r="AE1324" s="40" t="str">
        <f t="shared" si="121"/>
        <v>Observations</v>
      </c>
      <c r="AF1324" s="332" t="str">
        <f t="shared" si="121"/>
        <v>Ecran thermique</v>
      </c>
      <c r="AG1324" s="332" t="str">
        <f t="shared" si="121"/>
        <v>Toit</v>
      </c>
      <c r="AH1324" s="332" t="str">
        <f t="shared" si="121"/>
        <v>Parois latérales</v>
      </c>
      <c r="AI1324" s="332" t="str">
        <f t="shared" si="121"/>
        <v>Etanchéité</v>
      </c>
      <c r="AJ1324" s="332" t="str">
        <f t="shared" si="121"/>
        <v>Gestion climatique</v>
      </c>
      <c r="AK1324" s="455" t="str">
        <f t="shared" si="121"/>
        <v>Isolation des conduites</v>
      </c>
      <c r="AL1324" s="455" t="str">
        <f t="shared" si="121"/>
        <v>Isolation des sous-distributions</v>
      </c>
      <c r="AM1324" s="405">
        <f t="shared" ref="AM1324:BR1324" si="122">AM$3</f>
        <v>0</v>
      </c>
      <c r="AN1324" s="332" t="str">
        <f t="shared" si="122"/>
        <v>Ecran thermique</v>
      </c>
      <c r="AO1324" s="332" t="str">
        <f t="shared" si="122"/>
        <v>Toit</v>
      </c>
      <c r="AP1324" s="332" t="str">
        <f t="shared" si="122"/>
        <v>Parois latérales</v>
      </c>
      <c r="AQ1324" s="332" t="str">
        <f t="shared" si="122"/>
        <v>Etanchéité</v>
      </c>
      <c r="AR1324" s="332" t="str">
        <f t="shared" si="122"/>
        <v>Gestion climatique</v>
      </c>
      <c r="AS1324" s="40">
        <f t="shared" si="122"/>
        <v>0</v>
      </c>
      <c r="AT1324" s="332" t="str">
        <f t="shared" si="122"/>
        <v>Ecran thermique</v>
      </c>
      <c r="AU1324" s="332" t="str">
        <f t="shared" si="122"/>
        <v>Toit</v>
      </c>
      <c r="AV1324" s="332" t="str">
        <f t="shared" si="122"/>
        <v>Parois latérales</v>
      </c>
      <c r="AW1324" s="332" t="str">
        <f t="shared" si="122"/>
        <v>Etanchéité</v>
      </c>
      <c r="AX1324" s="332" t="str">
        <f t="shared" si="122"/>
        <v>Gestion climatique</v>
      </c>
      <c r="AY1324" s="455" t="str">
        <f t="shared" si="122"/>
        <v>Isolation des conduites</v>
      </c>
      <c r="AZ1324" s="455" t="str">
        <f t="shared" si="122"/>
        <v>Isolation des sous-distributions</v>
      </c>
      <c r="BA1324" s="332" t="str">
        <f t="shared" si="122"/>
        <v>Total arrondi</v>
      </c>
      <c r="BB1324" s="40">
        <f t="shared" si="122"/>
        <v>0</v>
      </c>
      <c r="BC1324" s="332" t="str">
        <f t="shared" si="122"/>
        <v>Ecran thermique</v>
      </c>
      <c r="BD1324" s="332" t="str">
        <f t="shared" si="122"/>
        <v>Toit</v>
      </c>
      <c r="BE1324" s="332" t="str">
        <f t="shared" si="122"/>
        <v>Parois latérales</v>
      </c>
      <c r="BF1324" s="332" t="str">
        <f t="shared" si="122"/>
        <v>Etanchéité</v>
      </c>
      <c r="BG1324" s="332" t="str">
        <f t="shared" si="122"/>
        <v>Gestion climatique</v>
      </c>
      <c r="BH1324" s="455" t="str">
        <f t="shared" si="122"/>
        <v>Isolation des conduites</v>
      </c>
      <c r="BI1324" s="455" t="str">
        <f t="shared" si="122"/>
        <v>Isolation des sous-distributions</v>
      </c>
      <c r="BJ1324" s="40">
        <f t="shared" si="122"/>
        <v>0</v>
      </c>
      <c r="BK1324" s="512" t="str">
        <f t="shared" si="122"/>
        <v>P1</v>
      </c>
      <c r="BL1324" s="512">
        <f t="shared" si="122"/>
        <v>0</v>
      </c>
      <c r="BM1324" s="512" t="str">
        <f t="shared" si="122"/>
        <v>Total</v>
      </c>
      <c r="BN1324" s="40">
        <f t="shared" si="122"/>
        <v>0</v>
      </c>
      <c r="BO1324" s="512" t="str">
        <f t="shared" si="122"/>
        <v>Objectif en 4 ans</v>
      </c>
      <c r="BP1324" s="512" t="str">
        <f t="shared" si="122"/>
        <v>Objectif en 8 ans</v>
      </c>
      <c r="BQ1324" s="41">
        <f t="shared" si="122"/>
        <v>0</v>
      </c>
      <c r="BR1324" s="332" t="str">
        <f t="shared" si="122"/>
        <v>Ecran thermique</v>
      </c>
      <c r="BS1324" s="332" t="str">
        <f t="shared" ref="BS1324:CA1324" si="123">BS$3</f>
        <v>Ecran thermique 2</v>
      </c>
      <c r="BT1324" s="332" t="str">
        <f t="shared" si="123"/>
        <v>Etanchéité</v>
      </c>
      <c r="BU1324" s="332" t="str">
        <f t="shared" si="123"/>
        <v>Etanchéité 2</v>
      </c>
      <c r="BV1324" s="332" t="str">
        <f t="shared" si="123"/>
        <v>Etanchéité 2 - Recommandation</v>
      </c>
      <c r="BW1324" s="332" t="str">
        <f t="shared" si="123"/>
        <v>Sonde 1</v>
      </c>
      <c r="BX1324" s="332" t="str">
        <f t="shared" si="123"/>
        <v>Sonde 2</v>
      </c>
      <c r="BY1324" s="41">
        <f t="shared" si="123"/>
        <v>0</v>
      </c>
      <c r="BZ1324" s="416" t="str">
        <f t="shared" si="123"/>
        <v>Ensemble 1</v>
      </c>
      <c r="CA1324" s="416" t="str">
        <f t="shared" si="123"/>
        <v>Ensemble 2</v>
      </c>
      <c r="CB1324" s="416" t="str">
        <f>BZ1324</f>
        <v>Ensemble 1</v>
      </c>
      <c r="CC1324" s="416" t="str">
        <f>CA1324</f>
        <v>Ensemble 2</v>
      </c>
    </row>
    <row r="1325" spans="1:81" s="28" customFormat="1" ht="32" hidden="1" customHeight="1" outlineLevel="1">
      <c r="A1325" s="1646"/>
      <c r="B1325" s="1659"/>
      <c r="C1325" s="686"/>
      <c r="D1325" s="686"/>
      <c r="E1325" s="1474" t="str">
        <f t="shared" si="120"/>
        <v/>
      </c>
      <c r="F1325" s="1791"/>
      <c r="G1325" s="521" t="str">
        <f t="shared" ref="G1325:AL1325" si="124">G16</f>
        <v/>
      </c>
      <c r="H1325" s="335" t="str">
        <f t="shared" si="124"/>
        <v/>
      </c>
      <c r="I1325" s="336" t="str">
        <f t="shared" si="124"/>
        <v/>
      </c>
      <c r="J1325" s="336" t="str">
        <f t="shared" si="124"/>
        <v/>
      </c>
      <c r="K1325" s="337" t="str">
        <f t="shared" si="124"/>
        <v/>
      </c>
      <c r="L1325" s="336" t="str">
        <f t="shared" si="124"/>
        <v/>
      </c>
      <c r="M1325" s="468" t="str">
        <f t="shared" si="124"/>
        <v/>
      </c>
      <c r="N1325" s="337" t="str">
        <f t="shared" si="124"/>
        <v/>
      </c>
      <c r="O1325" s="338" t="str">
        <f t="shared" si="124"/>
        <v/>
      </c>
      <c r="P1325" s="336" t="str">
        <f t="shared" si="124"/>
        <v/>
      </c>
      <c r="Q1325" s="522">
        <f t="shared" si="124"/>
        <v>0</v>
      </c>
      <c r="R1325" s="338">
        <f t="shared" si="124"/>
        <v>0</v>
      </c>
      <c r="S1325" s="523">
        <f t="shared" si="124"/>
        <v>0</v>
      </c>
      <c r="T1325" s="523">
        <f t="shared" si="124"/>
        <v>0</v>
      </c>
      <c r="U1325" s="523" t="str">
        <f t="shared" si="124"/>
        <v/>
      </c>
      <c r="V1325" s="522">
        <f t="shared" si="124"/>
        <v>0</v>
      </c>
      <c r="W1325" s="523" t="str">
        <f t="shared" si="124"/>
        <v/>
      </c>
      <c r="X1325" s="523" t="str">
        <f t="shared" si="124"/>
        <v/>
      </c>
      <c r="Y1325" s="522">
        <f t="shared" si="124"/>
        <v>0</v>
      </c>
      <c r="Z1325" s="331" t="str">
        <f t="shared" si="124"/>
        <v/>
      </c>
      <c r="AA1325" s="331" t="str">
        <f t="shared" si="124"/>
        <v/>
      </c>
      <c r="AB1325" s="331" t="str">
        <f t="shared" si="124"/>
        <v/>
      </c>
      <c r="AC1325" s="331" t="str">
        <f t="shared" si="124"/>
        <v/>
      </c>
      <c r="AD1325" s="331" t="str">
        <f t="shared" si="124"/>
        <v/>
      </c>
      <c r="AE1325" s="524" t="str">
        <f t="shared" si="124"/>
        <v/>
      </c>
      <c r="AF1325" s="331" t="str">
        <f t="shared" si="124"/>
        <v/>
      </c>
      <c r="AG1325" s="331" t="str">
        <f t="shared" si="124"/>
        <v/>
      </c>
      <c r="AH1325" s="331" t="str">
        <f t="shared" si="124"/>
        <v/>
      </c>
      <c r="AI1325" s="331" t="str">
        <f t="shared" si="124"/>
        <v/>
      </c>
      <c r="AJ1325" s="331" t="str">
        <f t="shared" si="124"/>
        <v/>
      </c>
      <c r="AK1325" s="331" t="str">
        <f t="shared" si="124"/>
        <v/>
      </c>
      <c r="AL1325" s="331" t="str">
        <f t="shared" si="124"/>
        <v/>
      </c>
      <c r="AM1325" s="524" t="str">
        <f t="shared" ref="AM1325:BR1325" si="125">AM16</f>
        <v>.</v>
      </c>
      <c r="AN1325" s="346" t="str">
        <f t="shared" si="125"/>
        <v/>
      </c>
      <c r="AO1325" s="346" t="str">
        <f t="shared" si="125"/>
        <v/>
      </c>
      <c r="AP1325" s="346" t="str">
        <f t="shared" si="125"/>
        <v/>
      </c>
      <c r="AQ1325" s="346" t="str">
        <f t="shared" si="125"/>
        <v/>
      </c>
      <c r="AR1325" s="346" t="str">
        <f t="shared" si="125"/>
        <v/>
      </c>
      <c r="AS1325" s="525">
        <f t="shared" si="125"/>
        <v>0</v>
      </c>
      <c r="AT1325" s="398" t="str">
        <f t="shared" si="125"/>
        <v/>
      </c>
      <c r="AU1325" s="398" t="str">
        <f t="shared" si="125"/>
        <v/>
      </c>
      <c r="AV1325" s="398" t="str">
        <f t="shared" si="125"/>
        <v/>
      </c>
      <c r="AW1325" s="398" t="str">
        <f t="shared" si="125"/>
        <v/>
      </c>
      <c r="AX1325" s="398" t="str">
        <f t="shared" si="125"/>
        <v/>
      </c>
      <c r="AY1325" s="28" t="str">
        <f t="shared" si="125"/>
        <v/>
      </c>
      <c r="AZ1325" s="28" t="str">
        <f t="shared" si="125"/>
        <v/>
      </c>
      <c r="BA1325" s="398" t="str">
        <f t="shared" si="125"/>
        <v/>
      </c>
      <c r="BB1325" s="525">
        <f t="shared" si="125"/>
        <v>0</v>
      </c>
      <c r="BC1325" s="445" t="str">
        <f t="shared" si="125"/>
        <v/>
      </c>
      <c r="BD1325" s="445" t="str">
        <f t="shared" si="125"/>
        <v/>
      </c>
      <c r="BE1325" s="445" t="str">
        <f t="shared" si="125"/>
        <v/>
      </c>
      <c r="BF1325" s="445" t="str">
        <f t="shared" si="125"/>
        <v/>
      </c>
      <c r="BG1325" s="445" t="str">
        <f t="shared" si="125"/>
        <v/>
      </c>
      <c r="BH1325" s="467" t="str">
        <f t="shared" si="125"/>
        <v/>
      </c>
      <c r="BI1325" s="467" t="str">
        <f t="shared" si="125"/>
        <v/>
      </c>
      <c r="BJ1325" s="525">
        <f t="shared" si="125"/>
        <v>0</v>
      </c>
      <c r="BK1325" s="445" t="str">
        <f t="shared" si="125"/>
        <v/>
      </c>
      <c r="BL1325" s="445" t="str">
        <f t="shared" si="125"/>
        <v/>
      </c>
      <c r="BM1325" s="445" t="str">
        <f t="shared" si="125"/>
        <v/>
      </c>
      <c r="BN1325" s="525">
        <f t="shared" si="125"/>
        <v>0</v>
      </c>
      <c r="BO1325" s="445" t="str">
        <f t="shared" si="125"/>
        <v/>
      </c>
      <c r="BP1325" s="445">
        <f t="shared" si="125"/>
        <v>0</v>
      </c>
      <c r="BQ1325" s="28">
        <f t="shared" si="125"/>
        <v>0</v>
      </c>
      <c r="BR1325" s="398" t="str">
        <f t="shared" si="125"/>
        <v/>
      </c>
      <c r="BS1325" s="398" t="str">
        <f t="shared" ref="BS1325:BX1325" si="126">BS16</f>
        <v/>
      </c>
      <c r="BT1325" s="398" t="str">
        <f t="shared" si="126"/>
        <v/>
      </c>
      <c r="BU1325" s="398" t="str">
        <f t="shared" si="126"/>
        <v/>
      </c>
      <c r="BV1325" s="398" t="str">
        <f t="shared" si="126"/>
        <v/>
      </c>
      <c r="BW1325" s="398" t="str">
        <f t="shared" si="126"/>
        <v/>
      </c>
      <c r="BX1325" s="398" t="str">
        <f t="shared" si="126"/>
        <v/>
      </c>
      <c r="BY1325" s="28">
        <f>BY1272</f>
        <v>0</v>
      </c>
      <c r="BZ1325" s="396">
        <f>AG1376</f>
        <v>0</v>
      </c>
      <c r="CA1325" s="396">
        <f>AH1376</f>
        <v>0</v>
      </c>
      <c r="CB1325" s="396">
        <f>AI1376</f>
        <v>0</v>
      </c>
      <c r="CC1325" s="396">
        <f>AJ1376</f>
        <v>0</v>
      </c>
    </row>
    <row r="1326" spans="1:81" s="51" customFormat="1" ht="19" hidden="1" outlineLevel="1">
      <c r="A1326" s="1704">
        <v>0</v>
      </c>
      <c r="B1326" s="1629"/>
      <c r="C1326" s="1283"/>
      <c r="D1326" s="677"/>
      <c r="E1326" s="1474" t="str">
        <f t="shared" ref="E1326:E1357" si="127">IF((SUM(A1326:C1326))&gt;0,G$42,"")</f>
        <v/>
      </c>
      <c r="F1326" s="1789"/>
      <c r="N1326" s="644"/>
      <c r="R1326" s="50"/>
      <c r="U1326" s="1184"/>
      <c r="W1326" s="130"/>
      <c r="X1326" s="1415"/>
      <c r="Y1326" s="1415"/>
      <c r="Z1326" s="53"/>
      <c r="AA1326" s="1415"/>
      <c r="AB1326" s="53"/>
      <c r="AC1326" s="53"/>
      <c r="AD1326" s="53"/>
      <c r="AE1326" s="53"/>
      <c r="AF1326" s="53"/>
      <c r="AG1326" s="40"/>
      <c r="AJ1326" s="52"/>
      <c r="AL1326" s="1383"/>
      <c r="AM1326" s="1247"/>
      <c r="AO1326" s="1247"/>
      <c r="AV1326" s="18"/>
      <c r="BL1326" s="18"/>
    </row>
    <row r="1327" spans="1:81" s="1385" customFormat="1" ht="19" hidden="1" outlineLevel="1">
      <c r="A1327" s="1704">
        <v>0</v>
      </c>
      <c r="B1327" s="1629"/>
      <c r="C1327" s="1283"/>
      <c r="D1327" s="677"/>
      <c r="E1327" s="1474" t="str">
        <f t="shared" si="127"/>
        <v/>
      </c>
      <c r="F1327" s="1789"/>
      <c r="H1327" s="1547"/>
      <c r="I1327" s="1547"/>
      <c r="J1327" s="1547"/>
      <c r="K1327" s="1547"/>
      <c r="L1327" s="1547"/>
      <c r="M1327" s="1547"/>
      <c r="N1327" s="1384"/>
      <c r="O1327" s="1384"/>
      <c r="P1327" s="1384"/>
      <c r="Q1327" s="1384"/>
      <c r="R1327" s="1384"/>
      <c r="S1327" s="1384"/>
      <c r="T1327" s="1384"/>
      <c r="U1327" s="1384"/>
      <c r="V1327" s="1384"/>
      <c r="W1327" s="130"/>
      <c r="X1327" s="1415"/>
      <c r="Y1327" s="1415"/>
      <c r="Z1327" s="53"/>
      <c r="AA1327" s="1415"/>
      <c r="AB1327" s="53"/>
      <c r="AC1327" s="53"/>
      <c r="AD1327" s="53"/>
      <c r="AE1327" s="1384"/>
      <c r="AF1327" s="1384"/>
      <c r="AG1327" s="40"/>
      <c r="AH1327" s="1384"/>
      <c r="AI1327" s="1384"/>
      <c r="AJ1327" s="1384"/>
      <c r="AK1327" s="1384"/>
      <c r="AL1327" s="1384"/>
      <c r="AM1327" s="1247"/>
      <c r="AN1327" s="1384"/>
      <c r="AO1327" s="1247"/>
      <c r="AP1327" s="1384"/>
      <c r="AQ1327" s="1384"/>
      <c r="AR1327" s="1384"/>
      <c r="AS1327" s="1384"/>
      <c r="AT1327" s="1384"/>
      <c r="BL1327" s="18"/>
    </row>
    <row r="1328" spans="1:81" s="1385" customFormat="1" ht="19" hidden="1" outlineLevel="1">
      <c r="A1328" s="1704">
        <v>0</v>
      </c>
      <c r="B1328" s="1629"/>
      <c r="C1328" s="1283"/>
      <c r="D1328" s="677"/>
      <c r="E1328" s="1474" t="str">
        <f t="shared" si="127"/>
        <v/>
      </c>
      <c r="F1328" s="1789"/>
      <c r="G1328" s="1547"/>
      <c r="H1328" s="1547"/>
      <c r="I1328" s="1547"/>
      <c r="J1328" s="1547"/>
      <c r="K1328" s="1547"/>
      <c r="L1328" s="1547"/>
      <c r="M1328" s="1547"/>
      <c r="N1328" s="1384"/>
      <c r="O1328" s="1384"/>
      <c r="P1328" s="1384"/>
      <c r="Q1328" s="1384"/>
      <c r="R1328" s="1384"/>
      <c r="S1328" s="1384"/>
      <c r="T1328" s="1384"/>
      <c r="U1328" s="1384"/>
      <c r="V1328" s="1384"/>
      <c r="W1328" s="130"/>
      <c r="X1328" s="1415"/>
      <c r="Y1328" s="1415"/>
      <c r="Z1328" s="53"/>
      <c r="AA1328" s="1415"/>
      <c r="AB1328" s="53"/>
      <c r="AC1328" s="53"/>
      <c r="AD1328" s="53"/>
      <c r="AE1328" s="1384"/>
      <c r="AF1328" s="1384"/>
      <c r="AG1328" s="40"/>
      <c r="AH1328" s="1384"/>
      <c r="AI1328" s="1384"/>
      <c r="AJ1328" s="1384"/>
      <c r="AK1328" s="1384"/>
      <c r="AL1328" s="1384"/>
      <c r="AM1328" s="1247"/>
      <c r="AN1328" s="1384"/>
      <c r="AO1328" s="1247"/>
      <c r="AP1328" s="1384"/>
      <c r="AQ1328" s="1384"/>
      <c r="AR1328" s="1384"/>
      <c r="AS1328" s="1384"/>
      <c r="AT1328" s="1384"/>
      <c r="BL1328" s="18"/>
    </row>
    <row r="1329" spans="1:46" s="1269" customFormat="1" ht="15" collapsed="1">
      <c r="A1329" s="1704">
        <f>IF(G1325="",0,1)</f>
        <v>0</v>
      </c>
      <c r="B1329" s="1629"/>
      <c r="C1329" s="1283"/>
      <c r="D1329" s="1548"/>
      <c r="E1329" s="1474" t="str">
        <f t="shared" si="127"/>
        <v/>
      </c>
      <c r="F1329" s="1789"/>
      <c r="G1329" s="1252" t="str">
        <f>G$69</f>
        <v>Année de construction</v>
      </c>
      <c r="H1329" s="1252"/>
      <c r="I1329" s="1252"/>
      <c r="J1329" s="1252"/>
      <c r="K1329" s="1252"/>
      <c r="L1329" s="1252"/>
      <c r="M1329" s="1388"/>
      <c r="N1329" s="2162" t="str">
        <f>H1325</f>
        <v/>
      </c>
      <c r="O1329" s="2162"/>
      <c r="P1329" s="2162"/>
      <c r="Q1329" s="2162"/>
      <c r="R1329" s="2162"/>
      <c r="S1329" s="2162"/>
      <c r="T1329" s="2161">
        <f>T1309</f>
        <v>0</v>
      </c>
      <c r="U1329" s="2161"/>
      <c r="V1329" s="2161"/>
      <c r="W1329" s="2161"/>
      <c r="X1329" s="2161"/>
      <c r="Y1329" s="1386"/>
      <c r="AD1329" s="1251"/>
      <c r="AE1329" s="1251"/>
      <c r="AF1329" s="1251"/>
      <c r="AG1329" s="1251"/>
      <c r="AH1329" s="1251"/>
      <c r="AI1329" s="1251"/>
      <c r="AJ1329" s="1251"/>
      <c r="AK1329" s="1251"/>
      <c r="AL1329" s="20"/>
      <c r="AM1329" s="1251"/>
      <c r="AN1329" s="1251"/>
      <c r="AO1329" s="1251"/>
      <c r="AP1329" s="1251"/>
      <c r="AQ1329" s="1251"/>
      <c r="AR1329" s="1251"/>
      <c r="AS1329" s="1251"/>
      <c r="AT1329" s="1251"/>
    </row>
    <row r="1330" spans="1:46" s="1269" customFormat="1" ht="15">
      <c r="A1330" s="1704">
        <f>IF(G1325="",0,1)</f>
        <v>0</v>
      </c>
      <c r="B1330" s="1629"/>
      <c r="C1330" s="1283"/>
      <c r="D1330" s="1548"/>
      <c r="E1330" s="1474" t="str">
        <f t="shared" si="127"/>
        <v/>
      </c>
      <c r="F1330" s="1789"/>
      <c r="G1330" s="1551" t="str">
        <f>G$70</f>
        <v>Utilisation escomptée</v>
      </c>
      <c r="H1330" s="1551"/>
      <c r="I1330" s="1552"/>
      <c r="J1330" s="1552"/>
      <c r="K1330" s="1552"/>
      <c r="L1330" s="1552"/>
      <c r="M1330" s="1388"/>
      <c r="N1330" s="2163" t="str">
        <f>P1325</f>
        <v/>
      </c>
      <c r="O1330" s="2163"/>
      <c r="P1330" s="2163"/>
      <c r="Q1330" s="2163"/>
      <c r="R1330" s="2163"/>
      <c r="S1330" s="2163"/>
      <c r="T1330" s="2179">
        <f>'A1 Serres'!P1309</f>
        <v>0</v>
      </c>
      <c r="U1330" s="2179"/>
      <c r="V1330" s="2179"/>
      <c r="W1330" s="2179"/>
      <c r="X1330" s="2179"/>
      <c r="Y1330" s="1387"/>
      <c r="AL1330" s="20"/>
    </row>
    <row r="1331" spans="1:46" s="1269" customFormat="1" ht="15">
      <c r="A1331" s="1704">
        <f>IF(G1325="",0,1)</f>
        <v>0</v>
      </c>
      <c r="B1331" s="1629"/>
      <c r="C1331" s="1283"/>
      <c r="D1331" s="1548"/>
      <c r="E1331" s="1474" t="str">
        <f t="shared" si="127"/>
        <v/>
      </c>
      <c r="F1331" s="1789"/>
      <c r="G1331" s="1551" t="str">
        <f>G$71</f>
        <v>Surface cultivée de la serre</v>
      </c>
      <c r="H1331" s="1551"/>
      <c r="I1331" s="1552"/>
      <c r="J1331" s="1552"/>
      <c r="K1331" s="1552"/>
      <c r="L1331" s="1552"/>
      <c r="M1331" s="1388"/>
      <c r="N1331" s="2163" t="str">
        <f>J1325</f>
        <v/>
      </c>
      <c r="O1331" s="2163"/>
      <c r="P1331" s="2163"/>
      <c r="Q1331" s="2163"/>
      <c r="R1331" s="2163"/>
      <c r="S1331" s="2163"/>
      <c r="T1331" s="1268"/>
      <c r="U1331" s="1268"/>
      <c r="V1331" s="1268"/>
      <c r="W1331" s="989"/>
      <c r="X1331" s="1251"/>
      <c r="AL1331" s="20"/>
    </row>
    <row r="1332" spans="1:46" s="1269" customFormat="1" ht="15">
      <c r="A1332" s="1704">
        <f>IF(G1325="",0,1)</f>
        <v>0</v>
      </c>
      <c r="B1332" s="1629"/>
      <c r="C1332" s="1283"/>
      <c r="D1332" s="1548"/>
      <c r="E1332" s="1474" t="str">
        <f t="shared" si="127"/>
        <v/>
      </c>
      <c r="F1332" s="1789"/>
      <c r="G1332" s="1265">
        <f>G$72</f>
        <v>0</v>
      </c>
      <c r="H1332" s="1265"/>
      <c r="I1332" s="1266"/>
      <c r="J1332" s="1266"/>
      <c r="K1332" s="1266"/>
      <c r="L1332" s="1266"/>
      <c r="M1332" s="1388"/>
      <c r="N1332" s="1268"/>
      <c r="O1332" s="1268"/>
      <c r="P1332" s="1268"/>
      <c r="Q1332" s="1268"/>
      <c r="R1332" s="1268"/>
      <c r="S1332" s="1268"/>
      <c r="T1332" s="1268"/>
      <c r="U1332" s="1268"/>
      <c r="V1332" s="1268"/>
      <c r="W1332" s="989"/>
      <c r="X1332" s="1251"/>
      <c r="AL1332" s="20"/>
    </row>
    <row r="1333" spans="1:46" s="1269" customFormat="1" ht="15">
      <c r="A1333" s="1704">
        <f>IF(G1325="",0,1)</f>
        <v>0</v>
      </c>
      <c r="B1333" s="1629"/>
      <c r="C1333" s="1283"/>
      <c r="D1333" s="1548"/>
      <c r="E1333" s="1474" t="str">
        <f t="shared" si="127"/>
        <v/>
      </c>
      <c r="F1333" s="1789"/>
      <c r="G1333" s="1389" t="str">
        <f>G$73</f>
        <v>Température octobre-mars</v>
      </c>
      <c r="H1333" s="1389"/>
      <c r="I1333" s="1390"/>
      <c r="J1333" s="1390"/>
      <c r="K1333" s="1390"/>
      <c r="L1333" s="1390"/>
      <c r="M1333" s="1388"/>
      <c r="N1333" s="2168" t="str">
        <f>L1325</f>
        <v/>
      </c>
      <c r="O1333" s="2168"/>
      <c r="P1333" s="2168"/>
      <c r="Q1333" s="2168"/>
      <c r="R1333" s="2168"/>
      <c r="S1333" s="2168"/>
      <c r="T1333" s="1268"/>
      <c r="U1333" s="1268"/>
      <c r="V1333" s="1268"/>
      <c r="W1333" s="989"/>
      <c r="X1333" s="1251"/>
      <c r="AJ1333" s="1298"/>
      <c r="AL1333" s="20"/>
    </row>
    <row r="1334" spans="1:46" s="1269" customFormat="1" ht="29" customHeight="1">
      <c r="A1334" s="1704">
        <f>IF(G1325="",0,1)</f>
        <v>0</v>
      </c>
      <c r="B1334" s="1629"/>
      <c r="C1334" s="1283"/>
      <c r="D1334" s="1548"/>
      <c r="E1334" s="1474" t="str">
        <f t="shared" si="127"/>
        <v/>
      </c>
      <c r="F1334" s="1789"/>
      <c r="G1334" s="1553" t="str">
        <f>G$74</f>
        <v>Observations</v>
      </c>
      <c r="H1334" s="1389"/>
      <c r="I1334" s="1390"/>
      <c r="J1334" s="1390"/>
      <c r="K1334" s="1390"/>
      <c r="L1334" s="1390"/>
      <c r="M1334" s="1388"/>
      <c r="N1334" s="2164" t="str">
        <f>AE1325</f>
        <v/>
      </c>
      <c r="O1334" s="2164"/>
      <c r="P1334" s="2164"/>
      <c r="Q1334" s="2164"/>
      <c r="R1334" s="2164"/>
      <c r="S1334" s="2164"/>
      <c r="T1334" s="1268"/>
      <c r="U1334" s="1268"/>
      <c r="V1334" s="1268"/>
      <c r="W1334" s="989"/>
      <c r="X1334" s="1251"/>
      <c r="AL1334" s="20"/>
    </row>
    <row r="1335" spans="1:46" s="1269" customFormat="1" ht="15">
      <c r="A1335" s="1704">
        <f>IF(G1325="",0,1)</f>
        <v>0</v>
      </c>
      <c r="B1335" s="1629"/>
      <c r="C1335" s="1283"/>
      <c r="D1335" s="1548"/>
      <c r="E1335" s="1474" t="str">
        <f t="shared" si="127"/>
        <v/>
      </c>
      <c r="F1335" s="1789"/>
      <c r="G1335" s="1265">
        <f>G$75</f>
        <v>0</v>
      </c>
      <c r="H1335" s="1265"/>
      <c r="I1335" s="1266"/>
      <c r="J1335" s="1266"/>
      <c r="K1335" s="1266"/>
      <c r="L1335" s="1266"/>
      <c r="M1335" s="1388"/>
      <c r="N1335" s="1268"/>
      <c r="O1335" s="1268"/>
      <c r="P1335" s="1268"/>
      <c r="Q1335" s="1268"/>
      <c r="R1335" s="1268"/>
      <c r="S1335" s="1268"/>
      <c r="T1335" s="1268"/>
      <c r="U1335" s="1268"/>
      <c r="V1335" s="1268"/>
      <c r="W1335" s="989"/>
      <c r="X1335" s="1251"/>
      <c r="AL1335" s="20"/>
    </row>
    <row r="1336" spans="1:46" s="1269" customFormat="1" ht="15">
      <c r="A1336" s="1704">
        <f>IF(G1325="",0,1)</f>
        <v>0</v>
      </c>
      <c r="B1336" s="1629"/>
      <c r="C1336" s="1283"/>
      <c r="D1336" s="1548"/>
      <c r="E1336" s="1474" t="str">
        <f t="shared" si="127"/>
        <v/>
      </c>
      <c r="F1336" s="1789"/>
      <c r="G1336" s="1389" t="str">
        <f>G$76</f>
        <v>Participation à la consommation totale d'énergie du chauffage</v>
      </c>
      <c r="H1336" s="1389"/>
      <c r="I1336" s="1390"/>
      <c r="J1336" s="1390"/>
      <c r="K1336" s="1390"/>
      <c r="L1336" s="1390"/>
      <c r="M1336" s="1388"/>
      <c r="N1336" s="2169">
        <f>R1325</f>
        <v>0</v>
      </c>
      <c r="O1336" s="2169"/>
      <c r="P1336" s="2169"/>
      <c r="Q1336" s="2169"/>
      <c r="R1336" s="2169"/>
      <c r="S1336" s="2169"/>
      <c r="T1336" s="1268"/>
      <c r="U1336" s="1268"/>
      <c r="V1336" s="1268"/>
      <c r="W1336" s="989"/>
      <c r="X1336" s="1251"/>
      <c r="AJ1336" s="1298"/>
      <c r="AL1336" s="20"/>
    </row>
    <row r="1337" spans="1:46" s="1269" customFormat="1" ht="15">
      <c r="A1337" s="1704">
        <f>IF(G1325="",0,1)</f>
        <v>0</v>
      </c>
      <c r="B1337" s="1629"/>
      <c r="C1337" s="1283"/>
      <c r="D1337" s="1548"/>
      <c r="E1337" s="1474" t="str">
        <f t="shared" si="127"/>
        <v/>
      </c>
      <c r="F1337" s="1789"/>
      <c r="G1337" s="1393" t="str">
        <f>G$77</f>
        <v>Rang concernant l'efficience énergétique</v>
      </c>
      <c r="H1337" s="1393"/>
      <c r="I1337" s="1394"/>
      <c r="J1337" s="1394"/>
      <c r="K1337" s="1394"/>
      <c r="L1337" s="1394"/>
      <c r="M1337" s="1388"/>
      <c r="N1337" s="2170" t="str">
        <f>N1325</f>
        <v/>
      </c>
      <c r="O1337" s="2170"/>
      <c r="P1337" s="2170"/>
      <c r="Q1337" s="2170"/>
      <c r="R1337" s="2170"/>
      <c r="S1337" s="2170"/>
      <c r="T1337" s="1396"/>
      <c r="U1337" s="1396"/>
      <c r="V1337" s="1396"/>
      <c r="W1337" s="989"/>
      <c r="X1337" s="1397"/>
      <c r="AJ1337" s="1298"/>
      <c r="AL1337" s="20"/>
    </row>
    <row r="1338" spans="1:46" s="1269" customFormat="1" ht="15">
      <c r="A1338" s="1704">
        <f>IF(G1325="",0,1)</f>
        <v>0</v>
      </c>
      <c r="B1338" s="1629"/>
      <c r="C1338" s="1283"/>
      <c r="D1338" s="1548"/>
      <c r="E1338" s="1474" t="str">
        <f t="shared" si="127"/>
        <v/>
      </c>
      <c r="F1338" s="1789"/>
      <c r="G1338" s="1393" t="str">
        <f>G$78</f>
        <v>Evaluation de la qualité énergétique</v>
      </c>
      <c r="H1338" s="1393"/>
      <c r="I1338" s="1394"/>
      <c r="J1338" s="1394"/>
      <c r="K1338" s="1394"/>
      <c r="L1338" s="1394"/>
      <c r="M1338" s="1388"/>
      <c r="N1338" s="2171" t="str">
        <f>O1325</f>
        <v/>
      </c>
      <c r="O1338" s="2171"/>
      <c r="P1338" s="2171"/>
      <c r="Q1338" s="2171"/>
      <c r="R1338" s="2171"/>
      <c r="S1338" s="2171"/>
      <c r="T1338" s="1268"/>
      <c r="U1338" s="1268"/>
      <c r="V1338" s="1268"/>
      <c r="W1338" s="989"/>
      <c r="X1338" s="1251"/>
      <c r="AJ1338" s="1298"/>
      <c r="AL1338" s="20"/>
    </row>
    <row r="1339" spans="1:46" s="1269" customFormat="1" ht="15">
      <c r="A1339" s="1704">
        <f>IF(G1325="",0,1)</f>
        <v>0</v>
      </c>
      <c r="B1339" s="1629"/>
      <c r="C1339" s="1283"/>
      <c r="D1339" s="1548"/>
      <c r="E1339" s="1474" t="str">
        <f t="shared" si="127"/>
        <v/>
      </c>
      <c r="F1339" s="1789"/>
      <c r="G1339" s="1265">
        <f>G$79</f>
        <v>0</v>
      </c>
      <c r="H1339" s="1265"/>
      <c r="I1339" s="1266"/>
      <c r="J1339" s="1266"/>
      <c r="K1339" s="1266"/>
      <c r="L1339" s="1266"/>
      <c r="M1339" s="1388"/>
      <c r="N1339" s="1399"/>
      <c r="O1339" s="1268"/>
      <c r="P1339" s="1268"/>
      <c r="Q1339" s="1268"/>
      <c r="R1339" s="1268"/>
      <c r="S1339" s="1268"/>
      <c r="T1339" s="1268"/>
      <c r="U1339" s="1268"/>
      <c r="V1339" s="1268"/>
      <c r="W1339" s="989"/>
      <c r="X1339" s="1251"/>
      <c r="AJ1339" s="1298"/>
      <c r="AL1339" s="20"/>
    </row>
    <row r="1340" spans="1:46" s="1269" customFormat="1" ht="15">
      <c r="A1340" s="1704">
        <f>IF(G1325="",0,1)</f>
        <v>0</v>
      </c>
      <c r="B1340" s="1629"/>
      <c r="C1340" s="1283"/>
      <c r="D1340" s="1548"/>
      <c r="E1340" s="1474" t="str">
        <f t="shared" si="127"/>
        <v/>
      </c>
      <c r="F1340" s="1789"/>
      <c r="G1340" s="1389" t="str">
        <f>G$80</f>
        <v>Consommation d'énergie de la serre</v>
      </c>
      <c r="H1340" s="1389"/>
      <c r="I1340" s="1390"/>
      <c r="J1340" s="1390"/>
      <c r="K1340" s="1390"/>
      <c r="L1340" s="1390"/>
      <c r="M1340" s="1388"/>
      <c r="N1340" s="2172">
        <f>S1325</f>
        <v>0</v>
      </c>
      <c r="O1340" s="2172"/>
      <c r="P1340" s="2172"/>
      <c r="Q1340" s="1401"/>
      <c r="R1340" s="1401"/>
      <c r="S1340" s="1401"/>
      <c r="T1340" s="1268"/>
      <c r="U1340" s="1268"/>
      <c r="V1340" s="1268"/>
      <c r="W1340" s="989"/>
      <c r="X1340" s="1251"/>
      <c r="AJ1340" s="1298"/>
      <c r="AL1340" s="20"/>
    </row>
    <row r="1341" spans="1:46" s="1269" customFormat="1" ht="15">
      <c r="A1341" s="1704">
        <f>IF(G1325="",0,1)</f>
        <v>0</v>
      </c>
      <c r="B1341" s="1629"/>
      <c r="C1341" s="1283"/>
      <c r="D1341" s="1548"/>
      <c r="E1341" s="1474" t="str">
        <f t="shared" si="127"/>
        <v/>
      </c>
      <c r="F1341" s="1789"/>
      <c r="G1341" s="1393" t="str">
        <f>G$81</f>
        <v>Distribution de chaleur Consommation d'énergie</v>
      </c>
      <c r="H1341" s="1393"/>
      <c r="I1341" s="1394"/>
      <c r="J1341" s="1394"/>
      <c r="K1341" s="1394"/>
      <c r="L1341" s="1394"/>
      <c r="M1341" s="1388"/>
      <c r="N1341" s="2182">
        <f>T1325</f>
        <v>0</v>
      </c>
      <c r="O1341" s="2182"/>
      <c r="P1341" s="2182"/>
      <c r="Q1341" s="1403"/>
      <c r="R1341" s="1403"/>
      <c r="S1341" s="1403"/>
      <c r="T1341" s="1268"/>
      <c r="U1341" s="1268"/>
      <c r="V1341" s="1268"/>
      <c r="W1341" s="989"/>
      <c r="X1341" s="1251"/>
      <c r="AJ1341" s="1298"/>
      <c r="AL1341" s="20"/>
    </row>
    <row r="1342" spans="1:46" s="1269" customFormat="1" ht="15">
      <c r="A1342" s="1704">
        <f>IF(G1325="",0,1)</f>
        <v>0</v>
      </c>
      <c r="B1342" s="1629"/>
      <c r="C1342" s="1283"/>
      <c r="D1342" s="1548"/>
      <c r="E1342" s="1474" t="str">
        <f t="shared" si="127"/>
        <v/>
      </c>
      <c r="F1342" s="1789"/>
      <c r="G1342" s="1554" t="str">
        <f>G$82</f>
        <v>Total de la consommation d'énergie Etat actuel</v>
      </c>
      <c r="H1342" s="1554"/>
      <c r="I1342" s="1555"/>
      <c r="J1342" s="1555"/>
      <c r="K1342" s="1555"/>
      <c r="L1342" s="1555"/>
      <c r="M1342" s="1556"/>
      <c r="N1342" s="2166" t="str">
        <f>U1325</f>
        <v/>
      </c>
      <c r="O1342" s="2166"/>
      <c r="P1342" s="2166"/>
      <c r="Q1342" s="1557"/>
      <c r="R1342" s="1557"/>
      <c r="S1342" s="1557"/>
      <c r="T1342" s="1268"/>
      <c r="U1342" s="1268"/>
      <c r="V1342" s="1268"/>
      <c r="W1342" s="989"/>
      <c r="X1342" s="1251"/>
      <c r="AJ1342" s="1298"/>
      <c r="AL1342" s="20"/>
    </row>
    <row r="1343" spans="1:46" s="787" customFormat="1" ht="15">
      <c r="A1343" s="1704">
        <f>IF(G1325="",0,1)</f>
        <v>0</v>
      </c>
      <c r="B1343" s="1629"/>
      <c r="C1343" s="1283"/>
      <c r="D1343" s="1548"/>
      <c r="E1343" s="1474" t="str">
        <f t="shared" si="127"/>
        <v/>
      </c>
      <c r="F1343" s="1789"/>
      <c r="G1343" s="1265">
        <f>G$83</f>
        <v>0</v>
      </c>
      <c r="H1343" s="1265"/>
      <c r="I1343" s="1266"/>
      <c r="J1343" s="1266"/>
      <c r="K1343" s="1266"/>
      <c r="L1343" s="1266"/>
      <c r="M1343" s="225"/>
      <c r="N1343" s="1404"/>
      <c r="O1343" s="1404"/>
      <c r="P1343" s="1404"/>
      <c r="Q1343" s="1404"/>
      <c r="R1343" s="1404"/>
      <c r="S1343" s="1404"/>
      <c r="T1343" s="1404"/>
      <c r="U1343" s="1404"/>
      <c r="V1343" s="1404"/>
      <c r="W1343" s="989"/>
    </row>
    <row r="1344" spans="1:46" s="1269" customFormat="1" ht="15">
      <c r="A1344" s="1704">
        <f>IF(G1325="",0,1)</f>
        <v>0</v>
      </c>
      <c r="B1344" s="1629"/>
      <c r="C1344" s="1283"/>
      <c r="D1344" s="1548"/>
      <c r="E1344" s="1474" t="str">
        <f t="shared" si="127"/>
        <v/>
      </c>
      <c r="F1344" s="1789"/>
      <c r="G1344" s="1389" t="str">
        <f>G$84</f>
        <v>Ecran thermique</v>
      </c>
      <c r="H1344" s="1389"/>
      <c r="I1344" s="1390"/>
      <c r="J1344" s="1390"/>
      <c r="K1344" s="1390"/>
      <c r="L1344" s="1390"/>
      <c r="M1344" s="1388"/>
      <c r="N1344" s="1558" t="str">
        <f>Z1325</f>
        <v/>
      </c>
      <c r="O1344" s="1401"/>
      <c r="P1344" s="1401"/>
      <c r="Q1344" s="1401"/>
      <c r="R1344" s="1401"/>
      <c r="S1344" s="1401"/>
      <c r="T1344" s="1268"/>
      <c r="U1344" s="1268"/>
      <c r="V1344" s="1268"/>
      <c r="W1344" s="989"/>
      <c r="X1344" s="1251"/>
      <c r="AJ1344" s="1298"/>
      <c r="AL1344" s="20"/>
    </row>
    <row r="1345" spans="1:38" s="1269" customFormat="1" ht="15">
      <c r="A1345" s="1704">
        <f>IF(G1325="",0,1)</f>
        <v>0</v>
      </c>
      <c r="B1345" s="1629"/>
      <c r="C1345" s="1283"/>
      <c r="D1345" s="1548"/>
      <c r="E1345" s="1474" t="str">
        <f t="shared" si="127"/>
        <v/>
      </c>
      <c r="F1345" s="1789"/>
      <c r="G1345" s="1393" t="str">
        <f>G$85</f>
        <v>Toit</v>
      </c>
      <c r="H1345" s="1393"/>
      <c r="I1345" s="1394"/>
      <c r="J1345" s="1394"/>
      <c r="K1345" s="1394"/>
      <c r="L1345" s="1394"/>
      <c r="M1345" s="1388"/>
      <c r="N1345" s="1559" t="str">
        <f>AA1325</f>
        <v/>
      </c>
      <c r="O1345" s="1403"/>
      <c r="P1345" s="1403"/>
      <c r="Q1345" s="1403"/>
      <c r="R1345" s="1403"/>
      <c r="S1345" s="1403"/>
      <c r="T1345" s="1268"/>
      <c r="U1345" s="1268"/>
      <c r="V1345" s="1268"/>
      <c r="W1345" s="989"/>
      <c r="X1345" s="1251"/>
      <c r="AJ1345" s="1298"/>
      <c r="AL1345" s="20"/>
    </row>
    <row r="1346" spans="1:38" s="1269" customFormat="1" ht="15">
      <c r="A1346" s="1704">
        <f>IF(G1325="",0,1)</f>
        <v>0</v>
      </c>
      <c r="B1346" s="1629"/>
      <c r="C1346" s="1283"/>
      <c r="D1346" s="1548"/>
      <c r="E1346" s="1474" t="str">
        <f t="shared" si="127"/>
        <v/>
      </c>
      <c r="F1346" s="1789"/>
      <c r="G1346" s="1393" t="str">
        <f>G$86</f>
        <v>Parois latérales et pignons</v>
      </c>
      <c r="H1346" s="1393"/>
      <c r="I1346" s="1394"/>
      <c r="J1346" s="1394"/>
      <c r="K1346" s="1394"/>
      <c r="L1346" s="1394"/>
      <c r="M1346" s="1388"/>
      <c r="N1346" s="1560" t="str">
        <f>AB1325</f>
        <v/>
      </c>
      <c r="O1346" s="1403"/>
      <c r="P1346" s="1403"/>
      <c r="Q1346" s="1403"/>
      <c r="R1346" s="1403"/>
      <c r="S1346" s="1403"/>
      <c r="T1346" s="1268"/>
      <c r="U1346" s="1268"/>
      <c r="V1346" s="1268"/>
      <c r="W1346" s="989"/>
      <c r="X1346" s="1251"/>
      <c r="AJ1346" s="1298"/>
      <c r="AL1346" s="20"/>
    </row>
    <row r="1347" spans="1:38" s="1269" customFormat="1" ht="15">
      <c r="A1347" s="1704">
        <f>IF(G1325="",0,1)</f>
        <v>0</v>
      </c>
      <c r="B1347" s="1629"/>
      <c r="C1347" s="1283"/>
      <c r="D1347" s="1548"/>
      <c r="E1347" s="1474" t="str">
        <f t="shared" si="127"/>
        <v/>
      </c>
      <c r="F1347" s="1789"/>
      <c r="G1347" s="1393" t="str">
        <f>G$87</f>
        <v>Etanchéité</v>
      </c>
      <c r="H1347" s="1393"/>
      <c r="I1347" s="1394"/>
      <c r="J1347" s="1394"/>
      <c r="K1347" s="1394"/>
      <c r="L1347" s="1394"/>
      <c r="M1347" s="1388"/>
      <c r="N1347" s="1560" t="str">
        <f>AC1325</f>
        <v/>
      </c>
      <c r="O1347" s="1403"/>
      <c r="P1347" s="1403"/>
      <c r="Q1347" s="1403"/>
      <c r="R1347" s="1403"/>
      <c r="S1347" s="1403"/>
      <c r="T1347" s="1268"/>
      <c r="U1347" s="1268"/>
      <c r="V1347" s="1268"/>
      <c r="W1347" s="989"/>
      <c r="X1347" s="1251"/>
      <c r="AJ1347" s="1298"/>
      <c r="AL1347" s="20"/>
    </row>
    <row r="1348" spans="1:38" s="1269" customFormat="1" ht="15">
      <c r="A1348" s="1704">
        <f>IF(G1325="",0,1)</f>
        <v>0</v>
      </c>
      <c r="B1348" s="1629"/>
      <c r="C1348" s="1283"/>
      <c r="D1348" s="1548"/>
      <c r="E1348" s="1474" t="str">
        <f t="shared" si="127"/>
        <v/>
      </c>
      <c r="F1348" s="1789"/>
      <c r="G1348" s="1393" t="str">
        <f>G$88</f>
        <v>Gestion climatique</v>
      </c>
      <c r="H1348" s="1393"/>
      <c r="I1348" s="1394"/>
      <c r="J1348" s="1394"/>
      <c r="K1348" s="1394"/>
      <c r="L1348" s="1394"/>
      <c r="M1348" s="1388"/>
      <c r="N1348" s="1560" t="str">
        <f>AD1325</f>
        <v/>
      </c>
      <c r="O1348" s="1403"/>
      <c r="P1348" s="1403"/>
      <c r="Q1348" s="1403"/>
      <c r="R1348" s="1403"/>
      <c r="S1348" s="1403"/>
      <c r="T1348" s="1268"/>
      <c r="U1348" s="1268"/>
      <c r="V1348" s="1268"/>
      <c r="W1348" s="989"/>
      <c r="X1348" s="1251"/>
      <c r="AJ1348" s="1298"/>
      <c r="AL1348" s="20"/>
    </row>
    <row r="1349" spans="1:38" s="1269" customFormat="1" ht="15">
      <c r="A1349" s="1704">
        <f>IF(G1325="",0,1)</f>
        <v>0</v>
      </c>
      <c r="B1349" s="1629"/>
      <c r="C1349" s="1283"/>
      <c r="D1349" s="1548"/>
      <c r="E1349" s="1474" t="str">
        <f t="shared" si="127"/>
        <v/>
      </c>
      <c r="F1349" s="1789"/>
      <c r="G1349" s="1265"/>
      <c r="H1349" s="1265"/>
      <c r="I1349" s="1266"/>
      <c r="J1349" s="1266"/>
      <c r="K1349" s="1266"/>
      <c r="L1349" s="1266"/>
      <c r="M1349" s="1405"/>
      <c r="N1349" s="1268"/>
      <c r="O1349" s="1268"/>
      <c r="P1349" s="1268"/>
      <c r="Q1349" s="1268"/>
      <c r="R1349" s="1268"/>
      <c r="S1349" s="1268"/>
      <c r="T1349" s="1268"/>
      <c r="U1349" s="1268"/>
      <c r="V1349" s="1268"/>
      <c r="W1349" s="989"/>
      <c r="X1349" s="1251"/>
      <c r="AJ1349" s="1298"/>
      <c r="AL1349" s="20"/>
    </row>
    <row r="1350" spans="1:38" s="1269" customFormat="1" ht="15">
      <c r="A1350" s="1704">
        <f>IF(G1325="",0,1)</f>
        <v>0</v>
      </c>
      <c r="B1350" s="1629"/>
      <c r="C1350" s="1283"/>
      <c r="D1350" s="1548"/>
      <c r="E1350" s="1474" t="str">
        <f t="shared" si="127"/>
        <v/>
      </c>
      <c r="F1350" s="1789"/>
      <c r="G1350" s="1406"/>
      <c r="H1350" s="1266"/>
      <c r="I1350" s="1266"/>
      <c r="J1350" s="1266"/>
      <c r="K1350" s="1266"/>
      <c r="L1350" s="1266"/>
      <c r="M1350" s="1399"/>
      <c r="N1350" s="1268"/>
      <c r="O1350" s="1268"/>
      <c r="P1350" s="1268"/>
      <c r="Q1350" s="1268"/>
      <c r="R1350" s="1268"/>
      <c r="S1350" s="1268"/>
      <c r="T1350" s="1268"/>
      <c r="U1350" s="1268"/>
      <c r="V1350" s="1268"/>
      <c r="W1350" s="989"/>
      <c r="X1350" s="1251"/>
      <c r="AJ1350" s="1298"/>
      <c r="AL1350" s="20"/>
    </row>
    <row r="1351" spans="1:38" s="1269" customFormat="1" ht="15">
      <c r="A1351" s="1704">
        <f>IF(G1325="",0,1)</f>
        <v>0</v>
      </c>
      <c r="B1351" s="1629"/>
      <c r="C1351" s="1283"/>
      <c r="D1351" s="1548"/>
      <c r="E1351" s="1474" t="str">
        <f t="shared" si="127"/>
        <v/>
      </c>
      <c r="F1351" s="1789"/>
      <c r="G1351" s="1406"/>
      <c r="H1351" s="1266"/>
      <c r="I1351" s="1266"/>
      <c r="J1351" s="1266"/>
      <c r="K1351" s="1266"/>
      <c r="L1351" s="1266"/>
      <c r="M1351" s="1399"/>
      <c r="N1351" s="1268"/>
      <c r="O1351" s="1268"/>
      <c r="P1351" s="1268"/>
      <c r="Q1351" s="1268"/>
      <c r="R1351" s="1268"/>
      <c r="S1351" s="1268"/>
      <c r="T1351" s="1268"/>
      <c r="U1351" s="1268"/>
      <c r="V1351" s="1268"/>
      <c r="W1351" s="989"/>
      <c r="X1351" s="1251"/>
      <c r="AJ1351" s="1298"/>
      <c r="AL1351" s="20"/>
    </row>
    <row r="1352" spans="1:38" s="1269" customFormat="1" ht="15">
      <c r="A1352" s="1704">
        <f>IF(G1325="",0,1)</f>
        <v>0</v>
      </c>
      <c r="B1352" s="1629"/>
      <c r="C1352" s="1283"/>
      <c r="D1352" s="1548"/>
      <c r="E1352" s="1474" t="str">
        <f t="shared" si="127"/>
        <v/>
      </c>
      <c r="F1352" s="1789"/>
      <c r="G1352" s="1406"/>
      <c r="H1352" s="1266"/>
      <c r="I1352" s="1266"/>
      <c r="J1352" s="1266"/>
      <c r="K1352" s="1266"/>
      <c r="L1352" s="1266"/>
      <c r="M1352" s="1399"/>
      <c r="N1352" s="1268"/>
      <c r="O1352" s="1268"/>
      <c r="P1352" s="1268"/>
      <c r="Q1352" s="1268"/>
      <c r="R1352" s="1268"/>
      <c r="S1352" s="1268"/>
      <c r="T1352" s="1268"/>
      <c r="U1352" s="1268"/>
      <c r="V1352" s="1268"/>
      <c r="W1352" s="989"/>
      <c r="X1352" s="1251"/>
      <c r="AJ1352" s="1298"/>
      <c r="AL1352" s="20"/>
    </row>
    <row r="1353" spans="1:38" s="1292" customFormat="1" ht="17.25" customHeight="1">
      <c r="A1353" s="1704">
        <f>IF(G1325="",0,1)</f>
        <v>0</v>
      </c>
      <c r="B1353" s="1629"/>
      <c r="C1353" s="1283"/>
      <c r="D1353" s="677"/>
      <c r="E1353" s="1474" t="str">
        <f t="shared" si="127"/>
        <v/>
      </c>
      <c r="F1353" s="1789"/>
      <c r="G1353" s="779"/>
      <c r="H1353" s="779"/>
      <c r="I1353" s="779"/>
      <c r="J1353" s="779"/>
      <c r="K1353" s="779"/>
      <c r="L1353" s="779"/>
      <c r="M1353" s="779"/>
      <c r="N1353" s="779"/>
      <c r="O1353" s="779"/>
      <c r="P1353" s="779"/>
      <c r="Q1353" s="779"/>
      <c r="R1353" s="779"/>
      <c r="S1353" s="779"/>
      <c r="T1353" s="779"/>
      <c r="U1353" s="2167"/>
      <c r="V1353" s="2167"/>
      <c r="W1353" s="989"/>
    </row>
    <row r="1354" spans="1:38" s="1292" customFormat="1" ht="21.75" customHeight="1" thickBot="1">
      <c r="A1354" s="1704">
        <f>IF(G1325="",0,1)</f>
        <v>0</v>
      </c>
      <c r="B1354" s="1629"/>
      <c r="C1354" s="1283"/>
      <c r="D1354" s="677"/>
      <c r="E1354" s="1474" t="str">
        <f t="shared" si="127"/>
        <v/>
      </c>
      <c r="F1354" s="1789"/>
      <c r="G1354" s="777" t="str">
        <f>CONCATENATE(G1325, G$40)</f>
        <v>: Recommandations spécifiques d'investissement</v>
      </c>
      <c r="H1354" s="777"/>
      <c r="I1354" s="777"/>
      <c r="J1354" s="777"/>
      <c r="K1354" s="777"/>
      <c r="L1354" s="777"/>
      <c r="M1354" s="777"/>
      <c r="N1354" s="777"/>
      <c r="O1354" s="777"/>
      <c r="P1354" s="777"/>
      <c r="Q1354" s="777"/>
      <c r="R1354" s="777"/>
      <c r="S1354" s="777"/>
      <c r="T1354" s="777"/>
      <c r="U1354" s="1410"/>
      <c r="V1354" s="1410"/>
      <c r="W1354" s="1410"/>
      <c r="X1354" s="1410"/>
    </row>
    <row r="1355" spans="1:38" s="1292" customFormat="1" ht="21.75" customHeight="1">
      <c r="A1355" s="1704">
        <f>IF(G1325="",0,1)</f>
        <v>0</v>
      </c>
      <c r="B1355" s="1629"/>
      <c r="C1355" s="1283"/>
      <c r="D1355" s="677"/>
      <c r="E1355" s="1474" t="str">
        <f t="shared" si="127"/>
        <v/>
      </c>
      <c r="F1355" s="1789"/>
      <c r="G1355" s="779"/>
      <c r="H1355" s="779"/>
      <c r="I1355" s="779"/>
      <c r="J1355" s="779"/>
      <c r="K1355" s="779"/>
      <c r="L1355" s="779"/>
      <c r="M1355" s="779"/>
      <c r="N1355" s="779"/>
      <c r="O1355" s="779"/>
      <c r="P1355" s="779"/>
      <c r="Q1355" s="779"/>
      <c r="R1355" s="779"/>
      <c r="S1355" s="779"/>
      <c r="T1355" s="779"/>
      <c r="U1355" s="1423"/>
      <c r="V1355" s="1423"/>
      <c r="W1355" s="1423"/>
      <c r="AG1355" s="1292" t="s">
        <v>242</v>
      </c>
      <c r="AI1355" s="1292" t="s">
        <v>872</v>
      </c>
    </row>
    <row r="1356" spans="1:38" s="1292" customFormat="1" ht="16" customHeight="1">
      <c r="A1356" s="1704">
        <f>IF(G1325="",0,1)</f>
        <v>0</v>
      </c>
      <c r="B1356" s="1629"/>
      <c r="C1356" s="1283"/>
      <c r="D1356" s="677"/>
      <c r="E1356" s="1474" t="str">
        <f t="shared" si="127"/>
        <v/>
      </c>
      <c r="F1356" s="1789"/>
      <c r="G1356" s="1309" t="str">
        <f>G$96</f>
        <v>Elément</v>
      </c>
      <c r="H1356" s="1309"/>
      <c r="I1356" s="1309"/>
      <c r="J1356" s="1309"/>
      <c r="K1356" s="1309" t="str">
        <f>K$96</f>
        <v>Mesure</v>
      </c>
      <c r="L1356" s="1309"/>
      <c r="M1356" s="1309"/>
      <c r="N1356" s="1309"/>
      <c r="O1356" s="1309"/>
      <c r="P1356" s="1309"/>
      <c r="Q1356" s="1309"/>
      <c r="R1356" s="1309" t="str">
        <f>R$96</f>
        <v>Réalisation</v>
      </c>
      <c r="S1356" s="1310" t="str">
        <f>S$96</f>
        <v>Economie</v>
      </c>
      <c r="T1356" s="1310"/>
      <c r="U1356" s="2180" t="s">
        <v>74</v>
      </c>
      <c r="V1356" s="2180"/>
      <c r="W1356" s="2180"/>
      <c r="X1356" s="1310" t="str">
        <f>X$96</f>
        <v>Economies</v>
      </c>
      <c r="AA1356" s="101" t="s">
        <v>903</v>
      </c>
      <c r="AD1356" s="101" t="s">
        <v>902</v>
      </c>
      <c r="AG1356" s="101" t="s">
        <v>532</v>
      </c>
      <c r="AI1356" s="101" t="s">
        <v>902</v>
      </c>
    </row>
    <row r="1357" spans="1:38" s="1292" customFormat="1" ht="16" customHeight="1">
      <c r="A1357" s="1704">
        <f>IF(G1325="",0,1)</f>
        <v>0</v>
      </c>
      <c r="B1357" s="1629"/>
      <c r="C1357" s="1283"/>
      <c r="D1357" s="677"/>
      <c r="E1357" s="1474" t="str">
        <f t="shared" si="127"/>
        <v/>
      </c>
      <c r="F1357" s="1789"/>
      <c r="G1357" s="1311"/>
      <c r="H1357" s="1311"/>
      <c r="I1357" s="1311"/>
      <c r="J1357" s="1311"/>
      <c r="K1357" s="1311"/>
      <c r="L1357" s="1311"/>
      <c r="M1357" s="1311"/>
      <c r="N1357" s="1311"/>
      <c r="O1357" s="1311"/>
      <c r="P1357" s="1311"/>
      <c r="Q1357" s="1311"/>
      <c r="R1357" s="1311"/>
      <c r="S1357" s="1312" t="str">
        <f>S$97</f>
        <v>calculée</v>
      </c>
      <c r="T1357" s="1312"/>
      <c r="U1357" s="1312"/>
      <c r="V1357" s="1312"/>
      <c r="W1357" s="1312"/>
      <c r="X1357" s="1312" t="str">
        <f>X$97</f>
        <v>des mesures</v>
      </c>
      <c r="Z1357" s="2165" t="s">
        <v>594</v>
      </c>
      <c r="AA1357" s="2165" t="str">
        <f>$R$40</f>
        <v>d'ici à 4 ans</v>
      </c>
      <c r="AB1357" s="2165" t="str">
        <f>$R$41</f>
        <v>d'ici à 8 ans</v>
      </c>
      <c r="AD1357" s="2165" t="str">
        <f>$R$40</f>
        <v>d'ici à 4 ans</v>
      </c>
      <c r="AE1357" s="2165" t="str">
        <f>$R$41</f>
        <v>d'ici à 8 ans</v>
      </c>
      <c r="AG1357" s="2165" t="str">
        <f>$R$40</f>
        <v>d'ici à 4 ans</v>
      </c>
      <c r="AH1357" s="2165" t="str">
        <f>$R$41</f>
        <v>d'ici à 8 ans</v>
      </c>
      <c r="AI1357" s="2165" t="str">
        <f>$R$40</f>
        <v>d'ici à 4 ans</v>
      </c>
      <c r="AJ1357" s="2165" t="str">
        <f>$R$41</f>
        <v>d'ici à 8 ans</v>
      </c>
    </row>
    <row r="1358" spans="1:38" s="1292" customFormat="1" ht="16" customHeight="1">
      <c r="A1358" s="1704">
        <f>IF(G1325="",0,1)</f>
        <v>0</v>
      </c>
      <c r="B1358" s="1629"/>
      <c r="C1358" s="1283"/>
      <c r="D1358" s="677"/>
      <c r="E1358" s="1474" t="str">
        <f t="shared" ref="E1358:E1389" si="128">IF((SUM(A1358:C1358))&gt;0,G$42,"")</f>
        <v/>
      </c>
      <c r="F1358" s="1789"/>
      <c r="G1358" s="1311"/>
      <c r="H1358" s="1311"/>
      <c r="I1358" s="1311"/>
      <c r="J1358" s="1311"/>
      <c r="K1358" s="1311"/>
      <c r="L1358" s="1311"/>
      <c r="M1358" s="1311"/>
      <c r="N1358" s="1311"/>
      <c r="O1358" s="1311"/>
      <c r="P1358" s="1311"/>
      <c r="Q1358" s="1311"/>
      <c r="R1358" s="1311"/>
      <c r="S1358" s="1312"/>
      <c r="T1358" s="1312"/>
      <c r="U1358" s="1312"/>
      <c r="V1358" s="1312"/>
      <c r="W1358" s="1312"/>
      <c r="X1358" s="1312" t="str">
        <f>X$98</f>
        <v>choisies</v>
      </c>
      <c r="Z1358" s="2165"/>
      <c r="AA1358" s="2165"/>
      <c r="AB1358" s="2165"/>
      <c r="AD1358" s="2165"/>
      <c r="AE1358" s="2165"/>
      <c r="AG1358" s="2165"/>
      <c r="AH1358" s="2165"/>
      <c r="AI1358" s="2165"/>
      <c r="AJ1358" s="2165"/>
    </row>
    <row r="1359" spans="1:38" s="1292" customFormat="1" ht="16" customHeight="1">
      <c r="A1359" s="1704">
        <f>IF(G1325="",0,1)</f>
        <v>0</v>
      </c>
      <c r="B1359" s="1629"/>
      <c r="C1359" s="1283"/>
      <c r="D1359" s="677"/>
      <c r="E1359" s="1474" t="str">
        <f t="shared" si="128"/>
        <v/>
      </c>
      <c r="F1359" s="1789"/>
      <c r="G1359" s="1313"/>
      <c r="H1359" s="1313"/>
      <c r="I1359" s="1313"/>
      <c r="J1359" s="1313"/>
      <c r="K1359" s="1313"/>
      <c r="L1359" s="1313"/>
      <c r="M1359" s="1313"/>
      <c r="N1359" s="1313"/>
      <c r="O1359" s="1313"/>
      <c r="P1359" s="1313"/>
      <c r="Q1359" s="1313"/>
      <c r="R1359" s="1313"/>
      <c r="S1359" s="1314" t="s">
        <v>5</v>
      </c>
      <c r="T1359" s="1314"/>
      <c r="U1359" s="2181" t="str">
        <f>U$99</f>
        <v>[oui/non]</v>
      </c>
      <c r="V1359" s="2181"/>
      <c r="W1359" s="2181"/>
      <c r="X1359" s="1314" t="s">
        <v>5</v>
      </c>
      <c r="Z1359" s="2165"/>
      <c r="AA1359" s="2165"/>
      <c r="AB1359" s="2165"/>
      <c r="AD1359" s="2165"/>
      <c r="AE1359" s="2165"/>
      <c r="AG1359" s="2165"/>
      <c r="AH1359" s="2165"/>
      <c r="AI1359" s="2165"/>
      <c r="AJ1359" s="2165"/>
    </row>
    <row r="1360" spans="1:38" s="1292" customFormat="1" ht="16" customHeight="1">
      <c r="A1360" s="1704">
        <f>IF(G1325="",0,1)</f>
        <v>0</v>
      </c>
      <c r="B1360" s="1629"/>
      <c r="C1360" s="1283"/>
      <c r="D1360" s="677"/>
      <c r="E1360" s="1474" t="str">
        <f t="shared" si="128"/>
        <v/>
      </c>
      <c r="F1360" s="1789"/>
      <c r="G1360" s="1311"/>
      <c r="H1360" s="1311"/>
      <c r="I1360" s="1311"/>
      <c r="J1360" s="1311"/>
      <c r="K1360" s="1311"/>
      <c r="L1360" s="1311"/>
      <c r="M1360" s="1311"/>
      <c r="N1360" s="1311"/>
      <c r="O1360" s="1311"/>
      <c r="P1360" s="1311"/>
      <c r="Q1360" s="1311"/>
      <c r="R1360" s="1311"/>
      <c r="T1360" s="1312"/>
      <c r="U1360" s="1312"/>
      <c r="V1360" s="1312"/>
      <c r="Z1360" s="2165"/>
      <c r="AA1360" s="2165"/>
      <c r="AB1360" s="2165"/>
      <c r="AD1360" s="2165"/>
      <c r="AE1360" s="2165"/>
      <c r="AG1360" s="2165"/>
      <c r="AH1360" s="2165"/>
      <c r="AI1360" s="2165"/>
      <c r="AJ1360" s="2165"/>
    </row>
    <row r="1361" spans="1:38" s="1292" customFormat="1" ht="12" customHeight="1">
      <c r="A1361" s="1704">
        <f>IF(G1325="",0,1)</f>
        <v>0</v>
      </c>
      <c r="B1361" s="1629"/>
      <c r="C1361" s="1283"/>
      <c r="D1361" s="677"/>
      <c r="E1361" s="1474" t="str">
        <f t="shared" si="128"/>
        <v/>
      </c>
      <c r="F1361" s="1789"/>
      <c r="G1361" s="1315"/>
      <c r="H1361" s="1315"/>
      <c r="I1361" s="1315"/>
      <c r="J1361" s="1315"/>
      <c r="K1361" s="1315"/>
      <c r="L1361" s="1315"/>
      <c r="M1361" s="1315"/>
      <c r="N1361" s="1315"/>
      <c r="O1361" s="1315"/>
      <c r="P1361" s="1315"/>
      <c r="Q1361" s="1315"/>
      <c r="R1361" s="1315"/>
      <c r="S1361" s="1315"/>
      <c r="T1361" s="1315"/>
      <c r="U1361" s="1312"/>
      <c r="V1361" s="1315"/>
      <c r="W1361" s="1315"/>
      <c r="X1361" s="1315"/>
      <c r="Z1361" s="2165"/>
      <c r="AA1361" s="2165"/>
      <c r="AB1361" s="2165"/>
      <c r="AD1361" s="2165"/>
      <c r="AE1361" s="2165"/>
      <c r="AG1361" s="2165"/>
      <c r="AH1361" s="2165"/>
      <c r="AI1361" s="2165"/>
      <c r="AJ1361" s="2165"/>
    </row>
    <row r="1362" spans="1:38" s="737" customFormat="1" ht="17" customHeight="1">
      <c r="A1362" s="1704">
        <f>IF(G1325="",0,1)</f>
        <v>0</v>
      </c>
      <c r="B1362" s="1655"/>
      <c r="C1362" s="1283"/>
      <c r="D1362" s="1561"/>
      <c r="E1362" s="1474" t="str">
        <f t="shared" si="128"/>
        <v/>
      </c>
      <c r="F1362" s="1789"/>
      <c r="G1362" s="1316"/>
      <c r="H1362" s="1317" t="str">
        <f>H$102</f>
        <v>Ecran thermique</v>
      </c>
      <c r="I1362" s="1317"/>
      <c r="J1362" s="1317"/>
      <c r="K1362" s="2173" t="str">
        <f>AF1325</f>
        <v/>
      </c>
      <c r="L1362" s="2173"/>
      <c r="M1362" s="2173"/>
      <c r="N1362" s="2173"/>
      <c r="O1362" s="2173"/>
      <c r="P1362" s="2173"/>
      <c r="Q1362" s="2173"/>
      <c r="R1362" s="1318" t="str">
        <f>IF(S1362=0,"",IF(BC1325=Q$40,R$40,R$41))</f>
        <v>d'ici à 8 ans</v>
      </c>
      <c r="S1362" s="1319" t="str">
        <f>AT1325</f>
        <v/>
      </c>
      <c r="T1362" s="1319"/>
      <c r="U1362" s="1319"/>
      <c r="V1362" s="527"/>
      <c r="W1362" s="1320"/>
      <c r="X1362" s="1319" t="str">
        <f>IF(V1362=V$41,0,S1362)</f>
        <v/>
      </c>
      <c r="Z1362" s="1321">
        <f>IF(S1362=0,1,IF(V1362=V$41,2,3))</f>
        <v>3</v>
      </c>
      <c r="AA1362" s="1322">
        <f>IF(R1362=AA1357,S1362,0)</f>
        <v>0</v>
      </c>
      <c r="AB1362" s="1322" t="str">
        <f>IF(R1362=AB1357,S1362,0)</f>
        <v/>
      </c>
      <c r="AC1362" s="1292"/>
      <c r="AD1362" s="1322">
        <f>IF(R1362=AD1357,X1362,0)</f>
        <v>0</v>
      </c>
      <c r="AE1362" s="1322" t="str">
        <f>IF(R1362=AE1357,X1362,0)</f>
        <v/>
      </c>
      <c r="AF1362" s="40"/>
      <c r="AG1362" s="1322">
        <f>AD1362</f>
        <v>0</v>
      </c>
      <c r="AH1362" s="1562" t="str">
        <f>AE1362</f>
        <v/>
      </c>
      <c r="AI1362" s="1563">
        <f>IF(W1362=AI1357,AC1362,0)</f>
        <v>0</v>
      </c>
      <c r="AJ1362" s="1563">
        <f>IF(W1362=AJ1357,AC1362,0)</f>
        <v>0</v>
      </c>
      <c r="AK1362" s="40"/>
      <c r="AL1362" s="40"/>
    </row>
    <row r="1363" spans="1:38" s="737" customFormat="1" ht="47" customHeight="1">
      <c r="A1363" s="1704">
        <f>IF(G1325="",0,1)</f>
        <v>0</v>
      </c>
      <c r="B1363" s="1655"/>
      <c r="C1363" s="1283"/>
      <c r="D1363" s="1561"/>
      <c r="E1363" s="1474" t="str">
        <f t="shared" si="128"/>
        <v/>
      </c>
      <c r="F1363" s="1789"/>
      <c r="G1363" s="1323"/>
      <c r="H1363" s="1324"/>
      <c r="I1363" s="1324"/>
      <c r="J1363" s="1324"/>
      <c r="K1363" s="2174"/>
      <c r="L1363" s="2174"/>
      <c r="M1363" s="2174"/>
      <c r="N1363" s="2174"/>
      <c r="O1363" s="2174"/>
      <c r="P1363" s="2174"/>
      <c r="Q1363" s="2174"/>
      <c r="R1363" s="1325"/>
      <c r="S1363" s="1326"/>
      <c r="T1363" s="1326"/>
      <c r="U1363" s="1326"/>
      <c r="V1363" s="1326"/>
      <c r="W1363" s="1326"/>
      <c r="X1363" s="1326"/>
      <c r="AC1363" s="1292"/>
      <c r="AF1363" s="40"/>
      <c r="AI1363" s="1443"/>
      <c r="AJ1363" s="1443"/>
      <c r="AK1363" s="40"/>
      <c r="AL1363" s="40"/>
    </row>
    <row r="1364" spans="1:38" s="737" customFormat="1" ht="17" customHeight="1">
      <c r="A1364" s="1704">
        <f>IF(G1325="",0,1)</f>
        <v>0</v>
      </c>
      <c r="B1364" s="1655"/>
      <c r="C1364" s="1283"/>
      <c r="D1364" s="1561"/>
      <c r="E1364" s="1474" t="str">
        <f t="shared" si="128"/>
        <v/>
      </c>
      <c r="F1364" s="1789"/>
      <c r="G1364" s="1316"/>
      <c r="H1364" s="1317" t="str">
        <f>H$104</f>
        <v>Toit</v>
      </c>
      <c r="I1364" s="1317"/>
      <c r="J1364" s="1317"/>
      <c r="K1364" s="2173" t="str">
        <f>AG1325</f>
        <v/>
      </c>
      <c r="L1364" s="2173"/>
      <c r="M1364" s="2173"/>
      <c r="N1364" s="2173"/>
      <c r="O1364" s="2173"/>
      <c r="P1364" s="2173"/>
      <c r="Q1364" s="2173"/>
      <c r="R1364" s="1318" t="str">
        <f>IF(S1364=0,"",IF(BD1325=Q$40,R$40,R$41))</f>
        <v>d'ici à 8 ans</v>
      </c>
      <c r="S1364" s="1327" t="str">
        <f>AU1325</f>
        <v/>
      </c>
      <c r="T1364" s="1327"/>
      <c r="U1364" s="1327"/>
      <c r="V1364" s="527"/>
      <c r="W1364" s="1320"/>
      <c r="X1364" s="1319" t="str">
        <f>IF(V1364=V$41,0,S1364)</f>
        <v/>
      </c>
      <c r="Z1364" s="1328">
        <f>IF(S1364=0,1,IF(V1364=V$41,2,3))</f>
        <v>3</v>
      </c>
      <c r="AA1364" s="1322">
        <f>IF(R1364=AA1357,S1364,0)</f>
        <v>0</v>
      </c>
      <c r="AB1364" s="1322" t="str">
        <f>IF(R1364=AB1357,S1364,0)</f>
        <v/>
      </c>
      <c r="AC1364" s="1292"/>
      <c r="AD1364" s="1322">
        <f>IF(R1364=AD1357,X1364,0)</f>
        <v>0</v>
      </c>
      <c r="AE1364" s="1322" t="str">
        <f>IF(R1364=AE1357,X1364,0)</f>
        <v/>
      </c>
      <c r="AF1364" s="40"/>
      <c r="AG1364" s="1322">
        <f>AD1364</f>
        <v>0</v>
      </c>
      <c r="AH1364" s="1562" t="str">
        <f>AE1364</f>
        <v/>
      </c>
      <c r="AI1364" s="1563">
        <f>IF(W1364=AI1357,AC1364,0)</f>
        <v>0</v>
      </c>
      <c r="AJ1364" s="1563">
        <f>IF(W1364=AJ1357,AC1364,0)</f>
        <v>0</v>
      </c>
      <c r="AK1364" s="40"/>
      <c r="AL1364" s="40"/>
    </row>
    <row r="1365" spans="1:38" s="737" customFormat="1" ht="92" customHeight="1">
      <c r="A1365" s="1704">
        <f>IF(G1325="",0,1)</f>
        <v>0</v>
      </c>
      <c r="B1365" s="1655"/>
      <c r="C1365" s="1283"/>
      <c r="D1365" s="1561"/>
      <c r="E1365" s="1474" t="str">
        <f t="shared" si="128"/>
        <v/>
      </c>
      <c r="F1365" s="1789"/>
      <c r="G1365" s="1323"/>
      <c r="H1365" s="1324"/>
      <c r="I1365" s="1324"/>
      <c r="J1365" s="1324"/>
      <c r="K1365" s="2174"/>
      <c r="L1365" s="2174"/>
      <c r="M1365" s="2174"/>
      <c r="N1365" s="2174"/>
      <c r="O1365" s="2174"/>
      <c r="P1365" s="2174"/>
      <c r="Q1365" s="2174"/>
      <c r="R1365" s="1325"/>
      <c r="S1365" s="1326"/>
      <c r="T1365" s="1326"/>
      <c r="U1365" s="1326"/>
      <c r="V1365" s="1326"/>
      <c r="W1365" s="1326"/>
      <c r="X1365" s="1326"/>
      <c r="AC1365" s="1292"/>
      <c r="AF1365" s="40"/>
      <c r="AI1365" s="1443"/>
      <c r="AJ1365" s="1443"/>
      <c r="AK1365" s="40"/>
      <c r="AL1365" s="40"/>
    </row>
    <row r="1366" spans="1:38" s="737" customFormat="1" ht="17" customHeight="1">
      <c r="A1366" s="1704">
        <f>IF(G1325="",0,1)</f>
        <v>0</v>
      </c>
      <c r="B1366" s="1655"/>
      <c r="C1366" s="1283"/>
      <c r="D1366" s="1561"/>
      <c r="E1366" s="1474" t="str">
        <f t="shared" si="128"/>
        <v/>
      </c>
      <c r="F1366" s="1789"/>
      <c r="G1366" s="1316"/>
      <c r="H1366" s="1317" t="str">
        <f>H$106</f>
        <v>Parois latérales et pignons</v>
      </c>
      <c r="I1366" s="1317"/>
      <c r="J1366" s="1317"/>
      <c r="K1366" s="2173" t="str">
        <f>AH1325</f>
        <v/>
      </c>
      <c r="L1366" s="2173"/>
      <c r="M1366" s="2173"/>
      <c r="N1366" s="2173"/>
      <c r="O1366" s="2173"/>
      <c r="P1366" s="2173"/>
      <c r="Q1366" s="2173"/>
      <c r="R1366" s="1318" t="str">
        <f>IF(S1366=0,"",IF(BE1325=Q$40,R$40,R$41))</f>
        <v>d'ici à 8 ans</v>
      </c>
      <c r="S1366" s="1327" t="str">
        <f>AV1325</f>
        <v/>
      </c>
      <c r="T1366" s="1327"/>
      <c r="U1366" s="1327"/>
      <c r="V1366" s="527"/>
      <c r="W1366" s="1320"/>
      <c r="X1366" s="1319" t="str">
        <f>IF(V1366=V$41,0,S1366)</f>
        <v/>
      </c>
      <c r="Z1366" s="1328">
        <f>IF(S1366=0,1,IF(V1366=V$41,2,3))</f>
        <v>3</v>
      </c>
      <c r="AA1366" s="1322">
        <f>IF(R1366=AA1357,S1366,0)</f>
        <v>0</v>
      </c>
      <c r="AB1366" s="1322" t="str">
        <f>IF(R1366=AB1357,S1366,0)</f>
        <v/>
      </c>
      <c r="AC1366" s="1292"/>
      <c r="AD1366" s="1322">
        <f>IF(R1366=AD1357,X1366,0)</f>
        <v>0</v>
      </c>
      <c r="AE1366" s="1322" t="str">
        <f>IF(R1366=AE1357,X1366,0)</f>
        <v/>
      </c>
      <c r="AF1366" s="40"/>
      <c r="AG1366" s="1322">
        <f>AD1366</f>
        <v>0</v>
      </c>
      <c r="AH1366" s="1562" t="str">
        <f>AE1366</f>
        <v/>
      </c>
      <c r="AI1366" s="1563">
        <f>IF(W1366=AI1357,AC1366,0)</f>
        <v>0</v>
      </c>
      <c r="AJ1366" s="1563">
        <f>IF(W1366=AJ1357,AC1366,0)</f>
        <v>0</v>
      </c>
      <c r="AK1366" s="40"/>
      <c r="AL1366" s="40"/>
    </row>
    <row r="1367" spans="1:38" s="737" customFormat="1" ht="34" customHeight="1">
      <c r="A1367" s="1704">
        <f>IF(G1325="",0,1)</f>
        <v>0</v>
      </c>
      <c r="B1367" s="1655"/>
      <c r="C1367" s="1283"/>
      <c r="D1367" s="1561"/>
      <c r="E1367" s="1474" t="str">
        <f t="shared" si="128"/>
        <v/>
      </c>
      <c r="F1367" s="1789"/>
      <c r="G1367" s="1323"/>
      <c r="H1367" s="1324"/>
      <c r="I1367" s="1324"/>
      <c r="J1367" s="1324"/>
      <c r="K1367" s="2174"/>
      <c r="L1367" s="2174"/>
      <c r="M1367" s="2174"/>
      <c r="N1367" s="2174"/>
      <c r="O1367" s="2174"/>
      <c r="P1367" s="2174"/>
      <c r="Q1367" s="2174"/>
      <c r="R1367" s="1325"/>
      <c r="S1367" s="1326"/>
      <c r="T1367" s="1326"/>
      <c r="U1367" s="1326"/>
      <c r="V1367" s="1326"/>
      <c r="W1367" s="1326"/>
      <c r="X1367" s="1326"/>
      <c r="AC1367" s="1292"/>
      <c r="AI1367" s="1443"/>
      <c r="AJ1367" s="1443"/>
      <c r="AK1367" s="40"/>
      <c r="AL1367" s="40"/>
    </row>
    <row r="1368" spans="1:38" s="737" customFormat="1" ht="17" customHeight="1">
      <c r="A1368" s="1704">
        <f>IF(G1325="",0,1)</f>
        <v>0</v>
      </c>
      <c r="B1368" s="1655"/>
      <c r="C1368" s="1283"/>
      <c r="D1368" s="1561"/>
      <c r="E1368" s="1474" t="str">
        <f t="shared" si="128"/>
        <v/>
      </c>
      <c r="F1368" s="1789"/>
      <c r="G1368" s="1316"/>
      <c r="H1368" s="1317" t="str">
        <f>H$108</f>
        <v>Etanchéité</v>
      </c>
      <c r="I1368" s="1317"/>
      <c r="J1368" s="1317"/>
      <c r="K1368" s="2173" t="str">
        <f>AI1325</f>
        <v/>
      </c>
      <c r="L1368" s="2173"/>
      <c r="M1368" s="2173"/>
      <c r="N1368" s="2173"/>
      <c r="O1368" s="2173"/>
      <c r="P1368" s="2173"/>
      <c r="Q1368" s="2173"/>
      <c r="R1368" s="1318" t="str">
        <f>IF(S1368=0,"",IF(BF1325=Q$40,R$40,R$41))</f>
        <v>d'ici à 8 ans</v>
      </c>
      <c r="S1368" s="1327" t="str">
        <f>AW1325</f>
        <v/>
      </c>
      <c r="T1368" s="1327"/>
      <c r="U1368" s="1327"/>
      <c r="V1368" s="527"/>
      <c r="W1368" s="1320"/>
      <c r="X1368" s="1319" t="str">
        <f>IF(V1368=V$41,0,S1368)</f>
        <v/>
      </c>
      <c r="Z1368" s="1328">
        <f>IF(S1368=0,1,IF(V1368=V$41,2,3))</f>
        <v>3</v>
      </c>
      <c r="AA1368" s="1322">
        <f>IF(R1368=AA1357,S1368,0)</f>
        <v>0</v>
      </c>
      <c r="AB1368" s="1322" t="str">
        <f>IF(R1368=AB1357,S1368,0)</f>
        <v/>
      </c>
      <c r="AC1368" s="1292"/>
      <c r="AD1368" s="1322">
        <f>IF(R1368=AD1357,X1368,0)</f>
        <v>0</v>
      </c>
      <c r="AE1368" s="1322" t="str">
        <f>IF(R1368=AE1357,X1368,0)</f>
        <v/>
      </c>
      <c r="AF1368" s="40"/>
      <c r="AG1368" s="1322">
        <f>AD1368</f>
        <v>0</v>
      </c>
      <c r="AH1368" s="1562" t="str">
        <f>AE1368</f>
        <v/>
      </c>
      <c r="AI1368" s="1563">
        <f>IF(W1368=AI1357,AC1368,0)</f>
        <v>0</v>
      </c>
      <c r="AJ1368" s="1563">
        <f>IF(W1368=AJ1357,AC1368,0)</f>
        <v>0</v>
      </c>
      <c r="AK1368" s="40"/>
      <c r="AL1368" s="40"/>
    </row>
    <row r="1369" spans="1:38" s="737" customFormat="1" ht="47" customHeight="1">
      <c r="A1369" s="1704">
        <f>IF(G1325="",0,1)</f>
        <v>0</v>
      </c>
      <c r="B1369" s="1655"/>
      <c r="C1369" s="1283"/>
      <c r="D1369" s="1561"/>
      <c r="E1369" s="1474" t="str">
        <f t="shared" si="128"/>
        <v/>
      </c>
      <c r="F1369" s="1789"/>
      <c r="G1369" s="1323"/>
      <c r="H1369" s="1324"/>
      <c r="I1369" s="1324"/>
      <c r="J1369" s="1324"/>
      <c r="K1369" s="2174"/>
      <c r="L1369" s="2174"/>
      <c r="M1369" s="2174"/>
      <c r="N1369" s="2174"/>
      <c r="O1369" s="2174"/>
      <c r="P1369" s="2174"/>
      <c r="Q1369" s="2174"/>
      <c r="R1369" s="1325"/>
      <c r="S1369" s="1326"/>
      <c r="T1369" s="1326"/>
      <c r="U1369" s="1326"/>
      <c r="V1369" s="1326"/>
      <c r="W1369" s="1326"/>
      <c r="X1369" s="1326"/>
      <c r="AC1369" s="1292"/>
      <c r="AE1369" s="40"/>
      <c r="AF1369" s="40"/>
      <c r="AH1369" s="40"/>
      <c r="AI1369" s="1443"/>
      <c r="AJ1369" s="44"/>
      <c r="AK1369" s="40"/>
      <c r="AL1369" s="40"/>
    </row>
    <row r="1370" spans="1:38" s="737" customFormat="1" ht="17" customHeight="1">
      <c r="A1370" s="1704">
        <f>IF(G1325="",0,1)</f>
        <v>0</v>
      </c>
      <c r="B1370" s="1655"/>
      <c r="C1370" s="1283"/>
      <c r="D1370" s="1561"/>
      <c r="E1370" s="1474" t="str">
        <f t="shared" si="128"/>
        <v/>
      </c>
      <c r="F1370" s="1789"/>
      <c r="G1370" s="1316"/>
      <c r="H1370" s="1317" t="str">
        <f>H$110</f>
        <v>Gestion du climat</v>
      </c>
      <c r="I1370" s="1317"/>
      <c r="J1370" s="1317"/>
      <c r="K1370" s="2173" t="str">
        <f>AJ1325</f>
        <v/>
      </c>
      <c r="L1370" s="2173"/>
      <c r="M1370" s="2173"/>
      <c r="N1370" s="2173"/>
      <c r="O1370" s="2173"/>
      <c r="P1370" s="2173"/>
      <c r="Q1370" s="2173"/>
      <c r="R1370" s="1318" t="str">
        <f>IF(S1370=0,"",IF(BG1325=Q$40,R$40,R$41))</f>
        <v>d'ici à 8 ans</v>
      </c>
      <c r="S1370" s="1327" t="str">
        <f>AX1325</f>
        <v/>
      </c>
      <c r="T1370" s="1327"/>
      <c r="U1370" s="1327"/>
      <c r="V1370" s="527"/>
      <c r="W1370" s="1320"/>
      <c r="X1370" s="1319" t="str">
        <f>IF(V1370=V$41,0,S1370)</f>
        <v/>
      </c>
      <c r="Z1370" s="1328">
        <f>IF(S1370=0,1,IF(V1370=V$41,2,3))</f>
        <v>3</v>
      </c>
      <c r="AA1370" s="1322">
        <f>IF(R1370=AA1357,S1370,0)</f>
        <v>0</v>
      </c>
      <c r="AB1370" s="1322" t="str">
        <f>IF(R1370=AB1357,S1370,0)</f>
        <v/>
      </c>
      <c r="AC1370" s="1292"/>
      <c r="AD1370" s="1322">
        <f>IF(R1370=AD1357,X1370,0)</f>
        <v>0</v>
      </c>
      <c r="AE1370" s="1322" t="str">
        <f>IF(R1370=AE1357,X1370,0)</f>
        <v/>
      </c>
      <c r="AF1370" s="40"/>
      <c r="AG1370" s="1322">
        <f>AD1370</f>
        <v>0</v>
      </c>
      <c r="AH1370" s="1562" t="str">
        <f>AE1370</f>
        <v/>
      </c>
      <c r="AI1370" s="1563">
        <f>IF(W1370=AI1357,AC1370,0)</f>
        <v>0</v>
      </c>
      <c r="AJ1370" s="1563">
        <f>IF(W1370=AJ1357,AC1370,0)</f>
        <v>0</v>
      </c>
      <c r="AK1370" s="40"/>
      <c r="AL1370" s="40"/>
    </row>
    <row r="1371" spans="1:38" s="737" customFormat="1" ht="24" customHeight="1">
      <c r="A1371" s="1704">
        <f>IF(G1325="",0,1)</f>
        <v>0</v>
      </c>
      <c r="B1371" s="1655"/>
      <c r="C1371" s="1283"/>
      <c r="D1371" s="1561"/>
      <c r="E1371" s="1474" t="str">
        <f t="shared" si="128"/>
        <v/>
      </c>
      <c r="F1371" s="1789"/>
      <c r="G1371" s="1323"/>
      <c r="H1371" s="1324"/>
      <c r="I1371" s="1324"/>
      <c r="J1371" s="1324"/>
      <c r="K1371" s="2174"/>
      <c r="L1371" s="2174"/>
      <c r="M1371" s="2174"/>
      <c r="N1371" s="2174"/>
      <c r="O1371" s="2174"/>
      <c r="P1371" s="2174"/>
      <c r="Q1371" s="2174"/>
      <c r="R1371" s="1325"/>
      <c r="S1371" s="1326"/>
      <c r="T1371" s="1326"/>
      <c r="U1371" s="1326"/>
      <c r="V1371" s="1326"/>
      <c r="W1371" s="1326"/>
      <c r="X1371" s="1326"/>
      <c r="AC1371" s="1292"/>
      <c r="AE1371" s="40"/>
      <c r="AF1371" s="40"/>
      <c r="AH1371" s="40"/>
      <c r="AJ1371" s="40"/>
      <c r="AK1371" s="40"/>
      <c r="AL1371" s="40"/>
    </row>
    <row r="1372" spans="1:38" s="737" customFormat="1" ht="17" customHeight="1">
      <c r="A1372" s="1704">
        <f>IF(G1325="",0,1)</f>
        <v>0</v>
      </c>
      <c r="B1372" s="1655"/>
      <c r="C1372" s="1283"/>
      <c r="D1372" s="1561"/>
      <c r="E1372" s="1474" t="str">
        <f t="shared" si="128"/>
        <v/>
      </c>
      <c r="F1372" s="1789"/>
      <c r="G1372" s="1316"/>
      <c r="H1372" s="1317" t="str">
        <f>H$112</f>
        <v>Isolation des conduites</v>
      </c>
      <c r="I1372" s="1317"/>
      <c r="J1372" s="1317"/>
      <c r="K1372" s="2173" t="str">
        <f>AK1325</f>
        <v/>
      </c>
      <c r="L1372" s="2173"/>
      <c r="M1372" s="2173"/>
      <c r="N1372" s="2173"/>
      <c r="O1372" s="2173"/>
      <c r="P1372" s="2173"/>
      <c r="Q1372" s="2173"/>
      <c r="R1372" s="1318" t="str">
        <f>IF(S1372=0,"",IF(BH1325=Q$40,R$40,R$41))</f>
        <v>d'ici à 8 ans</v>
      </c>
      <c r="S1372" s="1327" t="str">
        <f>AY1325</f>
        <v/>
      </c>
      <c r="T1372" s="1327"/>
      <c r="U1372" s="1327"/>
      <c r="V1372" s="527"/>
      <c r="W1372" s="1320"/>
      <c r="X1372" s="1319" t="str">
        <f>IF(V1372=V$41,0,S1372)</f>
        <v/>
      </c>
      <c r="Z1372" s="1328">
        <f>IF(S1372=0,1,IF(V1372=V$41,2,3))</f>
        <v>3</v>
      </c>
      <c r="AA1372" s="1322">
        <f>IF(R1372=AA1357,S1372,0)</f>
        <v>0</v>
      </c>
      <c r="AB1372" s="1322" t="str">
        <f>IF(R1372=AB1357,S1372,0)</f>
        <v/>
      </c>
      <c r="AC1372" s="1292"/>
      <c r="AD1372" s="1322">
        <f>IF(R1372=AD1357,X1372,0)</f>
        <v>0</v>
      </c>
      <c r="AE1372" s="1322" t="str">
        <f>IF(R1372=AE1357,X1372,0)</f>
        <v/>
      </c>
      <c r="AF1372" s="40"/>
      <c r="AH1372" s="40"/>
      <c r="AI1372" s="1322">
        <f>AD1372</f>
        <v>0</v>
      </c>
      <c r="AJ1372" s="1322" t="str">
        <f>AE1372</f>
        <v/>
      </c>
      <c r="AK1372" s="40"/>
      <c r="AL1372" s="40"/>
    </row>
    <row r="1373" spans="1:38" s="737" customFormat="1" ht="15" customHeight="1">
      <c r="A1373" s="1704">
        <f>IF(G1325="",0,1)</f>
        <v>0</v>
      </c>
      <c r="B1373" s="1655"/>
      <c r="C1373" s="1283"/>
      <c r="D1373" s="1561"/>
      <c r="E1373" s="1474" t="str">
        <f t="shared" si="128"/>
        <v/>
      </c>
      <c r="F1373" s="1789"/>
      <c r="G1373" s="1323"/>
      <c r="H1373" s="1324"/>
      <c r="I1373" s="1324"/>
      <c r="J1373" s="1324"/>
      <c r="K1373" s="2174"/>
      <c r="L1373" s="2174"/>
      <c r="M1373" s="2174"/>
      <c r="N1373" s="2174"/>
      <c r="O1373" s="2174"/>
      <c r="P1373" s="2174"/>
      <c r="Q1373" s="2174"/>
      <c r="R1373" s="1325"/>
      <c r="S1373" s="1326"/>
      <c r="T1373" s="1326"/>
      <c r="U1373" s="1326"/>
      <c r="V1373" s="1326"/>
      <c r="W1373" s="1326"/>
      <c r="X1373" s="1326"/>
      <c r="AC1373" s="1292"/>
      <c r="AE1373" s="40"/>
      <c r="AF1373" s="40"/>
      <c r="AH1373" s="40"/>
      <c r="AJ1373" s="40"/>
      <c r="AK1373" s="40"/>
      <c r="AL1373" s="40"/>
    </row>
    <row r="1374" spans="1:38" s="737" customFormat="1" ht="17" customHeight="1">
      <c r="A1374" s="1704">
        <f>IF(G1325="",0,1)</f>
        <v>0</v>
      </c>
      <c r="B1374" s="1655"/>
      <c r="C1374" s="1283"/>
      <c r="D1374" s="1561"/>
      <c r="E1374" s="1474" t="str">
        <f t="shared" si="128"/>
        <v/>
      </c>
      <c r="F1374" s="1789"/>
      <c r="G1374" s="1316"/>
      <c r="H1374" s="1317" t="str">
        <f>H$114</f>
        <v>Isolation du distributeur de chauffage</v>
      </c>
      <c r="I1374" s="1317"/>
      <c r="J1374" s="1317"/>
      <c r="K1374" s="2173" t="str">
        <f>AL1325</f>
        <v/>
      </c>
      <c r="L1374" s="2173"/>
      <c r="M1374" s="2173"/>
      <c r="N1374" s="2173"/>
      <c r="O1374" s="2173"/>
      <c r="P1374" s="2173"/>
      <c r="Q1374" s="2173"/>
      <c r="R1374" s="1318" t="str">
        <f>IF(S1374=0,"",IF(BI1325=Q$40,R$40,R$41))</f>
        <v>d'ici à 8 ans</v>
      </c>
      <c r="S1374" s="1327" t="str">
        <f>AZ1325</f>
        <v/>
      </c>
      <c r="T1374" s="1327"/>
      <c r="U1374" s="1327"/>
      <c r="V1374" s="527"/>
      <c r="W1374" s="1320"/>
      <c r="X1374" s="1319" t="str">
        <f>IF(V1374=V$41,0,S1374)</f>
        <v/>
      </c>
      <c r="Z1374" s="1328">
        <f>IF(S1374=0,1,IF(V1374=V$41,2,3))</f>
        <v>3</v>
      </c>
      <c r="AA1374" s="1322">
        <f>IF(R1374=AA$97,S1374,0)</f>
        <v>0</v>
      </c>
      <c r="AB1374" s="1322" t="str">
        <f>IF(R1374=AB$97,S1374,0)</f>
        <v/>
      </c>
      <c r="AC1374" s="1292"/>
      <c r="AD1374" s="1322">
        <f>IF(R1374=AD$97,X1374,0)</f>
        <v>0</v>
      </c>
      <c r="AE1374" s="1322" t="str">
        <f>IF(R1374=AE$97,X1374,0)</f>
        <v/>
      </c>
      <c r="AF1374" s="40"/>
      <c r="AH1374" s="40"/>
      <c r="AI1374" s="1322">
        <f>AD1374</f>
        <v>0</v>
      </c>
      <c r="AJ1374" s="1322" t="str">
        <f>AE1374</f>
        <v/>
      </c>
      <c r="AK1374" s="40"/>
      <c r="AL1374" s="40"/>
    </row>
    <row r="1375" spans="1:38" s="737" customFormat="1" ht="17" customHeight="1">
      <c r="A1375" s="1704">
        <f>IF(G1325="",0,1)</f>
        <v>0</v>
      </c>
      <c r="B1375" s="1655"/>
      <c r="C1375" s="1283"/>
      <c r="D1375" s="1561"/>
      <c r="E1375" s="1474" t="str">
        <f t="shared" si="128"/>
        <v/>
      </c>
      <c r="F1375" s="1789"/>
      <c r="G1375" s="1323"/>
      <c r="H1375" s="1324"/>
      <c r="I1375" s="1324"/>
      <c r="J1375" s="1324"/>
      <c r="K1375" s="2174"/>
      <c r="L1375" s="2174"/>
      <c r="M1375" s="2174"/>
      <c r="N1375" s="2174"/>
      <c r="O1375" s="2174"/>
      <c r="P1375" s="2174"/>
      <c r="Q1375" s="2174"/>
      <c r="R1375" s="1325"/>
      <c r="S1375" s="1326"/>
      <c r="T1375" s="1326"/>
      <c r="U1375" s="1326"/>
      <c r="V1375" s="1326"/>
      <c r="W1375" s="1326"/>
      <c r="X1375" s="1326"/>
      <c r="AC1375" s="1292"/>
      <c r="AE1375" s="40"/>
      <c r="AF1375" s="40"/>
      <c r="AH1375" s="40"/>
      <c r="AJ1375" s="40"/>
      <c r="AK1375" s="40"/>
      <c r="AL1375" s="40"/>
    </row>
    <row r="1376" spans="1:38" s="1292" customFormat="1" ht="18" customHeight="1">
      <c r="A1376" s="1704">
        <f>IF(G1325="",0,1)</f>
        <v>0</v>
      </c>
      <c r="B1376" s="1629"/>
      <c r="C1376" s="1283"/>
      <c r="D1376" s="1564">
        <f>IF(I1376="",-1,0)</f>
        <v>-1</v>
      </c>
      <c r="E1376" s="1474" t="str">
        <f t="shared" si="128"/>
        <v/>
      </c>
      <c r="F1376" s="1789"/>
      <c r="G1376" s="1329" t="str">
        <f>G$116</f>
        <v>Total</v>
      </c>
      <c r="H1376" s="1329"/>
      <c r="I1376" s="1330"/>
      <c r="J1376" s="1331"/>
      <c r="K1376" s="1332">
        <f>AK1326</f>
        <v>0</v>
      </c>
      <c r="L1376" s="1332"/>
      <c r="M1376" s="1332"/>
      <c r="N1376" s="1332"/>
      <c r="O1376" s="1332"/>
      <c r="P1376" s="1332"/>
      <c r="Q1376" s="1332"/>
      <c r="R1376" s="1332"/>
      <c r="S1376" s="1286">
        <f>SUM(S1362:S1375)</f>
        <v>0</v>
      </c>
      <c r="T1376" s="1333"/>
      <c r="U1376" s="1286"/>
      <c r="V1376" s="1286">
        <f>SUM(V1362:V1375)</f>
        <v>0</v>
      </c>
      <c r="W1376" s="1286">
        <f>SUM(W1362:W1375)</f>
        <v>0</v>
      </c>
      <c r="X1376" s="1286">
        <f>SUM(X1362:X1375)</f>
        <v>0</v>
      </c>
      <c r="Y1376" s="2"/>
      <c r="Z1376" s="2"/>
      <c r="AA1376" s="1334">
        <f>SUM(AA1362:AA1375)</f>
        <v>0</v>
      </c>
      <c r="AB1376" s="1334">
        <f>SUM(AB1362:AB1375)</f>
        <v>0</v>
      </c>
      <c r="AD1376" s="1334">
        <f>SUM(AD1362:AD1375)</f>
        <v>0</v>
      </c>
      <c r="AE1376" s="1334">
        <f>SUM(AE1362:AE1375)</f>
        <v>0</v>
      </c>
      <c r="AF1376" s="1415"/>
      <c r="AG1376" s="1334">
        <f>SUM(AG1362:AG1375)</f>
        <v>0</v>
      </c>
      <c r="AH1376" s="1334">
        <f>SUM(AH1362:AH1375)</f>
        <v>0</v>
      </c>
      <c r="AI1376" s="1334">
        <f>SUM(AI1362:AI1375)</f>
        <v>0</v>
      </c>
      <c r="AJ1376" s="1334">
        <f>SUM(AJ1362:AJ1375)</f>
        <v>0</v>
      </c>
      <c r="AK1376" s="1415"/>
      <c r="AL1376" s="1415"/>
    </row>
    <row r="1377" spans="1:38" s="731" customFormat="1" ht="25" customHeight="1">
      <c r="A1377" s="1704">
        <f>IF(G1325="",0,1)</f>
        <v>0</v>
      </c>
      <c r="B1377" s="1629"/>
      <c r="C1377" s="1283"/>
      <c r="D1377" s="1561"/>
      <c r="E1377" s="1474" t="str">
        <f t="shared" si="128"/>
        <v/>
      </c>
      <c r="F1377" s="1789"/>
      <c r="G1377" s="1315"/>
      <c r="H1377" s="1335"/>
      <c r="I1377" s="1336"/>
      <c r="J1377" s="1337"/>
      <c r="K1377" s="1338"/>
      <c r="L1377" s="1338"/>
      <c r="M1377" s="1338"/>
      <c r="N1377" s="1338"/>
      <c r="O1377" s="1338"/>
      <c r="P1377" s="1338"/>
      <c r="Q1377" s="1338"/>
      <c r="R1377" s="1338"/>
      <c r="S1377" s="1337"/>
      <c r="T1377" s="1337"/>
      <c r="U1377" s="1337"/>
      <c r="V1377" s="1339"/>
      <c r="W1377" s="989"/>
      <c r="X1377" s="2"/>
      <c r="Y1377" s="2"/>
      <c r="Z1377" s="2"/>
      <c r="AA1377" s="2"/>
      <c r="AB1377" s="2"/>
      <c r="AC1377" s="1292"/>
      <c r="AD1377" s="1415"/>
      <c r="AE1377" s="1415"/>
      <c r="AF1377" s="1415"/>
      <c r="AG1377" s="1415"/>
      <c r="AH1377" s="1415"/>
      <c r="AI1377" s="1415"/>
      <c r="AJ1377" s="1415"/>
      <c r="AK1377" s="1415"/>
      <c r="AL1377" s="1415"/>
    </row>
    <row r="1378" spans="1:38" s="1279" customFormat="1" ht="19" customHeight="1">
      <c r="A1378" s="1704">
        <f>IF(G1325="",0,1)</f>
        <v>0</v>
      </c>
      <c r="B1378" s="1704"/>
      <c r="C1378" s="1565"/>
      <c r="D1378" s="1566"/>
      <c r="E1378" s="1474" t="str">
        <f t="shared" si="128"/>
        <v/>
      </c>
      <c r="F1378" s="1789"/>
      <c r="G1378" s="1340"/>
      <c r="H1378" s="1341" t="str">
        <f>H$118</f>
        <v>Economies</v>
      </c>
      <c r="I1378" s="1342"/>
      <c r="J1378" s="1343"/>
      <c r="K1378" s="1344" t="str">
        <f>K$118</f>
        <v>Ensemble des mesures 1</v>
      </c>
      <c r="L1378" s="1345"/>
      <c r="M1378" s="1261"/>
      <c r="N1378" s="1346"/>
      <c r="O1378" s="1346"/>
      <c r="P1378" s="1346"/>
      <c r="Q1378" s="1346"/>
      <c r="R1378" s="1346"/>
      <c r="S1378" s="1347">
        <f>AA1376</f>
        <v>0</v>
      </c>
      <c r="T1378" s="1261"/>
      <c r="U1378" s="1261"/>
      <c r="V1378" s="1261"/>
      <c r="W1378" s="1348"/>
      <c r="X1378" s="1349">
        <f>AD1376</f>
        <v>0</v>
      </c>
      <c r="Y1378" s="1350"/>
      <c r="Z1378" s="1350"/>
      <c r="AA1378" s="1350"/>
      <c r="AB1378" s="1350"/>
      <c r="AC1378" s="1350"/>
    </row>
    <row r="1379" spans="1:38" s="1355" customFormat="1" ht="19" customHeight="1">
      <c r="A1379" s="1704">
        <f>IF(G1325="",0,1)</f>
        <v>0</v>
      </c>
      <c r="B1379" s="1646"/>
      <c r="C1379" s="1565"/>
      <c r="D1379" s="1567"/>
      <c r="E1379" s="1474" t="str">
        <f t="shared" si="128"/>
        <v/>
      </c>
      <c r="F1379" s="1789"/>
      <c r="G1379" s="1351"/>
      <c r="H1379" s="1352" t="s">
        <v>100</v>
      </c>
      <c r="I1379" s="1353"/>
      <c r="J1379" s="1354"/>
      <c r="K1379" s="1344" t="str">
        <f>K$119</f>
        <v>Ensemble des mesures 2</v>
      </c>
      <c r="L1379" s="1345"/>
      <c r="M1379" s="1261"/>
      <c r="N1379" s="1346"/>
      <c r="O1379" s="1346"/>
      <c r="P1379" s="1346"/>
      <c r="Q1379" s="1346"/>
      <c r="R1379" s="1346"/>
      <c r="S1379" s="1347">
        <f>AB1376</f>
        <v>0</v>
      </c>
      <c r="T1379" s="1261"/>
      <c r="U1379" s="1261"/>
      <c r="V1379" s="1261"/>
      <c r="W1379" s="1348"/>
      <c r="X1379" s="1349">
        <f>AE1376</f>
        <v>0</v>
      </c>
      <c r="Y1379" s="208"/>
      <c r="Z1379" s="208"/>
      <c r="AA1379" s="208"/>
      <c r="AB1379" s="208"/>
      <c r="AC1379" s="208"/>
      <c r="AD1379" s="198"/>
      <c r="AE1379" s="198"/>
      <c r="AF1379" s="198"/>
      <c r="AG1379" s="198"/>
      <c r="AH1379" s="198"/>
      <c r="AI1379" s="198"/>
      <c r="AJ1379" s="198"/>
      <c r="AK1379" s="198"/>
      <c r="AL1379" s="198"/>
    </row>
    <row r="1380" spans="1:38" s="1368" customFormat="1" ht="19" customHeight="1">
      <c r="A1380" s="1704">
        <f>IF(G1325="",0,1)</f>
        <v>0</v>
      </c>
      <c r="B1380" s="1709"/>
      <c r="C1380" s="1568"/>
      <c r="D1380" s="1569"/>
      <c r="E1380" s="1474" t="str">
        <f t="shared" si="128"/>
        <v/>
      </c>
      <c r="F1380" s="1789"/>
      <c r="G1380" s="1359"/>
      <c r="H1380" s="1360"/>
      <c r="I1380" s="1361"/>
      <c r="J1380" s="1360"/>
      <c r="K1380" s="1414" t="str">
        <f>K$120</f>
        <v>Total (ensemble des mesures 1+2)</v>
      </c>
      <c r="L1380" s="1363"/>
      <c r="M1380" s="1364"/>
      <c r="N1380" s="1362"/>
      <c r="O1380" s="1362"/>
      <c r="P1380" s="1362"/>
      <c r="Q1380" s="1362"/>
      <c r="R1380" s="1362"/>
      <c r="S1380" s="1365">
        <f>SUM(S1378:S1379)</f>
        <v>0</v>
      </c>
      <c r="T1380" s="1364"/>
      <c r="U1380" s="1364"/>
      <c r="V1380" s="1364"/>
      <c r="W1380" s="1366"/>
      <c r="X1380" s="1367">
        <f>SUM(X1378:X1379)</f>
        <v>0</v>
      </c>
      <c r="Y1380" s="933"/>
      <c r="Z1380" s="933"/>
      <c r="AA1380" s="933"/>
      <c r="AB1380" s="933"/>
      <c r="AC1380" s="933"/>
      <c r="AD1380" s="21"/>
      <c r="AE1380" s="21"/>
      <c r="AF1380" s="21"/>
      <c r="AG1380" s="21"/>
      <c r="AH1380" s="21"/>
      <c r="AI1380" s="21"/>
      <c r="AJ1380" s="21"/>
      <c r="AK1380" s="21"/>
      <c r="AL1380" s="21"/>
    </row>
    <row r="1381" spans="1:38" s="731" customFormat="1" ht="25" customHeight="1">
      <c r="A1381" s="1704">
        <f>IF(G1325="",0,1)</f>
        <v>0</v>
      </c>
      <c r="B1381" s="1629"/>
      <c r="C1381" s="1283"/>
      <c r="D1381" s="1561"/>
      <c r="E1381" s="1474" t="str">
        <f t="shared" si="128"/>
        <v/>
      </c>
      <c r="F1381" s="1789"/>
      <c r="G1381" s="1315"/>
      <c r="H1381" s="1335"/>
      <c r="I1381" s="1336"/>
      <c r="J1381" s="1337"/>
      <c r="K1381" s="1338"/>
      <c r="L1381" s="1338"/>
      <c r="M1381" s="1338"/>
      <c r="N1381" s="1338"/>
      <c r="O1381" s="1338"/>
      <c r="P1381" s="1338"/>
      <c r="Q1381" s="1338"/>
      <c r="R1381" s="1338"/>
      <c r="S1381" s="1337"/>
      <c r="T1381" s="1337"/>
      <c r="U1381" s="1337"/>
      <c r="V1381" s="1339"/>
      <c r="W1381" s="989"/>
      <c r="X1381" s="2"/>
      <c r="Y1381" s="2"/>
      <c r="Z1381" s="2"/>
      <c r="AA1381" s="2"/>
      <c r="AB1381" s="2"/>
      <c r="AC1381" s="1291"/>
      <c r="AD1381" s="1415"/>
      <c r="AE1381" s="1415"/>
      <c r="AF1381" s="1415"/>
      <c r="AG1381" s="1415"/>
      <c r="AH1381" s="1415"/>
      <c r="AI1381" s="1415"/>
      <c r="AJ1381" s="1415"/>
      <c r="AK1381" s="1415"/>
      <c r="AL1381" s="1415"/>
    </row>
    <row r="1382" spans="1:38" s="731" customFormat="1" ht="25" customHeight="1">
      <c r="A1382" s="1704">
        <f>IF(G1325="",0,1)</f>
        <v>0</v>
      </c>
      <c r="B1382" s="1629"/>
      <c r="C1382" s="1283"/>
      <c r="D1382" s="1561"/>
      <c r="E1382" s="1474" t="str">
        <f t="shared" si="128"/>
        <v/>
      </c>
      <c r="F1382" s="1789"/>
      <c r="G1382" s="1315"/>
      <c r="H1382" s="1619" t="s">
        <v>909</v>
      </c>
      <c r="I1382" s="1369"/>
      <c r="J1382" s="1369"/>
      <c r="K1382" s="1369"/>
      <c r="L1382" s="1369"/>
      <c r="M1382" s="1369"/>
      <c r="N1382" s="1369"/>
      <c r="O1382" s="1369"/>
      <c r="P1382" s="1369"/>
      <c r="Q1382" s="1369"/>
      <c r="R1382" s="1369"/>
      <c r="S1382" s="1369"/>
      <c r="T1382" s="1369"/>
      <c r="U1382" s="1369"/>
      <c r="V1382" s="1369"/>
      <c r="W1382" s="1369"/>
      <c r="X1382" s="2"/>
      <c r="Y1382" s="2"/>
      <c r="Z1382" s="2"/>
      <c r="AA1382" s="2"/>
      <c r="AB1382" s="2"/>
      <c r="AC1382" s="1291"/>
      <c r="AD1382" s="1415"/>
      <c r="AE1382" s="1415"/>
      <c r="AF1382" s="1415"/>
      <c r="AG1382" s="1415"/>
      <c r="AH1382" s="1415"/>
      <c r="AI1382" s="1415"/>
      <c r="AJ1382" s="1415"/>
      <c r="AK1382" s="1415"/>
      <c r="AL1382" s="1415"/>
    </row>
    <row r="1383" spans="1:38" s="731" customFormat="1" ht="84" customHeight="1">
      <c r="A1383" s="1704">
        <f>IF(G1325="",0,1)</f>
        <v>0</v>
      </c>
      <c r="B1383" s="1629"/>
      <c r="C1383" s="1283"/>
      <c r="D1383" s="1561"/>
      <c r="E1383" s="1474" t="str">
        <f t="shared" si="128"/>
        <v/>
      </c>
      <c r="F1383" s="1789"/>
      <c r="G1383" s="1315"/>
      <c r="H1383" s="2188"/>
      <c r="I1383" s="2189"/>
      <c r="J1383" s="2189"/>
      <c r="K1383" s="2189"/>
      <c r="L1383" s="2189"/>
      <c r="M1383" s="2189"/>
      <c r="N1383" s="2189"/>
      <c r="O1383" s="2189"/>
      <c r="P1383" s="2189"/>
      <c r="Q1383" s="2189"/>
      <c r="R1383" s="2189"/>
      <c r="S1383" s="2189"/>
      <c r="T1383" s="2189"/>
      <c r="U1383" s="2189"/>
      <c r="V1383" s="2189"/>
      <c r="W1383" s="2190"/>
      <c r="X1383" s="2"/>
      <c r="Y1383" s="2"/>
      <c r="Z1383" s="2"/>
      <c r="AA1383" s="2"/>
      <c r="AB1383" s="2"/>
      <c r="AC1383" s="1291"/>
      <c r="AD1383" s="1415"/>
      <c r="AE1383" s="1415"/>
      <c r="AF1383" s="1415"/>
      <c r="AG1383" s="1415"/>
      <c r="AH1383" s="1415"/>
      <c r="AI1383" s="1415"/>
      <c r="AJ1383" s="1415"/>
      <c r="AK1383" s="1415"/>
      <c r="AL1383" s="1415"/>
    </row>
    <row r="1384" spans="1:38" s="731" customFormat="1" ht="25" customHeight="1">
      <c r="A1384" s="1704">
        <f>IF(G1325="",0,1)</f>
        <v>0</v>
      </c>
      <c r="B1384" s="1629"/>
      <c r="C1384" s="1283"/>
      <c r="D1384" s="1561"/>
      <c r="E1384" s="1474" t="str">
        <f t="shared" si="128"/>
        <v/>
      </c>
      <c r="F1384" s="1789"/>
      <c r="G1384" s="1315"/>
      <c r="H1384" s="1335"/>
      <c r="I1384" s="1336"/>
      <c r="J1384" s="1336"/>
      <c r="K1384" s="1336"/>
      <c r="L1384" s="1336"/>
      <c r="M1384" s="1336"/>
      <c r="N1384" s="1336"/>
      <c r="O1384" s="1336"/>
      <c r="P1384" s="1336"/>
      <c r="Q1384" s="1336"/>
      <c r="R1384" s="1336"/>
      <c r="S1384" s="1336"/>
      <c r="T1384" s="1336"/>
      <c r="U1384" s="1336"/>
      <c r="V1384" s="1336"/>
      <c r="W1384" s="1336"/>
      <c r="X1384" s="2"/>
      <c r="Y1384" s="2"/>
      <c r="Z1384" s="2"/>
      <c r="AA1384" s="2"/>
      <c r="AB1384" s="2"/>
      <c r="AC1384" s="1291"/>
      <c r="AD1384" s="1415"/>
      <c r="AE1384" s="1415"/>
      <c r="AF1384" s="1415"/>
      <c r="AG1384" s="1415"/>
      <c r="AH1384" s="1415"/>
      <c r="AI1384" s="1415"/>
      <c r="AJ1384" s="1415"/>
      <c r="AK1384" s="1415"/>
      <c r="AL1384" s="1415"/>
    </row>
    <row r="1385" spans="1:38" s="731" customFormat="1" ht="25" customHeight="1">
      <c r="A1385" s="1704">
        <f>IF(G1325="",0,1)</f>
        <v>0</v>
      </c>
      <c r="B1385" s="1629"/>
      <c r="C1385" s="1283"/>
      <c r="D1385" s="1561"/>
      <c r="E1385" s="1474" t="str">
        <f t="shared" si="128"/>
        <v/>
      </c>
      <c r="F1385" s="1789"/>
      <c r="G1385" s="1315"/>
      <c r="H1385" s="1335"/>
      <c r="I1385" s="1336"/>
      <c r="J1385" s="1337"/>
      <c r="K1385" s="1338"/>
      <c r="L1385" s="1338"/>
      <c r="M1385" s="1338"/>
      <c r="N1385" s="1338"/>
      <c r="O1385" s="1338"/>
      <c r="P1385" s="1338"/>
      <c r="Q1385" s="1338"/>
      <c r="R1385" s="1338"/>
      <c r="S1385" s="1337"/>
      <c r="T1385" s="1337"/>
      <c r="U1385" s="1337"/>
      <c r="V1385" s="1339"/>
      <c r="W1385" s="989"/>
      <c r="X1385" s="2"/>
      <c r="Y1385" s="2"/>
      <c r="Z1385" s="2"/>
      <c r="AA1385" s="2"/>
      <c r="AB1385" s="2"/>
      <c r="AC1385" s="1291"/>
      <c r="AD1385" s="1415"/>
      <c r="AE1385" s="1415"/>
      <c r="AF1385" s="1415"/>
      <c r="AG1385" s="1415"/>
      <c r="AH1385" s="1415"/>
      <c r="AI1385" s="1415"/>
      <c r="AJ1385" s="1415"/>
      <c r="AK1385" s="1415"/>
      <c r="AL1385" s="1415"/>
    </row>
    <row r="1386" spans="1:38" s="731" customFormat="1" ht="25" customHeight="1">
      <c r="A1386" s="1704">
        <f>IF(G1325="",0,1)</f>
        <v>0</v>
      </c>
      <c r="B1386" s="1629"/>
      <c r="C1386" s="1283"/>
      <c r="D1386" s="1561"/>
      <c r="E1386" s="1474" t="str">
        <f t="shared" si="128"/>
        <v/>
      </c>
      <c r="F1386" s="1789"/>
      <c r="G1386" s="1315"/>
      <c r="H1386" s="1335"/>
      <c r="I1386" s="1336"/>
      <c r="J1386" s="1337"/>
      <c r="K1386" s="1338"/>
      <c r="L1386" s="1338"/>
      <c r="M1386" s="1338"/>
      <c r="N1386" s="1338"/>
      <c r="O1386" s="1338"/>
      <c r="P1386" s="1338"/>
      <c r="Q1386" s="1338"/>
      <c r="R1386" s="1338"/>
      <c r="S1386" s="1337"/>
      <c r="T1386" s="1337"/>
      <c r="U1386" s="1337"/>
      <c r="V1386" s="1339"/>
      <c r="W1386" s="989"/>
      <c r="X1386" s="2"/>
      <c r="Y1386" s="2"/>
      <c r="Z1386" s="2"/>
      <c r="AA1386" s="2"/>
      <c r="AB1386" s="2"/>
      <c r="AC1386" s="1291"/>
      <c r="AD1386" s="1415"/>
      <c r="AE1386" s="1415"/>
      <c r="AF1386" s="1415"/>
      <c r="AG1386" s="1415"/>
      <c r="AH1386" s="1415"/>
      <c r="AI1386" s="1415"/>
      <c r="AJ1386" s="1415"/>
      <c r="AK1386" s="1415"/>
      <c r="AL1386" s="1415"/>
    </row>
    <row r="1387" spans="1:38" s="1292" customFormat="1" ht="24" thickBot="1">
      <c r="A1387" s="1704">
        <f>IF(G1325="",0,1)</f>
        <v>0</v>
      </c>
      <c r="B1387" s="1629"/>
      <c r="C1387" s="1283"/>
      <c r="D1387" s="1561"/>
      <c r="E1387" s="1474" t="str">
        <f t="shared" si="128"/>
        <v/>
      </c>
      <c r="F1387" s="1789"/>
      <c r="G1387" s="777" t="str">
        <f>CONCATENATE(G1325, G$39)</f>
        <v>: Contrôle d'optimisation énergétique</v>
      </c>
      <c r="H1387" s="777"/>
      <c r="I1387" s="777"/>
      <c r="J1387" s="777"/>
      <c r="K1387" s="777"/>
      <c r="L1387" s="777"/>
      <c r="M1387" s="777"/>
      <c r="N1387" s="777"/>
      <c r="O1387" s="777"/>
      <c r="P1387" s="777"/>
      <c r="Q1387" s="777"/>
      <c r="R1387" s="777"/>
      <c r="S1387" s="777"/>
      <c r="T1387" s="777"/>
      <c r="U1387" s="2175"/>
      <c r="V1387" s="2175"/>
      <c r="W1387" s="1570"/>
      <c r="X1387" s="2"/>
      <c r="Y1387" s="2"/>
      <c r="Z1387" s="2"/>
      <c r="AA1387" s="2"/>
      <c r="AB1387" s="2"/>
      <c r="AC1387" s="1291"/>
      <c r="AD1387" s="1415"/>
    </row>
    <row r="1388" spans="1:38" s="731" customFormat="1" ht="25" customHeight="1">
      <c r="A1388" s="1704">
        <f>IF(G1325="",0,1)</f>
        <v>0</v>
      </c>
      <c r="B1388" s="1629"/>
      <c r="C1388" s="1283"/>
      <c r="D1388" s="1561"/>
      <c r="E1388" s="1474" t="str">
        <f t="shared" si="128"/>
        <v/>
      </c>
      <c r="F1388" s="1789"/>
      <c r="G1388" s="1315"/>
      <c r="H1388" s="1335"/>
      <c r="I1388" s="1336"/>
      <c r="J1388" s="1337"/>
      <c r="K1388" s="1338"/>
      <c r="L1388" s="1338"/>
      <c r="M1388" s="1338"/>
      <c r="N1388" s="1338"/>
      <c r="O1388" s="1338"/>
      <c r="P1388" s="1338"/>
      <c r="Q1388" s="1338"/>
      <c r="R1388" s="1338"/>
      <c r="S1388" s="1337"/>
      <c r="T1388" s="1337"/>
      <c r="U1388" s="1337"/>
      <c r="V1388" s="1339"/>
      <c r="W1388" s="989"/>
      <c r="X1388" s="2"/>
      <c r="Y1388" s="2"/>
      <c r="Z1388" s="2"/>
      <c r="AA1388" s="2"/>
      <c r="AB1388" s="2"/>
      <c r="AC1388" s="1291"/>
      <c r="AD1388" s="1415"/>
      <c r="AE1388" s="1415"/>
      <c r="AF1388" s="1415"/>
      <c r="AG1388" s="1415"/>
      <c r="AH1388" s="1415"/>
      <c r="AI1388" s="1415"/>
      <c r="AJ1388" s="1415"/>
      <c r="AK1388" s="1415"/>
      <c r="AL1388" s="1415"/>
    </row>
    <row r="1389" spans="1:38" s="731" customFormat="1" ht="25" customHeight="1">
      <c r="A1389" s="1704">
        <f>IF(G1325="",0,1)</f>
        <v>0</v>
      </c>
      <c r="B1389" s="1629"/>
      <c r="C1389" s="1283"/>
      <c r="D1389" s="1561"/>
      <c r="E1389" s="1474" t="str">
        <f t="shared" si="128"/>
        <v/>
      </c>
      <c r="F1389" s="1789"/>
      <c r="G1389" s="1571" t="str">
        <f>G$129</f>
        <v>Réalisez les mesures d'optimisation énergétique au moins 1 x par an - au mieux avant la période de chauffe.</v>
      </c>
      <c r="H1389" s="1335"/>
      <c r="I1389" s="1336"/>
      <c r="J1389" s="1337"/>
      <c r="K1389" s="1338"/>
      <c r="L1389" s="1338"/>
      <c r="M1389" s="1338"/>
      <c r="N1389" s="1338"/>
      <c r="O1389" s="1338"/>
      <c r="P1389" s="1338"/>
      <c r="Q1389" s="1338"/>
      <c r="R1389" s="1338"/>
      <c r="S1389" s="1337"/>
      <c r="T1389" s="1337"/>
      <c r="U1389" s="1337"/>
      <c r="V1389" s="1339"/>
      <c r="W1389" s="989"/>
      <c r="X1389" s="2"/>
      <c r="Y1389" s="2"/>
      <c r="Z1389" s="2"/>
      <c r="AA1389" s="2"/>
      <c r="AB1389" s="2"/>
      <c r="AC1389" s="1291"/>
      <c r="AD1389" s="1415"/>
      <c r="AE1389" s="1415"/>
      <c r="AF1389" s="1415"/>
      <c r="AG1389" s="1415"/>
      <c r="AH1389" s="1415"/>
      <c r="AI1389" s="1415"/>
      <c r="AJ1389" s="1415"/>
      <c r="AK1389" s="1415"/>
      <c r="AL1389" s="1415"/>
    </row>
    <row r="1390" spans="1:38" s="731" customFormat="1" ht="25" customHeight="1">
      <c r="A1390" s="1704">
        <f>IF(G1325="",0,1)</f>
        <v>0</v>
      </c>
      <c r="B1390" s="1629"/>
      <c r="C1390" s="1283"/>
      <c r="D1390" s="1561"/>
      <c r="E1390" s="1474" t="str">
        <f t="shared" ref="E1390:E1423" si="129">IF((SUM(A1390:C1390))&gt;0,G$42,"")</f>
        <v/>
      </c>
      <c r="F1390" s="1789"/>
      <c r="G1390" s="1571"/>
      <c r="H1390" s="1335"/>
      <c r="I1390" s="1336"/>
      <c r="J1390" s="1337"/>
      <c r="K1390" s="1338"/>
      <c r="L1390" s="1338"/>
      <c r="M1390" s="1338"/>
      <c r="N1390" s="1338"/>
      <c r="O1390" s="1338"/>
      <c r="P1390" s="1338"/>
      <c r="Q1390" s="1338"/>
      <c r="R1390" s="1338"/>
      <c r="S1390" s="1572" t="str">
        <f>S$130</f>
        <v>Réalisé</v>
      </c>
      <c r="V1390" s="955" t="str">
        <f>V$130</f>
        <v>Nom, date</v>
      </c>
      <c r="W1390" s="989"/>
      <c r="X1390" s="2"/>
      <c r="Y1390" s="2"/>
      <c r="Z1390" s="2"/>
      <c r="AA1390" s="2"/>
      <c r="AB1390" s="2"/>
      <c r="AC1390" s="1291"/>
      <c r="AD1390" s="1415"/>
      <c r="AE1390" s="1415"/>
      <c r="AF1390" s="1415"/>
      <c r="AG1390" s="1415"/>
      <c r="AH1390" s="1415"/>
      <c r="AI1390" s="1415"/>
      <c r="AJ1390" s="1415"/>
      <c r="AK1390" s="1415"/>
      <c r="AL1390" s="1415"/>
    </row>
    <row r="1391" spans="1:38" s="731" customFormat="1" ht="25" customHeight="1">
      <c r="A1391" s="1704">
        <f>IF(G1325="",0,1)</f>
        <v>0</v>
      </c>
      <c r="B1391" s="1629"/>
      <c r="C1391" s="1283"/>
      <c r="D1391" s="1561"/>
      <c r="E1391" s="1474" t="str">
        <f t="shared" si="129"/>
        <v/>
      </c>
      <c r="F1391" s="1789"/>
      <c r="G1391" s="1335" t="str">
        <f>G$131</f>
        <v>2.1 Etanchéité</v>
      </c>
      <c r="H1391" s="1335"/>
      <c r="I1391" s="1336"/>
      <c r="J1391" s="1337"/>
      <c r="K1391" s="1338"/>
      <c r="L1391" s="1338"/>
      <c r="M1391" s="1338"/>
      <c r="N1391" s="1338"/>
      <c r="O1391" s="1338"/>
      <c r="P1391" s="1338"/>
      <c r="Q1391" s="1338"/>
      <c r="R1391" s="1338"/>
      <c r="S1391" s="1337"/>
      <c r="T1391" s="1337"/>
      <c r="U1391" s="1337"/>
      <c r="V1391" s="1339"/>
      <c r="W1391" s="1339"/>
      <c r="X1391" s="1339"/>
      <c r="Y1391" s="2"/>
      <c r="Z1391" s="2"/>
      <c r="AA1391" s="2"/>
      <c r="AB1391" s="2"/>
      <c r="AC1391" s="1291"/>
      <c r="AD1391" s="1415"/>
      <c r="AE1391" s="1415"/>
      <c r="AF1391" s="1415"/>
      <c r="AG1391" s="1415"/>
      <c r="AH1391" s="1415"/>
      <c r="AI1391" s="1415"/>
      <c r="AJ1391" s="1415"/>
      <c r="AK1391" s="1415"/>
      <c r="AL1391" s="1415"/>
    </row>
    <row r="1392" spans="1:38" s="731" customFormat="1" ht="19" customHeight="1">
      <c r="A1392" s="1704">
        <f>IF(G1325="",0,1)</f>
        <v>0</v>
      </c>
      <c r="B1392" s="1629"/>
      <c r="C1392" s="1283"/>
      <c r="D1392" s="1561"/>
      <c r="E1392" s="1474" t="str">
        <f t="shared" si="129"/>
        <v/>
      </c>
      <c r="F1392" s="1789"/>
      <c r="G1392" s="1573" t="s">
        <v>9</v>
      </c>
      <c r="H1392" s="1574" t="str">
        <f>BT1325</f>
        <v/>
      </c>
      <c r="I1392" s="1575"/>
      <c r="J1392" s="1576"/>
      <c r="K1392" s="1577"/>
      <c r="L1392" s="1578"/>
      <c r="M1392" s="1578"/>
      <c r="N1392" s="1578"/>
      <c r="O1392" s="1578"/>
      <c r="P1392" s="1578"/>
      <c r="Q1392" s="1578"/>
      <c r="R1392" s="1578"/>
      <c r="S1392" s="1578"/>
      <c r="T1392" s="1578"/>
      <c r="U1392" s="1576"/>
      <c r="V1392" s="1579"/>
      <c r="W1392" s="1579"/>
      <c r="X1392" s="1579"/>
      <c r="Y1392" s="2"/>
      <c r="Z1392" s="2"/>
      <c r="AA1392" s="2"/>
      <c r="AB1392" s="2"/>
      <c r="AC1392" s="1291"/>
      <c r="AD1392" s="1415"/>
      <c r="AE1392" s="1415"/>
      <c r="AF1392" s="1415"/>
      <c r="AG1392" s="1415"/>
      <c r="AH1392" s="1415"/>
      <c r="AI1392" s="1415"/>
      <c r="AJ1392" s="1415"/>
      <c r="AK1392" s="1415"/>
      <c r="AL1392" s="1415"/>
    </row>
    <row r="1393" spans="1:38" s="731" customFormat="1" ht="20" customHeight="1">
      <c r="A1393" s="1704">
        <f>IF(G1325="",0,1)</f>
        <v>0</v>
      </c>
      <c r="B1393" s="1629"/>
      <c r="C1393" s="1283"/>
      <c r="D1393" s="1561"/>
      <c r="E1393" s="1474" t="str">
        <f t="shared" si="129"/>
        <v/>
      </c>
      <c r="F1393" s="1789"/>
      <c r="G1393" s="1573"/>
      <c r="H1393" s="1335"/>
      <c r="I1393" s="2176" t="s">
        <v>528</v>
      </c>
      <c r="J1393" s="2176"/>
      <c r="K1393" s="1338"/>
      <c r="L1393" s="1338"/>
      <c r="M1393" s="1338"/>
      <c r="N1393" s="1338"/>
      <c r="O1393" s="1338"/>
      <c r="P1393" s="1337"/>
      <c r="Q1393" s="1337"/>
      <c r="U1393" s="1580"/>
      <c r="V1393" s="1580"/>
      <c r="W1393" s="1580"/>
      <c r="X1393" s="1580"/>
      <c r="Y1393" s="2"/>
      <c r="Z1393" s="2"/>
      <c r="AA1393" s="2"/>
      <c r="AB1393" s="2"/>
      <c r="AC1393" s="1291"/>
      <c r="AD1393" s="1415"/>
      <c r="AE1393" s="1415"/>
      <c r="AF1393" s="1415"/>
      <c r="AG1393" s="1415"/>
      <c r="AH1393" s="1415"/>
      <c r="AI1393" s="1415"/>
      <c r="AJ1393" s="1415"/>
      <c r="AK1393" s="1415"/>
      <c r="AL1393" s="1415"/>
    </row>
    <row r="1394" spans="1:38" s="731" customFormat="1" ht="25" customHeight="1">
      <c r="A1394" s="1704">
        <f>IF(G1325="",0,1)</f>
        <v>0</v>
      </c>
      <c r="B1394" s="1629"/>
      <c r="C1394" s="1283"/>
      <c r="D1394" s="1561"/>
      <c r="E1394" s="1474" t="str">
        <f t="shared" si="129"/>
        <v/>
      </c>
      <c r="F1394" s="1789"/>
      <c r="G1394" s="1573"/>
      <c r="H1394" s="1335"/>
      <c r="I1394" s="2176" t="s">
        <v>529</v>
      </c>
      <c r="J1394" s="2176"/>
      <c r="K1394" s="2177" t="str">
        <f>K$134</f>
        <v xml:space="preserve"> Améliorez l'étanchéité des portes en renforçant les joints.</v>
      </c>
      <c r="L1394" s="2177"/>
      <c r="M1394" s="2177"/>
      <c r="N1394" s="2177"/>
      <c r="O1394" s="2177"/>
      <c r="P1394" s="2177"/>
      <c r="Q1394" s="2177"/>
      <c r="R1394" s="2177"/>
      <c r="S1394" s="1581" t="s">
        <v>16</v>
      </c>
      <c r="T1394" s="1582"/>
      <c r="U1394" s="1580"/>
      <c r="V1394" s="1583"/>
      <c r="W1394" s="1584"/>
      <c r="X1394" s="1585"/>
      <c r="Y1394" s="2"/>
      <c r="Z1394" s="2"/>
      <c r="AA1394" s="2"/>
      <c r="AB1394" s="2"/>
      <c r="AC1394" s="1291"/>
      <c r="AD1394" s="1415"/>
      <c r="AE1394" s="1415"/>
      <c r="AF1394" s="1415"/>
      <c r="AG1394" s="1415"/>
      <c r="AH1394" s="1415"/>
      <c r="AI1394" s="1415"/>
      <c r="AJ1394" s="1415"/>
      <c r="AK1394" s="1415"/>
      <c r="AL1394" s="1415"/>
    </row>
    <row r="1395" spans="1:38" s="731" customFormat="1" ht="6" customHeight="1">
      <c r="A1395" s="1704">
        <f>IF(G1325="",0,1)</f>
        <v>0</v>
      </c>
      <c r="B1395" s="1629"/>
      <c r="C1395" s="1283"/>
      <c r="D1395" s="1561"/>
      <c r="E1395" s="1474" t="str">
        <f t="shared" si="129"/>
        <v/>
      </c>
      <c r="F1395" s="1789"/>
      <c r="G1395" s="1573"/>
      <c r="H1395" s="1335"/>
      <c r="I1395" s="1586"/>
      <c r="J1395" s="1586"/>
      <c r="K1395" s="1587"/>
      <c r="L1395" s="1587"/>
      <c r="M1395" s="1587"/>
      <c r="N1395" s="1587"/>
      <c r="O1395" s="1587"/>
      <c r="P1395" s="1587"/>
      <c r="Q1395" s="1587"/>
      <c r="R1395" s="1338"/>
      <c r="S1395" s="1337"/>
      <c r="T1395" s="1588"/>
      <c r="U1395" s="1582"/>
      <c r="V1395" s="1339"/>
      <c r="W1395" s="1339"/>
      <c r="X1395" s="1339"/>
      <c r="Y1395" s="2"/>
      <c r="Z1395" s="2"/>
      <c r="AA1395" s="2"/>
      <c r="AB1395" s="2"/>
      <c r="AC1395" s="1291"/>
      <c r="AD1395" s="1415"/>
      <c r="AE1395" s="1415"/>
      <c r="AF1395" s="1415"/>
      <c r="AG1395" s="1415"/>
      <c r="AH1395" s="1415"/>
      <c r="AI1395" s="1415"/>
      <c r="AJ1395" s="1415"/>
      <c r="AK1395" s="1415"/>
      <c r="AL1395" s="1415"/>
    </row>
    <row r="1396" spans="1:38" s="731" customFormat="1" ht="19" customHeight="1">
      <c r="A1396" s="1704">
        <f>IF(G1325="",0,1)</f>
        <v>0</v>
      </c>
      <c r="B1396" s="1629"/>
      <c r="C1396" s="1283"/>
      <c r="D1396" s="1561"/>
      <c r="E1396" s="1474" t="str">
        <f t="shared" si="129"/>
        <v/>
      </c>
      <c r="F1396" s="1789"/>
      <c r="G1396" s="1573" t="s">
        <v>9</v>
      </c>
      <c r="H1396" s="1574" t="str">
        <f>BU1325</f>
        <v/>
      </c>
      <c r="I1396" s="1575"/>
      <c r="J1396" s="1576"/>
      <c r="K1396" s="1577"/>
      <c r="L1396" s="1578"/>
      <c r="M1396" s="1578"/>
      <c r="N1396" s="1578"/>
      <c r="O1396" s="1578"/>
      <c r="P1396" s="1578"/>
      <c r="Q1396" s="1578"/>
      <c r="R1396" s="1578"/>
      <c r="S1396" s="1578"/>
      <c r="T1396" s="1578"/>
      <c r="U1396" s="1576"/>
      <c r="V1396" s="1579"/>
      <c r="W1396" s="1579"/>
      <c r="X1396" s="1579"/>
      <c r="Y1396" s="2"/>
      <c r="Z1396" s="2"/>
      <c r="AA1396" s="2"/>
      <c r="AB1396" s="2"/>
      <c r="AC1396" s="1291"/>
      <c r="AD1396" s="1415"/>
      <c r="AE1396" s="1415"/>
      <c r="AF1396" s="1415"/>
      <c r="AG1396" s="1415"/>
      <c r="AH1396" s="1415"/>
      <c r="AI1396" s="1415"/>
      <c r="AJ1396" s="1415"/>
      <c r="AK1396" s="1415"/>
      <c r="AL1396" s="1415"/>
    </row>
    <row r="1397" spans="1:38" s="731" customFormat="1" ht="19" customHeight="1">
      <c r="A1397" s="1704">
        <f>IF(G1325="",0,1)</f>
        <v>0</v>
      </c>
      <c r="B1397" s="1629"/>
      <c r="C1397" s="1283"/>
      <c r="D1397" s="1561"/>
      <c r="E1397" s="1474" t="str">
        <f t="shared" si="129"/>
        <v/>
      </c>
      <c r="F1397" s="1789"/>
      <c r="G1397" s="1571"/>
      <c r="H1397" s="1335"/>
      <c r="I1397" s="2176" t="s">
        <v>528</v>
      </c>
      <c r="J1397" s="2176"/>
      <c r="K1397" s="1338"/>
      <c r="L1397" s="1338"/>
      <c r="M1397" s="1338"/>
      <c r="N1397" s="1338"/>
      <c r="O1397" s="1338"/>
      <c r="P1397" s="1337"/>
      <c r="Q1397" s="1337"/>
      <c r="U1397" s="1580"/>
      <c r="V1397" s="1580"/>
      <c r="W1397" s="1580"/>
      <c r="X1397" s="1580"/>
      <c r="Y1397" s="2"/>
      <c r="Z1397" s="2"/>
      <c r="AA1397" s="2"/>
      <c r="AB1397" s="2"/>
      <c r="AC1397" s="1291"/>
      <c r="AD1397" s="1415"/>
      <c r="AE1397" s="1415"/>
      <c r="AF1397" s="1415"/>
      <c r="AG1397" s="1415"/>
      <c r="AH1397" s="1415"/>
      <c r="AI1397" s="1415"/>
      <c r="AJ1397" s="1415"/>
      <c r="AK1397" s="1415"/>
      <c r="AL1397" s="1415"/>
    </row>
    <row r="1398" spans="1:38" s="731" customFormat="1" ht="31" customHeight="1">
      <c r="A1398" s="1704">
        <f>IF(G1325="",0,1)</f>
        <v>0</v>
      </c>
      <c r="B1398" s="1629"/>
      <c r="C1398" s="1283"/>
      <c r="D1398" s="1561"/>
      <c r="E1398" s="1474" t="str">
        <f t="shared" si="129"/>
        <v/>
      </c>
      <c r="F1398" s="1789"/>
      <c r="G1398" s="1571"/>
      <c r="H1398" s="1335"/>
      <c r="I1398" s="2176" t="s">
        <v>529</v>
      </c>
      <c r="J1398" s="2176"/>
      <c r="K1398" s="2178" t="str">
        <f>BV1325</f>
        <v/>
      </c>
      <c r="L1398" s="2177"/>
      <c r="M1398" s="2177"/>
      <c r="N1398" s="2177"/>
      <c r="O1398" s="2177"/>
      <c r="P1398" s="2177"/>
      <c r="Q1398" s="2177"/>
      <c r="R1398" s="2177"/>
      <c r="S1398" s="1581" t="s">
        <v>16</v>
      </c>
      <c r="T1398" s="1582"/>
      <c r="U1398" s="1580"/>
      <c r="V1398" s="1583"/>
      <c r="W1398" s="1584"/>
      <c r="X1398" s="1585"/>
      <c r="Y1398" s="2"/>
      <c r="Z1398" s="2"/>
      <c r="AA1398" s="2"/>
      <c r="AB1398" s="2"/>
      <c r="AC1398" s="1291"/>
      <c r="AD1398" s="1415"/>
      <c r="AE1398" s="1415"/>
      <c r="AF1398" s="1415"/>
      <c r="AG1398" s="1415"/>
      <c r="AH1398" s="1415"/>
      <c r="AI1398" s="1415"/>
      <c r="AJ1398" s="1415"/>
      <c r="AK1398" s="1415"/>
      <c r="AL1398" s="1415"/>
    </row>
    <row r="1399" spans="1:38" s="731" customFormat="1" ht="6" customHeight="1">
      <c r="A1399" s="1704">
        <f>IF(G1325="",0,1)</f>
        <v>0</v>
      </c>
      <c r="B1399" s="1629"/>
      <c r="C1399" s="1283"/>
      <c r="D1399" s="1561"/>
      <c r="E1399" s="1474" t="str">
        <f t="shared" si="129"/>
        <v/>
      </c>
      <c r="F1399" s="1789"/>
      <c r="G1399" s="1571"/>
      <c r="H1399" s="1335"/>
      <c r="I1399" s="1586"/>
      <c r="J1399" s="1586"/>
      <c r="K1399" s="1587"/>
      <c r="L1399" s="1587"/>
      <c r="M1399" s="1587"/>
      <c r="N1399" s="1587"/>
      <c r="O1399" s="1587"/>
      <c r="P1399" s="1587"/>
      <c r="Q1399" s="1587"/>
      <c r="R1399" s="1338"/>
      <c r="S1399" s="1337"/>
      <c r="T1399" s="1582"/>
      <c r="U1399" s="1582"/>
      <c r="V1399" s="1339"/>
      <c r="W1399" s="1339"/>
      <c r="X1399" s="1339"/>
      <c r="Y1399" s="2"/>
      <c r="Z1399" s="2"/>
      <c r="AA1399" s="2"/>
      <c r="AB1399" s="2"/>
      <c r="AC1399" s="1291"/>
      <c r="AD1399" s="1415"/>
      <c r="AE1399" s="1415"/>
      <c r="AF1399" s="1415"/>
      <c r="AG1399" s="1415"/>
      <c r="AH1399" s="1415"/>
      <c r="AI1399" s="1415"/>
      <c r="AJ1399" s="1415"/>
      <c r="AK1399" s="1415"/>
      <c r="AL1399" s="1415"/>
    </row>
    <row r="1400" spans="1:38" s="731" customFormat="1" ht="17" customHeight="1">
      <c r="A1400" s="1704">
        <f>IF(G1325="",0,1)</f>
        <v>0</v>
      </c>
      <c r="B1400" s="1629"/>
      <c r="C1400" s="1283"/>
      <c r="D1400" s="1561"/>
      <c r="E1400" s="1474" t="str">
        <f t="shared" si="129"/>
        <v/>
      </c>
      <c r="F1400" s="1789"/>
      <c r="G1400" s="1571"/>
      <c r="H1400" s="1589"/>
      <c r="I1400" s="1590"/>
      <c r="J1400" s="1590"/>
      <c r="K1400" s="1591"/>
      <c r="L1400" s="1591"/>
      <c r="M1400" s="1591"/>
      <c r="N1400" s="1591"/>
      <c r="O1400" s="1591"/>
      <c r="P1400" s="1591"/>
      <c r="Q1400" s="1591"/>
      <c r="R1400" s="1592"/>
      <c r="S1400" s="1593"/>
      <c r="T1400" s="1594"/>
      <c r="U1400" s="1594"/>
      <c r="V1400" s="1595"/>
      <c r="W1400" s="1595"/>
      <c r="X1400" s="1595"/>
      <c r="Y1400" s="2"/>
      <c r="Z1400" s="2"/>
      <c r="AA1400" s="2"/>
      <c r="AB1400" s="2"/>
      <c r="AC1400" s="1291"/>
      <c r="AD1400" s="1415"/>
      <c r="AE1400" s="1415"/>
      <c r="AF1400" s="1415"/>
      <c r="AG1400" s="1415"/>
      <c r="AH1400" s="1415"/>
      <c r="AI1400" s="1415"/>
      <c r="AJ1400" s="1415"/>
      <c r="AK1400" s="1415"/>
      <c r="AL1400" s="1415"/>
    </row>
    <row r="1401" spans="1:38" s="731" customFormat="1" ht="25" customHeight="1">
      <c r="A1401" s="1704">
        <f>IF(G1325="",0,1)</f>
        <v>0</v>
      </c>
      <c r="B1401" s="1629"/>
      <c r="C1401" s="1283"/>
      <c r="D1401" s="1561"/>
      <c r="E1401" s="1474" t="str">
        <f t="shared" si="129"/>
        <v/>
      </c>
      <c r="F1401" s="1789"/>
      <c r="G1401" s="1335" t="str">
        <f>G$141</f>
        <v>2.2 Sonde</v>
      </c>
      <c r="H1401" s="1335"/>
      <c r="I1401" s="1336"/>
      <c r="J1401" s="1337"/>
      <c r="K1401" s="1338"/>
      <c r="L1401" s="1338"/>
      <c r="M1401" s="1338"/>
      <c r="N1401" s="1338"/>
      <c r="O1401" s="1338"/>
      <c r="P1401" s="1338"/>
      <c r="Q1401" s="1338"/>
      <c r="R1401" s="1338"/>
      <c r="S1401" s="1337"/>
      <c r="T1401" s="1337"/>
      <c r="U1401" s="1337"/>
      <c r="V1401" s="1339"/>
      <c r="W1401" s="1339"/>
      <c r="X1401" s="1339"/>
      <c r="Y1401" s="2"/>
      <c r="Z1401" s="2"/>
      <c r="AA1401" s="2"/>
      <c r="AB1401" s="2"/>
      <c r="AC1401" s="1291"/>
      <c r="AD1401" s="1415"/>
      <c r="AE1401" s="1415"/>
      <c r="AF1401" s="1415"/>
      <c r="AG1401" s="1415"/>
      <c r="AH1401" s="1415"/>
      <c r="AI1401" s="1415"/>
      <c r="AJ1401" s="1415"/>
      <c r="AK1401" s="1415"/>
      <c r="AL1401" s="1415"/>
    </row>
    <row r="1402" spans="1:38" s="731" customFormat="1" ht="19" customHeight="1">
      <c r="A1402" s="1704">
        <f>IF(G1325="",0,1)</f>
        <v>0</v>
      </c>
      <c r="B1402" s="1629"/>
      <c r="C1402" s="1283"/>
      <c r="D1402" s="1561"/>
      <c r="E1402" s="1474" t="str">
        <f t="shared" si="129"/>
        <v/>
      </c>
      <c r="F1402" s="1789"/>
      <c r="G1402" s="1573" t="s">
        <v>9</v>
      </c>
      <c r="H1402" s="1596" t="str">
        <f>BW1325</f>
        <v/>
      </c>
      <c r="I1402" s="1575"/>
      <c r="J1402" s="1576"/>
      <c r="K1402" s="1577"/>
      <c r="L1402" s="1578"/>
      <c r="M1402" s="1578"/>
      <c r="N1402" s="1578"/>
      <c r="O1402" s="1578"/>
      <c r="P1402" s="1578"/>
      <c r="Q1402" s="1578"/>
      <c r="R1402" s="1578"/>
      <c r="S1402" s="1578"/>
      <c r="T1402" s="1578"/>
      <c r="U1402" s="1576"/>
      <c r="V1402" s="1579"/>
      <c r="W1402" s="1579"/>
      <c r="X1402" s="1579"/>
      <c r="Y1402" s="2"/>
      <c r="Z1402" s="2"/>
      <c r="AA1402" s="2"/>
      <c r="AB1402" s="2"/>
      <c r="AC1402" s="1291"/>
      <c r="AD1402" s="1415"/>
      <c r="AE1402" s="1415"/>
      <c r="AF1402" s="1415"/>
      <c r="AG1402" s="1415"/>
      <c r="AH1402" s="1415"/>
      <c r="AI1402" s="1415"/>
      <c r="AJ1402" s="1415"/>
      <c r="AK1402" s="1415"/>
      <c r="AL1402" s="1415"/>
    </row>
    <row r="1403" spans="1:38" s="731" customFormat="1" ht="19" customHeight="1">
      <c r="A1403" s="1704">
        <f>IF(G1325="",0,1)</f>
        <v>0</v>
      </c>
      <c r="B1403" s="1629"/>
      <c r="C1403" s="1283"/>
      <c r="D1403" s="1561"/>
      <c r="E1403" s="1474" t="str">
        <f t="shared" si="129"/>
        <v/>
      </c>
      <c r="F1403" s="1789"/>
      <c r="G1403" s="1573"/>
      <c r="H1403" s="1335"/>
      <c r="I1403" s="2176" t="s">
        <v>528</v>
      </c>
      <c r="J1403" s="2176"/>
      <c r="K1403" s="1338"/>
      <c r="L1403" s="1338"/>
      <c r="M1403" s="1338"/>
      <c r="N1403" s="1338"/>
      <c r="O1403" s="1338"/>
      <c r="P1403" s="1337"/>
      <c r="Q1403" s="1337"/>
      <c r="U1403" s="1580"/>
      <c r="V1403" s="1580"/>
      <c r="W1403" s="1580"/>
      <c r="X1403" s="1580"/>
      <c r="Y1403" s="2"/>
      <c r="Z1403" s="2"/>
      <c r="AA1403" s="2"/>
      <c r="AB1403" s="2"/>
      <c r="AC1403" s="1291"/>
      <c r="AD1403" s="1415"/>
      <c r="AE1403" s="1415"/>
      <c r="AF1403" s="1415"/>
      <c r="AG1403" s="1415"/>
      <c r="AH1403" s="1415"/>
      <c r="AI1403" s="1415"/>
      <c r="AJ1403" s="1415"/>
      <c r="AK1403" s="1415"/>
      <c r="AL1403" s="1415"/>
    </row>
    <row r="1404" spans="1:38" s="731" customFormat="1" ht="31" customHeight="1">
      <c r="A1404" s="1704">
        <f>IF(G1325="",0,1)</f>
        <v>0</v>
      </c>
      <c r="B1404" s="1629"/>
      <c r="C1404" s="1283"/>
      <c r="D1404" s="1561"/>
      <c r="E1404" s="1474" t="str">
        <f t="shared" si="129"/>
        <v/>
      </c>
      <c r="F1404" s="1789"/>
      <c r="G1404" s="1573"/>
      <c r="H1404" s="1335"/>
      <c r="I1404" s="2176" t="s">
        <v>529</v>
      </c>
      <c r="J1404" s="2176"/>
      <c r="K1404" s="2177" t="str">
        <f>K$144</f>
        <v>Réajustez les sondes de façon à ce qu'elles assurent une exactitude de mesure de l'ordre de ± 0.2°C.</v>
      </c>
      <c r="L1404" s="2177"/>
      <c r="M1404" s="2177"/>
      <c r="N1404" s="2177"/>
      <c r="O1404" s="2177"/>
      <c r="P1404" s="2177"/>
      <c r="Q1404" s="2177"/>
      <c r="R1404" s="2177"/>
      <c r="S1404" s="1581" t="s">
        <v>16</v>
      </c>
      <c r="T1404" s="1582"/>
      <c r="U1404" s="1580"/>
      <c r="V1404" s="1583"/>
      <c r="W1404" s="1584"/>
      <c r="X1404" s="1585"/>
      <c r="Y1404" s="2"/>
      <c r="Z1404" s="2"/>
      <c r="AA1404" s="2"/>
      <c r="AB1404" s="2"/>
      <c r="AC1404" s="1291"/>
      <c r="AD1404" s="1415"/>
      <c r="AE1404" s="1415"/>
      <c r="AF1404" s="1415"/>
      <c r="AG1404" s="1415"/>
      <c r="AH1404" s="1415"/>
      <c r="AI1404" s="1415"/>
      <c r="AJ1404" s="1415"/>
      <c r="AK1404" s="1415"/>
      <c r="AL1404" s="1415"/>
    </row>
    <row r="1405" spans="1:38" s="731" customFormat="1" ht="6" customHeight="1">
      <c r="A1405" s="1704">
        <f>IF(G1325="",0,1)</f>
        <v>0</v>
      </c>
      <c r="B1405" s="1629"/>
      <c r="C1405" s="1283"/>
      <c r="D1405" s="1561"/>
      <c r="E1405" s="1474" t="str">
        <f t="shared" si="129"/>
        <v/>
      </c>
      <c r="F1405" s="1789"/>
      <c r="G1405" s="1573"/>
      <c r="H1405" s="1335"/>
      <c r="I1405" s="1586"/>
      <c r="J1405" s="1586"/>
      <c r="K1405" s="1587"/>
      <c r="L1405" s="1587"/>
      <c r="M1405" s="1587"/>
      <c r="N1405" s="1587"/>
      <c r="O1405" s="1587"/>
      <c r="P1405" s="1587"/>
      <c r="Q1405" s="1587"/>
      <c r="R1405" s="1338"/>
      <c r="S1405" s="1337"/>
      <c r="T1405" s="1588"/>
      <c r="U1405" s="1582"/>
      <c r="V1405" s="1339"/>
      <c r="W1405" s="1339"/>
      <c r="X1405" s="1339"/>
      <c r="Y1405" s="2"/>
      <c r="Z1405" s="2"/>
      <c r="AA1405" s="2"/>
      <c r="AB1405" s="2"/>
      <c r="AC1405" s="1291"/>
      <c r="AD1405" s="1415"/>
      <c r="AE1405" s="1415"/>
      <c r="AF1405" s="1415"/>
      <c r="AG1405" s="1415"/>
      <c r="AH1405" s="1415"/>
      <c r="AI1405" s="1415"/>
      <c r="AJ1405" s="1415"/>
      <c r="AK1405" s="1415"/>
      <c r="AL1405" s="1415"/>
    </row>
    <row r="1406" spans="1:38" s="731" customFormat="1" ht="19" customHeight="1">
      <c r="A1406" s="1704">
        <f>IF(G1325="",0,1)</f>
        <v>0</v>
      </c>
      <c r="B1406" s="1629"/>
      <c r="C1406" s="1283"/>
      <c r="D1406" s="1561"/>
      <c r="E1406" s="1474" t="str">
        <f t="shared" si="129"/>
        <v/>
      </c>
      <c r="F1406" s="1789"/>
      <c r="G1406" s="1573" t="s">
        <v>9</v>
      </c>
      <c r="H1406" s="1596" t="str">
        <f>BX1325</f>
        <v/>
      </c>
      <c r="I1406" s="1575"/>
      <c r="J1406" s="1576"/>
      <c r="K1406" s="1577"/>
      <c r="L1406" s="1578"/>
      <c r="M1406" s="1578"/>
      <c r="N1406" s="1578"/>
      <c r="O1406" s="1578"/>
      <c r="P1406" s="1578"/>
      <c r="Q1406" s="1578"/>
      <c r="R1406" s="1578"/>
      <c r="S1406" s="1578"/>
      <c r="T1406" s="1578"/>
      <c r="U1406" s="1576"/>
      <c r="V1406" s="1579"/>
      <c r="W1406" s="1579"/>
      <c r="X1406" s="1579"/>
      <c r="Y1406" s="2"/>
      <c r="Z1406" s="2"/>
      <c r="AA1406" s="2"/>
      <c r="AB1406" s="2"/>
      <c r="AC1406" s="1291"/>
      <c r="AD1406" s="1415"/>
      <c r="AE1406" s="1415"/>
      <c r="AF1406" s="1415"/>
      <c r="AG1406" s="1415"/>
      <c r="AH1406" s="1415"/>
      <c r="AI1406" s="1415"/>
      <c r="AJ1406" s="1415"/>
      <c r="AK1406" s="1415"/>
      <c r="AL1406" s="1415"/>
    </row>
    <row r="1407" spans="1:38" s="731" customFormat="1" ht="19" customHeight="1">
      <c r="A1407" s="1704">
        <f>IF(G1325="",0,1)</f>
        <v>0</v>
      </c>
      <c r="B1407" s="1629"/>
      <c r="C1407" s="1283"/>
      <c r="D1407" s="1561"/>
      <c r="E1407" s="1474" t="str">
        <f t="shared" si="129"/>
        <v/>
      </c>
      <c r="F1407" s="1789"/>
      <c r="G1407" s="1571"/>
      <c r="H1407" s="1335"/>
      <c r="I1407" s="2176" t="s">
        <v>528</v>
      </c>
      <c r="J1407" s="2176"/>
      <c r="K1407" s="1338"/>
      <c r="L1407" s="1338"/>
      <c r="M1407" s="1338"/>
      <c r="N1407" s="1338"/>
      <c r="O1407" s="1338"/>
      <c r="P1407" s="1337"/>
      <c r="Q1407" s="1337"/>
      <c r="U1407" s="1580"/>
      <c r="V1407" s="1580"/>
      <c r="W1407" s="1580"/>
      <c r="X1407" s="1580"/>
      <c r="Y1407" s="2"/>
      <c r="Z1407" s="2"/>
      <c r="AA1407" s="2"/>
      <c r="AB1407" s="2"/>
      <c r="AC1407" s="1291"/>
      <c r="AD1407" s="1415"/>
      <c r="AE1407" s="1415"/>
      <c r="AF1407" s="1415"/>
      <c r="AG1407" s="1415"/>
      <c r="AH1407" s="1415"/>
      <c r="AI1407" s="1415"/>
      <c r="AJ1407" s="1415"/>
      <c r="AK1407" s="1415"/>
      <c r="AL1407" s="1415"/>
    </row>
    <row r="1408" spans="1:38" s="731" customFormat="1" ht="31" customHeight="1">
      <c r="A1408" s="1704">
        <f>IF(G1325="",0,1)</f>
        <v>0</v>
      </c>
      <c r="B1408" s="1629"/>
      <c r="C1408" s="1283"/>
      <c r="D1408" s="1561"/>
      <c r="E1408" s="1474" t="str">
        <f t="shared" si="129"/>
        <v/>
      </c>
      <c r="F1408" s="1789"/>
      <c r="G1408" s="1571"/>
      <c r="H1408" s="1335"/>
      <c r="I1408" s="2176" t="s">
        <v>529</v>
      </c>
      <c r="J1408" s="2176"/>
      <c r="K1408" s="2177" t="str">
        <f>K$148</f>
        <v>Placez les sondes de façon à ce qu'elles soient disposées entre 0 et 50 cm au-dessus de la plante.</v>
      </c>
      <c r="L1408" s="2177"/>
      <c r="M1408" s="2177"/>
      <c r="N1408" s="2177"/>
      <c r="O1408" s="2177"/>
      <c r="P1408" s="2177"/>
      <c r="Q1408" s="2177"/>
      <c r="R1408" s="2177"/>
      <c r="S1408" s="1581" t="s">
        <v>16</v>
      </c>
      <c r="T1408" s="1582"/>
      <c r="U1408" s="1580"/>
      <c r="V1408" s="1583"/>
      <c r="W1408" s="1584"/>
      <c r="X1408" s="1585"/>
      <c r="Y1408" s="2"/>
      <c r="Z1408" s="2"/>
      <c r="AA1408" s="2"/>
      <c r="AB1408" s="2"/>
      <c r="AC1408" s="1291"/>
      <c r="AD1408" s="1415"/>
      <c r="AE1408" s="1415"/>
      <c r="AF1408" s="1415"/>
      <c r="AG1408" s="1415"/>
      <c r="AH1408" s="1415"/>
      <c r="AI1408" s="1415"/>
      <c r="AJ1408" s="1415"/>
      <c r="AK1408" s="1415"/>
      <c r="AL1408" s="1415"/>
    </row>
    <row r="1409" spans="1:39" s="731" customFormat="1" ht="6" customHeight="1">
      <c r="A1409" s="1704">
        <f>IF(G1325="",0,1)</f>
        <v>0</v>
      </c>
      <c r="B1409" s="1629"/>
      <c r="C1409" s="1283"/>
      <c r="D1409" s="1561"/>
      <c r="E1409" s="1474" t="str">
        <f t="shared" si="129"/>
        <v/>
      </c>
      <c r="F1409" s="1789"/>
      <c r="G1409" s="1571"/>
      <c r="H1409" s="1335"/>
      <c r="I1409" s="1586"/>
      <c r="J1409" s="1586"/>
      <c r="K1409" s="1587"/>
      <c r="L1409" s="1587"/>
      <c r="M1409" s="1587"/>
      <c r="N1409" s="1587"/>
      <c r="O1409" s="1587"/>
      <c r="P1409" s="1587"/>
      <c r="Q1409" s="1587"/>
      <c r="R1409" s="1338"/>
      <c r="S1409" s="1337"/>
      <c r="T1409" s="1582"/>
      <c r="U1409" s="1582"/>
      <c r="V1409" s="1339"/>
      <c r="W1409" s="1339"/>
      <c r="X1409" s="1339"/>
      <c r="Y1409" s="2"/>
      <c r="Z1409" s="2"/>
      <c r="AA1409" s="2"/>
      <c r="AB1409" s="2"/>
      <c r="AC1409" s="1291"/>
      <c r="AD1409" s="1415"/>
      <c r="AE1409" s="1415"/>
      <c r="AF1409" s="1415"/>
      <c r="AG1409" s="1415"/>
      <c r="AH1409" s="1415"/>
      <c r="AI1409" s="1415"/>
      <c r="AJ1409" s="1415"/>
      <c r="AK1409" s="1415"/>
      <c r="AL1409" s="1415"/>
    </row>
    <row r="1410" spans="1:39" s="731" customFormat="1" ht="17" customHeight="1">
      <c r="A1410" s="1704">
        <f>IF(G1325="",0,1)</f>
        <v>0</v>
      </c>
      <c r="B1410" s="1629"/>
      <c r="C1410" s="1283"/>
      <c r="D1410" s="1561"/>
      <c r="E1410" s="1474" t="str">
        <f t="shared" si="129"/>
        <v/>
      </c>
      <c r="F1410" s="1789"/>
      <c r="G1410" s="1571"/>
      <c r="H1410" s="1589"/>
      <c r="I1410" s="1590"/>
      <c r="J1410" s="1590"/>
      <c r="K1410" s="1591"/>
      <c r="L1410" s="1591"/>
      <c r="M1410" s="1591"/>
      <c r="N1410" s="1591"/>
      <c r="O1410" s="1591"/>
      <c r="P1410" s="1591"/>
      <c r="Q1410" s="1591"/>
      <c r="R1410" s="1592"/>
      <c r="S1410" s="1593"/>
      <c r="T1410" s="1594"/>
      <c r="U1410" s="1594"/>
      <c r="V1410" s="1595"/>
      <c r="W1410" s="1595"/>
      <c r="X1410" s="1595"/>
      <c r="Y1410" s="2"/>
      <c r="Z1410" s="2"/>
      <c r="AA1410" s="2"/>
      <c r="AB1410" s="2"/>
      <c r="AC1410" s="1291"/>
      <c r="AD1410" s="1415"/>
      <c r="AE1410" s="1415"/>
      <c r="AF1410" s="1415"/>
      <c r="AG1410" s="1415"/>
      <c r="AH1410" s="1415"/>
      <c r="AI1410" s="1415"/>
      <c r="AJ1410" s="1415"/>
      <c r="AK1410" s="1415"/>
      <c r="AL1410" s="1415"/>
    </row>
    <row r="1411" spans="1:39" s="731" customFormat="1" ht="25" customHeight="1">
      <c r="A1411" s="1704">
        <f>IF(G1325="",0,1)</f>
        <v>0</v>
      </c>
      <c r="B1411" s="1629"/>
      <c r="C1411" s="1283"/>
      <c r="D1411" s="1561"/>
      <c r="E1411" s="1474" t="str">
        <f t="shared" si="129"/>
        <v/>
      </c>
      <c r="F1411" s="1789"/>
      <c r="G1411" s="1335" t="str">
        <f>G$151</f>
        <v>2.3 Ecran thermique</v>
      </c>
      <c r="H1411" s="1335"/>
      <c r="I1411" s="1336"/>
      <c r="J1411" s="1337"/>
      <c r="K1411" s="1338"/>
      <c r="L1411" s="1338"/>
      <c r="M1411" s="1338"/>
      <c r="N1411" s="1338"/>
      <c r="O1411" s="1338"/>
      <c r="P1411" s="1338"/>
      <c r="Q1411" s="1338"/>
      <c r="R1411" s="1338"/>
      <c r="S1411" s="1337"/>
      <c r="T1411" s="1337"/>
      <c r="U1411" s="1337"/>
      <c r="V1411" s="1339"/>
      <c r="W1411" s="1339"/>
      <c r="X1411" s="1339"/>
      <c r="Y1411" s="2"/>
      <c r="Z1411" s="2"/>
      <c r="AA1411" s="2"/>
      <c r="AB1411" s="2"/>
      <c r="AC1411" s="1291"/>
      <c r="AD1411" s="1415"/>
      <c r="AE1411" s="1415"/>
      <c r="AF1411" s="1415"/>
      <c r="AG1411" s="1415"/>
      <c r="AH1411" s="1415"/>
      <c r="AI1411" s="1415"/>
      <c r="AJ1411" s="1415"/>
      <c r="AK1411" s="1415"/>
      <c r="AL1411" s="1415"/>
    </row>
    <row r="1412" spans="1:39" s="731" customFormat="1" ht="19" customHeight="1">
      <c r="A1412" s="1704">
        <f>IF(G1325="",0,1)</f>
        <v>0</v>
      </c>
      <c r="B1412" s="1629"/>
      <c r="C1412" s="1283"/>
      <c r="D1412" s="1561"/>
      <c r="E1412" s="1474" t="str">
        <f t="shared" si="129"/>
        <v/>
      </c>
      <c r="F1412" s="1789"/>
      <c r="G1412" s="1573" t="s">
        <v>9</v>
      </c>
      <c r="H1412" s="1574" t="str">
        <f>BR1325</f>
        <v/>
      </c>
      <c r="I1412" s="1575"/>
      <c r="J1412" s="1576"/>
      <c r="K1412" s="1577"/>
      <c r="L1412" s="1578"/>
      <c r="M1412" s="1578"/>
      <c r="N1412" s="1578"/>
      <c r="O1412" s="1578"/>
      <c r="P1412" s="1578"/>
      <c r="Q1412" s="1578"/>
      <c r="R1412" s="1578"/>
      <c r="S1412" s="1578"/>
      <c r="T1412" s="1578"/>
      <c r="U1412" s="1576"/>
      <c r="V1412" s="1579"/>
      <c r="W1412" s="1579"/>
      <c r="X1412" s="1579"/>
      <c r="Y1412" s="2"/>
      <c r="Z1412" s="2"/>
      <c r="AA1412" s="2"/>
      <c r="AB1412" s="2"/>
      <c r="AC1412" s="1291"/>
      <c r="AD1412" s="1415"/>
      <c r="AE1412" s="1415"/>
      <c r="AF1412" s="1415"/>
      <c r="AG1412" s="1415"/>
      <c r="AH1412" s="1415"/>
      <c r="AI1412" s="1415"/>
      <c r="AJ1412" s="1415"/>
      <c r="AK1412" s="1415"/>
      <c r="AL1412" s="1415"/>
    </row>
    <row r="1413" spans="1:39" s="731" customFormat="1" ht="19" customHeight="1">
      <c r="A1413" s="1704">
        <f>IF(G1325="",0,1)</f>
        <v>0</v>
      </c>
      <c r="B1413" s="1629">
        <f>IF(H1412=G$41,-1,0)</f>
        <v>0</v>
      </c>
      <c r="C1413" s="1283"/>
      <c r="D1413" s="1561"/>
      <c r="E1413" s="1474" t="str">
        <f t="shared" si="129"/>
        <v/>
      </c>
      <c r="F1413" s="1789"/>
      <c r="G1413" s="1571"/>
      <c r="H1413" s="1335"/>
      <c r="I1413" s="2176" t="s">
        <v>528</v>
      </c>
      <c r="J1413" s="2176"/>
      <c r="K1413" s="1338"/>
      <c r="L1413" s="1338"/>
      <c r="M1413" s="1338"/>
      <c r="N1413" s="1338"/>
      <c r="O1413" s="1338"/>
      <c r="P1413" s="1337"/>
      <c r="Q1413" s="1337"/>
      <c r="U1413" s="1580"/>
      <c r="V1413" s="1580"/>
      <c r="W1413" s="1580"/>
      <c r="X1413" s="1580"/>
      <c r="Y1413" s="2"/>
      <c r="Z1413" s="2"/>
      <c r="AA1413" s="2"/>
      <c r="AB1413" s="2"/>
      <c r="AC1413" s="1291"/>
      <c r="AD1413" s="1415"/>
      <c r="AE1413" s="1415"/>
      <c r="AF1413" s="1415"/>
      <c r="AG1413" s="1415"/>
      <c r="AH1413" s="1415"/>
      <c r="AI1413" s="1415"/>
      <c r="AJ1413" s="1415"/>
      <c r="AK1413" s="1415"/>
      <c r="AL1413" s="1415"/>
    </row>
    <row r="1414" spans="1:39" s="731" customFormat="1" ht="25" customHeight="1">
      <c r="A1414" s="1704">
        <f>IF(G1325="",0,1)</f>
        <v>0</v>
      </c>
      <c r="B1414" s="1629">
        <f>IF(H1412=G$41,-1,0)</f>
        <v>0</v>
      </c>
      <c r="C1414" s="1283"/>
      <c r="D1414" s="1561"/>
      <c r="E1414" s="1474" t="str">
        <f t="shared" si="129"/>
        <v/>
      </c>
      <c r="F1414" s="1789"/>
      <c r="G1414" s="1571"/>
      <c r="H1414" s="1335"/>
      <c r="I1414" s="2176" t="s">
        <v>529</v>
      </c>
      <c r="J1414" s="2176"/>
      <c r="K1414" s="2177" t="str">
        <f>K$154</f>
        <v xml:space="preserve"> Colmatez les fentes avec des patchs et par agrafage.</v>
      </c>
      <c r="L1414" s="2177"/>
      <c r="M1414" s="2177"/>
      <c r="N1414" s="2177"/>
      <c r="O1414" s="2177"/>
      <c r="P1414" s="2177"/>
      <c r="Q1414" s="2177"/>
      <c r="R1414" s="2177"/>
      <c r="S1414" s="1581" t="s">
        <v>16</v>
      </c>
      <c r="T1414" s="1582"/>
      <c r="U1414" s="1580"/>
      <c r="V1414" s="1583"/>
      <c r="W1414" s="1584"/>
      <c r="X1414" s="1585"/>
      <c r="Y1414" s="2"/>
      <c r="Z1414" s="2"/>
      <c r="AA1414" s="2"/>
      <c r="AB1414" s="2"/>
      <c r="AC1414" s="1291"/>
      <c r="AD1414" s="1415"/>
      <c r="AE1414" s="1415"/>
      <c r="AF1414" s="1415"/>
      <c r="AG1414" s="1415"/>
      <c r="AH1414" s="1415"/>
      <c r="AI1414" s="1415"/>
      <c r="AJ1414" s="1415"/>
      <c r="AK1414" s="1415"/>
      <c r="AL1414" s="1415"/>
    </row>
    <row r="1415" spans="1:39" s="731" customFormat="1" ht="6" customHeight="1">
      <c r="A1415" s="1704">
        <f>IF(G1325="",0,1)</f>
        <v>0</v>
      </c>
      <c r="B1415" s="1629">
        <f>IF(H1412=G$41,-1,0)</f>
        <v>0</v>
      </c>
      <c r="C1415" s="1283"/>
      <c r="D1415" s="1561"/>
      <c r="E1415" s="1474" t="str">
        <f t="shared" si="129"/>
        <v/>
      </c>
      <c r="F1415" s="1789"/>
      <c r="G1415" s="1571"/>
      <c r="H1415" s="1335"/>
      <c r="I1415" s="1586"/>
      <c r="J1415" s="1586"/>
      <c r="K1415" s="1587"/>
      <c r="L1415" s="1587"/>
      <c r="M1415" s="1587"/>
      <c r="N1415" s="1587"/>
      <c r="O1415" s="1587"/>
      <c r="P1415" s="1587"/>
      <c r="Q1415" s="1587"/>
      <c r="R1415" s="1338"/>
      <c r="S1415" s="1337"/>
      <c r="T1415" s="1588"/>
      <c r="U1415" s="1582"/>
      <c r="V1415" s="1339"/>
      <c r="W1415" s="1339"/>
      <c r="X1415" s="1339"/>
      <c r="Y1415" s="2"/>
      <c r="Z1415" s="2"/>
      <c r="AA1415" s="2"/>
      <c r="AB1415" s="2"/>
      <c r="AC1415" s="1291"/>
      <c r="AD1415" s="1415"/>
      <c r="AE1415" s="1415"/>
      <c r="AF1415" s="1415"/>
      <c r="AG1415" s="1415"/>
      <c r="AH1415" s="1415"/>
      <c r="AI1415" s="1415"/>
      <c r="AJ1415" s="1415"/>
      <c r="AK1415" s="1415"/>
      <c r="AL1415" s="1415"/>
    </row>
    <row r="1416" spans="1:39" s="731" customFormat="1" ht="19" customHeight="1">
      <c r="A1416" s="1704">
        <f>IF(G1325="",0,1)</f>
        <v>0</v>
      </c>
      <c r="B1416" s="1629">
        <f>IF(H1412=G$41,-1,0)</f>
        <v>0</v>
      </c>
      <c r="C1416" s="1283"/>
      <c r="D1416" s="1561"/>
      <c r="E1416" s="1474" t="str">
        <f t="shared" si="129"/>
        <v/>
      </c>
      <c r="F1416" s="1789"/>
      <c r="G1416" s="1571"/>
      <c r="H1416" s="1574" t="str">
        <f>BS1325</f>
        <v/>
      </c>
      <c r="I1416" s="1575"/>
      <c r="J1416" s="1576"/>
      <c r="K1416" s="1577"/>
      <c r="L1416" s="1578"/>
      <c r="M1416" s="1578"/>
      <c r="N1416" s="1578"/>
      <c r="O1416" s="1578"/>
      <c r="P1416" s="1578"/>
      <c r="Q1416" s="1578"/>
      <c r="R1416" s="1578"/>
      <c r="S1416" s="1578"/>
      <c r="T1416" s="1578"/>
      <c r="U1416" s="1576"/>
      <c r="V1416" s="1579"/>
      <c r="W1416" s="1579"/>
      <c r="X1416" s="1579"/>
      <c r="Y1416" s="2"/>
      <c r="Z1416" s="2"/>
      <c r="AA1416" s="2"/>
      <c r="AB1416" s="2"/>
      <c r="AC1416" s="1291"/>
      <c r="AD1416" s="1415"/>
      <c r="AE1416" s="1415"/>
      <c r="AF1416" s="1415"/>
      <c r="AG1416" s="1415"/>
      <c r="AH1416" s="1415"/>
      <c r="AI1416" s="1415"/>
      <c r="AJ1416" s="1415"/>
      <c r="AK1416" s="1415"/>
      <c r="AL1416" s="1415"/>
    </row>
    <row r="1417" spans="1:39" s="731" customFormat="1" ht="19" customHeight="1">
      <c r="A1417" s="1704">
        <f>IF(G1325="",0,1)</f>
        <v>0</v>
      </c>
      <c r="B1417" s="1629">
        <f>IF(H1412=G$41,-1,0)</f>
        <v>0</v>
      </c>
      <c r="C1417" s="1283"/>
      <c r="D1417" s="1561"/>
      <c r="E1417" s="1474" t="str">
        <f t="shared" si="129"/>
        <v/>
      </c>
      <c r="F1417" s="1789"/>
      <c r="G1417" s="1571"/>
      <c r="H1417" s="1335"/>
      <c r="I1417" s="2176" t="s">
        <v>528</v>
      </c>
      <c r="J1417" s="2176"/>
      <c r="K1417" s="1338"/>
      <c r="L1417" s="1338"/>
      <c r="M1417" s="1338"/>
      <c r="N1417" s="1338"/>
      <c r="O1417" s="1338"/>
      <c r="P1417" s="1337"/>
      <c r="Q1417" s="1337"/>
      <c r="U1417" s="1580"/>
      <c r="V1417" s="1580"/>
      <c r="W1417" s="1580"/>
      <c r="X1417" s="1580"/>
      <c r="Y1417" s="2"/>
      <c r="Z1417" s="2"/>
      <c r="AA1417" s="2"/>
      <c r="AB1417" s="2"/>
      <c r="AC1417" s="1291"/>
      <c r="AD1417" s="1415"/>
      <c r="AE1417" s="1415"/>
      <c r="AF1417" s="1415"/>
      <c r="AG1417" s="1415"/>
      <c r="AH1417" s="1415"/>
      <c r="AI1417" s="1415"/>
      <c r="AJ1417" s="1415"/>
      <c r="AK1417" s="1415"/>
      <c r="AL1417" s="1415"/>
    </row>
    <row r="1418" spans="1:39" s="731" customFormat="1" ht="25" customHeight="1">
      <c r="A1418" s="1704">
        <f>IF(G1325="",0,1)</f>
        <v>0</v>
      </c>
      <c r="B1418" s="1629">
        <f>IF(H1412=G$41,-1,0)</f>
        <v>0</v>
      </c>
      <c r="C1418" s="1283"/>
      <c r="D1418" s="1561"/>
      <c r="E1418" s="1474" t="str">
        <f t="shared" si="129"/>
        <v/>
      </c>
      <c r="F1418" s="1789"/>
      <c r="G1418" s="1571"/>
      <c r="H1418" s="1335"/>
      <c r="I1418" s="2176" t="s">
        <v>529</v>
      </c>
      <c r="J1418" s="2176"/>
      <c r="K1418" s="2177" t="str">
        <f>K$158</f>
        <v xml:space="preserve"> Réajustez les bandes de tractions.</v>
      </c>
      <c r="L1418" s="2177"/>
      <c r="M1418" s="2177"/>
      <c r="N1418" s="2177"/>
      <c r="O1418" s="2177"/>
      <c r="P1418" s="2177"/>
      <c r="Q1418" s="2177"/>
      <c r="R1418" s="2177"/>
      <c r="S1418" s="1581" t="s">
        <v>16</v>
      </c>
      <c r="T1418" s="1582"/>
      <c r="U1418" s="1580"/>
      <c r="V1418" s="1583"/>
      <c r="W1418" s="1584"/>
      <c r="X1418" s="1585"/>
      <c r="Y1418" s="2"/>
      <c r="Z1418" s="2"/>
      <c r="AA1418" s="2"/>
      <c r="AB1418" s="2"/>
      <c r="AC1418" s="1291"/>
      <c r="AD1418" s="1415"/>
      <c r="AE1418" s="1415"/>
      <c r="AF1418" s="1415"/>
      <c r="AG1418" s="1415"/>
      <c r="AH1418" s="1415"/>
      <c r="AI1418" s="1415"/>
      <c r="AJ1418" s="1415"/>
      <c r="AK1418" s="1415"/>
      <c r="AL1418" s="1415"/>
    </row>
    <row r="1419" spans="1:39" s="731" customFormat="1" ht="6" customHeight="1">
      <c r="A1419" s="1704">
        <f>IF(G1325="",0,1)</f>
        <v>0</v>
      </c>
      <c r="B1419" s="1629"/>
      <c r="C1419" s="1283"/>
      <c r="D1419" s="1561"/>
      <c r="E1419" s="1474" t="str">
        <f t="shared" si="129"/>
        <v/>
      </c>
      <c r="F1419" s="1789"/>
      <c r="G1419" s="1571"/>
      <c r="H1419" s="1335"/>
      <c r="I1419" s="1586"/>
      <c r="J1419" s="1586"/>
      <c r="K1419" s="1587"/>
      <c r="L1419" s="1587"/>
      <c r="M1419" s="1587"/>
      <c r="N1419" s="1587"/>
      <c r="O1419" s="1587"/>
      <c r="P1419" s="1587"/>
      <c r="Q1419" s="1587"/>
      <c r="R1419" s="1338"/>
      <c r="S1419" s="1337"/>
      <c r="T1419" s="1582"/>
      <c r="U1419" s="1582"/>
      <c r="V1419" s="1339"/>
      <c r="W1419" s="1339"/>
      <c r="X1419" s="1339"/>
      <c r="Y1419" s="2"/>
      <c r="Z1419" s="2"/>
      <c r="AA1419" s="2"/>
      <c r="AB1419" s="2"/>
      <c r="AC1419" s="1291"/>
      <c r="AD1419" s="1415"/>
      <c r="AE1419" s="1415"/>
      <c r="AF1419" s="1415"/>
      <c r="AG1419" s="1415"/>
      <c r="AH1419" s="1415"/>
      <c r="AI1419" s="1415"/>
      <c r="AJ1419" s="1415"/>
      <c r="AK1419" s="1415"/>
      <c r="AL1419" s="1415"/>
    </row>
    <row r="1420" spans="1:39" s="731" customFormat="1" ht="17" customHeight="1">
      <c r="A1420" s="1704">
        <f>IF(G1325="",0,1)</f>
        <v>0</v>
      </c>
      <c r="B1420" s="1629"/>
      <c r="C1420" s="1283"/>
      <c r="D1420" s="1561"/>
      <c r="E1420" s="1474" t="str">
        <f t="shared" si="129"/>
        <v/>
      </c>
      <c r="F1420" s="1789"/>
      <c r="G1420" s="1571"/>
      <c r="H1420" s="1589"/>
      <c r="I1420" s="1590"/>
      <c r="J1420" s="1590"/>
      <c r="K1420" s="1591"/>
      <c r="L1420" s="1591"/>
      <c r="M1420" s="1591"/>
      <c r="N1420" s="1591"/>
      <c r="O1420" s="1591"/>
      <c r="P1420" s="1591"/>
      <c r="Q1420" s="1591"/>
      <c r="R1420" s="1592"/>
      <c r="S1420" s="1593"/>
      <c r="T1420" s="1594"/>
      <c r="U1420" s="1594"/>
      <c r="V1420" s="1595"/>
      <c r="W1420" s="1595"/>
      <c r="X1420" s="1595"/>
      <c r="Y1420" s="2"/>
      <c r="Z1420" s="2"/>
      <c r="AA1420" s="2"/>
      <c r="AB1420" s="2"/>
      <c r="AC1420" s="1291"/>
      <c r="AD1420" s="1415"/>
      <c r="AE1420" s="1415"/>
      <c r="AF1420" s="1415"/>
      <c r="AG1420" s="1415"/>
      <c r="AH1420" s="1415"/>
      <c r="AI1420" s="1415"/>
      <c r="AJ1420" s="1415"/>
      <c r="AK1420" s="1415"/>
      <c r="AL1420" s="1415"/>
    </row>
    <row r="1421" spans="1:39" s="1292" customFormat="1" ht="17" customHeight="1">
      <c r="A1421" s="1704">
        <f>IF(G1325="",0,1)</f>
        <v>0</v>
      </c>
      <c r="B1421" s="1629"/>
      <c r="C1421" s="1283"/>
      <c r="D1421" s="1561"/>
      <c r="E1421" s="1474" t="str">
        <f t="shared" si="129"/>
        <v/>
      </c>
      <c r="F1421" s="1789"/>
      <c r="G1421" s="1597"/>
      <c r="H1421" s="1597"/>
      <c r="I1421" s="1597"/>
      <c r="J1421" s="1597"/>
      <c r="K1421" s="1597"/>
      <c r="L1421" s="1597"/>
      <c r="M1421" s="1597"/>
      <c r="N1421" s="1597"/>
      <c r="O1421" s="1597"/>
      <c r="P1421" s="1598"/>
      <c r="Q1421" s="1598"/>
      <c r="R1421" s="1598"/>
      <c r="S1421" s="1598"/>
      <c r="T1421" s="1598"/>
      <c r="U1421" s="1598"/>
      <c r="V1421" s="1598"/>
      <c r="W1421" s="1598"/>
      <c r="X1421" s="1598"/>
    </row>
    <row r="1422" spans="1:39" s="1292" customFormat="1" ht="17" customHeight="1">
      <c r="A1422" s="1704">
        <f>IF(G1325="",0,1)</f>
        <v>0</v>
      </c>
      <c r="B1422" s="1629"/>
      <c r="C1422" s="1283"/>
      <c r="D1422" s="1561"/>
      <c r="E1422" s="1474" t="str">
        <f t="shared" si="129"/>
        <v/>
      </c>
      <c r="F1422" s="1789"/>
      <c r="G1422" s="1597"/>
      <c r="H1422" s="1597"/>
      <c r="I1422" s="1597"/>
      <c r="J1422" s="1597"/>
      <c r="K1422" s="1597"/>
      <c r="L1422" s="1597"/>
      <c r="M1422" s="1597"/>
      <c r="N1422" s="1597"/>
      <c r="O1422" s="1597"/>
      <c r="P1422" s="1598"/>
      <c r="Q1422" s="1598"/>
      <c r="R1422" s="1598"/>
      <c r="S1422" s="1598"/>
      <c r="T1422" s="1598"/>
      <c r="U1422" s="1598"/>
      <c r="V1422" s="1598"/>
      <c r="W1422" s="1598"/>
      <c r="X1422" s="1598"/>
    </row>
    <row r="1423" spans="1:39" s="1292" customFormat="1" ht="17" customHeight="1">
      <c r="A1423" s="1710">
        <f>IF(G1325="",0,1)</f>
        <v>0</v>
      </c>
      <c r="B1423" s="1711"/>
      <c r="C1423" s="1283"/>
      <c r="D1423" s="1561"/>
      <c r="E1423" s="1474" t="str">
        <f t="shared" si="129"/>
        <v/>
      </c>
      <c r="F1423" s="1789"/>
      <c r="G1423" s="1599"/>
      <c r="H1423" s="1599"/>
      <c r="I1423" s="1599"/>
      <c r="J1423" s="1599"/>
      <c r="K1423" s="1599"/>
      <c r="L1423" s="1599"/>
      <c r="M1423" s="1599"/>
      <c r="N1423" s="1599"/>
      <c r="O1423" s="1599"/>
      <c r="P1423" s="1600"/>
      <c r="Q1423" s="1600"/>
      <c r="R1423" s="1600"/>
      <c r="S1423" s="1600"/>
      <c r="T1423" s="1600"/>
      <c r="U1423" s="1600"/>
      <c r="V1423" s="1600"/>
      <c r="W1423" s="1600"/>
      <c r="X1423" s="1600"/>
      <c r="Z1423" s="1601"/>
      <c r="AA1423" s="1601"/>
      <c r="AB1423" s="1601"/>
      <c r="AC1423" s="1601"/>
      <c r="AD1423" s="1601"/>
      <c r="AE1423" s="1601"/>
      <c r="AF1423" s="1601"/>
      <c r="AG1423" s="1601"/>
      <c r="AH1423" s="1601"/>
      <c r="AI1423" s="1601"/>
      <c r="AJ1423" s="1601"/>
      <c r="AK1423" s="1601"/>
    </row>
    <row r="1424" spans="1:39" ht="13">
      <c r="A1424" s="1705">
        <f>IF(G1430="",0,1)</f>
        <v>0</v>
      </c>
      <c r="B1424" s="1706"/>
      <c r="C1424" s="1283"/>
      <c r="D1424" s="677"/>
      <c r="E1424" s="1474" t="str">
        <f t="shared" ref="E1424:E1430" si="130">IF((SUM(A1424:C1424))&gt;0,"Evaluation","")</f>
        <v/>
      </c>
      <c r="F1424" s="1789"/>
      <c r="G1424" s="1449">
        <f>G$49</f>
        <v>0</v>
      </c>
      <c r="H1424" s="1450"/>
      <c r="I1424" s="10"/>
      <c r="J1424" s="10"/>
      <c r="K1424" s="10"/>
      <c r="L1424" s="10"/>
      <c r="M1424" s="10"/>
      <c r="N1424" s="10"/>
      <c r="O1424" s="10"/>
      <c r="P1424" s="10"/>
      <c r="Q1424" s="10"/>
      <c r="R1424" s="10"/>
      <c r="S1424" s="10"/>
      <c r="T1424" s="10"/>
      <c r="U1424" s="10"/>
      <c r="V1424" s="10"/>
      <c r="W1424" s="10"/>
      <c r="X1424" s="2"/>
      <c r="Z1424" s="1545"/>
      <c r="AA1424" s="1545"/>
      <c r="AB1424" s="1545"/>
      <c r="AC1424" s="1545"/>
      <c r="AD1424" s="1545"/>
      <c r="AE1424" s="1545"/>
      <c r="AF1424" s="1545"/>
      <c r="AG1424" s="1545"/>
      <c r="AH1424" s="1545"/>
      <c r="AI1424" s="1545"/>
      <c r="AJ1424" s="1545"/>
      <c r="AK1424" s="1545"/>
      <c r="AL1424" s="1545"/>
      <c r="AM1424" s="1545"/>
    </row>
    <row r="1425" spans="1:81" ht="13">
      <c r="A1425" s="1704">
        <f>IF(G1430="",0,1)</f>
        <v>0</v>
      </c>
      <c r="C1425" s="1283"/>
      <c r="D1425" s="677"/>
      <c r="E1425" s="1474" t="str">
        <f t="shared" si="130"/>
        <v/>
      </c>
      <c r="F1425" s="1789"/>
      <c r="G1425" s="1244"/>
      <c r="H1425" s="1245"/>
      <c r="I1425" s="1"/>
      <c r="J1425" s="1"/>
      <c r="K1425" s="1"/>
      <c r="L1425" s="1"/>
      <c r="M1425" s="1"/>
      <c r="N1425" s="1"/>
      <c r="O1425" s="1"/>
      <c r="P1425" s="1"/>
      <c r="Q1425" s="1"/>
      <c r="R1425" s="1"/>
      <c r="S1425" s="1"/>
      <c r="T1425" s="1"/>
      <c r="U1425" s="1"/>
      <c r="V1425" s="1"/>
      <c r="W1425" s="1"/>
    </row>
    <row r="1426" spans="1:81" ht="13">
      <c r="A1426" s="1704">
        <f>IF(G1430="",0,1)</f>
        <v>0</v>
      </c>
      <c r="C1426" s="1283"/>
      <c r="D1426" s="677"/>
      <c r="E1426" s="1474" t="str">
        <f t="shared" si="130"/>
        <v/>
      </c>
      <c r="F1426" s="1789"/>
      <c r="G1426" s="1244"/>
      <c r="H1426" s="1245"/>
      <c r="I1426" s="1"/>
      <c r="J1426" s="1"/>
      <c r="K1426" s="1"/>
      <c r="L1426" s="1"/>
      <c r="M1426" s="1"/>
      <c r="N1426" s="1"/>
      <c r="O1426" s="1"/>
      <c r="P1426" s="1"/>
      <c r="Q1426" s="1"/>
      <c r="R1426" s="1"/>
      <c r="S1426" s="1"/>
      <c r="T1426" s="1"/>
      <c r="U1426" s="1"/>
      <c r="V1426" s="1"/>
      <c r="W1426" s="1"/>
    </row>
    <row r="1427" spans="1:81" s="1250" customFormat="1" ht="29" thickBot="1">
      <c r="A1427" s="1704">
        <f>IF(G1430="",0,1)</f>
        <v>0</v>
      </c>
      <c r="B1427" s="1629"/>
      <c r="C1427" s="1283"/>
      <c r="D1427" s="1546"/>
      <c r="E1427" s="1474" t="str">
        <f t="shared" si="130"/>
        <v/>
      </c>
      <c r="F1427" s="1789"/>
      <c r="G1427" s="1621" t="str">
        <f>G1430</f>
        <v/>
      </c>
      <c r="H1427" s="777"/>
      <c r="I1427" s="777"/>
      <c r="J1427" s="777"/>
      <c r="K1427" s="777"/>
      <c r="L1427" s="777"/>
      <c r="M1427" s="777"/>
      <c r="N1427" s="777"/>
      <c r="O1427" s="777"/>
      <c r="P1427" s="777"/>
      <c r="Q1427" s="777"/>
      <c r="R1427" s="777"/>
      <c r="S1427" s="777"/>
      <c r="T1427" s="777"/>
      <c r="U1427" s="777"/>
      <c r="V1427" s="777"/>
      <c r="W1427" s="777"/>
      <c r="X1427" s="1370">
        <f>U$45</f>
        <v>0</v>
      </c>
      <c r="Y1427" s="1415"/>
      <c r="Z1427" s="1415"/>
      <c r="AA1427" s="1415"/>
      <c r="AB1427" s="1415"/>
      <c r="AC1427" s="1415"/>
      <c r="AD1427" s="1415"/>
      <c r="AE1427" s="1246"/>
      <c r="AF1427" s="1246"/>
      <c r="AG1427" s="1247"/>
      <c r="AH1427" s="1247"/>
      <c r="AI1427" s="1247"/>
      <c r="AJ1427" s="1248"/>
      <c r="AK1427" s="1247"/>
      <c r="AL1427" s="1249"/>
      <c r="AM1427" s="1247"/>
      <c r="AN1427" s="1247"/>
      <c r="AO1427" s="1247"/>
      <c r="AP1427" s="1247"/>
      <c r="AQ1427" s="1247"/>
      <c r="AR1427" s="1247"/>
      <c r="AS1427" s="1247"/>
      <c r="AT1427" s="1247"/>
    </row>
    <row r="1428" spans="1:81" s="18" customFormat="1" ht="19">
      <c r="A1428" s="1704">
        <f>IF(G1430="",0,1)</f>
        <v>0</v>
      </c>
      <c r="B1428" s="1629"/>
      <c r="C1428" s="1283"/>
      <c r="D1428" s="677"/>
      <c r="E1428" s="1474" t="str">
        <f t="shared" si="130"/>
        <v/>
      </c>
      <c r="F1428" s="1789"/>
      <c r="G1428" s="1184"/>
      <c r="H1428" s="1184"/>
      <c r="I1428" s="1184"/>
      <c r="J1428" s="1184"/>
      <c r="K1428" s="1184"/>
      <c r="L1428" s="1184"/>
      <c r="M1428" s="1184"/>
      <c r="N1428" s="1184"/>
      <c r="O1428" s="1184"/>
      <c r="P1428" s="1184"/>
      <c r="Q1428" s="1184"/>
      <c r="R1428" s="1184"/>
      <c r="S1428" s="1184"/>
      <c r="T1428" s="1184"/>
      <c r="U1428" s="1184"/>
      <c r="V1428" s="1184"/>
      <c r="W1428" s="1184"/>
      <c r="X1428" s="1415"/>
      <c r="Y1428" s="1415"/>
      <c r="Z1428" s="1415"/>
      <c r="AA1428" s="1415"/>
      <c r="AB1428" s="1415"/>
      <c r="AC1428" s="1415"/>
      <c r="AD1428" s="1415"/>
      <c r="AE1428" s="1415"/>
      <c r="AF1428" s="1415"/>
      <c r="AG1428" s="40"/>
      <c r="AH1428" s="40"/>
      <c r="AI1428" s="40"/>
      <c r="AJ1428" s="49"/>
      <c r="AK1428" s="40"/>
      <c r="AL1428" s="20"/>
      <c r="AM1428" s="1247"/>
      <c r="AN1428" s="40"/>
      <c r="AO1428" s="1247"/>
      <c r="AP1428" s="40"/>
      <c r="AQ1428" s="40"/>
      <c r="AR1428" s="40"/>
      <c r="AS1428" s="40"/>
      <c r="AT1428" s="40"/>
      <c r="BZ1428" s="122" t="s">
        <v>905</v>
      </c>
      <c r="CB1428" s="122" t="s">
        <v>904</v>
      </c>
    </row>
    <row r="1429" spans="1:81" s="41" customFormat="1" ht="187" hidden="1" customHeight="1" outlineLevel="1">
      <c r="A1429" s="1707"/>
      <c r="B1429" s="1708"/>
      <c r="C1429" s="685"/>
      <c r="D1429" s="685"/>
      <c r="E1429" s="1474" t="str">
        <f t="shared" si="130"/>
        <v/>
      </c>
      <c r="F1429" s="1790"/>
      <c r="G1429" s="342" t="str">
        <f t="shared" ref="G1429:AL1429" si="131">G$3</f>
        <v>Serre</v>
      </c>
      <c r="H1429" s="343" t="str">
        <f t="shared" si="131"/>
        <v>Année de construction</v>
      </c>
      <c r="I1429" s="344" t="str">
        <f t="shared" si="131"/>
        <v xml:space="preserve">Surface cultivée nette </v>
      </c>
      <c r="J1429" s="344" t="str">
        <f t="shared" si="131"/>
        <v>Type de serre</v>
      </c>
      <c r="K1429" s="344" t="str">
        <f t="shared" si="131"/>
        <v>Température moyenne octobre-mars</v>
      </c>
      <c r="L1429" s="344" t="str">
        <f t="shared" si="131"/>
        <v>Type de température</v>
      </c>
      <c r="M1429" s="344" t="str">
        <f t="shared" si="131"/>
        <v>Qualité énergétique [consommation en % d'une serre standard]</v>
      </c>
      <c r="N1429" s="344" t="str">
        <f t="shared" si="131"/>
        <v>Rang</v>
      </c>
      <c r="O1429" s="344" t="str">
        <f t="shared" si="131"/>
        <v>Evaluation de la qualité énergétique</v>
      </c>
      <c r="P1429" s="344" t="str">
        <f t="shared" si="131"/>
        <v>Utilisation escomptée</v>
      </c>
      <c r="Q1429" s="327">
        <f t="shared" si="131"/>
        <v>0</v>
      </c>
      <c r="R1429" s="456" t="str">
        <f t="shared" si="131"/>
        <v>Serre Consommation d'énergie [%]</v>
      </c>
      <c r="S1429" s="456" t="str">
        <f t="shared" si="131"/>
        <v>Serre Consommation d'énergie Actuel [kWh]</v>
      </c>
      <c r="T1429" s="455" t="str">
        <f t="shared" si="131"/>
        <v>Distribution de chaleur Consommation d'énergie [kWh]</v>
      </c>
      <c r="U1429" s="456" t="str">
        <f t="shared" si="131"/>
        <v>Total Consommation d'énergie Actuel [kWh]</v>
      </c>
      <c r="V1429" s="327">
        <f t="shared" si="131"/>
        <v>0</v>
      </c>
      <c r="W1429" s="512" t="str">
        <f t="shared" si="131"/>
        <v>Objectif en 4 ans</v>
      </c>
      <c r="X1429" s="512" t="str">
        <f t="shared" si="131"/>
        <v>Objectif en 8 ans</v>
      </c>
      <c r="Y1429" s="327">
        <f t="shared" si="131"/>
        <v>0</v>
      </c>
      <c r="Z1429" s="333" t="str">
        <f t="shared" si="131"/>
        <v>Ecran thermique</v>
      </c>
      <c r="AA1429" s="333" t="str">
        <f t="shared" si="131"/>
        <v>Toit</v>
      </c>
      <c r="AB1429" s="333" t="str">
        <f t="shared" si="131"/>
        <v>Parois latérales</v>
      </c>
      <c r="AC1429" s="333" t="str">
        <f t="shared" si="131"/>
        <v>Etanchéité</v>
      </c>
      <c r="AD1429" s="333" t="str">
        <f t="shared" si="131"/>
        <v>Gestion climatique</v>
      </c>
      <c r="AE1429" s="40" t="str">
        <f t="shared" si="131"/>
        <v>Observations</v>
      </c>
      <c r="AF1429" s="332" t="str">
        <f t="shared" si="131"/>
        <v>Ecran thermique</v>
      </c>
      <c r="AG1429" s="332" t="str">
        <f t="shared" si="131"/>
        <v>Toit</v>
      </c>
      <c r="AH1429" s="332" t="str">
        <f t="shared" si="131"/>
        <v>Parois latérales</v>
      </c>
      <c r="AI1429" s="332" t="str">
        <f t="shared" si="131"/>
        <v>Etanchéité</v>
      </c>
      <c r="AJ1429" s="332" t="str">
        <f t="shared" si="131"/>
        <v>Gestion climatique</v>
      </c>
      <c r="AK1429" s="455" t="str">
        <f t="shared" si="131"/>
        <v>Isolation des conduites</v>
      </c>
      <c r="AL1429" s="455" t="str">
        <f t="shared" si="131"/>
        <v>Isolation des sous-distributions</v>
      </c>
      <c r="AM1429" s="405">
        <f t="shared" ref="AM1429:BR1429" si="132">AM$3</f>
        <v>0</v>
      </c>
      <c r="AN1429" s="332" t="str">
        <f t="shared" si="132"/>
        <v>Ecran thermique</v>
      </c>
      <c r="AO1429" s="332" t="str">
        <f t="shared" si="132"/>
        <v>Toit</v>
      </c>
      <c r="AP1429" s="332" t="str">
        <f t="shared" si="132"/>
        <v>Parois latérales</v>
      </c>
      <c r="AQ1429" s="332" t="str">
        <f t="shared" si="132"/>
        <v>Etanchéité</v>
      </c>
      <c r="AR1429" s="332" t="str">
        <f t="shared" si="132"/>
        <v>Gestion climatique</v>
      </c>
      <c r="AS1429" s="40">
        <f t="shared" si="132"/>
        <v>0</v>
      </c>
      <c r="AT1429" s="332" t="str">
        <f t="shared" si="132"/>
        <v>Ecran thermique</v>
      </c>
      <c r="AU1429" s="332" t="str">
        <f t="shared" si="132"/>
        <v>Toit</v>
      </c>
      <c r="AV1429" s="332" t="str">
        <f t="shared" si="132"/>
        <v>Parois latérales</v>
      </c>
      <c r="AW1429" s="332" t="str">
        <f t="shared" si="132"/>
        <v>Etanchéité</v>
      </c>
      <c r="AX1429" s="332" t="str">
        <f t="shared" si="132"/>
        <v>Gestion climatique</v>
      </c>
      <c r="AY1429" s="455" t="str">
        <f t="shared" si="132"/>
        <v>Isolation des conduites</v>
      </c>
      <c r="AZ1429" s="455" t="str">
        <f t="shared" si="132"/>
        <v>Isolation des sous-distributions</v>
      </c>
      <c r="BA1429" s="332" t="str">
        <f t="shared" si="132"/>
        <v>Total arrondi</v>
      </c>
      <c r="BB1429" s="40">
        <f t="shared" si="132"/>
        <v>0</v>
      </c>
      <c r="BC1429" s="332" t="str">
        <f t="shared" si="132"/>
        <v>Ecran thermique</v>
      </c>
      <c r="BD1429" s="332" t="str">
        <f t="shared" si="132"/>
        <v>Toit</v>
      </c>
      <c r="BE1429" s="332" t="str">
        <f t="shared" si="132"/>
        <v>Parois latérales</v>
      </c>
      <c r="BF1429" s="332" t="str">
        <f t="shared" si="132"/>
        <v>Etanchéité</v>
      </c>
      <c r="BG1429" s="332" t="str">
        <f t="shared" si="132"/>
        <v>Gestion climatique</v>
      </c>
      <c r="BH1429" s="455" t="str">
        <f t="shared" si="132"/>
        <v>Isolation des conduites</v>
      </c>
      <c r="BI1429" s="455" t="str">
        <f t="shared" si="132"/>
        <v>Isolation des sous-distributions</v>
      </c>
      <c r="BJ1429" s="40">
        <f t="shared" si="132"/>
        <v>0</v>
      </c>
      <c r="BK1429" s="512" t="str">
        <f t="shared" si="132"/>
        <v>P1</v>
      </c>
      <c r="BL1429" s="512">
        <f t="shared" si="132"/>
        <v>0</v>
      </c>
      <c r="BM1429" s="512" t="str">
        <f t="shared" si="132"/>
        <v>Total</v>
      </c>
      <c r="BN1429" s="40">
        <f t="shared" si="132"/>
        <v>0</v>
      </c>
      <c r="BO1429" s="512" t="str">
        <f t="shared" si="132"/>
        <v>Objectif en 4 ans</v>
      </c>
      <c r="BP1429" s="512" t="str">
        <f t="shared" si="132"/>
        <v>Objectif en 8 ans</v>
      </c>
      <c r="BQ1429" s="41">
        <f t="shared" si="132"/>
        <v>0</v>
      </c>
      <c r="BR1429" s="332" t="str">
        <f t="shared" si="132"/>
        <v>Ecran thermique</v>
      </c>
      <c r="BS1429" s="332" t="str">
        <f t="shared" ref="BS1429:CA1429" si="133">BS$3</f>
        <v>Ecran thermique 2</v>
      </c>
      <c r="BT1429" s="332" t="str">
        <f t="shared" si="133"/>
        <v>Etanchéité</v>
      </c>
      <c r="BU1429" s="332" t="str">
        <f t="shared" si="133"/>
        <v>Etanchéité 2</v>
      </c>
      <c r="BV1429" s="332" t="str">
        <f t="shared" si="133"/>
        <v>Etanchéité 2 - Recommandation</v>
      </c>
      <c r="BW1429" s="332" t="str">
        <f t="shared" si="133"/>
        <v>Sonde 1</v>
      </c>
      <c r="BX1429" s="332" t="str">
        <f t="shared" si="133"/>
        <v>Sonde 2</v>
      </c>
      <c r="BY1429" s="41">
        <f t="shared" si="133"/>
        <v>0</v>
      </c>
      <c r="BZ1429" s="416" t="str">
        <f t="shared" si="133"/>
        <v>Ensemble 1</v>
      </c>
      <c r="CA1429" s="416" t="str">
        <f t="shared" si="133"/>
        <v>Ensemble 2</v>
      </c>
      <c r="CB1429" s="416" t="str">
        <f>BZ1429</f>
        <v>Ensemble 1</v>
      </c>
      <c r="CC1429" s="416" t="str">
        <f>CA1429</f>
        <v>Ensemble 2</v>
      </c>
    </row>
    <row r="1430" spans="1:81" s="28" customFormat="1" ht="32" hidden="1" customHeight="1" outlineLevel="1">
      <c r="A1430" s="1646"/>
      <c r="B1430" s="1659"/>
      <c r="C1430" s="686"/>
      <c r="D1430" s="686"/>
      <c r="E1430" s="1474" t="str">
        <f t="shared" si="130"/>
        <v/>
      </c>
      <c r="F1430" s="1791"/>
      <c r="G1430" s="521" t="str">
        <f t="shared" ref="G1430:AL1430" si="134">G17</f>
        <v/>
      </c>
      <c r="H1430" s="335" t="str">
        <f t="shared" si="134"/>
        <v/>
      </c>
      <c r="I1430" s="336" t="str">
        <f t="shared" si="134"/>
        <v/>
      </c>
      <c r="J1430" s="336" t="str">
        <f t="shared" si="134"/>
        <v/>
      </c>
      <c r="K1430" s="337" t="str">
        <f t="shared" si="134"/>
        <v/>
      </c>
      <c r="L1430" s="336" t="str">
        <f t="shared" si="134"/>
        <v/>
      </c>
      <c r="M1430" s="468" t="str">
        <f t="shared" si="134"/>
        <v/>
      </c>
      <c r="N1430" s="337" t="str">
        <f t="shared" si="134"/>
        <v/>
      </c>
      <c r="O1430" s="338" t="str">
        <f t="shared" si="134"/>
        <v/>
      </c>
      <c r="P1430" s="336" t="str">
        <f t="shared" si="134"/>
        <v/>
      </c>
      <c r="Q1430" s="522">
        <f t="shared" si="134"/>
        <v>0</v>
      </c>
      <c r="R1430" s="338">
        <f t="shared" si="134"/>
        <v>0</v>
      </c>
      <c r="S1430" s="523">
        <f t="shared" si="134"/>
        <v>0</v>
      </c>
      <c r="T1430" s="523">
        <f t="shared" si="134"/>
        <v>0</v>
      </c>
      <c r="U1430" s="523" t="str">
        <f t="shared" si="134"/>
        <v/>
      </c>
      <c r="V1430" s="522">
        <f t="shared" si="134"/>
        <v>0</v>
      </c>
      <c r="W1430" s="523" t="str">
        <f t="shared" si="134"/>
        <v/>
      </c>
      <c r="X1430" s="523" t="str">
        <f t="shared" si="134"/>
        <v/>
      </c>
      <c r="Y1430" s="522">
        <f t="shared" si="134"/>
        <v>0</v>
      </c>
      <c r="Z1430" s="331" t="str">
        <f t="shared" si="134"/>
        <v/>
      </c>
      <c r="AA1430" s="331" t="str">
        <f t="shared" si="134"/>
        <v/>
      </c>
      <c r="AB1430" s="331" t="str">
        <f t="shared" si="134"/>
        <v/>
      </c>
      <c r="AC1430" s="331" t="str">
        <f t="shared" si="134"/>
        <v/>
      </c>
      <c r="AD1430" s="331" t="str">
        <f t="shared" si="134"/>
        <v/>
      </c>
      <c r="AE1430" s="524" t="str">
        <f t="shared" si="134"/>
        <v/>
      </c>
      <c r="AF1430" s="331" t="str">
        <f t="shared" si="134"/>
        <v/>
      </c>
      <c r="AG1430" s="331" t="str">
        <f t="shared" si="134"/>
        <v/>
      </c>
      <c r="AH1430" s="331" t="str">
        <f t="shared" si="134"/>
        <v/>
      </c>
      <c r="AI1430" s="331" t="str">
        <f t="shared" si="134"/>
        <v/>
      </c>
      <c r="AJ1430" s="331" t="str">
        <f t="shared" si="134"/>
        <v/>
      </c>
      <c r="AK1430" s="331" t="str">
        <f t="shared" si="134"/>
        <v/>
      </c>
      <c r="AL1430" s="331" t="str">
        <f t="shared" si="134"/>
        <v/>
      </c>
      <c r="AM1430" s="524" t="str">
        <f t="shared" ref="AM1430:BR1430" si="135">AM17</f>
        <v>.</v>
      </c>
      <c r="AN1430" s="346" t="str">
        <f t="shared" si="135"/>
        <v/>
      </c>
      <c r="AO1430" s="346" t="str">
        <f t="shared" si="135"/>
        <v/>
      </c>
      <c r="AP1430" s="346" t="str">
        <f t="shared" si="135"/>
        <v/>
      </c>
      <c r="AQ1430" s="346" t="str">
        <f t="shared" si="135"/>
        <v/>
      </c>
      <c r="AR1430" s="346" t="str">
        <f t="shared" si="135"/>
        <v/>
      </c>
      <c r="AS1430" s="525">
        <f t="shared" si="135"/>
        <v>0</v>
      </c>
      <c r="AT1430" s="398" t="str">
        <f t="shared" si="135"/>
        <v/>
      </c>
      <c r="AU1430" s="398" t="str">
        <f t="shared" si="135"/>
        <v/>
      </c>
      <c r="AV1430" s="398" t="str">
        <f t="shared" si="135"/>
        <v/>
      </c>
      <c r="AW1430" s="398" t="str">
        <f t="shared" si="135"/>
        <v/>
      </c>
      <c r="AX1430" s="398" t="str">
        <f t="shared" si="135"/>
        <v/>
      </c>
      <c r="AY1430" s="28" t="str">
        <f t="shared" si="135"/>
        <v/>
      </c>
      <c r="AZ1430" s="28" t="str">
        <f t="shared" si="135"/>
        <v/>
      </c>
      <c r="BA1430" s="398" t="str">
        <f t="shared" si="135"/>
        <v/>
      </c>
      <c r="BB1430" s="525">
        <f t="shared" si="135"/>
        <v>0</v>
      </c>
      <c r="BC1430" s="445" t="str">
        <f t="shared" si="135"/>
        <v/>
      </c>
      <c r="BD1430" s="445" t="str">
        <f t="shared" si="135"/>
        <v/>
      </c>
      <c r="BE1430" s="445" t="str">
        <f t="shared" si="135"/>
        <v/>
      </c>
      <c r="BF1430" s="445" t="str">
        <f t="shared" si="135"/>
        <v/>
      </c>
      <c r="BG1430" s="445" t="str">
        <f t="shared" si="135"/>
        <v/>
      </c>
      <c r="BH1430" s="467" t="str">
        <f t="shared" si="135"/>
        <v/>
      </c>
      <c r="BI1430" s="467" t="str">
        <f t="shared" si="135"/>
        <v/>
      </c>
      <c r="BJ1430" s="525">
        <f t="shared" si="135"/>
        <v>0</v>
      </c>
      <c r="BK1430" s="445" t="str">
        <f t="shared" si="135"/>
        <v/>
      </c>
      <c r="BL1430" s="445" t="str">
        <f t="shared" si="135"/>
        <v/>
      </c>
      <c r="BM1430" s="445" t="str">
        <f t="shared" si="135"/>
        <v/>
      </c>
      <c r="BN1430" s="525">
        <f t="shared" si="135"/>
        <v>0</v>
      </c>
      <c r="BO1430" s="445" t="str">
        <f t="shared" si="135"/>
        <v/>
      </c>
      <c r="BP1430" s="445">
        <f t="shared" si="135"/>
        <v>0</v>
      </c>
      <c r="BQ1430" s="28">
        <f t="shared" si="135"/>
        <v>0</v>
      </c>
      <c r="BR1430" s="398" t="str">
        <f t="shared" si="135"/>
        <v/>
      </c>
      <c r="BS1430" s="398" t="str">
        <f t="shared" ref="BS1430:BX1430" si="136">BS17</f>
        <v/>
      </c>
      <c r="BT1430" s="398" t="str">
        <f t="shared" si="136"/>
        <v/>
      </c>
      <c r="BU1430" s="398" t="str">
        <f t="shared" si="136"/>
        <v/>
      </c>
      <c r="BV1430" s="398" t="str">
        <f t="shared" si="136"/>
        <v/>
      </c>
      <c r="BW1430" s="398" t="str">
        <f t="shared" si="136"/>
        <v/>
      </c>
      <c r="BX1430" s="398" t="str">
        <f t="shared" si="136"/>
        <v/>
      </c>
      <c r="BY1430" s="28">
        <f>BY1377</f>
        <v>0</v>
      </c>
      <c r="BZ1430" s="396">
        <f>AG1481</f>
        <v>0</v>
      </c>
      <c r="CA1430" s="396">
        <f>AH1481</f>
        <v>0</v>
      </c>
      <c r="CB1430" s="396">
        <f>AI1481</f>
        <v>0</v>
      </c>
      <c r="CC1430" s="396">
        <f>AJ1481</f>
        <v>0</v>
      </c>
    </row>
    <row r="1431" spans="1:81" s="51" customFormat="1" ht="19" hidden="1" outlineLevel="1">
      <c r="A1431" s="1704">
        <v>0</v>
      </c>
      <c r="B1431" s="1629"/>
      <c r="C1431" s="1283"/>
      <c r="D1431" s="677"/>
      <c r="E1431" s="1474" t="str">
        <f t="shared" ref="E1431:E1462" si="137">IF((SUM(A1431:C1431))&gt;0,G$42,"")</f>
        <v/>
      </c>
      <c r="F1431" s="1789"/>
      <c r="N1431" s="644"/>
      <c r="R1431" s="50"/>
      <c r="U1431" s="1184"/>
      <c r="W1431" s="130"/>
      <c r="X1431" s="1415"/>
      <c r="Y1431" s="1415"/>
      <c r="Z1431" s="53"/>
      <c r="AA1431" s="1415"/>
      <c r="AB1431" s="53"/>
      <c r="AC1431" s="53"/>
      <c r="AD1431" s="53"/>
      <c r="AE1431" s="53"/>
      <c r="AF1431" s="53"/>
      <c r="AG1431" s="40"/>
      <c r="AJ1431" s="52"/>
      <c r="AL1431" s="1383"/>
      <c r="AM1431" s="1247"/>
      <c r="AO1431" s="1247"/>
      <c r="AV1431" s="18"/>
      <c r="BL1431" s="18"/>
    </row>
    <row r="1432" spans="1:81" s="1385" customFormat="1" ht="19" hidden="1" outlineLevel="1">
      <c r="A1432" s="1704">
        <v>0</v>
      </c>
      <c r="B1432" s="1629"/>
      <c r="C1432" s="1283"/>
      <c r="D1432" s="677"/>
      <c r="E1432" s="1474" t="str">
        <f t="shared" si="137"/>
        <v/>
      </c>
      <c r="F1432" s="1789"/>
      <c r="H1432" s="1547"/>
      <c r="I1432" s="1547"/>
      <c r="J1432" s="1547"/>
      <c r="K1432" s="1547"/>
      <c r="L1432" s="1547"/>
      <c r="M1432" s="1547"/>
      <c r="N1432" s="1384"/>
      <c r="O1432" s="1384"/>
      <c r="P1432" s="1384"/>
      <c r="Q1432" s="1384"/>
      <c r="R1432" s="1384"/>
      <c r="S1432" s="1384"/>
      <c r="T1432" s="1384"/>
      <c r="U1432" s="1384"/>
      <c r="V1432" s="1384"/>
      <c r="W1432" s="130"/>
      <c r="X1432" s="1415"/>
      <c r="Y1432" s="1415"/>
      <c r="Z1432" s="53"/>
      <c r="AA1432" s="1415"/>
      <c r="AB1432" s="53"/>
      <c r="AC1432" s="53"/>
      <c r="AD1432" s="53"/>
      <c r="AE1432" s="1384"/>
      <c r="AF1432" s="1384"/>
      <c r="AG1432" s="40"/>
      <c r="AH1432" s="1384"/>
      <c r="AI1432" s="1384"/>
      <c r="AJ1432" s="1384"/>
      <c r="AK1432" s="1384"/>
      <c r="AL1432" s="1384"/>
      <c r="AM1432" s="1247"/>
      <c r="AN1432" s="1384"/>
      <c r="AO1432" s="1247"/>
      <c r="AP1432" s="1384"/>
      <c r="AQ1432" s="1384"/>
      <c r="AR1432" s="1384"/>
      <c r="AS1432" s="1384"/>
      <c r="AT1432" s="1384"/>
      <c r="BL1432" s="18"/>
    </row>
    <row r="1433" spans="1:81" s="1385" customFormat="1" ht="19" hidden="1" outlineLevel="1">
      <c r="A1433" s="1704">
        <v>0</v>
      </c>
      <c r="B1433" s="1629"/>
      <c r="C1433" s="1283"/>
      <c r="D1433" s="677"/>
      <c r="E1433" s="1474" t="str">
        <f t="shared" si="137"/>
        <v/>
      </c>
      <c r="F1433" s="1789"/>
      <c r="G1433" s="1547"/>
      <c r="H1433" s="1547"/>
      <c r="I1433" s="1547"/>
      <c r="J1433" s="1547"/>
      <c r="K1433" s="1547"/>
      <c r="L1433" s="1547"/>
      <c r="M1433" s="1547"/>
      <c r="N1433" s="1384"/>
      <c r="O1433" s="1384"/>
      <c r="P1433" s="1384"/>
      <c r="Q1433" s="1384"/>
      <c r="R1433" s="1384"/>
      <c r="S1433" s="1384"/>
      <c r="T1433" s="1384"/>
      <c r="U1433" s="1384"/>
      <c r="V1433" s="1384"/>
      <c r="W1433" s="130"/>
      <c r="X1433" s="1415"/>
      <c r="Y1433" s="1415"/>
      <c r="Z1433" s="53"/>
      <c r="AA1433" s="1415"/>
      <c r="AB1433" s="53"/>
      <c r="AC1433" s="53"/>
      <c r="AD1433" s="53"/>
      <c r="AE1433" s="1384"/>
      <c r="AF1433" s="1384"/>
      <c r="AG1433" s="40"/>
      <c r="AH1433" s="1384"/>
      <c r="AI1433" s="1384"/>
      <c r="AJ1433" s="1384"/>
      <c r="AK1433" s="1384"/>
      <c r="AL1433" s="1384"/>
      <c r="AM1433" s="1247"/>
      <c r="AN1433" s="1384"/>
      <c r="AO1433" s="1247"/>
      <c r="AP1433" s="1384"/>
      <c r="AQ1433" s="1384"/>
      <c r="AR1433" s="1384"/>
      <c r="AS1433" s="1384"/>
      <c r="AT1433" s="1384"/>
      <c r="BL1433" s="18"/>
    </row>
    <row r="1434" spans="1:81" s="1269" customFormat="1" ht="15" collapsed="1">
      <c r="A1434" s="1704">
        <f>IF(G1430="",0,1)</f>
        <v>0</v>
      </c>
      <c r="B1434" s="1629"/>
      <c r="C1434" s="1283"/>
      <c r="D1434" s="1548"/>
      <c r="E1434" s="1474" t="str">
        <f t="shared" si="137"/>
        <v/>
      </c>
      <c r="F1434" s="1789"/>
      <c r="G1434" s="1252" t="str">
        <f>G$69</f>
        <v>Année de construction</v>
      </c>
      <c r="H1434" s="1252"/>
      <c r="I1434" s="1252"/>
      <c r="J1434" s="1252"/>
      <c r="K1434" s="1252"/>
      <c r="L1434" s="1252"/>
      <c r="M1434" s="1388"/>
      <c r="N1434" s="2162" t="str">
        <f>H1430</f>
        <v/>
      </c>
      <c r="O1434" s="2162"/>
      <c r="P1434" s="2162"/>
      <c r="Q1434" s="2162"/>
      <c r="R1434" s="2162"/>
      <c r="S1434" s="2162"/>
      <c r="T1434" s="2161">
        <f>T1414</f>
        <v>0</v>
      </c>
      <c r="U1434" s="2161"/>
      <c r="V1434" s="2161"/>
      <c r="W1434" s="2161"/>
      <c r="X1434" s="2161"/>
      <c r="Y1434" s="1386"/>
      <c r="AD1434" s="1251"/>
      <c r="AE1434" s="1251"/>
      <c r="AF1434" s="1251"/>
      <c r="AG1434" s="1251"/>
      <c r="AH1434" s="1251"/>
      <c r="AI1434" s="1251"/>
      <c r="AJ1434" s="1251"/>
      <c r="AK1434" s="1251"/>
      <c r="AL1434" s="20"/>
      <c r="AM1434" s="1251"/>
      <c r="AN1434" s="1251"/>
      <c r="AO1434" s="1251"/>
      <c r="AP1434" s="1251"/>
      <c r="AQ1434" s="1251"/>
      <c r="AR1434" s="1251"/>
      <c r="AS1434" s="1251"/>
      <c r="AT1434" s="1251"/>
    </row>
    <row r="1435" spans="1:81" s="1269" customFormat="1" ht="15">
      <c r="A1435" s="1704">
        <f>IF(G1430="",0,1)</f>
        <v>0</v>
      </c>
      <c r="B1435" s="1629"/>
      <c r="C1435" s="1283"/>
      <c r="D1435" s="1548"/>
      <c r="E1435" s="1474" t="str">
        <f t="shared" si="137"/>
        <v/>
      </c>
      <c r="F1435" s="1789"/>
      <c r="G1435" s="1551" t="str">
        <f>G$70</f>
        <v>Utilisation escomptée</v>
      </c>
      <c r="H1435" s="1551"/>
      <c r="I1435" s="1552"/>
      <c r="J1435" s="1552"/>
      <c r="K1435" s="1552"/>
      <c r="L1435" s="1552"/>
      <c r="M1435" s="1388"/>
      <c r="N1435" s="2163" t="str">
        <f>P1430</f>
        <v/>
      </c>
      <c r="O1435" s="2163"/>
      <c r="P1435" s="2163"/>
      <c r="Q1435" s="2163"/>
      <c r="R1435" s="2163"/>
      <c r="S1435" s="2163"/>
      <c r="T1435" s="2179">
        <f>'A1 Serres'!P1414</f>
        <v>0</v>
      </c>
      <c r="U1435" s="2179"/>
      <c r="V1435" s="2179"/>
      <c r="W1435" s="2179"/>
      <c r="X1435" s="2179"/>
      <c r="Y1435" s="1387"/>
      <c r="AL1435" s="20"/>
    </row>
    <row r="1436" spans="1:81" s="1269" customFormat="1" ht="15">
      <c r="A1436" s="1704">
        <f>IF(G1430="",0,1)</f>
        <v>0</v>
      </c>
      <c r="B1436" s="1629"/>
      <c r="C1436" s="1283"/>
      <c r="D1436" s="1548"/>
      <c r="E1436" s="1474" t="str">
        <f t="shared" si="137"/>
        <v/>
      </c>
      <c r="F1436" s="1789"/>
      <c r="G1436" s="1551" t="str">
        <f>G$71</f>
        <v>Surface cultivée de la serre</v>
      </c>
      <c r="H1436" s="1551"/>
      <c r="I1436" s="1552"/>
      <c r="J1436" s="1552"/>
      <c r="K1436" s="1552"/>
      <c r="L1436" s="1552"/>
      <c r="M1436" s="1388"/>
      <c r="N1436" s="2163" t="str">
        <f>J1430</f>
        <v/>
      </c>
      <c r="O1436" s="2163"/>
      <c r="P1436" s="2163"/>
      <c r="Q1436" s="2163"/>
      <c r="R1436" s="2163"/>
      <c r="S1436" s="2163"/>
      <c r="T1436" s="1268"/>
      <c r="U1436" s="1268"/>
      <c r="V1436" s="1268"/>
      <c r="W1436" s="989"/>
      <c r="X1436" s="1251"/>
      <c r="AL1436" s="20"/>
    </row>
    <row r="1437" spans="1:81" s="1269" customFormat="1" ht="15">
      <c r="A1437" s="1704">
        <f>IF(G1430="",0,1)</f>
        <v>0</v>
      </c>
      <c r="B1437" s="1629"/>
      <c r="C1437" s="1283"/>
      <c r="D1437" s="1548"/>
      <c r="E1437" s="1474" t="str">
        <f t="shared" si="137"/>
        <v/>
      </c>
      <c r="F1437" s="1789"/>
      <c r="G1437" s="1265">
        <f>G$72</f>
        <v>0</v>
      </c>
      <c r="H1437" s="1265"/>
      <c r="I1437" s="1266"/>
      <c r="J1437" s="1266"/>
      <c r="K1437" s="1266"/>
      <c r="L1437" s="1266"/>
      <c r="M1437" s="1388"/>
      <c r="N1437" s="1268"/>
      <c r="O1437" s="1268"/>
      <c r="P1437" s="1268"/>
      <c r="Q1437" s="1268"/>
      <c r="R1437" s="1268"/>
      <c r="S1437" s="1268"/>
      <c r="T1437" s="1268"/>
      <c r="U1437" s="1268"/>
      <c r="V1437" s="1268"/>
      <c r="W1437" s="989"/>
      <c r="X1437" s="1251"/>
      <c r="AL1437" s="20"/>
    </row>
    <row r="1438" spans="1:81" s="1269" customFormat="1" ht="15">
      <c r="A1438" s="1704">
        <f>IF(G1430="",0,1)</f>
        <v>0</v>
      </c>
      <c r="B1438" s="1629"/>
      <c r="C1438" s="1283"/>
      <c r="D1438" s="1548"/>
      <c r="E1438" s="1474" t="str">
        <f t="shared" si="137"/>
        <v/>
      </c>
      <c r="F1438" s="1789"/>
      <c r="G1438" s="1389" t="str">
        <f>G$73</f>
        <v>Température octobre-mars</v>
      </c>
      <c r="H1438" s="1389"/>
      <c r="I1438" s="1390"/>
      <c r="J1438" s="1390"/>
      <c r="K1438" s="1390"/>
      <c r="L1438" s="1390"/>
      <c r="M1438" s="1388"/>
      <c r="N1438" s="2168" t="str">
        <f>L1430</f>
        <v/>
      </c>
      <c r="O1438" s="2168"/>
      <c r="P1438" s="2168"/>
      <c r="Q1438" s="2168"/>
      <c r="R1438" s="2168"/>
      <c r="S1438" s="2168"/>
      <c r="T1438" s="1268"/>
      <c r="U1438" s="1268"/>
      <c r="V1438" s="1268"/>
      <c r="W1438" s="989"/>
      <c r="X1438" s="1251"/>
      <c r="AJ1438" s="1298"/>
      <c r="AL1438" s="20"/>
    </row>
    <row r="1439" spans="1:81" s="1269" customFormat="1" ht="29" customHeight="1">
      <c r="A1439" s="1704">
        <f>IF(G1430="",0,1)</f>
        <v>0</v>
      </c>
      <c r="B1439" s="1629"/>
      <c r="C1439" s="1283"/>
      <c r="D1439" s="1548"/>
      <c r="E1439" s="1474" t="str">
        <f t="shared" si="137"/>
        <v/>
      </c>
      <c r="F1439" s="1789"/>
      <c r="G1439" s="1553" t="str">
        <f>G$74</f>
        <v>Observations</v>
      </c>
      <c r="H1439" s="1389"/>
      <c r="I1439" s="1390"/>
      <c r="J1439" s="1390"/>
      <c r="K1439" s="1390"/>
      <c r="L1439" s="1390"/>
      <c r="M1439" s="1388"/>
      <c r="N1439" s="2164" t="str">
        <f>AE1430</f>
        <v/>
      </c>
      <c r="O1439" s="2164"/>
      <c r="P1439" s="2164"/>
      <c r="Q1439" s="2164"/>
      <c r="R1439" s="2164"/>
      <c r="S1439" s="2164"/>
      <c r="T1439" s="1268"/>
      <c r="U1439" s="1268"/>
      <c r="V1439" s="1268"/>
      <c r="W1439" s="989"/>
      <c r="X1439" s="1251"/>
      <c r="AL1439" s="20"/>
    </row>
    <row r="1440" spans="1:81" s="1269" customFormat="1" ht="15">
      <c r="A1440" s="1704">
        <f>IF(G1430="",0,1)</f>
        <v>0</v>
      </c>
      <c r="B1440" s="1629"/>
      <c r="C1440" s="1283"/>
      <c r="D1440" s="1548"/>
      <c r="E1440" s="1474" t="str">
        <f t="shared" si="137"/>
        <v/>
      </c>
      <c r="F1440" s="1789"/>
      <c r="G1440" s="1265">
        <f>G$75</f>
        <v>0</v>
      </c>
      <c r="H1440" s="1265"/>
      <c r="I1440" s="1266"/>
      <c r="J1440" s="1266"/>
      <c r="K1440" s="1266"/>
      <c r="L1440" s="1266"/>
      <c r="M1440" s="1388"/>
      <c r="N1440" s="1268"/>
      <c r="O1440" s="1268"/>
      <c r="P1440" s="1268"/>
      <c r="Q1440" s="1268"/>
      <c r="R1440" s="1268"/>
      <c r="S1440" s="1268"/>
      <c r="T1440" s="1268"/>
      <c r="U1440" s="1268"/>
      <c r="V1440" s="1268"/>
      <c r="W1440" s="989"/>
      <c r="X1440" s="1251"/>
      <c r="AL1440" s="20"/>
    </row>
    <row r="1441" spans="1:38" s="1269" customFormat="1" ht="15">
      <c r="A1441" s="1704">
        <f>IF(G1430="",0,1)</f>
        <v>0</v>
      </c>
      <c r="B1441" s="1629"/>
      <c r="C1441" s="1283"/>
      <c r="D1441" s="1548"/>
      <c r="E1441" s="1474" t="str">
        <f t="shared" si="137"/>
        <v/>
      </c>
      <c r="F1441" s="1789"/>
      <c r="G1441" s="1389" t="str">
        <f>G$76</f>
        <v>Participation à la consommation totale d'énergie du chauffage</v>
      </c>
      <c r="H1441" s="1389"/>
      <c r="I1441" s="1390"/>
      <c r="J1441" s="1390"/>
      <c r="K1441" s="1390"/>
      <c r="L1441" s="1390"/>
      <c r="M1441" s="1388"/>
      <c r="N1441" s="2169">
        <f>R1430</f>
        <v>0</v>
      </c>
      <c r="O1441" s="2169"/>
      <c r="P1441" s="2169"/>
      <c r="Q1441" s="2169"/>
      <c r="R1441" s="2169"/>
      <c r="S1441" s="2169"/>
      <c r="T1441" s="1268"/>
      <c r="U1441" s="1268"/>
      <c r="V1441" s="1268"/>
      <c r="W1441" s="989"/>
      <c r="X1441" s="1251"/>
      <c r="AJ1441" s="1298"/>
      <c r="AL1441" s="20"/>
    </row>
    <row r="1442" spans="1:38" s="1269" customFormat="1" ht="15">
      <c r="A1442" s="1704">
        <f>IF(G1430="",0,1)</f>
        <v>0</v>
      </c>
      <c r="B1442" s="1629"/>
      <c r="C1442" s="1283"/>
      <c r="D1442" s="1548"/>
      <c r="E1442" s="1474" t="str">
        <f t="shared" si="137"/>
        <v/>
      </c>
      <c r="F1442" s="1789"/>
      <c r="G1442" s="1393" t="str">
        <f>G$77</f>
        <v>Rang concernant l'efficience énergétique</v>
      </c>
      <c r="H1442" s="1393"/>
      <c r="I1442" s="1394"/>
      <c r="J1442" s="1394"/>
      <c r="K1442" s="1394"/>
      <c r="L1442" s="1394"/>
      <c r="M1442" s="1388"/>
      <c r="N1442" s="2170" t="str">
        <f>N1430</f>
        <v/>
      </c>
      <c r="O1442" s="2170"/>
      <c r="P1442" s="2170"/>
      <c r="Q1442" s="2170"/>
      <c r="R1442" s="2170"/>
      <c r="S1442" s="2170"/>
      <c r="T1442" s="1396"/>
      <c r="U1442" s="1396"/>
      <c r="V1442" s="1396"/>
      <c r="W1442" s="989"/>
      <c r="X1442" s="1397"/>
      <c r="AJ1442" s="1298"/>
      <c r="AL1442" s="20"/>
    </row>
    <row r="1443" spans="1:38" s="1269" customFormat="1" ht="15">
      <c r="A1443" s="1704">
        <f>IF(G1430="",0,1)</f>
        <v>0</v>
      </c>
      <c r="B1443" s="1629"/>
      <c r="C1443" s="1283"/>
      <c r="D1443" s="1548"/>
      <c r="E1443" s="1474" t="str">
        <f t="shared" si="137"/>
        <v/>
      </c>
      <c r="F1443" s="1789"/>
      <c r="G1443" s="1393" t="str">
        <f>G$78</f>
        <v>Evaluation de la qualité énergétique</v>
      </c>
      <c r="H1443" s="1393"/>
      <c r="I1443" s="1394"/>
      <c r="J1443" s="1394"/>
      <c r="K1443" s="1394"/>
      <c r="L1443" s="1394"/>
      <c r="M1443" s="1388"/>
      <c r="N1443" s="2171" t="str">
        <f>O1430</f>
        <v/>
      </c>
      <c r="O1443" s="2171"/>
      <c r="P1443" s="2171"/>
      <c r="Q1443" s="2171"/>
      <c r="R1443" s="2171"/>
      <c r="S1443" s="2171"/>
      <c r="T1443" s="1268"/>
      <c r="U1443" s="1268"/>
      <c r="V1443" s="1268"/>
      <c r="W1443" s="989"/>
      <c r="X1443" s="1251"/>
      <c r="AJ1443" s="1298"/>
      <c r="AL1443" s="20"/>
    </row>
    <row r="1444" spans="1:38" s="1269" customFormat="1" ht="15">
      <c r="A1444" s="1704">
        <f>IF(G1430="",0,1)</f>
        <v>0</v>
      </c>
      <c r="B1444" s="1629"/>
      <c r="C1444" s="1283"/>
      <c r="D1444" s="1548"/>
      <c r="E1444" s="1474" t="str">
        <f t="shared" si="137"/>
        <v/>
      </c>
      <c r="F1444" s="1789"/>
      <c r="G1444" s="1265">
        <f>G$79</f>
        <v>0</v>
      </c>
      <c r="H1444" s="1265"/>
      <c r="I1444" s="1266"/>
      <c r="J1444" s="1266"/>
      <c r="K1444" s="1266"/>
      <c r="L1444" s="1266"/>
      <c r="M1444" s="1388"/>
      <c r="N1444" s="1399"/>
      <c r="O1444" s="1268"/>
      <c r="P1444" s="1268"/>
      <c r="Q1444" s="1268"/>
      <c r="R1444" s="1268"/>
      <c r="S1444" s="1268"/>
      <c r="T1444" s="1268"/>
      <c r="U1444" s="1268"/>
      <c r="V1444" s="1268"/>
      <c r="W1444" s="989"/>
      <c r="X1444" s="1251"/>
      <c r="AJ1444" s="1298"/>
      <c r="AL1444" s="20"/>
    </row>
    <row r="1445" spans="1:38" s="1269" customFormat="1" ht="15">
      <c r="A1445" s="1704">
        <f>IF(G1430="",0,1)</f>
        <v>0</v>
      </c>
      <c r="B1445" s="1629"/>
      <c r="C1445" s="1283"/>
      <c r="D1445" s="1548"/>
      <c r="E1445" s="1474" t="str">
        <f t="shared" si="137"/>
        <v/>
      </c>
      <c r="F1445" s="1789"/>
      <c r="G1445" s="1389" t="str">
        <f>G$80</f>
        <v>Consommation d'énergie de la serre</v>
      </c>
      <c r="H1445" s="1389"/>
      <c r="I1445" s="1390"/>
      <c r="J1445" s="1390"/>
      <c r="K1445" s="1390"/>
      <c r="L1445" s="1390"/>
      <c r="M1445" s="1388"/>
      <c r="N1445" s="2172">
        <f>S1430</f>
        <v>0</v>
      </c>
      <c r="O1445" s="2172"/>
      <c r="P1445" s="2172"/>
      <c r="Q1445" s="1401"/>
      <c r="R1445" s="1401"/>
      <c r="S1445" s="1401"/>
      <c r="T1445" s="1268"/>
      <c r="U1445" s="1268"/>
      <c r="V1445" s="1268"/>
      <c r="W1445" s="989"/>
      <c r="X1445" s="1251"/>
      <c r="AJ1445" s="1298"/>
      <c r="AL1445" s="20"/>
    </row>
    <row r="1446" spans="1:38" s="1269" customFormat="1" ht="15">
      <c r="A1446" s="1704">
        <f>IF(G1430="",0,1)</f>
        <v>0</v>
      </c>
      <c r="B1446" s="1629"/>
      <c r="C1446" s="1283"/>
      <c r="D1446" s="1548"/>
      <c r="E1446" s="1474" t="str">
        <f t="shared" si="137"/>
        <v/>
      </c>
      <c r="F1446" s="1789"/>
      <c r="G1446" s="1393" t="str">
        <f>G$81</f>
        <v>Distribution de chaleur Consommation d'énergie</v>
      </c>
      <c r="H1446" s="1393"/>
      <c r="I1446" s="1394"/>
      <c r="J1446" s="1394"/>
      <c r="K1446" s="1394"/>
      <c r="L1446" s="1394"/>
      <c r="M1446" s="1388"/>
      <c r="N1446" s="2182">
        <f>T1430</f>
        <v>0</v>
      </c>
      <c r="O1446" s="2182"/>
      <c r="P1446" s="2182"/>
      <c r="Q1446" s="1403"/>
      <c r="R1446" s="1403"/>
      <c r="S1446" s="1403"/>
      <c r="T1446" s="1268"/>
      <c r="U1446" s="1268"/>
      <c r="V1446" s="1268"/>
      <c r="W1446" s="989"/>
      <c r="X1446" s="1251"/>
      <c r="AJ1446" s="1298"/>
      <c r="AL1446" s="20"/>
    </row>
    <row r="1447" spans="1:38" s="1269" customFormat="1" ht="15">
      <c r="A1447" s="1704">
        <f>IF(G1430="",0,1)</f>
        <v>0</v>
      </c>
      <c r="B1447" s="1629"/>
      <c r="C1447" s="1283"/>
      <c r="D1447" s="1548"/>
      <c r="E1447" s="1474" t="str">
        <f t="shared" si="137"/>
        <v/>
      </c>
      <c r="F1447" s="1789"/>
      <c r="G1447" s="1554" t="str">
        <f>G$82</f>
        <v>Total de la consommation d'énergie Etat actuel</v>
      </c>
      <c r="H1447" s="1554"/>
      <c r="I1447" s="1555"/>
      <c r="J1447" s="1555"/>
      <c r="K1447" s="1555"/>
      <c r="L1447" s="1555"/>
      <c r="M1447" s="1556"/>
      <c r="N1447" s="2166" t="str">
        <f>U1430</f>
        <v/>
      </c>
      <c r="O1447" s="2166"/>
      <c r="P1447" s="2166"/>
      <c r="Q1447" s="1557"/>
      <c r="R1447" s="1557"/>
      <c r="S1447" s="1557"/>
      <c r="T1447" s="1268"/>
      <c r="U1447" s="1268"/>
      <c r="V1447" s="1268"/>
      <c r="W1447" s="989"/>
      <c r="X1447" s="1251"/>
      <c r="AJ1447" s="1298"/>
      <c r="AL1447" s="20"/>
    </row>
    <row r="1448" spans="1:38" s="787" customFormat="1" ht="15">
      <c r="A1448" s="1704">
        <f>IF(G1430="",0,1)</f>
        <v>0</v>
      </c>
      <c r="B1448" s="1629"/>
      <c r="C1448" s="1283"/>
      <c r="D1448" s="1548"/>
      <c r="E1448" s="1474" t="str">
        <f t="shared" si="137"/>
        <v/>
      </c>
      <c r="F1448" s="1789"/>
      <c r="G1448" s="1265">
        <f>G$83</f>
        <v>0</v>
      </c>
      <c r="H1448" s="1265"/>
      <c r="I1448" s="1266"/>
      <c r="J1448" s="1266"/>
      <c r="K1448" s="1266"/>
      <c r="L1448" s="1266"/>
      <c r="M1448" s="225"/>
      <c r="N1448" s="1404"/>
      <c r="O1448" s="1404"/>
      <c r="P1448" s="1404"/>
      <c r="Q1448" s="1404"/>
      <c r="R1448" s="1404"/>
      <c r="S1448" s="1404"/>
      <c r="T1448" s="1404"/>
      <c r="U1448" s="1404"/>
      <c r="V1448" s="1404"/>
      <c r="W1448" s="989"/>
    </row>
    <row r="1449" spans="1:38" s="1269" customFormat="1" ht="15">
      <c r="A1449" s="1704">
        <f>IF(G1430="",0,1)</f>
        <v>0</v>
      </c>
      <c r="B1449" s="1629"/>
      <c r="C1449" s="1283"/>
      <c r="D1449" s="1548"/>
      <c r="E1449" s="1474" t="str">
        <f t="shared" si="137"/>
        <v/>
      </c>
      <c r="F1449" s="1789"/>
      <c r="G1449" s="1389" t="str">
        <f>G$84</f>
        <v>Ecran thermique</v>
      </c>
      <c r="H1449" s="1389"/>
      <c r="I1449" s="1390"/>
      <c r="J1449" s="1390"/>
      <c r="K1449" s="1390"/>
      <c r="L1449" s="1390"/>
      <c r="M1449" s="1388"/>
      <c r="N1449" s="1558" t="str">
        <f>Z1430</f>
        <v/>
      </c>
      <c r="O1449" s="1401"/>
      <c r="P1449" s="1401"/>
      <c r="Q1449" s="1401"/>
      <c r="R1449" s="1401"/>
      <c r="S1449" s="1401"/>
      <c r="T1449" s="1268"/>
      <c r="U1449" s="1268"/>
      <c r="V1449" s="1268"/>
      <c r="W1449" s="989"/>
      <c r="X1449" s="1251"/>
      <c r="AJ1449" s="1298"/>
      <c r="AL1449" s="20"/>
    </row>
    <row r="1450" spans="1:38" s="1269" customFormat="1" ht="15">
      <c r="A1450" s="1704">
        <f>IF(G1430="",0,1)</f>
        <v>0</v>
      </c>
      <c r="B1450" s="1629"/>
      <c r="C1450" s="1283"/>
      <c r="D1450" s="1548"/>
      <c r="E1450" s="1474" t="str">
        <f t="shared" si="137"/>
        <v/>
      </c>
      <c r="F1450" s="1789"/>
      <c r="G1450" s="1393" t="str">
        <f>G$85</f>
        <v>Toit</v>
      </c>
      <c r="H1450" s="1393"/>
      <c r="I1450" s="1394"/>
      <c r="J1450" s="1394"/>
      <c r="K1450" s="1394"/>
      <c r="L1450" s="1394"/>
      <c r="M1450" s="1388"/>
      <c r="N1450" s="1559" t="str">
        <f>AA1430</f>
        <v/>
      </c>
      <c r="O1450" s="1403"/>
      <c r="P1450" s="1403"/>
      <c r="Q1450" s="1403"/>
      <c r="R1450" s="1403"/>
      <c r="S1450" s="1403"/>
      <c r="T1450" s="1268"/>
      <c r="U1450" s="1268"/>
      <c r="V1450" s="1268"/>
      <c r="W1450" s="989"/>
      <c r="X1450" s="1251"/>
      <c r="AJ1450" s="1298"/>
      <c r="AL1450" s="20"/>
    </row>
    <row r="1451" spans="1:38" s="1269" customFormat="1" ht="15">
      <c r="A1451" s="1704">
        <f>IF(G1430="",0,1)</f>
        <v>0</v>
      </c>
      <c r="B1451" s="1629"/>
      <c r="C1451" s="1283"/>
      <c r="D1451" s="1548"/>
      <c r="E1451" s="1474" t="str">
        <f t="shared" si="137"/>
        <v/>
      </c>
      <c r="F1451" s="1789"/>
      <c r="G1451" s="1393" t="str">
        <f>G$86</f>
        <v>Parois latérales et pignons</v>
      </c>
      <c r="H1451" s="1393"/>
      <c r="I1451" s="1394"/>
      <c r="J1451" s="1394"/>
      <c r="K1451" s="1394"/>
      <c r="L1451" s="1394"/>
      <c r="M1451" s="1388"/>
      <c r="N1451" s="1560" t="str">
        <f>AB1430</f>
        <v/>
      </c>
      <c r="O1451" s="1403"/>
      <c r="P1451" s="1403"/>
      <c r="Q1451" s="1403"/>
      <c r="R1451" s="1403"/>
      <c r="S1451" s="1403"/>
      <c r="T1451" s="1268"/>
      <c r="U1451" s="1268"/>
      <c r="V1451" s="1268"/>
      <c r="W1451" s="989"/>
      <c r="X1451" s="1251"/>
      <c r="AJ1451" s="1298"/>
      <c r="AL1451" s="20"/>
    </row>
    <row r="1452" spans="1:38" s="1269" customFormat="1" ht="15">
      <c r="A1452" s="1704">
        <f>IF(G1430="",0,1)</f>
        <v>0</v>
      </c>
      <c r="B1452" s="1629"/>
      <c r="C1452" s="1283"/>
      <c r="D1452" s="1548"/>
      <c r="E1452" s="1474" t="str">
        <f t="shared" si="137"/>
        <v/>
      </c>
      <c r="F1452" s="1789"/>
      <c r="G1452" s="1393" t="str">
        <f>G$87</f>
        <v>Etanchéité</v>
      </c>
      <c r="H1452" s="1393"/>
      <c r="I1452" s="1394"/>
      <c r="J1452" s="1394"/>
      <c r="K1452" s="1394"/>
      <c r="L1452" s="1394"/>
      <c r="M1452" s="1388"/>
      <c r="N1452" s="1560" t="str">
        <f>AC1430</f>
        <v/>
      </c>
      <c r="O1452" s="1403"/>
      <c r="P1452" s="1403"/>
      <c r="Q1452" s="1403"/>
      <c r="R1452" s="1403"/>
      <c r="S1452" s="1403"/>
      <c r="T1452" s="1268"/>
      <c r="U1452" s="1268"/>
      <c r="V1452" s="1268"/>
      <c r="W1452" s="989"/>
      <c r="X1452" s="1251"/>
      <c r="AJ1452" s="1298"/>
      <c r="AL1452" s="20"/>
    </row>
    <row r="1453" spans="1:38" s="1269" customFormat="1" ht="15">
      <c r="A1453" s="1704">
        <f>IF(G1430="",0,1)</f>
        <v>0</v>
      </c>
      <c r="B1453" s="1629"/>
      <c r="C1453" s="1283"/>
      <c r="D1453" s="1548"/>
      <c r="E1453" s="1474" t="str">
        <f t="shared" si="137"/>
        <v/>
      </c>
      <c r="F1453" s="1789"/>
      <c r="G1453" s="1393" t="str">
        <f>G$88</f>
        <v>Gestion climatique</v>
      </c>
      <c r="H1453" s="1393"/>
      <c r="I1453" s="1394"/>
      <c r="J1453" s="1394"/>
      <c r="K1453" s="1394"/>
      <c r="L1453" s="1394"/>
      <c r="M1453" s="1388"/>
      <c r="N1453" s="1560" t="str">
        <f>AD1430</f>
        <v/>
      </c>
      <c r="O1453" s="1403"/>
      <c r="P1453" s="1403"/>
      <c r="Q1453" s="1403"/>
      <c r="R1453" s="1403"/>
      <c r="S1453" s="1403"/>
      <c r="T1453" s="1268"/>
      <c r="U1453" s="1268"/>
      <c r="V1453" s="1268"/>
      <c r="W1453" s="989"/>
      <c r="X1453" s="1251"/>
      <c r="AJ1453" s="1298"/>
      <c r="AL1453" s="20"/>
    </row>
    <row r="1454" spans="1:38" s="1269" customFormat="1" ht="15">
      <c r="A1454" s="1704">
        <f>IF(G1430="",0,1)</f>
        <v>0</v>
      </c>
      <c r="B1454" s="1629"/>
      <c r="C1454" s="1283"/>
      <c r="D1454" s="1548"/>
      <c r="E1454" s="1474" t="str">
        <f t="shared" si="137"/>
        <v/>
      </c>
      <c r="F1454" s="1789"/>
      <c r="G1454" s="1265"/>
      <c r="H1454" s="1265"/>
      <c r="I1454" s="1266"/>
      <c r="J1454" s="1266"/>
      <c r="K1454" s="1266"/>
      <c r="L1454" s="1266"/>
      <c r="M1454" s="1405"/>
      <c r="N1454" s="1268"/>
      <c r="O1454" s="1268"/>
      <c r="P1454" s="1268"/>
      <c r="Q1454" s="1268"/>
      <c r="R1454" s="1268"/>
      <c r="S1454" s="1268"/>
      <c r="T1454" s="1268"/>
      <c r="U1454" s="1268"/>
      <c r="V1454" s="1268"/>
      <c r="W1454" s="989"/>
      <c r="X1454" s="1251"/>
      <c r="AJ1454" s="1298"/>
      <c r="AL1454" s="20"/>
    </row>
    <row r="1455" spans="1:38" s="1269" customFormat="1" ht="15">
      <c r="A1455" s="1704">
        <f>IF(G1430="",0,1)</f>
        <v>0</v>
      </c>
      <c r="B1455" s="1629"/>
      <c r="C1455" s="1283"/>
      <c r="D1455" s="1548"/>
      <c r="E1455" s="1474" t="str">
        <f t="shared" si="137"/>
        <v/>
      </c>
      <c r="F1455" s="1789"/>
      <c r="G1455" s="1406"/>
      <c r="H1455" s="1266"/>
      <c r="I1455" s="1266"/>
      <c r="J1455" s="1266"/>
      <c r="K1455" s="1266"/>
      <c r="L1455" s="1266"/>
      <c r="M1455" s="1399"/>
      <c r="N1455" s="1268"/>
      <c r="O1455" s="1268"/>
      <c r="P1455" s="1268"/>
      <c r="Q1455" s="1268"/>
      <c r="R1455" s="1268"/>
      <c r="S1455" s="1268"/>
      <c r="T1455" s="1268"/>
      <c r="U1455" s="1268"/>
      <c r="V1455" s="1268"/>
      <c r="W1455" s="989"/>
      <c r="X1455" s="1251"/>
      <c r="AJ1455" s="1298"/>
      <c r="AL1455" s="20"/>
    </row>
    <row r="1456" spans="1:38" s="1269" customFormat="1" ht="15">
      <c r="A1456" s="1704">
        <f>IF(G1430="",0,1)</f>
        <v>0</v>
      </c>
      <c r="B1456" s="1629"/>
      <c r="C1456" s="1283"/>
      <c r="D1456" s="1548"/>
      <c r="E1456" s="1474" t="str">
        <f t="shared" si="137"/>
        <v/>
      </c>
      <c r="F1456" s="1789"/>
      <c r="G1456" s="1406"/>
      <c r="H1456" s="1266"/>
      <c r="I1456" s="1266"/>
      <c r="J1456" s="1266"/>
      <c r="K1456" s="1266"/>
      <c r="L1456" s="1266"/>
      <c r="M1456" s="1399"/>
      <c r="N1456" s="1268"/>
      <c r="O1456" s="1268"/>
      <c r="P1456" s="1268"/>
      <c r="Q1456" s="1268"/>
      <c r="R1456" s="1268"/>
      <c r="S1456" s="1268"/>
      <c r="T1456" s="1268"/>
      <c r="U1456" s="1268"/>
      <c r="V1456" s="1268"/>
      <c r="W1456" s="989"/>
      <c r="X1456" s="1251"/>
      <c r="AJ1456" s="1298"/>
      <c r="AL1456" s="20"/>
    </row>
    <row r="1457" spans="1:38" s="1269" customFormat="1" ht="15">
      <c r="A1457" s="1704">
        <f>IF(G1430="",0,1)</f>
        <v>0</v>
      </c>
      <c r="B1457" s="1629"/>
      <c r="C1457" s="1283"/>
      <c r="D1457" s="1548"/>
      <c r="E1457" s="1474" t="str">
        <f t="shared" si="137"/>
        <v/>
      </c>
      <c r="F1457" s="1789"/>
      <c r="G1457" s="1406"/>
      <c r="H1457" s="1266"/>
      <c r="I1457" s="1266"/>
      <c r="J1457" s="1266"/>
      <c r="K1457" s="1266"/>
      <c r="L1457" s="1266"/>
      <c r="M1457" s="1399"/>
      <c r="N1457" s="1268"/>
      <c r="O1457" s="1268"/>
      <c r="P1457" s="1268"/>
      <c r="Q1457" s="1268"/>
      <c r="R1457" s="1268"/>
      <c r="S1457" s="1268"/>
      <c r="T1457" s="1268"/>
      <c r="U1457" s="1268"/>
      <c r="V1457" s="1268"/>
      <c r="W1457" s="989"/>
      <c r="X1457" s="1251"/>
      <c r="AJ1457" s="1298"/>
      <c r="AL1457" s="20"/>
    </row>
    <row r="1458" spans="1:38" s="1292" customFormat="1" ht="17.25" customHeight="1">
      <c r="A1458" s="1704">
        <f>IF(G1430="",0,1)</f>
        <v>0</v>
      </c>
      <c r="B1458" s="1629"/>
      <c r="C1458" s="1283"/>
      <c r="D1458" s="677"/>
      <c r="E1458" s="1474" t="str">
        <f t="shared" si="137"/>
        <v/>
      </c>
      <c r="F1458" s="1789"/>
      <c r="G1458" s="779"/>
      <c r="H1458" s="779"/>
      <c r="I1458" s="779"/>
      <c r="J1458" s="779"/>
      <c r="K1458" s="779"/>
      <c r="L1458" s="779"/>
      <c r="M1458" s="779"/>
      <c r="N1458" s="779"/>
      <c r="O1458" s="779"/>
      <c r="P1458" s="779"/>
      <c r="Q1458" s="779"/>
      <c r="R1458" s="779"/>
      <c r="S1458" s="779"/>
      <c r="T1458" s="779"/>
      <c r="U1458" s="2167"/>
      <c r="V1458" s="2167"/>
      <c r="W1458" s="989"/>
    </row>
    <row r="1459" spans="1:38" s="1292" customFormat="1" ht="21.75" customHeight="1" thickBot="1">
      <c r="A1459" s="1704">
        <f>IF(G1430="",0,1)</f>
        <v>0</v>
      </c>
      <c r="B1459" s="1629"/>
      <c r="C1459" s="1283"/>
      <c r="D1459" s="677"/>
      <c r="E1459" s="1474" t="str">
        <f t="shared" si="137"/>
        <v/>
      </c>
      <c r="F1459" s="1789"/>
      <c r="G1459" s="777" t="str">
        <f>CONCATENATE(G1430, G$40)</f>
        <v>: Recommandations spécifiques d'investissement</v>
      </c>
      <c r="H1459" s="777"/>
      <c r="I1459" s="777"/>
      <c r="J1459" s="777"/>
      <c r="K1459" s="777"/>
      <c r="L1459" s="777"/>
      <c r="M1459" s="777"/>
      <c r="N1459" s="777"/>
      <c r="O1459" s="777"/>
      <c r="P1459" s="777"/>
      <c r="Q1459" s="777"/>
      <c r="R1459" s="777"/>
      <c r="S1459" s="777"/>
      <c r="T1459" s="777"/>
      <c r="U1459" s="1410"/>
      <c r="V1459" s="1410"/>
      <c r="W1459" s="1410"/>
      <c r="X1459" s="1410"/>
    </row>
    <row r="1460" spans="1:38" s="1292" customFormat="1" ht="21.75" customHeight="1">
      <c r="A1460" s="1704">
        <f>IF(G1430="",0,1)</f>
        <v>0</v>
      </c>
      <c r="B1460" s="1629"/>
      <c r="C1460" s="1283"/>
      <c r="D1460" s="677"/>
      <c r="E1460" s="1474" t="str">
        <f t="shared" si="137"/>
        <v/>
      </c>
      <c r="F1460" s="1789"/>
      <c r="G1460" s="779"/>
      <c r="H1460" s="779"/>
      <c r="I1460" s="779"/>
      <c r="J1460" s="779"/>
      <c r="K1460" s="779"/>
      <c r="L1460" s="779"/>
      <c r="M1460" s="779"/>
      <c r="N1460" s="779"/>
      <c r="O1460" s="779"/>
      <c r="P1460" s="779"/>
      <c r="Q1460" s="779"/>
      <c r="R1460" s="779"/>
      <c r="S1460" s="779"/>
      <c r="T1460" s="779"/>
      <c r="U1460" s="1423"/>
      <c r="V1460" s="1423"/>
      <c r="W1460" s="1423"/>
      <c r="AG1460" s="1292" t="s">
        <v>242</v>
      </c>
      <c r="AI1460" s="1292" t="s">
        <v>872</v>
      </c>
    </row>
    <row r="1461" spans="1:38" s="1292" customFormat="1" ht="16" customHeight="1">
      <c r="A1461" s="1704">
        <f>IF(G1430="",0,1)</f>
        <v>0</v>
      </c>
      <c r="B1461" s="1629"/>
      <c r="C1461" s="1283"/>
      <c r="D1461" s="677"/>
      <c r="E1461" s="1474" t="str">
        <f t="shared" si="137"/>
        <v/>
      </c>
      <c r="F1461" s="1789"/>
      <c r="G1461" s="1309" t="str">
        <f>G$96</f>
        <v>Elément</v>
      </c>
      <c r="H1461" s="1309"/>
      <c r="I1461" s="1309"/>
      <c r="J1461" s="1309"/>
      <c r="K1461" s="1309" t="str">
        <f>K$96</f>
        <v>Mesure</v>
      </c>
      <c r="L1461" s="1309"/>
      <c r="M1461" s="1309"/>
      <c r="N1461" s="1309"/>
      <c r="O1461" s="1309"/>
      <c r="P1461" s="1309"/>
      <c r="Q1461" s="1309"/>
      <c r="R1461" s="1309" t="str">
        <f>R$96</f>
        <v>Réalisation</v>
      </c>
      <c r="S1461" s="1310" t="str">
        <f>S$96</f>
        <v>Economie</v>
      </c>
      <c r="T1461" s="1310"/>
      <c r="U1461" s="2180" t="s">
        <v>74</v>
      </c>
      <c r="V1461" s="2180"/>
      <c r="W1461" s="2180"/>
      <c r="X1461" s="1310" t="str">
        <f>X$96</f>
        <v>Economies</v>
      </c>
      <c r="AA1461" s="101" t="s">
        <v>903</v>
      </c>
      <c r="AD1461" s="101" t="s">
        <v>902</v>
      </c>
      <c r="AG1461" s="101" t="s">
        <v>532</v>
      </c>
      <c r="AI1461" s="101" t="s">
        <v>902</v>
      </c>
    </row>
    <row r="1462" spans="1:38" s="1292" customFormat="1" ht="16" customHeight="1">
      <c r="A1462" s="1704">
        <f>IF(G1430="",0,1)</f>
        <v>0</v>
      </c>
      <c r="B1462" s="1629"/>
      <c r="C1462" s="1283"/>
      <c r="D1462" s="677"/>
      <c r="E1462" s="1474" t="str">
        <f t="shared" si="137"/>
        <v/>
      </c>
      <c r="F1462" s="1789"/>
      <c r="G1462" s="1311"/>
      <c r="H1462" s="1311"/>
      <c r="I1462" s="1311"/>
      <c r="J1462" s="1311"/>
      <c r="K1462" s="1311"/>
      <c r="L1462" s="1311"/>
      <c r="M1462" s="1311"/>
      <c r="N1462" s="1311"/>
      <c r="O1462" s="1311"/>
      <c r="P1462" s="1311"/>
      <c r="Q1462" s="1311"/>
      <c r="R1462" s="1311"/>
      <c r="S1462" s="1312" t="str">
        <f>S$97</f>
        <v>calculée</v>
      </c>
      <c r="T1462" s="1312"/>
      <c r="U1462" s="1312"/>
      <c r="V1462" s="1312"/>
      <c r="W1462" s="1312"/>
      <c r="X1462" s="1312" t="str">
        <f>X$97</f>
        <v>des mesures</v>
      </c>
      <c r="Z1462" s="2165" t="s">
        <v>594</v>
      </c>
      <c r="AA1462" s="2165" t="str">
        <f>$R$40</f>
        <v>d'ici à 4 ans</v>
      </c>
      <c r="AB1462" s="2165" t="str">
        <f>$R$41</f>
        <v>d'ici à 8 ans</v>
      </c>
      <c r="AD1462" s="2165" t="str">
        <f>$R$40</f>
        <v>d'ici à 4 ans</v>
      </c>
      <c r="AE1462" s="2165" t="str">
        <f>$R$41</f>
        <v>d'ici à 8 ans</v>
      </c>
      <c r="AG1462" s="2165" t="str">
        <f>$R$40</f>
        <v>d'ici à 4 ans</v>
      </c>
      <c r="AH1462" s="2165" t="str">
        <f>$R$41</f>
        <v>d'ici à 8 ans</v>
      </c>
      <c r="AI1462" s="2165" t="str">
        <f>$R$40</f>
        <v>d'ici à 4 ans</v>
      </c>
      <c r="AJ1462" s="2165" t="str">
        <f>$R$41</f>
        <v>d'ici à 8 ans</v>
      </c>
    </row>
    <row r="1463" spans="1:38" s="1292" customFormat="1" ht="16" customHeight="1">
      <c r="A1463" s="1704">
        <f>IF(G1430="",0,1)</f>
        <v>0</v>
      </c>
      <c r="B1463" s="1629"/>
      <c r="C1463" s="1283"/>
      <c r="D1463" s="677"/>
      <c r="E1463" s="1474" t="str">
        <f t="shared" ref="E1463:E1494" si="138">IF((SUM(A1463:C1463))&gt;0,G$42,"")</f>
        <v/>
      </c>
      <c r="F1463" s="1789"/>
      <c r="G1463" s="1311"/>
      <c r="H1463" s="1311"/>
      <c r="I1463" s="1311"/>
      <c r="J1463" s="1311"/>
      <c r="K1463" s="1311"/>
      <c r="L1463" s="1311"/>
      <c r="M1463" s="1311"/>
      <c r="N1463" s="1311"/>
      <c r="O1463" s="1311"/>
      <c r="P1463" s="1311"/>
      <c r="Q1463" s="1311"/>
      <c r="R1463" s="1311"/>
      <c r="S1463" s="1312"/>
      <c r="T1463" s="1312"/>
      <c r="U1463" s="1312"/>
      <c r="V1463" s="1312"/>
      <c r="W1463" s="1312"/>
      <c r="X1463" s="1312" t="str">
        <f>X$98</f>
        <v>choisies</v>
      </c>
      <c r="Z1463" s="2165"/>
      <c r="AA1463" s="2165"/>
      <c r="AB1463" s="2165"/>
      <c r="AD1463" s="2165"/>
      <c r="AE1463" s="2165"/>
      <c r="AG1463" s="2165"/>
      <c r="AH1463" s="2165"/>
      <c r="AI1463" s="2165"/>
      <c r="AJ1463" s="2165"/>
    </row>
    <row r="1464" spans="1:38" s="1292" customFormat="1" ht="16" customHeight="1">
      <c r="A1464" s="1704">
        <f>IF(G1430="",0,1)</f>
        <v>0</v>
      </c>
      <c r="B1464" s="1629"/>
      <c r="C1464" s="1283"/>
      <c r="D1464" s="677"/>
      <c r="E1464" s="1474" t="str">
        <f t="shared" si="138"/>
        <v/>
      </c>
      <c r="F1464" s="1789"/>
      <c r="G1464" s="1313"/>
      <c r="H1464" s="1313"/>
      <c r="I1464" s="1313"/>
      <c r="J1464" s="1313"/>
      <c r="K1464" s="1313"/>
      <c r="L1464" s="1313"/>
      <c r="M1464" s="1313"/>
      <c r="N1464" s="1313"/>
      <c r="O1464" s="1313"/>
      <c r="P1464" s="1313"/>
      <c r="Q1464" s="1313"/>
      <c r="R1464" s="1313"/>
      <c r="S1464" s="1314" t="s">
        <v>5</v>
      </c>
      <c r="T1464" s="1314"/>
      <c r="U1464" s="2181" t="str">
        <f>U$99</f>
        <v>[oui/non]</v>
      </c>
      <c r="V1464" s="2181"/>
      <c r="W1464" s="2181"/>
      <c r="X1464" s="1314" t="s">
        <v>5</v>
      </c>
      <c r="Z1464" s="2165"/>
      <c r="AA1464" s="2165"/>
      <c r="AB1464" s="2165"/>
      <c r="AD1464" s="2165"/>
      <c r="AE1464" s="2165"/>
      <c r="AG1464" s="2165"/>
      <c r="AH1464" s="2165"/>
      <c r="AI1464" s="2165"/>
      <c r="AJ1464" s="2165"/>
    </row>
    <row r="1465" spans="1:38" s="1292" customFormat="1" ht="16" customHeight="1">
      <c r="A1465" s="1704">
        <f>IF(G1430="",0,1)</f>
        <v>0</v>
      </c>
      <c r="B1465" s="1629"/>
      <c r="C1465" s="1283"/>
      <c r="D1465" s="677"/>
      <c r="E1465" s="1474" t="str">
        <f t="shared" si="138"/>
        <v/>
      </c>
      <c r="F1465" s="1789"/>
      <c r="G1465" s="1311"/>
      <c r="H1465" s="1311"/>
      <c r="I1465" s="1311"/>
      <c r="J1465" s="1311"/>
      <c r="K1465" s="1311"/>
      <c r="L1465" s="1311"/>
      <c r="M1465" s="1311"/>
      <c r="N1465" s="1311"/>
      <c r="O1465" s="1311"/>
      <c r="P1465" s="1311"/>
      <c r="Q1465" s="1311"/>
      <c r="R1465" s="1311"/>
      <c r="T1465" s="1312"/>
      <c r="U1465" s="1312"/>
      <c r="V1465" s="1312"/>
      <c r="Z1465" s="2165"/>
      <c r="AA1465" s="2165"/>
      <c r="AB1465" s="2165"/>
      <c r="AD1465" s="2165"/>
      <c r="AE1465" s="2165"/>
      <c r="AG1465" s="2165"/>
      <c r="AH1465" s="2165"/>
      <c r="AI1465" s="2165"/>
      <c r="AJ1465" s="2165"/>
    </row>
    <row r="1466" spans="1:38" s="1292" customFormat="1" ht="12" customHeight="1">
      <c r="A1466" s="1704">
        <f>IF(G1430="",0,1)</f>
        <v>0</v>
      </c>
      <c r="B1466" s="1629"/>
      <c r="C1466" s="1283"/>
      <c r="D1466" s="677"/>
      <c r="E1466" s="1474" t="str">
        <f t="shared" si="138"/>
        <v/>
      </c>
      <c r="F1466" s="1789"/>
      <c r="G1466" s="1315"/>
      <c r="H1466" s="1315"/>
      <c r="I1466" s="1315"/>
      <c r="J1466" s="1315"/>
      <c r="K1466" s="1315"/>
      <c r="L1466" s="1315"/>
      <c r="M1466" s="1315"/>
      <c r="N1466" s="1315"/>
      <c r="O1466" s="1315"/>
      <c r="P1466" s="1315"/>
      <c r="Q1466" s="1315"/>
      <c r="R1466" s="1315"/>
      <c r="S1466" s="1315"/>
      <c r="T1466" s="1315"/>
      <c r="U1466" s="1312"/>
      <c r="V1466" s="1315"/>
      <c r="W1466" s="1315"/>
      <c r="X1466" s="1315"/>
      <c r="Z1466" s="2165"/>
      <c r="AA1466" s="2165"/>
      <c r="AB1466" s="2165"/>
      <c r="AD1466" s="2165"/>
      <c r="AE1466" s="2165"/>
      <c r="AG1466" s="2165"/>
      <c r="AH1466" s="2165"/>
      <c r="AI1466" s="2165"/>
      <c r="AJ1466" s="2165"/>
    </row>
    <row r="1467" spans="1:38" s="737" customFormat="1" ht="17" customHeight="1">
      <c r="A1467" s="1704">
        <f>IF(G1430="",0,1)</f>
        <v>0</v>
      </c>
      <c r="B1467" s="1655"/>
      <c r="C1467" s="1283"/>
      <c r="D1467" s="1561"/>
      <c r="E1467" s="1474" t="str">
        <f t="shared" si="138"/>
        <v/>
      </c>
      <c r="F1467" s="1789"/>
      <c r="G1467" s="1316"/>
      <c r="H1467" s="1317" t="str">
        <f>H$102</f>
        <v>Ecran thermique</v>
      </c>
      <c r="I1467" s="1317"/>
      <c r="J1467" s="1317"/>
      <c r="K1467" s="2173" t="str">
        <f>AF1430</f>
        <v/>
      </c>
      <c r="L1467" s="2173"/>
      <c r="M1467" s="2173"/>
      <c r="N1467" s="2173"/>
      <c r="O1467" s="2173"/>
      <c r="P1467" s="2173"/>
      <c r="Q1467" s="2173"/>
      <c r="R1467" s="1318" t="str">
        <f>IF(S1467=0,"",IF(BC1430=Q$40,R$40,R$41))</f>
        <v>d'ici à 8 ans</v>
      </c>
      <c r="S1467" s="1319" t="str">
        <f>AT1430</f>
        <v/>
      </c>
      <c r="T1467" s="1319"/>
      <c r="U1467" s="1319"/>
      <c r="V1467" s="527"/>
      <c r="W1467" s="1320"/>
      <c r="X1467" s="1319" t="str">
        <f>IF(V1467=V$41,0,S1467)</f>
        <v/>
      </c>
      <c r="Z1467" s="1321">
        <f>IF(S1467=0,1,IF(V1467=V$41,2,3))</f>
        <v>3</v>
      </c>
      <c r="AA1467" s="1322">
        <f>IF(R1467=AA1462,S1467,0)</f>
        <v>0</v>
      </c>
      <c r="AB1467" s="1322" t="str">
        <f>IF(R1467=AB1462,S1467,0)</f>
        <v/>
      </c>
      <c r="AC1467" s="1292"/>
      <c r="AD1467" s="1322">
        <f>IF(R1467=AD1462,X1467,0)</f>
        <v>0</v>
      </c>
      <c r="AE1467" s="1322" t="str">
        <f>IF(R1467=AE1462,X1467,0)</f>
        <v/>
      </c>
      <c r="AF1467" s="40"/>
      <c r="AG1467" s="1322">
        <f>AD1467</f>
        <v>0</v>
      </c>
      <c r="AH1467" s="1562" t="str">
        <f>AE1467</f>
        <v/>
      </c>
      <c r="AI1467" s="1563">
        <f>IF(W1467=AI1462,AC1467,0)</f>
        <v>0</v>
      </c>
      <c r="AJ1467" s="1563">
        <f>IF(W1467=AJ1462,AC1467,0)</f>
        <v>0</v>
      </c>
      <c r="AK1467" s="40"/>
      <c r="AL1467" s="40"/>
    </row>
    <row r="1468" spans="1:38" s="737" customFormat="1" ht="47" customHeight="1">
      <c r="A1468" s="1704">
        <f>IF(G1430="",0,1)</f>
        <v>0</v>
      </c>
      <c r="B1468" s="1655"/>
      <c r="C1468" s="1283"/>
      <c r="D1468" s="1561"/>
      <c r="E1468" s="1474" t="str">
        <f t="shared" si="138"/>
        <v/>
      </c>
      <c r="F1468" s="1789"/>
      <c r="G1468" s="1323"/>
      <c r="H1468" s="1324"/>
      <c r="I1468" s="1324"/>
      <c r="J1468" s="1324"/>
      <c r="K1468" s="2174"/>
      <c r="L1468" s="2174"/>
      <c r="M1468" s="2174"/>
      <c r="N1468" s="2174"/>
      <c r="O1468" s="2174"/>
      <c r="P1468" s="2174"/>
      <c r="Q1468" s="2174"/>
      <c r="R1468" s="1325"/>
      <c r="S1468" s="1326"/>
      <c r="T1468" s="1326"/>
      <c r="U1468" s="1326"/>
      <c r="V1468" s="1326"/>
      <c r="W1468" s="1326"/>
      <c r="X1468" s="1326"/>
      <c r="AC1468" s="1292"/>
      <c r="AF1468" s="40"/>
      <c r="AI1468" s="1443"/>
      <c r="AJ1468" s="1443"/>
      <c r="AK1468" s="40"/>
      <c r="AL1468" s="40"/>
    </row>
    <row r="1469" spans="1:38" s="737" customFormat="1" ht="17" customHeight="1">
      <c r="A1469" s="1704">
        <f>IF(G1430="",0,1)</f>
        <v>0</v>
      </c>
      <c r="B1469" s="1655"/>
      <c r="C1469" s="1283"/>
      <c r="D1469" s="1561"/>
      <c r="E1469" s="1474" t="str">
        <f t="shared" si="138"/>
        <v/>
      </c>
      <c r="F1469" s="1789"/>
      <c r="G1469" s="1316"/>
      <c r="H1469" s="1317" t="str">
        <f>H$104</f>
        <v>Toit</v>
      </c>
      <c r="I1469" s="1317"/>
      <c r="J1469" s="1317"/>
      <c r="K1469" s="2173" t="str">
        <f>AG1430</f>
        <v/>
      </c>
      <c r="L1469" s="2173"/>
      <c r="M1469" s="2173"/>
      <c r="N1469" s="2173"/>
      <c r="O1469" s="2173"/>
      <c r="P1469" s="2173"/>
      <c r="Q1469" s="2173"/>
      <c r="R1469" s="1318" t="str">
        <f>IF(S1469=0,"",IF(BD1430=Q$40,R$40,R$41))</f>
        <v>d'ici à 8 ans</v>
      </c>
      <c r="S1469" s="1327" t="str">
        <f>AU1430</f>
        <v/>
      </c>
      <c r="T1469" s="1327"/>
      <c r="U1469" s="1327"/>
      <c r="V1469" s="527"/>
      <c r="W1469" s="1320"/>
      <c r="X1469" s="1319" t="str">
        <f>IF(V1469=V$41,0,S1469)</f>
        <v/>
      </c>
      <c r="Z1469" s="1328">
        <f>IF(S1469=0,1,IF(V1469=V$41,2,3))</f>
        <v>3</v>
      </c>
      <c r="AA1469" s="1322">
        <f>IF(R1469=AA1462,S1469,0)</f>
        <v>0</v>
      </c>
      <c r="AB1469" s="1322" t="str">
        <f>IF(R1469=AB1462,S1469,0)</f>
        <v/>
      </c>
      <c r="AC1469" s="1292"/>
      <c r="AD1469" s="1322">
        <f>IF(R1469=AD1462,X1469,0)</f>
        <v>0</v>
      </c>
      <c r="AE1469" s="1322" t="str">
        <f>IF(R1469=AE1462,X1469,0)</f>
        <v/>
      </c>
      <c r="AF1469" s="40"/>
      <c r="AG1469" s="1322">
        <f>AD1469</f>
        <v>0</v>
      </c>
      <c r="AH1469" s="1562" t="str">
        <f>AE1469</f>
        <v/>
      </c>
      <c r="AI1469" s="1563">
        <f>IF(W1469=AI1462,AC1469,0)</f>
        <v>0</v>
      </c>
      <c r="AJ1469" s="1563">
        <f>IF(W1469=AJ1462,AC1469,0)</f>
        <v>0</v>
      </c>
      <c r="AK1469" s="40"/>
      <c r="AL1469" s="40"/>
    </row>
    <row r="1470" spans="1:38" s="737" customFormat="1" ht="92" customHeight="1">
      <c r="A1470" s="1704">
        <f>IF(G1430="",0,1)</f>
        <v>0</v>
      </c>
      <c r="B1470" s="1655"/>
      <c r="C1470" s="1283"/>
      <c r="D1470" s="1561"/>
      <c r="E1470" s="1474" t="str">
        <f t="shared" si="138"/>
        <v/>
      </c>
      <c r="F1470" s="1789"/>
      <c r="G1470" s="1323"/>
      <c r="H1470" s="1324"/>
      <c r="I1470" s="1324"/>
      <c r="J1470" s="1324"/>
      <c r="K1470" s="2174"/>
      <c r="L1470" s="2174"/>
      <c r="M1470" s="2174"/>
      <c r="N1470" s="2174"/>
      <c r="O1470" s="2174"/>
      <c r="P1470" s="2174"/>
      <c r="Q1470" s="2174"/>
      <c r="R1470" s="1325"/>
      <c r="S1470" s="1326"/>
      <c r="T1470" s="1326"/>
      <c r="U1470" s="1326"/>
      <c r="V1470" s="1326"/>
      <c r="W1470" s="1326"/>
      <c r="X1470" s="1326"/>
      <c r="AC1470" s="1292"/>
      <c r="AF1470" s="40"/>
      <c r="AI1470" s="1443"/>
      <c r="AJ1470" s="1443"/>
      <c r="AK1470" s="40"/>
      <c r="AL1470" s="40"/>
    </row>
    <row r="1471" spans="1:38" s="737" customFormat="1" ht="17" customHeight="1">
      <c r="A1471" s="1704">
        <f>IF(G1430="",0,1)</f>
        <v>0</v>
      </c>
      <c r="B1471" s="1655"/>
      <c r="C1471" s="1283"/>
      <c r="D1471" s="1561"/>
      <c r="E1471" s="1474" t="str">
        <f t="shared" si="138"/>
        <v/>
      </c>
      <c r="F1471" s="1789"/>
      <c r="G1471" s="1316"/>
      <c r="H1471" s="1317" t="str">
        <f>H$106</f>
        <v>Parois latérales et pignons</v>
      </c>
      <c r="I1471" s="1317"/>
      <c r="J1471" s="1317"/>
      <c r="K1471" s="2173" t="str">
        <f>AH1430</f>
        <v/>
      </c>
      <c r="L1471" s="2173"/>
      <c r="M1471" s="2173"/>
      <c r="N1471" s="2173"/>
      <c r="O1471" s="2173"/>
      <c r="P1471" s="2173"/>
      <c r="Q1471" s="2173"/>
      <c r="R1471" s="1318" t="str">
        <f>IF(S1471=0,"",IF(BE1430=Q$40,R$40,R$41))</f>
        <v>d'ici à 8 ans</v>
      </c>
      <c r="S1471" s="1327" t="str">
        <f>AV1430</f>
        <v/>
      </c>
      <c r="T1471" s="1327"/>
      <c r="U1471" s="1327"/>
      <c r="V1471" s="527"/>
      <c r="W1471" s="1320"/>
      <c r="X1471" s="1319" t="str">
        <f>IF(V1471=V$41,0,S1471)</f>
        <v/>
      </c>
      <c r="Z1471" s="1328">
        <f>IF(S1471=0,1,IF(V1471=V$41,2,3))</f>
        <v>3</v>
      </c>
      <c r="AA1471" s="1322">
        <f>IF(R1471=AA1462,S1471,0)</f>
        <v>0</v>
      </c>
      <c r="AB1471" s="1322" t="str">
        <f>IF(R1471=AB1462,S1471,0)</f>
        <v/>
      </c>
      <c r="AC1471" s="1292"/>
      <c r="AD1471" s="1322">
        <f>IF(R1471=AD1462,X1471,0)</f>
        <v>0</v>
      </c>
      <c r="AE1471" s="1322" t="str">
        <f>IF(R1471=AE1462,X1471,0)</f>
        <v/>
      </c>
      <c r="AF1471" s="40"/>
      <c r="AG1471" s="1322">
        <f>AD1471</f>
        <v>0</v>
      </c>
      <c r="AH1471" s="1562" t="str">
        <f>AE1471</f>
        <v/>
      </c>
      <c r="AI1471" s="1563">
        <f>IF(W1471=AI1462,AC1471,0)</f>
        <v>0</v>
      </c>
      <c r="AJ1471" s="1563">
        <f>IF(W1471=AJ1462,AC1471,0)</f>
        <v>0</v>
      </c>
      <c r="AK1471" s="40"/>
      <c r="AL1471" s="40"/>
    </row>
    <row r="1472" spans="1:38" s="737" customFormat="1" ht="34" customHeight="1">
      <c r="A1472" s="1704">
        <f>IF(G1430="",0,1)</f>
        <v>0</v>
      </c>
      <c r="B1472" s="1655"/>
      <c r="C1472" s="1283"/>
      <c r="D1472" s="1561"/>
      <c r="E1472" s="1474" t="str">
        <f t="shared" si="138"/>
        <v/>
      </c>
      <c r="F1472" s="1789"/>
      <c r="G1472" s="1323"/>
      <c r="H1472" s="1324"/>
      <c r="I1472" s="1324"/>
      <c r="J1472" s="1324"/>
      <c r="K1472" s="2174"/>
      <c r="L1472" s="2174"/>
      <c r="M1472" s="2174"/>
      <c r="N1472" s="2174"/>
      <c r="O1472" s="2174"/>
      <c r="P1472" s="2174"/>
      <c r="Q1472" s="2174"/>
      <c r="R1472" s="1325"/>
      <c r="S1472" s="1326"/>
      <c r="T1472" s="1326"/>
      <c r="U1472" s="1326"/>
      <c r="V1472" s="1326"/>
      <c r="W1472" s="1326"/>
      <c r="X1472" s="1326"/>
      <c r="AC1472" s="1292"/>
      <c r="AI1472" s="1443"/>
      <c r="AJ1472" s="1443"/>
      <c r="AK1472" s="40"/>
      <c r="AL1472" s="40"/>
    </row>
    <row r="1473" spans="1:38" s="737" customFormat="1" ht="17" customHeight="1">
      <c r="A1473" s="1704">
        <f>IF(G1430="",0,1)</f>
        <v>0</v>
      </c>
      <c r="B1473" s="1655"/>
      <c r="C1473" s="1283"/>
      <c r="D1473" s="1561"/>
      <c r="E1473" s="1474" t="str">
        <f t="shared" si="138"/>
        <v/>
      </c>
      <c r="F1473" s="1789"/>
      <c r="G1473" s="1316"/>
      <c r="H1473" s="1317" t="str">
        <f>H$108</f>
        <v>Etanchéité</v>
      </c>
      <c r="I1473" s="1317"/>
      <c r="J1473" s="1317"/>
      <c r="K1473" s="2173" t="str">
        <f>AI1430</f>
        <v/>
      </c>
      <c r="L1473" s="2173"/>
      <c r="M1473" s="2173"/>
      <c r="N1473" s="2173"/>
      <c r="O1473" s="2173"/>
      <c r="P1473" s="2173"/>
      <c r="Q1473" s="2173"/>
      <c r="R1473" s="1318" t="str">
        <f>IF(S1473=0,"",IF(BF1430=Q$40,R$40,R$41))</f>
        <v>d'ici à 8 ans</v>
      </c>
      <c r="S1473" s="1327" t="str">
        <f>AW1430</f>
        <v/>
      </c>
      <c r="T1473" s="1327"/>
      <c r="U1473" s="1327"/>
      <c r="V1473" s="527"/>
      <c r="W1473" s="1320"/>
      <c r="X1473" s="1319" t="str">
        <f>IF(V1473=V$41,0,S1473)</f>
        <v/>
      </c>
      <c r="Z1473" s="1328">
        <f>IF(S1473=0,1,IF(V1473=V$41,2,3))</f>
        <v>3</v>
      </c>
      <c r="AA1473" s="1322">
        <f>IF(R1473=AA1462,S1473,0)</f>
        <v>0</v>
      </c>
      <c r="AB1473" s="1322" t="str">
        <f>IF(R1473=AB1462,S1473,0)</f>
        <v/>
      </c>
      <c r="AC1473" s="1292"/>
      <c r="AD1473" s="1322">
        <f>IF(R1473=AD1462,X1473,0)</f>
        <v>0</v>
      </c>
      <c r="AE1473" s="1322" t="str">
        <f>IF(R1473=AE1462,X1473,0)</f>
        <v/>
      </c>
      <c r="AF1473" s="40"/>
      <c r="AG1473" s="1322">
        <f>AD1473</f>
        <v>0</v>
      </c>
      <c r="AH1473" s="1562" t="str">
        <f>AE1473</f>
        <v/>
      </c>
      <c r="AI1473" s="1563">
        <f>IF(W1473=AI1462,AC1473,0)</f>
        <v>0</v>
      </c>
      <c r="AJ1473" s="1563">
        <f>IF(W1473=AJ1462,AC1473,0)</f>
        <v>0</v>
      </c>
      <c r="AK1473" s="40"/>
      <c r="AL1473" s="40"/>
    </row>
    <row r="1474" spans="1:38" s="737" customFormat="1" ht="47" customHeight="1">
      <c r="A1474" s="1704">
        <f>IF(G1430="",0,1)</f>
        <v>0</v>
      </c>
      <c r="B1474" s="1655"/>
      <c r="C1474" s="1283"/>
      <c r="D1474" s="1561"/>
      <c r="E1474" s="1474" t="str">
        <f t="shared" si="138"/>
        <v/>
      </c>
      <c r="F1474" s="1789"/>
      <c r="G1474" s="1323"/>
      <c r="H1474" s="1324"/>
      <c r="I1474" s="1324"/>
      <c r="J1474" s="1324"/>
      <c r="K1474" s="2174"/>
      <c r="L1474" s="2174"/>
      <c r="M1474" s="2174"/>
      <c r="N1474" s="2174"/>
      <c r="O1474" s="2174"/>
      <c r="P1474" s="2174"/>
      <c r="Q1474" s="2174"/>
      <c r="R1474" s="1325"/>
      <c r="S1474" s="1326"/>
      <c r="T1474" s="1326"/>
      <c r="U1474" s="1326"/>
      <c r="V1474" s="1326"/>
      <c r="W1474" s="1326"/>
      <c r="X1474" s="1326"/>
      <c r="AC1474" s="1292"/>
      <c r="AE1474" s="40"/>
      <c r="AF1474" s="40"/>
      <c r="AH1474" s="40"/>
      <c r="AI1474" s="1443"/>
      <c r="AJ1474" s="44"/>
      <c r="AK1474" s="40"/>
      <c r="AL1474" s="40"/>
    </row>
    <row r="1475" spans="1:38" s="737" customFormat="1" ht="17" customHeight="1">
      <c r="A1475" s="1704">
        <f>IF(G1430="",0,1)</f>
        <v>0</v>
      </c>
      <c r="B1475" s="1655"/>
      <c r="C1475" s="1283"/>
      <c r="D1475" s="1561"/>
      <c r="E1475" s="1474" t="str">
        <f t="shared" si="138"/>
        <v/>
      </c>
      <c r="F1475" s="1789"/>
      <c r="G1475" s="1316"/>
      <c r="H1475" s="1317" t="str">
        <f>H$110</f>
        <v>Gestion du climat</v>
      </c>
      <c r="I1475" s="1317"/>
      <c r="J1475" s="1317"/>
      <c r="K1475" s="2173" t="str">
        <f>AJ1430</f>
        <v/>
      </c>
      <c r="L1475" s="2173"/>
      <c r="M1475" s="2173"/>
      <c r="N1475" s="2173"/>
      <c r="O1475" s="2173"/>
      <c r="P1475" s="2173"/>
      <c r="Q1475" s="2173"/>
      <c r="R1475" s="1318" t="str">
        <f>IF(S1475=0,"",IF(BG1430=Q$40,R$40,R$41))</f>
        <v>d'ici à 8 ans</v>
      </c>
      <c r="S1475" s="1327" t="str">
        <f>AX1430</f>
        <v/>
      </c>
      <c r="T1475" s="1327"/>
      <c r="U1475" s="1327"/>
      <c r="V1475" s="527"/>
      <c r="W1475" s="1320"/>
      <c r="X1475" s="1319" t="str">
        <f>IF(V1475=V$41,0,S1475)</f>
        <v/>
      </c>
      <c r="Z1475" s="1328">
        <f>IF(S1475=0,1,IF(V1475=V$41,2,3))</f>
        <v>3</v>
      </c>
      <c r="AA1475" s="1322">
        <f>IF(R1475=AA1462,S1475,0)</f>
        <v>0</v>
      </c>
      <c r="AB1475" s="1322" t="str">
        <f>IF(R1475=AB1462,S1475,0)</f>
        <v/>
      </c>
      <c r="AC1475" s="1292"/>
      <c r="AD1475" s="1322">
        <f>IF(R1475=AD1462,X1475,0)</f>
        <v>0</v>
      </c>
      <c r="AE1475" s="1322" t="str">
        <f>IF(R1475=AE1462,X1475,0)</f>
        <v/>
      </c>
      <c r="AF1475" s="40"/>
      <c r="AG1475" s="1322">
        <f>AD1475</f>
        <v>0</v>
      </c>
      <c r="AH1475" s="1562" t="str">
        <f>AE1475</f>
        <v/>
      </c>
      <c r="AI1475" s="1563">
        <f>IF(W1475=AI1462,AC1475,0)</f>
        <v>0</v>
      </c>
      <c r="AJ1475" s="1563">
        <f>IF(W1475=AJ1462,AC1475,0)</f>
        <v>0</v>
      </c>
      <c r="AK1475" s="40"/>
      <c r="AL1475" s="40"/>
    </row>
    <row r="1476" spans="1:38" s="737" customFormat="1" ht="24" customHeight="1">
      <c r="A1476" s="1704">
        <f>IF(G1430="",0,1)</f>
        <v>0</v>
      </c>
      <c r="B1476" s="1655"/>
      <c r="C1476" s="1283"/>
      <c r="D1476" s="1561"/>
      <c r="E1476" s="1474" t="str">
        <f t="shared" si="138"/>
        <v/>
      </c>
      <c r="F1476" s="1789"/>
      <c r="G1476" s="1323"/>
      <c r="H1476" s="1324"/>
      <c r="I1476" s="1324"/>
      <c r="J1476" s="1324"/>
      <c r="K1476" s="2174"/>
      <c r="L1476" s="2174"/>
      <c r="M1476" s="2174"/>
      <c r="N1476" s="2174"/>
      <c r="O1476" s="2174"/>
      <c r="P1476" s="2174"/>
      <c r="Q1476" s="2174"/>
      <c r="R1476" s="1325"/>
      <c r="S1476" s="1326"/>
      <c r="T1476" s="1326"/>
      <c r="U1476" s="1326"/>
      <c r="V1476" s="1326"/>
      <c r="W1476" s="1326"/>
      <c r="X1476" s="1326"/>
      <c r="AC1476" s="1292"/>
      <c r="AE1476" s="40"/>
      <c r="AF1476" s="40"/>
      <c r="AH1476" s="40"/>
      <c r="AJ1476" s="40"/>
      <c r="AK1476" s="40"/>
      <c r="AL1476" s="40"/>
    </row>
    <row r="1477" spans="1:38" s="737" customFormat="1" ht="17" customHeight="1">
      <c r="A1477" s="1704">
        <f>IF(G1430="",0,1)</f>
        <v>0</v>
      </c>
      <c r="B1477" s="1655"/>
      <c r="C1477" s="1283"/>
      <c r="D1477" s="1561"/>
      <c r="E1477" s="1474" t="str">
        <f t="shared" si="138"/>
        <v/>
      </c>
      <c r="F1477" s="1789"/>
      <c r="G1477" s="1316"/>
      <c r="H1477" s="1317" t="str">
        <f>H$112</f>
        <v>Isolation des conduites</v>
      </c>
      <c r="I1477" s="1317"/>
      <c r="J1477" s="1317"/>
      <c r="K1477" s="2173" t="str">
        <f>AK1430</f>
        <v/>
      </c>
      <c r="L1477" s="2173"/>
      <c r="M1477" s="2173"/>
      <c r="N1477" s="2173"/>
      <c r="O1477" s="2173"/>
      <c r="P1477" s="2173"/>
      <c r="Q1477" s="2173"/>
      <c r="R1477" s="1318" t="str">
        <f>IF(S1477=0,"",IF(BH1430=Q$40,R$40,R$41))</f>
        <v>d'ici à 8 ans</v>
      </c>
      <c r="S1477" s="1327" t="str">
        <f>AY1430</f>
        <v/>
      </c>
      <c r="T1477" s="1327"/>
      <c r="U1477" s="1327"/>
      <c r="V1477" s="527"/>
      <c r="W1477" s="1320"/>
      <c r="X1477" s="1319" t="str">
        <f>IF(V1477=V$41,0,S1477)</f>
        <v/>
      </c>
      <c r="Z1477" s="1328">
        <f>IF(S1477=0,1,IF(V1477=V$41,2,3))</f>
        <v>3</v>
      </c>
      <c r="AA1477" s="1322">
        <f>IF(R1477=AA1462,S1477,0)</f>
        <v>0</v>
      </c>
      <c r="AB1477" s="1322" t="str">
        <f>IF(R1477=AB1462,S1477,0)</f>
        <v/>
      </c>
      <c r="AC1477" s="1292"/>
      <c r="AD1477" s="1322">
        <f>IF(R1477=AD1462,X1477,0)</f>
        <v>0</v>
      </c>
      <c r="AE1477" s="1322" t="str">
        <f>IF(R1477=AE1462,X1477,0)</f>
        <v/>
      </c>
      <c r="AF1477" s="40"/>
      <c r="AH1477" s="40"/>
      <c r="AI1477" s="1322">
        <f>AD1477</f>
        <v>0</v>
      </c>
      <c r="AJ1477" s="1322" t="str">
        <f>AE1477</f>
        <v/>
      </c>
      <c r="AK1477" s="40"/>
      <c r="AL1477" s="40"/>
    </row>
    <row r="1478" spans="1:38" s="737" customFormat="1" ht="15" customHeight="1">
      <c r="A1478" s="1704">
        <f>IF(G1430="",0,1)</f>
        <v>0</v>
      </c>
      <c r="B1478" s="1655"/>
      <c r="C1478" s="1283"/>
      <c r="D1478" s="1561"/>
      <c r="E1478" s="1474" t="str">
        <f t="shared" si="138"/>
        <v/>
      </c>
      <c r="F1478" s="1789"/>
      <c r="G1478" s="1323"/>
      <c r="H1478" s="1324"/>
      <c r="I1478" s="1324"/>
      <c r="J1478" s="1324"/>
      <c r="K1478" s="2174"/>
      <c r="L1478" s="2174"/>
      <c r="M1478" s="2174"/>
      <c r="N1478" s="2174"/>
      <c r="O1478" s="2174"/>
      <c r="P1478" s="2174"/>
      <c r="Q1478" s="2174"/>
      <c r="R1478" s="1325"/>
      <c r="S1478" s="1326"/>
      <c r="T1478" s="1326"/>
      <c r="U1478" s="1326"/>
      <c r="V1478" s="1326"/>
      <c r="W1478" s="1326"/>
      <c r="X1478" s="1326"/>
      <c r="AC1478" s="1292"/>
      <c r="AE1478" s="40"/>
      <c r="AF1478" s="40"/>
      <c r="AH1478" s="40"/>
      <c r="AJ1478" s="40"/>
      <c r="AK1478" s="40"/>
      <c r="AL1478" s="40"/>
    </row>
    <row r="1479" spans="1:38" s="737" customFormat="1" ht="17" customHeight="1">
      <c r="A1479" s="1704">
        <f>IF(G1430="",0,1)</f>
        <v>0</v>
      </c>
      <c r="B1479" s="1655"/>
      <c r="C1479" s="1283"/>
      <c r="D1479" s="1561"/>
      <c r="E1479" s="1474" t="str">
        <f t="shared" si="138"/>
        <v/>
      </c>
      <c r="F1479" s="1789"/>
      <c r="G1479" s="1316"/>
      <c r="H1479" s="1317" t="str">
        <f>H$114</f>
        <v>Isolation du distributeur de chauffage</v>
      </c>
      <c r="I1479" s="1317"/>
      <c r="J1479" s="1317"/>
      <c r="K1479" s="2173" t="str">
        <f>AL1430</f>
        <v/>
      </c>
      <c r="L1479" s="2173"/>
      <c r="M1479" s="2173"/>
      <c r="N1479" s="2173"/>
      <c r="O1479" s="2173"/>
      <c r="P1479" s="2173"/>
      <c r="Q1479" s="2173"/>
      <c r="R1479" s="1318" t="str">
        <f>IF(S1479=0,"",IF(BI1430=Q$40,R$40,R$41))</f>
        <v>d'ici à 8 ans</v>
      </c>
      <c r="S1479" s="1327" t="str">
        <f>AZ1430</f>
        <v/>
      </c>
      <c r="T1479" s="1327"/>
      <c r="U1479" s="1327"/>
      <c r="V1479" s="527"/>
      <c r="W1479" s="1320"/>
      <c r="X1479" s="1319" t="str">
        <f>IF(V1479=V$41,0,S1479)</f>
        <v/>
      </c>
      <c r="Z1479" s="1328">
        <f>IF(S1479=0,1,IF(V1479=V$41,2,3))</f>
        <v>3</v>
      </c>
      <c r="AA1479" s="1322">
        <f>IF(R1479=AA$97,S1479,0)</f>
        <v>0</v>
      </c>
      <c r="AB1479" s="1322" t="str">
        <f>IF(R1479=AB$97,S1479,0)</f>
        <v/>
      </c>
      <c r="AC1479" s="1292"/>
      <c r="AD1479" s="1322">
        <f>IF(R1479=AD$97,X1479,0)</f>
        <v>0</v>
      </c>
      <c r="AE1479" s="1322" t="str">
        <f>IF(R1479=AE$97,X1479,0)</f>
        <v/>
      </c>
      <c r="AF1479" s="40"/>
      <c r="AH1479" s="40"/>
      <c r="AI1479" s="1322">
        <f>AD1479</f>
        <v>0</v>
      </c>
      <c r="AJ1479" s="1322" t="str">
        <f>AE1479</f>
        <v/>
      </c>
      <c r="AK1479" s="40"/>
      <c r="AL1479" s="40"/>
    </row>
    <row r="1480" spans="1:38" s="737" customFormat="1" ht="17" customHeight="1">
      <c r="A1480" s="1704">
        <f>IF(G1430="",0,1)</f>
        <v>0</v>
      </c>
      <c r="B1480" s="1655"/>
      <c r="C1480" s="1283"/>
      <c r="D1480" s="1561"/>
      <c r="E1480" s="1474" t="str">
        <f t="shared" si="138"/>
        <v/>
      </c>
      <c r="F1480" s="1789"/>
      <c r="G1480" s="1323"/>
      <c r="H1480" s="1324"/>
      <c r="I1480" s="1324"/>
      <c r="J1480" s="1324"/>
      <c r="K1480" s="2174"/>
      <c r="L1480" s="2174"/>
      <c r="M1480" s="2174"/>
      <c r="N1480" s="2174"/>
      <c r="O1480" s="2174"/>
      <c r="P1480" s="2174"/>
      <c r="Q1480" s="2174"/>
      <c r="R1480" s="1325"/>
      <c r="S1480" s="1326"/>
      <c r="T1480" s="1326"/>
      <c r="U1480" s="1326"/>
      <c r="V1480" s="1326"/>
      <c r="W1480" s="1326"/>
      <c r="X1480" s="1326"/>
      <c r="AC1480" s="1292"/>
      <c r="AE1480" s="40"/>
      <c r="AF1480" s="40"/>
      <c r="AH1480" s="40"/>
      <c r="AJ1480" s="40"/>
      <c r="AK1480" s="40"/>
      <c r="AL1480" s="40"/>
    </row>
    <row r="1481" spans="1:38" s="1292" customFormat="1" ht="18" customHeight="1">
      <c r="A1481" s="1704">
        <f>IF(G1430="",0,1)</f>
        <v>0</v>
      </c>
      <c r="B1481" s="1629"/>
      <c r="C1481" s="1283"/>
      <c r="D1481" s="1564">
        <f>IF(I1481="",-1,0)</f>
        <v>-1</v>
      </c>
      <c r="E1481" s="1474" t="str">
        <f t="shared" si="138"/>
        <v/>
      </c>
      <c r="F1481" s="1789"/>
      <c r="G1481" s="1329" t="str">
        <f>G$116</f>
        <v>Total</v>
      </c>
      <c r="H1481" s="1329"/>
      <c r="I1481" s="1330"/>
      <c r="J1481" s="1331"/>
      <c r="K1481" s="1332">
        <f>AK1431</f>
        <v>0</v>
      </c>
      <c r="L1481" s="1332"/>
      <c r="M1481" s="1332"/>
      <c r="N1481" s="1332"/>
      <c r="O1481" s="1332"/>
      <c r="P1481" s="1332"/>
      <c r="Q1481" s="1332"/>
      <c r="R1481" s="1332"/>
      <c r="S1481" s="1286">
        <f>SUM(S1467:S1480)</f>
        <v>0</v>
      </c>
      <c r="T1481" s="1333"/>
      <c r="U1481" s="1286"/>
      <c r="V1481" s="1286">
        <f>SUM(V1467:V1480)</f>
        <v>0</v>
      </c>
      <c r="W1481" s="1286">
        <f>SUM(W1467:W1480)</f>
        <v>0</v>
      </c>
      <c r="X1481" s="1286">
        <f>SUM(X1467:X1480)</f>
        <v>0</v>
      </c>
      <c r="Y1481" s="2"/>
      <c r="Z1481" s="2"/>
      <c r="AA1481" s="1334">
        <f>SUM(AA1467:AA1480)</f>
        <v>0</v>
      </c>
      <c r="AB1481" s="1334">
        <f>SUM(AB1467:AB1480)</f>
        <v>0</v>
      </c>
      <c r="AD1481" s="1334">
        <f>SUM(AD1467:AD1480)</f>
        <v>0</v>
      </c>
      <c r="AE1481" s="1334">
        <f>SUM(AE1467:AE1480)</f>
        <v>0</v>
      </c>
      <c r="AF1481" s="1415"/>
      <c r="AG1481" s="1334">
        <f>SUM(AG1467:AG1480)</f>
        <v>0</v>
      </c>
      <c r="AH1481" s="1334">
        <f>SUM(AH1467:AH1480)</f>
        <v>0</v>
      </c>
      <c r="AI1481" s="1334">
        <f>SUM(AI1467:AI1480)</f>
        <v>0</v>
      </c>
      <c r="AJ1481" s="1334">
        <f>SUM(AJ1467:AJ1480)</f>
        <v>0</v>
      </c>
      <c r="AK1481" s="1415"/>
      <c r="AL1481" s="1415"/>
    </row>
    <row r="1482" spans="1:38" s="731" customFormat="1" ht="25" customHeight="1">
      <c r="A1482" s="1704">
        <f>IF(G1430="",0,1)</f>
        <v>0</v>
      </c>
      <c r="B1482" s="1629"/>
      <c r="C1482" s="1283"/>
      <c r="D1482" s="1561"/>
      <c r="E1482" s="1474" t="str">
        <f t="shared" si="138"/>
        <v/>
      </c>
      <c r="F1482" s="1789"/>
      <c r="G1482" s="1315"/>
      <c r="H1482" s="1335"/>
      <c r="I1482" s="1336"/>
      <c r="J1482" s="1337"/>
      <c r="K1482" s="1338"/>
      <c r="L1482" s="1338"/>
      <c r="M1482" s="1338"/>
      <c r="N1482" s="1338"/>
      <c r="O1482" s="1338"/>
      <c r="P1482" s="1338"/>
      <c r="Q1482" s="1338"/>
      <c r="R1482" s="1338"/>
      <c r="S1482" s="1337"/>
      <c r="T1482" s="1337"/>
      <c r="U1482" s="1337"/>
      <c r="V1482" s="1339"/>
      <c r="W1482" s="989"/>
      <c r="X1482" s="2"/>
      <c r="Y1482" s="2"/>
      <c r="Z1482" s="2"/>
      <c r="AA1482" s="2"/>
      <c r="AB1482" s="2"/>
      <c r="AC1482" s="1292"/>
      <c r="AD1482" s="1415"/>
      <c r="AE1482" s="1415"/>
      <c r="AF1482" s="1415"/>
      <c r="AG1482" s="1415"/>
      <c r="AH1482" s="1415"/>
      <c r="AI1482" s="1415"/>
      <c r="AJ1482" s="1415"/>
      <c r="AK1482" s="1415"/>
      <c r="AL1482" s="1415"/>
    </row>
    <row r="1483" spans="1:38" s="1279" customFormat="1" ht="19" customHeight="1">
      <c r="A1483" s="1704">
        <f>IF(G1430="",0,1)</f>
        <v>0</v>
      </c>
      <c r="B1483" s="1704"/>
      <c r="C1483" s="1565"/>
      <c r="D1483" s="1566"/>
      <c r="E1483" s="1474" t="str">
        <f t="shared" si="138"/>
        <v/>
      </c>
      <c r="F1483" s="1789"/>
      <c r="G1483" s="1340"/>
      <c r="H1483" s="1341" t="str">
        <f>H$118</f>
        <v>Economies</v>
      </c>
      <c r="I1483" s="1342"/>
      <c r="J1483" s="1343"/>
      <c r="K1483" s="1344" t="str">
        <f>K$118</f>
        <v>Ensemble des mesures 1</v>
      </c>
      <c r="L1483" s="1345"/>
      <c r="M1483" s="1261"/>
      <c r="N1483" s="1346"/>
      <c r="O1483" s="1346"/>
      <c r="P1483" s="1346"/>
      <c r="Q1483" s="1346"/>
      <c r="R1483" s="1346"/>
      <c r="S1483" s="1347">
        <f>AA1481</f>
        <v>0</v>
      </c>
      <c r="T1483" s="1261"/>
      <c r="U1483" s="1261"/>
      <c r="V1483" s="1261"/>
      <c r="W1483" s="1348"/>
      <c r="X1483" s="1349">
        <f>AD1481</f>
        <v>0</v>
      </c>
      <c r="Y1483" s="1350"/>
      <c r="Z1483" s="1350"/>
      <c r="AA1483" s="1350"/>
      <c r="AB1483" s="1350"/>
      <c r="AC1483" s="1350"/>
    </row>
    <row r="1484" spans="1:38" s="1355" customFormat="1" ht="19" customHeight="1">
      <c r="A1484" s="1704">
        <f>IF(G1430="",0,1)</f>
        <v>0</v>
      </c>
      <c r="B1484" s="1646"/>
      <c r="C1484" s="1565"/>
      <c r="D1484" s="1567"/>
      <c r="E1484" s="1474" t="str">
        <f t="shared" si="138"/>
        <v/>
      </c>
      <c r="F1484" s="1789"/>
      <c r="G1484" s="1351"/>
      <c r="H1484" s="1352" t="s">
        <v>100</v>
      </c>
      <c r="I1484" s="1353"/>
      <c r="J1484" s="1354"/>
      <c r="K1484" s="1344" t="str">
        <f>K$119</f>
        <v>Ensemble des mesures 2</v>
      </c>
      <c r="L1484" s="1345"/>
      <c r="M1484" s="1261"/>
      <c r="N1484" s="1346"/>
      <c r="O1484" s="1346"/>
      <c r="P1484" s="1346"/>
      <c r="Q1484" s="1346"/>
      <c r="R1484" s="1346"/>
      <c r="S1484" s="1347">
        <f>AB1481</f>
        <v>0</v>
      </c>
      <c r="T1484" s="1261"/>
      <c r="U1484" s="1261"/>
      <c r="V1484" s="1261"/>
      <c r="W1484" s="1348"/>
      <c r="X1484" s="1349">
        <f>AE1481</f>
        <v>0</v>
      </c>
      <c r="Y1484" s="208"/>
      <c r="Z1484" s="208"/>
      <c r="AA1484" s="208"/>
      <c r="AB1484" s="208"/>
      <c r="AC1484" s="208"/>
      <c r="AD1484" s="198"/>
      <c r="AE1484" s="198"/>
      <c r="AF1484" s="198"/>
      <c r="AG1484" s="198"/>
      <c r="AH1484" s="198"/>
      <c r="AI1484" s="198"/>
      <c r="AJ1484" s="198"/>
      <c r="AK1484" s="198"/>
      <c r="AL1484" s="198"/>
    </row>
    <row r="1485" spans="1:38" s="1368" customFormat="1" ht="19" customHeight="1">
      <c r="A1485" s="1704">
        <f>IF(G1430="",0,1)</f>
        <v>0</v>
      </c>
      <c r="B1485" s="1709"/>
      <c r="C1485" s="1568"/>
      <c r="D1485" s="1569"/>
      <c r="E1485" s="1474" t="str">
        <f t="shared" si="138"/>
        <v/>
      </c>
      <c r="F1485" s="1789"/>
      <c r="G1485" s="1359"/>
      <c r="H1485" s="1360"/>
      <c r="I1485" s="1361"/>
      <c r="J1485" s="1360"/>
      <c r="K1485" s="1414" t="str">
        <f>K$120</f>
        <v>Total (ensemble des mesures 1+2)</v>
      </c>
      <c r="L1485" s="1363"/>
      <c r="M1485" s="1364"/>
      <c r="N1485" s="1362"/>
      <c r="O1485" s="1362"/>
      <c r="P1485" s="1362"/>
      <c r="Q1485" s="1362"/>
      <c r="R1485" s="1362"/>
      <c r="S1485" s="1365">
        <f>SUM(S1483:S1484)</f>
        <v>0</v>
      </c>
      <c r="T1485" s="1364"/>
      <c r="U1485" s="1364"/>
      <c r="V1485" s="1364"/>
      <c r="W1485" s="1366"/>
      <c r="X1485" s="1367">
        <f>SUM(X1483:X1484)</f>
        <v>0</v>
      </c>
      <c r="Y1485" s="933"/>
      <c r="Z1485" s="933"/>
      <c r="AA1485" s="933"/>
      <c r="AB1485" s="933"/>
      <c r="AC1485" s="933"/>
      <c r="AD1485" s="21"/>
      <c r="AE1485" s="21"/>
      <c r="AF1485" s="21"/>
      <c r="AG1485" s="21"/>
      <c r="AH1485" s="21"/>
      <c r="AI1485" s="21"/>
      <c r="AJ1485" s="21"/>
      <c r="AK1485" s="21"/>
      <c r="AL1485" s="21"/>
    </row>
    <row r="1486" spans="1:38" s="731" customFormat="1" ht="25" customHeight="1">
      <c r="A1486" s="1704">
        <f>IF(G1430="",0,1)</f>
        <v>0</v>
      </c>
      <c r="B1486" s="1629"/>
      <c r="C1486" s="1283"/>
      <c r="D1486" s="1561"/>
      <c r="E1486" s="1474" t="str">
        <f t="shared" si="138"/>
        <v/>
      </c>
      <c r="F1486" s="1789"/>
      <c r="G1486" s="1315"/>
      <c r="H1486" s="1335"/>
      <c r="I1486" s="1336"/>
      <c r="J1486" s="1337"/>
      <c r="K1486" s="1338"/>
      <c r="L1486" s="1338"/>
      <c r="M1486" s="1338"/>
      <c r="N1486" s="1338"/>
      <c r="O1486" s="1338"/>
      <c r="P1486" s="1338"/>
      <c r="Q1486" s="1338"/>
      <c r="R1486" s="1338"/>
      <c r="S1486" s="1337"/>
      <c r="T1486" s="1337"/>
      <c r="U1486" s="1337"/>
      <c r="V1486" s="1339"/>
      <c r="W1486" s="989"/>
      <c r="X1486" s="2"/>
      <c r="Y1486" s="2"/>
      <c r="Z1486" s="2"/>
      <c r="AA1486" s="2"/>
      <c r="AB1486" s="2"/>
      <c r="AC1486" s="1291"/>
      <c r="AD1486" s="1415"/>
      <c r="AE1486" s="1415"/>
      <c r="AF1486" s="1415"/>
      <c r="AG1486" s="1415"/>
      <c r="AH1486" s="1415"/>
      <c r="AI1486" s="1415"/>
      <c r="AJ1486" s="1415"/>
      <c r="AK1486" s="1415"/>
      <c r="AL1486" s="1415"/>
    </row>
    <row r="1487" spans="1:38" s="731" customFormat="1" ht="25" customHeight="1">
      <c r="A1487" s="1704">
        <f>IF(G1430="",0,1)</f>
        <v>0</v>
      </c>
      <c r="B1487" s="1629"/>
      <c r="C1487" s="1283"/>
      <c r="D1487" s="1561"/>
      <c r="E1487" s="1474" t="str">
        <f t="shared" si="138"/>
        <v/>
      </c>
      <c r="F1487" s="1789"/>
      <c r="G1487" s="1315"/>
      <c r="H1487" s="1619" t="s">
        <v>909</v>
      </c>
      <c r="I1487" s="1369"/>
      <c r="J1487" s="1369"/>
      <c r="K1487" s="1369"/>
      <c r="L1487" s="1369"/>
      <c r="M1487" s="1369"/>
      <c r="N1487" s="1369"/>
      <c r="O1487" s="1369"/>
      <c r="P1487" s="1369"/>
      <c r="Q1487" s="1369"/>
      <c r="R1487" s="1369"/>
      <c r="S1487" s="1369"/>
      <c r="T1487" s="1369"/>
      <c r="U1487" s="1369"/>
      <c r="V1487" s="1369"/>
      <c r="W1487" s="1369"/>
      <c r="X1487" s="2"/>
      <c r="Y1487" s="2"/>
      <c r="Z1487" s="2"/>
      <c r="AA1487" s="2"/>
      <c r="AB1487" s="2"/>
      <c r="AC1487" s="1291"/>
      <c r="AD1487" s="1415"/>
      <c r="AE1487" s="1415"/>
      <c r="AF1487" s="1415"/>
      <c r="AG1487" s="1415"/>
      <c r="AH1487" s="1415"/>
      <c r="AI1487" s="1415"/>
      <c r="AJ1487" s="1415"/>
      <c r="AK1487" s="1415"/>
      <c r="AL1487" s="1415"/>
    </row>
    <row r="1488" spans="1:38" s="731" customFormat="1" ht="84" customHeight="1">
      <c r="A1488" s="1704">
        <f>IF(G1430="",0,1)</f>
        <v>0</v>
      </c>
      <c r="B1488" s="1629"/>
      <c r="C1488" s="1283"/>
      <c r="D1488" s="1561"/>
      <c r="E1488" s="1474" t="str">
        <f t="shared" si="138"/>
        <v/>
      </c>
      <c r="F1488" s="1789"/>
      <c r="G1488" s="1315"/>
      <c r="H1488" s="2188"/>
      <c r="I1488" s="2189"/>
      <c r="J1488" s="2189"/>
      <c r="K1488" s="2189"/>
      <c r="L1488" s="2189"/>
      <c r="M1488" s="2189"/>
      <c r="N1488" s="2189"/>
      <c r="O1488" s="2189"/>
      <c r="P1488" s="2189"/>
      <c r="Q1488" s="2189"/>
      <c r="R1488" s="2189"/>
      <c r="S1488" s="2189"/>
      <c r="T1488" s="2189"/>
      <c r="U1488" s="2189"/>
      <c r="V1488" s="2189"/>
      <c r="W1488" s="2190"/>
      <c r="X1488" s="2"/>
      <c r="Y1488" s="2"/>
      <c r="Z1488" s="2"/>
      <c r="AA1488" s="2"/>
      <c r="AB1488" s="2"/>
      <c r="AC1488" s="1291"/>
      <c r="AD1488" s="1415"/>
      <c r="AE1488" s="1415"/>
      <c r="AF1488" s="1415"/>
      <c r="AG1488" s="1415"/>
      <c r="AH1488" s="1415"/>
      <c r="AI1488" s="1415"/>
      <c r="AJ1488" s="1415"/>
      <c r="AK1488" s="1415"/>
      <c r="AL1488" s="1415"/>
    </row>
    <row r="1489" spans="1:38" s="731" customFormat="1" ht="25" customHeight="1">
      <c r="A1489" s="1704">
        <f>IF(G1430="",0,1)</f>
        <v>0</v>
      </c>
      <c r="B1489" s="1629"/>
      <c r="C1489" s="1283"/>
      <c r="D1489" s="1561"/>
      <c r="E1489" s="1474" t="str">
        <f t="shared" si="138"/>
        <v/>
      </c>
      <c r="F1489" s="1789"/>
      <c r="G1489" s="1315"/>
      <c r="H1489" s="1335"/>
      <c r="I1489" s="1336"/>
      <c r="J1489" s="1336"/>
      <c r="K1489" s="1336"/>
      <c r="L1489" s="1336"/>
      <c r="M1489" s="1336"/>
      <c r="N1489" s="1336"/>
      <c r="O1489" s="1336"/>
      <c r="P1489" s="1336"/>
      <c r="Q1489" s="1336"/>
      <c r="R1489" s="1336"/>
      <c r="S1489" s="1336"/>
      <c r="T1489" s="1336"/>
      <c r="U1489" s="1336"/>
      <c r="V1489" s="1336"/>
      <c r="W1489" s="1336"/>
      <c r="X1489" s="2"/>
      <c r="Y1489" s="2"/>
      <c r="Z1489" s="2"/>
      <c r="AA1489" s="2"/>
      <c r="AB1489" s="2"/>
      <c r="AC1489" s="1291"/>
      <c r="AD1489" s="1415"/>
      <c r="AE1489" s="1415"/>
      <c r="AF1489" s="1415"/>
      <c r="AG1489" s="1415"/>
      <c r="AH1489" s="1415"/>
      <c r="AI1489" s="1415"/>
      <c r="AJ1489" s="1415"/>
      <c r="AK1489" s="1415"/>
      <c r="AL1489" s="1415"/>
    </row>
    <row r="1490" spans="1:38" s="731" customFormat="1" ht="25" customHeight="1">
      <c r="A1490" s="1704">
        <f>IF(G1430="",0,1)</f>
        <v>0</v>
      </c>
      <c r="B1490" s="1629"/>
      <c r="C1490" s="1283"/>
      <c r="D1490" s="1561"/>
      <c r="E1490" s="1474" t="str">
        <f t="shared" si="138"/>
        <v/>
      </c>
      <c r="F1490" s="1789"/>
      <c r="G1490" s="1315"/>
      <c r="H1490" s="1335"/>
      <c r="I1490" s="1336"/>
      <c r="J1490" s="1337"/>
      <c r="K1490" s="1338"/>
      <c r="L1490" s="1338"/>
      <c r="M1490" s="1338"/>
      <c r="N1490" s="1338"/>
      <c r="O1490" s="1338"/>
      <c r="P1490" s="1338"/>
      <c r="Q1490" s="1338"/>
      <c r="R1490" s="1338"/>
      <c r="S1490" s="1337"/>
      <c r="T1490" s="1337"/>
      <c r="U1490" s="1337"/>
      <c r="V1490" s="1339"/>
      <c r="W1490" s="989"/>
      <c r="X1490" s="2"/>
      <c r="Y1490" s="2"/>
      <c r="Z1490" s="2"/>
      <c r="AA1490" s="2"/>
      <c r="AB1490" s="2"/>
      <c r="AC1490" s="1291"/>
      <c r="AD1490" s="1415"/>
      <c r="AE1490" s="1415"/>
      <c r="AF1490" s="1415"/>
      <c r="AG1490" s="1415"/>
      <c r="AH1490" s="1415"/>
      <c r="AI1490" s="1415"/>
      <c r="AJ1490" s="1415"/>
      <c r="AK1490" s="1415"/>
      <c r="AL1490" s="1415"/>
    </row>
    <row r="1491" spans="1:38" s="731" customFormat="1" ht="25" customHeight="1">
      <c r="A1491" s="1704">
        <f>IF(G1430="",0,1)</f>
        <v>0</v>
      </c>
      <c r="B1491" s="1629"/>
      <c r="C1491" s="1283"/>
      <c r="D1491" s="1561"/>
      <c r="E1491" s="1474" t="str">
        <f t="shared" si="138"/>
        <v/>
      </c>
      <c r="F1491" s="1789"/>
      <c r="G1491" s="1315"/>
      <c r="H1491" s="1335"/>
      <c r="I1491" s="1336"/>
      <c r="J1491" s="1337"/>
      <c r="K1491" s="1338"/>
      <c r="L1491" s="1338"/>
      <c r="M1491" s="1338"/>
      <c r="N1491" s="1338"/>
      <c r="O1491" s="1338"/>
      <c r="P1491" s="1338"/>
      <c r="Q1491" s="1338"/>
      <c r="R1491" s="1338"/>
      <c r="S1491" s="1337"/>
      <c r="T1491" s="1337"/>
      <c r="U1491" s="1337"/>
      <c r="V1491" s="1339"/>
      <c r="W1491" s="989"/>
      <c r="X1491" s="2"/>
      <c r="Y1491" s="2"/>
      <c r="Z1491" s="2"/>
      <c r="AA1491" s="2"/>
      <c r="AB1491" s="2"/>
      <c r="AC1491" s="1291"/>
      <c r="AD1491" s="1415"/>
      <c r="AE1491" s="1415"/>
      <c r="AF1491" s="1415"/>
      <c r="AG1491" s="1415"/>
      <c r="AH1491" s="1415"/>
      <c r="AI1491" s="1415"/>
      <c r="AJ1491" s="1415"/>
      <c r="AK1491" s="1415"/>
      <c r="AL1491" s="1415"/>
    </row>
    <row r="1492" spans="1:38" s="1292" customFormat="1" ht="24" thickBot="1">
      <c r="A1492" s="1704">
        <f>IF(G1430="",0,1)</f>
        <v>0</v>
      </c>
      <c r="B1492" s="1629"/>
      <c r="C1492" s="1283"/>
      <c r="D1492" s="1561"/>
      <c r="E1492" s="1474" t="str">
        <f t="shared" si="138"/>
        <v/>
      </c>
      <c r="F1492" s="1789"/>
      <c r="G1492" s="777" t="str">
        <f>CONCATENATE(G1430, G$39)</f>
        <v>: Contrôle d'optimisation énergétique</v>
      </c>
      <c r="H1492" s="777"/>
      <c r="I1492" s="777"/>
      <c r="J1492" s="777"/>
      <c r="K1492" s="777"/>
      <c r="L1492" s="777"/>
      <c r="M1492" s="777"/>
      <c r="N1492" s="777"/>
      <c r="O1492" s="777"/>
      <c r="P1492" s="777"/>
      <c r="Q1492" s="777"/>
      <c r="R1492" s="777"/>
      <c r="S1492" s="777"/>
      <c r="T1492" s="777"/>
      <c r="U1492" s="2175"/>
      <c r="V1492" s="2175"/>
      <c r="W1492" s="1570"/>
      <c r="X1492" s="2"/>
      <c r="Y1492" s="2"/>
      <c r="Z1492" s="2"/>
      <c r="AA1492" s="2"/>
      <c r="AB1492" s="2"/>
      <c r="AC1492" s="1291"/>
      <c r="AD1492" s="1415"/>
    </row>
    <row r="1493" spans="1:38" s="731" customFormat="1" ht="25" customHeight="1">
      <c r="A1493" s="1704">
        <f>IF(G1430="",0,1)</f>
        <v>0</v>
      </c>
      <c r="B1493" s="1629"/>
      <c r="C1493" s="1283"/>
      <c r="D1493" s="1561"/>
      <c r="E1493" s="1474" t="str">
        <f t="shared" si="138"/>
        <v/>
      </c>
      <c r="F1493" s="1789"/>
      <c r="G1493" s="1315"/>
      <c r="H1493" s="1335"/>
      <c r="I1493" s="1336"/>
      <c r="J1493" s="1337"/>
      <c r="K1493" s="1338"/>
      <c r="L1493" s="1338"/>
      <c r="M1493" s="1338"/>
      <c r="N1493" s="1338"/>
      <c r="O1493" s="1338"/>
      <c r="P1493" s="1338"/>
      <c r="Q1493" s="1338"/>
      <c r="R1493" s="1338"/>
      <c r="S1493" s="1337"/>
      <c r="T1493" s="1337"/>
      <c r="U1493" s="1337"/>
      <c r="V1493" s="1339"/>
      <c r="W1493" s="989"/>
      <c r="X1493" s="2"/>
      <c r="Y1493" s="2"/>
      <c r="Z1493" s="2"/>
      <c r="AA1493" s="2"/>
      <c r="AB1493" s="2"/>
      <c r="AC1493" s="1291"/>
      <c r="AD1493" s="1415"/>
      <c r="AE1493" s="1415"/>
      <c r="AF1493" s="1415"/>
      <c r="AG1493" s="1415"/>
      <c r="AH1493" s="1415"/>
      <c r="AI1493" s="1415"/>
      <c r="AJ1493" s="1415"/>
      <c r="AK1493" s="1415"/>
      <c r="AL1493" s="1415"/>
    </row>
    <row r="1494" spans="1:38" s="731" customFormat="1" ht="25" customHeight="1">
      <c r="A1494" s="1704">
        <f>IF(G1430="",0,1)</f>
        <v>0</v>
      </c>
      <c r="B1494" s="1629"/>
      <c r="C1494" s="1283"/>
      <c r="D1494" s="1561"/>
      <c r="E1494" s="1474" t="str">
        <f t="shared" si="138"/>
        <v/>
      </c>
      <c r="F1494" s="1789"/>
      <c r="G1494" s="1571" t="str">
        <f>G$129</f>
        <v>Réalisez les mesures d'optimisation énergétique au moins 1 x par an - au mieux avant la période de chauffe.</v>
      </c>
      <c r="H1494" s="1335"/>
      <c r="I1494" s="1336"/>
      <c r="J1494" s="1337"/>
      <c r="K1494" s="1338"/>
      <c r="L1494" s="1338"/>
      <c r="M1494" s="1338"/>
      <c r="N1494" s="1338"/>
      <c r="O1494" s="1338"/>
      <c r="P1494" s="1338"/>
      <c r="Q1494" s="1338"/>
      <c r="R1494" s="1338"/>
      <c r="S1494" s="1337"/>
      <c r="T1494" s="1337"/>
      <c r="U1494" s="1337"/>
      <c r="V1494" s="1339"/>
      <c r="W1494" s="989"/>
      <c r="X1494" s="2"/>
      <c r="Y1494" s="2"/>
      <c r="Z1494" s="2"/>
      <c r="AA1494" s="2"/>
      <c r="AB1494" s="2"/>
      <c r="AC1494" s="1291"/>
      <c r="AD1494" s="1415"/>
      <c r="AE1494" s="1415"/>
      <c r="AF1494" s="1415"/>
      <c r="AG1494" s="1415"/>
      <c r="AH1494" s="1415"/>
      <c r="AI1494" s="1415"/>
      <c r="AJ1494" s="1415"/>
      <c r="AK1494" s="1415"/>
      <c r="AL1494" s="1415"/>
    </row>
    <row r="1495" spans="1:38" s="731" customFormat="1" ht="25" customHeight="1">
      <c r="A1495" s="1704">
        <f>IF(G1430="",0,1)</f>
        <v>0</v>
      </c>
      <c r="B1495" s="1629"/>
      <c r="C1495" s="1283"/>
      <c r="D1495" s="1561"/>
      <c r="E1495" s="1474" t="str">
        <f t="shared" ref="E1495:E1528" si="139">IF((SUM(A1495:C1495))&gt;0,G$42,"")</f>
        <v/>
      </c>
      <c r="F1495" s="1789"/>
      <c r="G1495" s="1571"/>
      <c r="H1495" s="1335"/>
      <c r="I1495" s="1336"/>
      <c r="J1495" s="1337"/>
      <c r="K1495" s="1338"/>
      <c r="L1495" s="1338"/>
      <c r="M1495" s="1338"/>
      <c r="N1495" s="1338"/>
      <c r="O1495" s="1338"/>
      <c r="P1495" s="1338"/>
      <c r="Q1495" s="1338"/>
      <c r="R1495" s="1338"/>
      <c r="S1495" s="1572" t="str">
        <f>S$130</f>
        <v>Réalisé</v>
      </c>
      <c r="V1495" s="955" t="str">
        <f>V$130</f>
        <v>Nom, date</v>
      </c>
      <c r="W1495" s="989"/>
      <c r="X1495" s="2"/>
      <c r="Y1495" s="2"/>
      <c r="Z1495" s="2"/>
      <c r="AA1495" s="2"/>
      <c r="AB1495" s="2"/>
      <c r="AC1495" s="1291"/>
      <c r="AD1495" s="1415"/>
      <c r="AE1495" s="1415"/>
      <c r="AF1495" s="1415"/>
      <c r="AG1495" s="1415"/>
      <c r="AH1495" s="1415"/>
      <c r="AI1495" s="1415"/>
      <c r="AJ1495" s="1415"/>
      <c r="AK1495" s="1415"/>
      <c r="AL1495" s="1415"/>
    </row>
    <row r="1496" spans="1:38" s="731" customFormat="1" ht="25" customHeight="1">
      <c r="A1496" s="1704">
        <f>IF(G1430="",0,1)</f>
        <v>0</v>
      </c>
      <c r="B1496" s="1629"/>
      <c r="C1496" s="1283"/>
      <c r="D1496" s="1561"/>
      <c r="E1496" s="1474" t="str">
        <f t="shared" si="139"/>
        <v/>
      </c>
      <c r="F1496" s="1789"/>
      <c r="G1496" s="1335" t="str">
        <f>G$131</f>
        <v>2.1 Etanchéité</v>
      </c>
      <c r="H1496" s="1335"/>
      <c r="I1496" s="1336"/>
      <c r="J1496" s="1337"/>
      <c r="K1496" s="1338"/>
      <c r="L1496" s="1338"/>
      <c r="M1496" s="1338"/>
      <c r="N1496" s="1338"/>
      <c r="O1496" s="1338"/>
      <c r="P1496" s="1338"/>
      <c r="Q1496" s="1338"/>
      <c r="R1496" s="1338"/>
      <c r="S1496" s="1337"/>
      <c r="T1496" s="1337"/>
      <c r="U1496" s="1337"/>
      <c r="V1496" s="1339"/>
      <c r="W1496" s="1339"/>
      <c r="X1496" s="1339"/>
      <c r="Y1496" s="2"/>
      <c r="Z1496" s="2"/>
      <c r="AA1496" s="2"/>
      <c r="AB1496" s="2"/>
      <c r="AC1496" s="1291"/>
      <c r="AD1496" s="1415"/>
      <c r="AE1496" s="1415"/>
      <c r="AF1496" s="1415"/>
      <c r="AG1496" s="1415"/>
      <c r="AH1496" s="1415"/>
      <c r="AI1496" s="1415"/>
      <c r="AJ1496" s="1415"/>
      <c r="AK1496" s="1415"/>
      <c r="AL1496" s="1415"/>
    </row>
    <row r="1497" spans="1:38" s="731" customFormat="1" ht="19" customHeight="1">
      <c r="A1497" s="1704">
        <f>IF(G1430="",0,1)</f>
        <v>0</v>
      </c>
      <c r="B1497" s="1629"/>
      <c r="C1497" s="1283"/>
      <c r="D1497" s="1561"/>
      <c r="E1497" s="1474" t="str">
        <f t="shared" si="139"/>
        <v/>
      </c>
      <c r="F1497" s="1789"/>
      <c r="G1497" s="1573" t="s">
        <v>9</v>
      </c>
      <c r="H1497" s="1574" t="str">
        <f>BT1430</f>
        <v/>
      </c>
      <c r="I1497" s="1575"/>
      <c r="J1497" s="1576"/>
      <c r="K1497" s="1577"/>
      <c r="L1497" s="1578"/>
      <c r="M1497" s="1578"/>
      <c r="N1497" s="1578"/>
      <c r="O1497" s="1578"/>
      <c r="P1497" s="1578"/>
      <c r="Q1497" s="1578"/>
      <c r="R1497" s="1578"/>
      <c r="S1497" s="1578"/>
      <c r="T1497" s="1578"/>
      <c r="U1497" s="1576"/>
      <c r="V1497" s="1579"/>
      <c r="W1497" s="1579"/>
      <c r="X1497" s="1579"/>
      <c r="Y1497" s="2"/>
      <c r="Z1497" s="2"/>
      <c r="AA1497" s="2"/>
      <c r="AB1497" s="2"/>
      <c r="AC1497" s="1291"/>
      <c r="AD1497" s="1415"/>
      <c r="AE1497" s="1415"/>
      <c r="AF1497" s="1415"/>
      <c r="AG1497" s="1415"/>
      <c r="AH1497" s="1415"/>
      <c r="AI1497" s="1415"/>
      <c r="AJ1497" s="1415"/>
      <c r="AK1497" s="1415"/>
      <c r="AL1497" s="1415"/>
    </row>
    <row r="1498" spans="1:38" s="731" customFormat="1" ht="20" customHeight="1">
      <c r="A1498" s="1704">
        <f>IF(G1430="",0,1)</f>
        <v>0</v>
      </c>
      <c r="B1498" s="1629"/>
      <c r="C1498" s="1283"/>
      <c r="D1498" s="1561"/>
      <c r="E1498" s="1474" t="str">
        <f t="shared" si="139"/>
        <v/>
      </c>
      <c r="F1498" s="1789"/>
      <c r="G1498" s="1573"/>
      <c r="H1498" s="1335"/>
      <c r="I1498" s="2176" t="s">
        <v>528</v>
      </c>
      <c r="J1498" s="2176"/>
      <c r="K1498" s="1338"/>
      <c r="L1498" s="1338"/>
      <c r="M1498" s="1338"/>
      <c r="N1498" s="1338"/>
      <c r="O1498" s="1338"/>
      <c r="P1498" s="1337"/>
      <c r="Q1498" s="1337"/>
      <c r="U1498" s="1580"/>
      <c r="V1498" s="1580"/>
      <c r="W1498" s="1580"/>
      <c r="X1498" s="1580"/>
      <c r="Y1498" s="2"/>
      <c r="Z1498" s="2"/>
      <c r="AA1498" s="2"/>
      <c r="AB1498" s="2"/>
      <c r="AC1498" s="1291"/>
      <c r="AD1498" s="1415"/>
      <c r="AE1498" s="1415"/>
      <c r="AF1498" s="1415"/>
      <c r="AG1498" s="1415"/>
      <c r="AH1498" s="1415"/>
      <c r="AI1498" s="1415"/>
      <c r="AJ1498" s="1415"/>
      <c r="AK1498" s="1415"/>
      <c r="AL1498" s="1415"/>
    </row>
    <row r="1499" spans="1:38" s="731" customFormat="1" ht="25" customHeight="1">
      <c r="A1499" s="1704">
        <f>IF(G1430="",0,1)</f>
        <v>0</v>
      </c>
      <c r="B1499" s="1629"/>
      <c r="C1499" s="1283"/>
      <c r="D1499" s="1561"/>
      <c r="E1499" s="1474" t="str">
        <f t="shared" si="139"/>
        <v/>
      </c>
      <c r="F1499" s="1789"/>
      <c r="G1499" s="1573"/>
      <c r="H1499" s="1335"/>
      <c r="I1499" s="2176" t="s">
        <v>529</v>
      </c>
      <c r="J1499" s="2176"/>
      <c r="K1499" s="2177" t="str">
        <f>K$134</f>
        <v xml:space="preserve"> Améliorez l'étanchéité des portes en renforçant les joints.</v>
      </c>
      <c r="L1499" s="2177"/>
      <c r="M1499" s="2177"/>
      <c r="N1499" s="2177"/>
      <c r="O1499" s="2177"/>
      <c r="P1499" s="2177"/>
      <c r="Q1499" s="2177"/>
      <c r="R1499" s="2177"/>
      <c r="S1499" s="1581" t="s">
        <v>16</v>
      </c>
      <c r="T1499" s="1582"/>
      <c r="U1499" s="1580"/>
      <c r="V1499" s="1583"/>
      <c r="W1499" s="1584"/>
      <c r="X1499" s="1585"/>
      <c r="Y1499" s="2"/>
      <c r="Z1499" s="2"/>
      <c r="AA1499" s="2"/>
      <c r="AB1499" s="2"/>
      <c r="AC1499" s="1291"/>
      <c r="AD1499" s="1415"/>
      <c r="AE1499" s="1415"/>
      <c r="AF1499" s="1415"/>
      <c r="AG1499" s="1415"/>
      <c r="AH1499" s="1415"/>
      <c r="AI1499" s="1415"/>
      <c r="AJ1499" s="1415"/>
      <c r="AK1499" s="1415"/>
      <c r="AL1499" s="1415"/>
    </row>
    <row r="1500" spans="1:38" s="731" customFormat="1" ht="6" customHeight="1">
      <c r="A1500" s="1704">
        <f>IF(G1430="",0,1)</f>
        <v>0</v>
      </c>
      <c r="B1500" s="1629"/>
      <c r="C1500" s="1283"/>
      <c r="D1500" s="1561"/>
      <c r="E1500" s="1474" t="str">
        <f t="shared" si="139"/>
        <v/>
      </c>
      <c r="F1500" s="1789"/>
      <c r="G1500" s="1573"/>
      <c r="H1500" s="1335"/>
      <c r="I1500" s="1586"/>
      <c r="J1500" s="1586"/>
      <c r="K1500" s="1587"/>
      <c r="L1500" s="1587"/>
      <c r="M1500" s="1587"/>
      <c r="N1500" s="1587"/>
      <c r="O1500" s="1587"/>
      <c r="P1500" s="1587"/>
      <c r="Q1500" s="1587"/>
      <c r="R1500" s="1338"/>
      <c r="S1500" s="1337"/>
      <c r="T1500" s="1588"/>
      <c r="U1500" s="1582"/>
      <c r="V1500" s="1339"/>
      <c r="W1500" s="1339"/>
      <c r="X1500" s="1339"/>
      <c r="Y1500" s="2"/>
      <c r="Z1500" s="2"/>
      <c r="AA1500" s="2"/>
      <c r="AB1500" s="2"/>
      <c r="AC1500" s="1291"/>
      <c r="AD1500" s="1415"/>
      <c r="AE1500" s="1415"/>
      <c r="AF1500" s="1415"/>
      <c r="AG1500" s="1415"/>
      <c r="AH1500" s="1415"/>
      <c r="AI1500" s="1415"/>
      <c r="AJ1500" s="1415"/>
      <c r="AK1500" s="1415"/>
      <c r="AL1500" s="1415"/>
    </row>
    <row r="1501" spans="1:38" s="731" customFormat="1" ht="19" customHeight="1">
      <c r="A1501" s="1704">
        <f>IF(G1430="",0,1)</f>
        <v>0</v>
      </c>
      <c r="B1501" s="1629"/>
      <c r="C1501" s="1283"/>
      <c r="D1501" s="1561"/>
      <c r="E1501" s="1474" t="str">
        <f t="shared" si="139"/>
        <v/>
      </c>
      <c r="F1501" s="1789"/>
      <c r="G1501" s="1573" t="s">
        <v>9</v>
      </c>
      <c r="H1501" s="1574" t="str">
        <f>BU1430</f>
        <v/>
      </c>
      <c r="I1501" s="1575"/>
      <c r="J1501" s="1576"/>
      <c r="K1501" s="1577"/>
      <c r="L1501" s="1578"/>
      <c r="M1501" s="1578"/>
      <c r="N1501" s="1578"/>
      <c r="O1501" s="1578"/>
      <c r="P1501" s="1578"/>
      <c r="Q1501" s="1578"/>
      <c r="R1501" s="1578"/>
      <c r="S1501" s="1578"/>
      <c r="T1501" s="1578"/>
      <c r="U1501" s="1576"/>
      <c r="V1501" s="1579"/>
      <c r="W1501" s="1579"/>
      <c r="X1501" s="1579"/>
      <c r="Y1501" s="2"/>
      <c r="Z1501" s="2"/>
      <c r="AA1501" s="2"/>
      <c r="AB1501" s="2"/>
      <c r="AC1501" s="1291"/>
      <c r="AD1501" s="1415"/>
      <c r="AE1501" s="1415"/>
      <c r="AF1501" s="1415"/>
      <c r="AG1501" s="1415"/>
      <c r="AH1501" s="1415"/>
      <c r="AI1501" s="1415"/>
      <c r="AJ1501" s="1415"/>
      <c r="AK1501" s="1415"/>
      <c r="AL1501" s="1415"/>
    </row>
    <row r="1502" spans="1:38" s="731" customFormat="1" ht="19" customHeight="1">
      <c r="A1502" s="1704">
        <f>IF(G1430="",0,1)</f>
        <v>0</v>
      </c>
      <c r="B1502" s="1629"/>
      <c r="C1502" s="1283"/>
      <c r="D1502" s="1561"/>
      <c r="E1502" s="1474" t="str">
        <f t="shared" si="139"/>
        <v/>
      </c>
      <c r="F1502" s="1789"/>
      <c r="G1502" s="1571"/>
      <c r="H1502" s="1335"/>
      <c r="I1502" s="2176" t="s">
        <v>528</v>
      </c>
      <c r="J1502" s="2176"/>
      <c r="K1502" s="1338"/>
      <c r="L1502" s="1338"/>
      <c r="M1502" s="1338"/>
      <c r="N1502" s="1338"/>
      <c r="O1502" s="1338"/>
      <c r="P1502" s="1337"/>
      <c r="Q1502" s="1337"/>
      <c r="U1502" s="1580"/>
      <c r="V1502" s="1580"/>
      <c r="W1502" s="1580"/>
      <c r="X1502" s="1580"/>
      <c r="Y1502" s="2"/>
      <c r="Z1502" s="2"/>
      <c r="AA1502" s="2"/>
      <c r="AB1502" s="2"/>
      <c r="AC1502" s="1291"/>
      <c r="AD1502" s="1415"/>
      <c r="AE1502" s="1415"/>
      <c r="AF1502" s="1415"/>
      <c r="AG1502" s="1415"/>
      <c r="AH1502" s="1415"/>
      <c r="AI1502" s="1415"/>
      <c r="AJ1502" s="1415"/>
      <c r="AK1502" s="1415"/>
      <c r="AL1502" s="1415"/>
    </row>
    <row r="1503" spans="1:38" s="731" customFormat="1" ht="31" customHeight="1">
      <c r="A1503" s="1704">
        <f>IF(G1430="",0,1)</f>
        <v>0</v>
      </c>
      <c r="B1503" s="1629"/>
      <c r="C1503" s="1283"/>
      <c r="D1503" s="1561"/>
      <c r="E1503" s="1474" t="str">
        <f t="shared" si="139"/>
        <v/>
      </c>
      <c r="F1503" s="1789"/>
      <c r="G1503" s="1571"/>
      <c r="H1503" s="1335"/>
      <c r="I1503" s="2176" t="s">
        <v>529</v>
      </c>
      <c r="J1503" s="2176"/>
      <c r="K1503" s="2178" t="str">
        <f>BV1430</f>
        <v/>
      </c>
      <c r="L1503" s="2177"/>
      <c r="M1503" s="2177"/>
      <c r="N1503" s="2177"/>
      <c r="O1503" s="2177"/>
      <c r="P1503" s="2177"/>
      <c r="Q1503" s="2177"/>
      <c r="R1503" s="2177"/>
      <c r="S1503" s="1581" t="s">
        <v>16</v>
      </c>
      <c r="T1503" s="1582"/>
      <c r="U1503" s="1580"/>
      <c r="V1503" s="1583"/>
      <c r="W1503" s="1584"/>
      <c r="X1503" s="1585"/>
      <c r="Y1503" s="2"/>
      <c r="Z1503" s="2"/>
      <c r="AA1503" s="2"/>
      <c r="AB1503" s="2"/>
      <c r="AC1503" s="1291"/>
      <c r="AD1503" s="1415"/>
      <c r="AE1503" s="1415"/>
      <c r="AF1503" s="1415"/>
      <c r="AG1503" s="1415"/>
      <c r="AH1503" s="1415"/>
      <c r="AI1503" s="1415"/>
      <c r="AJ1503" s="1415"/>
      <c r="AK1503" s="1415"/>
      <c r="AL1503" s="1415"/>
    </row>
    <row r="1504" spans="1:38" s="731" customFormat="1" ht="6" customHeight="1">
      <c r="A1504" s="1704">
        <f>IF(G1430="",0,1)</f>
        <v>0</v>
      </c>
      <c r="B1504" s="1629"/>
      <c r="C1504" s="1283"/>
      <c r="D1504" s="1561"/>
      <c r="E1504" s="1474" t="str">
        <f t="shared" si="139"/>
        <v/>
      </c>
      <c r="F1504" s="1789"/>
      <c r="G1504" s="1571"/>
      <c r="H1504" s="1335"/>
      <c r="I1504" s="1586"/>
      <c r="J1504" s="1586"/>
      <c r="K1504" s="1587"/>
      <c r="L1504" s="1587"/>
      <c r="M1504" s="1587"/>
      <c r="N1504" s="1587"/>
      <c r="O1504" s="1587"/>
      <c r="P1504" s="1587"/>
      <c r="Q1504" s="1587"/>
      <c r="R1504" s="1338"/>
      <c r="S1504" s="1337"/>
      <c r="T1504" s="1582"/>
      <c r="U1504" s="1582"/>
      <c r="V1504" s="1339"/>
      <c r="W1504" s="1339"/>
      <c r="X1504" s="1339"/>
      <c r="Y1504" s="2"/>
      <c r="Z1504" s="2"/>
      <c r="AA1504" s="2"/>
      <c r="AB1504" s="2"/>
      <c r="AC1504" s="1291"/>
      <c r="AD1504" s="1415"/>
      <c r="AE1504" s="1415"/>
      <c r="AF1504" s="1415"/>
      <c r="AG1504" s="1415"/>
      <c r="AH1504" s="1415"/>
      <c r="AI1504" s="1415"/>
      <c r="AJ1504" s="1415"/>
      <c r="AK1504" s="1415"/>
      <c r="AL1504" s="1415"/>
    </row>
    <row r="1505" spans="1:38" s="731" customFormat="1" ht="17" customHeight="1">
      <c r="A1505" s="1704">
        <f>IF(G1430="",0,1)</f>
        <v>0</v>
      </c>
      <c r="B1505" s="1629"/>
      <c r="C1505" s="1283"/>
      <c r="D1505" s="1561"/>
      <c r="E1505" s="1474" t="str">
        <f t="shared" si="139"/>
        <v/>
      </c>
      <c r="F1505" s="1789"/>
      <c r="G1505" s="1571"/>
      <c r="H1505" s="1589"/>
      <c r="I1505" s="1590"/>
      <c r="J1505" s="1590"/>
      <c r="K1505" s="1591"/>
      <c r="L1505" s="1591"/>
      <c r="M1505" s="1591"/>
      <c r="N1505" s="1591"/>
      <c r="O1505" s="1591"/>
      <c r="P1505" s="1591"/>
      <c r="Q1505" s="1591"/>
      <c r="R1505" s="1592"/>
      <c r="S1505" s="1593"/>
      <c r="T1505" s="1594"/>
      <c r="U1505" s="1594"/>
      <c r="V1505" s="1595"/>
      <c r="W1505" s="1595"/>
      <c r="X1505" s="1595"/>
      <c r="Y1505" s="2"/>
      <c r="Z1505" s="2"/>
      <c r="AA1505" s="2"/>
      <c r="AB1505" s="2"/>
      <c r="AC1505" s="1291"/>
      <c r="AD1505" s="1415"/>
      <c r="AE1505" s="1415"/>
      <c r="AF1505" s="1415"/>
      <c r="AG1505" s="1415"/>
      <c r="AH1505" s="1415"/>
      <c r="AI1505" s="1415"/>
      <c r="AJ1505" s="1415"/>
      <c r="AK1505" s="1415"/>
      <c r="AL1505" s="1415"/>
    </row>
    <row r="1506" spans="1:38" s="731" customFormat="1" ht="25" customHeight="1">
      <c r="A1506" s="1704">
        <f>IF(G1430="",0,1)</f>
        <v>0</v>
      </c>
      <c r="B1506" s="1629"/>
      <c r="C1506" s="1283"/>
      <c r="D1506" s="1561"/>
      <c r="E1506" s="1474" t="str">
        <f t="shared" si="139"/>
        <v/>
      </c>
      <c r="F1506" s="1789"/>
      <c r="G1506" s="1335" t="str">
        <f>G$141</f>
        <v>2.2 Sonde</v>
      </c>
      <c r="H1506" s="1335"/>
      <c r="I1506" s="1336"/>
      <c r="J1506" s="1337"/>
      <c r="K1506" s="1338"/>
      <c r="L1506" s="1338"/>
      <c r="M1506" s="1338"/>
      <c r="N1506" s="1338"/>
      <c r="O1506" s="1338"/>
      <c r="P1506" s="1338"/>
      <c r="Q1506" s="1338"/>
      <c r="R1506" s="1338"/>
      <c r="S1506" s="1337"/>
      <c r="T1506" s="1337"/>
      <c r="U1506" s="1337"/>
      <c r="V1506" s="1339"/>
      <c r="W1506" s="1339"/>
      <c r="X1506" s="1339"/>
      <c r="Y1506" s="2"/>
      <c r="Z1506" s="2"/>
      <c r="AA1506" s="2"/>
      <c r="AB1506" s="2"/>
      <c r="AC1506" s="1291"/>
      <c r="AD1506" s="1415"/>
      <c r="AE1506" s="1415"/>
      <c r="AF1506" s="1415"/>
      <c r="AG1506" s="1415"/>
      <c r="AH1506" s="1415"/>
      <c r="AI1506" s="1415"/>
      <c r="AJ1506" s="1415"/>
      <c r="AK1506" s="1415"/>
      <c r="AL1506" s="1415"/>
    </row>
    <row r="1507" spans="1:38" s="731" customFormat="1" ht="19" customHeight="1">
      <c r="A1507" s="1704">
        <f>IF(G1430="",0,1)</f>
        <v>0</v>
      </c>
      <c r="B1507" s="1629"/>
      <c r="C1507" s="1283"/>
      <c r="D1507" s="1561"/>
      <c r="E1507" s="1474" t="str">
        <f t="shared" si="139"/>
        <v/>
      </c>
      <c r="F1507" s="1789"/>
      <c r="G1507" s="1573" t="s">
        <v>9</v>
      </c>
      <c r="H1507" s="1596" t="str">
        <f>BW1430</f>
        <v/>
      </c>
      <c r="I1507" s="1575"/>
      <c r="J1507" s="1576"/>
      <c r="K1507" s="1577"/>
      <c r="L1507" s="1578"/>
      <c r="M1507" s="1578"/>
      <c r="N1507" s="1578"/>
      <c r="O1507" s="1578"/>
      <c r="P1507" s="1578"/>
      <c r="Q1507" s="1578"/>
      <c r="R1507" s="1578"/>
      <c r="S1507" s="1578"/>
      <c r="T1507" s="1578"/>
      <c r="U1507" s="1576"/>
      <c r="V1507" s="1579"/>
      <c r="W1507" s="1579"/>
      <c r="X1507" s="1579"/>
      <c r="Y1507" s="2"/>
      <c r="Z1507" s="2"/>
      <c r="AA1507" s="2"/>
      <c r="AB1507" s="2"/>
      <c r="AC1507" s="1291"/>
      <c r="AD1507" s="1415"/>
      <c r="AE1507" s="1415"/>
      <c r="AF1507" s="1415"/>
      <c r="AG1507" s="1415"/>
      <c r="AH1507" s="1415"/>
      <c r="AI1507" s="1415"/>
      <c r="AJ1507" s="1415"/>
      <c r="AK1507" s="1415"/>
      <c r="AL1507" s="1415"/>
    </row>
    <row r="1508" spans="1:38" s="731" customFormat="1" ht="19" customHeight="1">
      <c r="A1508" s="1704">
        <f>IF(G1430="",0,1)</f>
        <v>0</v>
      </c>
      <c r="B1508" s="1629"/>
      <c r="C1508" s="1283"/>
      <c r="D1508" s="1561"/>
      <c r="E1508" s="1474" t="str">
        <f t="shared" si="139"/>
        <v/>
      </c>
      <c r="F1508" s="1789"/>
      <c r="G1508" s="1573"/>
      <c r="H1508" s="1335"/>
      <c r="I1508" s="2176" t="s">
        <v>528</v>
      </c>
      <c r="J1508" s="2176"/>
      <c r="K1508" s="1338"/>
      <c r="L1508" s="1338"/>
      <c r="M1508" s="1338"/>
      <c r="N1508" s="1338"/>
      <c r="O1508" s="1338"/>
      <c r="P1508" s="1337"/>
      <c r="Q1508" s="1337"/>
      <c r="U1508" s="1580"/>
      <c r="V1508" s="1580"/>
      <c r="W1508" s="1580"/>
      <c r="X1508" s="1580"/>
      <c r="Y1508" s="2"/>
      <c r="Z1508" s="2"/>
      <c r="AA1508" s="2"/>
      <c r="AB1508" s="2"/>
      <c r="AC1508" s="1291"/>
      <c r="AD1508" s="1415"/>
      <c r="AE1508" s="1415"/>
      <c r="AF1508" s="1415"/>
      <c r="AG1508" s="1415"/>
      <c r="AH1508" s="1415"/>
      <c r="AI1508" s="1415"/>
      <c r="AJ1508" s="1415"/>
      <c r="AK1508" s="1415"/>
      <c r="AL1508" s="1415"/>
    </row>
    <row r="1509" spans="1:38" s="731" customFormat="1" ht="31" customHeight="1">
      <c r="A1509" s="1704">
        <f>IF(G1430="",0,1)</f>
        <v>0</v>
      </c>
      <c r="B1509" s="1629"/>
      <c r="C1509" s="1283"/>
      <c r="D1509" s="1561"/>
      <c r="E1509" s="1474" t="str">
        <f t="shared" si="139"/>
        <v/>
      </c>
      <c r="F1509" s="1789"/>
      <c r="G1509" s="1573"/>
      <c r="H1509" s="1335"/>
      <c r="I1509" s="2176" t="s">
        <v>529</v>
      </c>
      <c r="J1509" s="2176"/>
      <c r="K1509" s="2177" t="str">
        <f>K$144</f>
        <v>Réajustez les sondes de façon à ce qu'elles assurent une exactitude de mesure de l'ordre de ± 0.2°C.</v>
      </c>
      <c r="L1509" s="2177"/>
      <c r="M1509" s="2177"/>
      <c r="N1509" s="2177"/>
      <c r="O1509" s="2177"/>
      <c r="P1509" s="2177"/>
      <c r="Q1509" s="2177"/>
      <c r="R1509" s="2177"/>
      <c r="S1509" s="1581" t="s">
        <v>16</v>
      </c>
      <c r="T1509" s="1582"/>
      <c r="U1509" s="1580"/>
      <c r="V1509" s="1583"/>
      <c r="W1509" s="1584"/>
      <c r="X1509" s="1585"/>
      <c r="Y1509" s="2"/>
      <c r="Z1509" s="2"/>
      <c r="AA1509" s="2"/>
      <c r="AB1509" s="2"/>
      <c r="AC1509" s="1291"/>
      <c r="AD1509" s="1415"/>
      <c r="AE1509" s="1415"/>
      <c r="AF1509" s="1415"/>
      <c r="AG1509" s="1415"/>
      <c r="AH1509" s="1415"/>
      <c r="AI1509" s="1415"/>
      <c r="AJ1509" s="1415"/>
      <c r="AK1509" s="1415"/>
      <c r="AL1509" s="1415"/>
    </row>
    <row r="1510" spans="1:38" s="731" customFormat="1" ht="6" customHeight="1">
      <c r="A1510" s="1704">
        <f>IF(G1430="",0,1)</f>
        <v>0</v>
      </c>
      <c r="B1510" s="1629"/>
      <c r="C1510" s="1283"/>
      <c r="D1510" s="1561"/>
      <c r="E1510" s="1474" t="str">
        <f t="shared" si="139"/>
        <v/>
      </c>
      <c r="F1510" s="1789"/>
      <c r="G1510" s="1573"/>
      <c r="H1510" s="1335"/>
      <c r="I1510" s="1586"/>
      <c r="J1510" s="1586"/>
      <c r="K1510" s="1587"/>
      <c r="L1510" s="1587"/>
      <c r="M1510" s="1587"/>
      <c r="N1510" s="1587"/>
      <c r="O1510" s="1587"/>
      <c r="P1510" s="1587"/>
      <c r="Q1510" s="1587"/>
      <c r="R1510" s="1338"/>
      <c r="S1510" s="1337"/>
      <c r="T1510" s="1588"/>
      <c r="U1510" s="1582"/>
      <c r="V1510" s="1339"/>
      <c r="W1510" s="1339"/>
      <c r="X1510" s="1339"/>
      <c r="Y1510" s="2"/>
      <c r="Z1510" s="2"/>
      <c r="AA1510" s="2"/>
      <c r="AB1510" s="2"/>
      <c r="AC1510" s="1291"/>
      <c r="AD1510" s="1415"/>
      <c r="AE1510" s="1415"/>
      <c r="AF1510" s="1415"/>
      <c r="AG1510" s="1415"/>
      <c r="AH1510" s="1415"/>
      <c r="AI1510" s="1415"/>
      <c r="AJ1510" s="1415"/>
      <c r="AK1510" s="1415"/>
      <c r="AL1510" s="1415"/>
    </row>
    <row r="1511" spans="1:38" s="731" customFormat="1" ht="19" customHeight="1">
      <c r="A1511" s="1704">
        <f>IF(G1430="",0,1)</f>
        <v>0</v>
      </c>
      <c r="B1511" s="1629"/>
      <c r="C1511" s="1283"/>
      <c r="D1511" s="1561"/>
      <c r="E1511" s="1474" t="str">
        <f t="shared" si="139"/>
        <v/>
      </c>
      <c r="F1511" s="1789"/>
      <c r="G1511" s="1573" t="s">
        <v>9</v>
      </c>
      <c r="H1511" s="1596" t="str">
        <f>BX1430</f>
        <v/>
      </c>
      <c r="I1511" s="1575"/>
      <c r="J1511" s="1576"/>
      <c r="K1511" s="1577"/>
      <c r="L1511" s="1578"/>
      <c r="M1511" s="1578"/>
      <c r="N1511" s="1578"/>
      <c r="O1511" s="1578"/>
      <c r="P1511" s="1578"/>
      <c r="Q1511" s="1578"/>
      <c r="R1511" s="1578"/>
      <c r="S1511" s="1578"/>
      <c r="T1511" s="1578"/>
      <c r="U1511" s="1576"/>
      <c r="V1511" s="1579"/>
      <c r="W1511" s="1579"/>
      <c r="X1511" s="1579"/>
      <c r="Y1511" s="2"/>
      <c r="Z1511" s="2"/>
      <c r="AA1511" s="2"/>
      <c r="AB1511" s="2"/>
      <c r="AC1511" s="1291"/>
      <c r="AD1511" s="1415"/>
      <c r="AE1511" s="1415"/>
      <c r="AF1511" s="1415"/>
      <c r="AG1511" s="1415"/>
      <c r="AH1511" s="1415"/>
      <c r="AI1511" s="1415"/>
      <c r="AJ1511" s="1415"/>
      <c r="AK1511" s="1415"/>
      <c r="AL1511" s="1415"/>
    </row>
    <row r="1512" spans="1:38" s="731" customFormat="1" ht="19" customHeight="1">
      <c r="A1512" s="1704">
        <f>IF(G1430="",0,1)</f>
        <v>0</v>
      </c>
      <c r="B1512" s="1629"/>
      <c r="C1512" s="1283"/>
      <c r="D1512" s="1561"/>
      <c r="E1512" s="1474" t="str">
        <f t="shared" si="139"/>
        <v/>
      </c>
      <c r="F1512" s="1789"/>
      <c r="G1512" s="1571"/>
      <c r="H1512" s="1335"/>
      <c r="I1512" s="2176" t="s">
        <v>528</v>
      </c>
      <c r="J1512" s="2176"/>
      <c r="K1512" s="1338"/>
      <c r="L1512" s="1338"/>
      <c r="M1512" s="1338"/>
      <c r="N1512" s="1338"/>
      <c r="O1512" s="1338"/>
      <c r="P1512" s="1337"/>
      <c r="Q1512" s="1337"/>
      <c r="U1512" s="1580"/>
      <c r="V1512" s="1580"/>
      <c r="W1512" s="1580"/>
      <c r="X1512" s="1580"/>
      <c r="Y1512" s="2"/>
      <c r="Z1512" s="2"/>
      <c r="AA1512" s="2"/>
      <c r="AB1512" s="2"/>
      <c r="AC1512" s="1291"/>
      <c r="AD1512" s="1415"/>
      <c r="AE1512" s="1415"/>
      <c r="AF1512" s="1415"/>
      <c r="AG1512" s="1415"/>
      <c r="AH1512" s="1415"/>
      <c r="AI1512" s="1415"/>
      <c r="AJ1512" s="1415"/>
      <c r="AK1512" s="1415"/>
      <c r="AL1512" s="1415"/>
    </row>
    <row r="1513" spans="1:38" s="731" customFormat="1" ht="31" customHeight="1">
      <c r="A1513" s="1704">
        <f>IF(G1430="",0,1)</f>
        <v>0</v>
      </c>
      <c r="B1513" s="1629"/>
      <c r="C1513" s="1283"/>
      <c r="D1513" s="1561"/>
      <c r="E1513" s="1474" t="str">
        <f t="shared" si="139"/>
        <v/>
      </c>
      <c r="F1513" s="1789"/>
      <c r="G1513" s="1571"/>
      <c r="H1513" s="1335"/>
      <c r="I1513" s="2176" t="s">
        <v>529</v>
      </c>
      <c r="J1513" s="2176"/>
      <c r="K1513" s="2177" t="str">
        <f>K$148</f>
        <v>Placez les sondes de façon à ce qu'elles soient disposées entre 0 et 50 cm au-dessus de la plante.</v>
      </c>
      <c r="L1513" s="2177"/>
      <c r="M1513" s="2177"/>
      <c r="N1513" s="2177"/>
      <c r="O1513" s="2177"/>
      <c r="P1513" s="2177"/>
      <c r="Q1513" s="2177"/>
      <c r="R1513" s="2177"/>
      <c r="S1513" s="1581" t="s">
        <v>16</v>
      </c>
      <c r="T1513" s="1582"/>
      <c r="U1513" s="1580"/>
      <c r="V1513" s="1583"/>
      <c r="W1513" s="1584"/>
      <c r="X1513" s="1585"/>
      <c r="Y1513" s="2"/>
      <c r="Z1513" s="2"/>
      <c r="AA1513" s="2"/>
      <c r="AB1513" s="2"/>
      <c r="AC1513" s="1291"/>
      <c r="AD1513" s="1415"/>
      <c r="AE1513" s="1415"/>
      <c r="AF1513" s="1415"/>
      <c r="AG1513" s="1415"/>
      <c r="AH1513" s="1415"/>
      <c r="AI1513" s="1415"/>
      <c r="AJ1513" s="1415"/>
      <c r="AK1513" s="1415"/>
      <c r="AL1513" s="1415"/>
    </row>
    <row r="1514" spans="1:38" s="731" customFormat="1" ht="6" customHeight="1">
      <c r="A1514" s="1704">
        <f>IF(G1430="",0,1)</f>
        <v>0</v>
      </c>
      <c r="B1514" s="1629"/>
      <c r="C1514" s="1283"/>
      <c r="D1514" s="1561"/>
      <c r="E1514" s="1474" t="str">
        <f t="shared" si="139"/>
        <v/>
      </c>
      <c r="F1514" s="1789"/>
      <c r="G1514" s="1571"/>
      <c r="H1514" s="1335"/>
      <c r="I1514" s="1586"/>
      <c r="J1514" s="1586"/>
      <c r="K1514" s="1587"/>
      <c r="L1514" s="1587"/>
      <c r="M1514" s="1587"/>
      <c r="N1514" s="1587"/>
      <c r="O1514" s="1587"/>
      <c r="P1514" s="1587"/>
      <c r="Q1514" s="1587"/>
      <c r="R1514" s="1338"/>
      <c r="S1514" s="1337"/>
      <c r="T1514" s="1582"/>
      <c r="U1514" s="1582"/>
      <c r="V1514" s="1339"/>
      <c r="W1514" s="1339"/>
      <c r="X1514" s="1339"/>
      <c r="Y1514" s="2"/>
      <c r="Z1514" s="2"/>
      <c r="AA1514" s="2"/>
      <c r="AB1514" s="2"/>
      <c r="AC1514" s="1291"/>
      <c r="AD1514" s="1415"/>
      <c r="AE1514" s="1415"/>
      <c r="AF1514" s="1415"/>
      <c r="AG1514" s="1415"/>
      <c r="AH1514" s="1415"/>
      <c r="AI1514" s="1415"/>
      <c r="AJ1514" s="1415"/>
      <c r="AK1514" s="1415"/>
      <c r="AL1514" s="1415"/>
    </row>
    <row r="1515" spans="1:38" s="731" customFormat="1" ht="17" customHeight="1">
      <c r="A1515" s="1704">
        <f>IF(G1430="",0,1)</f>
        <v>0</v>
      </c>
      <c r="B1515" s="1629"/>
      <c r="C1515" s="1283"/>
      <c r="D1515" s="1561"/>
      <c r="E1515" s="1474" t="str">
        <f t="shared" si="139"/>
        <v/>
      </c>
      <c r="F1515" s="1789"/>
      <c r="G1515" s="1571"/>
      <c r="H1515" s="1589"/>
      <c r="I1515" s="1590"/>
      <c r="J1515" s="1590"/>
      <c r="K1515" s="1591"/>
      <c r="L1515" s="1591"/>
      <c r="M1515" s="1591"/>
      <c r="N1515" s="1591"/>
      <c r="O1515" s="1591"/>
      <c r="P1515" s="1591"/>
      <c r="Q1515" s="1591"/>
      <c r="R1515" s="1592"/>
      <c r="S1515" s="1593"/>
      <c r="T1515" s="1594"/>
      <c r="U1515" s="1594"/>
      <c r="V1515" s="1595"/>
      <c r="W1515" s="1595"/>
      <c r="X1515" s="1595"/>
      <c r="Y1515" s="2"/>
      <c r="Z1515" s="2"/>
      <c r="AA1515" s="2"/>
      <c r="AB1515" s="2"/>
      <c r="AC1515" s="1291"/>
      <c r="AD1515" s="1415"/>
      <c r="AE1515" s="1415"/>
      <c r="AF1515" s="1415"/>
      <c r="AG1515" s="1415"/>
      <c r="AH1515" s="1415"/>
      <c r="AI1515" s="1415"/>
      <c r="AJ1515" s="1415"/>
      <c r="AK1515" s="1415"/>
      <c r="AL1515" s="1415"/>
    </row>
    <row r="1516" spans="1:38" s="731" customFormat="1" ht="25" customHeight="1">
      <c r="A1516" s="1704">
        <f>IF(G1430="",0,1)</f>
        <v>0</v>
      </c>
      <c r="B1516" s="1629"/>
      <c r="C1516" s="1283"/>
      <c r="D1516" s="1561"/>
      <c r="E1516" s="1474" t="str">
        <f t="shared" si="139"/>
        <v/>
      </c>
      <c r="F1516" s="1789"/>
      <c r="G1516" s="1335" t="str">
        <f>G$151</f>
        <v>2.3 Ecran thermique</v>
      </c>
      <c r="H1516" s="1335"/>
      <c r="I1516" s="1336"/>
      <c r="J1516" s="1337"/>
      <c r="K1516" s="1338"/>
      <c r="L1516" s="1338"/>
      <c r="M1516" s="1338"/>
      <c r="N1516" s="1338"/>
      <c r="O1516" s="1338"/>
      <c r="P1516" s="1338"/>
      <c r="Q1516" s="1338"/>
      <c r="R1516" s="1338"/>
      <c r="S1516" s="1337"/>
      <c r="T1516" s="1337"/>
      <c r="U1516" s="1337"/>
      <c r="V1516" s="1339"/>
      <c r="W1516" s="1339"/>
      <c r="X1516" s="1339"/>
      <c r="Y1516" s="2"/>
      <c r="Z1516" s="2"/>
      <c r="AA1516" s="2"/>
      <c r="AB1516" s="2"/>
      <c r="AC1516" s="1291"/>
      <c r="AD1516" s="1415"/>
      <c r="AE1516" s="1415"/>
      <c r="AF1516" s="1415"/>
      <c r="AG1516" s="1415"/>
      <c r="AH1516" s="1415"/>
      <c r="AI1516" s="1415"/>
      <c r="AJ1516" s="1415"/>
      <c r="AK1516" s="1415"/>
      <c r="AL1516" s="1415"/>
    </row>
    <row r="1517" spans="1:38" s="731" customFormat="1" ht="19" customHeight="1">
      <c r="A1517" s="1704">
        <f>IF(G1430="",0,1)</f>
        <v>0</v>
      </c>
      <c r="B1517" s="1629"/>
      <c r="C1517" s="1283"/>
      <c r="D1517" s="1561"/>
      <c r="E1517" s="1474" t="str">
        <f t="shared" si="139"/>
        <v/>
      </c>
      <c r="F1517" s="1789"/>
      <c r="G1517" s="1573" t="s">
        <v>9</v>
      </c>
      <c r="H1517" s="1574" t="str">
        <f>BR1430</f>
        <v/>
      </c>
      <c r="I1517" s="1575"/>
      <c r="J1517" s="1576"/>
      <c r="K1517" s="1577"/>
      <c r="L1517" s="1578"/>
      <c r="M1517" s="1578"/>
      <c r="N1517" s="1578"/>
      <c r="O1517" s="1578"/>
      <c r="P1517" s="1578"/>
      <c r="Q1517" s="1578"/>
      <c r="R1517" s="1578"/>
      <c r="S1517" s="1578"/>
      <c r="T1517" s="1578"/>
      <c r="U1517" s="1576"/>
      <c r="V1517" s="1579"/>
      <c r="W1517" s="1579"/>
      <c r="X1517" s="1579"/>
      <c r="Y1517" s="2"/>
      <c r="Z1517" s="2"/>
      <c r="AA1517" s="2"/>
      <c r="AB1517" s="2"/>
      <c r="AC1517" s="1291"/>
      <c r="AD1517" s="1415"/>
      <c r="AE1517" s="1415"/>
      <c r="AF1517" s="1415"/>
      <c r="AG1517" s="1415"/>
      <c r="AH1517" s="1415"/>
      <c r="AI1517" s="1415"/>
      <c r="AJ1517" s="1415"/>
      <c r="AK1517" s="1415"/>
      <c r="AL1517" s="1415"/>
    </row>
    <row r="1518" spans="1:38" s="731" customFormat="1" ht="19" customHeight="1">
      <c r="A1518" s="1704">
        <f>IF(G1430="",0,1)</f>
        <v>0</v>
      </c>
      <c r="B1518" s="1629">
        <f>IF(H1517=G$41,-1,0)</f>
        <v>0</v>
      </c>
      <c r="C1518" s="1283"/>
      <c r="D1518" s="1561"/>
      <c r="E1518" s="1474" t="str">
        <f t="shared" si="139"/>
        <v/>
      </c>
      <c r="F1518" s="1789"/>
      <c r="G1518" s="1571"/>
      <c r="H1518" s="1335"/>
      <c r="I1518" s="2176" t="s">
        <v>528</v>
      </c>
      <c r="J1518" s="2176"/>
      <c r="K1518" s="1338"/>
      <c r="L1518" s="1338"/>
      <c r="M1518" s="1338"/>
      <c r="N1518" s="1338"/>
      <c r="O1518" s="1338"/>
      <c r="P1518" s="1337"/>
      <c r="Q1518" s="1337"/>
      <c r="U1518" s="1580"/>
      <c r="V1518" s="1580"/>
      <c r="W1518" s="1580"/>
      <c r="X1518" s="1580"/>
      <c r="Y1518" s="2"/>
      <c r="Z1518" s="2"/>
      <c r="AA1518" s="2"/>
      <c r="AB1518" s="2"/>
      <c r="AC1518" s="1291"/>
      <c r="AD1518" s="1415"/>
      <c r="AE1518" s="1415"/>
      <c r="AF1518" s="1415"/>
      <c r="AG1518" s="1415"/>
      <c r="AH1518" s="1415"/>
      <c r="AI1518" s="1415"/>
      <c r="AJ1518" s="1415"/>
      <c r="AK1518" s="1415"/>
      <c r="AL1518" s="1415"/>
    </row>
    <row r="1519" spans="1:38" s="731" customFormat="1" ht="25" customHeight="1">
      <c r="A1519" s="1704">
        <f>IF(G1430="",0,1)</f>
        <v>0</v>
      </c>
      <c r="B1519" s="1629">
        <f>IF(H1517=G$41,-1,0)</f>
        <v>0</v>
      </c>
      <c r="C1519" s="1283"/>
      <c r="D1519" s="1561"/>
      <c r="E1519" s="1474" t="str">
        <f t="shared" si="139"/>
        <v/>
      </c>
      <c r="F1519" s="1789"/>
      <c r="G1519" s="1571"/>
      <c r="H1519" s="1335"/>
      <c r="I1519" s="2176" t="s">
        <v>529</v>
      </c>
      <c r="J1519" s="2176"/>
      <c r="K1519" s="2177" t="str">
        <f>K$154</f>
        <v xml:space="preserve"> Colmatez les fentes avec des patchs et par agrafage.</v>
      </c>
      <c r="L1519" s="2177"/>
      <c r="M1519" s="2177"/>
      <c r="N1519" s="2177"/>
      <c r="O1519" s="2177"/>
      <c r="P1519" s="2177"/>
      <c r="Q1519" s="2177"/>
      <c r="R1519" s="2177"/>
      <c r="S1519" s="1581" t="s">
        <v>16</v>
      </c>
      <c r="T1519" s="1582"/>
      <c r="U1519" s="1580"/>
      <c r="V1519" s="1583"/>
      <c r="W1519" s="1584"/>
      <c r="X1519" s="1585"/>
      <c r="Y1519" s="2"/>
      <c r="Z1519" s="2"/>
      <c r="AA1519" s="2"/>
      <c r="AB1519" s="2"/>
      <c r="AC1519" s="1291"/>
      <c r="AD1519" s="1415"/>
      <c r="AE1519" s="1415"/>
      <c r="AF1519" s="1415"/>
      <c r="AG1519" s="1415"/>
      <c r="AH1519" s="1415"/>
      <c r="AI1519" s="1415"/>
      <c r="AJ1519" s="1415"/>
      <c r="AK1519" s="1415"/>
      <c r="AL1519" s="1415"/>
    </row>
    <row r="1520" spans="1:38" s="731" customFormat="1" ht="6" customHeight="1">
      <c r="A1520" s="1704">
        <f>IF(G1430="",0,1)</f>
        <v>0</v>
      </c>
      <c r="B1520" s="1629">
        <f>IF(H1517=G$41,-1,0)</f>
        <v>0</v>
      </c>
      <c r="C1520" s="1283"/>
      <c r="D1520" s="1561"/>
      <c r="E1520" s="1474" t="str">
        <f t="shared" si="139"/>
        <v/>
      </c>
      <c r="F1520" s="1789"/>
      <c r="G1520" s="1571"/>
      <c r="H1520" s="1335"/>
      <c r="I1520" s="1586"/>
      <c r="J1520" s="1586"/>
      <c r="K1520" s="1587"/>
      <c r="L1520" s="1587"/>
      <c r="M1520" s="1587"/>
      <c r="N1520" s="1587"/>
      <c r="O1520" s="1587"/>
      <c r="P1520" s="1587"/>
      <c r="Q1520" s="1587"/>
      <c r="R1520" s="1338"/>
      <c r="S1520" s="1337"/>
      <c r="T1520" s="1588"/>
      <c r="U1520" s="1582"/>
      <c r="V1520" s="1339"/>
      <c r="W1520" s="1339"/>
      <c r="X1520" s="1339"/>
      <c r="Y1520" s="2"/>
      <c r="Z1520" s="2"/>
      <c r="AA1520" s="2"/>
      <c r="AB1520" s="2"/>
      <c r="AC1520" s="1291"/>
      <c r="AD1520" s="1415"/>
      <c r="AE1520" s="1415"/>
      <c r="AF1520" s="1415"/>
      <c r="AG1520" s="1415"/>
      <c r="AH1520" s="1415"/>
      <c r="AI1520" s="1415"/>
      <c r="AJ1520" s="1415"/>
      <c r="AK1520" s="1415"/>
      <c r="AL1520" s="1415"/>
    </row>
    <row r="1521" spans="1:81" s="731" customFormat="1" ht="19" customHeight="1">
      <c r="A1521" s="1704">
        <f>IF(G1430="",0,1)</f>
        <v>0</v>
      </c>
      <c r="B1521" s="1629">
        <f>IF(H1517=G$41,-1,0)</f>
        <v>0</v>
      </c>
      <c r="C1521" s="1283"/>
      <c r="D1521" s="1561"/>
      <c r="E1521" s="1474" t="str">
        <f t="shared" si="139"/>
        <v/>
      </c>
      <c r="F1521" s="1789"/>
      <c r="G1521" s="1571"/>
      <c r="H1521" s="1574" t="str">
        <f>BS1430</f>
        <v/>
      </c>
      <c r="I1521" s="1575"/>
      <c r="J1521" s="1576"/>
      <c r="K1521" s="1577"/>
      <c r="L1521" s="1578"/>
      <c r="M1521" s="1578"/>
      <c r="N1521" s="1578"/>
      <c r="O1521" s="1578"/>
      <c r="P1521" s="1578"/>
      <c r="Q1521" s="1578"/>
      <c r="R1521" s="1578"/>
      <c r="S1521" s="1578"/>
      <c r="T1521" s="1578"/>
      <c r="U1521" s="1576"/>
      <c r="V1521" s="1579"/>
      <c r="W1521" s="1579"/>
      <c r="X1521" s="1579"/>
      <c r="Y1521" s="2"/>
      <c r="Z1521" s="2"/>
      <c r="AA1521" s="2"/>
      <c r="AB1521" s="2"/>
      <c r="AC1521" s="1291"/>
      <c r="AD1521" s="1415"/>
      <c r="AE1521" s="1415"/>
      <c r="AF1521" s="1415"/>
      <c r="AG1521" s="1415"/>
      <c r="AH1521" s="1415"/>
      <c r="AI1521" s="1415"/>
      <c r="AJ1521" s="1415"/>
      <c r="AK1521" s="1415"/>
      <c r="AL1521" s="1415"/>
    </row>
    <row r="1522" spans="1:81" s="731" customFormat="1" ht="19" customHeight="1">
      <c r="A1522" s="1704">
        <f>IF(G1430="",0,1)</f>
        <v>0</v>
      </c>
      <c r="B1522" s="1629">
        <f>IF(H1517=G$41,-1,0)</f>
        <v>0</v>
      </c>
      <c r="C1522" s="1283"/>
      <c r="D1522" s="1561"/>
      <c r="E1522" s="1474" t="str">
        <f t="shared" si="139"/>
        <v/>
      </c>
      <c r="F1522" s="1789"/>
      <c r="G1522" s="1571"/>
      <c r="H1522" s="1335"/>
      <c r="I1522" s="2176" t="s">
        <v>528</v>
      </c>
      <c r="J1522" s="2176"/>
      <c r="K1522" s="1338"/>
      <c r="L1522" s="1338"/>
      <c r="M1522" s="1338"/>
      <c r="N1522" s="1338"/>
      <c r="O1522" s="1338"/>
      <c r="P1522" s="1337"/>
      <c r="Q1522" s="1337"/>
      <c r="U1522" s="1580"/>
      <c r="V1522" s="1580"/>
      <c r="W1522" s="1580"/>
      <c r="X1522" s="1580"/>
      <c r="Y1522" s="2"/>
      <c r="Z1522" s="2"/>
      <c r="AA1522" s="2"/>
      <c r="AB1522" s="2"/>
      <c r="AC1522" s="1291"/>
      <c r="AD1522" s="1415"/>
      <c r="AE1522" s="1415"/>
      <c r="AF1522" s="1415"/>
      <c r="AG1522" s="1415"/>
      <c r="AH1522" s="1415"/>
      <c r="AI1522" s="1415"/>
      <c r="AJ1522" s="1415"/>
      <c r="AK1522" s="1415"/>
      <c r="AL1522" s="1415"/>
    </row>
    <row r="1523" spans="1:81" s="731" customFormat="1" ht="25" customHeight="1">
      <c r="A1523" s="1704">
        <f>IF(G1430="",0,1)</f>
        <v>0</v>
      </c>
      <c r="B1523" s="1629">
        <f>IF(H1517=G$41,-1,0)</f>
        <v>0</v>
      </c>
      <c r="C1523" s="1283"/>
      <c r="D1523" s="1561"/>
      <c r="E1523" s="1474" t="str">
        <f t="shared" si="139"/>
        <v/>
      </c>
      <c r="F1523" s="1789"/>
      <c r="G1523" s="1571"/>
      <c r="H1523" s="1335"/>
      <c r="I1523" s="2176" t="s">
        <v>529</v>
      </c>
      <c r="J1523" s="2176"/>
      <c r="K1523" s="2177" t="str">
        <f>K$158</f>
        <v xml:space="preserve"> Réajustez les bandes de tractions.</v>
      </c>
      <c r="L1523" s="2177"/>
      <c r="M1523" s="2177"/>
      <c r="N1523" s="2177"/>
      <c r="O1523" s="2177"/>
      <c r="P1523" s="2177"/>
      <c r="Q1523" s="2177"/>
      <c r="R1523" s="2177"/>
      <c r="S1523" s="1581" t="s">
        <v>16</v>
      </c>
      <c r="T1523" s="1582"/>
      <c r="U1523" s="1580"/>
      <c r="V1523" s="1583"/>
      <c r="W1523" s="1584"/>
      <c r="X1523" s="1585"/>
      <c r="Y1523" s="2"/>
      <c r="Z1523" s="2"/>
      <c r="AA1523" s="2"/>
      <c r="AB1523" s="2"/>
      <c r="AC1523" s="1291"/>
      <c r="AD1523" s="1415"/>
      <c r="AE1523" s="1415"/>
      <c r="AF1523" s="1415"/>
      <c r="AG1523" s="1415"/>
      <c r="AH1523" s="1415"/>
      <c r="AI1523" s="1415"/>
      <c r="AJ1523" s="1415"/>
      <c r="AK1523" s="1415"/>
      <c r="AL1523" s="1415"/>
    </row>
    <row r="1524" spans="1:81" s="731" customFormat="1" ht="6" customHeight="1">
      <c r="A1524" s="1704">
        <f>IF(G1430="",0,1)</f>
        <v>0</v>
      </c>
      <c r="B1524" s="1629"/>
      <c r="C1524" s="1283"/>
      <c r="D1524" s="1561"/>
      <c r="E1524" s="1474" t="str">
        <f t="shared" si="139"/>
        <v/>
      </c>
      <c r="F1524" s="1789"/>
      <c r="G1524" s="1571"/>
      <c r="H1524" s="1335"/>
      <c r="I1524" s="1586"/>
      <c r="J1524" s="1586"/>
      <c r="K1524" s="1587"/>
      <c r="L1524" s="1587"/>
      <c r="M1524" s="1587"/>
      <c r="N1524" s="1587"/>
      <c r="O1524" s="1587"/>
      <c r="P1524" s="1587"/>
      <c r="Q1524" s="1587"/>
      <c r="R1524" s="1338"/>
      <c r="S1524" s="1337"/>
      <c r="T1524" s="1582"/>
      <c r="U1524" s="1582"/>
      <c r="V1524" s="1339"/>
      <c r="W1524" s="1339"/>
      <c r="X1524" s="1339"/>
      <c r="Y1524" s="2"/>
      <c r="Z1524" s="2"/>
      <c r="AA1524" s="2"/>
      <c r="AB1524" s="2"/>
      <c r="AC1524" s="1291"/>
      <c r="AD1524" s="1415"/>
      <c r="AE1524" s="1415"/>
      <c r="AF1524" s="1415"/>
      <c r="AG1524" s="1415"/>
      <c r="AH1524" s="1415"/>
      <c r="AI1524" s="1415"/>
      <c r="AJ1524" s="1415"/>
      <c r="AK1524" s="1415"/>
      <c r="AL1524" s="1415"/>
    </row>
    <row r="1525" spans="1:81" s="731" customFormat="1" ht="17" customHeight="1">
      <c r="A1525" s="1704">
        <f>IF(G1430="",0,1)</f>
        <v>0</v>
      </c>
      <c r="B1525" s="1629"/>
      <c r="C1525" s="1283"/>
      <c r="D1525" s="1561"/>
      <c r="E1525" s="1474" t="str">
        <f t="shared" si="139"/>
        <v/>
      </c>
      <c r="F1525" s="1789"/>
      <c r="G1525" s="1571"/>
      <c r="H1525" s="1589"/>
      <c r="I1525" s="1590"/>
      <c r="J1525" s="1590"/>
      <c r="K1525" s="1591"/>
      <c r="L1525" s="1591"/>
      <c r="M1525" s="1591"/>
      <c r="N1525" s="1591"/>
      <c r="O1525" s="1591"/>
      <c r="P1525" s="1591"/>
      <c r="Q1525" s="1591"/>
      <c r="R1525" s="1592"/>
      <c r="S1525" s="1593"/>
      <c r="T1525" s="1594"/>
      <c r="U1525" s="1594"/>
      <c r="V1525" s="1595"/>
      <c r="W1525" s="1595"/>
      <c r="X1525" s="1595"/>
      <c r="Y1525" s="2"/>
      <c r="Z1525" s="2"/>
      <c r="AA1525" s="2"/>
      <c r="AB1525" s="2"/>
      <c r="AC1525" s="1291"/>
      <c r="AD1525" s="1415"/>
      <c r="AE1525" s="1415"/>
      <c r="AF1525" s="1415"/>
      <c r="AG1525" s="1415"/>
      <c r="AH1525" s="1415"/>
      <c r="AI1525" s="1415"/>
      <c r="AJ1525" s="1415"/>
      <c r="AK1525" s="1415"/>
      <c r="AL1525" s="1415"/>
    </row>
    <row r="1526" spans="1:81" s="1292" customFormat="1" ht="17" customHeight="1">
      <c r="A1526" s="1704">
        <f>IF(G1430="",0,1)</f>
        <v>0</v>
      </c>
      <c r="B1526" s="1629"/>
      <c r="C1526" s="1283"/>
      <c r="D1526" s="1561"/>
      <c r="E1526" s="1474" t="str">
        <f t="shared" si="139"/>
        <v/>
      </c>
      <c r="F1526" s="1789"/>
      <c r="G1526" s="1597"/>
      <c r="H1526" s="1597"/>
      <c r="I1526" s="1597"/>
      <c r="J1526" s="1597"/>
      <c r="K1526" s="1597"/>
      <c r="L1526" s="1597"/>
      <c r="M1526" s="1597"/>
      <c r="N1526" s="1597"/>
      <c r="O1526" s="1597"/>
      <c r="P1526" s="1598"/>
      <c r="Q1526" s="1598"/>
      <c r="R1526" s="1598"/>
      <c r="S1526" s="1598"/>
      <c r="T1526" s="1598"/>
      <c r="U1526" s="1598"/>
      <c r="V1526" s="1598"/>
      <c r="W1526" s="1598"/>
      <c r="X1526" s="1598"/>
    </row>
    <row r="1527" spans="1:81" s="1292" customFormat="1" ht="17" customHeight="1">
      <c r="A1527" s="1704">
        <f>IF(G1430="",0,1)</f>
        <v>0</v>
      </c>
      <c r="B1527" s="1629"/>
      <c r="C1527" s="1283"/>
      <c r="D1527" s="1561"/>
      <c r="E1527" s="1474" t="str">
        <f t="shared" si="139"/>
        <v/>
      </c>
      <c r="F1527" s="1789"/>
      <c r="G1527" s="1597"/>
      <c r="H1527" s="1597"/>
      <c r="I1527" s="1597"/>
      <c r="J1527" s="1597"/>
      <c r="K1527" s="1597"/>
      <c r="L1527" s="1597"/>
      <c r="M1527" s="1597"/>
      <c r="N1527" s="1597"/>
      <c r="O1527" s="1597"/>
      <c r="P1527" s="1598"/>
      <c r="Q1527" s="1598"/>
      <c r="R1527" s="1598"/>
      <c r="S1527" s="1598"/>
      <c r="T1527" s="1598"/>
      <c r="U1527" s="1598"/>
      <c r="V1527" s="1598"/>
      <c r="W1527" s="1598"/>
      <c r="X1527" s="1598"/>
    </row>
    <row r="1528" spans="1:81" s="1292" customFormat="1" ht="17" customHeight="1">
      <c r="A1528" s="1710">
        <f>IF(G1430="",0,1)</f>
        <v>0</v>
      </c>
      <c r="B1528" s="1711"/>
      <c r="C1528" s="1283"/>
      <c r="D1528" s="1561"/>
      <c r="E1528" s="1474" t="str">
        <f t="shared" si="139"/>
        <v/>
      </c>
      <c r="F1528" s="1789"/>
      <c r="G1528" s="1599"/>
      <c r="H1528" s="1599"/>
      <c r="I1528" s="1599"/>
      <c r="J1528" s="1599"/>
      <c r="K1528" s="1599"/>
      <c r="L1528" s="1599"/>
      <c r="M1528" s="1599"/>
      <c r="N1528" s="1599"/>
      <c r="O1528" s="1599"/>
      <c r="P1528" s="1600"/>
      <c r="Q1528" s="1600"/>
      <c r="R1528" s="1600"/>
      <c r="S1528" s="1600"/>
      <c r="T1528" s="1600"/>
      <c r="U1528" s="1600"/>
      <c r="V1528" s="1600"/>
      <c r="W1528" s="1600"/>
      <c r="X1528" s="1600"/>
      <c r="Z1528" s="1601"/>
      <c r="AA1528" s="1601"/>
      <c r="AB1528" s="1601"/>
      <c r="AC1528" s="1601"/>
      <c r="AD1528" s="1601"/>
      <c r="AE1528" s="1601"/>
      <c r="AF1528" s="1601"/>
      <c r="AG1528" s="1601"/>
      <c r="AH1528" s="1601"/>
      <c r="AI1528" s="1601"/>
      <c r="AJ1528" s="1601"/>
      <c r="AK1528" s="1601"/>
    </row>
    <row r="1529" spans="1:81" ht="13">
      <c r="A1529" s="1705">
        <f>IF(G1535="",0,1)</f>
        <v>0</v>
      </c>
      <c r="B1529" s="1706"/>
      <c r="C1529" s="1283"/>
      <c r="D1529" s="677"/>
      <c r="E1529" s="1474" t="str">
        <f t="shared" ref="E1529:E1535" si="140">IF((SUM(A1529:C1529))&gt;0,"Evaluation","")</f>
        <v/>
      </c>
      <c r="F1529" s="1789"/>
      <c r="G1529" s="1449">
        <f>G$49</f>
        <v>0</v>
      </c>
      <c r="H1529" s="1450"/>
      <c r="I1529" s="10"/>
      <c r="J1529" s="10"/>
      <c r="K1529" s="10"/>
      <c r="L1529" s="10"/>
      <c r="M1529" s="10"/>
      <c r="N1529" s="10"/>
      <c r="O1529" s="10"/>
      <c r="P1529" s="10"/>
      <c r="Q1529" s="10"/>
      <c r="R1529" s="10"/>
      <c r="S1529" s="10"/>
      <c r="T1529" s="10"/>
      <c r="U1529" s="10"/>
      <c r="V1529" s="10"/>
      <c r="W1529" s="10"/>
      <c r="X1529" s="2"/>
      <c r="Z1529" s="1545"/>
      <c r="AA1529" s="1545"/>
      <c r="AB1529" s="1545"/>
      <c r="AC1529" s="1545"/>
      <c r="AD1529" s="1545"/>
      <c r="AE1529" s="1545"/>
      <c r="AF1529" s="1545"/>
      <c r="AG1529" s="1545"/>
      <c r="AH1529" s="1545"/>
      <c r="AI1529" s="1545"/>
      <c r="AJ1529" s="1545"/>
      <c r="AK1529" s="1545"/>
      <c r="AL1529" s="1545"/>
      <c r="AM1529" s="1545"/>
    </row>
    <row r="1530" spans="1:81" ht="13">
      <c r="A1530" s="1704">
        <f>IF(G1535="",0,1)</f>
        <v>0</v>
      </c>
      <c r="C1530" s="1283"/>
      <c r="D1530" s="677"/>
      <c r="E1530" s="1474" t="str">
        <f t="shared" si="140"/>
        <v/>
      </c>
      <c r="F1530" s="1789"/>
      <c r="G1530" s="1244"/>
      <c r="H1530" s="1245"/>
      <c r="I1530" s="1"/>
      <c r="J1530" s="1"/>
      <c r="K1530" s="1"/>
      <c r="L1530" s="1"/>
      <c r="M1530" s="1"/>
      <c r="N1530" s="1"/>
      <c r="O1530" s="1"/>
      <c r="P1530" s="1"/>
      <c r="Q1530" s="1"/>
      <c r="R1530" s="1"/>
      <c r="S1530" s="1"/>
      <c r="T1530" s="1"/>
      <c r="U1530" s="1"/>
      <c r="V1530" s="1"/>
      <c r="W1530" s="1"/>
    </row>
    <row r="1531" spans="1:81" ht="13">
      <c r="A1531" s="1704">
        <f>IF(G1535="",0,1)</f>
        <v>0</v>
      </c>
      <c r="C1531" s="1283"/>
      <c r="D1531" s="677"/>
      <c r="E1531" s="1474" t="str">
        <f t="shared" si="140"/>
        <v/>
      </c>
      <c r="F1531" s="1789"/>
      <c r="G1531" s="1244"/>
      <c r="H1531" s="1245"/>
      <c r="I1531" s="1"/>
      <c r="J1531" s="1"/>
      <c r="K1531" s="1"/>
      <c r="L1531" s="1"/>
      <c r="M1531" s="1"/>
      <c r="N1531" s="1"/>
      <c r="O1531" s="1"/>
      <c r="P1531" s="1"/>
      <c r="Q1531" s="1"/>
      <c r="R1531" s="1"/>
      <c r="S1531" s="1"/>
      <c r="T1531" s="1"/>
      <c r="U1531" s="1"/>
      <c r="V1531" s="1"/>
      <c r="W1531" s="1"/>
    </row>
    <row r="1532" spans="1:81" s="1250" customFormat="1" ht="29" thickBot="1">
      <c r="A1532" s="1704">
        <f>IF(G1535="",0,1)</f>
        <v>0</v>
      </c>
      <c r="B1532" s="1629"/>
      <c r="C1532" s="1283"/>
      <c r="D1532" s="1546"/>
      <c r="E1532" s="1474" t="str">
        <f t="shared" si="140"/>
        <v/>
      </c>
      <c r="F1532" s="1789"/>
      <c r="G1532" s="1621" t="str">
        <f>G1535</f>
        <v/>
      </c>
      <c r="H1532" s="777"/>
      <c r="I1532" s="777"/>
      <c r="J1532" s="777"/>
      <c r="K1532" s="777"/>
      <c r="L1532" s="777"/>
      <c r="M1532" s="777"/>
      <c r="N1532" s="777"/>
      <c r="O1532" s="777"/>
      <c r="P1532" s="777"/>
      <c r="Q1532" s="777"/>
      <c r="R1532" s="777"/>
      <c r="S1532" s="777"/>
      <c r="T1532" s="777"/>
      <c r="U1532" s="777"/>
      <c r="V1532" s="777"/>
      <c r="W1532" s="777"/>
      <c r="X1532" s="1370">
        <f>U$45</f>
        <v>0</v>
      </c>
      <c r="Y1532" s="1415"/>
      <c r="Z1532" s="1415"/>
      <c r="AA1532" s="1415"/>
      <c r="AB1532" s="1415"/>
      <c r="AC1532" s="1415"/>
      <c r="AD1532" s="1415"/>
      <c r="AE1532" s="1246"/>
      <c r="AF1532" s="1246"/>
      <c r="AG1532" s="1247"/>
      <c r="AH1532" s="1247"/>
      <c r="AI1532" s="1247"/>
      <c r="AJ1532" s="1248"/>
      <c r="AK1532" s="1247"/>
      <c r="AL1532" s="1249"/>
      <c r="AM1532" s="1247"/>
      <c r="AN1532" s="1247"/>
      <c r="AO1532" s="1247"/>
      <c r="AP1532" s="1247"/>
      <c r="AQ1532" s="1247"/>
      <c r="AR1532" s="1247"/>
      <c r="AS1532" s="1247"/>
      <c r="AT1532" s="1247"/>
    </row>
    <row r="1533" spans="1:81" s="18" customFormat="1" ht="19">
      <c r="A1533" s="1704">
        <f>IF(G1535="",0,1)</f>
        <v>0</v>
      </c>
      <c r="B1533" s="1629"/>
      <c r="C1533" s="1283"/>
      <c r="D1533" s="677"/>
      <c r="E1533" s="1474" t="str">
        <f t="shared" si="140"/>
        <v/>
      </c>
      <c r="F1533" s="1789"/>
      <c r="G1533" s="1184"/>
      <c r="H1533" s="1184"/>
      <c r="I1533" s="1184"/>
      <c r="J1533" s="1184"/>
      <c r="K1533" s="1184"/>
      <c r="L1533" s="1184"/>
      <c r="M1533" s="1184"/>
      <c r="N1533" s="1184"/>
      <c r="O1533" s="1184"/>
      <c r="P1533" s="1184"/>
      <c r="Q1533" s="1184"/>
      <c r="R1533" s="1184"/>
      <c r="S1533" s="1184"/>
      <c r="T1533" s="1184"/>
      <c r="U1533" s="1184"/>
      <c r="V1533" s="1184"/>
      <c r="W1533" s="1184"/>
      <c r="X1533" s="1415"/>
      <c r="Y1533" s="1415"/>
      <c r="Z1533" s="1415"/>
      <c r="AA1533" s="1415"/>
      <c r="AB1533" s="1415"/>
      <c r="AC1533" s="1415"/>
      <c r="AD1533" s="1415"/>
      <c r="AE1533" s="1415"/>
      <c r="AF1533" s="1415"/>
      <c r="AG1533" s="40"/>
      <c r="AH1533" s="40"/>
      <c r="AI1533" s="40"/>
      <c r="AJ1533" s="49"/>
      <c r="AK1533" s="40"/>
      <c r="AL1533" s="20"/>
      <c r="AM1533" s="1247"/>
      <c r="AN1533" s="40"/>
      <c r="AO1533" s="1247"/>
      <c r="AP1533" s="40"/>
      <c r="AQ1533" s="40"/>
      <c r="AR1533" s="40"/>
      <c r="AS1533" s="40"/>
      <c r="AT1533" s="40"/>
      <c r="BZ1533" s="122" t="s">
        <v>905</v>
      </c>
      <c r="CB1533" s="122" t="s">
        <v>904</v>
      </c>
    </row>
    <row r="1534" spans="1:81" s="41" customFormat="1" ht="187" hidden="1" customHeight="1" outlineLevel="1">
      <c r="A1534" s="1707"/>
      <c r="B1534" s="1708"/>
      <c r="C1534" s="685"/>
      <c r="D1534" s="685"/>
      <c r="E1534" s="1474" t="str">
        <f t="shared" si="140"/>
        <v/>
      </c>
      <c r="F1534" s="1790"/>
      <c r="G1534" s="342" t="str">
        <f t="shared" ref="G1534:AL1534" si="141">G$3</f>
        <v>Serre</v>
      </c>
      <c r="H1534" s="343" t="str">
        <f t="shared" si="141"/>
        <v>Année de construction</v>
      </c>
      <c r="I1534" s="344" t="str">
        <f t="shared" si="141"/>
        <v xml:space="preserve">Surface cultivée nette </v>
      </c>
      <c r="J1534" s="344" t="str">
        <f t="shared" si="141"/>
        <v>Type de serre</v>
      </c>
      <c r="K1534" s="344" t="str">
        <f t="shared" si="141"/>
        <v>Température moyenne octobre-mars</v>
      </c>
      <c r="L1534" s="344" t="str">
        <f t="shared" si="141"/>
        <v>Type de température</v>
      </c>
      <c r="M1534" s="344" t="str">
        <f t="shared" si="141"/>
        <v>Qualité énergétique [consommation en % d'une serre standard]</v>
      </c>
      <c r="N1534" s="344" t="str">
        <f t="shared" si="141"/>
        <v>Rang</v>
      </c>
      <c r="O1534" s="344" t="str">
        <f t="shared" si="141"/>
        <v>Evaluation de la qualité énergétique</v>
      </c>
      <c r="P1534" s="344" t="str">
        <f t="shared" si="141"/>
        <v>Utilisation escomptée</v>
      </c>
      <c r="Q1534" s="327">
        <f t="shared" si="141"/>
        <v>0</v>
      </c>
      <c r="R1534" s="456" t="str">
        <f t="shared" si="141"/>
        <v>Serre Consommation d'énergie [%]</v>
      </c>
      <c r="S1534" s="456" t="str">
        <f t="shared" si="141"/>
        <v>Serre Consommation d'énergie Actuel [kWh]</v>
      </c>
      <c r="T1534" s="455" t="str">
        <f t="shared" si="141"/>
        <v>Distribution de chaleur Consommation d'énergie [kWh]</v>
      </c>
      <c r="U1534" s="456" t="str">
        <f t="shared" si="141"/>
        <v>Total Consommation d'énergie Actuel [kWh]</v>
      </c>
      <c r="V1534" s="327">
        <f t="shared" si="141"/>
        <v>0</v>
      </c>
      <c r="W1534" s="512" t="str">
        <f t="shared" si="141"/>
        <v>Objectif en 4 ans</v>
      </c>
      <c r="X1534" s="512" t="str">
        <f t="shared" si="141"/>
        <v>Objectif en 8 ans</v>
      </c>
      <c r="Y1534" s="327">
        <f t="shared" si="141"/>
        <v>0</v>
      </c>
      <c r="Z1534" s="333" t="str">
        <f t="shared" si="141"/>
        <v>Ecran thermique</v>
      </c>
      <c r="AA1534" s="333" t="str">
        <f t="shared" si="141"/>
        <v>Toit</v>
      </c>
      <c r="AB1534" s="333" t="str">
        <f t="shared" si="141"/>
        <v>Parois latérales</v>
      </c>
      <c r="AC1534" s="333" t="str">
        <f t="shared" si="141"/>
        <v>Etanchéité</v>
      </c>
      <c r="AD1534" s="333" t="str">
        <f t="shared" si="141"/>
        <v>Gestion climatique</v>
      </c>
      <c r="AE1534" s="40" t="str">
        <f t="shared" si="141"/>
        <v>Observations</v>
      </c>
      <c r="AF1534" s="332" t="str">
        <f t="shared" si="141"/>
        <v>Ecran thermique</v>
      </c>
      <c r="AG1534" s="332" t="str">
        <f t="shared" si="141"/>
        <v>Toit</v>
      </c>
      <c r="AH1534" s="332" t="str">
        <f t="shared" si="141"/>
        <v>Parois latérales</v>
      </c>
      <c r="AI1534" s="332" t="str">
        <f t="shared" si="141"/>
        <v>Etanchéité</v>
      </c>
      <c r="AJ1534" s="332" t="str">
        <f t="shared" si="141"/>
        <v>Gestion climatique</v>
      </c>
      <c r="AK1534" s="455" t="str">
        <f t="shared" si="141"/>
        <v>Isolation des conduites</v>
      </c>
      <c r="AL1534" s="455" t="str">
        <f t="shared" si="141"/>
        <v>Isolation des sous-distributions</v>
      </c>
      <c r="AM1534" s="405">
        <f t="shared" ref="AM1534:BR1534" si="142">AM$3</f>
        <v>0</v>
      </c>
      <c r="AN1534" s="332" t="str">
        <f t="shared" si="142"/>
        <v>Ecran thermique</v>
      </c>
      <c r="AO1534" s="332" t="str">
        <f t="shared" si="142"/>
        <v>Toit</v>
      </c>
      <c r="AP1534" s="332" t="str">
        <f t="shared" si="142"/>
        <v>Parois latérales</v>
      </c>
      <c r="AQ1534" s="332" t="str">
        <f t="shared" si="142"/>
        <v>Etanchéité</v>
      </c>
      <c r="AR1534" s="332" t="str">
        <f t="shared" si="142"/>
        <v>Gestion climatique</v>
      </c>
      <c r="AS1534" s="40">
        <f t="shared" si="142"/>
        <v>0</v>
      </c>
      <c r="AT1534" s="332" t="str">
        <f t="shared" si="142"/>
        <v>Ecran thermique</v>
      </c>
      <c r="AU1534" s="332" t="str">
        <f t="shared" si="142"/>
        <v>Toit</v>
      </c>
      <c r="AV1534" s="332" t="str">
        <f t="shared" si="142"/>
        <v>Parois latérales</v>
      </c>
      <c r="AW1534" s="332" t="str">
        <f t="shared" si="142"/>
        <v>Etanchéité</v>
      </c>
      <c r="AX1534" s="332" t="str">
        <f t="shared" si="142"/>
        <v>Gestion climatique</v>
      </c>
      <c r="AY1534" s="455" t="str">
        <f t="shared" si="142"/>
        <v>Isolation des conduites</v>
      </c>
      <c r="AZ1534" s="455" t="str">
        <f t="shared" si="142"/>
        <v>Isolation des sous-distributions</v>
      </c>
      <c r="BA1534" s="332" t="str">
        <f t="shared" si="142"/>
        <v>Total arrondi</v>
      </c>
      <c r="BB1534" s="40">
        <f t="shared" si="142"/>
        <v>0</v>
      </c>
      <c r="BC1534" s="332" t="str">
        <f t="shared" si="142"/>
        <v>Ecran thermique</v>
      </c>
      <c r="BD1534" s="332" t="str">
        <f t="shared" si="142"/>
        <v>Toit</v>
      </c>
      <c r="BE1534" s="332" t="str">
        <f t="shared" si="142"/>
        <v>Parois latérales</v>
      </c>
      <c r="BF1534" s="332" t="str">
        <f t="shared" si="142"/>
        <v>Etanchéité</v>
      </c>
      <c r="BG1534" s="332" t="str">
        <f t="shared" si="142"/>
        <v>Gestion climatique</v>
      </c>
      <c r="BH1534" s="455" t="str">
        <f t="shared" si="142"/>
        <v>Isolation des conduites</v>
      </c>
      <c r="BI1534" s="455" t="str">
        <f t="shared" si="142"/>
        <v>Isolation des sous-distributions</v>
      </c>
      <c r="BJ1534" s="40">
        <f t="shared" si="142"/>
        <v>0</v>
      </c>
      <c r="BK1534" s="512" t="str">
        <f t="shared" si="142"/>
        <v>P1</v>
      </c>
      <c r="BL1534" s="512">
        <f t="shared" si="142"/>
        <v>0</v>
      </c>
      <c r="BM1534" s="512" t="str">
        <f t="shared" si="142"/>
        <v>Total</v>
      </c>
      <c r="BN1534" s="40">
        <f t="shared" si="142"/>
        <v>0</v>
      </c>
      <c r="BO1534" s="512" t="str">
        <f t="shared" si="142"/>
        <v>Objectif en 4 ans</v>
      </c>
      <c r="BP1534" s="512" t="str">
        <f t="shared" si="142"/>
        <v>Objectif en 8 ans</v>
      </c>
      <c r="BQ1534" s="41">
        <f t="shared" si="142"/>
        <v>0</v>
      </c>
      <c r="BR1534" s="332" t="str">
        <f t="shared" si="142"/>
        <v>Ecran thermique</v>
      </c>
      <c r="BS1534" s="332" t="str">
        <f t="shared" ref="BS1534:CA1534" si="143">BS$3</f>
        <v>Ecran thermique 2</v>
      </c>
      <c r="BT1534" s="332" t="str">
        <f t="shared" si="143"/>
        <v>Etanchéité</v>
      </c>
      <c r="BU1534" s="332" t="str">
        <f t="shared" si="143"/>
        <v>Etanchéité 2</v>
      </c>
      <c r="BV1534" s="332" t="str">
        <f t="shared" si="143"/>
        <v>Etanchéité 2 - Recommandation</v>
      </c>
      <c r="BW1534" s="332" t="str">
        <f t="shared" si="143"/>
        <v>Sonde 1</v>
      </c>
      <c r="BX1534" s="332" t="str">
        <f t="shared" si="143"/>
        <v>Sonde 2</v>
      </c>
      <c r="BY1534" s="41">
        <f t="shared" si="143"/>
        <v>0</v>
      </c>
      <c r="BZ1534" s="416" t="str">
        <f t="shared" si="143"/>
        <v>Ensemble 1</v>
      </c>
      <c r="CA1534" s="416" t="str">
        <f t="shared" si="143"/>
        <v>Ensemble 2</v>
      </c>
      <c r="CB1534" s="416" t="str">
        <f>BZ1534</f>
        <v>Ensemble 1</v>
      </c>
      <c r="CC1534" s="416" t="str">
        <f>CA1534</f>
        <v>Ensemble 2</v>
      </c>
    </row>
    <row r="1535" spans="1:81" s="28" customFormat="1" ht="32" hidden="1" customHeight="1" outlineLevel="1">
      <c r="A1535" s="1646"/>
      <c r="B1535" s="1659"/>
      <c r="C1535" s="686"/>
      <c r="D1535" s="686"/>
      <c r="E1535" s="1474" t="str">
        <f t="shared" si="140"/>
        <v/>
      </c>
      <c r="F1535" s="1791"/>
      <c r="G1535" s="521" t="str">
        <f t="shared" ref="G1535:AL1535" si="144">G18</f>
        <v/>
      </c>
      <c r="H1535" s="335" t="str">
        <f t="shared" si="144"/>
        <v/>
      </c>
      <c r="I1535" s="336" t="str">
        <f t="shared" si="144"/>
        <v/>
      </c>
      <c r="J1535" s="336" t="str">
        <f t="shared" si="144"/>
        <v/>
      </c>
      <c r="K1535" s="337" t="str">
        <f t="shared" si="144"/>
        <v/>
      </c>
      <c r="L1535" s="336" t="str">
        <f t="shared" si="144"/>
        <v/>
      </c>
      <c r="M1535" s="468" t="str">
        <f t="shared" si="144"/>
        <v/>
      </c>
      <c r="N1535" s="337" t="str">
        <f t="shared" si="144"/>
        <v/>
      </c>
      <c r="O1535" s="338" t="str">
        <f t="shared" si="144"/>
        <v/>
      </c>
      <c r="P1535" s="336" t="str">
        <f t="shared" si="144"/>
        <v/>
      </c>
      <c r="Q1535" s="522">
        <f t="shared" si="144"/>
        <v>0</v>
      </c>
      <c r="R1535" s="338">
        <f t="shared" si="144"/>
        <v>0</v>
      </c>
      <c r="S1535" s="523">
        <f t="shared" si="144"/>
        <v>0</v>
      </c>
      <c r="T1535" s="523">
        <f t="shared" si="144"/>
        <v>0</v>
      </c>
      <c r="U1535" s="523" t="str">
        <f t="shared" si="144"/>
        <v/>
      </c>
      <c r="V1535" s="522">
        <f t="shared" si="144"/>
        <v>0</v>
      </c>
      <c r="W1535" s="523" t="str">
        <f t="shared" si="144"/>
        <v/>
      </c>
      <c r="X1535" s="523" t="str">
        <f t="shared" si="144"/>
        <v/>
      </c>
      <c r="Y1535" s="522">
        <f t="shared" si="144"/>
        <v>0</v>
      </c>
      <c r="Z1535" s="331" t="str">
        <f t="shared" si="144"/>
        <v/>
      </c>
      <c r="AA1535" s="331" t="str">
        <f t="shared" si="144"/>
        <v/>
      </c>
      <c r="AB1535" s="331" t="str">
        <f t="shared" si="144"/>
        <v/>
      </c>
      <c r="AC1535" s="331" t="str">
        <f t="shared" si="144"/>
        <v/>
      </c>
      <c r="AD1535" s="331" t="str">
        <f t="shared" si="144"/>
        <v/>
      </c>
      <c r="AE1535" s="524" t="str">
        <f t="shared" si="144"/>
        <v/>
      </c>
      <c r="AF1535" s="331" t="str">
        <f t="shared" si="144"/>
        <v/>
      </c>
      <c r="AG1535" s="331" t="str">
        <f t="shared" si="144"/>
        <v/>
      </c>
      <c r="AH1535" s="331" t="str">
        <f t="shared" si="144"/>
        <v/>
      </c>
      <c r="AI1535" s="331" t="str">
        <f t="shared" si="144"/>
        <v/>
      </c>
      <c r="AJ1535" s="331" t="str">
        <f t="shared" si="144"/>
        <v/>
      </c>
      <c r="AK1535" s="331" t="str">
        <f t="shared" si="144"/>
        <v/>
      </c>
      <c r="AL1535" s="331" t="str">
        <f t="shared" si="144"/>
        <v/>
      </c>
      <c r="AM1535" s="524" t="str">
        <f t="shared" ref="AM1535:BR1535" si="145">AM18</f>
        <v>.</v>
      </c>
      <c r="AN1535" s="346" t="str">
        <f t="shared" si="145"/>
        <v/>
      </c>
      <c r="AO1535" s="346" t="str">
        <f t="shared" si="145"/>
        <v/>
      </c>
      <c r="AP1535" s="346" t="str">
        <f t="shared" si="145"/>
        <v/>
      </c>
      <c r="AQ1535" s="346" t="str">
        <f t="shared" si="145"/>
        <v/>
      </c>
      <c r="AR1535" s="346" t="str">
        <f t="shared" si="145"/>
        <v/>
      </c>
      <c r="AS1535" s="525">
        <f t="shared" si="145"/>
        <v>0</v>
      </c>
      <c r="AT1535" s="398" t="str">
        <f t="shared" si="145"/>
        <v/>
      </c>
      <c r="AU1535" s="398" t="str">
        <f t="shared" si="145"/>
        <v/>
      </c>
      <c r="AV1535" s="398" t="str">
        <f t="shared" si="145"/>
        <v/>
      </c>
      <c r="AW1535" s="398" t="str">
        <f t="shared" si="145"/>
        <v/>
      </c>
      <c r="AX1535" s="398" t="str">
        <f t="shared" si="145"/>
        <v/>
      </c>
      <c r="AY1535" s="28" t="str">
        <f t="shared" si="145"/>
        <v/>
      </c>
      <c r="AZ1535" s="28" t="str">
        <f t="shared" si="145"/>
        <v/>
      </c>
      <c r="BA1535" s="398" t="str">
        <f t="shared" si="145"/>
        <v/>
      </c>
      <c r="BB1535" s="525">
        <f t="shared" si="145"/>
        <v>0</v>
      </c>
      <c r="BC1535" s="445" t="str">
        <f t="shared" si="145"/>
        <v/>
      </c>
      <c r="BD1535" s="445" t="str">
        <f t="shared" si="145"/>
        <v/>
      </c>
      <c r="BE1535" s="445" t="str">
        <f t="shared" si="145"/>
        <v/>
      </c>
      <c r="BF1535" s="445" t="str">
        <f t="shared" si="145"/>
        <v/>
      </c>
      <c r="BG1535" s="445" t="str">
        <f t="shared" si="145"/>
        <v/>
      </c>
      <c r="BH1535" s="467" t="str">
        <f t="shared" si="145"/>
        <v/>
      </c>
      <c r="BI1535" s="467" t="str">
        <f t="shared" si="145"/>
        <v/>
      </c>
      <c r="BJ1535" s="525">
        <f t="shared" si="145"/>
        <v>0</v>
      </c>
      <c r="BK1535" s="445" t="str">
        <f t="shared" si="145"/>
        <v/>
      </c>
      <c r="BL1535" s="445" t="str">
        <f t="shared" si="145"/>
        <v/>
      </c>
      <c r="BM1535" s="445" t="str">
        <f t="shared" si="145"/>
        <v/>
      </c>
      <c r="BN1535" s="525">
        <f t="shared" si="145"/>
        <v>0</v>
      </c>
      <c r="BO1535" s="445" t="str">
        <f t="shared" si="145"/>
        <v/>
      </c>
      <c r="BP1535" s="445">
        <f t="shared" si="145"/>
        <v>0</v>
      </c>
      <c r="BQ1535" s="28">
        <f t="shared" si="145"/>
        <v>0</v>
      </c>
      <c r="BR1535" s="398" t="str">
        <f t="shared" si="145"/>
        <v/>
      </c>
      <c r="BS1535" s="398" t="str">
        <f t="shared" ref="BS1535:BX1535" si="146">BS18</f>
        <v/>
      </c>
      <c r="BT1535" s="398" t="str">
        <f t="shared" si="146"/>
        <v/>
      </c>
      <c r="BU1535" s="398" t="str">
        <f t="shared" si="146"/>
        <v/>
      </c>
      <c r="BV1535" s="398" t="str">
        <f t="shared" si="146"/>
        <v/>
      </c>
      <c r="BW1535" s="398" t="str">
        <f t="shared" si="146"/>
        <v/>
      </c>
      <c r="BX1535" s="398" t="str">
        <f t="shared" si="146"/>
        <v/>
      </c>
      <c r="BY1535" s="28">
        <f>BY1482</f>
        <v>0</v>
      </c>
      <c r="BZ1535" s="396">
        <f>AG1586</f>
        <v>0</v>
      </c>
      <c r="CA1535" s="396">
        <f>AH1586</f>
        <v>0</v>
      </c>
      <c r="CB1535" s="396">
        <f>AI1586</f>
        <v>0</v>
      </c>
      <c r="CC1535" s="396">
        <f>AJ1586</f>
        <v>0</v>
      </c>
    </row>
    <row r="1536" spans="1:81" s="51" customFormat="1" ht="19" hidden="1" outlineLevel="1">
      <c r="A1536" s="1704">
        <v>0</v>
      </c>
      <c r="B1536" s="1629"/>
      <c r="C1536" s="1283"/>
      <c r="D1536" s="677"/>
      <c r="E1536" s="1474" t="str">
        <f t="shared" ref="E1536:E1567" si="147">IF((SUM(A1536:C1536))&gt;0,G$42,"")</f>
        <v/>
      </c>
      <c r="F1536" s="1789"/>
      <c r="N1536" s="644"/>
      <c r="R1536" s="50"/>
      <c r="U1536" s="1184"/>
      <c r="W1536" s="130"/>
      <c r="X1536" s="1415"/>
      <c r="Y1536" s="1415"/>
      <c r="Z1536" s="53"/>
      <c r="AA1536" s="1415"/>
      <c r="AB1536" s="53"/>
      <c r="AC1536" s="53"/>
      <c r="AD1536" s="53"/>
      <c r="AE1536" s="53"/>
      <c r="AF1536" s="53"/>
      <c r="AG1536" s="40"/>
      <c r="AJ1536" s="52"/>
      <c r="AL1536" s="1383"/>
      <c r="AM1536" s="1247"/>
      <c r="AO1536" s="1247"/>
      <c r="AV1536" s="18"/>
      <c r="BL1536" s="18"/>
    </row>
    <row r="1537" spans="1:64" s="1385" customFormat="1" ht="19" hidden="1" outlineLevel="1">
      <c r="A1537" s="1704">
        <v>0</v>
      </c>
      <c r="B1537" s="1629"/>
      <c r="C1537" s="1283"/>
      <c r="D1537" s="677"/>
      <c r="E1537" s="1474" t="str">
        <f t="shared" si="147"/>
        <v/>
      </c>
      <c r="F1537" s="1789"/>
      <c r="H1537" s="1547"/>
      <c r="I1537" s="1547"/>
      <c r="J1537" s="1547"/>
      <c r="K1537" s="1547"/>
      <c r="L1537" s="1547"/>
      <c r="M1537" s="1547"/>
      <c r="N1537" s="1384"/>
      <c r="O1537" s="1384"/>
      <c r="P1537" s="1384"/>
      <c r="Q1537" s="1384"/>
      <c r="R1537" s="1384"/>
      <c r="S1537" s="1384"/>
      <c r="T1537" s="1384"/>
      <c r="U1537" s="1384"/>
      <c r="V1537" s="1384"/>
      <c r="W1537" s="130"/>
      <c r="X1537" s="1415"/>
      <c r="Y1537" s="1415"/>
      <c r="Z1537" s="53"/>
      <c r="AA1537" s="1415"/>
      <c r="AB1537" s="53"/>
      <c r="AC1537" s="53"/>
      <c r="AD1537" s="53"/>
      <c r="AE1537" s="1384"/>
      <c r="AF1537" s="1384"/>
      <c r="AG1537" s="40"/>
      <c r="AH1537" s="1384"/>
      <c r="AI1537" s="1384"/>
      <c r="AJ1537" s="1384"/>
      <c r="AK1537" s="1384"/>
      <c r="AL1537" s="1384"/>
      <c r="AM1537" s="1247"/>
      <c r="AN1537" s="1384"/>
      <c r="AO1537" s="1247"/>
      <c r="AP1537" s="1384"/>
      <c r="AQ1537" s="1384"/>
      <c r="AR1537" s="1384"/>
      <c r="AS1537" s="1384"/>
      <c r="AT1537" s="1384"/>
      <c r="BL1537" s="18"/>
    </row>
    <row r="1538" spans="1:64" s="1385" customFormat="1" ht="19" hidden="1" outlineLevel="1">
      <c r="A1538" s="1704">
        <v>0</v>
      </c>
      <c r="B1538" s="1629"/>
      <c r="C1538" s="1283"/>
      <c r="D1538" s="677"/>
      <c r="E1538" s="1474" t="str">
        <f t="shared" si="147"/>
        <v/>
      </c>
      <c r="F1538" s="1789"/>
      <c r="G1538" s="1547"/>
      <c r="H1538" s="1547"/>
      <c r="I1538" s="1547"/>
      <c r="J1538" s="1547"/>
      <c r="K1538" s="1547"/>
      <c r="L1538" s="1547"/>
      <c r="M1538" s="1547"/>
      <c r="N1538" s="1384"/>
      <c r="O1538" s="1384"/>
      <c r="P1538" s="1384"/>
      <c r="Q1538" s="1384"/>
      <c r="R1538" s="1384"/>
      <c r="S1538" s="1384"/>
      <c r="T1538" s="1384"/>
      <c r="U1538" s="1384"/>
      <c r="V1538" s="1384"/>
      <c r="W1538" s="130"/>
      <c r="X1538" s="1415"/>
      <c r="Y1538" s="1415"/>
      <c r="Z1538" s="53"/>
      <c r="AA1538" s="1415"/>
      <c r="AB1538" s="53"/>
      <c r="AC1538" s="53"/>
      <c r="AD1538" s="53"/>
      <c r="AE1538" s="1384"/>
      <c r="AF1538" s="1384"/>
      <c r="AG1538" s="40"/>
      <c r="AH1538" s="1384"/>
      <c r="AI1538" s="1384"/>
      <c r="AJ1538" s="1384"/>
      <c r="AK1538" s="1384"/>
      <c r="AL1538" s="1384"/>
      <c r="AM1538" s="1247"/>
      <c r="AN1538" s="1384"/>
      <c r="AO1538" s="1247"/>
      <c r="AP1538" s="1384"/>
      <c r="AQ1538" s="1384"/>
      <c r="AR1538" s="1384"/>
      <c r="AS1538" s="1384"/>
      <c r="AT1538" s="1384"/>
      <c r="BL1538" s="18"/>
    </row>
    <row r="1539" spans="1:64" s="1269" customFormat="1" ht="15" collapsed="1">
      <c r="A1539" s="1704">
        <f>IF(G1535="",0,1)</f>
        <v>0</v>
      </c>
      <c r="B1539" s="1629"/>
      <c r="C1539" s="1283"/>
      <c r="D1539" s="1548"/>
      <c r="E1539" s="1474" t="str">
        <f t="shared" si="147"/>
        <v/>
      </c>
      <c r="F1539" s="1789"/>
      <c r="G1539" s="1252" t="str">
        <f>G$69</f>
        <v>Année de construction</v>
      </c>
      <c r="H1539" s="1252"/>
      <c r="I1539" s="1252"/>
      <c r="J1539" s="1252"/>
      <c r="K1539" s="1252"/>
      <c r="L1539" s="1252"/>
      <c r="M1539" s="1388"/>
      <c r="N1539" s="2162" t="str">
        <f>H1535</f>
        <v/>
      </c>
      <c r="O1539" s="2162"/>
      <c r="P1539" s="2162"/>
      <c r="Q1539" s="2162"/>
      <c r="R1539" s="2162"/>
      <c r="S1539" s="2162"/>
      <c r="T1539" s="2161">
        <f>T1519</f>
        <v>0</v>
      </c>
      <c r="U1539" s="2161"/>
      <c r="V1539" s="2161"/>
      <c r="W1539" s="2161"/>
      <c r="X1539" s="2161"/>
      <c r="Y1539" s="1386"/>
      <c r="AD1539" s="1251"/>
      <c r="AE1539" s="1251"/>
      <c r="AF1539" s="1251"/>
      <c r="AG1539" s="1251"/>
      <c r="AH1539" s="1251"/>
      <c r="AI1539" s="1251"/>
      <c r="AJ1539" s="1251"/>
      <c r="AK1539" s="1251"/>
      <c r="AL1539" s="20"/>
      <c r="AM1539" s="1251"/>
      <c r="AN1539" s="1251"/>
      <c r="AO1539" s="1251"/>
      <c r="AP1539" s="1251"/>
      <c r="AQ1539" s="1251"/>
      <c r="AR1539" s="1251"/>
      <c r="AS1539" s="1251"/>
      <c r="AT1539" s="1251"/>
    </row>
    <row r="1540" spans="1:64" s="1269" customFormat="1" ht="15">
      <c r="A1540" s="1704">
        <f>IF(G1535="",0,1)</f>
        <v>0</v>
      </c>
      <c r="B1540" s="1629"/>
      <c r="C1540" s="1283"/>
      <c r="D1540" s="1548"/>
      <c r="E1540" s="1474" t="str">
        <f t="shared" si="147"/>
        <v/>
      </c>
      <c r="F1540" s="1789"/>
      <c r="G1540" s="1551" t="str">
        <f>G$70</f>
        <v>Utilisation escomptée</v>
      </c>
      <c r="H1540" s="1551"/>
      <c r="I1540" s="1552"/>
      <c r="J1540" s="1552"/>
      <c r="K1540" s="1552"/>
      <c r="L1540" s="1552"/>
      <c r="M1540" s="1388"/>
      <c r="N1540" s="2163" t="str">
        <f>P1535</f>
        <v/>
      </c>
      <c r="O1540" s="2163"/>
      <c r="P1540" s="2163"/>
      <c r="Q1540" s="2163"/>
      <c r="R1540" s="2163"/>
      <c r="S1540" s="2163"/>
      <c r="T1540" s="2179">
        <f>'A1 Serres'!P1519</f>
        <v>0</v>
      </c>
      <c r="U1540" s="2179"/>
      <c r="V1540" s="2179"/>
      <c r="W1540" s="2179"/>
      <c r="X1540" s="2179"/>
      <c r="Y1540" s="1387"/>
      <c r="AL1540" s="20"/>
    </row>
    <row r="1541" spans="1:64" s="1269" customFormat="1" ht="15">
      <c r="A1541" s="1704">
        <f>IF(G1535="",0,1)</f>
        <v>0</v>
      </c>
      <c r="B1541" s="1629"/>
      <c r="C1541" s="1283"/>
      <c r="D1541" s="1548"/>
      <c r="E1541" s="1474" t="str">
        <f t="shared" si="147"/>
        <v/>
      </c>
      <c r="F1541" s="1789"/>
      <c r="G1541" s="1551" t="str">
        <f>G$71</f>
        <v>Surface cultivée de la serre</v>
      </c>
      <c r="H1541" s="1551"/>
      <c r="I1541" s="1552"/>
      <c r="J1541" s="1552"/>
      <c r="K1541" s="1552"/>
      <c r="L1541" s="1552"/>
      <c r="M1541" s="1388"/>
      <c r="N1541" s="2163" t="str">
        <f>J1535</f>
        <v/>
      </c>
      <c r="O1541" s="2163"/>
      <c r="P1541" s="2163"/>
      <c r="Q1541" s="2163"/>
      <c r="R1541" s="2163"/>
      <c r="S1541" s="2163"/>
      <c r="T1541" s="1268"/>
      <c r="U1541" s="1268"/>
      <c r="V1541" s="1268"/>
      <c r="W1541" s="989"/>
      <c r="X1541" s="1251"/>
      <c r="AL1541" s="20"/>
    </row>
    <row r="1542" spans="1:64" s="1269" customFormat="1" ht="15">
      <c r="A1542" s="1704">
        <f>IF(G1535="",0,1)</f>
        <v>0</v>
      </c>
      <c r="B1542" s="1629"/>
      <c r="C1542" s="1283"/>
      <c r="D1542" s="1548"/>
      <c r="E1542" s="1474" t="str">
        <f t="shared" si="147"/>
        <v/>
      </c>
      <c r="F1542" s="1789"/>
      <c r="G1542" s="1265">
        <f>G$72</f>
        <v>0</v>
      </c>
      <c r="H1542" s="1265"/>
      <c r="I1542" s="1266"/>
      <c r="J1542" s="1266"/>
      <c r="K1542" s="1266"/>
      <c r="L1542" s="1266"/>
      <c r="M1542" s="1388"/>
      <c r="N1542" s="1268"/>
      <c r="O1542" s="1268"/>
      <c r="P1542" s="1268"/>
      <c r="Q1542" s="1268"/>
      <c r="R1542" s="1268"/>
      <c r="S1542" s="1268"/>
      <c r="T1542" s="1268"/>
      <c r="U1542" s="1268"/>
      <c r="V1542" s="1268"/>
      <c r="W1542" s="989"/>
      <c r="X1542" s="1251"/>
      <c r="AL1542" s="20"/>
    </row>
    <row r="1543" spans="1:64" s="1269" customFormat="1" ht="15">
      <c r="A1543" s="1704">
        <f>IF(G1535="",0,1)</f>
        <v>0</v>
      </c>
      <c r="B1543" s="1629"/>
      <c r="C1543" s="1283"/>
      <c r="D1543" s="1548"/>
      <c r="E1543" s="1474" t="str">
        <f t="shared" si="147"/>
        <v/>
      </c>
      <c r="F1543" s="1789"/>
      <c r="G1543" s="1389" t="str">
        <f>G$73</f>
        <v>Température octobre-mars</v>
      </c>
      <c r="H1543" s="1389"/>
      <c r="I1543" s="1390"/>
      <c r="J1543" s="1390"/>
      <c r="K1543" s="1390"/>
      <c r="L1543" s="1390"/>
      <c r="M1543" s="1388"/>
      <c r="N1543" s="2168" t="str">
        <f>L1535</f>
        <v/>
      </c>
      <c r="O1543" s="2168"/>
      <c r="P1543" s="2168"/>
      <c r="Q1543" s="2168"/>
      <c r="R1543" s="2168"/>
      <c r="S1543" s="2168"/>
      <c r="T1543" s="1268"/>
      <c r="U1543" s="1268"/>
      <c r="V1543" s="1268"/>
      <c r="W1543" s="989"/>
      <c r="X1543" s="1251"/>
      <c r="AJ1543" s="1298"/>
      <c r="AL1543" s="20"/>
    </row>
    <row r="1544" spans="1:64" s="1269" customFormat="1" ht="29" customHeight="1">
      <c r="A1544" s="1704">
        <f>IF(G1535="",0,1)</f>
        <v>0</v>
      </c>
      <c r="B1544" s="1629"/>
      <c r="C1544" s="1283"/>
      <c r="D1544" s="1548"/>
      <c r="E1544" s="1474" t="str">
        <f t="shared" si="147"/>
        <v/>
      </c>
      <c r="F1544" s="1789"/>
      <c r="G1544" s="1553" t="str">
        <f>G$74</f>
        <v>Observations</v>
      </c>
      <c r="H1544" s="1389"/>
      <c r="I1544" s="1390"/>
      <c r="J1544" s="1390"/>
      <c r="K1544" s="1390"/>
      <c r="L1544" s="1390"/>
      <c r="M1544" s="1388"/>
      <c r="N1544" s="2164" t="str">
        <f>AE1535</f>
        <v/>
      </c>
      <c r="O1544" s="2164"/>
      <c r="P1544" s="2164"/>
      <c r="Q1544" s="2164"/>
      <c r="R1544" s="2164"/>
      <c r="S1544" s="2164"/>
      <c r="T1544" s="1268"/>
      <c r="U1544" s="1268"/>
      <c r="V1544" s="1268"/>
      <c r="W1544" s="989"/>
      <c r="X1544" s="1251"/>
      <c r="AL1544" s="20"/>
    </row>
    <row r="1545" spans="1:64" s="1269" customFormat="1" ht="15">
      <c r="A1545" s="1704">
        <f>IF(G1535="",0,1)</f>
        <v>0</v>
      </c>
      <c r="B1545" s="1629"/>
      <c r="C1545" s="1283"/>
      <c r="D1545" s="1548"/>
      <c r="E1545" s="1474" t="str">
        <f t="shared" si="147"/>
        <v/>
      </c>
      <c r="F1545" s="1789"/>
      <c r="G1545" s="1265">
        <f>G$75</f>
        <v>0</v>
      </c>
      <c r="H1545" s="1265"/>
      <c r="I1545" s="1266"/>
      <c r="J1545" s="1266"/>
      <c r="K1545" s="1266"/>
      <c r="L1545" s="1266"/>
      <c r="M1545" s="1388"/>
      <c r="N1545" s="1268"/>
      <c r="O1545" s="1268"/>
      <c r="P1545" s="1268"/>
      <c r="Q1545" s="1268"/>
      <c r="R1545" s="1268"/>
      <c r="S1545" s="1268"/>
      <c r="T1545" s="1268"/>
      <c r="U1545" s="1268"/>
      <c r="V1545" s="1268"/>
      <c r="W1545" s="989"/>
      <c r="X1545" s="1251"/>
      <c r="AL1545" s="20"/>
    </row>
    <row r="1546" spans="1:64" s="1269" customFormat="1" ht="15">
      <c r="A1546" s="1704">
        <f>IF(G1535="",0,1)</f>
        <v>0</v>
      </c>
      <c r="B1546" s="1629"/>
      <c r="C1546" s="1283"/>
      <c r="D1546" s="1548"/>
      <c r="E1546" s="1474" t="str">
        <f t="shared" si="147"/>
        <v/>
      </c>
      <c r="F1546" s="1789"/>
      <c r="G1546" s="1389" t="str">
        <f>G$76</f>
        <v>Participation à la consommation totale d'énergie du chauffage</v>
      </c>
      <c r="H1546" s="1389"/>
      <c r="I1546" s="1390"/>
      <c r="J1546" s="1390"/>
      <c r="K1546" s="1390"/>
      <c r="L1546" s="1390"/>
      <c r="M1546" s="1388"/>
      <c r="N1546" s="2169">
        <f>R1535</f>
        <v>0</v>
      </c>
      <c r="O1546" s="2169"/>
      <c r="P1546" s="2169"/>
      <c r="Q1546" s="2169"/>
      <c r="R1546" s="2169"/>
      <c r="S1546" s="2169"/>
      <c r="T1546" s="1268"/>
      <c r="U1546" s="1268"/>
      <c r="V1546" s="1268"/>
      <c r="W1546" s="989"/>
      <c r="X1546" s="1251"/>
      <c r="AJ1546" s="1298"/>
      <c r="AL1546" s="20"/>
    </row>
    <row r="1547" spans="1:64" s="1269" customFormat="1" ht="15">
      <c r="A1547" s="1704">
        <f>IF(G1535="",0,1)</f>
        <v>0</v>
      </c>
      <c r="B1547" s="1629"/>
      <c r="C1547" s="1283"/>
      <c r="D1547" s="1548"/>
      <c r="E1547" s="1474" t="str">
        <f t="shared" si="147"/>
        <v/>
      </c>
      <c r="F1547" s="1789"/>
      <c r="G1547" s="1393" t="str">
        <f>G$77</f>
        <v>Rang concernant l'efficience énergétique</v>
      </c>
      <c r="H1547" s="1393"/>
      <c r="I1547" s="1394"/>
      <c r="J1547" s="1394"/>
      <c r="K1547" s="1394"/>
      <c r="L1547" s="1394"/>
      <c r="M1547" s="1388"/>
      <c r="N1547" s="2170" t="str">
        <f>N1535</f>
        <v/>
      </c>
      <c r="O1547" s="2170"/>
      <c r="P1547" s="2170"/>
      <c r="Q1547" s="2170"/>
      <c r="R1547" s="2170"/>
      <c r="S1547" s="2170"/>
      <c r="T1547" s="1396"/>
      <c r="U1547" s="1396"/>
      <c r="V1547" s="1396"/>
      <c r="W1547" s="989"/>
      <c r="X1547" s="1397"/>
      <c r="AJ1547" s="1298"/>
      <c r="AL1547" s="20"/>
    </row>
    <row r="1548" spans="1:64" s="1269" customFormat="1" ht="15">
      <c r="A1548" s="1704">
        <f>IF(G1535="",0,1)</f>
        <v>0</v>
      </c>
      <c r="B1548" s="1629"/>
      <c r="C1548" s="1283"/>
      <c r="D1548" s="1548"/>
      <c r="E1548" s="1474" t="str">
        <f t="shared" si="147"/>
        <v/>
      </c>
      <c r="F1548" s="1789"/>
      <c r="G1548" s="1393" t="str">
        <f>G$78</f>
        <v>Evaluation de la qualité énergétique</v>
      </c>
      <c r="H1548" s="1393"/>
      <c r="I1548" s="1394"/>
      <c r="J1548" s="1394"/>
      <c r="K1548" s="1394"/>
      <c r="L1548" s="1394"/>
      <c r="M1548" s="1388"/>
      <c r="N1548" s="2171" t="str">
        <f>O1535</f>
        <v/>
      </c>
      <c r="O1548" s="2171"/>
      <c r="P1548" s="2171"/>
      <c r="Q1548" s="2171"/>
      <c r="R1548" s="2171"/>
      <c r="S1548" s="2171"/>
      <c r="T1548" s="1268"/>
      <c r="U1548" s="1268"/>
      <c r="V1548" s="1268"/>
      <c r="W1548" s="989"/>
      <c r="X1548" s="1251"/>
      <c r="AJ1548" s="1298"/>
      <c r="AL1548" s="20"/>
    </row>
    <row r="1549" spans="1:64" s="1269" customFormat="1" ht="15">
      <c r="A1549" s="1704">
        <f>IF(G1535="",0,1)</f>
        <v>0</v>
      </c>
      <c r="B1549" s="1629"/>
      <c r="C1549" s="1283"/>
      <c r="D1549" s="1548"/>
      <c r="E1549" s="1474" t="str">
        <f t="shared" si="147"/>
        <v/>
      </c>
      <c r="F1549" s="1789"/>
      <c r="G1549" s="1265">
        <f>G$79</f>
        <v>0</v>
      </c>
      <c r="H1549" s="1265"/>
      <c r="I1549" s="1266"/>
      <c r="J1549" s="1266"/>
      <c r="K1549" s="1266"/>
      <c r="L1549" s="1266"/>
      <c r="M1549" s="1388"/>
      <c r="N1549" s="1399"/>
      <c r="O1549" s="1268"/>
      <c r="P1549" s="1268"/>
      <c r="Q1549" s="1268"/>
      <c r="R1549" s="1268"/>
      <c r="S1549" s="1268"/>
      <c r="T1549" s="1268"/>
      <c r="U1549" s="1268"/>
      <c r="V1549" s="1268"/>
      <c r="W1549" s="989"/>
      <c r="X1549" s="1251"/>
      <c r="AJ1549" s="1298"/>
      <c r="AL1549" s="20"/>
    </row>
    <row r="1550" spans="1:64" s="1269" customFormat="1" ht="15">
      <c r="A1550" s="1704">
        <f>IF(G1535="",0,1)</f>
        <v>0</v>
      </c>
      <c r="B1550" s="1629"/>
      <c r="C1550" s="1283"/>
      <c r="D1550" s="1548"/>
      <c r="E1550" s="1474" t="str">
        <f t="shared" si="147"/>
        <v/>
      </c>
      <c r="F1550" s="1789"/>
      <c r="G1550" s="1389" t="str">
        <f>G$80</f>
        <v>Consommation d'énergie de la serre</v>
      </c>
      <c r="H1550" s="1389"/>
      <c r="I1550" s="1390"/>
      <c r="J1550" s="1390"/>
      <c r="K1550" s="1390"/>
      <c r="L1550" s="1390"/>
      <c r="M1550" s="1388"/>
      <c r="N1550" s="2172">
        <f>S1535</f>
        <v>0</v>
      </c>
      <c r="O1550" s="2172"/>
      <c r="P1550" s="2172"/>
      <c r="Q1550" s="1401"/>
      <c r="R1550" s="1401"/>
      <c r="S1550" s="1401"/>
      <c r="T1550" s="1268"/>
      <c r="U1550" s="1268"/>
      <c r="V1550" s="1268"/>
      <c r="W1550" s="989"/>
      <c r="X1550" s="1251"/>
      <c r="AJ1550" s="1298"/>
      <c r="AL1550" s="20"/>
    </row>
    <row r="1551" spans="1:64" s="1269" customFormat="1" ht="15">
      <c r="A1551" s="1704">
        <f>IF(G1535="",0,1)</f>
        <v>0</v>
      </c>
      <c r="B1551" s="1629"/>
      <c r="C1551" s="1283"/>
      <c r="D1551" s="1548"/>
      <c r="E1551" s="1474" t="str">
        <f t="shared" si="147"/>
        <v/>
      </c>
      <c r="F1551" s="1789"/>
      <c r="G1551" s="1393" t="str">
        <f>G$81</f>
        <v>Distribution de chaleur Consommation d'énergie</v>
      </c>
      <c r="H1551" s="1393"/>
      <c r="I1551" s="1394"/>
      <c r="J1551" s="1394"/>
      <c r="K1551" s="1394"/>
      <c r="L1551" s="1394"/>
      <c r="M1551" s="1388"/>
      <c r="N1551" s="2182">
        <f>T1535</f>
        <v>0</v>
      </c>
      <c r="O1551" s="2182"/>
      <c r="P1551" s="2182"/>
      <c r="Q1551" s="1403"/>
      <c r="R1551" s="1403"/>
      <c r="S1551" s="1403"/>
      <c r="T1551" s="1268"/>
      <c r="U1551" s="1268"/>
      <c r="V1551" s="1268"/>
      <c r="W1551" s="989"/>
      <c r="X1551" s="1251"/>
      <c r="AJ1551" s="1298"/>
      <c r="AL1551" s="20"/>
    </row>
    <row r="1552" spans="1:64" s="1269" customFormat="1" ht="15">
      <c r="A1552" s="1704">
        <f>IF(G1535="",0,1)</f>
        <v>0</v>
      </c>
      <c r="B1552" s="1629"/>
      <c r="C1552" s="1283"/>
      <c r="D1552" s="1548"/>
      <c r="E1552" s="1474" t="str">
        <f t="shared" si="147"/>
        <v/>
      </c>
      <c r="F1552" s="1789"/>
      <c r="G1552" s="1554" t="str">
        <f>G$82</f>
        <v>Total de la consommation d'énergie Etat actuel</v>
      </c>
      <c r="H1552" s="1554"/>
      <c r="I1552" s="1555"/>
      <c r="J1552" s="1555"/>
      <c r="K1552" s="1555"/>
      <c r="L1552" s="1555"/>
      <c r="M1552" s="1556"/>
      <c r="N1552" s="2166" t="str">
        <f>U1535</f>
        <v/>
      </c>
      <c r="O1552" s="2166"/>
      <c r="P1552" s="2166"/>
      <c r="Q1552" s="1557"/>
      <c r="R1552" s="1557"/>
      <c r="S1552" s="1557"/>
      <c r="T1552" s="1268"/>
      <c r="U1552" s="1268"/>
      <c r="V1552" s="1268"/>
      <c r="W1552" s="989"/>
      <c r="X1552" s="1251"/>
      <c r="AJ1552" s="1298"/>
      <c r="AL1552" s="20"/>
    </row>
    <row r="1553" spans="1:38" s="787" customFormat="1" ht="15">
      <c r="A1553" s="1704">
        <f>IF(G1535="",0,1)</f>
        <v>0</v>
      </c>
      <c r="B1553" s="1629"/>
      <c r="C1553" s="1283"/>
      <c r="D1553" s="1548"/>
      <c r="E1553" s="1474" t="str">
        <f t="shared" si="147"/>
        <v/>
      </c>
      <c r="F1553" s="1789"/>
      <c r="G1553" s="1265">
        <f>G$83</f>
        <v>0</v>
      </c>
      <c r="H1553" s="1265"/>
      <c r="I1553" s="1266"/>
      <c r="J1553" s="1266"/>
      <c r="K1553" s="1266"/>
      <c r="L1553" s="1266"/>
      <c r="M1553" s="225"/>
      <c r="N1553" s="1404"/>
      <c r="O1553" s="1404"/>
      <c r="P1553" s="1404"/>
      <c r="Q1553" s="1404"/>
      <c r="R1553" s="1404"/>
      <c r="S1553" s="1404"/>
      <c r="T1553" s="1404"/>
      <c r="U1553" s="1404"/>
      <c r="V1553" s="1404"/>
      <c r="W1553" s="989"/>
    </row>
    <row r="1554" spans="1:38" s="1269" customFormat="1" ht="15">
      <c r="A1554" s="1704">
        <f>IF(G1535="",0,1)</f>
        <v>0</v>
      </c>
      <c r="B1554" s="1629"/>
      <c r="C1554" s="1283"/>
      <c r="D1554" s="1548"/>
      <c r="E1554" s="1474" t="str">
        <f t="shared" si="147"/>
        <v/>
      </c>
      <c r="F1554" s="1789"/>
      <c r="G1554" s="1389" t="str">
        <f>G$84</f>
        <v>Ecran thermique</v>
      </c>
      <c r="H1554" s="1389"/>
      <c r="I1554" s="1390"/>
      <c r="J1554" s="1390"/>
      <c r="K1554" s="1390"/>
      <c r="L1554" s="1390"/>
      <c r="M1554" s="1388"/>
      <c r="N1554" s="1558" t="str">
        <f>Z1535</f>
        <v/>
      </c>
      <c r="O1554" s="1401"/>
      <c r="P1554" s="1401"/>
      <c r="Q1554" s="1401"/>
      <c r="R1554" s="1401"/>
      <c r="S1554" s="1401"/>
      <c r="T1554" s="1268"/>
      <c r="U1554" s="1268"/>
      <c r="V1554" s="1268"/>
      <c r="W1554" s="989"/>
      <c r="X1554" s="1251"/>
      <c r="AJ1554" s="1298"/>
      <c r="AL1554" s="20"/>
    </row>
    <row r="1555" spans="1:38" s="1269" customFormat="1" ht="15">
      <c r="A1555" s="1704">
        <f>IF(G1535="",0,1)</f>
        <v>0</v>
      </c>
      <c r="B1555" s="1629"/>
      <c r="C1555" s="1283"/>
      <c r="D1555" s="1548"/>
      <c r="E1555" s="1474" t="str">
        <f t="shared" si="147"/>
        <v/>
      </c>
      <c r="F1555" s="1789"/>
      <c r="G1555" s="1393" t="str">
        <f>G$85</f>
        <v>Toit</v>
      </c>
      <c r="H1555" s="1393"/>
      <c r="I1555" s="1394"/>
      <c r="J1555" s="1394"/>
      <c r="K1555" s="1394"/>
      <c r="L1555" s="1394"/>
      <c r="M1555" s="1388"/>
      <c r="N1555" s="1559" t="str">
        <f>AA1535</f>
        <v/>
      </c>
      <c r="O1555" s="1403"/>
      <c r="P1555" s="1403"/>
      <c r="Q1555" s="1403"/>
      <c r="R1555" s="1403"/>
      <c r="S1555" s="1403"/>
      <c r="T1555" s="1268"/>
      <c r="U1555" s="1268"/>
      <c r="V1555" s="1268"/>
      <c r="W1555" s="989"/>
      <c r="X1555" s="1251"/>
      <c r="AJ1555" s="1298"/>
      <c r="AL1555" s="20"/>
    </row>
    <row r="1556" spans="1:38" s="1269" customFormat="1" ht="15">
      <c r="A1556" s="1704">
        <f>IF(G1535="",0,1)</f>
        <v>0</v>
      </c>
      <c r="B1556" s="1629"/>
      <c r="C1556" s="1283"/>
      <c r="D1556" s="1548"/>
      <c r="E1556" s="1474" t="str">
        <f t="shared" si="147"/>
        <v/>
      </c>
      <c r="F1556" s="1789"/>
      <c r="G1556" s="1393" t="str">
        <f>G$86</f>
        <v>Parois latérales et pignons</v>
      </c>
      <c r="H1556" s="1393"/>
      <c r="I1556" s="1394"/>
      <c r="J1556" s="1394"/>
      <c r="K1556" s="1394"/>
      <c r="L1556" s="1394"/>
      <c r="M1556" s="1388"/>
      <c r="N1556" s="1560" t="str">
        <f>AB1535</f>
        <v/>
      </c>
      <c r="O1556" s="1403"/>
      <c r="P1556" s="1403"/>
      <c r="Q1556" s="1403"/>
      <c r="R1556" s="1403"/>
      <c r="S1556" s="1403"/>
      <c r="T1556" s="1268"/>
      <c r="U1556" s="1268"/>
      <c r="V1556" s="1268"/>
      <c r="W1556" s="989"/>
      <c r="X1556" s="1251"/>
      <c r="AJ1556" s="1298"/>
      <c r="AL1556" s="20"/>
    </row>
    <row r="1557" spans="1:38" s="1269" customFormat="1" ht="15">
      <c r="A1557" s="1704">
        <f>IF(G1535="",0,1)</f>
        <v>0</v>
      </c>
      <c r="B1557" s="1629"/>
      <c r="C1557" s="1283"/>
      <c r="D1557" s="1548"/>
      <c r="E1557" s="1474" t="str">
        <f t="shared" si="147"/>
        <v/>
      </c>
      <c r="F1557" s="1789"/>
      <c r="G1557" s="1393" t="str">
        <f>G$87</f>
        <v>Etanchéité</v>
      </c>
      <c r="H1557" s="1393"/>
      <c r="I1557" s="1394"/>
      <c r="J1557" s="1394"/>
      <c r="K1557" s="1394"/>
      <c r="L1557" s="1394"/>
      <c r="M1557" s="1388"/>
      <c r="N1557" s="1560" t="str">
        <f>AC1535</f>
        <v/>
      </c>
      <c r="O1557" s="1403"/>
      <c r="P1557" s="1403"/>
      <c r="Q1557" s="1403"/>
      <c r="R1557" s="1403"/>
      <c r="S1557" s="1403"/>
      <c r="T1557" s="1268"/>
      <c r="U1557" s="1268"/>
      <c r="V1557" s="1268"/>
      <c r="W1557" s="989"/>
      <c r="X1557" s="1251"/>
      <c r="AJ1557" s="1298"/>
      <c r="AL1557" s="20"/>
    </row>
    <row r="1558" spans="1:38" s="1269" customFormat="1" ht="15">
      <c r="A1558" s="1704">
        <f>IF(G1535="",0,1)</f>
        <v>0</v>
      </c>
      <c r="B1558" s="1629"/>
      <c r="C1558" s="1283"/>
      <c r="D1558" s="1548"/>
      <c r="E1558" s="1474" t="str">
        <f t="shared" si="147"/>
        <v/>
      </c>
      <c r="F1558" s="1789"/>
      <c r="G1558" s="1393" t="str">
        <f>G$88</f>
        <v>Gestion climatique</v>
      </c>
      <c r="H1558" s="1393"/>
      <c r="I1558" s="1394"/>
      <c r="J1558" s="1394"/>
      <c r="K1558" s="1394"/>
      <c r="L1558" s="1394"/>
      <c r="M1558" s="1388"/>
      <c r="N1558" s="1560" t="str">
        <f>AD1535</f>
        <v/>
      </c>
      <c r="O1558" s="1403"/>
      <c r="P1558" s="1403"/>
      <c r="Q1558" s="1403"/>
      <c r="R1558" s="1403"/>
      <c r="S1558" s="1403"/>
      <c r="T1558" s="1268"/>
      <c r="U1558" s="1268"/>
      <c r="V1558" s="1268"/>
      <c r="W1558" s="989"/>
      <c r="X1558" s="1251"/>
      <c r="AJ1558" s="1298"/>
      <c r="AL1558" s="20"/>
    </row>
    <row r="1559" spans="1:38" s="1269" customFormat="1" ht="15">
      <c r="A1559" s="1704">
        <f>IF(G1535="",0,1)</f>
        <v>0</v>
      </c>
      <c r="B1559" s="1629"/>
      <c r="C1559" s="1283"/>
      <c r="D1559" s="1548"/>
      <c r="E1559" s="1474" t="str">
        <f t="shared" si="147"/>
        <v/>
      </c>
      <c r="F1559" s="1789"/>
      <c r="G1559" s="1265"/>
      <c r="H1559" s="1265"/>
      <c r="I1559" s="1266"/>
      <c r="J1559" s="1266"/>
      <c r="K1559" s="1266"/>
      <c r="L1559" s="1266"/>
      <c r="M1559" s="1405"/>
      <c r="N1559" s="1268"/>
      <c r="O1559" s="1268"/>
      <c r="P1559" s="1268"/>
      <c r="Q1559" s="1268"/>
      <c r="R1559" s="1268"/>
      <c r="S1559" s="1268"/>
      <c r="T1559" s="1268"/>
      <c r="U1559" s="1268"/>
      <c r="V1559" s="1268"/>
      <c r="W1559" s="989"/>
      <c r="X1559" s="1251"/>
      <c r="AJ1559" s="1298"/>
      <c r="AL1559" s="20"/>
    </row>
    <row r="1560" spans="1:38" s="1269" customFormat="1" ht="15">
      <c r="A1560" s="1704">
        <f>IF(G1535="",0,1)</f>
        <v>0</v>
      </c>
      <c r="B1560" s="1629"/>
      <c r="C1560" s="1283"/>
      <c r="D1560" s="1548"/>
      <c r="E1560" s="1474" t="str">
        <f t="shared" si="147"/>
        <v/>
      </c>
      <c r="F1560" s="1789"/>
      <c r="G1560" s="1406"/>
      <c r="H1560" s="1266"/>
      <c r="I1560" s="1266"/>
      <c r="J1560" s="1266"/>
      <c r="K1560" s="1266"/>
      <c r="L1560" s="1266"/>
      <c r="M1560" s="1399"/>
      <c r="N1560" s="1268"/>
      <c r="O1560" s="1268"/>
      <c r="P1560" s="1268"/>
      <c r="Q1560" s="1268"/>
      <c r="R1560" s="1268"/>
      <c r="S1560" s="1268"/>
      <c r="T1560" s="1268"/>
      <c r="U1560" s="1268"/>
      <c r="V1560" s="1268"/>
      <c r="W1560" s="989"/>
      <c r="X1560" s="1251"/>
      <c r="AJ1560" s="1298"/>
      <c r="AL1560" s="20"/>
    </row>
    <row r="1561" spans="1:38" s="1269" customFormat="1" ht="15">
      <c r="A1561" s="1704">
        <f>IF(G1535="",0,1)</f>
        <v>0</v>
      </c>
      <c r="B1561" s="1629"/>
      <c r="C1561" s="1283"/>
      <c r="D1561" s="1548"/>
      <c r="E1561" s="1474" t="str">
        <f t="shared" si="147"/>
        <v/>
      </c>
      <c r="F1561" s="1789"/>
      <c r="G1561" s="1406"/>
      <c r="H1561" s="1266"/>
      <c r="I1561" s="1266"/>
      <c r="J1561" s="1266"/>
      <c r="K1561" s="1266"/>
      <c r="L1561" s="1266"/>
      <c r="M1561" s="1399"/>
      <c r="N1561" s="1268"/>
      <c r="O1561" s="1268"/>
      <c r="P1561" s="1268"/>
      <c r="Q1561" s="1268"/>
      <c r="R1561" s="1268"/>
      <c r="S1561" s="1268"/>
      <c r="T1561" s="1268"/>
      <c r="U1561" s="1268"/>
      <c r="V1561" s="1268"/>
      <c r="W1561" s="989"/>
      <c r="X1561" s="1251"/>
      <c r="AJ1561" s="1298"/>
      <c r="AL1561" s="20"/>
    </row>
    <row r="1562" spans="1:38" s="1269" customFormat="1" ht="15">
      <c r="A1562" s="1704">
        <f>IF(G1535="",0,1)</f>
        <v>0</v>
      </c>
      <c r="B1562" s="1629"/>
      <c r="C1562" s="1283"/>
      <c r="D1562" s="1548"/>
      <c r="E1562" s="1474" t="str">
        <f t="shared" si="147"/>
        <v/>
      </c>
      <c r="F1562" s="1789"/>
      <c r="G1562" s="1406"/>
      <c r="H1562" s="1266"/>
      <c r="I1562" s="1266"/>
      <c r="J1562" s="1266"/>
      <c r="K1562" s="1266"/>
      <c r="L1562" s="1266"/>
      <c r="M1562" s="1399"/>
      <c r="N1562" s="1268"/>
      <c r="O1562" s="1268"/>
      <c r="P1562" s="1268"/>
      <c r="Q1562" s="1268"/>
      <c r="R1562" s="1268"/>
      <c r="S1562" s="1268"/>
      <c r="T1562" s="1268"/>
      <c r="U1562" s="1268"/>
      <c r="V1562" s="1268"/>
      <c r="W1562" s="989"/>
      <c r="X1562" s="1251"/>
      <c r="AJ1562" s="1298"/>
      <c r="AL1562" s="20"/>
    </row>
    <row r="1563" spans="1:38" s="1292" customFormat="1" ht="17.25" customHeight="1">
      <c r="A1563" s="1704">
        <f>IF(G1535="",0,1)</f>
        <v>0</v>
      </c>
      <c r="B1563" s="1629"/>
      <c r="C1563" s="1283"/>
      <c r="D1563" s="677"/>
      <c r="E1563" s="1474" t="str">
        <f t="shared" si="147"/>
        <v/>
      </c>
      <c r="F1563" s="1789"/>
      <c r="G1563" s="779"/>
      <c r="H1563" s="779"/>
      <c r="I1563" s="779"/>
      <c r="J1563" s="779"/>
      <c r="K1563" s="779"/>
      <c r="L1563" s="779"/>
      <c r="M1563" s="779"/>
      <c r="N1563" s="779"/>
      <c r="O1563" s="779"/>
      <c r="P1563" s="779"/>
      <c r="Q1563" s="779"/>
      <c r="R1563" s="779"/>
      <c r="S1563" s="779"/>
      <c r="T1563" s="779"/>
      <c r="U1563" s="2167"/>
      <c r="V1563" s="2167"/>
      <c r="W1563" s="989"/>
    </row>
    <row r="1564" spans="1:38" s="1292" customFormat="1" ht="21.75" customHeight="1" thickBot="1">
      <c r="A1564" s="1704">
        <f>IF(G1535="",0,1)</f>
        <v>0</v>
      </c>
      <c r="B1564" s="1629"/>
      <c r="C1564" s="1283"/>
      <c r="D1564" s="677"/>
      <c r="E1564" s="1474" t="str">
        <f t="shared" si="147"/>
        <v/>
      </c>
      <c r="F1564" s="1789"/>
      <c r="G1564" s="777" t="str">
        <f>CONCATENATE(G1535, G$40)</f>
        <v>: Recommandations spécifiques d'investissement</v>
      </c>
      <c r="H1564" s="777"/>
      <c r="I1564" s="777"/>
      <c r="J1564" s="777"/>
      <c r="K1564" s="777"/>
      <c r="L1564" s="777"/>
      <c r="M1564" s="777"/>
      <c r="N1564" s="777"/>
      <c r="O1564" s="777"/>
      <c r="P1564" s="777"/>
      <c r="Q1564" s="777"/>
      <c r="R1564" s="777"/>
      <c r="S1564" s="777"/>
      <c r="T1564" s="777"/>
      <c r="U1564" s="1410"/>
      <c r="V1564" s="1410"/>
      <c r="W1564" s="1410"/>
      <c r="X1564" s="1410"/>
    </row>
    <row r="1565" spans="1:38" s="1292" customFormat="1" ht="21.75" customHeight="1">
      <c r="A1565" s="1704">
        <f>IF(G1535="",0,1)</f>
        <v>0</v>
      </c>
      <c r="B1565" s="1629"/>
      <c r="C1565" s="1283"/>
      <c r="D1565" s="677"/>
      <c r="E1565" s="1474" t="str">
        <f t="shared" si="147"/>
        <v/>
      </c>
      <c r="F1565" s="1789"/>
      <c r="G1565" s="779"/>
      <c r="H1565" s="779"/>
      <c r="I1565" s="779"/>
      <c r="J1565" s="779"/>
      <c r="K1565" s="779"/>
      <c r="L1565" s="779"/>
      <c r="M1565" s="779"/>
      <c r="N1565" s="779"/>
      <c r="O1565" s="779"/>
      <c r="P1565" s="779"/>
      <c r="Q1565" s="779"/>
      <c r="R1565" s="779"/>
      <c r="S1565" s="779"/>
      <c r="T1565" s="779"/>
      <c r="U1565" s="1423"/>
      <c r="V1565" s="1423"/>
      <c r="W1565" s="1423"/>
      <c r="AG1565" s="1292" t="s">
        <v>242</v>
      </c>
      <c r="AI1565" s="1292" t="s">
        <v>872</v>
      </c>
    </row>
    <row r="1566" spans="1:38" s="1292" customFormat="1" ht="16" customHeight="1">
      <c r="A1566" s="1704">
        <f>IF(G1535="",0,1)</f>
        <v>0</v>
      </c>
      <c r="B1566" s="1629"/>
      <c r="C1566" s="1283"/>
      <c r="D1566" s="677"/>
      <c r="E1566" s="1474" t="str">
        <f t="shared" si="147"/>
        <v/>
      </c>
      <c r="F1566" s="1789"/>
      <c r="G1566" s="1309" t="str">
        <f>G$96</f>
        <v>Elément</v>
      </c>
      <c r="H1566" s="1309"/>
      <c r="I1566" s="1309"/>
      <c r="J1566" s="1309"/>
      <c r="K1566" s="1309" t="str">
        <f>K$96</f>
        <v>Mesure</v>
      </c>
      <c r="L1566" s="1309"/>
      <c r="M1566" s="1309"/>
      <c r="N1566" s="1309"/>
      <c r="O1566" s="1309"/>
      <c r="P1566" s="1309"/>
      <c r="Q1566" s="1309"/>
      <c r="R1566" s="1309" t="str">
        <f>R$96</f>
        <v>Réalisation</v>
      </c>
      <c r="S1566" s="1310" t="str">
        <f>S$96</f>
        <v>Economie</v>
      </c>
      <c r="T1566" s="1310"/>
      <c r="U1566" s="2180" t="s">
        <v>74</v>
      </c>
      <c r="V1566" s="2180"/>
      <c r="W1566" s="2180"/>
      <c r="X1566" s="1310" t="str">
        <f>X$96</f>
        <v>Economies</v>
      </c>
      <c r="AA1566" s="101" t="s">
        <v>903</v>
      </c>
      <c r="AD1566" s="101" t="s">
        <v>902</v>
      </c>
      <c r="AG1566" s="101" t="s">
        <v>532</v>
      </c>
      <c r="AI1566" s="101" t="s">
        <v>902</v>
      </c>
    </row>
    <row r="1567" spans="1:38" s="1292" customFormat="1" ht="16" customHeight="1">
      <c r="A1567" s="1704">
        <f>IF(G1535="",0,1)</f>
        <v>0</v>
      </c>
      <c r="B1567" s="1629"/>
      <c r="C1567" s="1283"/>
      <c r="D1567" s="677"/>
      <c r="E1567" s="1474" t="str">
        <f t="shared" si="147"/>
        <v/>
      </c>
      <c r="F1567" s="1789"/>
      <c r="G1567" s="1311"/>
      <c r="H1567" s="1311"/>
      <c r="I1567" s="1311"/>
      <c r="J1567" s="1311"/>
      <c r="K1567" s="1311"/>
      <c r="L1567" s="1311"/>
      <c r="M1567" s="1311"/>
      <c r="N1567" s="1311"/>
      <c r="O1567" s="1311"/>
      <c r="P1567" s="1311"/>
      <c r="Q1567" s="1311"/>
      <c r="R1567" s="1311"/>
      <c r="S1567" s="1312" t="str">
        <f>S$97</f>
        <v>calculée</v>
      </c>
      <c r="T1567" s="1312"/>
      <c r="U1567" s="1312"/>
      <c r="V1567" s="1312"/>
      <c r="W1567" s="1312"/>
      <c r="X1567" s="1312" t="str">
        <f>X$97</f>
        <v>des mesures</v>
      </c>
      <c r="Z1567" s="2165" t="s">
        <v>594</v>
      </c>
      <c r="AA1567" s="2165" t="str">
        <f>$R$40</f>
        <v>d'ici à 4 ans</v>
      </c>
      <c r="AB1567" s="2165" t="str">
        <f>$R$41</f>
        <v>d'ici à 8 ans</v>
      </c>
      <c r="AD1567" s="2165" t="str">
        <f>$R$40</f>
        <v>d'ici à 4 ans</v>
      </c>
      <c r="AE1567" s="2165" t="str">
        <f>$R$41</f>
        <v>d'ici à 8 ans</v>
      </c>
      <c r="AG1567" s="2165" t="str">
        <f>$R$40</f>
        <v>d'ici à 4 ans</v>
      </c>
      <c r="AH1567" s="2165" t="str">
        <f>$R$41</f>
        <v>d'ici à 8 ans</v>
      </c>
      <c r="AI1567" s="2165" t="str">
        <f>$R$40</f>
        <v>d'ici à 4 ans</v>
      </c>
      <c r="AJ1567" s="2165" t="str">
        <f>$R$41</f>
        <v>d'ici à 8 ans</v>
      </c>
    </row>
    <row r="1568" spans="1:38" s="1292" customFormat="1" ht="16" customHeight="1">
      <c r="A1568" s="1704">
        <f>IF(G1535="",0,1)</f>
        <v>0</v>
      </c>
      <c r="B1568" s="1629"/>
      <c r="C1568" s="1283"/>
      <c r="D1568" s="677"/>
      <c r="E1568" s="1474" t="str">
        <f t="shared" ref="E1568:E1599" si="148">IF((SUM(A1568:C1568))&gt;0,G$42,"")</f>
        <v/>
      </c>
      <c r="F1568" s="1789"/>
      <c r="G1568" s="1311"/>
      <c r="H1568" s="1311"/>
      <c r="I1568" s="1311"/>
      <c r="J1568" s="1311"/>
      <c r="K1568" s="1311"/>
      <c r="L1568" s="1311"/>
      <c r="M1568" s="1311"/>
      <c r="N1568" s="1311"/>
      <c r="O1568" s="1311"/>
      <c r="P1568" s="1311"/>
      <c r="Q1568" s="1311"/>
      <c r="R1568" s="1311"/>
      <c r="S1568" s="1312"/>
      <c r="T1568" s="1312"/>
      <c r="U1568" s="1312"/>
      <c r="V1568" s="1312"/>
      <c r="W1568" s="1312"/>
      <c r="X1568" s="1312" t="str">
        <f>X$98</f>
        <v>choisies</v>
      </c>
      <c r="Z1568" s="2165"/>
      <c r="AA1568" s="2165"/>
      <c r="AB1568" s="2165"/>
      <c r="AD1568" s="2165"/>
      <c r="AE1568" s="2165"/>
      <c r="AG1568" s="2165"/>
      <c r="AH1568" s="2165"/>
      <c r="AI1568" s="2165"/>
      <c r="AJ1568" s="2165"/>
    </row>
    <row r="1569" spans="1:38" s="1292" customFormat="1" ht="16" customHeight="1">
      <c r="A1569" s="1704">
        <f>IF(G1535="",0,1)</f>
        <v>0</v>
      </c>
      <c r="B1569" s="1629"/>
      <c r="C1569" s="1283"/>
      <c r="D1569" s="677"/>
      <c r="E1569" s="1474" t="str">
        <f t="shared" si="148"/>
        <v/>
      </c>
      <c r="F1569" s="1789"/>
      <c r="G1569" s="1313"/>
      <c r="H1569" s="1313"/>
      <c r="I1569" s="1313"/>
      <c r="J1569" s="1313"/>
      <c r="K1569" s="1313"/>
      <c r="L1569" s="1313"/>
      <c r="M1569" s="1313"/>
      <c r="N1569" s="1313"/>
      <c r="O1569" s="1313"/>
      <c r="P1569" s="1313"/>
      <c r="Q1569" s="1313"/>
      <c r="R1569" s="1313"/>
      <c r="S1569" s="1314" t="s">
        <v>5</v>
      </c>
      <c r="T1569" s="1314"/>
      <c r="U1569" s="2181" t="str">
        <f>U$99</f>
        <v>[oui/non]</v>
      </c>
      <c r="V1569" s="2181"/>
      <c r="W1569" s="2181"/>
      <c r="X1569" s="1314" t="s">
        <v>5</v>
      </c>
      <c r="Z1569" s="2165"/>
      <c r="AA1569" s="2165"/>
      <c r="AB1569" s="2165"/>
      <c r="AD1569" s="2165"/>
      <c r="AE1569" s="2165"/>
      <c r="AG1569" s="2165"/>
      <c r="AH1569" s="2165"/>
      <c r="AI1569" s="2165"/>
      <c r="AJ1569" s="2165"/>
    </row>
    <row r="1570" spans="1:38" s="1292" customFormat="1" ht="16" customHeight="1">
      <c r="A1570" s="1704">
        <f>IF(G1535="",0,1)</f>
        <v>0</v>
      </c>
      <c r="B1570" s="1629"/>
      <c r="C1570" s="1283"/>
      <c r="D1570" s="677"/>
      <c r="E1570" s="1474" t="str">
        <f t="shared" si="148"/>
        <v/>
      </c>
      <c r="F1570" s="1789"/>
      <c r="G1570" s="1311"/>
      <c r="H1570" s="1311"/>
      <c r="I1570" s="1311"/>
      <c r="J1570" s="1311"/>
      <c r="K1570" s="1311"/>
      <c r="L1570" s="1311"/>
      <c r="M1570" s="1311"/>
      <c r="N1570" s="1311"/>
      <c r="O1570" s="1311"/>
      <c r="P1570" s="1311"/>
      <c r="Q1570" s="1311"/>
      <c r="R1570" s="1311"/>
      <c r="T1570" s="1312"/>
      <c r="U1570" s="1312"/>
      <c r="V1570" s="1312"/>
      <c r="Z1570" s="2165"/>
      <c r="AA1570" s="2165"/>
      <c r="AB1570" s="2165"/>
      <c r="AD1570" s="2165"/>
      <c r="AE1570" s="2165"/>
      <c r="AG1570" s="2165"/>
      <c r="AH1570" s="2165"/>
      <c r="AI1570" s="2165"/>
      <c r="AJ1570" s="2165"/>
    </row>
    <row r="1571" spans="1:38" s="1292" customFormat="1" ht="12" customHeight="1">
      <c r="A1571" s="1704">
        <f>IF(G1535="",0,1)</f>
        <v>0</v>
      </c>
      <c r="B1571" s="1629"/>
      <c r="C1571" s="1283"/>
      <c r="D1571" s="677"/>
      <c r="E1571" s="1474" t="str">
        <f t="shared" si="148"/>
        <v/>
      </c>
      <c r="F1571" s="1789"/>
      <c r="G1571" s="1315"/>
      <c r="H1571" s="1315"/>
      <c r="I1571" s="1315"/>
      <c r="J1571" s="1315"/>
      <c r="K1571" s="1315"/>
      <c r="L1571" s="1315"/>
      <c r="M1571" s="1315"/>
      <c r="N1571" s="1315"/>
      <c r="O1571" s="1315"/>
      <c r="P1571" s="1315"/>
      <c r="Q1571" s="1315"/>
      <c r="R1571" s="1315"/>
      <c r="S1571" s="1315"/>
      <c r="T1571" s="1315"/>
      <c r="U1571" s="1312"/>
      <c r="V1571" s="1315"/>
      <c r="W1571" s="1315"/>
      <c r="X1571" s="1315"/>
      <c r="Z1571" s="2165"/>
      <c r="AA1571" s="2165"/>
      <c r="AB1571" s="2165"/>
      <c r="AD1571" s="2165"/>
      <c r="AE1571" s="2165"/>
      <c r="AG1571" s="2165"/>
      <c r="AH1571" s="2165"/>
      <c r="AI1571" s="2165"/>
      <c r="AJ1571" s="2165"/>
    </row>
    <row r="1572" spans="1:38" s="737" customFormat="1" ht="17" customHeight="1">
      <c r="A1572" s="1704">
        <f>IF(G1535="",0,1)</f>
        <v>0</v>
      </c>
      <c r="B1572" s="1655"/>
      <c r="C1572" s="1283"/>
      <c r="D1572" s="1561"/>
      <c r="E1572" s="1474" t="str">
        <f t="shared" si="148"/>
        <v/>
      </c>
      <c r="F1572" s="1789"/>
      <c r="G1572" s="1316"/>
      <c r="H1572" s="1317" t="str">
        <f>H$102</f>
        <v>Ecran thermique</v>
      </c>
      <c r="I1572" s="1317"/>
      <c r="J1572" s="1317"/>
      <c r="K1572" s="2173" t="str">
        <f>AF1535</f>
        <v/>
      </c>
      <c r="L1572" s="2173"/>
      <c r="M1572" s="2173"/>
      <c r="N1572" s="2173"/>
      <c r="O1572" s="2173"/>
      <c r="P1572" s="2173"/>
      <c r="Q1572" s="2173"/>
      <c r="R1572" s="1318" t="str">
        <f>IF(S1572=0,"",IF(BC1535=Q$40,R$40,R$41))</f>
        <v>d'ici à 8 ans</v>
      </c>
      <c r="S1572" s="1319" t="str">
        <f>AT1535</f>
        <v/>
      </c>
      <c r="T1572" s="1319"/>
      <c r="U1572" s="1319"/>
      <c r="V1572" s="527"/>
      <c r="W1572" s="1320"/>
      <c r="X1572" s="1319" t="str">
        <f>IF(V1572=V$41,0,S1572)</f>
        <v/>
      </c>
      <c r="Z1572" s="1321">
        <f>IF(S1572=0,1,IF(V1572=V$41,2,3))</f>
        <v>3</v>
      </c>
      <c r="AA1572" s="1322">
        <f>IF(R1572=AA1567,S1572,0)</f>
        <v>0</v>
      </c>
      <c r="AB1572" s="1322" t="str">
        <f>IF(R1572=AB1567,S1572,0)</f>
        <v/>
      </c>
      <c r="AC1572" s="1292"/>
      <c r="AD1572" s="1322">
        <f>IF(R1572=AD1567,X1572,0)</f>
        <v>0</v>
      </c>
      <c r="AE1572" s="1322" t="str">
        <f>IF(R1572=AE1567,X1572,0)</f>
        <v/>
      </c>
      <c r="AF1572" s="40"/>
      <c r="AG1572" s="1322">
        <f>AD1572</f>
        <v>0</v>
      </c>
      <c r="AH1572" s="1562" t="str">
        <f>AE1572</f>
        <v/>
      </c>
      <c r="AI1572" s="1563">
        <f>IF(W1572=AI1567,AC1572,0)</f>
        <v>0</v>
      </c>
      <c r="AJ1572" s="1563">
        <f>IF(W1572=AJ1567,AC1572,0)</f>
        <v>0</v>
      </c>
      <c r="AK1572" s="40"/>
      <c r="AL1572" s="40"/>
    </row>
    <row r="1573" spans="1:38" s="737" customFormat="1" ht="47" customHeight="1">
      <c r="A1573" s="1704">
        <f>IF(G1535="",0,1)</f>
        <v>0</v>
      </c>
      <c r="B1573" s="1655"/>
      <c r="C1573" s="1283"/>
      <c r="D1573" s="1561"/>
      <c r="E1573" s="1474" t="str">
        <f t="shared" si="148"/>
        <v/>
      </c>
      <c r="F1573" s="1789"/>
      <c r="G1573" s="1323"/>
      <c r="H1573" s="1324"/>
      <c r="I1573" s="1324"/>
      <c r="J1573" s="1324"/>
      <c r="K1573" s="2174"/>
      <c r="L1573" s="2174"/>
      <c r="M1573" s="2174"/>
      <c r="N1573" s="2174"/>
      <c r="O1573" s="2174"/>
      <c r="P1573" s="2174"/>
      <c r="Q1573" s="2174"/>
      <c r="R1573" s="1325"/>
      <c r="S1573" s="1326"/>
      <c r="T1573" s="1326"/>
      <c r="U1573" s="1326"/>
      <c r="V1573" s="1326"/>
      <c r="W1573" s="1326"/>
      <c r="X1573" s="1326"/>
      <c r="AC1573" s="1292"/>
      <c r="AF1573" s="40"/>
      <c r="AI1573" s="1443"/>
      <c r="AJ1573" s="1443"/>
      <c r="AK1573" s="40"/>
      <c r="AL1573" s="40"/>
    </row>
    <row r="1574" spans="1:38" s="737" customFormat="1" ht="17" customHeight="1">
      <c r="A1574" s="1704">
        <f>IF(G1535="",0,1)</f>
        <v>0</v>
      </c>
      <c r="B1574" s="1655"/>
      <c r="C1574" s="1283"/>
      <c r="D1574" s="1561"/>
      <c r="E1574" s="1474" t="str">
        <f t="shared" si="148"/>
        <v/>
      </c>
      <c r="F1574" s="1789"/>
      <c r="G1574" s="1316"/>
      <c r="H1574" s="1317" t="str">
        <f>H$104</f>
        <v>Toit</v>
      </c>
      <c r="I1574" s="1317"/>
      <c r="J1574" s="1317"/>
      <c r="K1574" s="2173" t="str">
        <f>AG1535</f>
        <v/>
      </c>
      <c r="L1574" s="2173"/>
      <c r="M1574" s="2173"/>
      <c r="N1574" s="2173"/>
      <c r="O1574" s="2173"/>
      <c r="P1574" s="2173"/>
      <c r="Q1574" s="2173"/>
      <c r="R1574" s="1318" t="str">
        <f>IF(S1574=0,"",IF(BD1535=Q$40,R$40,R$41))</f>
        <v>d'ici à 8 ans</v>
      </c>
      <c r="S1574" s="1327" t="str">
        <f>AU1535</f>
        <v/>
      </c>
      <c r="T1574" s="1327"/>
      <c r="U1574" s="1327"/>
      <c r="V1574" s="527"/>
      <c r="W1574" s="1320"/>
      <c r="X1574" s="1319" t="str">
        <f>IF(V1574=V$41,0,S1574)</f>
        <v/>
      </c>
      <c r="Z1574" s="1328">
        <f>IF(S1574=0,1,IF(V1574=V$41,2,3))</f>
        <v>3</v>
      </c>
      <c r="AA1574" s="1322">
        <f>IF(R1574=AA1567,S1574,0)</f>
        <v>0</v>
      </c>
      <c r="AB1574" s="1322" t="str">
        <f>IF(R1574=AB1567,S1574,0)</f>
        <v/>
      </c>
      <c r="AC1574" s="1292"/>
      <c r="AD1574" s="1322">
        <f>IF(R1574=AD1567,X1574,0)</f>
        <v>0</v>
      </c>
      <c r="AE1574" s="1322" t="str">
        <f>IF(R1574=AE1567,X1574,0)</f>
        <v/>
      </c>
      <c r="AF1574" s="40"/>
      <c r="AG1574" s="1322">
        <f>AD1574</f>
        <v>0</v>
      </c>
      <c r="AH1574" s="1562" t="str">
        <f>AE1574</f>
        <v/>
      </c>
      <c r="AI1574" s="1563">
        <f>IF(W1574=AI1567,AC1574,0)</f>
        <v>0</v>
      </c>
      <c r="AJ1574" s="1563">
        <f>IF(W1574=AJ1567,AC1574,0)</f>
        <v>0</v>
      </c>
      <c r="AK1574" s="40"/>
      <c r="AL1574" s="40"/>
    </row>
    <row r="1575" spans="1:38" s="737" customFormat="1" ht="92" customHeight="1">
      <c r="A1575" s="1704">
        <f>IF(G1535="",0,1)</f>
        <v>0</v>
      </c>
      <c r="B1575" s="1655"/>
      <c r="C1575" s="1283"/>
      <c r="D1575" s="1561"/>
      <c r="E1575" s="1474" t="str">
        <f t="shared" si="148"/>
        <v/>
      </c>
      <c r="F1575" s="1789"/>
      <c r="G1575" s="1323"/>
      <c r="H1575" s="1324"/>
      <c r="I1575" s="1324"/>
      <c r="J1575" s="1324"/>
      <c r="K1575" s="2174"/>
      <c r="L1575" s="2174"/>
      <c r="M1575" s="2174"/>
      <c r="N1575" s="2174"/>
      <c r="O1575" s="2174"/>
      <c r="P1575" s="2174"/>
      <c r="Q1575" s="2174"/>
      <c r="R1575" s="1325"/>
      <c r="S1575" s="1326"/>
      <c r="T1575" s="1326"/>
      <c r="U1575" s="1326"/>
      <c r="V1575" s="1326"/>
      <c r="W1575" s="1326"/>
      <c r="X1575" s="1326"/>
      <c r="AC1575" s="1292"/>
      <c r="AF1575" s="40"/>
      <c r="AI1575" s="1443"/>
      <c r="AJ1575" s="1443"/>
      <c r="AK1575" s="40"/>
      <c r="AL1575" s="40"/>
    </row>
    <row r="1576" spans="1:38" s="737" customFormat="1" ht="17" customHeight="1">
      <c r="A1576" s="1704">
        <f>IF(G1535="",0,1)</f>
        <v>0</v>
      </c>
      <c r="B1576" s="1655"/>
      <c r="C1576" s="1283"/>
      <c r="D1576" s="1561"/>
      <c r="E1576" s="1474" t="str">
        <f t="shared" si="148"/>
        <v/>
      </c>
      <c r="F1576" s="1789"/>
      <c r="G1576" s="1316"/>
      <c r="H1576" s="1317" t="str">
        <f>H$106</f>
        <v>Parois latérales et pignons</v>
      </c>
      <c r="I1576" s="1317"/>
      <c r="J1576" s="1317"/>
      <c r="K1576" s="2173" t="str">
        <f>AH1535</f>
        <v/>
      </c>
      <c r="L1576" s="2173"/>
      <c r="M1576" s="2173"/>
      <c r="N1576" s="2173"/>
      <c r="O1576" s="2173"/>
      <c r="P1576" s="2173"/>
      <c r="Q1576" s="2173"/>
      <c r="R1576" s="1318" t="str">
        <f>IF(S1576=0,"",IF(BE1535=Q$40,R$40,R$41))</f>
        <v>d'ici à 8 ans</v>
      </c>
      <c r="S1576" s="1327" t="str">
        <f>AV1535</f>
        <v/>
      </c>
      <c r="T1576" s="1327"/>
      <c r="U1576" s="1327"/>
      <c r="V1576" s="527"/>
      <c r="W1576" s="1320"/>
      <c r="X1576" s="1319" t="str">
        <f>IF(V1576=V$41,0,S1576)</f>
        <v/>
      </c>
      <c r="Z1576" s="1328">
        <f>IF(S1576=0,1,IF(V1576=V$41,2,3))</f>
        <v>3</v>
      </c>
      <c r="AA1576" s="1322">
        <f>IF(R1576=AA1567,S1576,0)</f>
        <v>0</v>
      </c>
      <c r="AB1576" s="1322" t="str">
        <f>IF(R1576=AB1567,S1576,0)</f>
        <v/>
      </c>
      <c r="AC1576" s="1292"/>
      <c r="AD1576" s="1322">
        <f>IF(R1576=AD1567,X1576,0)</f>
        <v>0</v>
      </c>
      <c r="AE1576" s="1322" t="str">
        <f>IF(R1576=AE1567,X1576,0)</f>
        <v/>
      </c>
      <c r="AF1576" s="40"/>
      <c r="AG1576" s="1322">
        <f>AD1576</f>
        <v>0</v>
      </c>
      <c r="AH1576" s="1562" t="str">
        <f>AE1576</f>
        <v/>
      </c>
      <c r="AI1576" s="1563">
        <f>IF(W1576=AI1567,AC1576,0)</f>
        <v>0</v>
      </c>
      <c r="AJ1576" s="1563">
        <f>IF(W1576=AJ1567,AC1576,0)</f>
        <v>0</v>
      </c>
      <c r="AK1576" s="40"/>
      <c r="AL1576" s="40"/>
    </row>
    <row r="1577" spans="1:38" s="737" customFormat="1" ht="34" customHeight="1">
      <c r="A1577" s="1704">
        <f>IF(G1535="",0,1)</f>
        <v>0</v>
      </c>
      <c r="B1577" s="1655"/>
      <c r="C1577" s="1283"/>
      <c r="D1577" s="1561"/>
      <c r="E1577" s="1474" t="str">
        <f t="shared" si="148"/>
        <v/>
      </c>
      <c r="F1577" s="1789"/>
      <c r="G1577" s="1323"/>
      <c r="H1577" s="1324"/>
      <c r="I1577" s="1324"/>
      <c r="J1577" s="1324"/>
      <c r="K1577" s="2174"/>
      <c r="L1577" s="2174"/>
      <c r="M1577" s="2174"/>
      <c r="N1577" s="2174"/>
      <c r="O1577" s="2174"/>
      <c r="P1577" s="2174"/>
      <c r="Q1577" s="2174"/>
      <c r="R1577" s="1325"/>
      <c r="S1577" s="1326"/>
      <c r="T1577" s="1326"/>
      <c r="U1577" s="1326"/>
      <c r="V1577" s="1326"/>
      <c r="W1577" s="1326"/>
      <c r="X1577" s="1326"/>
      <c r="AC1577" s="1292"/>
      <c r="AI1577" s="1443"/>
      <c r="AJ1577" s="1443"/>
      <c r="AK1577" s="40"/>
      <c r="AL1577" s="40"/>
    </row>
    <row r="1578" spans="1:38" s="737" customFormat="1" ht="17" customHeight="1">
      <c r="A1578" s="1704">
        <f>IF(G1535="",0,1)</f>
        <v>0</v>
      </c>
      <c r="B1578" s="1655"/>
      <c r="C1578" s="1283"/>
      <c r="D1578" s="1561"/>
      <c r="E1578" s="1474" t="str">
        <f t="shared" si="148"/>
        <v/>
      </c>
      <c r="F1578" s="1789"/>
      <c r="G1578" s="1316"/>
      <c r="H1578" s="1317" t="str">
        <f>H$108</f>
        <v>Etanchéité</v>
      </c>
      <c r="I1578" s="1317"/>
      <c r="J1578" s="1317"/>
      <c r="K1578" s="2173" t="str">
        <f>AI1535</f>
        <v/>
      </c>
      <c r="L1578" s="2173"/>
      <c r="M1578" s="2173"/>
      <c r="N1578" s="2173"/>
      <c r="O1578" s="2173"/>
      <c r="P1578" s="2173"/>
      <c r="Q1578" s="2173"/>
      <c r="R1578" s="1318" t="str">
        <f>IF(S1578=0,"",IF(BF1535=Q$40,R$40,R$41))</f>
        <v>d'ici à 8 ans</v>
      </c>
      <c r="S1578" s="1327" t="str">
        <f>AW1535</f>
        <v/>
      </c>
      <c r="T1578" s="1327"/>
      <c r="U1578" s="1327"/>
      <c r="V1578" s="527"/>
      <c r="W1578" s="1320"/>
      <c r="X1578" s="1319" t="str">
        <f>IF(V1578=V$41,0,S1578)</f>
        <v/>
      </c>
      <c r="Z1578" s="1328">
        <f>IF(S1578=0,1,IF(V1578=V$41,2,3))</f>
        <v>3</v>
      </c>
      <c r="AA1578" s="1322">
        <f>IF(R1578=AA1567,S1578,0)</f>
        <v>0</v>
      </c>
      <c r="AB1578" s="1322" t="str">
        <f>IF(R1578=AB1567,S1578,0)</f>
        <v/>
      </c>
      <c r="AC1578" s="1292"/>
      <c r="AD1578" s="1322">
        <f>IF(R1578=AD1567,X1578,0)</f>
        <v>0</v>
      </c>
      <c r="AE1578" s="1322" t="str">
        <f>IF(R1578=AE1567,X1578,0)</f>
        <v/>
      </c>
      <c r="AF1578" s="40"/>
      <c r="AG1578" s="1322">
        <f>AD1578</f>
        <v>0</v>
      </c>
      <c r="AH1578" s="1562" t="str">
        <f>AE1578</f>
        <v/>
      </c>
      <c r="AI1578" s="1563">
        <f>IF(W1578=AI1567,AC1578,0)</f>
        <v>0</v>
      </c>
      <c r="AJ1578" s="1563">
        <f>IF(W1578=AJ1567,AC1578,0)</f>
        <v>0</v>
      </c>
      <c r="AK1578" s="40"/>
      <c r="AL1578" s="40"/>
    </row>
    <row r="1579" spans="1:38" s="737" customFormat="1" ht="47" customHeight="1">
      <c r="A1579" s="1704">
        <f>IF(G1535="",0,1)</f>
        <v>0</v>
      </c>
      <c r="B1579" s="1655"/>
      <c r="C1579" s="1283"/>
      <c r="D1579" s="1561"/>
      <c r="E1579" s="1474" t="str">
        <f t="shared" si="148"/>
        <v/>
      </c>
      <c r="F1579" s="1789"/>
      <c r="G1579" s="1323"/>
      <c r="H1579" s="1324"/>
      <c r="I1579" s="1324"/>
      <c r="J1579" s="1324"/>
      <c r="K1579" s="2174"/>
      <c r="L1579" s="2174"/>
      <c r="M1579" s="2174"/>
      <c r="N1579" s="2174"/>
      <c r="O1579" s="2174"/>
      <c r="P1579" s="2174"/>
      <c r="Q1579" s="2174"/>
      <c r="R1579" s="1325"/>
      <c r="S1579" s="1326"/>
      <c r="T1579" s="1326"/>
      <c r="U1579" s="1326"/>
      <c r="V1579" s="1326"/>
      <c r="W1579" s="1326"/>
      <c r="X1579" s="1326"/>
      <c r="AC1579" s="1292"/>
      <c r="AE1579" s="40"/>
      <c r="AF1579" s="40"/>
      <c r="AH1579" s="40"/>
      <c r="AI1579" s="1443"/>
      <c r="AJ1579" s="44"/>
      <c r="AK1579" s="40"/>
      <c r="AL1579" s="40"/>
    </row>
    <row r="1580" spans="1:38" s="737" customFormat="1" ht="17" customHeight="1">
      <c r="A1580" s="1704">
        <f>IF(G1535="",0,1)</f>
        <v>0</v>
      </c>
      <c r="B1580" s="1655"/>
      <c r="C1580" s="1283"/>
      <c r="D1580" s="1561"/>
      <c r="E1580" s="1474" t="str">
        <f t="shared" si="148"/>
        <v/>
      </c>
      <c r="F1580" s="1789"/>
      <c r="G1580" s="1316"/>
      <c r="H1580" s="1317" t="str">
        <f>H$110</f>
        <v>Gestion du climat</v>
      </c>
      <c r="I1580" s="1317"/>
      <c r="J1580" s="1317"/>
      <c r="K1580" s="2173" t="str">
        <f>AJ1535</f>
        <v/>
      </c>
      <c r="L1580" s="2173"/>
      <c r="M1580" s="2173"/>
      <c r="N1580" s="2173"/>
      <c r="O1580" s="2173"/>
      <c r="P1580" s="2173"/>
      <c r="Q1580" s="2173"/>
      <c r="R1580" s="1318" t="str">
        <f>IF(S1580=0,"",IF(BG1535=Q$40,R$40,R$41))</f>
        <v>d'ici à 8 ans</v>
      </c>
      <c r="S1580" s="1327" t="str">
        <f>AX1535</f>
        <v/>
      </c>
      <c r="T1580" s="1327"/>
      <c r="U1580" s="1327"/>
      <c r="V1580" s="527"/>
      <c r="W1580" s="1320"/>
      <c r="X1580" s="1319" t="str">
        <f>IF(V1580=V$41,0,S1580)</f>
        <v/>
      </c>
      <c r="Z1580" s="1328">
        <f>IF(S1580=0,1,IF(V1580=V$41,2,3))</f>
        <v>3</v>
      </c>
      <c r="AA1580" s="1322">
        <f>IF(R1580=AA1567,S1580,0)</f>
        <v>0</v>
      </c>
      <c r="AB1580" s="1322" t="str">
        <f>IF(R1580=AB1567,S1580,0)</f>
        <v/>
      </c>
      <c r="AC1580" s="1292"/>
      <c r="AD1580" s="1322">
        <f>IF(R1580=AD1567,X1580,0)</f>
        <v>0</v>
      </c>
      <c r="AE1580" s="1322" t="str">
        <f>IF(R1580=AE1567,X1580,0)</f>
        <v/>
      </c>
      <c r="AF1580" s="40"/>
      <c r="AG1580" s="1322">
        <f>AD1580</f>
        <v>0</v>
      </c>
      <c r="AH1580" s="1562" t="str">
        <f>AE1580</f>
        <v/>
      </c>
      <c r="AI1580" s="1563">
        <f>IF(W1580=AI1567,AC1580,0)</f>
        <v>0</v>
      </c>
      <c r="AJ1580" s="1563">
        <f>IF(W1580=AJ1567,AC1580,0)</f>
        <v>0</v>
      </c>
      <c r="AK1580" s="40"/>
      <c r="AL1580" s="40"/>
    </row>
    <row r="1581" spans="1:38" s="737" customFormat="1" ht="24" customHeight="1">
      <c r="A1581" s="1704">
        <f>IF(G1535="",0,1)</f>
        <v>0</v>
      </c>
      <c r="B1581" s="1655"/>
      <c r="C1581" s="1283"/>
      <c r="D1581" s="1561"/>
      <c r="E1581" s="1474" t="str">
        <f t="shared" si="148"/>
        <v/>
      </c>
      <c r="F1581" s="1789"/>
      <c r="G1581" s="1323"/>
      <c r="H1581" s="1324"/>
      <c r="I1581" s="1324"/>
      <c r="J1581" s="1324"/>
      <c r="K1581" s="2174"/>
      <c r="L1581" s="2174"/>
      <c r="M1581" s="2174"/>
      <c r="N1581" s="2174"/>
      <c r="O1581" s="2174"/>
      <c r="P1581" s="2174"/>
      <c r="Q1581" s="2174"/>
      <c r="R1581" s="1325"/>
      <c r="S1581" s="1326"/>
      <c r="T1581" s="1326"/>
      <c r="U1581" s="1326"/>
      <c r="V1581" s="1326"/>
      <c r="W1581" s="1326"/>
      <c r="X1581" s="1326"/>
      <c r="AC1581" s="1292"/>
      <c r="AE1581" s="40"/>
      <c r="AF1581" s="40"/>
      <c r="AH1581" s="40"/>
      <c r="AJ1581" s="40"/>
      <c r="AK1581" s="40"/>
      <c r="AL1581" s="40"/>
    </row>
    <row r="1582" spans="1:38" s="737" customFormat="1" ht="17" customHeight="1">
      <c r="A1582" s="1704">
        <f>IF(G1535="",0,1)</f>
        <v>0</v>
      </c>
      <c r="B1582" s="1655"/>
      <c r="C1582" s="1283"/>
      <c r="D1582" s="1561"/>
      <c r="E1582" s="1474" t="str">
        <f t="shared" si="148"/>
        <v/>
      </c>
      <c r="F1582" s="1789"/>
      <c r="G1582" s="1316"/>
      <c r="H1582" s="1317" t="str">
        <f>H$112</f>
        <v>Isolation des conduites</v>
      </c>
      <c r="I1582" s="1317"/>
      <c r="J1582" s="1317"/>
      <c r="K1582" s="2173" t="str">
        <f>AK1535</f>
        <v/>
      </c>
      <c r="L1582" s="2173"/>
      <c r="M1582" s="2173"/>
      <c r="N1582" s="2173"/>
      <c r="O1582" s="2173"/>
      <c r="P1582" s="2173"/>
      <c r="Q1582" s="2173"/>
      <c r="R1582" s="1318" t="str">
        <f>IF(S1582=0,"",IF(BH1535=Q$40,R$40,R$41))</f>
        <v>d'ici à 8 ans</v>
      </c>
      <c r="S1582" s="1327" t="str">
        <f>AY1535</f>
        <v/>
      </c>
      <c r="T1582" s="1327"/>
      <c r="U1582" s="1327"/>
      <c r="V1582" s="527"/>
      <c r="W1582" s="1320"/>
      <c r="X1582" s="1319" t="str">
        <f>IF(V1582=V$41,0,S1582)</f>
        <v/>
      </c>
      <c r="Z1582" s="1328">
        <f>IF(S1582=0,1,IF(V1582=V$41,2,3))</f>
        <v>3</v>
      </c>
      <c r="AA1582" s="1322">
        <f>IF(R1582=AA1567,S1582,0)</f>
        <v>0</v>
      </c>
      <c r="AB1582" s="1322" t="str">
        <f>IF(R1582=AB1567,S1582,0)</f>
        <v/>
      </c>
      <c r="AC1582" s="1292"/>
      <c r="AD1582" s="1322">
        <f>IF(R1582=AD1567,X1582,0)</f>
        <v>0</v>
      </c>
      <c r="AE1582" s="1322" t="str">
        <f>IF(R1582=AE1567,X1582,0)</f>
        <v/>
      </c>
      <c r="AF1582" s="40"/>
      <c r="AH1582" s="40"/>
      <c r="AI1582" s="1322">
        <f>AD1582</f>
        <v>0</v>
      </c>
      <c r="AJ1582" s="1322" t="str">
        <f>AE1582</f>
        <v/>
      </c>
      <c r="AK1582" s="40"/>
      <c r="AL1582" s="40"/>
    </row>
    <row r="1583" spans="1:38" s="737" customFormat="1" ht="15" customHeight="1">
      <c r="A1583" s="1704">
        <f>IF(G1535="",0,1)</f>
        <v>0</v>
      </c>
      <c r="B1583" s="1655"/>
      <c r="C1583" s="1283"/>
      <c r="D1583" s="1561"/>
      <c r="E1583" s="1474" t="str">
        <f t="shared" si="148"/>
        <v/>
      </c>
      <c r="F1583" s="1789"/>
      <c r="G1583" s="1323"/>
      <c r="H1583" s="1324"/>
      <c r="I1583" s="1324"/>
      <c r="J1583" s="1324"/>
      <c r="K1583" s="2174"/>
      <c r="L1583" s="2174"/>
      <c r="M1583" s="2174"/>
      <c r="N1583" s="2174"/>
      <c r="O1583" s="2174"/>
      <c r="P1583" s="2174"/>
      <c r="Q1583" s="2174"/>
      <c r="R1583" s="1325"/>
      <c r="S1583" s="1326"/>
      <c r="T1583" s="1326"/>
      <c r="U1583" s="1326"/>
      <c r="V1583" s="1326"/>
      <c r="W1583" s="1326"/>
      <c r="X1583" s="1326"/>
      <c r="AC1583" s="1292"/>
      <c r="AE1583" s="40"/>
      <c r="AF1583" s="40"/>
      <c r="AH1583" s="40"/>
      <c r="AJ1583" s="40"/>
      <c r="AK1583" s="40"/>
      <c r="AL1583" s="40"/>
    </row>
    <row r="1584" spans="1:38" s="737" customFormat="1" ht="17" customHeight="1">
      <c r="A1584" s="1704">
        <f>IF(G1535="",0,1)</f>
        <v>0</v>
      </c>
      <c r="B1584" s="1655"/>
      <c r="C1584" s="1283"/>
      <c r="D1584" s="1561"/>
      <c r="E1584" s="1474" t="str">
        <f t="shared" si="148"/>
        <v/>
      </c>
      <c r="F1584" s="1789"/>
      <c r="G1584" s="1316"/>
      <c r="H1584" s="1317" t="str">
        <f>H$114</f>
        <v>Isolation du distributeur de chauffage</v>
      </c>
      <c r="I1584" s="1317"/>
      <c r="J1584" s="1317"/>
      <c r="K1584" s="2173" t="str">
        <f>AL1535</f>
        <v/>
      </c>
      <c r="L1584" s="2173"/>
      <c r="M1584" s="2173"/>
      <c r="N1584" s="2173"/>
      <c r="O1584" s="2173"/>
      <c r="P1584" s="2173"/>
      <c r="Q1584" s="2173"/>
      <c r="R1584" s="1318" t="str">
        <f>IF(S1584=0,"",IF(BI1535=Q$40,R$40,R$41))</f>
        <v>d'ici à 8 ans</v>
      </c>
      <c r="S1584" s="1327" t="str">
        <f>AZ1535</f>
        <v/>
      </c>
      <c r="T1584" s="1327"/>
      <c r="U1584" s="1327"/>
      <c r="V1584" s="527"/>
      <c r="W1584" s="1320"/>
      <c r="X1584" s="1319" t="str">
        <f>IF(V1584=V$41,0,S1584)</f>
        <v/>
      </c>
      <c r="Z1584" s="1328">
        <f>IF(S1584=0,1,IF(V1584=V$41,2,3))</f>
        <v>3</v>
      </c>
      <c r="AA1584" s="1322">
        <f>IF(R1584=AA$97,S1584,0)</f>
        <v>0</v>
      </c>
      <c r="AB1584" s="1322" t="str">
        <f>IF(R1584=AB$97,S1584,0)</f>
        <v/>
      </c>
      <c r="AC1584" s="1292"/>
      <c r="AD1584" s="1322">
        <f>IF(R1584=AD$97,X1584,0)</f>
        <v>0</v>
      </c>
      <c r="AE1584" s="1322" t="str">
        <f>IF(R1584=AE$97,X1584,0)</f>
        <v/>
      </c>
      <c r="AF1584" s="40"/>
      <c r="AH1584" s="40"/>
      <c r="AI1584" s="1322">
        <f>AD1584</f>
        <v>0</v>
      </c>
      <c r="AJ1584" s="1322" t="str">
        <f>AE1584</f>
        <v/>
      </c>
      <c r="AK1584" s="40"/>
      <c r="AL1584" s="40"/>
    </row>
    <row r="1585" spans="1:38" s="737" customFormat="1" ht="17" customHeight="1">
      <c r="A1585" s="1704">
        <f>IF(G1535="",0,1)</f>
        <v>0</v>
      </c>
      <c r="B1585" s="1655"/>
      <c r="C1585" s="1283"/>
      <c r="D1585" s="1561"/>
      <c r="E1585" s="1474" t="str">
        <f t="shared" si="148"/>
        <v/>
      </c>
      <c r="F1585" s="1789"/>
      <c r="G1585" s="1323"/>
      <c r="H1585" s="1324"/>
      <c r="I1585" s="1324"/>
      <c r="J1585" s="1324"/>
      <c r="K1585" s="2174"/>
      <c r="L1585" s="2174"/>
      <c r="M1585" s="2174"/>
      <c r="N1585" s="2174"/>
      <c r="O1585" s="2174"/>
      <c r="P1585" s="2174"/>
      <c r="Q1585" s="2174"/>
      <c r="R1585" s="1325"/>
      <c r="S1585" s="1326"/>
      <c r="T1585" s="1326"/>
      <c r="U1585" s="1326"/>
      <c r="V1585" s="1326"/>
      <c r="W1585" s="1326"/>
      <c r="X1585" s="1326"/>
      <c r="AC1585" s="1292"/>
      <c r="AE1585" s="40"/>
      <c r="AF1585" s="40"/>
      <c r="AH1585" s="40"/>
      <c r="AJ1585" s="40"/>
      <c r="AK1585" s="40"/>
      <c r="AL1585" s="40"/>
    </row>
    <row r="1586" spans="1:38" s="1292" customFormat="1" ht="18" customHeight="1">
      <c r="A1586" s="1704">
        <f>IF(G1535="",0,1)</f>
        <v>0</v>
      </c>
      <c r="B1586" s="1629"/>
      <c r="C1586" s="1283"/>
      <c r="D1586" s="1564">
        <f>IF(I1586="",-1,0)</f>
        <v>-1</v>
      </c>
      <c r="E1586" s="1474" t="str">
        <f t="shared" si="148"/>
        <v/>
      </c>
      <c r="F1586" s="1789"/>
      <c r="G1586" s="1329" t="str">
        <f>G$116</f>
        <v>Total</v>
      </c>
      <c r="H1586" s="1329"/>
      <c r="I1586" s="1330"/>
      <c r="J1586" s="1331"/>
      <c r="K1586" s="1332">
        <f>AK1536</f>
        <v>0</v>
      </c>
      <c r="L1586" s="1332"/>
      <c r="M1586" s="1332"/>
      <c r="N1586" s="1332"/>
      <c r="O1586" s="1332"/>
      <c r="P1586" s="1332"/>
      <c r="Q1586" s="1332"/>
      <c r="R1586" s="1332"/>
      <c r="S1586" s="1286">
        <f>SUM(S1572:S1585)</f>
        <v>0</v>
      </c>
      <c r="T1586" s="1333"/>
      <c r="U1586" s="1286"/>
      <c r="V1586" s="1286">
        <f>SUM(V1572:V1585)</f>
        <v>0</v>
      </c>
      <c r="W1586" s="1286">
        <f>SUM(W1572:W1585)</f>
        <v>0</v>
      </c>
      <c r="X1586" s="1286">
        <f>SUM(X1572:X1585)</f>
        <v>0</v>
      </c>
      <c r="Y1586" s="2"/>
      <c r="Z1586" s="2"/>
      <c r="AA1586" s="1334">
        <f>SUM(AA1572:AA1585)</f>
        <v>0</v>
      </c>
      <c r="AB1586" s="1334">
        <f>SUM(AB1572:AB1585)</f>
        <v>0</v>
      </c>
      <c r="AD1586" s="1334">
        <f>SUM(AD1572:AD1585)</f>
        <v>0</v>
      </c>
      <c r="AE1586" s="1334">
        <f>SUM(AE1572:AE1585)</f>
        <v>0</v>
      </c>
      <c r="AF1586" s="1415"/>
      <c r="AG1586" s="1334">
        <f>SUM(AG1572:AG1585)</f>
        <v>0</v>
      </c>
      <c r="AH1586" s="1334">
        <f>SUM(AH1572:AH1585)</f>
        <v>0</v>
      </c>
      <c r="AI1586" s="1334">
        <f>SUM(AI1572:AI1585)</f>
        <v>0</v>
      </c>
      <c r="AJ1586" s="1334">
        <f>SUM(AJ1572:AJ1585)</f>
        <v>0</v>
      </c>
      <c r="AK1586" s="1415"/>
      <c r="AL1586" s="1415"/>
    </row>
    <row r="1587" spans="1:38" s="731" customFormat="1" ht="25" customHeight="1">
      <c r="A1587" s="1704">
        <f>IF(G1535="",0,1)</f>
        <v>0</v>
      </c>
      <c r="B1587" s="1629"/>
      <c r="C1587" s="1283"/>
      <c r="D1587" s="1561"/>
      <c r="E1587" s="1474" t="str">
        <f t="shared" si="148"/>
        <v/>
      </c>
      <c r="F1587" s="1789"/>
      <c r="G1587" s="1315"/>
      <c r="H1587" s="1335"/>
      <c r="I1587" s="1336"/>
      <c r="J1587" s="1337"/>
      <c r="K1587" s="1338"/>
      <c r="L1587" s="1338"/>
      <c r="M1587" s="1338"/>
      <c r="N1587" s="1338"/>
      <c r="O1587" s="1338"/>
      <c r="P1587" s="1338"/>
      <c r="Q1587" s="1338"/>
      <c r="R1587" s="1338"/>
      <c r="S1587" s="1337"/>
      <c r="T1587" s="1337"/>
      <c r="U1587" s="1337"/>
      <c r="V1587" s="1339"/>
      <c r="W1587" s="989"/>
      <c r="X1587" s="2"/>
      <c r="Y1587" s="2"/>
      <c r="Z1587" s="2"/>
      <c r="AA1587" s="2"/>
      <c r="AB1587" s="2"/>
      <c r="AC1587" s="1292"/>
      <c r="AD1587" s="1415"/>
      <c r="AE1587" s="1415"/>
      <c r="AF1587" s="1415"/>
      <c r="AG1587" s="1415"/>
      <c r="AH1587" s="1415"/>
      <c r="AI1587" s="1415"/>
      <c r="AJ1587" s="1415"/>
      <c r="AK1587" s="1415"/>
      <c r="AL1587" s="1415"/>
    </row>
    <row r="1588" spans="1:38" s="1279" customFormat="1" ht="19" customHeight="1">
      <c r="A1588" s="1704">
        <f>IF(G1535="",0,1)</f>
        <v>0</v>
      </c>
      <c r="B1588" s="1704"/>
      <c r="C1588" s="1565"/>
      <c r="D1588" s="1566"/>
      <c r="E1588" s="1474" t="str">
        <f t="shared" si="148"/>
        <v/>
      </c>
      <c r="F1588" s="1789"/>
      <c r="G1588" s="1340"/>
      <c r="H1588" s="1341" t="str">
        <f>H$118</f>
        <v>Economies</v>
      </c>
      <c r="I1588" s="1342"/>
      <c r="J1588" s="1343"/>
      <c r="K1588" s="1344" t="str">
        <f>K$118</f>
        <v>Ensemble des mesures 1</v>
      </c>
      <c r="L1588" s="1345"/>
      <c r="M1588" s="1261"/>
      <c r="N1588" s="1346"/>
      <c r="O1588" s="1346"/>
      <c r="P1588" s="1346"/>
      <c r="Q1588" s="1346"/>
      <c r="R1588" s="1346"/>
      <c r="S1588" s="1347">
        <f>AA1586</f>
        <v>0</v>
      </c>
      <c r="T1588" s="1261"/>
      <c r="U1588" s="1261"/>
      <c r="V1588" s="1261"/>
      <c r="W1588" s="1348"/>
      <c r="X1588" s="1349">
        <f>AD1586</f>
        <v>0</v>
      </c>
      <c r="Y1588" s="1350"/>
      <c r="Z1588" s="1350"/>
      <c r="AA1588" s="1350"/>
      <c r="AB1588" s="1350"/>
      <c r="AC1588" s="1350"/>
    </row>
    <row r="1589" spans="1:38" s="1355" customFormat="1" ht="19" customHeight="1">
      <c r="A1589" s="1704">
        <f>IF(G1535="",0,1)</f>
        <v>0</v>
      </c>
      <c r="B1589" s="1646"/>
      <c r="C1589" s="1565"/>
      <c r="D1589" s="1567"/>
      <c r="E1589" s="1474" t="str">
        <f t="shared" si="148"/>
        <v/>
      </c>
      <c r="F1589" s="1789"/>
      <c r="G1589" s="1351"/>
      <c r="H1589" s="1352" t="s">
        <v>100</v>
      </c>
      <c r="I1589" s="1353"/>
      <c r="J1589" s="1354"/>
      <c r="K1589" s="1344" t="str">
        <f>K$119</f>
        <v>Ensemble des mesures 2</v>
      </c>
      <c r="L1589" s="1345"/>
      <c r="M1589" s="1261"/>
      <c r="N1589" s="1346"/>
      <c r="O1589" s="1346"/>
      <c r="P1589" s="1346"/>
      <c r="Q1589" s="1346"/>
      <c r="R1589" s="1346"/>
      <c r="S1589" s="1347">
        <f>AB1586</f>
        <v>0</v>
      </c>
      <c r="T1589" s="1261"/>
      <c r="U1589" s="1261"/>
      <c r="V1589" s="1261"/>
      <c r="W1589" s="1348"/>
      <c r="X1589" s="1349">
        <f>AE1586</f>
        <v>0</v>
      </c>
      <c r="Y1589" s="208"/>
      <c r="Z1589" s="208"/>
      <c r="AA1589" s="208"/>
      <c r="AB1589" s="208"/>
      <c r="AC1589" s="208"/>
      <c r="AD1589" s="198"/>
      <c r="AE1589" s="198"/>
      <c r="AF1589" s="198"/>
      <c r="AG1589" s="198"/>
      <c r="AH1589" s="198"/>
      <c r="AI1589" s="198"/>
      <c r="AJ1589" s="198"/>
      <c r="AK1589" s="198"/>
      <c r="AL1589" s="198"/>
    </row>
    <row r="1590" spans="1:38" s="1368" customFormat="1" ht="19" customHeight="1">
      <c r="A1590" s="1704">
        <f>IF(G1535="",0,1)</f>
        <v>0</v>
      </c>
      <c r="B1590" s="1709"/>
      <c r="C1590" s="1568"/>
      <c r="D1590" s="1569"/>
      <c r="E1590" s="1474" t="str">
        <f t="shared" si="148"/>
        <v/>
      </c>
      <c r="F1590" s="1789"/>
      <c r="G1590" s="1359"/>
      <c r="H1590" s="1360"/>
      <c r="I1590" s="1361"/>
      <c r="J1590" s="1360"/>
      <c r="K1590" s="1414" t="str">
        <f>K$120</f>
        <v>Total (ensemble des mesures 1+2)</v>
      </c>
      <c r="L1590" s="1363"/>
      <c r="M1590" s="1364"/>
      <c r="N1590" s="1362"/>
      <c r="O1590" s="1362"/>
      <c r="P1590" s="1362"/>
      <c r="Q1590" s="1362"/>
      <c r="R1590" s="1362"/>
      <c r="S1590" s="1365">
        <f>SUM(S1588:S1589)</f>
        <v>0</v>
      </c>
      <c r="T1590" s="1364"/>
      <c r="U1590" s="1364"/>
      <c r="V1590" s="1364"/>
      <c r="W1590" s="1366"/>
      <c r="X1590" s="1367">
        <f>SUM(X1588:X1589)</f>
        <v>0</v>
      </c>
      <c r="Y1590" s="933"/>
      <c r="Z1590" s="933"/>
      <c r="AA1590" s="933"/>
      <c r="AB1590" s="933"/>
      <c r="AC1590" s="933"/>
      <c r="AD1590" s="21"/>
      <c r="AE1590" s="21"/>
      <c r="AF1590" s="21"/>
      <c r="AG1590" s="21"/>
      <c r="AH1590" s="21"/>
      <c r="AI1590" s="21"/>
      <c r="AJ1590" s="21"/>
      <c r="AK1590" s="21"/>
      <c r="AL1590" s="21"/>
    </row>
    <row r="1591" spans="1:38" s="731" customFormat="1" ht="25" customHeight="1">
      <c r="A1591" s="1704">
        <f>IF(G1535="",0,1)</f>
        <v>0</v>
      </c>
      <c r="B1591" s="1629"/>
      <c r="C1591" s="1283"/>
      <c r="D1591" s="1561"/>
      <c r="E1591" s="1474" t="str">
        <f t="shared" si="148"/>
        <v/>
      </c>
      <c r="F1591" s="1789"/>
      <c r="G1591" s="1315"/>
      <c r="H1591" s="1335"/>
      <c r="I1591" s="1336"/>
      <c r="J1591" s="1337"/>
      <c r="K1591" s="1338"/>
      <c r="L1591" s="1338"/>
      <c r="M1591" s="1338"/>
      <c r="N1591" s="1338"/>
      <c r="O1591" s="1338"/>
      <c r="P1591" s="1338"/>
      <c r="Q1591" s="1338"/>
      <c r="R1591" s="1338"/>
      <c r="S1591" s="1337"/>
      <c r="T1591" s="1337"/>
      <c r="U1591" s="1337"/>
      <c r="V1591" s="1339"/>
      <c r="W1591" s="989"/>
      <c r="X1591" s="2"/>
      <c r="Y1591" s="2"/>
      <c r="Z1591" s="2"/>
      <c r="AA1591" s="2"/>
      <c r="AB1591" s="2"/>
      <c r="AC1591" s="1291"/>
      <c r="AD1591" s="1415"/>
      <c r="AE1591" s="1415"/>
      <c r="AF1591" s="1415"/>
      <c r="AG1591" s="1415"/>
      <c r="AH1591" s="1415"/>
      <c r="AI1591" s="1415"/>
      <c r="AJ1591" s="1415"/>
      <c r="AK1591" s="1415"/>
      <c r="AL1591" s="1415"/>
    </row>
    <row r="1592" spans="1:38" s="731" customFormat="1" ht="25" customHeight="1">
      <c r="A1592" s="1704">
        <f>IF(G1535="",0,1)</f>
        <v>0</v>
      </c>
      <c r="B1592" s="1629"/>
      <c r="C1592" s="1283"/>
      <c r="D1592" s="1561"/>
      <c r="E1592" s="1474" t="str">
        <f t="shared" si="148"/>
        <v/>
      </c>
      <c r="F1592" s="1789"/>
      <c r="G1592" s="1315"/>
      <c r="H1592" s="1619" t="s">
        <v>909</v>
      </c>
      <c r="I1592" s="1369"/>
      <c r="J1592" s="1369"/>
      <c r="K1592" s="1369"/>
      <c r="L1592" s="1369"/>
      <c r="M1592" s="1369"/>
      <c r="N1592" s="1369"/>
      <c r="O1592" s="1369"/>
      <c r="P1592" s="1369"/>
      <c r="Q1592" s="1369"/>
      <c r="R1592" s="1369"/>
      <c r="S1592" s="1369"/>
      <c r="T1592" s="1369"/>
      <c r="U1592" s="1369"/>
      <c r="V1592" s="1369"/>
      <c r="W1592" s="1369"/>
      <c r="X1592" s="2"/>
      <c r="Y1592" s="2"/>
      <c r="Z1592" s="2"/>
      <c r="AA1592" s="2"/>
      <c r="AB1592" s="2"/>
      <c r="AC1592" s="1291"/>
      <c r="AD1592" s="1415"/>
      <c r="AE1592" s="1415"/>
      <c r="AF1592" s="1415"/>
      <c r="AG1592" s="1415"/>
      <c r="AH1592" s="1415"/>
      <c r="AI1592" s="1415"/>
      <c r="AJ1592" s="1415"/>
      <c r="AK1592" s="1415"/>
      <c r="AL1592" s="1415"/>
    </row>
    <row r="1593" spans="1:38" s="731" customFormat="1" ht="84" customHeight="1">
      <c r="A1593" s="1704">
        <f>IF(G1535="",0,1)</f>
        <v>0</v>
      </c>
      <c r="B1593" s="1629"/>
      <c r="C1593" s="1283"/>
      <c r="D1593" s="1561"/>
      <c r="E1593" s="1474" t="str">
        <f t="shared" si="148"/>
        <v/>
      </c>
      <c r="F1593" s="1789"/>
      <c r="G1593" s="1315"/>
      <c r="H1593" s="2188"/>
      <c r="I1593" s="2189"/>
      <c r="J1593" s="2189"/>
      <c r="K1593" s="2189"/>
      <c r="L1593" s="2189"/>
      <c r="M1593" s="2189"/>
      <c r="N1593" s="2189"/>
      <c r="O1593" s="2189"/>
      <c r="P1593" s="2189"/>
      <c r="Q1593" s="2189"/>
      <c r="R1593" s="2189"/>
      <c r="S1593" s="2189"/>
      <c r="T1593" s="2189"/>
      <c r="U1593" s="2189"/>
      <c r="V1593" s="2189"/>
      <c r="W1593" s="2190"/>
      <c r="X1593" s="2"/>
      <c r="Y1593" s="2"/>
      <c r="Z1593" s="2"/>
      <c r="AA1593" s="2"/>
      <c r="AB1593" s="2"/>
      <c r="AC1593" s="1291"/>
      <c r="AD1593" s="1415"/>
      <c r="AE1593" s="1415"/>
      <c r="AF1593" s="1415"/>
      <c r="AG1593" s="1415"/>
      <c r="AH1593" s="1415"/>
      <c r="AI1593" s="1415"/>
      <c r="AJ1593" s="1415"/>
      <c r="AK1593" s="1415"/>
      <c r="AL1593" s="1415"/>
    </row>
    <row r="1594" spans="1:38" s="731" customFormat="1" ht="25" customHeight="1">
      <c r="A1594" s="1704">
        <f>IF(G1535="",0,1)</f>
        <v>0</v>
      </c>
      <c r="B1594" s="1629"/>
      <c r="C1594" s="1283"/>
      <c r="D1594" s="1561"/>
      <c r="E1594" s="1474" t="str">
        <f t="shared" si="148"/>
        <v/>
      </c>
      <c r="F1594" s="1789"/>
      <c r="G1594" s="1315"/>
      <c r="H1594" s="1335"/>
      <c r="I1594" s="1336"/>
      <c r="J1594" s="1336"/>
      <c r="K1594" s="1336"/>
      <c r="L1594" s="1336"/>
      <c r="M1594" s="1336"/>
      <c r="N1594" s="1336"/>
      <c r="O1594" s="1336"/>
      <c r="P1594" s="1336"/>
      <c r="Q1594" s="1336"/>
      <c r="R1594" s="1336"/>
      <c r="S1594" s="1336"/>
      <c r="T1594" s="1336"/>
      <c r="U1594" s="1336"/>
      <c r="V1594" s="1336"/>
      <c r="W1594" s="1336"/>
      <c r="X1594" s="2"/>
      <c r="Y1594" s="2"/>
      <c r="Z1594" s="2"/>
      <c r="AA1594" s="2"/>
      <c r="AB1594" s="2"/>
      <c r="AC1594" s="1291"/>
      <c r="AD1594" s="1415"/>
      <c r="AE1594" s="1415"/>
      <c r="AF1594" s="1415"/>
      <c r="AG1594" s="1415"/>
      <c r="AH1594" s="1415"/>
      <c r="AI1594" s="1415"/>
      <c r="AJ1594" s="1415"/>
      <c r="AK1594" s="1415"/>
      <c r="AL1594" s="1415"/>
    </row>
    <row r="1595" spans="1:38" s="731" customFormat="1" ht="25" customHeight="1">
      <c r="A1595" s="1704">
        <f>IF(G1535="",0,1)</f>
        <v>0</v>
      </c>
      <c r="B1595" s="1629"/>
      <c r="C1595" s="1283"/>
      <c r="D1595" s="1561"/>
      <c r="E1595" s="1474" t="str">
        <f t="shared" si="148"/>
        <v/>
      </c>
      <c r="F1595" s="1789"/>
      <c r="G1595" s="1315"/>
      <c r="H1595" s="1335"/>
      <c r="I1595" s="1336"/>
      <c r="J1595" s="1337"/>
      <c r="K1595" s="1338"/>
      <c r="L1595" s="1338"/>
      <c r="M1595" s="1338"/>
      <c r="N1595" s="1338"/>
      <c r="O1595" s="1338"/>
      <c r="P1595" s="1338"/>
      <c r="Q1595" s="1338"/>
      <c r="R1595" s="1338"/>
      <c r="S1595" s="1337"/>
      <c r="T1595" s="1337"/>
      <c r="U1595" s="1337"/>
      <c r="V1595" s="1339"/>
      <c r="W1595" s="989"/>
      <c r="X1595" s="2"/>
      <c r="Y1595" s="2"/>
      <c r="Z1595" s="2"/>
      <c r="AA1595" s="2"/>
      <c r="AB1595" s="2"/>
      <c r="AC1595" s="1291"/>
      <c r="AD1595" s="1415"/>
      <c r="AE1595" s="1415"/>
      <c r="AF1595" s="1415"/>
      <c r="AG1595" s="1415"/>
      <c r="AH1595" s="1415"/>
      <c r="AI1595" s="1415"/>
      <c r="AJ1595" s="1415"/>
      <c r="AK1595" s="1415"/>
      <c r="AL1595" s="1415"/>
    </row>
    <row r="1596" spans="1:38" s="731" customFormat="1" ht="25" customHeight="1">
      <c r="A1596" s="1704">
        <f>IF(G1535="",0,1)</f>
        <v>0</v>
      </c>
      <c r="B1596" s="1629"/>
      <c r="C1596" s="1283"/>
      <c r="D1596" s="1561"/>
      <c r="E1596" s="1474" t="str">
        <f t="shared" si="148"/>
        <v/>
      </c>
      <c r="F1596" s="1789"/>
      <c r="G1596" s="1315"/>
      <c r="H1596" s="1335"/>
      <c r="I1596" s="1336"/>
      <c r="J1596" s="1337"/>
      <c r="K1596" s="1338"/>
      <c r="L1596" s="1338"/>
      <c r="M1596" s="1338"/>
      <c r="N1596" s="1338"/>
      <c r="O1596" s="1338"/>
      <c r="P1596" s="1338"/>
      <c r="Q1596" s="1338"/>
      <c r="R1596" s="1338"/>
      <c r="S1596" s="1337"/>
      <c r="T1596" s="1337"/>
      <c r="U1596" s="1337"/>
      <c r="V1596" s="1339"/>
      <c r="W1596" s="989"/>
      <c r="X1596" s="2"/>
      <c r="Y1596" s="2"/>
      <c r="Z1596" s="2"/>
      <c r="AA1596" s="2"/>
      <c r="AB1596" s="2"/>
      <c r="AC1596" s="1291"/>
      <c r="AD1596" s="1415"/>
      <c r="AE1596" s="1415"/>
      <c r="AF1596" s="1415"/>
      <c r="AG1596" s="1415"/>
      <c r="AH1596" s="1415"/>
      <c r="AI1596" s="1415"/>
      <c r="AJ1596" s="1415"/>
      <c r="AK1596" s="1415"/>
      <c r="AL1596" s="1415"/>
    </row>
    <row r="1597" spans="1:38" s="1292" customFormat="1" ht="24" thickBot="1">
      <c r="A1597" s="1704">
        <f>IF(G1535="",0,1)</f>
        <v>0</v>
      </c>
      <c r="B1597" s="1629"/>
      <c r="C1597" s="1283"/>
      <c r="D1597" s="1561"/>
      <c r="E1597" s="1474" t="str">
        <f t="shared" si="148"/>
        <v/>
      </c>
      <c r="F1597" s="1789"/>
      <c r="G1597" s="777" t="str">
        <f>CONCATENATE(G1535, G$39)</f>
        <v>: Contrôle d'optimisation énergétique</v>
      </c>
      <c r="H1597" s="777"/>
      <c r="I1597" s="777"/>
      <c r="J1597" s="777"/>
      <c r="K1597" s="777"/>
      <c r="L1597" s="777"/>
      <c r="M1597" s="777"/>
      <c r="N1597" s="777"/>
      <c r="O1597" s="777"/>
      <c r="P1597" s="777"/>
      <c r="Q1597" s="777"/>
      <c r="R1597" s="777"/>
      <c r="S1597" s="777"/>
      <c r="T1597" s="777"/>
      <c r="U1597" s="2175"/>
      <c r="V1597" s="2175"/>
      <c r="W1597" s="1570"/>
      <c r="X1597" s="2"/>
      <c r="Y1597" s="2"/>
      <c r="Z1597" s="2"/>
      <c r="AA1597" s="2"/>
      <c r="AB1597" s="2"/>
      <c r="AC1597" s="1291"/>
      <c r="AD1597" s="1415"/>
    </row>
    <row r="1598" spans="1:38" s="731" customFormat="1" ht="25" customHeight="1">
      <c r="A1598" s="1704">
        <f>IF(G1535="",0,1)</f>
        <v>0</v>
      </c>
      <c r="B1598" s="1629"/>
      <c r="C1598" s="1283"/>
      <c r="D1598" s="1561"/>
      <c r="E1598" s="1474" t="str">
        <f t="shared" si="148"/>
        <v/>
      </c>
      <c r="F1598" s="1789"/>
      <c r="G1598" s="1315"/>
      <c r="H1598" s="1335"/>
      <c r="I1598" s="1336"/>
      <c r="J1598" s="1337"/>
      <c r="K1598" s="1338"/>
      <c r="L1598" s="1338"/>
      <c r="M1598" s="1338"/>
      <c r="N1598" s="1338"/>
      <c r="O1598" s="1338"/>
      <c r="P1598" s="1338"/>
      <c r="Q1598" s="1338"/>
      <c r="R1598" s="1338"/>
      <c r="S1598" s="1337"/>
      <c r="T1598" s="1337"/>
      <c r="U1598" s="1337"/>
      <c r="V1598" s="1339"/>
      <c r="W1598" s="989"/>
      <c r="X1598" s="2"/>
      <c r="Y1598" s="2"/>
      <c r="Z1598" s="2"/>
      <c r="AA1598" s="2"/>
      <c r="AB1598" s="2"/>
      <c r="AC1598" s="1291"/>
      <c r="AD1598" s="1415"/>
      <c r="AE1598" s="1415"/>
      <c r="AF1598" s="1415"/>
      <c r="AG1598" s="1415"/>
      <c r="AH1598" s="1415"/>
      <c r="AI1598" s="1415"/>
      <c r="AJ1598" s="1415"/>
      <c r="AK1598" s="1415"/>
      <c r="AL1598" s="1415"/>
    </row>
    <row r="1599" spans="1:38" s="731" customFormat="1" ht="25" customHeight="1">
      <c r="A1599" s="1704">
        <f>IF(G1535="",0,1)</f>
        <v>0</v>
      </c>
      <c r="B1599" s="1629"/>
      <c r="C1599" s="1283"/>
      <c r="D1599" s="1561"/>
      <c r="E1599" s="1474" t="str">
        <f t="shared" si="148"/>
        <v/>
      </c>
      <c r="F1599" s="1789"/>
      <c r="G1599" s="1571" t="str">
        <f>G$129</f>
        <v>Réalisez les mesures d'optimisation énergétique au moins 1 x par an - au mieux avant la période de chauffe.</v>
      </c>
      <c r="H1599" s="1335"/>
      <c r="I1599" s="1336"/>
      <c r="J1599" s="1337"/>
      <c r="K1599" s="1338"/>
      <c r="L1599" s="1338"/>
      <c r="M1599" s="1338"/>
      <c r="N1599" s="1338"/>
      <c r="O1599" s="1338"/>
      <c r="P1599" s="1338"/>
      <c r="Q1599" s="1338"/>
      <c r="R1599" s="1338"/>
      <c r="S1599" s="1337"/>
      <c r="T1599" s="1337"/>
      <c r="U1599" s="1337"/>
      <c r="V1599" s="1339"/>
      <c r="W1599" s="989"/>
      <c r="X1599" s="2"/>
      <c r="Y1599" s="2"/>
      <c r="Z1599" s="2"/>
      <c r="AA1599" s="2"/>
      <c r="AB1599" s="2"/>
      <c r="AC1599" s="1291"/>
      <c r="AD1599" s="1415"/>
      <c r="AE1599" s="1415"/>
      <c r="AF1599" s="1415"/>
      <c r="AG1599" s="1415"/>
      <c r="AH1599" s="1415"/>
      <c r="AI1599" s="1415"/>
      <c r="AJ1599" s="1415"/>
      <c r="AK1599" s="1415"/>
      <c r="AL1599" s="1415"/>
    </row>
    <row r="1600" spans="1:38" s="731" customFormat="1" ht="25" customHeight="1">
      <c r="A1600" s="1704">
        <f>IF(G1535="",0,1)</f>
        <v>0</v>
      </c>
      <c r="B1600" s="1629"/>
      <c r="C1600" s="1283"/>
      <c r="D1600" s="1561"/>
      <c r="E1600" s="1474" t="str">
        <f t="shared" ref="E1600:E1633" si="149">IF((SUM(A1600:C1600))&gt;0,G$42,"")</f>
        <v/>
      </c>
      <c r="F1600" s="1789"/>
      <c r="G1600" s="1571"/>
      <c r="H1600" s="1335"/>
      <c r="I1600" s="1336"/>
      <c r="J1600" s="1337"/>
      <c r="K1600" s="1338"/>
      <c r="L1600" s="1338"/>
      <c r="M1600" s="1338"/>
      <c r="N1600" s="1338"/>
      <c r="O1600" s="1338"/>
      <c r="P1600" s="1338"/>
      <c r="Q1600" s="1338"/>
      <c r="R1600" s="1338"/>
      <c r="S1600" s="1572" t="str">
        <f>S$130</f>
        <v>Réalisé</v>
      </c>
      <c r="V1600" s="955" t="str">
        <f>V$130</f>
        <v>Nom, date</v>
      </c>
      <c r="W1600" s="989"/>
      <c r="X1600" s="2"/>
      <c r="Y1600" s="2"/>
      <c r="Z1600" s="2"/>
      <c r="AA1600" s="2"/>
      <c r="AB1600" s="2"/>
      <c r="AC1600" s="1291"/>
      <c r="AD1600" s="1415"/>
      <c r="AE1600" s="1415"/>
      <c r="AF1600" s="1415"/>
      <c r="AG1600" s="1415"/>
      <c r="AH1600" s="1415"/>
      <c r="AI1600" s="1415"/>
      <c r="AJ1600" s="1415"/>
      <c r="AK1600" s="1415"/>
      <c r="AL1600" s="1415"/>
    </row>
    <row r="1601" spans="1:38" s="731" customFormat="1" ht="25" customHeight="1">
      <c r="A1601" s="1704">
        <f>IF(G1535="",0,1)</f>
        <v>0</v>
      </c>
      <c r="B1601" s="1629"/>
      <c r="C1601" s="1283"/>
      <c r="D1601" s="1561"/>
      <c r="E1601" s="1474" t="str">
        <f t="shared" si="149"/>
        <v/>
      </c>
      <c r="F1601" s="1789"/>
      <c r="G1601" s="1335" t="str">
        <f>G$131</f>
        <v>2.1 Etanchéité</v>
      </c>
      <c r="H1601" s="1335"/>
      <c r="I1601" s="1336"/>
      <c r="J1601" s="1337"/>
      <c r="K1601" s="1338"/>
      <c r="L1601" s="1338"/>
      <c r="M1601" s="1338"/>
      <c r="N1601" s="1338"/>
      <c r="O1601" s="1338"/>
      <c r="P1601" s="1338"/>
      <c r="Q1601" s="1338"/>
      <c r="R1601" s="1338"/>
      <c r="S1601" s="1337"/>
      <c r="T1601" s="1337"/>
      <c r="U1601" s="1337"/>
      <c r="V1601" s="1339"/>
      <c r="W1601" s="1339"/>
      <c r="X1601" s="1339"/>
      <c r="Y1601" s="2"/>
      <c r="Z1601" s="2"/>
      <c r="AA1601" s="2"/>
      <c r="AB1601" s="2"/>
      <c r="AC1601" s="1291"/>
      <c r="AD1601" s="1415"/>
      <c r="AE1601" s="1415"/>
      <c r="AF1601" s="1415"/>
      <c r="AG1601" s="1415"/>
      <c r="AH1601" s="1415"/>
      <c r="AI1601" s="1415"/>
      <c r="AJ1601" s="1415"/>
      <c r="AK1601" s="1415"/>
      <c r="AL1601" s="1415"/>
    </row>
    <row r="1602" spans="1:38" s="731" customFormat="1" ht="19" customHeight="1">
      <c r="A1602" s="1704">
        <f>IF(G1535="",0,1)</f>
        <v>0</v>
      </c>
      <c r="B1602" s="1629"/>
      <c r="C1602" s="1283"/>
      <c r="D1602" s="1561"/>
      <c r="E1602" s="1474" t="str">
        <f t="shared" si="149"/>
        <v/>
      </c>
      <c r="F1602" s="1789"/>
      <c r="G1602" s="1573" t="s">
        <v>9</v>
      </c>
      <c r="H1602" s="1574" t="str">
        <f>BT1535</f>
        <v/>
      </c>
      <c r="I1602" s="1575"/>
      <c r="J1602" s="1576"/>
      <c r="K1602" s="1577"/>
      <c r="L1602" s="1578"/>
      <c r="M1602" s="1578"/>
      <c r="N1602" s="1578"/>
      <c r="O1602" s="1578"/>
      <c r="P1602" s="1578"/>
      <c r="Q1602" s="1578"/>
      <c r="R1602" s="1578"/>
      <c r="S1602" s="1578"/>
      <c r="T1602" s="1578"/>
      <c r="U1602" s="1576"/>
      <c r="V1602" s="1579"/>
      <c r="W1602" s="1579"/>
      <c r="X1602" s="1579"/>
      <c r="Y1602" s="2"/>
      <c r="Z1602" s="2"/>
      <c r="AA1602" s="2"/>
      <c r="AB1602" s="2"/>
      <c r="AC1602" s="1291"/>
      <c r="AD1602" s="1415"/>
      <c r="AE1602" s="1415"/>
      <c r="AF1602" s="1415"/>
      <c r="AG1602" s="1415"/>
      <c r="AH1602" s="1415"/>
      <c r="AI1602" s="1415"/>
      <c r="AJ1602" s="1415"/>
      <c r="AK1602" s="1415"/>
      <c r="AL1602" s="1415"/>
    </row>
    <row r="1603" spans="1:38" s="731" customFormat="1" ht="20" customHeight="1">
      <c r="A1603" s="1704">
        <f>IF(G1535="",0,1)</f>
        <v>0</v>
      </c>
      <c r="B1603" s="1629"/>
      <c r="C1603" s="1283"/>
      <c r="D1603" s="1561"/>
      <c r="E1603" s="1474" t="str">
        <f t="shared" si="149"/>
        <v/>
      </c>
      <c r="F1603" s="1789"/>
      <c r="G1603" s="1573"/>
      <c r="H1603" s="1335"/>
      <c r="I1603" s="2176" t="s">
        <v>528</v>
      </c>
      <c r="J1603" s="2176"/>
      <c r="K1603" s="1338"/>
      <c r="L1603" s="1338"/>
      <c r="M1603" s="1338"/>
      <c r="N1603" s="1338"/>
      <c r="O1603" s="1338"/>
      <c r="P1603" s="1337"/>
      <c r="Q1603" s="1337"/>
      <c r="U1603" s="1580"/>
      <c r="V1603" s="1580"/>
      <c r="W1603" s="1580"/>
      <c r="X1603" s="1580"/>
      <c r="Y1603" s="2"/>
      <c r="Z1603" s="2"/>
      <c r="AA1603" s="2"/>
      <c r="AB1603" s="2"/>
      <c r="AC1603" s="1291"/>
      <c r="AD1603" s="1415"/>
      <c r="AE1603" s="1415"/>
      <c r="AF1603" s="1415"/>
      <c r="AG1603" s="1415"/>
      <c r="AH1603" s="1415"/>
      <c r="AI1603" s="1415"/>
      <c r="AJ1603" s="1415"/>
      <c r="AK1603" s="1415"/>
      <c r="AL1603" s="1415"/>
    </row>
    <row r="1604" spans="1:38" s="731" customFormat="1" ht="25" customHeight="1">
      <c r="A1604" s="1704">
        <f>IF(G1535="",0,1)</f>
        <v>0</v>
      </c>
      <c r="B1604" s="1629"/>
      <c r="C1604" s="1283"/>
      <c r="D1604" s="1561"/>
      <c r="E1604" s="1474" t="str">
        <f t="shared" si="149"/>
        <v/>
      </c>
      <c r="F1604" s="1789"/>
      <c r="G1604" s="1573"/>
      <c r="H1604" s="1335"/>
      <c r="I1604" s="2176" t="s">
        <v>529</v>
      </c>
      <c r="J1604" s="2176"/>
      <c r="K1604" s="2177" t="str">
        <f>K$134</f>
        <v xml:space="preserve"> Améliorez l'étanchéité des portes en renforçant les joints.</v>
      </c>
      <c r="L1604" s="2177"/>
      <c r="M1604" s="2177"/>
      <c r="N1604" s="2177"/>
      <c r="O1604" s="2177"/>
      <c r="P1604" s="2177"/>
      <c r="Q1604" s="2177"/>
      <c r="R1604" s="2177"/>
      <c r="S1604" s="1581" t="s">
        <v>16</v>
      </c>
      <c r="T1604" s="1582"/>
      <c r="U1604" s="1580"/>
      <c r="V1604" s="1583"/>
      <c r="W1604" s="1584"/>
      <c r="X1604" s="1585"/>
      <c r="Y1604" s="2"/>
      <c r="Z1604" s="2"/>
      <c r="AA1604" s="2"/>
      <c r="AB1604" s="2"/>
      <c r="AC1604" s="1291"/>
      <c r="AD1604" s="1415"/>
      <c r="AE1604" s="1415"/>
      <c r="AF1604" s="1415"/>
      <c r="AG1604" s="1415"/>
      <c r="AH1604" s="1415"/>
      <c r="AI1604" s="1415"/>
      <c r="AJ1604" s="1415"/>
      <c r="AK1604" s="1415"/>
      <c r="AL1604" s="1415"/>
    </row>
    <row r="1605" spans="1:38" s="731" customFormat="1" ht="6" customHeight="1">
      <c r="A1605" s="1704">
        <f>IF(G1535="",0,1)</f>
        <v>0</v>
      </c>
      <c r="B1605" s="1629"/>
      <c r="C1605" s="1283"/>
      <c r="D1605" s="1561"/>
      <c r="E1605" s="1474" t="str">
        <f t="shared" si="149"/>
        <v/>
      </c>
      <c r="F1605" s="1789"/>
      <c r="G1605" s="1573"/>
      <c r="H1605" s="1335"/>
      <c r="I1605" s="1586"/>
      <c r="J1605" s="1586"/>
      <c r="K1605" s="1587"/>
      <c r="L1605" s="1587"/>
      <c r="M1605" s="1587"/>
      <c r="N1605" s="1587"/>
      <c r="O1605" s="1587"/>
      <c r="P1605" s="1587"/>
      <c r="Q1605" s="1587"/>
      <c r="R1605" s="1338"/>
      <c r="S1605" s="1337"/>
      <c r="T1605" s="1588"/>
      <c r="U1605" s="1582"/>
      <c r="V1605" s="1339"/>
      <c r="W1605" s="1339"/>
      <c r="X1605" s="1339"/>
      <c r="Y1605" s="2"/>
      <c r="Z1605" s="2"/>
      <c r="AA1605" s="2"/>
      <c r="AB1605" s="2"/>
      <c r="AC1605" s="1291"/>
      <c r="AD1605" s="1415"/>
      <c r="AE1605" s="1415"/>
      <c r="AF1605" s="1415"/>
      <c r="AG1605" s="1415"/>
      <c r="AH1605" s="1415"/>
      <c r="AI1605" s="1415"/>
      <c r="AJ1605" s="1415"/>
      <c r="AK1605" s="1415"/>
      <c r="AL1605" s="1415"/>
    </row>
    <row r="1606" spans="1:38" s="731" customFormat="1" ht="19" customHeight="1">
      <c r="A1606" s="1704">
        <f>IF(G1535="",0,1)</f>
        <v>0</v>
      </c>
      <c r="B1606" s="1629"/>
      <c r="C1606" s="1283"/>
      <c r="D1606" s="1561"/>
      <c r="E1606" s="1474" t="str">
        <f t="shared" si="149"/>
        <v/>
      </c>
      <c r="F1606" s="1789"/>
      <c r="G1606" s="1573" t="s">
        <v>9</v>
      </c>
      <c r="H1606" s="1574" t="str">
        <f>BU1535</f>
        <v/>
      </c>
      <c r="I1606" s="1575"/>
      <c r="J1606" s="1576"/>
      <c r="K1606" s="1577"/>
      <c r="L1606" s="1578"/>
      <c r="M1606" s="1578"/>
      <c r="N1606" s="1578"/>
      <c r="O1606" s="1578"/>
      <c r="P1606" s="1578"/>
      <c r="Q1606" s="1578"/>
      <c r="R1606" s="1578"/>
      <c r="S1606" s="1578"/>
      <c r="T1606" s="1578"/>
      <c r="U1606" s="1576"/>
      <c r="V1606" s="1579"/>
      <c r="W1606" s="1579"/>
      <c r="X1606" s="1579"/>
      <c r="Y1606" s="2"/>
      <c r="Z1606" s="2"/>
      <c r="AA1606" s="2"/>
      <c r="AB1606" s="2"/>
      <c r="AC1606" s="1291"/>
      <c r="AD1606" s="1415"/>
      <c r="AE1606" s="1415"/>
      <c r="AF1606" s="1415"/>
      <c r="AG1606" s="1415"/>
      <c r="AH1606" s="1415"/>
      <c r="AI1606" s="1415"/>
      <c r="AJ1606" s="1415"/>
      <c r="AK1606" s="1415"/>
      <c r="AL1606" s="1415"/>
    </row>
    <row r="1607" spans="1:38" s="731" customFormat="1" ht="19" customHeight="1">
      <c r="A1607" s="1704">
        <f>IF(G1535="",0,1)</f>
        <v>0</v>
      </c>
      <c r="B1607" s="1629"/>
      <c r="C1607" s="1283"/>
      <c r="D1607" s="1561"/>
      <c r="E1607" s="1474" t="str">
        <f t="shared" si="149"/>
        <v/>
      </c>
      <c r="F1607" s="1789"/>
      <c r="G1607" s="1571"/>
      <c r="H1607" s="1335"/>
      <c r="I1607" s="2176" t="s">
        <v>528</v>
      </c>
      <c r="J1607" s="2176"/>
      <c r="K1607" s="1338"/>
      <c r="L1607" s="1338"/>
      <c r="M1607" s="1338"/>
      <c r="N1607" s="1338"/>
      <c r="O1607" s="1338"/>
      <c r="P1607" s="1337"/>
      <c r="Q1607" s="1337"/>
      <c r="U1607" s="1580"/>
      <c r="V1607" s="1580"/>
      <c r="W1607" s="1580"/>
      <c r="X1607" s="1580"/>
      <c r="Y1607" s="2"/>
      <c r="Z1607" s="2"/>
      <c r="AA1607" s="2"/>
      <c r="AB1607" s="2"/>
      <c r="AC1607" s="1291"/>
      <c r="AD1607" s="1415"/>
      <c r="AE1607" s="1415"/>
      <c r="AF1607" s="1415"/>
      <c r="AG1607" s="1415"/>
      <c r="AH1607" s="1415"/>
      <c r="AI1607" s="1415"/>
      <c r="AJ1607" s="1415"/>
      <c r="AK1607" s="1415"/>
      <c r="AL1607" s="1415"/>
    </row>
    <row r="1608" spans="1:38" s="731" customFormat="1" ht="31" customHeight="1">
      <c r="A1608" s="1704">
        <f>IF(G1535="",0,1)</f>
        <v>0</v>
      </c>
      <c r="B1608" s="1629"/>
      <c r="C1608" s="1283"/>
      <c r="D1608" s="1561"/>
      <c r="E1608" s="1474" t="str">
        <f t="shared" si="149"/>
        <v/>
      </c>
      <c r="F1608" s="1789"/>
      <c r="G1608" s="1571"/>
      <c r="H1608" s="1335"/>
      <c r="I1608" s="2176" t="s">
        <v>529</v>
      </c>
      <c r="J1608" s="2176"/>
      <c r="K1608" s="2178" t="str">
        <f>BV1535</f>
        <v/>
      </c>
      <c r="L1608" s="2177"/>
      <c r="M1608" s="2177"/>
      <c r="N1608" s="2177"/>
      <c r="O1608" s="2177"/>
      <c r="P1608" s="2177"/>
      <c r="Q1608" s="2177"/>
      <c r="R1608" s="2177"/>
      <c r="S1608" s="1581" t="s">
        <v>16</v>
      </c>
      <c r="T1608" s="1582"/>
      <c r="U1608" s="1580"/>
      <c r="V1608" s="1583"/>
      <c r="W1608" s="1584"/>
      <c r="X1608" s="1585"/>
      <c r="Y1608" s="2"/>
      <c r="Z1608" s="2"/>
      <c r="AA1608" s="2"/>
      <c r="AB1608" s="2"/>
      <c r="AC1608" s="1291"/>
      <c r="AD1608" s="1415"/>
      <c r="AE1608" s="1415"/>
      <c r="AF1608" s="1415"/>
      <c r="AG1608" s="1415"/>
      <c r="AH1608" s="1415"/>
      <c r="AI1608" s="1415"/>
      <c r="AJ1608" s="1415"/>
      <c r="AK1608" s="1415"/>
      <c r="AL1608" s="1415"/>
    </row>
    <row r="1609" spans="1:38" s="731" customFormat="1" ht="6" customHeight="1">
      <c r="A1609" s="1704">
        <f>IF(G1535="",0,1)</f>
        <v>0</v>
      </c>
      <c r="B1609" s="1629"/>
      <c r="C1609" s="1283"/>
      <c r="D1609" s="1561"/>
      <c r="E1609" s="1474" t="str">
        <f t="shared" si="149"/>
        <v/>
      </c>
      <c r="F1609" s="1789"/>
      <c r="G1609" s="1571"/>
      <c r="H1609" s="1335"/>
      <c r="I1609" s="1586"/>
      <c r="J1609" s="1586"/>
      <c r="K1609" s="1587"/>
      <c r="L1609" s="1587"/>
      <c r="M1609" s="1587"/>
      <c r="N1609" s="1587"/>
      <c r="O1609" s="1587"/>
      <c r="P1609" s="1587"/>
      <c r="Q1609" s="1587"/>
      <c r="R1609" s="1338"/>
      <c r="S1609" s="1337"/>
      <c r="T1609" s="1582"/>
      <c r="U1609" s="1582"/>
      <c r="V1609" s="1339"/>
      <c r="W1609" s="1339"/>
      <c r="X1609" s="1339"/>
      <c r="Y1609" s="2"/>
      <c r="Z1609" s="2"/>
      <c r="AA1609" s="2"/>
      <c r="AB1609" s="2"/>
      <c r="AC1609" s="1291"/>
      <c r="AD1609" s="1415"/>
      <c r="AE1609" s="1415"/>
      <c r="AF1609" s="1415"/>
      <c r="AG1609" s="1415"/>
      <c r="AH1609" s="1415"/>
      <c r="AI1609" s="1415"/>
      <c r="AJ1609" s="1415"/>
      <c r="AK1609" s="1415"/>
      <c r="AL1609" s="1415"/>
    </row>
    <row r="1610" spans="1:38" s="731" customFormat="1" ht="17" customHeight="1">
      <c r="A1610" s="1704">
        <f>IF(G1535="",0,1)</f>
        <v>0</v>
      </c>
      <c r="B1610" s="1629"/>
      <c r="C1610" s="1283"/>
      <c r="D1610" s="1561"/>
      <c r="E1610" s="1474" t="str">
        <f t="shared" si="149"/>
        <v/>
      </c>
      <c r="F1610" s="1789"/>
      <c r="G1610" s="1571"/>
      <c r="H1610" s="1589"/>
      <c r="I1610" s="1590"/>
      <c r="J1610" s="1590"/>
      <c r="K1610" s="1591"/>
      <c r="L1610" s="1591"/>
      <c r="M1610" s="1591"/>
      <c r="N1610" s="1591"/>
      <c r="O1610" s="1591"/>
      <c r="P1610" s="1591"/>
      <c r="Q1610" s="1591"/>
      <c r="R1610" s="1592"/>
      <c r="S1610" s="1593"/>
      <c r="T1610" s="1594"/>
      <c r="U1610" s="1594"/>
      <c r="V1610" s="1595"/>
      <c r="W1610" s="1595"/>
      <c r="X1610" s="1595"/>
      <c r="Y1610" s="2"/>
      <c r="Z1610" s="2"/>
      <c r="AA1610" s="2"/>
      <c r="AB1610" s="2"/>
      <c r="AC1610" s="1291"/>
      <c r="AD1610" s="1415"/>
      <c r="AE1610" s="1415"/>
      <c r="AF1610" s="1415"/>
      <c r="AG1610" s="1415"/>
      <c r="AH1610" s="1415"/>
      <c r="AI1610" s="1415"/>
      <c r="AJ1610" s="1415"/>
      <c r="AK1610" s="1415"/>
      <c r="AL1610" s="1415"/>
    </row>
    <row r="1611" spans="1:38" s="731" customFormat="1" ht="25" customHeight="1">
      <c r="A1611" s="1704">
        <f>IF(G1535="",0,1)</f>
        <v>0</v>
      </c>
      <c r="B1611" s="1629"/>
      <c r="C1611" s="1283"/>
      <c r="D1611" s="1561"/>
      <c r="E1611" s="1474" t="str">
        <f t="shared" si="149"/>
        <v/>
      </c>
      <c r="F1611" s="1789"/>
      <c r="G1611" s="1335" t="str">
        <f>G$141</f>
        <v>2.2 Sonde</v>
      </c>
      <c r="H1611" s="1335"/>
      <c r="I1611" s="1336"/>
      <c r="J1611" s="1337"/>
      <c r="K1611" s="1338"/>
      <c r="L1611" s="1338"/>
      <c r="M1611" s="1338"/>
      <c r="N1611" s="1338"/>
      <c r="O1611" s="1338"/>
      <c r="P1611" s="1338"/>
      <c r="Q1611" s="1338"/>
      <c r="R1611" s="1338"/>
      <c r="S1611" s="1337"/>
      <c r="T1611" s="1337"/>
      <c r="U1611" s="1337"/>
      <c r="V1611" s="1339"/>
      <c r="W1611" s="1339"/>
      <c r="X1611" s="1339"/>
      <c r="Y1611" s="2"/>
      <c r="Z1611" s="2"/>
      <c r="AA1611" s="2"/>
      <c r="AB1611" s="2"/>
      <c r="AC1611" s="1291"/>
      <c r="AD1611" s="1415"/>
      <c r="AE1611" s="1415"/>
      <c r="AF1611" s="1415"/>
      <c r="AG1611" s="1415"/>
      <c r="AH1611" s="1415"/>
      <c r="AI1611" s="1415"/>
      <c r="AJ1611" s="1415"/>
      <c r="AK1611" s="1415"/>
      <c r="AL1611" s="1415"/>
    </row>
    <row r="1612" spans="1:38" s="731" customFormat="1" ht="19" customHeight="1">
      <c r="A1612" s="1704">
        <f>IF(G1535="",0,1)</f>
        <v>0</v>
      </c>
      <c r="B1612" s="1629"/>
      <c r="C1612" s="1283"/>
      <c r="D1612" s="1561"/>
      <c r="E1612" s="1474" t="str">
        <f t="shared" si="149"/>
        <v/>
      </c>
      <c r="F1612" s="1789"/>
      <c r="G1612" s="1573" t="s">
        <v>9</v>
      </c>
      <c r="H1612" s="1596" t="str">
        <f>BW1535</f>
        <v/>
      </c>
      <c r="I1612" s="1575"/>
      <c r="J1612" s="1576"/>
      <c r="K1612" s="1577"/>
      <c r="L1612" s="1578"/>
      <c r="M1612" s="1578"/>
      <c r="N1612" s="1578"/>
      <c r="O1612" s="1578"/>
      <c r="P1612" s="1578"/>
      <c r="Q1612" s="1578"/>
      <c r="R1612" s="1578"/>
      <c r="S1612" s="1578"/>
      <c r="T1612" s="1578"/>
      <c r="U1612" s="1576"/>
      <c r="V1612" s="1579"/>
      <c r="W1612" s="1579"/>
      <c r="X1612" s="1579"/>
      <c r="Y1612" s="2"/>
      <c r="Z1612" s="2"/>
      <c r="AA1612" s="2"/>
      <c r="AB1612" s="2"/>
      <c r="AC1612" s="1291"/>
      <c r="AD1612" s="1415"/>
      <c r="AE1612" s="1415"/>
      <c r="AF1612" s="1415"/>
      <c r="AG1612" s="1415"/>
      <c r="AH1612" s="1415"/>
      <c r="AI1612" s="1415"/>
      <c r="AJ1612" s="1415"/>
      <c r="AK1612" s="1415"/>
      <c r="AL1612" s="1415"/>
    </row>
    <row r="1613" spans="1:38" s="731" customFormat="1" ht="19" customHeight="1">
      <c r="A1613" s="1704">
        <f>IF(G1535="",0,1)</f>
        <v>0</v>
      </c>
      <c r="B1613" s="1629"/>
      <c r="C1613" s="1283"/>
      <c r="D1613" s="1561"/>
      <c r="E1613" s="1474" t="str">
        <f t="shared" si="149"/>
        <v/>
      </c>
      <c r="F1613" s="1789"/>
      <c r="G1613" s="1573"/>
      <c r="H1613" s="1335"/>
      <c r="I1613" s="2176" t="s">
        <v>528</v>
      </c>
      <c r="J1613" s="2176"/>
      <c r="K1613" s="1338"/>
      <c r="L1613" s="1338"/>
      <c r="M1613" s="1338"/>
      <c r="N1613" s="1338"/>
      <c r="O1613" s="1338"/>
      <c r="P1613" s="1337"/>
      <c r="Q1613" s="1337"/>
      <c r="U1613" s="1580"/>
      <c r="V1613" s="1580"/>
      <c r="W1613" s="1580"/>
      <c r="X1613" s="1580"/>
      <c r="Y1613" s="2"/>
      <c r="Z1613" s="2"/>
      <c r="AA1613" s="2"/>
      <c r="AB1613" s="2"/>
      <c r="AC1613" s="1291"/>
      <c r="AD1613" s="1415"/>
      <c r="AE1613" s="1415"/>
      <c r="AF1613" s="1415"/>
      <c r="AG1613" s="1415"/>
      <c r="AH1613" s="1415"/>
      <c r="AI1613" s="1415"/>
      <c r="AJ1613" s="1415"/>
      <c r="AK1613" s="1415"/>
      <c r="AL1613" s="1415"/>
    </row>
    <row r="1614" spans="1:38" s="731" customFormat="1" ht="31" customHeight="1">
      <c r="A1614" s="1704">
        <f>IF(G1535="",0,1)</f>
        <v>0</v>
      </c>
      <c r="B1614" s="1629"/>
      <c r="C1614" s="1283"/>
      <c r="D1614" s="1561"/>
      <c r="E1614" s="1474" t="str">
        <f t="shared" si="149"/>
        <v/>
      </c>
      <c r="F1614" s="1789"/>
      <c r="G1614" s="1573"/>
      <c r="H1614" s="1335"/>
      <c r="I1614" s="2176" t="s">
        <v>529</v>
      </c>
      <c r="J1614" s="2176"/>
      <c r="K1614" s="2177" t="str">
        <f>K$144</f>
        <v>Réajustez les sondes de façon à ce qu'elles assurent une exactitude de mesure de l'ordre de ± 0.2°C.</v>
      </c>
      <c r="L1614" s="2177"/>
      <c r="M1614" s="2177"/>
      <c r="N1614" s="2177"/>
      <c r="O1614" s="2177"/>
      <c r="P1614" s="2177"/>
      <c r="Q1614" s="2177"/>
      <c r="R1614" s="2177"/>
      <c r="S1614" s="1581" t="s">
        <v>16</v>
      </c>
      <c r="T1614" s="1582"/>
      <c r="U1614" s="1580"/>
      <c r="V1614" s="1583"/>
      <c r="W1614" s="1584"/>
      <c r="X1614" s="1585"/>
      <c r="Y1614" s="2"/>
      <c r="Z1614" s="2"/>
      <c r="AA1614" s="2"/>
      <c r="AB1614" s="2"/>
      <c r="AC1614" s="1291"/>
      <c r="AD1614" s="1415"/>
      <c r="AE1614" s="1415"/>
      <c r="AF1614" s="1415"/>
      <c r="AG1614" s="1415"/>
      <c r="AH1614" s="1415"/>
      <c r="AI1614" s="1415"/>
      <c r="AJ1614" s="1415"/>
      <c r="AK1614" s="1415"/>
      <c r="AL1614" s="1415"/>
    </row>
    <row r="1615" spans="1:38" s="731" customFormat="1" ht="6" customHeight="1">
      <c r="A1615" s="1704">
        <f>IF(G1535="",0,1)</f>
        <v>0</v>
      </c>
      <c r="B1615" s="1629"/>
      <c r="C1615" s="1283"/>
      <c r="D1615" s="1561"/>
      <c r="E1615" s="1474" t="str">
        <f t="shared" si="149"/>
        <v/>
      </c>
      <c r="F1615" s="1789"/>
      <c r="G1615" s="1573"/>
      <c r="H1615" s="1335"/>
      <c r="I1615" s="1586"/>
      <c r="J1615" s="1586"/>
      <c r="K1615" s="1587"/>
      <c r="L1615" s="1587"/>
      <c r="M1615" s="1587"/>
      <c r="N1615" s="1587"/>
      <c r="O1615" s="1587"/>
      <c r="P1615" s="1587"/>
      <c r="Q1615" s="1587"/>
      <c r="R1615" s="1338"/>
      <c r="S1615" s="1337"/>
      <c r="T1615" s="1588"/>
      <c r="U1615" s="1582"/>
      <c r="V1615" s="1339"/>
      <c r="W1615" s="1339"/>
      <c r="X1615" s="1339"/>
      <c r="Y1615" s="2"/>
      <c r="Z1615" s="2"/>
      <c r="AA1615" s="2"/>
      <c r="AB1615" s="2"/>
      <c r="AC1615" s="1291"/>
      <c r="AD1615" s="1415"/>
      <c r="AE1615" s="1415"/>
      <c r="AF1615" s="1415"/>
      <c r="AG1615" s="1415"/>
      <c r="AH1615" s="1415"/>
      <c r="AI1615" s="1415"/>
      <c r="AJ1615" s="1415"/>
      <c r="AK1615" s="1415"/>
      <c r="AL1615" s="1415"/>
    </row>
    <row r="1616" spans="1:38" s="731" customFormat="1" ht="19" customHeight="1">
      <c r="A1616" s="1704">
        <f>IF(G1535="",0,1)</f>
        <v>0</v>
      </c>
      <c r="B1616" s="1629"/>
      <c r="C1616" s="1283"/>
      <c r="D1616" s="1561"/>
      <c r="E1616" s="1474" t="str">
        <f t="shared" si="149"/>
        <v/>
      </c>
      <c r="F1616" s="1789"/>
      <c r="G1616" s="1573" t="s">
        <v>9</v>
      </c>
      <c r="H1616" s="1596" t="str">
        <f>BX1535</f>
        <v/>
      </c>
      <c r="I1616" s="1575"/>
      <c r="J1616" s="1576"/>
      <c r="K1616" s="1577"/>
      <c r="L1616" s="1578"/>
      <c r="M1616" s="1578"/>
      <c r="N1616" s="1578"/>
      <c r="O1616" s="1578"/>
      <c r="P1616" s="1578"/>
      <c r="Q1616" s="1578"/>
      <c r="R1616" s="1578"/>
      <c r="S1616" s="1578"/>
      <c r="T1616" s="1578"/>
      <c r="U1616" s="1576"/>
      <c r="V1616" s="1579"/>
      <c r="W1616" s="1579"/>
      <c r="X1616" s="1579"/>
      <c r="Y1616" s="2"/>
      <c r="Z1616" s="2"/>
      <c r="AA1616" s="2"/>
      <c r="AB1616" s="2"/>
      <c r="AC1616" s="1291"/>
      <c r="AD1616" s="1415"/>
      <c r="AE1616" s="1415"/>
      <c r="AF1616" s="1415"/>
      <c r="AG1616" s="1415"/>
      <c r="AH1616" s="1415"/>
      <c r="AI1616" s="1415"/>
      <c r="AJ1616" s="1415"/>
      <c r="AK1616" s="1415"/>
      <c r="AL1616" s="1415"/>
    </row>
    <row r="1617" spans="1:38" s="731" customFormat="1" ht="19" customHeight="1">
      <c r="A1617" s="1704">
        <f>IF(G1535="",0,1)</f>
        <v>0</v>
      </c>
      <c r="B1617" s="1629"/>
      <c r="C1617" s="1283"/>
      <c r="D1617" s="1561"/>
      <c r="E1617" s="1474" t="str">
        <f t="shared" si="149"/>
        <v/>
      </c>
      <c r="F1617" s="1789"/>
      <c r="G1617" s="1571"/>
      <c r="H1617" s="1335"/>
      <c r="I1617" s="2176" t="s">
        <v>528</v>
      </c>
      <c r="J1617" s="2176"/>
      <c r="K1617" s="1338"/>
      <c r="L1617" s="1338"/>
      <c r="M1617" s="1338"/>
      <c r="N1617" s="1338"/>
      <c r="O1617" s="1338"/>
      <c r="P1617" s="1337"/>
      <c r="Q1617" s="1337"/>
      <c r="U1617" s="1580"/>
      <c r="V1617" s="1580"/>
      <c r="W1617" s="1580"/>
      <c r="X1617" s="1580"/>
      <c r="Y1617" s="2"/>
      <c r="Z1617" s="2"/>
      <c r="AA1617" s="2"/>
      <c r="AB1617" s="2"/>
      <c r="AC1617" s="1291"/>
      <c r="AD1617" s="1415"/>
      <c r="AE1617" s="1415"/>
      <c r="AF1617" s="1415"/>
      <c r="AG1617" s="1415"/>
      <c r="AH1617" s="1415"/>
      <c r="AI1617" s="1415"/>
      <c r="AJ1617" s="1415"/>
      <c r="AK1617" s="1415"/>
      <c r="AL1617" s="1415"/>
    </row>
    <row r="1618" spans="1:38" s="731" customFormat="1" ht="31" customHeight="1">
      <c r="A1618" s="1704">
        <f>IF(G1535="",0,1)</f>
        <v>0</v>
      </c>
      <c r="B1618" s="1629"/>
      <c r="C1618" s="1283"/>
      <c r="D1618" s="1561"/>
      <c r="E1618" s="1474" t="str">
        <f t="shared" si="149"/>
        <v/>
      </c>
      <c r="F1618" s="1789"/>
      <c r="G1618" s="1571"/>
      <c r="H1618" s="1335"/>
      <c r="I1618" s="2176" t="s">
        <v>529</v>
      </c>
      <c r="J1618" s="2176"/>
      <c r="K1618" s="2177" t="str">
        <f>K$148</f>
        <v>Placez les sondes de façon à ce qu'elles soient disposées entre 0 et 50 cm au-dessus de la plante.</v>
      </c>
      <c r="L1618" s="2177"/>
      <c r="M1618" s="2177"/>
      <c r="N1618" s="2177"/>
      <c r="O1618" s="2177"/>
      <c r="P1618" s="2177"/>
      <c r="Q1618" s="2177"/>
      <c r="R1618" s="2177"/>
      <c r="S1618" s="1581" t="s">
        <v>16</v>
      </c>
      <c r="T1618" s="1582"/>
      <c r="U1618" s="1580"/>
      <c r="V1618" s="1583"/>
      <c r="W1618" s="1584"/>
      <c r="X1618" s="1585"/>
      <c r="Y1618" s="2"/>
      <c r="Z1618" s="2"/>
      <c r="AA1618" s="2"/>
      <c r="AB1618" s="2"/>
      <c r="AC1618" s="1291"/>
      <c r="AD1618" s="1415"/>
      <c r="AE1618" s="1415"/>
      <c r="AF1618" s="1415"/>
      <c r="AG1618" s="1415"/>
      <c r="AH1618" s="1415"/>
      <c r="AI1618" s="1415"/>
      <c r="AJ1618" s="1415"/>
      <c r="AK1618" s="1415"/>
      <c r="AL1618" s="1415"/>
    </row>
    <row r="1619" spans="1:38" s="731" customFormat="1" ht="6" customHeight="1">
      <c r="A1619" s="1704">
        <f>IF(G1535="",0,1)</f>
        <v>0</v>
      </c>
      <c r="B1619" s="1629"/>
      <c r="C1619" s="1283"/>
      <c r="D1619" s="1561"/>
      <c r="E1619" s="1474" t="str">
        <f t="shared" si="149"/>
        <v/>
      </c>
      <c r="F1619" s="1789"/>
      <c r="G1619" s="1571"/>
      <c r="H1619" s="1335"/>
      <c r="I1619" s="1586"/>
      <c r="J1619" s="1586"/>
      <c r="K1619" s="1587"/>
      <c r="L1619" s="1587"/>
      <c r="M1619" s="1587"/>
      <c r="N1619" s="1587"/>
      <c r="O1619" s="1587"/>
      <c r="P1619" s="1587"/>
      <c r="Q1619" s="1587"/>
      <c r="R1619" s="1338"/>
      <c r="S1619" s="1337"/>
      <c r="T1619" s="1582"/>
      <c r="U1619" s="1582"/>
      <c r="V1619" s="1339"/>
      <c r="W1619" s="1339"/>
      <c r="X1619" s="1339"/>
      <c r="Y1619" s="2"/>
      <c r="Z1619" s="2"/>
      <c r="AA1619" s="2"/>
      <c r="AB1619" s="2"/>
      <c r="AC1619" s="1291"/>
      <c r="AD1619" s="1415"/>
      <c r="AE1619" s="1415"/>
      <c r="AF1619" s="1415"/>
      <c r="AG1619" s="1415"/>
      <c r="AH1619" s="1415"/>
      <c r="AI1619" s="1415"/>
      <c r="AJ1619" s="1415"/>
      <c r="AK1619" s="1415"/>
      <c r="AL1619" s="1415"/>
    </row>
    <row r="1620" spans="1:38" s="731" customFormat="1" ht="17" customHeight="1">
      <c r="A1620" s="1704">
        <f>IF(G1535="",0,1)</f>
        <v>0</v>
      </c>
      <c r="B1620" s="1629"/>
      <c r="C1620" s="1283"/>
      <c r="D1620" s="1561"/>
      <c r="E1620" s="1474" t="str">
        <f t="shared" si="149"/>
        <v/>
      </c>
      <c r="F1620" s="1789"/>
      <c r="G1620" s="1571"/>
      <c r="H1620" s="1589"/>
      <c r="I1620" s="1590"/>
      <c r="J1620" s="1590"/>
      <c r="K1620" s="1591"/>
      <c r="L1620" s="1591"/>
      <c r="M1620" s="1591"/>
      <c r="N1620" s="1591"/>
      <c r="O1620" s="1591"/>
      <c r="P1620" s="1591"/>
      <c r="Q1620" s="1591"/>
      <c r="R1620" s="1592"/>
      <c r="S1620" s="1593"/>
      <c r="T1620" s="1594"/>
      <c r="U1620" s="1594"/>
      <c r="V1620" s="1595"/>
      <c r="W1620" s="1595"/>
      <c r="X1620" s="1595"/>
      <c r="Y1620" s="2"/>
      <c r="Z1620" s="2"/>
      <c r="AA1620" s="2"/>
      <c r="AB1620" s="2"/>
      <c r="AC1620" s="1291"/>
      <c r="AD1620" s="1415"/>
      <c r="AE1620" s="1415"/>
      <c r="AF1620" s="1415"/>
      <c r="AG1620" s="1415"/>
      <c r="AH1620" s="1415"/>
      <c r="AI1620" s="1415"/>
      <c r="AJ1620" s="1415"/>
      <c r="AK1620" s="1415"/>
      <c r="AL1620" s="1415"/>
    </row>
    <row r="1621" spans="1:38" s="731" customFormat="1" ht="25" customHeight="1">
      <c r="A1621" s="1704">
        <f>IF(G1535="",0,1)</f>
        <v>0</v>
      </c>
      <c r="B1621" s="1629"/>
      <c r="C1621" s="1283"/>
      <c r="D1621" s="1561"/>
      <c r="E1621" s="1474" t="str">
        <f t="shared" si="149"/>
        <v/>
      </c>
      <c r="F1621" s="1789"/>
      <c r="G1621" s="1335" t="str">
        <f>G$151</f>
        <v>2.3 Ecran thermique</v>
      </c>
      <c r="H1621" s="1335"/>
      <c r="I1621" s="1336"/>
      <c r="J1621" s="1337"/>
      <c r="K1621" s="1338"/>
      <c r="L1621" s="1338"/>
      <c r="M1621" s="1338"/>
      <c r="N1621" s="1338"/>
      <c r="O1621" s="1338"/>
      <c r="P1621" s="1338"/>
      <c r="Q1621" s="1338"/>
      <c r="R1621" s="1338"/>
      <c r="S1621" s="1337"/>
      <c r="T1621" s="1337"/>
      <c r="U1621" s="1337"/>
      <c r="V1621" s="1339"/>
      <c r="W1621" s="1339"/>
      <c r="X1621" s="1339"/>
      <c r="Y1621" s="2"/>
      <c r="Z1621" s="2"/>
      <c r="AA1621" s="2"/>
      <c r="AB1621" s="2"/>
      <c r="AC1621" s="1291"/>
      <c r="AD1621" s="1415"/>
      <c r="AE1621" s="1415"/>
      <c r="AF1621" s="1415"/>
      <c r="AG1621" s="1415"/>
      <c r="AH1621" s="1415"/>
      <c r="AI1621" s="1415"/>
      <c r="AJ1621" s="1415"/>
      <c r="AK1621" s="1415"/>
      <c r="AL1621" s="1415"/>
    </row>
    <row r="1622" spans="1:38" s="731" customFormat="1" ht="19" customHeight="1">
      <c r="A1622" s="1704">
        <f>IF(G1535="",0,1)</f>
        <v>0</v>
      </c>
      <c r="B1622" s="1629"/>
      <c r="C1622" s="1283"/>
      <c r="D1622" s="1561"/>
      <c r="E1622" s="1474" t="str">
        <f t="shared" si="149"/>
        <v/>
      </c>
      <c r="F1622" s="1789"/>
      <c r="G1622" s="1573" t="s">
        <v>9</v>
      </c>
      <c r="H1622" s="1574" t="str">
        <f>BR1535</f>
        <v/>
      </c>
      <c r="I1622" s="1575"/>
      <c r="J1622" s="1576"/>
      <c r="K1622" s="1577"/>
      <c r="L1622" s="1578"/>
      <c r="M1622" s="1578"/>
      <c r="N1622" s="1578"/>
      <c r="O1622" s="1578"/>
      <c r="P1622" s="1578"/>
      <c r="Q1622" s="1578"/>
      <c r="R1622" s="1578"/>
      <c r="S1622" s="1578"/>
      <c r="T1622" s="1578"/>
      <c r="U1622" s="1576"/>
      <c r="V1622" s="1579"/>
      <c r="W1622" s="1579"/>
      <c r="X1622" s="1579"/>
      <c r="Y1622" s="2"/>
      <c r="Z1622" s="2"/>
      <c r="AA1622" s="2"/>
      <c r="AB1622" s="2"/>
      <c r="AC1622" s="1291"/>
      <c r="AD1622" s="1415"/>
      <c r="AE1622" s="1415"/>
      <c r="AF1622" s="1415"/>
      <c r="AG1622" s="1415"/>
      <c r="AH1622" s="1415"/>
      <c r="AI1622" s="1415"/>
      <c r="AJ1622" s="1415"/>
      <c r="AK1622" s="1415"/>
      <c r="AL1622" s="1415"/>
    </row>
    <row r="1623" spans="1:38" s="731" customFormat="1" ht="19" customHeight="1">
      <c r="A1623" s="1704">
        <f>IF(G1535="",0,1)</f>
        <v>0</v>
      </c>
      <c r="B1623" s="1629">
        <f>IF(H1622=G$41,-1,0)</f>
        <v>0</v>
      </c>
      <c r="C1623" s="1283"/>
      <c r="D1623" s="1561"/>
      <c r="E1623" s="1474" t="str">
        <f t="shared" si="149"/>
        <v/>
      </c>
      <c r="F1623" s="1789"/>
      <c r="G1623" s="1571"/>
      <c r="H1623" s="1335"/>
      <c r="I1623" s="2176" t="s">
        <v>528</v>
      </c>
      <c r="J1623" s="2176"/>
      <c r="K1623" s="1338"/>
      <c r="L1623" s="1338"/>
      <c r="M1623" s="1338"/>
      <c r="N1623" s="1338"/>
      <c r="O1623" s="1338"/>
      <c r="P1623" s="1337"/>
      <c r="Q1623" s="1337"/>
      <c r="U1623" s="1580"/>
      <c r="V1623" s="1580"/>
      <c r="W1623" s="1580"/>
      <c r="X1623" s="1580"/>
      <c r="Y1623" s="2"/>
      <c r="Z1623" s="2"/>
      <c r="AA1623" s="2"/>
      <c r="AB1623" s="2"/>
      <c r="AC1623" s="1291"/>
      <c r="AD1623" s="1415"/>
      <c r="AE1623" s="1415"/>
      <c r="AF1623" s="1415"/>
      <c r="AG1623" s="1415"/>
      <c r="AH1623" s="1415"/>
      <c r="AI1623" s="1415"/>
      <c r="AJ1623" s="1415"/>
      <c r="AK1623" s="1415"/>
      <c r="AL1623" s="1415"/>
    </row>
    <row r="1624" spans="1:38" s="731" customFormat="1" ht="25" customHeight="1">
      <c r="A1624" s="1704">
        <f>IF(G1535="",0,1)</f>
        <v>0</v>
      </c>
      <c r="B1624" s="1629">
        <f>IF(H1622=G$41,-1,0)</f>
        <v>0</v>
      </c>
      <c r="C1624" s="1283"/>
      <c r="D1624" s="1561"/>
      <c r="E1624" s="1474" t="str">
        <f t="shared" si="149"/>
        <v/>
      </c>
      <c r="F1624" s="1789"/>
      <c r="G1624" s="1571"/>
      <c r="H1624" s="1335"/>
      <c r="I1624" s="2176" t="s">
        <v>529</v>
      </c>
      <c r="J1624" s="2176"/>
      <c r="K1624" s="2177" t="str">
        <f>K$154</f>
        <v xml:space="preserve"> Colmatez les fentes avec des patchs et par agrafage.</v>
      </c>
      <c r="L1624" s="2177"/>
      <c r="M1624" s="2177"/>
      <c r="N1624" s="2177"/>
      <c r="O1624" s="2177"/>
      <c r="P1624" s="2177"/>
      <c r="Q1624" s="2177"/>
      <c r="R1624" s="2177"/>
      <c r="S1624" s="1581" t="s">
        <v>16</v>
      </c>
      <c r="T1624" s="1582"/>
      <c r="U1624" s="1580"/>
      <c r="V1624" s="1583"/>
      <c r="W1624" s="1584"/>
      <c r="X1624" s="1585"/>
      <c r="Y1624" s="2"/>
      <c r="Z1624" s="2"/>
      <c r="AA1624" s="2"/>
      <c r="AB1624" s="2"/>
      <c r="AC1624" s="1291"/>
      <c r="AD1624" s="1415"/>
      <c r="AE1624" s="1415"/>
      <c r="AF1624" s="1415"/>
      <c r="AG1624" s="1415"/>
      <c r="AH1624" s="1415"/>
      <c r="AI1624" s="1415"/>
      <c r="AJ1624" s="1415"/>
      <c r="AK1624" s="1415"/>
      <c r="AL1624" s="1415"/>
    </row>
    <row r="1625" spans="1:38" s="731" customFormat="1" ht="6" customHeight="1">
      <c r="A1625" s="1704">
        <f>IF(G1535="",0,1)</f>
        <v>0</v>
      </c>
      <c r="B1625" s="1629">
        <f>IF(H1622=G$41,-1,0)</f>
        <v>0</v>
      </c>
      <c r="C1625" s="1283"/>
      <c r="D1625" s="1561"/>
      <c r="E1625" s="1474" t="str">
        <f t="shared" si="149"/>
        <v/>
      </c>
      <c r="F1625" s="1789"/>
      <c r="G1625" s="1571"/>
      <c r="H1625" s="1335"/>
      <c r="I1625" s="1586"/>
      <c r="J1625" s="1586"/>
      <c r="K1625" s="1587"/>
      <c r="L1625" s="1587"/>
      <c r="M1625" s="1587"/>
      <c r="N1625" s="1587"/>
      <c r="O1625" s="1587"/>
      <c r="P1625" s="1587"/>
      <c r="Q1625" s="1587"/>
      <c r="R1625" s="1338"/>
      <c r="S1625" s="1337"/>
      <c r="T1625" s="1588"/>
      <c r="U1625" s="1582"/>
      <c r="V1625" s="1339"/>
      <c r="W1625" s="1339"/>
      <c r="X1625" s="1339"/>
      <c r="Y1625" s="2"/>
      <c r="Z1625" s="2"/>
      <c r="AA1625" s="2"/>
      <c r="AB1625" s="2"/>
      <c r="AC1625" s="1291"/>
      <c r="AD1625" s="1415"/>
      <c r="AE1625" s="1415"/>
      <c r="AF1625" s="1415"/>
      <c r="AG1625" s="1415"/>
      <c r="AH1625" s="1415"/>
      <c r="AI1625" s="1415"/>
      <c r="AJ1625" s="1415"/>
      <c r="AK1625" s="1415"/>
      <c r="AL1625" s="1415"/>
    </row>
    <row r="1626" spans="1:38" s="731" customFormat="1" ht="19" customHeight="1">
      <c r="A1626" s="1704">
        <f>IF(G1535="",0,1)</f>
        <v>0</v>
      </c>
      <c r="B1626" s="1629">
        <f>IF(H1622=G$41,-1,0)</f>
        <v>0</v>
      </c>
      <c r="C1626" s="1283"/>
      <c r="D1626" s="1561"/>
      <c r="E1626" s="1474" t="str">
        <f t="shared" si="149"/>
        <v/>
      </c>
      <c r="F1626" s="1789"/>
      <c r="G1626" s="1571"/>
      <c r="H1626" s="1574" t="str">
        <f>BS1535</f>
        <v/>
      </c>
      <c r="I1626" s="1575"/>
      <c r="J1626" s="1576"/>
      <c r="K1626" s="1577"/>
      <c r="L1626" s="1578"/>
      <c r="M1626" s="1578"/>
      <c r="N1626" s="1578"/>
      <c r="O1626" s="1578"/>
      <c r="P1626" s="1578"/>
      <c r="Q1626" s="1578"/>
      <c r="R1626" s="1578"/>
      <c r="S1626" s="1578"/>
      <c r="T1626" s="1578"/>
      <c r="U1626" s="1576"/>
      <c r="V1626" s="1579"/>
      <c r="W1626" s="1579"/>
      <c r="X1626" s="1579"/>
      <c r="Y1626" s="2"/>
      <c r="Z1626" s="2"/>
      <c r="AA1626" s="2"/>
      <c r="AB1626" s="2"/>
      <c r="AC1626" s="1291"/>
      <c r="AD1626" s="1415"/>
      <c r="AE1626" s="1415"/>
      <c r="AF1626" s="1415"/>
      <c r="AG1626" s="1415"/>
      <c r="AH1626" s="1415"/>
      <c r="AI1626" s="1415"/>
      <c r="AJ1626" s="1415"/>
      <c r="AK1626" s="1415"/>
      <c r="AL1626" s="1415"/>
    </row>
    <row r="1627" spans="1:38" s="731" customFormat="1" ht="19" customHeight="1">
      <c r="A1627" s="1704">
        <f>IF(G1535="",0,1)</f>
        <v>0</v>
      </c>
      <c r="B1627" s="1629">
        <f>IF(H1622=G$41,-1,0)</f>
        <v>0</v>
      </c>
      <c r="C1627" s="1283"/>
      <c r="D1627" s="1561"/>
      <c r="E1627" s="1474" t="str">
        <f t="shared" si="149"/>
        <v/>
      </c>
      <c r="F1627" s="1789"/>
      <c r="G1627" s="1571"/>
      <c r="H1627" s="1335"/>
      <c r="I1627" s="2176" t="s">
        <v>528</v>
      </c>
      <c r="J1627" s="2176"/>
      <c r="K1627" s="1338"/>
      <c r="L1627" s="1338"/>
      <c r="M1627" s="1338"/>
      <c r="N1627" s="1338"/>
      <c r="O1627" s="1338"/>
      <c r="P1627" s="1337"/>
      <c r="Q1627" s="1337"/>
      <c r="U1627" s="1580"/>
      <c r="V1627" s="1580"/>
      <c r="W1627" s="1580"/>
      <c r="X1627" s="1580"/>
      <c r="Y1627" s="2"/>
      <c r="Z1627" s="2"/>
      <c r="AA1627" s="2"/>
      <c r="AB1627" s="2"/>
      <c r="AC1627" s="1291"/>
      <c r="AD1627" s="1415"/>
      <c r="AE1627" s="1415"/>
      <c r="AF1627" s="1415"/>
      <c r="AG1627" s="1415"/>
      <c r="AH1627" s="1415"/>
      <c r="AI1627" s="1415"/>
      <c r="AJ1627" s="1415"/>
      <c r="AK1627" s="1415"/>
      <c r="AL1627" s="1415"/>
    </row>
    <row r="1628" spans="1:38" s="731" customFormat="1" ht="25" customHeight="1">
      <c r="A1628" s="1704">
        <f>IF(G1535="",0,1)</f>
        <v>0</v>
      </c>
      <c r="B1628" s="1629">
        <f>IF(H1622=G$41,-1,0)</f>
        <v>0</v>
      </c>
      <c r="C1628" s="1283"/>
      <c r="D1628" s="1561"/>
      <c r="E1628" s="1474" t="str">
        <f t="shared" si="149"/>
        <v/>
      </c>
      <c r="F1628" s="1789"/>
      <c r="G1628" s="1571"/>
      <c r="H1628" s="1335"/>
      <c r="I1628" s="2176" t="s">
        <v>529</v>
      </c>
      <c r="J1628" s="2176"/>
      <c r="K1628" s="2177" t="str">
        <f>K$158</f>
        <v xml:space="preserve"> Réajustez les bandes de tractions.</v>
      </c>
      <c r="L1628" s="2177"/>
      <c r="M1628" s="2177"/>
      <c r="N1628" s="2177"/>
      <c r="O1628" s="2177"/>
      <c r="P1628" s="2177"/>
      <c r="Q1628" s="2177"/>
      <c r="R1628" s="2177"/>
      <c r="S1628" s="1581" t="s">
        <v>16</v>
      </c>
      <c r="T1628" s="1582"/>
      <c r="U1628" s="1580"/>
      <c r="V1628" s="1583"/>
      <c r="W1628" s="1584"/>
      <c r="X1628" s="1585"/>
      <c r="Y1628" s="2"/>
      <c r="Z1628" s="2"/>
      <c r="AA1628" s="2"/>
      <c r="AB1628" s="2"/>
      <c r="AC1628" s="1291"/>
      <c r="AD1628" s="1415"/>
      <c r="AE1628" s="1415"/>
      <c r="AF1628" s="1415"/>
      <c r="AG1628" s="1415"/>
      <c r="AH1628" s="1415"/>
      <c r="AI1628" s="1415"/>
      <c r="AJ1628" s="1415"/>
      <c r="AK1628" s="1415"/>
      <c r="AL1628" s="1415"/>
    </row>
    <row r="1629" spans="1:38" s="731" customFormat="1" ht="6" customHeight="1">
      <c r="A1629" s="1704">
        <f>IF(G1535="",0,1)</f>
        <v>0</v>
      </c>
      <c r="B1629" s="1629"/>
      <c r="C1629" s="1283"/>
      <c r="D1629" s="1561"/>
      <c r="E1629" s="1474" t="str">
        <f t="shared" si="149"/>
        <v/>
      </c>
      <c r="F1629" s="1789"/>
      <c r="G1629" s="1571"/>
      <c r="H1629" s="1335"/>
      <c r="I1629" s="1586"/>
      <c r="J1629" s="1586"/>
      <c r="K1629" s="1587"/>
      <c r="L1629" s="1587"/>
      <c r="M1629" s="1587"/>
      <c r="N1629" s="1587"/>
      <c r="O1629" s="1587"/>
      <c r="P1629" s="1587"/>
      <c r="Q1629" s="1587"/>
      <c r="R1629" s="1338"/>
      <c r="S1629" s="1337"/>
      <c r="T1629" s="1582"/>
      <c r="U1629" s="1582"/>
      <c r="V1629" s="1339"/>
      <c r="W1629" s="1339"/>
      <c r="X1629" s="1339"/>
      <c r="Y1629" s="2"/>
      <c r="Z1629" s="2"/>
      <c r="AA1629" s="2"/>
      <c r="AB1629" s="2"/>
      <c r="AC1629" s="1291"/>
      <c r="AD1629" s="1415"/>
      <c r="AE1629" s="1415"/>
      <c r="AF1629" s="1415"/>
      <c r="AG1629" s="1415"/>
      <c r="AH1629" s="1415"/>
      <c r="AI1629" s="1415"/>
      <c r="AJ1629" s="1415"/>
      <c r="AK1629" s="1415"/>
      <c r="AL1629" s="1415"/>
    </row>
    <row r="1630" spans="1:38" s="731" customFormat="1" ht="17" customHeight="1">
      <c r="A1630" s="1704">
        <f>IF(G1535="",0,1)</f>
        <v>0</v>
      </c>
      <c r="B1630" s="1629"/>
      <c r="C1630" s="1283"/>
      <c r="D1630" s="1561"/>
      <c r="E1630" s="1474" t="str">
        <f t="shared" si="149"/>
        <v/>
      </c>
      <c r="F1630" s="1789"/>
      <c r="G1630" s="1571"/>
      <c r="H1630" s="1589"/>
      <c r="I1630" s="1590"/>
      <c r="J1630" s="1590"/>
      <c r="K1630" s="1591"/>
      <c r="L1630" s="1591"/>
      <c r="M1630" s="1591"/>
      <c r="N1630" s="1591"/>
      <c r="O1630" s="1591"/>
      <c r="P1630" s="1591"/>
      <c r="Q1630" s="1591"/>
      <c r="R1630" s="1592"/>
      <c r="S1630" s="1593"/>
      <c r="T1630" s="1594"/>
      <c r="U1630" s="1594"/>
      <c r="V1630" s="1595"/>
      <c r="W1630" s="1595"/>
      <c r="X1630" s="1595"/>
      <c r="Y1630" s="2"/>
      <c r="Z1630" s="2"/>
      <c r="AA1630" s="2"/>
      <c r="AB1630" s="2"/>
      <c r="AC1630" s="1291"/>
      <c r="AD1630" s="1415"/>
      <c r="AE1630" s="1415"/>
      <c r="AF1630" s="1415"/>
      <c r="AG1630" s="1415"/>
      <c r="AH1630" s="1415"/>
      <c r="AI1630" s="1415"/>
      <c r="AJ1630" s="1415"/>
      <c r="AK1630" s="1415"/>
      <c r="AL1630" s="1415"/>
    </row>
    <row r="1631" spans="1:38" s="1292" customFormat="1" ht="17" customHeight="1">
      <c r="A1631" s="1704">
        <f>IF(G1535="",0,1)</f>
        <v>0</v>
      </c>
      <c r="B1631" s="1629"/>
      <c r="C1631" s="1283"/>
      <c r="D1631" s="1561"/>
      <c r="E1631" s="1474" t="str">
        <f t="shared" si="149"/>
        <v/>
      </c>
      <c r="F1631" s="1789"/>
      <c r="G1631" s="1597"/>
      <c r="H1631" s="1597"/>
      <c r="I1631" s="1597"/>
      <c r="J1631" s="1597"/>
      <c r="K1631" s="1597"/>
      <c r="L1631" s="1597"/>
      <c r="M1631" s="1597"/>
      <c r="N1631" s="1597"/>
      <c r="O1631" s="1597"/>
      <c r="P1631" s="1598"/>
      <c r="Q1631" s="1598"/>
      <c r="R1631" s="1598"/>
      <c r="S1631" s="1598"/>
      <c r="T1631" s="1598"/>
      <c r="U1631" s="1598"/>
      <c r="V1631" s="1598"/>
      <c r="W1631" s="1598"/>
      <c r="X1631" s="1598"/>
    </row>
    <row r="1632" spans="1:38" s="1292" customFormat="1" ht="17" customHeight="1">
      <c r="A1632" s="1704">
        <f>IF(G1535="",0,1)</f>
        <v>0</v>
      </c>
      <c r="B1632" s="1629"/>
      <c r="C1632" s="1283"/>
      <c r="D1632" s="1561"/>
      <c r="E1632" s="1474" t="str">
        <f t="shared" si="149"/>
        <v/>
      </c>
      <c r="F1632" s="1789"/>
      <c r="G1632" s="1597"/>
      <c r="H1632" s="1597"/>
      <c r="I1632" s="1597"/>
      <c r="J1632" s="1597"/>
      <c r="K1632" s="1597"/>
      <c r="L1632" s="1597"/>
      <c r="M1632" s="1597"/>
      <c r="N1632" s="1597"/>
      <c r="O1632" s="1597"/>
      <c r="P1632" s="1598"/>
      <c r="Q1632" s="1598"/>
      <c r="R1632" s="1598"/>
      <c r="S1632" s="1598"/>
      <c r="T1632" s="1598"/>
      <c r="U1632" s="1598"/>
      <c r="V1632" s="1598"/>
      <c r="W1632" s="1598"/>
      <c r="X1632" s="1598"/>
    </row>
    <row r="1633" spans="1:81" s="1292" customFormat="1" ht="17" customHeight="1">
      <c r="A1633" s="1710">
        <f>IF(G1535="",0,1)</f>
        <v>0</v>
      </c>
      <c r="B1633" s="1711"/>
      <c r="C1633" s="1283"/>
      <c r="D1633" s="1561"/>
      <c r="E1633" s="1474" t="str">
        <f t="shared" si="149"/>
        <v/>
      </c>
      <c r="F1633" s="1789"/>
      <c r="G1633" s="1599"/>
      <c r="H1633" s="1599"/>
      <c r="I1633" s="1599"/>
      <c r="J1633" s="1599"/>
      <c r="K1633" s="1599"/>
      <c r="L1633" s="1599"/>
      <c r="M1633" s="1599"/>
      <c r="N1633" s="1599"/>
      <c r="O1633" s="1599"/>
      <c r="P1633" s="1600"/>
      <c r="Q1633" s="1600"/>
      <c r="R1633" s="1600"/>
      <c r="S1633" s="1600"/>
      <c r="T1633" s="1600"/>
      <c r="U1633" s="1600"/>
      <c r="V1633" s="1600"/>
      <c r="W1633" s="1600"/>
      <c r="X1633" s="1600"/>
      <c r="Z1633" s="1601"/>
      <c r="AA1633" s="1601"/>
      <c r="AB1633" s="1601"/>
      <c r="AC1633" s="1601"/>
      <c r="AD1633" s="1601"/>
      <c r="AE1633" s="1601"/>
      <c r="AF1633" s="1601"/>
      <c r="AG1633" s="1601"/>
      <c r="AH1633" s="1601"/>
      <c r="AI1633" s="1601"/>
      <c r="AJ1633" s="1601"/>
      <c r="AK1633" s="1601"/>
    </row>
    <row r="1634" spans="1:81" ht="13">
      <c r="A1634" s="1705">
        <f>IF(G1640="",0,1)</f>
        <v>0</v>
      </c>
      <c r="B1634" s="1706"/>
      <c r="C1634" s="1283"/>
      <c r="D1634" s="677"/>
      <c r="E1634" s="1474" t="str">
        <f t="shared" ref="E1634:E1640" si="150">IF((SUM(A1634:C1634))&gt;0,"Evaluation","")</f>
        <v/>
      </c>
      <c r="F1634" s="1789"/>
      <c r="G1634" s="1449">
        <f>G$49</f>
        <v>0</v>
      </c>
      <c r="H1634" s="1450"/>
      <c r="I1634" s="10"/>
      <c r="J1634" s="10"/>
      <c r="K1634" s="10"/>
      <c r="L1634" s="10"/>
      <c r="M1634" s="10"/>
      <c r="N1634" s="10"/>
      <c r="O1634" s="10"/>
      <c r="P1634" s="10"/>
      <c r="Q1634" s="10"/>
      <c r="R1634" s="10"/>
      <c r="S1634" s="10"/>
      <c r="T1634" s="10"/>
      <c r="U1634" s="10"/>
      <c r="V1634" s="10"/>
      <c r="W1634" s="10"/>
      <c r="X1634" s="2"/>
      <c r="Z1634" s="1545"/>
      <c r="AA1634" s="1545"/>
      <c r="AB1634" s="1545"/>
      <c r="AC1634" s="1545"/>
      <c r="AD1634" s="1545"/>
      <c r="AE1634" s="1545"/>
      <c r="AF1634" s="1545"/>
      <c r="AG1634" s="1545"/>
      <c r="AH1634" s="1545"/>
      <c r="AI1634" s="1545"/>
      <c r="AJ1634" s="1545"/>
      <c r="AK1634" s="1545"/>
      <c r="AL1634" s="1545"/>
      <c r="AM1634" s="1545"/>
    </row>
    <row r="1635" spans="1:81" ht="13">
      <c r="A1635" s="1704">
        <f>IF(G1640="",0,1)</f>
        <v>0</v>
      </c>
      <c r="C1635" s="1283"/>
      <c r="D1635" s="677"/>
      <c r="E1635" s="1474" t="str">
        <f t="shared" si="150"/>
        <v/>
      </c>
      <c r="F1635" s="1789"/>
      <c r="G1635" s="1244"/>
      <c r="H1635" s="1245"/>
      <c r="I1635" s="1"/>
      <c r="J1635" s="1"/>
      <c r="K1635" s="1"/>
      <c r="L1635" s="1"/>
      <c r="M1635" s="1"/>
      <c r="N1635" s="1"/>
      <c r="O1635" s="1"/>
      <c r="P1635" s="1"/>
      <c r="Q1635" s="1"/>
      <c r="R1635" s="1"/>
      <c r="S1635" s="1"/>
      <c r="T1635" s="1"/>
      <c r="U1635" s="1"/>
      <c r="V1635" s="1"/>
      <c r="W1635" s="1"/>
    </row>
    <row r="1636" spans="1:81" ht="13">
      <c r="A1636" s="1704">
        <f>IF(G1640="",0,1)</f>
        <v>0</v>
      </c>
      <c r="C1636" s="1283"/>
      <c r="D1636" s="677"/>
      <c r="E1636" s="1474" t="str">
        <f t="shared" si="150"/>
        <v/>
      </c>
      <c r="F1636" s="1789"/>
      <c r="G1636" s="1244"/>
      <c r="H1636" s="1245"/>
      <c r="I1636" s="1"/>
      <c r="J1636" s="1"/>
      <c r="K1636" s="1"/>
      <c r="L1636" s="1"/>
      <c r="M1636" s="1"/>
      <c r="N1636" s="1"/>
      <c r="O1636" s="1"/>
      <c r="P1636" s="1"/>
      <c r="Q1636" s="1"/>
      <c r="R1636" s="1"/>
      <c r="S1636" s="1"/>
      <c r="T1636" s="1"/>
      <c r="U1636" s="1"/>
      <c r="V1636" s="1"/>
      <c r="W1636" s="1"/>
    </row>
    <row r="1637" spans="1:81" s="1250" customFormat="1" ht="29" thickBot="1">
      <c r="A1637" s="1704">
        <f>IF(G1640="",0,1)</f>
        <v>0</v>
      </c>
      <c r="B1637" s="1629"/>
      <c r="C1637" s="1283"/>
      <c r="D1637" s="1546"/>
      <c r="E1637" s="1474" t="str">
        <f t="shared" si="150"/>
        <v/>
      </c>
      <c r="F1637" s="1789"/>
      <c r="G1637" s="1621" t="str">
        <f>G1640</f>
        <v/>
      </c>
      <c r="H1637" s="777"/>
      <c r="I1637" s="777"/>
      <c r="J1637" s="777"/>
      <c r="K1637" s="777"/>
      <c r="L1637" s="777"/>
      <c r="M1637" s="777"/>
      <c r="N1637" s="777"/>
      <c r="O1637" s="777"/>
      <c r="P1637" s="777"/>
      <c r="Q1637" s="777"/>
      <c r="R1637" s="777"/>
      <c r="S1637" s="777"/>
      <c r="T1637" s="777"/>
      <c r="U1637" s="777"/>
      <c r="V1637" s="777"/>
      <c r="W1637" s="777"/>
      <c r="X1637" s="1370">
        <f>U$45</f>
        <v>0</v>
      </c>
      <c r="Y1637" s="1415"/>
      <c r="Z1637" s="1415"/>
      <c r="AA1637" s="1415"/>
      <c r="AB1637" s="1415"/>
      <c r="AC1637" s="1415"/>
      <c r="AD1637" s="1415"/>
      <c r="AE1637" s="1246"/>
      <c r="AF1637" s="1246"/>
      <c r="AG1637" s="1247"/>
      <c r="AH1637" s="1247"/>
      <c r="AI1637" s="1247"/>
      <c r="AJ1637" s="1248"/>
      <c r="AK1637" s="1247"/>
      <c r="AL1637" s="1249"/>
      <c r="AM1637" s="1247"/>
      <c r="AN1637" s="1247"/>
      <c r="AO1637" s="1247"/>
      <c r="AP1637" s="1247"/>
      <c r="AQ1637" s="1247"/>
      <c r="AR1637" s="1247"/>
      <c r="AS1637" s="1247"/>
      <c r="AT1637" s="1247"/>
    </row>
    <row r="1638" spans="1:81" s="18" customFormat="1" ht="19">
      <c r="A1638" s="1704">
        <f>IF(G1640="",0,1)</f>
        <v>0</v>
      </c>
      <c r="B1638" s="1629"/>
      <c r="C1638" s="1283"/>
      <c r="D1638" s="677"/>
      <c r="E1638" s="1474" t="str">
        <f t="shared" si="150"/>
        <v/>
      </c>
      <c r="F1638" s="1789"/>
      <c r="G1638" s="1184"/>
      <c r="H1638" s="1184"/>
      <c r="I1638" s="1184"/>
      <c r="J1638" s="1184"/>
      <c r="K1638" s="1184"/>
      <c r="L1638" s="1184"/>
      <c r="M1638" s="1184"/>
      <c r="N1638" s="1184"/>
      <c r="O1638" s="1184"/>
      <c r="P1638" s="1184"/>
      <c r="Q1638" s="1184"/>
      <c r="R1638" s="1184"/>
      <c r="S1638" s="1184"/>
      <c r="T1638" s="1184"/>
      <c r="U1638" s="1184"/>
      <c r="V1638" s="1184"/>
      <c r="W1638" s="1184"/>
      <c r="X1638" s="1415"/>
      <c r="Y1638" s="1415"/>
      <c r="Z1638" s="1415"/>
      <c r="AA1638" s="1415"/>
      <c r="AB1638" s="1415"/>
      <c r="AC1638" s="1415"/>
      <c r="AD1638" s="1415"/>
      <c r="AE1638" s="1415"/>
      <c r="AF1638" s="1415"/>
      <c r="AG1638" s="40"/>
      <c r="AH1638" s="40"/>
      <c r="AI1638" s="40"/>
      <c r="AJ1638" s="49"/>
      <c r="AK1638" s="40"/>
      <c r="AL1638" s="20"/>
      <c r="AM1638" s="1247"/>
      <c r="AN1638" s="40"/>
      <c r="AO1638" s="1247"/>
      <c r="AP1638" s="40"/>
      <c r="AQ1638" s="40"/>
      <c r="AR1638" s="40"/>
      <c r="AS1638" s="40"/>
      <c r="AT1638" s="40"/>
      <c r="BZ1638" s="122" t="s">
        <v>905</v>
      </c>
      <c r="CB1638" s="122" t="s">
        <v>904</v>
      </c>
    </row>
    <row r="1639" spans="1:81" s="41" customFormat="1" ht="187" hidden="1" customHeight="1" outlineLevel="1">
      <c r="A1639" s="1707"/>
      <c r="B1639" s="1708"/>
      <c r="C1639" s="685"/>
      <c r="D1639" s="685"/>
      <c r="E1639" s="1474" t="str">
        <f t="shared" si="150"/>
        <v/>
      </c>
      <c r="F1639" s="1790"/>
      <c r="G1639" s="342" t="str">
        <f t="shared" ref="G1639:AL1639" si="151">G$3</f>
        <v>Serre</v>
      </c>
      <c r="H1639" s="343" t="str">
        <f t="shared" si="151"/>
        <v>Année de construction</v>
      </c>
      <c r="I1639" s="344" t="str">
        <f t="shared" si="151"/>
        <v xml:space="preserve">Surface cultivée nette </v>
      </c>
      <c r="J1639" s="344" t="str">
        <f t="shared" si="151"/>
        <v>Type de serre</v>
      </c>
      <c r="K1639" s="344" t="str">
        <f t="shared" si="151"/>
        <v>Température moyenne octobre-mars</v>
      </c>
      <c r="L1639" s="344" t="str">
        <f t="shared" si="151"/>
        <v>Type de température</v>
      </c>
      <c r="M1639" s="344" t="str">
        <f t="shared" si="151"/>
        <v>Qualité énergétique [consommation en % d'une serre standard]</v>
      </c>
      <c r="N1639" s="344" t="str">
        <f t="shared" si="151"/>
        <v>Rang</v>
      </c>
      <c r="O1639" s="344" t="str">
        <f t="shared" si="151"/>
        <v>Evaluation de la qualité énergétique</v>
      </c>
      <c r="P1639" s="344" t="str">
        <f t="shared" si="151"/>
        <v>Utilisation escomptée</v>
      </c>
      <c r="Q1639" s="327">
        <f t="shared" si="151"/>
        <v>0</v>
      </c>
      <c r="R1639" s="456" t="str">
        <f t="shared" si="151"/>
        <v>Serre Consommation d'énergie [%]</v>
      </c>
      <c r="S1639" s="456" t="str">
        <f t="shared" si="151"/>
        <v>Serre Consommation d'énergie Actuel [kWh]</v>
      </c>
      <c r="T1639" s="455" t="str">
        <f t="shared" si="151"/>
        <v>Distribution de chaleur Consommation d'énergie [kWh]</v>
      </c>
      <c r="U1639" s="456" t="str">
        <f t="shared" si="151"/>
        <v>Total Consommation d'énergie Actuel [kWh]</v>
      </c>
      <c r="V1639" s="327">
        <f t="shared" si="151"/>
        <v>0</v>
      </c>
      <c r="W1639" s="512" t="str">
        <f t="shared" si="151"/>
        <v>Objectif en 4 ans</v>
      </c>
      <c r="X1639" s="512" t="str">
        <f t="shared" si="151"/>
        <v>Objectif en 8 ans</v>
      </c>
      <c r="Y1639" s="327">
        <f t="shared" si="151"/>
        <v>0</v>
      </c>
      <c r="Z1639" s="333" t="str">
        <f t="shared" si="151"/>
        <v>Ecran thermique</v>
      </c>
      <c r="AA1639" s="333" t="str">
        <f t="shared" si="151"/>
        <v>Toit</v>
      </c>
      <c r="AB1639" s="333" t="str">
        <f t="shared" si="151"/>
        <v>Parois latérales</v>
      </c>
      <c r="AC1639" s="333" t="str">
        <f t="shared" si="151"/>
        <v>Etanchéité</v>
      </c>
      <c r="AD1639" s="333" t="str">
        <f t="shared" si="151"/>
        <v>Gestion climatique</v>
      </c>
      <c r="AE1639" s="40" t="str">
        <f t="shared" si="151"/>
        <v>Observations</v>
      </c>
      <c r="AF1639" s="332" t="str">
        <f t="shared" si="151"/>
        <v>Ecran thermique</v>
      </c>
      <c r="AG1639" s="332" t="str">
        <f t="shared" si="151"/>
        <v>Toit</v>
      </c>
      <c r="AH1639" s="332" t="str">
        <f t="shared" si="151"/>
        <v>Parois latérales</v>
      </c>
      <c r="AI1639" s="332" t="str">
        <f t="shared" si="151"/>
        <v>Etanchéité</v>
      </c>
      <c r="AJ1639" s="332" t="str">
        <f t="shared" si="151"/>
        <v>Gestion climatique</v>
      </c>
      <c r="AK1639" s="455" t="str">
        <f t="shared" si="151"/>
        <v>Isolation des conduites</v>
      </c>
      <c r="AL1639" s="455" t="str">
        <f t="shared" si="151"/>
        <v>Isolation des sous-distributions</v>
      </c>
      <c r="AM1639" s="405">
        <f t="shared" ref="AM1639:BR1639" si="152">AM$3</f>
        <v>0</v>
      </c>
      <c r="AN1639" s="332" t="str">
        <f t="shared" si="152"/>
        <v>Ecran thermique</v>
      </c>
      <c r="AO1639" s="332" t="str">
        <f t="shared" si="152"/>
        <v>Toit</v>
      </c>
      <c r="AP1639" s="332" t="str">
        <f t="shared" si="152"/>
        <v>Parois latérales</v>
      </c>
      <c r="AQ1639" s="332" t="str">
        <f t="shared" si="152"/>
        <v>Etanchéité</v>
      </c>
      <c r="AR1639" s="332" t="str">
        <f t="shared" si="152"/>
        <v>Gestion climatique</v>
      </c>
      <c r="AS1639" s="40">
        <f t="shared" si="152"/>
        <v>0</v>
      </c>
      <c r="AT1639" s="332" t="str">
        <f t="shared" si="152"/>
        <v>Ecran thermique</v>
      </c>
      <c r="AU1639" s="332" t="str">
        <f t="shared" si="152"/>
        <v>Toit</v>
      </c>
      <c r="AV1639" s="332" t="str">
        <f t="shared" si="152"/>
        <v>Parois latérales</v>
      </c>
      <c r="AW1639" s="332" t="str">
        <f t="shared" si="152"/>
        <v>Etanchéité</v>
      </c>
      <c r="AX1639" s="332" t="str">
        <f t="shared" si="152"/>
        <v>Gestion climatique</v>
      </c>
      <c r="AY1639" s="455" t="str">
        <f t="shared" si="152"/>
        <v>Isolation des conduites</v>
      </c>
      <c r="AZ1639" s="455" t="str">
        <f t="shared" si="152"/>
        <v>Isolation des sous-distributions</v>
      </c>
      <c r="BA1639" s="332" t="str">
        <f t="shared" si="152"/>
        <v>Total arrondi</v>
      </c>
      <c r="BB1639" s="40">
        <f t="shared" si="152"/>
        <v>0</v>
      </c>
      <c r="BC1639" s="332" t="str">
        <f t="shared" si="152"/>
        <v>Ecran thermique</v>
      </c>
      <c r="BD1639" s="332" t="str">
        <f t="shared" si="152"/>
        <v>Toit</v>
      </c>
      <c r="BE1639" s="332" t="str">
        <f t="shared" si="152"/>
        <v>Parois latérales</v>
      </c>
      <c r="BF1639" s="332" t="str">
        <f t="shared" si="152"/>
        <v>Etanchéité</v>
      </c>
      <c r="BG1639" s="332" t="str">
        <f t="shared" si="152"/>
        <v>Gestion climatique</v>
      </c>
      <c r="BH1639" s="455" t="str">
        <f t="shared" si="152"/>
        <v>Isolation des conduites</v>
      </c>
      <c r="BI1639" s="455" t="str">
        <f t="shared" si="152"/>
        <v>Isolation des sous-distributions</v>
      </c>
      <c r="BJ1639" s="40">
        <f t="shared" si="152"/>
        <v>0</v>
      </c>
      <c r="BK1639" s="512" t="str">
        <f t="shared" si="152"/>
        <v>P1</v>
      </c>
      <c r="BL1639" s="512">
        <f t="shared" si="152"/>
        <v>0</v>
      </c>
      <c r="BM1639" s="512" t="str">
        <f t="shared" si="152"/>
        <v>Total</v>
      </c>
      <c r="BN1639" s="40">
        <f t="shared" si="152"/>
        <v>0</v>
      </c>
      <c r="BO1639" s="512" t="str">
        <f t="shared" si="152"/>
        <v>Objectif en 4 ans</v>
      </c>
      <c r="BP1639" s="512" t="str">
        <f t="shared" si="152"/>
        <v>Objectif en 8 ans</v>
      </c>
      <c r="BQ1639" s="41">
        <f t="shared" si="152"/>
        <v>0</v>
      </c>
      <c r="BR1639" s="332" t="str">
        <f t="shared" si="152"/>
        <v>Ecran thermique</v>
      </c>
      <c r="BS1639" s="332" t="str">
        <f t="shared" ref="BS1639:CA1639" si="153">BS$3</f>
        <v>Ecran thermique 2</v>
      </c>
      <c r="BT1639" s="332" t="str">
        <f t="shared" si="153"/>
        <v>Etanchéité</v>
      </c>
      <c r="BU1639" s="332" t="str">
        <f t="shared" si="153"/>
        <v>Etanchéité 2</v>
      </c>
      <c r="BV1639" s="332" t="str">
        <f t="shared" si="153"/>
        <v>Etanchéité 2 - Recommandation</v>
      </c>
      <c r="BW1639" s="332" t="str">
        <f t="shared" si="153"/>
        <v>Sonde 1</v>
      </c>
      <c r="BX1639" s="332" t="str">
        <f t="shared" si="153"/>
        <v>Sonde 2</v>
      </c>
      <c r="BY1639" s="41">
        <f t="shared" si="153"/>
        <v>0</v>
      </c>
      <c r="BZ1639" s="416" t="str">
        <f t="shared" si="153"/>
        <v>Ensemble 1</v>
      </c>
      <c r="CA1639" s="416" t="str">
        <f t="shared" si="153"/>
        <v>Ensemble 2</v>
      </c>
      <c r="CB1639" s="416" t="str">
        <f>BZ1639</f>
        <v>Ensemble 1</v>
      </c>
      <c r="CC1639" s="416" t="str">
        <f>CA1639</f>
        <v>Ensemble 2</v>
      </c>
    </row>
    <row r="1640" spans="1:81" s="28" customFormat="1" ht="32" hidden="1" customHeight="1" outlineLevel="1">
      <c r="A1640" s="1646"/>
      <c r="B1640" s="1659"/>
      <c r="C1640" s="686"/>
      <c r="D1640" s="686"/>
      <c r="E1640" s="1474" t="str">
        <f t="shared" si="150"/>
        <v/>
      </c>
      <c r="F1640" s="1791"/>
      <c r="G1640" s="521" t="str">
        <f t="shared" ref="G1640:AL1640" si="154">G19</f>
        <v/>
      </c>
      <c r="H1640" s="335" t="str">
        <f t="shared" si="154"/>
        <v/>
      </c>
      <c r="I1640" s="336" t="str">
        <f t="shared" si="154"/>
        <v/>
      </c>
      <c r="J1640" s="336" t="str">
        <f t="shared" si="154"/>
        <v/>
      </c>
      <c r="K1640" s="337" t="str">
        <f t="shared" si="154"/>
        <v/>
      </c>
      <c r="L1640" s="336" t="str">
        <f t="shared" si="154"/>
        <v/>
      </c>
      <c r="M1640" s="468" t="str">
        <f t="shared" si="154"/>
        <v/>
      </c>
      <c r="N1640" s="337" t="str">
        <f t="shared" si="154"/>
        <v/>
      </c>
      <c r="O1640" s="338" t="str">
        <f t="shared" si="154"/>
        <v/>
      </c>
      <c r="P1640" s="336" t="str">
        <f t="shared" si="154"/>
        <v/>
      </c>
      <c r="Q1640" s="522">
        <f t="shared" si="154"/>
        <v>0</v>
      </c>
      <c r="R1640" s="338">
        <f t="shared" si="154"/>
        <v>0</v>
      </c>
      <c r="S1640" s="523">
        <f t="shared" si="154"/>
        <v>0</v>
      </c>
      <c r="T1640" s="523">
        <f t="shared" si="154"/>
        <v>0</v>
      </c>
      <c r="U1640" s="523" t="str">
        <f t="shared" si="154"/>
        <v/>
      </c>
      <c r="V1640" s="522">
        <f t="shared" si="154"/>
        <v>0</v>
      </c>
      <c r="W1640" s="523" t="str">
        <f t="shared" si="154"/>
        <v/>
      </c>
      <c r="X1640" s="523" t="str">
        <f t="shared" si="154"/>
        <v/>
      </c>
      <c r="Y1640" s="522">
        <f t="shared" si="154"/>
        <v>0</v>
      </c>
      <c r="Z1640" s="331" t="str">
        <f t="shared" si="154"/>
        <v/>
      </c>
      <c r="AA1640" s="331" t="str">
        <f t="shared" si="154"/>
        <v/>
      </c>
      <c r="AB1640" s="331" t="str">
        <f t="shared" si="154"/>
        <v/>
      </c>
      <c r="AC1640" s="331" t="str">
        <f t="shared" si="154"/>
        <v/>
      </c>
      <c r="AD1640" s="331" t="str">
        <f t="shared" si="154"/>
        <v/>
      </c>
      <c r="AE1640" s="524" t="str">
        <f t="shared" si="154"/>
        <v/>
      </c>
      <c r="AF1640" s="331" t="str">
        <f t="shared" si="154"/>
        <v/>
      </c>
      <c r="AG1640" s="331" t="str">
        <f t="shared" si="154"/>
        <v/>
      </c>
      <c r="AH1640" s="331" t="str">
        <f t="shared" si="154"/>
        <v/>
      </c>
      <c r="AI1640" s="331" t="str">
        <f t="shared" si="154"/>
        <v/>
      </c>
      <c r="AJ1640" s="331" t="str">
        <f t="shared" si="154"/>
        <v/>
      </c>
      <c r="AK1640" s="331" t="str">
        <f t="shared" si="154"/>
        <v/>
      </c>
      <c r="AL1640" s="331" t="str">
        <f t="shared" si="154"/>
        <v/>
      </c>
      <c r="AM1640" s="524" t="str">
        <f t="shared" ref="AM1640:BR1640" si="155">AM19</f>
        <v>.</v>
      </c>
      <c r="AN1640" s="346" t="str">
        <f t="shared" si="155"/>
        <v/>
      </c>
      <c r="AO1640" s="346" t="str">
        <f t="shared" si="155"/>
        <v/>
      </c>
      <c r="AP1640" s="346" t="str">
        <f t="shared" si="155"/>
        <v/>
      </c>
      <c r="AQ1640" s="346" t="str">
        <f t="shared" si="155"/>
        <v/>
      </c>
      <c r="AR1640" s="346" t="str">
        <f t="shared" si="155"/>
        <v/>
      </c>
      <c r="AS1640" s="525">
        <f t="shared" si="155"/>
        <v>0</v>
      </c>
      <c r="AT1640" s="398" t="str">
        <f t="shared" si="155"/>
        <v/>
      </c>
      <c r="AU1640" s="398" t="str">
        <f t="shared" si="155"/>
        <v/>
      </c>
      <c r="AV1640" s="398" t="str">
        <f t="shared" si="155"/>
        <v/>
      </c>
      <c r="AW1640" s="398" t="str">
        <f t="shared" si="155"/>
        <v/>
      </c>
      <c r="AX1640" s="398" t="str">
        <f t="shared" si="155"/>
        <v/>
      </c>
      <c r="AY1640" s="28" t="str">
        <f t="shared" si="155"/>
        <v/>
      </c>
      <c r="AZ1640" s="28" t="str">
        <f t="shared" si="155"/>
        <v/>
      </c>
      <c r="BA1640" s="398" t="str">
        <f t="shared" si="155"/>
        <v/>
      </c>
      <c r="BB1640" s="525">
        <f t="shared" si="155"/>
        <v>0</v>
      </c>
      <c r="BC1640" s="445" t="str">
        <f t="shared" si="155"/>
        <v/>
      </c>
      <c r="BD1640" s="445" t="str">
        <f t="shared" si="155"/>
        <v/>
      </c>
      <c r="BE1640" s="445" t="str">
        <f t="shared" si="155"/>
        <v/>
      </c>
      <c r="BF1640" s="445" t="str">
        <f t="shared" si="155"/>
        <v/>
      </c>
      <c r="BG1640" s="445" t="str">
        <f t="shared" si="155"/>
        <v/>
      </c>
      <c r="BH1640" s="467" t="str">
        <f t="shared" si="155"/>
        <v/>
      </c>
      <c r="BI1640" s="467" t="str">
        <f t="shared" si="155"/>
        <v/>
      </c>
      <c r="BJ1640" s="525">
        <f t="shared" si="155"/>
        <v>0</v>
      </c>
      <c r="BK1640" s="445" t="str">
        <f t="shared" si="155"/>
        <v/>
      </c>
      <c r="BL1640" s="445" t="str">
        <f t="shared" si="155"/>
        <v/>
      </c>
      <c r="BM1640" s="445" t="str">
        <f t="shared" si="155"/>
        <v/>
      </c>
      <c r="BN1640" s="525">
        <f t="shared" si="155"/>
        <v>0</v>
      </c>
      <c r="BO1640" s="445" t="str">
        <f t="shared" si="155"/>
        <v/>
      </c>
      <c r="BP1640" s="445">
        <f t="shared" si="155"/>
        <v>0</v>
      </c>
      <c r="BQ1640" s="28">
        <f t="shared" si="155"/>
        <v>0</v>
      </c>
      <c r="BR1640" s="398" t="str">
        <f t="shared" si="155"/>
        <v/>
      </c>
      <c r="BS1640" s="398" t="str">
        <f t="shared" ref="BS1640:BX1640" si="156">BS19</f>
        <v/>
      </c>
      <c r="BT1640" s="398" t="str">
        <f t="shared" si="156"/>
        <v/>
      </c>
      <c r="BU1640" s="398" t="str">
        <f t="shared" si="156"/>
        <v/>
      </c>
      <c r="BV1640" s="398" t="str">
        <f t="shared" si="156"/>
        <v/>
      </c>
      <c r="BW1640" s="398" t="str">
        <f t="shared" si="156"/>
        <v/>
      </c>
      <c r="BX1640" s="398" t="str">
        <f t="shared" si="156"/>
        <v/>
      </c>
      <c r="BY1640" s="28">
        <f>BY1587</f>
        <v>0</v>
      </c>
      <c r="BZ1640" s="396">
        <f>AG1691</f>
        <v>0</v>
      </c>
      <c r="CA1640" s="396">
        <f>AH1691</f>
        <v>0</v>
      </c>
      <c r="CB1640" s="396">
        <f>AI1691</f>
        <v>0</v>
      </c>
      <c r="CC1640" s="396">
        <f>AJ1691</f>
        <v>0</v>
      </c>
    </row>
    <row r="1641" spans="1:81" s="51" customFormat="1" ht="19" hidden="1" outlineLevel="1">
      <c r="A1641" s="1704">
        <v>0</v>
      </c>
      <c r="B1641" s="1629"/>
      <c r="C1641" s="1283"/>
      <c r="D1641" s="677"/>
      <c r="E1641" s="1474" t="str">
        <f t="shared" ref="E1641:E1672" si="157">IF((SUM(A1641:C1641))&gt;0,G$42,"")</f>
        <v/>
      </c>
      <c r="F1641" s="1789"/>
      <c r="N1641" s="644"/>
      <c r="R1641" s="50"/>
      <c r="U1641" s="1184"/>
      <c r="W1641" s="130"/>
      <c r="X1641" s="1415"/>
      <c r="Y1641" s="1415"/>
      <c r="Z1641" s="53"/>
      <c r="AA1641" s="1415"/>
      <c r="AB1641" s="53"/>
      <c r="AC1641" s="53"/>
      <c r="AD1641" s="53"/>
      <c r="AE1641" s="53"/>
      <c r="AF1641" s="53"/>
      <c r="AG1641" s="40"/>
      <c r="AJ1641" s="52"/>
      <c r="AL1641" s="1383"/>
      <c r="AM1641" s="1247"/>
      <c r="AO1641" s="1247"/>
      <c r="AV1641" s="18"/>
      <c r="BL1641" s="18"/>
    </row>
    <row r="1642" spans="1:81" s="1385" customFormat="1" ht="19" hidden="1" outlineLevel="1">
      <c r="A1642" s="1704">
        <v>0</v>
      </c>
      <c r="B1642" s="1629"/>
      <c r="C1642" s="1283"/>
      <c r="D1642" s="677"/>
      <c r="E1642" s="1474" t="str">
        <f t="shared" si="157"/>
        <v/>
      </c>
      <c r="F1642" s="1789"/>
      <c r="H1642" s="1547"/>
      <c r="I1642" s="1547"/>
      <c r="J1642" s="1547"/>
      <c r="K1642" s="1547"/>
      <c r="L1642" s="1547"/>
      <c r="M1642" s="1547"/>
      <c r="N1642" s="1384"/>
      <c r="O1642" s="1384"/>
      <c r="P1642" s="1384"/>
      <c r="Q1642" s="1384"/>
      <c r="R1642" s="1384"/>
      <c r="S1642" s="1384"/>
      <c r="T1642" s="1384"/>
      <c r="U1642" s="1384"/>
      <c r="V1642" s="1384"/>
      <c r="W1642" s="130"/>
      <c r="X1642" s="1415"/>
      <c r="Y1642" s="1415"/>
      <c r="Z1642" s="53"/>
      <c r="AA1642" s="1415"/>
      <c r="AB1642" s="53"/>
      <c r="AC1642" s="53"/>
      <c r="AD1642" s="53"/>
      <c r="AE1642" s="1384"/>
      <c r="AF1642" s="1384"/>
      <c r="AG1642" s="40"/>
      <c r="AH1642" s="1384"/>
      <c r="AI1642" s="1384"/>
      <c r="AJ1642" s="1384"/>
      <c r="AK1642" s="1384"/>
      <c r="AL1642" s="1384"/>
      <c r="AM1642" s="1247"/>
      <c r="AN1642" s="1384"/>
      <c r="AO1642" s="1247"/>
      <c r="AP1642" s="1384"/>
      <c r="AQ1642" s="1384"/>
      <c r="AR1642" s="1384"/>
      <c r="AS1642" s="1384"/>
      <c r="AT1642" s="1384"/>
      <c r="BL1642" s="18"/>
    </row>
    <row r="1643" spans="1:81" s="1385" customFormat="1" ht="19" hidden="1" outlineLevel="1">
      <c r="A1643" s="1704">
        <v>0</v>
      </c>
      <c r="B1643" s="1629"/>
      <c r="C1643" s="1283"/>
      <c r="D1643" s="677"/>
      <c r="E1643" s="1474" t="str">
        <f t="shared" si="157"/>
        <v/>
      </c>
      <c r="F1643" s="1789"/>
      <c r="G1643" s="1547"/>
      <c r="H1643" s="1547"/>
      <c r="I1643" s="1547"/>
      <c r="J1643" s="1547"/>
      <c r="K1643" s="1547"/>
      <c r="L1643" s="1547"/>
      <c r="M1643" s="1547"/>
      <c r="N1643" s="1384"/>
      <c r="O1643" s="1384"/>
      <c r="P1643" s="1384"/>
      <c r="Q1643" s="1384"/>
      <c r="R1643" s="1384"/>
      <c r="S1643" s="1384"/>
      <c r="T1643" s="1384"/>
      <c r="U1643" s="1384"/>
      <c r="V1643" s="1384"/>
      <c r="W1643" s="130"/>
      <c r="X1643" s="1415"/>
      <c r="Y1643" s="1415"/>
      <c r="Z1643" s="53"/>
      <c r="AA1643" s="1415"/>
      <c r="AB1643" s="53"/>
      <c r="AC1643" s="53"/>
      <c r="AD1643" s="53"/>
      <c r="AE1643" s="1384"/>
      <c r="AF1643" s="1384"/>
      <c r="AG1643" s="40"/>
      <c r="AH1643" s="1384"/>
      <c r="AI1643" s="1384"/>
      <c r="AJ1643" s="1384"/>
      <c r="AK1643" s="1384"/>
      <c r="AL1643" s="1384"/>
      <c r="AM1643" s="1247"/>
      <c r="AN1643" s="1384"/>
      <c r="AO1643" s="1247"/>
      <c r="AP1643" s="1384"/>
      <c r="AQ1643" s="1384"/>
      <c r="AR1643" s="1384"/>
      <c r="AS1643" s="1384"/>
      <c r="AT1643" s="1384"/>
      <c r="BL1643" s="18"/>
    </row>
    <row r="1644" spans="1:81" s="1269" customFormat="1" ht="15" collapsed="1">
      <c r="A1644" s="1704">
        <f>IF(G1640="",0,1)</f>
        <v>0</v>
      </c>
      <c r="B1644" s="1629"/>
      <c r="C1644" s="1283"/>
      <c r="D1644" s="1548"/>
      <c r="E1644" s="1474" t="str">
        <f t="shared" si="157"/>
        <v/>
      </c>
      <c r="F1644" s="1789"/>
      <c r="G1644" s="1252" t="str">
        <f>G$69</f>
        <v>Année de construction</v>
      </c>
      <c r="H1644" s="1252"/>
      <c r="I1644" s="1252"/>
      <c r="J1644" s="1252"/>
      <c r="K1644" s="1252"/>
      <c r="L1644" s="1252"/>
      <c r="M1644" s="1388"/>
      <c r="N1644" s="2162" t="str">
        <f>H1640</f>
        <v/>
      </c>
      <c r="O1644" s="2162"/>
      <c r="P1644" s="2162"/>
      <c r="Q1644" s="2162"/>
      <c r="R1644" s="2162"/>
      <c r="S1644" s="2162"/>
      <c r="T1644" s="2161">
        <f>T1624</f>
        <v>0</v>
      </c>
      <c r="U1644" s="2161"/>
      <c r="V1644" s="2161"/>
      <c r="W1644" s="2161"/>
      <c r="X1644" s="2161"/>
      <c r="Y1644" s="1386"/>
      <c r="AD1644" s="1251"/>
      <c r="AE1644" s="1251"/>
      <c r="AF1644" s="1251"/>
      <c r="AG1644" s="1251"/>
      <c r="AH1644" s="1251"/>
      <c r="AI1644" s="1251"/>
      <c r="AJ1644" s="1251"/>
      <c r="AK1644" s="1251"/>
      <c r="AL1644" s="20"/>
      <c r="AM1644" s="1251"/>
      <c r="AN1644" s="1251"/>
      <c r="AO1644" s="1251"/>
      <c r="AP1644" s="1251"/>
      <c r="AQ1644" s="1251"/>
      <c r="AR1644" s="1251"/>
      <c r="AS1644" s="1251"/>
      <c r="AT1644" s="1251"/>
    </row>
    <row r="1645" spans="1:81" s="1269" customFormat="1" ht="15">
      <c r="A1645" s="1704">
        <f>IF(G1640="",0,1)</f>
        <v>0</v>
      </c>
      <c r="B1645" s="1629"/>
      <c r="C1645" s="1283"/>
      <c r="D1645" s="1548"/>
      <c r="E1645" s="1474" t="str">
        <f t="shared" si="157"/>
        <v/>
      </c>
      <c r="F1645" s="1789"/>
      <c r="G1645" s="1551" t="str">
        <f>G$70</f>
        <v>Utilisation escomptée</v>
      </c>
      <c r="H1645" s="1551"/>
      <c r="I1645" s="1552"/>
      <c r="J1645" s="1552"/>
      <c r="K1645" s="1552"/>
      <c r="L1645" s="1552"/>
      <c r="M1645" s="1388"/>
      <c r="N1645" s="2163" t="str">
        <f>P1640</f>
        <v/>
      </c>
      <c r="O1645" s="2163"/>
      <c r="P1645" s="2163"/>
      <c r="Q1645" s="2163"/>
      <c r="R1645" s="2163"/>
      <c r="S1645" s="2163"/>
      <c r="T1645" s="2179">
        <f>'A1 Serres'!P1624</f>
        <v>0</v>
      </c>
      <c r="U1645" s="2179"/>
      <c r="V1645" s="2179"/>
      <c r="W1645" s="2179"/>
      <c r="X1645" s="2179"/>
      <c r="Y1645" s="1387"/>
      <c r="AL1645" s="20"/>
    </row>
    <row r="1646" spans="1:81" s="1269" customFormat="1" ht="15">
      <c r="A1646" s="1704">
        <f>IF(G1640="",0,1)</f>
        <v>0</v>
      </c>
      <c r="B1646" s="1629"/>
      <c r="C1646" s="1283"/>
      <c r="D1646" s="1548"/>
      <c r="E1646" s="1474" t="str">
        <f t="shared" si="157"/>
        <v/>
      </c>
      <c r="F1646" s="1789"/>
      <c r="G1646" s="1551" t="str">
        <f>G$71</f>
        <v>Surface cultivée de la serre</v>
      </c>
      <c r="H1646" s="1551"/>
      <c r="I1646" s="1552"/>
      <c r="J1646" s="1552"/>
      <c r="K1646" s="1552"/>
      <c r="L1646" s="1552"/>
      <c r="M1646" s="1388"/>
      <c r="N1646" s="2163" t="str">
        <f>J1640</f>
        <v/>
      </c>
      <c r="O1646" s="2163"/>
      <c r="P1646" s="2163"/>
      <c r="Q1646" s="2163"/>
      <c r="R1646" s="2163"/>
      <c r="S1646" s="2163"/>
      <c r="T1646" s="1268"/>
      <c r="U1646" s="1268"/>
      <c r="V1646" s="1268"/>
      <c r="W1646" s="989"/>
      <c r="X1646" s="1251"/>
      <c r="AL1646" s="20"/>
    </row>
    <row r="1647" spans="1:81" s="1269" customFormat="1" ht="15">
      <c r="A1647" s="1704">
        <f>IF(G1640="",0,1)</f>
        <v>0</v>
      </c>
      <c r="B1647" s="1629"/>
      <c r="C1647" s="1283"/>
      <c r="D1647" s="1548"/>
      <c r="E1647" s="1474" t="str">
        <f t="shared" si="157"/>
        <v/>
      </c>
      <c r="F1647" s="1789"/>
      <c r="G1647" s="1265">
        <f>G$72</f>
        <v>0</v>
      </c>
      <c r="H1647" s="1265"/>
      <c r="I1647" s="1266"/>
      <c r="J1647" s="1266"/>
      <c r="K1647" s="1266"/>
      <c r="L1647" s="1266"/>
      <c r="M1647" s="1388"/>
      <c r="N1647" s="1268"/>
      <c r="O1647" s="1268"/>
      <c r="P1647" s="1268"/>
      <c r="Q1647" s="1268"/>
      <c r="R1647" s="1268"/>
      <c r="S1647" s="1268"/>
      <c r="T1647" s="1268"/>
      <c r="U1647" s="1268"/>
      <c r="V1647" s="1268"/>
      <c r="W1647" s="989"/>
      <c r="X1647" s="1251"/>
      <c r="AL1647" s="20"/>
    </row>
    <row r="1648" spans="1:81" s="1269" customFormat="1" ht="15">
      <c r="A1648" s="1704">
        <f>IF(G1640="",0,1)</f>
        <v>0</v>
      </c>
      <c r="B1648" s="1629"/>
      <c r="C1648" s="1283"/>
      <c r="D1648" s="1548"/>
      <c r="E1648" s="1474" t="str">
        <f t="shared" si="157"/>
        <v/>
      </c>
      <c r="F1648" s="1789"/>
      <c r="G1648" s="1389" t="str">
        <f>G$73</f>
        <v>Température octobre-mars</v>
      </c>
      <c r="H1648" s="1389"/>
      <c r="I1648" s="1390"/>
      <c r="J1648" s="1390"/>
      <c r="K1648" s="1390"/>
      <c r="L1648" s="1390"/>
      <c r="M1648" s="1388"/>
      <c r="N1648" s="2168" t="str">
        <f>L1640</f>
        <v/>
      </c>
      <c r="O1648" s="2168"/>
      <c r="P1648" s="2168"/>
      <c r="Q1648" s="2168"/>
      <c r="R1648" s="2168"/>
      <c r="S1648" s="2168"/>
      <c r="T1648" s="1268"/>
      <c r="U1648" s="1268"/>
      <c r="V1648" s="1268"/>
      <c r="W1648" s="989"/>
      <c r="X1648" s="1251"/>
      <c r="AJ1648" s="1298"/>
      <c r="AL1648" s="20"/>
    </row>
    <row r="1649" spans="1:38" s="1269" customFormat="1" ht="29" customHeight="1">
      <c r="A1649" s="1704">
        <f>IF(G1640="",0,1)</f>
        <v>0</v>
      </c>
      <c r="B1649" s="1629"/>
      <c r="C1649" s="1283"/>
      <c r="D1649" s="1548"/>
      <c r="E1649" s="1474" t="str">
        <f t="shared" si="157"/>
        <v/>
      </c>
      <c r="F1649" s="1789"/>
      <c r="G1649" s="1553" t="str">
        <f>G$74</f>
        <v>Observations</v>
      </c>
      <c r="H1649" s="1389"/>
      <c r="I1649" s="1390"/>
      <c r="J1649" s="1390"/>
      <c r="K1649" s="1390"/>
      <c r="L1649" s="1390"/>
      <c r="M1649" s="1388"/>
      <c r="N1649" s="2164" t="str">
        <f>AE1640</f>
        <v/>
      </c>
      <c r="O1649" s="2164"/>
      <c r="P1649" s="2164"/>
      <c r="Q1649" s="2164"/>
      <c r="R1649" s="2164"/>
      <c r="S1649" s="2164"/>
      <c r="T1649" s="1268"/>
      <c r="U1649" s="1268"/>
      <c r="V1649" s="1268"/>
      <c r="W1649" s="989"/>
      <c r="X1649" s="1251"/>
      <c r="AL1649" s="20"/>
    </row>
    <row r="1650" spans="1:38" s="1269" customFormat="1" ht="15">
      <c r="A1650" s="1704">
        <f>IF(G1640="",0,1)</f>
        <v>0</v>
      </c>
      <c r="B1650" s="1629"/>
      <c r="C1650" s="1283"/>
      <c r="D1650" s="1548"/>
      <c r="E1650" s="1474" t="str">
        <f t="shared" si="157"/>
        <v/>
      </c>
      <c r="F1650" s="1789"/>
      <c r="G1650" s="1265">
        <f>G$75</f>
        <v>0</v>
      </c>
      <c r="H1650" s="1265"/>
      <c r="I1650" s="1266"/>
      <c r="J1650" s="1266"/>
      <c r="K1650" s="1266"/>
      <c r="L1650" s="1266"/>
      <c r="M1650" s="1388"/>
      <c r="N1650" s="1268"/>
      <c r="O1650" s="1268"/>
      <c r="P1650" s="1268"/>
      <c r="Q1650" s="1268"/>
      <c r="R1650" s="1268"/>
      <c r="S1650" s="1268"/>
      <c r="T1650" s="1268"/>
      <c r="U1650" s="1268"/>
      <c r="V1650" s="1268"/>
      <c r="W1650" s="989"/>
      <c r="X1650" s="1251"/>
      <c r="AL1650" s="20"/>
    </row>
    <row r="1651" spans="1:38" s="1269" customFormat="1" ht="15">
      <c r="A1651" s="1704">
        <f>IF(G1640="",0,1)</f>
        <v>0</v>
      </c>
      <c r="B1651" s="1629"/>
      <c r="C1651" s="1283"/>
      <c r="D1651" s="1548"/>
      <c r="E1651" s="1474" t="str">
        <f t="shared" si="157"/>
        <v/>
      </c>
      <c r="F1651" s="1789"/>
      <c r="G1651" s="1389" t="str">
        <f>G$76</f>
        <v>Participation à la consommation totale d'énergie du chauffage</v>
      </c>
      <c r="H1651" s="1389"/>
      <c r="I1651" s="1390"/>
      <c r="J1651" s="1390"/>
      <c r="K1651" s="1390"/>
      <c r="L1651" s="1390"/>
      <c r="M1651" s="1388"/>
      <c r="N1651" s="2169">
        <f>R1640</f>
        <v>0</v>
      </c>
      <c r="O1651" s="2169"/>
      <c r="P1651" s="2169"/>
      <c r="Q1651" s="2169"/>
      <c r="R1651" s="2169"/>
      <c r="S1651" s="2169"/>
      <c r="T1651" s="1268"/>
      <c r="U1651" s="1268"/>
      <c r="V1651" s="1268"/>
      <c r="W1651" s="989"/>
      <c r="X1651" s="1251"/>
      <c r="AJ1651" s="1298"/>
      <c r="AL1651" s="20"/>
    </row>
    <row r="1652" spans="1:38" s="1269" customFormat="1" ht="15">
      <c r="A1652" s="1704">
        <f>IF(G1640="",0,1)</f>
        <v>0</v>
      </c>
      <c r="B1652" s="1629"/>
      <c r="C1652" s="1283"/>
      <c r="D1652" s="1548"/>
      <c r="E1652" s="1474" t="str">
        <f t="shared" si="157"/>
        <v/>
      </c>
      <c r="F1652" s="1789"/>
      <c r="G1652" s="1393" t="str">
        <f>G$77</f>
        <v>Rang concernant l'efficience énergétique</v>
      </c>
      <c r="H1652" s="1393"/>
      <c r="I1652" s="1394"/>
      <c r="J1652" s="1394"/>
      <c r="K1652" s="1394"/>
      <c r="L1652" s="1394"/>
      <c r="M1652" s="1388"/>
      <c r="N1652" s="2170" t="str">
        <f>N1640</f>
        <v/>
      </c>
      <c r="O1652" s="2170"/>
      <c r="P1652" s="2170"/>
      <c r="Q1652" s="2170"/>
      <c r="R1652" s="2170"/>
      <c r="S1652" s="2170"/>
      <c r="T1652" s="1396"/>
      <c r="U1652" s="1396"/>
      <c r="V1652" s="1396"/>
      <c r="W1652" s="989"/>
      <c r="X1652" s="1397"/>
      <c r="AJ1652" s="1298"/>
      <c r="AL1652" s="20"/>
    </row>
    <row r="1653" spans="1:38" s="1269" customFormat="1" ht="15">
      <c r="A1653" s="1704">
        <f>IF(G1640="",0,1)</f>
        <v>0</v>
      </c>
      <c r="B1653" s="1629"/>
      <c r="C1653" s="1283"/>
      <c r="D1653" s="1548"/>
      <c r="E1653" s="1474" t="str">
        <f t="shared" si="157"/>
        <v/>
      </c>
      <c r="F1653" s="1789"/>
      <c r="G1653" s="1393" t="str">
        <f>G$78</f>
        <v>Evaluation de la qualité énergétique</v>
      </c>
      <c r="H1653" s="1393"/>
      <c r="I1653" s="1394"/>
      <c r="J1653" s="1394"/>
      <c r="K1653" s="1394"/>
      <c r="L1653" s="1394"/>
      <c r="M1653" s="1388"/>
      <c r="N1653" s="2171" t="str">
        <f>O1640</f>
        <v/>
      </c>
      <c r="O1653" s="2171"/>
      <c r="P1653" s="2171"/>
      <c r="Q1653" s="2171"/>
      <c r="R1653" s="2171"/>
      <c r="S1653" s="2171"/>
      <c r="T1653" s="1268"/>
      <c r="U1653" s="1268"/>
      <c r="V1653" s="1268"/>
      <c r="W1653" s="989"/>
      <c r="X1653" s="1251"/>
      <c r="AJ1653" s="1298"/>
      <c r="AL1653" s="20"/>
    </row>
    <row r="1654" spans="1:38" s="1269" customFormat="1" ht="15">
      <c r="A1654" s="1704">
        <f>IF(G1640="",0,1)</f>
        <v>0</v>
      </c>
      <c r="B1654" s="1629"/>
      <c r="C1654" s="1283"/>
      <c r="D1654" s="1548"/>
      <c r="E1654" s="1474" t="str">
        <f t="shared" si="157"/>
        <v/>
      </c>
      <c r="F1654" s="1789"/>
      <c r="G1654" s="1265">
        <f>G$79</f>
        <v>0</v>
      </c>
      <c r="H1654" s="1265"/>
      <c r="I1654" s="1266"/>
      <c r="J1654" s="1266"/>
      <c r="K1654" s="1266"/>
      <c r="L1654" s="1266"/>
      <c r="M1654" s="1388"/>
      <c r="N1654" s="1399"/>
      <c r="O1654" s="1268"/>
      <c r="P1654" s="1268"/>
      <c r="Q1654" s="1268"/>
      <c r="R1654" s="1268"/>
      <c r="S1654" s="1268"/>
      <c r="T1654" s="1268"/>
      <c r="U1654" s="1268"/>
      <c r="V1654" s="1268"/>
      <c r="W1654" s="989"/>
      <c r="X1654" s="1251"/>
      <c r="AJ1654" s="1298"/>
      <c r="AL1654" s="20"/>
    </row>
    <row r="1655" spans="1:38" s="1269" customFormat="1" ht="15">
      <c r="A1655" s="1704">
        <f>IF(G1640="",0,1)</f>
        <v>0</v>
      </c>
      <c r="B1655" s="1629"/>
      <c r="C1655" s="1283"/>
      <c r="D1655" s="1548"/>
      <c r="E1655" s="1474" t="str">
        <f t="shared" si="157"/>
        <v/>
      </c>
      <c r="F1655" s="1789"/>
      <c r="G1655" s="1389" t="str">
        <f>G$80</f>
        <v>Consommation d'énergie de la serre</v>
      </c>
      <c r="H1655" s="1389"/>
      <c r="I1655" s="1390"/>
      <c r="J1655" s="1390"/>
      <c r="K1655" s="1390"/>
      <c r="L1655" s="1390"/>
      <c r="M1655" s="1388"/>
      <c r="N1655" s="2172">
        <f>S1640</f>
        <v>0</v>
      </c>
      <c r="O1655" s="2172"/>
      <c r="P1655" s="2172"/>
      <c r="Q1655" s="1401"/>
      <c r="R1655" s="1401"/>
      <c r="S1655" s="1401"/>
      <c r="T1655" s="1268"/>
      <c r="U1655" s="1268"/>
      <c r="V1655" s="1268"/>
      <c r="W1655" s="989"/>
      <c r="X1655" s="1251"/>
      <c r="AJ1655" s="1298"/>
      <c r="AL1655" s="20"/>
    </row>
    <row r="1656" spans="1:38" s="1269" customFormat="1" ht="15">
      <c r="A1656" s="1704">
        <f>IF(G1640="",0,1)</f>
        <v>0</v>
      </c>
      <c r="B1656" s="1629"/>
      <c r="C1656" s="1283"/>
      <c r="D1656" s="1548"/>
      <c r="E1656" s="1474" t="str">
        <f t="shared" si="157"/>
        <v/>
      </c>
      <c r="F1656" s="1789"/>
      <c r="G1656" s="1393" t="str">
        <f>G$81</f>
        <v>Distribution de chaleur Consommation d'énergie</v>
      </c>
      <c r="H1656" s="1393"/>
      <c r="I1656" s="1394"/>
      <c r="J1656" s="1394"/>
      <c r="K1656" s="1394"/>
      <c r="L1656" s="1394"/>
      <c r="M1656" s="1388"/>
      <c r="N1656" s="2182">
        <f>T1640</f>
        <v>0</v>
      </c>
      <c r="O1656" s="2182"/>
      <c r="P1656" s="2182"/>
      <c r="Q1656" s="1403"/>
      <c r="R1656" s="1403"/>
      <c r="S1656" s="1403"/>
      <c r="T1656" s="1268"/>
      <c r="U1656" s="1268"/>
      <c r="V1656" s="1268"/>
      <c r="W1656" s="989"/>
      <c r="X1656" s="1251"/>
      <c r="AJ1656" s="1298"/>
      <c r="AL1656" s="20"/>
    </row>
    <row r="1657" spans="1:38" s="1269" customFormat="1" ht="15">
      <c r="A1657" s="1704">
        <f>IF(G1640="",0,1)</f>
        <v>0</v>
      </c>
      <c r="B1657" s="1629"/>
      <c r="C1657" s="1283"/>
      <c r="D1657" s="1548"/>
      <c r="E1657" s="1474" t="str">
        <f t="shared" si="157"/>
        <v/>
      </c>
      <c r="F1657" s="1789"/>
      <c r="G1657" s="1554" t="str">
        <f>G$82</f>
        <v>Total de la consommation d'énergie Etat actuel</v>
      </c>
      <c r="H1657" s="1554"/>
      <c r="I1657" s="1555"/>
      <c r="J1657" s="1555"/>
      <c r="K1657" s="1555"/>
      <c r="L1657" s="1555"/>
      <c r="M1657" s="1556"/>
      <c r="N1657" s="2166" t="str">
        <f>U1640</f>
        <v/>
      </c>
      <c r="O1657" s="2166"/>
      <c r="P1657" s="2166"/>
      <c r="Q1657" s="1557"/>
      <c r="R1657" s="1557"/>
      <c r="S1657" s="1557"/>
      <c r="T1657" s="1268"/>
      <c r="U1657" s="1268"/>
      <c r="V1657" s="1268"/>
      <c r="W1657" s="989"/>
      <c r="X1657" s="1251"/>
      <c r="AJ1657" s="1298"/>
      <c r="AL1657" s="20"/>
    </row>
    <row r="1658" spans="1:38" s="787" customFormat="1" ht="15">
      <c r="A1658" s="1704">
        <f>IF(G1640="",0,1)</f>
        <v>0</v>
      </c>
      <c r="B1658" s="1629"/>
      <c r="C1658" s="1283"/>
      <c r="D1658" s="1548"/>
      <c r="E1658" s="1474" t="str">
        <f t="shared" si="157"/>
        <v/>
      </c>
      <c r="F1658" s="1789"/>
      <c r="G1658" s="1265">
        <f>G$83</f>
        <v>0</v>
      </c>
      <c r="H1658" s="1265"/>
      <c r="I1658" s="1266"/>
      <c r="J1658" s="1266"/>
      <c r="K1658" s="1266"/>
      <c r="L1658" s="1266"/>
      <c r="M1658" s="225"/>
      <c r="N1658" s="1404"/>
      <c r="O1658" s="1404"/>
      <c r="P1658" s="1404"/>
      <c r="Q1658" s="1404"/>
      <c r="R1658" s="1404"/>
      <c r="S1658" s="1404"/>
      <c r="T1658" s="1404"/>
      <c r="U1658" s="1404"/>
      <c r="V1658" s="1404"/>
      <c r="W1658" s="989"/>
    </row>
    <row r="1659" spans="1:38" s="1269" customFormat="1" ht="15">
      <c r="A1659" s="1704">
        <f>IF(G1640="",0,1)</f>
        <v>0</v>
      </c>
      <c r="B1659" s="1629"/>
      <c r="C1659" s="1283"/>
      <c r="D1659" s="1548"/>
      <c r="E1659" s="1474" t="str">
        <f t="shared" si="157"/>
        <v/>
      </c>
      <c r="F1659" s="1789"/>
      <c r="G1659" s="1389" t="str">
        <f>G$84</f>
        <v>Ecran thermique</v>
      </c>
      <c r="H1659" s="1389"/>
      <c r="I1659" s="1390"/>
      <c r="J1659" s="1390"/>
      <c r="K1659" s="1390"/>
      <c r="L1659" s="1390"/>
      <c r="M1659" s="1388"/>
      <c r="N1659" s="1558" t="str">
        <f>Z1640</f>
        <v/>
      </c>
      <c r="O1659" s="1401"/>
      <c r="P1659" s="1401"/>
      <c r="Q1659" s="1401"/>
      <c r="R1659" s="1401"/>
      <c r="S1659" s="1401"/>
      <c r="T1659" s="1268"/>
      <c r="U1659" s="1268"/>
      <c r="V1659" s="1268"/>
      <c r="W1659" s="989"/>
      <c r="X1659" s="1251"/>
      <c r="AJ1659" s="1298"/>
      <c r="AL1659" s="20"/>
    </row>
    <row r="1660" spans="1:38" s="1269" customFormat="1" ht="15">
      <c r="A1660" s="1704">
        <f>IF(G1640="",0,1)</f>
        <v>0</v>
      </c>
      <c r="B1660" s="1629"/>
      <c r="C1660" s="1283"/>
      <c r="D1660" s="1548"/>
      <c r="E1660" s="1474" t="str">
        <f t="shared" si="157"/>
        <v/>
      </c>
      <c r="F1660" s="1789"/>
      <c r="G1660" s="1393" t="str">
        <f>G$85</f>
        <v>Toit</v>
      </c>
      <c r="H1660" s="1393"/>
      <c r="I1660" s="1394"/>
      <c r="J1660" s="1394"/>
      <c r="K1660" s="1394"/>
      <c r="L1660" s="1394"/>
      <c r="M1660" s="1388"/>
      <c r="N1660" s="1559" t="str">
        <f>AA1640</f>
        <v/>
      </c>
      <c r="O1660" s="1403"/>
      <c r="P1660" s="1403"/>
      <c r="Q1660" s="1403"/>
      <c r="R1660" s="1403"/>
      <c r="S1660" s="1403"/>
      <c r="T1660" s="1268"/>
      <c r="U1660" s="1268"/>
      <c r="V1660" s="1268"/>
      <c r="W1660" s="989"/>
      <c r="X1660" s="1251"/>
      <c r="AJ1660" s="1298"/>
      <c r="AL1660" s="20"/>
    </row>
    <row r="1661" spans="1:38" s="1269" customFormat="1" ht="15">
      <c r="A1661" s="1704">
        <f>IF(G1640="",0,1)</f>
        <v>0</v>
      </c>
      <c r="B1661" s="1629"/>
      <c r="C1661" s="1283"/>
      <c r="D1661" s="1548"/>
      <c r="E1661" s="1474" t="str">
        <f t="shared" si="157"/>
        <v/>
      </c>
      <c r="F1661" s="1789"/>
      <c r="G1661" s="1393" t="str">
        <f>G$86</f>
        <v>Parois latérales et pignons</v>
      </c>
      <c r="H1661" s="1393"/>
      <c r="I1661" s="1394"/>
      <c r="J1661" s="1394"/>
      <c r="K1661" s="1394"/>
      <c r="L1661" s="1394"/>
      <c r="M1661" s="1388"/>
      <c r="N1661" s="1560" t="str">
        <f>AB1640</f>
        <v/>
      </c>
      <c r="O1661" s="1403"/>
      <c r="P1661" s="1403"/>
      <c r="Q1661" s="1403"/>
      <c r="R1661" s="1403"/>
      <c r="S1661" s="1403"/>
      <c r="T1661" s="1268"/>
      <c r="U1661" s="1268"/>
      <c r="V1661" s="1268"/>
      <c r="W1661" s="989"/>
      <c r="X1661" s="1251"/>
      <c r="AJ1661" s="1298"/>
      <c r="AL1661" s="20"/>
    </row>
    <row r="1662" spans="1:38" s="1269" customFormat="1" ht="15">
      <c r="A1662" s="1704">
        <f>IF(G1640="",0,1)</f>
        <v>0</v>
      </c>
      <c r="B1662" s="1629"/>
      <c r="C1662" s="1283"/>
      <c r="D1662" s="1548"/>
      <c r="E1662" s="1474" t="str">
        <f t="shared" si="157"/>
        <v/>
      </c>
      <c r="F1662" s="1789"/>
      <c r="G1662" s="1393" t="str">
        <f>G$87</f>
        <v>Etanchéité</v>
      </c>
      <c r="H1662" s="1393"/>
      <c r="I1662" s="1394"/>
      <c r="J1662" s="1394"/>
      <c r="K1662" s="1394"/>
      <c r="L1662" s="1394"/>
      <c r="M1662" s="1388"/>
      <c r="N1662" s="1560" t="str">
        <f>AC1640</f>
        <v/>
      </c>
      <c r="O1662" s="1403"/>
      <c r="P1662" s="1403"/>
      <c r="Q1662" s="1403"/>
      <c r="R1662" s="1403"/>
      <c r="S1662" s="1403"/>
      <c r="T1662" s="1268"/>
      <c r="U1662" s="1268"/>
      <c r="V1662" s="1268"/>
      <c r="W1662" s="989"/>
      <c r="X1662" s="1251"/>
      <c r="AJ1662" s="1298"/>
      <c r="AL1662" s="20"/>
    </row>
    <row r="1663" spans="1:38" s="1269" customFormat="1" ht="15">
      <c r="A1663" s="1704">
        <f>IF(G1640="",0,1)</f>
        <v>0</v>
      </c>
      <c r="B1663" s="1629"/>
      <c r="C1663" s="1283"/>
      <c r="D1663" s="1548"/>
      <c r="E1663" s="1474" t="str">
        <f t="shared" si="157"/>
        <v/>
      </c>
      <c r="F1663" s="1789"/>
      <c r="G1663" s="1393" t="str">
        <f>G$88</f>
        <v>Gestion climatique</v>
      </c>
      <c r="H1663" s="1393"/>
      <c r="I1663" s="1394"/>
      <c r="J1663" s="1394"/>
      <c r="K1663" s="1394"/>
      <c r="L1663" s="1394"/>
      <c r="M1663" s="1388"/>
      <c r="N1663" s="1560" t="str">
        <f>AD1640</f>
        <v/>
      </c>
      <c r="O1663" s="1403"/>
      <c r="P1663" s="1403"/>
      <c r="Q1663" s="1403"/>
      <c r="R1663" s="1403"/>
      <c r="S1663" s="1403"/>
      <c r="T1663" s="1268"/>
      <c r="U1663" s="1268"/>
      <c r="V1663" s="1268"/>
      <c r="W1663" s="989"/>
      <c r="X1663" s="1251"/>
      <c r="AJ1663" s="1298"/>
      <c r="AL1663" s="20"/>
    </row>
    <row r="1664" spans="1:38" s="1269" customFormat="1" ht="15">
      <c r="A1664" s="1704">
        <f>IF(G1640="",0,1)</f>
        <v>0</v>
      </c>
      <c r="B1664" s="1629"/>
      <c r="C1664" s="1283"/>
      <c r="D1664" s="1548"/>
      <c r="E1664" s="1474" t="str">
        <f t="shared" si="157"/>
        <v/>
      </c>
      <c r="F1664" s="1789"/>
      <c r="G1664" s="1265"/>
      <c r="H1664" s="1265"/>
      <c r="I1664" s="1266"/>
      <c r="J1664" s="1266"/>
      <c r="K1664" s="1266"/>
      <c r="L1664" s="1266"/>
      <c r="M1664" s="1405"/>
      <c r="N1664" s="1268"/>
      <c r="O1664" s="1268"/>
      <c r="P1664" s="1268"/>
      <c r="Q1664" s="1268"/>
      <c r="R1664" s="1268"/>
      <c r="S1664" s="1268"/>
      <c r="T1664" s="1268"/>
      <c r="U1664" s="1268"/>
      <c r="V1664" s="1268"/>
      <c r="W1664" s="989"/>
      <c r="X1664" s="1251"/>
      <c r="AJ1664" s="1298"/>
      <c r="AL1664" s="20"/>
    </row>
    <row r="1665" spans="1:38" s="1269" customFormat="1" ht="15">
      <c r="A1665" s="1704">
        <f>IF(G1640="",0,1)</f>
        <v>0</v>
      </c>
      <c r="B1665" s="1629"/>
      <c r="C1665" s="1283"/>
      <c r="D1665" s="1548"/>
      <c r="E1665" s="1474" t="str">
        <f t="shared" si="157"/>
        <v/>
      </c>
      <c r="F1665" s="1789"/>
      <c r="G1665" s="1406"/>
      <c r="H1665" s="1266"/>
      <c r="I1665" s="1266"/>
      <c r="J1665" s="1266"/>
      <c r="K1665" s="1266"/>
      <c r="L1665" s="1266"/>
      <c r="M1665" s="1399"/>
      <c r="N1665" s="1268"/>
      <c r="O1665" s="1268"/>
      <c r="P1665" s="1268"/>
      <c r="Q1665" s="1268"/>
      <c r="R1665" s="1268"/>
      <c r="S1665" s="1268"/>
      <c r="T1665" s="1268"/>
      <c r="U1665" s="1268"/>
      <c r="V1665" s="1268"/>
      <c r="W1665" s="989"/>
      <c r="X1665" s="1251"/>
      <c r="AJ1665" s="1298"/>
      <c r="AL1665" s="20"/>
    </row>
    <row r="1666" spans="1:38" s="1269" customFormat="1" ht="15">
      <c r="A1666" s="1704">
        <f>IF(G1640="",0,1)</f>
        <v>0</v>
      </c>
      <c r="B1666" s="1629"/>
      <c r="C1666" s="1283"/>
      <c r="D1666" s="1548"/>
      <c r="E1666" s="1474" t="str">
        <f t="shared" si="157"/>
        <v/>
      </c>
      <c r="F1666" s="1789"/>
      <c r="G1666" s="1406"/>
      <c r="H1666" s="1266"/>
      <c r="I1666" s="1266"/>
      <c r="J1666" s="1266"/>
      <c r="K1666" s="1266"/>
      <c r="L1666" s="1266"/>
      <c r="M1666" s="1399"/>
      <c r="N1666" s="1268"/>
      <c r="O1666" s="1268"/>
      <c r="P1666" s="1268"/>
      <c r="Q1666" s="1268"/>
      <c r="R1666" s="1268"/>
      <c r="S1666" s="1268"/>
      <c r="T1666" s="1268"/>
      <c r="U1666" s="1268"/>
      <c r="V1666" s="1268"/>
      <c r="W1666" s="989"/>
      <c r="X1666" s="1251"/>
      <c r="AJ1666" s="1298"/>
      <c r="AL1666" s="20"/>
    </row>
    <row r="1667" spans="1:38" s="1269" customFormat="1" ht="15">
      <c r="A1667" s="1704">
        <f>IF(G1640="",0,1)</f>
        <v>0</v>
      </c>
      <c r="B1667" s="1629"/>
      <c r="C1667" s="1283"/>
      <c r="D1667" s="1548"/>
      <c r="E1667" s="1474" t="str">
        <f t="shared" si="157"/>
        <v/>
      </c>
      <c r="F1667" s="1789"/>
      <c r="G1667" s="1406"/>
      <c r="H1667" s="1266"/>
      <c r="I1667" s="1266"/>
      <c r="J1667" s="1266"/>
      <c r="K1667" s="1266"/>
      <c r="L1667" s="1266"/>
      <c r="M1667" s="1399"/>
      <c r="N1667" s="1268"/>
      <c r="O1667" s="1268"/>
      <c r="P1667" s="1268"/>
      <c r="Q1667" s="1268"/>
      <c r="R1667" s="1268"/>
      <c r="S1667" s="1268"/>
      <c r="T1667" s="1268"/>
      <c r="U1667" s="1268"/>
      <c r="V1667" s="1268"/>
      <c r="W1667" s="989"/>
      <c r="X1667" s="1251"/>
      <c r="AJ1667" s="1298"/>
      <c r="AL1667" s="20"/>
    </row>
    <row r="1668" spans="1:38" s="1292" customFormat="1" ht="17.25" customHeight="1">
      <c r="A1668" s="1704">
        <f>IF(G1640="",0,1)</f>
        <v>0</v>
      </c>
      <c r="B1668" s="1629"/>
      <c r="C1668" s="1283"/>
      <c r="D1668" s="677"/>
      <c r="E1668" s="1474" t="str">
        <f t="shared" si="157"/>
        <v/>
      </c>
      <c r="F1668" s="1789"/>
      <c r="G1668" s="779"/>
      <c r="H1668" s="779"/>
      <c r="I1668" s="779"/>
      <c r="J1668" s="779"/>
      <c r="K1668" s="779"/>
      <c r="L1668" s="779"/>
      <c r="M1668" s="779"/>
      <c r="N1668" s="779"/>
      <c r="O1668" s="779"/>
      <c r="P1668" s="779"/>
      <c r="Q1668" s="779"/>
      <c r="R1668" s="779"/>
      <c r="S1668" s="779"/>
      <c r="T1668" s="779"/>
      <c r="U1668" s="2167"/>
      <c r="V1668" s="2167"/>
      <c r="W1668" s="989"/>
    </row>
    <row r="1669" spans="1:38" s="1292" customFormat="1" ht="21.75" customHeight="1" thickBot="1">
      <c r="A1669" s="1704">
        <f>IF(G1640="",0,1)</f>
        <v>0</v>
      </c>
      <c r="B1669" s="1629"/>
      <c r="C1669" s="1283"/>
      <c r="D1669" s="677"/>
      <c r="E1669" s="1474" t="str">
        <f t="shared" si="157"/>
        <v/>
      </c>
      <c r="F1669" s="1789"/>
      <c r="G1669" s="777" t="str">
        <f>CONCATENATE(G1640, G$40)</f>
        <v>: Recommandations spécifiques d'investissement</v>
      </c>
      <c r="H1669" s="777"/>
      <c r="I1669" s="777"/>
      <c r="J1669" s="777"/>
      <c r="K1669" s="777"/>
      <c r="L1669" s="777"/>
      <c r="M1669" s="777"/>
      <c r="N1669" s="777"/>
      <c r="O1669" s="777"/>
      <c r="P1669" s="777"/>
      <c r="Q1669" s="777"/>
      <c r="R1669" s="777"/>
      <c r="S1669" s="777"/>
      <c r="T1669" s="777"/>
      <c r="U1669" s="1410"/>
      <c r="V1669" s="1410"/>
      <c r="W1669" s="1410"/>
      <c r="X1669" s="1410"/>
    </row>
    <row r="1670" spans="1:38" s="1292" customFormat="1" ht="21.75" customHeight="1">
      <c r="A1670" s="1704">
        <f>IF(G1640="",0,1)</f>
        <v>0</v>
      </c>
      <c r="B1670" s="1629"/>
      <c r="C1670" s="1283"/>
      <c r="D1670" s="677"/>
      <c r="E1670" s="1474" t="str">
        <f t="shared" si="157"/>
        <v/>
      </c>
      <c r="F1670" s="1789"/>
      <c r="G1670" s="779"/>
      <c r="H1670" s="779"/>
      <c r="I1670" s="779"/>
      <c r="J1670" s="779"/>
      <c r="K1670" s="779"/>
      <c r="L1670" s="779"/>
      <c r="M1670" s="779"/>
      <c r="N1670" s="779"/>
      <c r="O1670" s="779"/>
      <c r="P1670" s="779"/>
      <c r="Q1670" s="779"/>
      <c r="R1670" s="779"/>
      <c r="S1670" s="779"/>
      <c r="T1670" s="779"/>
      <c r="U1670" s="1423"/>
      <c r="V1670" s="1423"/>
      <c r="W1670" s="1423"/>
      <c r="AG1670" s="1292" t="s">
        <v>242</v>
      </c>
      <c r="AI1670" s="1292" t="s">
        <v>872</v>
      </c>
    </row>
    <row r="1671" spans="1:38" s="1292" customFormat="1" ht="16" customHeight="1">
      <c r="A1671" s="1704">
        <f>IF(G1640="",0,1)</f>
        <v>0</v>
      </c>
      <c r="B1671" s="1629"/>
      <c r="C1671" s="1283"/>
      <c r="D1671" s="677"/>
      <c r="E1671" s="1474" t="str">
        <f t="shared" si="157"/>
        <v/>
      </c>
      <c r="F1671" s="1789"/>
      <c r="G1671" s="1309" t="str">
        <f>G$96</f>
        <v>Elément</v>
      </c>
      <c r="H1671" s="1309"/>
      <c r="I1671" s="1309"/>
      <c r="J1671" s="1309"/>
      <c r="K1671" s="1309" t="str">
        <f>K$96</f>
        <v>Mesure</v>
      </c>
      <c r="L1671" s="1309"/>
      <c r="M1671" s="1309"/>
      <c r="N1671" s="1309"/>
      <c r="O1671" s="1309"/>
      <c r="P1671" s="1309"/>
      <c r="Q1671" s="1309"/>
      <c r="R1671" s="1309" t="str">
        <f>R$96</f>
        <v>Réalisation</v>
      </c>
      <c r="S1671" s="1310" t="str">
        <f>S$96</f>
        <v>Economie</v>
      </c>
      <c r="T1671" s="1310"/>
      <c r="U1671" s="2180" t="s">
        <v>74</v>
      </c>
      <c r="V1671" s="2180"/>
      <c r="W1671" s="2180"/>
      <c r="X1671" s="1310" t="str">
        <f>X$96</f>
        <v>Economies</v>
      </c>
      <c r="AA1671" s="101" t="s">
        <v>903</v>
      </c>
      <c r="AD1671" s="101" t="s">
        <v>902</v>
      </c>
      <c r="AG1671" s="101" t="s">
        <v>532</v>
      </c>
      <c r="AI1671" s="101" t="s">
        <v>902</v>
      </c>
    </row>
    <row r="1672" spans="1:38" s="1292" customFormat="1" ht="16" customHeight="1">
      <c r="A1672" s="1704">
        <f>IF(G1640="",0,1)</f>
        <v>0</v>
      </c>
      <c r="B1672" s="1629"/>
      <c r="C1672" s="1283"/>
      <c r="D1672" s="677"/>
      <c r="E1672" s="1474" t="str">
        <f t="shared" si="157"/>
        <v/>
      </c>
      <c r="F1672" s="1789"/>
      <c r="G1672" s="1311"/>
      <c r="H1672" s="1311"/>
      <c r="I1672" s="1311"/>
      <c r="J1672" s="1311"/>
      <c r="K1672" s="1311"/>
      <c r="L1672" s="1311"/>
      <c r="M1672" s="1311"/>
      <c r="N1672" s="1311"/>
      <c r="O1672" s="1311"/>
      <c r="P1672" s="1311"/>
      <c r="Q1672" s="1311"/>
      <c r="R1672" s="1311"/>
      <c r="S1672" s="1312" t="str">
        <f>S$97</f>
        <v>calculée</v>
      </c>
      <c r="T1672" s="1312"/>
      <c r="U1672" s="1312"/>
      <c r="V1672" s="1312"/>
      <c r="W1672" s="1312"/>
      <c r="X1672" s="1312" t="str">
        <f>X$97</f>
        <v>des mesures</v>
      </c>
      <c r="Z1672" s="2165" t="s">
        <v>594</v>
      </c>
      <c r="AA1672" s="2165" t="str">
        <f>$R$40</f>
        <v>d'ici à 4 ans</v>
      </c>
      <c r="AB1672" s="2165" t="str">
        <f>$R$41</f>
        <v>d'ici à 8 ans</v>
      </c>
      <c r="AD1672" s="2165" t="str">
        <f>$R$40</f>
        <v>d'ici à 4 ans</v>
      </c>
      <c r="AE1672" s="2165" t="str">
        <f>$R$41</f>
        <v>d'ici à 8 ans</v>
      </c>
      <c r="AG1672" s="2165" t="str">
        <f>$R$40</f>
        <v>d'ici à 4 ans</v>
      </c>
      <c r="AH1672" s="2165" t="str">
        <f>$R$41</f>
        <v>d'ici à 8 ans</v>
      </c>
      <c r="AI1672" s="2165" t="str">
        <f>$R$40</f>
        <v>d'ici à 4 ans</v>
      </c>
      <c r="AJ1672" s="2165" t="str">
        <f>$R$41</f>
        <v>d'ici à 8 ans</v>
      </c>
    </row>
    <row r="1673" spans="1:38" s="1292" customFormat="1" ht="16" customHeight="1">
      <c r="A1673" s="1704">
        <f>IF(G1640="",0,1)</f>
        <v>0</v>
      </c>
      <c r="B1673" s="1629"/>
      <c r="C1673" s="1283"/>
      <c r="D1673" s="677"/>
      <c r="E1673" s="1474" t="str">
        <f t="shared" ref="E1673:E1704" si="158">IF((SUM(A1673:C1673))&gt;0,G$42,"")</f>
        <v/>
      </c>
      <c r="F1673" s="1789"/>
      <c r="G1673" s="1311"/>
      <c r="H1673" s="1311"/>
      <c r="I1673" s="1311"/>
      <c r="J1673" s="1311"/>
      <c r="K1673" s="1311"/>
      <c r="L1673" s="1311"/>
      <c r="M1673" s="1311"/>
      <c r="N1673" s="1311"/>
      <c r="O1673" s="1311"/>
      <c r="P1673" s="1311"/>
      <c r="Q1673" s="1311"/>
      <c r="R1673" s="1311"/>
      <c r="S1673" s="1312"/>
      <c r="T1673" s="1312"/>
      <c r="U1673" s="1312"/>
      <c r="V1673" s="1312"/>
      <c r="W1673" s="1312"/>
      <c r="X1673" s="1312" t="str">
        <f>X$98</f>
        <v>choisies</v>
      </c>
      <c r="Z1673" s="2165"/>
      <c r="AA1673" s="2165"/>
      <c r="AB1673" s="2165"/>
      <c r="AD1673" s="2165"/>
      <c r="AE1673" s="2165"/>
      <c r="AG1673" s="2165"/>
      <c r="AH1673" s="2165"/>
      <c r="AI1673" s="2165"/>
      <c r="AJ1673" s="2165"/>
    </row>
    <row r="1674" spans="1:38" s="1292" customFormat="1" ht="16" customHeight="1">
      <c r="A1674" s="1704">
        <f>IF(G1640="",0,1)</f>
        <v>0</v>
      </c>
      <c r="B1674" s="1629"/>
      <c r="C1674" s="1283"/>
      <c r="D1674" s="677"/>
      <c r="E1674" s="1474" t="str">
        <f t="shared" si="158"/>
        <v/>
      </c>
      <c r="F1674" s="1789"/>
      <c r="G1674" s="1313"/>
      <c r="H1674" s="1313"/>
      <c r="I1674" s="1313"/>
      <c r="J1674" s="1313"/>
      <c r="K1674" s="1313"/>
      <c r="L1674" s="1313"/>
      <c r="M1674" s="1313"/>
      <c r="N1674" s="1313"/>
      <c r="O1674" s="1313"/>
      <c r="P1674" s="1313"/>
      <c r="Q1674" s="1313"/>
      <c r="R1674" s="1313"/>
      <c r="S1674" s="1314" t="s">
        <v>5</v>
      </c>
      <c r="T1674" s="1314"/>
      <c r="U1674" s="2181" t="str">
        <f>U$99</f>
        <v>[oui/non]</v>
      </c>
      <c r="V1674" s="2181"/>
      <c r="W1674" s="2181"/>
      <c r="X1674" s="1314" t="s">
        <v>5</v>
      </c>
      <c r="Z1674" s="2165"/>
      <c r="AA1674" s="2165"/>
      <c r="AB1674" s="2165"/>
      <c r="AD1674" s="2165"/>
      <c r="AE1674" s="2165"/>
      <c r="AG1674" s="2165"/>
      <c r="AH1674" s="2165"/>
      <c r="AI1674" s="2165"/>
      <c r="AJ1674" s="2165"/>
    </row>
    <row r="1675" spans="1:38" s="1292" customFormat="1" ht="16" customHeight="1">
      <c r="A1675" s="1704">
        <f>IF(G1640="",0,1)</f>
        <v>0</v>
      </c>
      <c r="B1675" s="1629"/>
      <c r="C1675" s="1283"/>
      <c r="D1675" s="677"/>
      <c r="E1675" s="1474" t="str">
        <f t="shared" si="158"/>
        <v/>
      </c>
      <c r="F1675" s="1789"/>
      <c r="G1675" s="1311"/>
      <c r="H1675" s="1311"/>
      <c r="I1675" s="1311"/>
      <c r="J1675" s="1311"/>
      <c r="K1675" s="1311"/>
      <c r="L1675" s="1311"/>
      <c r="M1675" s="1311"/>
      <c r="N1675" s="1311"/>
      <c r="O1675" s="1311"/>
      <c r="P1675" s="1311"/>
      <c r="Q1675" s="1311"/>
      <c r="R1675" s="1311"/>
      <c r="T1675" s="1312"/>
      <c r="U1675" s="1312"/>
      <c r="V1675" s="1312"/>
      <c r="Z1675" s="2165"/>
      <c r="AA1675" s="2165"/>
      <c r="AB1675" s="2165"/>
      <c r="AD1675" s="2165"/>
      <c r="AE1675" s="2165"/>
      <c r="AG1675" s="2165"/>
      <c r="AH1675" s="2165"/>
      <c r="AI1675" s="2165"/>
      <c r="AJ1675" s="2165"/>
    </row>
    <row r="1676" spans="1:38" s="1292" customFormat="1" ht="12" customHeight="1">
      <c r="A1676" s="1704">
        <f>IF(G1640="",0,1)</f>
        <v>0</v>
      </c>
      <c r="B1676" s="1629"/>
      <c r="C1676" s="1283"/>
      <c r="D1676" s="677"/>
      <c r="E1676" s="1474" t="str">
        <f t="shared" si="158"/>
        <v/>
      </c>
      <c r="F1676" s="1789"/>
      <c r="G1676" s="1315"/>
      <c r="H1676" s="1315"/>
      <c r="I1676" s="1315"/>
      <c r="J1676" s="1315"/>
      <c r="K1676" s="1315"/>
      <c r="L1676" s="1315"/>
      <c r="M1676" s="1315"/>
      <c r="N1676" s="1315"/>
      <c r="O1676" s="1315"/>
      <c r="P1676" s="1315"/>
      <c r="Q1676" s="1315"/>
      <c r="R1676" s="1315"/>
      <c r="S1676" s="1315"/>
      <c r="T1676" s="1315"/>
      <c r="U1676" s="1312"/>
      <c r="V1676" s="1315"/>
      <c r="W1676" s="1315"/>
      <c r="X1676" s="1315"/>
      <c r="Z1676" s="2165"/>
      <c r="AA1676" s="2165"/>
      <c r="AB1676" s="2165"/>
      <c r="AD1676" s="2165"/>
      <c r="AE1676" s="2165"/>
      <c r="AG1676" s="2165"/>
      <c r="AH1676" s="2165"/>
      <c r="AI1676" s="2165"/>
      <c r="AJ1676" s="2165"/>
    </row>
    <row r="1677" spans="1:38" s="737" customFormat="1" ht="17" customHeight="1">
      <c r="A1677" s="1704">
        <f>IF(G1640="",0,1)</f>
        <v>0</v>
      </c>
      <c r="B1677" s="1655"/>
      <c r="C1677" s="1283"/>
      <c r="D1677" s="1561"/>
      <c r="E1677" s="1474" t="str">
        <f t="shared" si="158"/>
        <v/>
      </c>
      <c r="F1677" s="1789"/>
      <c r="G1677" s="1316"/>
      <c r="H1677" s="1317" t="str">
        <f>H$102</f>
        <v>Ecran thermique</v>
      </c>
      <c r="I1677" s="1317"/>
      <c r="J1677" s="1317"/>
      <c r="K1677" s="2173" t="str">
        <f>AF1640</f>
        <v/>
      </c>
      <c r="L1677" s="2173"/>
      <c r="M1677" s="2173"/>
      <c r="N1677" s="2173"/>
      <c r="O1677" s="2173"/>
      <c r="P1677" s="2173"/>
      <c r="Q1677" s="2173"/>
      <c r="R1677" s="1318" t="str">
        <f>IF(S1677=0,"",IF(BC1640=Q$40,R$40,R$41))</f>
        <v>d'ici à 8 ans</v>
      </c>
      <c r="S1677" s="1319" t="str">
        <f>AT1640</f>
        <v/>
      </c>
      <c r="T1677" s="1319"/>
      <c r="U1677" s="1319"/>
      <c r="V1677" s="527"/>
      <c r="W1677" s="1320"/>
      <c r="X1677" s="1319" t="str">
        <f>IF(V1677=V$41,0,S1677)</f>
        <v/>
      </c>
      <c r="Z1677" s="1321">
        <f>IF(S1677=0,1,IF(V1677=V$41,2,3))</f>
        <v>3</v>
      </c>
      <c r="AA1677" s="1322">
        <f>IF(R1677=AA1672,S1677,0)</f>
        <v>0</v>
      </c>
      <c r="AB1677" s="1322" t="str">
        <f>IF(R1677=AB1672,S1677,0)</f>
        <v/>
      </c>
      <c r="AC1677" s="1292"/>
      <c r="AD1677" s="1322">
        <f>IF(R1677=AD1672,X1677,0)</f>
        <v>0</v>
      </c>
      <c r="AE1677" s="1322" t="str">
        <f>IF(R1677=AE1672,X1677,0)</f>
        <v/>
      </c>
      <c r="AF1677" s="40"/>
      <c r="AG1677" s="1322">
        <f>AD1677</f>
        <v>0</v>
      </c>
      <c r="AH1677" s="1562" t="str">
        <f>AE1677</f>
        <v/>
      </c>
      <c r="AI1677" s="1563">
        <f>IF(W1677=AI1672,AC1677,0)</f>
        <v>0</v>
      </c>
      <c r="AJ1677" s="1563">
        <f>IF(W1677=AJ1672,AC1677,0)</f>
        <v>0</v>
      </c>
      <c r="AK1677" s="40"/>
      <c r="AL1677" s="40"/>
    </row>
    <row r="1678" spans="1:38" s="737" customFormat="1" ht="47" customHeight="1">
      <c r="A1678" s="1704">
        <f>IF(G1640="",0,1)</f>
        <v>0</v>
      </c>
      <c r="B1678" s="1655"/>
      <c r="C1678" s="1283"/>
      <c r="D1678" s="1561"/>
      <c r="E1678" s="1474" t="str">
        <f t="shared" si="158"/>
        <v/>
      </c>
      <c r="F1678" s="1789"/>
      <c r="G1678" s="1323"/>
      <c r="H1678" s="1324"/>
      <c r="I1678" s="1324"/>
      <c r="J1678" s="1324"/>
      <c r="K1678" s="2174"/>
      <c r="L1678" s="2174"/>
      <c r="M1678" s="2174"/>
      <c r="N1678" s="2174"/>
      <c r="O1678" s="2174"/>
      <c r="P1678" s="2174"/>
      <c r="Q1678" s="2174"/>
      <c r="R1678" s="1325"/>
      <c r="S1678" s="1326"/>
      <c r="T1678" s="1326"/>
      <c r="U1678" s="1326"/>
      <c r="V1678" s="1326"/>
      <c r="W1678" s="1326"/>
      <c r="X1678" s="1326"/>
      <c r="AC1678" s="1292"/>
      <c r="AF1678" s="40"/>
      <c r="AI1678" s="1443"/>
      <c r="AJ1678" s="1443"/>
      <c r="AK1678" s="40"/>
      <c r="AL1678" s="40"/>
    </row>
    <row r="1679" spans="1:38" s="737" customFormat="1" ht="17" customHeight="1">
      <c r="A1679" s="1704">
        <f>IF(G1640="",0,1)</f>
        <v>0</v>
      </c>
      <c r="B1679" s="1655"/>
      <c r="C1679" s="1283"/>
      <c r="D1679" s="1561"/>
      <c r="E1679" s="1474" t="str">
        <f t="shared" si="158"/>
        <v/>
      </c>
      <c r="F1679" s="1789"/>
      <c r="G1679" s="1316"/>
      <c r="H1679" s="1317" t="str">
        <f>H$104</f>
        <v>Toit</v>
      </c>
      <c r="I1679" s="1317"/>
      <c r="J1679" s="1317"/>
      <c r="K1679" s="2173" t="str">
        <f>AG1640</f>
        <v/>
      </c>
      <c r="L1679" s="2173"/>
      <c r="M1679" s="2173"/>
      <c r="N1679" s="2173"/>
      <c r="O1679" s="2173"/>
      <c r="P1679" s="2173"/>
      <c r="Q1679" s="2173"/>
      <c r="R1679" s="1318" t="str">
        <f>IF(S1679=0,"",IF(BD1640=Q$40,R$40,R$41))</f>
        <v>d'ici à 8 ans</v>
      </c>
      <c r="S1679" s="1327" t="str">
        <f>AU1640</f>
        <v/>
      </c>
      <c r="T1679" s="1327"/>
      <c r="U1679" s="1327"/>
      <c r="V1679" s="527"/>
      <c r="W1679" s="1320"/>
      <c r="X1679" s="1319" t="str">
        <f>IF(V1679=V$41,0,S1679)</f>
        <v/>
      </c>
      <c r="Z1679" s="1328">
        <f>IF(S1679=0,1,IF(V1679=V$41,2,3))</f>
        <v>3</v>
      </c>
      <c r="AA1679" s="1322">
        <f>IF(R1679=AA1672,S1679,0)</f>
        <v>0</v>
      </c>
      <c r="AB1679" s="1322" t="str">
        <f>IF(R1679=AB1672,S1679,0)</f>
        <v/>
      </c>
      <c r="AC1679" s="1292"/>
      <c r="AD1679" s="1322">
        <f>IF(R1679=AD1672,X1679,0)</f>
        <v>0</v>
      </c>
      <c r="AE1679" s="1322" t="str">
        <f>IF(R1679=AE1672,X1679,0)</f>
        <v/>
      </c>
      <c r="AF1679" s="40"/>
      <c r="AG1679" s="1322">
        <f>AD1679</f>
        <v>0</v>
      </c>
      <c r="AH1679" s="1562" t="str">
        <f>AE1679</f>
        <v/>
      </c>
      <c r="AI1679" s="1563">
        <f>IF(W1679=AI1672,AC1679,0)</f>
        <v>0</v>
      </c>
      <c r="AJ1679" s="1563">
        <f>IF(W1679=AJ1672,AC1679,0)</f>
        <v>0</v>
      </c>
      <c r="AK1679" s="40"/>
      <c r="AL1679" s="40"/>
    </row>
    <row r="1680" spans="1:38" s="737" customFormat="1" ht="92" customHeight="1">
      <c r="A1680" s="1704">
        <f>IF(G1640="",0,1)</f>
        <v>0</v>
      </c>
      <c r="B1680" s="1655"/>
      <c r="C1680" s="1283"/>
      <c r="D1680" s="1561"/>
      <c r="E1680" s="1474" t="str">
        <f t="shared" si="158"/>
        <v/>
      </c>
      <c r="F1680" s="1789"/>
      <c r="G1680" s="1323"/>
      <c r="H1680" s="1324"/>
      <c r="I1680" s="1324"/>
      <c r="J1680" s="1324"/>
      <c r="K1680" s="2174"/>
      <c r="L1680" s="2174"/>
      <c r="M1680" s="2174"/>
      <c r="N1680" s="2174"/>
      <c r="O1680" s="2174"/>
      <c r="P1680" s="2174"/>
      <c r="Q1680" s="2174"/>
      <c r="R1680" s="1325"/>
      <c r="S1680" s="1326"/>
      <c r="T1680" s="1326"/>
      <c r="U1680" s="1326"/>
      <c r="V1680" s="1326"/>
      <c r="W1680" s="1326"/>
      <c r="X1680" s="1326"/>
      <c r="AC1680" s="1292"/>
      <c r="AF1680" s="40"/>
      <c r="AI1680" s="1443"/>
      <c r="AJ1680" s="1443"/>
      <c r="AK1680" s="40"/>
      <c r="AL1680" s="40"/>
    </row>
    <row r="1681" spans="1:38" s="737" customFormat="1" ht="17" customHeight="1">
      <c r="A1681" s="1704">
        <f>IF(G1640="",0,1)</f>
        <v>0</v>
      </c>
      <c r="B1681" s="1655"/>
      <c r="C1681" s="1283"/>
      <c r="D1681" s="1561"/>
      <c r="E1681" s="1474" t="str">
        <f t="shared" si="158"/>
        <v/>
      </c>
      <c r="F1681" s="1789"/>
      <c r="G1681" s="1316"/>
      <c r="H1681" s="1317" t="str">
        <f>H$106</f>
        <v>Parois latérales et pignons</v>
      </c>
      <c r="I1681" s="1317"/>
      <c r="J1681" s="1317"/>
      <c r="K1681" s="2173" t="str">
        <f>AH1640</f>
        <v/>
      </c>
      <c r="L1681" s="2173"/>
      <c r="M1681" s="2173"/>
      <c r="N1681" s="2173"/>
      <c r="O1681" s="2173"/>
      <c r="P1681" s="2173"/>
      <c r="Q1681" s="2173"/>
      <c r="R1681" s="1318" t="str">
        <f>IF(S1681=0,"",IF(BE1640=Q$40,R$40,R$41))</f>
        <v>d'ici à 8 ans</v>
      </c>
      <c r="S1681" s="1327" t="str">
        <f>AV1640</f>
        <v/>
      </c>
      <c r="T1681" s="1327"/>
      <c r="U1681" s="1327"/>
      <c r="V1681" s="527"/>
      <c r="W1681" s="1320"/>
      <c r="X1681" s="1319" t="str">
        <f>IF(V1681=V$41,0,S1681)</f>
        <v/>
      </c>
      <c r="Z1681" s="1328">
        <f>IF(S1681=0,1,IF(V1681=V$41,2,3))</f>
        <v>3</v>
      </c>
      <c r="AA1681" s="1322">
        <f>IF(R1681=AA1672,S1681,0)</f>
        <v>0</v>
      </c>
      <c r="AB1681" s="1322" t="str">
        <f>IF(R1681=AB1672,S1681,0)</f>
        <v/>
      </c>
      <c r="AC1681" s="1292"/>
      <c r="AD1681" s="1322">
        <f>IF(R1681=AD1672,X1681,0)</f>
        <v>0</v>
      </c>
      <c r="AE1681" s="1322" t="str">
        <f>IF(R1681=AE1672,X1681,0)</f>
        <v/>
      </c>
      <c r="AF1681" s="40"/>
      <c r="AG1681" s="1322">
        <f>AD1681</f>
        <v>0</v>
      </c>
      <c r="AH1681" s="1562" t="str">
        <f>AE1681</f>
        <v/>
      </c>
      <c r="AI1681" s="1563">
        <f>IF(W1681=AI1672,AC1681,0)</f>
        <v>0</v>
      </c>
      <c r="AJ1681" s="1563">
        <f>IF(W1681=AJ1672,AC1681,0)</f>
        <v>0</v>
      </c>
      <c r="AK1681" s="40"/>
      <c r="AL1681" s="40"/>
    </row>
    <row r="1682" spans="1:38" s="737" customFormat="1" ht="34" customHeight="1">
      <c r="A1682" s="1704">
        <f>IF(G1640="",0,1)</f>
        <v>0</v>
      </c>
      <c r="B1682" s="1655"/>
      <c r="C1682" s="1283"/>
      <c r="D1682" s="1561"/>
      <c r="E1682" s="1474" t="str">
        <f t="shared" si="158"/>
        <v/>
      </c>
      <c r="F1682" s="1789"/>
      <c r="G1682" s="1323"/>
      <c r="H1682" s="1324"/>
      <c r="I1682" s="1324"/>
      <c r="J1682" s="1324"/>
      <c r="K1682" s="2174"/>
      <c r="L1682" s="2174"/>
      <c r="M1682" s="2174"/>
      <c r="N1682" s="2174"/>
      <c r="O1682" s="2174"/>
      <c r="P1682" s="2174"/>
      <c r="Q1682" s="2174"/>
      <c r="R1682" s="1325"/>
      <c r="S1682" s="1326"/>
      <c r="T1682" s="1326"/>
      <c r="U1682" s="1326"/>
      <c r="V1682" s="1326"/>
      <c r="W1682" s="1326"/>
      <c r="X1682" s="1326"/>
      <c r="AC1682" s="1292"/>
      <c r="AI1682" s="1443"/>
      <c r="AJ1682" s="1443"/>
      <c r="AK1682" s="40"/>
      <c r="AL1682" s="40"/>
    </row>
    <row r="1683" spans="1:38" s="737" customFormat="1" ht="17" customHeight="1">
      <c r="A1683" s="1704">
        <f>IF(G1640="",0,1)</f>
        <v>0</v>
      </c>
      <c r="B1683" s="1655"/>
      <c r="C1683" s="1283"/>
      <c r="D1683" s="1561"/>
      <c r="E1683" s="1474" t="str">
        <f t="shared" si="158"/>
        <v/>
      </c>
      <c r="F1683" s="1789"/>
      <c r="G1683" s="1316"/>
      <c r="H1683" s="1317" t="str">
        <f>H$108</f>
        <v>Etanchéité</v>
      </c>
      <c r="I1683" s="1317"/>
      <c r="J1683" s="1317"/>
      <c r="K1683" s="2173" t="str">
        <f>AI1640</f>
        <v/>
      </c>
      <c r="L1683" s="2173"/>
      <c r="M1683" s="2173"/>
      <c r="N1683" s="2173"/>
      <c r="O1683" s="2173"/>
      <c r="P1683" s="2173"/>
      <c r="Q1683" s="2173"/>
      <c r="R1683" s="1318" t="str">
        <f>IF(S1683=0,"",IF(BF1640=Q$40,R$40,R$41))</f>
        <v>d'ici à 8 ans</v>
      </c>
      <c r="S1683" s="1327" t="str">
        <f>AW1640</f>
        <v/>
      </c>
      <c r="T1683" s="1327"/>
      <c r="U1683" s="1327"/>
      <c r="V1683" s="527"/>
      <c r="W1683" s="1320"/>
      <c r="X1683" s="1319" t="str">
        <f>IF(V1683=V$41,0,S1683)</f>
        <v/>
      </c>
      <c r="Z1683" s="1328">
        <f>IF(S1683=0,1,IF(V1683=V$41,2,3))</f>
        <v>3</v>
      </c>
      <c r="AA1683" s="1322">
        <f>IF(R1683=AA1672,S1683,0)</f>
        <v>0</v>
      </c>
      <c r="AB1683" s="1322" t="str">
        <f>IF(R1683=AB1672,S1683,0)</f>
        <v/>
      </c>
      <c r="AC1683" s="1292"/>
      <c r="AD1683" s="1322">
        <f>IF(R1683=AD1672,X1683,0)</f>
        <v>0</v>
      </c>
      <c r="AE1683" s="1322" t="str">
        <f>IF(R1683=AE1672,X1683,0)</f>
        <v/>
      </c>
      <c r="AF1683" s="40"/>
      <c r="AG1683" s="1322">
        <f>AD1683</f>
        <v>0</v>
      </c>
      <c r="AH1683" s="1562" t="str">
        <f>AE1683</f>
        <v/>
      </c>
      <c r="AI1683" s="1563">
        <f>IF(W1683=AI1672,AC1683,0)</f>
        <v>0</v>
      </c>
      <c r="AJ1683" s="1563">
        <f>IF(W1683=AJ1672,AC1683,0)</f>
        <v>0</v>
      </c>
      <c r="AK1683" s="40"/>
      <c r="AL1683" s="40"/>
    </row>
    <row r="1684" spans="1:38" s="737" customFormat="1" ht="47" customHeight="1">
      <c r="A1684" s="1704">
        <f>IF(G1640="",0,1)</f>
        <v>0</v>
      </c>
      <c r="B1684" s="1655"/>
      <c r="C1684" s="1283"/>
      <c r="D1684" s="1561"/>
      <c r="E1684" s="1474" t="str">
        <f t="shared" si="158"/>
        <v/>
      </c>
      <c r="F1684" s="1789"/>
      <c r="G1684" s="1323"/>
      <c r="H1684" s="1324"/>
      <c r="I1684" s="1324"/>
      <c r="J1684" s="1324"/>
      <c r="K1684" s="2174"/>
      <c r="L1684" s="2174"/>
      <c r="M1684" s="2174"/>
      <c r="N1684" s="2174"/>
      <c r="O1684" s="2174"/>
      <c r="P1684" s="2174"/>
      <c r="Q1684" s="2174"/>
      <c r="R1684" s="1325"/>
      <c r="S1684" s="1326"/>
      <c r="T1684" s="1326"/>
      <c r="U1684" s="1326"/>
      <c r="V1684" s="1326"/>
      <c r="W1684" s="1326"/>
      <c r="X1684" s="1326"/>
      <c r="AC1684" s="1292"/>
      <c r="AE1684" s="40"/>
      <c r="AF1684" s="40"/>
      <c r="AH1684" s="40"/>
      <c r="AI1684" s="1443"/>
      <c r="AJ1684" s="44"/>
      <c r="AK1684" s="40"/>
      <c r="AL1684" s="40"/>
    </row>
    <row r="1685" spans="1:38" s="737" customFormat="1" ht="17" customHeight="1">
      <c r="A1685" s="1704">
        <f>IF(G1640="",0,1)</f>
        <v>0</v>
      </c>
      <c r="B1685" s="1655"/>
      <c r="C1685" s="1283"/>
      <c r="D1685" s="1561"/>
      <c r="E1685" s="1474" t="str">
        <f t="shared" si="158"/>
        <v/>
      </c>
      <c r="F1685" s="1789"/>
      <c r="G1685" s="1316"/>
      <c r="H1685" s="1317" t="str">
        <f>H$110</f>
        <v>Gestion du climat</v>
      </c>
      <c r="I1685" s="1317"/>
      <c r="J1685" s="1317"/>
      <c r="K1685" s="2173" t="str">
        <f>AJ1640</f>
        <v/>
      </c>
      <c r="L1685" s="2173"/>
      <c r="M1685" s="2173"/>
      <c r="N1685" s="2173"/>
      <c r="O1685" s="2173"/>
      <c r="P1685" s="2173"/>
      <c r="Q1685" s="2173"/>
      <c r="R1685" s="1318" t="str">
        <f>IF(S1685=0,"",IF(BG1640=Q$40,R$40,R$41))</f>
        <v>d'ici à 8 ans</v>
      </c>
      <c r="S1685" s="1327" t="str">
        <f>AX1640</f>
        <v/>
      </c>
      <c r="T1685" s="1327"/>
      <c r="U1685" s="1327"/>
      <c r="V1685" s="527"/>
      <c r="W1685" s="1320"/>
      <c r="X1685" s="1319" t="str">
        <f>IF(V1685=V$41,0,S1685)</f>
        <v/>
      </c>
      <c r="Z1685" s="1328">
        <f>IF(S1685=0,1,IF(V1685=V$41,2,3))</f>
        <v>3</v>
      </c>
      <c r="AA1685" s="1322">
        <f>IF(R1685=AA1672,S1685,0)</f>
        <v>0</v>
      </c>
      <c r="AB1685" s="1322" t="str">
        <f>IF(R1685=AB1672,S1685,0)</f>
        <v/>
      </c>
      <c r="AC1685" s="1292"/>
      <c r="AD1685" s="1322">
        <f>IF(R1685=AD1672,X1685,0)</f>
        <v>0</v>
      </c>
      <c r="AE1685" s="1322" t="str">
        <f>IF(R1685=AE1672,X1685,0)</f>
        <v/>
      </c>
      <c r="AF1685" s="40"/>
      <c r="AG1685" s="1322">
        <f>AD1685</f>
        <v>0</v>
      </c>
      <c r="AH1685" s="1562" t="str">
        <f>AE1685</f>
        <v/>
      </c>
      <c r="AI1685" s="1563">
        <f>IF(W1685=AI1672,AC1685,0)</f>
        <v>0</v>
      </c>
      <c r="AJ1685" s="1563">
        <f>IF(W1685=AJ1672,AC1685,0)</f>
        <v>0</v>
      </c>
      <c r="AK1685" s="40"/>
      <c r="AL1685" s="40"/>
    </row>
    <row r="1686" spans="1:38" s="737" customFormat="1" ht="24" customHeight="1">
      <c r="A1686" s="1704">
        <f>IF(G1640="",0,1)</f>
        <v>0</v>
      </c>
      <c r="B1686" s="1655"/>
      <c r="C1686" s="1283"/>
      <c r="D1686" s="1561"/>
      <c r="E1686" s="1474" t="str">
        <f t="shared" si="158"/>
        <v/>
      </c>
      <c r="F1686" s="1789"/>
      <c r="G1686" s="1323"/>
      <c r="H1686" s="1324"/>
      <c r="I1686" s="1324"/>
      <c r="J1686" s="1324"/>
      <c r="K1686" s="2174"/>
      <c r="L1686" s="2174"/>
      <c r="M1686" s="2174"/>
      <c r="N1686" s="2174"/>
      <c r="O1686" s="2174"/>
      <c r="P1686" s="2174"/>
      <c r="Q1686" s="2174"/>
      <c r="R1686" s="1325"/>
      <c r="S1686" s="1326"/>
      <c r="T1686" s="1326"/>
      <c r="U1686" s="1326"/>
      <c r="V1686" s="1326"/>
      <c r="W1686" s="1326"/>
      <c r="X1686" s="1326"/>
      <c r="AC1686" s="1292"/>
      <c r="AE1686" s="40"/>
      <c r="AF1686" s="40"/>
      <c r="AH1686" s="40"/>
      <c r="AJ1686" s="40"/>
      <c r="AK1686" s="40"/>
      <c r="AL1686" s="40"/>
    </row>
    <row r="1687" spans="1:38" s="737" customFormat="1" ht="17" customHeight="1">
      <c r="A1687" s="1704">
        <f>IF(G1640="",0,1)</f>
        <v>0</v>
      </c>
      <c r="B1687" s="1655"/>
      <c r="C1687" s="1283"/>
      <c r="D1687" s="1561"/>
      <c r="E1687" s="1474" t="str">
        <f t="shared" si="158"/>
        <v/>
      </c>
      <c r="F1687" s="1789"/>
      <c r="G1687" s="1316"/>
      <c r="H1687" s="1317" t="str">
        <f>H$112</f>
        <v>Isolation des conduites</v>
      </c>
      <c r="I1687" s="1317"/>
      <c r="J1687" s="1317"/>
      <c r="K1687" s="2173" t="str">
        <f>AK1640</f>
        <v/>
      </c>
      <c r="L1687" s="2173"/>
      <c r="M1687" s="2173"/>
      <c r="N1687" s="2173"/>
      <c r="O1687" s="2173"/>
      <c r="P1687" s="2173"/>
      <c r="Q1687" s="2173"/>
      <c r="R1687" s="1318" t="str">
        <f>IF(S1687=0,"",IF(BH1640=Q$40,R$40,R$41))</f>
        <v>d'ici à 8 ans</v>
      </c>
      <c r="S1687" s="1327" t="str">
        <f>AY1640</f>
        <v/>
      </c>
      <c r="T1687" s="1327"/>
      <c r="U1687" s="1327"/>
      <c r="V1687" s="527"/>
      <c r="W1687" s="1320"/>
      <c r="X1687" s="1319" t="str">
        <f>IF(V1687=V$41,0,S1687)</f>
        <v/>
      </c>
      <c r="Z1687" s="1328">
        <f>IF(S1687=0,1,IF(V1687=V$41,2,3))</f>
        <v>3</v>
      </c>
      <c r="AA1687" s="1322">
        <f>IF(R1687=AA1672,S1687,0)</f>
        <v>0</v>
      </c>
      <c r="AB1687" s="1322" t="str">
        <f>IF(R1687=AB1672,S1687,0)</f>
        <v/>
      </c>
      <c r="AC1687" s="1292"/>
      <c r="AD1687" s="1322">
        <f>IF(R1687=AD1672,X1687,0)</f>
        <v>0</v>
      </c>
      <c r="AE1687" s="1322" t="str">
        <f>IF(R1687=AE1672,X1687,0)</f>
        <v/>
      </c>
      <c r="AF1687" s="40"/>
      <c r="AH1687" s="40"/>
      <c r="AI1687" s="1322">
        <f>AD1687</f>
        <v>0</v>
      </c>
      <c r="AJ1687" s="1322" t="str">
        <f>AE1687</f>
        <v/>
      </c>
      <c r="AK1687" s="40"/>
      <c r="AL1687" s="40"/>
    </row>
    <row r="1688" spans="1:38" s="737" customFormat="1" ht="15" customHeight="1">
      <c r="A1688" s="1704">
        <f>IF(G1640="",0,1)</f>
        <v>0</v>
      </c>
      <c r="B1688" s="1655"/>
      <c r="C1688" s="1283"/>
      <c r="D1688" s="1561"/>
      <c r="E1688" s="1474" t="str">
        <f t="shared" si="158"/>
        <v/>
      </c>
      <c r="F1688" s="1789"/>
      <c r="G1688" s="1323"/>
      <c r="H1688" s="1324"/>
      <c r="I1688" s="1324"/>
      <c r="J1688" s="1324"/>
      <c r="K1688" s="2174"/>
      <c r="L1688" s="2174"/>
      <c r="M1688" s="2174"/>
      <c r="N1688" s="2174"/>
      <c r="O1688" s="2174"/>
      <c r="P1688" s="2174"/>
      <c r="Q1688" s="2174"/>
      <c r="R1688" s="1325"/>
      <c r="S1688" s="1326"/>
      <c r="T1688" s="1326"/>
      <c r="U1688" s="1326"/>
      <c r="V1688" s="1326"/>
      <c r="W1688" s="1326"/>
      <c r="X1688" s="1326"/>
      <c r="AC1688" s="1292"/>
      <c r="AE1688" s="40"/>
      <c r="AF1688" s="40"/>
      <c r="AH1688" s="40"/>
      <c r="AJ1688" s="40"/>
      <c r="AK1688" s="40"/>
      <c r="AL1688" s="40"/>
    </row>
    <row r="1689" spans="1:38" s="737" customFormat="1" ht="17" customHeight="1">
      <c r="A1689" s="1704">
        <f>IF(G1640="",0,1)</f>
        <v>0</v>
      </c>
      <c r="B1689" s="1655"/>
      <c r="C1689" s="1283"/>
      <c r="D1689" s="1561"/>
      <c r="E1689" s="1474" t="str">
        <f t="shared" si="158"/>
        <v/>
      </c>
      <c r="F1689" s="1789"/>
      <c r="G1689" s="1316"/>
      <c r="H1689" s="1317" t="str">
        <f>H$114</f>
        <v>Isolation du distributeur de chauffage</v>
      </c>
      <c r="I1689" s="1317"/>
      <c r="J1689" s="1317"/>
      <c r="K1689" s="2173" t="str">
        <f>AL1640</f>
        <v/>
      </c>
      <c r="L1689" s="2173"/>
      <c r="M1689" s="2173"/>
      <c r="N1689" s="2173"/>
      <c r="O1689" s="2173"/>
      <c r="P1689" s="2173"/>
      <c r="Q1689" s="2173"/>
      <c r="R1689" s="1318" t="str">
        <f>IF(S1689=0,"",IF(BI1640=Q$40,R$40,R$41))</f>
        <v>d'ici à 8 ans</v>
      </c>
      <c r="S1689" s="1327" t="str">
        <f>AZ1640</f>
        <v/>
      </c>
      <c r="T1689" s="1327"/>
      <c r="U1689" s="1327"/>
      <c r="V1689" s="527"/>
      <c r="W1689" s="1320"/>
      <c r="X1689" s="1319" t="str">
        <f>IF(V1689=V$41,0,S1689)</f>
        <v/>
      </c>
      <c r="Z1689" s="1328">
        <f>IF(S1689=0,1,IF(V1689=V$41,2,3))</f>
        <v>3</v>
      </c>
      <c r="AA1689" s="1322">
        <f>IF(R1689=AA$97,S1689,0)</f>
        <v>0</v>
      </c>
      <c r="AB1689" s="1322" t="str">
        <f>IF(R1689=AB$97,S1689,0)</f>
        <v/>
      </c>
      <c r="AC1689" s="1292"/>
      <c r="AD1689" s="1322">
        <f>IF(R1689=AD$97,X1689,0)</f>
        <v>0</v>
      </c>
      <c r="AE1689" s="1322" t="str">
        <f>IF(R1689=AE$97,X1689,0)</f>
        <v/>
      </c>
      <c r="AF1689" s="40"/>
      <c r="AH1689" s="40"/>
      <c r="AI1689" s="1322">
        <f>AD1689</f>
        <v>0</v>
      </c>
      <c r="AJ1689" s="1322" t="str">
        <f>AE1689</f>
        <v/>
      </c>
      <c r="AK1689" s="40"/>
      <c r="AL1689" s="40"/>
    </row>
    <row r="1690" spans="1:38" s="737" customFormat="1" ht="17" customHeight="1">
      <c r="A1690" s="1704">
        <f>IF(G1640="",0,1)</f>
        <v>0</v>
      </c>
      <c r="B1690" s="1655"/>
      <c r="C1690" s="1283"/>
      <c r="D1690" s="1561"/>
      <c r="E1690" s="1474" t="str">
        <f t="shared" si="158"/>
        <v/>
      </c>
      <c r="F1690" s="1789"/>
      <c r="G1690" s="1323"/>
      <c r="H1690" s="1324"/>
      <c r="I1690" s="1324"/>
      <c r="J1690" s="1324"/>
      <c r="K1690" s="2174"/>
      <c r="L1690" s="2174"/>
      <c r="M1690" s="2174"/>
      <c r="N1690" s="2174"/>
      <c r="O1690" s="2174"/>
      <c r="P1690" s="2174"/>
      <c r="Q1690" s="2174"/>
      <c r="R1690" s="1325"/>
      <c r="S1690" s="1326"/>
      <c r="T1690" s="1326"/>
      <c r="U1690" s="1326"/>
      <c r="V1690" s="1326"/>
      <c r="W1690" s="1326"/>
      <c r="X1690" s="1326"/>
      <c r="AC1690" s="1292"/>
      <c r="AE1690" s="40"/>
      <c r="AF1690" s="40"/>
      <c r="AH1690" s="40"/>
      <c r="AJ1690" s="40"/>
      <c r="AK1690" s="40"/>
      <c r="AL1690" s="40"/>
    </row>
    <row r="1691" spans="1:38" s="1292" customFormat="1" ht="18" customHeight="1">
      <c r="A1691" s="1704">
        <f>IF(G1640="",0,1)</f>
        <v>0</v>
      </c>
      <c r="B1691" s="1629"/>
      <c r="C1691" s="1283"/>
      <c r="D1691" s="1564">
        <f>IF(I1691="",-1,0)</f>
        <v>-1</v>
      </c>
      <c r="E1691" s="1474" t="str">
        <f t="shared" si="158"/>
        <v/>
      </c>
      <c r="F1691" s="1789"/>
      <c r="G1691" s="1329" t="str">
        <f>G$116</f>
        <v>Total</v>
      </c>
      <c r="H1691" s="1329"/>
      <c r="I1691" s="1330"/>
      <c r="J1691" s="1331"/>
      <c r="K1691" s="1332">
        <f>AK1641</f>
        <v>0</v>
      </c>
      <c r="L1691" s="1332"/>
      <c r="M1691" s="1332"/>
      <c r="N1691" s="1332"/>
      <c r="O1691" s="1332"/>
      <c r="P1691" s="1332"/>
      <c r="Q1691" s="1332"/>
      <c r="R1691" s="1332"/>
      <c r="S1691" s="1286">
        <f>SUM(S1677:S1690)</f>
        <v>0</v>
      </c>
      <c r="T1691" s="1333"/>
      <c r="U1691" s="1286"/>
      <c r="V1691" s="1286">
        <f>SUM(V1677:V1690)</f>
        <v>0</v>
      </c>
      <c r="W1691" s="1286">
        <f>SUM(W1677:W1690)</f>
        <v>0</v>
      </c>
      <c r="X1691" s="1286">
        <f>SUM(X1677:X1690)</f>
        <v>0</v>
      </c>
      <c r="Y1691" s="2"/>
      <c r="Z1691" s="2"/>
      <c r="AA1691" s="1334">
        <f>SUM(AA1677:AA1690)</f>
        <v>0</v>
      </c>
      <c r="AB1691" s="1334">
        <f>SUM(AB1677:AB1690)</f>
        <v>0</v>
      </c>
      <c r="AD1691" s="1334">
        <f>SUM(AD1677:AD1690)</f>
        <v>0</v>
      </c>
      <c r="AE1691" s="1334">
        <f>SUM(AE1677:AE1690)</f>
        <v>0</v>
      </c>
      <c r="AF1691" s="1415"/>
      <c r="AG1691" s="1334">
        <f>SUM(AG1677:AG1690)</f>
        <v>0</v>
      </c>
      <c r="AH1691" s="1334">
        <f>SUM(AH1677:AH1690)</f>
        <v>0</v>
      </c>
      <c r="AI1691" s="1334">
        <f>SUM(AI1677:AI1690)</f>
        <v>0</v>
      </c>
      <c r="AJ1691" s="1334">
        <f>SUM(AJ1677:AJ1690)</f>
        <v>0</v>
      </c>
      <c r="AK1691" s="1415"/>
      <c r="AL1691" s="1415"/>
    </row>
    <row r="1692" spans="1:38" s="731" customFormat="1" ht="25" customHeight="1">
      <c r="A1692" s="1704">
        <f>IF(G1640="",0,1)</f>
        <v>0</v>
      </c>
      <c r="B1692" s="1629"/>
      <c r="C1692" s="1283"/>
      <c r="D1692" s="1561"/>
      <c r="E1692" s="1474" t="str">
        <f t="shared" si="158"/>
        <v/>
      </c>
      <c r="F1692" s="1789"/>
      <c r="G1692" s="1315"/>
      <c r="H1692" s="1335"/>
      <c r="I1692" s="1336"/>
      <c r="J1692" s="1337"/>
      <c r="K1692" s="1338"/>
      <c r="L1692" s="1338"/>
      <c r="M1692" s="1338"/>
      <c r="N1692" s="1338"/>
      <c r="O1692" s="1338"/>
      <c r="P1692" s="1338"/>
      <c r="Q1692" s="1338"/>
      <c r="R1692" s="1338"/>
      <c r="S1692" s="1337"/>
      <c r="T1692" s="1337"/>
      <c r="U1692" s="1337"/>
      <c r="V1692" s="1339"/>
      <c r="W1692" s="989"/>
      <c r="X1692" s="2"/>
      <c r="Y1692" s="2"/>
      <c r="Z1692" s="2"/>
      <c r="AA1692" s="2"/>
      <c r="AB1692" s="2"/>
      <c r="AC1692" s="1292"/>
      <c r="AD1692" s="1415"/>
      <c r="AE1692" s="1415"/>
      <c r="AF1692" s="1415"/>
      <c r="AG1692" s="1415"/>
      <c r="AH1692" s="1415"/>
      <c r="AI1692" s="1415"/>
      <c r="AJ1692" s="1415"/>
      <c r="AK1692" s="1415"/>
      <c r="AL1692" s="1415"/>
    </row>
    <row r="1693" spans="1:38" s="1279" customFormat="1" ht="19" customHeight="1">
      <c r="A1693" s="1704">
        <f>IF(G1640="",0,1)</f>
        <v>0</v>
      </c>
      <c r="B1693" s="1704"/>
      <c r="C1693" s="1565"/>
      <c r="D1693" s="1566"/>
      <c r="E1693" s="1474" t="str">
        <f t="shared" si="158"/>
        <v/>
      </c>
      <c r="F1693" s="1789"/>
      <c r="G1693" s="1340"/>
      <c r="H1693" s="1341" t="str">
        <f>H$118</f>
        <v>Economies</v>
      </c>
      <c r="I1693" s="1342"/>
      <c r="J1693" s="1343"/>
      <c r="K1693" s="1344" t="str">
        <f>K$118</f>
        <v>Ensemble des mesures 1</v>
      </c>
      <c r="L1693" s="1345"/>
      <c r="M1693" s="1261"/>
      <c r="N1693" s="1346"/>
      <c r="O1693" s="1346"/>
      <c r="P1693" s="1346"/>
      <c r="Q1693" s="1346"/>
      <c r="R1693" s="1346"/>
      <c r="S1693" s="1347">
        <f>AA1691</f>
        <v>0</v>
      </c>
      <c r="T1693" s="1261"/>
      <c r="U1693" s="1261"/>
      <c r="V1693" s="1261"/>
      <c r="W1693" s="1348"/>
      <c r="X1693" s="1349">
        <f>AD1691</f>
        <v>0</v>
      </c>
      <c r="Y1693" s="1350"/>
      <c r="Z1693" s="1350"/>
      <c r="AA1693" s="1350"/>
      <c r="AB1693" s="1350"/>
      <c r="AC1693" s="1350"/>
    </row>
    <row r="1694" spans="1:38" s="1355" customFormat="1" ht="19" customHeight="1">
      <c r="A1694" s="1704">
        <f>IF(G1640="",0,1)</f>
        <v>0</v>
      </c>
      <c r="B1694" s="1646"/>
      <c r="C1694" s="1565"/>
      <c r="D1694" s="1567"/>
      <c r="E1694" s="1474" t="str">
        <f t="shared" si="158"/>
        <v/>
      </c>
      <c r="F1694" s="1789"/>
      <c r="G1694" s="1351"/>
      <c r="H1694" s="1352" t="s">
        <v>100</v>
      </c>
      <c r="I1694" s="1353"/>
      <c r="J1694" s="1354"/>
      <c r="K1694" s="1344" t="str">
        <f>K$119</f>
        <v>Ensemble des mesures 2</v>
      </c>
      <c r="L1694" s="1345"/>
      <c r="M1694" s="1261"/>
      <c r="N1694" s="1346"/>
      <c r="O1694" s="1346"/>
      <c r="P1694" s="1346"/>
      <c r="Q1694" s="1346"/>
      <c r="R1694" s="1346"/>
      <c r="S1694" s="1347">
        <f>AB1691</f>
        <v>0</v>
      </c>
      <c r="T1694" s="1261"/>
      <c r="U1694" s="1261"/>
      <c r="V1694" s="1261"/>
      <c r="W1694" s="1348"/>
      <c r="X1694" s="1349">
        <f>AE1691</f>
        <v>0</v>
      </c>
      <c r="Y1694" s="208"/>
      <c r="Z1694" s="208"/>
      <c r="AA1694" s="208"/>
      <c r="AB1694" s="208"/>
      <c r="AC1694" s="208"/>
      <c r="AD1694" s="198"/>
      <c r="AE1694" s="198"/>
      <c r="AF1694" s="198"/>
      <c r="AG1694" s="198"/>
      <c r="AH1694" s="198"/>
      <c r="AI1694" s="198"/>
      <c r="AJ1694" s="198"/>
      <c r="AK1694" s="198"/>
      <c r="AL1694" s="198"/>
    </row>
    <row r="1695" spans="1:38" s="1368" customFormat="1" ht="19" customHeight="1">
      <c r="A1695" s="1704">
        <f>IF(G1640="",0,1)</f>
        <v>0</v>
      </c>
      <c r="B1695" s="1709"/>
      <c r="C1695" s="1568"/>
      <c r="D1695" s="1569"/>
      <c r="E1695" s="1474" t="str">
        <f t="shared" si="158"/>
        <v/>
      </c>
      <c r="F1695" s="1789"/>
      <c r="G1695" s="1359"/>
      <c r="H1695" s="1360"/>
      <c r="I1695" s="1361"/>
      <c r="J1695" s="1360"/>
      <c r="K1695" s="1414" t="str">
        <f>K$120</f>
        <v>Total (ensemble des mesures 1+2)</v>
      </c>
      <c r="L1695" s="1363"/>
      <c r="M1695" s="1364"/>
      <c r="N1695" s="1362"/>
      <c r="O1695" s="1362"/>
      <c r="P1695" s="1362"/>
      <c r="Q1695" s="1362"/>
      <c r="R1695" s="1362"/>
      <c r="S1695" s="1365">
        <f>SUM(S1693:S1694)</f>
        <v>0</v>
      </c>
      <c r="T1695" s="1364"/>
      <c r="U1695" s="1364"/>
      <c r="V1695" s="1364"/>
      <c r="W1695" s="1366"/>
      <c r="X1695" s="1367">
        <f>SUM(X1693:X1694)</f>
        <v>0</v>
      </c>
      <c r="Y1695" s="933"/>
      <c r="Z1695" s="933"/>
      <c r="AA1695" s="933"/>
      <c r="AB1695" s="933"/>
      <c r="AC1695" s="933"/>
      <c r="AD1695" s="21"/>
      <c r="AE1695" s="21"/>
      <c r="AF1695" s="21"/>
      <c r="AG1695" s="21"/>
      <c r="AH1695" s="21"/>
      <c r="AI1695" s="21"/>
      <c r="AJ1695" s="21"/>
      <c r="AK1695" s="21"/>
      <c r="AL1695" s="21"/>
    </row>
    <row r="1696" spans="1:38" s="731" customFormat="1" ht="25" customHeight="1">
      <c r="A1696" s="1704">
        <f>IF(G1640="",0,1)</f>
        <v>0</v>
      </c>
      <c r="B1696" s="1629"/>
      <c r="C1696" s="1283"/>
      <c r="D1696" s="1561"/>
      <c r="E1696" s="1474" t="str">
        <f t="shared" si="158"/>
        <v/>
      </c>
      <c r="F1696" s="1789"/>
      <c r="G1696" s="1315"/>
      <c r="H1696" s="1335"/>
      <c r="I1696" s="1336"/>
      <c r="J1696" s="1337"/>
      <c r="K1696" s="1338"/>
      <c r="L1696" s="1338"/>
      <c r="M1696" s="1338"/>
      <c r="N1696" s="1338"/>
      <c r="O1696" s="1338"/>
      <c r="P1696" s="1338"/>
      <c r="Q1696" s="1338"/>
      <c r="R1696" s="1338"/>
      <c r="S1696" s="1337"/>
      <c r="T1696" s="1337"/>
      <c r="U1696" s="1337"/>
      <c r="V1696" s="1339"/>
      <c r="W1696" s="989"/>
      <c r="X1696" s="2"/>
      <c r="Y1696" s="2"/>
      <c r="Z1696" s="2"/>
      <c r="AA1696" s="2"/>
      <c r="AB1696" s="2"/>
      <c r="AC1696" s="1291"/>
      <c r="AD1696" s="1415"/>
      <c r="AE1696" s="1415"/>
      <c r="AF1696" s="1415"/>
      <c r="AG1696" s="1415"/>
      <c r="AH1696" s="1415"/>
      <c r="AI1696" s="1415"/>
      <c r="AJ1696" s="1415"/>
      <c r="AK1696" s="1415"/>
      <c r="AL1696" s="1415"/>
    </row>
    <row r="1697" spans="1:38" s="731" customFormat="1" ht="25" customHeight="1">
      <c r="A1697" s="1704">
        <f>IF(G1640="",0,1)</f>
        <v>0</v>
      </c>
      <c r="B1697" s="1629"/>
      <c r="C1697" s="1283"/>
      <c r="D1697" s="1561"/>
      <c r="E1697" s="1474" t="str">
        <f t="shared" si="158"/>
        <v/>
      </c>
      <c r="F1697" s="1789"/>
      <c r="G1697" s="1315"/>
      <c r="H1697" s="1619" t="s">
        <v>909</v>
      </c>
      <c r="I1697" s="1369"/>
      <c r="J1697" s="1369"/>
      <c r="K1697" s="1369"/>
      <c r="L1697" s="1369"/>
      <c r="M1697" s="1369"/>
      <c r="N1697" s="1369"/>
      <c r="O1697" s="1369"/>
      <c r="P1697" s="1369"/>
      <c r="Q1697" s="1369"/>
      <c r="R1697" s="1369"/>
      <c r="S1697" s="1369"/>
      <c r="T1697" s="1369"/>
      <c r="U1697" s="1369"/>
      <c r="V1697" s="1369"/>
      <c r="W1697" s="1369"/>
      <c r="X1697" s="2"/>
      <c r="Y1697" s="2"/>
      <c r="Z1697" s="2"/>
      <c r="AA1697" s="2"/>
      <c r="AB1697" s="2"/>
      <c r="AC1697" s="1291"/>
      <c r="AD1697" s="1415"/>
      <c r="AE1697" s="1415"/>
      <c r="AF1697" s="1415"/>
      <c r="AG1697" s="1415"/>
      <c r="AH1697" s="1415"/>
      <c r="AI1697" s="1415"/>
      <c r="AJ1697" s="1415"/>
      <c r="AK1697" s="1415"/>
      <c r="AL1697" s="1415"/>
    </row>
    <row r="1698" spans="1:38" s="731" customFormat="1" ht="84" customHeight="1">
      <c r="A1698" s="1704">
        <f>IF(G1640="",0,1)</f>
        <v>0</v>
      </c>
      <c r="B1698" s="1629"/>
      <c r="C1698" s="1283"/>
      <c r="D1698" s="1561"/>
      <c r="E1698" s="1474" t="str">
        <f t="shared" si="158"/>
        <v/>
      </c>
      <c r="F1698" s="1789"/>
      <c r="G1698" s="1315"/>
      <c r="H1698" s="2188"/>
      <c r="I1698" s="2189"/>
      <c r="J1698" s="2189"/>
      <c r="K1698" s="2189"/>
      <c r="L1698" s="2189"/>
      <c r="M1698" s="2189"/>
      <c r="N1698" s="2189"/>
      <c r="O1698" s="2189"/>
      <c r="P1698" s="2189"/>
      <c r="Q1698" s="2189"/>
      <c r="R1698" s="2189"/>
      <c r="S1698" s="2189"/>
      <c r="T1698" s="2189"/>
      <c r="U1698" s="2189"/>
      <c r="V1698" s="2189"/>
      <c r="W1698" s="2190"/>
      <c r="X1698" s="2"/>
      <c r="Y1698" s="2"/>
      <c r="Z1698" s="2"/>
      <c r="AA1698" s="2"/>
      <c r="AB1698" s="2"/>
      <c r="AC1698" s="1291"/>
      <c r="AD1698" s="1415"/>
      <c r="AE1698" s="1415"/>
      <c r="AF1698" s="1415"/>
      <c r="AG1698" s="1415"/>
      <c r="AH1698" s="1415"/>
      <c r="AI1698" s="1415"/>
      <c r="AJ1698" s="1415"/>
      <c r="AK1698" s="1415"/>
      <c r="AL1698" s="1415"/>
    </row>
    <row r="1699" spans="1:38" s="731" customFormat="1" ht="25" customHeight="1">
      <c r="A1699" s="1704">
        <f>IF(G1640="",0,1)</f>
        <v>0</v>
      </c>
      <c r="B1699" s="1629"/>
      <c r="C1699" s="1283"/>
      <c r="D1699" s="1561"/>
      <c r="E1699" s="1474" t="str">
        <f t="shared" si="158"/>
        <v/>
      </c>
      <c r="F1699" s="1789"/>
      <c r="G1699" s="1315"/>
      <c r="H1699" s="1335"/>
      <c r="I1699" s="1336"/>
      <c r="J1699" s="1336"/>
      <c r="K1699" s="1336"/>
      <c r="L1699" s="1336"/>
      <c r="M1699" s="1336"/>
      <c r="N1699" s="1336"/>
      <c r="O1699" s="1336"/>
      <c r="P1699" s="1336"/>
      <c r="Q1699" s="1336"/>
      <c r="R1699" s="1336"/>
      <c r="S1699" s="1336"/>
      <c r="T1699" s="1336"/>
      <c r="U1699" s="1336"/>
      <c r="V1699" s="1336"/>
      <c r="W1699" s="1336"/>
      <c r="X1699" s="2"/>
      <c r="Y1699" s="2"/>
      <c r="Z1699" s="2"/>
      <c r="AA1699" s="2"/>
      <c r="AB1699" s="2"/>
      <c r="AC1699" s="1291"/>
      <c r="AD1699" s="1415"/>
      <c r="AE1699" s="1415"/>
      <c r="AF1699" s="1415"/>
      <c r="AG1699" s="1415"/>
      <c r="AH1699" s="1415"/>
      <c r="AI1699" s="1415"/>
      <c r="AJ1699" s="1415"/>
      <c r="AK1699" s="1415"/>
      <c r="AL1699" s="1415"/>
    </row>
    <row r="1700" spans="1:38" s="731" customFormat="1" ht="25" customHeight="1">
      <c r="A1700" s="1704">
        <f>IF(G1640="",0,1)</f>
        <v>0</v>
      </c>
      <c r="B1700" s="1629"/>
      <c r="C1700" s="1283"/>
      <c r="D1700" s="1561"/>
      <c r="E1700" s="1474" t="str">
        <f t="shared" si="158"/>
        <v/>
      </c>
      <c r="F1700" s="1789"/>
      <c r="G1700" s="1315"/>
      <c r="H1700" s="1335"/>
      <c r="I1700" s="1336"/>
      <c r="J1700" s="1337"/>
      <c r="K1700" s="1338"/>
      <c r="L1700" s="1338"/>
      <c r="M1700" s="1338"/>
      <c r="N1700" s="1338"/>
      <c r="O1700" s="1338"/>
      <c r="P1700" s="1338"/>
      <c r="Q1700" s="1338"/>
      <c r="R1700" s="1338"/>
      <c r="S1700" s="1337"/>
      <c r="T1700" s="1337"/>
      <c r="U1700" s="1337"/>
      <c r="V1700" s="1339"/>
      <c r="W1700" s="989"/>
      <c r="X1700" s="2"/>
      <c r="Y1700" s="2"/>
      <c r="Z1700" s="2"/>
      <c r="AA1700" s="2"/>
      <c r="AB1700" s="2"/>
      <c r="AC1700" s="1291"/>
      <c r="AD1700" s="1415"/>
      <c r="AE1700" s="1415"/>
      <c r="AF1700" s="1415"/>
      <c r="AG1700" s="1415"/>
      <c r="AH1700" s="1415"/>
      <c r="AI1700" s="1415"/>
      <c r="AJ1700" s="1415"/>
      <c r="AK1700" s="1415"/>
      <c r="AL1700" s="1415"/>
    </row>
    <row r="1701" spans="1:38" s="731" customFormat="1" ht="25" customHeight="1">
      <c r="A1701" s="1704">
        <f>IF(G1640="",0,1)</f>
        <v>0</v>
      </c>
      <c r="B1701" s="1629"/>
      <c r="C1701" s="1283"/>
      <c r="D1701" s="1561"/>
      <c r="E1701" s="1474" t="str">
        <f t="shared" si="158"/>
        <v/>
      </c>
      <c r="F1701" s="1789"/>
      <c r="G1701" s="1315"/>
      <c r="H1701" s="1335"/>
      <c r="I1701" s="1336"/>
      <c r="J1701" s="1337"/>
      <c r="K1701" s="1338"/>
      <c r="L1701" s="1338"/>
      <c r="M1701" s="1338"/>
      <c r="N1701" s="1338"/>
      <c r="O1701" s="1338"/>
      <c r="P1701" s="1338"/>
      <c r="Q1701" s="1338"/>
      <c r="R1701" s="1338"/>
      <c r="S1701" s="1337"/>
      <c r="T1701" s="1337"/>
      <c r="U1701" s="1337"/>
      <c r="V1701" s="1339"/>
      <c r="W1701" s="989"/>
      <c r="X1701" s="2"/>
      <c r="Y1701" s="2"/>
      <c r="Z1701" s="2"/>
      <c r="AA1701" s="2"/>
      <c r="AB1701" s="2"/>
      <c r="AC1701" s="1291"/>
      <c r="AD1701" s="1415"/>
      <c r="AE1701" s="1415"/>
      <c r="AF1701" s="1415"/>
      <c r="AG1701" s="1415"/>
      <c r="AH1701" s="1415"/>
      <c r="AI1701" s="1415"/>
      <c r="AJ1701" s="1415"/>
      <c r="AK1701" s="1415"/>
      <c r="AL1701" s="1415"/>
    </row>
    <row r="1702" spans="1:38" s="1292" customFormat="1" ht="24" thickBot="1">
      <c r="A1702" s="1704">
        <f>IF(G1640="",0,1)</f>
        <v>0</v>
      </c>
      <c r="B1702" s="1629"/>
      <c r="C1702" s="1283"/>
      <c r="D1702" s="1561"/>
      <c r="E1702" s="1474" t="str">
        <f t="shared" si="158"/>
        <v/>
      </c>
      <c r="F1702" s="1789"/>
      <c r="G1702" s="777" t="str">
        <f>CONCATENATE(G1640, G$39)</f>
        <v>: Contrôle d'optimisation énergétique</v>
      </c>
      <c r="H1702" s="777"/>
      <c r="I1702" s="777"/>
      <c r="J1702" s="777"/>
      <c r="K1702" s="777"/>
      <c r="L1702" s="777"/>
      <c r="M1702" s="777"/>
      <c r="N1702" s="777"/>
      <c r="O1702" s="777"/>
      <c r="P1702" s="777"/>
      <c r="Q1702" s="777"/>
      <c r="R1702" s="777"/>
      <c r="S1702" s="777"/>
      <c r="T1702" s="777"/>
      <c r="U1702" s="2175"/>
      <c r="V1702" s="2175"/>
      <c r="W1702" s="1570"/>
      <c r="X1702" s="2"/>
      <c r="Y1702" s="2"/>
      <c r="Z1702" s="2"/>
      <c r="AA1702" s="2"/>
      <c r="AB1702" s="2"/>
      <c r="AC1702" s="1291"/>
      <c r="AD1702" s="1415"/>
    </row>
    <row r="1703" spans="1:38" s="731" customFormat="1" ht="25" customHeight="1">
      <c r="A1703" s="1704">
        <f>IF(G1640="",0,1)</f>
        <v>0</v>
      </c>
      <c r="B1703" s="1629"/>
      <c r="C1703" s="1283"/>
      <c r="D1703" s="1561"/>
      <c r="E1703" s="1474" t="str">
        <f t="shared" si="158"/>
        <v/>
      </c>
      <c r="F1703" s="1789"/>
      <c r="G1703" s="1315"/>
      <c r="H1703" s="1335"/>
      <c r="I1703" s="1336"/>
      <c r="J1703" s="1337"/>
      <c r="K1703" s="1338"/>
      <c r="L1703" s="1338"/>
      <c r="M1703" s="1338"/>
      <c r="N1703" s="1338"/>
      <c r="O1703" s="1338"/>
      <c r="P1703" s="1338"/>
      <c r="Q1703" s="1338"/>
      <c r="R1703" s="1338"/>
      <c r="S1703" s="1337"/>
      <c r="T1703" s="1337"/>
      <c r="U1703" s="1337"/>
      <c r="V1703" s="1339"/>
      <c r="W1703" s="989"/>
      <c r="X1703" s="2"/>
      <c r="Y1703" s="2"/>
      <c r="Z1703" s="2"/>
      <c r="AA1703" s="2"/>
      <c r="AB1703" s="2"/>
      <c r="AC1703" s="1291"/>
      <c r="AD1703" s="1415"/>
      <c r="AE1703" s="1415"/>
      <c r="AF1703" s="1415"/>
      <c r="AG1703" s="1415"/>
      <c r="AH1703" s="1415"/>
      <c r="AI1703" s="1415"/>
      <c r="AJ1703" s="1415"/>
      <c r="AK1703" s="1415"/>
      <c r="AL1703" s="1415"/>
    </row>
    <row r="1704" spans="1:38" s="731" customFormat="1" ht="25" customHeight="1">
      <c r="A1704" s="1704">
        <f>IF(G1640="",0,1)</f>
        <v>0</v>
      </c>
      <c r="B1704" s="1629"/>
      <c r="C1704" s="1283"/>
      <c r="D1704" s="1561"/>
      <c r="E1704" s="1474" t="str">
        <f t="shared" si="158"/>
        <v/>
      </c>
      <c r="F1704" s="1789"/>
      <c r="G1704" s="1571" t="str">
        <f>G$129</f>
        <v>Réalisez les mesures d'optimisation énergétique au moins 1 x par an - au mieux avant la période de chauffe.</v>
      </c>
      <c r="H1704" s="1335"/>
      <c r="I1704" s="1336"/>
      <c r="J1704" s="1337"/>
      <c r="K1704" s="1338"/>
      <c r="L1704" s="1338"/>
      <c r="M1704" s="1338"/>
      <c r="N1704" s="1338"/>
      <c r="O1704" s="1338"/>
      <c r="P1704" s="1338"/>
      <c r="Q1704" s="1338"/>
      <c r="R1704" s="1338"/>
      <c r="S1704" s="1337"/>
      <c r="T1704" s="1337"/>
      <c r="U1704" s="1337"/>
      <c r="V1704" s="1339"/>
      <c r="W1704" s="989"/>
      <c r="X1704" s="2"/>
      <c r="Y1704" s="2"/>
      <c r="Z1704" s="2"/>
      <c r="AA1704" s="2"/>
      <c r="AB1704" s="2"/>
      <c r="AC1704" s="1291"/>
      <c r="AD1704" s="1415"/>
      <c r="AE1704" s="1415"/>
      <c r="AF1704" s="1415"/>
      <c r="AG1704" s="1415"/>
      <c r="AH1704" s="1415"/>
      <c r="AI1704" s="1415"/>
      <c r="AJ1704" s="1415"/>
      <c r="AK1704" s="1415"/>
      <c r="AL1704" s="1415"/>
    </row>
    <row r="1705" spans="1:38" s="731" customFormat="1" ht="25" customHeight="1">
      <c r="A1705" s="1704">
        <f>IF(G1640="",0,1)</f>
        <v>0</v>
      </c>
      <c r="B1705" s="1629"/>
      <c r="C1705" s="1283"/>
      <c r="D1705" s="1561"/>
      <c r="E1705" s="1474" t="str">
        <f t="shared" ref="E1705:E1738" si="159">IF((SUM(A1705:C1705))&gt;0,G$42,"")</f>
        <v/>
      </c>
      <c r="F1705" s="1789"/>
      <c r="G1705" s="1571"/>
      <c r="H1705" s="1335"/>
      <c r="I1705" s="1336"/>
      <c r="J1705" s="1337"/>
      <c r="K1705" s="1338"/>
      <c r="L1705" s="1338"/>
      <c r="M1705" s="1338"/>
      <c r="N1705" s="1338"/>
      <c r="O1705" s="1338"/>
      <c r="P1705" s="1338"/>
      <c r="Q1705" s="1338"/>
      <c r="R1705" s="1338"/>
      <c r="S1705" s="1572" t="str">
        <f>S$130</f>
        <v>Réalisé</v>
      </c>
      <c r="V1705" s="955" t="str">
        <f>V$130</f>
        <v>Nom, date</v>
      </c>
      <c r="W1705" s="989"/>
      <c r="X1705" s="2"/>
      <c r="Y1705" s="2"/>
      <c r="Z1705" s="2"/>
      <c r="AA1705" s="2"/>
      <c r="AB1705" s="2"/>
      <c r="AC1705" s="1291"/>
      <c r="AD1705" s="1415"/>
      <c r="AE1705" s="1415"/>
      <c r="AF1705" s="1415"/>
      <c r="AG1705" s="1415"/>
      <c r="AH1705" s="1415"/>
      <c r="AI1705" s="1415"/>
      <c r="AJ1705" s="1415"/>
      <c r="AK1705" s="1415"/>
      <c r="AL1705" s="1415"/>
    </row>
    <row r="1706" spans="1:38" s="731" customFormat="1" ht="25" customHeight="1">
      <c r="A1706" s="1704">
        <f>IF(G1640="",0,1)</f>
        <v>0</v>
      </c>
      <c r="B1706" s="1629"/>
      <c r="C1706" s="1283"/>
      <c r="D1706" s="1561"/>
      <c r="E1706" s="1474" t="str">
        <f t="shared" si="159"/>
        <v/>
      </c>
      <c r="F1706" s="1789"/>
      <c r="G1706" s="1335" t="str">
        <f>G$131</f>
        <v>2.1 Etanchéité</v>
      </c>
      <c r="H1706" s="1335"/>
      <c r="I1706" s="1336"/>
      <c r="J1706" s="1337"/>
      <c r="K1706" s="1338"/>
      <c r="L1706" s="1338"/>
      <c r="M1706" s="1338"/>
      <c r="N1706" s="1338"/>
      <c r="O1706" s="1338"/>
      <c r="P1706" s="1338"/>
      <c r="Q1706" s="1338"/>
      <c r="R1706" s="1338"/>
      <c r="S1706" s="1337"/>
      <c r="T1706" s="1337"/>
      <c r="U1706" s="1337"/>
      <c r="V1706" s="1339"/>
      <c r="W1706" s="1339"/>
      <c r="X1706" s="1339"/>
      <c r="Y1706" s="2"/>
      <c r="Z1706" s="2"/>
      <c r="AA1706" s="2"/>
      <c r="AB1706" s="2"/>
      <c r="AC1706" s="1291"/>
      <c r="AD1706" s="1415"/>
      <c r="AE1706" s="1415"/>
      <c r="AF1706" s="1415"/>
      <c r="AG1706" s="1415"/>
      <c r="AH1706" s="1415"/>
      <c r="AI1706" s="1415"/>
      <c r="AJ1706" s="1415"/>
      <c r="AK1706" s="1415"/>
      <c r="AL1706" s="1415"/>
    </row>
    <row r="1707" spans="1:38" s="731" customFormat="1" ht="19" customHeight="1">
      <c r="A1707" s="1704">
        <f>IF(G1640="",0,1)</f>
        <v>0</v>
      </c>
      <c r="B1707" s="1629"/>
      <c r="C1707" s="1283"/>
      <c r="D1707" s="1561"/>
      <c r="E1707" s="1474" t="str">
        <f t="shared" si="159"/>
        <v/>
      </c>
      <c r="F1707" s="1789"/>
      <c r="G1707" s="1573" t="s">
        <v>9</v>
      </c>
      <c r="H1707" s="1574" t="str">
        <f>BT1640</f>
        <v/>
      </c>
      <c r="I1707" s="1575"/>
      <c r="J1707" s="1576"/>
      <c r="K1707" s="1577"/>
      <c r="L1707" s="1578"/>
      <c r="M1707" s="1578"/>
      <c r="N1707" s="1578"/>
      <c r="O1707" s="1578"/>
      <c r="P1707" s="1578"/>
      <c r="Q1707" s="1578"/>
      <c r="R1707" s="1578"/>
      <c r="S1707" s="1578"/>
      <c r="T1707" s="1578"/>
      <c r="U1707" s="1576"/>
      <c r="V1707" s="1579"/>
      <c r="W1707" s="1579"/>
      <c r="X1707" s="1579"/>
      <c r="Y1707" s="2"/>
      <c r="Z1707" s="2"/>
      <c r="AA1707" s="2"/>
      <c r="AB1707" s="2"/>
      <c r="AC1707" s="1291"/>
      <c r="AD1707" s="1415"/>
      <c r="AE1707" s="1415"/>
      <c r="AF1707" s="1415"/>
      <c r="AG1707" s="1415"/>
      <c r="AH1707" s="1415"/>
      <c r="AI1707" s="1415"/>
      <c r="AJ1707" s="1415"/>
      <c r="AK1707" s="1415"/>
      <c r="AL1707" s="1415"/>
    </row>
    <row r="1708" spans="1:38" s="731" customFormat="1" ht="20" customHeight="1">
      <c r="A1708" s="1704">
        <f>IF(G1640="",0,1)</f>
        <v>0</v>
      </c>
      <c r="B1708" s="1629"/>
      <c r="C1708" s="1283"/>
      <c r="D1708" s="1561"/>
      <c r="E1708" s="1474" t="str">
        <f t="shared" si="159"/>
        <v/>
      </c>
      <c r="F1708" s="1789"/>
      <c r="G1708" s="1573"/>
      <c r="H1708" s="1335"/>
      <c r="I1708" s="2176" t="s">
        <v>528</v>
      </c>
      <c r="J1708" s="2176"/>
      <c r="K1708" s="1338"/>
      <c r="L1708" s="1338"/>
      <c r="M1708" s="1338"/>
      <c r="N1708" s="1338"/>
      <c r="O1708" s="1338"/>
      <c r="P1708" s="1337"/>
      <c r="Q1708" s="1337"/>
      <c r="U1708" s="1580"/>
      <c r="V1708" s="1580"/>
      <c r="W1708" s="1580"/>
      <c r="X1708" s="1580"/>
      <c r="Y1708" s="2"/>
      <c r="Z1708" s="2"/>
      <c r="AA1708" s="2"/>
      <c r="AB1708" s="2"/>
      <c r="AC1708" s="1291"/>
      <c r="AD1708" s="1415"/>
      <c r="AE1708" s="1415"/>
      <c r="AF1708" s="1415"/>
      <c r="AG1708" s="1415"/>
      <c r="AH1708" s="1415"/>
      <c r="AI1708" s="1415"/>
      <c r="AJ1708" s="1415"/>
      <c r="AK1708" s="1415"/>
      <c r="AL1708" s="1415"/>
    </row>
    <row r="1709" spans="1:38" s="731" customFormat="1" ht="25" customHeight="1">
      <c r="A1709" s="1704">
        <f>IF(G1640="",0,1)</f>
        <v>0</v>
      </c>
      <c r="B1709" s="1629"/>
      <c r="C1709" s="1283"/>
      <c r="D1709" s="1561"/>
      <c r="E1709" s="1474" t="str">
        <f t="shared" si="159"/>
        <v/>
      </c>
      <c r="F1709" s="1789"/>
      <c r="G1709" s="1573"/>
      <c r="H1709" s="1335"/>
      <c r="I1709" s="2176" t="s">
        <v>529</v>
      </c>
      <c r="J1709" s="2176"/>
      <c r="K1709" s="2177" t="str">
        <f>K$134</f>
        <v xml:space="preserve"> Améliorez l'étanchéité des portes en renforçant les joints.</v>
      </c>
      <c r="L1709" s="2177"/>
      <c r="M1709" s="2177"/>
      <c r="N1709" s="2177"/>
      <c r="O1709" s="2177"/>
      <c r="P1709" s="2177"/>
      <c r="Q1709" s="2177"/>
      <c r="R1709" s="2177"/>
      <c r="S1709" s="1581" t="s">
        <v>16</v>
      </c>
      <c r="T1709" s="1582"/>
      <c r="U1709" s="1580"/>
      <c r="V1709" s="1583"/>
      <c r="W1709" s="1584"/>
      <c r="X1709" s="1585"/>
      <c r="Y1709" s="2"/>
      <c r="Z1709" s="2"/>
      <c r="AA1709" s="2"/>
      <c r="AB1709" s="2"/>
      <c r="AC1709" s="1291"/>
      <c r="AD1709" s="1415"/>
      <c r="AE1709" s="1415"/>
      <c r="AF1709" s="1415"/>
      <c r="AG1709" s="1415"/>
      <c r="AH1709" s="1415"/>
      <c r="AI1709" s="1415"/>
      <c r="AJ1709" s="1415"/>
      <c r="AK1709" s="1415"/>
      <c r="AL1709" s="1415"/>
    </row>
    <row r="1710" spans="1:38" s="731" customFormat="1" ht="6" customHeight="1">
      <c r="A1710" s="1704">
        <f>IF(G1640="",0,1)</f>
        <v>0</v>
      </c>
      <c r="B1710" s="1629"/>
      <c r="C1710" s="1283"/>
      <c r="D1710" s="1561"/>
      <c r="E1710" s="1474" t="str">
        <f t="shared" si="159"/>
        <v/>
      </c>
      <c r="F1710" s="1789"/>
      <c r="G1710" s="1573"/>
      <c r="H1710" s="1335"/>
      <c r="I1710" s="1586"/>
      <c r="J1710" s="1586"/>
      <c r="K1710" s="1587"/>
      <c r="L1710" s="1587"/>
      <c r="M1710" s="1587"/>
      <c r="N1710" s="1587"/>
      <c r="O1710" s="1587"/>
      <c r="P1710" s="1587"/>
      <c r="Q1710" s="1587"/>
      <c r="R1710" s="1338"/>
      <c r="S1710" s="1337"/>
      <c r="T1710" s="1588"/>
      <c r="U1710" s="1582"/>
      <c r="V1710" s="1339"/>
      <c r="W1710" s="1339"/>
      <c r="X1710" s="1339"/>
      <c r="Y1710" s="2"/>
      <c r="Z1710" s="2"/>
      <c r="AA1710" s="2"/>
      <c r="AB1710" s="2"/>
      <c r="AC1710" s="1291"/>
      <c r="AD1710" s="1415"/>
      <c r="AE1710" s="1415"/>
      <c r="AF1710" s="1415"/>
      <c r="AG1710" s="1415"/>
      <c r="AH1710" s="1415"/>
      <c r="AI1710" s="1415"/>
      <c r="AJ1710" s="1415"/>
      <c r="AK1710" s="1415"/>
      <c r="AL1710" s="1415"/>
    </row>
    <row r="1711" spans="1:38" s="731" customFormat="1" ht="19" customHeight="1">
      <c r="A1711" s="1704">
        <f>IF(G1640="",0,1)</f>
        <v>0</v>
      </c>
      <c r="B1711" s="1629"/>
      <c r="C1711" s="1283"/>
      <c r="D1711" s="1561"/>
      <c r="E1711" s="1474" t="str">
        <f t="shared" si="159"/>
        <v/>
      </c>
      <c r="F1711" s="1789"/>
      <c r="G1711" s="1573" t="s">
        <v>9</v>
      </c>
      <c r="H1711" s="1574" t="str">
        <f>BU1640</f>
        <v/>
      </c>
      <c r="I1711" s="1575"/>
      <c r="J1711" s="1576"/>
      <c r="K1711" s="1577"/>
      <c r="L1711" s="1578"/>
      <c r="M1711" s="1578"/>
      <c r="N1711" s="1578"/>
      <c r="O1711" s="1578"/>
      <c r="P1711" s="1578"/>
      <c r="Q1711" s="1578"/>
      <c r="R1711" s="1578"/>
      <c r="S1711" s="1578"/>
      <c r="T1711" s="1578"/>
      <c r="U1711" s="1576"/>
      <c r="V1711" s="1579"/>
      <c r="W1711" s="1579"/>
      <c r="X1711" s="1579"/>
      <c r="Y1711" s="2"/>
      <c r="Z1711" s="2"/>
      <c r="AA1711" s="2"/>
      <c r="AB1711" s="2"/>
      <c r="AC1711" s="1291"/>
      <c r="AD1711" s="1415"/>
      <c r="AE1711" s="1415"/>
      <c r="AF1711" s="1415"/>
      <c r="AG1711" s="1415"/>
      <c r="AH1711" s="1415"/>
      <c r="AI1711" s="1415"/>
      <c r="AJ1711" s="1415"/>
      <c r="AK1711" s="1415"/>
      <c r="AL1711" s="1415"/>
    </row>
    <row r="1712" spans="1:38" s="731" customFormat="1" ht="19" customHeight="1">
      <c r="A1712" s="1704">
        <f>IF(G1640="",0,1)</f>
        <v>0</v>
      </c>
      <c r="B1712" s="1629"/>
      <c r="C1712" s="1283"/>
      <c r="D1712" s="1561"/>
      <c r="E1712" s="1474" t="str">
        <f t="shared" si="159"/>
        <v/>
      </c>
      <c r="F1712" s="1789"/>
      <c r="G1712" s="1571"/>
      <c r="H1712" s="1335"/>
      <c r="I1712" s="2176" t="s">
        <v>528</v>
      </c>
      <c r="J1712" s="2176"/>
      <c r="K1712" s="1338"/>
      <c r="L1712" s="1338"/>
      <c r="M1712" s="1338"/>
      <c r="N1712" s="1338"/>
      <c r="O1712" s="1338"/>
      <c r="P1712" s="1337"/>
      <c r="Q1712" s="1337"/>
      <c r="U1712" s="1580"/>
      <c r="V1712" s="1580"/>
      <c r="W1712" s="1580"/>
      <c r="X1712" s="1580"/>
      <c r="Y1712" s="2"/>
      <c r="Z1712" s="2"/>
      <c r="AA1712" s="2"/>
      <c r="AB1712" s="2"/>
      <c r="AC1712" s="1291"/>
      <c r="AD1712" s="1415"/>
      <c r="AE1712" s="1415"/>
      <c r="AF1712" s="1415"/>
      <c r="AG1712" s="1415"/>
      <c r="AH1712" s="1415"/>
      <c r="AI1712" s="1415"/>
      <c r="AJ1712" s="1415"/>
      <c r="AK1712" s="1415"/>
      <c r="AL1712" s="1415"/>
    </row>
    <row r="1713" spans="1:38" s="731" customFormat="1" ht="31" customHeight="1">
      <c r="A1713" s="1704">
        <f>IF(G1640="",0,1)</f>
        <v>0</v>
      </c>
      <c r="B1713" s="1629"/>
      <c r="C1713" s="1283"/>
      <c r="D1713" s="1561"/>
      <c r="E1713" s="1474" t="str">
        <f t="shared" si="159"/>
        <v/>
      </c>
      <c r="F1713" s="1789"/>
      <c r="G1713" s="1571"/>
      <c r="H1713" s="1335"/>
      <c r="I1713" s="2176" t="s">
        <v>529</v>
      </c>
      <c r="J1713" s="2176"/>
      <c r="K1713" s="2178" t="str">
        <f>BV1640</f>
        <v/>
      </c>
      <c r="L1713" s="2177"/>
      <c r="M1713" s="2177"/>
      <c r="N1713" s="2177"/>
      <c r="O1713" s="2177"/>
      <c r="P1713" s="2177"/>
      <c r="Q1713" s="2177"/>
      <c r="R1713" s="2177"/>
      <c r="S1713" s="1581" t="s">
        <v>16</v>
      </c>
      <c r="T1713" s="1582"/>
      <c r="U1713" s="1580"/>
      <c r="V1713" s="1583"/>
      <c r="W1713" s="1584"/>
      <c r="X1713" s="1585"/>
      <c r="Y1713" s="2"/>
      <c r="Z1713" s="2"/>
      <c r="AA1713" s="2"/>
      <c r="AB1713" s="2"/>
      <c r="AC1713" s="1291"/>
      <c r="AD1713" s="1415"/>
      <c r="AE1713" s="1415"/>
      <c r="AF1713" s="1415"/>
      <c r="AG1713" s="1415"/>
      <c r="AH1713" s="1415"/>
      <c r="AI1713" s="1415"/>
      <c r="AJ1713" s="1415"/>
      <c r="AK1713" s="1415"/>
      <c r="AL1713" s="1415"/>
    </row>
    <row r="1714" spans="1:38" s="731" customFormat="1" ht="6" customHeight="1">
      <c r="A1714" s="1704">
        <f>IF(G1640="",0,1)</f>
        <v>0</v>
      </c>
      <c r="B1714" s="1629"/>
      <c r="C1714" s="1283"/>
      <c r="D1714" s="1561"/>
      <c r="E1714" s="1474" t="str">
        <f t="shared" si="159"/>
        <v/>
      </c>
      <c r="F1714" s="1789"/>
      <c r="G1714" s="1571"/>
      <c r="H1714" s="1335"/>
      <c r="I1714" s="1586"/>
      <c r="J1714" s="1586"/>
      <c r="K1714" s="1587"/>
      <c r="L1714" s="1587"/>
      <c r="M1714" s="1587"/>
      <c r="N1714" s="1587"/>
      <c r="O1714" s="1587"/>
      <c r="P1714" s="1587"/>
      <c r="Q1714" s="1587"/>
      <c r="R1714" s="1338"/>
      <c r="S1714" s="1337"/>
      <c r="T1714" s="1582"/>
      <c r="U1714" s="1582"/>
      <c r="V1714" s="1339"/>
      <c r="W1714" s="1339"/>
      <c r="X1714" s="1339"/>
      <c r="Y1714" s="2"/>
      <c r="Z1714" s="2"/>
      <c r="AA1714" s="2"/>
      <c r="AB1714" s="2"/>
      <c r="AC1714" s="1291"/>
      <c r="AD1714" s="1415"/>
      <c r="AE1714" s="1415"/>
      <c r="AF1714" s="1415"/>
      <c r="AG1714" s="1415"/>
      <c r="AH1714" s="1415"/>
      <c r="AI1714" s="1415"/>
      <c r="AJ1714" s="1415"/>
      <c r="AK1714" s="1415"/>
      <c r="AL1714" s="1415"/>
    </row>
    <row r="1715" spans="1:38" s="731" customFormat="1" ht="17" customHeight="1">
      <c r="A1715" s="1704">
        <f>IF(G1640="",0,1)</f>
        <v>0</v>
      </c>
      <c r="B1715" s="1629"/>
      <c r="C1715" s="1283"/>
      <c r="D1715" s="1561"/>
      <c r="E1715" s="1474" t="str">
        <f t="shared" si="159"/>
        <v/>
      </c>
      <c r="F1715" s="1789"/>
      <c r="G1715" s="1571"/>
      <c r="H1715" s="1589"/>
      <c r="I1715" s="1590"/>
      <c r="J1715" s="1590"/>
      <c r="K1715" s="1591"/>
      <c r="L1715" s="1591"/>
      <c r="M1715" s="1591"/>
      <c r="N1715" s="1591"/>
      <c r="O1715" s="1591"/>
      <c r="P1715" s="1591"/>
      <c r="Q1715" s="1591"/>
      <c r="R1715" s="1592"/>
      <c r="S1715" s="1593"/>
      <c r="T1715" s="1594"/>
      <c r="U1715" s="1594"/>
      <c r="V1715" s="1595"/>
      <c r="W1715" s="1595"/>
      <c r="X1715" s="1595"/>
      <c r="Y1715" s="2"/>
      <c r="Z1715" s="2"/>
      <c r="AA1715" s="2"/>
      <c r="AB1715" s="2"/>
      <c r="AC1715" s="1291"/>
      <c r="AD1715" s="1415"/>
      <c r="AE1715" s="1415"/>
      <c r="AF1715" s="1415"/>
      <c r="AG1715" s="1415"/>
      <c r="AH1715" s="1415"/>
      <c r="AI1715" s="1415"/>
      <c r="AJ1715" s="1415"/>
      <c r="AK1715" s="1415"/>
      <c r="AL1715" s="1415"/>
    </row>
    <row r="1716" spans="1:38" s="731" customFormat="1" ht="25" customHeight="1">
      <c r="A1716" s="1704">
        <f>IF(G1640="",0,1)</f>
        <v>0</v>
      </c>
      <c r="B1716" s="1629"/>
      <c r="C1716" s="1283"/>
      <c r="D1716" s="1561"/>
      <c r="E1716" s="1474" t="str">
        <f t="shared" si="159"/>
        <v/>
      </c>
      <c r="F1716" s="1789"/>
      <c r="G1716" s="1335" t="str">
        <f>G$141</f>
        <v>2.2 Sonde</v>
      </c>
      <c r="H1716" s="1335"/>
      <c r="I1716" s="1336"/>
      <c r="J1716" s="1337"/>
      <c r="K1716" s="1338"/>
      <c r="L1716" s="1338"/>
      <c r="M1716" s="1338"/>
      <c r="N1716" s="1338"/>
      <c r="O1716" s="1338"/>
      <c r="P1716" s="1338"/>
      <c r="Q1716" s="1338"/>
      <c r="R1716" s="1338"/>
      <c r="S1716" s="1337"/>
      <c r="T1716" s="1337"/>
      <c r="U1716" s="1337"/>
      <c r="V1716" s="1339"/>
      <c r="W1716" s="1339"/>
      <c r="X1716" s="1339"/>
      <c r="Y1716" s="2"/>
      <c r="Z1716" s="2"/>
      <c r="AA1716" s="2"/>
      <c r="AB1716" s="2"/>
      <c r="AC1716" s="1291"/>
      <c r="AD1716" s="1415"/>
      <c r="AE1716" s="1415"/>
      <c r="AF1716" s="1415"/>
      <c r="AG1716" s="1415"/>
      <c r="AH1716" s="1415"/>
      <c r="AI1716" s="1415"/>
      <c r="AJ1716" s="1415"/>
      <c r="AK1716" s="1415"/>
      <c r="AL1716" s="1415"/>
    </row>
    <row r="1717" spans="1:38" s="731" customFormat="1" ht="19" customHeight="1">
      <c r="A1717" s="1704">
        <f>IF(G1640="",0,1)</f>
        <v>0</v>
      </c>
      <c r="B1717" s="1629"/>
      <c r="C1717" s="1283"/>
      <c r="D1717" s="1561"/>
      <c r="E1717" s="1474" t="str">
        <f t="shared" si="159"/>
        <v/>
      </c>
      <c r="F1717" s="1789"/>
      <c r="G1717" s="1573" t="s">
        <v>9</v>
      </c>
      <c r="H1717" s="1596" t="str">
        <f>BW1640</f>
        <v/>
      </c>
      <c r="I1717" s="1575"/>
      <c r="J1717" s="1576"/>
      <c r="K1717" s="1577"/>
      <c r="L1717" s="1578"/>
      <c r="M1717" s="1578"/>
      <c r="N1717" s="1578"/>
      <c r="O1717" s="1578"/>
      <c r="P1717" s="1578"/>
      <c r="Q1717" s="1578"/>
      <c r="R1717" s="1578"/>
      <c r="S1717" s="1578"/>
      <c r="T1717" s="1578"/>
      <c r="U1717" s="1576"/>
      <c r="V1717" s="1579"/>
      <c r="W1717" s="1579"/>
      <c r="X1717" s="1579"/>
      <c r="Y1717" s="2"/>
      <c r="Z1717" s="2"/>
      <c r="AA1717" s="2"/>
      <c r="AB1717" s="2"/>
      <c r="AC1717" s="1291"/>
      <c r="AD1717" s="1415"/>
      <c r="AE1717" s="1415"/>
      <c r="AF1717" s="1415"/>
      <c r="AG1717" s="1415"/>
      <c r="AH1717" s="1415"/>
      <c r="AI1717" s="1415"/>
      <c r="AJ1717" s="1415"/>
      <c r="AK1717" s="1415"/>
      <c r="AL1717" s="1415"/>
    </row>
    <row r="1718" spans="1:38" s="731" customFormat="1" ht="19" customHeight="1">
      <c r="A1718" s="1704">
        <f>IF(G1640="",0,1)</f>
        <v>0</v>
      </c>
      <c r="B1718" s="1629"/>
      <c r="C1718" s="1283"/>
      <c r="D1718" s="1561"/>
      <c r="E1718" s="1474" t="str">
        <f t="shared" si="159"/>
        <v/>
      </c>
      <c r="F1718" s="1789"/>
      <c r="G1718" s="1573"/>
      <c r="H1718" s="1335"/>
      <c r="I1718" s="2176" t="s">
        <v>528</v>
      </c>
      <c r="J1718" s="2176"/>
      <c r="K1718" s="1338"/>
      <c r="L1718" s="1338"/>
      <c r="M1718" s="1338"/>
      <c r="N1718" s="1338"/>
      <c r="O1718" s="1338"/>
      <c r="P1718" s="1337"/>
      <c r="Q1718" s="1337"/>
      <c r="U1718" s="1580"/>
      <c r="V1718" s="1580"/>
      <c r="W1718" s="1580"/>
      <c r="X1718" s="1580"/>
      <c r="Y1718" s="2"/>
      <c r="Z1718" s="2"/>
      <c r="AA1718" s="2"/>
      <c r="AB1718" s="2"/>
      <c r="AC1718" s="1291"/>
      <c r="AD1718" s="1415"/>
      <c r="AE1718" s="1415"/>
      <c r="AF1718" s="1415"/>
      <c r="AG1718" s="1415"/>
      <c r="AH1718" s="1415"/>
      <c r="AI1718" s="1415"/>
      <c r="AJ1718" s="1415"/>
      <c r="AK1718" s="1415"/>
      <c r="AL1718" s="1415"/>
    </row>
    <row r="1719" spans="1:38" s="731" customFormat="1" ht="31" customHeight="1">
      <c r="A1719" s="1704">
        <f>IF(G1640="",0,1)</f>
        <v>0</v>
      </c>
      <c r="B1719" s="1629"/>
      <c r="C1719" s="1283"/>
      <c r="D1719" s="1561"/>
      <c r="E1719" s="1474" t="str">
        <f t="shared" si="159"/>
        <v/>
      </c>
      <c r="F1719" s="1789"/>
      <c r="G1719" s="1573"/>
      <c r="H1719" s="1335"/>
      <c r="I1719" s="2176" t="s">
        <v>529</v>
      </c>
      <c r="J1719" s="2176"/>
      <c r="K1719" s="2177" t="str">
        <f>K$144</f>
        <v>Réajustez les sondes de façon à ce qu'elles assurent une exactitude de mesure de l'ordre de ± 0.2°C.</v>
      </c>
      <c r="L1719" s="2177"/>
      <c r="M1719" s="2177"/>
      <c r="N1719" s="2177"/>
      <c r="O1719" s="2177"/>
      <c r="P1719" s="2177"/>
      <c r="Q1719" s="2177"/>
      <c r="R1719" s="2177"/>
      <c r="S1719" s="1581" t="s">
        <v>16</v>
      </c>
      <c r="T1719" s="1582"/>
      <c r="U1719" s="1580"/>
      <c r="V1719" s="1583"/>
      <c r="W1719" s="1584"/>
      <c r="X1719" s="1585"/>
      <c r="Y1719" s="2"/>
      <c r="Z1719" s="2"/>
      <c r="AA1719" s="2"/>
      <c r="AB1719" s="2"/>
      <c r="AC1719" s="1291"/>
      <c r="AD1719" s="1415"/>
      <c r="AE1719" s="1415"/>
      <c r="AF1719" s="1415"/>
      <c r="AG1719" s="1415"/>
      <c r="AH1719" s="1415"/>
      <c r="AI1719" s="1415"/>
      <c r="AJ1719" s="1415"/>
      <c r="AK1719" s="1415"/>
      <c r="AL1719" s="1415"/>
    </row>
    <row r="1720" spans="1:38" s="731" customFormat="1" ht="6" customHeight="1">
      <c r="A1720" s="1704">
        <f>IF(G1640="",0,1)</f>
        <v>0</v>
      </c>
      <c r="B1720" s="1629"/>
      <c r="C1720" s="1283"/>
      <c r="D1720" s="1561"/>
      <c r="E1720" s="1474" t="str">
        <f t="shared" si="159"/>
        <v/>
      </c>
      <c r="F1720" s="1789"/>
      <c r="G1720" s="1573"/>
      <c r="H1720" s="1335"/>
      <c r="I1720" s="1586"/>
      <c r="J1720" s="1586"/>
      <c r="K1720" s="1587"/>
      <c r="L1720" s="1587"/>
      <c r="M1720" s="1587"/>
      <c r="N1720" s="1587"/>
      <c r="O1720" s="1587"/>
      <c r="P1720" s="1587"/>
      <c r="Q1720" s="1587"/>
      <c r="R1720" s="1338"/>
      <c r="S1720" s="1337"/>
      <c r="T1720" s="1588"/>
      <c r="U1720" s="1582"/>
      <c r="V1720" s="1339"/>
      <c r="W1720" s="1339"/>
      <c r="X1720" s="1339"/>
      <c r="Y1720" s="2"/>
      <c r="Z1720" s="2"/>
      <c r="AA1720" s="2"/>
      <c r="AB1720" s="2"/>
      <c r="AC1720" s="1291"/>
      <c r="AD1720" s="1415"/>
      <c r="AE1720" s="1415"/>
      <c r="AF1720" s="1415"/>
      <c r="AG1720" s="1415"/>
      <c r="AH1720" s="1415"/>
      <c r="AI1720" s="1415"/>
      <c r="AJ1720" s="1415"/>
      <c r="AK1720" s="1415"/>
      <c r="AL1720" s="1415"/>
    </row>
    <row r="1721" spans="1:38" s="731" customFormat="1" ht="19" customHeight="1">
      <c r="A1721" s="1704">
        <f>IF(G1640="",0,1)</f>
        <v>0</v>
      </c>
      <c r="B1721" s="1629"/>
      <c r="C1721" s="1283"/>
      <c r="D1721" s="1561"/>
      <c r="E1721" s="1474" t="str">
        <f t="shared" si="159"/>
        <v/>
      </c>
      <c r="F1721" s="1789"/>
      <c r="G1721" s="1573" t="s">
        <v>9</v>
      </c>
      <c r="H1721" s="1596" t="str">
        <f>BX1640</f>
        <v/>
      </c>
      <c r="I1721" s="1575"/>
      <c r="J1721" s="1576"/>
      <c r="K1721" s="1577"/>
      <c r="L1721" s="1578"/>
      <c r="M1721" s="1578"/>
      <c r="N1721" s="1578"/>
      <c r="O1721" s="1578"/>
      <c r="P1721" s="1578"/>
      <c r="Q1721" s="1578"/>
      <c r="R1721" s="1578"/>
      <c r="S1721" s="1578"/>
      <c r="T1721" s="1578"/>
      <c r="U1721" s="1576"/>
      <c r="V1721" s="1579"/>
      <c r="W1721" s="1579"/>
      <c r="X1721" s="1579"/>
      <c r="Y1721" s="2"/>
      <c r="Z1721" s="2"/>
      <c r="AA1721" s="2"/>
      <c r="AB1721" s="2"/>
      <c r="AC1721" s="1291"/>
      <c r="AD1721" s="1415"/>
      <c r="AE1721" s="1415"/>
      <c r="AF1721" s="1415"/>
      <c r="AG1721" s="1415"/>
      <c r="AH1721" s="1415"/>
      <c r="AI1721" s="1415"/>
      <c r="AJ1721" s="1415"/>
      <c r="AK1721" s="1415"/>
      <c r="AL1721" s="1415"/>
    </row>
    <row r="1722" spans="1:38" s="731" customFormat="1" ht="19" customHeight="1">
      <c r="A1722" s="1704">
        <f>IF(G1640="",0,1)</f>
        <v>0</v>
      </c>
      <c r="B1722" s="1629"/>
      <c r="C1722" s="1283"/>
      <c r="D1722" s="1561"/>
      <c r="E1722" s="1474" t="str">
        <f t="shared" si="159"/>
        <v/>
      </c>
      <c r="F1722" s="1789"/>
      <c r="G1722" s="1571"/>
      <c r="H1722" s="1335"/>
      <c r="I1722" s="2176" t="s">
        <v>528</v>
      </c>
      <c r="J1722" s="2176"/>
      <c r="K1722" s="1338"/>
      <c r="L1722" s="1338"/>
      <c r="M1722" s="1338"/>
      <c r="N1722" s="1338"/>
      <c r="O1722" s="1338"/>
      <c r="P1722" s="1337"/>
      <c r="Q1722" s="1337"/>
      <c r="U1722" s="1580"/>
      <c r="V1722" s="1580"/>
      <c r="W1722" s="1580"/>
      <c r="X1722" s="1580"/>
      <c r="Y1722" s="2"/>
      <c r="Z1722" s="2"/>
      <c r="AA1722" s="2"/>
      <c r="AB1722" s="2"/>
      <c r="AC1722" s="1291"/>
      <c r="AD1722" s="1415"/>
      <c r="AE1722" s="1415"/>
      <c r="AF1722" s="1415"/>
      <c r="AG1722" s="1415"/>
      <c r="AH1722" s="1415"/>
      <c r="AI1722" s="1415"/>
      <c r="AJ1722" s="1415"/>
      <c r="AK1722" s="1415"/>
      <c r="AL1722" s="1415"/>
    </row>
    <row r="1723" spans="1:38" s="731" customFormat="1" ht="31" customHeight="1">
      <c r="A1723" s="1704">
        <f>IF(G1640="",0,1)</f>
        <v>0</v>
      </c>
      <c r="B1723" s="1629"/>
      <c r="C1723" s="1283"/>
      <c r="D1723" s="1561"/>
      <c r="E1723" s="1474" t="str">
        <f t="shared" si="159"/>
        <v/>
      </c>
      <c r="F1723" s="1789"/>
      <c r="G1723" s="1571"/>
      <c r="H1723" s="1335"/>
      <c r="I1723" s="2176" t="s">
        <v>529</v>
      </c>
      <c r="J1723" s="2176"/>
      <c r="K1723" s="2177" t="str">
        <f>K$148</f>
        <v>Placez les sondes de façon à ce qu'elles soient disposées entre 0 et 50 cm au-dessus de la plante.</v>
      </c>
      <c r="L1723" s="2177"/>
      <c r="M1723" s="2177"/>
      <c r="N1723" s="2177"/>
      <c r="O1723" s="2177"/>
      <c r="P1723" s="2177"/>
      <c r="Q1723" s="2177"/>
      <c r="R1723" s="2177"/>
      <c r="S1723" s="1581" t="s">
        <v>16</v>
      </c>
      <c r="T1723" s="1582"/>
      <c r="U1723" s="1580"/>
      <c r="V1723" s="1583"/>
      <c r="W1723" s="1584"/>
      <c r="X1723" s="1585"/>
      <c r="Y1723" s="2"/>
      <c r="Z1723" s="2"/>
      <c r="AA1723" s="2"/>
      <c r="AB1723" s="2"/>
      <c r="AC1723" s="1291"/>
      <c r="AD1723" s="1415"/>
      <c r="AE1723" s="1415"/>
      <c r="AF1723" s="1415"/>
      <c r="AG1723" s="1415"/>
      <c r="AH1723" s="1415"/>
      <c r="AI1723" s="1415"/>
      <c r="AJ1723" s="1415"/>
      <c r="AK1723" s="1415"/>
      <c r="AL1723" s="1415"/>
    </row>
    <row r="1724" spans="1:38" s="731" customFormat="1" ht="6" customHeight="1">
      <c r="A1724" s="1704">
        <f>IF(G1640="",0,1)</f>
        <v>0</v>
      </c>
      <c r="B1724" s="1629"/>
      <c r="C1724" s="1283"/>
      <c r="D1724" s="1561"/>
      <c r="E1724" s="1474" t="str">
        <f t="shared" si="159"/>
        <v/>
      </c>
      <c r="F1724" s="1789"/>
      <c r="G1724" s="1571"/>
      <c r="H1724" s="1335"/>
      <c r="I1724" s="1586"/>
      <c r="J1724" s="1586"/>
      <c r="K1724" s="1587"/>
      <c r="L1724" s="1587"/>
      <c r="M1724" s="1587"/>
      <c r="N1724" s="1587"/>
      <c r="O1724" s="1587"/>
      <c r="P1724" s="1587"/>
      <c r="Q1724" s="1587"/>
      <c r="R1724" s="1338"/>
      <c r="S1724" s="1337"/>
      <c r="T1724" s="1582"/>
      <c r="U1724" s="1582"/>
      <c r="V1724" s="1339"/>
      <c r="W1724" s="1339"/>
      <c r="X1724" s="1339"/>
      <c r="Y1724" s="2"/>
      <c r="Z1724" s="2"/>
      <c r="AA1724" s="2"/>
      <c r="AB1724" s="2"/>
      <c r="AC1724" s="1291"/>
      <c r="AD1724" s="1415"/>
      <c r="AE1724" s="1415"/>
      <c r="AF1724" s="1415"/>
      <c r="AG1724" s="1415"/>
      <c r="AH1724" s="1415"/>
      <c r="AI1724" s="1415"/>
      <c r="AJ1724" s="1415"/>
      <c r="AK1724" s="1415"/>
      <c r="AL1724" s="1415"/>
    </row>
    <row r="1725" spans="1:38" s="731" customFormat="1" ht="17" customHeight="1">
      <c r="A1725" s="1704">
        <f>IF(G1640="",0,1)</f>
        <v>0</v>
      </c>
      <c r="B1725" s="1629"/>
      <c r="C1725" s="1283"/>
      <c r="D1725" s="1561"/>
      <c r="E1725" s="1474" t="str">
        <f t="shared" si="159"/>
        <v/>
      </c>
      <c r="F1725" s="1789"/>
      <c r="G1725" s="1571"/>
      <c r="H1725" s="1589"/>
      <c r="I1725" s="1590"/>
      <c r="J1725" s="1590"/>
      <c r="K1725" s="1591"/>
      <c r="L1725" s="1591"/>
      <c r="M1725" s="1591"/>
      <c r="N1725" s="1591"/>
      <c r="O1725" s="1591"/>
      <c r="P1725" s="1591"/>
      <c r="Q1725" s="1591"/>
      <c r="R1725" s="1592"/>
      <c r="S1725" s="1593"/>
      <c r="T1725" s="1594"/>
      <c r="U1725" s="1594"/>
      <c r="V1725" s="1595"/>
      <c r="W1725" s="1595"/>
      <c r="X1725" s="1595"/>
      <c r="Y1725" s="2"/>
      <c r="Z1725" s="2"/>
      <c r="AA1725" s="2"/>
      <c r="AB1725" s="2"/>
      <c r="AC1725" s="1291"/>
      <c r="AD1725" s="1415"/>
      <c r="AE1725" s="1415"/>
      <c r="AF1725" s="1415"/>
      <c r="AG1725" s="1415"/>
      <c r="AH1725" s="1415"/>
      <c r="AI1725" s="1415"/>
      <c r="AJ1725" s="1415"/>
      <c r="AK1725" s="1415"/>
      <c r="AL1725" s="1415"/>
    </row>
    <row r="1726" spans="1:38" s="731" customFormat="1" ht="25" customHeight="1">
      <c r="A1726" s="1704">
        <f>IF(G1640="",0,1)</f>
        <v>0</v>
      </c>
      <c r="B1726" s="1629"/>
      <c r="C1726" s="1283"/>
      <c r="D1726" s="1561"/>
      <c r="E1726" s="1474" t="str">
        <f t="shared" si="159"/>
        <v/>
      </c>
      <c r="F1726" s="1789"/>
      <c r="G1726" s="1335" t="str">
        <f>G$151</f>
        <v>2.3 Ecran thermique</v>
      </c>
      <c r="H1726" s="1335"/>
      <c r="I1726" s="1336"/>
      <c r="J1726" s="1337"/>
      <c r="K1726" s="1338"/>
      <c r="L1726" s="1338"/>
      <c r="M1726" s="1338"/>
      <c r="N1726" s="1338"/>
      <c r="O1726" s="1338"/>
      <c r="P1726" s="1338"/>
      <c r="Q1726" s="1338"/>
      <c r="R1726" s="1338"/>
      <c r="S1726" s="1337"/>
      <c r="T1726" s="1337"/>
      <c r="U1726" s="1337"/>
      <c r="V1726" s="1339"/>
      <c r="W1726" s="1339"/>
      <c r="X1726" s="1339"/>
      <c r="Y1726" s="2"/>
      <c r="Z1726" s="2"/>
      <c r="AA1726" s="2"/>
      <c r="AB1726" s="2"/>
      <c r="AC1726" s="1291"/>
      <c r="AD1726" s="1415"/>
      <c r="AE1726" s="1415"/>
      <c r="AF1726" s="1415"/>
      <c r="AG1726" s="1415"/>
      <c r="AH1726" s="1415"/>
      <c r="AI1726" s="1415"/>
      <c r="AJ1726" s="1415"/>
      <c r="AK1726" s="1415"/>
      <c r="AL1726" s="1415"/>
    </row>
    <row r="1727" spans="1:38" s="731" customFormat="1" ht="19" customHeight="1">
      <c r="A1727" s="1704">
        <f>IF(G1640="",0,1)</f>
        <v>0</v>
      </c>
      <c r="B1727" s="1629"/>
      <c r="C1727" s="1283"/>
      <c r="D1727" s="1561"/>
      <c r="E1727" s="1474" t="str">
        <f t="shared" si="159"/>
        <v/>
      </c>
      <c r="F1727" s="1789"/>
      <c r="G1727" s="1573" t="s">
        <v>9</v>
      </c>
      <c r="H1727" s="1574" t="str">
        <f>BR1640</f>
        <v/>
      </c>
      <c r="I1727" s="1575"/>
      <c r="J1727" s="1576"/>
      <c r="K1727" s="1577"/>
      <c r="L1727" s="1578"/>
      <c r="M1727" s="1578"/>
      <c r="N1727" s="1578"/>
      <c r="O1727" s="1578"/>
      <c r="P1727" s="1578"/>
      <c r="Q1727" s="1578"/>
      <c r="R1727" s="1578"/>
      <c r="S1727" s="1578"/>
      <c r="T1727" s="1578"/>
      <c r="U1727" s="1576"/>
      <c r="V1727" s="1579"/>
      <c r="W1727" s="1579"/>
      <c r="X1727" s="1579"/>
      <c r="Y1727" s="2"/>
      <c r="Z1727" s="2"/>
      <c r="AA1727" s="2"/>
      <c r="AB1727" s="2"/>
      <c r="AC1727" s="1291"/>
      <c r="AD1727" s="1415"/>
      <c r="AE1727" s="1415"/>
      <c r="AF1727" s="1415"/>
      <c r="AG1727" s="1415"/>
      <c r="AH1727" s="1415"/>
      <c r="AI1727" s="1415"/>
      <c r="AJ1727" s="1415"/>
      <c r="AK1727" s="1415"/>
      <c r="AL1727" s="1415"/>
    </row>
    <row r="1728" spans="1:38" s="731" customFormat="1" ht="19" customHeight="1">
      <c r="A1728" s="1704">
        <f>IF(G1640="",0,1)</f>
        <v>0</v>
      </c>
      <c r="B1728" s="1629">
        <f>IF(H1727=G$41,-1,0)</f>
        <v>0</v>
      </c>
      <c r="C1728" s="1283"/>
      <c r="D1728" s="1561"/>
      <c r="E1728" s="1474" t="str">
        <f t="shared" si="159"/>
        <v/>
      </c>
      <c r="F1728" s="1789"/>
      <c r="G1728" s="1571"/>
      <c r="H1728" s="1335"/>
      <c r="I1728" s="2176" t="s">
        <v>528</v>
      </c>
      <c r="J1728" s="2176"/>
      <c r="K1728" s="1338"/>
      <c r="L1728" s="1338"/>
      <c r="M1728" s="1338"/>
      <c r="N1728" s="1338"/>
      <c r="O1728" s="1338"/>
      <c r="P1728" s="1337"/>
      <c r="Q1728" s="1337"/>
      <c r="U1728" s="1580"/>
      <c r="V1728" s="1580"/>
      <c r="W1728" s="1580"/>
      <c r="X1728" s="1580"/>
      <c r="Y1728" s="2"/>
      <c r="Z1728" s="2"/>
      <c r="AA1728" s="2"/>
      <c r="AB1728" s="2"/>
      <c r="AC1728" s="1291"/>
      <c r="AD1728" s="1415"/>
      <c r="AE1728" s="1415"/>
      <c r="AF1728" s="1415"/>
      <c r="AG1728" s="1415"/>
      <c r="AH1728" s="1415"/>
      <c r="AI1728" s="1415"/>
      <c r="AJ1728" s="1415"/>
      <c r="AK1728" s="1415"/>
      <c r="AL1728" s="1415"/>
    </row>
    <row r="1729" spans="1:81" s="731" customFormat="1" ht="25" customHeight="1">
      <c r="A1729" s="1704">
        <f>IF(G1640="",0,1)</f>
        <v>0</v>
      </c>
      <c r="B1729" s="1629">
        <f>IF(H1727=G$41,-1,0)</f>
        <v>0</v>
      </c>
      <c r="C1729" s="1283"/>
      <c r="D1729" s="1561"/>
      <c r="E1729" s="1474" t="str">
        <f t="shared" si="159"/>
        <v/>
      </c>
      <c r="F1729" s="1789"/>
      <c r="G1729" s="1571"/>
      <c r="H1729" s="1335"/>
      <c r="I1729" s="2176" t="s">
        <v>529</v>
      </c>
      <c r="J1729" s="2176"/>
      <c r="K1729" s="2177" t="str">
        <f>K$154</f>
        <v xml:space="preserve"> Colmatez les fentes avec des patchs et par agrafage.</v>
      </c>
      <c r="L1729" s="2177"/>
      <c r="M1729" s="2177"/>
      <c r="N1729" s="2177"/>
      <c r="O1729" s="2177"/>
      <c r="P1729" s="2177"/>
      <c r="Q1729" s="2177"/>
      <c r="R1729" s="2177"/>
      <c r="S1729" s="1581" t="s">
        <v>16</v>
      </c>
      <c r="T1729" s="1582"/>
      <c r="U1729" s="1580"/>
      <c r="V1729" s="1583"/>
      <c r="W1729" s="1584"/>
      <c r="X1729" s="1585"/>
      <c r="Y1729" s="2"/>
      <c r="Z1729" s="2"/>
      <c r="AA1729" s="2"/>
      <c r="AB1729" s="2"/>
      <c r="AC1729" s="1291"/>
      <c r="AD1729" s="1415"/>
      <c r="AE1729" s="1415"/>
      <c r="AF1729" s="1415"/>
      <c r="AG1729" s="1415"/>
      <c r="AH1729" s="1415"/>
      <c r="AI1729" s="1415"/>
      <c r="AJ1729" s="1415"/>
      <c r="AK1729" s="1415"/>
      <c r="AL1729" s="1415"/>
    </row>
    <row r="1730" spans="1:81" s="731" customFormat="1" ht="6" customHeight="1">
      <c r="A1730" s="1704">
        <f>IF(G1640="",0,1)</f>
        <v>0</v>
      </c>
      <c r="B1730" s="1629">
        <f>IF(H1727=G$41,-1,0)</f>
        <v>0</v>
      </c>
      <c r="C1730" s="1283"/>
      <c r="D1730" s="1561"/>
      <c r="E1730" s="1474" t="str">
        <f t="shared" si="159"/>
        <v/>
      </c>
      <c r="F1730" s="1789"/>
      <c r="G1730" s="1571"/>
      <c r="H1730" s="1335"/>
      <c r="I1730" s="1586"/>
      <c r="J1730" s="1586"/>
      <c r="K1730" s="1587"/>
      <c r="L1730" s="1587"/>
      <c r="M1730" s="1587"/>
      <c r="N1730" s="1587"/>
      <c r="O1730" s="1587"/>
      <c r="P1730" s="1587"/>
      <c r="Q1730" s="1587"/>
      <c r="R1730" s="1338"/>
      <c r="S1730" s="1337"/>
      <c r="T1730" s="1588"/>
      <c r="U1730" s="1582"/>
      <c r="V1730" s="1339"/>
      <c r="W1730" s="1339"/>
      <c r="X1730" s="1339"/>
      <c r="Y1730" s="2"/>
      <c r="Z1730" s="2"/>
      <c r="AA1730" s="2"/>
      <c r="AB1730" s="2"/>
      <c r="AC1730" s="1291"/>
      <c r="AD1730" s="1415"/>
      <c r="AE1730" s="1415"/>
      <c r="AF1730" s="1415"/>
      <c r="AG1730" s="1415"/>
      <c r="AH1730" s="1415"/>
      <c r="AI1730" s="1415"/>
      <c r="AJ1730" s="1415"/>
      <c r="AK1730" s="1415"/>
      <c r="AL1730" s="1415"/>
    </row>
    <row r="1731" spans="1:81" s="731" customFormat="1" ht="19" customHeight="1">
      <c r="A1731" s="1704">
        <f>IF(G1640="",0,1)</f>
        <v>0</v>
      </c>
      <c r="B1731" s="1629">
        <f>IF(H1727=G$41,-1,0)</f>
        <v>0</v>
      </c>
      <c r="C1731" s="1283"/>
      <c r="D1731" s="1561"/>
      <c r="E1731" s="1474" t="str">
        <f t="shared" si="159"/>
        <v/>
      </c>
      <c r="F1731" s="1789"/>
      <c r="G1731" s="1571"/>
      <c r="H1731" s="1574" t="str">
        <f>BS1640</f>
        <v/>
      </c>
      <c r="I1731" s="1575"/>
      <c r="J1731" s="1576"/>
      <c r="K1731" s="1577"/>
      <c r="L1731" s="1578"/>
      <c r="M1731" s="1578"/>
      <c r="N1731" s="1578"/>
      <c r="O1731" s="1578"/>
      <c r="P1731" s="1578"/>
      <c r="Q1731" s="1578"/>
      <c r="R1731" s="1578"/>
      <c r="S1731" s="1578"/>
      <c r="T1731" s="1578"/>
      <c r="U1731" s="1576"/>
      <c r="V1731" s="1579"/>
      <c r="W1731" s="1579"/>
      <c r="X1731" s="1579"/>
      <c r="Y1731" s="2"/>
      <c r="Z1731" s="2"/>
      <c r="AA1731" s="2"/>
      <c r="AB1731" s="2"/>
      <c r="AC1731" s="1291"/>
      <c r="AD1731" s="1415"/>
      <c r="AE1731" s="1415"/>
      <c r="AF1731" s="1415"/>
      <c r="AG1731" s="1415"/>
      <c r="AH1731" s="1415"/>
      <c r="AI1731" s="1415"/>
      <c r="AJ1731" s="1415"/>
      <c r="AK1731" s="1415"/>
      <c r="AL1731" s="1415"/>
    </row>
    <row r="1732" spans="1:81" s="731" customFormat="1" ht="19" customHeight="1">
      <c r="A1732" s="1704">
        <f>IF(G1640="",0,1)</f>
        <v>0</v>
      </c>
      <c r="B1732" s="1629">
        <f>IF(H1727=G$41,-1,0)</f>
        <v>0</v>
      </c>
      <c r="C1732" s="1283"/>
      <c r="D1732" s="1561"/>
      <c r="E1732" s="1474" t="str">
        <f t="shared" si="159"/>
        <v/>
      </c>
      <c r="F1732" s="1789"/>
      <c r="G1732" s="1571"/>
      <c r="H1732" s="1335"/>
      <c r="I1732" s="2176" t="s">
        <v>528</v>
      </c>
      <c r="J1732" s="2176"/>
      <c r="K1732" s="1338"/>
      <c r="L1732" s="1338"/>
      <c r="M1732" s="1338"/>
      <c r="N1732" s="1338"/>
      <c r="O1732" s="1338"/>
      <c r="P1732" s="1337"/>
      <c r="Q1732" s="1337"/>
      <c r="U1732" s="1580"/>
      <c r="V1732" s="1580"/>
      <c r="W1732" s="1580"/>
      <c r="X1732" s="1580"/>
      <c r="Y1732" s="2"/>
      <c r="Z1732" s="2"/>
      <c r="AA1732" s="2"/>
      <c r="AB1732" s="2"/>
      <c r="AC1732" s="1291"/>
      <c r="AD1732" s="1415"/>
      <c r="AE1732" s="1415"/>
      <c r="AF1732" s="1415"/>
      <c r="AG1732" s="1415"/>
      <c r="AH1732" s="1415"/>
      <c r="AI1732" s="1415"/>
      <c r="AJ1732" s="1415"/>
      <c r="AK1732" s="1415"/>
      <c r="AL1732" s="1415"/>
    </row>
    <row r="1733" spans="1:81" s="731" customFormat="1" ht="25" customHeight="1">
      <c r="A1733" s="1704">
        <f>IF(G1640="",0,1)</f>
        <v>0</v>
      </c>
      <c r="B1733" s="1629">
        <f>IF(H1727=G$41,-1,0)</f>
        <v>0</v>
      </c>
      <c r="C1733" s="1283"/>
      <c r="D1733" s="1561"/>
      <c r="E1733" s="1474" t="str">
        <f t="shared" si="159"/>
        <v/>
      </c>
      <c r="F1733" s="1789"/>
      <c r="G1733" s="1571"/>
      <c r="H1733" s="1335"/>
      <c r="I1733" s="2176" t="s">
        <v>529</v>
      </c>
      <c r="J1733" s="2176"/>
      <c r="K1733" s="2177" t="str">
        <f>K$158</f>
        <v xml:space="preserve"> Réajustez les bandes de tractions.</v>
      </c>
      <c r="L1733" s="2177"/>
      <c r="M1733" s="2177"/>
      <c r="N1733" s="2177"/>
      <c r="O1733" s="2177"/>
      <c r="P1733" s="2177"/>
      <c r="Q1733" s="2177"/>
      <c r="R1733" s="2177"/>
      <c r="S1733" s="1581" t="s">
        <v>16</v>
      </c>
      <c r="T1733" s="1582"/>
      <c r="U1733" s="1580"/>
      <c r="V1733" s="1583"/>
      <c r="W1733" s="1584"/>
      <c r="X1733" s="1585"/>
      <c r="Y1733" s="2"/>
      <c r="Z1733" s="2"/>
      <c r="AA1733" s="2"/>
      <c r="AB1733" s="2"/>
      <c r="AC1733" s="1291"/>
      <c r="AD1733" s="1415"/>
      <c r="AE1733" s="1415"/>
      <c r="AF1733" s="1415"/>
      <c r="AG1733" s="1415"/>
      <c r="AH1733" s="1415"/>
      <c r="AI1733" s="1415"/>
      <c r="AJ1733" s="1415"/>
      <c r="AK1733" s="1415"/>
      <c r="AL1733" s="1415"/>
    </row>
    <row r="1734" spans="1:81" s="731" customFormat="1" ht="6" customHeight="1">
      <c r="A1734" s="1704">
        <f>IF(G1640="",0,1)</f>
        <v>0</v>
      </c>
      <c r="B1734" s="1629"/>
      <c r="C1734" s="1283"/>
      <c r="D1734" s="1561"/>
      <c r="E1734" s="1474" t="str">
        <f t="shared" si="159"/>
        <v/>
      </c>
      <c r="F1734" s="1789"/>
      <c r="G1734" s="1571"/>
      <c r="H1734" s="1335"/>
      <c r="I1734" s="1586"/>
      <c r="J1734" s="1586"/>
      <c r="K1734" s="1587"/>
      <c r="L1734" s="1587"/>
      <c r="M1734" s="1587"/>
      <c r="N1734" s="1587"/>
      <c r="O1734" s="1587"/>
      <c r="P1734" s="1587"/>
      <c r="Q1734" s="1587"/>
      <c r="R1734" s="1338"/>
      <c r="S1734" s="1337"/>
      <c r="T1734" s="1582"/>
      <c r="U1734" s="1582"/>
      <c r="V1734" s="1339"/>
      <c r="W1734" s="1339"/>
      <c r="X1734" s="1339"/>
      <c r="Y1734" s="2"/>
      <c r="Z1734" s="2"/>
      <c r="AA1734" s="2"/>
      <c r="AB1734" s="2"/>
      <c r="AC1734" s="1291"/>
      <c r="AD1734" s="1415"/>
      <c r="AE1734" s="1415"/>
      <c r="AF1734" s="1415"/>
      <c r="AG1734" s="1415"/>
      <c r="AH1734" s="1415"/>
      <c r="AI1734" s="1415"/>
      <c r="AJ1734" s="1415"/>
      <c r="AK1734" s="1415"/>
      <c r="AL1734" s="1415"/>
    </row>
    <row r="1735" spans="1:81" s="731" customFormat="1" ht="17" customHeight="1">
      <c r="A1735" s="1704">
        <f>IF(G1640="",0,1)</f>
        <v>0</v>
      </c>
      <c r="B1735" s="1629"/>
      <c r="C1735" s="1283"/>
      <c r="D1735" s="1561"/>
      <c r="E1735" s="1474" t="str">
        <f t="shared" si="159"/>
        <v/>
      </c>
      <c r="F1735" s="1789"/>
      <c r="G1735" s="1571"/>
      <c r="H1735" s="1589"/>
      <c r="I1735" s="1590"/>
      <c r="J1735" s="1590"/>
      <c r="K1735" s="1591"/>
      <c r="L1735" s="1591"/>
      <c r="M1735" s="1591"/>
      <c r="N1735" s="1591"/>
      <c r="O1735" s="1591"/>
      <c r="P1735" s="1591"/>
      <c r="Q1735" s="1591"/>
      <c r="R1735" s="1592"/>
      <c r="S1735" s="1593"/>
      <c r="T1735" s="1594"/>
      <c r="U1735" s="1594"/>
      <c r="V1735" s="1595"/>
      <c r="W1735" s="1595"/>
      <c r="X1735" s="1595"/>
      <c r="Y1735" s="2"/>
      <c r="Z1735" s="2"/>
      <c r="AA1735" s="2"/>
      <c r="AB1735" s="2"/>
      <c r="AC1735" s="1291"/>
      <c r="AD1735" s="1415"/>
      <c r="AE1735" s="1415"/>
      <c r="AF1735" s="1415"/>
      <c r="AG1735" s="1415"/>
      <c r="AH1735" s="1415"/>
      <c r="AI1735" s="1415"/>
      <c r="AJ1735" s="1415"/>
      <c r="AK1735" s="1415"/>
      <c r="AL1735" s="1415"/>
    </row>
    <row r="1736" spans="1:81" s="1292" customFormat="1" ht="17" customHeight="1">
      <c r="A1736" s="1704">
        <f>IF(G1640="",0,1)</f>
        <v>0</v>
      </c>
      <c r="B1736" s="1629"/>
      <c r="C1736" s="1283"/>
      <c r="D1736" s="1561"/>
      <c r="E1736" s="1474" t="str">
        <f t="shared" si="159"/>
        <v/>
      </c>
      <c r="F1736" s="1789"/>
      <c r="G1736" s="1597"/>
      <c r="H1736" s="1597"/>
      <c r="I1736" s="1597"/>
      <c r="J1736" s="1597"/>
      <c r="K1736" s="1597"/>
      <c r="L1736" s="1597"/>
      <c r="M1736" s="1597"/>
      <c r="N1736" s="1597"/>
      <c r="O1736" s="1597"/>
      <c r="P1736" s="1598"/>
      <c r="Q1736" s="1598"/>
      <c r="R1736" s="1598"/>
      <c r="S1736" s="1598"/>
      <c r="T1736" s="1598"/>
      <c r="U1736" s="1598"/>
      <c r="V1736" s="1598"/>
      <c r="W1736" s="1598"/>
      <c r="X1736" s="1598"/>
    </row>
    <row r="1737" spans="1:81" s="1292" customFormat="1" ht="17" customHeight="1">
      <c r="A1737" s="1704">
        <f>IF(G1640="",0,1)</f>
        <v>0</v>
      </c>
      <c r="B1737" s="1629"/>
      <c r="C1737" s="1283"/>
      <c r="D1737" s="1561"/>
      <c r="E1737" s="1474" t="str">
        <f t="shared" si="159"/>
        <v/>
      </c>
      <c r="F1737" s="1789"/>
      <c r="G1737" s="1597"/>
      <c r="H1737" s="1597"/>
      <c r="I1737" s="1597"/>
      <c r="J1737" s="1597"/>
      <c r="K1737" s="1597"/>
      <c r="L1737" s="1597"/>
      <c r="M1737" s="1597"/>
      <c r="N1737" s="1597"/>
      <c r="O1737" s="1597"/>
      <c r="P1737" s="1598"/>
      <c r="Q1737" s="1598"/>
      <c r="R1737" s="1598"/>
      <c r="S1737" s="1598"/>
      <c r="T1737" s="1598"/>
      <c r="U1737" s="1598"/>
      <c r="V1737" s="1598"/>
      <c r="W1737" s="1598"/>
      <c r="X1737" s="1598"/>
    </row>
    <row r="1738" spans="1:81" s="1292" customFormat="1" ht="17" customHeight="1">
      <c r="A1738" s="1710">
        <f>IF(G1640="",0,1)</f>
        <v>0</v>
      </c>
      <c r="B1738" s="1711"/>
      <c r="C1738" s="1283"/>
      <c r="D1738" s="1561"/>
      <c r="E1738" s="1474" t="str">
        <f t="shared" si="159"/>
        <v/>
      </c>
      <c r="F1738" s="1789"/>
      <c r="G1738" s="1599"/>
      <c r="H1738" s="1599"/>
      <c r="I1738" s="1599"/>
      <c r="J1738" s="1599"/>
      <c r="K1738" s="1599"/>
      <c r="L1738" s="1599"/>
      <c r="M1738" s="1599"/>
      <c r="N1738" s="1599"/>
      <c r="O1738" s="1599"/>
      <c r="P1738" s="1600"/>
      <c r="Q1738" s="1600"/>
      <c r="R1738" s="1600"/>
      <c r="S1738" s="1600"/>
      <c r="T1738" s="1600"/>
      <c r="U1738" s="1600"/>
      <c r="V1738" s="1600"/>
      <c r="W1738" s="1600"/>
      <c r="X1738" s="1600"/>
      <c r="Z1738" s="1601"/>
      <c r="AA1738" s="1601"/>
      <c r="AB1738" s="1601"/>
      <c r="AC1738" s="1601"/>
      <c r="AD1738" s="1601"/>
      <c r="AE1738" s="1601"/>
      <c r="AF1738" s="1601"/>
      <c r="AG1738" s="1601"/>
      <c r="AH1738" s="1601"/>
      <c r="AI1738" s="1601"/>
      <c r="AJ1738" s="1601"/>
      <c r="AK1738" s="1601"/>
    </row>
    <row r="1739" spans="1:81" ht="13">
      <c r="A1739" s="1705">
        <f>IF(G1745="",0,1)</f>
        <v>0</v>
      </c>
      <c r="B1739" s="1706"/>
      <c r="C1739" s="1283"/>
      <c r="D1739" s="677"/>
      <c r="E1739" s="1474" t="str">
        <f t="shared" ref="E1739:E1745" si="160">IF((SUM(A1739:C1739))&gt;0,"Evaluation","")</f>
        <v/>
      </c>
      <c r="F1739" s="1789"/>
      <c r="G1739" s="1449">
        <f>G$49</f>
        <v>0</v>
      </c>
      <c r="H1739" s="1450"/>
      <c r="I1739" s="10"/>
      <c r="J1739" s="10"/>
      <c r="K1739" s="10"/>
      <c r="L1739" s="10"/>
      <c r="M1739" s="10"/>
      <c r="N1739" s="10"/>
      <c r="O1739" s="10"/>
      <c r="P1739" s="10"/>
      <c r="Q1739" s="10"/>
      <c r="R1739" s="10"/>
      <c r="S1739" s="10"/>
      <c r="T1739" s="10"/>
      <c r="U1739" s="10"/>
      <c r="V1739" s="10"/>
      <c r="W1739" s="10"/>
      <c r="X1739" s="2"/>
      <c r="Z1739" s="1545"/>
      <c r="AA1739" s="1545"/>
      <c r="AB1739" s="1545"/>
      <c r="AC1739" s="1545"/>
      <c r="AD1739" s="1545"/>
      <c r="AE1739" s="1545"/>
      <c r="AF1739" s="1545"/>
      <c r="AG1739" s="1545"/>
      <c r="AH1739" s="1545"/>
      <c r="AI1739" s="1545"/>
      <c r="AJ1739" s="1545"/>
      <c r="AK1739" s="1545"/>
      <c r="AL1739" s="1545"/>
      <c r="AM1739" s="1545"/>
    </row>
    <row r="1740" spans="1:81" ht="13">
      <c r="A1740" s="1704">
        <f>IF(G1745="",0,1)</f>
        <v>0</v>
      </c>
      <c r="C1740" s="1283"/>
      <c r="D1740" s="677"/>
      <c r="E1740" s="1474" t="str">
        <f t="shared" si="160"/>
        <v/>
      </c>
      <c r="F1740" s="1789"/>
      <c r="G1740" s="1244"/>
      <c r="H1740" s="1245"/>
      <c r="I1740" s="1"/>
      <c r="J1740" s="1"/>
      <c r="K1740" s="1"/>
      <c r="L1740" s="1"/>
      <c r="M1740" s="1"/>
      <c r="N1740" s="1"/>
      <c r="O1740" s="1"/>
      <c r="P1740" s="1"/>
      <c r="Q1740" s="1"/>
      <c r="R1740" s="1"/>
      <c r="S1740" s="1"/>
      <c r="T1740" s="1"/>
      <c r="U1740" s="1"/>
      <c r="V1740" s="1"/>
      <c r="W1740" s="1"/>
    </row>
    <row r="1741" spans="1:81" ht="13">
      <c r="A1741" s="1704">
        <f>IF(G1745="",0,1)</f>
        <v>0</v>
      </c>
      <c r="C1741" s="1283"/>
      <c r="D1741" s="677"/>
      <c r="E1741" s="1474" t="str">
        <f t="shared" si="160"/>
        <v/>
      </c>
      <c r="F1741" s="1789"/>
      <c r="G1741" s="1244"/>
      <c r="H1741" s="1245"/>
      <c r="I1741" s="1"/>
      <c r="J1741" s="1"/>
      <c r="K1741" s="1"/>
      <c r="L1741" s="1"/>
      <c r="M1741" s="1"/>
      <c r="N1741" s="1"/>
      <c r="O1741" s="1"/>
      <c r="P1741" s="1"/>
      <c r="Q1741" s="1"/>
      <c r="R1741" s="1"/>
      <c r="S1741" s="1"/>
      <c r="T1741" s="1"/>
      <c r="U1741" s="1"/>
      <c r="V1741" s="1"/>
      <c r="W1741" s="1"/>
    </row>
    <row r="1742" spans="1:81" s="1250" customFormat="1" ht="29" thickBot="1">
      <c r="A1742" s="1704">
        <f>IF(G1745="",0,1)</f>
        <v>0</v>
      </c>
      <c r="B1742" s="1629"/>
      <c r="C1742" s="1283"/>
      <c r="D1742" s="1546"/>
      <c r="E1742" s="1474" t="str">
        <f t="shared" si="160"/>
        <v/>
      </c>
      <c r="F1742" s="1789"/>
      <c r="G1742" s="1621" t="str">
        <f>G1745</f>
        <v/>
      </c>
      <c r="H1742" s="777"/>
      <c r="I1742" s="777"/>
      <c r="J1742" s="777"/>
      <c r="K1742" s="777"/>
      <c r="L1742" s="777"/>
      <c r="M1742" s="777"/>
      <c r="N1742" s="777"/>
      <c r="O1742" s="777"/>
      <c r="P1742" s="777"/>
      <c r="Q1742" s="777"/>
      <c r="R1742" s="777"/>
      <c r="S1742" s="777"/>
      <c r="T1742" s="777"/>
      <c r="U1742" s="777"/>
      <c r="V1742" s="777"/>
      <c r="W1742" s="777"/>
      <c r="X1742" s="1370">
        <f>U$45</f>
        <v>0</v>
      </c>
      <c r="Y1742" s="1415"/>
      <c r="Z1742" s="1415"/>
      <c r="AA1742" s="1415"/>
      <c r="AB1742" s="1415"/>
      <c r="AC1742" s="1415"/>
      <c r="AD1742" s="1415"/>
      <c r="AE1742" s="1246"/>
      <c r="AF1742" s="1246"/>
      <c r="AG1742" s="1247"/>
      <c r="AH1742" s="1247"/>
      <c r="AI1742" s="1247"/>
      <c r="AJ1742" s="1248"/>
      <c r="AK1742" s="1247"/>
      <c r="AL1742" s="1249"/>
      <c r="AM1742" s="1247"/>
      <c r="AN1742" s="1247"/>
      <c r="AO1742" s="1247"/>
      <c r="AP1742" s="1247"/>
      <c r="AQ1742" s="1247"/>
      <c r="AR1742" s="1247"/>
      <c r="AS1742" s="1247"/>
      <c r="AT1742" s="1247"/>
    </row>
    <row r="1743" spans="1:81" s="18" customFormat="1" ht="19">
      <c r="A1743" s="1704">
        <f>IF(G1745="",0,1)</f>
        <v>0</v>
      </c>
      <c r="B1743" s="1629"/>
      <c r="C1743" s="1283"/>
      <c r="D1743" s="677"/>
      <c r="E1743" s="1474" t="str">
        <f t="shared" si="160"/>
        <v/>
      </c>
      <c r="F1743" s="1789"/>
      <c r="G1743" s="1184"/>
      <c r="H1743" s="1184"/>
      <c r="I1743" s="1184"/>
      <c r="J1743" s="1184"/>
      <c r="K1743" s="1184"/>
      <c r="L1743" s="1184"/>
      <c r="M1743" s="1184"/>
      <c r="N1743" s="1184"/>
      <c r="O1743" s="1184"/>
      <c r="P1743" s="1184"/>
      <c r="Q1743" s="1184"/>
      <c r="R1743" s="1184"/>
      <c r="S1743" s="1184"/>
      <c r="T1743" s="1184"/>
      <c r="U1743" s="1184"/>
      <c r="V1743" s="1184"/>
      <c r="W1743" s="1184"/>
      <c r="X1743" s="1415"/>
      <c r="Y1743" s="1415"/>
      <c r="Z1743" s="1415"/>
      <c r="AA1743" s="1415"/>
      <c r="AB1743" s="1415"/>
      <c r="AC1743" s="1415"/>
      <c r="AD1743" s="1415"/>
      <c r="AE1743" s="1415"/>
      <c r="AF1743" s="1415"/>
      <c r="AG1743" s="40"/>
      <c r="AH1743" s="40"/>
      <c r="AI1743" s="40"/>
      <c r="AJ1743" s="49"/>
      <c r="AK1743" s="40"/>
      <c r="AL1743" s="20"/>
      <c r="AM1743" s="1247"/>
      <c r="AN1743" s="40"/>
      <c r="AO1743" s="1247"/>
      <c r="AP1743" s="40"/>
      <c r="AQ1743" s="40"/>
      <c r="AR1743" s="40"/>
      <c r="AS1743" s="40"/>
      <c r="AT1743" s="40"/>
      <c r="BZ1743" s="122" t="s">
        <v>905</v>
      </c>
      <c r="CB1743" s="122" t="s">
        <v>904</v>
      </c>
    </row>
    <row r="1744" spans="1:81" s="41" customFormat="1" ht="187" hidden="1" customHeight="1" outlineLevel="1">
      <c r="A1744" s="1707"/>
      <c r="B1744" s="1708"/>
      <c r="C1744" s="685"/>
      <c r="D1744" s="685"/>
      <c r="E1744" s="1474" t="str">
        <f t="shared" si="160"/>
        <v/>
      </c>
      <c r="F1744" s="1790"/>
      <c r="G1744" s="342" t="str">
        <f t="shared" ref="G1744:AL1744" si="161">G$3</f>
        <v>Serre</v>
      </c>
      <c r="H1744" s="343" t="str">
        <f t="shared" si="161"/>
        <v>Année de construction</v>
      </c>
      <c r="I1744" s="344" t="str">
        <f t="shared" si="161"/>
        <v xml:space="preserve">Surface cultivée nette </v>
      </c>
      <c r="J1744" s="344" t="str">
        <f t="shared" si="161"/>
        <v>Type de serre</v>
      </c>
      <c r="K1744" s="344" t="str">
        <f t="shared" si="161"/>
        <v>Température moyenne octobre-mars</v>
      </c>
      <c r="L1744" s="344" t="str">
        <f t="shared" si="161"/>
        <v>Type de température</v>
      </c>
      <c r="M1744" s="344" t="str">
        <f t="shared" si="161"/>
        <v>Qualité énergétique [consommation en % d'une serre standard]</v>
      </c>
      <c r="N1744" s="344" t="str">
        <f t="shared" si="161"/>
        <v>Rang</v>
      </c>
      <c r="O1744" s="344" t="str">
        <f t="shared" si="161"/>
        <v>Evaluation de la qualité énergétique</v>
      </c>
      <c r="P1744" s="344" t="str">
        <f t="shared" si="161"/>
        <v>Utilisation escomptée</v>
      </c>
      <c r="Q1744" s="327">
        <f t="shared" si="161"/>
        <v>0</v>
      </c>
      <c r="R1744" s="456" t="str">
        <f t="shared" si="161"/>
        <v>Serre Consommation d'énergie [%]</v>
      </c>
      <c r="S1744" s="456" t="str">
        <f t="shared" si="161"/>
        <v>Serre Consommation d'énergie Actuel [kWh]</v>
      </c>
      <c r="T1744" s="455" t="str">
        <f t="shared" si="161"/>
        <v>Distribution de chaleur Consommation d'énergie [kWh]</v>
      </c>
      <c r="U1744" s="456" t="str">
        <f t="shared" si="161"/>
        <v>Total Consommation d'énergie Actuel [kWh]</v>
      </c>
      <c r="V1744" s="327">
        <f t="shared" si="161"/>
        <v>0</v>
      </c>
      <c r="W1744" s="512" t="str">
        <f t="shared" si="161"/>
        <v>Objectif en 4 ans</v>
      </c>
      <c r="X1744" s="512" t="str">
        <f t="shared" si="161"/>
        <v>Objectif en 8 ans</v>
      </c>
      <c r="Y1744" s="327">
        <f t="shared" si="161"/>
        <v>0</v>
      </c>
      <c r="Z1744" s="333" t="str">
        <f t="shared" si="161"/>
        <v>Ecran thermique</v>
      </c>
      <c r="AA1744" s="333" t="str">
        <f t="shared" si="161"/>
        <v>Toit</v>
      </c>
      <c r="AB1744" s="333" t="str">
        <f t="shared" si="161"/>
        <v>Parois latérales</v>
      </c>
      <c r="AC1744" s="333" t="str">
        <f t="shared" si="161"/>
        <v>Etanchéité</v>
      </c>
      <c r="AD1744" s="333" t="str">
        <f t="shared" si="161"/>
        <v>Gestion climatique</v>
      </c>
      <c r="AE1744" s="40" t="str">
        <f t="shared" si="161"/>
        <v>Observations</v>
      </c>
      <c r="AF1744" s="332" t="str">
        <f t="shared" si="161"/>
        <v>Ecran thermique</v>
      </c>
      <c r="AG1744" s="332" t="str">
        <f t="shared" si="161"/>
        <v>Toit</v>
      </c>
      <c r="AH1744" s="332" t="str">
        <f t="shared" si="161"/>
        <v>Parois latérales</v>
      </c>
      <c r="AI1744" s="332" t="str">
        <f t="shared" si="161"/>
        <v>Etanchéité</v>
      </c>
      <c r="AJ1744" s="332" t="str">
        <f t="shared" si="161"/>
        <v>Gestion climatique</v>
      </c>
      <c r="AK1744" s="455" t="str">
        <f t="shared" si="161"/>
        <v>Isolation des conduites</v>
      </c>
      <c r="AL1744" s="455" t="str">
        <f t="shared" si="161"/>
        <v>Isolation des sous-distributions</v>
      </c>
      <c r="AM1744" s="405">
        <f t="shared" ref="AM1744:BR1744" si="162">AM$3</f>
        <v>0</v>
      </c>
      <c r="AN1744" s="332" t="str">
        <f t="shared" si="162"/>
        <v>Ecran thermique</v>
      </c>
      <c r="AO1744" s="332" t="str">
        <f t="shared" si="162"/>
        <v>Toit</v>
      </c>
      <c r="AP1744" s="332" t="str">
        <f t="shared" si="162"/>
        <v>Parois latérales</v>
      </c>
      <c r="AQ1744" s="332" t="str">
        <f t="shared" si="162"/>
        <v>Etanchéité</v>
      </c>
      <c r="AR1744" s="332" t="str">
        <f t="shared" si="162"/>
        <v>Gestion climatique</v>
      </c>
      <c r="AS1744" s="40">
        <f t="shared" si="162"/>
        <v>0</v>
      </c>
      <c r="AT1744" s="332" t="str">
        <f t="shared" si="162"/>
        <v>Ecran thermique</v>
      </c>
      <c r="AU1744" s="332" t="str">
        <f t="shared" si="162"/>
        <v>Toit</v>
      </c>
      <c r="AV1744" s="332" t="str">
        <f t="shared" si="162"/>
        <v>Parois latérales</v>
      </c>
      <c r="AW1744" s="332" t="str">
        <f t="shared" si="162"/>
        <v>Etanchéité</v>
      </c>
      <c r="AX1744" s="332" t="str">
        <f t="shared" si="162"/>
        <v>Gestion climatique</v>
      </c>
      <c r="AY1744" s="455" t="str">
        <f t="shared" si="162"/>
        <v>Isolation des conduites</v>
      </c>
      <c r="AZ1744" s="455" t="str">
        <f t="shared" si="162"/>
        <v>Isolation des sous-distributions</v>
      </c>
      <c r="BA1744" s="332" t="str">
        <f t="shared" si="162"/>
        <v>Total arrondi</v>
      </c>
      <c r="BB1744" s="40">
        <f t="shared" si="162"/>
        <v>0</v>
      </c>
      <c r="BC1744" s="332" t="str">
        <f t="shared" si="162"/>
        <v>Ecran thermique</v>
      </c>
      <c r="BD1744" s="332" t="str">
        <f t="shared" si="162"/>
        <v>Toit</v>
      </c>
      <c r="BE1744" s="332" t="str">
        <f t="shared" si="162"/>
        <v>Parois latérales</v>
      </c>
      <c r="BF1744" s="332" t="str">
        <f t="shared" si="162"/>
        <v>Etanchéité</v>
      </c>
      <c r="BG1744" s="332" t="str">
        <f t="shared" si="162"/>
        <v>Gestion climatique</v>
      </c>
      <c r="BH1744" s="455" t="str">
        <f t="shared" si="162"/>
        <v>Isolation des conduites</v>
      </c>
      <c r="BI1744" s="455" t="str">
        <f t="shared" si="162"/>
        <v>Isolation des sous-distributions</v>
      </c>
      <c r="BJ1744" s="40">
        <f t="shared" si="162"/>
        <v>0</v>
      </c>
      <c r="BK1744" s="512" t="str">
        <f t="shared" si="162"/>
        <v>P1</v>
      </c>
      <c r="BL1744" s="512">
        <f t="shared" si="162"/>
        <v>0</v>
      </c>
      <c r="BM1744" s="512" t="str">
        <f t="shared" si="162"/>
        <v>Total</v>
      </c>
      <c r="BN1744" s="40">
        <f t="shared" si="162"/>
        <v>0</v>
      </c>
      <c r="BO1744" s="512" t="str">
        <f t="shared" si="162"/>
        <v>Objectif en 4 ans</v>
      </c>
      <c r="BP1744" s="512" t="str">
        <f t="shared" si="162"/>
        <v>Objectif en 8 ans</v>
      </c>
      <c r="BQ1744" s="41">
        <f t="shared" si="162"/>
        <v>0</v>
      </c>
      <c r="BR1744" s="332" t="str">
        <f t="shared" si="162"/>
        <v>Ecran thermique</v>
      </c>
      <c r="BS1744" s="332" t="str">
        <f t="shared" ref="BS1744:CA1744" si="163">BS$3</f>
        <v>Ecran thermique 2</v>
      </c>
      <c r="BT1744" s="332" t="str">
        <f t="shared" si="163"/>
        <v>Etanchéité</v>
      </c>
      <c r="BU1744" s="332" t="str">
        <f t="shared" si="163"/>
        <v>Etanchéité 2</v>
      </c>
      <c r="BV1744" s="332" t="str">
        <f t="shared" si="163"/>
        <v>Etanchéité 2 - Recommandation</v>
      </c>
      <c r="BW1744" s="332" t="str">
        <f t="shared" si="163"/>
        <v>Sonde 1</v>
      </c>
      <c r="BX1744" s="332" t="str">
        <f t="shared" si="163"/>
        <v>Sonde 2</v>
      </c>
      <c r="BY1744" s="41">
        <f t="shared" si="163"/>
        <v>0</v>
      </c>
      <c r="BZ1744" s="416" t="str">
        <f t="shared" si="163"/>
        <v>Ensemble 1</v>
      </c>
      <c r="CA1744" s="416" t="str">
        <f t="shared" si="163"/>
        <v>Ensemble 2</v>
      </c>
      <c r="CB1744" s="416" t="str">
        <f>BZ1744</f>
        <v>Ensemble 1</v>
      </c>
      <c r="CC1744" s="416" t="str">
        <f>CA1744</f>
        <v>Ensemble 2</v>
      </c>
    </row>
    <row r="1745" spans="1:81" s="28" customFormat="1" ht="32" hidden="1" customHeight="1" outlineLevel="1">
      <c r="A1745" s="1646"/>
      <c r="B1745" s="1659"/>
      <c r="C1745" s="686"/>
      <c r="D1745" s="686"/>
      <c r="E1745" s="1474" t="str">
        <f t="shared" si="160"/>
        <v/>
      </c>
      <c r="F1745" s="1791"/>
      <c r="G1745" s="521" t="str">
        <f t="shared" ref="G1745:AL1745" si="164">G20</f>
        <v/>
      </c>
      <c r="H1745" s="335" t="str">
        <f t="shared" si="164"/>
        <v/>
      </c>
      <c r="I1745" s="336" t="str">
        <f t="shared" si="164"/>
        <v/>
      </c>
      <c r="J1745" s="336" t="str">
        <f t="shared" si="164"/>
        <v/>
      </c>
      <c r="K1745" s="337" t="str">
        <f t="shared" si="164"/>
        <v/>
      </c>
      <c r="L1745" s="336" t="str">
        <f t="shared" si="164"/>
        <v/>
      </c>
      <c r="M1745" s="468" t="str">
        <f t="shared" si="164"/>
        <v/>
      </c>
      <c r="N1745" s="337" t="str">
        <f t="shared" si="164"/>
        <v/>
      </c>
      <c r="O1745" s="338" t="str">
        <f t="shared" si="164"/>
        <v/>
      </c>
      <c r="P1745" s="336" t="str">
        <f t="shared" si="164"/>
        <v/>
      </c>
      <c r="Q1745" s="522">
        <f t="shared" si="164"/>
        <v>0</v>
      </c>
      <c r="R1745" s="338">
        <f t="shared" si="164"/>
        <v>0</v>
      </c>
      <c r="S1745" s="523">
        <f t="shared" si="164"/>
        <v>0</v>
      </c>
      <c r="T1745" s="523">
        <f t="shared" si="164"/>
        <v>0</v>
      </c>
      <c r="U1745" s="523" t="str">
        <f t="shared" si="164"/>
        <v/>
      </c>
      <c r="V1745" s="522">
        <f t="shared" si="164"/>
        <v>0</v>
      </c>
      <c r="W1745" s="523" t="str">
        <f t="shared" si="164"/>
        <v/>
      </c>
      <c r="X1745" s="523" t="str">
        <f t="shared" si="164"/>
        <v/>
      </c>
      <c r="Y1745" s="522">
        <f t="shared" si="164"/>
        <v>0</v>
      </c>
      <c r="Z1745" s="331" t="str">
        <f t="shared" si="164"/>
        <v/>
      </c>
      <c r="AA1745" s="331" t="str">
        <f t="shared" si="164"/>
        <v/>
      </c>
      <c r="AB1745" s="331" t="str">
        <f t="shared" si="164"/>
        <v/>
      </c>
      <c r="AC1745" s="331" t="str">
        <f t="shared" si="164"/>
        <v/>
      </c>
      <c r="AD1745" s="331" t="str">
        <f t="shared" si="164"/>
        <v/>
      </c>
      <c r="AE1745" s="524" t="str">
        <f t="shared" si="164"/>
        <v/>
      </c>
      <c r="AF1745" s="331" t="str">
        <f t="shared" si="164"/>
        <v/>
      </c>
      <c r="AG1745" s="331" t="str">
        <f t="shared" si="164"/>
        <v/>
      </c>
      <c r="AH1745" s="331" t="str">
        <f t="shared" si="164"/>
        <v/>
      </c>
      <c r="AI1745" s="331" t="str">
        <f t="shared" si="164"/>
        <v/>
      </c>
      <c r="AJ1745" s="331" t="str">
        <f t="shared" si="164"/>
        <v/>
      </c>
      <c r="AK1745" s="331" t="str">
        <f t="shared" si="164"/>
        <v/>
      </c>
      <c r="AL1745" s="331" t="str">
        <f t="shared" si="164"/>
        <v/>
      </c>
      <c r="AM1745" s="524" t="str">
        <f t="shared" ref="AM1745:BR1745" si="165">AM20</f>
        <v>.</v>
      </c>
      <c r="AN1745" s="346" t="str">
        <f t="shared" si="165"/>
        <v/>
      </c>
      <c r="AO1745" s="346" t="str">
        <f t="shared" si="165"/>
        <v/>
      </c>
      <c r="AP1745" s="346" t="str">
        <f t="shared" si="165"/>
        <v/>
      </c>
      <c r="AQ1745" s="346" t="str">
        <f t="shared" si="165"/>
        <v/>
      </c>
      <c r="AR1745" s="346" t="str">
        <f t="shared" si="165"/>
        <v/>
      </c>
      <c r="AS1745" s="525">
        <f t="shared" si="165"/>
        <v>0</v>
      </c>
      <c r="AT1745" s="398" t="str">
        <f t="shared" si="165"/>
        <v/>
      </c>
      <c r="AU1745" s="398" t="str">
        <f t="shared" si="165"/>
        <v/>
      </c>
      <c r="AV1745" s="398" t="str">
        <f t="shared" si="165"/>
        <v/>
      </c>
      <c r="AW1745" s="398" t="str">
        <f t="shared" si="165"/>
        <v/>
      </c>
      <c r="AX1745" s="398" t="str">
        <f t="shared" si="165"/>
        <v/>
      </c>
      <c r="AY1745" s="28" t="str">
        <f t="shared" si="165"/>
        <v/>
      </c>
      <c r="AZ1745" s="28" t="str">
        <f t="shared" si="165"/>
        <v/>
      </c>
      <c r="BA1745" s="398" t="str">
        <f t="shared" si="165"/>
        <v/>
      </c>
      <c r="BB1745" s="525">
        <f t="shared" si="165"/>
        <v>0</v>
      </c>
      <c r="BC1745" s="445" t="str">
        <f t="shared" si="165"/>
        <v/>
      </c>
      <c r="BD1745" s="445" t="str">
        <f t="shared" si="165"/>
        <v/>
      </c>
      <c r="BE1745" s="445" t="str">
        <f t="shared" si="165"/>
        <v/>
      </c>
      <c r="BF1745" s="445" t="str">
        <f t="shared" si="165"/>
        <v/>
      </c>
      <c r="BG1745" s="445" t="str">
        <f t="shared" si="165"/>
        <v/>
      </c>
      <c r="BH1745" s="467" t="str">
        <f t="shared" si="165"/>
        <v/>
      </c>
      <c r="BI1745" s="467" t="str">
        <f t="shared" si="165"/>
        <v/>
      </c>
      <c r="BJ1745" s="525">
        <f t="shared" si="165"/>
        <v>0</v>
      </c>
      <c r="BK1745" s="445" t="str">
        <f t="shared" si="165"/>
        <v/>
      </c>
      <c r="BL1745" s="445" t="str">
        <f t="shared" si="165"/>
        <v/>
      </c>
      <c r="BM1745" s="445" t="str">
        <f t="shared" si="165"/>
        <v/>
      </c>
      <c r="BN1745" s="525">
        <f t="shared" si="165"/>
        <v>0</v>
      </c>
      <c r="BO1745" s="445" t="str">
        <f t="shared" si="165"/>
        <v/>
      </c>
      <c r="BP1745" s="445">
        <f t="shared" si="165"/>
        <v>0</v>
      </c>
      <c r="BQ1745" s="28">
        <f t="shared" si="165"/>
        <v>0</v>
      </c>
      <c r="BR1745" s="398" t="str">
        <f t="shared" si="165"/>
        <v/>
      </c>
      <c r="BS1745" s="398" t="str">
        <f t="shared" ref="BS1745:BX1745" si="166">BS20</f>
        <v/>
      </c>
      <c r="BT1745" s="398" t="str">
        <f t="shared" si="166"/>
        <v/>
      </c>
      <c r="BU1745" s="398" t="str">
        <f t="shared" si="166"/>
        <v/>
      </c>
      <c r="BV1745" s="398" t="str">
        <f t="shared" si="166"/>
        <v/>
      </c>
      <c r="BW1745" s="398" t="str">
        <f t="shared" si="166"/>
        <v/>
      </c>
      <c r="BX1745" s="398" t="str">
        <f t="shared" si="166"/>
        <v/>
      </c>
      <c r="BY1745" s="28">
        <f>BY1692</f>
        <v>0</v>
      </c>
      <c r="BZ1745" s="396">
        <f>AG1796</f>
        <v>0</v>
      </c>
      <c r="CA1745" s="396">
        <f>AH1796</f>
        <v>0</v>
      </c>
      <c r="CB1745" s="396">
        <f>AI1796</f>
        <v>0</v>
      </c>
      <c r="CC1745" s="396">
        <f>AJ1796</f>
        <v>0</v>
      </c>
    </row>
    <row r="1746" spans="1:81" s="51" customFormat="1" ht="19" hidden="1" outlineLevel="1">
      <c r="A1746" s="1704">
        <v>0</v>
      </c>
      <c r="B1746" s="1629"/>
      <c r="C1746" s="1283"/>
      <c r="D1746" s="677"/>
      <c r="E1746" s="1474" t="str">
        <f t="shared" ref="E1746:E1777" si="167">IF((SUM(A1746:C1746))&gt;0,G$42,"")</f>
        <v/>
      </c>
      <c r="F1746" s="1789"/>
      <c r="N1746" s="644"/>
      <c r="R1746" s="50"/>
      <c r="U1746" s="1184"/>
      <c r="W1746" s="130"/>
      <c r="X1746" s="1415"/>
      <c r="Y1746" s="1415"/>
      <c r="Z1746" s="53"/>
      <c r="AA1746" s="1415"/>
      <c r="AB1746" s="53"/>
      <c r="AC1746" s="53"/>
      <c r="AD1746" s="53"/>
      <c r="AE1746" s="53"/>
      <c r="AF1746" s="53"/>
      <c r="AG1746" s="40"/>
      <c r="AJ1746" s="52"/>
      <c r="AL1746" s="1383"/>
      <c r="AM1746" s="1247"/>
      <c r="AO1746" s="1247"/>
      <c r="AV1746" s="18"/>
      <c r="BL1746" s="18"/>
    </row>
    <row r="1747" spans="1:81" s="1385" customFormat="1" ht="19" hidden="1" outlineLevel="1">
      <c r="A1747" s="1704">
        <v>0</v>
      </c>
      <c r="B1747" s="1629"/>
      <c r="C1747" s="1283"/>
      <c r="D1747" s="677"/>
      <c r="E1747" s="1474" t="str">
        <f t="shared" si="167"/>
        <v/>
      </c>
      <c r="F1747" s="1789"/>
      <c r="H1747" s="1547"/>
      <c r="I1747" s="1547"/>
      <c r="J1747" s="1547"/>
      <c r="K1747" s="1547"/>
      <c r="L1747" s="1547"/>
      <c r="M1747" s="1547"/>
      <c r="N1747" s="1384"/>
      <c r="O1747" s="1384"/>
      <c r="P1747" s="1384"/>
      <c r="Q1747" s="1384"/>
      <c r="R1747" s="1384"/>
      <c r="S1747" s="1384"/>
      <c r="T1747" s="1384"/>
      <c r="U1747" s="1384"/>
      <c r="V1747" s="1384"/>
      <c r="W1747" s="130"/>
      <c r="X1747" s="1415"/>
      <c r="Y1747" s="1415"/>
      <c r="Z1747" s="53"/>
      <c r="AA1747" s="1415"/>
      <c r="AB1747" s="53"/>
      <c r="AC1747" s="53"/>
      <c r="AD1747" s="53"/>
      <c r="AE1747" s="1384"/>
      <c r="AF1747" s="1384"/>
      <c r="AG1747" s="40"/>
      <c r="AH1747" s="1384"/>
      <c r="AI1747" s="1384"/>
      <c r="AJ1747" s="1384"/>
      <c r="AK1747" s="1384"/>
      <c r="AL1747" s="1384"/>
      <c r="AM1747" s="1247"/>
      <c r="AN1747" s="1384"/>
      <c r="AO1747" s="1247"/>
      <c r="AP1747" s="1384"/>
      <c r="AQ1747" s="1384"/>
      <c r="AR1747" s="1384"/>
      <c r="AS1747" s="1384"/>
      <c r="AT1747" s="1384"/>
      <c r="BL1747" s="18"/>
    </row>
    <row r="1748" spans="1:81" s="1385" customFormat="1" ht="19" hidden="1" outlineLevel="1">
      <c r="A1748" s="1704">
        <v>0</v>
      </c>
      <c r="B1748" s="1629"/>
      <c r="C1748" s="1283"/>
      <c r="D1748" s="677"/>
      <c r="E1748" s="1474" t="str">
        <f t="shared" si="167"/>
        <v/>
      </c>
      <c r="F1748" s="1789"/>
      <c r="G1748" s="1547"/>
      <c r="H1748" s="1547"/>
      <c r="I1748" s="1547"/>
      <c r="J1748" s="1547"/>
      <c r="K1748" s="1547"/>
      <c r="L1748" s="1547"/>
      <c r="M1748" s="1547"/>
      <c r="N1748" s="1384"/>
      <c r="O1748" s="1384"/>
      <c r="P1748" s="1384"/>
      <c r="Q1748" s="1384"/>
      <c r="R1748" s="1384"/>
      <c r="S1748" s="1384"/>
      <c r="T1748" s="1384"/>
      <c r="U1748" s="1384"/>
      <c r="V1748" s="1384"/>
      <c r="W1748" s="130"/>
      <c r="X1748" s="1415"/>
      <c r="Y1748" s="1415"/>
      <c r="Z1748" s="53"/>
      <c r="AA1748" s="1415"/>
      <c r="AB1748" s="53"/>
      <c r="AC1748" s="53"/>
      <c r="AD1748" s="53"/>
      <c r="AE1748" s="1384"/>
      <c r="AF1748" s="1384"/>
      <c r="AG1748" s="40"/>
      <c r="AH1748" s="1384"/>
      <c r="AI1748" s="1384"/>
      <c r="AJ1748" s="1384"/>
      <c r="AK1748" s="1384"/>
      <c r="AL1748" s="1384"/>
      <c r="AM1748" s="1247"/>
      <c r="AN1748" s="1384"/>
      <c r="AO1748" s="1247"/>
      <c r="AP1748" s="1384"/>
      <c r="AQ1748" s="1384"/>
      <c r="AR1748" s="1384"/>
      <c r="AS1748" s="1384"/>
      <c r="AT1748" s="1384"/>
      <c r="BL1748" s="18"/>
    </row>
    <row r="1749" spans="1:81" s="1269" customFormat="1" ht="15" collapsed="1">
      <c r="A1749" s="1704">
        <f>IF(G1745="",0,1)</f>
        <v>0</v>
      </c>
      <c r="B1749" s="1629"/>
      <c r="C1749" s="1283"/>
      <c r="D1749" s="1548"/>
      <c r="E1749" s="1474" t="str">
        <f t="shared" si="167"/>
        <v/>
      </c>
      <c r="F1749" s="1789"/>
      <c r="G1749" s="1252" t="str">
        <f>G$69</f>
        <v>Année de construction</v>
      </c>
      <c r="H1749" s="1252"/>
      <c r="I1749" s="1252"/>
      <c r="J1749" s="1252"/>
      <c r="K1749" s="1252"/>
      <c r="L1749" s="1252"/>
      <c r="M1749" s="1388"/>
      <c r="N1749" s="2162" t="str">
        <f>H1745</f>
        <v/>
      </c>
      <c r="O1749" s="2162"/>
      <c r="P1749" s="2162"/>
      <c r="Q1749" s="2162"/>
      <c r="R1749" s="2162"/>
      <c r="S1749" s="2162"/>
      <c r="T1749" s="2161">
        <f>T1729</f>
        <v>0</v>
      </c>
      <c r="U1749" s="2161"/>
      <c r="V1749" s="2161"/>
      <c r="W1749" s="2161"/>
      <c r="X1749" s="2161"/>
      <c r="Y1749" s="1386"/>
      <c r="AD1749" s="1251"/>
      <c r="AE1749" s="1251"/>
      <c r="AF1749" s="1251"/>
      <c r="AG1749" s="1251"/>
      <c r="AH1749" s="1251"/>
      <c r="AI1749" s="1251"/>
      <c r="AJ1749" s="1251"/>
      <c r="AK1749" s="1251"/>
      <c r="AL1749" s="20"/>
      <c r="AM1749" s="1251"/>
      <c r="AN1749" s="1251"/>
      <c r="AO1749" s="1251"/>
      <c r="AP1749" s="1251"/>
      <c r="AQ1749" s="1251"/>
      <c r="AR1749" s="1251"/>
      <c r="AS1749" s="1251"/>
      <c r="AT1749" s="1251"/>
    </row>
    <row r="1750" spans="1:81" s="1269" customFormat="1" ht="15">
      <c r="A1750" s="1704">
        <f>IF(G1745="",0,1)</f>
        <v>0</v>
      </c>
      <c r="B1750" s="1629"/>
      <c r="C1750" s="1283"/>
      <c r="D1750" s="1548"/>
      <c r="E1750" s="1474" t="str">
        <f t="shared" si="167"/>
        <v/>
      </c>
      <c r="F1750" s="1789"/>
      <c r="G1750" s="1551" t="str">
        <f>G$70</f>
        <v>Utilisation escomptée</v>
      </c>
      <c r="H1750" s="1551"/>
      <c r="I1750" s="1552"/>
      <c r="J1750" s="1552"/>
      <c r="K1750" s="1552"/>
      <c r="L1750" s="1552"/>
      <c r="M1750" s="1388"/>
      <c r="N1750" s="2163" t="str">
        <f>P1745</f>
        <v/>
      </c>
      <c r="O1750" s="2163"/>
      <c r="P1750" s="2163"/>
      <c r="Q1750" s="2163"/>
      <c r="R1750" s="2163"/>
      <c r="S1750" s="2163"/>
      <c r="T1750" s="2179">
        <f>'A1 Serres'!P1729</f>
        <v>0</v>
      </c>
      <c r="U1750" s="2179"/>
      <c r="V1750" s="2179"/>
      <c r="W1750" s="2179"/>
      <c r="X1750" s="2179"/>
      <c r="Y1750" s="1387"/>
      <c r="AL1750" s="20"/>
    </row>
    <row r="1751" spans="1:81" s="1269" customFormat="1" ht="15">
      <c r="A1751" s="1704">
        <f>IF(G1745="",0,1)</f>
        <v>0</v>
      </c>
      <c r="B1751" s="1629"/>
      <c r="C1751" s="1283"/>
      <c r="D1751" s="1548"/>
      <c r="E1751" s="1474" t="str">
        <f t="shared" si="167"/>
        <v/>
      </c>
      <c r="F1751" s="1789"/>
      <c r="G1751" s="1551" t="str">
        <f>G$71</f>
        <v>Surface cultivée de la serre</v>
      </c>
      <c r="H1751" s="1551"/>
      <c r="I1751" s="1552"/>
      <c r="J1751" s="1552"/>
      <c r="K1751" s="1552"/>
      <c r="L1751" s="1552"/>
      <c r="M1751" s="1388"/>
      <c r="N1751" s="2163" t="str">
        <f>J1745</f>
        <v/>
      </c>
      <c r="O1751" s="2163"/>
      <c r="P1751" s="2163"/>
      <c r="Q1751" s="2163"/>
      <c r="R1751" s="2163"/>
      <c r="S1751" s="2163"/>
      <c r="T1751" s="1268"/>
      <c r="U1751" s="1268"/>
      <c r="V1751" s="1268"/>
      <c r="W1751" s="989"/>
      <c r="X1751" s="1251"/>
      <c r="AL1751" s="20"/>
    </row>
    <row r="1752" spans="1:81" s="1269" customFormat="1" ht="15">
      <c r="A1752" s="1704">
        <f>IF(G1745="",0,1)</f>
        <v>0</v>
      </c>
      <c r="B1752" s="1629"/>
      <c r="C1752" s="1283"/>
      <c r="D1752" s="1548"/>
      <c r="E1752" s="1474" t="str">
        <f t="shared" si="167"/>
        <v/>
      </c>
      <c r="F1752" s="1789"/>
      <c r="G1752" s="1265">
        <f>G$72</f>
        <v>0</v>
      </c>
      <c r="H1752" s="1265"/>
      <c r="I1752" s="1266"/>
      <c r="J1752" s="1266"/>
      <c r="K1752" s="1266"/>
      <c r="L1752" s="1266"/>
      <c r="M1752" s="1388"/>
      <c r="N1752" s="1268"/>
      <c r="O1752" s="1268"/>
      <c r="P1752" s="1268"/>
      <c r="Q1752" s="1268"/>
      <c r="R1752" s="1268"/>
      <c r="S1752" s="1268"/>
      <c r="T1752" s="1268"/>
      <c r="U1752" s="1268"/>
      <c r="V1752" s="1268"/>
      <c r="W1752" s="989"/>
      <c r="X1752" s="1251"/>
      <c r="AL1752" s="20"/>
    </row>
    <row r="1753" spans="1:81" s="1269" customFormat="1" ht="15">
      <c r="A1753" s="1704">
        <f>IF(G1745="",0,1)</f>
        <v>0</v>
      </c>
      <c r="B1753" s="1629"/>
      <c r="C1753" s="1283"/>
      <c r="D1753" s="1548"/>
      <c r="E1753" s="1474" t="str">
        <f t="shared" si="167"/>
        <v/>
      </c>
      <c r="F1753" s="1789"/>
      <c r="G1753" s="1389" t="str">
        <f>G$73</f>
        <v>Température octobre-mars</v>
      </c>
      <c r="H1753" s="1389"/>
      <c r="I1753" s="1390"/>
      <c r="J1753" s="1390"/>
      <c r="K1753" s="1390"/>
      <c r="L1753" s="1390"/>
      <c r="M1753" s="1388"/>
      <c r="N1753" s="2168" t="str">
        <f>L1745</f>
        <v/>
      </c>
      <c r="O1753" s="2168"/>
      <c r="P1753" s="2168"/>
      <c r="Q1753" s="2168"/>
      <c r="R1753" s="2168"/>
      <c r="S1753" s="2168"/>
      <c r="T1753" s="1268"/>
      <c r="U1753" s="1268"/>
      <c r="V1753" s="1268"/>
      <c r="W1753" s="989"/>
      <c r="X1753" s="1251"/>
      <c r="AJ1753" s="1298"/>
      <c r="AL1753" s="20"/>
    </row>
    <row r="1754" spans="1:81" s="1269" customFormat="1" ht="29" customHeight="1">
      <c r="A1754" s="1704">
        <f>IF(G1745="",0,1)</f>
        <v>0</v>
      </c>
      <c r="B1754" s="1629"/>
      <c r="C1754" s="1283"/>
      <c r="D1754" s="1548"/>
      <c r="E1754" s="1474" t="str">
        <f t="shared" si="167"/>
        <v/>
      </c>
      <c r="F1754" s="1789"/>
      <c r="G1754" s="1553" t="str">
        <f>G$74</f>
        <v>Observations</v>
      </c>
      <c r="H1754" s="1389"/>
      <c r="I1754" s="1390"/>
      <c r="J1754" s="1390"/>
      <c r="K1754" s="1390"/>
      <c r="L1754" s="1390"/>
      <c r="M1754" s="1388"/>
      <c r="N1754" s="2164" t="str">
        <f>AE1745</f>
        <v/>
      </c>
      <c r="O1754" s="2164"/>
      <c r="P1754" s="2164"/>
      <c r="Q1754" s="2164"/>
      <c r="R1754" s="2164"/>
      <c r="S1754" s="2164"/>
      <c r="T1754" s="1268"/>
      <c r="U1754" s="1268"/>
      <c r="V1754" s="1268"/>
      <c r="W1754" s="989"/>
      <c r="X1754" s="1251"/>
      <c r="AL1754" s="20"/>
    </row>
    <row r="1755" spans="1:81" s="1269" customFormat="1" ht="15">
      <c r="A1755" s="1704">
        <f>IF(G1745="",0,1)</f>
        <v>0</v>
      </c>
      <c r="B1755" s="1629"/>
      <c r="C1755" s="1283"/>
      <c r="D1755" s="1548"/>
      <c r="E1755" s="1474" t="str">
        <f t="shared" si="167"/>
        <v/>
      </c>
      <c r="F1755" s="1789"/>
      <c r="G1755" s="1265">
        <f>G$75</f>
        <v>0</v>
      </c>
      <c r="H1755" s="1265"/>
      <c r="I1755" s="1266"/>
      <c r="J1755" s="1266"/>
      <c r="K1755" s="1266"/>
      <c r="L1755" s="1266"/>
      <c r="M1755" s="1388"/>
      <c r="N1755" s="1268"/>
      <c r="O1755" s="1268"/>
      <c r="P1755" s="1268"/>
      <c r="Q1755" s="1268"/>
      <c r="R1755" s="1268"/>
      <c r="S1755" s="1268"/>
      <c r="T1755" s="1268"/>
      <c r="U1755" s="1268"/>
      <c r="V1755" s="1268"/>
      <c r="W1755" s="989"/>
      <c r="X1755" s="1251"/>
      <c r="AL1755" s="20"/>
    </row>
    <row r="1756" spans="1:81" s="1269" customFormat="1" ht="15">
      <c r="A1756" s="1704">
        <f>IF(G1745="",0,1)</f>
        <v>0</v>
      </c>
      <c r="B1756" s="1629"/>
      <c r="C1756" s="1283"/>
      <c r="D1756" s="1548"/>
      <c r="E1756" s="1474" t="str">
        <f t="shared" si="167"/>
        <v/>
      </c>
      <c r="F1756" s="1789"/>
      <c r="G1756" s="1389" t="str">
        <f>G$76</f>
        <v>Participation à la consommation totale d'énergie du chauffage</v>
      </c>
      <c r="H1756" s="1389"/>
      <c r="I1756" s="1390"/>
      <c r="J1756" s="1390"/>
      <c r="K1756" s="1390"/>
      <c r="L1756" s="1390"/>
      <c r="M1756" s="1388"/>
      <c r="N1756" s="2169">
        <f>R1745</f>
        <v>0</v>
      </c>
      <c r="O1756" s="2169"/>
      <c r="P1756" s="2169"/>
      <c r="Q1756" s="2169"/>
      <c r="R1756" s="2169"/>
      <c r="S1756" s="2169"/>
      <c r="T1756" s="1268"/>
      <c r="U1756" s="1268"/>
      <c r="V1756" s="1268"/>
      <c r="W1756" s="989"/>
      <c r="X1756" s="1251"/>
      <c r="AJ1756" s="1298"/>
      <c r="AL1756" s="20"/>
    </row>
    <row r="1757" spans="1:81" s="1269" customFormat="1" ht="15">
      <c r="A1757" s="1704">
        <f>IF(G1745="",0,1)</f>
        <v>0</v>
      </c>
      <c r="B1757" s="1629"/>
      <c r="C1757" s="1283"/>
      <c r="D1757" s="1548"/>
      <c r="E1757" s="1474" t="str">
        <f t="shared" si="167"/>
        <v/>
      </c>
      <c r="F1757" s="1789"/>
      <c r="G1757" s="1393" t="str">
        <f>G$77</f>
        <v>Rang concernant l'efficience énergétique</v>
      </c>
      <c r="H1757" s="1393"/>
      <c r="I1757" s="1394"/>
      <c r="J1757" s="1394"/>
      <c r="K1757" s="1394"/>
      <c r="L1757" s="1394"/>
      <c r="M1757" s="1388"/>
      <c r="N1757" s="2170" t="str">
        <f>N1745</f>
        <v/>
      </c>
      <c r="O1757" s="2170"/>
      <c r="P1757" s="2170"/>
      <c r="Q1757" s="2170"/>
      <c r="R1757" s="2170"/>
      <c r="S1757" s="2170"/>
      <c r="T1757" s="1396"/>
      <c r="U1757" s="1396"/>
      <c r="V1757" s="1396"/>
      <c r="W1757" s="989"/>
      <c r="X1757" s="1397"/>
      <c r="AJ1757" s="1298"/>
      <c r="AL1757" s="20"/>
    </row>
    <row r="1758" spans="1:81" s="1269" customFormat="1" ht="15">
      <c r="A1758" s="1704">
        <f>IF(G1745="",0,1)</f>
        <v>0</v>
      </c>
      <c r="B1758" s="1629"/>
      <c r="C1758" s="1283"/>
      <c r="D1758" s="1548"/>
      <c r="E1758" s="1474" t="str">
        <f t="shared" si="167"/>
        <v/>
      </c>
      <c r="F1758" s="1789"/>
      <c r="G1758" s="1393" t="str">
        <f>G$78</f>
        <v>Evaluation de la qualité énergétique</v>
      </c>
      <c r="H1758" s="1393"/>
      <c r="I1758" s="1394"/>
      <c r="J1758" s="1394"/>
      <c r="K1758" s="1394"/>
      <c r="L1758" s="1394"/>
      <c r="M1758" s="1388"/>
      <c r="N1758" s="2171" t="str">
        <f>O1745</f>
        <v/>
      </c>
      <c r="O1758" s="2171"/>
      <c r="P1758" s="2171"/>
      <c r="Q1758" s="2171"/>
      <c r="R1758" s="2171"/>
      <c r="S1758" s="2171"/>
      <c r="T1758" s="1268"/>
      <c r="U1758" s="1268"/>
      <c r="V1758" s="1268"/>
      <c r="W1758" s="989"/>
      <c r="X1758" s="1251"/>
      <c r="AJ1758" s="1298"/>
      <c r="AL1758" s="20"/>
    </row>
    <row r="1759" spans="1:81" s="1269" customFormat="1" ht="15">
      <c r="A1759" s="1704">
        <f>IF(G1745="",0,1)</f>
        <v>0</v>
      </c>
      <c r="B1759" s="1629"/>
      <c r="C1759" s="1283"/>
      <c r="D1759" s="1548"/>
      <c r="E1759" s="1474" t="str">
        <f t="shared" si="167"/>
        <v/>
      </c>
      <c r="F1759" s="1789"/>
      <c r="G1759" s="1265">
        <f>G$79</f>
        <v>0</v>
      </c>
      <c r="H1759" s="1265"/>
      <c r="I1759" s="1266"/>
      <c r="J1759" s="1266"/>
      <c r="K1759" s="1266"/>
      <c r="L1759" s="1266"/>
      <c r="M1759" s="1388"/>
      <c r="N1759" s="1399"/>
      <c r="O1759" s="1268"/>
      <c r="P1759" s="1268"/>
      <c r="Q1759" s="1268"/>
      <c r="R1759" s="1268"/>
      <c r="S1759" s="1268"/>
      <c r="T1759" s="1268"/>
      <c r="U1759" s="1268"/>
      <c r="V1759" s="1268"/>
      <c r="W1759" s="989"/>
      <c r="X1759" s="1251"/>
      <c r="AJ1759" s="1298"/>
      <c r="AL1759" s="20"/>
    </row>
    <row r="1760" spans="1:81" s="1269" customFormat="1" ht="15">
      <c r="A1760" s="1704">
        <f>IF(G1745="",0,1)</f>
        <v>0</v>
      </c>
      <c r="B1760" s="1629"/>
      <c r="C1760" s="1283"/>
      <c r="D1760" s="1548"/>
      <c r="E1760" s="1474" t="str">
        <f t="shared" si="167"/>
        <v/>
      </c>
      <c r="F1760" s="1789"/>
      <c r="G1760" s="1389" t="str">
        <f>G$80</f>
        <v>Consommation d'énergie de la serre</v>
      </c>
      <c r="H1760" s="1389"/>
      <c r="I1760" s="1390"/>
      <c r="J1760" s="1390"/>
      <c r="K1760" s="1390"/>
      <c r="L1760" s="1390"/>
      <c r="M1760" s="1388"/>
      <c r="N1760" s="2172">
        <f>S1745</f>
        <v>0</v>
      </c>
      <c r="O1760" s="2172"/>
      <c r="P1760" s="2172"/>
      <c r="Q1760" s="1401"/>
      <c r="R1760" s="1401"/>
      <c r="S1760" s="1401"/>
      <c r="T1760" s="1268"/>
      <c r="U1760" s="1268"/>
      <c r="V1760" s="1268"/>
      <c r="W1760" s="989"/>
      <c r="X1760" s="1251"/>
      <c r="AJ1760" s="1298"/>
      <c r="AL1760" s="20"/>
    </row>
    <row r="1761" spans="1:38" s="1269" customFormat="1" ht="15">
      <c r="A1761" s="1704">
        <f>IF(G1745="",0,1)</f>
        <v>0</v>
      </c>
      <c r="B1761" s="1629"/>
      <c r="C1761" s="1283"/>
      <c r="D1761" s="1548"/>
      <c r="E1761" s="1474" t="str">
        <f t="shared" si="167"/>
        <v/>
      </c>
      <c r="F1761" s="1789"/>
      <c r="G1761" s="1393" t="str">
        <f>G$81</f>
        <v>Distribution de chaleur Consommation d'énergie</v>
      </c>
      <c r="H1761" s="1393"/>
      <c r="I1761" s="1394"/>
      <c r="J1761" s="1394"/>
      <c r="K1761" s="1394"/>
      <c r="L1761" s="1394"/>
      <c r="M1761" s="1388"/>
      <c r="N1761" s="2182">
        <f>T1745</f>
        <v>0</v>
      </c>
      <c r="O1761" s="2182"/>
      <c r="P1761" s="2182"/>
      <c r="Q1761" s="1403"/>
      <c r="R1761" s="1403"/>
      <c r="S1761" s="1403"/>
      <c r="T1761" s="1268"/>
      <c r="U1761" s="1268"/>
      <c r="V1761" s="1268"/>
      <c r="W1761" s="989"/>
      <c r="X1761" s="1251"/>
      <c r="AJ1761" s="1298"/>
      <c r="AL1761" s="20"/>
    </row>
    <row r="1762" spans="1:38" s="1269" customFormat="1" ht="15">
      <c r="A1762" s="1704">
        <f>IF(G1745="",0,1)</f>
        <v>0</v>
      </c>
      <c r="B1762" s="1629"/>
      <c r="C1762" s="1283"/>
      <c r="D1762" s="1548"/>
      <c r="E1762" s="1474" t="str">
        <f t="shared" si="167"/>
        <v/>
      </c>
      <c r="F1762" s="1789"/>
      <c r="G1762" s="1554" t="str">
        <f>G$82</f>
        <v>Total de la consommation d'énergie Etat actuel</v>
      </c>
      <c r="H1762" s="1554"/>
      <c r="I1762" s="1555"/>
      <c r="J1762" s="1555"/>
      <c r="K1762" s="1555"/>
      <c r="L1762" s="1555"/>
      <c r="M1762" s="1556"/>
      <c r="N1762" s="2166" t="str">
        <f>U1745</f>
        <v/>
      </c>
      <c r="O1762" s="2166"/>
      <c r="P1762" s="2166"/>
      <c r="Q1762" s="1557"/>
      <c r="R1762" s="1557"/>
      <c r="S1762" s="1557"/>
      <c r="T1762" s="1268"/>
      <c r="U1762" s="1268"/>
      <c r="V1762" s="1268"/>
      <c r="W1762" s="989"/>
      <c r="X1762" s="1251"/>
      <c r="AJ1762" s="1298"/>
      <c r="AL1762" s="20"/>
    </row>
    <row r="1763" spans="1:38" s="787" customFormat="1" ht="15">
      <c r="A1763" s="1704">
        <f>IF(G1745="",0,1)</f>
        <v>0</v>
      </c>
      <c r="B1763" s="1629"/>
      <c r="C1763" s="1283"/>
      <c r="D1763" s="1548"/>
      <c r="E1763" s="1474" t="str">
        <f t="shared" si="167"/>
        <v/>
      </c>
      <c r="F1763" s="1789"/>
      <c r="G1763" s="1265">
        <f>G$83</f>
        <v>0</v>
      </c>
      <c r="H1763" s="1265"/>
      <c r="I1763" s="1266"/>
      <c r="J1763" s="1266"/>
      <c r="K1763" s="1266"/>
      <c r="L1763" s="1266"/>
      <c r="M1763" s="225"/>
      <c r="N1763" s="1404"/>
      <c r="O1763" s="1404"/>
      <c r="P1763" s="1404"/>
      <c r="Q1763" s="1404"/>
      <c r="R1763" s="1404"/>
      <c r="S1763" s="1404"/>
      <c r="T1763" s="1404"/>
      <c r="U1763" s="1404"/>
      <c r="V1763" s="1404"/>
      <c r="W1763" s="989"/>
    </row>
    <row r="1764" spans="1:38" s="1269" customFormat="1" ht="15">
      <c r="A1764" s="1704">
        <f>IF(G1745="",0,1)</f>
        <v>0</v>
      </c>
      <c r="B1764" s="1629"/>
      <c r="C1764" s="1283"/>
      <c r="D1764" s="1548"/>
      <c r="E1764" s="1474" t="str">
        <f t="shared" si="167"/>
        <v/>
      </c>
      <c r="F1764" s="1789"/>
      <c r="G1764" s="1389" t="str">
        <f>G$84</f>
        <v>Ecran thermique</v>
      </c>
      <c r="H1764" s="1389"/>
      <c r="I1764" s="1390"/>
      <c r="J1764" s="1390"/>
      <c r="K1764" s="1390"/>
      <c r="L1764" s="1390"/>
      <c r="M1764" s="1388"/>
      <c r="N1764" s="1558" t="str">
        <f>Z1745</f>
        <v/>
      </c>
      <c r="O1764" s="1401"/>
      <c r="P1764" s="1401"/>
      <c r="Q1764" s="1401"/>
      <c r="R1764" s="1401"/>
      <c r="S1764" s="1401"/>
      <c r="T1764" s="1268"/>
      <c r="U1764" s="1268"/>
      <c r="V1764" s="1268"/>
      <c r="W1764" s="989"/>
      <c r="X1764" s="1251"/>
      <c r="AJ1764" s="1298"/>
      <c r="AL1764" s="20"/>
    </row>
    <row r="1765" spans="1:38" s="1269" customFormat="1" ht="15">
      <c r="A1765" s="1704">
        <f>IF(G1745="",0,1)</f>
        <v>0</v>
      </c>
      <c r="B1765" s="1629"/>
      <c r="C1765" s="1283"/>
      <c r="D1765" s="1548"/>
      <c r="E1765" s="1474" t="str">
        <f t="shared" si="167"/>
        <v/>
      </c>
      <c r="F1765" s="1789"/>
      <c r="G1765" s="1393" t="str">
        <f>G$85</f>
        <v>Toit</v>
      </c>
      <c r="H1765" s="1393"/>
      <c r="I1765" s="1394"/>
      <c r="J1765" s="1394"/>
      <c r="K1765" s="1394"/>
      <c r="L1765" s="1394"/>
      <c r="M1765" s="1388"/>
      <c r="N1765" s="1559" t="str">
        <f>AA1745</f>
        <v/>
      </c>
      <c r="O1765" s="1403"/>
      <c r="P1765" s="1403"/>
      <c r="Q1765" s="1403"/>
      <c r="R1765" s="1403"/>
      <c r="S1765" s="1403"/>
      <c r="T1765" s="1268"/>
      <c r="U1765" s="1268"/>
      <c r="V1765" s="1268"/>
      <c r="W1765" s="989"/>
      <c r="X1765" s="1251"/>
      <c r="AJ1765" s="1298"/>
      <c r="AL1765" s="20"/>
    </row>
    <row r="1766" spans="1:38" s="1269" customFormat="1" ht="15">
      <c r="A1766" s="1704">
        <f>IF(G1745="",0,1)</f>
        <v>0</v>
      </c>
      <c r="B1766" s="1629"/>
      <c r="C1766" s="1283"/>
      <c r="D1766" s="1548"/>
      <c r="E1766" s="1474" t="str">
        <f t="shared" si="167"/>
        <v/>
      </c>
      <c r="F1766" s="1789"/>
      <c r="G1766" s="1393" t="str">
        <f>G$86</f>
        <v>Parois latérales et pignons</v>
      </c>
      <c r="H1766" s="1393"/>
      <c r="I1766" s="1394"/>
      <c r="J1766" s="1394"/>
      <c r="K1766" s="1394"/>
      <c r="L1766" s="1394"/>
      <c r="M1766" s="1388"/>
      <c r="N1766" s="1560" t="str">
        <f>AB1745</f>
        <v/>
      </c>
      <c r="O1766" s="1403"/>
      <c r="P1766" s="1403"/>
      <c r="Q1766" s="1403"/>
      <c r="R1766" s="1403"/>
      <c r="S1766" s="1403"/>
      <c r="T1766" s="1268"/>
      <c r="U1766" s="1268"/>
      <c r="V1766" s="1268"/>
      <c r="W1766" s="989"/>
      <c r="X1766" s="1251"/>
      <c r="AJ1766" s="1298"/>
      <c r="AL1766" s="20"/>
    </row>
    <row r="1767" spans="1:38" s="1269" customFormat="1" ht="15">
      <c r="A1767" s="1704">
        <f>IF(G1745="",0,1)</f>
        <v>0</v>
      </c>
      <c r="B1767" s="1629"/>
      <c r="C1767" s="1283"/>
      <c r="D1767" s="1548"/>
      <c r="E1767" s="1474" t="str">
        <f t="shared" si="167"/>
        <v/>
      </c>
      <c r="F1767" s="1789"/>
      <c r="G1767" s="1393" t="str">
        <f>G$87</f>
        <v>Etanchéité</v>
      </c>
      <c r="H1767" s="1393"/>
      <c r="I1767" s="1394"/>
      <c r="J1767" s="1394"/>
      <c r="K1767" s="1394"/>
      <c r="L1767" s="1394"/>
      <c r="M1767" s="1388"/>
      <c r="N1767" s="1560" t="str">
        <f>AC1745</f>
        <v/>
      </c>
      <c r="O1767" s="1403"/>
      <c r="P1767" s="1403"/>
      <c r="Q1767" s="1403"/>
      <c r="R1767" s="1403"/>
      <c r="S1767" s="1403"/>
      <c r="T1767" s="1268"/>
      <c r="U1767" s="1268"/>
      <c r="V1767" s="1268"/>
      <c r="W1767" s="989"/>
      <c r="X1767" s="1251"/>
      <c r="AJ1767" s="1298"/>
      <c r="AL1767" s="20"/>
    </row>
    <row r="1768" spans="1:38" s="1269" customFormat="1" ht="15">
      <c r="A1768" s="1704">
        <f>IF(G1745="",0,1)</f>
        <v>0</v>
      </c>
      <c r="B1768" s="1629"/>
      <c r="C1768" s="1283"/>
      <c r="D1768" s="1548"/>
      <c r="E1768" s="1474" t="str">
        <f t="shared" si="167"/>
        <v/>
      </c>
      <c r="F1768" s="1789"/>
      <c r="G1768" s="1393" t="str">
        <f>G$88</f>
        <v>Gestion climatique</v>
      </c>
      <c r="H1768" s="1393"/>
      <c r="I1768" s="1394"/>
      <c r="J1768" s="1394"/>
      <c r="K1768" s="1394"/>
      <c r="L1768" s="1394"/>
      <c r="M1768" s="1388"/>
      <c r="N1768" s="1560" t="str">
        <f>AD1745</f>
        <v/>
      </c>
      <c r="O1768" s="1403"/>
      <c r="P1768" s="1403"/>
      <c r="Q1768" s="1403"/>
      <c r="R1768" s="1403"/>
      <c r="S1768" s="1403"/>
      <c r="T1768" s="1268"/>
      <c r="U1768" s="1268"/>
      <c r="V1768" s="1268"/>
      <c r="W1768" s="989"/>
      <c r="X1768" s="1251"/>
      <c r="AJ1768" s="1298"/>
      <c r="AL1768" s="20"/>
    </row>
    <row r="1769" spans="1:38" s="1269" customFormat="1" ht="15">
      <c r="A1769" s="1704">
        <f>IF(G1745="",0,1)</f>
        <v>0</v>
      </c>
      <c r="B1769" s="1629"/>
      <c r="C1769" s="1283"/>
      <c r="D1769" s="1548"/>
      <c r="E1769" s="1474" t="str">
        <f t="shared" si="167"/>
        <v/>
      </c>
      <c r="F1769" s="1789"/>
      <c r="G1769" s="1265"/>
      <c r="H1769" s="1265"/>
      <c r="I1769" s="1266"/>
      <c r="J1769" s="1266"/>
      <c r="K1769" s="1266"/>
      <c r="L1769" s="1266"/>
      <c r="M1769" s="1405"/>
      <c r="N1769" s="1268"/>
      <c r="O1769" s="1268"/>
      <c r="P1769" s="1268"/>
      <c r="Q1769" s="1268"/>
      <c r="R1769" s="1268"/>
      <c r="S1769" s="1268"/>
      <c r="T1769" s="1268"/>
      <c r="U1769" s="1268"/>
      <c r="V1769" s="1268"/>
      <c r="W1769" s="989"/>
      <c r="X1769" s="1251"/>
      <c r="AJ1769" s="1298"/>
      <c r="AL1769" s="20"/>
    </row>
    <row r="1770" spans="1:38" s="1269" customFormat="1" ht="15">
      <c r="A1770" s="1704">
        <f>IF(G1745="",0,1)</f>
        <v>0</v>
      </c>
      <c r="B1770" s="1629"/>
      <c r="C1770" s="1283"/>
      <c r="D1770" s="1548"/>
      <c r="E1770" s="1474" t="str">
        <f t="shared" si="167"/>
        <v/>
      </c>
      <c r="F1770" s="1789"/>
      <c r="G1770" s="1406"/>
      <c r="H1770" s="1266"/>
      <c r="I1770" s="1266"/>
      <c r="J1770" s="1266"/>
      <c r="K1770" s="1266"/>
      <c r="L1770" s="1266"/>
      <c r="M1770" s="1399"/>
      <c r="N1770" s="1268"/>
      <c r="O1770" s="1268"/>
      <c r="P1770" s="1268"/>
      <c r="Q1770" s="1268"/>
      <c r="R1770" s="1268"/>
      <c r="S1770" s="1268"/>
      <c r="T1770" s="1268"/>
      <c r="U1770" s="1268"/>
      <c r="V1770" s="1268"/>
      <c r="W1770" s="989"/>
      <c r="X1770" s="1251"/>
      <c r="AJ1770" s="1298"/>
      <c r="AL1770" s="20"/>
    </row>
    <row r="1771" spans="1:38" s="1269" customFormat="1" ht="15">
      <c r="A1771" s="1704">
        <f>IF(G1745="",0,1)</f>
        <v>0</v>
      </c>
      <c r="B1771" s="1629"/>
      <c r="C1771" s="1283"/>
      <c r="D1771" s="1548"/>
      <c r="E1771" s="1474" t="str">
        <f t="shared" si="167"/>
        <v/>
      </c>
      <c r="F1771" s="1789"/>
      <c r="G1771" s="1406"/>
      <c r="H1771" s="1266"/>
      <c r="I1771" s="1266"/>
      <c r="J1771" s="1266"/>
      <c r="K1771" s="1266"/>
      <c r="L1771" s="1266"/>
      <c r="M1771" s="1399"/>
      <c r="N1771" s="1268"/>
      <c r="O1771" s="1268"/>
      <c r="P1771" s="1268"/>
      <c r="Q1771" s="1268"/>
      <c r="R1771" s="1268"/>
      <c r="S1771" s="1268"/>
      <c r="T1771" s="1268"/>
      <c r="U1771" s="1268"/>
      <c r="V1771" s="1268"/>
      <c r="W1771" s="989"/>
      <c r="X1771" s="1251"/>
      <c r="AJ1771" s="1298"/>
      <c r="AL1771" s="20"/>
    </row>
    <row r="1772" spans="1:38" s="1269" customFormat="1" ht="15">
      <c r="A1772" s="1704">
        <f>IF(G1745="",0,1)</f>
        <v>0</v>
      </c>
      <c r="B1772" s="1629"/>
      <c r="C1772" s="1283"/>
      <c r="D1772" s="1548"/>
      <c r="E1772" s="1474" t="str">
        <f t="shared" si="167"/>
        <v/>
      </c>
      <c r="F1772" s="1789"/>
      <c r="G1772" s="1406"/>
      <c r="H1772" s="1266"/>
      <c r="I1772" s="1266"/>
      <c r="J1772" s="1266"/>
      <c r="K1772" s="1266"/>
      <c r="L1772" s="1266"/>
      <c r="M1772" s="1399"/>
      <c r="N1772" s="1268"/>
      <c r="O1772" s="1268"/>
      <c r="P1772" s="1268"/>
      <c r="Q1772" s="1268"/>
      <c r="R1772" s="1268"/>
      <c r="S1772" s="1268"/>
      <c r="T1772" s="1268"/>
      <c r="U1772" s="1268"/>
      <c r="V1772" s="1268"/>
      <c r="W1772" s="989"/>
      <c r="X1772" s="1251"/>
      <c r="AJ1772" s="1298"/>
      <c r="AL1772" s="20"/>
    </row>
    <row r="1773" spans="1:38" s="1292" customFormat="1" ht="17.25" customHeight="1">
      <c r="A1773" s="1704">
        <f>IF(G1745="",0,1)</f>
        <v>0</v>
      </c>
      <c r="B1773" s="1629"/>
      <c r="C1773" s="1283"/>
      <c r="D1773" s="677"/>
      <c r="E1773" s="1474" t="str">
        <f t="shared" si="167"/>
        <v/>
      </c>
      <c r="F1773" s="1789"/>
      <c r="G1773" s="779"/>
      <c r="H1773" s="779"/>
      <c r="I1773" s="779"/>
      <c r="J1773" s="779"/>
      <c r="K1773" s="779"/>
      <c r="L1773" s="779"/>
      <c r="M1773" s="779"/>
      <c r="N1773" s="779"/>
      <c r="O1773" s="779"/>
      <c r="P1773" s="779"/>
      <c r="Q1773" s="779"/>
      <c r="R1773" s="779"/>
      <c r="S1773" s="779"/>
      <c r="T1773" s="779"/>
      <c r="U1773" s="2167"/>
      <c r="V1773" s="2167"/>
      <c r="W1773" s="989"/>
    </row>
    <row r="1774" spans="1:38" s="1292" customFormat="1" ht="21.75" customHeight="1" thickBot="1">
      <c r="A1774" s="1704">
        <f>IF(G1745="",0,1)</f>
        <v>0</v>
      </c>
      <c r="B1774" s="1629"/>
      <c r="C1774" s="1283"/>
      <c r="D1774" s="677"/>
      <c r="E1774" s="1474" t="str">
        <f t="shared" si="167"/>
        <v/>
      </c>
      <c r="F1774" s="1789"/>
      <c r="G1774" s="777" t="str">
        <f>CONCATENATE(G1745, G$40)</f>
        <v>: Recommandations spécifiques d'investissement</v>
      </c>
      <c r="H1774" s="777"/>
      <c r="I1774" s="777"/>
      <c r="J1774" s="777"/>
      <c r="K1774" s="777"/>
      <c r="L1774" s="777"/>
      <c r="M1774" s="777"/>
      <c r="N1774" s="777"/>
      <c r="O1774" s="777"/>
      <c r="P1774" s="777"/>
      <c r="Q1774" s="777"/>
      <c r="R1774" s="777"/>
      <c r="S1774" s="777"/>
      <c r="T1774" s="777"/>
      <c r="U1774" s="1410"/>
      <c r="V1774" s="1410"/>
      <c r="W1774" s="1410"/>
      <c r="X1774" s="1410"/>
    </row>
    <row r="1775" spans="1:38" s="1292" customFormat="1" ht="21.75" customHeight="1">
      <c r="A1775" s="1704">
        <f>IF(G1745="",0,1)</f>
        <v>0</v>
      </c>
      <c r="B1775" s="1629"/>
      <c r="C1775" s="1283"/>
      <c r="D1775" s="677"/>
      <c r="E1775" s="1474" t="str">
        <f t="shared" si="167"/>
        <v/>
      </c>
      <c r="F1775" s="1789"/>
      <c r="G1775" s="779"/>
      <c r="H1775" s="779"/>
      <c r="I1775" s="779"/>
      <c r="J1775" s="779"/>
      <c r="K1775" s="779"/>
      <c r="L1775" s="779"/>
      <c r="M1775" s="779"/>
      <c r="N1775" s="779"/>
      <c r="O1775" s="779"/>
      <c r="P1775" s="779"/>
      <c r="Q1775" s="779"/>
      <c r="R1775" s="779"/>
      <c r="S1775" s="779"/>
      <c r="T1775" s="779"/>
      <c r="U1775" s="1423"/>
      <c r="V1775" s="1423"/>
      <c r="W1775" s="1423"/>
      <c r="AG1775" s="1292" t="s">
        <v>242</v>
      </c>
      <c r="AI1775" s="1292" t="s">
        <v>872</v>
      </c>
    </row>
    <row r="1776" spans="1:38" s="1292" customFormat="1" ht="16" customHeight="1">
      <c r="A1776" s="1704">
        <f>IF(G1745="",0,1)</f>
        <v>0</v>
      </c>
      <c r="B1776" s="1629"/>
      <c r="C1776" s="1283"/>
      <c r="D1776" s="677"/>
      <c r="E1776" s="1474" t="str">
        <f t="shared" si="167"/>
        <v/>
      </c>
      <c r="F1776" s="1789"/>
      <c r="G1776" s="1309" t="str">
        <f>G$96</f>
        <v>Elément</v>
      </c>
      <c r="H1776" s="1309"/>
      <c r="I1776" s="1309"/>
      <c r="J1776" s="1309"/>
      <c r="K1776" s="1309" t="str">
        <f>K$96</f>
        <v>Mesure</v>
      </c>
      <c r="L1776" s="1309"/>
      <c r="M1776" s="1309"/>
      <c r="N1776" s="1309"/>
      <c r="O1776" s="1309"/>
      <c r="P1776" s="1309"/>
      <c r="Q1776" s="1309"/>
      <c r="R1776" s="1309" t="str">
        <f>R$96</f>
        <v>Réalisation</v>
      </c>
      <c r="S1776" s="1310" t="str">
        <f>S$96</f>
        <v>Economie</v>
      </c>
      <c r="T1776" s="1310"/>
      <c r="U1776" s="2180" t="s">
        <v>74</v>
      </c>
      <c r="V1776" s="2180"/>
      <c r="W1776" s="2180"/>
      <c r="X1776" s="1310" t="str">
        <f>X$96</f>
        <v>Economies</v>
      </c>
      <c r="AA1776" s="101" t="s">
        <v>903</v>
      </c>
      <c r="AD1776" s="101" t="s">
        <v>902</v>
      </c>
      <c r="AG1776" s="101" t="s">
        <v>532</v>
      </c>
      <c r="AI1776" s="101" t="s">
        <v>902</v>
      </c>
    </row>
    <row r="1777" spans="1:38" s="1292" customFormat="1" ht="16" customHeight="1">
      <c r="A1777" s="1704">
        <f>IF(G1745="",0,1)</f>
        <v>0</v>
      </c>
      <c r="B1777" s="1629"/>
      <c r="C1777" s="1283"/>
      <c r="D1777" s="677"/>
      <c r="E1777" s="1474" t="str">
        <f t="shared" si="167"/>
        <v/>
      </c>
      <c r="F1777" s="1789"/>
      <c r="G1777" s="1311"/>
      <c r="H1777" s="1311"/>
      <c r="I1777" s="1311"/>
      <c r="J1777" s="1311"/>
      <c r="K1777" s="1311"/>
      <c r="L1777" s="1311"/>
      <c r="M1777" s="1311"/>
      <c r="N1777" s="1311"/>
      <c r="O1777" s="1311"/>
      <c r="P1777" s="1311"/>
      <c r="Q1777" s="1311"/>
      <c r="R1777" s="1311"/>
      <c r="S1777" s="1312" t="str">
        <f>S$97</f>
        <v>calculée</v>
      </c>
      <c r="T1777" s="1312"/>
      <c r="U1777" s="1312"/>
      <c r="V1777" s="1312"/>
      <c r="W1777" s="1312"/>
      <c r="X1777" s="1312" t="str">
        <f>X$97</f>
        <v>des mesures</v>
      </c>
      <c r="Z1777" s="2165" t="s">
        <v>594</v>
      </c>
      <c r="AA1777" s="2165" t="str">
        <f>$R$40</f>
        <v>d'ici à 4 ans</v>
      </c>
      <c r="AB1777" s="2165" t="str">
        <f>$R$41</f>
        <v>d'ici à 8 ans</v>
      </c>
      <c r="AD1777" s="2165" t="str">
        <f>$R$40</f>
        <v>d'ici à 4 ans</v>
      </c>
      <c r="AE1777" s="2165" t="str">
        <f>$R$41</f>
        <v>d'ici à 8 ans</v>
      </c>
      <c r="AG1777" s="2165" t="str">
        <f>$R$40</f>
        <v>d'ici à 4 ans</v>
      </c>
      <c r="AH1777" s="2165" t="str">
        <f>$R$41</f>
        <v>d'ici à 8 ans</v>
      </c>
      <c r="AI1777" s="2165" t="str">
        <f>$R$40</f>
        <v>d'ici à 4 ans</v>
      </c>
      <c r="AJ1777" s="2165" t="str">
        <f>$R$41</f>
        <v>d'ici à 8 ans</v>
      </c>
    </row>
    <row r="1778" spans="1:38" s="1292" customFormat="1" ht="16" customHeight="1">
      <c r="A1778" s="1704">
        <f>IF(G1745="",0,1)</f>
        <v>0</v>
      </c>
      <c r="B1778" s="1629"/>
      <c r="C1778" s="1283"/>
      <c r="D1778" s="677"/>
      <c r="E1778" s="1474" t="str">
        <f t="shared" ref="E1778:E1809" si="168">IF((SUM(A1778:C1778))&gt;0,G$42,"")</f>
        <v/>
      </c>
      <c r="F1778" s="1789"/>
      <c r="G1778" s="1311"/>
      <c r="H1778" s="1311"/>
      <c r="I1778" s="1311"/>
      <c r="J1778" s="1311"/>
      <c r="K1778" s="1311"/>
      <c r="L1778" s="1311"/>
      <c r="M1778" s="1311"/>
      <c r="N1778" s="1311"/>
      <c r="O1778" s="1311"/>
      <c r="P1778" s="1311"/>
      <c r="Q1778" s="1311"/>
      <c r="R1778" s="1311"/>
      <c r="S1778" s="1312"/>
      <c r="T1778" s="1312"/>
      <c r="U1778" s="1312"/>
      <c r="V1778" s="1312"/>
      <c r="W1778" s="1312"/>
      <c r="X1778" s="1312" t="str">
        <f>X$98</f>
        <v>choisies</v>
      </c>
      <c r="Z1778" s="2165"/>
      <c r="AA1778" s="2165"/>
      <c r="AB1778" s="2165"/>
      <c r="AD1778" s="2165"/>
      <c r="AE1778" s="2165"/>
      <c r="AG1778" s="2165"/>
      <c r="AH1778" s="2165"/>
      <c r="AI1778" s="2165"/>
      <c r="AJ1778" s="2165"/>
    </row>
    <row r="1779" spans="1:38" s="1292" customFormat="1" ht="16" customHeight="1">
      <c r="A1779" s="1704">
        <f>IF(G1745="",0,1)</f>
        <v>0</v>
      </c>
      <c r="B1779" s="1629"/>
      <c r="C1779" s="1283"/>
      <c r="D1779" s="677"/>
      <c r="E1779" s="1474" t="str">
        <f t="shared" si="168"/>
        <v/>
      </c>
      <c r="F1779" s="1789"/>
      <c r="G1779" s="1313"/>
      <c r="H1779" s="1313"/>
      <c r="I1779" s="1313"/>
      <c r="J1779" s="1313"/>
      <c r="K1779" s="1313"/>
      <c r="L1779" s="1313"/>
      <c r="M1779" s="1313"/>
      <c r="N1779" s="1313"/>
      <c r="O1779" s="1313"/>
      <c r="P1779" s="1313"/>
      <c r="Q1779" s="1313"/>
      <c r="R1779" s="1313"/>
      <c r="S1779" s="1314" t="s">
        <v>5</v>
      </c>
      <c r="T1779" s="1314"/>
      <c r="U1779" s="2181" t="str">
        <f>U$99</f>
        <v>[oui/non]</v>
      </c>
      <c r="V1779" s="2181"/>
      <c r="W1779" s="2181"/>
      <c r="X1779" s="1314" t="s">
        <v>5</v>
      </c>
      <c r="Z1779" s="2165"/>
      <c r="AA1779" s="2165"/>
      <c r="AB1779" s="2165"/>
      <c r="AD1779" s="2165"/>
      <c r="AE1779" s="2165"/>
      <c r="AG1779" s="2165"/>
      <c r="AH1779" s="2165"/>
      <c r="AI1779" s="2165"/>
      <c r="AJ1779" s="2165"/>
    </row>
    <row r="1780" spans="1:38" s="1292" customFormat="1" ht="16" customHeight="1">
      <c r="A1780" s="1704">
        <f>IF(G1745="",0,1)</f>
        <v>0</v>
      </c>
      <c r="B1780" s="1629"/>
      <c r="C1780" s="1283"/>
      <c r="D1780" s="677"/>
      <c r="E1780" s="1474" t="str">
        <f t="shared" si="168"/>
        <v/>
      </c>
      <c r="F1780" s="1789"/>
      <c r="G1780" s="1311"/>
      <c r="H1780" s="1311"/>
      <c r="I1780" s="1311"/>
      <c r="J1780" s="1311"/>
      <c r="K1780" s="1311"/>
      <c r="L1780" s="1311"/>
      <c r="M1780" s="1311"/>
      <c r="N1780" s="1311"/>
      <c r="O1780" s="1311"/>
      <c r="P1780" s="1311"/>
      <c r="Q1780" s="1311"/>
      <c r="R1780" s="1311"/>
      <c r="T1780" s="1312"/>
      <c r="U1780" s="1312"/>
      <c r="V1780" s="1312"/>
      <c r="Z1780" s="2165"/>
      <c r="AA1780" s="2165"/>
      <c r="AB1780" s="2165"/>
      <c r="AD1780" s="2165"/>
      <c r="AE1780" s="2165"/>
      <c r="AG1780" s="2165"/>
      <c r="AH1780" s="2165"/>
      <c r="AI1780" s="2165"/>
      <c r="AJ1780" s="2165"/>
    </row>
    <row r="1781" spans="1:38" s="1292" customFormat="1" ht="12" customHeight="1">
      <c r="A1781" s="1704">
        <f>IF(G1745="",0,1)</f>
        <v>0</v>
      </c>
      <c r="B1781" s="1629"/>
      <c r="C1781" s="1283"/>
      <c r="D1781" s="677"/>
      <c r="E1781" s="1474" t="str">
        <f t="shared" si="168"/>
        <v/>
      </c>
      <c r="F1781" s="1789"/>
      <c r="G1781" s="1315"/>
      <c r="H1781" s="1315"/>
      <c r="I1781" s="1315"/>
      <c r="J1781" s="1315"/>
      <c r="K1781" s="1315"/>
      <c r="L1781" s="1315"/>
      <c r="M1781" s="1315"/>
      <c r="N1781" s="1315"/>
      <c r="O1781" s="1315"/>
      <c r="P1781" s="1315"/>
      <c r="Q1781" s="1315"/>
      <c r="R1781" s="1315"/>
      <c r="S1781" s="1315"/>
      <c r="T1781" s="1315"/>
      <c r="U1781" s="1312"/>
      <c r="V1781" s="1315"/>
      <c r="W1781" s="1315"/>
      <c r="X1781" s="1315"/>
      <c r="Z1781" s="2165"/>
      <c r="AA1781" s="2165"/>
      <c r="AB1781" s="2165"/>
      <c r="AD1781" s="2165"/>
      <c r="AE1781" s="2165"/>
      <c r="AG1781" s="2165"/>
      <c r="AH1781" s="2165"/>
      <c r="AI1781" s="2165"/>
      <c r="AJ1781" s="2165"/>
    </row>
    <row r="1782" spans="1:38" s="737" customFormat="1" ht="17" customHeight="1">
      <c r="A1782" s="1704">
        <f>IF(G1745="",0,1)</f>
        <v>0</v>
      </c>
      <c r="B1782" s="1655"/>
      <c r="C1782" s="1283"/>
      <c r="D1782" s="1561"/>
      <c r="E1782" s="1474" t="str">
        <f t="shared" si="168"/>
        <v/>
      </c>
      <c r="F1782" s="1789"/>
      <c r="G1782" s="1316"/>
      <c r="H1782" s="1317" t="str">
        <f>H$102</f>
        <v>Ecran thermique</v>
      </c>
      <c r="I1782" s="1317"/>
      <c r="J1782" s="1317"/>
      <c r="K1782" s="2173" t="str">
        <f>AF1745</f>
        <v/>
      </c>
      <c r="L1782" s="2173"/>
      <c r="M1782" s="2173"/>
      <c r="N1782" s="2173"/>
      <c r="O1782" s="2173"/>
      <c r="P1782" s="2173"/>
      <c r="Q1782" s="2173"/>
      <c r="R1782" s="1318" t="str">
        <f>IF(S1782=0,"",IF(BC1745=Q$40,R$40,R$41))</f>
        <v>d'ici à 8 ans</v>
      </c>
      <c r="S1782" s="1319" t="str">
        <f>AT1745</f>
        <v/>
      </c>
      <c r="T1782" s="1319"/>
      <c r="U1782" s="1319"/>
      <c r="V1782" s="527"/>
      <c r="W1782" s="1320"/>
      <c r="X1782" s="1319" t="str">
        <f>IF(V1782=V$41,0,S1782)</f>
        <v/>
      </c>
      <c r="Z1782" s="1321">
        <f>IF(S1782=0,1,IF(V1782=V$41,2,3))</f>
        <v>3</v>
      </c>
      <c r="AA1782" s="1322">
        <f>IF(R1782=AA1777,S1782,0)</f>
        <v>0</v>
      </c>
      <c r="AB1782" s="1322" t="str">
        <f>IF(R1782=AB1777,S1782,0)</f>
        <v/>
      </c>
      <c r="AC1782" s="1292"/>
      <c r="AD1782" s="1322">
        <f>IF(R1782=AD1777,X1782,0)</f>
        <v>0</v>
      </c>
      <c r="AE1782" s="1322" t="str">
        <f>IF(R1782=AE1777,X1782,0)</f>
        <v/>
      </c>
      <c r="AF1782" s="40"/>
      <c r="AG1782" s="1322">
        <f>AD1782</f>
        <v>0</v>
      </c>
      <c r="AH1782" s="1562" t="str">
        <f>AE1782</f>
        <v/>
      </c>
      <c r="AI1782" s="1563">
        <f>IF(W1782=AI1777,AC1782,0)</f>
        <v>0</v>
      </c>
      <c r="AJ1782" s="1563">
        <f>IF(W1782=AJ1777,AC1782,0)</f>
        <v>0</v>
      </c>
      <c r="AK1782" s="40"/>
      <c r="AL1782" s="40"/>
    </row>
    <row r="1783" spans="1:38" s="737" customFormat="1" ht="47" customHeight="1">
      <c r="A1783" s="1704">
        <f>IF(G1745="",0,1)</f>
        <v>0</v>
      </c>
      <c r="B1783" s="1655"/>
      <c r="C1783" s="1283"/>
      <c r="D1783" s="1561"/>
      <c r="E1783" s="1474" t="str">
        <f t="shared" si="168"/>
        <v/>
      </c>
      <c r="F1783" s="1789"/>
      <c r="G1783" s="1323"/>
      <c r="H1783" s="1324"/>
      <c r="I1783" s="1324"/>
      <c r="J1783" s="1324"/>
      <c r="K1783" s="2174"/>
      <c r="L1783" s="2174"/>
      <c r="M1783" s="2174"/>
      <c r="N1783" s="2174"/>
      <c r="O1783" s="2174"/>
      <c r="P1783" s="2174"/>
      <c r="Q1783" s="2174"/>
      <c r="R1783" s="1325"/>
      <c r="S1783" s="1326"/>
      <c r="T1783" s="1326"/>
      <c r="U1783" s="1326"/>
      <c r="V1783" s="1326"/>
      <c r="W1783" s="1326"/>
      <c r="X1783" s="1326"/>
      <c r="AC1783" s="1292"/>
      <c r="AF1783" s="40"/>
      <c r="AI1783" s="1443"/>
      <c r="AJ1783" s="1443"/>
      <c r="AK1783" s="40"/>
      <c r="AL1783" s="40"/>
    </row>
    <row r="1784" spans="1:38" s="737" customFormat="1" ht="17" customHeight="1">
      <c r="A1784" s="1704">
        <f>IF(G1745="",0,1)</f>
        <v>0</v>
      </c>
      <c r="B1784" s="1655"/>
      <c r="C1784" s="1283"/>
      <c r="D1784" s="1561"/>
      <c r="E1784" s="1474" t="str">
        <f t="shared" si="168"/>
        <v/>
      </c>
      <c r="F1784" s="1789"/>
      <c r="G1784" s="1316"/>
      <c r="H1784" s="1317" t="str">
        <f>H$104</f>
        <v>Toit</v>
      </c>
      <c r="I1784" s="1317"/>
      <c r="J1784" s="1317"/>
      <c r="K1784" s="2173" t="str">
        <f>AG1745</f>
        <v/>
      </c>
      <c r="L1784" s="2173"/>
      <c r="M1784" s="2173"/>
      <c r="N1784" s="2173"/>
      <c r="O1784" s="2173"/>
      <c r="P1784" s="2173"/>
      <c r="Q1784" s="2173"/>
      <c r="R1784" s="1318" t="str">
        <f>IF(S1784=0,"",IF(BD1745=Q$40,R$40,R$41))</f>
        <v>d'ici à 8 ans</v>
      </c>
      <c r="S1784" s="1327" t="str">
        <f>AU1745</f>
        <v/>
      </c>
      <c r="T1784" s="1327"/>
      <c r="U1784" s="1327"/>
      <c r="V1784" s="527"/>
      <c r="W1784" s="1320"/>
      <c r="X1784" s="1319" t="str">
        <f>IF(V1784=V$41,0,S1784)</f>
        <v/>
      </c>
      <c r="Z1784" s="1328">
        <f>IF(S1784=0,1,IF(V1784=V$41,2,3))</f>
        <v>3</v>
      </c>
      <c r="AA1784" s="1322">
        <f>IF(R1784=AA1777,S1784,0)</f>
        <v>0</v>
      </c>
      <c r="AB1784" s="1322" t="str">
        <f>IF(R1784=AB1777,S1784,0)</f>
        <v/>
      </c>
      <c r="AC1784" s="1292"/>
      <c r="AD1784" s="1322">
        <f>IF(R1784=AD1777,X1784,0)</f>
        <v>0</v>
      </c>
      <c r="AE1784" s="1322" t="str">
        <f>IF(R1784=AE1777,X1784,0)</f>
        <v/>
      </c>
      <c r="AF1784" s="40"/>
      <c r="AG1784" s="1322">
        <f>AD1784</f>
        <v>0</v>
      </c>
      <c r="AH1784" s="1562" t="str">
        <f>AE1784</f>
        <v/>
      </c>
      <c r="AI1784" s="1563">
        <f>IF(W1784=AI1777,AC1784,0)</f>
        <v>0</v>
      </c>
      <c r="AJ1784" s="1563">
        <f>IF(W1784=AJ1777,AC1784,0)</f>
        <v>0</v>
      </c>
      <c r="AK1784" s="40"/>
      <c r="AL1784" s="40"/>
    </row>
    <row r="1785" spans="1:38" s="737" customFormat="1" ht="92" customHeight="1">
      <c r="A1785" s="1704">
        <f>IF(G1745="",0,1)</f>
        <v>0</v>
      </c>
      <c r="B1785" s="1655"/>
      <c r="C1785" s="1283"/>
      <c r="D1785" s="1561"/>
      <c r="E1785" s="1474" t="str">
        <f t="shared" si="168"/>
        <v/>
      </c>
      <c r="F1785" s="1789"/>
      <c r="G1785" s="1323"/>
      <c r="H1785" s="1324"/>
      <c r="I1785" s="1324"/>
      <c r="J1785" s="1324"/>
      <c r="K1785" s="2174"/>
      <c r="L1785" s="2174"/>
      <c r="M1785" s="2174"/>
      <c r="N1785" s="2174"/>
      <c r="O1785" s="2174"/>
      <c r="P1785" s="2174"/>
      <c r="Q1785" s="2174"/>
      <c r="R1785" s="1325"/>
      <c r="S1785" s="1326"/>
      <c r="T1785" s="1326"/>
      <c r="U1785" s="1326"/>
      <c r="V1785" s="1326"/>
      <c r="W1785" s="1326"/>
      <c r="X1785" s="1326"/>
      <c r="AC1785" s="1292"/>
      <c r="AF1785" s="40"/>
      <c r="AI1785" s="1443"/>
      <c r="AJ1785" s="1443"/>
      <c r="AK1785" s="40"/>
      <c r="AL1785" s="40"/>
    </row>
    <row r="1786" spans="1:38" s="737" customFormat="1" ht="17" customHeight="1">
      <c r="A1786" s="1704">
        <f>IF(G1745="",0,1)</f>
        <v>0</v>
      </c>
      <c r="B1786" s="1655"/>
      <c r="C1786" s="1283"/>
      <c r="D1786" s="1561"/>
      <c r="E1786" s="1474" t="str">
        <f t="shared" si="168"/>
        <v/>
      </c>
      <c r="F1786" s="1789"/>
      <c r="G1786" s="1316"/>
      <c r="H1786" s="1317" t="str">
        <f>H$106</f>
        <v>Parois latérales et pignons</v>
      </c>
      <c r="I1786" s="1317"/>
      <c r="J1786" s="1317"/>
      <c r="K1786" s="2173" t="str">
        <f>AH1745</f>
        <v/>
      </c>
      <c r="L1786" s="2173"/>
      <c r="M1786" s="2173"/>
      <c r="N1786" s="2173"/>
      <c r="O1786" s="2173"/>
      <c r="P1786" s="2173"/>
      <c r="Q1786" s="2173"/>
      <c r="R1786" s="1318" t="str">
        <f>IF(S1786=0,"",IF(BE1745=Q$40,R$40,R$41))</f>
        <v>d'ici à 8 ans</v>
      </c>
      <c r="S1786" s="1327" t="str">
        <f>AV1745</f>
        <v/>
      </c>
      <c r="T1786" s="1327"/>
      <c r="U1786" s="1327"/>
      <c r="V1786" s="527"/>
      <c r="W1786" s="1320"/>
      <c r="X1786" s="1319" t="str">
        <f>IF(V1786=V$41,0,S1786)</f>
        <v/>
      </c>
      <c r="Z1786" s="1328">
        <f>IF(S1786=0,1,IF(V1786=V$41,2,3))</f>
        <v>3</v>
      </c>
      <c r="AA1786" s="1322">
        <f>IF(R1786=AA1777,S1786,0)</f>
        <v>0</v>
      </c>
      <c r="AB1786" s="1322" t="str">
        <f>IF(R1786=AB1777,S1786,0)</f>
        <v/>
      </c>
      <c r="AC1786" s="1292"/>
      <c r="AD1786" s="1322">
        <f>IF(R1786=AD1777,X1786,0)</f>
        <v>0</v>
      </c>
      <c r="AE1786" s="1322" t="str">
        <f>IF(R1786=AE1777,X1786,0)</f>
        <v/>
      </c>
      <c r="AF1786" s="40"/>
      <c r="AG1786" s="1322">
        <f>AD1786</f>
        <v>0</v>
      </c>
      <c r="AH1786" s="1562" t="str">
        <f>AE1786</f>
        <v/>
      </c>
      <c r="AI1786" s="1563">
        <f>IF(W1786=AI1777,AC1786,0)</f>
        <v>0</v>
      </c>
      <c r="AJ1786" s="1563">
        <f>IF(W1786=AJ1777,AC1786,0)</f>
        <v>0</v>
      </c>
      <c r="AK1786" s="40"/>
      <c r="AL1786" s="40"/>
    </row>
    <row r="1787" spans="1:38" s="737" customFormat="1" ht="34" customHeight="1">
      <c r="A1787" s="1704">
        <f>IF(G1745="",0,1)</f>
        <v>0</v>
      </c>
      <c r="B1787" s="1655"/>
      <c r="C1787" s="1283"/>
      <c r="D1787" s="1561"/>
      <c r="E1787" s="1474" t="str">
        <f t="shared" si="168"/>
        <v/>
      </c>
      <c r="F1787" s="1789"/>
      <c r="G1787" s="1323"/>
      <c r="H1787" s="1324"/>
      <c r="I1787" s="1324"/>
      <c r="J1787" s="1324"/>
      <c r="K1787" s="2174"/>
      <c r="L1787" s="2174"/>
      <c r="M1787" s="2174"/>
      <c r="N1787" s="2174"/>
      <c r="O1787" s="2174"/>
      <c r="P1787" s="2174"/>
      <c r="Q1787" s="2174"/>
      <c r="R1787" s="1325"/>
      <c r="S1787" s="1326"/>
      <c r="T1787" s="1326"/>
      <c r="U1787" s="1326"/>
      <c r="V1787" s="1326"/>
      <c r="W1787" s="1326"/>
      <c r="X1787" s="1326"/>
      <c r="AC1787" s="1292"/>
      <c r="AI1787" s="1443"/>
      <c r="AJ1787" s="1443"/>
      <c r="AK1787" s="40"/>
      <c r="AL1787" s="40"/>
    </row>
    <row r="1788" spans="1:38" s="737" customFormat="1" ht="17" customHeight="1">
      <c r="A1788" s="1704">
        <f>IF(G1745="",0,1)</f>
        <v>0</v>
      </c>
      <c r="B1788" s="1655"/>
      <c r="C1788" s="1283"/>
      <c r="D1788" s="1561"/>
      <c r="E1788" s="1474" t="str">
        <f t="shared" si="168"/>
        <v/>
      </c>
      <c r="F1788" s="1789"/>
      <c r="G1788" s="1316"/>
      <c r="H1788" s="1317" t="str">
        <f>H$108</f>
        <v>Etanchéité</v>
      </c>
      <c r="I1788" s="1317"/>
      <c r="J1788" s="1317"/>
      <c r="K1788" s="2173" t="str">
        <f>AI1745</f>
        <v/>
      </c>
      <c r="L1788" s="2173"/>
      <c r="M1788" s="2173"/>
      <c r="N1788" s="2173"/>
      <c r="O1788" s="2173"/>
      <c r="P1788" s="2173"/>
      <c r="Q1788" s="2173"/>
      <c r="R1788" s="1318" t="str">
        <f>IF(S1788=0,"",IF(BF1745=Q$40,R$40,R$41))</f>
        <v>d'ici à 8 ans</v>
      </c>
      <c r="S1788" s="1327" t="str">
        <f>AW1745</f>
        <v/>
      </c>
      <c r="T1788" s="1327"/>
      <c r="U1788" s="1327"/>
      <c r="V1788" s="527"/>
      <c r="W1788" s="1320"/>
      <c r="X1788" s="1319" t="str">
        <f>IF(V1788=V$41,0,S1788)</f>
        <v/>
      </c>
      <c r="Z1788" s="1328">
        <f>IF(S1788=0,1,IF(V1788=V$41,2,3))</f>
        <v>3</v>
      </c>
      <c r="AA1788" s="1322">
        <f>IF(R1788=AA1777,S1788,0)</f>
        <v>0</v>
      </c>
      <c r="AB1788" s="1322" t="str">
        <f>IF(R1788=AB1777,S1788,0)</f>
        <v/>
      </c>
      <c r="AC1788" s="1292"/>
      <c r="AD1788" s="1322">
        <f>IF(R1788=AD1777,X1788,0)</f>
        <v>0</v>
      </c>
      <c r="AE1788" s="1322" t="str">
        <f>IF(R1788=AE1777,X1788,0)</f>
        <v/>
      </c>
      <c r="AF1788" s="40"/>
      <c r="AG1788" s="1322">
        <f>AD1788</f>
        <v>0</v>
      </c>
      <c r="AH1788" s="1562" t="str">
        <f>AE1788</f>
        <v/>
      </c>
      <c r="AI1788" s="1563">
        <f>IF(W1788=AI1777,AC1788,0)</f>
        <v>0</v>
      </c>
      <c r="AJ1788" s="1563">
        <f>IF(W1788=AJ1777,AC1788,0)</f>
        <v>0</v>
      </c>
      <c r="AK1788" s="40"/>
      <c r="AL1788" s="40"/>
    </row>
    <row r="1789" spans="1:38" s="737" customFormat="1" ht="47" customHeight="1">
      <c r="A1789" s="1704">
        <f>IF(G1745="",0,1)</f>
        <v>0</v>
      </c>
      <c r="B1789" s="1655"/>
      <c r="C1789" s="1283"/>
      <c r="D1789" s="1561"/>
      <c r="E1789" s="1474" t="str">
        <f t="shared" si="168"/>
        <v/>
      </c>
      <c r="F1789" s="1789"/>
      <c r="G1789" s="1323"/>
      <c r="H1789" s="1324"/>
      <c r="I1789" s="1324"/>
      <c r="J1789" s="1324"/>
      <c r="K1789" s="2174"/>
      <c r="L1789" s="2174"/>
      <c r="M1789" s="2174"/>
      <c r="N1789" s="2174"/>
      <c r="O1789" s="2174"/>
      <c r="P1789" s="2174"/>
      <c r="Q1789" s="2174"/>
      <c r="R1789" s="1325"/>
      <c r="S1789" s="1326"/>
      <c r="T1789" s="1326"/>
      <c r="U1789" s="1326"/>
      <c r="V1789" s="1326"/>
      <c r="W1789" s="1326"/>
      <c r="X1789" s="1326"/>
      <c r="AC1789" s="1292"/>
      <c r="AE1789" s="40"/>
      <c r="AF1789" s="40"/>
      <c r="AH1789" s="40"/>
      <c r="AI1789" s="1443"/>
      <c r="AJ1789" s="44"/>
      <c r="AK1789" s="40"/>
      <c r="AL1789" s="40"/>
    </row>
    <row r="1790" spans="1:38" s="737" customFormat="1" ht="17" customHeight="1">
      <c r="A1790" s="1704">
        <f>IF(G1745="",0,1)</f>
        <v>0</v>
      </c>
      <c r="B1790" s="1655"/>
      <c r="C1790" s="1283"/>
      <c r="D1790" s="1561"/>
      <c r="E1790" s="1474" t="str">
        <f t="shared" si="168"/>
        <v/>
      </c>
      <c r="F1790" s="1789"/>
      <c r="G1790" s="1316"/>
      <c r="H1790" s="1317" t="str">
        <f>H$110</f>
        <v>Gestion du climat</v>
      </c>
      <c r="I1790" s="1317"/>
      <c r="J1790" s="1317"/>
      <c r="K1790" s="2173" t="str">
        <f>AJ1745</f>
        <v/>
      </c>
      <c r="L1790" s="2173"/>
      <c r="M1790" s="2173"/>
      <c r="N1790" s="2173"/>
      <c r="O1790" s="2173"/>
      <c r="P1790" s="2173"/>
      <c r="Q1790" s="2173"/>
      <c r="R1790" s="1318" t="str">
        <f>IF(S1790=0,"",IF(BG1745=Q$40,R$40,R$41))</f>
        <v>d'ici à 8 ans</v>
      </c>
      <c r="S1790" s="1327" t="str">
        <f>AX1745</f>
        <v/>
      </c>
      <c r="T1790" s="1327"/>
      <c r="U1790" s="1327"/>
      <c r="V1790" s="527"/>
      <c r="W1790" s="1320"/>
      <c r="X1790" s="1319" t="str">
        <f>IF(V1790=V$41,0,S1790)</f>
        <v/>
      </c>
      <c r="Z1790" s="1328">
        <f>IF(S1790=0,1,IF(V1790=V$41,2,3))</f>
        <v>3</v>
      </c>
      <c r="AA1790" s="1322">
        <f>IF(R1790=AA1777,S1790,0)</f>
        <v>0</v>
      </c>
      <c r="AB1790" s="1322" t="str">
        <f>IF(R1790=AB1777,S1790,0)</f>
        <v/>
      </c>
      <c r="AC1790" s="1292"/>
      <c r="AD1790" s="1322">
        <f>IF(R1790=AD1777,X1790,0)</f>
        <v>0</v>
      </c>
      <c r="AE1790" s="1322" t="str">
        <f>IF(R1790=AE1777,X1790,0)</f>
        <v/>
      </c>
      <c r="AF1790" s="40"/>
      <c r="AG1790" s="1322">
        <f>AD1790</f>
        <v>0</v>
      </c>
      <c r="AH1790" s="1562" t="str">
        <f>AE1790</f>
        <v/>
      </c>
      <c r="AI1790" s="1563">
        <f>IF(W1790=AI1777,AC1790,0)</f>
        <v>0</v>
      </c>
      <c r="AJ1790" s="1563">
        <f>IF(W1790=AJ1777,AC1790,0)</f>
        <v>0</v>
      </c>
      <c r="AK1790" s="40"/>
      <c r="AL1790" s="40"/>
    </row>
    <row r="1791" spans="1:38" s="737" customFormat="1" ht="24" customHeight="1">
      <c r="A1791" s="1704">
        <f>IF(G1745="",0,1)</f>
        <v>0</v>
      </c>
      <c r="B1791" s="1655"/>
      <c r="C1791" s="1283"/>
      <c r="D1791" s="1561"/>
      <c r="E1791" s="1474" t="str">
        <f t="shared" si="168"/>
        <v/>
      </c>
      <c r="F1791" s="1789"/>
      <c r="G1791" s="1323"/>
      <c r="H1791" s="1324"/>
      <c r="I1791" s="1324"/>
      <c r="J1791" s="1324"/>
      <c r="K1791" s="2174"/>
      <c r="L1791" s="2174"/>
      <c r="M1791" s="2174"/>
      <c r="N1791" s="2174"/>
      <c r="O1791" s="2174"/>
      <c r="P1791" s="2174"/>
      <c r="Q1791" s="2174"/>
      <c r="R1791" s="1325"/>
      <c r="S1791" s="1326"/>
      <c r="T1791" s="1326"/>
      <c r="U1791" s="1326"/>
      <c r="V1791" s="1326"/>
      <c r="W1791" s="1326"/>
      <c r="X1791" s="1326"/>
      <c r="AC1791" s="1292"/>
      <c r="AE1791" s="40"/>
      <c r="AF1791" s="40"/>
      <c r="AH1791" s="40"/>
      <c r="AJ1791" s="40"/>
      <c r="AK1791" s="40"/>
      <c r="AL1791" s="40"/>
    </row>
    <row r="1792" spans="1:38" s="737" customFormat="1" ht="17" customHeight="1">
      <c r="A1792" s="1704">
        <f>IF(G1745="",0,1)</f>
        <v>0</v>
      </c>
      <c r="B1792" s="1655"/>
      <c r="C1792" s="1283"/>
      <c r="D1792" s="1561"/>
      <c r="E1792" s="1474" t="str">
        <f t="shared" si="168"/>
        <v/>
      </c>
      <c r="F1792" s="1789"/>
      <c r="G1792" s="1316"/>
      <c r="H1792" s="1317" t="str">
        <f>H$112</f>
        <v>Isolation des conduites</v>
      </c>
      <c r="I1792" s="1317"/>
      <c r="J1792" s="1317"/>
      <c r="K1792" s="2173" t="str">
        <f>AK1745</f>
        <v/>
      </c>
      <c r="L1792" s="2173"/>
      <c r="M1792" s="2173"/>
      <c r="N1792" s="2173"/>
      <c r="O1792" s="2173"/>
      <c r="P1792" s="2173"/>
      <c r="Q1792" s="2173"/>
      <c r="R1792" s="1318" t="str">
        <f>IF(S1792=0,"",IF(BH1745=Q$40,R$40,R$41))</f>
        <v>d'ici à 8 ans</v>
      </c>
      <c r="S1792" s="1327" t="str">
        <f>AY1745</f>
        <v/>
      </c>
      <c r="T1792" s="1327"/>
      <c r="U1792" s="1327"/>
      <c r="V1792" s="527"/>
      <c r="W1792" s="1320"/>
      <c r="X1792" s="1319" t="str">
        <f>IF(V1792=V$41,0,S1792)</f>
        <v/>
      </c>
      <c r="Z1792" s="1328">
        <f>IF(S1792=0,1,IF(V1792=V$41,2,3))</f>
        <v>3</v>
      </c>
      <c r="AA1792" s="1322">
        <f>IF(R1792=AA1777,S1792,0)</f>
        <v>0</v>
      </c>
      <c r="AB1792" s="1322" t="str">
        <f>IF(R1792=AB1777,S1792,0)</f>
        <v/>
      </c>
      <c r="AC1792" s="1292"/>
      <c r="AD1792" s="1322">
        <f>IF(R1792=AD1777,X1792,0)</f>
        <v>0</v>
      </c>
      <c r="AE1792" s="1322" t="str">
        <f>IF(R1792=AE1777,X1792,0)</f>
        <v/>
      </c>
      <c r="AF1792" s="40"/>
      <c r="AH1792" s="40"/>
      <c r="AI1792" s="1322">
        <f>AD1792</f>
        <v>0</v>
      </c>
      <c r="AJ1792" s="1322" t="str">
        <f>AE1792</f>
        <v/>
      </c>
      <c r="AK1792" s="40"/>
      <c r="AL1792" s="40"/>
    </row>
    <row r="1793" spans="1:38" s="737" customFormat="1" ht="15" customHeight="1">
      <c r="A1793" s="1704">
        <f>IF(G1745="",0,1)</f>
        <v>0</v>
      </c>
      <c r="B1793" s="1655"/>
      <c r="C1793" s="1283"/>
      <c r="D1793" s="1561"/>
      <c r="E1793" s="1474" t="str">
        <f t="shared" si="168"/>
        <v/>
      </c>
      <c r="F1793" s="1789"/>
      <c r="G1793" s="1323"/>
      <c r="H1793" s="1324"/>
      <c r="I1793" s="1324"/>
      <c r="J1793" s="1324"/>
      <c r="K1793" s="2174"/>
      <c r="L1793" s="2174"/>
      <c r="M1793" s="2174"/>
      <c r="N1793" s="2174"/>
      <c r="O1793" s="2174"/>
      <c r="P1793" s="2174"/>
      <c r="Q1793" s="2174"/>
      <c r="R1793" s="1325"/>
      <c r="S1793" s="1326"/>
      <c r="T1793" s="1326"/>
      <c r="U1793" s="1326"/>
      <c r="V1793" s="1326"/>
      <c r="W1793" s="1326"/>
      <c r="X1793" s="1326"/>
      <c r="AC1793" s="1292"/>
      <c r="AE1793" s="40"/>
      <c r="AF1793" s="40"/>
      <c r="AH1793" s="40"/>
      <c r="AJ1793" s="40"/>
      <c r="AK1793" s="40"/>
      <c r="AL1793" s="40"/>
    </row>
    <row r="1794" spans="1:38" s="737" customFormat="1" ht="17" customHeight="1">
      <c r="A1794" s="1704">
        <f>IF(G1745="",0,1)</f>
        <v>0</v>
      </c>
      <c r="B1794" s="1655"/>
      <c r="C1794" s="1283"/>
      <c r="D1794" s="1561"/>
      <c r="E1794" s="1474" t="str">
        <f t="shared" si="168"/>
        <v/>
      </c>
      <c r="F1794" s="1789"/>
      <c r="G1794" s="1316"/>
      <c r="H1794" s="1317" t="str">
        <f>H$114</f>
        <v>Isolation du distributeur de chauffage</v>
      </c>
      <c r="I1794" s="1317"/>
      <c r="J1794" s="1317"/>
      <c r="K1794" s="2173" t="str">
        <f>AL1745</f>
        <v/>
      </c>
      <c r="L1794" s="2173"/>
      <c r="M1794" s="2173"/>
      <c r="N1794" s="2173"/>
      <c r="O1794" s="2173"/>
      <c r="P1794" s="2173"/>
      <c r="Q1794" s="2173"/>
      <c r="R1794" s="1318" t="str">
        <f>IF(S1794=0,"",IF(BI1745=Q$40,R$40,R$41))</f>
        <v>d'ici à 8 ans</v>
      </c>
      <c r="S1794" s="1327" t="str">
        <f>AZ1745</f>
        <v/>
      </c>
      <c r="T1794" s="1327"/>
      <c r="U1794" s="1327"/>
      <c r="V1794" s="527"/>
      <c r="W1794" s="1320"/>
      <c r="X1794" s="1319" t="str">
        <f>IF(V1794=V$41,0,S1794)</f>
        <v/>
      </c>
      <c r="Z1794" s="1328">
        <f>IF(S1794=0,1,IF(V1794=V$41,2,3))</f>
        <v>3</v>
      </c>
      <c r="AA1794" s="1322">
        <f>IF(R1794=AA$97,S1794,0)</f>
        <v>0</v>
      </c>
      <c r="AB1794" s="1322" t="str">
        <f>IF(R1794=AB$97,S1794,0)</f>
        <v/>
      </c>
      <c r="AC1794" s="1292"/>
      <c r="AD1794" s="1322">
        <f>IF(R1794=AD$97,X1794,0)</f>
        <v>0</v>
      </c>
      <c r="AE1794" s="1322" t="str">
        <f>IF(R1794=AE$97,X1794,0)</f>
        <v/>
      </c>
      <c r="AF1794" s="40"/>
      <c r="AH1794" s="40"/>
      <c r="AI1794" s="1322">
        <f>AD1794</f>
        <v>0</v>
      </c>
      <c r="AJ1794" s="1322" t="str">
        <f>AE1794</f>
        <v/>
      </c>
      <c r="AK1794" s="40"/>
      <c r="AL1794" s="40"/>
    </row>
    <row r="1795" spans="1:38" s="737" customFormat="1" ht="17" customHeight="1">
      <c r="A1795" s="1704">
        <f>IF(G1745="",0,1)</f>
        <v>0</v>
      </c>
      <c r="B1795" s="1655"/>
      <c r="C1795" s="1283"/>
      <c r="D1795" s="1561"/>
      <c r="E1795" s="1474" t="str">
        <f t="shared" si="168"/>
        <v/>
      </c>
      <c r="F1795" s="1789"/>
      <c r="G1795" s="1323"/>
      <c r="H1795" s="1324"/>
      <c r="I1795" s="1324"/>
      <c r="J1795" s="1324"/>
      <c r="K1795" s="2174"/>
      <c r="L1795" s="2174"/>
      <c r="M1795" s="2174"/>
      <c r="N1795" s="2174"/>
      <c r="O1795" s="2174"/>
      <c r="P1795" s="2174"/>
      <c r="Q1795" s="2174"/>
      <c r="R1795" s="1325"/>
      <c r="S1795" s="1326"/>
      <c r="T1795" s="1326"/>
      <c r="U1795" s="1326"/>
      <c r="V1795" s="1326"/>
      <c r="W1795" s="1326"/>
      <c r="X1795" s="1326"/>
      <c r="AC1795" s="1292"/>
      <c r="AE1795" s="40"/>
      <c r="AF1795" s="40"/>
      <c r="AH1795" s="40"/>
      <c r="AJ1795" s="40"/>
      <c r="AK1795" s="40"/>
      <c r="AL1795" s="40"/>
    </row>
    <row r="1796" spans="1:38" s="1292" customFormat="1" ht="18" customHeight="1">
      <c r="A1796" s="1704">
        <f>IF(G1745="",0,1)</f>
        <v>0</v>
      </c>
      <c r="B1796" s="1629"/>
      <c r="C1796" s="1283"/>
      <c r="D1796" s="1564">
        <f>IF(I1796="",-1,0)</f>
        <v>-1</v>
      </c>
      <c r="E1796" s="1474" t="str">
        <f t="shared" si="168"/>
        <v/>
      </c>
      <c r="F1796" s="1789"/>
      <c r="G1796" s="1329" t="str">
        <f>G$116</f>
        <v>Total</v>
      </c>
      <c r="H1796" s="1329"/>
      <c r="I1796" s="1330"/>
      <c r="J1796" s="1331"/>
      <c r="K1796" s="1332">
        <f>AK1746</f>
        <v>0</v>
      </c>
      <c r="L1796" s="1332"/>
      <c r="M1796" s="1332"/>
      <c r="N1796" s="1332"/>
      <c r="O1796" s="1332"/>
      <c r="P1796" s="1332"/>
      <c r="Q1796" s="1332"/>
      <c r="R1796" s="1332"/>
      <c r="S1796" s="1286">
        <f>SUM(S1782:S1795)</f>
        <v>0</v>
      </c>
      <c r="T1796" s="1333"/>
      <c r="U1796" s="1286"/>
      <c r="V1796" s="1286">
        <f>SUM(V1782:V1795)</f>
        <v>0</v>
      </c>
      <c r="W1796" s="1286">
        <f>SUM(W1782:W1795)</f>
        <v>0</v>
      </c>
      <c r="X1796" s="1286">
        <f>SUM(X1782:X1795)</f>
        <v>0</v>
      </c>
      <c r="Y1796" s="2"/>
      <c r="Z1796" s="2"/>
      <c r="AA1796" s="1334">
        <f>SUM(AA1782:AA1795)</f>
        <v>0</v>
      </c>
      <c r="AB1796" s="1334">
        <f>SUM(AB1782:AB1795)</f>
        <v>0</v>
      </c>
      <c r="AD1796" s="1334">
        <f>SUM(AD1782:AD1795)</f>
        <v>0</v>
      </c>
      <c r="AE1796" s="1334">
        <f>SUM(AE1782:AE1795)</f>
        <v>0</v>
      </c>
      <c r="AF1796" s="1415"/>
      <c r="AG1796" s="1334">
        <f>SUM(AG1782:AG1795)</f>
        <v>0</v>
      </c>
      <c r="AH1796" s="1334">
        <f>SUM(AH1782:AH1795)</f>
        <v>0</v>
      </c>
      <c r="AI1796" s="1334">
        <f>SUM(AI1782:AI1795)</f>
        <v>0</v>
      </c>
      <c r="AJ1796" s="1334">
        <f>SUM(AJ1782:AJ1795)</f>
        <v>0</v>
      </c>
      <c r="AK1796" s="1415"/>
      <c r="AL1796" s="1415"/>
    </row>
    <row r="1797" spans="1:38" s="731" customFormat="1" ht="25" customHeight="1">
      <c r="A1797" s="1704">
        <f>IF(G1745="",0,1)</f>
        <v>0</v>
      </c>
      <c r="B1797" s="1629"/>
      <c r="C1797" s="1283"/>
      <c r="D1797" s="1561"/>
      <c r="E1797" s="1474" t="str">
        <f t="shared" si="168"/>
        <v/>
      </c>
      <c r="F1797" s="1789"/>
      <c r="G1797" s="1315"/>
      <c r="H1797" s="1335"/>
      <c r="I1797" s="1336"/>
      <c r="J1797" s="1337"/>
      <c r="K1797" s="1338"/>
      <c r="L1797" s="1338"/>
      <c r="M1797" s="1338"/>
      <c r="N1797" s="1338"/>
      <c r="O1797" s="1338"/>
      <c r="P1797" s="1338"/>
      <c r="Q1797" s="1338"/>
      <c r="R1797" s="1338"/>
      <c r="S1797" s="1337"/>
      <c r="T1797" s="1337"/>
      <c r="U1797" s="1337"/>
      <c r="V1797" s="1339"/>
      <c r="W1797" s="989"/>
      <c r="X1797" s="2"/>
      <c r="Y1797" s="2"/>
      <c r="Z1797" s="2"/>
      <c r="AA1797" s="2"/>
      <c r="AB1797" s="2"/>
      <c r="AC1797" s="1292"/>
      <c r="AD1797" s="1415"/>
      <c r="AE1797" s="1415"/>
      <c r="AF1797" s="1415"/>
      <c r="AG1797" s="1415"/>
      <c r="AH1797" s="1415"/>
      <c r="AI1797" s="1415"/>
      <c r="AJ1797" s="1415"/>
      <c r="AK1797" s="1415"/>
      <c r="AL1797" s="1415"/>
    </row>
    <row r="1798" spans="1:38" s="1279" customFormat="1" ht="19" customHeight="1">
      <c r="A1798" s="1704">
        <f>IF(G1745="",0,1)</f>
        <v>0</v>
      </c>
      <c r="B1798" s="1704"/>
      <c r="C1798" s="1565"/>
      <c r="D1798" s="1566"/>
      <c r="E1798" s="1474" t="str">
        <f t="shared" si="168"/>
        <v/>
      </c>
      <c r="F1798" s="1789"/>
      <c r="G1798" s="1340"/>
      <c r="H1798" s="1341" t="str">
        <f>H$118</f>
        <v>Economies</v>
      </c>
      <c r="I1798" s="1342"/>
      <c r="J1798" s="1343"/>
      <c r="K1798" s="1344" t="str">
        <f>K$118</f>
        <v>Ensemble des mesures 1</v>
      </c>
      <c r="L1798" s="1345"/>
      <c r="M1798" s="1261"/>
      <c r="N1798" s="1346"/>
      <c r="O1798" s="1346"/>
      <c r="P1798" s="1346"/>
      <c r="Q1798" s="1346"/>
      <c r="R1798" s="1346"/>
      <c r="S1798" s="1347">
        <f>AA1796</f>
        <v>0</v>
      </c>
      <c r="T1798" s="1261"/>
      <c r="U1798" s="1261"/>
      <c r="V1798" s="1261"/>
      <c r="W1798" s="1348"/>
      <c r="X1798" s="1349">
        <f>AD1796</f>
        <v>0</v>
      </c>
      <c r="Y1798" s="1350"/>
      <c r="Z1798" s="1350"/>
      <c r="AA1798" s="1350"/>
      <c r="AB1798" s="1350"/>
      <c r="AC1798" s="1350"/>
    </row>
    <row r="1799" spans="1:38" s="1355" customFormat="1" ht="19" customHeight="1">
      <c r="A1799" s="1704">
        <f>IF(G1745="",0,1)</f>
        <v>0</v>
      </c>
      <c r="B1799" s="1646"/>
      <c r="C1799" s="1565"/>
      <c r="D1799" s="1567"/>
      <c r="E1799" s="1474" t="str">
        <f t="shared" si="168"/>
        <v/>
      </c>
      <c r="F1799" s="1789"/>
      <c r="G1799" s="1351"/>
      <c r="H1799" s="1352" t="s">
        <v>100</v>
      </c>
      <c r="I1799" s="1353"/>
      <c r="J1799" s="1354"/>
      <c r="K1799" s="1344" t="str">
        <f>K$119</f>
        <v>Ensemble des mesures 2</v>
      </c>
      <c r="L1799" s="1345"/>
      <c r="M1799" s="1261"/>
      <c r="N1799" s="1346"/>
      <c r="O1799" s="1346"/>
      <c r="P1799" s="1346"/>
      <c r="Q1799" s="1346"/>
      <c r="R1799" s="1346"/>
      <c r="S1799" s="1347">
        <f>AB1796</f>
        <v>0</v>
      </c>
      <c r="T1799" s="1261"/>
      <c r="U1799" s="1261"/>
      <c r="V1799" s="1261"/>
      <c r="W1799" s="1348"/>
      <c r="X1799" s="1349">
        <f>AE1796</f>
        <v>0</v>
      </c>
      <c r="Y1799" s="208"/>
      <c r="Z1799" s="208"/>
      <c r="AA1799" s="208"/>
      <c r="AB1799" s="208"/>
      <c r="AC1799" s="208"/>
      <c r="AD1799" s="198"/>
      <c r="AE1799" s="198"/>
      <c r="AF1799" s="198"/>
      <c r="AG1799" s="198"/>
      <c r="AH1799" s="198"/>
      <c r="AI1799" s="198"/>
      <c r="AJ1799" s="198"/>
      <c r="AK1799" s="198"/>
      <c r="AL1799" s="198"/>
    </row>
    <row r="1800" spans="1:38" s="1368" customFormat="1" ht="19" customHeight="1">
      <c r="A1800" s="1704">
        <f>IF(G1745="",0,1)</f>
        <v>0</v>
      </c>
      <c r="B1800" s="1709"/>
      <c r="C1800" s="1568"/>
      <c r="D1800" s="1569"/>
      <c r="E1800" s="1474" t="str">
        <f t="shared" si="168"/>
        <v/>
      </c>
      <c r="F1800" s="1789"/>
      <c r="G1800" s="1359"/>
      <c r="H1800" s="1360"/>
      <c r="I1800" s="1361"/>
      <c r="J1800" s="1360"/>
      <c r="K1800" s="1414" t="str">
        <f>K$120</f>
        <v>Total (ensemble des mesures 1+2)</v>
      </c>
      <c r="L1800" s="1363"/>
      <c r="M1800" s="1364"/>
      <c r="N1800" s="1362"/>
      <c r="O1800" s="1362"/>
      <c r="P1800" s="1362"/>
      <c r="Q1800" s="1362"/>
      <c r="R1800" s="1362"/>
      <c r="S1800" s="1365">
        <f>SUM(S1798:S1799)</f>
        <v>0</v>
      </c>
      <c r="T1800" s="1364"/>
      <c r="U1800" s="1364"/>
      <c r="V1800" s="1364"/>
      <c r="W1800" s="1366"/>
      <c r="X1800" s="1367">
        <f>SUM(X1798:X1799)</f>
        <v>0</v>
      </c>
      <c r="Y1800" s="933"/>
      <c r="Z1800" s="933"/>
      <c r="AA1800" s="933"/>
      <c r="AB1800" s="933"/>
      <c r="AC1800" s="933"/>
      <c r="AD1800" s="21"/>
      <c r="AE1800" s="21"/>
      <c r="AF1800" s="21"/>
      <c r="AG1800" s="21"/>
      <c r="AH1800" s="21"/>
      <c r="AI1800" s="21"/>
      <c r="AJ1800" s="21"/>
      <c r="AK1800" s="21"/>
      <c r="AL1800" s="21"/>
    </row>
    <row r="1801" spans="1:38" s="731" customFormat="1" ht="25" customHeight="1">
      <c r="A1801" s="1704">
        <f>IF(G1745="",0,1)</f>
        <v>0</v>
      </c>
      <c r="B1801" s="1629"/>
      <c r="C1801" s="1283"/>
      <c r="D1801" s="1561"/>
      <c r="E1801" s="1474" t="str">
        <f t="shared" si="168"/>
        <v/>
      </c>
      <c r="F1801" s="1789"/>
      <c r="G1801" s="1315"/>
      <c r="H1801" s="1335"/>
      <c r="I1801" s="1336"/>
      <c r="J1801" s="1337"/>
      <c r="K1801" s="1338"/>
      <c r="L1801" s="1338"/>
      <c r="M1801" s="1338"/>
      <c r="N1801" s="1338"/>
      <c r="O1801" s="1338"/>
      <c r="P1801" s="1338"/>
      <c r="Q1801" s="1338"/>
      <c r="R1801" s="1338"/>
      <c r="S1801" s="1337"/>
      <c r="T1801" s="1337"/>
      <c r="U1801" s="1337"/>
      <c r="V1801" s="1339"/>
      <c r="W1801" s="989"/>
      <c r="X1801" s="2"/>
      <c r="Y1801" s="2"/>
      <c r="Z1801" s="2"/>
      <c r="AA1801" s="2"/>
      <c r="AB1801" s="2"/>
      <c r="AC1801" s="1291"/>
      <c r="AD1801" s="1415"/>
      <c r="AE1801" s="1415"/>
      <c r="AF1801" s="1415"/>
      <c r="AG1801" s="1415"/>
      <c r="AH1801" s="1415"/>
      <c r="AI1801" s="1415"/>
      <c r="AJ1801" s="1415"/>
      <c r="AK1801" s="1415"/>
      <c r="AL1801" s="1415"/>
    </row>
    <row r="1802" spans="1:38" s="731" customFormat="1" ht="25" customHeight="1">
      <c r="A1802" s="1704">
        <f>IF(G1745="",0,1)</f>
        <v>0</v>
      </c>
      <c r="B1802" s="1629"/>
      <c r="C1802" s="1283"/>
      <c r="D1802" s="1561"/>
      <c r="E1802" s="1474" t="str">
        <f t="shared" si="168"/>
        <v/>
      </c>
      <c r="F1802" s="1789"/>
      <c r="G1802" s="1315"/>
      <c r="H1802" s="1619" t="s">
        <v>909</v>
      </c>
      <c r="I1802" s="1369"/>
      <c r="J1802" s="1369"/>
      <c r="K1802" s="1369"/>
      <c r="L1802" s="1369"/>
      <c r="M1802" s="1369"/>
      <c r="N1802" s="1369"/>
      <c r="O1802" s="1369"/>
      <c r="P1802" s="1369"/>
      <c r="Q1802" s="1369"/>
      <c r="R1802" s="1369"/>
      <c r="S1802" s="1369"/>
      <c r="T1802" s="1369"/>
      <c r="U1802" s="1369"/>
      <c r="V1802" s="1369"/>
      <c r="W1802" s="1369"/>
      <c r="X1802" s="2"/>
      <c r="Y1802" s="2"/>
      <c r="Z1802" s="2"/>
      <c r="AA1802" s="2"/>
      <c r="AB1802" s="2"/>
      <c r="AC1802" s="1291"/>
      <c r="AD1802" s="1415"/>
      <c r="AE1802" s="1415"/>
      <c r="AF1802" s="1415"/>
      <c r="AG1802" s="1415"/>
      <c r="AH1802" s="1415"/>
      <c r="AI1802" s="1415"/>
      <c r="AJ1802" s="1415"/>
      <c r="AK1802" s="1415"/>
      <c r="AL1802" s="1415"/>
    </row>
    <row r="1803" spans="1:38" s="731" customFormat="1" ht="84" customHeight="1">
      <c r="A1803" s="1704">
        <f>IF(G1745="",0,1)</f>
        <v>0</v>
      </c>
      <c r="B1803" s="1629"/>
      <c r="C1803" s="1283"/>
      <c r="D1803" s="1561"/>
      <c r="E1803" s="1474" t="str">
        <f t="shared" si="168"/>
        <v/>
      </c>
      <c r="F1803" s="1789"/>
      <c r="G1803" s="1315"/>
      <c r="H1803" s="2188"/>
      <c r="I1803" s="2189"/>
      <c r="J1803" s="2189"/>
      <c r="K1803" s="2189"/>
      <c r="L1803" s="2189"/>
      <c r="M1803" s="2189"/>
      <c r="N1803" s="2189"/>
      <c r="O1803" s="2189"/>
      <c r="P1803" s="2189"/>
      <c r="Q1803" s="2189"/>
      <c r="R1803" s="2189"/>
      <c r="S1803" s="2189"/>
      <c r="T1803" s="2189"/>
      <c r="U1803" s="2189"/>
      <c r="V1803" s="2189"/>
      <c r="W1803" s="2190"/>
      <c r="X1803" s="2"/>
      <c r="Y1803" s="2"/>
      <c r="Z1803" s="2"/>
      <c r="AA1803" s="2"/>
      <c r="AB1803" s="2"/>
      <c r="AC1803" s="1291"/>
      <c r="AD1803" s="1415"/>
      <c r="AE1803" s="1415"/>
      <c r="AF1803" s="1415"/>
      <c r="AG1803" s="1415"/>
      <c r="AH1803" s="1415"/>
      <c r="AI1803" s="1415"/>
      <c r="AJ1803" s="1415"/>
      <c r="AK1803" s="1415"/>
      <c r="AL1803" s="1415"/>
    </row>
    <row r="1804" spans="1:38" s="731" customFormat="1" ht="25" customHeight="1">
      <c r="A1804" s="1704">
        <f>IF(G1745="",0,1)</f>
        <v>0</v>
      </c>
      <c r="B1804" s="1629"/>
      <c r="C1804" s="1283"/>
      <c r="D1804" s="1561"/>
      <c r="E1804" s="1474" t="str">
        <f t="shared" si="168"/>
        <v/>
      </c>
      <c r="F1804" s="1789"/>
      <c r="G1804" s="1315"/>
      <c r="H1804" s="1335"/>
      <c r="I1804" s="1336"/>
      <c r="J1804" s="1336"/>
      <c r="K1804" s="1336"/>
      <c r="L1804" s="1336"/>
      <c r="M1804" s="1336"/>
      <c r="N1804" s="1336"/>
      <c r="O1804" s="1336"/>
      <c r="P1804" s="1336"/>
      <c r="Q1804" s="1336"/>
      <c r="R1804" s="1336"/>
      <c r="S1804" s="1336"/>
      <c r="T1804" s="1336"/>
      <c r="U1804" s="1336"/>
      <c r="V1804" s="1336"/>
      <c r="W1804" s="1336"/>
      <c r="X1804" s="2"/>
      <c r="Y1804" s="2"/>
      <c r="Z1804" s="2"/>
      <c r="AA1804" s="2"/>
      <c r="AB1804" s="2"/>
      <c r="AC1804" s="1291"/>
      <c r="AD1804" s="1415"/>
      <c r="AE1804" s="1415"/>
      <c r="AF1804" s="1415"/>
      <c r="AG1804" s="1415"/>
      <c r="AH1804" s="1415"/>
      <c r="AI1804" s="1415"/>
      <c r="AJ1804" s="1415"/>
      <c r="AK1804" s="1415"/>
      <c r="AL1804" s="1415"/>
    </row>
    <row r="1805" spans="1:38" s="731" customFormat="1" ht="25" customHeight="1">
      <c r="A1805" s="1704">
        <f>IF(G1745="",0,1)</f>
        <v>0</v>
      </c>
      <c r="B1805" s="1629"/>
      <c r="C1805" s="1283"/>
      <c r="D1805" s="1561"/>
      <c r="E1805" s="1474" t="str">
        <f t="shared" si="168"/>
        <v/>
      </c>
      <c r="F1805" s="1789"/>
      <c r="G1805" s="1315"/>
      <c r="H1805" s="1335"/>
      <c r="I1805" s="1336"/>
      <c r="J1805" s="1337"/>
      <c r="K1805" s="1338"/>
      <c r="L1805" s="1338"/>
      <c r="M1805" s="1338"/>
      <c r="N1805" s="1338"/>
      <c r="O1805" s="1338"/>
      <c r="P1805" s="1338"/>
      <c r="Q1805" s="1338"/>
      <c r="R1805" s="1338"/>
      <c r="S1805" s="1337"/>
      <c r="T1805" s="1337"/>
      <c r="U1805" s="1337"/>
      <c r="V1805" s="1339"/>
      <c r="W1805" s="989"/>
      <c r="X1805" s="2"/>
      <c r="Y1805" s="2"/>
      <c r="Z1805" s="2"/>
      <c r="AA1805" s="2"/>
      <c r="AB1805" s="2"/>
      <c r="AC1805" s="1291"/>
      <c r="AD1805" s="1415"/>
      <c r="AE1805" s="1415"/>
      <c r="AF1805" s="1415"/>
      <c r="AG1805" s="1415"/>
      <c r="AH1805" s="1415"/>
      <c r="AI1805" s="1415"/>
      <c r="AJ1805" s="1415"/>
      <c r="AK1805" s="1415"/>
      <c r="AL1805" s="1415"/>
    </row>
    <row r="1806" spans="1:38" s="731" customFormat="1" ht="25" customHeight="1">
      <c r="A1806" s="1704">
        <f>IF(G1745="",0,1)</f>
        <v>0</v>
      </c>
      <c r="B1806" s="1629"/>
      <c r="C1806" s="1283"/>
      <c r="D1806" s="1561"/>
      <c r="E1806" s="1474" t="str">
        <f t="shared" si="168"/>
        <v/>
      </c>
      <c r="F1806" s="1789"/>
      <c r="G1806" s="1315"/>
      <c r="H1806" s="1335"/>
      <c r="I1806" s="1336"/>
      <c r="J1806" s="1337"/>
      <c r="K1806" s="1338"/>
      <c r="L1806" s="1338"/>
      <c r="M1806" s="1338"/>
      <c r="N1806" s="1338"/>
      <c r="O1806" s="1338"/>
      <c r="P1806" s="1338"/>
      <c r="Q1806" s="1338"/>
      <c r="R1806" s="1338"/>
      <c r="S1806" s="1337"/>
      <c r="T1806" s="1337"/>
      <c r="U1806" s="1337"/>
      <c r="V1806" s="1339"/>
      <c r="W1806" s="989"/>
      <c r="X1806" s="2"/>
      <c r="Y1806" s="2"/>
      <c r="Z1806" s="2"/>
      <c r="AA1806" s="2"/>
      <c r="AB1806" s="2"/>
      <c r="AC1806" s="1291"/>
      <c r="AD1806" s="1415"/>
      <c r="AE1806" s="1415"/>
      <c r="AF1806" s="1415"/>
      <c r="AG1806" s="1415"/>
      <c r="AH1806" s="1415"/>
      <c r="AI1806" s="1415"/>
      <c r="AJ1806" s="1415"/>
      <c r="AK1806" s="1415"/>
      <c r="AL1806" s="1415"/>
    </row>
    <row r="1807" spans="1:38" s="1292" customFormat="1" ht="24" thickBot="1">
      <c r="A1807" s="1704">
        <f>IF(G1745="",0,1)</f>
        <v>0</v>
      </c>
      <c r="B1807" s="1629"/>
      <c r="C1807" s="1283"/>
      <c r="D1807" s="1561"/>
      <c r="E1807" s="1474" t="str">
        <f t="shared" si="168"/>
        <v/>
      </c>
      <c r="F1807" s="1789"/>
      <c r="G1807" s="777" t="str">
        <f>CONCATENATE(G1745, G$39)</f>
        <v>: Contrôle d'optimisation énergétique</v>
      </c>
      <c r="H1807" s="777"/>
      <c r="I1807" s="777"/>
      <c r="J1807" s="777"/>
      <c r="K1807" s="777"/>
      <c r="L1807" s="777"/>
      <c r="M1807" s="777"/>
      <c r="N1807" s="777"/>
      <c r="O1807" s="777"/>
      <c r="P1807" s="777"/>
      <c r="Q1807" s="777"/>
      <c r="R1807" s="777"/>
      <c r="S1807" s="777"/>
      <c r="T1807" s="777"/>
      <c r="U1807" s="2175"/>
      <c r="V1807" s="2175"/>
      <c r="W1807" s="1570"/>
      <c r="X1807" s="2"/>
      <c r="Y1807" s="2"/>
      <c r="Z1807" s="2"/>
      <c r="AA1807" s="2"/>
      <c r="AB1807" s="2"/>
      <c r="AC1807" s="1291"/>
      <c r="AD1807" s="1415"/>
    </row>
    <row r="1808" spans="1:38" s="731" customFormat="1" ht="25" customHeight="1">
      <c r="A1808" s="1704">
        <f>IF(G1745="",0,1)</f>
        <v>0</v>
      </c>
      <c r="B1808" s="1629"/>
      <c r="C1808" s="1283"/>
      <c r="D1808" s="1561"/>
      <c r="E1808" s="1474" t="str">
        <f t="shared" si="168"/>
        <v/>
      </c>
      <c r="F1808" s="1789"/>
      <c r="G1808" s="1315"/>
      <c r="H1808" s="1335"/>
      <c r="I1808" s="1336"/>
      <c r="J1808" s="1337"/>
      <c r="K1808" s="1338"/>
      <c r="L1808" s="1338"/>
      <c r="M1808" s="1338"/>
      <c r="N1808" s="1338"/>
      <c r="O1808" s="1338"/>
      <c r="P1808" s="1338"/>
      <c r="Q1808" s="1338"/>
      <c r="R1808" s="1338"/>
      <c r="S1808" s="1337"/>
      <c r="T1808" s="1337"/>
      <c r="U1808" s="1337"/>
      <c r="V1808" s="1339"/>
      <c r="W1808" s="989"/>
      <c r="X1808" s="2"/>
      <c r="Y1808" s="2"/>
      <c r="Z1808" s="2"/>
      <c r="AA1808" s="2"/>
      <c r="AB1808" s="2"/>
      <c r="AC1808" s="1291"/>
      <c r="AD1808" s="1415"/>
      <c r="AE1808" s="1415"/>
      <c r="AF1808" s="1415"/>
      <c r="AG1808" s="1415"/>
      <c r="AH1808" s="1415"/>
      <c r="AI1808" s="1415"/>
      <c r="AJ1808" s="1415"/>
      <c r="AK1808" s="1415"/>
      <c r="AL1808" s="1415"/>
    </row>
    <row r="1809" spans="1:38" s="731" customFormat="1" ht="25" customHeight="1">
      <c r="A1809" s="1704">
        <f>IF(G1745="",0,1)</f>
        <v>0</v>
      </c>
      <c r="B1809" s="1629"/>
      <c r="C1809" s="1283"/>
      <c r="D1809" s="1561"/>
      <c r="E1809" s="1474" t="str">
        <f t="shared" si="168"/>
        <v/>
      </c>
      <c r="F1809" s="1789"/>
      <c r="G1809" s="1571" t="str">
        <f>G$129</f>
        <v>Réalisez les mesures d'optimisation énergétique au moins 1 x par an - au mieux avant la période de chauffe.</v>
      </c>
      <c r="H1809" s="1335"/>
      <c r="I1809" s="1336"/>
      <c r="J1809" s="1337"/>
      <c r="K1809" s="1338"/>
      <c r="L1809" s="1338"/>
      <c r="M1809" s="1338"/>
      <c r="N1809" s="1338"/>
      <c r="O1809" s="1338"/>
      <c r="P1809" s="1338"/>
      <c r="Q1809" s="1338"/>
      <c r="R1809" s="1338"/>
      <c r="S1809" s="1337"/>
      <c r="T1809" s="1337"/>
      <c r="U1809" s="1337"/>
      <c r="V1809" s="1339"/>
      <c r="W1809" s="989"/>
      <c r="X1809" s="2"/>
      <c r="Y1809" s="2"/>
      <c r="Z1809" s="2"/>
      <c r="AA1809" s="2"/>
      <c r="AB1809" s="2"/>
      <c r="AC1809" s="1291"/>
      <c r="AD1809" s="1415"/>
      <c r="AE1809" s="1415"/>
      <c r="AF1809" s="1415"/>
      <c r="AG1809" s="1415"/>
      <c r="AH1809" s="1415"/>
      <c r="AI1809" s="1415"/>
      <c r="AJ1809" s="1415"/>
      <c r="AK1809" s="1415"/>
      <c r="AL1809" s="1415"/>
    </row>
    <row r="1810" spans="1:38" s="731" customFormat="1" ht="25" customHeight="1">
      <c r="A1810" s="1704">
        <f>IF(G1745="",0,1)</f>
        <v>0</v>
      </c>
      <c r="B1810" s="1629"/>
      <c r="C1810" s="1283"/>
      <c r="D1810" s="1561"/>
      <c r="E1810" s="1474" t="str">
        <f t="shared" ref="E1810:E1843" si="169">IF((SUM(A1810:C1810))&gt;0,G$42,"")</f>
        <v/>
      </c>
      <c r="F1810" s="1789"/>
      <c r="G1810" s="1571"/>
      <c r="H1810" s="1335"/>
      <c r="I1810" s="1336"/>
      <c r="J1810" s="1337"/>
      <c r="K1810" s="1338"/>
      <c r="L1810" s="1338"/>
      <c r="M1810" s="1338"/>
      <c r="N1810" s="1338"/>
      <c r="O1810" s="1338"/>
      <c r="P1810" s="1338"/>
      <c r="Q1810" s="1338"/>
      <c r="R1810" s="1338"/>
      <c r="S1810" s="1572" t="str">
        <f>S$130</f>
        <v>Réalisé</v>
      </c>
      <c r="V1810" s="955" t="str">
        <f>V$130</f>
        <v>Nom, date</v>
      </c>
      <c r="W1810" s="989"/>
      <c r="X1810" s="2"/>
      <c r="Y1810" s="2"/>
      <c r="Z1810" s="2"/>
      <c r="AA1810" s="2"/>
      <c r="AB1810" s="2"/>
      <c r="AC1810" s="1291"/>
      <c r="AD1810" s="1415"/>
      <c r="AE1810" s="1415"/>
      <c r="AF1810" s="1415"/>
      <c r="AG1810" s="1415"/>
      <c r="AH1810" s="1415"/>
      <c r="AI1810" s="1415"/>
      <c r="AJ1810" s="1415"/>
      <c r="AK1810" s="1415"/>
      <c r="AL1810" s="1415"/>
    </row>
    <row r="1811" spans="1:38" s="731" customFormat="1" ht="25" customHeight="1">
      <c r="A1811" s="1704">
        <f>IF(G1745="",0,1)</f>
        <v>0</v>
      </c>
      <c r="B1811" s="1629"/>
      <c r="C1811" s="1283"/>
      <c r="D1811" s="1561"/>
      <c r="E1811" s="1474" t="str">
        <f t="shared" si="169"/>
        <v/>
      </c>
      <c r="F1811" s="1789"/>
      <c r="G1811" s="1335" t="str">
        <f>G$131</f>
        <v>2.1 Etanchéité</v>
      </c>
      <c r="H1811" s="1335"/>
      <c r="I1811" s="1336"/>
      <c r="J1811" s="1337"/>
      <c r="K1811" s="1338"/>
      <c r="L1811" s="1338"/>
      <c r="M1811" s="1338"/>
      <c r="N1811" s="1338"/>
      <c r="O1811" s="1338"/>
      <c r="P1811" s="1338"/>
      <c r="Q1811" s="1338"/>
      <c r="R1811" s="1338"/>
      <c r="S1811" s="1337"/>
      <c r="T1811" s="1337"/>
      <c r="U1811" s="1337"/>
      <c r="V1811" s="1339"/>
      <c r="W1811" s="1339"/>
      <c r="X1811" s="1339"/>
      <c r="Y1811" s="2"/>
      <c r="Z1811" s="2"/>
      <c r="AA1811" s="2"/>
      <c r="AB1811" s="2"/>
      <c r="AC1811" s="1291"/>
      <c r="AD1811" s="1415"/>
      <c r="AE1811" s="1415"/>
      <c r="AF1811" s="1415"/>
      <c r="AG1811" s="1415"/>
      <c r="AH1811" s="1415"/>
      <c r="AI1811" s="1415"/>
      <c r="AJ1811" s="1415"/>
      <c r="AK1811" s="1415"/>
      <c r="AL1811" s="1415"/>
    </row>
    <row r="1812" spans="1:38" s="731" customFormat="1" ht="19" customHeight="1">
      <c r="A1812" s="1704">
        <f>IF(G1745="",0,1)</f>
        <v>0</v>
      </c>
      <c r="B1812" s="1629"/>
      <c r="C1812" s="1283"/>
      <c r="D1812" s="1561"/>
      <c r="E1812" s="1474" t="str">
        <f t="shared" si="169"/>
        <v/>
      </c>
      <c r="F1812" s="1789"/>
      <c r="G1812" s="1573" t="s">
        <v>9</v>
      </c>
      <c r="H1812" s="1574" t="str">
        <f>BT1745</f>
        <v/>
      </c>
      <c r="I1812" s="1575"/>
      <c r="J1812" s="1576"/>
      <c r="K1812" s="1577"/>
      <c r="L1812" s="1578"/>
      <c r="M1812" s="1578"/>
      <c r="N1812" s="1578"/>
      <c r="O1812" s="1578"/>
      <c r="P1812" s="1578"/>
      <c r="Q1812" s="1578"/>
      <c r="R1812" s="1578"/>
      <c r="S1812" s="1578"/>
      <c r="T1812" s="1578"/>
      <c r="U1812" s="1576"/>
      <c r="V1812" s="1579"/>
      <c r="W1812" s="1579"/>
      <c r="X1812" s="1579"/>
      <c r="Y1812" s="2"/>
      <c r="Z1812" s="2"/>
      <c r="AA1812" s="2"/>
      <c r="AB1812" s="2"/>
      <c r="AC1812" s="1291"/>
      <c r="AD1812" s="1415"/>
      <c r="AE1812" s="1415"/>
      <c r="AF1812" s="1415"/>
      <c r="AG1812" s="1415"/>
      <c r="AH1812" s="1415"/>
      <c r="AI1812" s="1415"/>
      <c r="AJ1812" s="1415"/>
      <c r="AK1812" s="1415"/>
      <c r="AL1812" s="1415"/>
    </row>
    <row r="1813" spans="1:38" s="731" customFormat="1" ht="20" customHeight="1">
      <c r="A1813" s="1704">
        <f>IF(G1745="",0,1)</f>
        <v>0</v>
      </c>
      <c r="B1813" s="1629"/>
      <c r="C1813" s="1283"/>
      <c r="D1813" s="1561"/>
      <c r="E1813" s="1474" t="str">
        <f t="shared" si="169"/>
        <v/>
      </c>
      <c r="F1813" s="1789"/>
      <c r="G1813" s="1573"/>
      <c r="H1813" s="1335"/>
      <c r="I1813" s="2176" t="s">
        <v>528</v>
      </c>
      <c r="J1813" s="2176"/>
      <c r="K1813" s="1338"/>
      <c r="L1813" s="1338"/>
      <c r="M1813" s="1338"/>
      <c r="N1813" s="1338"/>
      <c r="O1813" s="1338"/>
      <c r="P1813" s="1337"/>
      <c r="Q1813" s="1337"/>
      <c r="U1813" s="1580"/>
      <c r="V1813" s="1580"/>
      <c r="W1813" s="1580"/>
      <c r="X1813" s="1580"/>
      <c r="Y1813" s="2"/>
      <c r="Z1813" s="2"/>
      <c r="AA1813" s="2"/>
      <c r="AB1813" s="2"/>
      <c r="AC1813" s="1291"/>
      <c r="AD1813" s="1415"/>
      <c r="AE1813" s="1415"/>
      <c r="AF1813" s="1415"/>
      <c r="AG1813" s="1415"/>
      <c r="AH1813" s="1415"/>
      <c r="AI1813" s="1415"/>
      <c r="AJ1813" s="1415"/>
      <c r="AK1813" s="1415"/>
      <c r="AL1813" s="1415"/>
    </row>
    <row r="1814" spans="1:38" s="731" customFormat="1" ht="25" customHeight="1">
      <c r="A1814" s="1704">
        <f>IF(G1745="",0,1)</f>
        <v>0</v>
      </c>
      <c r="B1814" s="1629"/>
      <c r="C1814" s="1283"/>
      <c r="D1814" s="1561"/>
      <c r="E1814" s="1474" t="str">
        <f t="shared" si="169"/>
        <v/>
      </c>
      <c r="F1814" s="1789"/>
      <c r="G1814" s="1573"/>
      <c r="H1814" s="1335"/>
      <c r="I1814" s="2176" t="s">
        <v>529</v>
      </c>
      <c r="J1814" s="2176"/>
      <c r="K1814" s="2177" t="str">
        <f>K$134</f>
        <v xml:space="preserve"> Améliorez l'étanchéité des portes en renforçant les joints.</v>
      </c>
      <c r="L1814" s="2177"/>
      <c r="M1814" s="2177"/>
      <c r="N1814" s="2177"/>
      <c r="O1814" s="2177"/>
      <c r="P1814" s="2177"/>
      <c r="Q1814" s="2177"/>
      <c r="R1814" s="2177"/>
      <c r="S1814" s="1581" t="s">
        <v>16</v>
      </c>
      <c r="T1814" s="1582"/>
      <c r="U1814" s="1580"/>
      <c r="V1814" s="1583"/>
      <c r="W1814" s="1584"/>
      <c r="X1814" s="1585"/>
      <c r="Y1814" s="2"/>
      <c r="Z1814" s="2"/>
      <c r="AA1814" s="2"/>
      <c r="AB1814" s="2"/>
      <c r="AC1814" s="1291"/>
      <c r="AD1814" s="1415"/>
      <c r="AE1814" s="1415"/>
      <c r="AF1814" s="1415"/>
      <c r="AG1814" s="1415"/>
      <c r="AH1814" s="1415"/>
      <c r="AI1814" s="1415"/>
      <c r="AJ1814" s="1415"/>
      <c r="AK1814" s="1415"/>
      <c r="AL1814" s="1415"/>
    </row>
    <row r="1815" spans="1:38" s="731" customFormat="1" ht="6" customHeight="1">
      <c r="A1815" s="1704">
        <f>IF(G1745="",0,1)</f>
        <v>0</v>
      </c>
      <c r="B1815" s="1629"/>
      <c r="C1815" s="1283"/>
      <c r="D1815" s="1561"/>
      <c r="E1815" s="1474" t="str">
        <f t="shared" si="169"/>
        <v/>
      </c>
      <c r="F1815" s="1789"/>
      <c r="G1815" s="1573"/>
      <c r="H1815" s="1335"/>
      <c r="I1815" s="1586"/>
      <c r="J1815" s="1586"/>
      <c r="K1815" s="1587"/>
      <c r="L1815" s="1587"/>
      <c r="M1815" s="1587"/>
      <c r="N1815" s="1587"/>
      <c r="O1815" s="1587"/>
      <c r="P1815" s="1587"/>
      <c r="Q1815" s="1587"/>
      <c r="R1815" s="1338"/>
      <c r="S1815" s="1337"/>
      <c r="T1815" s="1588"/>
      <c r="U1815" s="1582"/>
      <c r="V1815" s="1339"/>
      <c r="W1815" s="1339"/>
      <c r="X1815" s="1339"/>
      <c r="Y1815" s="2"/>
      <c r="Z1815" s="2"/>
      <c r="AA1815" s="2"/>
      <c r="AB1815" s="2"/>
      <c r="AC1815" s="1291"/>
      <c r="AD1815" s="1415"/>
      <c r="AE1815" s="1415"/>
      <c r="AF1815" s="1415"/>
      <c r="AG1815" s="1415"/>
      <c r="AH1815" s="1415"/>
      <c r="AI1815" s="1415"/>
      <c r="AJ1815" s="1415"/>
      <c r="AK1815" s="1415"/>
      <c r="AL1815" s="1415"/>
    </row>
    <row r="1816" spans="1:38" s="731" customFormat="1" ht="19" customHeight="1">
      <c r="A1816" s="1704">
        <f>IF(G1745="",0,1)</f>
        <v>0</v>
      </c>
      <c r="B1816" s="1629"/>
      <c r="C1816" s="1283"/>
      <c r="D1816" s="1561"/>
      <c r="E1816" s="1474" t="str">
        <f t="shared" si="169"/>
        <v/>
      </c>
      <c r="F1816" s="1789"/>
      <c r="G1816" s="1573" t="s">
        <v>9</v>
      </c>
      <c r="H1816" s="1574" t="str">
        <f>BU1745</f>
        <v/>
      </c>
      <c r="I1816" s="1575"/>
      <c r="J1816" s="1576"/>
      <c r="K1816" s="1577"/>
      <c r="L1816" s="1578"/>
      <c r="M1816" s="1578"/>
      <c r="N1816" s="1578"/>
      <c r="O1816" s="1578"/>
      <c r="P1816" s="1578"/>
      <c r="Q1816" s="1578"/>
      <c r="R1816" s="1578"/>
      <c r="S1816" s="1578"/>
      <c r="T1816" s="1578"/>
      <c r="U1816" s="1576"/>
      <c r="V1816" s="1579"/>
      <c r="W1816" s="1579"/>
      <c r="X1816" s="1579"/>
      <c r="Y1816" s="2"/>
      <c r="Z1816" s="2"/>
      <c r="AA1816" s="2"/>
      <c r="AB1816" s="2"/>
      <c r="AC1816" s="1291"/>
      <c r="AD1816" s="1415"/>
      <c r="AE1816" s="1415"/>
      <c r="AF1816" s="1415"/>
      <c r="AG1816" s="1415"/>
      <c r="AH1816" s="1415"/>
      <c r="AI1816" s="1415"/>
      <c r="AJ1816" s="1415"/>
      <c r="AK1816" s="1415"/>
      <c r="AL1816" s="1415"/>
    </row>
    <row r="1817" spans="1:38" s="731" customFormat="1" ht="19" customHeight="1">
      <c r="A1817" s="1704">
        <f>IF(G1745="",0,1)</f>
        <v>0</v>
      </c>
      <c r="B1817" s="1629"/>
      <c r="C1817" s="1283"/>
      <c r="D1817" s="1561"/>
      <c r="E1817" s="1474" t="str">
        <f t="shared" si="169"/>
        <v/>
      </c>
      <c r="F1817" s="1789"/>
      <c r="G1817" s="1571"/>
      <c r="H1817" s="1335"/>
      <c r="I1817" s="2176" t="s">
        <v>528</v>
      </c>
      <c r="J1817" s="2176"/>
      <c r="K1817" s="1338"/>
      <c r="L1817" s="1338"/>
      <c r="M1817" s="1338"/>
      <c r="N1817" s="1338"/>
      <c r="O1817" s="1338"/>
      <c r="P1817" s="1337"/>
      <c r="Q1817" s="1337"/>
      <c r="U1817" s="1580"/>
      <c r="V1817" s="1580"/>
      <c r="W1817" s="1580"/>
      <c r="X1817" s="1580"/>
      <c r="Y1817" s="2"/>
      <c r="Z1817" s="2"/>
      <c r="AA1817" s="2"/>
      <c r="AB1817" s="2"/>
      <c r="AC1817" s="1291"/>
      <c r="AD1817" s="1415"/>
      <c r="AE1817" s="1415"/>
      <c r="AF1817" s="1415"/>
      <c r="AG1817" s="1415"/>
      <c r="AH1817" s="1415"/>
      <c r="AI1817" s="1415"/>
      <c r="AJ1817" s="1415"/>
      <c r="AK1817" s="1415"/>
      <c r="AL1817" s="1415"/>
    </row>
    <row r="1818" spans="1:38" s="731" customFormat="1" ht="31" customHeight="1">
      <c r="A1818" s="1704">
        <f>IF(G1745="",0,1)</f>
        <v>0</v>
      </c>
      <c r="B1818" s="1629"/>
      <c r="C1818" s="1283"/>
      <c r="D1818" s="1561"/>
      <c r="E1818" s="1474" t="str">
        <f t="shared" si="169"/>
        <v/>
      </c>
      <c r="F1818" s="1789"/>
      <c r="G1818" s="1571"/>
      <c r="H1818" s="1335"/>
      <c r="I1818" s="2176" t="s">
        <v>529</v>
      </c>
      <c r="J1818" s="2176"/>
      <c r="K1818" s="2178" t="str">
        <f>BV1745</f>
        <v/>
      </c>
      <c r="L1818" s="2177"/>
      <c r="M1818" s="2177"/>
      <c r="N1818" s="2177"/>
      <c r="O1818" s="2177"/>
      <c r="P1818" s="2177"/>
      <c r="Q1818" s="2177"/>
      <c r="R1818" s="2177"/>
      <c r="S1818" s="1581" t="s">
        <v>16</v>
      </c>
      <c r="T1818" s="1582"/>
      <c r="U1818" s="1580"/>
      <c r="V1818" s="1583"/>
      <c r="W1818" s="1584"/>
      <c r="X1818" s="1585"/>
      <c r="Y1818" s="2"/>
      <c r="Z1818" s="2"/>
      <c r="AA1818" s="2"/>
      <c r="AB1818" s="2"/>
      <c r="AC1818" s="1291"/>
      <c r="AD1818" s="1415"/>
      <c r="AE1818" s="1415"/>
      <c r="AF1818" s="1415"/>
      <c r="AG1818" s="1415"/>
      <c r="AH1818" s="1415"/>
      <c r="AI1818" s="1415"/>
      <c r="AJ1818" s="1415"/>
      <c r="AK1818" s="1415"/>
      <c r="AL1818" s="1415"/>
    </row>
    <row r="1819" spans="1:38" s="731" customFormat="1" ht="6" customHeight="1">
      <c r="A1819" s="1704">
        <f>IF(G1745="",0,1)</f>
        <v>0</v>
      </c>
      <c r="B1819" s="1629"/>
      <c r="C1819" s="1283"/>
      <c r="D1819" s="1561"/>
      <c r="E1819" s="1474" t="str">
        <f t="shared" si="169"/>
        <v/>
      </c>
      <c r="F1819" s="1789"/>
      <c r="G1819" s="1571"/>
      <c r="H1819" s="1335"/>
      <c r="I1819" s="1586"/>
      <c r="J1819" s="1586"/>
      <c r="K1819" s="1587"/>
      <c r="L1819" s="1587"/>
      <c r="M1819" s="1587"/>
      <c r="N1819" s="1587"/>
      <c r="O1819" s="1587"/>
      <c r="P1819" s="1587"/>
      <c r="Q1819" s="1587"/>
      <c r="R1819" s="1338"/>
      <c r="S1819" s="1337"/>
      <c r="T1819" s="1582"/>
      <c r="U1819" s="1582"/>
      <c r="V1819" s="1339"/>
      <c r="W1819" s="1339"/>
      <c r="X1819" s="1339"/>
      <c r="Y1819" s="2"/>
      <c r="Z1819" s="2"/>
      <c r="AA1819" s="2"/>
      <c r="AB1819" s="2"/>
      <c r="AC1819" s="1291"/>
      <c r="AD1819" s="1415"/>
      <c r="AE1819" s="1415"/>
      <c r="AF1819" s="1415"/>
      <c r="AG1819" s="1415"/>
      <c r="AH1819" s="1415"/>
      <c r="AI1819" s="1415"/>
      <c r="AJ1819" s="1415"/>
      <c r="AK1819" s="1415"/>
      <c r="AL1819" s="1415"/>
    </row>
    <row r="1820" spans="1:38" s="731" customFormat="1" ht="17" customHeight="1">
      <c r="A1820" s="1704">
        <f>IF(G1745="",0,1)</f>
        <v>0</v>
      </c>
      <c r="B1820" s="1629"/>
      <c r="C1820" s="1283"/>
      <c r="D1820" s="1561"/>
      <c r="E1820" s="1474" t="str">
        <f t="shared" si="169"/>
        <v/>
      </c>
      <c r="F1820" s="1789"/>
      <c r="G1820" s="1571"/>
      <c r="H1820" s="1589"/>
      <c r="I1820" s="1590"/>
      <c r="J1820" s="1590"/>
      <c r="K1820" s="1591"/>
      <c r="L1820" s="1591"/>
      <c r="M1820" s="1591"/>
      <c r="N1820" s="1591"/>
      <c r="O1820" s="1591"/>
      <c r="P1820" s="1591"/>
      <c r="Q1820" s="1591"/>
      <c r="R1820" s="1592"/>
      <c r="S1820" s="1593"/>
      <c r="T1820" s="1594"/>
      <c r="U1820" s="1594"/>
      <c r="V1820" s="1595"/>
      <c r="W1820" s="1595"/>
      <c r="X1820" s="1595"/>
      <c r="Y1820" s="2"/>
      <c r="Z1820" s="2"/>
      <c r="AA1820" s="2"/>
      <c r="AB1820" s="2"/>
      <c r="AC1820" s="1291"/>
      <c r="AD1820" s="1415"/>
      <c r="AE1820" s="1415"/>
      <c r="AF1820" s="1415"/>
      <c r="AG1820" s="1415"/>
      <c r="AH1820" s="1415"/>
      <c r="AI1820" s="1415"/>
      <c r="AJ1820" s="1415"/>
      <c r="AK1820" s="1415"/>
      <c r="AL1820" s="1415"/>
    </row>
    <row r="1821" spans="1:38" s="731" customFormat="1" ht="25" customHeight="1">
      <c r="A1821" s="1704">
        <f>IF(G1745="",0,1)</f>
        <v>0</v>
      </c>
      <c r="B1821" s="1629"/>
      <c r="C1821" s="1283"/>
      <c r="D1821" s="1561"/>
      <c r="E1821" s="1474" t="str">
        <f t="shared" si="169"/>
        <v/>
      </c>
      <c r="F1821" s="1789"/>
      <c r="G1821" s="1335" t="str">
        <f>G$141</f>
        <v>2.2 Sonde</v>
      </c>
      <c r="H1821" s="1335"/>
      <c r="I1821" s="1336"/>
      <c r="J1821" s="1337"/>
      <c r="K1821" s="1338"/>
      <c r="L1821" s="1338"/>
      <c r="M1821" s="1338"/>
      <c r="N1821" s="1338"/>
      <c r="O1821" s="1338"/>
      <c r="P1821" s="1338"/>
      <c r="Q1821" s="1338"/>
      <c r="R1821" s="1338"/>
      <c r="S1821" s="1337"/>
      <c r="T1821" s="1337"/>
      <c r="U1821" s="1337"/>
      <c r="V1821" s="1339"/>
      <c r="W1821" s="1339"/>
      <c r="X1821" s="1339"/>
      <c r="Y1821" s="2"/>
      <c r="Z1821" s="2"/>
      <c r="AA1821" s="2"/>
      <c r="AB1821" s="2"/>
      <c r="AC1821" s="1291"/>
      <c r="AD1821" s="1415"/>
      <c r="AE1821" s="1415"/>
      <c r="AF1821" s="1415"/>
      <c r="AG1821" s="1415"/>
      <c r="AH1821" s="1415"/>
      <c r="AI1821" s="1415"/>
      <c r="AJ1821" s="1415"/>
      <c r="AK1821" s="1415"/>
      <c r="AL1821" s="1415"/>
    </row>
    <row r="1822" spans="1:38" s="731" customFormat="1" ht="19" customHeight="1">
      <c r="A1822" s="1704">
        <f>IF(G1745="",0,1)</f>
        <v>0</v>
      </c>
      <c r="B1822" s="1629"/>
      <c r="C1822" s="1283"/>
      <c r="D1822" s="1561"/>
      <c r="E1822" s="1474" t="str">
        <f t="shared" si="169"/>
        <v/>
      </c>
      <c r="F1822" s="1789"/>
      <c r="G1822" s="1573" t="s">
        <v>9</v>
      </c>
      <c r="H1822" s="1596" t="str">
        <f>BW1745</f>
        <v/>
      </c>
      <c r="I1822" s="1575"/>
      <c r="J1822" s="1576"/>
      <c r="K1822" s="1577"/>
      <c r="L1822" s="1578"/>
      <c r="M1822" s="1578"/>
      <c r="N1822" s="1578"/>
      <c r="O1822" s="1578"/>
      <c r="P1822" s="1578"/>
      <c r="Q1822" s="1578"/>
      <c r="R1822" s="1578"/>
      <c r="S1822" s="1578"/>
      <c r="T1822" s="1578"/>
      <c r="U1822" s="1576"/>
      <c r="V1822" s="1579"/>
      <c r="W1822" s="1579"/>
      <c r="X1822" s="1579"/>
      <c r="Y1822" s="2"/>
      <c r="Z1822" s="2"/>
      <c r="AA1822" s="2"/>
      <c r="AB1822" s="2"/>
      <c r="AC1822" s="1291"/>
      <c r="AD1822" s="1415"/>
      <c r="AE1822" s="1415"/>
      <c r="AF1822" s="1415"/>
      <c r="AG1822" s="1415"/>
      <c r="AH1822" s="1415"/>
      <c r="AI1822" s="1415"/>
      <c r="AJ1822" s="1415"/>
      <c r="AK1822" s="1415"/>
      <c r="AL1822" s="1415"/>
    </row>
    <row r="1823" spans="1:38" s="731" customFormat="1" ht="19" customHeight="1">
      <c r="A1823" s="1704">
        <f>IF(G1745="",0,1)</f>
        <v>0</v>
      </c>
      <c r="B1823" s="1629"/>
      <c r="C1823" s="1283"/>
      <c r="D1823" s="1561"/>
      <c r="E1823" s="1474" t="str">
        <f t="shared" si="169"/>
        <v/>
      </c>
      <c r="F1823" s="1789"/>
      <c r="G1823" s="1573"/>
      <c r="H1823" s="1335"/>
      <c r="I1823" s="2176" t="s">
        <v>528</v>
      </c>
      <c r="J1823" s="2176"/>
      <c r="K1823" s="1338"/>
      <c r="L1823" s="1338"/>
      <c r="M1823" s="1338"/>
      <c r="N1823" s="1338"/>
      <c r="O1823" s="1338"/>
      <c r="P1823" s="1337"/>
      <c r="Q1823" s="1337"/>
      <c r="U1823" s="1580"/>
      <c r="V1823" s="1580"/>
      <c r="W1823" s="1580"/>
      <c r="X1823" s="1580"/>
      <c r="Y1823" s="2"/>
      <c r="Z1823" s="2"/>
      <c r="AA1823" s="2"/>
      <c r="AB1823" s="2"/>
      <c r="AC1823" s="1291"/>
      <c r="AD1823" s="1415"/>
      <c r="AE1823" s="1415"/>
      <c r="AF1823" s="1415"/>
      <c r="AG1823" s="1415"/>
      <c r="AH1823" s="1415"/>
      <c r="AI1823" s="1415"/>
      <c r="AJ1823" s="1415"/>
      <c r="AK1823" s="1415"/>
      <c r="AL1823" s="1415"/>
    </row>
    <row r="1824" spans="1:38" s="731" customFormat="1" ht="31" customHeight="1">
      <c r="A1824" s="1704">
        <f>IF(G1745="",0,1)</f>
        <v>0</v>
      </c>
      <c r="B1824" s="1629"/>
      <c r="C1824" s="1283"/>
      <c r="D1824" s="1561"/>
      <c r="E1824" s="1474" t="str">
        <f t="shared" si="169"/>
        <v/>
      </c>
      <c r="F1824" s="1789"/>
      <c r="G1824" s="1573"/>
      <c r="H1824" s="1335"/>
      <c r="I1824" s="2176" t="s">
        <v>529</v>
      </c>
      <c r="J1824" s="2176"/>
      <c r="K1824" s="2177" t="str">
        <f>K$144</f>
        <v>Réajustez les sondes de façon à ce qu'elles assurent une exactitude de mesure de l'ordre de ± 0.2°C.</v>
      </c>
      <c r="L1824" s="2177"/>
      <c r="M1824" s="2177"/>
      <c r="N1824" s="2177"/>
      <c r="O1824" s="2177"/>
      <c r="P1824" s="2177"/>
      <c r="Q1824" s="2177"/>
      <c r="R1824" s="2177"/>
      <c r="S1824" s="1581" t="s">
        <v>16</v>
      </c>
      <c r="T1824" s="1582"/>
      <c r="U1824" s="1580"/>
      <c r="V1824" s="1583"/>
      <c r="W1824" s="1584"/>
      <c r="X1824" s="1585"/>
      <c r="Y1824" s="2"/>
      <c r="Z1824" s="2"/>
      <c r="AA1824" s="2"/>
      <c r="AB1824" s="2"/>
      <c r="AC1824" s="1291"/>
      <c r="AD1824" s="1415"/>
      <c r="AE1824" s="1415"/>
      <c r="AF1824" s="1415"/>
      <c r="AG1824" s="1415"/>
      <c r="AH1824" s="1415"/>
      <c r="AI1824" s="1415"/>
      <c r="AJ1824" s="1415"/>
      <c r="AK1824" s="1415"/>
      <c r="AL1824" s="1415"/>
    </row>
    <row r="1825" spans="1:38" s="731" customFormat="1" ht="6" customHeight="1">
      <c r="A1825" s="1704">
        <f>IF(G1745="",0,1)</f>
        <v>0</v>
      </c>
      <c r="B1825" s="1629"/>
      <c r="C1825" s="1283"/>
      <c r="D1825" s="1561"/>
      <c r="E1825" s="1474" t="str">
        <f t="shared" si="169"/>
        <v/>
      </c>
      <c r="F1825" s="1789"/>
      <c r="G1825" s="1573"/>
      <c r="H1825" s="1335"/>
      <c r="I1825" s="1586"/>
      <c r="J1825" s="1586"/>
      <c r="K1825" s="1587"/>
      <c r="L1825" s="1587"/>
      <c r="M1825" s="1587"/>
      <c r="N1825" s="1587"/>
      <c r="O1825" s="1587"/>
      <c r="P1825" s="1587"/>
      <c r="Q1825" s="1587"/>
      <c r="R1825" s="1338"/>
      <c r="S1825" s="1337"/>
      <c r="T1825" s="1588"/>
      <c r="U1825" s="1582"/>
      <c r="V1825" s="1339"/>
      <c r="W1825" s="1339"/>
      <c r="X1825" s="1339"/>
      <c r="Y1825" s="2"/>
      <c r="Z1825" s="2"/>
      <c r="AA1825" s="2"/>
      <c r="AB1825" s="2"/>
      <c r="AC1825" s="1291"/>
      <c r="AD1825" s="1415"/>
      <c r="AE1825" s="1415"/>
      <c r="AF1825" s="1415"/>
      <c r="AG1825" s="1415"/>
      <c r="AH1825" s="1415"/>
      <c r="AI1825" s="1415"/>
      <c r="AJ1825" s="1415"/>
      <c r="AK1825" s="1415"/>
      <c r="AL1825" s="1415"/>
    </row>
    <row r="1826" spans="1:38" s="731" customFormat="1" ht="19" customHeight="1">
      <c r="A1826" s="1704">
        <f>IF(G1745="",0,1)</f>
        <v>0</v>
      </c>
      <c r="B1826" s="1629"/>
      <c r="C1826" s="1283"/>
      <c r="D1826" s="1561"/>
      <c r="E1826" s="1474" t="str">
        <f t="shared" si="169"/>
        <v/>
      </c>
      <c r="F1826" s="1789"/>
      <c r="G1826" s="1573" t="s">
        <v>9</v>
      </c>
      <c r="H1826" s="1596" t="str">
        <f>BX1745</f>
        <v/>
      </c>
      <c r="I1826" s="1575"/>
      <c r="J1826" s="1576"/>
      <c r="K1826" s="1577"/>
      <c r="L1826" s="1578"/>
      <c r="M1826" s="1578"/>
      <c r="N1826" s="1578"/>
      <c r="O1826" s="1578"/>
      <c r="P1826" s="1578"/>
      <c r="Q1826" s="1578"/>
      <c r="R1826" s="1578"/>
      <c r="S1826" s="1578"/>
      <c r="T1826" s="1578"/>
      <c r="U1826" s="1576"/>
      <c r="V1826" s="1579"/>
      <c r="W1826" s="1579"/>
      <c r="X1826" s="1579"/>
      <c r="Y1826" s="2"/>
      <c r="Z1826" s="2"/>
      <c r="AA1826" s="2"/>
      <c r="AB1826" s="2"/>
      <c r="AC1826" s="1291"/>
      <c r="AD1826" s="1415"/>
      <c r="AE1826" s="1415"/>
      <c r="AF1826" s="1415"/>
      <c r="AG1826" s="1415"/>
      <c r="AH1826" s="1415"/>
      <c r="AI1826" s="1415"/>
      <c r="AJ1826" s="1415"/>
      <c r="AK1826" s="1415"/>
      <c r="AL1826" s="1415"/>
    </row>
    <row r="1827" spans="1:38" s="731" customFormat="1" ht="19" customHeight="1">
      <c r="A1827" s="1704">
        <f>IF(G1745="",0,1)</f>
        <v>0</v>
      </c>
      <c r="B1827" s="1629"/>
      <c r="C1827" s="1283"/>
      <c r="D1827" s="1561"/>
      <c r="E1827" s="1474" t="str">
        <f t="shared" si="169"/>
        <v/>
      </c>
      <c r="F1827" s="1789"/>
      <c r="G1827" s="1571"/>
      <c r="H1827" s="1335"/>
      <c r="I1827" s="2176" t="s">
        <v>528</v>
      </c>
      <c r="J1827" s="2176"/>
      <c r="K1827" s="1338"/>
      <c r="L1827" s="1338"/>
      <c r="M1827" s="1338"/>
      <c r="N1827" s="1338"/>
      <c r="O1827" s="1338"/>
      <c r="P1827" s="1337"/>
      <c r="Q1827" s="1337"/>
      <c r="U1827" s="1580"/>
      <c r="V1827" s="1580"/>
      <c r="W1827" s="1580"/>
      <c r="X1827" s="1580"/>
      <c r="Y1827" s="2"/>
      <c r="Z1827" s="2"/>
      <c r="AA1827" s="2"/>
      <c r="AB1827" s="2"/>
      <c r="AC1827" s="1291"/>
      <c r="AD1827" s="1415"/>
      <c r="AE1827" s="1415"/>
      <c r="AF1827" s="1415"/>
      <c r="AG1827" s="1415"/>
      <c r="AH1827" s="1415"/>
      <c r="AI1827" s="1415"/>
      <c r="AJ1827" s="1415"/>
      <c r="AK1827" s="1415"/>
      <c r="AL1827" s="1415"/>
    </row>
    <row r="1828" spans="1:38" s="731" customFormat="1" ht="31" customHeight="1">
      <c r="A1828" s="1704">
        <f>IF(G1745="",0,1)</f>
        <v>0</v>
      </c>
      <c r="B1828" s="1629"/>
      <c r="C1828" s="1283"/>
      <c r="D1828" s="1561"/>
      <c r="E1828" s="1474" t="str">
        <f t="shared" si="169"/>
        <v/>
      </c>
      <c r="F1828" s="1789"/>
      <c r="G1828" s="1571"/>
      <c r="H1828" s="1335"/>
      <c r="I1828" s="2176" t="s">
        <v>529</v>
      </c>
      <c r="J1828" s="2176"/>
      <c r="K1828" s="2177" t="str">
        <f>K$148</f>
        <v>Placez les sondes de façon à ce qu'elles soient disposées entre 0 et 50 cm au-dessus de la plante.</v>
      </c>
      <c r="L1828" s="2177"/>
      <c r="M1828" s="2177"/>
      <c r="N1828" s="2177"/>
      <c r="O1828" s="2177"/>
      <c r="P1828" s="2177"/>
      <c r="Q1828" s="2177"/>
      <c r="R1828" s="2177"/>
      <c r="S1828" s="1581" t="s">
        <v>16</v>
      </c>
      <c r="T1828" s="1582"/>
      <c r="U1828" s="1580"/>
      <c r="V1828" s="1583"/>
      <c r="W1828" s="1584"/>
      <c r="X1828" s="1585"/>
      <c r="Y1828" s="2"/>
      <c r="Z1828" s="2"/>
      <c r="AA1828" s="2"/>
      <c r="AB1828" s="2"/>
      <c r="AC1828" s="1291"/>
      <c r="AD1828" s="1415"/>
      <c r="AE1828" s="1415"/>
      <c r="AF1828" s="1415"/>
      <c r="AG1828" s="1415"/>
      <c r="AH1828" s="1415"/>
      <c r="AI1828" s="1415"/>
      <c r="AJ1828" s="1415"/>
      <c r="AK1828" s="1415"/>
      <c r="AL1828" s="1415"/>
    </row>
    <row r="1829" spans="1:38" s="731" customFormat="1" ht="6" customHeight="1">
      <c r="A1829" s="1704">
        <f>IF(G1745="",0,1)</f>
        <v>0</v>
      </c>
      <c r="B1829" s="1629"/>
      <c r="C1829" s="1283"/>
      <c r="D1829" s="1561"/>
      <c r="E1829" s="1474" t="str">
        <f t="shared" si="169"/>
        <v/>
      </c>
      <c r="F1829" s="1789"/>
      <c r="G1829" s="1571"/>
      <c r="H1829" s="1335"/>
      <c r="I1829" s="1586"/>
      <c r="J1829" s="1586"/>
      <c r="K1829" s="1587"/>
      <c r="L1829" s="1587"/>
      <c r="M1829" s="1587"/>
      <c r="N1829" s="1587"/>
      <c r="O1829" s="1587"/>
      <c r="P1829" s="1587"/>
      <c r="Q1829" s="1587"/>
      <c r="R1829" s="1338"/>
      <c r="S1829" s="1337"/>
      <c r="T1829" s="1582"/>
      <c r="U1829" s="1582"/>
      <c r="V1829" s="1339"/>
      <c r="W1829" s="1339"/>
      <c r="X1829" s="1339"/>
      <c r="Y1829" s="2"/>
      <c r="Z1829" s="2"/>
      <c r="AA1829" s="2"/>
      <c r="AB1829" s="2"/>
      <c r="AC1829" s="1291"/>
      <c r="AD1829" s="1415"/>
      <c r="AE1829" s="1415"/>
      <c r="AF1829" s="1415"/>
      <c r="AG1829" s="1415"/>
      <c r="AH1829" s="1415"/>
      <c r="AI1829" s="1415"/>
      <c r="AJ1829" s="1415"/>
      <c r="AK1829" s="1415"/>
      <c r="AL1829" s="1415"/>
    </row>
    <row r="1830" spans="1:38" s="731" customFormat="1" ht="17" customHeight="1">
      <c r="A1830" s="1704">
        <f>IF(G1745="",0,1)</f>
        <v>0</v>
      </c>
      <c r="B1830" s="1629"/>
      <c r="C1830" s="1283"/>
      <c r="D1830" s="1561"/>
      <c r="E1830" s="1474" t="str">
        <f t="shared" si="169"/>
        <v/>
      </c>
      <c r="F1830" s="1789"/>
      <c r="G1830" s="1571"/>
      <c r="H1830" s="1589"/>
      <c r="I1830" s="1590"/>
      <c r="J1830" s="1590"/>
      <c r="K1830" s="1591"/>
      <c r="L1830" s="1591"/>
      <c r="M1830" s="1591"/>
      <c r="N1830" s="1591"/>
      <c r="O1830" s="1591"/>
      <c r="P1830" s="1591"/>
      <c r="Q1830" s="1591"/>
      <c r="R1830" s="1592"/>
      <c r="S1830" s="1593"/>
      <c r="T1830" s="1594"/>
      <c r="U1830" s="1594"/>
      <c r="V1830" s="1595"/>
      <c r="W1830" s="1595"/>
      <c r="X1830" s="1595"/>
      <c r="Y1830" s="2"/>
      <c r="Z1830" s="2"/>
      <c r="AA1830" s="2"/>
      <c r="AB1830" s="2"/>
      <c r="AC1830" s="1291"/>
      <c r="AD1830" s="1415"/>
      <c r="AE1830" s="1415"/>
      <c r="AF1830" s="1415"/>
      <c r="AG1830" s="1415"/>
      <c r="AH1830" s="1415"/>
      <c r="AI1830" s="1415"/>
      <c r="AJ1830" s="1415"/>
      <c r="AK1830" s="1415"/>
      <c r="AL1830" s="1415"/>
    </row>
    <row r="1831" spans="1:38" s="731" customFormat="1" ht="25" customHeight="1">
      <c r="A1831" s="1704">
        <f>IF(G1745="",0,1)</f>
        <v>0</v>
      </c>
      <c r="B1831" s="1629"/>
      <c r="C1831" s="1283"/>
      <c r="D1831" s="1561"/>
      <c r="E1831" s="1474" t="str">
        <f t="shared" si="169"/>
        <v/>
      </c>
      <c r="F1831" s="1789"/>
      <c r="G1831" s="1335" t="str">
        <f>G$151</f>
        <v>2.3 Ecran thermique</v>
      </c>
      <c r="H1831" s="1335"/>
      <c r="I1831" s="1336"/>
      <c r="J1831" s="1337"/>
      <c r="K1831" s="1338"/>
      <c r="L1831" s="1338"/>
      <c r="M1831" s="1338"/>
      <c r="N1831" s="1338"/>
      <c r="O1831" s="1338"/>
      <c r="P1831" s="1338"/>
      <c r="Q1831" s="1338"/>
      <c r="R1831" s="1338"/>
      <c r="S1831" s="1337"/>
      <c r="T1831" s="1337"/>
      <c r="U1831" s="1337"/>
      <c r="V1831" s="1339"/>
      <c r="W1831" s="1339"/>
      <c r="X1831" s="1339"/>
      <c r="Y1831" s="2"/>
      <c r="Z1831" s="2"/>
      <c r="AA1831" s="2"/>
      <c r="AB1831" s="2"/>
      <c r="AC1831" s="1291"/>
      <c r="AD1831" s="1415"/>
      <c r="AE1831" s="1415"/>
      <c r="AF1831" s="1415"/>
      <c r="AG1831" s="1415"/>
      <c r="AH1831" s="1415"/>
      <c r="AI1831" s="1415"/>
      <c r="AJ1831" s="1415"/>
      <c r="AK1831" s="1415"/>
      <c r="AL1831" s="1415"/>
    </row>
    <row r="1832" spans="1:38" s="731" customFormat="1" ht="19" customHeight="1">
      <c r="A1832" s="1704">
        <f>IF(G1745="",0,1)</f>
        <v>0</v>
      </c>
      <c r="B1832" s="1629"/>
      <c r="C1832" s="1283"/>
      <c r="D1832" s="1561"/>
      <c r="E1832" s="1474" t="str">
        <f t="shared" si="169"/>
        <v/>
      </c>
      <c r="F1832" s="1789"/>
      <c r="G1832" s="1573" t="s">
        <v>9</v>
      </c>
      <c r="H1832" s="1574" t="str">
        <f>BR1745</f>
        <v/>
      </c>
      <c r="I1832" s="1575"/>
      <c r="J1832" s="1576"/>
      <c r="K1832" s="1577"/>
      <c r="L1832" s="1578"/>
      <c r="M1832" s="1578"/>
      <c r="N1832" s="1578"/>
      <c r="O1832" s="1578"/>
      <c r="P1832" s="1578"/>
      <c r="Q1832" s="1578"/>
      <c r="R1832" s="1578"/>
      <c r="S1832" s="1578"/>
      <c r="T1832" s="1578"/>
      <c r="U1832" s="1576"/>
      <c r="V1832" s="1579"/>
      <c r="W1832" s="1579"/>
      <c r="X1832" s="1579"/>
      <c r="Y1832" s="2"/>
      <c r="Z1832" s="2"/>
      <c r="AA1832" s="2"/>
      <c r="AB1832" s="2"/>
      <c r="AC1832" s="1291"/>
      <c r="AD1832" s="1415"/>
      <c r="AE1832" s="1415"/>
      <c r="AF1832" s="1415"/>
      <c r="AG1832" s="1415"/>
      <c r="AH1832" s="1415"/>
      <c r="AI1832" s="1415"/>
      <c r="AJ1832" s="1415"/>
      <c r="AK1832" s="1415"/>
      <c r="AL1832" s="1415"/>
    </row>
    <row r="1833" spans="1:38" s="731" customFormat="1" ht="19" customHeight="1">
      <c r="A1833" s="1704">
        <f>IF(G1745="",0,1)</f>
        <v>0</v>
      </c>
      <c r="B1833" s="1629">
        <f>IF(H1832=G$41,-1,0)</f>
        <v>0</v>
      </c>
      <c r="C1833" s="1283"/>
      <c r="D1833" s="1561"/>
      <c r="E1833" s="1474" t="str">
        <f t="shared" si="169"/>
        <v/>
      </c>
      <c r="F1833" s="1789"/>
      <c r="G1833" s="1571"/>
      <c r="H1833" s="1335"/>
      <c r="I1833" s="2176" t="s">
        <v>528</v>
      </c>
      <c r="J1833" s="2176"/>
      <c r="K1833" s="1338"/>
      <c r="L1833" s="1338"/>
      <c r="M1833" s="1338"/>
      <c r="N1833" s="1338"/>
      <c r="O1833" s="1338"/>
      <c r="P1833" s="1337"/>
      <c r="Q1833" s="1337"/>
      <c r="U1833" s="1580"/>
      <c r="V1833" s="1580"/>
      <c r="W1833" s="1580"/>
      <c r="X1833" s="1580"/>
      <c r="Y1833" s="2"/>
      <c r="Z1833" s="2"/>
      <c r="AA1833" s="2"/>
      <c r="AB1833" s="2"/>
      <c r="AC1833" s="1291"/>
      <c r="AD1833" s="1415"/>
      <c r="AE1833" s="1415"/>
      <c r="AF1833" s="1415"/>
      <c r="AG1833" s="1415"/>
      <c r="AH1833" s="1415"/>
      <c r="AI1833" s="1415"/>
      <c r="AJ1833" s="1415"/>
      <c r="AK1833" s="1415"/>
      <c r="AL1833" s="1415"/>
    </row>
    <row r="1834" spans="1:38" s="731" customFormat="1" ht="25" customHeight="1">
      <c r="A1834" s="1704">
        <f>IF(G1745="",0,1)</f>
        <v>0</v>
      </c>
      <c r="B1834" s="1629">
        <f>IF(H1832=G$41,-1,0)</f>
        <v>0</v>
      </c>
      <c r="C1834" s="1283"/>
      <c r="D1834" s="1561"/>
      <c r="E1834" s="1474" t="str">
        <f t="shared" si="169"/>
        <v/>
      </c>
      <c r="F1834" s="1789"/>
      <c r="G1834" s="1571"/>
      <c r="H1834" s="1335"/>
      <c r="I1834" s="2176" t="s">
        <v>529</v>
      </c>
      <c r="J1834" s="2176"/>
      <c r="K1834" s="2177" t="str">
        <f>K$154</f>
        <v xml:space="preserve"> Colmatez les fentes avec des patchs et par agrafage.</v>
      </c>
      <c r="L1834" s="2177"/>
      <c r="M1834" s="2177"/>
      <c r="N1834" s="2177"/>
      <c r="O1834" s="2177"/>
      <c r="P1834" s="2177"/>
      <c r="Q1834" s="2177"/>
      <c r="R1834" s="2177"/>
      <c r="S1834" s="1581" t="s">
        <v>16</v>
      </c>
      <c r="T1834" s="1582"/>
      <c r="U1834" s="1580"/>
      <c r="V1834" s="1583"/>
      <c r="W1834" s="1584"/>
      <c r="X1834" s="1585"/>
      <c r="Y1834" s="2"/>
      <c r="Z1834" s="2"/>
      <c r="AA1834" s="2"/>
      <c r="AB1834" s="2"/>
      <c r="AC1834" s="1291"/>
      <c r="AD1834" s="1415"/>
      <c r="AE1834" s="1415"/>
      <c r="AF1834" s="1415"/>
      <c r="AG1834" s="1415"/>
      <c r="AH1834" s="1415"/>
      <c r="AI1834" s="1415"/>
      <c r="AJ1834" s="1415"/>
      <c r="AK1834" s="1415"/>
      <c r="AL1834" s="1415"/>
    </row>
    <row r="1835" spans="1:38" s="731" customFormat="1" ht="6" customHeight="1">
      <c r="A1835" s="1704">
        <f>IF(G1745="",0,1)</f>
        <v>0</v>
      </c>
      <c r="B1835" s="1629">
        <f>IF(H1832=G$41,-1,0)</f>
        <v>0</v>
      </c>
      <c r="C1835" s="1283"/>
      <c r="D1835" s="1561"/>
      <c r="E1835" s="1474" t="str">
        <f t="shared" si="169"/>
        <v/>
      </c>
      <c r="F1835" s="1789"/>
      <c r="G1835" s="1571"/>
      <c r="H1835" s="1335"/>
      <c r="I1835" s="1586"/>
      <c r="J1835" s="1586"/>
      <c r="K1835" s="1587"/>
      <c r="L1835" s="1587"/>
      <c r="M1835" s="1587"/>
      <c r="N1835" s="1587"/>
      <c r="O1835" s="1587"/>
      <c r="P1835" s="1587"/>
      <c r="Q1835" s="1587"/>
      <c r="R1835" s="1338"/>
      <c r="S1835" s="1337"/>
      <c r="T1835" s="1588"/>
      <c r="U1835" s="1582"/>
      <c r="V1835" s="1339"/>
      <c r="W1835" s="1339"/>
      <c r="X1835" s="1339"/>
      <c r="Y1835" s="2"/>
      <c r="Z1835" s="2"/>
      <c r="AA1835" s="2"/>
      <c r="AB1835" s="2"/>
      <c r="AC1835" s="1291"/>
      <c r="AD1835" s="1415"/>
      <c r="AE1835" s="1415"/>
      <c r="AF1835" s="1415"/>
      <c r="AG1835" s="1415"/>
      <c r="AH1835" s="1415"/>
      <c r="AI1835" s="1415"/>
      <c r="AJ1835" s="1415"/>
      <c r="AK1835" s="1415"/>
      <c r="AL1835" s="1415"/>
    </row>
    <row r="1836" spans="1:38" s="731" customFormat="1" ht="19" customHeight="1">
      <c r="A1836" s="1704">
        <f>IF(G1745="",0,1)</f>
        <v>0</v>
      </c>
      <c r="B1836" s="1629">
        <f>IF(H1832=G$41,-1,0)</f>
        <v>0</v>
      </c>
      <c r="C1836" s="1283"/>
      <c r="D1836" s="1561"/>
      <c r="E1836" s="1474" t="str">
        <f t="shared" si="169"/>
        <v/>
      </c>
      <c r="F1836" s="1789"/>
      <c r="G1836" s="1571"/>
      <c r="H1836" s="1574" t="str">
        <f>BS1745</f>
        <v/>
      </c>
      <c r="I1836" s="1575"/>
      <c r="J1836" s="1576"/>
      <c r="K1836" s="1577"/>
      <c r="L1836" s="1578"/>
      <c r="M1836" s="1578"/>
      <c r="N1836" s="1578"/>
      <c r="O1836" s="1578"/>
      <c r="P1836" s="1578"/>
      <c r="Q1836" s="1578"/>
      <c r="R1836" s="1578"/>
      <c r="S1836" s="1578"/>
      <c r="T1836" s="1578"/>
      <c r="U1836" s="1576"/>
      <c r="V1836" s="1579"/>
      <c r="W1836" s="1579"/>
      <c r="X1836" s="1579"/>
      <c r="Y1836" s="2"/>
      <c r="Z1836" s="2"/>
      <c r="AA1836" s="2"/>
      <c r="AB1836" s="2"/>
      <c r="AC1836" s="1291"/>
      <c r="AD1836" s="1415"/>
      <c r="AE1836" s="1415"/>
      <c r="AF1836" s="1415"/>
      <c r="AG1836" s="1415"/>
      <c r="AH1836" s="1415"/>
      <c r="AI1836" s="1415"/>
      <c r="AJ1836" s="1415"/>
      <c r="AK1836" s="1415"/>
      <c r="AL1836" s="1415"/>
    </row>
    <row r="1837" spans="1:38" s="731" customFormat="1" ht="19" customHeight="1">
      <c r="A1837" s="1704">
        <f>IF(G1745="",0,1)</f>
        <v>0</v>
      </c>
      <c r="B1837" s="1629">
        <f>IF(H1832=G$41,-1,0)</f>
        <v>0</v>
      </c>
      <c r="C1837" s="1283"/>
      <c r="D1837" s="1561"/>
      <c r="E1837" s="1474" t="str">
        <f t="shared" si="169"/>
        <v/>
      </c>
      <c r="F1837" s="1789"/>
      <c r="G1837" s="1571"/>
      <c r="H1837" s="1335"/>
      <c r="I1837" s="2176" t="s">
        <v>528</v>
      </c>
      <c r="J1837" s="2176"/>
      <c r="K1837" s="1338"/>
      <c r="L1837" s="1338"/>
      <c r="M1837" s="1338"/>
      <c r="N1837" s="1338"/>
      <c r="O1837" s="1338"/>
      <c r="P1837" s="1337"/>
      <c r="Q1837" s="1337"/>
      <c r="U1837" s="1580"/>
      <c r="V1837" s="1580"/>
      <c r="W1837" s="1580"/>
      <c r="X1837" s="1580"/>
      <c r="Y1837" s="2"/>
      <c r="Z1837" s="2"/>
      <c r="AA1837" s="2"/>
      <c r="AB1837" s="2"/>
      <c r="AC1837" s="1291"/>
      <c r="AD1837" s="1415"/>
      <c r="AE1837" s="1415"/>
      <c r="AF1837" s="1415"/>
      <c r="AG1837" s="1415"/>
      <c r="AH1837" s="1415"/>
      <c r="AI1837" s="1415"/>
      <c r="AJ1837" s="1415"/>
      <c r="AK1837" s="1415"/>
      <c r="AL1837" s="1415"/>
    </row>
    <row r="1838" spans="1:38" s="731" customFormat="1" ht="25" customHeight="1">
      <c r="A1838" s="1704">
        <f>IF(G1745="",0,1)</f>
        <v>0</v>
      </c>
      <c r="B1838" s="1629">
        <f>IF(H1832=G$41,-1,0)</f>
        <v>0</v>
      </c>
      <c r="C1838" s="1283"/>
      <c r="D1838" s="1561"/>
      <c r="E1838" s="1474" t="str">
        <f t="shared" si="169"/>
        <v/>
      </c>
      <c r="F1838" s="1789"/>
      <c r="G1838" s="1571"/>
      <c r="H1838" s="1335"/>
      <c r="I1838" s="2176" t="s">
        <v>529</v>
      </c>
      <c r="J1838" s="2176"/>
      <c r="K1838" s="2177" t="str">
        <f>K$158</f>
        <v xml:space="preserve"> Réajustez les bandes de tractions.</v>
      </c>
      <c r="L1838" s="2177"/>
      <c r="M1838" s="2177"/>
      <c r="N1838" s="2177"/>
      <c r="O1838" s="2177"/>
      <c r="P1838" s="2177"/>
      <c r="Q1838" s="2177"/>
      <c r="R1838" s="2177"/>
      <c r="S1838" s="1581" t="s">
        <v>16</v>
      </c>
      <c r="T1838" s="1582"/>
      <c r="U1838" s="1580"/>
      <c r="V1838" s="1583"/>
      <c r="W1838" s="1584"/>
      <c r="X1838" s="1585"/>
      <c r="Y1838" s="2"/>
      <c r="Z1838" s="2"/>
      <c r="AA1838" s="2"/>
      <c r="AB1838" s="2"/>
      <c r="AC1838" s="1291"/>
      <c r="AD1838" s="1415"/>
      <c r="AE1838" s="1415"/>
      <c r="AF1838" s="1415"/>
      <c r="AG1838" s="1415"/>
      <c r="AH1838" s="1415"/>
      <c r="AI1838" s="1415"/>
      <c r="AJ1838" s="1415"/>
      <c r="AK1838" s="1415"/>
      <c r="AL1838" s="1415"/>
    </row>
    <row r="1839" spans="1:38" s="731" customFormat="1" ht="6" customHeight="1">
      <c r="A1839" s="1704">
        <f>IF(G1745="",0,1)</f>
        <v>0</v>
      </c>
      <c r="B1839" s="1629"/>
      <c r="C1839" s="1283"/>
      <c r="D1839" s="1561"/>
      <c r="E1839" s="1474" t="str">
        <f t="shared" si="169"/>
        <v/>
      </c>
      <c r="F1839" s="1789"/>
      <c r="G1839" s="1571"/>
      <c r="H1839" s="1335"/>
      <c r="I1839" s="1586"/>
      <c r="J1839" s="1586"/>
      <c r="K1839" s="1587"/>
      <c r="L1839" s="1587"/>
      <c r="M1839" s="1587"/>
      <c r="N1839" s="1587"/>
      <c r="O1839" s="1587"/>
      <c r="P1839" s="1587"/>
      <c r="Q1839" s="1587"/>
      <c r="R1839" s="1338"/>
      <c r="S1839" s="1337"/>
      <c r="T1839" s="1582"/>
      <c r="U1839" s="1582"/>
      <c r="V1839" s="1339"/>
      <c r="W1839" s="1339"/>
      <c r="X1839" s="1339"/>
      <c r="Y1839" s="2"/>
      <c r="Z1839" s="2"/>
      <c r="AA1839" s="2"/>
      <c r="AB1839" s="2"/>
      <c r="AC1839" s="1291"/>
      <c r="AD1839" s="1415"/>
      <c r="AE1839" s="1415"/>
      <c r="AF1839" s="1415"/>
      <c r="AG1839" s="1415"/>
      <c r="AH1839" s="1415"/>
      <c r="AI1839" s="1415"/>
      <c r="AJ1839" s="1415"/>
      <c r="AK1839" s="1415"/>
      <c r="AL1839" s="1415"/>
    </row>
    <row r="1840" spans="1:38" s="731" customFormat="1" ht="17" customHeight="1">
      <c r="A1840" s="1704">
        <f>IF(G1745="",0,1)</f>
        <v>0</v>
      </c>
      <c r="B1840" s="1629"/>
      <c r="C1840" s="1283"/>
      <c r="D1840" s="1561"/>
      <c r="E1840" s="1474" t="str">
        <f t="shared" si="169"/>
        <v/>
      </c>
      <c r="F1840" s="1789"/>
      <c r="G1840" s="1571"/>
      <c r="H1840" s="1589"/>
      <c r="I1840" s="1590"/>
      <c r="J1840" s="1590"/>
      <c r="K1840" s="1591"/>
      <c r="L1840" s="1591"/>
      <c r="M1840" s="1591"/>
      <c r="N1840" s="1591"/>
      <c r="O1840" s="1591"/>
      <c r="P1840" s="1591"/>
      <c r="Q1840" s="1591"/>
      <c r="R1840" s="1592"/>
      <c r="S1840" s="1593"/>
      <c r="T1840" s="1594"/>
      <c r="U1840" s="1594"/>
      <c r="V1840" s="1595"/>
      <c r="W1840" s="1595"/>
      <c r="X1840" s="1595"/>
      <c r="Y1840" s="2"/>
      <c r="Z1840" s="2"/>
      <c r="AA1840" s="2"/>
      <c r="AB1840" s="2"/>
      <c r="AC1840" s="1291"/>
      <c r="AD1840" s="1415"/>
      <c r="AE1840" s="1415"/>
      <c r="AF1840" s="1415"/>
      <c r="AG1840" s="1415"/>
      <c r="AH1840" s="1415"/>
      <c r="AI1840" s="1415"/>
      <c r="AJ1840" s="1415"/>
      <c r="AK1840" s="1415"/>
      <c r="AL1840" s="1415"/>
    </row>
    <row r="1841" spans="1:81" s="1292" customFormat="1" ht="17" customHeight="1">
      <c r="A1841" s="1704">
        <f>IF(G1745="",0,1)</f>
        <v>0</v>
      </c>
      <c r="B1841" s="1629"/>
      <c r="C1841" s="1283"/>
      <c r="D1841" s="1561"/>
      <c r="E1841" s="1474" t="str">
        <f t="shared" si="169"/>
        <v/>
      </c>
      <c r="F1841" s="1789"/>
      <c r="G1841" s="1597"/>
      <c r="H1841" s="1597"/>
      <c r="I1841" s="1597"/>
      <c r="J1841" s="1597"/>
      <c r="K1841" s="1597"/>
      <c r="L1841" s="1597"/>
      <c r="M1841" s="1597"/>
      <c r="N1841" s="1597"/>
      <c r="O1841" s="1597"/>
      <c r="P1841" s="1598"/>
      <c r="Q1841" s="1598"/>
      <c r="R1841" s="1598"/>
      <c r="S1841" s="1598"/>
      <c r="T1841" s="1598"/>
      <c r="U1841" s="1598"/>
      <c r="V1841" s="1598"/>
      <c r="W1841" s="1598"/>
      <c r="X1841" s="1598"/>
    </row>
    <row r="1842" spans="1:81" s="1292" customFormat="1" ht="17" customHeight="1">
      <c r="A1842" s="1704">
        <f>IF(G1745="",0,1)</f>
        <v>0</v>
      </c>
      <c r="B1842" s="1629"/>
      <c r="C1842" s="1283"/>
      <c r="D1842" s="1561"/>
      <c r="E1842" s="1474" t="str">
        <f t="shared" si="169"/>
        <v/>
      </c>
      <c r="F1842" s="1789"/>
      <c r="G1842" s="1597"/>
      <c r="H1842" s="1597"/>
      <c r="I1842" s="1597"/>
      <c r="J1842" s="1597"/>
      <c r="K1842" s="1597"/>
      <c r="L1842" s="1597"/>
      <c r="M1842" s="1597"/>
      <c r="N1842" s="1597"/>
      <c r="O1842" s="1597"/>
      <c r="P1842" s="1598"/>
      <c r="Q1842" s="1598"/>
      <c r="R1842" s="1598"/>
      <c r="S1842" s="1598"/>
      <c r="T1842" s="1598"/>
      <c r="U1842" s="1598"/>
      <c r="V1842" s="1598"/>
      <c r="W1842" s="1598"/>
      <c r="X1842" s="1598"/>
    </row>
    <row r="1843" spans="1:81" s="1292" customFormat="1" ht="17" customHeight="1">
      <c r="A1843" s="1710">
        <f>IF(G1745="",0,1)</f>
        <v>0</v>
      </c>
      <c r="B1843" s="1711"/>
      <c r="C1843" s="1283"/>
      <c r="D1843" s="1561"/>
      <c r="E1843" s="1474" t="str">
        <f t="shared" si="169"/>
        <v/>
      </c>
      <c r="F1843" s="1789"/>
      <c r="G1843" s="1599"/>
      <c r="H1843" s="1599"/>
      <c r="I1843" s="1599"/>
      <c r="J1843" s="1599"/>
      <c r="K1843" s="1599"/>
      <c r="L1843" s="1599"/>
      <c r="M1843" s="1599"/>
      <c r="N1843" s="1599"/>
      <c r="O1843" s="1599"/>
      <c r="P1843" s="1600"/>
      <c r="Q1843" s="1600"/>
      <c r="R1843" s="1600"/>
      <c r="S1843" s="1600"/>
      <c r="T1843" s="1600"/>
      <c r="U1843" s="1600"/>
      <c r="V1843" s="1600"/>
      <c r="W1843" s="1600"/>
      <c r="X1843" s="1600"/>
      <c r="Z1843" s="1601"/>
      <c r="AA1843" s="1601"/>
      <c r="AB1843" s="1601"/>
      <c r="AC1843" s="1601"/>
      <c r="AD1843" s="1601"/>
      <c r="AE1843" s="1601"/>
      <c r="AF1843" s="1601"/>
      <c r="AG1843" s="1601"/>
      <c r="AH1843" s="1601"/>
      <c r="AI1843" s="1601"/>
      <c r="AJ1843" s="1601"/>
      <c r="AK1843" s="1601"/>
    </row>
    <row r="1844" spans="1:81" ht="13">
      <c r="A1844" s="1705">
        <f>IF(G1850="",0,1)</f>
        <v>0</v>
      </c>
      <c r="B1844" s="1706"/>
      <c r="C1844" s="1283"/>
      <c r="D1844" s="677"/>
      <c r="E1844" s="1474" t="str">
        <f t="shared" ref="E1844:E1850" si="170">IF((SUM(A1844:C1844))&gt;0,"Evaluation","")</f>
        <v/>
      </c>
      <c r="F1844" s="1789"/>
      <c r="G1844" s="1449">
        <f>G$49</f>
        <v>0</v>
      </c>
      <c r="H1844" s="1450"/>
      <c r="I1844" s="10"/>
      <c r="J1844" s="10"/>
      <c r="K1844" s="10"/>
      <c r="L1844" s="10"/>
      <c r="M1844" s="10"/>
      <c r="N1844" s="10"/>
      <c r="O1844" s="10"/>
      <c r="P1844" s="10"/>
      <c r="Q1844" s="10"/>
      <c r="R1844" s="10"/>
      <c r="S1844" s="10"/>
      <c r="T1844" s="10"/>
      <c r="U1844" s="10"/>
      <c r="V1844" s="10"/>
      <c r="W1844" s="10"/>
      <c r="X1844" s="2"/>
      <c r="Z1844" s="1545"/>
      <c r="AA1844" s="1545"/>
      <c r="AB1844" s="1545"/>
      <c r="AC1844" s="1545"/>
      <c r="AD1844" s="1545"/>
      <c r="AE1844" s="1545"/>
      <c r="AF1844" s="1545"/>
      <c r="AG1844" s="1545"/>
      <c r="AH1844" s="1545"/>
      <c r="AI1844" s="1545"/>
      <c r="AJ1844" s="1545"/>
      <c r="AK1844" s="1545"/>
      <c r="AL1844" s="1545"/>
      <c r="AM1844" s="1545"/>
    </row>
    <row r="1845" spans="1:81" ht="13">
      <c r="A1845" s="1704">
        <f>IF(G1850="",0,1)</f>
        <v>0</v>
      </c>
      <c r="C1845" s="1283"/>
      <c r="D1845" s="677"/>
      <c r="E1845" s="1474" t="str">
        <f t="shared" si="170"/>
        <v/>
      </c>
      <c r="F1845" s="1789"/>
      <c r="G1845" s="1244"/>
      <c r="H1845" s="1245"/>
      <c r="I1845" s="1"/>
      <c r="J1845" s="1"/>
      <c r="K1845" s="1"/>
      <c r="L1845" s="1"/>
      <c r="M1845" s="1"/>
      <c r="N1845" s="1"/>
      <c r="O1845" s="1"/>
      <c r="P1845" s="1"/>
      <c r="Q1845" s="1"/>
      <c r="R1845" s="1"/>
      <c r="S1845" s="1"/>
      <c r="T1845" s="1"/>
      <c r="U1845" s="1"/>
      <c r="V1845" s="1"/>
      <c r="W1845" s="1"/>
    </row>
    <row r="1846" spans="1:81" ht="13">
      <c r="A1846" s="1704">
        <f>IF(G1850="",0,1)</f>
        <v>0</v>
      </c>
      <c r="C1846" s="1283"/>
      <c r="D1846" s="677"/>
      <c r="E1846" s="1474" t="str">
        <f t="shared" si="170"/>
        <v/>
      </c>
      <c r="F1846" s="1789"/>
      <c r="G1846" s="1244"/>
      <c r="H1846" s="1245"/>
      <c r="I1846" s="1"/>
      <c r="J1846" s="1"/>
      <c r="K1846" s="1"/>
      <c r="L1846" s="1"/>
      <c r="M1846" s="1"/>
      <c r="N1846" s="1"/>
      <c r="O1846" s="1"/>
      <c r="P1846" s="1"/>
      <c r="Q1846" s="1"/>
      <c r="R1846" s="1"/>
      <c r="S1846" s="1"/>
      <c r="T1846" s="1"/>
      <c r="U1846" s="1"/>
      <c r="V1846" s="1"/>
      <c r="W1846" s="1"/>
    </row>
    <row r="1847" spans="1:81" s="1250" customFormat="1" ht="29" thickBot="1">
      <c r="A1847" s="1704">
        <f>IF(G1850="",0,1)</f>
        <v>0</v>
      </c>
      <c r="B1847" s="1629"/>
      <c r="C1847" s="1283"/>
      <c r="D1847" s="1546"/>
      <c r="E1847" s="1474" t="str">
        <f t="shared" si="170"/>
        <v/>
      </c>
      <c r="F1847" s="1789"/>
      <c r="G1847" s="1621" t="str">
        <f>G1850</f>
        <v/>
      </c>
      <c r="H1847" s="777"/>
      <c r="I1847" s="777"/>
      <c r="J1847" s="777"/>
      <c r="K1847" s="777"/>
      <c r="L1847" s="777"/>
      <c r="M1847" s="777"/>
      <c r="N1847" s="777"/>
      <c r="O1847" s="777"/>
      <c r="P1847" s="777"/>
      <c r="Q1847" s="777"/>
      <c r="R1847" s="777"/>
      <c r="S1847" s="777"/>
      <c r="T1847" s="777"/>
      <c r="U1847" s="777"/>
      <c r="V1847" s="777"/>
      <c r="W1847" s="777"/>
      <c r="X1847" s="1370">
        <f>U$45</f>
        <v>0</v>
      </c>
      <c r="Y1847" s="1415"/>
      <c r="Z1847" s="1415"/>
      <c r="AA1847" s="1415"/>
      <c r="AB1847" s="1415"/>
      <c r="AC1847" s="1415"/>
      <c r="AD1847" s="1415"/>
      <c r="AE1847" s="1246"/>
      <c r="AF1847" s="1246"/>
      <c r="AG1847" s="1247"/>
      <c r="AH1847" s="1247"/>
      <c r="AI1847" s="1247"/>
      <c r="AJ1847" s="1248"/>
      <c r="AK1847" s="1247"/>
      <c r="AL1847" s="1249"/>
      <c r="AM1847" s="1247"/>
      <c r="AN1847" s="1247"/>
      <c r="AO1847" s="1247"/>
      <c r="AP1847" s="1247"/>
      <c r="AQ1847" s="1247"/>
      <c r="AR1847" s="1247"/>
      <c r="AS1847" s="1247"/>
      <c r="AT1847" s="1247"/>
    </row>
    <row r="1848" spans="1:81" s="18" customFormat="1" ht="19">
      <c r="A1848" s="1704">
        <f>IF(G1850="",0,1)</f>
        <v>0</v>
      </c>
      <c r="B1848" s="1629"/>
      <c r="C1848" s="1283"/>
      <c r="D1848" s="677"/>
      <c r="E1848" s="1474" t="str">
        <f t="shared" si="170"/>
        <v/>
      </c>
      <c r="F1848" s="1789"/>
      <c r="G1848" s="1184"/>
      <c r="H1848" s="1184"/>
      <c r="I1848" s="1184"/>
      <c r="J1848" s="1184"/>
      <c r="K1848" s="1184"/>
      <c r="L1848" s="1184"/>
      <c r="M1848" s="1184"/>
      <c r="N1848" s="1184"/>
      <c r="O1848" s="1184"/>
      <c r="P1848" s="1184"/>
      <c r="Q1848" s="1184"/>
      <c r="R1848" s="1184"/>
      <c r="S1848" s="1184"/>
      <c r="T1848" s="1184"/>
      <c r="U1848" s="1184"/>
      <c r="V1848" s="1184"/>
      <c r="W1848" s="1184"/>
      <c r="X1848" s="1415"/>
      <c r="Y1848" s="1415"/>
      <c r="Z1848" s="1415"/>
      <c r="AA1848" s="1415"/>
      <c r="AB1848" s="1415"/>
      <c r="AC1848" s="1415"/>
      <c r="AD1848" s="1415"/>
      <c r="AE1848" s="1415"/>
      <c r="AF1848" s="1415"/>
      <c r="AG1848" s="40"/>
      <c r="AH1848" s="40"/>
      <c r="AI1848" s="40"/>
      <c r="AJ1848" s="49"/>
      <c r="AK1848" s="40"/>
      <c r="AL1848" s="20"/>
      <c r="AM1848" s="1247"/>
      <c r="AN1848" s="40"/>
      <c r="AO1848" s="1247"/>
      <c r="AP1848" s="40"/>
      <c r="AQ1848" s="40"/>
      <c r="AR1848" s="40"/>
      <c r="AS1848" s="40"/>
      <c r="AT1848" s="40"/>
      <c r="BZ1848" s="122" t="s">
        <v>905</v>
      </c>
      <c r="CB1848" s="122" t="s">
        <v>904</v>
      </c>
    </row>
    <row r="1849" spans="1:81" s="41" customFormat="1" ht="187" hidden="1" customHeight="1" outlineLevel="1">
      <c r="A1849" s="1707"/>
      <c r="B1849" s="1708"/>
      <c r="C1849" s="685"/>
      <c r="D1849" s="685"/>
      <c r="E1849" s="1474" t="str">
        <f t="shared" si="170"/>
        <v/>
      </c>
      <c r="F1849" s="1790"/>
      <c r="G1849" s="342" t="str">
        <f t="shared" ref="G1849:AL1849" si="171">G$3</f>
        <v>Serre</v>
      </c>
      <c r="H1849" s="343" t="str">
        <f t="shared" si="171"/>
        <v>Année de construction</v>
      </c>
      <c r="I1849" s="344" t="str">
        <f t="shared" si="171"/>
        <v xml:space="preserve">Surface cultivée nette </v>
      </c>
      <c r="J1849" s="344" t="str">
        <f t="shared" si="171"/>
        <v>Type de serre</v>
      </c>
      <c r="K1849" s="344" t="str">
        <f t="shared" si="171"/>
        <v>Température moyenne octobre-mars</v>
      </c>
      <c r="L1849" s="344" t="str">
        <f t="shared" si="171"/>
        <v>Type de température</v>
      </c>
      <c r="M1849" s="344" t="str">
        <f t="shared" si="171"/>
        <v>Qualité énergétique [consommation en % d'une serre standard]</v>
      </c>
      <c r="N1849" s="344" t="str">
        <f t="shared" si="171"/>
        <v>Rang</v>
      </c>
      <c r="O1849" s="344" t="str">
        <f t="shared" si="171"/>
        <v>Evaluation de la qualité énergétique</v>
      </c>
      <c r="P1849" s="344" t="str">
        <f t="shared" si="171"/>
        <v>Utilisation escomptée</v>
      </c>
      <c r="Q1849" s="327">
        <f t="shared" si="171"/>
        <v>0</v>
      </c>
      <c r="R1849" s="456" t="str">
        <f t="shared" si="171"/>
        <v>Serre Consommation d'énergie [%]</v>
      </c>
      <c r="S1849" s="456" t="str">
        <f t="shared" si="171"/>
        <v>Serre Consommation d'énergie Actuel [kWh]</v>
      </c>
      <c r="T1849" s="455" t="str">
        <f t="shared" si="171"/>
        <v>Distribution de chaleur Consommation d'énergie [kWh]</v>
      </c>
      <c r="U1849" s="456" t="str">
        <f t="shared" si="171"/>
        <v>Total Consommation d'énergie Actuel [kWh]</v>
      </c>
      <c r="V1849" s="327">
        <f t="shared" si="171"/>
        <v>0</v>
      </c>
      <c r="W1849" s="512" t="str">
        <f t="shared" si="171"/>
        <v>Objectif en 4 ans</v>
      </c>
      <c r="X1849" s="512" t="str">
        <f t="shared" si="171"/>
        <v>Objectif en 8 ans</v>
      </c>
      <c r="Y1849" s="327">
        <f t="shared" si="171"/>
        <v>0</v>
      </c>
      <c r="Z1849" s="333" t="str">
        <f t="shared" si="171"/>
        <v>Ecran thermique</v>
      </c>
      <c r="AA1849" s="333" t="str">
        <f t="shared" si="171"/>
        <v>Toit</v>
      </c>
      <c r="AB1849" s="333" t="str">
        <f t="shared" si="171"/>
        <v>Parois latérales</v>
      </c>
      <c r="AC1849" s="333" t="str">
        <f t="shared" si="171"/>
        <v>Etanchéité</v>
      </c>
      <c r="AD1849" s="333" t="str">
        <f t="shared" si="171"/>
        <v>Gestion climatique</v>
      </c>
      <c r="AE1849" s="40" t="str">
        <f t="shared" si="171"/>
        <v>Observations</v>
      </c>
      <c r="AF1849" s="332" t="str">
        <f t="shared" si="171"/>
        <v>Ecran thermique</v>
      </c>
      <c r="AG1849" s="332" t="str">
        <f t="shared" si="171"/>
        <v>Toit</v>
      </c>
      <c r="AH1849" s="332" t="str">
        <f t="shared" si="171"/>
        <v>Parois latérales</v>
      </c>
      <c r="AI1849" s="332" t="str">
        <f t="shared" si="171"/>
        <v>Etanchéité</v>
      </c>
      <c r="AJ1849" s="332" t="str">
        <f t="shared" si="171"/>
        <v>Gestion climatique</v>
      </c>
      <c r="AK1849" s="455" t="str">
        <f t="shared" si="171"/>
        <v>Isolation des conduites</v>
      </c>
      <c r="AL1849" s="455" t="str">
        <f t="shared" si="171"/>
        <v>Isolation des sous-distributions</v>
      </c>
      <c r="AM1849" s="405">
        <f t="shared" ref="AM1849:BR1849" si="172">AM$3</f>
        <v>0</v>
      </c>
      <c r="AN1849" s="332" t="str">
        <f t="shared" si="172"/>
        <v>Ecran thermique</v>
      </c>
      <c r="AO1849" s="332" t="str">
        <f t="shared" si="172"/>
        <v>Toit</v>
      </c>
      <c r="AP1849" s="332" t="str">
        <f t="shared" si="172"/>
        <v>Parois latérales</v>
      </c>
      <c r="AQ1849" s="332" t="str">
        <f t="shared" si="172"/>
        <v>Etanchéité</v>
      </c>
      <c r="AR1849" s="332" t="str">
        <f t="shared" si="172"/>
        <v>Gestion climatique</v>
      </c>
      <c r="AS1849" s="40">
        <f t="shared" si="172"/>
        <v>0</v>
      </c>
      <c r="AT1849" s="332" t="str">
        <f t="shared" si="172"/>
        <v>Ecran thermique</v>
      </c>
      <c r="AU1849" s="332" t="str">
        <f t="shared" si="172"/>
        <v>Toit</v>
      </c>
      <c r="AV1849" s="332" t="str">
        <f t="shared" si="172"/>
        <v>Parois latérales</v>
      </c>
      <c r="AW1849" s="332" t="str">
        <f t="shared" si="172"/>
        <v>Etanchéité</v>
      </c>
      <c r="AX1849" s="332" t="str">
        <f t="shared" si="172"/>
        <v>Gestion climatique</v>
      </c>
      <c r="AY1849" s="455" t="str">
        <f t="shared" si="172"/>
        <v>Isolation des conduites</v>
      </c>
      <c r="AZ1849" s="455" t="str">
        <f t="shared" si="172"/>
        <v>Isolation des sous-distributions</v>
      </c>
      <c r="BA1849" s="332" t="str">
        <f t="shared" si="172"/>
        <v>Total arrondi</v>
      </c>
      <c r="BB1849" s="40">
        <f t="shared" si="172"/>
        <v>0</v>
      </c>
      <c r="BC1849" s="332" t="str">
        <f t="shared" si="172"/>
        <v>Ecran thermique</v>
      </c>
      <c r="BD1849" s="332" t="str">
        <f t="shared" si="172"/>
        <v>Toit</v>
      </c>
      <c r="BE1849" s="332" t="str">
        <f t="shared" si="172"/>
        <v>Parois latérales</v>
      </c>
      <c r="BF1849" s="332" t="str">
        <f t="shared" si="172"/>
        <v>Etanchéité</v>
      </c>
      <c r="BG1849" s="332" t="str">
        <f t="shared" si="172"/>
        <v>Gestion climatique</v>
      </c>
      <c r="BH1849" s="455" t="str">
        <f t="shared" si="172"/>
        <v>Isolation des conduites</v>
      </c>
      <c r="BI1849" s="455" t="str">
        <f t="shared" si="172"/>
        <v>Isolation des sous-distributions</v>
      </c>
      <c r="BJ1849" s="40">
        <f t="shared" si="172"/>
        <v>0</v>
      </c>
      <c r="BK1849" s="512" t="str">
        <f t="shared" si="172"/>
        <v>P1</v>
      </c>
      <c r="BL1849" s="512">
        <f t="shared" si="172"/>
        <v>0</v>
      </c>
      <c r="BM1849" s="512" t="str">
        <f t="shared" si="172"/>
        <v>Total</v>
      </c>
      <c r="BN1849" s="40">
        <f t="shared" si="172"/>
        <v>0</v>
      </c>
      <c r="BO1849" s="512" t="str">
        <f t="shared" si="172"/>
        <v>Objectif en 4 ans</v>
      </c>
      <c r="BP1849" s="512" t="str">
        <f t="shared" si="172"/>
        <v>Objectif en 8 ans</v>
      </c>
      <c r="BQ1849" s="41">
        <f t="shared" si="172"/>
        <v>0</v>
      </c>
      <c r="BR1849" s="332" t="str">
        <f t="shared" si="172"/>
        <v>Ecran thermique</v>
      </c>
      <c r="BS1849" s="332" t="str">
        <f t="shared" ref="BS1849:CA1849" si="173">BS$3</f>
        <v>Ecran thermique 2</v>
      </c>
      <c r="BT1849" s="332" t="str">
        <f t="shared" si="173"/>
        <v>Etanchéité</v>
      </c>
      <c r="BU1849" s="332" t="str">
        <f t="shared" si="173"/>
        <v>Etanchéité 2</v>
      </c>
      <c r="BV1849" s="332" t="str">
        <f t="shared" si="173"/>
        <v>Etanchéité 2 - Recommandation</v>
      </c>
      <c r="BW1849" s="332" t="str">
        <f t="shared" si="173"/>
        <v>Sonde 1</v>
      </c>
      <c r="BX1849" s="332" t="str">
        <f t="shared" si="173"/>
        <v>Sonde 2</v>
      </c>
      <c r="BY1849" s="41">
        <f t="shared" si="173"/>
        <v>0</v>
      </c>
      <c r="BZ1849" s="416" t="str">
        <f t="shared" si="173"/>
        <v>Ensemble 1</v>
      </c>
      <c r="CA1849" s="416" t="str">
        <f t="shared" si="173"/>
        <v>Ensemble 2</v>
      </c>
      <c r="CB1849" s="416" t="str">
        <f>BZ1849</f>
        <v>Ensemble 1</v>
      </c>
      <c r="CC1849" s="416" t="str">
        <f>CA1849</f>
        <v>Ensemble 2</v>
      </c>
    </row>
    <row r="1850" spans="1:81" s="28" customFormat="1" ht="32" hidden="1" customHeight="1" outlineLevel="1">
      <c r="A1850" s="1646"/>
      <c r="B1850" s="1659"/>
      <c r="C1850" s="686"/>
      <c r="D1850" s="686"/>
      <c r="E1850" s="1474" t="str">
        <f t="shared" si="170"/>
        <v/>
      </c>
      <c r="F1850" s="1791"/>
      <c r="G1850" s="521" t="str">
        <f t="shared" ref="G1850:AL1850" si="174">G21</f>
        <v/>
      </c>
      <c r="H1850" s="335" t="str">
        <f t="shared" si="174"/>
        <v/>
      </c>
      <c r="I1850" s="336" t="str">
        <f t="shared" si="174"/>
        <v/>
      </c>
      <c r="J1850" s="336" t="str">
        <f t="shared" si="174"/>
        <v/>
      </c>
      <c r="K1850" s="337" t="str">
        <f t="shared" si="174"/>
        <v/>
      </c>
      <c r="L1850" s="336" t="str">
        <f t="shared" si="174"/>
        <v/>
      </c>
      <c r="M1850" s="468" t="str">
        <f t="shared" si="174"/>
        <v/>
      </c>
      <c r="N1850" s="337" t="str">
        <f t="shared" si="174"/>
        <v/>
      </c>
      <c r="O1850" s="338" t="str">
        <f t="shared" si="174"/>
        <v/>
      </c>
      <c r="P1850" s="336" t="str">
        <f t="shared" si="174"/>
        <v/>
      </c>
      <c r="Q1850" s="522">
        <f t="shared" si="174"/>
        <v>0</v>
      </c>
      <c r="R1850" s="338">
        <f t="shared" si="174"/>
        <v>0</v>
      </c>
      <c r="S1850" s="523">
        <f t="shared" si="174"/>
        <v>0</v>
      </c>
      <c r="T1850" s="523">
        <f t="shared" si="174"/>
        <v>0</v>
      </c>
      <c r="U1850" s="523" t="str">
        <f t="shared" si="174"/>
        <v/>
      </c>
      <c r="V1850" s="522">
        <f t="shared" si="174"/>
        <v>0</v>
      </c>
      <c r="W1850" s="523" t="str">
        <f t="shared" si="174"/>
        <v/>
      </c>
      <c r="X1850" s="523" t="str">
        <f t="shared" si="174"/>
        <v/>
      </c>
      <c r="Y1850" s="522">
        <f t="shared" si="174"/>
        <v>0</v>
      </c>
      <c r="Z1850" s="331" t="str">
        <f t="shared" si="174"/>
        <v/>
      </c>
      <c r="AA1850" s="331" t="str">
        <f t="shared" si="174"/>
        <v/>
      </c>
      <c r="AB1850" s="331" t="str">
        <f t="shared" si="174"/>
        <v/>
      </c>
      <c r="AC1850" s="331" t="str">
        <f t="shared" si="174"/>
        <v/>
      </c>
      <c r="AD1850" s="331" t="str">
        <f t="shared" si="174"/>
        <v/>
      </c>
      <c r="AE1850" s="524" t="str">
        <f t="shared" si="174"/>
        <v/>
      </c>
      <c r="AF1850" s="331" t="str">
        <f t="shared" si="174"/>
        <v/>
      </c>
      <c r="AG1850" s="331" t="str">
        <f t="shared" si="174"/>
        <v/>
      </c>
      <c r="AH1850" s="331" t="str">
        <f t="shared" si="174"/>
        <v/>
      </c>
      <c r="AI1850" s="331" t="str">
        <f t="shared" si="174"/>
        <v/>
      </c>
      <c r="AJ1850" s="331" t="str">
        <f t="shared" si="174"/>
        <v/>
      </c>
      <c r="AK1850" s="331" t="str">
        <f t="shared" si="174"/>
        <v/>
      </c>
      <c r="AL1850" s="331" t="str">
        <f t="shared" si="174"/>
        <v/>
      </c>
      <c r="AM1850" s="524" t="str">
        <f t="shared" ref="AM1850:BR1850" si="175">AM21</f>
        <v>.</v>
      </c>
      <c r="AN1850" s="346" t="str">
        <f t="shared" si="175"/>
        <v/>
      </c>
      <c r="AO1850" s="346" t="str">
        <f t="shared" si="175"/>
        <v/>
      </c>
      <c r="AP1850" s="346" t="str">
        <f t="shared" si="175"/>
        <v/>
      </c>
      <c r="AQ1850" s="346" t="str">
        <f t="shared" si="175"/>
        <v/>
      </c>
      <c r="AR1850" s="346" t="str">
        <f t="shared" si="175"/>
        <v/>
      </c>
      <c r="AS1850" s="525">
        <f t="shared" si="175"/>
        <v>0</v>
      </c>
      <c r="AT1850" s="398" t="str">
        <f t="shared" si="175"/>
        <v/>
      </c>
      <c r="AU1850" s="398" t="str">
        <f t="shared" si="175"/>
        <v/>
      </c>
      <c r="AV1850" s="398" t="str">
        <f t="shared" si="175"/>
        <v/>
      </c>
      <c r="AW1850" s="398" t="str">
        <f t="shared" si="175"/>
        <v/>
      </c>
      <c r="AX1850" s="398" t="str">
        <f t="shared" si="175"/>
        <v/>
      </c>
      <c r="AY1850" s="28" t="str">
        <f t="shared" si="175"/>
        <v/>
      </c>
      <c r="AZ1850" s="28" t="str">
        <f t="shared" si="175"/>
        <v/>
      </c>
      <c r="BA1850" s="398" t="str">
        <f t="shared" si="175"/>
        <v/>
      </c>
      <c r="BB1850" s="525">
        <f t="shared" si="175"/>
        <v>0</v>
      </c>
      <c r="BC1850" s="445" t="str">
        <f t="shared" si="175"/>
        <v/>
      </c>
      <c r="BD1850" s="445" t="str">
        <f t="shared" si="175"/>
        <v/>
      </c>
      <c r="BE1850" s="445" t="str">
        <f t="shared" si="175"/>
        <v/>
      </c>
      <c r="BF1850" s="445" t="str">
        <f t="shared" si="175"/>
        <v/>
      </c>
      <c r="BG1850" s="445" t="str">
        <f t="shared" si="175"/>
        <v/>
      </c>
      <c r="BH1850" s="467" t="str">
        <f t="shared" si="175"/>
        <v/>
      </c>
      <c r="BI1850" s="467" t="str">
        <f t="shared" si="175"/>
        <v/>
      </c>
      <c r="BJ1850" s="525">
        <f t="shared" si="175"/>
        <v>0</v>
      </c>
      <c r="BK1850" s="445" t="str">
        <f t="shared" si="175"/>
        <v/>
      </c>
      <c r="BL1850" s="445" t="str">
        <f t="shared" si="175"/>
        <v/>
      </c>
      <c r="BM1850" s="445" t="str">
        <f t="shared" si="175"/>
        <v/>
      </c>
      <c r="BN1850" s="525">
        <f t="shared" si="175"/>
        <v>0</v>
      </c>
      <c r="BO1850" s="445" t="str">
        <f t="shared" si="175"/>
        <v/>
      </c>
      <c r="BP1850" s="445">
        <f t="shared" si="175"/>
        <v>0</v>
      </c>
      <c r="BQ1850" s="28">
        <f t="shared" si="175"/>
        <v>0</v>
      </c>
      <c r="BR1850" s="398" t="str">
        <f t="shared" si="175"/>
        <v/>
      </c>
      <c r="BS1850" s="398" t="str">
        <f t="shared" ref="BS1850:BX1850" si="176">BS21</f>
        <v/>
      </c>
      <c r="BT1850" s="398" t="str">
        <f t="shared" si="176"/>
        <v/>
      </c>
      <c r="BU1850" s="398" t="str">
        <f t="shared" si="176"/>
        <v/>
      </c>
      <c r="BV1850" s="398" t="str">
        <f t="shared" si="176"/>
        <v/>
      </c>
      <c r="BW1850" s="398" t="str">
        <f t="shared" si="176"/>
        <v/>
      </c>
      <c r="BX1850" s="398" t="str">
        <f t="shared" si="176"/>
        <v/>
      </c>
      <c r="BY1850" s="28">
        <f>BY1797</f>
        <v>0</v>
      </c>
      <c r="BZ1850" s="396">
        <f>AG1901</f>
        <v>0</v>
      </c>
      <c r="CA1850" s="396">
        <f>AH1901</f>
        <v>0</v>
      </c>
      <c r="CB1850" s="396">
        <f>AI1901</f>
        <v>0</v>
      </c>
      <c r="CC1850" s="396">
        <f>AJ1901</f>
        <v>0</v>
      </c>
    </row>
    <row r="1851" spans="1:81" s="51" customFormat="1" ht="19" hidden="1" outlineLevel="1">
      <c r="A1851" s="1704">
        <v>0</v>
      </c>
      <c r="B1851" s="1629"/>
      <c r="C1851" s="1283"/>
      <c r="D1851" s="677"/>
      <c r="E1851" s="1474" t="str">
        <f t="shared" ref="E1851:E1882" si="177">IF((SUM(A1851:C1851))&gt;0,G$42,"")</f>
        <v/>
      </c>
      <c r="F1851" s="1789"/>
      <c r="N1851" s="644"/>
      <c r="R1851" s="50"/>
      <c r="U1851" s="1184"/>
      <c r="W1851" s="130"/>
      <c r="X1851" s="1415"/>
      <c r="Y1851" s="1415"/>
      <c r="Z1851" s="53"/>
      <c r="AA1851" s="1415"/>
      <c r="AB1851" s="53"/>
      <c r="AC1851" s="53"/>
      <c r="AD1851" s="53"/>
      <c r="AE1851" s="53"/>
      <c r="AF1851" s="53"/>
      <c r="AG1851" s="40"/>
      <c r="AJ1851" s="52"/>
      <c r="AL1851" s="1383"/>
      <c r="AM1851" s="1247"/>
      <c r="AO1851" s="1247"/>
      <c r="AV1851" s="18"/>
      <c r="BL1851" s="18"/>
    </row>
    <row r="1852" spans="1:81" s="1385" customFormat="1" ht="19" hidden="1" outlineLevel="1">
      <c r="A1852" s="1704">
        <v>0</v>
      </c>
      <c r="B1852" s="1629"/>
      <c r="C1852" s="1283"/>
      <c r="D1852" s="677"/>
      <c r="E1852" s="1474" t="str">
        <f t="shared" si="177"/>
        <v/>
      </c>
      <c r="F1852" s="1789"/>
      <c r="H1852" s="1547"/>
      <c r="I1852" s="1547"/>
      <c r="J1852" s="1547"/>
      <c r="K1852" s="1547"/>
      <c r="L1852" s="1547"/>
      <c r="M1852" s="1547"/>
      <c r="N1852" s="1384"/>
      <c r="O1852" s="1384"/>
      <c r="P1852" s="1384"/>
      <c r="Q1852" s="1384"/>
      <c r="R1852" s="1384"/>
      <c r="S1852" s="1384"/>
      <c r="T1852" s="1384"/>
      <c r="U1852" s="1384"/>
      <c r="V1852" s="1384"/>
      <c r="W1852" s="130"/>
      <c r="X1852" s="1415"/>
      <c r="Y1852" s="1415"/>
      <c r="Z1852" s="53"/>
      <c r="AA1852" s="1415"/>
      <c r="AB1852" s="53"/>
      <c r="AC1852" s="53"/>
      <c r="AD1852" s="53"/>
      <c r="AE1852" s="1384"/>
      <c r="AF1852" s="1384"/>
      <c r="AG1852" s="40"/>
      <c r="AH1852" s="1384"/>
      <c r="AI1852" s="1384"/>
      <c r="AJ1852" s="1384"/>
      <c r="AK1852" s="1384"/>
      <c r="AL1852" s="1384"/>
      <c r="AM1852" s="1247"/>
      <c r="AN1852" s="1384"/>
      <c r="AO1852" s="1247"/>
      <c r="AP1852" s="1384"/>
      <c r="AQ1852" s="1384"/>
      <c r="AR1852" s="1384"/>
      <c r="AS1852" s="1384"/>
      <c r="AT1852" s="1384"/>
      <c r="BL1852" s="18"/>
    </row>
    <row r="1853" spans="1:81" s="1385" customFormat="1" ht="19" hidden="1" outlineLevel="1">
      <c r="A1853" s="1704">
        <v>0</v>
      </c>
      <c r="B1853" s="1629"/>
      <c r="C1853" s="1283"/>
      <c r="D1853" s="677"/>
      <c r="E1853" s="1474" t="str">
        <f t="shared" si="177"/>
        <v/>
      </c>
      <c r="F1853" s="1789"/>
      <c r="G1853" s="1547"/>
      <c r="H1853" s="1547"/>
      <c r="I1853" s="1547"/>
      <c r="J1853" s="1547"/>
      <c r="K1853" s="1547"/>
      <c r="L1853" s="1547"/>
      <c r="M1853" s="1547"/>
      <c r="N1853" s="1384"/>
      <c r="O1853" s="1384"/>
      <c r="P1853" s="1384"/>
      <c r="Q1853" s="1384"/>
      <c r="R1853" s="1384"/>
      <c r="S1853" s="1384"/>
      <c r="T1853" s="1384"/>
      <c r="U1853" s="1384"/>
      <c r="V1853" s="1384"/>
      <c r="W1853" s="130"/>
      <c r="X1853" s="1415"/>
      <c r="Y1853" s="1415"/>
      <c r="Z1853" s="53"/>
      <c r="AA1853" s="1415"/>
      <c r="AB1853" s="53"/>
      <c r="AC1853" s="53"/>
      <c r="AD1853" s="53"/>
      <c r="AE1853" s="1384"/>
      <c r="AF1853" s="1384"/>
      <c r="AG1853" s="40"/>
      <c r="AH1853" s="1384"/>
      <c r="AI1853" s="1384"/>
      <c r="AJ1853" s="1384"/>
      <c r="AK1853" s="1384"/>
      <c r="AL1853" s="1384"/>
      <c r="AM1853" s="1247"/>
      <c r="AN1853" s="1384"/>
      <c r="AO1853" s="1247"/>
      <c r="AP1853" s="1384"/>
      <c r="AQ1853" s="1384"/>
      <c r="AR1853" s="1384"/>
      <c r="AS1853" s="1384"/>
      <c r="AT1853" s="1384"/>
      <c r="BL1853" s="18"/>
    </row>
    <row r="1854" spans="1:81" s="1269" customFormat="1" ht="15" collapsed="1">
      <c r="A1854" s="1704">
        <f>IF(G1850="",0,1)</f>
        <v>0</v>
      </c>
      <c r="B1854" s="1629"/>
      <c r="C1854" s="1283"/>
      <c r="D1854" s="1548"/>
      <c r="E1854" s="1474" t="str">
        <f t="shared" si="177"/>
        <v/>
      </c>
      <c r="F1854" s="1789"/>
      <c r="G1854" s="1252" t="str">
        <f>G$69</f>
        <v>Année de construction</v>
      </c>
      <c r="H1854" s="1252"/>
      <c r="I1854" s="1252"/>
      <c r="J1854" s="1252"/>
      <c r="K1854" s="1252"/>
      <c r="L1854" s="1252"/>
      <c r="M1854" s="1388"/>
      <c r="N1854" s="2162" t="str">
        <f>H1850</f>
        <v/>
      </c>
      <c r="O1854" s="2162"/>
      <c r="P1854" s="2162"/>
      <c r="Q1854" s="2162"/>
      <c r="R1854" s="2162"/>
      <c r="S1854" s="2162"/>
      <c r="T1854" s="2161">
        <f>T1834</f>
        <v>0</v>
      </c>
      <c r="U1854" s="2161"/>
      <c r="V1854" s="2161"/>
      <c r="W1854" s="2161"/>
      <c r="X1854" s="2161"/>
      <c r="Y1854" s="1386"/>
      <c r="AD1854" s="1251"/>
      <c r="AE1854" s="1251"/>
      <c r="AF1854" s="1251"/>
      <c r="AG1854" s="1251"/>
      <c r="AH1854" s="1251"/>
      <c r="AI1854" s="1251"/>
      <c r="AJ1854" s="1251"/>
      <c r="AK1854" s="1251"/>
      <c r="AL1854" s="20"/>
      <c r="AM1854" s="1251"/>
      <c r="AN1854" s="1251"/>
      <c r="AO1854" s="1251"/>
      <c r="AP1854" s="1251"/>
      <c r="AQ1854" s="1251"/>
      <c r="AR1854" s="1251"/>
      <c r="AS1854" s="1251"/>
      <c r="AT1854" s="1251"/>
    </row>
    <row r="1855" spans="1:81" s="1269" customFormat="1" ht="15">
      <c r="A1855" s="1704">
        <f>IF(G1850="",0,1)</f>
        <v>0</v>
      </c>
      <c r="B1855" s="1629"/>
      <c r="C1855" s="1283"/>
      <c r="D1855" s="1548"/>
      <c r="E1855" s="1474" t="str">
        <f t="shared" si="177"/>
        <v/>
      </c>
      <c r="F1855" s="1789"/>
      <c r="G1855" s="1551" t="str">
        <f>G$70</f>
        <v>Utilisation escomptée</v>
      </c>
      <c r="H1855" s="1551"/>
      <c r="I1855" s="1552"/>
      <c r="J1855" s="1552"/>
      <c r="K1855" s="1552"/>
      <c r="L1855" s="1552"/>
      <c r="M1855" s="1388"/>
      <c r="N1855" s="2163" t="str">
        <f>P1850</f>
        <v/>
      </c>
      <c r="O1855" s="2163"/>
      <c r="P1855" s="2163"/>
      <c r="Q1855" s="2163"/>
      <c r="R1855" s="2163"/>
      <c r="S1855" s="2163"/>
      <c r="T1855" s="2179">
        <f>'A1 Serres'!P1834</f>
        <v>0</v>
      </c>
      <c r="U1855" s="2179"/>
      <c r="V1855" s="2179"/>
      <c r="W1855" s="2179"/>
      <c r="X1855" s="2179"/>
      <c r="Y1855" s="1387"/>
      <c r="AL1855" s="20"/>
    </row>
    <row r="1856" spans="1:81" s="1269" customFormat="1" ht="15">
      <c r="A1856" s="1704">
        <f>IF(G1850="",0,1)</f>
        <v>0</v>
      </c>
      <c r="B1856" s="1629"/>
      <c r="C1856" s="1283"/>
      <c r="D1856" s="1548"/>
      <c r="E1856" s="1474" t="str">
        <f t="shared" si="177"/>
        <v/>
      </c>
      <c r="F1856" s="1789"/>
      <c r="G1856" s="1551" t="str">
        <f>G$71</f>
        <v>Surface cultivée de la serre</v>
      </c>
      <c r="H1856" s="1551"/>
      <c r="I1856" s="1552"/>
      <c r="J1856" s="1552"/>
      <c r="K1856" s="1552"/>
      <c r="L1856" s="1552"/>
      <c r="M1856" s="1388"/>
      <c r="N1856" s="2163" t="str">
        <f>J1850</f>
        <v/>
      </c>
      <c r="O1856" s="2163"/>
      <c r="P1856" s="2163"/>
      <c r="Q1856" s="2163"/>
      <c r="R1856" s="2163"/>
      <c r="S1856" s="2163"/>
      <c r="T1856" s="1268"/>
      <c r="U1856" s="1268"/>
      <c r="V1856" s="1268"/>
      <c r="W1856" s="989"/>
      <c r="X1856" s="1251"/>
      <c r="AL1856" s="20"/>
    </row>
    <row r="1857" spans="1:38" s="1269" customFormat="1" ht="15">
      <c r="A1857" s="1704">
        <f>IF(G1850="",0,1)</f>
        <v>0</v>
      </c>
      <c r="B1857" s="1629"/>
      <c r="C1857" s="1283"/>
      <c r="D1857" s="1548"/>
      <c r="E1857" s="1474" t="str">
        <f t="shared" si="177"/>
        <v/>
      </c>
      <c r="F1857" s="1789"/>
      <c r="G1857" s="1265">
        <f>G$72</f>
        <v>0</v>
      </c>
      <c r="H1857" s="1265"/>
      <c r="I1857" s="1266"/>
      <c r="J1857" s="1266"/>
      <c r="K1857" s="1266"/>
      <c r="L1857" s="1266"/>
      <c r="M1857" s="1388"/>
      <c r="N1857" s="1268"/>
      <c r="O1857" s="1268"/>
      <c r="P1857" s="1268"/>
      <c r="Q1857" s="1268"/>
      <c r="R1857" s="1268"/>
      <c r="S1857" s="1268"/>
      <c r="T1857" s="1268"/>
      <c r="U1857" s="1268"/>
      <c r="V1857" s="1268"/>
      <c r="W1857" s="989"/>
      <c r="X1857" s="1251"/>
      <c r="AL1857" s="20"/>
    </row>
    <row r="1858" spans="1:38" s="1269" customFormat="1" ht="15">
      <c r="A1858" s="1704">
        <f>IF(G1850="",0,1)</f>
        <v>0</v>
      </c>
      <c r="B1858" s="1629"/>
      <c r="C1858" s="1283"/>
      <c r="D1858" s="1548"/>
      <c r="E1858" s="1474" t="str">
        <f t="shared" si="177"/>
        <v/>
      </c>
      <c r="F1858" s="1789"/>
      <c r="G1858" s="1389" t="str">
        <f>G$73</f>
        <v>Température octobre-mars</v>
      </c>
      <c r="H1858" s="1389"/>
      <c r="I1858" s="1390"/>
      <c r="J1858" s="1390"/>
      <c r="K1858" s="1390"/>
      <c r="L1858" s="1390"/>
      <c r="M1858" s="1388"/>
      <c r="N1858" s="2168" t="str">
        <f>L1850</f>
        <v/>
      </c>
      <c r="O1858" s="2168"/>
      <c r="P1858" s="2168"/>
      <c r="Q1858" s="2168"/>
      <c r="R1858" s="2168"/>
      <c r="S1858" s="2168"/>
      <c r="T1858" s="1268"/>
      <c r="U1858" s="1268"/>
      <c r="V1858" s="1268"/>
      <c r="W1858" s="989"/>
      <c r="X1858" s="1251"/>
      <c r="AJ1858" s="1298"/>
      <c r="AL1858" s="20"/>
    </row>
    <row r="1859" spans="1:38" s="1269" customFormat="1" ht="29" customHeight="1">
      <c r="A1859" s="1704">
        <f>IF(G1850="",0,1)</f>
        <v>0</v>
      </c>
      <c r="B1859" s="1629"/>
      <c r="C1859" s="1283"/>
      <c r="D1859" s="1548"/>
      <c r="E1859" s="1474" t="str">
        <f t="shared" si="177"/>
        <v/>
      </c>
      <c r="F1859" s="1789"/>
      <c r="G1859" s="1553" t="str">
        <f>G$74</f>
        <v>Observations</v>
      </c>
      <c r="H1859" s="1389"/>
      <c r="I1859" s="1390"/>
      <c r="J1859" s="1390"/>
      <c r="K1859" s="1390"/>
      <c r="L1859" s="1390"/>
      <c r="M1859" s="1388"/>
      <c r="N1859" s="2164" t="str">
        <f>AE1850</f>
        <v/>
      </c>
      <c r="O1859" s="2164"/>
      <c r="P1859" s="2164"/>
      <c r="Q1859" s="2164"/>
      <c r="R1859" s="2164"/>
      <c r="S1859" s="2164"/>
      <c r="T1859" s="1268"/>
      <c r="U1859" s="1268"/>
      <c r="V1859" s="1268"/>
      <c r="W1859" s="989"/>
      <c r="X1859" s="1251"/>
      <c r="AL1859" s="20"/>
    </row>
    <row r="1860" spans="1:38" s="1269" customFormat="1" ht="15">
      <c r="A1860" s="1704">
        <f>IF(G1850="",0,1)</f>
        <v>0</v>
      </c>
      <c r="B1860" s="1629"/>
      <c r="C1860" s="1283"/>
      <c r="D1860" s="1548"/>
      <c r="E1860" s="1474" t="str">
        <f t="shared" si="177"/>
        <v/>
      </c>
      <c r="F1860" s="1789"/>
      <c r="G1860" s="1265">
        <f>G$75</f>
        <v>0</v>
      </c>
      <c r="H1860" s="1265"/>
      <c r="I1860" s="1266"/>
      <c r="J1860" s="1266"/>
      <c r="K1860" s="1266"/>
      <c r="L1860" s="1266"/>
      <c r="M1860" s="1388"/>
      <c r="N1860" s="1268"/>
      <c r="O1860" s="1268"/>
      <c r="P1860" s="1268"/>
      <c r="Q1860" s="1268"/>
      <c r="R1860" s="1268"/>
      <c r="S1860" s="1268"/>
      <c r="T1860" s="1268"/>
      <c r="U1860" s="1268"/>
      <c r="V1860" s="1268"/>
      <c r="W1860" s="989"/>
      <c r="X1860" s="1251"/>
      <c r="AL1860" s="20"/>
    </row>
    <row r="1861" spans="1:38" s="1269" customFormat="1" ht="15">
      <c r="A1861" s="1704">
        <f>IF(G1850="",0,1)</f>
        <v>0</v>
      </c>
      <c r="B1861" s="1629"/>
      <c r="C1861" s="1283"/>
      <c r="D1861" s="1548"/>
      <c r="E1861" s="1474" t="str">
        <f t="shared" si="177"/>
        <v/>
      </c>
      <c r="F1861" s="1789"/>
      <c r="G1861" s="1389" t="str">
        <f>G$76</f>
        <v>Participation à la consommation totale d'énergie du chauffage</v>
      </c>
      <c r="H1861" s="1389"/>
      <c r="I1861" s="1390"/>
      <c r="J1861" s="1390"/>
      <c r="K1861" s="1390"/>
      <c r="L1861" s="1390"/>
      <c r="M1861" s="1388"/>
      <c r="N1861" s="2169">
        <f>R1850</f>
        <v>0</v>
      </c>
      <c r="O1861" s="2169"/>
      <c r="P1861" s="2169"/>
      <c r="Q1861" s="2169"/>
      <c r="R1861" s="2169"/>
      <c r="S1861" s="2169"/>
      <c r="T1861" s="1268"/>
      <c r="U1861" s="1268"/>
      <c r="V1861" s="1268"/>
      <c r="W1861" s="989"/>
      <c r="X1861" s="1251"/>
      <c r="AJ1861" s="1298"/>
      <c r="AL1861" s="20"/>
    </row>
    <row r="1862" spans="1:38" s="1269" customFormat="1" ht="15">
      <c r="A1862" s="1704">
        <f>IF(G1850="",0,1)</f>
        <v>0</v>
      </c>
      <c r="B1862" s="1629"/>
      <c r="C1862" s="1283"/>
      <c r="D1862" s="1548"/>
      <c r="E1862" s="1474" t="str">
        <f t="shared" si="177"/>
        <v/>
      </c>
      <c r="F1862" s="1789"/>
      <c r="G1862" s="1393" t="str">
        <f>G$77</f>
        <v>Rang concernant l'efficience énergétique</v>
      </c>
      <c r="H1862" s="1393"/>
      <c r="I1862" s="1394"/>
      <c r="J1862" s="1394"/>
      <c r="K1862" s="1394"/>
      <c r="L1862" s="1394"/>
      <c r="M1862" s="1388"/>
      <c r="N1862" s="2170" t="str">
        <f>N1850</f>
        <v/>
      </c>
      <c r="O1862" s="2170"/>
      <c r="P1862" s="2170"/>
      <c r="Q1862" s="2170"/>
      <c r="R1862" s="2170"/>
      <c r="S1862" s="2170"/>
      <c r="T1862" s="1396"/>
      <c r="U1862" s="1396"/>
      <c r="V1862" s="1396"/>
      <c r="W1862" s="989"/>
      <c r="X1862" s="1397"/>
      <c r="AJ1862" s="1298"/>
      <c r="AL1862" s="20"/>
    </row>
    <row r="1863" spans="1:38" s="1269" customFormat="1" ht="15">
      <c r="A1863" s="1704">
        <f>IF(G1850="",0,1)</f>
        <v>0</v>
      </c>
      <c r="B1863" s="1629"/>
      <c r="C1863" s="1283"/>
      <c r="D1863" s="1548"/>
      <c r="E1863" s="1474" t="str">
        <f t="shared" si="177"/>
        <v/>
      </c>
      <c r="F1863" s="1789"/>
      <c r="G1863" s="1393" t="str">
        <f>G$78</f>
        <v>Evaluation de la qualité énergétique</v>
      </c>
      <c r="H1863" s="1393"/>
      <c r="I1863" s="1394"/>
      <c r="J1863" s="1394"/>
      <c r="K1863" s="1394"/>
      <c r="L1863" s="1394"/>
      <c r="M1863" s="1388"/>
      <c r="N1863" s="2171" t="str">
        <f>O1850</f>
        <v/>
      </c>
      <c r="O1863" s="2171"/>
      <c r="P1863" s="2171"/>
      <c r="Q1863" s="2171"/>
      <c r="R1863" s="2171"/>
      <c r="S1863" s="2171"/>
      <c r="T1863" s="1268"/>
      <c r="U1863" s="1268"/>
      <c r="V1863" s="1268"/>
      <c r="W1863" s="989"/>
      <c r="X1863" s="1251"/>
      <c r="AJ1863" s="1298"/>
      <c r="AL1863" s="20"/>
    </row>
    <row r="1864" spans="1:38" s="1269" customFormat="1" ht="15">
      <c r="A1864" s="1704">
        <f>IF(G1850="",0,1)</f>
        <v>0</v>
      </c>
      <c r="B1864" s="1629"/>
      <c r="C1864" s="1283"/>
      <c r="D1864" s="1548"/>
      <c r="E1864" s="1474" t="str">
        <f t="shared" si="177"/>
        <v/>
      </c>
      <c r="F1864" s="1789"/>
      <c r="G1864" s="1265">
        <f>G$79</f>
        <v>0</v>
      </c>
      <c r="H1864" s="1265"/>
      <c r="I1864" s="1266"/>
      <c r="J1864" s="1266"/>
      <c r="K1864" s="1266"/>
      <c r="L1864" s="1266"/>
      <c r="M1864" s="1388"/>
      <c r="N1864" s="1399"/>
      <c r="O1864" s="1268"/>
      <c r="P1864" s="1268"/>
      <c r="Q1864" s="1268"/>
      <c r="R1864" s="1268"/>
      <c r="S1864" s="1268"/>
      <c r="T1864" s="1268"/>
      <c r="U1864" s="1268"/>
      <c r="V1864" s="1268"/>
      <c r="W1864" s="989"/>
      <c r="X1864" s="1251"/>
      <c r="AJ1864" s="1298"/>
      <c r="AL1864" s="20"/>
    </row>
    <row r="1865" spans="1:38" s="1269" customFormat="1" ht="15">
      <c r="A1865" s="1704">
        <f>IF(G1850="",0,1)</f>
        <v>0</v>
      </c>
      <c r="B1865" s="1629"/>
      <c r="C1865" s="1283"/>
      <c r="D1865" s="1548"/>
      <c r="E1865" s="1474" t="str">
        <f t="shared" si="177"/>
        <v/>
      </c>
      <c r="F1865" s="1789"/>
      <c r="G1865" s="1389" t="str">
        <f>G$80</f>
        <v>Consommation d'énergie de la serre</v>
      </c>
      <c r="H1865" s="1389"/>
      <c r="I1865" s="1390"/>
      <c r="J1865" s="1390"/>
      <c r="K1865" s="1390"/>
      <c r="L1865" s="1390"/>
      <c r="M1865" s="1388"/>
      <c r="N1865" s="2172">
        <f>S1850</f>
        <v>0</v>
      </c>
      <c r="O1865" s="2172"/>
      <c r="P1865" s="2172"/>
      <c r="Q1865" s="1401"/>
      <c r="R1865" s="1401"/>
      <c r="S1865" s="1401"/>
      <c r="T1865" s="1268"/>
      <c r="U1865" s="1268"/>
      <c r="V1865" s="1268"/>
      <c r="W1865" s="989"/>
      <c r="X1865" s="1251"/>
      <c r="AJ1865" s="1298"/>
      <c r="AL1865" s="20"/>
    </row>
    <row r="1866" spans="1:38" s="1269" customFormat="1" ht="15">
      <c r="A1866" s="1704">
        <f>IF(G1850="",0,1)</f>
        <v>0</v>
      </c>
      <c r="B1866" s="1629"/>
      <c r="C1866" s="1283"/>
      <c r="D1866" s="1548"/>
      <c r="E1866" s="1474" t="str">
        <f t="shared" si="177"/>
        <v/>
      </c>
      <c r="F1866" s="1789"/>
      <c r="G1866" s="1393" t="str">
        <f>G$81</f>
        <v>Distribution de chaleur Consommation d'énergie</v>
      </c>
      <c r="H1866" s="1393"/>
      <c r="I1866" s="1394"/>
      <c r="J1866" s="1394"/>
      <c r="K1866" s="1394"/>
      <c r="L1866" s="1394"/>
      <c r="M1866" s="1388"/>
      <c r="N1866" s="2182">
        <f>T1850</f>
        <v>0</v>
      </c>
      <c r="O1866" s="2182"/>
      <c r="P1866" s="2182"/>
      <c r="Q1866" s="1403"/>
      <c r="R1866" s="1403"/>
      <c r="S1866" s="1403"/>
      <c r="T1866" s="1268"/>
      <c r="U1866" s="1268"/>
      <c r="V1866" s="1268"/>
      <c r="W1866" s="989"/>
      <c r="X1866" s="1251"/>
      <c r="AJ1866" s="1298"/>
      <c r="AL1866" s="20"/>
    </row>
    <row r="1867" spans="1:38" s="1269" customFormat="1" ht="15">
      <c r="A1867" s="1704">
        <f>IF(G1850="",0,1)</f>
        <v>0</v>
      </c>
      <c r="B1867" s="1629"/>
      <c r="C1867" s="1283"/>
      <c r="D1867" s="1548"/>
      <c r="E1867" s="1474" t="str">
        <f t="shared" si="177"/>
        <v/>
      </c>
      <c r="F1867" s="1789"/>
      <c r="G1867" s="1554" t="str">
        <f>G$82</f>
        <v>Total de la consommation d'énergie Etat actuel</v>
      </c>
      <c r="H1867" s="1554"/>
      <c r="I1867" s="1555"/>
      <c r="J1867" s="1555"/>
      <c r="K1867" s="1555"/>
      <c r="L1867" s="1555"/>
      <c r="M1867" s="1556"/>
      <c r="N1867" s="2166" t="str">
        <f>U1850</f>
        <v/>
      </c>
      <c r="O1867" s="2166"/>
      <c r="P1867" s="2166"/>
      <c r="Q1867" s="1557"/>
      <c r="R1867" s="1557"/>
      <c r="S1867" s="1557"/>
      <c r="T1867" s="1268"/>
      <c r="U1867" s="1268"/>
      <c r="V1867" s="1268"/>
      <c r="W1867" s="989"/>
      <c r="X1867" s="1251"/>
      <c r="AJ1867" s="1298"/>
      <c r="AL1867" s="20"/>
    </row>
    <row r="1868" spans="1:38" s="787" customFormat="1" ht="15">
      <c r="A1868" s="1704">
        <f>IF(G1850="",0,1)</f>
        <v>0</v>
      </c>
      <c r="B1868" s="1629"/>
      <c r="C1868" s="1283"/>
      <c r="D1868" s="1548"/>
      <c r="E1868" s="1474" t="str">
        <f t="shared" si="177"/>
        <v/>
      </c>
      <c r="F1868" s="1789"/>
      <c r="G1868" s="1265">
        <f>G$83</f>
        <v>0</v>
      </c>
      <c r="H1868" s="1265"/>
      <c r="I1868" s="1266"/>
      <c r="J1868" s="1266"/>
      <c r="K1868" s="1266"/>
      <c r="L1868" s="1266"/>
      <c r="M1868" s="225"/>
      <c r="N1868" s="1404"/>
      <c r="O1868" s="1404"/>
      <c r="P1868" s="1404"/>
      <c r="Q1868" s="1404"/>
      <c r="R1868" s="1404"/>
      <c r="S1868" s="1404"/>
      <c r="T1868" s="1404"/>
      <c r="U1868" s="1404"/>
      <c r="V1868" s="1404"/>
      <c r="W1868" s="989"/>
    </row>
    <row r="1869" spans="1:38" s="1269" customFormat="1" ht="15">
      <c r="A1869" s="1704">
        <f>IF(G1850="",0,1)</f>
        <v>0</v>
      </c>
      <c r="B1869" s="1629"/>
      <c r="C1869" s="1283"/>
      <c r="D1869" s="1548"/>
      <c r="E1869" s="1474" t="str">
        <f t="shared" si="177"/>
        <v/>
      </c>
      <c r="F1869" s="1789"/>
      <c r="G1869" s="1389" t="str">
        <f>G$84</f>
        <v>Ecran thermique</v>
      </c>
      <c r="H1869" s="1389"/>
      <c r="I1869" s="1390"/>
      <c r="J1869" s="1390"/>
      <c r="K1869" s="1390"/>
      <c r="L1869" s="1390"/>
      <c r="M1869" s="1388"/>
      <c r="N1869" s="1558" t="str">
        <f>Z1850</f>
        <v/>
      </c>
      <c r="O1869" s="1401"/>
      <c r="P1869" s="1401"/>
      <c r="Q1869" s="1401"/>
      <c r="R1869" s="1401"/>
      <c r="S1869" s="1401"/>
      <c r="T1869" s="1268"/>
      <c r="U1869" s="1268"/>
      <c r="V1869" s="1268"/>
      <c r="W1869" s="989"/>
      <c r="X1869" s="1251"/>
      <c r="AJ1869" s="1298"/>
      <c r="AL1869" s="20"/>
    </row>
    <row r="1870" spans="1:38" s="1269" customFormat="1" ht="15">
      <c r="A1870" s="1704">
        <f>IF(G1850="",0,1)</f>
        <v>0</v>
      </c>
      <c r="B1870" s="1629"/>
      <c r="C1870" s="1283"/>
      <c r="D1870" s="1548"/>
      <c r="E1870" s="1474" t="str">
        <f t="shared" si="177"/>
        <v/>
      </c>
      <c r="F1870" s="1789"/>
      <c r="G1870" s="1393" t="str">
        <f>G$85</f>
        <v>Toit</v>
      </c>
      <c r="H1870" s="1393"/>
      <c r="I1870" s="1394"/>
      <c r="J1870" s="1394"/>
      <c r="K1870" s="1394"/>
      <c r="L1870" s="1394"/>
      <c r="M1870" s="1388"/>
      <c r="N1870" s="1559" t="str">
        <f>AA1850</f>
        <v/>
      </c>
      <c r="O1870" s="1403"/>
      <c r="P1870" s="1403"/>
      <c r="Q1870" s="1403"/>
      <c r="R1870" s="1403"/>
      <c r="S1870" s="1403"/>
      <c r="T1870" s="1268"/>
      <c r="U1870" s="1268"/>
      <c r="V1870" s="1268"/>
      <c r="W1870" s="989"/>
      <c r="X1870" s="1251"/>
      <c r="AJ1870" s="1298"/>
      <c r="AL1870" s="20"/>
    </row>
    <row r="1871" spans="1:38" s="1269" customFormat="1" ht="15">
      <c r="A1871" s="1704">
        <f>IF(G1850="",0,1)</f>
        <v>0</v>
      </c>
      <c r="B1871" s="1629"/>
      <c r="C1871" s="1283"/>
      <c r="D1871" s="1548"/>
      <c r="E1871" s="1474" t="str">
        <f t="shared" si="177"/>
        <v/>
      </c>
      <c r="F1871" s="1789"/>
      <c r="G1871" s="1393" t="str">
        <f>G$86</f>
        <v>Parois latérales et pignons</v>
      </c>
      <c r="H1871" s="1393"/>
      <c r="I1871" s="1394"/>
      <c r="J1871" s="1394"/>
      <c r="K1871" s="1394"/>
      <c r="L1871" s="1394"/>
      <c r="M1871" s="1388"/>
      <c r="N1871" s="1560" t="str">
        <f>AB1850</f>
        <v/>
      </c>
      <c r="O1871" s="1403"/>
      <c r="P1871" s="1403"/>
      <c r="Q1871" s="1403"/>
      <c r="R1871" s="1403"/>
      <c r="S1871" s="1403"/>
      <c r="T1871" s="1268"/>
      <c r="U1871" s="1268"/>
      <c r="V1871" s="1268"/>
      <c r="W1871" s="989"/>
      <c r="X1871" s="1251"/>
      <c r="AJ1871" s="1298"/>
      <c r="AL1871" s="20"/>
    </row>
    <row r="1872" spans="1:38" s="1269" customFormat="1" ht="15">
      <c r="A1872" s="1704">
        <f>IF(G1850="",0,1)</f>
        <v>0</v>
      </c>
      <c r="B1872" s="1629"/>
      <c r="C1872" s="1283"/>
      <c r="D1872" s="1548"/>
      <c r="E1872" s="1474" t="str">
        <f t="shared" si="177"/>
        <v/>
      </c>
      <c r="F1872" s="1789"/>
      <c r="G1872" s="1393" t="str">
        <f>G$87</f>
        <v>Etanchéité</v>
      </c>
      <c r="H1872" s="1393"/>
      <c r="I1872" s="1394"/>
      <c r="J1872" s="1394"/>
      <c r="K1872" s="1394"/>
      <c r="L1872" s="1394"/>
      <c r="M1872" s="1388"/>
      <c r="N1872" s="1560" t="str">
        <f>AC1850</f>
        <v/>
      </c>
      <c r="O1872" s="1403"/>
      <c r="P1872" s="1403"/>
      <c r="Q1872" s="1403"/>
      <c r="R1872" s="1403"/>
      <c r="S1872" s="1403"/>
      <c r="T1872" s="1268"/>
      <c r="U1872" s="1268"/>
      <c r="V1872" s="1268"/>
      <c r="W1872" s="989"/>
      <c r="X1872" s="1251"/>
      <c r="AJ1872" s="1298"/>
      <c r="AL1872" s="20"/>
    </row>
    <row r="1873" spans="1:38" s="1269" customFormat="1" ht="15">
      <c r="A1873" s="1704">
        <f>IF(G1850="",0,1)</f>
        <v>0</v>
      </c>
      <c r="B1873" s="1629"/>
      <c r="C1873" s="1283"/>
      <c r="D1873" s="1548"/>
      <c r="E1873" s="1474" t="str">
        <f t="shared" si="177"/>
        <v/>
      </c>
      <c r="F1873" s="1789"/>
      <c r="G1873" s="1393" t="str">
        <f>G$88</f>
        <v>Gestion climatique</v>
      </c>
      <c r="H1873" s="1393"/>
      <c r="I1873" s="1394"/>
      <c r="J1873" s="1394"/>
      <c r="K1873" s="1394"/>
      <c r="L1873" s="1394"/>
      <c r="M1873" s="1388"/>
      <c r="N1873" s="1560" t="str">
        <f>AD1850</f>
        <v/>
      </c>
      <c r="O1873" s="1403"/>
      <c r="P1873" s="1403"/>
      <c r="Q1873" s="1403"/>
      <c r="R1873" s="1403"/>
      <c r="S1873" s="1403"/>
      <c r="T1873" s="1268"/>
      <c r="U1873" s="1268"/>
      <c r="V1873" s="1268"/>
      <c r="W1873" s="989"/>
      <c r="X1873" s="1251"/>
      <c r="AJ1873" s="1298"/>
      <c r="AL1873" s="20"/>
    </row>
    <row r="1874" spans="1:38" s="1269" customFormat="1" ht="15">
      <c r="A1874" s="1704">
        <f>IF(G1850="",0,1)</f>
        <v>0</v>
      </c>
      <c r="B1874" s="1629"/>
      <c r="C1874" s="1283"/>
      <c r="D1874" s="1548"/>
      <c r="E1874" s="1474" t="str">
        <f t="shared" si="177"/>
        <v/>
      </c>
      <c r="F1874" s="1789"/>
      <c r="G1874" s="1265"/>
      <c r="H1874" s="1265"/>
      <c r="I1874" s="1266"/>
      <c r="J1874" s="1266"/>
      <c r="K1874" s="1266"/>
      <c r="L1874" s="1266"/>
      <c r="M1874" s="1405"/>
      <c r="N1874" s="1268"/>
      <c r="O1874" s="1268"/>
      <c r="P1874" s="1268"/>
      <c r="Q1874" s="1268"/>
      <c r="R1874" s="1268"/>
      <c r="S1874" s="1268"/>
      <c r="T1874" s="1268"/>
      <c r="U1874" s="1268"/>
      <c r="V1874" s="1268"/>
      <c r="W1874" s="989"/>
      <c r="X1874" s="1251"/>
      <c r="AJ1874" s="1298"/>
      <c r="AL1874" s="20"/>
    </row>
    <row r="1875" spans="1:38" s="1269" customFormat="1" ht="15">
      <c r="A1875" s="1704">
        <f>IF(G1850="",0,1)</f>
        <v>0</v>
      </c>
      <c r="B1875" s="1629"/>
      <c r="C1875" s="1283"/>
      <c r="D1875" s="1548"/>
      <c r="E1875" s="1474" t="str">
        <f t="shared" si="177"/>
        <v/>
      </c>
      <c r="F1875" s="1789"/>
      <c r="G1875" s="1406"/>
      <c r="H1875" s="1266"/>
      <c r="I1875" s="1266"/>
      <c r="J1875" s="1266"/>
      <c r="K1875" s="1266"/>
      <c r="L1875" s="1266"/>
      <c r="M1875" s="1399"/>
      <c r="N1875" s="1268"/>
      <c r="O1875" s="1268"/>
      <c r="P1875" s="1268"/>
      <c r="Q1875" s="1268"/>
      <c r="R1875" s="1268"/>
      <c r="S1875" s="1268"/>
      <c r="T1875" s="1268"/>
      <c r="U1875" s="1268"/>
      <c r="V1875" s="1268"/>
      <c r="W1875" s="989"/>
      <c r="X1875" s="1251"/>
      <c r="AJ1875" s="1298"/>
      <c r="AL1875" s="20"/>
    </row>
    <row r="1876" spans="1:38" s="1269" customFormat="1" ht="15">
      <c r="A1876" s="1704">
        <f>IF(G1850="",0,1)</f>
        <v>0</v>
      </c>
      <c r="B1876" s="1629"/>
      <c r="C1876" s="1283"/>
      <c r="D1876" s="1548"/>
      <c r="E1876" s="1474" t="str">
        <f t="shared" si="177"/>
        <v/>
      </c>
      <c r="F1876" s="1789"/>
      <c r="G1876" s="1406"/>
      <c r="H1876" s="1266"/>
      <c r="I1876" s="1266"/>
      <c r="J1876" s="1266"/>
      <c r="K1876" s="1266"/>
      <c r="L1876" s="1266"/>
      <c r="M1876" s="1399"/>
      <c r="N1876" s="1268"/>
      <c r="O1876" s="1268"/>
      <c r="P1876" s="1268"/>
      <c r="Q1876" s="1268"/>
      <c r="R1876" s="1268"/>
      <c r="S1876" s="1268"/>
      <c r="T1876" s="1268"/>
      <c r="U1876" s="1268"/>
      <c r="V1876" s="1268"/>
      <c r="W1876" s="989"/>
      <c r="X1876" s="1251"/>
      <c r="AJ1876" s="1298"/>
      <c r="AL1876" s="20"/>
    </row>
    <row r="1877" spans="1:38" s="1269" customFormat="1" ht="15">
      <c r="A1877" s="1704">
        <f>IF(G1850="",0,1)</f>
        <v>0</v>
      </c>
      <c r="B1877" s="1629"/>
      <c r="C1877" s="1283"/>
      <c r="D1877" s="1548"/>
      <c r="E1877" s="1474" t="str">
        <f t="shared" si="177"/>
        <v/>
      </c>
      <c r="F1877" s="1789"/>
      <c r="G1877" s="1406"/>
      <c r="H1877" s="1266"/>
      <c r="I1877" s="1266"/>
      <c r="J1877" s="1266"/>
      <c r="K1877" s="1266"/>
      <c r="L1877" s="1266"/>
      <c r="M1877" s="1399"/>
      <c r="N1877" s="1268"/>
      <c r="O1877" s="1268"/>
      <c r="P1877" s="1268"/>
      <c r="Q1877" s="1268"/>
      <c r="R1877" s="1268"/>
      <c r="S1877" s="1268"/>
      <c r="T1877" s="1268"/>
      <c r="U1877" s="1268"/>
      <c r="V1877" s="1268"/>
      <c r="W1877" s="989"/>
      <c r="X1877" s="1251"/>
      <c r="AJ1877" s="1298"/>
      <c r="AL1877" s="20"/>
    </row>
    <row r="1878" spans="1:38" s="1292" customFormat="1" ht="17.25" customHeight="1">
      <c r="A1878" s="1704">
        <f>IF(G1850="",0,1)</f>
        <v>0</v>
      </c>
      <c r="B1878" s="1629"/>
      <c r="C1878" s="1283"/>
      <c r="D1878" s="677"/>
      <c r="E1878" s="1474" t="str">
        <f t="shared" si="177"/>
        <v/>
      </c>
      <c r="F1878" s="1789"/>
      <c r="G1878" s="779"/>
      <c r="H1878" s="779"/>
      <c r="I1878" s="779"/>
      <c r="J1878" s="779"/>
      <c r="K1878" s="779"/>
      <c r="L1878" s="779"/>
      <c r="M1878" s="779"/>
      <c r="N1878" s="779"/>
      <c r="O1878" s="779"/>
      <c r="P1878" s="779"/>
      <c r="Q1878" s="779"/>
      <c r="R1878" s="779"/>
      <c r="S1878" s="779"/>
      <c r="T1878" s="779"/>
      <c r="U1878" s="2167"/>
      <c r="V1878" s="2167"/>
      <c r="W1878" s="989"/>
    </row>
    <row r="1879" spans="1:38" s="1292" customFormat="1" ht="21.75" customHeight="1" thickBot="1">
      <c r="A1879" s="1704">
        <f>IF(G1850="",0,1)</f>
        <v>0</v>
      </c>
      <c r="B1879" s="1629"/>
      <c r="C1879" s="1283"/>
      <c r="D1879" s="677"/>
      <c r="E1879" s="1474" t="str">
        <f t="shared" si="177"/>
        <v/>
      </c>
      <c r="F1879" s="1789"/>
      <c r="G1879" s="777" t="str">
        <f>CONCATENATE(G1850, G$40)</f>
        <v>: Recommandations spécifiques d'investissement</v>
      </c>
      <c r="H1879" s="777"/>
      <c r="I1879" s="777"/>
      <c r="J1879" s="777"/>
      <c r="K1879" s="777"/>
      <c r="L1879" s="777"/>
      <c r="M1879" s="777"/>
      <c r="N1879" s="777"/>
      <c r="O1879" s="777"/>
      <c r="P1879" s="777"/>
      <c r="Q1879" s="777"/>
      <c r="R1879" s="777"/>
      <c r="S1879" s="777"/>
      <c r="T1879" s="777"/>
      <c r="U1879" s="1410"/>
      <c r="V1879" s="1410"/>
      <c r="W1879" s="1410"/>
      <c r="X1879" s="1410"/>
    </row>
    <row r="1880" spans="1:38" s="1292" customFormat="1" ht="21.75" customHeight="1">
      <c r="A1880" s="1704">
        <f>IF(G1850="",0,1)</f>
        <v>0</v>
      </c>
      <c r="B1880" s="1629"/>
      <c r="C1880" s="1283"/>
      <c r="D1880" s="677"/>
      <c r="E1880" s="1474" t="str">
        <f t="shared" si="177"/>
        <v/>
      </c>
      <c r="F1880" s="1789"/>
      <c r="G1880" s="779"/>
      <c r="H1880" s="779"/>
      <c r="I1880" s="779"/>
      <c r="J1880" s="779"/>
      <c r="K1880" s="779"/>
      <c r="L1880" s="779"/>
      <c r="M1880" s="779"/>
      <c r="N1880" s="779"/>
      <c r="O1880" s="779"/>
      <c r="P1880" s="779"/>
      <c r="Q1880" s="779"/>
      <c r="R1880" s="779"/>
      <c r="S1880" s="779"/>
      <c r="T1880" s="779"/>
      <c r="U1880" s="1423"/>
      <c r="V1880" s="1423"/>
      <c r="W1880" s="1423"/>
      <c r="AG1880" s="1292" t="s">
        <v>242</v>
      </c>
      <c r="AI1880" s="1292" t="s">
        <v>872</v>
      </c>
    </row>
    <row r="1881" spans="1:38" s="1292" customFormat="1" ht="16" customHeight="1">
      <c r="A1881" s="1704">
        <f>IF(G1850="",0,1)</f>
        <v>0</v>
      </c>
      <c r="B1881" s="1629"/>
      <c r="C1881" s="1283"/>
      <c r="D1881" s="677"/>
      <c r="E1881" s="1474" t="str">
        <f t="shared" si="177"/>
        <v/>
      </c>
      <c r="F1881" s="1789"/>
      <c r="G1881" s="1309" t="str">
        <f>G$96</f>
        <v>Elément</v>
      </c>
      <c r="H1881" s="1309"/>
      <c r="I1881" s="1309"/>
      <c r="J1881" s="1309"/>
      <c r="K1881" s="1309" t="str">
        <f>K$96</f>
        <v>Mesure</v>
      </c>
      <c r="L1881" s="1309"/>
      <c r="M1881" s="1309"/>
      <c r="N1881" s="1309"/>
      <c r="O1881" s="1309"/>
      <c r="P1881" s="1309"/>
      <c r="Q1881" s="1309"/>
      <c r="R1881" s="1309" t="str">
        <f>R$96</f>
        <v>Réalisation</v>
      </c>
      <c r="S1881" s="1310" t="str">
        <f>S$96</f>
        <v>Economie</v>
      </c>
      <c r="T1881" s="1310"/>
      <c r="U1881" s="2180" t="s">
        <v>74</v>
      </c>
      <c r="V1881" s="2180"/>
      <c r="W1881" s="2180"/>
      <c r="X1881" s="1310" t="str">
        <f>X$96</f>
        <v>Economies</v>
      </c>
      <c r="AA1881" s="101" t="s">
        <v>903</v>
      </c>
      <c r="AD1881" s="101" t="s">
        <v>902</v>
      </c>
      <c r="AG1881" s="101" t="s">
        <v>532</v>
      </c>
      <c r="AI1881" s="101" t="s">
        <v>902</v>
      </c>
    </row>
    <row r="1882" spans="1:38" s="1292" customFormat="1" ht="16" customHeight="1">
      <c r="A1882" s="1704">
        <f>IF(G1850="",0,1)</f>
        <v>0</v>
      </c>
      <c r="B1882" s="1629"/>
      <c r="C1882" s="1283"/>
      <c r="D1882" s="677"/>
      <c r="E1882" s="1474" t="str">
        <f t="shared" si="177"/>
        <v/>
      </c>
      <c r="F1882" s="1789"/>
      <c r="G1882" s="1311"/>
      <c r="H1882" s="1311"/>
      <c r="I1882" s="1311"/>
      <c r="J1882" s="1311"/>
      <c r="K1882" s="1311"/>
      <c r="L1882" s="1311"/>
      <c r="M1882" s="1311"/>
      <c r="N1882" s="1311"/>
      <c r="O1882" s="1311"/>
      <c r="P1882" s="1311"/>
      <c r="Q1882" s="1311"/>
      <c r="R1882" s="1311"/>
      <c r="S1882" s="1312" t="str">
        <f>S$97</f>
        <v>calculée</v>
      </c>
      <c r="T1882" s="1312"/>
      <c r="U1882" s="1312"/>
      <c r="V1882" s="1312"/>
      <c r="W1882" s="1312"/>
      <c r="X1882" s="1312" t="str">
        <f>X$97</f>
        <v>des mesures</v>
      </c>
      <c r="Z1882" s="2165" t="s">
        <v>594</v>
      </c>
      <c r="AA1882" s="2165" t="str">
        <f>$R$40</f>
        <v>d'ici à 4 ans</v>
      </c>
      <c r="AB1882" s="2165" t="str">
        <f>$R$41</f>
        <v>d'ici à 8 ans</v>
      </c>
      <c r="AD1882" s="2165" t="str">
        <f>$R$40</f>
        <v>d'ici à 4 ans</v>
      </c>
      <c r="AE1882" s="2165" t="str">
        <f>$R$41</f>
        <v>d'ici à 8 ans</v>
      </c>
      <c r="AG1882" s="2165" t="str">
        <f>$R$40</f>
        <v>d'ici à 4 ans</v>
      </c>
      <c r="AH1882" s="2165" t="str">
        <f>$R$41</f>
        <v>d'ici à 8 ans</v>
      </c>
      <c r="AI1882" s="2165" t="str">
        <f>$R$40</f>
        <v>d'ici à 4 ans</v>
      </c>
      <c r="AJ1882" s="2165" t="str">
        <f>$R$41</f>
        <v>d'ici à 8 ans</v>
      </c>
    </row>
    <row r="1883" spans="1:38" s="1292" customFormat="1" ht="16" customHeight="1">
      <c r="A1883" s="1704">
        <f>IF(G1850="",0,1)</f>
        <v>0</v>
      </c>
      <c r="B1883" s="1629"/>
      <c r="C1883" s="1283"/>
      <c r="D1883" s="677"/>
      <c r="E1883" s="1474" t="str">
        <f t="shared" ref="E1883:E1914" si="178">IF((SUM(A1883:C1883))&gt;0,G$42,"")</f>
        <v/>
      </c>
      <c r="F1883" s="1789"/>
      <c r="G1883" s="1311"/>
      <c r="H1883" s="1311"/>
      <c r="I1883" s="1311"/>
      <c r="J1883" s="1311"/>
      <c r="K1883" s="1311"/>
      <c r="L1883" s="1311"/>
      <c r="M1883" s="1311"/>
      <c r="N1883" s="1311"/>
      <c r="O1883" s="1311"/>
      <c r="P1883" s="1311"/>
      <c r="Q1883" s="1311"/>
      <c r="R1883" s="1311"/>
      <c r="S1883" s="1312"/>
      <c r="T1883" s="1312"/>
      <c r="U1883" s="1312"/>
      <c r="V1883" s="1312"/>
      <c r="W1883" s="1312"/>
      <c r="X1883" s="1312" t="str">
        <f>X$98</f>
        <v>choisies</v>
      </c>
      <c r="Z1883" s="2165"/>
      <c r="AA1883" s="2165"/>
      <c r="AB1883" s="2165"/>
      <c r="AD1883" s="2165"/>
      <c r="AE1883" s="2165"/>
      <c r="AG1883" s="2165"/>
      <c r="AH1883" s="2165"/>
      <c r="AI1883" s="2165"/>
      <c r="AJ1883" s="2165"/>
    </row>
    <row r="1884" spans="1:38" s="1292" customFormat="1" ht="16" customHeight="1">
      <c r="A1884" s="1704">
        <f>IF(G1850="",0,1)</f>
        <v>0</v>
      </c>
      <c r="B1884" s="1629"/>
      <c r="C1884" s="1283"/>
      <c r="D1884" s="677"/>
      <c r="E1884" s="1474" t="str">
        <f t="shared" si="178"/>
        <v/>
      </c>
      <c r="F1884" s="1789"/>
      <c r="G1884" s="1313"/>
      <c r="H1884" s="1313"/>
      <c r="I1884" s="1313"/>
      <c r="J1884" s="1313"/>
      <c r="K1884" s="1313"/>
      <c r="L1884" s="1313"/>
      <c r="M1884" s="1313"/>
      <c r="N1884" s="1313"/>
      <c r="O1884" s="1313"/>
      <c r="P1884" s="1313"/>
      <c r="Q1884" s="1313"/>
      <c r="R1884" s="1313"/>
      <c r="S1884" s="1314" t="s">
        <v>5</v>
      </c>
      <c r="T1884" s="1314"/>
      <c r="U1884" s="2181" t="str">
        <f>U$99</f>
        <v>[oui/non]</v>
      </c>
      <c r="V1884" s="2181"/>
      <c r="W1884" s="2181"/>
      <c r="X1884" s="1314" t="s">
        <v>5</v>
      </c>
      <c r="Z1884" s="2165"/>
      <c r="AA1884" s="2165"/>
      <c r="AB1884" s="2165"/>
      <c r="AD1884" s="2165"/>
      <c r="AE1884" s="2165"/>
      <c r="AG1884" s="2165"/>
      <c r="AH1884" s="2165"/>
      <c r="AI1884" s="2165"/>
      <c r="AJ1884" s="2165"/>
    </row>
    <row r="1885" spans="1:38" s="1292" customFormat="1" ht="16" customHeight="1">
      <c r="A1885" s="1704">
        <f>IF(G1850="",0,1)</f>
        <v>0</v>
      </c>
      <c r="B1885" s="1629"/>
      <c r="C1885" s="1283"/>
      <c r="D1885" s="677"/>
      <c r="E1885" s="1474" t="str">
        <f t="shared" si="178"/>
        <v/>
      </c>
      <c r="F1885" s="1789"/>
      <c r="G1885" s="1311"/>
      <c r="H1885" s="1311"/>
      <c r="I1885" s="1311"/>
      <c r="J1885" s="1311"/>
      <c r="K1885" s="1311"/>
      <c r="L1885" s="1311"/>
      <c r="M1885" s="1311"/>
      <c r="N1885" s="1311"/>
      <c r="O1885" s="1311"/>
      <c r="P1885" s="1311"/>
      <c r="Q1885" s="1311"/>
      <c r="R1885" s="1311"/>
      <c r="T1885" s="1312"/>
      <c r="U1885" s="1312"/>
      <c r="V1885" s="1312"/>
      <c r="Z1885" s="2165"/>
      <c r="AA1885" s="2165"/>
      <c r="AB1885" s="2165"/>
      <c r="AD1885" s="2165"/>
      <c r="AE1885" s="2165"/>
      <c r="AG1885" s="2165"/>
      <c r="AH1885" s="2165"/>
      <c r="AI1885" s="2165"/>
      <c r="AJ1885" s="2165"/>
    </row>
    <row r="1886" spans="1:38" s="1292" customFormat="1" ht="12" customHeight="1">
      <c r="A1886" s="1704">
        <f>IF(G1850="",0,1)</f>
        <v>0</v>
      </c>
      <c r="B1886" s="1629"/>
      <c r="C1886" s="1283"/>
      <c r="D1886" s="677"/>
      <c r="E1886" s="1474" t="str">
        <f t="shared" si="178"/>
        <v/>
      </c>
      <c r="F1886" s="1789"/>
      <c r="G1886" s="1315"/>
      <c r="H1886" s="1315"/>
      <c r="I1886" s="1315"/>
      <c r="J1886" s="1315"/>
      <c r="K1886" s="1315"/>
      <c r="L1886" s="1315"/>
      <c r="M1886" s="1315"/>
      <c r="N1886" s="1315"/>
      <c r="O1886" s="1315"/>
      <c r="P1886" s="1315"/>
      <c r="Q1886" s="1315"/>
      <c r="R1886" s="1315"/>
      <c r="S1886" s="1315"/>
      <c r="T1886" s="1315"/>
      <c r="U1886" s="1312"/>
      <c r="V1886" s="1315"/>
      <c r="W1886" s="1315"/>
      <c r="X1886" s="1315"/>
      <c r="Z1886" s="2165"/>
      <c r="AA1886" s="2165"/>
      <c r="AB1886" s="2165"/>
      <c r="AD1886" s="2165"/>
      <c r="AE1886" s="2165"/>
      <c r="AG1886" s="2165"/>
      <c r="AH1886" s="2165"/>
      <c r="AI1886" s="2165"/>
      <c r="AJ1886" s="2165"/>
    </row>
    <row r="1887" spans="1:38" s="737" customFormat="1" ht="17" customHeight="1">
      <c r="A1887" s="1704">
        <f>IF(G1850="",0,1)</f>
        <v>0</v>
      </c>
      <c r="B1887" s="1655"/>
      <c r="C1887" s="1283"/>
      <c r="D1887" s="1561"/>
      <c r="E1887" s="1474" t="str">
        <f t="shared" si="178"/>
        <v/>
      </c>
      <c r="F1887" s="1789"/>
      <c r="G1887" s="1316"/>
      <c r="H1887" s="1317" t="str">
        <f>H$102</f>
        <v>Ecran thermique</v>
      </c>
      <c r="I1887" s="1317"/>
      <c r="J1887" s="1317"/>
      <c r="K1887" s="2173" t="str">
        <f>AF1850</f>
        <v/>
      </c>
      <c r="L1887" s="2173"/>
      <c r="M1887" s="2173"/>
      <c r="N1887" s="2173"/>
      <c r="O1887" s="2173"/>
      <c r="P1887" s="2173"/>
      <c r="Q1887" s="2173"/>
      <c r="R1887" s="1318" t="str">
        <f>IF(S1887=0,"",IF(BC1850=Q$40,R$40,R$41))</f>
        <v>d'ici à 8 ans</v>
      </c>
      <c r="S1887" s="1319" t="str">
        <f>AT1850</f>
        <v/>
      </c>
      <c r="T1887" s="1319"/>
      <c r="U1887" s="1319"/>
      <c r="V1887" s="527"/>
      <c r="W1887" s="1320"/>
      <c r="X1887" s="1319" t="str">
        <f>IF(V1887=V$41,0,S1887)</f>
        <v/>
      </c>
      <c r="Z1887" s="1321">
        <f>IF(S1887=0,1,IF(V1887=V$41,2,3))</f>
        <v>3</v>
      </c>
      <c r="AA1887" s="1322">
        <f>IF(R1887=AA1882,S1887,0)</f>
        <v>0</v>
      </c>
      <c r="AB1887" s="1322" t="str">
        <f>IF(R1887=AB1882,S1887,0)</f>
        <v/>
      </c>
      <c r="AC1887" s="1292"/>
      <c r="AD1887" s="1322">
        <f>IF(R1887=AD1882,X1887,0)</f>
        <v>0</v>
      </c>
      <c r="AE1887" s="1322" t="str">
        <f>IF(R1887=AE1882,X1887,0)</f>
        <v/>
      </c>
      <c r="AF1887" s="40"/>
      <c r="AG1887" s="1322">
        <f>AD1887</f>
        <v>0</v>
      </c>
      <c r="AH1887" s="1562" t="str">
        <f>AE1887</f>
        <v/>
      </c>
      <c r="AI1887" s="1563">
        <f>IF(W1887=AI1882,AC1887,0)</f>
        <v>0</v>
      </c>
      <c r="AJ1887" s="1563">
        <f>IF(W1887=AJ1882,AC1887,0)</f>
        <v>0</v>
      </c>
      <c r="AK1887" s="40"/>
      <c r="AL1887" s="40"/>
    </row>
    <row r="1888" spans="1:38" s="737" customFormat="1" ht="47" customHeight="1">
      <c r="A1888" s="1704">
        <f>IF(G1850="",0,1)</f>
        <v>0</v>
      </c>
      <c r="B1888" s="1655"/>
      <c r="C1888" s="1283"/>
      <c r="D1888" s="1561"/>
      <c r="E1888" s="1474" t="str">
        <f t="shared" si="178"/>
        <v/>
      </c>
      <c r="F1888" s="1789"/>
      <c r="G1888" s="1323"/>
      <c r="H1888" s="1324"/>
      <c r="I1888" s="1324"/>
      <c r="J1888" s="1324"/>
      <c r="K1888" s="2174"/>
      <c r="L1888" s="2174"/>
      <c r="M1888" s="2174"/>
      <c r="N1888" s="2174"/>
      <c r="O1888" s="2174"/>
      <c r="P1888" s="2174"/>
      <c r="Q1888" s="2174"/>
      <c r="R1888" s="1325"/>
      <c r="S1888" s="1326"/>
      <c r="T1888" s="1326"/>
      <c r="U1888" s="1326"/>
      <c r="V1888" s="1326"/>
      <c r="W1888" s="1326"/>
      <c r="X1888" s="1326"/>
      <c r="AC1888" s="1292"/>
      <c r="AF1888" s="40"/>
      <c r="AI1888" s="1443"/>
      <c r="AJ1888" s="1443"/>
      <c r="AK1888" s="40"/>
      <c r="AL1888" s="40"/>
    </row>
    <row r="1889" spans="1:38" s="737" customFormat="1" ht="17" customHeight="1">
      <c r="A1889" s="1704">
        <f>IF(G1850="",0,1)</f>
        <v>0</v>
      </c>
      <c r="B1889" s="1655"/>
      <c r="C1889" s="1283"/>
      <c r="D1889" s="1561"/>
      <c r="E1889" s="1474" t="str">
        <f t="shared" si="178"/>
        <v/>
      </c>
      <c r="F1889" s="1789"/>
      <c r="G1889" s="1316"/>
      <c r="H1889" s="1317" t="str">
        <f>H$104</f>
        <v>Toit</v>
      </c>
      <c r="I1889" s="1317"/>
      <c r="J1889" s="1317"/>
      <c r="K1889" s="2173" t="str">
        <f>AG1850</f>
        <v/>
      </c>
      <c r="L1889" s="2173"/>
      <c r="M1889" s="2173"/>
      <c r="N1889" s="2173"/>
      <c r="O1889" s="2173"/>
      <c r="P1889" s="2173"/>
      <c r="Q1889" s="2173"/>
      <c r="R1889" s="1318" t="str">
        <f>IF(S1889=0,"",IF(BD1850=Q$40,R$40,R$41))</f>
        <v>d'ici à 8 ans</v>
      </c>
      <c r="S1889" s="1327" t="str">
        <f>AU1850</f>
        <v/>
      </c>
      <c r="T1889" s="1327"/>
      <c r="U1889" s="1327"/>
      <c r="V1889" s="527"/>
      <c r="W1889" s="1320"/>
      <c r="X1889" s="1319" t="str">
        <f>IF(V1889=V$41,0,S1889)</f>
        <v/>
      </c>
      <c r="Z1889" s="1328">
        <f>IF(S1889=0,1,IF(V1889=V$41,2,3))</f>
        <v>3</v>
      </c>
      <c r="AA1889" s="1322">
        <f>IF(R1889=AA1882,S1889,0)</f>
        <v>0</v>
      </c>
      <c r="AB1889" s="1322" t="str">
        <f>IF(R1889=AB1882,S1889,0)</f>
        <v/>
      </c>
      <c r="AC1889" s="1292"/>
      <c r="AD1889" s="1322">
        <f>IF(R1889=AD1882,X1889,0)</f>
        <v>0</v>
      </c>
      <c r="AE1889" s="1322" t="str">
        <f>IF(R1889=AE1882,X1889,0)</f>
        <v/>
      </c>
      <c r="AF1889" s="40"/>
      <c r="AG1889" s="1322">
        <f>AD1889</f>
        <v>0</v>
      </c>
      <c r="AH1889" s="1562" t="str">
        <f>AE1889</f>
        <v/>
      </c>
      <c r="AI1889" s="1563">
        <f>IF(W1889=AI1882,AC1889,0)</f>
        <v>0</v>
      </c>
      <c r="AJ1889" s="1563">
        <f>IF(W1889=AJ1882,AC1889,0)</f>
        <v>0</v>
      </c>
      <c r="AK1889" s="40"/>
      <c r="AL1889" s="40"/>
    </row>
    <row r="1890" spans="1:38" s="737" customFormat="1" ht="92" customHeight="1">
      <c r="A1890" s="1704">
        <f>IF(G1850="",0,1)</f>
        <v>0</v>
      </c>
      <c r="B1890" s="1655"/>
      <c r="C1890" s="1283"/>
      <c r="D1890" s="1561"/>
      <c r="E1890" s="1474" t="str">
        <f t="shared" si="178"/>
        <v/>
      </c>
      <c r="F1890" s="1789"/>
      <c r="G1890" s="1323"/>
      <c r="H1890" s="1324"/>
      <c r="I1890" s="1324"/>
      <c r="J1890" s="1324"/>
      <c r="K1890" s="2174"/>
      <c r="L1890" s="2174"/>
      <c r="M1890" s="2174"/>
      <c r="N1890" s="2174"/>
      <c r="O1890" s="2174"/>
      <c r="P1890" s="2174"/>
      <c r="Q1890" s="2174"/>
      <c r="R1890" s="1325"/>
      <c r="S1890" s="1326"/>
      <c r="T1890" s="1326"/>
      <c r="U1890" s="1326"/>
      <c r="V1890" s="1326"/>
      <c r="W1890" s="1326"/>
      <c r="X1890" s="1326"/>
      <c r="AC1890" s="1292"/>
      <c r="AF1890" s="40"/>
      <c r="AI1890" s="1443"/>
      <c r="AJ1890" s="1443"/>
      <c r="AK1890" s="40"/>
      <c r="AL1890" s="40"/>
    </row>
    <row r="1891" spans="1:38" s="737" customFormat="1" ht="17" customHeight="1">
      <c r="A1891" s="1704">
        <f>IF(G1850="",0,1)</f>
        <v>0</v>
      </c>
      <c r="B1891" s="1655"/>
      <c r="C1891" s="1283"/>
      <c r="D1891" s="1561"/>
      <c r="E1891" s="1474" t="str">
        <f t="shared" si="178"/>
        <v/>
      </c>
      <c r="F1891" s="1789"/>
      <c r="G1891" s="1316"/>
      <c r="H1891" s="1317" t="str">
        <f>H$106</f>
        <v>Parois latérales et pignons</v>
      </c>
      <c r="I1891" s="1317"/>
      <c r="J1891" s="1317"/>
      <c r="K1891" s="2173" t="str">
        <f>AH1850</f>
        <v/>
      </c>
      <c r="L1891" s="2173"/>
      <c r="M1891" s="2173"/>
      <c r="N1891" s="2173"/>
      <c r="O1891" s="2173"/>
      <c r="P1891" s="2173"/>
      <c r="Q1891" s="2173"/>
      <c r="R1891" s="1318" t="str">
        <f>IF(S1891=0,"",IF(BE1850=Q$40,R$40,R$41))</f>
        <v>d'ici à 8 ans</v>
      </c>
      <c r="S1891" s="1327" t="str">
        <f>AV1850</f>
        <v/>
      </c>
      <c r="T1891" s="1327"/>
      <c r="U1891" s="1327"/>
      <c r="V1891" s="527"/>
      <c r="W1891" s="1320"/>
      <c r="X1891" s="1319" t="str">
        <f>IF(V1891=V$41,0,S1891)</f>
        <v/>
      </c>
      <c r="Z1891" s="1328">
        <f>IF(S1891=0,1,IF(V1891=V$41,2,3))</f>
        <v>3</v>
      </c>
      <c r="AA1891" s="1322">
        <f>IF(R1891=AA1882,S1891,0)</f>
        <v>0</v>
      </c>
      <c r="AB1891" s="1322" t="str">
        <f>IF(R1891=AB1882,S1891,0)</f>
        <v/>
      </c>
      <c r="AC1891" s="1292"/>
      <c r="AD1891" s="1322">
        <f>IF(R1891=AD1882,X1891,0)</f>
        <v>0</v>
      </c>
      <c r="AE1891" s="1322" t="str">
        <f>IF(R1891=AE1882,X1891,0)</f>
        <v/>
      </c>
      <c r="AF1891" s="40"/>
      <c r="AG1891" s="1322">
        <f>AD1891</f>
        <v>0</v>
      </c>
      <c r="AH1891" s="1562" t="str">
        <f>AE1891</f>
        <v/>
      </c>
      <c r="AI1891" s="1563">
        <f>IF(W1891=AI1882,AC1891,0)</f>
        <v>0</v>
      </c>
      <c r="AJ1891" s="1563">
        <f>IF(W1891=AJ1882,AC1891,0)</f>
        <v>0</v>
      </c>
      <c r="AK1891" s="40"/>
      <c r="AL1891" s="40"/>
    </row>
    <row r="1892" spans="1:38" s="737" customFormat="1" ht="34" customHeight="1">
      <c r="A1892" s="1704">
        <f>IF(G1850="",0,1)</f>
        <v>0</v>
      </c>
      <c r="B1892" s="1655"/>
      <c r="C1892" s="1283"/>
      <c r="D1892" s="1561"/>
      <c r="E1892" s="1474" t="str">
        <f t="shared" si="178"/>
        <v/>
      </c>
      <c r="F1892" s="1789"/>
      <c r="G1892" s="1323"/>
      <c r="H1892" s="1324"/>
      <c r="I1892" s="1324"/>
      <c r="J1892" s="1324"/>
      <c r="K1892" s="2174"/>
      <c r="L1892" s="2174"/>
      <c r="M1892" s="2174"/>
      <c r="N1892" s="2174"/>
      <c r="O1892" s="2174"/>
      <c r="P1892" s="2174"/>
      <c r="Q1892" s="2174"/>
      <c r="R1892" s="1325"/>
      <c r="S1892" s="1326"/>
      <c r="T1892" s="1326"/>
      <c r="U1892" s="1326"/>
      <c r="V1892" s="1326"/>
      <c r="W1892" s="1326"/>
      <c r="X1892" s="1326"/>
      <c r="AC1892" s="1292"/>
      <c r="AI1892" s="1443"/>
      <c r="AJ1892" s="1443"/>
      <c r="AK1892" s="40"/>
      <c r="AL1892" s="40"/>
    </row>
    <row r="1893" spans="1:38" s="737" customFormat="1" ht="17" customHeight="1">
      <c r="A1893" s="1704">
        <f>IF(G1850="",0,1)</f>
        <v>0</v>
      </c>
      <c r="B1893" s="1655"/>
      <c r="C1893" s="1283"/>
      <c r="D1893" s="1561"/>
      <c r="E1893" s="1474" t="str">
        <f t="shared" si="178"/>
        <v/>
      </c>
      <c r="F1893" s="1789"/>
      <c r="G1893" s="1316"/>
      <c r="H1893" s="1317" t="str">
        <f>H$108</f>
        <v>Etanchéité</v>
      </c>
      <c r="I1893" s="1317"/>
      <c r="J1893" s="1317"/>
      <c r="K1893" s="2173" t="str">
        <f>AI1850</f>
        <v/>
      </c>
      <c r="L1893" s="2173"/>
      <c r="M1893" s="2173"/>
      <c r="N1893" s="2173"/>
      <c r="O1893" s="2173"/>
      <c r="P1893" s="2173"/>
      <c r="Q1893" s="2173"/>
      <c r="R1893" s="1318" t="str">
        <f>IF(S1893=0,"",IF(BF1850=Q$40,R$40,R$41))</f>
        <v>d'ici à 8 ans</v>
      </c>
      <c r="S1893" s="1327" t="str">
        <f>AW1850</f>
        <v/>
      </c>
      <c r="T1893" s="1327"/>
      <c r="U1893" s="1327"/>
      <c r="V1893" s="527"/>
      <c r="W1893" s="1320"/>
      <c r="X1893" s="1319" t="str">
        <f>IF(V1893=V$41,0,S1893)</f>
        <v/>
      </c>
      <c r="Z1893" s="1328">
        <f>IF(S1893=0,1,IF(V1893=V$41,2,3))</f>
        <v>3</v>
      </c>
      <c r="AA1893" s="1322">
        <f>IF(R1893=AA1882,S1893,0)</f>
        <v>0</v>
      </c>
      <c r="AB1893" s="1322" t="str">
        <f>IF(R1893=AB1882,S1893,0)</f>
        <v/>
      </c>
      <c r="AC1893" s="1292"/>
      <c r="AD1893" s="1322">
        <f>IF(R1893=AD1882,X1893,0)</f>
        <v>0</v>
      </c>
      <c r="AE1893" s="1322" t="str">
        <f>IF(R1893=AE1882,X1893,0)</f>
        <v/>
      </c>
      <c r="AF1893" s="40"/>
      <c r="AG1893" s="1322">
        <f>AD1893</f>
        <v>0</v>
      </c>
      <c r="AH1893" s="1562" t="str">
        <f>AE1893</f>
        <v/>
      </c>
      <c r="AI1893" s="1563">
        <f>IF(W1893=AI1882,AC1893,0)</f>
        <v>0</v>
      </c>
      <c r="AJ1893" s="1563">
        <f>IF(W1893=AJ1882,AC1893,0)</f>
        <v>0</v>
      </c>
      <c r="AK1893" s="40"/>
      <c r="AL1893" s="40"/>
    </row>
    <row r="1894" spans="1:38" s="737" customFormat="1" ht="47" customHeight="1">
      <c r="A1894" s="1704">
        <f>IF(G1850="",0,1)</f>
        <v>0</v>
      </c>
      <c r="B1894" s="1655"/>
      <c r="C1894" s="1283"/>
      <c r="D1894" s="1561"/>
      <c r="E1894" s="1474" t="str">
        <f t="shared" si="178"/>
        <v/>
      </c>
      <c r="F1894" s="1789"/>
      <c r="G1894" s="1323"/>
      <c r="H1894" s="1324"/>
      <c r="I1894" s="1324"/>
      <c r="J1894" s="1324"/>
      <c r="K1894" s="2174"/>
      <c r="L1894" s="2174"/>
      <c r="M1894" s="2174"/>
      <c r="N1894" s="2174"/>
      <c r="O1894" s="2174"/>
      <c r="P1894" s="2174"/>
      <c r="Q1894" s="2174"/>
      <c r="R1894" s="1325"/>
      <c r="S1894" s="1326"/>
      <c r="T1894" s="1326"/>
      <c r="U1894" s="1326"/>
      <c r="V1894" s="1326"/>
      <c r="W1894" s="1326"/>
      <c r="X1894" s="1326"/>
      <c r="AC1894" s="1292"/>
      <c r="AE1894" s="40"/>
      <c r="AF1894" s="40"/>
      <c r="AH1894" s="40"/>
      <c r="AI1894" s="1443"/>
      <c r="AJ1894" s="44"/>
      <c r="AK1894" s="40"/>
      <c r="AL1894" s="40"/>
    </row>
    <row r="1895" spans="1:38" s="737" customFormat="1" ht="17" customHeight="1">
      <c r="A1895" s="1704">
        <f>IF(G1850="",0,1)</f>
        <v>0</v>
      </c>
      <c r="B1895" s="1655"/>
      <c r="C1895" s="1283"/>
      <c r="D1895" s="1561"/>
      <c r="E1895" s="1474" t="str">
        <f t="shared" si="178"/>
        <v/>
      </c>
      <c r="F1895" s="1789"/>
      <c r="G1895" s="1316"/>
      <c r="H1895" s="1317" t="str">
        <f>H$110</f>
        <v>Gestion du climat</v>
      </c>
      <c r="I1895" s="1317"/>
      <c r="J1895" s="1317"/>
      <c r="K1895" s="2173" t="str">
        <f>AJ1850</f>
        <v/>
      </c>
      <c r="L1895" s="2173"/>
      <c r="M1895" s="2173"/>
      <c r="N1895" s="2173"/>
      <c r="O1895" s="2173"/>
      <c r="P1895" s="2173"/>
      <c r="Q1895" s="2173"/>
      <c r="R1895" s="1318" t="str">
        <f>IF(S1895=0,"",IF(BG1850=Q$40,R$40,R$41))</f>
        <v>d'ici à 8 ans</v>
      </c>
      <c r="S1895" s="1327" t="str">
        <f>AX1850</f>
        <v/>
      </c>
      <c r="T1895" s="1327"/>
      <c r="U1895" s="1327"/>
      <c r="V1895" s="527"/>
      <c r="W1895" s="1320"/>
      <c r="X1895" s="1319" t="str">
        <f>IF(V1895=V$41,0,S1895)</f>
        <v/>
      </c>
      <c r="Z1895" s="1328">
        <f>IF(S1895=0,1,IF(V1895=V$41,2,3))</f>
        <v>3</v>
      </c>
      <c r="AA1895" s="1322">
        <f>IF(R1895=AA1882,S1895,0)</f>
        <v>0</v>
      </c>
      <c r="AB1895" s="1322" t="str">
        <f>IF(R1895=AB1882,S1895,0)</f>
        <v/>
      </c>
      <c r="AC1895" s="1292"/>
      <c r="AD1895" s="1322">
        <f>IF(R1895=AD1882,X1895,0)</f>
        <v>0</v>
      </c>
      <c r="AE1895" s="1322" t="str">
        <f>IF(R1895=AE1882,X1895,0)</f>
        <v/>
      </c>
      <c r="AF1895" s="40"/>
      <c r="AG1895" s="1322">
        <f>AD1895</f>
        <v>0</v>
      </c>
      <c r="AH1895" s="1562" t="str">
        <f>AE1895</f>
        <v/>
      </c>
      <c r="AI1895" s="1563">
        <f>IF(W1895=AI1882,AC1895,0)</f>
        <v>0</v>
      </c>
      <c r="AJ1895" s="1563">
        <f>IF(W1895=AJ1882,AC1895,0)</f>
        <v>0</v>
      </c>
      <c r="AK1895" s="40"/>
      <c r="AL1895" s="40"/>
    </row>
    <row r="1896" spans="1:38" s="737" customFormat="1" ht="24" customHeight="1">
      <c r="A1896" s="1704">
        <f>IF(G1850="",0,1)</f>
        <v>0</v>
      </c>
      <c r="B1896" s="1655"/>
      <c r="C1896" s="1283"/>
      <c r="D1896" s="1561"/>
      <c r="E1896" s="1474" t="str">
        <f t="shared" si="178"/>
        <v/>
      </c>
      <c r="F1896" s="1789"/>
      <c r="G1896" s="1323"/>
      <c r="H1896" s="1324"/>
      <c r="I1896" s="1324"/>
      <c r="J1896" s="1324"/>
      <c r="K1896" s="2174"/>
      <c r="L1896" s="2174"/>
      <c r="M1896" s="2174"/>
      <c r="N1896" s="2174"/>
      <c r="O1896" s="2174"/>
      <c r="P1896" s="2174"/>
      <c r="Q1896" s="2174"/>
      <c r="R1896" s="1325"/>
      <c r="S1896" s="1326"/>
      <c r="T1896" s="1326"/>
      <c r="U1896" s="1326"/>
      <c r="V1896" s="1326"/>
      <c r="W1896" s="1326"/>
      <c r="X1896" s="1326"/>
      <c r="AC1896" s="1292"/>
      <c r="AE1896" s="40"/>
      <c r="AF1896" s="40"/>
      <c r="AH1896" s="40"/>
      <c r="AJ1896" s="40"/>
      <c r="AK1896" s="40"/>
      <c r="AL1896" s="40"/>
    </row>
    <row r="1897" spans="1:38" s="737" customFormat="1" ht="17" customHeight="1">
      <c r="A1897" s="1704">
        <f>IF(G1850="",0,1)</f>
        <v>0</v>
      </c>
      <c r="B1897" s="1655"/>
      <c r="C1897" s="1283"/>
      <c r="D1897" s="1561"/>
      <c r="E1897" s="1474" t="str">
        <f t="shared" si="178"/>
        <v/>
      </c>
      <c r="F1897" s="1789"/>
      <c r="G1897" s="1316"/>
      <c r="H1897" s="1317" t="str">
        <f>H$112</f>
        <v>Isolation des conduites</v>
      </c>
      <c r="I1897" s="1317"/>
      <c r="J1897" s="1317"/>
      <c r="K1897" s="2173" t="str">
        <f>AK1850</f>
        <v/>
      </c>
      <c r="L1897" s="2173"/>
      <c r="M1897" s="2173"/>
      <c r="N1897" s="2173"/>
      <c r="O1897" s="2173"/>
      <c r="P1897" s="2173"/>
      <c r="Q1897" s="2173"/>
      <c r="R1897" s="1318" t="str">
        <f>IF(S1897=0,"",IF(BH1850=Q$40,R$40,R$41))</f>
        <v>d'ici à 8 ans</v>
      </c>
      <c r="S1897" s="1327" t="str">
        <f>AY1850</f>
        <v/>
      </c>
      <c r="T1897" s="1327"/>
      <c r="U1897" s="1327"/>
      <c r="V1897" s="527"/>
      <c r="W1897" s="1320"/>
      <c r="X1897" s="1319" t="str">
        <f>IF(V1897=V$41,0,S1897)</f>
        <v/>
      </c>
      <c r="Z1897" s="1328">
        <f>IF(S1897=0,1,IF(V1897=V$41,2,3))</f>
        <v>3</v>
      </c>
      <c r="AA1897" s="1322">
        <f>IF(R1897=AA1882,S1897,0)</f>
        <v>0</v>
      </c>
      <c r="AB1897" s="1322" t="str">
        <f>IF(R1897=AB1882,S1897,0)</f>
        <v/>
      </c>
      <c r="AC1897" s="1292"/>
      <c r="AD1897" s="1322">
        <f>IF(R1897=AD1882,X1897,0)</f>
        <v>0</v>
      </c>
      <c r="AE1897" s="1322" t="str">
        <f>IF(R1897=AE1882,X1897,0)</f>
        <v/>
      </c>
      <c r="AF1897" s="40"/>
      <c r="AH1897" s="40"/>
      <c r="AI1897" s="1322">
        <f>AD1897</f>
        <v>0</v>
      </c>
      <c r="AJ1897" s="1322" t="str">
        <f>AE1897</f>
        <v/>
      </c>
      <c r="AK1897" s="40"/>
      <c r="AL1897" s="40"/>
    </row>
    <row r="1898" spans="1:38" s="737" customFormat="1" ht="15" customHeight="1">
      <c r="A1898" s="1704">
        <f>IF(G1850="",0,1)</f>
        <v>0</v>
      </c>
      <c r="B1898" s="1655"/>
      <c r="C1898" s="1283"/>
      <c r="D1898" s="1561"/>
      <c r="E1898" s="1474" t="str">
        <f t="shared" si="178"/>
        <v/>
      </c>
      <c r="F1898" s="1789"/>
      <c r="G1898" s="1323"/>
      <c r="H1898" s="1324"/>
      <c r="I1898" s="1324"/>
      <c r="J1898" s="1324"/>
      <c r="K1898" s="2174"/>
      <c r="L1898" s="2174"/>
      <c r="M1898" s="2174"/>
      <c r="N1898" s="2174"/>
      <c r="O1898" s="2174"/>
      <c r="P1898" s="2174"/>
      <c r="Q1898" s="2174"/>
      <c r="R1898" s="1325"/>
      <c r="S1898" s="1326"/>
      <c r="T1898" s="1326"/>
      <c r="U1898" s="1326"/>
      <c r="V1898" s="1326"/>
      <c r="W1898" s="1326"/>
      <c r="X1898" s="1326"/>
      <c r="AC1898" s="1292"/>
      <c r="AE1898" s="40"/>
      <c r="AF1898" s="40"/>
      <c r="AH1898" s="40"/>
      <c r="AJ1898" s="40"/>
      <c r="AK1898" s="40"/>
      <c r="AL1898" s="40"/>
    </row>
    <row r="1899" spans="1:38" s="737" customFormat="1" ht="17" customHeight="1">
      <c r="A1899" s="1704">
        <f>IF(G1850="",0,1)</f>
        <v>0</v>
      </c>
      <c r="B1899" s="1655"/>
      <c r="C1899" s="1283"/>
      <c r="D1899" s="1561"/>
      <c r="E1899" s="1474" t="str">
        <f t="shared" si="178"/>
        <v/>
      </c>
      <c r="F1899" s="1789"/>
      <c r="G1899" s="1316"/>
      <c r="H1899" s="1317" t="str">
        <f>H$114</f>
        <v>Isolation du distributeur de chauffage</v>
      </c>
      <c r="I1899" s="1317"/>
      <c r="J1899" s="1317"/>
      <c r="K1899" s="2173" t="str">
        <f>AL1850</f>
        <v/>
      </c>
      <c r="L1899" s="2173"/>
      <c r="M1899" s="2173"/>
      <c r="N1899" s="2173"/>
      <c r="O1899" s="2173"/>
      <c r="P1899" s="2173"/>
      <c r="Q1899" s="2173"/>
      <c r="R1899" s="1318" t="str">
        <f>IF(S1899=0,"",IF(BI1850=Q$40,R$40,R$41))</f>
        <v>d'ici à 8 ans</v>
      </c>
      <c r="S1899" s="1327" t="str">
        <f>AZ1850</f>
        <v/>
      </c>
      <c r="T1899" s="1327"/>
      <c r="U1899" s="1327"/>
      <c r="V1899" s="527"/>
      <c r="W1899" s="1320"/>
      <c r="X1899" s="1319" t="str">
        <f>IF(V1899=V$41,0,S1899)</f>
        <v/>
      </c>
      <c r="Z1899" s="1328">
        <f>IF(S1899=0,1,IF(V1899=V$41,2,3))</f>
        <v>3</v>
      </c>
      <c r="AA1899" s="1322">
        <f>IF(R1899=AA$97,S1899,0)</f>
        <v>0</v>
      </c>
      <c r="AB1899" s="1322" t="str">
        <f>IF(R1899=AB$97,S1899,0)</f>
        <v/>
      </c>
      <c r="AC1899" s="1292"/>
      <c r="AD1899" s="1322">
        <f>IF(R1899=AD$97,X1899,0)</f>
        <v>0</v>
      </c>
      <c r="AE1899" s="1322" t="str">
        <f>IF(R1899=AE$97,X1899,0)</f>
        <v/>
      </c>
      <c r="AF1899" s="40"/>
      <c r="AH1899" s="40"/>
      <c r="AI1899" s="1322">
        <f>AD1899</f>
        <v>0</v>
      </c>
      <c r="AJ1899" s="1322" t="str">
        <f>AE1899</f>
        <v/>
      </c>
      <c r="AK1899" s="40"/>
      <c r="AL1899" s="40"/>
    </row>
    <row r="1900" spans="1:38" s="737" customFormat="1" ht="17" customHeight="1">
      <c r="A1900" s="1704">
        <f>IF(G1850="",0,1)</f>
        <v>0</v>
      </c>
      <c r="B1900" s="1655"/>
      <c r="C1900" s="1283"/>
      <c r="D1900" s="1561"/>
      <c r="E1900" s="1474" t="str">
        <f t="shared" si="178"/>
        <v/>
      </c>
      <c r="F1900" s="1789"/>
      <c r="G1900" s="1323"/>
      <c r="H1900" s="1324"/>
      <c r="I1900" s="1324"/>
      <c r="J1900" s="1324"/>
      <c r="K1900" s="2174"/>
      <c r="L1900" s="2174"/>
      <c r="M1900" s="2174"/>
      <c r="N1900" s="2174"/>
      <c r="O1900" s="2174"/>
      <c r="P1900" s="2174"/>
      <c r="Q1900" s="2174"/>
      <c r="R1900" s="1325"/>
      <c r="S1900" s="1326"/>
      <c r="T1900" s="1326"/>
      <c r="U1900" s="1326"/>
      <c r="V1900" s="1326"/>
      <c r="W1900" s="1326"/>
      <c r="X1900" s="1326"/>
      <c r="AC1900" s="1292"/>
      <c r="AE1900" s="40"/>
      <c r="AF1900" s="40"/>
      <c r="AH1900" s="40"/>
      <c r="AJ1900" s="40"/>
      <c r="AK1900" s="40"/>
      <c r="AL1900" s="40"/>
    </row>
    <row r="1901" spans="1:38" s="1292" customFormat="1" ht="18" customHeight="1">
      <c r="A1901" s="1704">
        <f>IF(G1850="",0,1)</f>
        <v>0</v>
      </c>
      <c r="B1901" s="1629"/>
      <c r="C1901" s="1283"/>
      <c r="D1901" s="1564">
        <f>IF(I1901="",-1,0)</f>
        <v>-1</v>
      </c>
      <c r="E1901" s="1474" t="str">
        <f t="shared" si="178"/>
        <v/>
      </c>
      <c r="F1901" s="1789"/>
      <c r="G1901" s="1329" t="str">
        <f>G$116</f>
        <v>Total</v>
      </c>
      <c r="H1901" s="1329"/>
      <c r="I1901" s="1330"/>
      <c r="J1901" s="1331"/>
      <c r="K1901" s="1332">
        <f>AK1851</f>
        <v>0</v>
      </c>
      <c r="L1901" s="1332"/>
      <c r="M1901" s="1332"/>
      <c r="N1901" s="1332"/>
      <c r="O1901" s="1332"/>
      <c r="P1901" s="1332"/>
      <c r="Q1901" s="1332"/>
      <c r="R1901" s="1332"/>
      <c r="S1901" s="1286">
        <f>SUM(S1887:S1900)</f>
        <v>0</v>
      </c>
      <c r="T1901" s="1333"/>
      <c r="U1901" s="1286"/>
      <c r="V1901" s="1286">
        <f>SUM(V1887:V1900)</f>
        <v>0</v>
      </c>
      <c r="W1901" s="1286">
        <f>SUM(W1887:W1900)</f>
        <v>0</v>
      </c>
      <c r="X1901" s="1286">
        <f>SUM(X1887:X1900)</f>
        <v>0</v>
      </c>
      <c r="Y1901" s="2"/>
      <c r="Z1901" s="2"/>
      <c r="AA1901" s="1334">
        <f>SUM(AA1887:AA1900)</f>
        <v>0</v>
      </c>
      <c r="AB1901" s="1334">
        <f>SUM(AB1887:AB1900)</f>
        <v>0</v>
      </c>
      <c r="AD1901" s="1334">
        <f>SUM(AD1887:AD1900)</f>
        <v>0</v>
      </c>
      <c r="AE1901" s="1334">
        <f>SUM(AE1887:AE1900)</f>
        <v>0</v>
      </c>
      <c r="AF1901" s="1415"/>
      <c r="AG1901" s="1334">
        <f>SUM(AG1887:AG1900)</f>
        <v>0</v>
      </c>
      <c r="AH1901" s="1334">
        <f>SUM(AH1887:AH1900)</f>
        <v>0</v>
      </c>
      <c r="AI1901" s="1334">
        <f>SUM(AI1887:AI1900)</f>
        <v>0</v>
      </c>
      <c r="AJ1901" s="1334">
        <f>SUM(AJ1887:AJ1900)</f>
        <v>0</v>
      </c>
      <c r="AK1901" s="1415"/>
      <c r="AL1901" s="1415"/>
    </row>
    <row r="1902" spans="1:38" s="731" customFormat="1" ht="25" customHeight="1">
      <c r="A1902" s="1704">
        <f>IF(G1850="",0,1)</f>
        <v>0</v>
      </c>
      <c r="B1902" s="1629"/>
      <c r="C1902" s="1283"/>
      <c r="D1902" s="1561"/>
      <c r="E1902" s="1474" t="str">
        <f t="shared" si="178"/>
        <v/>
      </c>
      <c r="F1902" s="1789"/>
      <c r="G1902" s="1315"/>
      <c r="H1902" s="1335"/>
      <c r="I1902" s="1336"/>
      <c r="J1902" s="1337"/>
      <c r="K1902" s="1338"/>
      <c r="L1902" s="1338"/>
      <c r="M1902" s="1338"/>
      <c r="N1902" s="1338"/>
      <c r="O1902" s="1338"/>
      <c r="P1902" s="1338"/>
      <c r="Q1902" s="1338"/>
      <c r="R1902" s="1338"/>
      <c r="S1902" s="1337"/>
      <c r="T1902" s="1337"/>
      <c r="U1902" s="1337"/>
      <c r="V1902" s="1339"/>
      <c r="W1902" s="989"/>
      <c r="X1902" s="2"/>
      <c r="Y1902" s="2"/>
      <c r="Z1902" s="2"/>
      <c r="AA1902" s="2"/>
      <c r="AB1902" s="2"/>
      <c r="AC1902" s="1292"/>
      <c r="AD1902" s="1415"/>
      <c r="AE1902" s="1415"/>
      <c r="AF1902" s="1415"/>
      <c r="AG1902" s="1415"/>
      <c r="AH1902" s="1415"/>
      <c r="AI1902" s="1415"/>
      <c r="AJ1902" s="1415"/>
      <c r="AK1902" s="1415"/>
      <c r="AL1902" s="1415"/>
    </row>
    <row r="1903" spans="1:38" s="1279" customFormat="1" ht="19" customHeight="1">
      <c r="A1903" s="1704">
        <f>IF(G1850="",0,1)</f>
        <v>0</v>
      </c>
      <c r="B1903" s="1704"/>
      <c r="C1903" s="1565"/>
      <c r="D1903" s="1566"/>
      <c r="E1903" s="1474" t="str">
        <f t="shared" si="178"/>
        <v/>
      </c>
      <c r="F1903" s="1789"/>
      <c r="G1903" s="1340"/>
      <c r="H1903" s="1341" t="str">
        <f>H$118</f>
        <v>Economies</v>
      </c>
      <c r="I1903" s="1342"/>
      <c r="J1903" s="1343"/>
      <c r="K1903" s="1344" t="str">
        <f>K$118</f>
        <v>Ensemble des mesures 1</v>
      </c>
      <c r="L1903" s="1345"/>
      <c r="M1903" s="1261"/>
      <c r="N1903" s="1346"/>
      <c r="O1903" s="1346"/>
      <c r="P1903" s="1346"/>
      <c r="Q1903" s="1346"/>
      <c r="R1903" s="1346"/>
      <c r="S1903" s="1347">
        <f>AA1901</f>
        <v>0</v>
      </c>
      <c r="T1903" s="1261"/>
      <c r="U1903" s="1261"/>
      <c r="V1903" s="1261"/>
      <c r="W1903" s="1348"/>
      <c r="X1903" s="1349">
        <f>AD1901</f>
        <v>0</v>
      </c>
      <c r="Y1903" s="1350"/>
      <c r="Z1903" s="1350"/>
      <c r="AA1903" s="1350"/>
      <c r="AB1903" s="1350"/>
      <c r="AC1903" s="1350"/>
    </row>
    <row r="1904" spans="1:38" s="1355" customFormat="1" ht="19" customHeight="1">
      <c r="A1904" s="1704">
        <f>IF(G1850="",0,1)</f>
        <v>0</v>
      </c>
      <c r="B1904" s="1646"/>
      <c r="C1904" s="1565"/>
      <c r="D1904" s="1567"/>
      <c r="E1904" s="1474" t="str">
        <f t="shared" si="178"/>
        <v/>
      </c>
      <c r="F1904" s="1789"/>
      <c r="G1904" s="1351"/>
      <c r="H1904" s="1352" t="s">
        <v>100</v>
      </c>
      <c r="I1904" s="1353"/>
      <c r="J1904" s="1354"/>
      <c r="K1904" s="1344" t="str">
        <f>K$119</f>
        <v>Ensemble des mesures 2</v>
      </c>
      <c r="L1904" s="1345"/>
      <c r="M1904" s="1261"/>
      <c r="N1904" s="1346"/>
      <c r="O1904" s="1346"/>
      <c r="P1904" s="1346"/>
      <c r="Q1904" s="1346"/>
      <c r="R1904" s="1346"/>
      <c r="S1904" s="1347">
        <f>AB1901</f>
        <v>0</v>
      </c>
      <c r="T1904" s="1261"/>
      <c r="U1904" s="1261"/>
      <c r="V1904" s="1261"/>
      <c r="W1904" s="1348"/>
      <c r="X1904" s="1349">
        <f>AE1901</f>
        <v>0</v>
      </c>
      <c r="Y1904" s="208"/>
      <c r="Z1904" s="208"/>
      <c r="AA1904" s="208"/>
      <c r="AB1904" s="208"/>
      <c r="AC1904" s="208"/>
      <c r="AD1904" s="198"/>
      <c r="AE1904" s="198"/>
      <c r="AF1904" s="198"/>
      <c r="AG1904" s="198"/>
      <c r="AH1904" s="198"/>
      <c r="AI1904" s="198"/>
      <c r="AJ1904" s="198"/>
      <c r="AK1904" s="198"/>
      <c r="AL1904" s="198"/>
    </row>
    <row r="1905" spans="1:38" s="1368" customFormat="1" ht="19" customHeight="1">
      <c r="A1905" s="1704">
        <f>IF(G1850="",0,1)</f>
        <v>0</v>
      </c>
      <c r="B1905" s="1709"/>
      <c r="C1905" s="1568"/>
      <c r="D1905" s="1569"/>
      <c r="E1905" s="1474" t="str">
        <f t="shared" si="178"/>
        <v/>
      </c>
      <c r="F1905" s="1789"/>
      <c r="G1905" s="1359"/>
      <c r="H1905" s="1360"/>
      <c r="I1905" s="1361"/>
      <c r="J1905" s="1360"/>
      <c r="K1905" s="1414" t="str">
        <f>K$120</f>
        <v>Total (ensemble des mesures 1+2)</v>
      </c>
      <c r="L1905" s="1363"/>
      <c r="M1905" s="1364"/>
      <c r="N1905" s="1362"/>
      <c r="O1905" s="1362"/>
      <c r="P1905" s="1362"/>
      <c r="Q1905" s="1362"/>
      <c r="R1905" s="1362"/>
      <c r="S1905" s="1365">
        <f>SUM(S1903:S1904)</f>
        <v>0</v>
      </c>
      <c r="T1905" s="1364"/>
      <c r="U1905" s="1364"/>
      <c r="V1905" s="1364"/>
      <c r="W1905" s="1366"/>
      <c r="X1905" s="1367">
        <f>SUM(X1903:X1904)</f>
        <v>0</v>
      </c>
      <c r="Y1905" s="933"/>
      <c r="Z1905" s="933"/>
      <c r="AA1905" s="933"/>
      <c r="AB1905" s="933"/>
      <c r="AC1905" s="933"/>
      <c r="AD1905" s="21"/>
      <c r="AE1905" s="21"/>
      <c r="AF1905" s="21"/>
      <c r="AG1905" s="21"/>
      <c r="AH1905" s="21"/>
      <c r="AI1905" s="21"/>
      <c r="AJ1905" s="21"/>
      <c r="AK1905" s="21"/>
      <c r="AL1905" s="21"/>
    </row>
    <row r="1906" spans="1:38" s="731" customFormat="1" ht="25" customHeight="1">
      <c r="A1906" s="1704">
        <f>IF(G1850="",0,1)</f>
        <v>0</v>
      </c>
      <c r="B1906" s="1629"/>
      <c r="C1906" s="1283"/>
      <c r="D1906" s="1561"/>
      <c r="E1906" s="1474" t="str">
        <f t="shared" si="178"/>
        <v/>
      </c>
      <c r="F1906" s="1789"/>
      <c r="G1906" s="1315"/>
      <c r="H1906" s="1335"/>
      <c r="I1906" s="1336"/>
      <c r="J1906" s="1337"/>
      <c r="K1906" s="1338"/>
      <c r="L1906" s="1338"/>
      <c r="M1906" s="1338"/>
      <c r="N1906" s="1338"/>
      <c r="O1906" s="1338"/>
      <c r="P1906" s="1338"/>
      <c r="Q1906" s="1338"/>
      <c r="R1906" s="1338"/>
      <c r="S1906" s="1337"/>
      <c r="T1906" s="1337"/>
      <c r="U1906" s="1337"/>
      <c r="V1906" s="1339"/>
      <c r="W1906" s="989"/>
      <c r="X1906" s="2"/>
      <c r="Y1906" s="2"/>
      <c r="Z1906" s="2"/>
      <c r="AA1906" s="2"/>
      <c r="AB1906" s="2"/>
      <c r="AC1906" s="1291"/>
      <c r="AD1906" s="1415"/>
      <c r="AE1906" s="1415"/>
      <c r="AF1906" s="1415"/>
      <c r="AG1906" s="1415"/>
      <c r="AH1906" s="1415"/>
      <c r="AI1906" s="1415"/>
      <c r="AJ1906" s="1415"/>
      <c r="AK1906" s="1415"/>
      <c r="AL1906" s="1415"/>
    </row>
    <row r="1907" spans="1:38" s="731" customFormat="1" ht="25" customHeight="1">
      <c r="A1907" s="1704">
        <f>IF(G1850="",0,1)</f>
        <v>0</v>
      </c>
      <c r="B1907" s="1629"/>
      <c r="C1907" s="1283"/>
      <c r="D1907" s="1561"/>
      <c r="E1907" s="1474" t="str">
        <f t="shared" si="178"/>
        <v/>
      </c>
      <c r="F1907" s="1789"/>
      <c r="G1907" s="1315"/>
      <c r="H1907" s="1619" t="s">
        <v>909</v>
      </c>
      <c r="I1907" s="1369"/>
      <c r="J1907" s="1369"/>
      <c r="K1907" s="1369"/>
      <c r="L1907" s="1369"/>
      <c r="M1907" s="1369"/>
      <c r="N1907" s="1369"/>
      <c r="O1907" s="1369"/>
      <c r="P1907" s="1369"/>
      <c r="Q1907" s="1369"/>
      <c r="R1907" s="1369"/>
      <c r="S1907" s="1369"/>
      <c r="T1907" s="1369"/>
      <c r="U1907" s="1369"/>
      <c r="V1907" s="1369"/>
      <c r="W1907" s="1369"/>
      <c r="X1907" s="2"/>
      <c r="Y1907" s="2"/>
      <c r="Z1907" s="2"/>
      <c r="AA1907" s="2"/>
      <c r="AB1907" s="2"/>
      <c r="AC1907" s="1291"/>
      <c r="AD1907" s="1415"/>
      <c r="AE1907" s="1415"/>
      <c r="AF1907" s="1415"/>
      <c r="AG1907" s="1415"/>
      <c r="AH1907" s="1415"/>
      <c r="AI1907" s="1415"/>
      <c r="AJ1907" s="1415"/>
      <c r="AK1907" s="1415"/>
      <c r="AL1907" s="1415"/>
    </row>
    <row r="1908" spans="1:38" s="731" customFormat="1" ht="84" customHeight="1">
      <c r="A1908" s="1704">
        <f>IF(G1850="",0,1)</f>
        <v>0</v>
      </c>
      <c r="B1908" s="1629"/>
      <c r="C1908" s="1283"/>
      <c r="D1908" s="1561"/>
      <c r="E1908" s="1474" t="str">
        <f t="shared" si="178"/>
        <v/>
      </c>
      <c r="F1908" s="1789"/>
      <c r="G1908" s="1315"/>
      <c r="H1908" s="2188"/>
      <c r="I1908" s="2189"/>
      <c r="J1908" s="2189"/>
      <c r="K1908" s="2189"/>
      <c r="L1908" s="2189"/>
      <c r="M1908" s="2189"/>
      <c r="N1908" s="2189"/>
      <c r="O1908" s="2189"/>
      <c r="P1908" s="2189"/>
      <c r="Q1908" s="2189"/>
      <c r="R1908" s="2189"/>
      <c r="S1908" s="2189"/>
      <c r="T1908" s="2189"/>
      <c r="U1908" s="2189"/>
      <c r="V1908" s="2189"/>
      <c r="W1908" s="2190"/>
      <c r="X1908" s="2"/>
      <c r="Y1908" s="2"/>
      <c r="Z1908" s="2"/>
      <c r="AA1908" s="2"/>
      <c r="AB1908" s="2"/>
      <c r="AC1908" s="1291"/>
      <c r="AD1908" s="1415"/>
      <c r="AE1908" s="1415"/>
      <c r="AF1908" s="1415"/>
      <c r="AG1908" s="1415"/>
      <c r="AH1908" s="1415"/>
      <c r="AI1908" s="1415"/>
      <c r="AJ1908" s="1415"/>
      <c r="AK1908" s="1415"/>
      <c r="AL1908" s="1415"/>
    </row>
    <row r="1909" spans="1:38" s="731" customFormat="1" ht="25" customHeight="1">
      <c r="A1909" s="1704">
        <f>IF(G1850="",0,1)</f>
        <v>0</v>
      </c>
      <c r="B1909" s="1629"/>
      <c r="C1909" s="1283"/>
      <c r="D1909" s="1561"/>
      <c r="E1909" s="1474" t="str">
        <f t="shared" si="178"/>
        <v/>
      </c>
      <c r="F1909" s="1789"/>
      <c r="G1909" s="1315"/>
      <c r="H1909" s="1335"/>
      <c r="I1909" s="1336"/>
      <c r="J1909" s="1336"/>
      <c r="K1909" s="1336"/>
      <c r="L1909" s="1336"/>
      <c r="M1909" s="1336"/>
      <c r="N1909" s="1336"/>
      <c r="O1909" s="1336"/>
      <c r="P1909" s="1336"/>
      <c r="Q1909" s="1336"/>
      <c r="R1909" s="1336"/>
      <c r="S1909" s="1336"/>
      <c r="T1909" s="1336"/>
      <c r="U1909" s="1336"/>
      <c r="V1909" s="1336"/>
      <c r="W1909" s="1336"/>
      <c r="X1909" s="2"/>
      <c r="Y1909" s="2"/>
      <c r="Z1909" s="2"/>
      <c r="AA1909" s="2"/>
      <c r="AB1909" s="2"/>
      <c r="AC1909" s="1291"/>
      <c r="AD1909" s="1415"/>
      <c r="AE1909" s="1415"/>
      <c r="AF1909" s="1415"/>
      <c r="AG1909" s="1415"/>
      <c r="AH1909" s="1415"/>
      <c r="AI1909" s="1415"/>
      <c r="AJ1909" s="1415"/>
      <c r="AK1909" s="1415"/>
      <c r="AL1909" s="1415"/>
    </row>
    <row r="1910" spans="1:38" s="731" customFormat="1" ht="25" customHeight="1">
      <c r="A1910" s="1704">
        <f>IF(G1850="",0,1)</f>
        <v>0</v>
      </c>
      <c r="B1910" s="1629"/>
      <c r="C1910" s="1283"/>
      <c r="D1910" s="1561"/>
      <c r="E1910" s="1474" t="str">
        <f t="shared" si="178"/>
        <v/>
      </c>
      <c r="F1910" s="1789"/>
      <c r="G1910" s="1315"/>
      <c r="H1910" s="1335"/>
      <c r="I1910" s="1336"/>
      <c r="J1910" s="1337"/>
      <c r="K1910" s="1338"/>
      <c r="L1910" s="1338"/>
      <c r="M1910" s="1338"/>
      <c r="N1910" s="1338"/>
      <c r="O1910" s="1338"/>
      <c r="P1910" s="1338"/>
      <c r="Q1910" s="1338"/>
      <c r="R1910" s="1338"/>
      <c r="S1910" s="1337"/>
      <c r="T1910" s="1337"/>
      <c r="U1910" s="1337"/>
      <c r="V1910" s="1339"/>
      <c r="W1910" s="989"/>
      <c r="X1910" s="2"/>
      <c r="Y1910" s="2"/>
      <c r="Z1910" s="2"/>
      <c r="AA1910" s="2"/>
      <c r="AB1910" s="2"/>
      <c r="AC1910" s="1291"/>
      <c r="AD1910" s="1415"/>
      <c r="AE1910" s="1415"/>
      <c r="AF1910" s="1415"/>
      <c r="AG1910" s="1415"/>
      <c r="AH1910" s="1415"/>
      <c r="AI1910" s="1415"/>
      <c r="AJ1910" s="1415"/>
      <c r="AK1910" s="1415"/>
      <c r="AL1910" s="1415"/>
    </row>
    <row r="1911" spans="1:38" s="731" customFormat="1" ht="25" customHeight="1">
      <c r="A1911" s="1704">
        <f>IF(G1850="",0,1)</f>
        <v>0</v>
      </c>
      <c r="B1911" s="1629"/>
      <c r="C1911" s="1283"/>
      <c r="D1911" s="1561"/>
      <c r="E1911" s="1474" t="str">
        <f t="shared" si="178"/>
        <v/>
      </c>
      <c r="F1911" s="1789"/>
      <c r="G1911" s="1315"/>
      <c r="H1911" s="1335"/>
      <c r="I1911" s="1336"/>
      <c r="J1911" s="1337"/>
      <c r="K1911" s="1338"/>
      <c r="L1911" s="1338"/>
      <c r="M1911" s="1338"/>
      <c r="N1911" s="1338"/>
      <c r="O1911" s="1338"/>
      <c r="P1911" s="1338"/>
      <c r="Q1911" s="1338"/>
      <c r="R1911" s="1338"/>
      <c r="S1911" s="1337"/>
      <c r="T1911" s="1337"/>
      <c r="U1911" s="1337"/>
      <c r="V1911" s="1339"/>
      <c r="W1911" s="989"/>
      <c r="X1911" s="2"/>
      <c r="Y1911" s="2"/>
      <c r="Z1911" s="2"/>
      <c r="AA1911" s="2"/>
      <c r="AB1911" s="2"/>
      <c r="AC1911" s="1291"/>
      <c r="AD1911" s="1415"/>
      <c r="AE1911" s="1415"/>
      <c r="AF1911" s="1415"/>
      <c r="AG1911" s="1415"/>
      <c r="AH1911" s="1415"/>
      <c r="AI1911" s="1415"/>
      <c r="AJ1911" s="1415"/>
      <c r="AK1911" s="1415"/>
      <c r="AL1911" s="1415"/>
    </row>
    <row r="1912" spans="1:38" s="1292" customFormat="1" ht="24" thickBot="1">
      <c r="A1912" s="1704">
        <f>IF(G1850="",0,1)</f>
        <v>0</v>
      </c>
      <c r="B1912" s="1629"/>
      <c r="C1912" s="1283"/>
      <c r="D1912" s="1561"/>
      <c r="E1912" s="1474" t="str">
        <f t="shared" si="178"/>
        <v/>
      </c>
      <c r="F1912" s="1789"/>
      <c r="G1912" s="777" t="str">
        <f>CONCATENATE(G1850, G$39)</f>
        <v>: Contrôle d'optimisation énergétique</v>
      </c>
      <c r="H1912" s="777"/>
      <c r="I1912" s="777"/>
      <c r="J1912" s="777"/>
      <c r="K1912" s="777"/>
      <c r="L1912" s="777"/>
      <c r="M1912" s="777"/>
      <c r="N1912" s="777"/>
      <c r="O1912" s="777"/>
      <c r="P1912" s="777"/>
      <c r="Q1912" s="777"/>
      <c r="R1912" s="777"/>
      <c r="S1912" s="777"/>
      <c r="T1912" s="777"/>
      <c r="U1912" s="2175"/>
      <c r="V1912" s="2175"/>
      <c r="W1912" s="1570"/>
      <c r="X1912" s="2"/>
      <c r="Y1912" s="2"/>
      <c r="Z1912" s="2"/>
      <c r="AA1912" s="2"/>
      <c r="AB1912" s="2"/>
      <c r="AC1912" s="1291"/>
      <c r="AD1912" s="1415"/>
    </row>
    <row r="1913" spans="1:38" s="731" customFormat="1" ht="25" customHeight="1">
      <c r="A1913" s="1704">
        <f>IF(G1850="",0,1)</f>
        <v>0</v>
      </c>
      <c r="B1913" s="1629"/>
      <c r="C1913" s="1283"/>
      <c r="D1913" s="1561"/>
      <c r="E1913" s="1474" t="str">
        <f t="shared" si="178"/>
        <v/>
      </c>
      <c r="F1913" s="1789"/>
      <c r="G1913" s="1315"/>
      <c r="H1913" s="1335"/>
      <c r="I1913" s="1336"/>
      <c r="J1913" s="1337"/>
      <c r="K1913" s="1338"/>
      <c r="L1913" s="1338"/>
      <c r="M1913" s="1338"/>
      <c r="N1913" s="1338"/>
      <c r="O1913" s="1338"/>
      <c r="P1913" s="1338"/>
      <c r="Q1913" s="1338"/>
      <c r="R1913" s="1338"/>
      <c r="S1913" s="1337"/>
      <c r="T1913" s="1337"/>
      <c r="U1913" s="1337"/>
      <c r="V1913" s="1339"/>
      <c r="W1913" s="989"/>
      <c r="X1913" s="2"/>
      <c r="Y1913" s="2"/>
      <c r="Z1913" s="2"/>
      <c r="AA1913" s="2"/>
      <c r="AB1913" s="2"/>
      <c r="AC1913" s="1291"/>
      <c r="AD1913" s="1415"/>
      <c r="AE1913" s="1415"/>
      <c r="AF1913" s="1415"/>
      <c r="AG1913" s="1415"/>
      <c r="AH1913" s="1415"/>
      <c r="AI1913" s="1415"/>
      <c r="AJ1913" s="1415"/>
      <c r="AK1913" s="1415"/>
      <c r="AL1913" s="1415"/>
    </row>
    <row r="1914" spans="1:38" s="731" customFormat="1" ht="25" customHeight="1">
      <c r="A1914" s="1704">
        <f>IF(G1850="",0,1)</f>
        <v>0</v>
      </c>
      <c r="B1914" s="1629"/>
      <c r="C1914" s="1283"/>
      <c r="D1914" s="1561"/>
      <c r="E1914" s="1474" t="str">
        <f t="shared" si="178"/>
        <v/>
      </c>
      <c r="F1914" s="1789"/>
      <c r="G1914" s="1571" t="str">
        <f>G$129</f>
        <v>Réalisez les mesures d'optimisation énergétique au moins 1 x par an - au mieux avant la période de chauffe.</v>
      </c>
      <c r="H1914" s="1335"/>
      <c r="I1914" s="1336"/>
      <c r="J1914" s="1337"/>
      <c r="K1914" s="1338"/>
      <c r="L1914" s="1338"/>
      <c r="M1914" s="1338"/>
      <c r="N1914" s="1338"/>
      <c r="O1914" s="1338"/>
      <c r="P1914" s="1338"/>
      <c r="Q1914" s="1338"/>
      <c r="R1914" s="1338"/>
      <c r="S1914" s="1337"/>
      <c r="T1914" s="1337"/>
      <c r="U1914" s="1337"/>
      <c r="V1914" s="1339"/>
      <c r="W1914" s="989"/>
      <c r="X1914" s="2"/>
      <c r="Y1914" s="2"/>
      <c r="Z1914" s="2"/>
      <c r="AA1914" s="2"/>
      <c r="AB1914" s="2"/>
      <c r="AC1914" s="1291"/>
      <c r="AD1914" s="1415"/>
      <c r="AE1914" s="1415"/>
      <c r="AF1914" s="1415"/>
      <c r="AG1914" s="1415"/>
      <c r="AH1914" s="1415"/>
      <c r="AI1914" s="1415"/>
      <c r="AJ1914" s="1415"/>
      <c r="AK1914" s="1415"/>
      <c r="AL1914" s="1415"/>
    </row>
    <row r="1915" spans="1:38" s="731" customFormat="1" ht="25" customHeight="1">
      <c r="A1915" s="1704">
        <f>IF(G1850="",0,1)</f>
        <v>0</v>
      </c>
      <c r="B1915" s="1629"/>
      <c r="C1915" s="1283"/>
      <c r="D1915" s="1561"/>
      <c r="E1915" s="1474" t="str">
        <f t="shared" ref="E1915:E1948" si="179">IF((SUM(A1915:C1915))&gt;0,G$42,"")</f>
        <v/>
      </c>
      <c r="F1915" s="1789"/>
      <c r="G1915" s="1571"/>
      <c r="H1915" s="1335"/>
      <c r="I1915" s="1336"/>
      <c r="J1915" s="1337"/>
      <c r="K1915" s="1338"/>
      <c r="L1915" s="1338"/>
      <c r="M1915" s="1338"/>
      <c r="N1915" s="1338"/>
      <c r="O1915" s="1338"/>
      <c r="P1915" s="1338"/>
      <c r="Q1915" s="1338"/>
      <c r="R1915" s="1338"/>
      <c r="S1915" s="1572" t="str">
        <f>S$130</f>
        <v>Réalisé</v>
      </c>
      <c r="V1915" s="955" t="str">
        <f>V$130</f>
        <v>Nom, date</v>
      </c>
      <c r="W1915" s="989"/>
      <c r="X1915" s="2"/>
      <c r="Y1915" s="2"/>
      <c r="Z1915" s="2"/>
      <c r="AA1915" s="2"/>
      <c r="AB1915" s="2"/>
      <c r="AC1915" s="1291"/>
      <c r="AD1915" s="1415"/>
      <c r="AE1915" s="1415"/>
      <c r="AF1915" s="1415"/>
      <c r="AG1915" s="1415"/>
      <c r="AH1915" s="1415"/>
      <c r="AI1915" s="1415"/>
      <c r="AJ1915" s="1415"/>
      <c r="AK1915" s="1415"/>
      <c r="AL1915" s="1415"/>
    </row>
    <row r="1916" spans="1:38" s="731" customFormat="1" ht="25" customHeight="1">
      <c r="A1916" s="1704">
        <f>IF(G1850="",0,1)</f>
        <v>0</v>
      </c>
      <c r="B1916" s="1629"/>
      <c r="C1916" s="1283"/>
      <c r="D1916" s="1561"/>
      <c r="E1916" s="1474" t="str">
        <f t="shared" si="179"/>
        <v/>
      </c>
      <c r="F1916" s="1789"/>
      <c r="G1916" s="1335" t="str">
        <f>G$131</f>
        <v>2.1 Etanchéité</v>
      </c>
      <c r="H1916" s="1335"/>
      <c r="I1916" s="1336"/>
      <c r="J1916" s="1337"/>
      <c r="K1916" s="1338"/>
      <c r="L1916" s="1338"/>
      <c r="M1916" s="1338"/>
      <c r="N1916" s="1338"/>
      <c r="O1916" s="1338"/>
      <c r="P1916" s="1338"/>
      <c r="Q1916" s="1338"/>
      <c r="R1916" s="1338"/>
      <c r="S1916" s="1337"/>
      <c r="T1916" s="1337"/>
      <c r="U1916" s="1337"/>
      <c r="V1916" s="1339"/>
      <c r="W1916" s="1339"/>
      <c r="X1916" s="1339"/>
      <c r="Y1916" s="2"/>
      <c r="Z1916" s="2"/>
      <c r="AA1916" s="2"/>
      <c r="AB1916" s="2"/>
      <c r="AC1916" s="1291"/>
      <c r="AD1916" s="1415"/>
      <c r="AE1916" s="1415"/>
      <c r="AF1916" s="1415"/>
      <c r="AG1916" s="1415"/>
      <c r="AH1916" s="1415"/>
      <c r="AI1916" s="1415"/>
      <c r="AJ1916" s="1415"/>
      <c r="AK1916" s="1415"/>
      <c r="AL1916" s="1415"/>
    </row>
    <row r="1917" spans="1:38" s="731" customFormat="1" ht="19" customHeight="1">
      <c r="A1917" s="1704">
        <f>IF(G1850="",0,1)</f>
        <v>0</v>
      </c>
      <c r="B1917" s="1629"/>
      <c r="C1917" s="1283"/>
      <c r="D1917" s="1561"/>
      <c r="E1917" s="1474" t="str">
        <f t="shared" si="179"/>
        <v/>
      </c>
      <c r="F1917" s="1789"/>
      <c r="G1917" s="1573" t="s">
        <v>9</v>
      </c>
      <c r="H1917" s="1574" t="str">
        <f>BT1850</f>
        <v/>
      </c>
      <c r="I1917" s="1575"/>
      <c r="J1917" s="1576"/>
      <c r="K1917" s="1577"/>
      <c r="L1917" s="1578"/>
      <c r="M1917" s="1578"/>
      <c r="N1917" s="1578"/>
      <c r="O1917" s="1578"/>
      <c r="P1917" s="1578"/>
      <c r="Q1917" s="1578"/>
      <c r="R1917" s="1578"/>
      <c r="S1917" s="1578"/>
      <c r="T1917" s="1578"/>
      <c r="U1917" s="1576"/>
      <c r="V1917" s="1579"/>
      <c r="W1917" s="1579"/>
      <c r="X1917" s="1579"/>
      <c r="Y1917" s="2"/>
      <c r="Z1917" s="2"/>
      <c r="AA1917" s="2"/>
      <c r="AB1917" s="2"/>
      <c r="AC1917" s="1291"/>
      <c r="AD1917" s="1415"/>
      <c r="AE1917" s="1415"/>
      <c r="AF1917" s="1415"/>
      <c r="AG1917" s="1415"/>
      <c r="AH1917" s="1415"/>
      <c r="AI1917" s="1415"/>
      <c r="AJ1917" s="1415"/>
      <c r="AK1917" s="1415"/>
      <c r="AL1917" s="1415"/>
    </row>
    <row r="1918" spans="1:38" s="731" customFormat="1" ht="20" customHeight="1">
      <c r="A1918" s="1704">
        <f>IF(G1850="",0,1)</f>
        <v>0</v>
      </c>
      <c r="B1918" s="1629"/>
      <c r="C1918" s="1283"/>
      <c r="D1918" s="1561"/>
      <c r="E1918" s="1474" t="str">
        <f t="shared" si="179"/>
        <v/>
      </c>
      <c r="F1918" s="1789"/>
      <c r="G1918" s="1573"/>
      <c r="H1918" s="1335"/>
      <c r="I1918" s="2176" t="s">
        <v>528</v>
      </c>
      <c r="J1918" s="2176"/>
      <c r="K1918" s="1338"/>
      <c r="L1918" s="1338"/>
      <c r="M1918" s="1338"/>
      <c r="N1918" s="1338"/>
      <c r="O1918" s="1338"/>
      <c r="P1918" s="1337"/>
      <c r="Q1918" s="1337"/>
      <c r="U1918" s="1580"/>
      <c r="V1918" s="1580"/>
      <c r="W1918" s="1580"/>
      <c r="X1918" s="1580"/>
      <c r="Y1918" s="2"/>
      <c r="Z1918" s="2"/>
      <c r="AA1918" s="2"/>
      <c r="AB1918" s="2"/>
      <c r="AC1918" s="1291"/>
      <c r="AD1918" s="1415"/>
      <c r="AE1918" s="1415"/>
      <c r="AF1918" s="1415"/>
      <c r="AG1918" s="1415"/>
      <c r="AH1918" s="1415"/>
      <c r="AI1918" s="1415"/>
      <c r="AJ1918" s="1415"/>
      <c r="AK1918" s="1415"/>
      <c r="AL1918" s="1415"/>
    </row>
    <row r="1919" spans="1:38" s="731" customFormat="1" ht="25" customHeight="1">
      <c r="A1919" s="1704">
        <f>IF(G1850="",0,1)</f>
        <v>0</v>
      </c>
      <c r="B1919" s="1629"/>
      <c r="C1919" s="1283"/>
      <c r="D1919" s="1561"/>
      <c r="E1919" s="1474" t="str">
        <f t="shared" si="179"/>
        <v/>
      </c>
      <c r="F1919" s="1789"/>
      <c r="G1919" s="1573"/>
      <c r="H1919" s="1335"/>
      <c r="I1919" s="2176" t="s">
        <v>529</v>
      </c>
      <c r="J1919" s="2176"/>
      <c r="K1919" s="2177" t="str">
        <f>K$134</f>
        <v xml:space="preserve"> Améliorez l'étanchéité des portes en renforçant les joints.</v>
      </c>
      <c r="L1919" s="2177"/>
      <c r="M1919" s="2177"/>
      <c r="N1919" s="2177"/>
      <c r="O1919" s="2177"/>
      <c r="P1919" s="2177"/>
      <c r="Q1919" s="2177"/>
      <c r="R1919" s="2177"/>
      <c r="S1919" s="1581" t="s">
        <v>16</v>
      </c>
      <c r="T1919" s="1582"/>
      <c r="U1919" s="1580"/>
      <c r="V1919" s="1583"/>
      <c r="W1919" s="1584"/>
      <c r="X1919" s="1585"/>
      <c r="Y1919" s="2"/>
      <c r="Z1919" s="2"/>
      <c r="AA1919" s="2"/>
      <c r="AB1919" s="2"/>
      <c r="AC1919" s="1291"/>
      <c r="AD1919" s="1415"/>
      <c r="AE1919" s="1415"/>
      <c r="AF1919" s="1415"/>
      <c r="AG1919" s="1415"/>
      <c r="AH1919" s="1415"/>
      <c r="AI1919" s="1415"/>
      <c r="AJ1919" s="1415"/>
      <c r="AK1919" s="1415"/>
      <c r="AL1919" s="1415"/>
    </row>
    <row r="1920" spans="1:38" s="731" customFormat="1" ht="6" customHeight="1">
      <c r="A1920" s="1704">
        <f>IF(G1850="",0,1)</f>
        <v>0</v>
      </c>
      <c r="B1920" s="1629"/>
      <c r="C1920" s="1283"/>
      <c r="D1920" s="1561"/>
      <c r="E1920" s="1474" t="str">
        <f t="shared" si="179"/>
        <v/>
      </c>
      <c r="F1920" s="1789"/>
      <c r="G1920" s="1573"/>
      <c r="H1920" s="1335"/>
      <c r="I1920" s="1586"/>
      <c r="J1920" s="1586"/>
      <c r="K1920" s="1587"/>
      <c r="L1920" s="1587"/>
      <c r="M1920" s="1587"/>
      <c r="N1920" s="1587"/>
      <c r="O1920" s="1587"/>
      <c r="P1920" s="1587"/>
      <c r="Q1920" s="1587"/>
      <c r="R1920" s="1338"/>
      <c r="S1920" s="1337"/>
      <c r="T1920" s="1588"/>
      <c r="U1920" s="1582"/>
      <c r="V1920" s="1339"/>
      <c r="W1920" s="1339"/>
      <c r="X1920" s="1339"/>
      <c r="Y1920" s="2"/>
      <c r="Z1920" s="2"/>
      <c r="AA1920" s="2"/>
      <c r="AB1920" s="2"/>
      <c r="AC1920" s="1291"/>
      <c r="AD1920" s="1415"/>
      <c r="AE1920" s="1415"/>
      <c r="AF1920" s="1415"/>
      <c r="AG1920" s="1415"/>
      <c r="AH1920" s="1415"/>
      <c r="AI1920" s="1415"/>
      <c r="AJ1920" s="1415"/>
      <c r="AK1920" s="1415"/>
      <c r="AL1920" s="1415"/>
    </row>
    <row r="1921" spans="1:38" s="731" customFormat="1" ht="19" customHeight="1">
      <c r="A1921" s="1704">
        <f>IF(G1850="",0,1)</f>
        <v>0</v>
      </c>
      <c r="B1921" s="1629"/>
      <c r="C1921" s="1283"/>
      <c r="D1921" s="1561"/>
      <c r="E1921" s="1474" t="str">
        <f t="shared" si="179"/>
        <v/>
      </c>
      <c r="F1921" s="1789"/>
      <c r="G1921" s="1573" t="s">
        <v>9</v>
      </c>
      <c r="H1921" s="1574" t="str">
        <f>BU1850</f>
        <v/>
      </c>
      <c r="I1921" s="1575"/>
      <c r="J1921" s="1576"/>
      <c r="K1921" s="1577"/>
      <c r="L1921" s="1578"/>
      <c r="M1921" s="1578"/>
      <c r="N1921" s="1578"/>
      <c r="O1921" s="1578"/>
      <c r="P1921" s="1578"/>
      <c r="Q1921" s="1578"/>
      <c r="R1921" s="1578"/>
      <c r="S1921" s="1578"/>
      <c r="T1921" s="1578"/>
      <c r="U1921" s="1576"/>
      <c r="V1921" s="1579"/>
      <c r="W1921" s="1579"/>
      <c r="X1921" s="1579"/>
      <c r="Y1921" s="2"/>
      <c r="Z1921" s="2"/>
      <c r="AA1921" s="2"/>
      <c r="AB1921" s="2"/>
      <c r="AC1921" s="1291"/>
      <c r="AD1921" s="1415"/>
      <c r="AE1921" s="1415"/>
      <c r="AF1921" s="1415"/>
      <c r="AG1921" s="1415"/>
      <c r="AH1921" s="1415"/>
      <c r="AI1921" s="1415"/>
      <c r="AJ1921" s="1415"/>
      <c r="AK1921" s="1415"/>
      <c r="AL1921" s="1415"/>
    </row>
    <row r="1922" spans="1:38" s="731" customFormat="1" ht="19" customHeight="1">
      <c r="A1922" s="1704">
        <f>IF(G1850="",0,1)</f>
        <v>0</v>
      </c>
      <c r="B1922" s="1629"/>
      <c r="C1922" s="1283"/>
      <c r="D1922" s="1561"/>
      <c r="E1922" s="1474" t="str">
        <f t="shared" si="179"/>
        <v/>
      </c>
      <c r="F1922" s="1789"/>
      <c r="G1922" s="1571"/>
      <c r="H1922" s="1335"/>
      <c r="I1922" s="2176" t="s">
        <v>528</v>
      </c>
      <c r="J1922" s="2176"/>
      <c r="K1922" s="1338"/>
      <c r="L1922" s="1338"/>
      <c r="M1922" s="1338"/>
      <c r="N1922" s="1338"/>
      <c r="O1922" s="1338"/>
      <c r="P1922" s="1337"/>
      <c r="Q1922" s="1337"/>
      <c r="U1922" s="1580"/>
      <c r="V1922" s="1580"/>
      <c r="W1922" s="1580"/>
      <c r="X1922" s="1580"/>
      <c r="Y1922" s="2"/>
      <c r="Z1922" s="2"/>
      <c r="AA1922" s="2"/>
      <c r="AB1922" s="2"/>
      <c r="AC1922" s="1291"/>
      <c r="AD1922" s="1415"/>
      <c r="AE1922" s="1415"/>
      <c r="AF1922" s="1415"/>
      <c r="AG1922" s="1415"/>
      <c r="AH1922" s="1415"/>
      <c r="AI1922" s="1415"/>
      <c r="AJ1922" s="1415"/>
      <c r="AK1922" s="1415"/>
      <c r="AL1922" s="1415"/>
    </row>
    <row r="1923" spans="1:38" s="731" customFormat="1" ht="31" customHeight="1">
      <c r="A1923" s="1704">
        <f>IF(G1850="",0,1)</f>
        <v>0</v>
      </c>
      <c r="B1923" s="1629"/>
      <c r="C1923" s="1283"/>
      <c r="D1923" s="1561"/>
      <c r="E1923" s="1474" t="str">
        <f t="shared" si="179"/>
        <v/>
      </c>
      <c r="F1923" s="1789"/>
      <c r="G1923" s="1571"/>
      <c r="H1923" s="1335"/>
      <c r="I1923" s="2176" t="s">
        <v>529</v>
      </c>
      <c r="J1923" s="2176"/>
      <c r="K1923" s="2178" t="str">
        <f>BV1850</f>
        <v/>
      </c>
      <c r="L1923" s="2177"/>
      <c r="M1923" s="2177"/>
      <c r="N1923" s="2177"/>
      <c r="O1923" s="2177"/>
      <c r="P1923" s="2177"/>
      <c r="Q1923" s="2177"/>
      <c r="R1923" s="2177"/>
      <c r="S1923" s="1581" t="s">
        <v>16</v>
      </c>
      <c r="T1923" s="1582"/>
      <c r="U1923" s="1580"/>
      <c r="V1923" s="1583"/>
      <c r="W1923" s="1584"/>
      <c r="X1923" s="1585"/>
      <c r="Y1923" s="2"/>
      <c r="Z1923" s="2"/>
      <c r="AA1923" s="2"/>
      <c r="AB1923" s="2"/>
      <c r="AC1923" s="1291"/>
      <c r="AD1923" s="1415"/>
      <c r="AE1923" s="1415"/>
      <c r="AF1923" s="1415"/>
      <c r="AG1923" s="1415"/>
      <c r="AH1923" s="1415"/>
      <c r="AI1923" s="1415"/>
      <c r="AJ1923" s="1415"/>
      <c r="AK1923" s="1415"/>
      <c r="AL1923" s="1415"/>
    </row>
    <row r="1924" spans="1:38" s="731" customFormat="1" ht="6" customHeight="1">
      <c r="A1924" s="1704">
        <f>IF(G1850="",0,1)</f>
        <v>0</v>
      </c>
      <c r="B1924" s="1629"/>
      <c r="C1924" s="1283"/>
      <c r="D1924" s="1561"/>
      <c r="E1924" s="1474" t="str">
        <f t="shared" si="179"/>
        <v/>
      </c>
      <c r="F1924" s="1789"/>
      <c r="G1924" s="1571"/>
      <c r="H1924" s="1335"/>
      <c r="I1924" s="1586"/>
      <c r="J1924" s="1586"/>
      <c r="K1924" s="1587"/>
      <c r="L1924" s="1587"/>
      <c r="M1924" s="1587"/>
      <c r="N1924" s="1587"/>
      <c r="O1924" s="1587"/>
      <c r="P1924" s="1587"/>
      <c r="Q1924" s="1587"/>
      <c r="R1924" s="1338"/>
      <c r="S1924" s="1337"/>
      <c r="T1924" s="1582"/>
      <c r="U1924" s="1582"/>
      <c r="V1924" s="1339"/>
      <c r="W1924" s="1339"/>
      <c r="X1924" s="1339"/>
      <c r="Y1924" s="2"/>
      <c r="Z1924" s="2"/>
      <c r="AA1924" s="2"/>
      <c r="AB1924" s="2"/>
      <c r="AC1924" s="1291"/>
      <c r="AD1924" s="1415"/>
      <c r="AE1924" s="1415"/>
      <c r="AF1924" s="1415"/>
      <c r="AG1924" s="1415"/>
      <c r="AH1924" s="1415"/>
      <c r="AI1924" s="1415"/>
      <c r="AJ1924" s="1415"/>
      <c r="AK1924" s="1415"/>
      <c r="AL1924" s="1415"/>
    </row>
    <row r="1925" spans="1:38" s="731" customFormat="1" ht="17" customHeight="1">
      <c r="A1925" s="1704">
        <f>IF(G1850="",0,1)</f>
        <v>0</v>
      </c>
      <c r="B1925" s="1629"/>
      <c r="C1925" s="1283"/>
      <c r="D1925" s="1561"/>
      <c r="E1925" s="1474" t="str">
        <f t="shared" si="179"/>
        <v/>
      </c>
      <c r="F1925" s="1789"/>
      <c r="G1925" s="1571"/>
      <c r="H1925" s="1589"/>
      <c r="I1925" s="1590"/>
      <c r="J1925" s="1590"/>
      <c r="K1925" s="1591"/>
      <c r="L1925" s="1591"/>
      <c r="M1925" s="1591"/>
      <c r="N1925" s="1591"/>
      <c r="O1925" s="1591"/>
      <c r="P1925" s="1591"/>
      <c r="Q1925" s="1591"/>
      <c r="R1925" s="1592"/>
      <c r="S1925" s="1593"/>
      <c r="T1925" s="1594"/>
      <c r="U1925" s="1594"/>
      <c r="V1925" s="1595"/>
      <c r="W1925" s="1595"/>
      <c r="X1925" s="1595"/>
      <c r="Y1925" s="2"/>
      <c r="Z1925" s="2"/>
      <c r="AA1925" s="2"/>
      <c r="AB1925" s="2"/>
      <c r="AC1925" s="1291"/>
      <c r="AD1925" s="1415"/>
      <c r="AE1925" s="1415"/>
      <c r="AF1925" s="1415"/>
      <c r="AG1925" s="1415"/>
      <c r="AH1925" s="1415"/>
      <c r="AI1925" s="1415"/>
      <c r="AJ1925" s="1415"/>
      <c r="AK1925" s="1415"/>
      <c r="AL1925" s="1415"/>
    </row>
    <row r="1926" spans="1:38" s="731" customFormat="1" ht="25" customHeight="1">
      <c r="A1926" s="1704">
        <f>IF(G1850="",0,1)</f>
        <v>0</v>
      </c>
      <c r="B1926" s="1629"/>
      <c r="C1926" s="1283"/>
      <c r="D1926" s="1561"/>
      <c r="E1926" s="1474" t="str">
        <f t="shared" si="179"/>
        <v/>
      </c>
      <c r="F1926" s="1789"/>
      <c r="G1926" s="1335" t="str">
        <f>G$141</f>
        <v>2.2 Sonde</v>
      </c>
      <c r="H1926" s="1335"/>
      <c r="I1926" s="1336"/>
      <c r="J1926" s="1337"/>
      <c r="K1926" s="1338"/>
      <c r="L1926" s="1338"/>
      <c r="M1926" s="1338"/>
      <c r="N1926" s="1338"/>
      <c r="O1926" s="1338"/>
      <c r="P1926" s="1338"/>
      <c r="Q1926" s="1338"/>
      <c r="R1926" s="1338"/>
      <c r="S1926" s="1337"/>
      <c r="T1926" s="1337"/>
      <c r="U1926" s="1337"/>
      <c r="V1926" s="1339"/>
      <c r="W1926" s="1339"/>
      <c r="X1926" s="1339"/>
      <c r="Y1926" s="2"/>
      <c r="Z1926" s="2"/>
      <c r="AA1926" s="2"/>
      <c r="AB1926" s="2"/>
      <c r="AC1926" s="1291"/>
      <c r="AD1926" s="1415"/>
      <c r="AE1926" s="1415"/>
      <c r="AF1926" s="1415"/>
      <c r="AG1926" s="1415"/>
      <c r="AH1926" s="1415"/>
      <c r="AI1926" s="1415"/>
      <c r="AJ1926" s="1415"/>
      <c r="AK1926" s="1415"/>
      <c r="AL1926" s="1415"/>
    </row>
    <row r="1927" spans="1:38" s="731" customFormat="1" ht="19" customHeight="1">
      <c r="A1927" s="1704">
        <f>IF(G1850="",0,1)</f>
        <v>0</v>
      </c>
      <c r="B1927" s="1629"/>
      <c r="C1927" s="1283"/>
      <c r="D1927" s="1561"/>
      <c r="E1927" s="1474" t="str">
        <f t="shared" si="179"/>
        <v/>
      </c>
      <c r="F1927" s="1789"/>
      <c r="G1927" s="1573" t="s">
        <v>9</v>
      </c>
      <c r="H1927" s="1596" t="str">
        <f>BW1850</f>
        <v/>
      </c>
      <c r="I1927" s="1575"/>
      <c r="J1927" s="1576"/>
      <c r="K1927" s="1577"/>
      <c r="L1927" s="1578"/>
      <c r="M1927" s="1578"/>
      <c r="N1927" s="1578"/>
      <c r="O1927" s="1578"/>
      <c r="P1927" s="1578"/>
      <c r="Q1927" s="1578"/>
      <c r="R1927" s="1578"/>
      <c r="S1927" s="1578"/>
      <c r="T1927" s="1578"/>
      <c r="U1927" s="1576"/>
      <c r="V1927" s="1579"/>
      <c r="W1927" s="1579"/>
      <c r="X1927" s="1579"/>
      <c r="Y1927" s="2"/>
      <c r="Z1927" s="2"/>
      <c r="AA1927" s="2"/>
      <c r="AB1927" s="2"/>
      <c r="AC1927" s="1291"/>
      <c r="AD1927" s="1415"/>
      <c r="AE1927" s="1415"/>
      <c r="AF1927" s="1415"/>
      <c r="AG1927" s="1415"/>
      <c r="AH1927" s="1415"/>
      <c r="AI1927" s="1415"/>
      <c r="AJ1927" s="1415"/>
      <c r="AK1927" s="1415"/>
      <c r="AL1927" s="1415"/>
    </row>
    <row r="1928" spans="1:38" s="731" customFormat="1" ht="19" customHeight="1">
      <c r="A1928" s="1704">
        <f>IF(G1850="",0,1)</f>
        <v>0</v>
      </c>
      <c r="B1928" s="1629"/>
      <c r="C1928" s="1283"/>
      <c r="D1928" s="1561"/>
      <c r="E1928" s="1474" t="str">
        <f t="shared" si="179"/>
        <v/>
      </c>
      <c r="F1928" s="1789"/>
      <c r="G1928" s="1573"/>
      <c r="H1928" s="1335"/>
      <c r="I1928" s="2176" t="s">
        <v>528</v>
      </c>
      <c r="J1928" s="2176"/>
      <c r="K1928" s="1338"/>
      <c r="L1928" s="1338"/>
      <c r="M1928" s="1338"/>
      <c r="N1928" s="1338"/>
      <c r="O1928" s="1338"/>
      <c r="P1928" s="1337"/>
      <c r="Q1928" s="1337"/>
      <c r="U1928" s="1580"/>
      <c r="V1928" s="1580"/>
      <c r="W1928" s="1580"/>
      <c r="X1928" s="1580"/>
      <c r="Y1928" s="2"/>
      <c r="Z1928" s="2"/>
      <c r="AA1928" s="2"/>
      <c r="AB1928" s="2"/>
      <c r="AC1928" s="1291"/>
      <c r="AD1928" s="1415"/>
      <c r="AE1928" s="1415"/>
      <c r="AF1928" s="1415"/>
      <c r="AG1928" s="1415"/>
      <c r="AH1928" s="1415"/>
      <c r="AI1928" s="1415"/>
      <c r="AJ1928" s="1415"/>
      <c r="AK1928" s="1415"/>
      <c r="AL1928" s="1415"/>
    </row>
    <row r="1929" spans="1:38" s="731" customFormat="1" ht="31" customHeight="1">
      <c r="A1929" s="1704">
        <f>IF(G1850="",0,1)</f>
        <v>0</v>
      </c>
      <c r="B1929" s="1629"/>
      <c r="C1929" s="1283"/>
      <c r="D1929" s="1561"/>
      <c r="E1929" s="1474" t="str">
        <f t="shared" si="179"/>
        <v/>
      </c>
      <c r="F1929" s="1789"/>
      <c r="G1929" s="1573"/>
      <c r="H1929" s="1335"/>
      <c r="I1929" s="2176" t="s">
        <v>529</v>
      </c>
      <c r="J1929" s="2176"/>
      <c r="K1929" s="2177" t="str">
        <f>K$144</f>
        <v>Réajustez les sondes de façon à ce qu'elles assurent une exactitude de mesure de l'ordre de ± 0.2°C.</v>
      </c>
      <c r="L1929" s="2177"/>
      <c r="M1929" s="2177"/>
      <c r="N1929" s="2177"/>
      <c r="O1929" s="2177"/>
      <c r="P1929" s="2177"/>
      <c r="Q1929" s="2177"/>
      <c r="R1929" s="2177"/>
      <c r="S1929" s="1581" t="s">
        <v>16</v>
      </c>
      <c r="T1929" s="1582"/>
      <c r="U1929" s="1580"/>
      <c r="V1929" s="1583"/>
      <c r="W1929" s="1584"/>
      <c r="X1929" s="1585"/>
      <c r="Y1929" s="2"/>
      <c r="Z1929" s="2"/>
      <c r="AA1929" s="2"/>
      <c r="AB1929" s="2"/>
      <c r="AC1929" s="1291"/>
      <c r="AD1929" s="1415"/>
      <c r="AE1929" s="1415"/>
      <c r="AF1929" s="1415"/>
      <c r="AG1929" s="1415"/>
      <c r="AH1929" s="1415"/>
      <c r="AI1929" s="1415"/>
      <c r="AJ1929" s="1415"/>
      <c r="AK1929" s="1415"/>
      <c r="AL1929" s="1415"/>
    </row>
    <row r="1930" spans="1:38" s="731" customFormat="1" ht="6" customHeight="1">
      <c r="A1930" s="1704">
        <f>IF(G1850="",0,1)</f>
        <v>0</v>
      </c>
      <c r="B1930" s="1629"/>
      <c r="C1930" s="1283"/>
      <c r="D1930" s="1561"/>
      <c r="E1930" s="1474" t="str">
        <f t="shared" si="179"/>
        <v/>
      </c>
      <c r="F1930" s="1789"/>
      <c r="G1930" s="1573"/>
      <c r="H1930" s="1335"/>
      <c r="I1930" s="1586"/>
      <c r="J1930" s="1586"/>
      <c r="K1930" s="1587"/>
      <c r="L1930" s="1587"/>
      <c r="M1930" s="1587"/>
      <c r="N1930" s="1587"/>
      <c r="O1930" s="1587"/>
      <c r="P1930" s="1587"/>
      <c r="Q1930" s="1587"/>
      <c r="R1930" s="1338"/>
      <c r="S1930" s="1337"/>
      <c r="T1930" s="1588"/>
      <c r="U1930" s="1582"/>
      <c r="V1930" s="1339"/>
      <c r="W1930" s="1339"/>
      <c r="X1930" s="1339"/>
      <c r="Y1930" s="2"/>
      <c r="Z1930" s="2"/>
      <c r="AA1930" s="2"/>
      <c r="AB1930" s="2"/>
      <c r="AC1930" s="1291"/>
      <c r="AD1930" s="1415"/>
      <c r="AE1930" s="1415"/>
      <c r="AF1930" s="1415"/>
      <c r="AG1930" s="1415"/>
      <c r="AH1930" s="1415"/>
      <c r="AI1930" s="1415"/>
      <c r="AJ1930" s="1415"/>
      <c r="AK1930" s="1415"/>
      <c r="AL1930" s="1415"/>
    </row>
    <row r="1931" spans="1:38" s="731" customFormat="1" ht="19" customHeight="1">
      <c r="A1931" s="1704">
        <f>IF(G1850="",0,1)</f>
        <v>0</v>
      </c>
      <c r="B1931" s="1629"/>
      <c r="C1931" s="1283"/>
      <c r="D1931" s="1561"/>
      <c r="E1931" s="1474" t="str">
        <f t="shared" si="179"/>
        <v/>
      </c>
      <c r="F1931" s="1789"/>
      <c r="G1931" s="1573" t="s">
        <v>9</v>
      </c>
      <c r="H1931" s="1596" t="str">
        <f>BX1850</f>
        <v/>
      </c>
      <c r="I1931" s="1575"/>
      <c r="J1931" s="1576"/>
      <c r="K1931" s="1577"/>
      <c r="L1931" s="1578"/>
      <c r="M1931" s="1578"/>
      <c r="N1931" s="1578"/>
      <c r="O1931" s="1578"/>
      <c r="P1931" s="1578"/>
      <c r="Q1931" s="1578"/>
      <c r="R1931" s="1578"/>
      <c r="S1931" s="1578"/>
      <c r="T1931" s="1578"/>
      <c r="U1931" s="1576"/>
      <c r="V1931" s="1579"/>
      <c r="W1931" s="1579"/>
      <c r="X1931" s="1579"/>
      <c r="Y1931" s="2"/>
      <c r="Z1931" s="2"/>
      <c r="AA1931" s="2"/>
      <c r="AB1931" s="2"/>
      <c r="AC1931" s="1291"/>
      <c r="AD1931" s="1415"/>
      <c r="AE1931" s="1415"/>
      <c r="AF1931" s="1415"/>
      <c r="AG1931" s="1415"/>
      <c r="AH1931" s="1415"/>
      <c r="AI1931" s="1415"/>
      <c r="AJ1931" s="1415"/>
      <c r="AK1931" s="1415"/>
      <c r="AL1931" s="1415"/>
    </row>
    <row r="1932" spans="1:38" s="731" customFormat="1" ht="19" customHeight="1">
      <c r="A1932" s="1704">
        <f>IF(G1850="",0,1)</f>
        <v>0</v>
      </c>
      <c r="B1932" s="1629"/>
      <c r="C1932" s="1283"/>
      <c r="D1932" s="1561"/>
      <c r="E1932" s="1474" t="str">
        <f t="shared" si="179"/>
        <v/>
      </c>
      <c r="F1932" s="1789"/>
      <c r="G1932" s="1571"/>
      <c r="H1932" s="1335"/>
      <c r="I1932" s="2176" t="s">
        <v>528</v>
      </c>
      <c r="J1932" s="2176"/>
      <c r="K1932" s="1338"/>
      <c r="L1932" s="1338"/>
      <c r="M1932" s="1338"/>
      <c r="N1932" s="1338"/>
      <c r="O1932" s="1338"/>
      <c r="P1932" s="1337"/>
      <c r="Q1932" s="1337"/>
      <c r="U1932" s="1580"/>
      <c r="V1932" s="1580"/>
      <c r="W1932" s="1580"/>
      <c r="X1932" s="1580"/>
      <c r="Y1932" s="2"/>
      <c r="Z1932" s="2"/>
      <c r="AA1932" s="2"/>
      <c r="AB1932" s="2"/>
      <c r="AC1932" s="1291"/>
      <c r="AD1932" s="1415"/>
      <c r="AE1932" s="1415"/>
      <c r="AF1932" s="1415"/>
      <c r="AG1932" s="1415"/>
      <c r="AH1932" s="1415"/>
      <c r="AI1932" s="1415"/>
      <c r="AJ1932" s="1415"/>
      <c r="AK1932" s="1415"/>
      <c r="AL1932" s="1415"/>
    </row>
    <row r="1933" spans="1:38" s="731" customFormat="1" ht="31" customHeight="1">
      <c r="A1933" s="1704">
        <f>IF(G1850="",0,1)</f>
        <v>0</v>
      </c>
      <c r="B1933" s="1629"/>
      <c r="C1933" s="1283"/>
      <c r="D1933" s="1561"/>
      <c r="E1933" s="1474" t="str">
        <f t="shared" si="179"/>
        <v/>
      </c>
      <c r="F1933" s="1789"/>
      <c r="G1933" s="1571"/>
      <c r="H1933" s="1335"/>
      <c r="I1933" s="2176" t="s">
        <v>529</v>
      </c>
      <c r="J1933" s="2176"/>
      <c r="K1933" s="2177" t="str">
        <f>K$148</f>
        <v>Placez les sondes de façon à ce qu'elles soient disposées entre 0 et 50 cm au-dessus de la plante.</v>
      </c>
      <c r="L1933" s="2177"/>
      <c r="M1933" s="2177"/>
      <c r="N1933" s="2177"/>
      <c r="O1933" s="2177"/>
      <c r="P1933" s="2177"/>
      <c r="Q1933" s="2177"/>
      <c r="R1933" s="2177"/>
      <c r="S1933" s="1581" t="s">
        <v>16</v>
      </c>
      <c r="T1933" s="1582"/>
      <c r="U1933" s="1580"/>
      <c r="V1933" s="1583"/>
      <c r="W1933" s="1584"/>
      <c r="X1933" s="1585"/>
      <c r="Y1933" s="2"/>
      <c r="Z1933" s="2"/>
      <c r="AA1933" s="2"/>
      <c r="AB1933" s="2"/>
      <c r="AC1933" s="1291"/>
      <c r="AD1933" s="1415"/>
      <c r="AE1933" s="1415"/>
      <c r="AF1933" s="1415"/>
      <c r="AG1933" s="1415"/>
      <c r="AH1933" s="1415"/>
      <c r="AI1933" s="1415"/>
      <c r="AJ1933" s="1415"/>
      <c r="AK1933" s="1415"/>
      <c r="AL1933" s="1415"/>
    </row>
    <row r="1934" spans="1:38" s="731" customFormat="1" ht="6" customHeight="1">
      <c r="A1934" s="1704">
        <f>IF(G1850="",0,1)</f>
        <v>0</v>
      </c>
      <c r="B1934" s="1629"/>
      <c r="C1934" s="1283"/>
      <c r="D1934" s="1561"/>
      <c r="E1934" s="1474" t="str">
        <f t="shared" si="179"/>
        <v/>
      </c>
      <c r="F1934" s="1789"/>
      <c r="G1934" s="1571"/>
      <c r="H1934" s="1335"/>
      <c r="I1934" s="1586"/>
      <c r="J1934" s="1586"/>
      <c r="K1934" s="1587"/>
      <c r="L1934" s="1587"/>
      <c r="M1934" s="1587"/>
      <c r="N1934" s="1587"/>
      <c r="O1934" s="1587"/>
      <c r="P1934" s="1587"/>
      <c r="Q1934" s="1587"/>
      <c r="R1934" s="1338"/>
      <c r="S1934" s="1337"/>
      <c r="T1934" s="1582"/>
      <c r="U1934" s="1582"/>
      <c r="V1934" s="1339"/>
      <c r="W1934" s="1339"/>
      <c r="X1934" s="1339"/>
      <c r="Y1934" s="2"/>
      <c r="Z1934" s="2"/>
      <c r="AA1934" s="2"/>
      <c r="AB1934" s="2"/>
      <c r="AC1934" s="1291"/>
      <c r="AD1934" s="1415"/>
      <c r="AE1934" s="1415"/>
      <c r="AF1934" s="1415"/>
      <c r="AG1934" s="1415"/>
      <c r="AH1934" s="1415"/>
      <c r="AI1934" s="1415"/>
      <c r="AJ1934" s="1415"/>
      <c r="AK1934" s="1415"/>
      <c r="AL1934" s="1415"/>
    </row>
    <row r="1935" spans="1:38" s="731" customFormat="1" ht="17" customHeight="1">
      <c r="A1935" s="1704">
        <f>IF(G1850="",0,1)</f>
        <v>0</v>
      </c>
      <c r="B1935" s="1629"/>
      <c r="C1935" s="1283"/>
      <c r="D1935" s="1561"/>
      <c r="E1935" s="1474" t="str">
        <f t="shared" si="179"/>
        <v/>
      </c>
      <c r="F1935" s="1789"/>
      <c r="G1935" s="1571"/>
      <c r="H1935" s="1589"/>
      <c r="I1935" s="1590"/>
      <c r="J1935" s="1590"/>
      <c r="K1935" s="1591"/>
      <c r="L1935" s="1591"/>
      <c r="M1935" s="1591"/>
      <c r="N1935" s="1591"/>
      <c r="O1935" s="1591"/>
      <c r="P1935" s="1591"/>
      <c r="Q1935" s="1591"/>
      <c r="R1935" s="1592"/>
      <c r="S1935" s="1593"/>
      <c r="T1935" s="1594"/>
      <c r="U1935" s="1594"/>
      <c r="V1935" s="1595"/>
      <c r="W1935" s="1595"/>
      <c r="X1935" s="1595"/>
      <c r="Y1935" s="2"/>
      <c r="Z1935" s="2"/>
      <c r="AA1935" s="2"/>
      <c r="AB1935" s="2"/>
      <c r="AC1935" s="1291"/>
      <c r="AD1935" s="1415"/>
      <c r="AE1935" s="1415"/>
      <c r="AF1935" s="1415"/>
      <c r="AG1935" s="1415"/>
      <c r="AH1935" s="1415"/>
      <c r="AI1935" s="1415"/>
      <c r="AJ1935" s="1415"/>
      <c r="AK1935" s="1415"/>
      <c r="AL1935" s="1415"/>
    </row>
    <row r="1936" spans="1:38" s="731" customFormat="1" ht="25" customHeight="1">
      <c r="A1936" s="1704">
        <f>IF(G1850="",0,1)</f>
        <v>0</v>
      </c>
      <c r="B1936" s="1629"/>
      <c r="C1936" s="1283"/>
      <c r="D1936" s="1561"/>
      <c r="E1936" s="1474" t="str">
        <f t="shared" si="179"/>
        <v/>
      </c>
      <c r="F1936" s="1789"/>
      <c r="G1936" s="1335" t="str">
        <f>G$151</f>
        <v>2.3 Ecran thermique</v>
      </c>
      <c r="H1936" s="1335"/>
      <c r="I1936" s="1336"/>
      <c r="J1936" s="1337"/>
      <c r="K1936" s="1338"/>
      <c r="L1936" s="1338"/>
      <c r="M1936" s="1338"/>
      <c r="N1936" s="1338"/>
      <c r="O1936" s="1338"/>
      <c r="P1936" s="1338"/>
      <c r="Q1936" s="1338"/>
      <c r="R1936" s="1338"/>
      <c r="S1936" s="1337"/>
      <c r="T1936" s="1337"/>
      <c r="U1936" s="1337"/>
      <c r="V1936" s="1339"/>
      <c r="W1936" s="1339"/>
      <c r="X1936" s="1339"/>
      <c r="Y1936" s="2"/>
      <c r="Z1936" s="2"/>
      <c r="AA1936" s="2"/>
      <c r="AB1936" s="2"/>
      <c r="AC1936" s="1291"/>
      <c r="AD1936" s="1415"/>
      <c r="AE1936" s="1415"/>
      <c r="AF1936" s="1415"/>
      <c r="AG1936" s="1415"/>
      <c r="AH1936" s="1415"/>
      <c r="AI1936" s="1415"/>
      <c r="AJ1936" s="1415"/>
      <c r="AK1936" s="1415"/>
      <c r="AL1936" s="1415"/>
    </row>
    <row r="1937" spans="1:46" s="731" customFormat="1" ht="19" customHeight="1">
      <c r="A1937" s="1704">
        <f>IF(G1850="",0,1)</f>
        <v>0</v>
      </c>
      <c r="B1937" s="1629"/>
      <c r="C1937" s="1283"/>
      <c r="D1937" s="1561"/>
      <c r="E1937" s="1474" t="str">
        <f t="shared" si="179"/>
        <v/>
      </c>
      <c r="F1937" s="1789"/>
      <c r="G1937" s="1573" t="s">
        <v>9</v>
      </c>
      <c r="H1937" s="1574" t="str">
        <f>BR1850</f>
        <v/>
      </c>
      <c r="I1937" s="1575"/>
      <c r="J1937" s="1576"/>
      <c r="K1937" s="1577"/>
      <c r="L1937" s="1578"/>
      <c r="M1937" s="1578"/>
      <c r="N1937" s="1578"/>
      <c r="O1937" s="1578"/>
      <c r="P1937" s="1578"/>
      <c r="Q1937" s="1578"/>
      <c r="R1937" s="1578"/>
      <c r="S1937" s="1578"/>
      <c r="T1937" s="1578"/>
      <c r="U1937" s="1576"/>
      <c r="V1937" s="1579"/>
      <c r="W1937" s="1579"/>
      <c r="X1937" s="1579"/>
      <c r="Y1937" s="2"/>
      <c r="Z1937" s="2"/>
      <c r="AA1937" s="2"/>
      <c r="AB1937" s="2"/>
      <c r="AC1937" s="1291"/>
      <c r="AD1937" s="1415"/>
      <c r="AE1937" s="1415"/>
      <c r="AF1937" s="1415"/>
      <c r="AG1937" s="1415"/>
      <c r="AH1937" s="1415"/>
      <c r="AI1937" s="1415"/>
      <c r="AJ1937" s="1415"/>
      <c r="AK1937" s="1415"/>
      <c r="AL1937" s="1415"/>
    </row>
    <row r="1938" spans="1:46" s="731" customFormat="1" ht="19" customHeight="1">
      <c r="A1938" s="1704">
        <f>IF(G1850="",0,1)</f>
        <v>0</v>
      </c>
      <c r="B1938" s="1629">
        <f>IF(H1937=G$41,-1,0)</f>
        <v>0</v>
      </c>
      <c r="C1938" s="1283"/>
      <c r="D1938" s="1561"/>
      <c r="E1938" s="1474" t="str">
        <f t="shared" si="179"/>
        <v/>
      </c>
      <c r="F1938" s="1789"/>
      <c r="G1938" s="1571"/>
      <c r="H1938" s="1335"/>
      <c r="I1938" s="2176" t="s">
        <v>528</v>
      </c>
      <c r="J1938" s="2176"/>
      <c r="K1938" s="1338"/>
      <c r="L1938" s="1338"/>
      <c r="M1938" s="1338"/>
      <c r="N1938" s="1338"/>
      <c r="O1938" s="1338"/>
      <c r="P1938" s="1337"/>
      <c r="Q1938" s="1337"/>
      <c r="U1938" s="1580"/>
      <c r="V1938" s="1580"/>
      <c r="W1938" s="1580"/>
      <c r="X1938" s="1580"/>
      <c r="Y1938" s="2"/>
      <c r="Z1938" s="2"/>
      <c r="AA1938" s="2"/>
      <c r="AB1938" s="2"/>
      <c r="AC1938" s="1291"/>
      <c r="AD1938" s="1415"/>
      <c r="AE1938" s="1415"/>
      <c r="AF1938" s="1415"/>
      <c r="AG1938" s="1415"/>
      <c r="AH1938" s="1415"/>
      <c r="AI1938" s="1415"/>
      <c r="AJ1938" s="1415"/>
      <c r="AK1938" s="1415"/>
      <c r="AL1938" s="1415"/>
    </row>
    <row r="1939" spans="1:46" s="731" customFormat="1" ht="25" customHeight="1">
      <c r="A1939" s="1704">
        <f>IF(G1850="",0,1)</f>
        <v>0</v>
      </c>
      <c r="B1939" s="1629">
        <f>IF(H1937=G$41,-1,0)</f>
        <v>0</v>
      </c>
      <c r="C1939" s="1283"/>
      <c r="D1939" s="1561"/>
      <c r="E1939" s="1474" t="str">
        <f t="shared" si="179"/>
        <v/>
      </c>
      <c r="F1939" s="1789"/>
      <c r="G1939" s="1571"/>
      <c r="H1939" s="1335"/>
      <c r="I1939" s="2176" t="s">
        <v>529</v>
      </c>
      <c r="J1939" s="2176"/>
      <c r="K1939" s="2177" t="str">
        <f>K$154</f>
        <v xml:space="preserve"> Colmatez les fentes avec des patchs et par agrafage.</v>
      </c>
      <c r="L1939" s="2177"/>
      <c r="M1939" s="2177"/>
      <c r="N1939" s="2177"/>
      <c r="O1939" s="2177"/>
      <c r="P1939" s="2177"/>
      <c r="Q1939" s="2177"/>
      <c r="R1939" s="2177"/>
      <c r="S1939" s="1581" t="s">
        <v>16</v>
      </c>
      <c r="T1939" s="1582"/>
      <c r="U1939" s="1580"/>
      <c r="V1939" s="1583"/>
      <c r="W1939" s="1584"/>
      <c r="X1939" s="1585"/>
      <c r="Y1939" s="2"/>
      <c r="Z1939" s="2"/>
      <c r="AA1939" s="2"/>
      <c r="AB1939" s="2"/>
      <c r="AC1939" s="1291"/>
      <c r="AD1939" s="1415"/>
      <c r="AE1939" s="1415"/>
      <c r="AF1939" s="1415"/>
      <c r="AG1939" s="1415"/>
      <c r="AH1939" s="1415"/>
      <c r="AI1939" s="1415"/>
      <c r="AJ1939" s="1415"/>
      <c r="AK1939" s="1415"/>
      <c r="AL1939" s="1415"/>
    </row>
    <row r="1940" spans="1:46" s="731" customFormat="1" ht="6" customHeight="1">
      <c r="A1940" s="1704">
        <f>IF(G1850="",0,1)</f>
        <v>0</v>
      </c>
      <c r="B1940" s="1629">
        <f>IF(H1937=G$41,-1,0)</f>
        <v>0</v>
      </c>
      <c r="C1940" s="1283"/>
      <c r="D1940" s="1561"/>
      <c r="E1940" s="1474" t="str">
        <f t="shared" si="179"/>
        <v/>
      </c>
      <c r="F1940" s="1789"/>
      <c r="G1940" s="1571"/>
      <c r="H1940" s="1335"/>
      <c r="I1940" s="1586"/>
      <c r="J1940" s="1586"/>
      <c r="K1940" s="1587"/>
      <c r="L1940" s="1587"/>
      <c r="M1940" s="1587"/>
      <c r="N1940" s="1587"/>
      <c r="O1940" s="1587"/>
      <c r="P1940" s="1587"/>
      <c r="Q1940" s="1587"/>
      <c r="R1940" s="1338"/>
      <c r="S1940" s="1337"/>
      <c r="T1940" s="1588"/>
      <c r="U1940" s="1582"/>
      <c r="V1940" s="1339"/>
      <c r="W1940" s="1339"/>
      <c r="X1940" s="1339"/>
      <c r="Y1940" s="2"/>
      <c r="Z1940" s="2"/>
      <c r="AA1940" s="2"/>
      <c r="AB1940" s="2"/>
      <c r="AC1940" s="1291"/>
      <c r="AD1940" s="1415"/>
      <c r="AE1940" s="1415"/>
      <c r="AF1940" s="1415"/>
      <c r="AG1940" s="1415"/>
      <c r="AH1940" s="1415"/>
      <c r="AI1940" s="1415"/>
      <c r="AJ1940" s="1415"/>
      <c r="AK1940" s="1415"/>
      <c r="AL1940" s="1415"/>
    </row>
    <row r="1941" spans="1:46" s="731" customFormat="1" ht="19" customHeight="1">
      <c r="A1941" s="1704">
        <f>IF(G1850="",0,1)</f>
        <v>0</v>
      </c>
      <c r="B1941" s="1629">
        <f>IF(H1937=G$41,-1,0)</f>
        <v>0</v>
      </c>
      <c r="C1941" s="1283"/>
      <c r="D1941" s="1561"/>
      <c r="E1941" s="1474" t="str">
        <f t="shared" si="179"/>
        <v/>
      </c>
      <c r="F1941" s="1789"/>
      <c r="G1941" s="1571"/>
      <c r="H1941" s="1574" t="str">
        <f>BS1850</f>
        <v/>
      </c>
      <c r="I1941" s="1575"/>
      <c r="J1941" s="1576"/>
      <c r="K1941" s="1577"/>
      <c r="L1941" s="1578"/>
      <c r="M1941" s="1578"/>
      <c r="N1941" s="1578"/>
      <c r="O1941" s="1578"/>
      <c r="P1941" s="1578"/>
      <c r="Q1941" s="1578"/>
      <c r="R1941" s="1578"/>
      <c r="S1941" s="1578"/>
      <c r="T1941" s="1578"/>
      <c r="U1941" s="1576"/>
      <c r="V1941" s="1579"/>
      <c r="W1941" s="1579"/>
      <c r="X1941" s="1579"/>
      <c r="Y1941" s="2"/>
      <c r="Z1941" s="2"/>
      <c r="AA1941" s="2"/>
      <c r="AB1941" s="2"/>
      <c r="AC1941" s="1291"/>
      <c r="AD1941" s="1415"/>
      <c r="AE1941" s="1415"/>
      <c r="AF1941" s="1415"/>
      <c r="AG1941" s="1415"/>
      <c r="AH1941" s="1415"/>
      <c r="AI1941" s="1415"/>
      <c r="AJ1941" s="1415"/>
      <c r="AK1941" s="1415"/>
      <c r="AL1941" s="1415"/>
    </row>
    <row r="1942" spans="1:46" s="731" customFormat="1" ht="19" customHeight="1">
      <c r="A1942" s="1704">
        <f>IF(G1850="",0,1)</f>
        <v>0</v>
      </c>
      <c r="B1942" s="1629">
        <f>IF(H1937=G$41,-1,0)</f>
        <v>0</v>
      </c>
      <c r="C1942" s="1283"/>
      <c r="D1942" s="1561"/>
      <c r="E1942" s="1474" t="str">
        <f t="shared" si="179"/>
        <v/>
      </c>
      <c r="F1942" s="1789"/>
      <c r="G1942" s="1571"/>
      <c r="H1942" s="1335"/>
      <c r="I1942" s="2176" t="s">
        <v>528</v>
      </c>
      <c r="J1942" s="2176"/>
      <c r="K1942" s="1338"/>
      <c r="L1942" s="1338"/>
      <c r="M1942" s="1338"/>
      <c r="N1942" s="1338"/>
      <c r="O1942" s="1338"/>
      <c r="P1942" s="1337"/>
      <c r="Q1942" s="1337"/>
      <c r="U1942" s="1580"/>
      <c r="V1942" s="1580"/>
      <c r="W1942" s="1580"/>
      <c r="X1942" s="1580"/>
      <c r="Y1942" s="2"/>
      <c r="Z1942" s="2"/>
      <c r="AA1942" s="2"/>
      <c r="AB1942" s="2"/>
      <c r="AC1942" s="1291"/>
      <c r="AD1942" s="1415"/>
      <c r="AE1942" s="1415"/>
      <c r="AF1942" s="1415"/>
      <c r="AG1942" s="1415"/>
      <c r="AH1942" s="1415"/>
      <c r="AI1942" s="1415"/>
      <c r="AJ1942" s="1415"/>
      <c r="AK1942" s="1415"/>
      <c r="AL1942" s="1415"/>
    </row>
    <row r="1943" spans="1:46" s="731" customFormat="1" ht="25" customHeight="1">
      <c r="A1943" s="1704">
        <f>IF(G1850="",0,1)</f>
        <v>0</v>
      </c>
      <c r="B1943" s="1629">
        <f>IF(H1937=G$41,-1,0)</f>
        <v>0</v>
      </c>
      <c r="C1943" s="1283"/>
      <c r="D1943" s="1561"/>
      <c r="E1943" s="1474" t="str">
        <f t="shared" si="179"/>
        <v/>
      </c>
      <c r="F1943" s="1789"/>
      <c r="G1943" s="1571"/>
      <c r="H1943" s="1335"/>
      <c r="I1943" s="2176" t="s">
        <v>529</v>
      </c>
      <c r="J1943" s="2176"/>
      <c r="K1943" s="2177" t="str">
        <f>K$158</f>
        <v xml:space="preserve"> Réajustez les bandes de tractions.</v>
      </c>
      <c r="L1943" s="2177"/>
      <c r="M1943" s="2177"/>
      <c r="N1943" s="2177"/>
      <c r="O1943" s="2177"/>
      <c r="P1943" s="2177"/>
      <c r="Q1943" s="2177"/>
      <c r="R1943" s="2177"/>
      <c r="S1943" s="1581" t="s">
        <v>16</v>
      </c>
      <c r="T1943" s="1582"/>
      <c r="U1943" s="1580"/>
      <c r="V1943" s="1583"/>
      <c r="W1943" s="1584"/>
      <c r="X1943" s="1585"/>
      <c r="Y1943" s="2"/>
      <c r="Z1943" s="2"/>
      <c r="AA1943" s="2"/>
      <c r="AB1943" s="2"/>
      <c r="AC1943" s="1291"/>
      <c r="AD1943" s="1415"/>
      <c r="AE1943" s="1415"/>
      <c r="AF1943" s="1415"/>
      <c r="AG1943" s="1415"/>
      <c r="AH1943" s="1415"/>
      <c r="AI1943" s="1415"/>
      <c r="AJ1943" s="1415"/>
      <c r="AK1943" s="1415"/>
      <c r="AL1943" s="1415"/>
    </row>
    <row r="1944" spans="1:46" s="731" customFormat="1" ht="6" customHeight="1">
      <c r="A1944" s="1704">
        <f>IF(G1850="",0,1)</f>
        <v>0</v>
      </c>
      <c r="B1944" s="1629"/>
      <c r="C1944" s="1283"/>
      <c r="D1944" s="1561"/>
      <c r="E1944" s="1474" t="str">
        <f t="shared" si="179"/>
        <v/>
      </c>
      <c r="F1944" s="1789"/>
      <c r="G1944" s="1571"/>
      <c r="H1944" s="1335"/>
      <c r="I1944" s="1586"/>
      <c r="J1944" s="1586"/>
      <c r="K1944" s="1587"/>
      <c r="L1944" s="1587"/>
      <c r="M1944" s="1587"/>
      <c r="N1944" s="1587"/>
      <c r="O1944" s="1587"/>
      <c r="P1944" s="1587"/>
      <c r="Q1944" s="1587"/>
      <c r="R1944" s="1338"/>
      <c r="S1944" s="1337"/>
      <c r="T1944" s="1582"/>
      <c r="U1944" s="1582"/>
      <c r="V1944" s="1339"/>
      <c r="W1944" s="1339"/>
      <c r="X1944" s="1339"/>
      <c r="Y1944" s="2"/>
      <c r="Z1944" s="2"/>
      <c r="AA1944" s="2"/>
      <c r="AB1944" s="2"/>
      <c r="AC1944" s="1291"/>
      <c r="AD1944" s="1415"/>
      <c r="AE1944" s="1415"/>
      <c r="AF1944" s="1415"/>
      <c r="AG1944" s="1415"/>
      <c r="AH1944" s="1415"/>
      <c r="AI1944" s="1415"/>
      <c r="AJ1944" s="1415"/>
      <c r="AK1944" s="1415"/>
      <c r="AL1944" s="1415"/>
    </row>
    <row r="1945" spans="1:46" s="731" customFormat="1" ht="17" customHeight="1">
      <c r="A1945" s="1704">
        <f>IF(G1850="",0,1)</f>
        <v>0</v>
      </c>
      <c r="B1945" s="1629"/>
      <c r="C1945" s="1283"/>
      <c r="D1945" s="1561"/>
      <c r="E1945" s="1474" t="str">
        <f t="shared" si="179"/>
        <v/>
      </c>
      <c r="F1945" s="1789"/>
      <c r="G1945" s="1571"/>
      <c r="H1945" s="1589"/>
      <c r="I1945" s="1590"/>
      <c r="J1945" s="1590"/>
      <c r="K1945" s="1591"/>
      <c r="L1945" s="1591"/>
      <c r="M1945" s="1591"/>
      <c r="N1945" s="1591"/>
      <c r="O1945" s="1591"/>
      <c r="P1945" s="1591"/>
      <c r="Q1945" s="1591"/>
      <c r="R1945" s="1592"/>
      <c r="S1945" s="1593"/>
      <c r="T1945" s="1594"/>
      <c r="U1945" s="1594"/>
      <c r="V1945" s="1595"/>
      <c r="W1945" s="1595"/>
      <c r="X1945" s="1595"/>
      <c r="Y1945" s="2"/>
      <c r="Z1945" s="2"/>
      <c r="AA1945" s="2"/>
      <c r="AB1945" s="2"/>
      <c r="AC1945" s="1291"/>
      <c r="AD1945" s="1415"/>
      <c r="AE1945" s="1415"/>
      <c r="AF1945" s="1415"/>
      <c r="AG1945" s="1415"/>
      <c r="AH1945" s="1415"/>
      <c r="AI1945" s="1415"/>
      <c r="AJ1945" s="1415"/>
      <c r="AK1945" s="1415"/>
      <c r="AL1945" s="1415"/>
    </row>
    <row r="1946" spans="1:46" s="1292" customFormat="1" ht="17" customHeight="1">
      <c r="A1946" s="1704">
        <f>IF(G1850="",0,1)</f>
        <v>0</v>
      </c>
      <c r="B1946" s="1629"/>
      <c r="C1946" s="1283"/>
      <c r="D1946" s="1561"/>
      <c r="E1946" s="1474" t="str">
        <f t="shared" si="179"/>
        <v/>
      </c>
      <c r="F1946" s="1789"/>
      <c r="G1946" s="1597"/>
      <c r="H1946" s="1597"/>
      <c r="I1946" s="1597"/>
      <c r="J1946" s="1597"/>
      <c r="K1946" s="1597"/>
      <c r="L1946" s="1597"/>
      <c r="M1946" s="1597"/>
      <c r="N1946" s="1597"/>
      <c r="O1946" s="1597"/>
      <c r="P1946" s="1598"/>
      <c r="Q1946" s="1598"/>
      <c r="R1946" s="1598"/>
      <c r="S1946" s="1598"/>
      <c r="T1946" s="1598"/>
      <c r="U1946" s="1598"/>
      <c r="V1946" s="1598"/>
      <c r="W1946" s="1598"/>
      <c r="X1946" s="1598"/>
    </row>
    <row r="1947" spans="1:46" s="1292" customFormat="1" ht="17" customHeight="1">
      <c r="A1947" s="1704">
        <f>IF(G1850="",0,1)</f>
        <v>0</v>
      </c>
      <c r="B1947" s="1629"/>
      <c r="C1947" s="1283"/>
      <c r="D1947" s="1561"/>
      <c r="E1947" s="1474" t="str">
        <f t="shared" si="179"/>
        <v/>
      </c>
      <c r="F1947" s="1789"/>
      <c r="G1947" s="1597"/>
      <c r="H1947" s="1597"/>
      <c r="I1947" s="1597"/>
      <c r="J1947" s="1597"/>
      <c r="K1947" s="1597"/>
      <c r="L1947" s="1597"/>
      <c r="M1947" s="1597"/>
      <c r="N1947" s="1597"/>
      <c r="O1947" s="1597"/>
      <c r="P1947" s="1598"/>
      <c r="Q1947" s="1598"/>
      <c r="R1947" s="1598"/>
      <c r="S1947" s="1598"/>
      <c r="T1947" s="1598"/>
      <c r="U1947" s="1598"/>
      <c r="V1947" s="1598"/>
      <c r="W1947" s="1598"/>
      <c r="X1947" s="1598"/>
    </row>
    <row r="1948" spans="1:46" s="1292" customFormat="1" ht="17" customHeight="1">
      <c r="A1948" s="1710">
        <f>IF(G1850="",0,1)</f>
        <v>0</v>
      </c>
      <c r="B1948" s="1711"/>
      <c r="C1948" s="1283"/>
      <c r="D1948" s="1561"/>
      <c r="E1948" s="1474" t="str">
        <f t="shared" si="179"/>
        <v/>
      </c>
      <c r="F1948" s="1789"/>
      <c r="G1948" s="1599"/>
      <c r="H1948" s="1599"/>
      <c r="I1948" s="1599"/>
      <c r="J1948" s="1599"/>
      <c r="K1948" s="1599"/>
      <c r="L1948" s="1599"/>
      <c r="M1948" s="1599"/>
      <c r="N1948" s="1599"/>
      <c r="O1948" s="1599"/>
      <c r="P1948" s="1600"/>
      <c r="Q1948" s="1600"/>
      <c r="R1948" s="1600"/>
      <c r="S1948" s="1600"/>
      <c r="T1948" s="1600"/>
      <c r="U1948" s="1600"/>
      <c r="V1948" s="1600"/>
      <c r="W1948" s="1600"/>
      <c r="X1948" s="1600"/>
      <c r="Z1948" s="1601"/>
      <c r="AA1948" s="1601"/>
      <c r="AB1948" s="1601"/>
      <c r="AC1948" s="1601"/>
      <c r="AD1948" s="1601"/>
      <c r="AE1948" s="1601"/>
      <c r="AF1948" s="1601"/>
      <c r="AG1948" s="1601"/>
      <c r="AH1948" s="1601"/>
      <c r="AI1948" s="1601"/>
      <c r="AJ1948" s="1601"/>
      <c r="AK1948" s="1601"/>
    </row>
    <row r="1949" spans="1:46" ht="13">
      <c r="A1949" s="1705">
        <f>IF(G1955="",0,1)</f>
        <v>0</v>
      </c>
      <c r="B1949" s="1706"/>
      <c r="C1949" s="1283"/>
      <c r="D1949" s="677"/>
      <c r="E1949" s="1474" t="str">
        <f t="shared" ref="E1949:E1955" si="180">IF((SUM(A1949:C1949))&gt;0,"Evaluation","")</f>
        <v/>
      </c>
      <c r="F1949" s="1789"/>
      <c r="G1949" s="1449">
        <f>G$49</f>
        <v>0</v>
      </c>
      <c r="H1949" s="1450"/>
      <c r="I1949" s="10"/>
      <c r="J1949" s="10"/>
      <c r="K1949" s="10"/>
      <c r="L1949" s="10"/>
      <c r="M1949" s="10"/>
      <c r="N1949" s="10"/>
      <c r="O1949" s="10"/>
      <c r="P1949" s="10"/>
      <c r="Q1949" s="10"/>
      <c r="R1949" s="10"/>
      <c r="S1949" s="10"/>
      <c r="T1949" s="10"/>
      <c r="U1949" s="10"/>
      <c r="V1949" s="10"/>
      <c r="W1949" s="10"/>
      <c r="X1949" s="2"/>
      <c r="Z1949" s="1545"/>
      <c r="AA1949" s="1545"/>
      <c r="AB1949" s="1545"/>
      <c r="AC1949" s="1545"/>
      <c r="AD1949" s="1545"/>
      <c r="AE1949" s="1545"/>
      <c r="AF1949" s="1545"/>
      <c r="AG1949" s="1545"/>
      <c r="AH1949" s="1545"/>
      <c r="AI1949" s="1545"/>
      <c r="AJ1949" s="1545"/>
      <c r="AK1949" s="1545"/>
      <c r="AL1949" s="1545"/>
      <c r="AM1949" s="1545"/>
    </row>
    <row r="1950" spans="1:46" ht="13">
      <c r="A1950" s="1704">
        <f>IF(G1955="",0,1)</f>
        <v>0</v>
      </c>
      <c r="C1950" s="1283"/>
      <c r="D1950" s="677"/>
      <c r="E1950" s="1474" t="str">
        <f t="shared" si="180"/>
        <v/>
      </c>
      <c r="F1950" s="1789"/>
      <c r="G1950" s="1244"/>
      <c r="H1950" s="1245"/>
      <c r="I1950" s="1"/>
      <c r="J1950" s="1"/>
      <c r="K1950" s="1"/>
      <c r="L1950" s="1"/>
      <c r="M1950" s="1"/>
      <c r="N1950" s="1"/>
      <c r="O1950" s="1"/>
      <c r="P1950" s="1"/>
      <c r="Q1950" s="1"/>
      <c r="R1950" s="1"/>
      <c r="S1950" s="1"/>
      <c r="T1950" s="1"/>
      <c r="U1950" s="1"/>
      <c r="V1950" s="1"/>
      <c r="W1950" s="1"/>
    </row>
    <row r="1951" spans="1:46" ht="13">
      <c r="A1951" s="1704">
        <f>IF(G1955="",0,1)</f>
        <v>0</v>
      </c>
      <c r="C1951" s="1283"/>
      <c r="D1951" s="677"/>
      <c r="E1951" s="1474" t="str">
        <f t="shared" si="180"/>
        <v/>
      </c>
      <c r="F1951" s="1789"/>
      <c r="G1951" s="1244"/>
      <c r="H1951" s="1245"/>
      <c r="I1951" s="1"/>
      <c r="J1951" s="1"/>
      <c r="K1951" s="1"/>
      <c r="L1951" s="1"/>
      <c r="M1951" s="1"/>
      <c r="N1951" s="1"/>
      <c r="O1951" s="1"/>
      <c r="P1951" s="1"/>
      <c r="Q1951" s="1"/>
      <c r="R1951" s="1"/>
      <c r="S1951" s="1"/>
      <c r="T1951" s="1"/>
      <c r="U1951" s="1"/>
      <c r="V1951" s="1"/>
      <c r="W1951" s="1"/>
    </row>
    <row r="1952" spans="1:46" s="1250" customFormat="1" ht="29" thickBot="1">
      <c r="A1952" s="1704">
        <f>IF(G1955="",0,1)</f>
        <v>0</v>
      </c>
      <c r="B1952" s="1629"/>
      <c r="C1952" s="1283"/>
      <c r="D1952" s="1546"/>
      <c r="E1952" s="1474" t="str">
        <f t="shared" si="180"/>
        <v/>
      </c>
      <c r="F1952" s="1789"/>
      <c r="G1952" s="1621" t="str">
        <f>G1955</f>
        <v/>
      </c>
      <c r="H1952" s="777"/>
      <c r="I1952" s="777"/>
      <c r="J1952" s="777"/>
      <c r="K1952" s="777"/>
      <c r="L1952" s="777"/>
      <c r="M1952" s="777"/>
      <c r="N1952" s="777"/>
      <c r="O1952" s="777"/>
      <c r="P1952" s="777"/>
      <c r="Q1952" s="777"/>
      <c r="R1952" s="777"/>
      <c r="S1952" s="777"/>
      <c r="T1952" s="777"/>
      <c r="U1952" s="777"/>
      <c r="V1952" s="777"/>
      <c r="W1952" s="777"/>
      <c r="X1952" s="1370">
        <f>U$45</f>
        <v>0</v>
      </c>
      <c r="Y1952" s="1415"/>
      <c r="Z1952" s="1415"/>
      <c r="AA1952" s="1415"/>
      <c r="AB1952" s="1415"/>
      <c r="AC1952" s="1415"/>
      <c r="AD1952" s="1415"/>
      <c r="AE1952" s="1246"/>
      <c r="AF1952" s="1246"/>
      <c r="AG1952" s="1247"/>
      <c r="AH1952" s="1247"/>
      <c r="AI1952" s="1247"/>
      <c r="AJ1952" s="1248"/>
      <c r="AK1952" s="1247"/>
      <c r="AL1952" s="1249"/>
      <c r="AM1952" s="1247"/>
      <c r="AN1952" s="1247"/>
      <c r="AO1952" s="1247"/>
      <c r="AP1952" s="1247"/>
      <c r="AQ1952" s="1247"/>
      <c r="AR1952" s="1247"/>
      <c r="AS1952" s="1247"/>
      <c r="AT1952" s="1247"/>
    </row>
    <row r="1953" spans="1:81" s="18" customFormat="1" ht="19">
      <c r="A1953" s="1704">
        <f>IF(G1955="",0,1)</f>
        <v>0</v>
      </c>
      <c r="B1953" s="1629"/>
      <c r="C1953" s="1283"/>
      <c r="D1953" s="677"/>
      <c r="E1953" s="1474" t="str">
        <f t="shared" si="180"/>
        <v/>
      </c>
      <c r="F1953" s="1789"/>
      <c r="G1953" s="1184"/>
      <c r="H1953" s="1184"/>
      <c r="I1953" s="1184"/>
      <c r="J1953" s="1184"/>
      <c r="K1953" s="1184"/>
      <c r="L1953" s="1184"/>
      <c r="M1953" s="1184"/>
      <c r="N1953" s="1184"/>
      <c r="O1953" s="1184"/>
      <c r="P1953" s="1184"/>
      <c r="Q1953" s="1184"/>
      <c r="R1953" s="1184"/>
      <c r="S1953" s="1184"/>
      <c r="T1953" s="1184"/>
      <c r="U1953" s="1184"/>
      <c r="V1953" s="1184"/>
      <c r="W1953" s="1184"/>
      <c r="X1953" s="1415"/>
      <c r="Y1953" s="1415"/>
      <c r="Z1953" s="1415"/>
      <c r="AA1953" s="1415"/>
      <c r="AB1953" s="1415"/>
      <c r="AC1953" s="1415"/>
      <c r="AD1953" s="1415"/>
      <c r="AE1953" s="1415"/>
      <c r="AF1953" s="1415"/>
      <c r="AG1953" s="40"/>
      <c r="AH1953" s="40"/>
      <c r="AI1953" s="40"/>
      <c r="AJ1953" s="49"/>
      <c r="AK1953" s="40"/>
      <c r="AL1953" s="20"/>
      <c r="AM1953" s="1247"/>
      <c r="AN1953" s="40"/>
      <c r="AO1953" s="1247"/>
      <c r="AP1953" s="40"/>
      <c r="AQ1953" s="40"/>
      <c r="AR1953" s="40"/>
      <c r="AS1953" s="40"/>
      <c r="AT1953" s="40"/>
      <c r="BZ1953" s="122" t="s">
        <v>905</v>
      </c>
      <c r="CB1953" s="122" t="s">
        <v>904</v>
      </c>
    </row>
    <row r="1954" spans="1:81" s="41" customFormat="1" ht="187" hidden="1" customHeight="1" outlineLevel="1">
      <c r="A1954" s="1707"/>
      <c r="B1954" s="1708"/>
      <c r="C1954" s="685"/>
      <c r="D1954" s="685"/>
      <c r="E1954" s="1474" t="str">
        <f t="shared" si="180"/>
        <v/>
      </c>
      <c r="F1954" s="1790"/>
      <c r="G1954" s="342" t="str">
        <f t="shared" ref="G1954:AL1954" si="181">G$3</f>
        <v>Serre</v>
      </c>
      <c r="H1954" s="343" t="str">
        <f t="shared" si="181"/>
        <v>Année de construction</v>
      </c>
      <c r="I1954" s="344" t="str">
        <f t="shared" si="181"/>
        <v xml:space="preserve">Surface cultivée nette </v>
      </c>
      <c r="J1954" s="344" t="str">
        <f t="shared" si="181"/>
        <v>Type de serre</v>
      </c>
      <c r="K1954" s="344" t="str">
        <f t="shared" si="181"/>
        <v>Température moyenne octobre-mars</v>
      </c>
      <c r="L1954" s="344" t="str">
        <f t="shared" si="181"/>
        <v>Type de température</v>
      </c>
      <c r="M1954" s="344" t="str">
        <f t="shared" si="181"/>
        <v>Qualité énergétique [consommation en % d'une serre standard]</v>
      </c>
      <c r="N1954" s="344" t="str">
        <f t="shared" si="181"/>
        <v>Rang</v>
      </c>
      <c r="O1954" s="344" t="str">
        <f t="shared" si="181"/>
        <v>Evaluation de la qualité énergétique</v>
      </c>
      <c r="P1954" s="344" t="str">
        <f t="shared" si="181"/>
        <v>Utilisation escomptée</v>
      </c>
      <c r="Q1954" s="327">
        <f t="shared" si="181"/>
        <v>0</v>
      </c>
      <c r="R1954" s="456" t="str">
        <f t="shared" si="181"/>
        <v>Serre Consommation d'énergie [%]</v>
      </c>
      <c r="S1954" s="456" t="str">
        <f t="shared" si="181"/>
        <v>Serre Consommation d'énergie Actuel [kWh]</v>
      </c>
      <c r="T1954" s="455" t="str">
        <f t="shared" si="181"/>
        <v>Distribution de chaleur Consommation d'énergie [kWh]</v>
      </c>
      <c r="U1954" s="456" t="str">
        <f t="shared" si="181"/>
        <v>Total Consommation d'énergie Actuel [kWh]</v>
      </c>
      <c r="V1954" s="327">
        <f t="shared" si="181"/>
        <v>0</v>
      </c>
      <c r="W1954" s="512" t="str">
        <f t="shared" si="181"/>
        <v>Objectif en 4 ans</v>
      </c>
      <c r="X1954" s="512" t="str">
        <f t="shared" si="181"/>
        <v>Objectif en 8 ans</v>
      </c>
      <c r="Y1954" s="327">
        <f t="shared" si="181"/>
        <v>0</v>
      </c>
      <c r="Z1954" s="333" t="str">
        <f t="shared" si="181"/>
        <v>Ecran thermique</v>
      </c>
      <c r="AA1954" s="333" t="str">
        <f t="shared" si="181"/>
        <v>Toit</v>
      </c>
      <c r="AB1954" s="333" t="str">
        <f t="shared" si="181"/>
        <v>Parois latérales</v>
      </c>
      <c r="AC1954" s="333" t="str">
        <f t="shared" si="181"/>
        <v>Etanchéité</v>
      </c>
      <c r="AD1954" s="333" t="str">
        <f t="shared" si="181"/>
        <v>Gestion climatique</v>
      </c>
      <c r="AE1954" s="40" t="str">
        <f t="shared" si="181"/>
        <v>Observations</v>
      </c>
      <c r="AF1954" s="332" t="str">
        <f t="shared" si="181"/>
        <v>Ecran thermique</v>
      </c>
      <c r="AG1954" s="332" t="str">
        <f t="shared" si="181"/>
        <v>Toit</v>
      </c>
      <c r="AH1954" s="332" t="str">
        <f t="shared" si="181"/>
        <v>Parois latérales</v>
      </c>
      <c r="AI1954" s="332" t="str">
        <f t="shared" si="181"/>
        <v>Etanchéité</v>
      </c>
      <c r="AJ1954" s="332" t="str">
        <f t="shared" si="181"/>
        <v>Gestion climatique</v>
      </c>
      <c r="AK1954" s="455" t="str">
        <f t="shared" si="181"/>
        <v>Isolation des conduites</v>
      </c>
      <c r="AL1954" s="455" t="str">
        <f t="shared" si="181"/>
        <v>Isolation des sous-distributions</v>
      </c>
      <c r="AM1954" s="405">
        <f t="shared" ref="AM1954:BR1954" si="182">AM$3</f>
        <v>0</v>
      </c>
      <c r="AN1954" s="332" t="str">
        <f t="shared" si="182"/>
        <v>Ecran thermique</v>
      </c>
      <c r="AO1954" s="332" t="str">
        <f t="shared" si="182"/>
        <v>Toit</v>
      </c>
      <c r="AP1954" s="332" t="str">
        <f t="shared" si="182"/>
        <v>Parois latérales</v>
      </c>
      <c r="AQ1954" s="332" t="str">
        <f t="shared" si="182"/>
        <v>Etanchéité</v>
      </c>
      <c r="AR1954" s="332" t="str">
        <f t="shared" si="182"/>
        <v>Gestion climatique</v>
      </c>
      <c r="AS1954" s="40">
        <f t="shared" si="182"/>
        <v>0</v>
      </c>
      <c r="AT1954" s="332" t="str">
        <f t="shared" si="182"/>
        <v>Ecran thermique</v>
      </c>
      <c r="AU1954" s="332" t="str">
        <f t="shared" si="182"/>
        <v>Toit</v>
      </c>
      <c r="AV1954" s="332" t="str">
        <f t="shared" si="182"/>
        <v>Parois latérales</v>
      </c>
      <c r="AW1954" s="332" t="str">
        <f t="shared" si="182"/>
        <v>Etanchéité</v>
      </c>
      <c r="AX1954" s="332" t="str">
        <f t="shared" si="182"/>
        <v>Gestion climatique</v>
      </c>
      <c r="AY1954" s="455" t="str">
        <f t="shared" si="182"/>
        <v>Isolation des conduites</v>
      </c>
      <c r="AZ1954" s="455" t="str">
        <f t="shared" si="182"/>
        <v>Isolation des sous-distributions</v>
      </c>
      <c r="BA1954" s="332" t="str">
        <f t="shared" si="182"/>
        <v>Total arrondi</v>
      </c>
      <c r="BB1954" s="40">
        <f t="shared" si="182"/>
        <v>0</v>
      </c>
      <c r="BC1954" s="332" t="str">
        <f t="shared" si="182"/>
        <v>Ecran thermique</v>
      </c>
      <c r="BD1954" s="332" t="str">
        <f t="shared" si="182"/>
        <v>Toit</v>
      </c>
      <c r="BE1954" s="332" t="str">
        <f t="shared" si="182"/>
        <v>Parois latérales</v>
      </c>
      <c r="BF1954" s="332" t="str">
        <f t="shared" si="182"/>
        <v>Etanchéité</v>
      </c>
      <c r="BG1954" s="332" t="str">
        <f t="shared" si="182"/>
        <v>Gestion climatique</v>
      </c>
      <c r="BH1954" s="455" t="str">
        <f t="shared" si="182"/>
        <v>Isolation des conduites</v>
      </c>
      <c r="BI1954" s="455" t="str">
        <f t="shared" si="182"/>
        <v>Isolation des sous-distributions</v>
      </c>
      <c r="BJ1954" s="40">
        <f t="shared" si="182"/>
        <v>0</v>
      </c>
      <c r="BK1954" s="512" t="str">
        <f t="shared" si="182"/>
        <v>P1</v>
      </c>
      <c r="BL1954" s="512">
        <f t="shared" si="182"/>
        <v>0</v>
      </c>
      <c r="BM1954" s="512" t="str">
        <f t="shared" si="182"/>
        <v>Total</v>
      </c>
      <c r="BN1954" s="40">
        <f t="shared" si="182"/>
        <v>0</v>
      </c>
      <c r="BO1954" s="512" t="str">
        <f t="shared" si="182"/>
        <v>Objectif en 4 ans</v>
      </c>
      <c r="BP1954" s="512" t="str">
        <f t="shared" si="182"/>
        <v>Objectif en 8 ans</v>
      </c>
      <c r="BQ1954" s="41">
        <f t="shared" si="182"/>
        <v>0</v>
      </c>
      <c r="BR1954" s="332" t="str">
        <f t="shared" si="182"/>
        <v>Ecran thermique</v>
      </c>
      <c r="BS1954" s="332" t="str">
        <f t="shared" ref="BS1954:CA1954" si="183">BS$3</f>
        <v>Ecran thermique 2</v>
      </c>
      <c r="BT1954" s="332" t="str">
        <f t="shared" si="183"/>
        <v>Etanchéité</v>
      </c>
      <c r="BU1954" s="332" t="str">
        <f t="shared" si="183"/>
        <v>Etanchéité 2</v>
      </c>
      <c r="BV1954" s="332" t="str">
        <f t="shared" si="183"/>
        <v>Etanchéité 2 - Recommandation</v>
      </c>
      <c r="BW1954" s="332" t="str">
        <f t="shared" si="183"/>
        <v>Sonde 1</v>
      </c>
      <c r="BX1954" s="332" t="str">
        <f t="shared" si="183"/>
        <v>Sonde 2</v>
      </c>
      <c r="BY1954" s="41">
        <f t="shared" si="183"/>
        <v>0</v>
      </c>
      <c r="BZ1954" s="416" t="str">
        <f t="shared" si="183"/>
        <v>Ensemble 1</v>
      </c>
      <c r="CA1954" s="416" t="str">
        <f t="shared" si="183"/>
        <v>Ensemble 2</v>
      </c>
      <c r="CB1954" s="416" t="str">
        <f>BZ1954</f>
        <v>Ensemble 1</v>
      </c>
      <c r="CC1954" s="416" t="str">
        <f>CA1954</f>
        <v>Ensemble 2</v>
      </c>
    </row>
    <row r="1955" spans="1:81" s="28" customFormat="1" ht="32" hidden="1" customHeight="1" outlineLevel="1">
      <c r="A1955" s="1646"/>
      <c r="B1955" s="1659"/>
      <c r="C1955" s="686"/>
      <c r="D1955" s="686"/>
      <c r="E1955" s="1474" t="str">
        <f t="shared" si="180"/>
        <v/>
      </c>
      <c r="F1955" s="1791"/>
      <c r="G1955" s="521" t="str">
        <f t="shared" ref="G1955:AL1955" si="184">G22</f>
        <v/>
      </c>
      <c r="H1955" s="335" t="str">
        <f t="shared" si="184"/>
        <v/>
      </c>
      <c r="I1955" s="336" t="str">
        <f t="shared" si="184"/>
        <v/>
      </c>
      <c r="J1955" s="336" t="str">
        <f t="shared" si="184"/>
        <v/>
      </c>
      <c r="K1955" s="337" t="str">
        <f t="shared" si="184"/>
        <v/>
      </c>
      <c r="L1955" s="336" t="str">
        <f t="shared" si="184"/>
        <v/>
      </c>
      <c r="M1955" s="468" t="str">
        <f t="shared" si="184"/>
        <v/>
      </c>
      <c r="N1955" s="337" t="str">
        <f t="shared" si="184"/>
        <v/>
      </c>
      <c r="O1955" s="338" t="str">
        <f t="shared" si="184"/>
        <v/>
      </c>
      <c r="P1955" s="336" t="str">
        <f t="shared" si="184"/>
        <v/>
      </c>
      <c r="Q1955" s="522">
        <f t="shared" si="184"/>
        <v>0</v>
      </c>
      <c r="R1955" s="338">
        <f t="shared" si="184"/>
        <v>0</v>
      </c>
      <c r="S1955" s="523">
        <f t="shared" si="184"/>
        <v>0</v>
      </c>
      <c r="T1955" s="523">
        <f t="shared" si="184"/>
        <v>0</v>
      </c>
      <c r="U1955" s="523" t="str">
        <f t="shared" si="184"/>
        <v/>
      </c>
      <c r="V1955" s="522">
        <f t="shared" si="184"/>
        <v>0</v>
      </c>
      <c r="W1955" s="523" t="str">
        <f t="shared" si="184"/>
        <v/>
      </c>
      <c r="X1955" s="523" t="str">
        <f t="shared" si="184"/>
        <v/>
      </c>
      <c r="Y1955" s="522">
        <f t="shared" si="184"/>
        <v>0</v>
      </c>
      <c r="Z1955" s="331" t="str">
        <f t="shared" si="184"/>
        <v/>
      </c>
      <c r="AA1955" s="331" t="str">
        <f t="shared" si="184"/>
        <v/>
      </c>
      <c r="AB1955" s="331" t="str">
        <f t="shared" si="184"/>
        <v/>
      </c>
      <c r="AC1955" s="331" t="str">
        <f t="shared" si="184"/>
        <v/>
      </c>
      <c r="AD1955" s="331" t="str">
        <f t="shared" si="184"/>
        <v/>
      </c>
      <c r="AE1955" s="524" t="str">
        <f t="shared" si="184"/>
        <v/>
      </c>
      <c r="AF1955" s="331" t="str">
        <f t="shared" si="184"/>
        <v/>
      </c>
      <c r="AG1955" s="331" t="str">
        <f t="shared" si="184"/>
        <v/>
      </c>
      <c r="AH1955" s="331" t="str">
        <f t="shared" si="184"/>
        <v/>
      </c>
      <c r="AI1955" s="331" t="str">
        <f t="shared" si="184"/>
        <v/>
      </c>
      <c r="AJ1955" s="331" t="str">
        <f t="shared" si="184"/>
        <v/>
      </c>
      <c r="AK1955" s="331" t="str">
        <f t="shared" si="184"/>
        <v/>
      </c>
      <c r="AL1955" s="331" t="str">
        <f t="shared" si="184"/>
        <v/>
      </c>
      <c r="AM1955" s="524" t="str">
        <f t="shared" ref="AM1955:BR1955" si="185">AM22</f>
        <v>.</v>
      </c>
      <c r="AN1955" s="346" t="str">
        <f t="shared" si="185"/>
        <v/>
      </c>
      <c r="AO1955" s="346" t="str">
        <f t="shared" si="185"/>
        <v/>
      </c>
      <c r="AP1955" s="346" t="str">
        <f t="shared" si="185"/>
        <v/>
      </c>
      <c r="AQ1955" s="346" t="str">
        <f t="shared" si="185"/>
        <v/>
      </c>
      <c r="AR1955" s="346" t="str">
        <f t="shared" si="185"/>
        <v/>
      </c>
      <c r="AS1955" s="525">
        <f t="shared" si="185"/>
        <v>0</v>
      </c>
      <c r="AT1955" s="398" t="str">
        <f t="shared" si="185"/>
        <v/>
      </c>
      <c r="AU1955" s="398" t="str">
        <f t="shared" si="185"/>
        <v/>
      </c>
      <c r="AV1955" s="398" t="str">
        <f t="shared" si="185"/>
        <v/>
      </c>
      <c r="AW1955" s="398" t="str">
        <f t="shared" si="185"/>
        <v/>
      </c>
      <c r="AX1955" s="398" t="str">
        <f t="shared" si="185"/>
        <v/>
      </c>
      <c r="AY1955" s="28" t="str">
        <f t="shared" si="185"/>
        <v/>
      </c>
      <c r="AZ1955" s="28" t="str">
        <f t="shared" si="185"/>
        <v/>
      </c>
      <c r="BA1955" s="398" t="str">
        <f t="shared" si="185"/>
        <v/>
      </c>
      <c r="BB1955" s="525">
        <f t="shared" si="185"/>
        <v>0</v>
      </c>
      <c r="BC1955" s="445" t="str">
        <f t="shared" si="185"/>
        <v/>
      </c>
      <c r="BD1955" s="445" t="str">
        <f t="shared" si="185"/>
        <v/>
      </c>
      <c r="BE1955" s="445" t="str">
        <f t="shared" si="185"/>
        <v/>
      </c>
      <c r="BF1955" s="445" t="str">
        <f t="shared" si="185"/>
        <v/>
      </c>
      <c r="BG1955" s="445" t="str">
        <f t="shared" si="185"/>
        <v/>
      </c>
      <c r="BH1955" s="467" t="str">
        <f t="shared" si="185"/>
        <v/>
      </c>
      <c r="BI1955" s="467" t="str">
        <f t="shared" si="185"/>
        <v/>
      </c>
      <c r="BJ1955" s="525">
        <f t="shared" si="185"/>
        <v>0</v>
      </c>
      <c r="BK1955" s="445" t="str">
        <f t="shared" si="185"/>
        <v/>
      </c>
      <c r="BL1955" s="445" t="str">
        <f t="shared" si="185"/>
        <v/>
      </c>
      <c r="BM1955" s="445" t="str">
        <f t="shared" si="185"/>
        <v/>
      </c>
      <c r="BN1955" s="525">
        <f t="shared" si="185"/>
        <v>0</v>
      </c>
      <c r="BO1955" s="445" t="str">
        <f t="shared" si="185"/>
        <v/>
      </c>
      <c r="BP1955" s="445">
        <f t="shared" si="185"/>
        <v>0</v>
      </c>
      <c r="BQ1955" s="28">
        <f t="shared" si="185"/>
        <v>0</v>
      </c>
      <c r="BR1955" s="398" t="str">
        <f t="shared" si="185"/>
        <v/>
      </c>
      <c r="BS1955" s="398" t="str">
        <f t="shared" ref="BS1955:BX1955" si="186">BS22</f>
        <v/>
      </c>
      <c r="BT1955" s="398" t="str">
        <f t="shared" si="186"/>
        <v/>
      </c>
      <c r="BU1955" s="398" t="str">
        <f t="shared" si="186"/>
        <v/>
      </c>
      <c r="BV1955" s="398" t="str">
        <f t="shared" si="186"/>
        <v/>
      </c>
      <c r="BW1955" s="398" t="str">
        <f t="shared" si="186"/>
        <v/>
      </c>
      <c r="BX1955" s="398" t="str">
        <f t="shared" si="186"/>
        <v/>
      </c>
      <c r="BY1955" s="28">
        <f>BY1902</f>
        <v>0</v>
      </c>
      <c r="BZ1955" s="396">
        <f>AG2006</f>
        <v>0</v>
      </c>
      <c r="CA1955" s="396">
        <f>AH2006</f>
        <v>0</v>
      </c>
      <c r="CB1955" s="396">
        <f>AI2006</f>
        <v>0</v>
      </c>
      <c r="CC1955" s="396">
        <f>AJ2006</f>
        <v>0</v>
      </c>
    </row>
    <row r="1956" spans="1:81" s="51" customFormat="1" ht="19" hidden="1" outlineLevel="1">
      <c r="A1956" s="1704">
        <v>0</v>
      </c>
      <c r="B1956" s="1629"/>
      <c r="C1956" s="1283"/>
      <c r="D1956" s="677"/>
      <c r="E1956" s="1474" t="str">
        <f t="shared" ref="E1956:E1987" si="187">IF((SUM(A1956:C1956))&gt;0,G$42,"")</f>
        <v/>
      </c>
      <c r="F1956" s="1789"/>
      <c r="N1956" s="644"/>
      <c r="R1956" s="50"/>
      <c r="U1956" s="1184"/>
      <c r="W1956" s="130"/>
      <c r="X1956" s="1415"/>
      <c r="Y1956" s="1415"/>
      <c r="Z1956" s="53"/>
      <c r="AA1956" s="1415"/>
      <c r="AB1956" s="53"/>
      <c r="AC1956" s="53"/>
      <c r="AD1956" s="53"/>
      <c r="AE1956" s="53"/>
      <c r="AF1956" s="53"/>
      <c r="AG1956" s="40"/>
      <c r="AJ1956" s="52"/>
      <c r="AL1956" s="1383"/>
      <c r="AM1956" s="1247"/>
      <c r="AO1956" s="1247"/>
      <c r="AV1956" s="18"/>
      <c r="BL1956" s="18"/>
    </row>
    <row r="1957" spans="1:81" s="1385" customFormat="1" ht="19" hidden="1" outlineLevel="1">
      <c r="A1957" s="1704">
        <v>0</v>
      </c>
      <c r="B1957" s="1629"/>
      <c r="C1957" s="1283"/>
      <c r="D1957" s="677"/>
      <c r="E1957" s="1474" t="str">
        <f t="shared" si="187"/>
        <v/>
      </c>
      <c r="F1957" s="1789"/>
      <c r="H1957" s="1547"/>
      <c r="I1957" s="1547"/>
      <c r="J1957" s="1547"/>
      <c r="K1957" s="1547"/>
      <c r="L1957" s="1547"/>
      <c r="M1957" s="1547"/>
      <c r="N1957" s="1384"/>
      <c r="O1957" s="1384"/>
      <c r="P1957" s="1384"/>
      <c r="Q1957" s="1384"/>
      <c r="R1957" s="1384"/>
      <c r="S1957" s="1384"/>
      <c r="T1957" s="1384"/>
      <c r="U1957" s="1384"/>
      <c r="V1957" s="1384"/>
      <c r="W1957" s="130"/>
      <c r="X1957" s="1415"/>
      <c r="Y1957" s="1415"/>
      <c r="Z1957" s="53"/>
      <c r="AA1957" s="1415"/>
      <c r="AB1957" s="53"/>
      <c r="AC1957" s="53"/>
      <c r="AD1957" s="53"/>
      <c r="AE1957" s="1384"/>
      <c r="AF1957" s="1384"/>
      <c r="AG1957" s="40"/>
      <c r="AH1957" s="1384"/>
      <c r="AI1957" s="1384"/>
      <c r="AJ1957" s="1384"/>
      <c r="AK1957" s="1384"/>
      <c r="AL1957" s="1384"/>
      <c r="AM1957" s="1247"/>
      <c r="AN1957" s="1384"/>
      <c r="AO1957" s="1247"/>
      <c r="AP1957" s="1384"/>
      <c r="AQ1957" s="1384"/>
      <c r="AR1957" s="1384"/>
      <c r="AS1957" s="1384"/>
      <c r="AT1957" s="1384"/>
      <c r="BL1957" s="18"/>
    </row>
    <row r="1958" spans="1:81" s="1385" customFormat="1" ht="19" hidden="1" outlineLevel="1">
      <c r="A1958" s="1704">
        <v>0</v>
      </c>
      <c r="B1958" s="1629"/>
      <c r="C1958" s="1283"/>
      <c r="D1958" s="677"/>
      <c r="E1958" s="1474" t="str">
        <f t="shared" si="187"/>
        <v/>
      </c>
      <c r="F1958" s="1789"/>
      <c r="G1958" s="1547"/>
      <c r="H1958" s="1547"/>
      <c r="I1958" s="1547"/>
      <c r="J1958" s="1547"/>
      <c r="K1958" s="1547"/>
      <c r="L1958" s="1547"/>
      <c r="M1958" s="1547"/>
      <c r="N1958" s="1384"/>
      <c r="O1958" s="1384"/>
      <c r="P1958" s="1384"/>
      <c r="Q1958" s="1384"/>
      <c r="R1958" s="1384"/>
      <c r="S1958" s="1384"/>
      <c r="T1958" s="1384"/>
      <c r="U1958" s="1384"/>
      <c r="V1958" s="1384"/>
      <c r="W1958" s="130"/>
      <c r="X1958" s="1415"/>
      <c r="Y1958" s="1415"/>
      <c r="Z1958" s="53"/>
      <c r="AA1958" s="1415"/>
      <c r="AB1958" s="53"/>
      <c r="AC1958" s="53"/>
      <c r="AD1958" s="53"/>
      <c r="AE1958" s="1384"/>
      <c r="AF1958" s="1384"/>
      <c r="AG1958" s="40"/>
      <c r="AH1958" s="1384"/>
      <c r="AI1958" s="1384"/>
      <c r="AJ1958" s="1384"/>
      <c r="AK1958" s="1384"/>
      <c r="AL1958" s="1384"/>
      <c r="AM1958" s="1247"/>
      <c r="AN1958" s="1384"/>
      <c r="AO1958" s="1247"/>
      <c r="AP1958" s="1384"/>
      <c r="AQ1958" s="1384"/>
      <c r="AR1958" s="1384"/>
      <c r="AS1958" s="1384"/>
      <c r="AT1958" s="1384"/>
      <c r="BL1958" s="18"/>
    </row>
    <row r="1959" spans="1:81" s="1269" customFormat="1" ht="15" collapsed="1">
      <c r="A1959" s="1704">
        <f>IF(G1955="",0,1)</f>
        <v>0</v>
      </c>
      <c r="B1959" s="1629"/>
      <c r="C1959" s="1283"/>
      <c r="D1959" s="1548"/>
      <c r="E1959" s="1474" t="str">
        <f t="shared" si="187"/>
        <v/>
      </c>
      <c r="F1959" s="1789"/>
      <c r="G1959" s="1252" t="str">
        <f>G$69</f>
        <v>Année de construction</v>
      </c>
      <c r="H1959" s="1252"/>
      <c r="I1959" s="1252"/>
      <c r="J1959" s="1252"/>
      <c r="K1959" s="1252"/>
      <c r="L1959" s="1252"/>
      <c r="M1959" s="1388"/>
      <c r="N1959" s="2162" t="str">
        <f>H1955</f>
        <v/>
      </c>
      <c r="O1959" s="2162"/>
      <c r="P1959" s="2162"/>
      <c r="Q1959" s="2162"/>
      <c r="R1959" s="2162"/>
      <c r="S1959" s="2162"/>
      <c r="T1959" s="2161">
        <f>T1939</f>
        <v>0</v>
      </c>
      <c r="U1959" s="2161"/>
      <c r="V1959" s="2161"/>
      <c r="W1959" s="2161"/>
      <c r="X1959" s="2161"/>
      <c r="Y1959" s="1386"/>
      <c r="AD1959" s="1251"/>
      <c r="AE1959" s="1251"/>
      <c r="AF1959" s="1251"/>
      <c r="AG1959" s="1251"/>
      <c r="AH1959" s="1251"/>
      <c r="AI1959" s="1251"/>
      <c r="AJ1959" s="1251"/>
      <c r="AK1959" s="1251"/>
      <c r="AL1959" s="20"/>
      <c r="AM1959" s="1251"/>
      <c r="AN1959" s="1251"/>
      <c r="AO1959" s="1251"/>
      <c r="AP1959" s="1251"/>
      <c r="AQ1959" s="1251"/>
      <c r="AR1959" s="1251"/>
      <c r="AS1959" s="1251"/>
      <c r="AT1959" s="1251"/>
    </row>
    <row r="1960" spans="1:81" s="1269" customFormat="1" ht="15">
      <c r="A1960" s="1704">
        <f>IF(G1955="",0,1)</f>
        <v>0</v>
      </c>
      <c r="B1960" s="1629"/>
      <c r="C1960" s="1283"/>
      <c r="D1960" s="1548"/>
      <c r="E1960" s="1474" t="str">
        <f t="shared" si="187"/>
        <v/>
      </c>
      <c r="F1960" s="1789"/>
      <c r="G1960" s="1551" t="str">
        <f>G$70</f>
        <v>Utilisation escomptée</v>
      </c>
      <c r="H1960" s="1551"/>
      <c r="I1960" s="1552"/>
      <c r="J1960" s="1552"/>
      <c r="K1960" s="1552"/>
      <c r="L1960" s="1552"/>
      <c r="M1960" s="1388"/>
      <c r="N1960" s="2163" t="str">
        <f>P1955</f>
        <v/>
      </c>
      <c r="O1960" s="2163"/>
      <c r="P1960" s="2163"/>
      <c r="Q1960" s="2163"/>
      <c r="R1960" s="2163"/>
      <c r="S1960" s="2163"/>
      <c r="T1960" s="2179">
        <f>'A1 Serres'!P1939</f>
        <v>0</v>
      </c>
      <c r="U1960" s="2179"/>
      <c r="V1960" s="2179"/>
      <c r="W1960" s="2179"/>
      <c r="X1960" s="2179"/>
      <c r="Y1960" s="1387"/>
      <c r="AL1960" s="20"/>
    </row>
    <row r="1961" spans="1:81" s="1269" customFormat="1" ht="15">
      <c r="A1961" s="1704">
        <f>IF(G1955="",0,1)</f>
        <v>0</v>
      </c>
      <c r="B1961" s="1629"/>
      <c r="C1961" s="1283"/>
      <c r="D1961" s="1548"/>
      <c r="E1961" s="1474" t="str">
        <f t="shared" si="187"/>
        <v/>
      </c>
      <c r="F1961" s="1789"/>
      <c r="G1961" s="1551" t="str">
        <f>G$71</f>
        <v>Surface cultivée de la serre</v>
      </c>
      <c r="H1961" s="1551"/>
      <c r="I1961" s="1552"/>
      <c r="J1961" s="1552"/>
      <c r="K1961" s="1552"/>
      <c r="L1961" s="1552"/>
      <c r="M1961" s="1388"/>
      <c r="N1961" s="2163" t="str">
        <f>J1955</f>
        <v/>
      </c>
      <c r="O1961" s="2163"/>
      <c r="P1961" s="2163"/>
      <c r="Q1961" s="2163"/>
      <c r="R1961" s="2163"/>
      <c r="S1961" s="2163"/>
      <c r="T1961" s="1268"/>
      <c r="U1961" s="1268"/>
      <c r="V1961" s="1268"/>
      <c r="W1961" s="989"/>
      <c r="X1961" s="1251"/>
      <c r="AL1961" s="20"/>
    </row>
    <row r="1962" spans="1:81" s="1269" customFormat="1" ht="15">
      <c r="A1962" s="1704">
        <f>IF(G1955="",0,1)</f>
        <v>0</v>
      </c>
      <c r="B1962" s="1629"/>
      <c r="C1962" s="1283"/>
      <c r="D1962" s="1548"/>
      <c r="E1962" s="1474" t="str">
        <f t="shared" si="187"/>
        <v/>
      </c>
      <c r="F1962" s="1789"/>
      <c r="G1962" s="1265">
        <f>G$72</f>
        <v>0</v>
      </c>
      <c r="H1962" s="1265"/>
      <c r="I1962" s="1266"/>
      <c r="J1962" s="1266"/>
      <c r="K1962" s="1266"/>
      <c r="L1962" s="1266"/>
      <c r="M1962" s="1388"/>
      <c r="N1962" s="1268"/>
      <c r="O1962" s="1268"/>
      <c r="P1962" s="1268"/>
      <c r="Q1962" s="1268"/>
      <c r="R1962" s="1268"/>
      <c r="S1962" s="1268"/>
      <c r="T1962" s="1268"/>
      <c r="U1962" s="1268"/>
      <c r="V1962" s="1268"/>
      <c r="W1962" s="989"/>
      <c r="X1962" s="1251"/>
      <c r="AL1962" s="20"/>
    </row>
    <row r="1963" spans="1:81" s="1269" customFormat="1" ht="15">
      <c r="A1963" s="1704">
        <f>IF(G1955="",0,1)</f>
        <v>0</v>
      </c>
      <c r="B1963" s="1629"/>
      <c r="C1963" s="1283"/>
      <c r="D1963" s="1548"/>
      <c r="E1963" s="1474" t="str">
        <f t="shared" si="187"/>
        <v/>
      </c>
      <c r="F1963" s="1789"/>
      <c r="G1963" s="1389" t="str">
        <f>G$73</f>
        <v>Température octobre-mars</v>
      </c>
      <c r="H1963" s="1389"/>
      <c r="I1963" s="1390"/>
      <c r="J1963" s="1390"/>
      <c r="K1963" s="1390"/>
      <c r="L1963" s="1390"/>
      <c r="M1963" s="1388"/>
      <c r="N1963" s="2168" t="str">
        <f>L1955</f>
        <v/>
      </c>
      <c r="O1963" s="2168"/>
      <c r="P1963" s="2168"/>
      <c r="Q1963" s="2168"/>
      <c r="R1963" s="2168"/>
      <c r="S1963" s="2168"/>
      <c r="T1963" s="1268"/>
      <c r="U1963" s="1268"/>
      <c r="V1963" s="1268"/>
      <c r="W1963" s="989"/>
      <c r="X1963" s="1251"/>
      <c r="AJ1963" s="1298"/>
      <c r="AL1963" s="20"/>
    </row>
    <row r="1964" spans="1:81" s="1269" customFormat="1" ht="29" customHeight="1">
      <c r="A1964" s="1704">
        <f>IF(G1955="",0,1)</f>
        <v>0</v>
      </c>
      <c r="B1964" s="1629"/>
      <c r="C1964" s="1283"/>
      <c r="D1964" s="1548"/>
      <c r="E1964" s="1474" t="str">
        <f t="shared" si="187"/>
        <v/>
      </c>
      <c r="F1964" s="1789"/>
      <c r="G1964" s="1553" t="str">
        <f>G$74</f>
        <v>Observations</v>
      </c>
      <c r="H1964" s="1389"/>
      <c r="I1964" s="1390"/>
      <c r="J1964" s="1390"/>
      <c r="K1964" s="1390"/>
      <c r="L1964" s="1390"/>
      <c r="M1964" s="1388"/>
      <c r="N1964" s="2164" t="str">
        <f>AE1955</f>
        <v/>
      </c>
      <c r="O1964" s="2164"/>
      <c r="P1964" s="2164"/>
      <c r="Q1964" s="2164"/>
      <c r="R1964" s="2164"/>
      <c r="S1964" s="2164"/>
      <c r="T1964" s="1268"/>
      <c r="U1964" s="1268"/>
      <c r="V1964" s="1268"/>
      <c r="W1964" s="989"/>
      <c r="X1964" s="1251"/>
      <c r="AL1964" s="20"/>
    </row>
    <row r="1965" spans="1:81" s="1269" customFormat="1" ht="15">
      <c r="A1965" s="1704">
        <f>IF(G1955="",0,1)</f>
        <v>0</v>
      </c>
      <c r="B1965" s="1629"/>
      <c r="C1965" s="1283"/>
      <c r="D1965" s="1548"/>
      <c r="E1965" s="1474" t="str">
        <f t="shared" si="187"/>
        <v/>
      </c>
      <c r="F1965" s="1789"/>
      <c r="G1965" s="1265">
        <f>G$75</f>
        <v>0</v>
      </c>
      <c r="H1965" s="1265"/>
      <c r="I1965" s="1266"/>
      <c r="J1965" s="1266"/>
      <c r="K1965" s="1266"/>
      <c r="L1965" s="1266"/>
      <c r="M1965" s="1388"/>
      <c r="N1965" s="1268"/>
      <c r="O1965" s="1268"/>
      <c r="P1965" s="1268"/>
      <c r="Q1965" s="1268"/>
      <c r="R1965" s="1268"/>
      <c r="S1965" s="1268"/>
      <c r="T1965" s="1268"/>
      <c r="U1965" s="1268"/>
      <c r="V1965" s="1268"/>
      <c r="W1965" s="989"/>
      <c r="X1965" s="1251"/>
      <c r="AL1965" s="20"/>
    </row>
    <row r="1966" spans="1:81" s="1269" customFormat="1" ht="15">
      <c r="A1966" s="1704">
        <f>IF(G1955="",0,1)</f>
        <v>0</v>
      </c>
      <c r="B1966" s="1629"/>
      <c r="C1966" s="1283"/>
      <c r="D1966" s="1548"/>
      <c r="E1966" s="1474" t="str">
        <f t="shared" si="187"/>
        <v/>
      </c>
      <c r="F1966" s="1789"/>
      <c r="G1966" s="1389" t="str">
        <f>G$76</f>
        <v>Participation à la consommation totale d'énergie du chauffage</v>
      </c>
      <c r="H1966" s="1389"/>
      <c r="I1966" s="1390"/>
      <c r="J1966" s="1390"/>
      <c r="K1966" s="1390"/>
      <c r="L1966" s="1390"/>
      <c r="M1966" s="1388"/>
      <c r="N1966" s="2169">
        <f>R1955</f>
        <v>0</v>
      </c>
      <c r="O1966" s="2169"/>
      <c r="P1966" s="2169"/>
      <c r="Q1966" s="2169"/>
      <c r="R1966" s="2169"/>
      <c r="S1966" s="2169"/>
      <c r="T1966" s="1268"/>
      <c r="U1966" s="1268"/>
      <c r="V1966" s="1268"/>
      <c r="W1966" s="989"/>
      <c r="X1966" s="1251"/>
      <c r="AJ1966" s="1298"/>
      <c r="AL1966" s="20"/>
    </row>
    <row r="1967" spans="1:81" s="1269" customFormat="1" ht="15">
      <c r="A1967" s="1704">
        <f>IF(G1955="",0,1)</f>
        <v>0</v>
      </c>
      <c r="B1967" s="1629"/>
      <c r="C1967" s="1283"/>
      <c r="D1967" s="1548"/>
      <c r="E1967" s="1474" t="str">
        <f t="shared" si="187"/>
        <v/>
      </c>
      <c r="F1967" s="1789"/>
      <c r="G1967" s="1393" t="str">
        <f>G$77</f>
        <v>Rang concernant l'efficience énergétique</v>
      </c>
      <c r="H1967" s="1393"/>
      <c r="I1967" s="1394"/>
      <c r="J1967" s="1394"/>
      <c r="K1967" s="1394"/>
      <c r="L1967" s="1394"/>
      <c r="M1967" s="1388"/>
      <c r="N1967" s="2170" t="str">
        <f>N1955</f>
        <v/>
      </c>
      <c r="O1967" s="2170"/>
      <c r="P1967" s="2170"/>
      <c r="Q1967" s="2170"/>
      <c r="R1967" s="2170"/>
      <c r="S1967" s="2170"/>
      <c r="T1967" s="1396"/>
      <c r="U1967" s="1396"/>
      <c r="V1967" s="1396"/>
      <c r="W1967" s="989"/>
      <c r="X1967" s="1397"/>
      <c r="AJ1967" s="1298"/>
      <c r="AL1967" s="20"/>
    </row>
    <row r="1968" spans="1:81" s="1269" customFormat="1" ht="15">
      <c r="A1968" s="1704">
        <f>IF(G1955="",0,1)</f>
        <v>0</v>
      </c>
      <c r="B1968" s="1629"/>
      <c r="C1968" s="1283"/>
      <c r="D1968" s="1548"/>
      <c r="E1968" s="1474" t="str">
        <f t="shared" si="187"/>
        <v/>
      </c>
      <c r="F1968" s="1789"/>
      <c r="G1968" s="1393" t="str">
        <f>G$78</f>
        <v>Evaluation de la qualité énergétique</v>
      </c>
      <c r="H1968" s="1393"/>
      <c r="I1968" s="1394"/>
      <c r="J1968" s="1394"/>
      <c r="K1968" s="1394"/>
      <c r="L1968" s="1394"/>
      <c r="M1968" s="1388"/>
      <c r="N1968" s="2171" t="str">
        <f>O1955</f>
        <v/>
      </c>
      <c r="O1968" s="2171"/>
      <c r="P1968" s="2171"/>
      <c r="Q1968" s="2171"/>
      <c r="R1968" s="2171"/>
      <c r="S1968" s="2171"/>
      <c r="T1968" s="1268"/>
      <c r="U1968" s="1268"/>
      <c r="V1968" s="1268"/>
      <c r="W1968" s="989"/>
      <c r="X1968" s="1251"/>
      <c r="AJ1968" s="1298"/>
      <c r="AL1968" s="20"/>
    </row>
    <row r="1969" spans="1:38" s="1269" customFormat="1" ht="15">
      <c r="A1969" s="1704">
        <f>IF(G1955="",0,1)</f>
        <v>0</v>
      </c>
      <c r="B1969" s="1629"/>
      <c r="C1969" s="1283"/>
      <c r="D1969" s="1548"/>
      <c r="E1969" s="1474" t="str">
        <f t="shared" si="187"/>
        <v/>
      </c>
      <c r="F1969" s="1789"/>
      <c r="G1969" s="1265">
        <f>G$79</f>
        <v>0</v>
      </c>
      <c r="H1969" s="1265"/>
      <c r="I1969" s="1266"/>
      <c r="J1969" s="1266"/>
      <c r="K1969" s="1266"/>
      <c r="L1969" s="1266"/>
      <c r="M1969" s="1388"/>
      <c r="N1969" s="1399"/>
      <c r="O1969" s="1268"/>
      <c r="P1969" s="1268"/>
      <c r="Q1969" s="1268"/>
      <c r="R1969" s="1268"/>
      <c r="S1969" s="1268"/>
      <c r="T1969" s="1268"/>
      <c r="U1969" s="1268"/>
      <c r="V1969" s="1268"/>
      <c r="W1969" s="989"/>
      <c r="X1969" s="1251"/>
      <c r="AJ1969" s="1298"/>
      <c r="AL1969" s="20"/>
    </row>
    <row r="1970" spans="1:38" s="1269" customFormat="1" ht="15">
      <c r="A1970" s="1704">
        <f>IF(G1955="",0,1)</f>
        <v>0</v>
      </c>
      <c r="B1970" s="1629"/>
      <c r="C1970" s="1283"/>
      <c r="D1970" s="1548"/>
      <c r="E1970" s="1474" t="str">
        <f t="shared" si="187"/>
        <v/>
      </c>
      <c r="F1970" s="1789"/>
      <c r="G1970" s="1389" t="str">
        <f>G$80</f>
        <v>Consommation d'énergie de la serre</v>
      </c>
      <c r="H1970" s="1389"/>
      <c r="I1970" s="1390"/>
      <c r="J1970" s="1390"/>
      <c r="K1970" s="1390"/>
      <c r="L1970" s="1390"/>
      <c r="M1970" s="1388"/>
      <c r="N1970" s="2172">
        <f>S1955</f>
        <v>0</v>
      </c>
      <c r="O1970" s="2172"/>
      <c r="P1970" s="2172"/>
      <c r="Q1970" s="1401"/>
      <c r="R1970" s="1401"/>
      <c r="S1970" s="1401"/>
      <c r="T1970" s="1268"/>
      <c r="U1970" s="1268"/>
      <c r="V1970" s="1268"/>
      <c r="W1970" s="989"/>
      <c r="X1970" s="1251"/>
      <c r="AJ1970" s="1298"/>
      <c r="AL1970" s="20"/>
    </row>
    <row r="1971" spans="1:38" s="1269" customFormat="1" ht="15">
      <c r="A1971" s="1704">
        <f>IF(G1955="",0,1)</f>
        <v>0</v>
      </c>
      <c r="B1971" s="1629"/>
      <c r="C1971" s="1283"/>
      <c r="D1971" s="1548"/>
      <c r="E1971" s="1474" t="str">
        <f t="shared" si="187"/>
        <v/>
      </c>
      <c r="F1971" s="1789"/>
      <c r="G1971" s="1393" t="str">
        <f>G$81</f>
        <v>Distribution de chaleur Consommation d'énergie</v>
      </c>
      <c r="H1971" s="1393"/>
      <c r="I1971" s="1394"/>
      <c r="J1971" s="1394"/>
      <c r="K1971" s="1394"/>
      <c r="L1971" s="1394"/>
      <c r="M1971" s="1388"/>
      <c r="N1971" s="2182">
        <f>T1955</f>
        <v>0</v>
      </c>
      <c r="O1971" s="2182"/>
      <c r="P1971" s="2182"/>
      <c r="Q1971" s="1403"/>
      <c r="R1971" s="1403"/>
      <c r="S1971" s="1403"/>
      <c r="T1971" s="1268"/>
      <c r="U1971" s="1268"/>
      <c r="V1971" s="1268"/>
      <c r="W1971" s="989"/>
      <c r="X1971" s="1251"/>
      <c r="AJ1971" s="1298"/>
      <c r="AL1971" s="20"/>
    </row>
    <row r="1972" spans="1:38" s="1269" customFormat="1" ht="15">
      <c r="A1972" s="1704">
        <f>IF(G1955="",0,1)</f>
        <v>0</v>
      </c>
      <c r="B1972" s="1629"/>
      <c r="C1972" s="1283"/>
      <c r="D1972" s="1548"/>
      <c r="E1972" s="1474" t="str">
        <f t="shared" si="187"/>
        <v/>
      </c>
      <c r="F1972" s="1789"/>
      <c r="G1972" s="1554" t="str">
        <f>G$82</f>
        <v>Total de la consommation d'énergie Etat actuel</v>
      </c>
      <c r="H1972" s="1554"/>
      <c r="I1972" s="1555"/>
      <c r="J1972" s="1555"/>
      <c r="K1972" s="1555"/>
      <c r="L1972" s="1555"/>
      <c r="M1972" s="1556"/>
      <c r="N1972" s="2166" t="str">
        <f>U1955</f>
        <v/>
      </c>
      <c r="O1972" s="2166"/>
      <c r="P1972" s="2166"/>
      <c r="Q1972" s="1557"/>
      <c r="R1972" s="1557"/>
      <c r="S1972" s="1557"/>
      <c r="T1972" s="1268"/>
      <c r="U1972" s="1268"/>
      <c r="V1972" s="1268"/>
      <c r="W1972" s="989"/>
      <c r="X1972" s="1251"/>
      <c r="AJ1972" s="1298"/>
      <c r="AL1972" s="20"/>
    </row>
    <row r="1973" spans="1:38" s="787" customFormat="1" ht="15">
      <c r="A1973" s="1704">
        <f>IF(G1955="",0,1)</f>
        <v>0</v>
      </c>
      <c r="B1973" s="1629"/>
      <c r="C1973" s="1283"/>
      <c r="D1973" s="1548"/>
      <c r="E1973" s="1474" t="str">
        <f t="shared" si="187"/>
        <v/>
      </c>
      <c r="F1973" s="1789"/>
      <c r="G1973" s="1265">
        <f>G$83</f>
        <v>0</v>
      </c>
      <c r="H1973" s="1265"/>
      <c r="I1973" s="1266"/>
      <c r="J1973" s="1266"/>
      <c r="K1973" s="1266"/>
      <c r="L1973" s="1266"/>
      <c r="M1973" s="225"/>
      <c r="N1973" s="1404"/>
      <c r="O1973" s="1404"/>
      <c r="P1973" s="1404"/>
      <c r="Q1973" s="1404"/>
      <c r="R1973" s="1404"/>
      <c r="S1973" s="1404"/>
      <c r="T1973" s="1404"/>
      <c r="U1973" s="1404"/>
      <c r="V1973" s="1404"/>
      <c r="W1973" s="989"/>
    </row>
    <row r="1974" spans="1:38" s="1269" customFormat="1" ht="15">
      <c r="A1974" s="1704">
        <f>IF(G1955="",0,1)</f>
        <v>0</v>
      </c>
      <c r="B1974" s="1629"/>
      <c r="C1974" s="1283"/>
      <c r="D1974" s="1548"/>
      <c r="E1974" s="1474" t="str">
        <f t="shared" si="187"/>
        <v/>
      </c>
      <c r="F1974" s="1789"/>
      <c r="G1974" s="1389" t="str">
        <f>G$84</f>
        <v>Ecran thermique</v>
      </c>
      <c r="H1974" s="1389"/>
      <c r="I1974" s="1390"/>
      <c r="J1974" s="1390"/>
      <c r="K1974" s="1390"/>
      <c r="L1974" s="1390"/>
      <c r="M1974" s="1388"/>
      <c r="N1974" s="1558" t="str">
        <f>Z1955</f>
        <v/>
      </c>
      <c r="O1974" s="1401"/>
      <c r="P1974" s="1401"/>
      <c r="Q1974" s="1401"/>
      <c r="R1974" s="1401"/>
      <c r="S1974" s="1401"/>
      <c r="T1974" s="1268"/>
      <c r="U1974" s="1268"/>
      <c r="V1974" s="1268"/>
      <c r="W1974" s="989"/>
      <c r="X1974" s="1251"/>
      <c r="AJ1974" s="1298"/>
      <c r="AL1974" s="20"/>
    </row>
    <row r="1975" spans="1:38" s="1269" customFormat="1" ht="15">
      <c r="A1975" s="1704">
        <f>IF(G1955="",0,1)</f>
        <v>0</v>
      </c>
      <c r="B1975" s="1629"/>
      <c r="C1975" s="1283"/>
      <c r="D1975" s="1548"/>
      <c r="E1975" s="1474" t="str">
        <f t="shared" si="187"/>
        <v/>
      </c>
      <c r="F1975" s="1789"/>
      <c r="G1975" s="1393" t="str">
        <f>G$85</f>
        <v>Toit</v>
      </c>
      <c r="H1975" s="1393"/>
      <c r="I1975" s="1394"/>
      <c r="J1975" s="1394"/>
      <c r="K1975" s="1394"/>
      <c r="L1975" s="1394"/>
      <c r="M1975" s="1388"/>
      <c r="N1975" s="1559" t="str">
        <f>AA1955</f>
        <v/>
      </c>
      <c r="O1975" s="1403"/>
      <c r="P1975" s="1403"/>
      <c r="Q1975" s="1403"/>
      <c r="R1975" s="1403"/>
      <c r="S1975" s="1403"/>
      <c r="T1975" s="1268"/>
      <c r="U1975" s="1268"/>
      <c r="V1975" s="1268"/>
      <c r="W1975" s="989"/>
      <c r="X1975" s="1251"/>
      <c r="AJ1975" s="1298"/>
      <c r="AL1975" s="20"/>
    </row>
    <row r="1976" spans="1:38" s="1269" customFormat="1" ht="15">
      <c r="A1976" s="1704">
        <f>IF(G1955="",0,1)</f>
        <v>0</v>
      </c>
      <c r="B1976" s="1629"/>
      <c r="C1976" s="1283"/>
      <c r="D1976" s="1548"/>
      <c r="E1976" s="1474" t="str">
        <f t="shared" si="187"/>
        <v/>
      </c>
      <c r="F1976" s="1789"/>
      <c r="G1976" s="1393" t="str">
        <f>G$86</f>
        <v>Parois latérales et pignons</v>
      </c>
      <c r="H1976" s="1393"/>
      <c r="I1976" s="1394"/>
      <c r="J1976" s="1394"/>
      <c r="K1976" s="1394"/>
      <c r="L1976" s="1394"/>
      <c r="M1976" s="1388"/>
      <c r="N1976" s="1560" t="str">
        <f>AB1955</f>
        <v/>
      </c>
      <c r="O1976" s="1403"/>
      <c r="P1976" s="1403"/>
      <c r="Q1976" s="1403"/>
      <c r="R1976" s="1403"/>
      <c r="S1976" s="1403"/>
      <c r="T1976" s="1268"/>
      <c r="U1976" s="1268"/>
      <c r="V1976" s="1268"/>
      <c r="W1976" s="989"/>
      <c r="X1976" s="1251"/>
      <c r="AJ1976" s="1298"/>
      <c r="AL1976" s="20"/>
    </row>
    <row r="1977" spans="1:38" s="1269" customFormat="1" ht="15">
      <c r="A1977" s="1704">
        <f>IF(G1955="",0,1)</f>
        <v>0</v>
      </c>
      <c r="B1977" s="1629"/>
      <c r="C1977" s="1283"/>
      <c r="D1977" s="1548"/>
      <c r="E1977" s="1474" t="str">
        <f t="shared" si="187"/>
        <v/>
      </c>
      <c r="F1977" s="1789"/>
      <c r="G1977" s="1393" t="str">
        <f>G$87</f>
        <v>Etanchéité</v>
      </c>
      <c r="H1977" s="1393"/>
      <c r="I1977" s="1394"/>
      <c r="J1977" s="1394"/>
      <c r="K1977" s="1394"/>
      <c r="L1977" s="1394"/>
      <c r="M1977" s="1388"/>
      <c r="N1977" s="1560" t="str">
        <f>AC1955</f>
        <v/>
      </c>
      <c r="O1977" s="1403"/>
      <c r="P1977" s="1403"/>
      <c r="Q1977" s="1403"/>
      <c r="R1977" s="1403"/>
      <c r="S1977" s="1403"/>
      <c r="T1977" s="1268"/>
      <c r="U1977" s="1268"/>
      <c r="V1977" s="1268"/>
      <c r="W1977" s="989"/>
      <c r="X1977" s="1251"/>
      <c r="AJ1977" s="1298"/>
      <c r="AL1977" s="20"/>
    </row>
    <row r="1978" spans="1:38" s="1269" customFormat="1" ht="15">
      <c r="A1978" s="1704">
        <f>IF(G1955="",0,1)</f>
        <v>0</v>
      </c>
      <c r="B1978" s="1629"/>
      <c r="C1978" s="1283"/>
      <c r="D1978" s="1548"/>
      <c r="E1978" s="1474" t="str">
        <f t="shared" si="187"/>
        <v/>
      </c>
      <c r="F1978" s="1789"/>
      <c r="G1978" s="1393" t="str">
        <f>G$88</f>
        <v>Gestion climatique</v>
      </c>
      <c r="H1978" s="1393"/>
      <c r="I1978" s="1394"/>
      <c r="J1978" s="1394"/>
      <c r="K1978" s="1394"/>
      <c r="L1978" s="1394"/>
      <c r="M1978" s="1388"/>
      <c r="N1978" s="1560" t="str">
        <f>AD1955</f>
        <v/>
      </c>
      <c r="O1978" s="1403"/>
      <c r="P1978" s="1403"/>
      <c r="Q1978" s="1403"/>
      <c r="R1978" s="1403"/>
      <c r="S1978" s="1403"/>
      <c r="T1978" s="1268"/>
      <c r="U1978" s="1268"/>
      <c r="V1978" s="1268"/>
      <c r="W1978" s="989"/>
      <c r="X1978" s="1251"/>
      <c r="AJ1978" s="1298"/>
      <c r="AL1978" s="20"/>
    </row>
    <row r="1979" spans="1:38" s="1269" customFormat="1" ht="15">
      <c r="A1979" s="1704">
        <f>IF(G1955="",0,1)</f>
        <v>0</v>
      </c>
      <c r="B1979" s="1629"/>
      <c r="C1979" s="1283"/>
      <c r="D1979" s="1548"/>
      <c r="E1979" s="1474" t="str">
        <f t="shared" si="187"/>
        <v/>
      </c>
      <c r="F1979" s="1789"/>
      <c r="G1979" s="1265"/>
      <c r="H1979" s="1265"/>
      <c r="I1979" s="1266"/>
      <c r="J1979" s="1266"/>
      <c r="K1979" s="1266"/>
      <c r="L1979" s="1266"/>
      <c r="M1979" s="1405"/>
      <c r="N1979" s="1268"/>
      <c r="O1979" s="1268"/>
      <c r="P1979" s="1268"/>
      <c r="Q1979" s="1268"/>
      <c r="R1979" s="1268"/>
      <c r="S1979" s="1268"/>
      <c r="T1979" s="1268"/>
      <c r="U1979" s="1268"/>
      <c r="V1979" s="1268"/>
      <c r="W1979" s="989"/>
      <c r="X1979" s="1251"/>
      <c r="AJ1979" s="1298"/>
      <c r="AL1979" s="20"/>
    </row>
    <row r="1980" spans="1:38" s="1269" customFormat="1" ht="15">
      <c r="A1980" s="1704">
        <f>IF(G1955="",0,1)</f>
        <v>0</v>
      </c>
      <c r="B1980" s="1629"/>
      <c r="C1980" s="1283"/>
      <c r="D1980" s="1548"/>
      <c r="E1980" s="1474" t="str">
        <f t="shared" si="187"/>
        <v/>
      </c>
      <c r="F1980" s="1789"/>
      <c r="G1980" s="1406"/>
      <c r="H1980" s="1266"/>
      <c r="I1980" s="1266"/>
      <c r="J1980" s="1266"/>
      <c r="K1980" s="1266"/>
      <c r="L1980" s="1266"/>
      <c r="M1980" s="1399"/>
      <c r="N1980" s="1268"/>
      <c r="O1980" s="1268"/>
      <c r="P1980" s="1268"/>
      <c r="Q1980" s="1268"/>
      <c r="R1980" s="1268"/>
      <c r="S1980" s="1268"/>
      <c r="T1980" s="1268"/>
      <c r="U1980" s="1268"/>
      <c r="V1980" s="1268"/>
      <c r="W1980" s="989"/>
      <c r="X1980" s="1251"/>
      <c r="AJ1980" s="1298"/>
      <c r="AL1980" s="20"/>
    </row>
    <row r="1981" spans="1:38" s="1269" customFormat="1" ht="15">
      <c r="A1981" s="1704">
        <f>IF(G1955="",0,1)</f>
        <v>0</v>
      </c>
      <c r="B1981" s="1629"/>
      <c r="C1981" s="1283"/>
      <c r="D1981" s="1548"/>
      <c r="E1981" s="1474" t="str">
        <f t="shared" si="187"/>
        <v/>
      </c>
      <c r="F1981" s="1789"/>
      <c r="G1981" s="1406"/>
      <c r="H1981" s="1266"/>
      <c r="I1981" s="1266"/>
      <c r="J1981" s="1266"/>
      <c r="K1981" s="1266"/>
      <c r="L1981" s="1266"/>
      <c r="M1981" s="1399"/>
      <c r="N1981" s="1268"/>
      <c r="O1981" s="1268"/>
      <c r="P1981" s="1268"/>
      <c r="Q1981" s="1268"/>
      <c r="R1981" s="1268"/>
      <c r="S1981" s="1268"/>
      <c r="T1981" s="1268"/>
      <c r="U1981" s="1268"/>
      <c r="V1981" s="1268"/>
      <c r="W1981" s="989"/>
      <c r="X1981" s="1251"/>
      <c r="AJ1981" s="1298"/>
      <c r="AL1981" s="20"/>
    </row>
    <row r="1982" spans="1:38" s="1269" customFormat="1" ht="15">
      <c r="A1982" s="1704">
        <f>IF(G1955="",0,1)</f>
        <v>0</v>
      </c>
      <c r="B1982" s="1629"/>
      <c r="C1982" s="1283"/>
      <c r="D1982" s="1548"/>
      <c r="E1982" s="1474" t="str">
        <f t="shared" si="187"/>
        <v/>
      </c>
      <c r="F1982" s="1789"/>
      <c r="G1982" s="1406"/>
      <c r="H1982" s="1266"/>
      <c r="I1982" s="1266"/>
      <c r="J1982" s="1266"/>
      <c r="K1982" s="1266"/>
      <c r="L1982" s="1266"/>
      <c r="M1982" s="1399"/>
      <c r="N1982" s="1268"/>
      <c r="O1982" s="1268"/>
      <c r="P1982" s="1268"/>
      <c r="Q1982" s="1268"/>
      <c r="R1982" s="1268"/>
      <c r="S1982" s="1268"/>
      <c r="T1982" s="1268"/>
      <c r="U1982" s="1268"/>
      <c r="V1982" s="1268"/>
      <c r="W1982" s="989"/>
      <c r="X1982" s="1251"/>
      <c r="AJ1982" s="1298"/>
      <c r="AL1982" s="20"/>
    </row>
    <row r="1983" spans="1:38" s="1292" customFormat="1" ht="17.25" customHeight="1">
      <c r="A1983" s="1704">
        <f>IF(G1955="",0,1)</f>
        <v>0</v>
      </c>
      <c r="B1983" s="1629"/>
      <c r="C1983" s="1283"/>
      <c r="D1983" s="677"/>
      <c r="E1983" s="1474" t="str">
        <f t="shared" si="187"/>
        <v/>
      </c>
      <c r="F1983" s="1789"/>
      <c r="G1983" s="779"/>
      <c r="H1983" s="779"/>
      <c r="I1983" s="779"/>
      <c r="J1983" s="779"/>
      <c r="K1983" s="779"/>
      <c r="L1983" s="779"/>
      <c r="M1983" s="779"/>
      <c r="N1983" s="779"/>
      <c r="O1983" s="779"/>
      <c r="P1983" s="779"/>
      <c r="Q1983" s="779"/>
      <c r="R1983" s="779"/>
      <c r="S1983" s="779"/>
      <c r="T1983" s="779"/>
      <c r="U1983" s="2167"/>
      <c r="V1983" s="2167"/>
      <c r="W1983" s="989"/>
    </row>
    <row r="1984" spans="1:38" s="1292" customFormat="1" ht="21.75" customHeight="1" thickBot="1">
      <c r="A1984" s="1704">
        <f>IF(G1955="",0,1)</f>
        <v>0</v>
      </c>
      <c r="B1984" s="1629"/>
      <c r="C1984" s="1283"/>
      <c r="D1984" s="677"/>
      <c r="E1984" s="1474" t="str">
        <f t="shared" si="187"/>
        <v/>
      </c>
      <c r="F1984" s="1789"/>
      <c r="G1984" s="777" t="str">
        <f>CONCATENATE(G1955, G$40)</f>
        <v>: Recommandations spécifiques d'investissement</v>
      </c>
      <c r="H1984" s="777"/>
      <c r="I1984" s="777"/>
      <c r="J1984" s="777"/>
      <c r="K1984" s="777"/>
      <c r="L1984" s="777"/>
      <c r="M1984" s="777"/>
      <c r="N1984" s="777"/>
      <c r="O1984" s="777"/>
      <c r="P1984" s="777"/>
      <c r="Q1984" s="777"/>
      <c r="R1984" s="777"/>
      <c r="S1984" s="777"/>
      <c r="T1984" s="777"/>
      <c r="U1984" s="1410"/>
      <c r="V1984" s="1410"/>
      <c r="W1984" s="1410"/>
      <c r="X1984" s="1410"/>
    </row>
    <row r="1985" spans="1:38" s="1292" customFormat="1" ht="21.75" customHeight="1">
      <c r="A1985" s="1704">
        <f>IF(G1955="",0,1)</f>
        <v>0</v>
      </c>
      <c r="B1985" s="1629"/>
      <c r="C1985" s="1283"/>
      <c r="D1985" s="677"/>
      <c r="E1985" s="1474" t="str">
        <f t="shared" si="187"/>
        <v/>
      </c>
      <c r="F1985" s="1789"/>
      <c r="G1985" s="779"/>
      <c r="H1985" s="779"/>
      <c r="I1985" s="779"/>
      <c r="J1985" s="779"/>
      <c r="K1985" s="779"/>
      <c r="L1985" s="779"/>
      <c r="M1985" s="779"/>
      <c r="N1985" s="779"/>
      <c r="O1985" s="779"/>
      <c r="P1985" s="779"/>
      <c r="Q1985" s="779"/>
      <c r="R1985" s="779"/>
      <c r="S1985" s="779"/>
      <c r="T1985" s="779"/>
      <c r="U1985" s="1423"/>
      <c r="V1985" s="1423"/>
      <c r="W1985" s="1423"/>
      <c r="AG1985" s="1292" t="s">
        <v>242</v>
      </c>
      <c r="AI1985" s="1292" t="s">
        <v>872</v>
      </c>
    </row>
    <row r="1986" spans="1:38" s="1292" customFormat="1" ht="16" customHeight="1">
      <c r="A1986" s="1704">
        <f>IF(G1955="",0,1)</f>
        <v>0</v>
      </c>
      <c r="B1986" s="1629"/>
      <c r="C1986" s="1283"/>
      <c r="D1986" s="677"/>
      <c r="E1986" s="1474" t="str">
        <f t="shared" si="187"/>
        <v/>
      </c>
      <c r="F1986" s="1789"/>
      <c r="G1986" s="1309" t="str">
        <f>G$96</f>
        <v>Elément</v>
      </c>
      <c r="H1986" s="1309"/>
      <c r="I1986" s="1309"/>
      <c r="J1986" s="1309"/>
      <c r="K1986" s="1309" t="str">
        <f>K$96</f>
        <v>Mesure</v>
      </c>
      <c r="L1986" s="1309"/>
      <c r="M1986" s="1309"/>
      <c r="N1986" s="1309"/>
      <c r="O1986" s="1309"/>
      <c r="P1986" s="1309"/>
      <c r="Q1986" s="1309"/>
      <c r="R1986" s="1309" t="str">
        <f>R$96</f>
        <v>Réalisation</v>
      </c>
      <c r="S1986" s="1310" t="str">
        <f>S$96</f>
        <v>Economie</v>
      </c>
      <c r="T1986" s="1310"/>
      <c r="U1986" s="2180" t="s">
        <v>74</v>
      </c>
      <c r="V1986" s="2180"/>
      <c r="W1986" s="2180"/>
      <c r="X1986" s="1310" t="str">
        <f>X$96</f>
        <v>Economies</v>
      </c>
      <c r="AA1986" s="101" t="s">
        <v>903</v>
      </c>
      <c r="AD1986" s="101" t="s">
        <v>902</v>
      </c>
      <c r="AG1986" s="101" t="s">
        <v>532</v>
      </c>
      <c r="AI1986" s="101" t="s">
        <v>902</v>
      </c>
    </row>
    <row r="1987" spans="1:38" s="1292" customFormat="1" ht="16" customHeight="1">
      <c r="A1987" s="1704">
        <f>IF(G1955="",0,1)</f>
        <v>0</v>
      </c>
      <c r="B1987" s="1629"/>
      <c r="C1987" s="1283"/>
      <c r="D1987" s="677"/>
      <c r="E1987" s="1474" t="str">
        <f t="shared" si="187"/>
        <v/>
      </c>
      <c r="F1987" s="1789"/>
      <c r="G1987" s="1311"/>
      <c r="H1987" s="1311"/>
      <c r="I1987" s="1311"/>
      <c r="J1987" s="1311"/>
      <c r="K1987" s="1311"/>
      <c r="L1987" s="1311"/>
      <c r="M1987" s="1311"/>
      <c r="N1987" s="1311"/>
      <c r="O1987" s="1311"/>
      <c r="P1987" s="1311"/>
      <c r="Q1987" s="1311"/>
      <c r="R1987" s="1311"/>
      <c r="S1987" s="1312" t="str">
        <f>S$97</f>
        <v>calculée</v>
      </c>
      <c r="T1987" s="1312"/>
      <c r="U1987" s="1312"/>
      <c r="V1987" s="1312"/>
      <c r="W1987" s="1312"/>
      <c r="X1987" s="1312" t="str">
        <f>X$97</f>
        <v>des mesures</v>
      </c>
      <c r="Z1987" s="2165" t="s">
        <v>594</v>
      </c>
      <c r="AA1987" s="2165" t="str">
        <f>$R$40</f>
        <v>d'ici à 4 ans</v>
      </c>
      <c r="AB1987" s="2165" t="str">
        <f>$R$41</f>
        <v>d'ici à 8 ans</v>
      </c>
      <c r="AD1987" s="2165" t="str">
        <f>$R$40</f>
        <v>d'ici à 4 ans</v>
      </c>
      <c r="AE1987" s="2165" t="str">
        <f>$R$41</f>
        <v>d'ici à 8 ans</v>
      </c>
      <c r="AG1987" s="2165" t="str">
        <f>$R$40</f>
        <v>d'ici à 4 ans</v>
      </c>
      <c r="AH1987" s="2165" t="str">
        <f>$R$41</f>
        <v>d'ici à 8 ans</v>
      </c>
      <c r="AI1987" s="2165" t="str">
        <f>$R$40</f>
        <v>d'ici à 4 ans</v>
      </c>
      <c r="AJ1987" s="2165" t="str">
        <f>$R$41</f>
        <v>d'ici à 8 ans</v>
      </c>
    </row>
    <row r="1988" spans="1:38" s="1292" customFormat="1" ht="16" customHeight="1">
      <c r="A1988" s="1704">
        <f>IF(G1955="",0,1)</f>
        <v>0</v>
      </c>
      <c r="B1988" s="1629"/>
      <c r="C1988" s="1283"/>
      <c r="D1988" s="677"/>
      <c r="E1988" s="1474" t="str">
        <f t="shared" ref="E1988:E2019" si="188">IF((SUM(A1988:C1988))&gt;0,G$42,"")</f>
        <v/>
      </c>
      <c r="F1988" s="1789"/>
      <c r="G1988" s="1311"/>
      <c r="H1988" s="1311"/>
      <c r="I1988" s="1311"/>
      <c r="J1988" s="1311"/>
      <c r="K1988" s="1311"/>
      <c r="L1988" s="1311"/>
      <c r="M1988" s="1311"/>
      <c r="N1988" s="1311"/>
      <c r="O1988" s="1311"/>
      <c r="P1988" s="1311"/>
      <c r="Q1988" s="1311"/>
      <c r="R1988" s="1311"/>
      <c r="S1988" s="1312"/>
      <c r="T1988" s="1312"/>
      <c r="U1988" s="1312"/>
      <c r="V1988" s="1312"/>
      <c r="W1988" s="1312"/>
      <c r="X1988" s="1312" t="str">
        <f>X$98</f>
        <v>choisies</v>
      </c>
      <c r="Z1988" s="2165"/>
      <c r="AA1988" s="2165"/>
      <c r="AB1988" s="2165"/>
      <c r="AD1988" s="2165"/>
      <c r="AE1988" s="2165"/>
      <c r="AG1988" s="2165"/>
      <c r="AH1988" s="2165"/>
      <c r="AI1988" s="2165"/>
      <c r="AJ1988" s="2165"/>
    </row>
    <row r="1989" spans="1:38" s="1292" customFormat="1" ht="16" customHeight="1">
      <c r="A1989" s="1704">
        <f>IF(G1955="",0,1)</f>
        <v>0</v>
      </c>
      <c r="B1989" s="1629"/>
      <c r="C1989" s="1283"/>
      <c r="D1989" s="677"/>
      <c r="E1989" s="1474" t="str">
        <f t="shared" si="188"/>
        <v/>
      </c>
      <c r="F1989" s="1789"/>
      <c r="G1989" s="1313"/>
      <c r="H1989" s="1313"/>
      <c r="I1989" s="1313"/>
      <c r="J1989" s="1313"/>
      <c r="K1989" s="1313"/>
      <c r="L1989" s="1313"/>
      <c r="M1989" s="1313"/>
      <c r="N1989" s="1313"/>
      <c r="O1989" s="1313"/>
      <c r="P1989" s="1313"/>
      <c r="Q1989" s="1313"/>
      <c r="R1989" s="1313"/>
      <c r="S1989" s="1314" t="s">
        <v>5</v>
      </c>
      <c r="T1989" s="1314"/>
      <c r="U1989" s="2181" t="str">
        <f>U$99</f>
        <v>[oui/non]</v>
      </c>
      <c r="V1989" s="2181"/>
      <c r="W1989" s="2181"/>
      <c r="X1989" s="1314" t="s">
        <v>5</v>
      </c>
      <c r="Z1989" s="2165"/>
      <c r="AA1989" s="2165"/>
      <c r="AB1989" s="2165"/>
      <c r="AD1989" s="2165"/>
      <c r="AE1989" s="2165"/>
      <c r="AG1989" s="2165"/>
      <c r="AH1989" s="2165"/>
      <c r="AI1989" s="2165"/>
      <c r="AJ1989" s="2165"/>
    </row>
    <row r="1990" spans="1:38" s="1292" customFormat="1" ht="16" customHeight="1">
      <c r="A1990" s="1704">
        <f>IF(G1955="",0,1)</f>
        <v>0</v>
      </c>
      <c r="B1990" s="1629"/>
      <c r="C1990" s="1283"/>
      <c r="D1990" s="677"/>
      <c r="E1990" s="1474" t="str">
        <f t="shared" si="188"/>
        <v/>
      </c>
      <c r="F1990" s="1789"/>
      <c r="G1990" s="1311"/>
      <c r="H1990" s="1311"/>
      <c r="I1990" s="1311"/>
      <c r="J1990" s="1311"/>
      <c r="K1990" s="1311"/>
      <c r="L1990" s="1311"/>
      <c r="M1990" s="1311"/>
      <c r="N1990" s="1311"/>
      <c r="O1990" s="1311"/>
      <c r="P1990" s="1311"/>
      <c r="Q1990" s="1311"/>
      <c r="R1990" s="1311"/>
      <c r="T1990" s="1312"/>
      <c r="U1990" s="1312"/>
      <c r="V1990" s="1312"/>
      <c r="Z1990" s="2165"/>
      <c r="AA1990" s="2165"/>
      <c r="AB1990" s="2165"/>
      <c r="AD1990" s="2165"/>
      <c r="AE1990" s="2165"/>
      <c r="AG1990" s="2165"/>
      <c r="AH1990" s="2165"/>
      <c r="AI1990" s="2165"/>
      <c r="AJ1990" s="2165"/>
    </row>
    <row r="1991" spans="1:38" s="1292" customFormat="1" ht="12" customHeight="1">
      <c r="A1991" s="1704">
        <f>IF(G1955="",0,1)</f>
        <v>0</v>
      </c>
      <c r="B1991" s="1629"/>
      <c r="C1991" s="1283"/>
      <c r="D1991" s="677"/>
      <c r="E1991" s="1474" t="str">
        <f t="shared" si="188"/>
        <v/>
      </c>
      <c r="F1991" s="1789"/>
      <c r="G1991" s="1315"/>
      <c r="H1991" s="1315"/>
      <c r="I1991" s="1315"/>
      <c r="J1991" s="1315"/>
      <c r="K1991" s="1315"/>
      <c r="L1991" s="1315"/>
      <c r="M1991" s="1315"/>
      <c r="N1991" s="1315"/>
      <c r="O1991" s="1315"/>
      <c r="P1991" s="1315"/>
      <c r="Q1991" s="1315"/>
      <c r="R1991" s="1315"/>
      <c r="S1991" s="1315"/>
      <c r="T1991" s="1315"/>
      <c r="U1991" s="1312"/>
      <c r="V1991" s="1315"/>
      <c r="W1991" s="1315"/>
      <c r="X1991" s="1315"/>
      <c r="Z1991" s="2165"/>
      <c r="AA1991" s="2165"/>
      <c r="AB1991" s="2165"/>
      <c r="AD1991" s="2165"/>
      <c r="AE1991" s="2165"/>
      <c r="AG1991" s="2165"/>
      <c r="AH1991" s="2165"/>
      <c r="AI1991" s="2165"/>
      <c r="AJ1991" s="2165"/>
    </row>
    <row r="1992" spans="1:38" s="737" customFormat="1" ht="17" customHeight="1">
      <c r="A1992" s="1704">
        <f>IF(G1955="",0,1)</f>
        <v>0</v>
      </c>
      <c r="B1992" s="1655"/>
      <c r="C1992" s="1283"/>
      <c r="D1992" s="1561"/>
      <c r="E1992" s="1474" t="str">
        <f t="shared" si="188"/>
        <v/>
      </c>
      <c r="F1992" s="1789"/>
      <c r="G1992" s="1316"/>
      <c r="H1992" s="1317" t="str">
        <f>H$102</f>
        <v>Ecran thermique</v>
      </c>
      <c r="I1992" s="1317"/>
      <c r="J1992" s="1317"/>
      <c r="K1992" s="2173" t="str">
        <f>AF1955</f>
        <v/>
      </c>
      <c r="L1992" s="2173"/>
      <c r="M1992" s="2173"/>
      <c r="N1992" s="2173"/>
      <c r="O1992" s="2173"/>
      <c r="P1992" s="2173"/>
      <c r="Q1992" s="2173"/>
      <c r="R1992" s="1318" t="str">
        <f>IF(S1992=0,"",IF(BC1955=Q$40,R$40,R$41))</f>
        <v>d'ici à 8 ans</v>
      </c>
      <c r="S1992" s="1319" t="str">
        <f>AT1955</f>
        <v/>
      </c>
      <c r="T1992" s="1319"/>
      <c r="U1992" s="1319"/>
      <c r="V1992" s="527"/>
      <c r="W1992" s="1320"/>
      <c r="X1992" s="1319" t="str">
        <f>IF(V1992=V$41,0,S1992)</f>
        <v/>
      </c>
      <c r="Z1992" s="1321">
        <f>IF(S1992=0,1,IF(V1992=V$41,2,3))</f>
        <v>3</v>
      </c>
      <c r="AA1992" s="1322">
        <f>IF(R1992=AA1987,S1992,0)</f>
        <v>0</v>
      </c>
      <c r="AB1992" s="1322" t="str">
        <f>IF(R1992=AB1987,S1992,0)</f>
        <v/>
      </c>
      <c r="AC1992" s="1292"/>
      <c r="AD1992" s="1322">
        <f>IF(R1992=AD1987,X1992,0)</f>
        <v>0</v>
      </c>
      <c r="AE1992" s="1322" t="str">
        <f>IF(R1992=AE1987,X1992,0)</f>
        <v/>
      </c>
      <c r="AF1992" s="40"/>
      <c r="AG1992" s="1322">
        <f>AD1992</f>
        <v>0</v>
      </c>
      <c r="AH1992" s="1562" t="str">
        <f>AE1992</f>
        <v/>
      </c>
      <c r="AI1992" s="1563">
        <f>IF(W1992=AI1987,AC1992,0)</f>
        <v>0</v>
      </c>
      <c r="AJ1992" s="1563">
        <f>IF(W1992=AJ1987,AC1992,0)</f>
        <v>0</v>
      </c>
      <c r="AK1992" s="40"/>
      <c r="AL1992" s="40"/>
    </row>
    <row r="1993" spans="1:38" s="737" customFormat="1" ht="47" customHeight="1">
      <c r="A1993" s="1704">
        <f>IF(G1955="",0,1)</f>
        <v>0</v>
      </c>
      <c r="B1993" s="1655"/>
      <c r="C1993" s="1283"/>
      <c r="D1993" s="1561"/>
      <c r="E1993" s="1474" t="str">
        <f t="shared" si="188"/>
        <v/>
      </c>
      <c r="F1993" s="1789"/>
      <c r="G1993" s="1323"/>
      <c r="H1993" s="1324"/>
      <c r="I1993" s="1324"/>
      <c r="J1993" s="1324"/>
      <c r="K1993" s="2174"/>
      <c r="L1993" s="2174"/>
      <c r="M1993" s="2174"/>
      <c r="N1993" s="2174"/>
      <c r="O1993" s="2174"/>
      <c r="P1993" s="2174"/>
      <c r="Q1993" s="2174"/>
      <c r="R1993" s="1325"/>
      <c r="S1993" s="1326"/>
      <c r="T1993" s="1326"/>
      <c r="U1993" s="1326"/>
      <c r="V1993" s="1326"/>
      <c r="W1993" s="1326"/>
      <c r="X1993" s="1326"/>
      <c r="AC1993" s="1292"/>
      <c r="AF1993" s="40"/>
      <c r="AI1993" s="1443"/>
      <c r="AJ1993" s="1443"/>
      <c r="AK1993" s="40"/>
      <c r="AL1993" s="40"/>
    </row>
    <row r="1994" spans="1:38" s="737" customFormat="1" ht="17" customHeight="1">
      <c r="A1994" s="1704">
        <f>IF(G1955="",0,1)</f>
        <v>0</v>
      </c>
      <c r="B1994" s="1655"/>
      <c r="C1994" s="1283"/>
      <c r="D1994" s="1561"/>
      <c r="E1994" s="1474" t="str">
        <f t="shared" si="188"/>
        <v/>
      </c>
      <c r="F1994" s="1789"/>
      <c r="G1994" s="1316"/>
      <c r="H1994" s="1317" t="str">
        <f>H$104</f>
        <v>Toit</v>
      </c>
      <c r="I1994" s="1317"/>
      <c r="J1994" s="1317"/>
      <c r="K1994" s="2173" t="str">
        <f>AG1955</f>
        <v/>
      </c>
      <c r="L1994" s="2173"/>
      <c r="M1994" s="2173"/>
      <c r="N1994" s="2173"/>
      <c r="O1994" s="2173"/>
      <c r="P1994" s="2173"/>
      <c r="Q1994" s="2173"/>
      <c r="R1994" s="1318" t="str">
        <f>IF(S1994=0,"",IF(BD1955=Q$40,R$40,R$41))</f>
        <v>d'ici à 8 ans</v>
      </c>
      <c r="S1994" s="1327" t="str">
        <f>AU1955</f>
        <v/>
      </c>
      <c r="T1994" s="1327"/>
      <c r="U1994" s="1327"/>
      <c r="V1994" s="527"/>
      <c r="W1994" s="1320"/>
      <c r="X1994" s="1319" t="str">
        <f>IF(V1994=V$41,0,S1994)</f>
        <v/>
      </c>
      <c r="Z1994" s="1328">
        <f>IF(S1994=0,1,IF(V1994=V$41,2,3))</f>
        <v>3</v>
      </c>
      <c r="AA1994" s="1322">
        <f>IF(R1994=AA1987,S1994,0)</f>
        <v>0</v>
      </c>
      <c r="AB1994" s="1322" t="str">
        <f>IF(R1994=AB1987,S1994,0)</f>
        <v/>
      </c>
      <c r="AC1994" s="1292"/>
      <c r="AD1994" s="1322">
        <f>IF(R1994=AD1987,X1994,0)</f>
        <v>0</v>
      </c>
      <c r="AE1994" s="1322" t="str">
        <f>IF(R1994=AE1987,X1994,0)</f>
        <v/>
      </c>
      <c r="AF1994" s="40"/>
      <c r="AG1994" s="1322">
        <f>AD1994</f>
        <v>0</v>
      </c>
      <c r="AH1994" s="1562" t="str">
        <f>AE1994</f>
        <v/>
      </c>
      <c r="AI1994" s="1563">
        <f>IF(W1994=AI1987,AC1994,0)</f>
        <v>0</v>
      </c>
      <c r="AJ1994" s="1563">
        <f>IF(W1994=AJ1987,AC1994,0)</f>
        <v>0</v>
      </c>
      <c r="AK1994" s="40"/>
      <c r="AL1994" s="40"/>
    </row>
    <row r="1995" spans="1:38" s="737" customFormat="1" ht="92" customHeight="1">
      <c r="A1995" s="1704">
        <f>IF(G1955="",0,1)</f>
        <v>0</v>
      </c>
      <c r="B1995" s="1655"/>
      <c r="C1995" s="1283"/>
      <c r="D1995" s="1561"/>
      <c r="E1995" s="1474" t="str">
        <f t="shared" si="188"/>
        <v/>
      </c>
      <c r="F1995" s="1789"/>
      <c r="G1995" s="1323"/>
      <c r="H1995" s="1324"/>
      <c r="I1995" s="1324"/>
      <c r="J1995" s="1324"/>
      <c r="K1995" s="2174"/>
      <c r="L1995" s="2174"/>
      <c r="M1995" s="2174"/>
      <c r="N1995" s="2174"/>
      <c r="O1995" s="2174"/>
      <c r="P1995" s="2174"/>
      <c r="Q1995" s="2174"/>
      <c r="R1995" s="1325"/>
      <c r="S1995" s="1326"/>
      <c r="T1995" s="1326"/>
      <c r="U1995" s="1326"/>
      <c r="V1995" s="1326"/>
      <c r="W1995" s="1326"/>
      <c r="X1995" s="1326"/>
      <c r="AC1995" s="1292"/>
      <c r="AF1995" s="40"/>
      <c r="AI1995" s="1443"/>
      <c r="AJ1995" s="1443"/>
      <c r="AK1995" s="40"/>
      <c r="AL1995" s="40"/>
    </row>
    <row r="1996" spans="1:38" s="737" customFormat="1" ht="17" customHeight="1">
      <c r="A1996" s="1704">
        <f>IF(G1955="",0,1)</f>
        <v>0</v>
      </c>
      <c r="B1996" s="1655"/>
      <c r="C1996" s="1283"/>
      <c r="D1996" s="1561"/>
      <c r="E1996" s="1474" t="str">
        <f t="shared" si="188"/>
        <v/>
      </c>
      <c r="F1996" s="1789"/>
      <c r="G1996" s="1316"/>
      <c r="H1996" s="1317" t="str">
        <f>H$106</f>
        <v>Parois latérales et pignons</v>
      </c>
      <c r="I1996" s="1317"/>
      <c r="J1996" s="1317"/>
      <c r="K1996" s="2173" t="str">
        <f>AH1955</f>
        <v/>
      </c>
      <c r="L1996" s="2173"/>
      <c r="M1996" s="2173"/>
      <c r="N1996" s="2173"/>
      <c r="O1996" s="2173"/>
      <c r="P1996" s="2173"/>
      <c r="Q1996" s="2173"/>
      <c r="R1996" s="1318" t="str">
        <f>IF(S1996=0,"",IF(BE1955=Q$40,R$40,R$41))</f>
        <v>d'ici à 8 ans</v>
      </c>
      <c r="S1996" s="1327" t="str">
        <f>AV1955</f>
        <v/>
      </c>
      <c r="T1996" s="1327"/>
      <c r="U1996" s="1327"/>
      <c r="V1996" s="527"/>
      <c r="W1996" s="1320"/>
      <c r="X1996" s="1319" t="str">
        <f>IF(V1996=V$41,0,S1996)</f>
        <v/>
      </c>
      <c r="Z1996" s="1328">
        <f>IF(S1996=0,1,IF(V1996=V$41,2,3))</f>
        <v>3</v>
      </c>
      <c r="AA1996" s="1322">
        <f>IF(R1996=AA1987,S1996,0)</f>
        <v>0</v>
      </c>
      <c r="AB1996" s="1322" t="str">
        <f>IF(R1996=AB1987,S1996,0)</f>
        <v/>
      </c>
      <c r="AC1996" s="1292"/>
      <c r="AD1996" s="1322">
        <f>IF(R1996=AD1987,X1996,0)</f>
        <v>0</v>
      </c>
      <c r="AE1996" s="1322" t="str">
        <f>IF(R1996=AE1987,X1996,0)</f>
        <v/>
      </c>
      <c r="AF1996" s="40"/>
      <c r="AG1996" s="1322">
        <f>AD1996</f>
        <v>0</v>
      </c>
      <c r="AH1996" s="1562" t="str">
        <f>AE1996</f>
        <v/>
      </c>
      <c r="AI1996" s="1563">
        <f>IF(W1996=AI1987,AC1996,0)</f>
        <v>0</v>
      </c>
      <c r="AJ1996" s="1563">
        <f>IF(W1996=AJ1987,AC1996,0)</f>
        <v>0</v>
      </c>
      <c r="AK1996" s="40"/>
      <c r="AL1996" s="40"/>
    </row>
    <row r="1997" spans="1:38" s="737" customFormat="1" ht="34" customHeight="1">
      <c r="A1997" s="1704">
        <f>IF(G1955="",0,1)</f>
        <v>0</v>
      </c>
      <c r="B1997" s="1655"/>
      <c r="C1997" s="1283"/>
      <c r="D1997" s="1561"/>
      <c r="E1997" s="1474" t="str">
        <f t="shared" si="188"/>
        <v/>
      </c>
      <c r="F1997" s="1789"/>
      <c r="G1997" s="1323"/>
      <c r="H1997" s="1324"/>
      <c r="I1997" s="1324"/>
      <c r="J1997" s="1324"/>
      <c r="K1997" s="2174"/>
      <c r="L1997" s="2174"/>
      <c r="M1997" s="2174"/>
      <c r="N1997" s="2174"/>
      <c r="O1997" s="2174"/>
      <c r="P1997" s="2174"/>
      <c r="Q1997" s="2174"/>
      <c r="R1997" s="1325"/>
      <c r="S1997" s="1326"/>
      <c r="T1997" s="1326"/>
      <c r="U1997" s="1326"/>
      <c r="V1997" s="1326"/>
      <c r="W1997" s="1326"/>
      <c r="X1997" s="1326"/>
      <c r="AC1997" s="1292"/>
      <c r="AI1997" s="1443"/>
      <c r="AJ1997" s="1443"/>
      <c r="AK1997" s="40"/>
      <c r="AL1997" s="40"/>
    </row>
    <row r="1998" spans="1:38" s="737" customFormat="1" ht="17" customHeight="1">
      <c r="A1998" s="1704">
        <f>IF(G1955="",0,1)</f>
        <v>0</v>
      </c>
      <c r="B1998" s="1655"/>
      <c r="C1998" s="1283"/>
      <c r="D1998" s="1561"/>
      <c r="E1998" s="1474" t="str">
        <f t="shared" si="188"/>
        <v/>
      </c>
      <c r="F1998" s="1789"/>
      <c r="G1998" s="1316"/>
      <c r="H1998" s="1317" t="str">
        <f>H$108</f>
        <v>Etanchéité</v>
      </c>
      <c r="I1998" s="1317"/>
      <c r="J1998" s="1317"/>
      <c r="K1998" s="2173" t="str">
        <f>AI1955</f>
        <v/>
      </c>
      <c r="L1998" s="2173"/>
      <c r="M1998" s="2173"/>
      <c r="N1998" s="2173"/>
      <c r="O1998" s="2173"/>
      <c r="P1998" s="2173"/>
      <c r="Q1998" s="2173"/>
      <c r="R1998" s="1318" t="str">
        <f>IF(S1998=0,"",IF(BF1955=Q$40,R$40,R$41))</f>
        <v>d'ici à 8 ans</v>
      </c>
      <c r="S1998" s="1327" t="str">
        <f>AW1955</f>
        <v/>
      </c>
      <c r="T1998" s="1327"/>
      <c r="U1998" s="1327"/>
      <c r="V1998" s="527"/>
      <c r="W1998" s="1320"/>
      <c r="X1998" s="1319" t="str">
        <f>IF(V1998=V$41,0,S1998)</f>
        <v/>
      </c>
      <c r="Z1998" s="1328">
        <f>IF(S1998=0,1,IF(V1998=V$41,2,3))</f>
        <v>3</v>
      </c>
      <c r="AA1998" s="1322">
        <f>IF(R1998=AA1987,S1998,0)</f>
        <v>0</v>
      </c>
      <c r="AB1998" s="1322" t="str">
        <f>IF(R1998=AB1987,S1998,0)</f>
        <v/>
      </c>
      <c r="AC1998" s="1292"/>
      <c r="AD1998" s="1322">
        <f>IF(R1998=AD1987,X1998,0)</f>
        <v>0</v>
      </c>
      <c r="AE1998" s="1322" t="str">
        <f>IF(R1998=AE1987,X1998,0)</f>
        <v/>
      </c>
      <c r="AF1998" s="40"/>
      <c r="AG1998" s="1322">
        <f>AD1998</f>
        <v>0</v>
      </c>
      <c r="AH1998" s="1562" t="str">
        <f>AE1998</f>
        <v/>
      </c>
      <c r="AI1998" s="1563">
        <f>IF(W1998=AI1987,AC1998,0)</f>
        <v>0</v>
      </c>
      <c r="AJ1998" s="1563">
        <f>IF(W1998=AJ1987,AC1998,0)</f>
        <v>0</v>
      </c>
      <c r="AK1998" s="40"/>
      <c r="AL1998" s="40"/>
    </row>
    <row r="1999" spans="1:38" s="737" customFormat="1" ht="47" customHeight="1">
      <c r="A1999" s="1704">
        <f>IF(G1955="",0,1)</f>
        <v>0</v>
      </c>
      <c r="B1999" s="1655"/>
      <c r="C1999" s="1283"/>
      <c r="D1999" s="1561"/>
      <c r="E1999" s="1474" t="str">
        <f t="shared" si="188"/>
        <v/>
      </c>
      <c r="F1999" s="1789"/>
      <c r="G1999" s="1323"/>
      <c r="H1999" s="1324"/>
      <c r="I1999" s="1324"/>
      <c r="J1999" s="1324"/>
      <c r="K1999" s="2174"/>
      <c r="L1999" s="2174"/>
      <c r="M1999" s="2174"/>
      <c r="N1999" s="2174"/>
      <c r="O1999" s="2174"/>
      <c r="P1999" s="2174"/>
      <c r="Q1999" s="2174"/>
      <c r="R1999" s="1325"/>
      <c r="S1999" s="1326"/>
      <c r="T1999" s="1326"/>
      <c r="U1999" s="1326"/>
      <c r="V1999" s="1326"/>
      <c r="W1999" s="1326"/>
      <c r="X1999" s="1326"/>
      <c r="AC1999" s="1292"/>
      <c r="AE1999" s="40"/>
      <c r="AF1999" s="40"/>
      <c r="AH1999" s="40"/>
      <c r="AI1999" s="1443"/>
      <c r="AJ1999" s="44"/>
      <c r="AK1999" s="40"/>
      <c r="AL1999" s="40"/>
    </row>
    <row r="2000" spans="1:38" s="737" customFormat="1" ht="17" customHeight="1">
      <c r="A2000" s="1704">
        <f>IF(G1955="",0,1)</f>
        <v>0</v>
      </c>
      <c r="B2000" s="1655"/>
      <c r="C2000" s="1283"/>
      <c r="D2000" s="1561"/>
      <c r="E2000" s="1474" t="str">
        <f t="shared" si="188"/>
        <v/>
      </c>
      <c r="F2000" s="1789"/>
      <c r="G2000" s="1316"/>
      <c r="H2000" s="1317" t="str">
        <f>H$110</f>
        <v>Gestion du climat</v>
      </c>
      <c r="I2000" s="1317"/>
      <c r="J2000" s="1317"/>
      <c r="K2000" s="2173" t="str">
        <f>AJ1955</f>
        <v/>
      </c>
      <c r="L2000" s="2173"/>
      <c r="M2000" s="2173"/>
      <c r="N2000" s="2173"/>
      <c r="O2000" s="2173"/>
      <c r="P2000" s="2173"/>
      <c r="Q2000" s="2173"/>
      <c r="R2000" s="1318" t="str">
        <f>IF(S2000=0,"",IF(BG1955=Q$40,R$40,R$41))</f>
        <v>d'ici à 8 ans</v>
      </c>
      <c r="S2000" s="1327" t="str">
        <f>AX1955</f>
        <v/>
      </c>
      <c r="T2000" s="1327"/>
      <c r="U2000" s="1327"/>
      <c r="V2000" s="527"/>
      <c r="W2000" s="1320"/>
      <c r="X2000" s="1319" t="str">
        <f>IF(V2000=V$41,0,S2000)</f>
        <v/>
      </c>
      <c r="Z2000" s="1328">
        <f>IF(S2000=0,1,IF(V2000=V$41,2,3))</f>
        <v>3</v>
      </c>
      <c r="AA2000" s="1322">
        <f>IF(R2000=AA1987,S2000,0)</f>
        <v>0</v>
      </c>
      <c r="AB2000" s="1322" t="str">
        <f>IF(R2000=AB1987,S2000,0)</f>
        <v/>
      </c>
      <c r="AC2000" s="1292"/>
      <c r="AD2000" s="1322">
        <f>IF(R2000=AD1987,X2000,0)</f>
        <v>0</v>
      </c>
      <c r="AE2000" s="1322" t="str">
        <f>IF(R2000=AE1987,X2000,0)</f>
        <v/>
      </c>
      <c r="AF2000" s="40"/>
      <c r="AG2000" s="1322">
        <f>AD2000</f>
        <v>0</v>
      </c>
      <c r="AH2000" s="1562" t="str">
        <f>AE2000</f>
        <v/>
      </c>
      <c r="AI2000" s="1563">
        <f>IF(W2000=AI1987,AC2000,0)</f>
        <v>0</v>
      </c>
      <c r="AJ2000" s="1563">
        <f>IF(W2000=AJ1987,AC2000,0)</f>
        <v>0</v>
      </c>
      <c r="AK2000" s="40"/>
      <c r="AL2000" s="40"/>
    </row>
    <row r="2001" spans="1:38" s="737" customFormat="1" ht="24" customHeight="1">
      <c r="A2001" s="1704">
        <f>IF(G1955="",0,1)</f>
        <v>0</v>
      </c>
      <c r="B2001" s="1655"/>
      <c r="C2001" s="1283"/>
      <c r="D2001" s="1561"/>
      <c r="E2001" s="1474" t="str">
        <f t="shared" si="188"/>
        <v/>
      </c>
      <c r="F2001" s="1789"/>
      <c r="G2001" s="1323"/>
      <c r="H2001" s="1324"/>
      <c r="I2001" s="1324"/>
      <c r="J2001" s="1324"/>
      <c r="K2001" s="2174"/>
      <c r="L2001" s="2174"/>
      <c r="M2001" s="2174"/>
      <c r="N2001" s="2174"/>
      <c r="O2001" s="2174"/>
      <c r="P2001" s="2174"/>
      <c r="Q2001" s="2174"/>
      <c r="R2001" s="1325"/>
      <c r="S2001" s="1326"/>
      <c r="T2001" s="1326"/>
      <c r="U2001" s="1326"/>
      <c r="V2001" s="1326"/>
      <c r="W2001" s="1326"/>
      <c r="X2001" s="1326"/>
      <c r="AC2001" s="1292"/>
      <c r="AE2001" s="40"/>
      <c r="AF2001" s="40"/>
      <c r="AH2001" s="40"/>
      <c r="AJ2001" s="40"/>
      <c r="AK2001" s="40"/>
      <c r="AL2001" s="40"/>
    </row>
    <row r="2002" spans="1:38" s="737" customFormat="1" ht="17" customHeight="1">
      <c r="A2002" s="1704">
        <f>IF(G1955="",0,1)</f>
        <v>0</v>
      </c>
      <c r="B2002" s="1655"/>
      <c r="C2002" s="1283"/>
      <c r="D2002" s="1561"/>
      <c r="E2002" s="1474" t="str">
        <f t="shared" si="188"/>
        <v/>
      </c>
      <c r="F2002" s="1789"/>
      <c r="G2002" s="1316"/>
      <c r="H2002" s="1317" t="str">
        <f>H$112</f>
        <v>Isolation des conduites</v>
      </c>
      <c r="I2002" s="1317"/>
      <c r="J2002" s="1317"/>
      <c r="K2002" s="2173" t="str">
        <f>AK1955</f>
        <v/>
      </c>
      <c r="L2002" s="2173"/>
      <c r="M2002" s="2173"/>
      <c r="N2002" s="2173"/>
      <c r="O2002" s="2173"/>
      <c r="P2002" s="2173"/>
      <c r="Q2002" s="2173"/>
      <c r="R2002" s="1318" t="str">
        <f>IF(S2002=0,"",IF(BH1955=Q$40,R$40,R$41))</f>
        <v>d'ici à 8 ans</v>
      </c>
      <c r="S2002" s="1327" t="str">
        <f>AY1955</f>
        <v/>
      </c>
      <c r="T2002" s="1327"/>
      <c r="U2002" s="1327"/>
      <c r="V2002" s="527"/>
      <c r="W2002" s="1320"/>
      <c r="X2002" s="1319" t="str">
        <f>IF(V2002=V$41,0,S2002)</f>
        <v/>
      </c>
      <c r="Z2002" s="1328">
        <f>IF(S2002=0,1,IF(V2002=V$41,2,3))</f>
        <v>3</v>
      </c>
      <c r="AA2002" s="1322">
        <f>IF(R2002=AA1987,S2002,0)</f>
        <v>0</v>
      </c>
      <c r="AB2002" s="1322" t="str">
        <f>IF(R2002=AB1987,S2002,0)</f>
        <v/>
      </c>
      <c r="AC2002" s="1292"/>
      <c r="AD2002" s="1322">
        <f>IF(R2002=AD1987,X2002,0)</f>
        <v>0</v>
      </c>
      <c r="AE2002" s="1322" t="str">
        <f>IF(R2002=AE1987,X2002,0)</f>
        <v/>
      </c>
      <c r="AF2002" s="40"/>
      <c r="AH2002" s="40"/>
      <c r="AI2002" s="1322">
        <f>AD2002</f>
        <v>0</v>
      </c>
      <c r="AJ2002" s="1322" t="str">
        <f>AE2002</f>
        <v/>
      </c>
      <c r="AK2002" s="40"/>
      <c r="AL2002" s="40"/>
    </row>
    <row r="2003" spans="1:38" s="737" customFormat="1" ht="15" customHeight="1">
      <c r="A2003" s="1704">
        <f>IF(G1955="",0,1)</f>
        <v>0</v>
      </c>
      <c r="B2003" s="1655"/>
      <c r="C2003" s="1283"/>
      <c r="D2003" s="1561"/>
      <c r="E2003" s="1474" t="str">
        <f t="shared" si="188"/>
        <v/>
      </c>
      <c r="F2003" s="1789"/>
      <c r="G2003" s="1323"/>
      <c r="H2003" s="1324"/>
      <c r="I2003" s="1324"/>
      <c r="J2003" s="1324"/>
      <c r="K2003" s="2174"/>
      <c r="L2003" s="2174"/>
      <c r="M2003" s="2174"/>
      <c r="N2003" s="2174"/>
      <c r="O2003" s="2174"/>
      <c r="P2003" s="2174"/>
      <c r="Q2003" s="2174"/>
      <c r="R2003" s="1325"/>
      <c r="S2003" s="1326"/>
      <c r="T2003" s="1326"/>
      <c r="U2003" s="1326"/>
      <c r="V2003" s="1326"/>
      <c r="W2003" s="1326"/>
      <c r="X2003" s="1326"/>
      <c r="AC2003" s="1292"/>
      <c r="AE2003" s="40"/>
      <c r="AF2003" s="40"/>
      <c r="AH2003" s="40"/>
      <c r="AJ2003" s="40"/>
      <c r="AK2003" s="40"/>
      <c r="AL2003" s="40"/>
    </row>
    <row r="2004" spans="1:38" s="737" customFormat="1" ht="17" customHeight="1">
      <c r="A2004" s="1704">
        <f>IF(G1955="",0,1)</f>
        <v>0</v>
      </c>
      <c r="B2004" s="1655"/>
      <c r="C2004" s="1283"/>
      <c r="D2004" s="1561"/>
      <c r="E2004" s="1474" t="str">
        <f t="shared" si="188"/>
        <v/>
      </c>
      <c r="F2004" s="1789"/>
      <c r="G2004" s="1316"/>
      <c r="H2004" s="1317" t="str">
        <f>H$114</f>
        <v>Isolation du distributeur de chauffage</v>
      </c>
      <c r="I2004" s="1317"/>
      <c r="J2004" s="1317"/>
      <c r="K2004" s="2173" t="str">
        <f>AL1955</f>
        <v/>
      </c>
      <c r="L2004" s="2173"/>
      <c r="M2004" s="2173"/>
      <c r="N2004" s="2173"/>
      <c r="O2004" s="2173"/>
      <c r="P2004" s="2173"/>
      <c r="Q2004" s="2173"/>
      <c r="R2004" s="1318" t="str">
        <f>IF(S2004=0,"",IF(BI1955=Q$40,R$40,R$41))</f>
        <v>d'ici à 8 ans</v>
      </c>
      <c r="S2004" s="1327" t="str">
        <f>AZ1955</f>
        <v/>
      </c>
      <c r="T2004" s="1327"/>
      <c r="U2004" s="1327"/>
      <c r="V2004" s="527"/>
      <c r="W2004" s="1320"/>
      <c r="X2004" s="1319" t="str">
        <f>IF(V2004=V$41,0,S2004)</f>
        <v/>
      </c>
      <c r="Z2004" s="1328">
        <f>IF(S2004=0,1,IF(V2004=V$41,2,3))</f>
        <v>3</v>
      </c>
      <c r="AA2004" s="1322">
        <f>IF(R2004=AA$97,S2004,0)</f>
        <v>0</v>
      </c>
      <c r="AB2004" s="1322" t="str">
        <f>IF(R2004=AB$97,S2004,0)</f>
        <v/>
      </c>
      <c r="AC2004" s="1292"/>
      <c r="AD2004" s="1322">
        <f>IF(R2004=AD$97,X2004,0)</f>
        <v>0</v>
      </c>
      <c r="AE2004" s="1322" t="str">
        <f>IF(R2004=AE$97,X2004,0)</f>
        <v/>
      </c>
      <c r="AF2004" s="40"/>
      <c r="AH2004" s="40"/>
      <c r="AI2004" s="1322">
        <f>AD2004</f>
        <v>0</v>
      </c>
      <c r="AJ2004" s="1322" t="str">
        <f>AE2004</f>
        <v/>
      </c>
      <c r="AK2004" s="40"/>
      <c r="AL2004" s="40"/>
    </row>
    <row r="2005" spans="1:38" s="737" customFormat="1" ht="17" customHeight="1">
      <c r="A2005" s="1704">
        <f>IF(G1955="",0,1)</f>
        <v>0</v>
      </c>
      <c r="B2005" s="1655"/>
      <c r="C2005" s="1283"/>
      <c r="D2005" s="1561"/>
      <c r="E2005" s="1474" t="str">
        <f t="shared" si="188"/>
        <v/>
      </c>
      <c r="F2005" s="1789"/>
      <c r="G2005" s="1323"/>
      <c r="H2005" s="1324"/>
      <c r="I2005" s="1324"/>
      <c r="J2005" s="1324"/>
      <c r="K2005" s="2174"/>
      <c r="L2005" s="2174"/>
      <c r="M2005" s="2174"/>
      <c r="N2005" s="2174"/>
      <c r="O2005" s="2174"/>
      <c r="P2005" s="2174"/>
      <c r="Q2005" s="2174"/>
      <c r="R2005" s="1325"/>
      <c r="S2005" s="1326"/>
      <c r="T2005" s="1326"/>
      <c r="U2005" s="1326"/>
      <c r="V2005" s="1326"/>
      <c r="W2005" s="1326"/>
      <c r="X2005" s="1326"/>
      <c r="AC2005" s="1292"/>
      <c r="AE2005" s="40"/>
      <c r="AF2005" s="40"/>
      <c r="AH2005" s="40"/>
      <c r="AJ2005" s="40"/>
      <c r="AK2005" s="40"/>
      <c r="AL2005" s="40"/>
    </row>
    <row r="2006" spans="1:38" s="1292" customFormat="1" ht="18" customHeight="1">
      <c r="A2006" s="1704">
        <f>IF(G1955="",0,1)</f>
        <v>0</v>
      </c>
      <c r="B2006" s="1629"/>
      <c r="C2006" s="1283"/>
      <c r="D2006" s="1564">
        <f>IF(I2006="",-1,0)</f>
        <v>-1</v>
      </c>
      <c r="E2006" s="1474" t="str">
        <f t="shared" si="188"/>
        <v/>
      </c>
      <c r="F2006" s="1789"/>
      <c r="G2006" s="1329" t="str">
        <f>G$116</f>
        <v>Total</v>
      </c>
      <c r="H2006" s="1329"/>
      <c r="I2006" s="1330"/>
      <c r="J2006" s="1331"/>
      <c r="K2006" s="1332">
        <f>AK1956</f>
        <v>0</v>
      </c>
      <c r="L2006" s="1332"/>
      <c r="M2006" s="1332"/>
      <c r="N2006" s="1332"/>
      <c r="O2006" s="1332"/>
      <c r="P2006" s="1332"/>
      <c r="Q2006" s="1332"/>
      <c r="R2006" s="1332"/>
      <c r="S2006" s="1286">
        <f>SUM(S1992:S2005)</f>
        <v>0</v>
      </c>
      <c r="T2006" s="1333"/>
      <c r="U2006" s="1286"/>
      <c r="V2006" s="1286">
        <f>SUM(V1992:V2005)</f>
        <v>0</v>
      </c>
      <c r="W2006" s="1286">
        <f>SUM(W1992:W2005)</f>
        <v>0</v>
      </c>
      <c r="X2006" s="1286">
        <f>SUM(X1992:X2005)</f>
        <v>0</v>
      </c>
      <c r="Y2006" s="2"/>
      <c r="Z2006" s="2"/>
      <c r="AA2006" s="1334">
        <f>SUM(AA1992:AA2005)</f>
        <v>0</v>
      </c>
      <c r="AB2006" s="1334">
        <f>SUM(AB1992:AB2005)</f>
        <v>0</v>
      </c>
      <c r="AD2006" s="1334">
        <f>SUM(AD1992:AD2005)</f>
        <v>0</v>
      </c>
      <c r="AE2006" s="1334">
        <f>SUM(AE1992:AE2005)</f>
        <v>0</v>
      </c>
      <c r="AF2006" s="1415"/>
      <c r="AG2006" s="1334">
        <f>SUM(AG1992:AG2005)</f>
        <v>0</v>
      </c>
      <c r="AH2006" s="1334">
        <f>SUM(AH1992:AH2005)</f>
        <v>0</v>
      </c>
      <c r="AI2006" s="1334">
        <f>SUM(AI1992:AI2005)</f>
        <v>0</v>
      </c>
      <c r="AJ2006" s="1334">
        <f>SUM(AJ1992:AJ2005)</f>
        <v>0</v>
      </c>
      <c r="AK2006" s="1415"/>
      <c r="AL2006" s="1415"/>
    </row>
    <row r="2007" spans="1:38" s="731" customFormat="1" ht="25" customHeight="1">
      <c r="A2007" s="1704">
        <f>IF(G1955="",0,1)</f>
        <v>0</v>
      </c>
      <c r="B2007" s="1629"/>
      <c r="C2007" s="1283"/>
      <c r="D2007" s="1561"/>
      <c r="E2007" s="1474" t="str">
        <f t="shared" si="188"/>
        <v/>
      </c>
      <c r="F2007" s="1789"/>
      <c r="G2007" s="1315"/>
      <c r="H2007" s="1335"/>
      <c r="I2007" s="1336"/>
      <c r="J2007" s="1337"/>
      <c r="K2007" s="1338"/>
      <c r="L2007" s="1338"/>
      <c r="M2007" s="1338"/>
      <c r="N2007" s="1338"/>
      <c r="O2007" s="1338"/>
      <c r="P2007" s="1338"/>
      <c r="Q2007" s="1338"/>
      <c r="R2007" s="1338"/>
      <c r="S2007" s="1337"/>
      <c r="T2007" s="1337"/>
      <c r="U2007" s="1337"/>
      <c r="V2007" s="1339"/>
      <c r="W2007" s="989"/>
      <c r="X2007" s="2"/>
      <c r="Y2007" s="2"/>
      <c r="Z2007" s="2"/>
      <c r="AA2007" s="2"/>
      <c r="AB2007" s="2"/>
      <c r="AC2007" s="1292"/>
      <c r="AD2007" s="1415"/>
      <c r="AE2007" s="1415"/>
      <c r="AF2007" s="1415"/>
      <c r="AG2007" s="1415"/>
      <c r="AH2007" s="1415"/>
      <c r="AI2007" s="1415"/>
      <c r="AJ2007" s="1415"/>
      <c r="AK2007" s="1415"/>
      <c r="AL2007" s="1415"/>
    </row>
    <row r="2008" spans="1:38" s="1279" customFormat="1" ht="19" customHeight="1">
      <c r="A2008" s="1704">
        <f>IF(G1955="",0,1)</f>
        <v>0</v>
      </c>
      <c r="B2008" s="1704"/>
      <c r="C2008" s="1565"/>
      <c r="D2008" s="1566"/>
      <c r="E2008" s="1474" t="str">
        <f t="shared" si="188"/>
        <v/>
      </c>
      <c r="F2008" s="1789"/>
      <c r="G2008" s="1340"/>
      <c r="H2008" s="1341" t="str">
        <f>H$118</f>
        <v>Economies</v>
      </c>
      <c r="I2008" s="1342"/>
      <c r="J2008" s="1343"/>
      <c r="K2008" s="1344" t="str">
        <f>K$118</f>
        <v>Ensemble des mesures 1</v>
      </c>
      <c r="L2008" s="1345"/>
      <c r="M2008" s="1261"/>
      <c r="N2008" s="1346"/>
      <c r="O2008" s="1346"/>
      <c r="P2008" s="1346"/>
      <c r="Q2008" s="1346"/>
      <c r="R2008" s="1346"/>
      <c r="S2008" s="1347">
        <f>AA2006</f>
        <v>0</v>
      </c>
      <c r="T2008" s="1261"/>
      <c r="U2008" s="1261"/>
      <c r="V2008" s="1261"/>
      <c r="W2008" s="1348"/>
      <c r="X2008" s="1349">
        <f>AD2006</f>
        <v>0</v>
      </c>
      <c r="Y2008" s="1350"/>
      <c r="Z2008" s="1350"/>
      <c r="AA2008" s="1350"/>
      <c r="AB2008" s="1350"/>
      <c r="AC2008" s="1350"/>
    </row>
    <row r="2009" spans="1:38" s="1355" customFormat="1" ht="19" customHeight="1">
      <c r="A2009" s="1704">
        <f>IF(G1955="",0,1)</f>
        <v>0</v>
      </c>
      <c r="B2009" s="1646"/>
      <c r="C2009" s="1565"/>
      <c r="D2009" s="1567"/>
      <c r="E2009" s="1474" t="str">
        <f t="shared" si="188"/>
        <v/>
      </c>
      <c r="F2009" s="1789"/>
      <c r="G2009" s="1351"/>
      <c r="H2009" s="1352" t="s">
        <v>100</v>
      </c>
      <c r="I2009" s="1353"/>
      <c r="J2009" s="1354"/>
      <c r="K2009" s="1344" t="str">
        <f>K$119</f>
        <v>Ensemble des mesures 2</v>
      </c>
      <c r="L2009" s="1345"/>
      <c r="M2009" s="1261"/>
      <c r="N2009" s="1346"/>
      <c r="O2009" s="1346"/>
      <c r="P2009" s="1346"/>
      <c r="Q2009" s="1346"/>
      <c r="R2009" s="1346"/>
      <c r="S2009" s="1347">
        <f>AB2006</f>
        <v>0</v>
      </c>
      <c r="T2009" s="1261"/>
      <c r="U2009" s="1261"/>
      <c r="V2009" s="1261"/>
      <c r="W2009" s="1348"/>
      <c r="X2009" s="1349">
        <f>AE2006</f>
        <v>0</v>
      </c>
      <c r="Y2009" s="208"/>
      <c r="Z2009" s="208"/>
      <c r="AA2009" s="208"/>
      <c r="AB2009" s="208"/>
      <c r="AC2009" s="208"/>
      <c r="AD2009" s="198"/>
      <c r="AE2009" s="198"/>
      <c r="AF2009" s="198"/>
      <c r="AG2009" s="198"/>
      <c r="AH2009" s="198"/>
      <c r="AI2009" s="198"/>
      <c r="AJ2009" s="198"/>
      <c r="AK2009" s="198"/>
      <c r="AL2009" s="198"/>
    </row>
    <row r="2010" spans="1:38" s="1368" customFormat="1" ht="19" customHeight="1">
      <c r="A2010" s="1704">
        <f>IF(G1955="",0,1)</f>
        <v>0</v>
      </c>
      <c r="B2010" s="1709"/>
      <c r="C2010" s="1568"/>
      <c r="D2010" s="1569"/>
      <c r="E2010" s="1474" t="str">
        <f t="shared" si="188"/>
        <v/>
      </c>
      <c r="F2010" s="1789"/>
      <c r="G2010" s="1359"/>
      <c r="H2010" s="1360"/>
      <c r="I2010" s="1361"/>
      <c r="J2010" s="1360"/>
      <c r="K2010" s="1414" t="str">
        <f>K$120</f>
        <v>Total (ensemble des mesures 1+2)</v>
      </c>
      <c r="L2010" s="1363"/>
      <c r="M2010" s="1364"/>
      <c r="N2010" s="1362"/>
      <c r="O2010" s="1362"/>
      <c r="P2010" s="1362"/>
      <c r="Q2010" s="1362"/>
      <c r="R2010" s="1362"/>
      <c r="S2010" s="1365">
        <f>SUM(S2008:S2009)</f>
        <v>0</v>
      </c>
      <c r="T2010" s="1364"/>
      <c r="U2010" s="1364"/>
      <c r="V2010" s="1364"/>
      <c r="W2010" s="1366"/>
      <c r="X2010" s="1367">
        <f>SUM(X2008:X2009)</f>
        <v>0</v>
      </c>
      <c r="Y2010" s="933"/>
      <c r="Z2010" s="933"/>
      <c r="AA2010" s="933"/>
      <c r="AB2010" s="933"/>
      <c r="AC2010" s="933"/>
      <c r="AD2010" s="21"/>
      <c r="AE2010" s="21"/>
      <c r="AF2010" s="21"/>
      <c r="AG2010" s="21"/>
      <c r="AH2010" s="21"/>
      <c r="AI2010" s="21"/>
      <c r="AJ2010" s="21"/>
      <c r="AK2010" s="21"/>
      <c r="AL2010" s="21"/>
    </row>
    <row r="2011" spans="1:38" s="731" customFormat="1" ht="25" customHeight="1">
      <c r="A2011" s="1704">
        <f>IF(G1955="",0,1)</f>
        <v>0</v>
      </c>
      <c r="B2011" s="1629"/>
      <c r="C2011" s="1283"/>
      <c r="D2011" s="1561"/>
      <c r="E2011" s="1474" t="str">
        <f t="shared" si="188"/>
        <v/>
      </c>
      <c r="F2011" s="1789"/>
      <c r="G2011" s="1315"/>
      <c r="H2011" s="1335"/>
      <c r="I2011" s="1336"/>
      <c r="J2011" s="1337"/>
      <c r="K2011" s="1338"/>
      <c r="L2011" s="1338"/>
      <c r="M2011" s="1338"/>
      <c r="N2011" s="1338"/>
      <c r="O2011" s="1338"/>
      <c r="P2011" s="1338"/>
      <c r="Q2011" s="1338"/>
      <c r="R2011" s="1338"/>
      <c r="S2011" s="1337"/>
      <c r="T2011" s="1337"/>
      <c r="U2011" s="1337"/>
      <c r="V2011" s="1339"/>
      <c r="W2011" s="989"/>
      <c r="X2011" s="2"/>
      <c r="Y2011" s="2"/>
      <c r="Z2011" s="2"/>
      <c r="AA2011" s="2"/>
      <c r="AB2011" s="2"/>
      <c r="AC2011" s="1291"/>
      <c r="AD2011" s="1415"/>
      <c r="AE2011" s="1415"/>
      <c r="AF2011" s="1415"/>
      <c r="AG2011" s="1415"/>
      <c r="AH2011" s="1415"/>
      <c r="AI2011" s="1415"/>
      <c r="AJ2011" s="1415"/>
      <c r="AK2011" s="1415"/>
      <c r="AL2011" s="1415"/>
    </row>
    <row r="2012" spans="1:38" s="731" customFormat="1" ht="25" customHeight="1">
      <c r="A2012" s="1704">
        <f>IF(G1955="",0,1)</f>
        <v>0</v>
      </c>
      <c r="B2012" s="1629"/>
      <c r="C2012" s="1283"/>
      <c r="D2012" s="1561"/>
      <c r="E2012" s="1474" t="str">
        <f t="shared" si="188"/>
        <v/>
      </c>
      <c r="F2012" s="1789"/>
      <c r="G2012" s="1315"/>
      <c r="H2012" s="1619" t="s">
        <v>909</v>
      </c>
      <c r="I2012" s="1369"/>
      <c r="J2012" s="1369"/>
      <c r="K2012" s="1369"/>
      <c r="L2012" s="1369"/>
      <c r="M2012" s="1369"/>
      <c r="N2012" s="1369"/>
      <c r="O2012" s="1369"/>
      <c r="P2012" s="1369"/>
      <c r="Q2012" s="1369"/>
      <c r="R2012" s="1369"/>
      <c r="S2012" s="1369"/>
      <c r="T2012" s="1369"/>
      <c r="U2012" s="1369"/>
      <c r="V2012" s="1369"/>
      <c r="W2012" s="1369"/>
      <c r="X2012" s="2"/>
      <c r="Y2012" s="2"/>
      <c r="Z2012" s="2"/>
      <c r="AA2012" s="2"/>
      <c r="AB2012" s="2"/>
      <c r="AC2012" s="1291"/>
      <c r="AD2012" s="1415"/>
      <c r="AE2012" s="1415"/>
      <c r="AF2012" s="1415"/>
      <c r="AG2012" s="1415"/>
      <c r="AH2012" s="1415"/>
      <c r="AI2012" s="1415"/>
      <c r="AJ2012" s="1415"/>
      <c r="AK2012" s="1415"/>
      <c r="AL2012" s="1415"/>
    </row>
    <row r="2013" spans="1:38" s="731" customFormat="1" ht="84" customHeight="1">
      <c r="A2013" s="1704">
        <f>IF(G1955="",0,1)</f>
        <v>0</v>
      </c>
      <c r="B2013" s="1629"/>
      <c r="C2013" s="1283"/>
      <c r="D2013" s="1561"/>
      <c r="E2013" s="1474" t="str">
        <f t="shared" si="188"/>
        <v/>
      </c>
      <c r="F2013" s="1789"/>
      <c r="G2013" s="1315"/>
      <c r="H2013" s="2188"/>
      <c r="I2013" s="2189"/>
      <c r="J2013" s="2189"/>
      <c r="K2013" s="2189"/>
      <c r="L2013" s="2189"/>
      <c r="M2013" s="2189"/>
      <c r="N2013" s="2189"/>
      <c r="O2013" s="2189"/>
      <c r="P2013" s="2189"/>
      <c r="Q2013" s="2189"/>
      <c r="R2013" s="2189"/>
      <c r="S2013" s="2189"/>
      <c r="T2013" s="2189"/>
      <c r="U2013" s="2189"/>
      <c r="V2013" s="2189"/>
      <c r="W2013" s="2190"/>
      <c r="X2013" s="2"/>
      <c r="Y2013" s="2"/>
      <c r="Z2013" s="2"/>
      <c r="AA2013" s="2"/>
      <c r="AB2013" s="2"/>
      <c r="AC2013" s="1291"/>
      <c r="AD2013" s="1415"/>
      <c r="AE2013" s="1415"/>
      <c r="AF2013" s="1415"/>
      <c r="AG2013" s="1415"/>
      <c r="AH2013" s="1415"/>
      <c r="AI2013" s="1415"/>
      <c r="AJ2013" s="1415"/>
      <c r="AK2013" s="1415"/>
      <c r="AL2013" s="1415"/>
    </row>
    <row r="2014" spans="1:38" s="731" customFormat="1" ht="25" customHeight="1">
      <c r="A2014" s="1704">
        <f>IF(G1955="",0,1)</f>
        <v>0</v>
      </c>
      <c r="B2014" s="1629"/>
      <c r="C2014" s="1283"/>
      <c r="D2014" s="1561"/>
      <c r="E2014" s="1474" t="str">
        <f t="shared" si="188"/>
        <v/>
      </c>
      <c r="F2014" s="1789"/>
      <c r="G2014" s="1315"/>
      <c r="H2014" s="1335"/>
      <c r="I2014" s="1336"/>
      <c r="J2014" s="1336"/>
      <c r="K2014" s="1336"/>
      <c r="L2014" s="1336"/>
      <c r="M2014" s="1336"/>
      <c r="N2014" s="1336"/>
      <c r="O2014" s="1336"/>
      <c r="P2014" s="1336"/>
      <c r="Q2014" s="1336"/>
      <c r="R2014" s="1336"/>
      <c r="S2014" s="1336"/>
      <c r="T2014" s="1336"/>
      <c r="U2014" s="1336"/>
      <c r="V2014" s="1336"/>
      <c r="W2014" s="1336"/>
      <c r="X2014" s="2"/>
      <c r="Y2014" s="2"/>
      <c r="Z2014" s="2"/>
      <c r="AA2014" s="2"/>
      <c r="AB2014" s="2"/>
      <c r="AC2014" s="1291"/>
      <c r="AD2014" s="1415"/>
      <c r="AE2014" s="1415"/>
      <c r="AF2014" s="1415"/>
      <c r="AG2014" s="1415"/>
      <c r="AH2014" s="1415"/>
      <c r="AI2014" s="1415"/>
      <c r="AJ2014" s="1415"/>
      <c r="AK2014" s="1415"/>
      <c r="AL2014" s="1415"/>
    </row>
    <row r="2015" spans="1:38" s="731" customFormat="1" ht="25" customHeight="1">
      <c r="A2015" s="1704">
        <f>IF(G1955="",0,1)</f>
        <v>0</v>
      </c>
      <c r="B2015" s="1629"/>
      <c r="C2015" s="1283"/>
      <c r="D2015" s="1561"/>
      <c r="E2015" s="1474" t="str">
        <f t="shared" si="188"/>
        <v/>
      </c>
      <c r="F2015" s="1789"/>
      <c r="G2015" s="1315"/>
      <c r="H2015" s="1335"/>
      <c r="I2015" s="1336"/>
      <c r="J2015" s="1337"/>
      <c r="K2015" s="1338"/>
      <c r="L2015" s="1338"/>
      <c r="M2015" s="1338"/>
      <c r="N2015" s="1338"/>
      <c r="O2015" s="1338"/>
      <c r="P2015" s="1338"/>
      <c r="Q2015" s="1338"/>
      <c r="R2015" s="1338"/>
      <c r="S2015" s="1337"/>
      <c r="T2015" s="1337"/>
      <c r="U2015" s="1337"/>
      <c r="V2015" s="1339"/>
      <c r="W2015" s="989"/>
      <c r="X2015" s="2"/>
      <c r="Y2015" s="2"/>
      <c r="Z2015" s="2"/>
      <c r="AA2015" s="2"/>
      <c r="AB2015" s="2"/>
      <c r="AC2015" s="1291"/>
      <c r="AD2015" s="1415"/>
      <c r="AE2015" s="1415"/>
      <c r="AF2015" s="1415"/>
      <c r="AG2015" s="1415"/>
      <c r="AH2015" s="1415"/>
      <c r="AI2015" s="1415"/>
      <c r="AJ2015" s="1415"/>
      <c r="AK2015" s="1415"/>
      <c r="AL2015" s="1415"/>
    </row>
    <row r="2016" spans="1:38" s="731" customFormat="1" ht="25" customHeight="1">
      <c r="A2016" s="1704">
        <f>IF(G1955="",0,1)</f>
        <v>0</v>
      </c>
      <c r="B2016" s="1629"/>
      <c r="C2016" s="1283"/>
      <c r="D2016" s="1561"/>
      <c r="E2016" s="1474" t="str">
        <f t="shared" si="188"/>
        <v/>
      </c>
      <c r="F2016" s="1789"/>
      <c r="G2016" s="1315"/>
      <c r="H2016" s="1335"/>
      <c r="I2016" s="1336"/>
      <c r="J2016" s="1337"/>
      <c r="K2016" s="1338"/>
      <c r="L2016" s="1338"/>
      <c r="M2016" s="1338"/>
      <c r="N2016" s="1338"/>
      <c r="O2016" s="1338"/>
      <c r="P2016" s="1338"/>
      <c r="Q2016" s="1338"/>
      <c r="R2016" s="1338"/>
      <c r="S2016" s="1337"/>
      <c r="T2016" s="1337"/>
      <c r="U2016" s="1337"/>
      <c r="V2016" s="1339"/>
      <c r="W2016" s="989"/>
      <c r="X2016" s="2"/>
      <c r="Y2016" s="2"/>
      <c r="Z2016" s="2"/>
      <c r="AA2016" s="2"/>
      <c r="AB2016" s="2"/>
      <c r="AC2016" s="1291"/>
      <c r="AD2016" s="1415"/>
      <c r="AE2016" s="1415"/>
      <c r="AF2016" s="1415"/>
      <c r="AG2016" s="1415"/>
      <c r="AH2016" s="1415"/>
      <c r="AI2016" s="1415"/>
      <c r="AJ2016" s="1415"/>
      <c r="AK2016" s="1415"/>
      <c r="AL2016" s="1415"/>
    </row>
    <row r="2017" spans="1:38" s="1292" customFormat="1" ht="24" thickBot="1">
      <c r="A2017" s="1704">
        <f>IF(G1955="",0,1)</f>
        <v>0</v>
      </c>
      <c r="B2017" s="1629"/>
      <c r="C2017" s="1283"/>
      <c r="D2017" s="1561"/>
      <c r="E2017" s="1474" t="str">
        <f t="shared" si="188"/>
        <v/>
      </c>
      <c r="F2017" s="1789"/>
      <c r="G2017" s="777" t="str">
        <f>CONCATENATE(G1955, G$39)</f>
        <v>: Contrôle d'optimisation énergétique</v>
      </c>
      <c r="H2017" s="777"/>
      <c r="I2017" s="777"/>
      <c r="J2017" s="777"/>
      <c r="K2017" s="777"/>
      <c r="L2017" s="777"/>
      <c r="M2017" s="777"/>
      <c r="N2017" s="777"/>
      <c r="O2017" s="777"/>
      <c r="P2017" s="777"/>
      <c r="Q2017" s="777"/>
      <c r="R2017" s="777"/>
      <c r="S2017" s="777"/>
      <c r="T2017" s="777"/>
      <c r="U2017" s="2175"/>
      <c r="V2017" s="2175"/>
      <c r="W2017" s="1570"/>
      <c r="X2017" s="2"/>
      <c r="Y2017" s="2"/>
      <c r="Z2017" s="2"/>
      <c r="AA2017" s="2"/>
      <c r="AB2017" s="2"/>
      <c r="AC2017" s="1291"/>
      <c r="AD2017" s="1415"/>
    </row>
    <row r="2018" spans="1:38" s="731" customFormat="1" ht="25" customHeight="1">
      <c r="A2018" s="1704">
        <f>IF(G1955="",0,1)</f>
        <v>0</v>
      </c>
      <c r="B2018" s="1629"/>
      <c r="C2018" s="1283"/>
      <c r="D2018" s="1561"/>
      <c r="E2018" s="1474" t="str">
        <f t="shared" si="188"/>
        <v/>
      </c>
      <c r="F2018" s="1789"/>
      <c r="G2018" s="1315"/>
      <c r="H2018" s="1335"/>
      <c r="I2018" s="1336"/>
      <c r="J2018" s="1337"/>
      <c r="K2018" s="1338"/>
      <c r="L2018" s="1338"/>
      <c r="M2018" s="1338"/>
      <c r="N2018" s="1338"/>
      <c r="O2018" s="1338"/>
      <c r="P2018" s="1338"/>
      <c r="Q2018" s="1338"/>
      <c r="R2018" s="1338"/>
      <c r="S2018" s="1337"/>
      <c r="T2018" s="1337"/>
      <c r="U2018" s="1337"/>
      <c r="V2018" s="1339"/>
      <c r="W2018" s="989"/>
      <c r="X2018" s="2"/>
      <c r="Y2018" s="2"/>
      <c r="Z2018" s="2"/>
      <c r="AA2018" s="2"/>
      <c r="AB2018" s="2"/>
      <c r="AC2018" s="1291"/>
      <c r="AD2018" s="1415"/>
      <c r="AE2018" s="1415"/>
      <c r="AF2018" s="1415"/>
      <c r="AG2018" s="1415"/>
      <c r="AH2018" s="1415"/>
      <c r="AI2018" s="1415"/>
      <c r="AJ2018" s="1415"/>
      <c r="AK2018" s="1415"/>
      <c r="AL2018" s="1415"/>
    </row>
    <row r="2019" spans="1:38" s="731" customFormat="1" ht="25" customHeight="1">
      <c r="A2019" s="1704">
        <f>IF(G1955="",0,1)</f>
        <v>0</v>
      </c>
      <c r="B2019" s="1629"/>
      <c r="C2019" s="1283"/>
      <c r="D2019" s="1561"/>
      <c r="E2019" s="1474" t="str">
        <f t="shared" si="188"/>
        <v/>
      </c>
      <c r="F2019" s="1789"/>
      <c r="G2019" s="1571" t="str">
        <f>G$129</f>
        <v>Réalisez les mesures d'optimisation énergétique au moins 1 x par an - au mieux avant la période de chauffe.</v>
      </c>
      <c r="H2019" s="1335"/>
      <c r="I2019" s="1336"/>
      <c r="J2019" s="1337"/>
      <c r="K2019" s="1338"/>
      <c r="L2019" s="1338"/>
      <c r="M2019" s="1338"/>
      <c r="N2019" s="1338"/>
      <c r="O2019" s="1338"/>
      <c r="P2019" s="1338"/>
      <c r="Q2019" s="1338"/>
      <c r="R2019" s="1338"/>
      <c r="S2019" s="1337"/>
      <c r="T2019" s="1337"/>
      <c r="U2019" s="1337"/>
      <c r="V2019" s="1339"/>
      <c r="W2019" s="989"/>
      <c r="X2019" s="2"/>
      <c r="Y2019" s="2"/>
      <c r="Z2019" s="2"/>
      <c r="AA2019" s="2"/>
      <c r="AB2019" s="2"/>
      <c r="AC2019" s="1291"/>
      <c r="AD2019" s="1415"/>
      <c r="AE2019" s="1415"/>
      <c r="AF2019" s="1415"/>
      <c r="AG2019" s="1415"/>
      <c r="AH2019" s="1415"/>
      <c r="AI2019" s="1415"/>
      <c r="AJ2019" s="1415"/>
      <c r="AK2019" s="1415"/>
      <c r="AL2019" s="1415"/>
    </row>
    <row r="2020" spans="1:38" s="731" customFormat="1" ht="25" customHeight="1">
      <c r="A2020" s="1704">
        <f>IF(G1955="",0,1)</f>
        <v>0</v>
      </c>
      <c r="B2020" s="1629"/>
      <c r="C2020" s="1283"/>
      <c r="D2020" s="1561"/>
      <c r="E2020" s="1474" t="str">
        <f t="shared" ref="E2020:E2053" si="189">IF((SUM(A2020:C2020))&gt;0,G$42,"")</f>
        <v/>
      </c>
      <c r="F2020" s="1789"/>
      <c r="G2020" s="1571"/>
      <c r="H2020" s="1335"/>
      <c r="I2020" s="1336"/>
      <c r="J2020" s="1337"/>
      <c r="K2020" s="1338"/>
      <c r="L2020" s="1338"/>
      <c r="M2020" s="1338"/>
      <c r="N2020" s="1338"/>
      <c r="O2020" s="1338"/>
      <c r="P2020" s="1338"/>
      <c r="Q2020" s="1338"/>
      <c r="R2020" s="1338"/>
      <c r="S2020" s="1572" t="str">
        <f>S$130</f>
        <v>Réalisé</v>
      </c>
      <c r="V2020" s="955" t="str">
        <f>V$130</f>
        <v>Nom, date</v>
      </c>
      <c r="W2020" s="989"/>
      <c r="X2020" s="2"/>
      <c r="Y2020" s="2"/>
      <c r="Z2020" s="2"/>
      <c r="AA2020" s="2"/>
      <c r="AB2020" s="2"/>
      <c r="AC2020" s="1291"/>
      <c r="AD2020" s="1415"/>
      <c r="AE2020" s="1415"/>
      <c r="AF2020" s="1415"/>
      <c r="AG2020" s="1415"/>
      <c r="AH2020" s="1415"/>
      <c r="AI2020" s="1415"/>
      <c r="AJ2020" s="1415"/>
      <c r="AK2020" s="1415"/>
      <c r="AL2020" s="1415"/>
    </row>
    <row r="2021" spans="1:38" s="731" customFormat="1" ht="25" customHeight="1">
      <c r="A2021" s="1704">
        <f>IF(G1955="",0,1)</f>
        <v>0</v>
      </c>
      <c r="B2021" s="1629"/>
      <c r="C2021" s="1283"/>
      <c r="D2021" s="1561"/>
      <c r="E2021" s="1474" t="str">
        <f t="shared" si="189"/>
        <v/>
      </c>
      <c r="F2021" s="1789"/>
      <c r="G2021" s="1335" t="str">
        <f>G$131</f>
        <v>2.1 Etanchéité</v>
      </c>
      <c r="H2021" s="1335"/>
      <c r="I2021" s="1336"/>
      <c r="J2021" s="1337"/>
      <c r="K2021" s="1338"/>
      <c r="L2021" s="1338"/>
      <c r="M2021" s="1338"/>
      <c r="N2021" s="1338"/>
      <c r="O2021" s="1338"/>
      <c r="P2021" s="1338"/>
      <c r="Q2021" s="1338"/>
      <c r="R2021" s="1338"/>
      <c r="S2021" s="1337"/>
      <c r="T2021" s="1337"/>
      <c r="U2021" s="1337"/>
      <c r="V2021" s="1339"/>
      <c r="W2021" s="1339"/>
      <c r="X2021" s="1339"/>
      <c r="Y2021" s="2"/>
      <c r="Z2021" s="2"/>
      <c r="AA2021" s="2"/>
      <c r="AB2021" s="2"/>
      <c r="AC2021" s="1291"/>
      <c r="AD2021" s="1415"/>
      <c r="AE2021" s="1415"/>
      <c r="AF2021" s="1415"/>
      <c r="AG2021" s="1415"/>
      <c r="AH2021" s="1415"/>
      <c r="AI2021" s="1415"/>
      <c r="AJ2021" s="1415"/>
      <c r="AK2021" s="1415"/>
      <c r="AL2021" s="1415"/>
    </row>
    <row r="2022" spans="1:38" s="731" customFormat="1" ht="19" customHeight="1">
      <c r="A2022" s="1704">
        <f>IF(G1955="",0,1)</f>
        <v>0</v>
      </c>
      <c r="B2022" s="1629"/>
      <c r="C2022" s="1283"/>
      <c r="D2022" s="1561"/>
      <c r="E2022" s="1474" t="str">
        <f t="shared" si="189"/>
        <v/>
      </c>
      <c r="F2022" s="1789"/>
      <c r="G2022" s="1573" t="s">
        <v>9</v>
      </c>
      <c r="H2022" s="1574" t="str">
        <f>BT1955</f>
        <v/>
      </c>
      <c r="I2022" s="1575"/>
      <c r="J2022" s="1576"/>
      <c r="K2022" s="1577"/>
      <c r="L2022" s="1578"/>
      <c r="M2022" s="1578"/>
      <c r="N2022" s="1578"/>
      <c r="O2022" s="1578"/>
      <c r="P2022" s="1578"/>
      <c r="Q2022" s="1578"/>
      <c r="R2022" s="1578"/>
      <c r="S2022" s="1578"/>
      <c r="T2022" s="1578"/>
      <c r="U2022" s="1576"/>
      <c r="V2022" s="1579"/>
      <c r="W2022" s="1579"/>
      <c r="X2022" s="1579"/>
      <c r="Y2022" s="2"/>
      <c r="Z2022" s="2"/>
      <c r="AA2022" s="2"/>
      <c r="AB2022" s="2"/>
      <c r="AC2022" s="1291"/>
      <c r="AD2022" s="1415"/>
      <c r="AE2022" s="1415"/>
      <c r="AF2022" s="1415"/>
      <c r="AG2022" s="1415"/>
      <c r="AH2022" s="1415"/>
      <c r="AI2022" s="1415"/>
      <c r="AJ2022" s="1415"/>
      <c r="AK2022" s="1415"/>
      <c r="AL2022" s="1415"/>
    </row>
    <row r="2023" spans="1:38" s="731" customFormat="1" ht="20" customHeight="1">
      <c r="A2023" s="1704">
        <f>IF(G1955="",0,1)</f>
        <v>0</v>
      </c>
      <c r="B2023" s="1629"/>
      <c r="C2023" s="1283"/>
      <c r="D2023" s="1561"/>
      <c r="E2023" s="1474" t="str">
        <f t="shared" si="189"/>
        <v/>
      </c>
      <c r="F2023" s="1789"/>
      <c r="G2023" s="1573"/>
      <c r="H2023" s="1335"/>
      <c r="I2023" s="2176" t="s">
        <v>528</v>
      </c>
      <c r="J2023" s="2176"/>
      <c r="K2023" s="1338"/>
      <c r="L2023" s="1338"/>
      <c r="M2023" s="1338"/>
      <c r="N2023" s="1338"/>
      <c r="O2023" s="1338"/>
      <c r="P2023" s="1337"/>
      <c r="Q2023" s="1337"/>
      <c r="U2023" s="1580"/>
      <c r="V2023" s="1580"/>
      <c r="W2023" s="1580"/>
      <c r="X2023" s="1580"/>
      <c r="Y2023" s="2"/>
      <c r="Z2023" s="2"/>
      <c r="AA2023" s="2"/>
      <c r="AB2023" s="2"/>
      <c r="AC2023" s="1291"/>
      <c r="AD2023" s="1415"/>
      <c r="AE2023" s="1415"/>
      <c r="AF2023" s="1415"/>
      <c r="AG2023" s="1415"/>
      <c r="AH2023" s="1415"/>
      <c r="AI2023" s="1415"/>
      <c r="AJ2023" s="1415"/>
      <c r="AK2023" s="1415"/>
      <c r="AL2023" s="1415"/>
    </row>
    <row r="2024" spans="1:38" s="731" customFormat="1" ht="25" customHeight="1">
      <c r="A2024" s="1704">
        <f>IF(G1955="",0,1)</f>
        <v>0</v>
      </c>
      <c r="B2024" s="1629"/>
      <c r="C2024" s="1283"/>
      <c r="D2024" s="1561"/>
      <c r="E2024" s="1474" t="str">
        <f t="shared" si="189"/>
        <v/>
      </c>
      <c r="F2024" s="1789"/>
      <c r="G2024" s="1573"/>
      <c r="H2024" s="1335"/>
      <c r="I2024" s="2176" t="s">
        <v>529</v>
      </c>
      <c r="J2024" s="2176"/>
      <c r="K2024" s="2177" t="str">
        <f>K$134</f>
        <v xml:space="preserve"> Améliorez l'étanchéité des portes en renforçant les joints.</v>
      </c>
      <c r="L2024" s="2177"/>
      <c r="M2024" s="2177"/>
      <c r="N2024" s="2177"/>
      <c r="O2024" s="2177"/>
      <c r="P2024" s="2177"/>
      <c r="Q2024" s="2177"/>
      <c r="R2024" s="2177"/>
      <c r="S2024" s="1581" t="s">
        <v>16</v>
      </c>
      <c r="T2024" s="1582"/>
      <c r="U2024" s="1580"/>
      <c r="V2024" s="1583"/>
      <c r="W2024" s="1584"/>
      <c r="X2024" s="1585"/>
      <c r="Y2024" s="2"/>
      <c r="Z2024" s="2"/>
      <c r="AA2024" s="2"/>
      <c r="AB2024" s="2"/>
      <c r="AC2024" s="1291"/>
      <c r="AD2024" s="1415"/>
      <c r="AE2024" s="1415"/>
      <c r="AF2024" s="1415"/>
      <c r="AG2024" s="1415"/>
      <c r="AH2024" s="1415"/>
      <c r="AI2024" s="1415"/>
      <c r="AJ2024" s="1415"/>
      <c r="AK2024" s="1415"/>
      <c r="AL2024" s="1415"/>
    </row>
    <row r="2025" spans="1:38" s="731" customFormat="1" ht="6" customHeight="1">
      <c r="A2025" s="1704">
        <f>IF(G1955="",0,1)</f>
        <v>0</v>
      </c>
      <c r="B2025" s="1629"/>
      <c r="C2025" s="1283"/>
      <c r="D2025" s="1561"/>
      <c r="E2025" s="1474" t="str">
        <f t="shared" si="189"/>
        <v/>
      </c>
      <c r="F2025" s="1789"/>
      <c r="G2025" s="1573"/>
      <c r="H2025" s="1335"/>
      <c r="I2025" s="1586"/>
      <c r="J2025" s="1586"/>
      <c r="K2025" s="1587"/>
      <c r="L2025" s="1587"/>
      <c r="M2025" s="1587"/>
      <c r="N2025" s="1587"/>
      <c r="O2025" s="1587"/>
      <c r="P2025" s="1587"/>
      <c r="Q2025" s="1587"/>
      <c r="R2025" s="1338"/>
      <c r="S2025" s="1337"/>
      <c r="T2025" s="1588"/>
      <c r="U2025" s="1582"/>
      <c r="V2025" s="1339"/>
      <c r="W2025" s="1339"/>
      <c r="X2025" s="1339"/>
      <c r="Y2025" s="2"/>
      <c r="Z2025" s="2"/>
      <c r="AA2025" s="2"/>
      <c r="AB2025" s="2"/>
      <c r="AC2025" s="1291"/>
      <c r="AD2025" s="1415"/>
      <c r="AE2025" s="1415"/>
      <c r="AF2025" s="1415"/>
      <c r="AG2025" s="1415"/>
      <c r="AH2025" s="1415"/>
      <c r="AI2025" s="1415"/>
      <c r="AJ2025" s="1415"/>
      <c r="AK2025" s="1415"/>
      <c r="AL2025" s="1415"/>
    </row>
    <row r="2026" spans="1:38" s="731" customFormat="1" ht="19" customHeight="1">
      <c r="A2026" s="1704">
        <f>IF(G1955="",0,1)</f>
        <v>0</v>
      </c>
      <c r="B2026" s="1629"/>
      <c r="C2026" s="1283"/>
      <c r="D2026" s="1561"/>
      <c r="E2026" s="1474" t="str">
        <f t="shared" si="189"/>
        <v/>
      </c>
      <c r="F2026" s="1789"/>
      <c r="G2026" s="1573" t="s">
        <v>9</v>
      </c>
      <c r="H2026" s="1574" t="str">
        <f>BU1955</f>
        <v/>
      </c>
      <c r="I2026" s="1575"/>
      <c r="J2026" s="1576"/>
      <c r="K2026" s="1577"/>
      <c r="L2026" s="1578"/>
      <c r="M2026" s="1578"/>
      <c r="N2026" s="1578"/>
      <c r="O2026" s="1578"/>
      <c r="P2026" s="1578"/>
      <c r="Q2026" s="1578"/>
      <c r="R2026" s="1578"/>
      <c r="S2026" s="1578"/>
      <c r="T2026" s="1578"/>
      <c r="U2026" s="1576"/>
      <c r="V2026" s="1579"/>
      <c r="W2026" s="1579"/>
      <c r="X2026" s="1579"/>
      <c r="Y2026" s="2"/>
      <c r="Z2026" s="2"/>
      <c r="AA2026" s="2"/>
      <c r="AB2026" s="2"/>
      <c r="AC2026" s="1291"/>
      <c r="AD2026" s="1415"/>
      <c r="AE2026" s="1415"/>
      <c r="AF2026" s="1415"/>
      <c r="AG2026" s="1415"/>
      <c r="AH2026" s="1415"/>
      <c r="AI2026" s="1415"/>
      <c r="AJ2026" s="1415"/>
      <c r="AK2026" s="1415"/>
      <c r="AL2026" s="1415"/>
    </row>
    <row r="2027" spans="1:38" s="731" customFormat="1" ht="19" customHeight="1">
      <c r="A2027" s="1704">
        <f>IF(G1955="",0,1)</f>
        <v>0</v>
      </c>
      <c r="B2027" s="1629"/>
      <c r="C2027" s="1283"/>
      <c r="D2027" s="1561"/>
      <c r="E2027" s="1474" t="str">
        <f t="shared" si="189"/>
        <v/>
      </c>
      <c r="F2027" s="1789"/>
      <c r="G2027" s="1571"/>
      <c r="H2027" s="1335"/>
      <c r="I2027" s="2176" t="s">
        <v>528</v>
      </c>
      <c r="J2027" s="2176"/>
      <c r="K2027" s="1338"/>
      <c r="L2027" s="1338"/>
      <c r="M2027" s="1338"/>
      <c r="N2027" s="1338"/>
      <c r="O2027" s="1338"/>
      <c r="P2027" s="1337"/>
      <c r="Q2027" s="1337"/>
      <c r="U2027" s="1580"/>
      <c r="V2027" s="1580"/>
      <c r="W2027" s="1580"/>
      <c r="X2027" s="1580"/>
      <c r="Y2027" s="2"/>
      <c r="Z2027" s="2"/>
      <c r="AA2027" s="2"/>
      <c r="AB2027" s="2"/>
      <c r="AC2027" s="1291"/>
      <c r="AD2027" s="1415"/>
      <c r="AE2027" s="1415"/>
      <c r="AF2027" s="1415"/>
      <c r="AG2027" s="1415"/>
      <c r="AH2027" s="1415"/>
      <c r="AI2027" s="1415"/>
      <c r="AJ2027" s="1415"/>
      <c r="AK2027" s="1415"/>
      <c r="AL2027" s="1415"/>
    </row>
    <row r="2028" spans="1:38" s="731" customFormat="1" ht="31" customHeight="1">
      <c r="A2028" s="1704">
        <f>IF(G1955="",0,1)</f>
        <v>0</v>
      </c>
      <c r="B2028" s="1629"/>
      <c r="C2028" s="1283"/>
      <c r="D2028" s="1561"/>
      <c r="E2028" s="1474" t="str">
        <f t="shared" si="189"/>
        <v/>
      </c>
      <c r="F2028" s="1789"/>
      <c r="G2028" s="1571"/>
      <c r="H2028" s="1335"/>
      <c r="I2028" s="2176" t="s">
        <v>529</v>
      </c>
      <c r="J2028" s="2176"/>
      <c r="K2028" s="2178" t="str">
        <f>BV1955</f>
        <v/>
      </c>
      <c r="L2028" s="2177"/>
      <c r="M2028" s="2177"/>
      <c r="N2028" s="2177"/>
      <c r="O2028" s="2177"/>
      <c r="P2028" s="2177"/>
      <c r="Q2028" s="2177"/>
      <c r="R2028" s="2177"/>
      <c r="S2028" s="1581" t="s">
        <v>16</v>
      </c>
      <c r="T2028" s="1582"/>
      <c r="U2028" s="1580"/>
      <c r="V2028" s="1583"/>
      <c r="W2028" s="1584"/>
      <c r="X2028" s="1585"/>
      <c r="Y2028" s="2"/>
      <c r="Z2028" s="2"/>
      <c r="AA2028" s="2"/>
      <c r="AB2028" s="2"/>
      <c r="AC2028" s="1291"/>
      <c r="AD2028" s="1415"/>
      <c r="AE2028" s="1415"/>
      <c r="AF2028" s="1415"/>
      <c r="AG2028" s="1415"/>
      <c r="AH2028" s="1415"/>
      <c r="AI2028" s="1415"/>
      <c r="AJ2028" s="1415"/>
      <c r="AK2028" s="1415"/>
      <c r="AL2028" s="1415"/>
    </row>
    <row r="2029" spans="1:38" s="731" customFormat="1" ht="6" customHeight="1">
      <c r="A2029" s="1704">
        <f>IF(G1955="",0,1)</f>
        <v>0</v>
      </c>
      <c r="B2029" s="1629"/>
      <c r="C2029" s="1283"/>
      <c r="D2029" s="1561"/>
      <c r="E2029" s="1474" t="str">
        <f t="shared" si="189"/>
        <v/>
      </c>
      <c r="F2029" s="1789"/>
      <c r="G2029" s="1571"/>
      <c r="H2029" s="1335"/>
      <c r="I2029" s="1586"/>
      <c r="J2029" s="1586"/>
      <c r="K2029" s="1587"/>
      <c r="L2029" s="1587"/>
      <c r="M2029" s="1587"/>
      <c r="N2029" s="1587"/>
      <c r="O2029" s="1587"/>
      <c r="P2029" s="1587"/>
      <c r="Q2029" s="1587"/>
      <c r="R2029" s="1338"/>
      <c r="S2029" s="1337"/>
      <c r="T2029" s="1582"/>
      <c r="U2029" s="1582"/>
      <c r="V2029" s="1339"/>
      <c r="W2029" s="1339"/>
      <c r="X2029" s="1339"/>
      <c r="Y2029" s="2"/>
      <c r="Z2029" s="2"/>
      <c r="AA2029" s="2"/>
      <c r="AB2029" s="2"/>
      <c r="AC2029" s="1291"/>
      <c r="AD2029" s="1415"/>
      <c r="AE2029" s="1415"/>
      <c r="AF2029" s="1415"/>
      <c r="AG2029" s="1415"/>
      <c r="AH2029" s="1415"/>
      <c r="AI2029" s="1415"/>
      <c r="AJ2029" s="1415"/>
      <c r="AK2029" s="1415"/>
      <c r="AL2029" s="1415"/>
    </row>
    <row r="2030" spans="1:38" s="731" customFormat="1" ht="17" customHeight="1">
      <c r="A2030" s="1704">
        <f>IF(G1955="",0,1)</f>
        <v>0</v>
      </c>
      <c r="B2030" s="1629"/>
      <c r="C2030" s="1283"/>
      <c r="D2030" s="1561"/>
      <c r="E2030" s="1474" t="str">
        <f t="shared" si="189"/>
        <v/>
      </c>
      <c r="F2030" s="1789"/>
      <c r="G2030" s="1571"/>
      <c r="H2030" s="1589"/>
      <c r="I2030" s="1590"/>
      <c r="J2030" s="1590"/>
      <c r="K2030" s="1591"/>
      <c r="L2030" s="1591"/>
      <c r="M2030" s="1591"/>
      <c r="N2030" s="1591"/>
      <c r="O2030" s="1591"/>
      <c r="P2030" s="1591"/>
      <c r="Q2030" s="1591"/>
      <c r="R2030" s="1592"/>
      <c r="S2030" s="1593"/>
      <c r="T2030" s="1594"/>
      <c r="U2030" s="1594"/>
      <c r="V2030" s="1595"/>
      <c r="W2030" s="1595"/>
      <c r="X2030" s="1595"/>
      <c r="Y2030" s="2"/>
      <c r="Z2030" s="2"/>
      <c r="AA2030" s="2"/>
      <c r="AB2030" s="2"/>
      <c r="AC2030" s="1291"/>
      <c r="AD2030" s="1415"/>
      <c r="AE2030" s="1415"/>
      <c r="AF2030" s="1415"/>
      <c r="AG2030" s="1415"/>
      <c r="AH2030" s="1415"/>
      <c r="AI2030" s="1415"/>
      <c r="AJ2030" s="1415"/>
      <c r="AK2030" s="1415"/>
      <c r="AL2030" s="1415"/>
    </row>
    <row r="2031" spans="1:38" s="731" customFormat="1" ht="25" customHeight="1">
      <c r="A2031" s="1704">
        <f>IF(G1955="",0,1)</f>
        <v>0</v>
      </c>
      <c r="B2031" s="1629"/>
      <c r="C2031" s="1283"/>
      <c r="D2031" s="1561"/>
      <c r="E2031" s="1474" t="str">
        <f t="shared" si="189"/>
        <v/>
      </c>
      <c r="F2031" s="1789"/>
      <c r="G2031" s="1335" t="str">
        <f>G$141</f>
        <v>2.2 Sonde</v>
      </c>
      <c r="H2031" s="1335"/>
      <c r="I2031" s="1336"/>
      <c r="J2031" s="1337"/>
      <c r="K2031" s="1338"/>
      <c r="L2031" s="1338"/>
      <c r="M2031" s="1338"/>
      <c r="N2031" s="1338"/>
      <c r="O2031" s="1338"/>
      <c r="P2031" s="1338"/>
      <c r="Q2031" s="1338"/>
      <c r="R2031" s="1338"/>
      <c r="S2031" s="1337"/>
      <c r="T2031" s="1337"/>
      <c r="U2031" s="1337"/>
      <c r="V2031" s="1339"/>
      <c r="W2031" s="1339"/>
      <c r="X2031" s="1339"/>
      <c r="Y2031" s="2"/>
      <c r="Z2031" s="2"/>
      <c r="AA2031" s="2"/>
      <c r="AB2031" s="2"/>
      <c r="AC2031" s="1291"/>
      <c r="AD2031" s="1415"/>
      <c r="AE2031" s="1415"/>
      <c r="AF2031" s="1415"/>
      <c r="AG2031" s="1415"/>
      <c r="AH2031" s="1415"/>
      <c r="AI2031" s="1415"/>
      <c r="AJ2031" s="1415"/>
      <c r="AK2031" s="1415"/>
      <c r="AL2031" s="1415"/>
    </row>
    <row r="2032" spans="1:38" s="731" customFormat="1" ht="19" customHeight="1">
      <c r="A2032" s="1704">
        <f>IF(G1955="",0,1)</f>
        <v>0</v>
      </c>
      <c r="B2032" s="1629"/>
      <c r="C2032" s="1283"/>
      <c r="D2032" s="1561"/>
      <c r="E2032" s="1474" t="str">
        <f t="shared" si="189"/>
        <v/>
      </c>
      <c r="F2032" s="1789"/>
      <c r="G2032" s="1573" t="s">
        <v>9</v>
      </c>
      <c r="H2032" s="1596" t="str">
        <f>BW1955</f>
        <v/>
      </c>
      <c r="I2032" s="1575"/>
      <c r="J2032" s="1576"/>
      <c r="K2032" s="1577"/>
      <c r="L2032" s="1578"/>
      <c r="M2032" s="1578"/>
      <c r="N2032" s="1578"/>
      <c r="O2032" s="1578"/>
      <c r="P2032" s="1578"/>
      <c r="Q2032" s="1578"/>
      <c r="R2032" s="1578"/>
      <c r="S2032" s="1578"/>
      <c r="T2032" s="1578"/>
      <c r="U2032" s="1576"/>
      <c r="V2032" s="1579"/>
      <c r="W2032" s="1579"/>
      <c r="X2032" s="1579"/>
      <c r="Y2032" s="2"/>
      <c r="Z2032" s="2"/>
      <c r="AA2032" s="2"/>
      <c r="AB2032" s="2"/>
      <c r="AC2032" s="1291"/>
      <c r="AD2032" s="1415"/>
      <c r="AE2032" s="1415"/>
      <c r="AF2032" s="1415"/>
      <c r="AG2032" s="1415"/>
      <c r="AH2032" s="1415"/>
      <c r="AI2032" s="1415"/>
      <c r="AJ2032" s="1415"/>
      <c r="AK2032" s="1415"/>
      <c r="AL2032" s="1415"/>
    </row>
    <row r="2033" spans="1:38" s="731" customFormat="1" ht="19" customHeight="1">
      <c r="A2033" s="1704">
        <f>IF(G1955="",0,1)</f>
        <v>0</v>
      </c>
      <c r="B2033" s="1629"/>
      <c r="C2033" s="1283"/>
      <c r="D2033" s="1561"/>
      <c r="E2033" s="1474" t="str">
        <f t="shared" si="189"/>
        <v/>
      </c>
      <c r="F2033" s="1789"/>
      <c r="G2033" s="1573"/>
      <c r="H2033" s="1335"/>
      <c r="I2033" s="2176" t="s">
        <v>528</v>
      </c>
      <c r="J2033" s="2176"/>
      <c r="K2033" s="1338"/>
      <c r="L2033" s="1338"/>
      <c r="M2033" s="1338"/>
      <c r="N2033" s="1338"/>
      <c r="O2033" s="1338"/>
      <c r="P2033" s="1337"/>
      <c r="Q2033" s="1337"/>
      <c r="U2033" s="1580"/>
      <c r="V2033" s="1580"/>
      <c r="W2033" s="1580"/>
      <c r="X2033" s="1580"/>
      <c r="Y2033" s="2"/>
      <c r="Z2033" s="2"/>
      <c r="AA2033" s="2"/>
      <c r="AB2033" s="2"/>
      <c r="AC2033" s="1291"/>
      <c r="AD2033" s="1415"/>
      <c r="AE2033" s="1415"/>
      <c r="AF2033" s="1415"/>
      <c r="AG2033" s="1415"/>
      <c r="AH2033" s="1415"/>
      <c r="AI2033" s="1415"/>
      <c r="AJ2033" s="1415"/>
      <c r="AK2033" s="1415"/>
      <c r="AL2033" s="1415"/>
    </row>
    <row r="2034" spans="1:38" s="731" customFormat="1" ht="31" customHeight="1">
      <c r="A2034" s="1704">
        <f>IF(G1955="",0,1)</f>
        <v>0</v>
      </c>
      <c r="B2034" s="1629"/>
      <c r="C2034" s="1283"/>
      <c r="D2034" s="1561"/>
      <c r="E2034" s="1474" t="str">
        <f t="shared" si="189"/>
        <v/>
      </c>
      <c r="F2034" s="1789"/>
      <c r="G2034" s="1573"/>
      <c r="H2034" s="1335"/>
      <c r="I2034" s="2176" t="s">
        <v>529</v>
      </c>
      <c r="J2034" s="2176"/>
      <c r="K2034" s="2177" t="str">
        <f>K$144</f>
        <v>Réajustez les sondes de façon à ce qu'elles assurent une exactitude de mesure de l'ordre de ± 0.2°C.</v>
      </c>
      <c r="L2034" s="2177"/>
      <c r="M2034" s="2177"/>
      <c r="N2034" s="2177"/>
      <c r="O2034" s="2177"/>
      <c r="P2034" s="2177"/>
      <c r="Q2034" s="2177"/>
      <c r="R2034" s="2177"/>
      <c r="S2034" s="1581" t="s">
        <v>16</v>
      </c>
      <c r="T2034" s="1582"/>
      <c r="U2034" s="1580"/>
      <c r="V2034" s="1583"/>
      <c r="W2034" s="1584"/>
      <c r="X2034" s="1585"/>
      <c r="Y2034" s="2"/>
      <c r="Z2034" s="2"/>
      <c r="AA2034" s="2"/>
      <c r="AB2034" s="2"/>
      <c r="AC2034" s="1291"/>
      <c r="AD2034" s="1415"/>
      <c r="AE2034" s="1415"/>
      <c r="AF2034" s="1415"/>
      <c r="AG2034" s="1415"/>
      <c r="AH2034" s="1415"/>
      <c r="AI2034" s="1415"/>
      <c r="AJ2034" s="1415"/>
      <c r="AK2034" s="1415"/>
      <c r="AL2034" s="1415"/>
    </row>
    <row r="2035" spans="1:38" s="731" customFormat="1" ht="6" customHeight="1">
      <c r="A2035" s="1704">
        <f>IF(G1955="",0,1)</f>
        <v>0</v>
      </c>
      <c r="B2035" s="1629"/>
      <c r="C2035" s="1283"/>
      <c r="D2035" s="1561"/>
      <c r="E2035" s="1474" t="str">
        <f t="shared" si="189"/>
        <v/>
      </c>
      <c r="F2035" s="1789"/>
      <c r="G2035" s="1573"/>
      <c r="H2035" s="1335"/>
      <c r="I2035" s="1586"/>
      <c r="J2035" s="1586"/>
      <c r="K2035" s="1587"/>
      <c r="L2035" s="1587"/>
      <c r="M2035" s="1587"/>
      <c r="N2035" s="1587"/>
      <c r="O2035" s="1587"/>
      <c r="P2035" s="1587"/>
      <c r="Q2035" s="1587"/>
      <c r="R2035" s="1338"/>
      <c r="S2035" s="1337"/>
      <c r="T2035" s="1588"/>
      <c r="U2035" s="1582"/>
      <c r="V2035" s="1339"/>
      <c r="W2035" s="1339"/>
      <c r="X2035" s="1339"/>
      <c r="Y2035" s="2"/>
      <c r="Z2035" s="2"/>
      <c r="AA2035" s="2"/>
      <c r="AB2035" s="2"/>
      <c r="AC2035" s="1291"/>
      <c r="AD2035" s="1415"/>
      <c r="AE2035" s="1415"/>
      <c r="AF2035" s="1415"/>
      <c r="AG2035" s="1415"/>
      <c r="AH2035" s="1415"/>
      <c r="AI2035" s="1415"/>
      <c r="AJ2035" s="1415"/>
      <c r="AK2035" s="1415"/>
      <c r="AL2035" s="1415"/>
    </row>
    <row r="2036" spans="1:38" s="731" customFormat="1" ht="19" customHeight="1">
      <c r="A2036" s="1704">
        <f>IF(G1955="",0,1)</f>
        <v>0</v>
      </c>
      <c r="B2036" s="1629"/>
      <c r="C2036" s="1283"/>
      <c r="D2036" s="1561"/>
      <c r="E2036" s="1474" t="str">
        <f t="shared" si="189"/>
        <v/>
      </c>
      <c r="F2036" s="1789"/>
      <c r="G2036" s="1573" t="s">
        <v>9</v>
      </c>
      <c r="H2036" s="1596" t="str">
        <f>BX1955</f>
        <v/>
      </c>
      <c r="I2036" s="1575"/>
      <c r="J2036" s="1576"/>
      <c r="K2036" s="1577"/>
      <c r="L2036" s="1578"/>
      <c r="M2036" s="1578"/>
      <c r="N2036" s="1578"/>
      <c r="O2036" s="1578"/>
      <c r="P2036" s="1578"/>
      <c r="Q2036" s="1578"/>
      <c r="R2036" s="1578"/>
      <c r="S2036" s="1578"/>
      <c r="T2036" s="1578"/>
      <c r="U2036" s="1576"/>
      <c r="V2036" s="1579"/>
      <c r="W2036" s="1579"/>
      <c r="X2036" s="1579"/>
      <c r="Y2036" s="2"/>
      <c r="Z2036" s="2"/>
      <c r="AA2036" s="2"/>
      <c r="AB2036" s="2"/>
      <c r="AC2036" s="1291"/>
      <c r="AD2036" s="1415"/>
      <c r="AE2036" s="1415"/>
      <c r="AF2036" s="1415"/>
      <c r="AG2036" s="1415"/>
      <c r="AH2036" s="1415"/>
      <c r="AI2036" s="1415"/>
      <c r="AJ2036" s="1415"/>
      <c r="AK2036" s="1415"/>
      <c r="AL2036" s="1415"/>
    </row>
    <row r="2037" spans="1:38" s="731" customFormat="1" ht="19" customHeight="1">
      <c r="A2037" s="1704">
        <f>IF(G1955="",0,1)</f>
        <v>0</v>
      </c>
      <c r="B2037" s="1629"/>
      <c r="C2037" s="1283"/>
      <c r="D2037" s="1561"/>
      <c r="E2037" s="1474" t="str">
        <f t="shared" si="189"/>
        <v/>
      </c>
      <c r="F2037" s="1789"/>
      <c r="G2037" s="1571"/>
      <c r="H2037" s="1335"/>
      <c r="I2037" s="2176" t="s">
        <v>528</v>
      </c>
      <c r="J2037" s="2176"/>
      <c r="K2037" s="1338"/>
      <c r="L2037" s="1338"/>
      <c r="M2037" s="1338"/>
      <c r="N2037" s="1338"/>
      <c r="O2037" s="1338"/>
      <c r="P2037" s="1337"/>
      <c r="Q2037" s="1337"/>
      <c r="U2037" s="1580"/>
      <c r="V2037" s="1580"/>
      <c r="W2037" s="1580"/>
      <c r="X2037" s="1580"/>
      <c r="Y2037" s="2"/>
      <c r="Z2037" s="2"/>
      <c r="AA2037" s="2"/>
      <c r="AB2037" s="2"/>
      <c r="AC2037" s="1291"/>
      <c r="AD2037" s="1415"/>
      <c r="AE2037" s="1415"/>
      <c r="AF2037" s="1415"/>
      <c r="AG2037" s="1415"/>
      <c r="AH2037" s="1415"/>
      <c r="AI2037" s="1415"/>
      <c r="AJ2037" s="1415"/>
      <c r="AK2037" s="1415"/>
      <c r="AL2037" s="1415"/>
    </row>
    <row r="2038" spans="1:38" s="731" customFormat="1" ht="31" customHeight="1">
      <c r="A2038" s="1704">
        <f>IF(G1955="",0,1)</f>
        <v>0</v>
      </c>
      <c r="B2038" s="1629"/>
      <c r="C2038" s="1283"/>
      <c r="D2038" s="1561"/>
      <c r="E2038" s="1474" t="str">
        <f t="shared" si="189"/>
        <v/>
      </c>
      <c r="F2038" s="1789"/>
      <c r="G2038" s="1571"/>
      <c r="H2038" s="1335"/>
      <c r="I2038" s="2176" t="s">
        <v>529</v>
      </c>
      <c r="J2038" s="2176"/>
      <c r="K2038" s="2177" t="str">
        <f>K$148</f>
        <v>Placez les sondes de façon à ce qu'elles soient disposées entre 0 et 50 cm au-dessus de la plante.</v>
      </c>
      <c r="L2038" s="2177"/>
      <c r="M2038" s="2177"/>
      <c r="N2038" s="2177"/>
      <c r="O2038" s="2177"/>
      <c r="P2038" s="2177"/>
      <c r="Q2038" s="2177"/>
      <c r="R2038" s="2177"/>
      <c r="S2038" s="1581" t="s">
        <v>16</v>
      </c>
      <c r="T2038" s="1582"/>
      <c r="U2038" s="1580"/>
      <c r="V2038" s="1583"/>
      <c r="W2038" s="1584"/>
      <c r="X2038" s="1585"/>
      <c r="Y2038" s="2"/>
      <c r="Z2038" s="2"/>
      <c r="AA2038" s="2"/>
      <c r="AB2038" s="2"/>
      <c r="AC2038" s="1291"/>
      <c r="AD2038" s="1415"/>
      <c r="AE2038" s="1415"/>
      <c r="AF2038" s="1415"/>
      <c r="AG2038" s="1415"/>
      <c r="AH2038" s="1415"/>
      <c r="AI2038" s="1415"/>
      <c r="AJ2038" s="1415"/>
      <c r="AK2038" s="1415"/>
      <c r="AL2038" s="1415"/>
    </row>
    <row r="2039" spans="1:38" s="731" customFormat="1" ht="6" customHeight="1">
      <c r="A2039" s="1704">
        <f>IF(G1955="",0,1)</f>
        <v>0</v>
      </c>
      <c r="B2039" s="1629"/>
      <c r="C2039" s="1283"/>
      <c r="D2039" s="1561"/>
      <c r="E2039" s="1474" t="str">
        <f t="shared" si="189"/>
        <v/>
      </c>
      <c r="F2039" s="1789"/>
      <c r="G2039" s="1571"/>
      <c r="H2039" s="1335"/>
      <c r="I2039" s="1586"/>
      <c r="J2039" s="1586"/>
      <c r="K2039" s="1587"/>
      <c r="L2039" s="1587"/>
      <c r="M2039" s="1587"/>
      <c r="N2039" s="1587"/>
      <c r="O2039" s="1587"/>
      <c r="P2039" s="1587"/>
      <c r="Q2039" s="1587"/>
      <c r="R2039" s="1338"/>
      <c r="S2039" s="1337"/>
      <c r="T2039" s="1582"/>
      <c r="U2039" s="1582"/>
      <c r="V2039" s="1339"/>
      <c r="W2039" s="1339"/>
      <c r="X2039" s="1339"/>
      <c r="Y2039" s="2"/>
      <c r="Z2039" s="2"/>
      <c r="AA2039" s="2"/>
      <c r="AB2039" s="2"/>
      <c r="AC2039" s="1291"/>
      <c r="AD2039" s="1415"/>
      <c r="AE2039" s="1415"/>
      <c r="AF2039" s="1415"/>
      <c r="AG2039" s="1415"/>
      <c r="AH2039" s="1415"/>
      <c r="AI2039" s="1415"/>
      <c r="AJ2039" s="1415"/>
      <c r="AK2039" s="1415"/>
      <c r="AL2039" s="1415"/>
    </row>
    <row r="2040" spans="1:38" s="731" customFormat="1" ht="17" customHeight="1">
      <c r="A2040" s="1704">
        <f>IF(G1955="",0,1)</f>
        <v>0</v>
      </c>
      <c r="B2040" s="1629"/>
      <c r="C2040" s="1283"/>
      <c r="D2040" s="1561"/>
      <c r="E2040" s="1474" t="str">
        <f t="shared" si="189"/>
        <v/>
      </c>
      <c r="F2040" s="1789"/>
      <c r="G2040" s="1571"/>
      <c r="H2040" s="1589"/>
      <c r="I2040" s="1590"/>
      <c r="J2040" s="1590"/>
      <c r="K2040" s="1591"/>
      <c r="L2040" s="1591"/>
      <c r="M2040" s="1591"/>
      <c r="N2040" s="1591"/>
      <c r="O2040" s="1591"/>
      <c r="P2040" s="1591"/>
      <c r="Q2040" s="1591"/>
      <c r="R2040" s="1592"/>
      <c r="S2040" s="1593"/>
      <c r="T2040" s="1594"/>
      <c r="U2040" s="1594"/>
      <c r="V2040" s="1595"/>
      <c r="W2040" s="1595"/>
      <c r="X2040" s="1595"/>
      <c r="Y2040" s="2"/>
      <c r="Z2040" s="2"/>
      <c r="AA2040" s="2"/>
      <c r="AB2040" s="2"/>
      <c r="AC2040" s="1291"/>
      <c r="AD2040" s="1415"/>
      <c r="AE2040" s="1415"/>
      <c r="AF2040" s="1415"/>
      <c r="AG2040" s="1415"/>
      <c r="AH2040" s="1415"/>
      <c r="AI2040" s="1415"/>
      <c r="AJ2040" s="1415"/>
      <c r="AK2040" s="1415"/>
      <c r="AL2040" s="1415"/>
    </row>
    <row r="2041" spans="1:38" s="731" customFormat="1" ht="25" customHeight="1">
      <c r="A2041" s="1704">
        <f>IF(G1955="",0,1)</f>
        <v>0</v>
      </c>
      <c r="B2041" s="1629"/>
      <c r="C2041" s="1283"/>
      <c r="D2041" s="1561"/>
      <c r="E2041" s="1474" t="str">
        <f t="shared" si="189"/>
        <v/>
      </c>
      <c r="F2041" s="1789"/>
      <c r="G2041" s="1335" t="str">
        <f>G$151</f>
        <v>2.3 Ecran thermique</v>
      </c>
      <c r="H2041" s="1335"/>
      <c r="I2041" s="1336"/>
      <c r="J2041" s="1337"/>
      <c r="K2041" s="1338"/>
      <c r="L2041" s="1338"/>
      <c r="M2041" s="1338"/>
      <c r="N2041" s="1338"/>
      <c r="O2041" s="1338"/>
      <c r="P2041" s="1338"/>
      <c r="Q2041" s="1338"/>
      <c r="R2041" s="1338"/>
      <c r="S2041" s="1337"/>
      <c r="T2041" s="1337"/>
      <c r="U2041" s="1337"/>
      <c r="V2041" s="1339"/>
      <c r="W2041" s="1339"/>
      <c r="X2041" s="1339"/>
      <c r="Y2041" s="2"/>
      <c r="Z2041" s="2"/>
      <c r="AA2041" s="2"/>
      <c r="AB2041" s="2"/>
      <c r="AC2041" s="1291"/>
      <c r="AD2041" s="1415"/>
      <c r="AE2041" s="1415"/>
      <c r="AF2041" s="1415"/>
      <c r="AG2041" s="1415"/>
      <c r="AH2041" s="1415"/>
      <c r="AI2041" s="1415"/>
      <c r="AJ2041" s="1415"/>
      <c r="AK2041" s="1415"/>
      <c r="AL2041" s="1415"/>
    </row>
    <row r="2042" spans="1:38" s="731" customFormat="1" ht="19" customHeight="1">
      <c r="A2042" s="1704">
        <f>IF(G1955="",0,1)</f>
        <v>0</v>
      </c>
      <c r="B2042" s="1629"/>
      <c r="C2042" s="1283"/>
      <c r="D2042" s="1561"/>
      <c r="E2042" s="1474" t="str">
        <f t="shared" si="189"/>
        <v/>
      </c>
      <c r="F2042" s="1789"/>
      <c r="G2042" s="1573" t="s">
        <v>9</v>
      </c>
      <c r="H2042" s="1574" t="str">
        <f>BR1955</f>
        <v/>
      </c>
      <c r="I2042" s="1575"/>
      <c r="J2042" s="1576"/>
      <c r="K2042" s="1577"/>
      <c r="L2042" s="1578"/>
      <c r="M2042" s="1578"/>
      <c r="N2042" s="1578"/>
      <c r="O2042" s="1578"/>
      <c r="P2042" s="1578"/>
      <c r="Q2042" s="1578"/>
      <c r="R2042" s="1578"/>
      <c r="S2042" s="1578"/>
      <c r="T2042" s="1578"/>
      <c r="U2042" s="1576"/>
      <c r="V2042" s="1579"/>
      <c r="W2042" s="1579"/>
      <c r="X2042" s="1579"/>
      <c r="Y2042" s="2"/>
      <c r="Z2042" s="2"/>
      <c r="AA2042" s="2"/>
      <c r="AB2042" s="2"/>
      <c r="AC2042" s="1291"/>
      <c r="AD2042" s="1415"/>
      <c r="AE2042" s="1415"/>
      <c r="AF2042" s="1415"/>
      <c r="AG2042" s="1415"/>
      <c r="AH2042" s="1415"/>
      <c r="AI2042" s="1415"/>
      <c r="AJ2042" s="1415"/>
      <c r="AK2042" s="1415"/>
      <c r="AL2042" s="1415"/>
    </row>
    <row r="2043" spans="1:38" s="731" customFormat="1" ht="19" customHeight="1">
      <c r="A2043" s="1704">
        <f>IF(G1955="",0,1)</f>
        <v>0</v>
      </c>
      <c r="B2043" s="1629">
        <f>IF(H2042=G$41,-1,0)</f>
        <v>0</v>
      </c>
      <c r="C2043" s="1283"/>
      <c r="D2043" s="1561"/>
      <c r="E2043" s="1474" t="str">
        <f t="shared" si="189"/>
        <v/>
      </c>
      <c r="F2043" s="1789"/>
      <c r="G2043" s="1571"/>
      <c r="H2043" s="1335"/>
      <c r="I2043" s="2176" t="s">
        <v>528</v>
      </c>
      <c r="J2043" s="2176"/>
      <c r="K2043" s="1338"/>
      <c r="L2043" s="1338"/>
      <c r="M2043" s="1338"/>
      <c r="N2043" s="1338"/>
      <c r="O2043" s="1338"/>
      <c r="P2043" s="1337"/>
      <c r="Q2043" s="1337"/>
      <c r="U2043" s="1580"/>
      <c r="V2043" s="1580"/>
      <c r="W2043" s="1580"/>
      <c r="X2043" s="1580"/>
      <c r="Y2043" s="2"/>
      <c r="Z2043" s="2"/>
      <c r="AA2043" s="2"/>
      <c r="AB2043" s="2"/>
      <c r="AC2043" s="1291"/>
      <c r="AD2043" s="1415"/>
      <c r="AE2043" s="1415"/>
      <c r="AF2043" s="1415"/>
      <c r="AG2043" s="1415"/>
      <c r="AH2043" s="1415"/>
      <c r="AI2043" s="1415"/>
      <c r="AJ2043" s="1415"/>
      <c r="AK2043" s="1415"/>
      <c r="AL2043" s="1415"/>
    </row>
    <row r="2044" spans="1:38" s="731" customFormat="1" ht="25" customHeight="1">
      <c r="A2044" s="1704">
        <f>IF(G1955="",0,1)</f>
        <v>0</v>
      </c>
      <c r="B2044" s="1629">
        <f>IF(H2042=G$41,-1,0)</f>
        <v>0</v>
      </c>
      <c r="C2044" s="1283"/>
      <c r="D2044" s="1561"/>
      <c r="E2044" s="1474" t="str">
        <f t="shared" si="189"/>
        <v/>
      </c>
      <c r="F2044" s="1789"/>
      <c r="G2044" s="1571"/>
      <c r="H2044" s="1335"/>
      <c r="I2044" s="2176" t="s">
        <v>529</v>
      </c>
      <c r="J2044" s="2176"/>
      <c r="K2044" s="2177" t="str">
        <f>K$154</f>
        <v xml:space="preserve"> Colmatez les fentes avec des patchs et par agrafage.</v>
      </c>
      <c r="L2044" s="2177"/>
      <c r="M2044" s="2177"/>
      <c r="N2044" s="2177"/>
      <c r="O2044" s="2177"/>
      <c r="P2044" s="2177"/>
      <c r="Q2044" s="2177"/>
      <c r="R2044" s="2177"/>
      <c r="S2044" s="1581" t="s">
        <v>16</v>
      </c>
      <c r="T2044" s="1582"/>
      <c r="U2044" s="1580"/>
      <c r="V2044" s="1583"/>
      <c r="W2044" s="1584"/>
      <c r="X2044" s="1585"/>
      <c r="Y2044" s="2"/>
      <c r="Z2044" s="2"/>
      <c r="AA2044" s="2"/>
      <c r="AB2044" s="2"/>
      <c r="AC2044" s="1291"/>
      <c r="AD2044" s="1415"/>
      <c r="AE2044" s="1415"/>
      <c r="AF2044" s="1415"/>
      <c r="AG2044" s="1415"/>
      <c r="AH2044" s="1415"/>
      <c r="AI2044" s="1415"/>
      <c r="AJ2044" s="1415"/>
      <c r="AK2044" s="1415"/>
      <c r="AL2044" s="1415"/>
    </row>
    <row r="2045" spans="1:38" s="731" customFormat="1" ht="6" customHeight="1">
      <c r="A2045" s="1704">
        <f>IF(G1955="",0,1)</f>
        <v>0</v>
      </c>
      <c r="B2045" s="1629">
        <f>IF(H2042=G$41,-1,0)</f>
        <v>0</v>
      </c>
      <c r="C2045" s="1283"/>
      <c r="D2045" s="1561"/>
      <c r="E2045" s="1474" t="str">
        <f t="shared" si="189"/>
        <v/>
      </c>
      <c r="F2045" s="1789"/>
      <c r="G2045" s="1571"/>
      <c r="H2045" s="1335"/>
      <c r="I2045" s="1586"/>
      <c r="J2045" s="1586"/>
      <c r="K2045" s="1587"/>
      <c r="L2045" s="1587"/>
      <c r="M2045" s="1587"/>
      <c r="N2045" s="1587"/>
      <c r="O2045" s="1587"/>
      <c r="P2045" s="1587"/>
      <c r="Q2045" s="1587"/>
      <c r="R2045" s="1338"/>
      <c r="S2045" s="1337"/>
      <c r="T2045" s="1588"/>
      <c r="U2045" s="1582"/>
      <c r="V2045" s="1339"/>
      <c r="W2045" s="1339"/>
      <c r="X2045" s="1339"/>
      <c r="Y2045" s="2"/>
      <c r="Z2045" s="2"/>
      <c r="AA2045" s="2"/>
      <c r="AB2045" s="2"/>
      <c r="AC2045" s="1291"/>
      <c r="AD2045" s="1415"/>
      <c r="AE2045" s="1415"/>
      <c r="AF2045" s="1415"/>
      <c r="AG2045" s="1415"/>
      <c r="AH2045" s="1415"/>
      <c r="AI2045" s="1415"/>
      <c r="AJ2045" s="1415"/>
      <c r="AK2045" s="1415"/>
      <c r="AL2045" s="1415"/>
    </row>
    <row r="2046" spans="1:38" s="731" customFormat="1" ht="19" customHeight="1">
      <c r="A2046" s="1704">
        <f>IF(G1955="",0,1)</f>
        <v>0</v>
      </c>
      <c r="B2046" s="1629">
        <f>IF(H2042=G$41,-1,0)</f>
        <v>0</v>
      </c>
      <c r="C2046" s="1283"/>
      <c r="D2046" s="1561"/>
      <c r="E2046" s="1474" t="str">
        <f t="shared" si="189"/>
        <v/>
      </c>
      <c r="F2046" s="1789"/>
      <c r="G2046" s="1571"/>
      <c r="H2046" s="1574" t="str">
        <f>BS1955</f>
        <v/>
      </c>
      <c r="I2046" s="1575"/>
      <c r="J2046" s="1576"/>
      <c r="K2046" s="1577"/>
      <c r="L2046" s="1578"/>
      <c r="M2046" s="1578"/>
      <c r="N2046" s="1578"/>
      <c r="O2046" s="1578"/>
      <c r="P2046" s="1578"/>
      <c r="Q2046" s="1578"/>
      <c r="R2046" s="1578"/>
      <c r="S2046" s="1578"/>
      <c r="T2046" s="1578"/>
      <c r="U2046" s="1576"/>
      <c r="V2046" s="1579"/>
      <c r="W2046" s="1579"/>
      <c r="X2046" s="1579"/>
      <c r="Y2046" s="2"/>
      <c r="Z2046" s="2"/>
      <c r="AA2046" s="2"/>
      <c r="AB2046" s="2"/>
      <c r="AC2046" s="1291"/>
      <c r="AD2046" s="1415"/>
      <c r="AE2046" s="1415"/>
      <c r="AF2046" s="1415"/>
      <c r="AG2046" s="1415"/>
      <c r="AH2046" s="1415"/>
      <c r="AI2046" s="1415"/>
      <c r="AJ2046" s="1415"/>
      <c r="AK2046" s="1415"/>
      <c r="AL2046" s="1415"/>
    </row>
    <row r="2047" spans="1:38" s="731" customFormat="1" ht="19" customHeight="1">
      <c r="A2047" s="1704">
        <f>IF(G1955="",0,1)</f>
        <v>0</v>
      </c>
      <c r="B2047" s="1629">
        <f>IF(H2042=G$41,-1,0)</f>
        <v>0</v>
      </c>
      <c r="C2047" s="1283"/>
      <c r="D2047" s="1561"/>
      <c r="E2047" s="1474" t="str">
        <f t="shared" si="189"/>
        <v/>
      </c>
      <c r="F2047" s="1789"/>
      <c r="G2047" s="1571"/>
      <c r="H2047" s="1335"/>
      <c r="I2047" s="2176" t="s">
        <v>528</v>
      </c>
      <c r="J2047" s="2176"/>
      <c r="K2047" s="1338"/>
      <c r="L2047" s="1338"/>
      <c r="M2047" s="1338"/>
      <c r="N2047" s="1338"/>
      <c r="O2047" s="1338"/>
      <c r="P2047" s="1337"/>
      <c r="Q2047" s="1337"/>
      <c r="U2047" s="1580"/>
      <c r="V2047" s="1580"/>
      <c r="W2047" s="1580"/>
      <c r="X2047" s="1580"/>
      <c r="Y2047" s="2"/>
      <c r="Z2047" s="2"/>
      <c r="AA2047" s="2"/>
      <c r="AB2047" s="2"/>
      <c r="AC2047" s="1291"/>
      <c r="AD2047" s="1415"/>
      <c r="AE2047" s="1415"/>
      <c r="AF2047" s="1415"/>
      <c r="AG2047" s="1415"/>
      <c r="AH2047" s="1415"/>
      <c r="AI2047" s="1415"/>
      <c r="AJ2047" s="1415"/>
      <c r="AK2047" s="1415"/>
      <c r="AL2047" s="1415"/>
    </row>
    <row r="2048" spans="1:38" s="731" customFormat="1" ht="25" customHeight="1">
      <c r="A2048" s="1704">
        <f>IF(G1955="",0,1)</f>
        <v>0</v>
      </c>
      <c r="B2048" s="1629">
        <f>IF(H2042=G$41,-1,0)</f>
        <v>0</v>
      </c>
      <c r="C2048" s="1283"/>
      <c r="D2048" s="1561"/>
      <c r="E2048" s="1474" t="str">
        <f t="shared" si="189"/>
        <v/>
      </c>
      <c r="F2048" s="1789"/>
      <c r="G2048" s="1571"/>
      <c r="H2048" s="1335"/>
      <c r="I2048" s="2176" t="s">
        <v>529</v>
      </c>
      <c r="J2048" s="2176"/>
      <c r="K2048" s="2177" t="str">
        <f>K$158</f>
        <v xml:space="preserve"> Réajustez les bandes de tractions.</v>
      </c>
      <c r="L2048" s="2177"/>
      <c r="M2048" s="2177"/>
      <c r="N2048" s="2177"/>
      <c r="O2048" s="2177"/>
      <c r="P2048" s="2177"/>
      <c r="Q2048" s="2177"/>
      <c r="R2048" s="2177"/>
      <c r="S2048" s="1581" t="s">
        <v>16</v>
      </c>
      <c r="T2048" s="1582"/>
      <c r="U2048" s="1580"/>
      <c r="V2048" s="1583"/>
      <c r="W2048" s="1584"/>
      <c r="X2048" s="1585"/>
      <c r="Y2048" s="2"/>
      <c r="Z2048" s="2"/>
      <c r="AA2048" s="2"/>
      <c r="AB2048" s="2"/>
      <c r="AC2048" s="1291"/>
      <c r="AD2048" s="1415"/>
      <c r="AE2048" s="1415"/>
      <c r="AF2048" s="1415"/>
      <c r="AG2048" s="1415"/>
      <c r="AH2048" s="1415"/>
      <c r="AI2048" s="1415"/>
      <c r="AJ2048" s="1415"/>
      <c r="AK2048" s="1415"/>
      <c r="AL2048" s="1415"/>
    </row>
    <row r="2049" spans="1:81" s="731" customFormat="1" ht="6" customHeight="1">
      <c r="A2049" s="1704">
        <f>IF(G1955="",0,1)</f>
        <v>0</v>
      </c>
      <c r="B2049" s="1629"/>
      <c r="C2049" s="1283"/>
      <c r="D2049" s="1561"/>
      <c r="E2049" s="1474" t="str">
        <f t="shared" si="189"/>
        <v/>
      </c>
      <c r="F2049" s="1789"/>
      <c r="G2049" s="1571"/>
      <c r="H2049" s="1335"/>
      <c r="I2049" s="1586"/>
      <c r="J2049" s="1586"/>
      <c r="K2049" s="1587"/>
      <c r="L2049" s="1587"/>
      <c r="M2049" s="1587"/>
      <c r="N2049" s="1587"/>
      <c r="O2049" s="1587"/>
      <c r="P2049" s="1587"/>
      <c r="Q2049" s="1587"/>
      <c r="R2049" s="1338"/>
      <c r="S2049" s="1337"/>
      <c r="T2049" s="1582"/>
      <c r="U2049" s="1582"/>
      <c r="V2049" s="1339"/>
      <c r="W2049" s="1339"/>
      <c r="X2049" s="1339"/>
      <c r="Y2049" s="2"/>
      <c r="Z2049" s="2"/>
      <c r="AA2049" s="2"/>
      <c r="AB2049" s="2"/>
      <c r="AC2049" s="1291"/>
      <c r="AD2049" s="1415"/>
      <c r="AE2049" s="1415"/>
      <c r="AF2049" s="1415"/>
      <c r="AG2049" s="1415"/>
      <c r="AH2049" s="1415"/>
      <c r="AI2049" s="1415"/>
      <c r="AJ2049" s="1415"/>
      <c r="AK2049" s="1415"/>
      <c r="AL2049" s="1415"/>
    </row>
    <row r="2050" spans="1:81" s="731" customFormat="1" ht="17" customHeight="1">
      <c r="A2050" s="1704">
        <f>IF(G1955="",0,1)</f>
        <v>0</v>
      </c>
      <c r="B2050" s="1629"/>
      <c r="C2050" s="1283"/>
      <c r="D2050" s="1561"/>
      <c r="E2050" s="1474" t="str">
        <f t="shared" si="189"/>
        <v/>
      </c>
      <c r="F2050" s="1789"/>
      <c r="G2050" s="1571"/>
      <c r="H2050" s="1589"/>
      <c r="I2050" s="1590"/>
      <c r="J2050" s="1590"/>
      <c r="K2050" s="1591"/>
      <c r="L2050" s="1591"/>
      <c r="M2050" s="1591"/>
      <c r="N2050" s="1591"/>
      <c r="O2050" s="1591"/>
      <c r="P2050" s="1591"/>
      <c r="Q2050" s="1591"/>
      <c r="R2050" s="1592"/>
      <c r="S2050" s="1593"/>
      <c r="T2050" s="1594"/>
      <c r="U2050" s="1594"/>
      <c r="V2050" s="1595"/>
      <c r="W2050" s="1595"/>
      <c r="X2050" s="1595"/>
      <c r="Y2050" s="2"/>
      <c r="Z2050" s="2"/>
      <c r="AA2050" s="2"/>
      <c r="AB2050" s="2"/>
      <c r="AC2050" s="1291"/>
      <c r="AD2050" s="1415"/>
      <c r="AE2050" s="1415"/>
      <c r="AF2050" s="1415"/>
      <c r="AG2050" s="1415"/>
      <c r="AH2050" s="1415"/>
      <c r="AI2050" s="1415"/>
      <c r="AJ2050" s="1415"/>
      <c r="AK2050" s="1415"/>
      <c r="AL2050" s="1415"/>
    </row>
    <row r="2051" spans="1:81" s="1292" customFormat="1" ht="17" customHeight="1">
      <c r="A2051" s="1704">
        <f>IF(G1955="",0,1)</f>
        <v>0</v>
      </c>
      <c r="B2051" s="1629"/>
      <c r="C2051" s="1283"/>
      <c r="D2051" s="1561"/>
      <c r="E2051" s="1474" t="str">
        <f t="shared" si="189"/>
        <v/>
      </c>
      <c r="F2051" s="1789"/>
      <c r="G2051" s="1597"/>
      <c r="H2051" s="1597"/>
      <c r="I2051" s="1597"/>
      <c r="J2051" s="1597"/>
      <c r="K2051" s="1597"/>
      <c r="L2051" s="1597"/>
      <c r="M2051" s="1597"/>
      <c r="N2051" s="1597"/>
      <c r="O2051" s="1597"/>
      <c r="P2051" s="1598"/>
      <c r="Q2051" s="1598"/>
      <c r="R2051" s="1598"/>
      <c r="S2051" s="1598"/>
      <c r="T2051" s="1598"/>
      <c r="U2051" s="1598"/>
      <c r="V2051" s="1598"/>
      <c r="W2051" s="1598"/>
      <c r="X2051" s="1598"/>
    </row>
    <row r="2052" spans="1:81" s="1292" customFormat="1" ht="17" customHeight="1">
      <c r="A2052" s="1704">
        <f>IF(G1955="",0,1)</f>
        <v>0</v>
      </c>
      <c r="B2052" s="1629"/>
      <c r="C2052" s="1283"/>
      <c r="D2052" s="1561"/>
      <c r="E2052" s="1474" t="str">
        <f t="shared" si="189"/>
        <v/>
      </c>
      <c r="F2052" s="1789"/>
      <c r="G2052" s="1597"/>
      <c r="H2052" s="1597"/>
      <c r="I2052" s="1597"/>
      <c r="J2052" s="1597"/>
      <c r="K2052" s="1597"/>
      <c r="L2052" s="1597"/>
      <c r="M2052" s="1597"/>
      <c r="N2052" s="1597"/>
      <c r="O2052" s="1597"/>
      <c r="P2052" s="1598"/>
      <c r="Q2052" s="1598"/>
      <c r="R2052" s="1598"/>
      <c r="S2052" s="1598"/>
      <c r="T2052" s="1598"/>
      <c r="U2052" s="1598"/>
      <c r="V2052" s="1598"/>
      <c r="W2052" s="1598"/>
      <c r="X2052" s="1598"/>
    </row>
    <row r="2053" spans="1:81" s="1292" customFormat="1" ht="17" customHeight="1">
      <c r="A2053" s="1710">
        <f>IF(G1955="",0,1)</f>
        <v>0</v>
      </c>
      <c r="B2053" s="1711"/>
      <c r="C2053" s="1283"/>
      <c r="D2053" s="1561"/>
      <c r="E2053" s="1474" t="str">
        <f t="shared" si="189"/>
        <v/>
      </c>
      <c r="F2053" s="1789"/>
      <c r="G2053" s="1599"/>
      <c r="H2053" s="1599"/>
      <c r="I2053" s="1599"/>
      <c r="J2053" s="1599"/>
      <c r="K2053" s="1599"/>
      <c r="L2053" s="1599"/>
      <c r="M2053" s="1599"/>
      <c r="N2053" s="1599"/>
      <c r="O2053" s="1599"/>
      <c r="P2053" s="1600"/>
      <c r="Q2053" s="1600"/>
      <c r="R2053" s="1600"/>
      <c r="S2053" s="1600"/>
      <c r="T2053" s="1600"/>
      <c r="U2053" s="1600"/>
      <c r="V2053" s="1600"/>
      <c r="W2053" s="1600"/>
      <c r="X2053" s="1600"/>
      <c r="Z2053" s="1601"/>
      <c r="AA2053" s="1601"/>
      <c r="AB2053" s="1601"/>
      <c r="AC2053" s="1601"/>
      <c r="AD2053" s="1601"/>
      <c r="AE2053" s="1601"/>
      <c r="AF2053" s="1601"/>
      <c r="AG2053" s="1601"/>
      <c r="AH2053" s="1601"/>
      <c r="AI2053" s="1601"/>
      <c r="AJ2053" s="1601"/>
      <c r="AK2053" s="1601"/>
    </row>
    <row r="2054" spans="1:81" ht="13">
      <c r="A2054" s="1705">
        <f>IF(G2060="",0,1)</f>
        <v>0</v>
      </c>
      <c r="B2054" s="1706"/>
      <c r="C2054" s="1283"/>
      <c r="D2054" s="677"/>
      <c r="E2054" s="1474" t="str">
        <f t="shared" ref="E2054:E2060" si="190">IF((SUM(A2054:C2054))&gt;0,"Evaluation","")</f>
        <v/>
      </c>
      <c r="F2054" s="1789"/>
      <c r="G2054" s="1449">
        <f>G$49</f>
        <v>0</v>
      </c>
      <c r="H2054" s="1450"/>
      <c r="I2054" s="10"/>
      <c r="J2054" s="10"/>
      <c r="K2054" s="10"/>
      <c r="L2054" s="10"/>
      <c r="M2054" s="10"/>
      <c r="N2054" s="10"/>
      <c r="O2054" s="10"/>
      <c r="P2054" s="10"/>
      <c r="Q2054" s="10"/>
      <c r="R2054" s="10"/>
      <c r="S2054" s="10"/>
      <c r="T2054" s="10"/>
      <c r="U2054" s="10"/>
      <c r="V2054" s="10"/>
      <c r="W2054" s="10"/>
      <c r="X2054" s="2"/>
      <c r="Z2054" s="1545"/>
      <c r="AA2054" s="1545"/>
      <c r="AB2054" s="1545"/>
      <c r="AC2054" s="1545"/>
      <c r="AD2054" s="1545"/>
      <c r="AE2054" s="1545"/>
      <c r="AF2054" s="1545"/>
      <c r="AG2054" s="1545"/>
      <c r="AH2054" s="1545"/>
      <c r="AI2054" s="1545"/>
      <c r="AJ2054" s="1545"/>
      <c r="AK2054" s="1545"/>
      <c r="AL2054" s="1545"/>
      <c r="AM2054" s="1545"/>
    </row>
    <row r="2055" spans="1:81" ht="13">
      <c r="A2055" s="1704">
        <f>IF(G2060="",0,1)</f>
        <v>0</v>
      </c>
      <c r="C2055" s="1283"/>
      <c r="D2055" s="677"/>
      <c r="E2055" s="1474" t="str">
        <f t="shared" si="190"/>
        <v/>
      </c>
      <c r="F2055" s="1789"/>
      <c r="G2055" s="1244"/>
      <c r="H2055" s="1245"/>
      <c r="I2055" s="1"/>
      <c r="J2055" s="1"/>
      <c r="K2055" s="1"/>
      <c r="L2055" s="1"/>
      <c r="M2055" s="1"/>
      <c r="N2055" s="1"/>
      <c r="O2055" s="1"/>
      <c r="P2055" s="1"/>
      <c r="Q2055" s="1"/>
      <c r="R2055" s="1"/>
      <c r="S2055" s="1"/>
      <c r="T2055" s="1"/>
      <c r="U2055" s="1"/>
      <c r="V2055" s="1"/>
      <c r="W2055" s="1"/>
    </row>
    <row r="2056" spans="1:81" ht="13">
      <c r="A2056" s="1704">
        <f>IF(G2060="",0,1)</f>
        <v>0</v>
      </c>
      <c r="C2056" s="1283"/>
      <c r="D2056" s="677"/>
      <c r="E2056" s="1474" t="str">
        <f t="shared" si="190"/>
        <v/>
      </c>
      <c r="F2056" s="1789"/>
      <c r="G2056" s="1244"/>
      <c r="H2056" s="1245"/>
      <c r="I2056" s="1"/>
      <c r="J2056" s="1"/>
      <c r="K2056" s="1"/>
      <c r="L2056" s="1"/>
      <c r="M2056" s="1"/>
      <c r="N2056" s="1"/>
      <c r="O2056" s="1"/>
      <c r="P2056" s="1"/>
      <c r="Q2056" s="1"/>
      <c r="R2056" s="1"/>
      <c r="S2056" s="1"/>
      <c r="T2056" s="1"/>
      <c r="U2056" s="1"/>
      <c r="V2056" s="1"/>
      <c r="W2056" s="1"/>
    </row>
    <row r="2057" spans="1:81" s="1250" customFormat="1" ht="29" thickBot="1">
      <c r="A2057" s="1704">
        <f>IF(G2060="",0,1)</f>
        <v>0</v>
      </c>
      <c r="B2057" s="1629"/>
      <c r="C2057" s="1283"/>
      <c r="D2057" s="1546"/>
      <c r="E2057" s="1474" t="str">
        <f t="shared" si="190"/>
        <v/>
      </c>
      <c r="F2057" s="1789"/>
      <c r="G2057" s="1621" t="str">
        <f>G2060</f>
        <v/>
      </c>
      <c r="H2057" s="777"/>
      <c r="I2057" s="777"/>
      <c r="J2057" s="777"/>
      <c r="K2057" s="777"/>
      <c r="L2057" s="777"/>
      <c r="M2057" s="777"/>
      <c r="N2057" s="777"/>
      <c r="O2057" s="777"/>
      <c r="P2057" s="777"/>
      <c r="Q2057" s="777"/>
      <c r="R2057" s="777"/>
      <c r="S2057" s="777"/>
      <c r="T2057" s="777"/>
      <c r="U2057" s="777"/>
      <c r="V2057" s="777"/>
      <c r="W2057" s="777"/>
      <c r="X2057" s="1370">
        <f>U$45</f>
        <v>0</v>
      </c>
      <c r="Y2057" s="1415"/>
      <c r="Z2057" s="1415"/>
      <c r="AA2057" s="1415"/>
      <c r="AB2057" s="1415"/>
      <c r="AC2057" s="1415"/>
      <c r="AD2057" s="1415"/>
      <c r="AE2057" s="1246"/>
      <c r="AF2057" s="1246"/>
      <c r="AG2057" s="1247"/>
      <c r="AH2057" s="1247"/>
      <c r="AI2057" s="1247"/>
      <c r="AJ2057" s="1248"/>
      <c r="AK2057" s="1247"/>
      <c r="AL2057" s="1249"/>
      <c r="AM2057" s="1247"/>
      <c r="AN2057" s="1247"/>
      <c r="AO2057" s="1247"/>
      <c r="AP2057" s="1247"/>
      <c r="AQ2057" s="1247"/>
      <c r="AR2057" s="1247"/>
      <c r="AS2057" s="1247"/>
      <c r="AT2057" s="1247"/>
    </row>
    <row r="2058" spans="1:81" s="18" customFormat="1" ht="19">
      <c r="A2058" s="1704">
        <f>IF(G2060="",0,1)</f>
        <v>0</v>
      </c>
      <c r="B2058" s="1629"/>
      <c r="C2058" s="1283"/>
      <c r="D2058" s="677"/>
      <c r="E2058" s="1474" t="str">
        <f t="shared" si="190"/>
        <v/>
      </c>
      <c r="F2058" s="1789"/>
      <c r="G2058" s="1184"/>
      <c r="H2058" s="1184"/>
      <c r="I2058" s="1184"/>
      <c r="J2058" s="1184"/>
      <c r="K2058" s="1184"/>
      <c r="L2058" s="1184"/>
      <c r="M2058" s="1184"/>
      <c r="N2058" s="1184"/>
      <c r="O2058" s="1184"/>
      <c r="P2058" s="1184"/>
      <c r="Q2058" s="1184"/>
      <c r="R2058" s="1184"/>
      <c r="S2058" s="1184"/>
      <c r="T2058" s="1184"/>
      <c r="U2058" s="1184"/>
      <c r="V2058" s="1184"/>
      <c r="W2058" s="1184"/>
      <c r="X2058" s="1415"/>
      <c r="Y2058" s="1415"/>
      <c r="Z2058" s="1415"/>
      <c r="AA2058" s="1415"/>
      <c r="AB2058" s="1415"/>
      <c r="AC2058" s="1415"/>
      <c r="AD2058" s="1415"/>
      <c r="AE2058" s="1415"/>
      <c r="AF2058" s="1415"/>
      <c r="AG2058" s="40"/>
      <c r="AH2058" s="40"/>
      <c r="AI2058" s="40"/>
      <c r="AJ2058" s="49"/>
      <c r="AK2058" s="40"/>
      <c r="AL2058" s="20"/>
      <c r="AM2058" s="1247"/>
      <c r="AN2058" s="40"/>
      <c r="AO2058" s="1247"/>
      <c r="AP2058" s="40"/>
      <c r="AQ2058" s="40"/>
      <c r="AR2058" s="40"/>
      <c r="AS2058" s="40"/>
      <c r="AT2058" s="40"/>
      <c r="BZ2058" s="122" t="s">
        <v>905</v>
      </c>
      <c r="CB2058" s="122" t="s">
        <v>904</v>
      </c>
    </row>
    <row r="2059" spans="1:81" s="41" customFormat="1" ht="187" hidden="1" customHeight="1" outlineLevel="1">
      <c r="A2059" s="1707"/>
      <c r="B2059" s="1708"/>
      <c r="C2059" s="685"/>
      <c r="D2059" s="685"/>
      <c r="E2059" s="1474" t="str">
        <f t="shared" si="190"/>
        <v/>
      </c>
      <c r="F2059" s="1790"/>
      <c r="G2059" s="342" t="str">
        <f t="shared" ref="G2059:AL2059" si="191">G$3</f>
        <v>Serre</v>
      </c>
      <c r="H2059" s="343" t="str">
        <f t="shared" si="191"/>
        <v>Année de construction</v>
      </c>
      <c r="I2059" s="344" t="str">
        <f t="shared" si="191"/>
        <v xml:space="preserve">Surface cultivée nette </v>
      </c>
      <c r="J2059" s="344" t="str">
        <f t="shared" si="191"/>
        <v>Type de serre</v>
      </c>
      <c r="K2059" s="344" t="str">
        <f t="shared" si="191"/>
        <v>Température moyenne octobre-mars</v>
      </c>
      <c r="L2059" s="344" t="str">
        <f t="shared" si="191"/>
        <v>Type de température</v>
      </c>
      <c r="M2059" s="344" t="str">
        <f t="shared" si="191"/>
        <v>Qualité énergétique [consommation en % d'une serre standard]</v>
      </c>
      <c r="N2059" s="344" t="str">
        <f t="shared" si="191"/>
        <v>Rang</v>
      </c>
      <c r="O2059" s="344" t="str">
        <f t="shared" si="191"/>
        <v>Evaluation de la qualité énergétique</v>
      </c>
      <c r="P2059" s="344" t="str">
        <f t="shared" si="191"/>
        <v>Utilisation escomptée</v>
      </c>
      <c r="Q2059" s="327">
        <f t="shared" si="191"/>
        <v>0</v>
      </c>
      <c r="R2059" s="456" t="str">
        <f t="shared" si="191"/>
        <v>Serre Consommation d'énergie [%]</v>
      </c>
      <c r="S2059" s="456" t="str">
        <f t="shared" si="191"/>
        <v>Serre Consommation d'énergie Actuel [kWh]</v>
      </c>
      <c r="T2059" s="455" t="str">
        <f t="shared" si="191"/>
        <v>Distribution de chaleur Consommation d'énergie [kWh]</v>
      </c>
      <c r="U2059" s="456" t="str">
        <f t="shared" si="191"/>
        <v>Total Consommation d'énergie Actuel [kWh]</v>
      </c>
      <c r="V2059" s="327">
        <f t="shared" si="191"/>
        <v>0</v>
      </c>
      <c r="W2059" s="512" t="str">
        <f t="shared" si="191"/>
        <v>Objectif en 4 ans</v>
      </c>
      <c r="X2059" s="512" t="str">
        <f t="shared" si="191"/>
        <v>Objectif en 8 ans</v>
      </c>
      <c r="Y2059" s="327">
        <f t="shared" si="191"/>
        <v>0</v>
      </c>
      <c r="Z2059" s="333" t="str">
        <f t="shared" si="191"/>
        <v>Ecran thermique</v>
      </c>
      <c r="AA2059" s="333" t="str">
        <f t="shared" si="191"/>
        <v>Toit</v>
      </c>
      <c r="AB2059" s="333" t="str">
        <f t="shared" si="191"/>
        <v>Parois latérales</v>
      </c>
      <c r="AC2059" s="333" t="str">
        <f t="shared" si="191"/>
        <v>Etanchéité</v>
      </c>
      <c r="AD2059" s="333" t="str">
        <f t="shared" si="191"/>
        <v>Gestion climatique</v>
      </c>
      <c r="AE2059" s="40" t="str">
        <f t="shared" si="191"/>
        <v>Observations</v>
      </c>
      <c r="AF2059" s="332" t="str">
        <f t="shared" si="191"/>
        <v>Ecran thermique</v>
      </c>
      <c r="AG2059" s="332" t="str">
        <f t="shared" si="191"/>
        <v>Toit</v>
      </c>
      <c r="AH2059" s="332" t="str">
        <f t="shared" si="191"/>
        <v>Parois latérales</v>
      </c>
      <c r="AI2059" s="332" t="str">
        <f t="shared" si="191"/>
        <v>Etanchéité</v>
      </c>
      <c r="AJ2059" s="332" t="str">
        <f t="shared" si="191"/>
        <v>Gestion climatique</v>
      </c>
      <c r="AK2059" s="455" t="str">
        <f t="shared" si="191"/>
        <v>Isolation des conduites</v>
      </c>
      <c r="AL2059" s="455" t="str">
        <f t="shared" si="191"/>
        <v>Isolation des sous-distributions</v>
      </c>
      <c r="AM2059" s="405">
        <f t="shared" ref="AM2059:BR2059" si="192">AM$3</f>
        <v>0</v>
      </c>
      <c r="AN2059" s="332" t="str">
        <f t="shared" si="192"/>
        <v>Ecran thermique</v>
      </c>
      <c r="AO2059" s="332" t="str">
        <f t="shared" si="192"/>
        <v>Toit</v>
      </c>
      <c r="AP2059" s="332" t="str">
        <f t="shared" si="192"/>
        <v>Parois latérales</v>
      </c>
      <c r="AQ2059" s="332" t="str">
        <f t="shared" si="192"/>
        <v>Etanchéité</v>
      </c>
      <c r="AR2059" s="332" t="str">
        <f t="shared" si="192"/>
        <v>Gestion climatique</v>
      </c>
      <c r="AS2059" s="40">
        <f t="shared" si="192"/>
        <v>0</v>
      </c>
      <c r="AT2059" s="332" t="str">
        <f t="shared" si="192"/>
        <v>Ecran thermique</v>
      </c>
      <c r="AU2059" s="332" t="str">
        <f t="shared" si="192"/>
        <v>Toit</v>
      </c>
      <c r="AV2059" s="332" t="str">
        <f t="shared" si="192"/>
        <v>Parois latérales</v>
      </c>
      <c r="AW2059" s="332" t="str">
        <f t="shared" si="192"/>
        <v>Etanchéité</v>
      </c>
      <c r="AX2059" s="332" t="str">
        <f t="shared" si="192"/>
        <v>Gestion climatique</v>
      </c>
      <c r="AY2059" s="455" t="str">
        <f t="shared" si="192"/>
        <v>Isolation des conduites</v>
      </c>
      <c r="AZ2059" s="455" t="str">
        <f t="shared" si="192"/>
        <v>Isolation des sous-distributions</v>
      </c>
      <c r="BA2059" s="332" t="str">
        <f t="shared" si="192"/>
        <v>Total arrondi</v>
      </c>
      <c r="BB2059" s="40">
        <f t="shared" si="192"/>
        <v>0</v>
      </c>
      <c r="BC2059" s="332" t="str">
        <f t="shared" si="192"/>
        <v>Ecran thermique</v>
      </c>
      <c r="BD2059" s="332" t="str">
        <f t="shared" si="192"/>
        <v>Toit</v>
      </c>
      <c r="BE2059" s="332" t="str">
        <f t="shared" si="192"/>
        <v>Parois latérales</v>
      </c>
      <c r="BF2059" s="332" t="str">
        <f t="shared" si="192"/>
        <v>Etanchéité</v>
      </c>
      <c r="BG2059" s="332" t="str">
        <f t="shared" si="192"/>
        <v>Gestion climatique</v>
      </c>
      <c r="BH2059" s="455" t="str">
        <f t="shared" si="192"/>
        <v>Isolation des conduites</v>
      </c>
      <c r="BI2059" s="455" t="str">
        <f t="shared" si="192"/>
        <v>Isolation des sous-distributions</v>
      </c>
      <c r="BJ2059" s="40">
        <f t="shared" si="192"/>
        <v>0</v>
      </c>
      <c r="BK2059" s="512" t="str">
        <f t="shared" si="192"/>
        <v>P1</v>
      </c>
      <c r="BL2059" s="512">
        <f t="shared" si="192"/>
        <v>0</v>
      </c>
      <c r="BM2059" s="512" t="str">
        <f t="shared" si="192"/>
        <v>Total</v>
      </c>
      <c r="BN2059" s="40">
        <f t="shared" si="192"/>
        <v>0</v>
      </c>
      <c r="BO2059" s="512" t="str">
        <f t="shared" si="192"/>
        <v>Objectif en 4 ans</v>
      </c>
      <c r="BP2059" s="512" t="str">
        <f t="shared" si="192"/>
        <v>Objectif en 8 ans</v>
      </c>
      <c r="BQ2059" s="41">
        <f t="shared" si="192"/>
        <v>0</v>
      </c>
      <c r="BR2059" s="332" t="str">
        <f t="shared" si="192"/>
        <v>Ecran thermique</v>
      </c>
      <c r="BS2059" s="332" t="str">
        <f t="shared" ref="BS2059:CA2059" si="193">BS$3</f>
        <v>Ecran thermique 2</v>
      </c>
      <c r="BT2059" s="332" t="str">
        <f t="shared" si="193"/>
        <v>Etanchéité</v>
      </c>
      <c r="BU2059" s="332" t="str">
        <f t="shared" si="193"/>
        <v>Etanchéité 2</v>
      </c>
      <c r="BV2059" s="332" t="str">
        <f t="shared" si="193"/>
        <v>Etanchéité 2 - Recommandation</v>
      </c>
      <c r="BW2059" s="332" t="str">
        <f t="shared" si="193"/>
        <v>Sonde 1</v>
      </c>
      <c r="BX2059" s="332" t="str">
        <f t="shared" si="193"/>
        <v>Sonde 2</v>
      </c>
      <c r="BY2059" s="41">
        <f t="shared" si="193"/>
        <v>0</v>
      </c>
      <c r="BZ2059" s="416" t="str">
        <f t="shared" si="193"/>
        <v>Ensemble 1</v>
      </c>
      <c r="CA2059" s="416" t="str">
        <f t="shared" si="193"/>
        <v>Ensemble 2</v>
      </c>
      <c r="CB2059" s="416" t="str">
        <f>BZ2059</f>
        <v>Ensemble 1</v>
      </c>
      <c r="CC2059" s="416" t="str">
        <f>CA2059</f>
        <v>Ensemble 2</v>
      </c>
    </row>
    <row r="2060" spans="1:81" s="28" customFormat="1" ht="32" hidden="1" customHeight="1" outlineLevel="1">
      <c r="A2060" s="1646"/>
      <c r="B2060" s="1659"/>
      <c r="C2060" s="686"/>
      <c r="D2060" s="686"/>
      <c r="E2060" s="1474" t="str">
        <f t="shared" si="190"/>
        <v/>
      </c>
      <c r="F2060" s="1791"/>
      <c r="G2060" s="521" t="str">
        <f t="shared" ref="G2060:AL2060" si="194">G23</f>
        <v/>
      </c>
      <c r="H2060" s="335" t="str">
        <f t="shared" si="194"/>
        <v/>
      </c>
      <c r="I2060" s="336" t="str">
        <f t="shared" si="194"/>
        <v/>
      </c>
      <c r="J2060" s="336" t="str">
        <f t="shared" si="194"/>
        <v/>
      </c>
      <c r="K2060" s="337" t="str">
        <f t="shared" si="194"/>
        <v/>
      </c>
      <c r="L2060" s="336" t="str">
        <f t="shared" si="194"/>
        <v/>
      </c>
      <c r="M2060" s="468" t="str">
        <f t="shared" si="194"/>
        <v/>
      </c>
      <c r="N2060" s="337" t="str">
        <f t="shared" si="194"/>
        <v/>
      </c>
      <c r="O2060" s="338" t="str">
        <f t="shared" si="194"/>
        <v/>
      </c>
      <c r="P2060" s="336" t="str">
        <f t="shared" si="194"/>
        <v/>
      </c>
      <c r="Q2060" s="522">
        <f t="shared" si="194"/>
        <v>0</v>
      </c>
      <c r="R2060" s="338">
        <f t="shared" si="194"/>
        <v>0</v>
      </c>
      <c r="S2060" s="523">
        <f t="shared" si="194"/>
        <v>0</v>
      </c>
      <c r="T2060" s="523">
        <f t="shared" si="194"/>
        <v>0</v>
      </c>
      <c r="U2060" s="523" t="str">
        <f t="shared" si="194"/>
        <v/>
      </c>
      <c r="V2060" s="522">
        <f t="shared" si="194"/>
        <v>0</v>
      </c>
      <c r="W2060" s="523" t="str">
        <f t="shared" si="194"/>
        <v/>
      </c>
      <c r="X2060" s="523" t="str">
        <f t="shared" si="194"/>
        <v/>
      </c>
      <c r="Y2060" s="522">
        <f t="shared" si="194"/>
        <v>0</v>
      </c>
      <c r="Z2060" s="331" t="str">
        <f t="shared" si="194"/>
        <v/>
      </c>
      <c r="AA2060" s="331" t="str">
        <f t="shared" si="194"/>
        <v/>
      </c>
      <c r="AB2060" s="331" t="str">
        <f t="shared" si="194"/>
        <v/>
      </c>
      <c r="AC2060" s="331" t="str">
        <f t="shared" si="194"/>
        <v/>
      </c>
      <c r="AD2060" s="331" t="str">
        <f t="shared" si="194"/>
        <v/>
      </c>
      <c r="AE2060" s="524" t="str">
        <f t="shared" si="194"/>
        <v/>
      </c>
      <c r="AF2060" s="331" t="str">
        <f t="shared" si="194"/>
        <v/>
      </c>
      <c r="AG2060" s="331" t="str">
        <f t="shared" si="194"/>
        <v/>
      </c>
      <c r="AH2060" s="331" t="str">
        <f t="shared" si="194"/>
        <v/>
      </c>
      <c r="AI2060" s="331" t="str">
        <f t="shared" si="194"/>
        <v/>
      </c>
      <c r="AJ2060" s="331" t="str">
        <f t="shared" si="194"/>
        <v/>
      </c>
      <c r="AK2060" s="331" t="str">
        <f t="shared" si="194"/>
        <v/>
      </c>
      <c r="AL2060" s="331" t="str">
        <f t="shared" si="194"/>
        <v/>
      </c>
      <c r="AM2060" s="524" t="str">
        <f t="shared" ref="AM2060:BR2060" si="195">AM23</f>
        <v>.</v>
      </c>
      <c r="AN2060" s="346" t="str">
        <f t="shared" si="195"/>
        <v/>
      </c>
      <c r="AO2060" s="346" t="str">
        <f t="shared" si="195"/>
        <v/>
      </c>
      <c r="AP2060" s="346" t="str">
        <f t="shared" si="195"/>
        <v/>
      </c>
      <c r="AQ2060" s="346" t="str">
        <f t="shared" si="195"/>
        <v/>
      </c>
      <c r="AR2060" s="346" t="str">
        <f t="shared" si="195"/>
        <v/>
      </c>
      <c r="AS2060" s="525">
        <f t="shared" si="195"/>
        <v>0</v>
      </c>
      <c r="AT2060" s="398" t="str">
        <f t="shared" si="195"/>
        <v/>
      </c>
      <c r="AU2060" s="398" t="str">
        <f t="shared" si="195"/>
        <v/>
      </c>
      <c r="AV2060" s="398" t="str">
        <f t="shared" si="195"/>
        <v/>
      </c>
      <c r="AW2060" s="398" t="str">
        <f t="shared" si="195"/>
        <v/>
      </c>
      <c r="AX2060" s="398" t="str">
        <f t="shared" si="195"/>
        <v/>
      </c>
      <c r="AY2060" s="28" t="str">
        <f t="shared" si="195"/>
        <v/>
      </c>
      <c r="AZ2060" s="28" t="str">
        <f t="shared" si="195"/>
        <v/>
      </c>
      <c r="BA2060" s="398" t="str">
        <f t="shared" si="195"/>
        <v/>
      </c>
      <c r="BB2060" s="525">
        <f t="shared" si="195"/>
        <v>0</v>
      </c>
      <c r="BC2060" s="445" t="str">
        <f t="shared" si="195"/>
        <v/>
      </c>
      <c r="BD2060" s="445" t="str">
        <f t="shared" si="195"/>
        <v/>
      </c>
      <c r="BE2060" s="445" t="str">
        <f t="shared" si="195"/>
        <v/>
      </c>
      <c r="BF2060" s="445" t="str">
        <f t="shared" si="195"/>
        <v/>
      </c>
      <c r="BG2060" s="445" t="str">
        <f t="shared" si="195"/>
        <v/>
      </c>
      <c r="BH2060" s="467" t="str">
        <f t="shared" si="195"/>
        <v/>
      </c>
      <c r="BI2060" s="467" t="str">
        <f t="shared" si="195"/>
        <v/>
      </c>
      <c r="BJ2060" s="525">
        <f t="shared" si="195"/>
        <v>0</v>
      </c>
      <c r="BK2060" s="445" t="str">
        <f t="shared" si="195"/>
        <v/>
      </c>
      <c r="BL2060" s="445" t="str">
        <f t="shared" si="195"/>
        <v/>
      </c>
      <c r="BM2060" s="445" t="str">
        <f t="shared" si="195"/>
        <v/>
      </c>
      <c r="BN2060" s="525">
        <f t="shared" si="195"/>
        <v>0</v>
      </c>
      <c r="BO2060" s="445" t="str">
        <f t="shared" si="195"/>
        <v/>
      </c>
      <c r="BP2060" s="445">
        <f t="shared" si="195"/>
        <v>0</v>
      </c>
      <c r="BQ2060" s="28">
        <f t="shared" si="195"/>
        <v>0</v>
      </c>
      <c r="BR2060" s="398" t="str">
        <f t="shared" si="195"/>
        <v/>
      </c>
      <c r="BS2060" s="398" t="str">
        <f t="shared" ref="BS2060:BX2060" si="196">BS23</f>
        <v/>
      </c>
      <c r="BT2060" s="398" t="str">
        <f t="shared" si="196"/>
        <v/>
      </c>
      <c r="BU2060" s="398" t="str">
        <f t="shared" si="196"/>
        <v/>
      </c>
      <c r="BV2060" s="398" t="str">
        <f t="shared" si="196"/>
        <v/>
      </c>
      <c r="BW2060" s="398" t="str">
        <f t="shared" si="196"/>
        <v/>
      </c>
      <c r="BX2060" s="398" t="str">
        <f t="shared" si="196"/>
        <v/>
      </c>
      <c r="BY2060" s="28">
        <f>BY2007</f>
        <v>0</v>
      </c>
      <c r="BZ2060" s="396">
        <f>AG2111</f>
        <v>0</v>
      </c>
      <c r="CA2060" s="396">
        <f>AH2111</f>
        <v>0</v>
      </c>
      <c r="CB2060" s="396">
        <f>AI2111</f>
        <v>0</v>
      </c>
      <c r="CC2060" s="396">
        <f>AJ2111</f>
        <v>0</v>
      </c>
    </row>
    <row r="2061" spans="1:81" s="51" customFormat="1" ht="19" hidden="1" outlineLevel="1">
      <c r="A2061" s="1704">
        <v>0</v>
      </c>
      <c r="B2061" s="1629"/>
      <c r="C2061" s="1283"/>
      <c r="D2061" s="677"/>
      <c r="E2061" s="1474" t="str">
        <f t="shared" ref="E2061:E2092" si="197">IF((SUM(A2061:C2061))&gt;0,G$42,"")</f>
        <v/>
      </c>
      <c r="F2061" s="1789"/>
      <c r="N2061" s="644"/>
      <c r="R2061" s="50"/>
      <c r="U2061" s="1184"/>
      <c r="W2061" s="130"/>
      <c r="X2061" s="1415"/>
      <c r="Y2061" s="1415"/>
      <c r="Z2061" s="53"/>
      <c r="AA2061" s="1415"/>
      <c r="AB2061" s="53"/>
      <c r="AC2061" s="53"/>
      <c r="AD2061" s="53"/>
      <c r="AE2061" s="53"/>
      <c r="AF2061" s="53"/>
      <c r="AG2061" s="40"/>
      <c r="AJ2061" s="52"/>
      <c r="AL2061" s="1383"/>
      <c r="AM2061" s="1247"/>
      <c r="AO2061" s="1247"/>
      <c r="AV2061" s="18"/>
      <c r="BL2061" s="18"/>
    </row>
    <row r="2062" spans="1:81" s="1385" customFormat="1" ht="19" hidden="1" outlineLevel="1">
      <c r="A2062" s="1704">
        <v>0</v>
      </c>
      <c r="B2062" s="1629"/>
      <c r="C2062" s="1283"/>
      <c r="D2062" s="677"/>
      <c r="E2062" s="1474" t="str">
        <f t="shared" si="197"/>
        <v/>
      </c>
      <c r="F2062" s="1789"/>
      <c r="H2062" s="1547"/>
      <c r="I2062" s="1547"/>
      <c r="J2062" s="1547"/>
      <c r="K2062" s="1547"/>
      <c r="L2062" s="1547"/>
      <c r="M2062" s="1547"/>
      <c r="N2062" s="1384"/>
      <c r="O2062" s="1384"/>
      <c r="P2062" s="1384"/>
      <c r="Q2062" s="1384"/>
      <c r="R2062" s="1384"/>
      <c r="S2062" s="1384"/>
      <c r="T2062" s="1384"/>
      <c r="U2062" s="1384"/>
      <c r="V2062" s="1384"/>
      <c r="W2062" s="130"/>
      <c r="X2062" s="1415"/>
      <c r="Y2062" s="1415"/>
      <c r="Z2062" s="53"/>
      <c r="AA2062" s="1415"/>
      <c r="AB2062" s="53"/>
      <c r="AC2062" s="53"/>
      <c r="AD2062" s="53"/>
      <c r="AE2062" s="1384"/>
      <c r="AF2062" s="1384"/>
      <c r="AG2062" s="40"/>
      <c r="AH2062" s="1384"/>
      <c r="AI2062" s="1384"/>
      <c r="AJ2062" s="1384"/>
      <c r="AK2062" s="1384"/>
      <c r="AL2062" s="1384"/>
      <c r="AM2062" s="1247"/>
      <c r="AN2062" s="1384"/>
      <c r="AO2062" s="1247"/>
      <c r="AP2062" s="1384"/>
      <c r="AQ2062" s="1384"/>
      <c r="AR2062" s="1384"/>
      <c r="AS2062" s="1384"/>
      <c r="AT2062" s="1384"/>
      <c r="BL2062" s="18"/>
    </row>
    <row r="2063" spans="1:81" s="1385" customFormat="1" ht="19" hidden="1" outlineLevel="1">
      <c r="A2063" s="1704">
        <v>0</v>
      </c>
      <c r="B2063" s="1629"/>
      <c r="C2063" s="1283"/>
      <c r="D2063" s="677"/>
      <c r="E2063" s="1474" t="str">
        <f t="shared" si="197"/>
        <v/>
      </c>
      <c r="F2063" s="1789"/>
      <c r="G2063" s="1547"/>
      <c r="H2063" s="1547"/>
      <c r="I2063" s="1547"/>
      <c r="J2063" s="1547"/>
      <c r="K2063" s="1547"/>
      <c r="L2063" s="1547"/>
      <c r="M2063" s="1547"/>
      <c r="N2063" s="1384"/>
      <c r="O2063" s="1384"/>
      <c r="P2063" s="1384"/>
      <c r="Q2063" s="1384"/>
      <c r="R2063" s="1384"/>
      <c r="S2063" s="1384"/>
      <c r="T2063" s="1384"/>
      <c r="U2063" s="1384"/>
      <c r="V2063" s="1384"/>
      <c r="W2063" s="130"/>
      <c r="X2063" s="1415"/>
      <c r="Y2063" s="1415"/>
      <c r="Z2063" s="53"/>
      <c r="AA2063" s="1415"/>
      <c r="AB2063" s="53"/>
      <c r="AC2063" s="53"/>
      <c r="AD2063" s="53"/>
      <c r="AE2063" s="1384"/>
      <c r="AF2063" s="1384"/>
      <c r="AG2063" s="40"/>
      <c r="AH2063" s="1384"/>
      <c r="AI2063" s="1384"/>
      <c r="AJ2063" s="1384"/>
      <c r="AK2063" s="1384"/>
      <c r="AL2063" s="1384"/>
      <c r="AM2063" s="1247"/>
      <c r="AN2063" s="1384"/>
      <c r="AO2063" s="1247"/>
      <c r="AP2063" s="1384"/>
      <c r="AQ2063" s="1384"/>
      <c r="AR2063" s="1384"/>
      <c r="AS2063" s="1384"/>
      <c r="AT2063" s="1384"/>
      <c r="BL2063" s="18"/>
    </row>
    <row r="2064" spans="1:81" s="1269" customFormat="1" ht="15" collapsed="1">
      <c r="A2064" s="1704">
        <f>IF(G2060="",0,1)</f>
        <v>0</v>
      </c>
      <c r="B2064" s="1629"/>
      <c r="C2064" s="1283"/>
      <c r="D2064" s="1548"/>
      <c r="E2064" s="1474" t="str">
        <f t="shared" si="197"/>
        <v/>
      </c>
      <c r="F2064" s="1789"/>
      <c r="G2064" s="1252" t="str">
        <f>G$69</f>
        <v>Année de construction</v>
      </c>
      <c r="H2064" s="1252"/>
      <c r="I2064" s="1252"/>
      <c r="J2064" s="1252"/>
      <c r="K2064" s="1252"/>
      <c r="L2064" s="1252"/>
      <c r="M2064" s="1388"/>
      <c r="N2064" s="2162" t="str">
        <f>H2060</f>
        <v/>
      </c>
      <c r="O2064" s="2162"/>
      <c r="P2064" s="2162"/>
      <c r="Q2064" s="2162"/>
      <c r="R2064" s="2162"/>
      <c r="S2064" s="2162"/>
      <c r="T2064" s="2161">
        <f>T2044</f>
        <v>0</v>
      </c>
      <c r="U2064" s="2161"/>
      <c r="V2064" s="2161"/>
      <c r="W2064" s="2161"/>
      <c r="X2064" s="2161"/>
      <c r="Y2064" s="1386"/>
      <c r="AD2064" s="1251"/>
      <c r="AE2064" s="1251"/>
      <c r="AF2064" s="1251"/>
      <c r="AG2064" s="1251"/>
      <c r="AH2064" s="1251"/>
      <c r="AI2064" s="1251"/>
      <c r="AJ2064" s="1251"/>
      <c r="AK2064" s="1251"/>
      <c r="AL2064" s="20"/>
      <c r="AM2064" s="1251"/>
      <c r="AN2064" s="1251"/>
      <c r="AO2064" s="1251"/>
      <c r="AP2064" s="1251"/>
      <c r="AQ2064" s="1251"/>
      <c r="AR2064" s="1251"/>
      <c r="AS2064" s="1251"/>
      <c r="AT2064" s="1251"/>
    </row>
    <row r="2065" spans="1:38" s="1269" customFormat="1" ht="15">
      <c r="A2065" s="1704">
        <f>IF(G2060="",0,1)</f>
        <v>0</v>
      </c>
      <c r="B2065" s="1629"/>
      <c r="C2065" s="1283"/>
      <c r="D2065" s="1548"/>
      <c r="E2065" s="1474" t="str">
        <f t="shared" si="197"/>
        <v/>
      </c>
      <c r="F2065" s="1789"/>
      <c r="G2065" s="1551" t="str">
        <f>G$70</f>
        <v>Utilisation escomptée</v>
      </c>
      <c r="H2065" s="1551"/>
      <c r="I2065" s="1552"/>
      <c r="J2065" s="1552"/>
      <c r="K2065" s="1552"/>
      <c r="L2065" s="1552"/>
      <c r="M2065" s="1388"/>
      <c r="N2065" s="2163" t="str">
        <f>P2060</f>
        <v/>
      </c>
      <c r="O2065" s="2163"/>
      <c r="P2065" s="2163"/>
      <c r="Q2065" s="2163"/>
      <c r="R2065" s="2163"/>
      <c r="S2065" s="2163"/>
      <c r="T2065" s="2179">
        <f>'A1 Serres'!P2044</f>
        <v>0</v>
      </c>
      <c r="U2065" s="2179"/>
      <c r="V2065" s="2179"/>
      <c r="W2065" s="2179"/>
      <c r="X2065" s="2179"/>
      <c r="Y2065" s="1387"/>
      <c r="AL2065" s="20"/>
    </row>
    <row r="2066" spans="1:38" s="1269" customFormat="1" ht="15">
      <c r="A2066" s="1704">
        <f>IF(G2060="",0,1)</f>
        <v>0</v>
      </c>
      <c r="B2066" s="1629"/>
      <c r="C2066" s="1283"/>
      <c r="D2066" s="1548"/>
      <c r="E2066" s="1474" t="str">
        <f t="shared" si="197"/>
        <v/>
      </c>
      <c r="F2066" s="1789"/>
      <c r="G2066" s="1551" t="str">
        <f>G$71</f>
        <v>Surface cultivée de la serre</v>
      </c>
      <c r="H2066" s="1551"/>
      <c r="I2066" s="1552"/>
      <c r="J2066" s="1552"/>
      <c r="K2066" s="1552"/>
      <c r="L2066" s="1552"/>
      <c r="M2066" s="1388"/>
      <c r="N2066" s="2163" t="str">
        <f>J2060</f>
        <v/>
      </c>
      <c r="O2066" s="2163"/>
      <c r="P2066" s="2163"/>
      <c r="Q2066" s="2163"/>
      <c r="R2066" s="2163"/>
      <c r="S2066" s="2163"/>
      <c r="T2066" s="1268"/>
      <c r="U2066" s="1268"/>
      <c r="V2066" s="1268"/>
      <c r="W2066" s="989"/>
      <c r="X2066" s="1251"/>
      <c r="AL2066" s="20"/>
    </row>
    <row r="2067" spans="1:38" s="1269" customFormat="1" ht="15">
      <c r="A2067" s="1704">
        <f>IF(G2060="",0,1)</f>
        <v>0</v>
      </c>
      <c r="B2067" s="1629"/>
      <c r="C2067" s="1283"/>
      <c r="D2067" s="1548"/>
      <c r="E2067" s="1474" t="str">
        <f t="shared" si="197"/>
        <v/>
      </c>
      <c r="F2067" s="1789"/>
      <c r="G2067" s="1265">
        <f>G$72</f>
        <v>0</v>
      </c>
      <c r="H2067" s="1265"/>
      <c r="I2067" s="1266"/>
      <c r="J2067" s="1266"/>
      <c r="K2067" s="1266"/>
      <c r="L2067" s="1266"/>
      <c r="M2067" s="1388"/>
      <c r="N2067" s="1268"/>
      <c r="O2067" s="1268"/>
      <c r="P2067" s="1268"/>
      <c r="Q2067" s="1268"/>
      <c r="R2067" s="1268"/>
      <c r="S2067" s="1268"/>
      <c r="T2067" s="1268"/>
      <c r="U2067" s="1268"/>
      <c r="V2067" s="1268"/>
      <c r="W2067" s="989"/>
      <c r="X2067" s="1251"/>
      <c r="AL2067" s="20"/>
    </row>
    <row r="2068" spans="1:38" s="1269" customFormat="1" ht="15">
      <c r="A2068" s="1704">
        <f>IF(G2060="",0,1)</f>
        <v>0</v>
      </c>
      <c r="B2068" s="1629"/>
      <c r="C2068" s="1283"/>
      <c r="D2068" s="1548"/>
      <c r="E2068" s="1474" t="str">
        <f t="shared" si="197"/>
        <v/>
      </c>
      <c r="F2068" s="1789"/>
      <c r="G2068" s="1389" t="str">
        <f>G$73</f>
        <v>Température octobre-mars</v>
      </c>
      <c r="H2068" s="1389"/>
      <c r="I2068" s="1390"/>
      <c r="J2068" s="1390"/>
      <c r="K2068" s="1390"/>
      <c r="L2068" s="1390"/>
      <c r="M2068" s="1388"/>
      <c r="N2068" s="2168" t="str">
        <f>L2060</f>
        <v/>
      </c>
      <c r="O2068" s="2168"/>
      <c r="P2068" s="2168"/>
      <c r="Q2068" s="2168"/>
      <c r="R2068" s="2168"/>
      <c r="S2068" s="2168"/>
      <c r="T2068" s="1268"/>
      <c r="U2068" s="1268"/>
      <c r="V2068" s="1268"/>
      <c r="W2068" s="989"/>
      <c r="X2068" s="1251"/>
      <c r="AJ2068" s="1298"/>
      <c r="AL2068" s="20"/>
    </row>
    <row r="2069" spans="1:38" s="1269" customFormat="1" ht="29" customHeight="1">
      <c r="A2069" s="1704">
        <f>IF(G2060="",0,1)</f>
        <v>0</v>
      </c>
      <c r="B2069" s="1629"/>
      <c r="C2069" s="1283"/>
      <c r="D2069" s="1548"/>
      <c r="E2069" s="1474" t="str">
        <f t="shared" si="197"/>
        <v/>
      </c>
      <c r="F2069" s="1789"/>
      <c r="G2069" s="1553" t="str">
        <f>G$74</f>
        <v>Observations</v>
      </c>
      <c r="H2069" s="1389"/>
      <c r="I2069" s="1390"/>
      <c r="J2069" s="1390"/>
      <c r="K2069" s="1390"/>
      <c r="L2069" s="1390"/>
      <c r="M2069" s="1388"/>
      <c r="N2069" s="2164" t="str">
        <f>AE2060</f>
        <v/>
      </c>
      <c r="O2069" s="2164"/>
      <c r="P2069" s="2164"/>
      <c r="Q2069" s="2164"/>
      <c r="R2069" s="2164"/>
      <c r="S2069" s="2164"/>
      <c r="T2069" s="1268"/>
      <c r="U2069" s="1268"/>
      <c r="V2069" s="1268"/>
      <c r="W2069" s="989"/>
      <c r="X2069" s="1251"/>
      <c r="AL2069" s="20"/>
    </row>
    <row r="2070" spans="1:38" s="1269" customFormat="1" ht="15">
      <c r="A2070" s="1704">
        <f>IF(G2060="",0,1)</f>
        <v>0</v>
      </c>
      <c r="B2070" s="1629"/>
      <c r="C2070" s="1283"/>
      <c r="D2070" s="1548"/>
      <c r="E2070" s="1474" t="str">
        <f t="shared" si="197"/>
        <v/>
      </c>
      <c r="F2070" s="1789"/>
      <c r="G2070" s="1265">
        <f>G$75</f>
        <v>0</v>
      </c>
      <c r="H2070" s="1265"/>
      <c r="I2070" s="1266"/>
      <c r="J2070" s="1266"/>
      <c r="K2070" s="1266"/>
      <c r="L2070" s="1266"/>
      <c r="M2070" s="1388"/>
      <c r="N2070" s="1268"/>
      <c r="O2070" s="1268"/>
      <c r="P2070" s="1268"/>
      <c r="Q2070" s="1268"/>
      <c r="R2070" s="1268"/>
      <c r="S2070" s="1268"/>
      <c r="T2070" s="1268"/>
      <c r="U2070" s="1268"/>
      <c r="V2070" s="1268"/>
      <c r="W2070" s="989"/>
      <c r="X2070" s="1251"/>
      <c r="AL2070" s="20"/>
    </row>
    <row r="2071" spans="1:38" s="1269" customFormat="1" ht="15">
      <c r="A2071" s="1704">
        <f>IF(G2060="",0,1)</f>
        <v>0</v>
      </c>
      <c r="B2071" s="1629"/>
      <c r="C2071" s="1283"/>
      <c r="D2071" s="1548"/>
      <c r="E2071" s="1474" t="str">
        <f t="shared" si="197"/>
        <v/>
      </c>
      <c r="F2071" s="1789"/>
      <c r="G2071" s="1389" t="str">
        <f>G$76</f>
        <v>Participation à la consommation totale d'énergie du chauffage</v>
      </c>
      <c r="H2071" s="1389"/>
      <c r="I2071" s="1390"/>
      <c r="J2071" s="1390"/>
      <c r="K2071" s="1390"/>
      <c r="L2071" s="1390"/>
      <c r="M2071" s="1388"/>
      <c r="N2071" s="2169">
        <f>R2060</f>
        <v>0</v>
      </c>
      <c r="O2071" s="2169"/>
      <c r="P2071" s="2169"/>
      <c r="Q2071" s="2169"/>
      <c r="R2071" s="2169"/>
      <c r="S2071" s="2169"/>
      <c r="T2071" s="1268"/>
      <c r="U2071" s="1268"/>
      <c r="V2071" s="1268"/>
      <c r="W2071" s="989"/>
      <c r="X2071" s="1251"/>
      <c r="AJ2071" s="1298"/>
      <c r="AL2071" s="20"/>
    </row>
    <row r="2072" spans="1:38" s="1269" customFormat="1" ht="15">
      <c r="A2072" s="1704">
        <f>IF(G2060="",0,1)</f>
        <v>0</v>
      </c>
      <c r="B2072" s="1629"/>
      <c r="C2072" s="1283"/>
      <c r="D2072" s="1548"/>
      <c r="E2072" s="1474" t="str">
        <f t="shared" si="197"/>
        <v/>
      </c>
      <c r="F2072" s="1789"/>
      <c r="G2072" s="1393" t="str">
        <f>G$77</f>
        <v>Rang concernant l'efficience énergétique</v>
      </c>
      <c r="H2072" s="1393"/>
      <c r="I2072" s="1394"/>
      <c r="J2072" s="1394"/>
      <c r="K2072" s="1394"/>
      <c r="L2072" s="1394"/>
      <c r="M2072" s="1388"/>
      <c r="N2072" s="2170" t="str">
        <f>N2060</f>
        <v/>
      </c>
      <c r="O2072" s="2170"/>
      <c r="P2072" s="2170"/>
      <c r="Q2072" s="2170"/>
      <c r="R2072" s="2170"/>
      <c r="S2072" s="2170"/>
      <c r="T2072" s="1396"/>
      <c r="U2072" s="1396"/>
      <c r="V2072" s="1396"/>
      <c r="W2072" s="989"/>
      <c r="X2072" s="1397"/>
      <c r="AJ2072" s="1298"/>
      <c r="AL2072" s="20"/>
    </row>
    <row r="2073" spans="1:38" s="1269" customFormat="1" ht="15">
      <c r="A2073" s="1704">
        <f>IF(G2060="",0,1)</f>
        <v>0</v>
      </c>
      <c r="B2073" s="1629"/>
      <c r="C2073" s="1283"/>
      <c r="D2073" s="1548"/>
      <c r="E2073" s="1474" t="str">
        <f t="shared" si="197"/>
        <v/>
      </c>
      <c r="F2073" s="1789"/>
      <c r="G2073" s="1393" t="str">
        <f>G$78</f>
        <v>Evaluation de la qualité énergétique</v>
      </c>
      <c r="H2073" s="1393"/>
      <c r="I2073" s="1394"/>
      <c r="J2073" s="1394"/>
      <c r="K2073" s="1394"/>
      <c r="L2073" s="1394"/>
      <c r="M2073" s="1388"/>
      <c r="N2073" s="2171" t="str">
        <f>O2060</f>
        <v/>
      </c>
      <c r="O2073" s="2171"/>
      <c r="P2073" s="2171"/>
      <c r="Q2073" s="2171"/>
      <c r="R2073" s="2171"/>
      <c r="S2073" s="2171"/>
      <c r="T2073" s="1268"/>
      <c r="U2073" s="1268"/>
      <c r="V2073" s="1268"/>
      <c r="W2073" s="989"/>
      <c r="X2073" s="1251"/>
      <c r="AJ2073" s="1298"/>
      <c r="AL2073" s="20"/>
    </row>
    <row r="2074" spans="1:38" s="1269" customFormat="1" ht="15">
      <c r="A2074" s="1704">
        <f>IF(G2060="",0,1)</f>
        <v>0</v>
      </c>
      <c r="B2074" s="1629"/>
      <c r="C2074" s="1283"/>
      <c r="D2074" s="1548"/>
      <c r="E2074" s="1474" t="str">
        <f t="shared" si="197"/>
        <v/>
      </c>
      <c r="F2074" s="1789"/>
      <c r="G2074" s="1265">
        <f>G$79</f>
        <v>0</v>
      </c>
      <c r="H2074" s="1265"/>
      <c r="I2074" s="1266"/>
      <c r="J2074" s="1266"/>
      <c r="K2074" s="1266"/>
      <c r="L2074" s="1266"/>
      <c r="M2074" s="1388"/>
      <c r="N2074" s="1399"/>
      <c r="O2074" s="1268"/>
      <c r="P2074" s="1268"/>
      <c r="Q2074" s="1268"/>
      <c r="R2074" s="1268"/>
      <c r="S2074" s="1268"/>
      <c r="T2074" s="1268"/>
      <c r="U2074" s="1268"/>
      <c r="V2074" s="1268"/>
      <c r="W2074" s="989"/>
      <c r="X2074" s="1251"/>
      <c r="AJ2074" s="1298"/>
      <c r="AL2074" s="20"/>
    </row>
    <row r="2075" spans="1:38" s="1269" customFormat="1" ht="15">
      <c r="A2075" s="1704">
        <f>IF(G2060="",0,1)</f>
        <v>0</v>
      </c>
      <c r="B2075" s="1629"/>
      <c r="C2075" s="1283"/>
      <c r="D2075" s="1548"/>
      <c r="E2075" s="1474" t="str">
        <f t="shared" si="197"/>
        <v/>
      </c>
      <c r="F2075" s="1789"/>
      <c r="G2075" s="1389" t="str">
        <f>G$80</f>
        <v>Consommation d'énergie de la serre</v>
      </c>
      <c r="H2075" s="1389"/>
      <c r="I2075" s="1390"/>
      <c r="J2075" s="1390"/>
      <c r="K2075" s="1390"/>
      <c r="L2075" s="1390"/>
      <c r="M2075" s="1388"/>
      <c r="N2075" s="2172">
        <f>S2060</f>
        <v>0</v>
      </c>
      <c r="O2075" s="2172"/>
      <c r="P2075" s="2172"/>
      <c r="Q2075" s="1401"/>
      <c r="R2075" s="1401"/>
      <c r="S2075" s="1401"/>
      <c r="T2075" s="1268"/>
      <c r="U2075" s="1268"/>
      <c r="V2075" s="1268"/>
      <c r="W2075" s="989"/>
      <c r="X2075" s="1251"/>
      <c r="AJ2075" s="1298"/>
      <c r="AL2075" s="20"/>
    </row>
    <row r="2076" spans="1:38" s="1269" customFormat="1" ht="15">
      <c r="A2076" s="1704">
        <f>IF(G2060="",0,1)</f>
        <v>0</v>
      </c>
      <c r="B2076" s="1629"/>
      <c r="C2076" s="1283"/>
      <c r="D2076" s="1548"/>
      <c r="E2076" s="1474" t="str">
        <f t="shared" si="197"/>
        <v/>
      </c>
      <c r="F2076" s="1789"/>
      <c r="G2076" s="1393" t="str">
        <f>G$81</f>
        <v>Distribution de chaleur Consommation d'énergie</v>
      </c>
      <c r="H2076" s="1393"/>
      <c r="I2076" s="1394"/>
      <c r="J2076" s="1394"/>
      <c r="K2076" s="1394"/>
      <c r="L2076" s="1394"/>
      <c r="M2076" s="1388"/>
      <c r="N2076" s="2182">
        <f>T2060</f>
        <v>0</v>
      </c>
      <c r="O2076" s="2182"/>
      <c r="P2076" s="2182"/>
      <c r="Q2076" s="1403"/>
      <c r="R2076" s="1403"/>
      <c r="S2076" s="1403"/>
      <c r="T2076" s="1268"/>
      <c r="U2076" s="1268"/>
      <c r="V2076" s="1268"/>
      <c r="W2076" s="989"/>
      <c r="X2076" s="1251"/>
      <c r="AJ2076" s="1298"/>
      <c r="AL2076" s="20"/>
    </row>
    <row r="2077" spans="1:38" s="1269" customFormat="1" ht="15">
      <c r="A2077" s="1704">
        <f>IF(G2060="",0,1)</f>
        <v>0</v>
      </c>
      <c r="B2077" s="1629"/>
      <c r="C2077" s="1283"/>
      <c r="D2077" s="1548"/>
      <c r="E2077" s="1474" t="str">
        <f t="shared" si="197"/>
        <v/>
      </c>
      <c r="F2077" s="1789"/>
      <c r="G2077" s="1554" t="str">
        <f>G$82</f>
        <v>Total de la consommation d'énergie Etat actuel</v>
      </c>
      <c r="H2077" s="1554"/>
      <c r="I2077" s="1555"/>
      <c r="J2077" s="1555"/>
      <c r="K2077" s="1555"/>
      <c r="L2077" s="1555"/>
      <c r="M2077" s="1556"/>
      <c r="N2077" s="2166" t="str">
        <f>U2060</f>
        <v/>
      </c>
      <c r="O2077" s="2166"/>
      <c r="P2077" s="2166"/>
      <c r="Q2077" s="1557"/>
      <c r="R2077" s="1557"/>
      <c r="S2077" s="1557"/>
      <c r="T2077" s="1268"/>
      <c r="U2077" s="1268"/>
      <c r="V2077" s="1268"/>
      <c r="W2077" s="989"/>
      <c r="X2077" s="1251"/>
      <c r="AJ2077" s="1298"/>
      <c r="AL2077" s="20"/>
    </row>
    <row r="2078" spans="1:38" s="787" customFormat="1" ht="15">
      <c r="A2078" s="1704">
        <f>IF(G2060="",0,1)</f>
        <v>0</v>
      </c>
      <c r="B2078" s="1629"/>
      <c r="C2078" s="1283"/>
      <c r="D2078" s="1548"/>
      <c r="E2078" s="1474" t="str">
        <f t="shared" si="197"/>
        <v/>
      </c>
      <c r="F2078" s="1789"/>
      <c r="G2078" s="1265">
        <f>G$83</f>
        <v>0</v>
      </c>
      <c r="H2078" s="1265"/>
      <c r="I2078" s="1266"/>
      <c r="J2078" s="1266"/>
      <c r="K2078" s="1266"/>
      <c r="L2078" s="1266"/>
      <c r="M2078" s="225"/>
      <c r="N2078" s="1404"/>
      <c r="O2078" s="1404"/>
      <c r="P2078" s="1404"/>
      <c r="Q2078" s="1404"/>
      <c r="R2078" s="1404"/>
      <c r="S2078" s="1404"/>
      <c r="T2078" s="1404"/>
      <c r="U2078" s="1404"/>
      <c r="V2078" s="1404"/>
      <c r="W2078" s="989"/>
    </row>
    <row r="2079" spans="1:38" s="1269" customFormat="1" ht="15">
      <c r="A2079" s="1704">
        <f>IF(G2060="",0,1)</f>
        <v>0</v>
      </c>
      <c r="B2079" s="1629"/>
      <c r="C2079" s="1283"/>
      <c r="D2079" s="1548"/>
      <c r="E2079" s="1474" t="str">
        <f t="shared" si="197"/>
        <v/>
      </c>
      <c r="F2079" s="1789"/>
      <c r="G2079" s="1389" t="str">
        <f>G$84</f>
        <v>Ecran thermique</v>
      </c>
      <c r="H2079" s="1389"/>
      <c r="I2079" s="1390"/>
      <c r="J2079" s="1390"/>
      <c r="K2079" s="1390"/>
      <c r="L2079" s="1390"/>
      <c r="M2079" s="1388"/>
      <c r="N2079" s="1558" t="str">
        <f>Z2060</f>
        <v/>
      </c>
      <c r="O2079" s="1401"/>
      <c r="P2079" s="1401"/>
      <c r="Q2079" s="1401"/>
      <c r="R2079" s="1401"/>
      <c r="S2079" s="1401"/>
      <c r="T2079" s="1268"/>
      <c r="U2079" s="1268"/>
      <c r="V2079" s="1268"/>
      <c r="W2079" s="989"/>
      <c r="X2079" s="1251"/>
      <c r="AJ2079" s="1298"/>
      <c r="AL2079" s="20"/>
    </row>
    <row r="2080" spans="1:38" s="1269" customFormat="1" ht="15">
      <c r="A2080" s="1704">
        <f>IF(G2060="",0,1)</f>
        <v>0</v>
      </c>
      <c r="B2080" s="1629"/>
      <c r="C2080" s="1283"/>
      <c r="D2080" s="1548"/>
      <c r="E2080" s="1474" t="str">
        <f t="shared" si="197"/>
        <v/>
      </c>
      <c r="F2080" s="1789"/>
      <c r="G2080" s="1393" t="str">
        <f>G$85</f>
        <v>Toit</v>
      </c>
      <c r="H2080" s="1393"/>
      <c r="I2080" s="1394"/>
      <c r="J2080" s="1394"/>
      <c r="K2080" s="1394"/>
      <c r="L2080" s="1394"/>
      <c r="M2080" s="1388"/>
      <c r="N2080" s="1559" t="str">
        <f>AA2060</f>
        <v/>
      </c>
      <c r="O2080" s="1403"/>
      <c r="P2080" s="1403"/>
      <c r="Q2080" s="1403"/>
      <c r="R2080" s="1403"/>
      <c r="S2080" s="1403"/>
      <c r="T2080" s="1268"/>
      <c r="U2080" s="1268"/>
      <c r="V2080" s="1268"/>
      <c r="W2080" s="989"/>
      <c r="X2080" s="1251"/>
      <c r="AJ2080" s="1298"/>
      <c r="AL2080" s="20"/>
    </row>
    <row r="2081" spans="1:38" s="1269" customFormat="1" ht="15">
      <c r="A2081" s="1704">
        <f>IF(G2060="",0,1)</f>
        <v>0</v>
      </c>
      <c r="B2081" s="1629"/>
      <c r="C2081" s="1283"/>
      <c r="D2081" s="1548"/>
      <c r="E2081" s="1474" t="str">
        <f t="shared" si="197"/>
        <v/>
      </c>
      <c r="F2081" s="1789"/>
      <c r="G2081" s="1393" t="str">
        <f>G$86</f>
        <v>Parois latérales et pignons</v>
      </c>
      <c r="H2081" s="1393"/>
      <c r="I2081" s="1394"/>
      <c r="J2081" s="1394"/>
      <c r="K2081" s="1394"/>
      <c r="L2081" s="1394"/>
      <c r="M2081" s="1388"/>
      <c r="N2081" s="1560" t="str">
        <f>AB2060</f>
        <v/>
      </c>
      <c r="O2081" s="1403"/>
      <c r="P2081" s="1403"/>
      <c r="Q2081" s="1403"/>
      <c r="R2081" s="1403"/>
      <c r="S2081" s="1403"/>
      <c r="T2081" s="1268"/>
      <c r="U2081" s="1268"/>
      <c r="V2081" s="1268"/>
      <c r="W2081" s="989"/>
      <c r="X2081" s="1251"/>
      <c r="AJ2081" s="1298"/>
      <c r="AL2081" s="20"/>
    </row>
    <row r="2082" spans="1:38" s="1269" customFormat="1" ht="15">
      <c r="A2082" s="1704">
        <f>IF(G2060="",0,1)</f>
        <v>0</v>
      </c>
      <c r="B2082" s="1629"/>
      <c r="C2082" s="1283"/>
      <c r="D2082" s="1548"/>
      <c r="E2082" s="1474" t="str">
        <f t="shared" si="197"/>
        <v/>
      </c>
      <c r="F2082" s="1789"/>
      <c r="G2082" s="1393" t="str">
        <f>G$87</f>
        <v>Etanchéité</v>
      </c>
      <c r="H2082" s="1393"/>
      <c r="I2082" s="1394"/>
      <c r="J2082" s="1394"/>
      <c r="K2082" s="1394"/>
      <c r="L2082" s="1394"/>
      <c r="M2082" s="1388"/>
      <c r="N2082" s="1560" t="str">
        <f>AC2060</f>
        <v/>
      </c>
      <c r="O2082" s="1403"/>
      <c r="P2082" s="1403"/>
      <c r="Q2082" s="1403"/>
      <c r="R2082" s="1403"/>
      <c r="S2082" s="1403"/>
      <c r="T2082" s="1268"/>
      <c r="U2082" s="1268"/>
      <c r="V2082" s="1268"/>
      <c r="W2082" s="989"/>
      <c r="X2082" s="1251"/>
      <c r="AJ2082" s="1298"/>
      <c r="AL2082" s="20"/>
    </row>
    <row r="2083" spans="1:38" s="1269" customFormat="1" ht="15">
      <c r="A2083" s="1704">
        <f>IF(G2060="",0,1)</f>
        <v>0</v>
      </c>
      <c r="B2083" s="1629"/>
      <c r="C2083" s="1283"/>
      <c r="D2083" s="1548"/>
      <c r="E2083" s="1474" t="str">
        <f t="shared" si="197"/>
        <v/>
      </c>
      <c r="F2083" s="1789"/>
      <c r="G2083" s="1393" t="str">
        <f>G$88</f>
        <v>Gestion climatique</v>
      </c>
      <c r="H2083" s="1393"/>
      <c r="I2083" s="1394"/>
      <c r="J2083" s="1394"/>
      <c r="K2083" s="1394"/>
      <c r="L2083" s="1394"/>
      <c r="M2083" s="1388"/>
      <c r="N2083" s="1560" t="str">
        <f>AD2060</f>
        <v/>
      </c>
      <c r="O2083" s="1403"/>
      <c r="P2083" s="1403"/>
      <c r="Q2083" s="1403"/>
      <c r="R2083" s="1403"/>
      <c r="S2083" s="1403"/>
      <c r="T2083" s="1268"/>
      <c r="U2083" s="1268"/>
      <c r="V2083" s="1268"/>
      <c r="W2083" s="989"/>
      <c r="X2083" s="1251"/>
      <c r="AJ2083" s="1298"/>
      <c r="AL2083" s="20"/>
    </row>
    <row r="2084" spans="1:38" s="1269" customFormat="1" ht="15">
      <c r="A2084" s="1704">
        <f>IF(G2060="",0,1)</f>
        <v>0</v>
      </c>
      <c r="B2084" s="1629"/>
      <c r="C2084" s="1283"/>
      <c r="D2084" s="1548"/>
      <c r="E2084" s="1474" t="str">
        <f t="shared" si="197"/>
        <v/>
      </c>
      <c r="F2084" s="1789"/>
      <c r="G2084" s="1265"/>
      <c r="H2084" s="1265"/>
      <c r="I2084" s="1266"/>
      <c r="J2084" s="1266"/>
      <c r="K2084" s="1266"/>
      <c r="L2084" s="1266"/>
      <c r="M2084" s="1405"/>
      <c r="N2084" s="1268"/>
      <c r="O2084" s="1268"/>
      <c r="P2084" s="1268"/>
      <c r="Q2084" s="1268"/>
      <c r="R2084" s="1268"/>
      <c r="S2084" s="1268"/>
      <c r="T2084" s="1268"/>
      <c r="U2084" s="1268"/>
      <c r="V2084" s="1268"/>
      <c r="W2084" s="989"/>
      <c r="X2084" s="1251"/>
      <c r="AJ2084" s="1298"/>
      <c r="AL2084" s="20"/>
    </row>
    <row r="2085" spans="1:38" s="1269" customFormat="1" ht="15">
      <c r="A2085" s="1704">
        <f>IF(G2060="",0,1)</f>
        <v>0</v>
      </c>
      <c r="B2085" s="1629"/>
      <c r="C2085" s="1283"/>
      <c r="D2085" s="1548"/>
      <c r="E2085" s="1474" t="str">
        <f t="shared" si="197"/>
        <v/>
      </c>
      <c r="F2085" s="1789"/>
      <c r="G2085" s="1406"/>
      <c r="H2085" s="1266"/>
      <c r="I2085" s="1266"/>
      <c r="J2085" s="1266"/>
      <c r="K2085" s="1266"/>
      <c r="L2085" s="1266"/>
      <c r="M2085" s="1399"/>
      <c r="N2085" s="1268"/>
      <c r="O2085" s="1268"/>
      <c r="P2085" s="1268"/>
      <c r="Q2085" s="1268"/>
      <c r="R2085" s="1268"/>
      <c r="S2085" s="1268"/>
      <c r="T2085" s="1268"/>
      <c r="U2085" s="1268"/>
      <c r="V2085" s="1268"/>
      <c r="W2085" s="989"/>
      <c r="X2085" s="1251"/>
      <c r="AJ2085" s="1298"/>
      <c r="AL2085" s="20"/>
    </row>
    <row r="2086" spans="1:38" s="1269" customFormat="1" ht="15">
      <c r="A2086" s="1704">
        <f>IF(G2060="",0,1)</f>
        <v>0</v>
      </c>
      <c r="B2086" s="1629"/>
      <c r="C2086" s="1283"/>
      <c r="D2086" s="1548"/>
      <c r="E2086" s="1474" t="str">
        <f t="shared" si="197"/>
        <v/>
      </c>
      <c r="F2086" s="1789"/>
      <c r="G2086" s="1406"/>
      <c r="H2086" s="1266"/>
      <c r="I2086" s="1266"/>
      <c r="J2086" s="1266"/>
      <c r="K2086" s="1266"/>
      <c r="L2086" s="1266"/>
      <c r="M2086" s="1399"/>
      <c r="N2086" s="1268"/>
      <c r="O2086" s="1268"/>
      <c r="P2086" s="1268"/>
      <c r="Q2086" s="1268"/>
      <c r="R2086" s="1268"/>
      <c r="S2086" s="1268"/>
      <c r="T2086" s="1268"/>
      <c r="U2086" s="1268"/>
      <c r="V2086" s="1268"/>
      <c r="W2086" s="989"/>
      <c r="X2086" s="1251"/>
      <c r="AJ2086" s="1298"/>
      <c r="AL2086" s="20"/>
    </row>
    <row r="2087" spans="1:38" s="1269" customFormat="1" ht="15">
      <c r="A2087" s="1704">
        <f>IF(G2060="",0,1)</f>
        <v>0</v>
      </c>
      <c r="B2087" s="1629"/>
      <c r="C2087" s="1283"/>
      <c r="D2087" s="1548"/>
      <c r="E2087" s="1474" t="str">
        <f t="shared" si="197"/>
        <v/>
      </c>
      <c r="F2087" s="1789"/>
      <c r="G2087" s="1406"/>
      <c r="H2087" s="1266"/>
      <c r="I2087" s="1266"/>
      <c r="J2087" s="1266"/>
      <c r="K2087" s="1266"/>
      <c r="L2087" s="1266"/>
      <c r="M2087" s="1399"/>
      <c r="N2087" s="1268"/>
      <c r="O2087" s="1268"/>
      <c r="P2087" s="1268"/>
      <c r="Q2087" s="1268"/>
      <c r="R2087" s="1268"/>
      <c r="S2087" s="1268"/>
      <c r="T2087" s="1268"/>
      <c r="U2087" s="1268"/>
      <c r="V2087" s="1268"/>
      <c r="W2087" s="989"/>
      <c r="X2087" s="1251"/>
      <c r="AJ2087" s="1298"/>
      <c r="AL2087" s="20"/>
    </row>
    <row r="2088" spans="1:38" s="1292" customFormat="1" ht="17.25" customHeight="1">
      <c r="A2088" s="1704">
        <f>IF(G2060="",0,1)</f>
        <v>0</v>
      </c>
      <c r="B2088" s="1629"/>
      <c r="C2088" s="1283"/>
      <c r="D2088" s="677"/>
      <c r="E2088" s="1474" t="str">
        <f t="shared" si="197"/>
        <v/>
      </c>
      <c r="F2088" s="1789"/>
      <c r="G2088" s="779"/>
      <c r="H2088" s="779"/>
      <c r="I2088" s="779"/>
      <c r="J2088" s="779"/>
      <c r="K2088" s="779"/>
      <c r="L2088" s="779"/>
      <c r="M2088" s="779"/>
      <c r="N2088" s="779"/>
      <c r="O2088" s="779"/>
      <c r="P2088" s="779"/>
      <c r="Q2088" s="779"/>
      <c r="R2088" s="779"/>
      <c r="S2088" s="779"/>
      <c r="T2088" s="779"/>
      <c r="U2088" s="2167"/>
      <c r="V2088" s="2167"/>
      <c r="W2088" s="989"/>
    </row>
    <row r="2089" spans="1:38" s="1292" customFormat="1" ht="21.75" customHeight="1" thickBot="1">
      <c r="A2089" s="1704">
        <f>IF(G2060="",0,1)</f>
        <v>0</v>
      </c>
      <c r="B2089" s="1629"/>
      <c r="C2089" s="1283"/>
      <c r="D2089" s="677"/>
      <c r="E2089" s="1474" t="str">
        <f t="shared" si="197"/>
        <v/>
      </c>
      <c r="F2089" s="1789"/>
      <c r="G2089" s="777" t="str">
        <f>CONCATENATE(G2060, G$40)</f>
        <v>: Recommandations spécifiques d'investissement</v>
      </c>
      <c r="H2089" s="777"/>
      <c r="I2089" s="777"/>
      <c r="J2089" s="777"/>
      <c r="K2089" s="777"/>
      <c r="L2089" s="777"/>
      <c r="M2089" s="777"/>
      <c r="N2089" s="777"/>
      <c r="O2089" s="777"/>
      <c r="P2089" s="777"/>
      <c r="Q2089" s="777"/>
      <c r="R2089" s="777"/>
      <c r="S2089" s="777"/>
      <c r="T2089" s="777"/>
      <c r="U2089" s="1410"/>
      <c r="V2089" s="1410"/>
      <c r="W2089" s="1410"/>
      <c r="X2089" s="1410"/>
    </row>
    <row r="2090" spans="1:38" s="1292" customFormat="1" ht="21.75" customHeight="1">
      <c r="A2090" s="1704">
        <f>IF(G2060="",0,1)</f>
        <v>0</v>
      </c>
      <c r="B2090" s="1629"/>
      <c r="C2090" s="1283"/>
      <c r="D2090" s="677"/>
      <c r="E2090" s="1474" t="str">
        <f t="shared" si="197"/>
        <v/>
      </c>
      <c r="F2090" s="1789"/>
      <c r="G2090" s="779"/>
      <c r="H2090" s="779"/>
      <c r="I2090" s="779"/>
      <c r="J2090" s="779"/>
      <c r="K2090" s="779"/>
      <c r="L2090" s="779"/>
      <c r="M2090" s="779"/>
      <c r="N2090" s="779"/>
      <c r="O2090" s="779"/>
      <c r="P2090" s="779"/>
      <c r="Q2090" s="779"/>
      <c r="R2090" s="779"/>
      <c r="S2090" s="779"/>
      <c r="T2090" s="779"/>
      <c r="U2090" s="1423"/>
      <c r="V2090" s="1423"/>
      <c r="W2090" s="1423"/>
      <c r="AG2090" s="1292" t="s">
        <v>242</v>
      </c>
      <c r="AI2090" s="1292" t="s">
        <v>872</v>
      </c>
    </row>
    <row r="2091" spans="1:38" s="1292" customFormat="1" ht="16" customHeight="1">
      <c r="A2091" s="1704">
        <f>IF(G2060="",0,1)</f>
        <v>0</v>
      </c>
      <c r="B2091" s="1629"/>
      <c r="C2091" s="1283"/>
      <c r="D2091" s="677"/>
      <c r="E2091" s="1474" t="str">
        <f t="shared" si="197"/>
        <v/>
      </c>
      <c r="F2091" s="1789"/>
      <c r="G2091" s="1309" t="str">
        <f>G$96</f>
        <v>Elément</v>
      </c>
      <c r="H2091" s="1309"/>
      <c r="I2091" s="1309"/>
      <c r="J2091" s="1309"/>
      <c r="K2091" s="1309" t="str">
        <f>K$96</f>
        <v>Mesure</v>
      </c>
      <c r="L2091" s="1309"/>
      <c r="M2091" s="1309"/>
      <c r="N2091" s="1309"/>
      <c r="O2091" s="1309"/>
      <c r="P2091" s="1309"/>
      <c r="Q2091" s="1309"/>
      <c r="R2091" s="1309" t="str">
        <f>R$96</f>
        <v>Réalisation</v>
      </c>
      <c r="S2091" s="1310" t="str">
        <f>S$96</f>
        <v>Economie</v>
      </c>
      <c r="T2091" s="1310"/>
      <c r="U2091" s="2180" t="s">
        <v>74</v>
      </c>
      <c r="V2091" s="2180"/>
      <c r="W2091" s="2180"/>
      <c r="X2091" s="1310" t="str">
        <f>X$96</f>
        <v>Economies</v>
      </c>
      <c r="AA2091" s="101" t="s">
        <v>903</v>
      </c>
      <c r="AD2091" s="101" t="s">
        <v>902</v>
      </c>
      <c r="AG2091" s="101" t="s">
        <v>532</v>
      </c>
      <c r="AI2091" s="101" t="s">
        <v>902</v>
      </c>
    </row>
    <row r="2092" spans="1:38" s="1292" customFormat="1" ht="16" customHeight="1">
      <c r="A2092" s="1704">
        <f>IF(G2060="",0,1)</f>
        <v>0</v>
      </c>
      <c r="B2092" s="1629"/>
      <c r="C2092" s="1283"/>
      <c r="D2092" s="677"/>
      <c r="E2092" s="1474" t="str">
        <f t="shared" si="197"/>
        <v/>
      </c>
      <c r="F2092" s="1789"/>
      <c r="G2092" s="1311"/>
      <c r="H2092" s="1311"/>
      <c r="I2092" s="1311"/>
      <c r="J2092" s="1311"/>
      <c r="K2092" s="1311"/>
      <c r="L2092" s="1311"/>
      <c r="M2092" s="1311"/>
      <c r="N2092" s="1311"/>
      <c r="O2092" s="1311"/>
      <c r="P2092" s="1311"/>
      <c r="Q2092" s="1311"/>
      <c r="R2092" s="1311"/>
      <c r="S2092" s="1312" t="str">
        <f>S$97</f>
        <v>calculée</v>
      </c>
      <c r="T2092" s="1312"/>
      <c r="U2092" s="1312"/>
      <c r="V2092" s="1312"/>
      <c r="W2092" s="1312"/>
      <c r="X2092" s="1312" t="str">
        <f>X$97</f>
        <v>des mesures</v>
      </c>
      <c r="Z2092" s="2165" t="s">
        <v>594</v>
      </c>
      <c r="AA2092" s="2165" t="str">
        <f>$R$40</f>
        <v>d'ici à 4 ans</v>
      </c>
      <c r="AB2092" s="2165" t="str">
        <f>$R$41</f>
        <v>d'ici à 8 ans</v>
      </c>
      <c r="AD2092" s="2165" t="str">
        <f>$R$40</f>
        <v>d'ici à 4 ans</v>
      </c>
      <c r="AE2092" s="2165" t="str">
        <f>$R$41</f>
        <v>d'ici à 8 ans</v>
      </c>
      <c r="AG2092" s="2165" t="str">
        <f>$R$40</f>
        <v>d'ici à 4 ans</v>
      </c>
      <c r="AH2092" s="2165" t="str">
        <f>$R$41</f>
        <v>d'ici à 8 ans</v>
      </c>
      <c r="AI2092" s="2165" t="str">
        <f>$R$40</f>
        <v>d'ici à 4 ans</v>
      </c>
      <c r="AJ2092" s="2165" t="str">
        <f>$R$41</f>
        <v>d'ici à 8 ans</v>
      </c>
    </row>
    <row r="2093" spans="1:38" s="1292" customFormat="1" ht="16" customHeight="1">
      <c r="A2093" s="1704">
        <f>IF(G2060="",0,1)</f>
        <v>0</v>
      </c>
      <c r="B2093" s="1629"/>
      <c r="C2093" s="1283"/>
      <c r="D2093" s="677"/>
      <c r="E2093" s="1474" t="str">
        <f t="shared" ref="E2093:E2124" si="198">IF((SUM(A2093:C2093))&gt;0,G$42,"")</f>
        <v/>
      </c>
      <c r="F2093" s="1789"/>
      <c r="G2093" s="1311"/>
      <c r="H2093" s="1311"/>
      <c r="I2093" s="1311"/>
      <c r="J2093" s="1311"/>
      <c r="K2093" s="1311"/>
      <c r="L2093" s="1311"/>
      <c r="M2093" s="1311"/>
      <c r="N2093" s="1311"/>
      <c r="O2093" s="1311"/>
      <c r="P2093" s="1311"/>
      <c r="Q2093" s="1311"/>
      <c r="R2093" s="1311"/>
      <c r="S2093" s="1312"/>
      <c r="T2093" s="1312"/>
      <c r="U2093" s="1312"/>
      <c r="V2093" s="1312"/>
      <c r="W2093" s="1312"/>
      <c r="X2093" s="1312" t="str">
        <f>X$98</f>
        <v>choisies</v>
      </c>
      <c r="Z2093" s="2165"/>
      <c r="AA2093" s="2165"/>
      <c r="AB2093" s="2165"/>
      <c r="AD2093" s="2165"/>
      <c r="AE2093" s="2165"/>
      <c r="AG2093" s="2165"/>
      <c r="AH2093" s="2165"/>
      <c r="AI2093" s="2165"/>
      <c r="AJ2093" s="2165"/>
    </row>
    <row r="2094" spans="1:38" s="1292" customFormat="1" ht="16" customHeight="1">
      <c r="A2094" s="1704">
        <f>IF(G2060="",0,1)</f>
        <v>0</v>
      </c>
      <c r="B2094" s="1629"/>
      <c r="C2094" s="1283"/>
      <c r="D2094" s="677"/>
      <c r="E2094" s="1474" t="str">
        <f t="shared" si="198"/>
        <v/>
      </c>
      <c r="F2094" s="1789"/>
      <c r="G2094" s="1313"/>
      <c r="H2094" s="1313"/>
      <c r="I2094" s="1313"/>
      <c r="J2094" s="1313"/>
      <c r="K2094" s="1313"/>
      <c r="L2094" s="1313"/>
      <c r="M2094" s="1313"/>
      <c r="N2094" s="1313"/>
      <c r="O2094" s="1313"/>
      <c r="P2094" s="1313"/>
      <c r="Q2094" s="1313"/>
      <c r="R2094" s="1313"/>
      <c r="S2094" s="1314" t="s">
        <v>5</v>
      </c>
      <c r="T2094" s="1314"/>
      <c r="U2094" s="2181" t="str">
        <f>U$99</f>
        <v>[oui/non]</v>
      </c>
      <c r="V2094" s="2181"/>
      <c r="W2094" s="2181"/>
      <c r="X2094" s="1314" t="s">
        <v>5</v>
      </c>
      <c r="Z2094" s="2165"/>
      <c r="AA2094" s="2165"/>
      <c r="AB2094" s="2165"/>
      <c r="AD2094" s="2165"/>
      <c r="AE2094" s="2165"/>
      <c r="AG2094" s="2165"/>
      <c r="AH2094" s="2165"/>
      <c r="AI2094" s="2165"/>
      <c r="AJ2094" s="2165"/>
    </row>
    <row r="2095" spans="1:38" s="1292" customFormat="1" ht="16" customHeight="1">
      <c r="A2095" s="1704">
        <f>IF(G2060="",0,1)</f>
        <v>0</v>
      </c>
      <c r="B2095" s="1629"/>
      <c r="C2095" s="1283"/>
      <c r="D2095" s="677"/>
      <c r="E2095" s="1474" t="str">
        <f t="shared" si="198"/>
        <v/>
      </c>
      <c r="F2095" s="1789"/>
      <c r="G2095" s="1311"/>
      <c r="H2095" s="1311"/>
      <c r="I2095" s="1311"/>
      <c r="J2095" s="1311"/>
      <c r="K2095" s="1311"/>
      <c r="L2095" s="1311"/>
      <c r="M2095" s="1311"/>
      <c r="N2095" s="1311"/>
      <c r="O2095" s="1311"/>
      <c r="P2095" s="1311"/>
      <c r="Q2095" s="1311"/>
      <c r="R2095" s="1311"/>
      <c r="T2095" s="1312"/>
      <c r="U2095" s="1312"/>
      <c r="V2095" s="1312"/>
      <c r="Z2095" s="2165"/>
      <c r="AA2095" s="2165"/>
      <c r="AB2095" s="2165"/>
      <c r="AD2095" s="2165"/>
      <c r="AE2095" s="2165"/>
      <c r="AG2095" s="2165"/>
      <c r="AH2095" s="2165"/>
      <c r="AI2095" s="2165"/>
      <c r="AJ2095" s="2165"/>
    </row>
    <row r="2096" spans="1:38" s="1292" customFormat="1" ht="12" customHeight="1">
      <c r="A2096" s="1704">
        <f>IF(G2060="",0,1)</f>
        <v>0</v>
      </c>
      <c r="B2096" s="1629"/>
      <c r="C2096" s="1283"/>
      <c r="D2096" s="677"/>
      <c r="E2096" s="1474" t="str">
        <f t="shared" si="198"/>
        <v/>
      </c>
      <c r="F2096" s="1789"/>
      <c r="G2096" s="1315"/>
      <c r="H2096" s="1315"/>
      <c r="I2096" s="1315"/>
      <c r="J2096" s="1315"/>
      <c r="K2096" s="1315"/>
      <c r="L2096" s="1315"/>
      <c r="M2096" s="1315"/>
      <c r="N2096" s="1315"/>
      <c r="O2096" s="1315"/>
      <c r="P2096" s="1315"/>
      <c r="Q2096" s="1315"/>
      <c r="R2096" s="1315"/>
      <c r="S2096" s="1315"/>
      <c r="T2096" s="1315"/>
      <c r="U2096" s="1312"/>
      <c r="V2096" s="1315"/>
      <c r="W2096" s="1315"/>
      <c r="X2096" s="1315"/>
      <c r="Z2096" s="2165"/>
      <c r="AA2096" s="2165"/>
      <c r="AB2096" s="2165"/>
      <c r="AD2096" s="2165"/>
      <c r="AE2096" s="2165"/>
      <c r="AG2096" s="2165"/>
      <c r="AH2096" s="2165"/>
      <c r="AI2096" s="2165"/>
      <c r="AJ2096" s="2165"/>
    </row>
    <row r="2097" spans="1:38" s="737" customFormat="1" ht="17" customHeight="1">
      <c r="A2097" s="1704">
        <f>IF(G2060="",0,1)</f>
        <v>0</v>
      </c>
      <c r="B2097" s="1655"/>
      <c r="C2097" s="1283"/>
      <c r="D2097" s="1561"/>
      <c r="E2097" s="1474" t="str">
        <f t="shared" si="198"/>
        <v/>
      </c>
      <c r="F2097" s="1789"/>
      <c r="G2097" s="1316"/>
      <c r="H2097" s="1317" t="str">
        <f>H$102</f>
        <v>Ecran thermique</v>
      </c>
      <c r="I2097" s="1317"/>
      <c r="J2097" s="1317"/>
      <c r="K2097" s="2173" t="str">
        <f>AF2060</f>
        <v/>
      </c>
      <c r="L2097" s="2173"/>
      <c r="M2097" s="2173"/>
      <c r="N2097" s="2173"/>
      <c r="O2097" s="2173"/>
      <c r="P2097" s="2173"/>
      <c r="Q2097" s="2173"/>
      <c r="R2097" s="1318" t="str">
        <f>IF(S2097=0,"",IF(BC2060=Q$40,R$40,R$41))</f>
        <v>d'ici à 8 ans</v>
      </c>
      <c r="S2097" s="1319" t="str">
        <f>AT2060</f>
        <v/>
      </c>
      <c r="T2097" s="1319"/>
      <c r="U2097" s="1319"/>
      <c r="V2097" s="527"/>
      <c r="W2097" s="1320"/>
      <c r="X2097" s="1319" t="str">
        <f>IF(V2097=V$41,0,S2097)</f>
        <v/>
      </c>
      <c r="Z2097" s="1321">
        <f>IF(S2097=0,1,IF(V2097=V$41,2,3))</f>
        <v>3</v>
      </c>
      <c r="AA2097" s="1322">
        <f>IF(R2097=AA2092,S2097,0)</f>
        <v>0</v>
      </c>
      <c r="AB2097" s="1322" t="str">
        <f>IF(R2097=AB2092,S2097,0)</f>
        <v/>
      </c>
      <c r="AC2097" s="1292"/>
      <c r="AD2097" s="1322">
        <f>IF(R2097=AD2092,X2097,0)</f>
        <v>0</v>
      </c>
      <c r="AE2097" s="1322" t="str">
        <f>IF(R2097=AE2092,X2097,0)</f>
        <v/>
      </c>
      <c r="AF2097" s="40"/>
      <c r="AG2097" s="1322">
        <f>AD2097</f>
        <v>0</v>
      </c>
      <c r="AH2097" s="1562" t="str">
        <f>AE2097</f>
        <v/>
      </c>
      <c r="AI2097" s="1563">
        <f>IF(W2097=AI2092,AC2097,0)</f>
        <v>0</v>
      </c>
      <c r="AJ2097" s="1563">
        <f>IF(W2097=AJ2092,AC2097,0)</f>
        <v>0</v>
      </c>
      <c r="AK2097" s="40"/>
      <c r="AL2097" s="40"/>
    </row>
    <row r="2098" spans="1:38" s="737" customFormat="1" ht="47" customHeight="1">
      <c r="A2098" s="1704">
        <f>IF(G2060="",0,1)</f>
        <v>0</v>
      </c>
      <c r="B2098" s="1655"/>
      <c r="C2098" s="1283"/>
      <c r="D2098" s="1561"/>
      <c r="E2098" s="1474" t="str">
        <f t="shared" si="198"/>
        <v/>
      </c>
      <c r="F2098" s="1789"/>
      <c r="G2098" s="1323"/>
      <c r="H2098" s="1324"/>
      <c r="I2098" s="1324"/>
      <c r="J2098" s="1324"/>
      <c r="K2098" s="2174"/>
      <c r="L2098" s="2174"/>
      <c r="M2098" s="2174"/>
      <c r="N2098" s="2174"/>
      <c r="O2098" s="2174"/>
      <c r="P2098" s="2174"/>
      <c r="Q2098" s="2174"/>
      <c r="R2098" s="1325"/>
      <c r="S2098" s="1326"/>
      <c r="T2098" s="1326"/>
      <c r="U2098" s="1326"/>
      <c r="V2098" s="1326"/>
      <c r="W2098" s="1326"/>
      <c r="X2098" s="1326"/>
      <c r="AC2098" s="1292"/>
      <c r="AF2098" s="40"/>
      <c r="AI2098" s="1443"/>
      <c r="AJ2098" s="1443"/>
      <c r="AK2098" s="40"/>
      <c r="AL2098" s="40"/>
    </row>
    <row r="2099" spans="1:38" s="737" customFormat="1" ht="17" customHeight="1">
      <c r="A2099" s="1704">
        <f>IF(G2060="",0,1)</f>
        <v>0</v>
      </c>
      <c r="B2099" s="1655"/>
      <c r="C2099" s="1283"/>
      <c r="D2099" s="1561"/>
      <c r="E2099" s="1474" t="str">
        <f t="shared" si="198"/>
        <v/>
      </c>
      <c r="F2099" s="1789"/>
      <c r="G2099" s="1316"/>
      <c r="H2099" s="1317" t="str">
        <f>H$104</f>
        <v>Toit</v>
      </c>
      <c r="I2099" s="1317"/>
      <c r="J2099" s="1317"/>
      <c r="K2099" s="2173" t="str">
        <f>AG2060</f>
        <v/>
      </c>
      <c r="L2099" s="2173"/>
      <c r="M2099" s="2173"/>
      <c r="N2099" s="2173"/>
      <c r="O2099" s="2173"/>
      <c r="P2099" s="2173"/>
      <c r="Q2099" s="2173"/>
      <c r="R2099" s="1318" t="str">
        <f>IF(S2099=0,"",IF(BD2060=Q$40,R$40,R$41))</f>
        <v>d'ici à 8 ans</v>
      </c>
      <c r="S2099" s="1327" t="str">
        <f>AU2060</f>
        <v/>
      </c>
      <c r="T2099" s="1327"/>
      <c r="U2099" s="1327"/>
      <c r="V2099" s="527"/>
      <c r="W2099" s="1320"/>
      <c r="X2099" s="1319" t="str">
        <f>IF(V2099=V$41,0,S2099)</f>
        <v/>
      </c>
      <c r="Z2099" s="1328">
        <f>IF(S2099=0,1,IF(V2099=V$41,2,3))</f>
        <v>3</v>
      </c>
      <c r="AA2099" s="1322">
        <f>IF(R2099=AA2092,S2099,0)</f>
        <v>0</v>
      </c>
      <c r="AB2099" s="1322" t="str">
        <f>IF(R2099=AB2092,S2099,0)</f>
        <v/>
      </c>
      <c r="AC2099" s="1292"/>
      <c r="AD2099" s="1322">
        <f>IF(R2099=AD2092,X2099,0)</f>
        <v>0</v>
      </c>
      <c r="AE2099" s="1322" t="str">
        <f>IF(R2099=AE2092,X2099,0)</f>
        <v/>
      </c>
      <c r="AF2099" s="40"/>
      <c r="AG2099" s="1322">
        <f>AD2099</f>
        <v>0</v>
      </c>
      <c r="AH2099" s="1562" t="str">
        <f>AE2099</f>
        <v/>
      </c>
      <c r="AI2099" s="1563">
        <f>IF(W2099=AI2092,AC2099,0)</f>
        <v>0</v>
      </c>
      <c r="AJ2099" s="1563">
        <f>IF(W2099=AJ2092,AC2099,0)</f>
        <v>0</v>
      </c>
      <c r="AK2099" s="40"/>
      <c r="AL2099" s="40"/>
    </row>
    <row r="2100" spans="1:38" s="737" customFormat="1" ht="92" customHeight="1">
      <c r="A2100" s="1704">
        <f>IF(G2060="",0,1)</f>
        <v>0</v>
      </c>
      <c r="B2100" s="1655"/>
      <c r="C2100" s="1283"/>
      <c r="D2100" s="1561"/>
      <c r="E2100" s="1474" t="str">
        <f t="shared" si="198"/>
        <v/>
      </c>
      <c r="F2100" s="1789"/>
      <c r="G2100" s="1323"/>
      <c r="H2100" s="1324"/>
      <c r="I2100" s="1324"/>
      <c r="J2100" s="1324"/>
      <c r="K2100" s="2174"/>
      <c r="L2100" s="2174"/>
      <c r="M2100" s="2174"/>
      <c r="N2100" s="2174"/>
      <c r="O2100" s="2174"/>
      <c r="P2100" s="2174"/>
      <c r="Q2100" s="2174"/>
      <c r="R2100" s="1325"/>
      <c r="S2100" s="1326"/>
      <c r="T2100" s="1326"/>
      <c r="U2100" s="1326"/>
      <c r="V2100" s="1326"/>
      <c r="W2100" s="1326"/>
      <c r="X2100" s="1326"/>
      <c r="AC2100" s="1292"/>
      <c r="AF2100" s="40"/>
      <c r="AI2100" s="1443"/>
      <c r="AJ2100" s="1443"/>
      <c r="AK2100" s="40"/>
      <c r="AL2100" s="40"/>
    </row>
    <row r="2101" spans="1:38" s="737" customFormat="1" ht="17" customHeight="1">
      <c r="A2101" s="1704">
        <f>IF(G2060="",0,1)</f>
        <v>0</v>
      </c>
      <c r="B2101" s="1655"/>
      <c r="C2101" s="1283"/>
      <c r="D2101" s="1561"/>
      <c r="E2101" s="1474" t="str">
        <f t="shared" si="198"/>
        <v/>
      </c>
      <c r="F2101" s="1789"/>
      <c r="G2101" s="1316"/>
      <c r="H2101" s="1317" t="str">
        <f>H$106</f>
        <v>Parois latérales et pignons</v>
      </c>
      <c r="I2101" s="1317"/>
      <c r="J2101" s="1317"/>
      <c r="K2101" s="2173" t="str">
        <f>AH2060</f>
        <v/>
      </c>
      <c r="L2101" s="2173"/>
      <c r="M2101" s="2173"/>
      <c r="N2101" s="2173"/>
      <c r="O2101" s="2173"/>
      <c r="P2101" s="2173"/>
      <c r="Q2101" s="2173"/>
      <c r="R2101" s="1318" t="str">
        <f>IF(S2101=0,"",IF(BE2060=Q$40,R$40,R$41))</f>
        <v>d'ici à 8 ans</v>
      </c>
      <c r="S2101" s="1327" t="str">
        <f>AV2060</f>
        <v/>
      </c>
      <c r="T2101" s="1327"/>
      <c r="U2101" s="1327"/>
      <c r="V2101" s="527"/>
      <c r="W2101" s="1320"/>
      <c r="X2101" s="1319" t="str">
        <f>IF(V2101=V$41,0,S2101)</f>
        <v/>
      </c>
      <c r="Z2101" s="1328">
        <f>IF(S2101=0,1,IF(V2101=V$41,2,3))</f>
        <v>3</v>
      </c>
      <c r="AA2101" s="1322">
        <f>IF(R2101=AA2092,S2101,0)</f>
        <v>0</v>
      </c>
      <c r="AB2101" s="1322" t="str">
        <f>IF(R2101=AB2092,S2101,0)</f>
        <v/>
      </c>
      <c r="AC2101" s="1292"/>
      <c r="AD2101" s="1322">
        <f>IF(R2101=AD2092,X2101,0)</f>
        <v>0</v>
      </c>
      <c r="AE2101" s="1322" t="str">
        <f>IF(R2101=AE2092,X2101,0)</f>
        <v/>
      </c>
      <c r="AF2101" s="40"/>
      <c r="AG2101" s="1322">
        <f>AD2101</f>
        <v>0</v>
      </c>
      <c r="AH2101" s="1562" t="str">
        <f>AE2101</f>
        <v/>
      </c>
      <c r="AI2101" s="1563">
        <f>IF(W2101=AI2092,AC2101,0)</f>
        <v>0</v>
      </c>
      <c r="AJ2101" s="1563">
        <f>IF(W2101=AJ2092,AC2101,0)</f>
        <v>0</v>
      </c>
      <c r="AK2101" s="40"/>
      <c r="AL2101" s="40"/>
    </row>
    <row r="2102" spans="1:38" s="737" customFormat="1" ht="34" customHeight="1">
      <c r="A2102" s="1704">
        <f>IF(G2060="",0,1)</f>
        <v>0</v>
      </c>
      <c r="B2102" s="1655"/>
      <c r="C2102" s="1283"/>
      <c r="D2102" s="1561"/>
      <c r="E2102" s="1474" t="str">
        <f t="shared" si="198"/>
        <v/>
      </c>
      <c r="F2102" s="1789"/>
      <c r="G2102" s="1323"/>
      <c r="H2102" s="1324"/>
      <c r="I2102" s="1324"/>
      <c r="J2102" s="1324"/>
      <c r="K2102" s="2174"/>
      <c r="L2102" s="2174"/>
      <c r="M2102" s="2174"/>
      <c r="N2102" s="2174"/>
      <c r="O2102" s="2174"/>
      <c r="P2102" s="2174"/>
      <c r="Q2102" s="2174"/>
      <c r="R2102" s="1325"/>
      <c r="S2102" s="1326"/>
      <c r="T2102" s="1326"/>
      <c r="U2102" s="1326"/>
      <c r="V2102" s="1326"/>
      <c r="W2102" s="1326"/>
      <c r="X2102" s="1326"/>
      <c r="AC2102" s="1292"/>
      <c r="AI2102" s="1443"/>
      <c r="AJ2102" s="1443"/>
      <c r="AK2102" s="40"/>
      <c r="AL2102" s="40"/>
    </row>
    <row r="2103" spans="1:38" s="737" customFormat="1" ht="17" customHeight="1">
      <c r="A2103" s="1704">
        <f>IF(G2060="",0,1)</f>
        <v>0</v>
      </c>
      <c r="B2103" s="1655"/>
      <c r="C2103" s="1283"/>
      <c r="D2103" s="1561"/>
      <c r="E2103" s="1474" t="str">
        <f t="shared" si="198"/>
        <v/>
      </c>
      <c r="F2103" s="1789"/>
      <c r="G2103" s="1316"/>
      <c r="H2103" s="1317" t="str">
        <f>H$108</f>
        <v>Etanchéité</v>
      </c>
      <c r="I2103" s="1317"/>
      <c r="J2103" s="1317"/>
      <c r="K2103" s="2173" t="str">
        <f>AI2060</f>
        <v/>
      </c>
      <c r="L2103" s="2173"/>
      <c r="M2103" s="2173"/>
      <c r="N2103" s="2173"/>
      <c r="O2103" s="2173"/>
      <c r="P2103" s="2173"/>
      <c r="Q2103" s="2173"/>
      <c r="R2103" s="1318" t="str">
        <f>IF(S2103=0,"",IF(BF2060=Q$40,R$40,R$41))</f>
        <v>d'ici à 8 ans</v>
      </c>
      <c r="S2103" s="1327" t="str">
        <f>AW2060</f>
        <v/>
      </c>
      <c r="T2103" s="1327"/>
      <c r="U2103" s="1327"/>
      <c r="V2103" s="527"/>
      <c r="W2103" s="1320"/>
      <c r="X2103" s="1319" t="str">
        <f>IF(V2103=V$41,0,S2103)</f>
        <v/>
      </c>
      <c r="Z2103" s="1328">
        <f>IF(S2103=0,1,IF(V2103=V$41,2,3))</f>
        <v>3</v>
      </c>
      <c r="AA2103" s="1322">
        <f>IF(R2103=AA2092,S2103,0)</f>
        <v>0</v>
      </c>
      <c r="AB2103" s="1322" t="str">
        <f>IF(R2103=AB2092,S2103,0)</f>
        <v/>
      </c>
      <c r="AC2103" s="1292"/>
      <c r="AD2103" s="1322">
        <f>IF(R2103=AD2092,X2103,0)</f>
        <v>0</v>
      </c>
      <c r="AE2103" s="1322" t="str">
        <f>IF(R2103=AE2092,X2103,0)</f>
        <v/>
      </c>
      <c r="AF2103" s="40"/>
      <c r="AG2103" s="1322">
        <f>AD2103</f>
        <v>0</v>
      </c>
      <c r="AH2103" s="1562" t="str">
        <f>AE2103</f>
        <v/>
      </c>
      <c r="AI2103" s="1563">
        <f>IF(W2103=AI2092,AC2103,0)</f>
        <v>0</v>
      </c>
      <c r="AJ2103" s="1563">
        <f>IF(W2103=AJ2092,AC2103,0)</f>
        <v>0</v>
      </c>
      <c r="AK2103" s="40"/>
      <c r="AL2103" s="40"/>
    </row>
    <row r="2104" spans="1:38" s="737" customFormat="1" ht="47" customHeight="1">
      <c r="A2104" s="1704">
        <f>IF(G2060="",0,1)</f>
        <v>0</v>
      </c>
      <c r="B2104" s="1655"/>
      <c r="C2104" s="1283"/>
      <c r="D2104" s="1561"/>
      <c r="E2104" s="1474" t="str">
        <f t="shared" si="198"/>
        <v/>
      </c>
      <c r="F2104" s="1789"/>
      <c r="G2104" s="1323"/>
      <c r="H2104" s="1324"/>
      <c r="I2104" s="1324"/>
      <c r="J2104" s="1324"/>
      <c r="K2104" s="2174"/>
      <c r="L2104" s="2174"/>
      <c r="M2104" s="2174"/>
      <c r="N2104" s="2174"/>
      <c r="O2104" s="2174"/>
      <c r="P2104" s="2174"/>
      <c r="Q2104" s="2174"/>
      <c r="R2104" s="1325"/>
      <c r="S2104" s="1326"/>
      <c r="T2104" s="1326"/>
      <c r="U2104" s="1326"/>
      <c r="V2104" s="1326"/>
      <c r="W2104" s="1326"/>
      <c r="X2104" s="1326"/>
      <c r="AC2104" s="1292"/>
      <c r="AE2104" s="40"/>
      <c r="AF2104" s="40"/>
      <c r="AH2104" s="40"/>
      <c r="AI2104" s="1443"/>
      <c r="AJ2104" s="44"/>
      <c r="AK2104" s="40"/>
      <c r="AL2104" s="40"/>
    </row>
    <row r="2105" spans="1:38" s="737" customFormat="1" ht="17" customHeight="1">
      <c r="A2105" s="1704">
        <f>IF(G2060="",0,1)</f>
        <v>0</v>
      </c>
      <c r="B2105" s="1655"/>
      <c r="C2105" s="1283"/>
      <c r="D2105" s="1561"/>
      <c r="E2105" s="1474" t="str">
        <f t="shared" si="198"/>
        <v/>
      </c>
      <c r="F2105" s="1789"/>
      <c r="G2105" s="1316"/>
      <c r="H2105" s="1317" t="str">
        <f>H$110</f>
        <v>Gestion du climat</v>
      </c>
      <c r="I2105" s="1317"/>
      <c r="J2105" s="1317"/>
      <c r="K2105" s="2173" t="str">
        <f>AJ2060</f>
        <v/>
      </c>
      <c r="L2105" s="2173"/>
      <c r="M2105" s="2173"/>
      <c r="N2105" s="2173"/>
      <c r="O2105" s="2173"/>
      <c r="P2105" s="2173"/>
      <c r="Q2105" s="2173"/>
      <c r="R2105" s="1318" t="str">
        <f>IF(S2105=0,"",IF(BG2060=Q$40,R$40,R$41))</f>
        <v>d'ici à 8 ans</v>
      </c>
      <c r="S2105" s="1327" t="str">
        <f>AX2060</f>
        <v/>
      </c>
      <c r="T2105" s="1327"/>
      <c r="U2105" s="1327"/>
      <c r="V2105" s="527"/>
      <c r="W2105" s="1320"/>
      <c r="X2105" s="1319" t="str">
        <f>IF(V2105=V$41,0,S2105)</f>
        <v/>
      </c>
      <c r="Z2105" s="1328">
        <f>IF(S2105=0,1,IF(V2105=V$41,2,3))</f>
        <v>3</v>
      </c>
      <c r="AA2105" s="1322">
        <f>IF(R2105=AA2092,S2105,0)</f>
        <v>0</v>
      </c>
      <c r="AB2105" s="1322" t="str">
        <f>IF(R2105=AB2092,S2105,0)</f>
        <v/>
      </c>
      <c r="AC2105" s="1292"/>
      <c r="AD2105" s="1322">
        <f>IF(R2105=AD2092,X2105,0)</f>
        <v>0</v>
      </c>
      <c r="AE2105" s="1322" t="str">
        <f>IF(R2105=AE2092,X2105,0)</f>
        <v/>
      </c>
      <c r="AF2105" s="40"/>
      <c r="AG2105" s="1322">
        <f>AD2105</f>
        <v>0</v>
      </c>
      <c r="AH2105" s="1562" t="str">
        <f>AE2105</f>
        <v/>
      </c>
      <c r="AI2105" s="1563">
        <f>IF(W2105=AI2092,AC2105,0)</f>
        <v>0</v>
      </c>
      <c r="AJ2105" s="1563">
        <f>IF(W2105=AJ2092,AC2105,0)</f>
        <v>0</v>
      </c>
      <c r="AK2105" s="40"/>
      <c r="AL2105" s="40"/>
    </row>
    <row r="2106" spans="1:38" s="737" customFormat="1" ht="24" customHeight="1">
      <c r="A2106" s="1704">
        <f>IF(G2060="",0,1)</f>
        <v>0</v>
      </c>
      <c r="B2106" s="1655"/>
      <c r="C2106" s="1283"/>
      <c r="D2106" s="1561"/>
      <c r="E2106" s="1474" t="str">
        <f t="shared" si="198"/>
        <v/>
      </c>
      <c r="F2106" s="1789"/>
      <c r="G2106" s="1323"/>
      <c r="H2106" s="1324"/>
      <c r="I2106" s="1324"/>
      <c r="J2106" s="1324"/>
      <c r="K2106" s="2174"/>
      <c r="L2106" s="2174"/>
      <c r="M2106" s="2174"/>
      <c r="N2106" s="2174"/>
      <c r="O2106" s="2174"/>
      <c r="P2106" s="2174"/>
      <c r="Q2106" s="2174"/>
      <c r="R2106" s="1325"/>
      <c r="S2106" s="1326"/>
      <c r="T2106" s="1326"/>
      <c r="U2106" s="1326"/>
      <c r="V2106" s="1326"/>
      <c r="W2106" s="1326"/>
      <c r="X2106" s="1326"/>
      <c r="AC2106" s="1292"/>
      <c r="AE2106" s="40"/>
      <c r="AF2106" s="40"/>
      <c r="AH2106" s="40"/>
      <c r="AJ2106" s="40"/>
      <c r="AK2106" s="40"/>
      <c r="AL2106" s="40"/>
    </row>
    <row r="2107" spans="1:38" s="737" customFormat="1" ht="17" customHeight="1">
      <c r="A2107" s="1704">
        <f>IF(G2060="",0,1)</f>
        <v>0</v>
      </c>
      <c r="B2107" s="1655"/>
      <c r="C2107" s="1283"/>
      <c r="D2107" s="1561"/>
      <c r="E2107" s="1474" t="str">
        <f t="shared" si="198"/>
        <v/>
      </c>
      <c r="F2107" s="1789"/>
      <c r="G2107" s="1316"/>
      <c r="H2107" s="1317" t="str">
        <f>H$112</f>
        <v>Isolation des conduites</v>
      </c>
      <c r="I2107" s="1317"/>
      <c r="J2107" s="1317"/>
      <c r="K2107" s="2173" t="str">
        <f>AK2060</f>
        <v/>
      </c>
      <c r="L2107" s="2173"/>
      <c r="M2107" s="2173"/>
      <c r="N2107" s="2173"/>
      <c r="O2107" s="2173"/>
      <c r="P2107" s="2173"/>
      <c r="Q2107" s="2173"/>
      <c r="R2107" s="1318" t="str">
        <f>IF(S2107=0,"",IF(BH2060=Q$40,R$40,R$41))</f>
        <v>d'ici à 8 ans</v>
      </c>
      <c r="S2107" s="1327" t="str">
        <f>AY2060</f>
        <v/>
      </c>
      <c r="T2107" s="1327"/>
      <c r="U2107" s="1327"/>
      <c r="V2107" s="527"/>
      <c r="W2107" s="1320"/>
      <c r="X2107" s="1319" t="str">
        <f>IF(V2107=V$41,0,S2107)</f>
        <v/>
      </c>
      <c r="Z2107" s="1328">
        <f>IF(S2107=0,1,IF(V2107=V$41,2,3))</f>
        <v>3</v>
      </c>
      <c r="AA2107" s="1322">
        <f>IF(R2107=AA2092,S2107,0)</f>
        <v>0</v>
      </c>
      <c r="AB2107" s="1322" t="str">
        <f>IF(R2107=AB2092,S2107,0)</f>
        <v/>
      </c>
      <c r="AC2107" s="1292"/>
      <c r="AD2107" s="1322">
        <f>IF(R2107=AD2092,X2107,0)</f>
        <v>0</v>
      </c>
      <c r="AE2107" s="1322" t="str">
        <f>IF(R2107=AE2092,X2107,0)</f>
        <v/>
      </c>
      <c r="AF2107" s="40"/>
      <c r="AH2107" s="40"/>
      <c r="AI2107" s="1322">
        <f>AD2107</f>
        <v>0</v>
      </c>
      <c r="AJ2107" s="1322" t="str">
        <f>AE2107</f>
        <v/>
      </c>
      <c r="AK2107" s="40"/>
      <c r="AL2107" s="40"/>
    </row>
    <row r="2108" spans="1:38" s="737" customFormat="1" ht="15" customHeight="1">
      <c r="A2108" s="1704">
        <f>IF(G2060="",0,1)</f>
        <v>0</v>
      </c>
      <c r="B2108" s="1655"/>
      <c r="C2108" s="1283"/>
      <c r="D2108" s="1561"/>
      <c r="E2108" s="1474" t="str">
        <f t="shared" si="198"/>
        <v/>
      </c>
      <c r="F2108" s="1789"/>
      <c r="G2108" s="1323"/>
      <c r="H2108" s="1324"/>
      <c r="I2108" s="1324"/>
      <c r="J2108" s="1324"/>
      <c r="K2108" s="2174"/>
      <c r="L2108" s="2174"/>
      <c r="M2108" s="2174"/>
      <c r="N2108" s="2174"/>
      <c r="O2108" s="2174"/>
      <c r="P2108" s="2174"/>
      <c r="Q2108" s="2174"/>
      <c r="R2108" s="1325"/>
      <c r="S2108" s="1326"/>
      <c r="T2108" s="1326"/>
      <c r="U2108" s="1326"/>
      <c r="V2108" s="1326"/>
      <c r="W2108" s="1326"/>
      <c r="X2108" s="1326"/>
      <c r="AC2108" s="1292"/>
      <c r="AE2108" s="40"/>
      <c r="AF2108" s="40"/>
      <c r="AH2108" s="40"/>
      <c r="AJ2108" s="40"/>
      <c r="AK2108" s="40"/>
      <c r="AL2108" s="40"/>
    </row>
    <row r="2109" spans="1:38" s="737" customFormat="1" ht="17" customHeight="1">
      <c r="A2109" s="1704">
        <f>IF(G2060="",0,1)</f>
        <v>0</v>
      </c>
      <c r="B2109" s="1655"/>
      <c r="C2109" s="1283"/>
      <c r="D2109" s="1561"/>
      <c r="E2109" s="1474" t="str">
        <f t="shared" si="198"/>
        <v/>
      </c>
      <c r="F2109" s="1789"/>
      <c r="G2109" s="1316"/>
      <c r="H2109" s="1317" t="str">
        <f>H$114</f>
        <v>Isolation du distributeur de chauffage</v>
      </c>
      <c r="I2109" s="1317"/>
      <c r="J2109" s="1317"/>
      <c r="K2109" s="2173" t="str">
        <f>AL2060</f>
        <v/>
      </c>
      <c r="L2109" s="2173"/>
      <c r="M2109" s="2173"/>
      <c r="N2109" s="2173"/>
      <c r="O2109" s="2173"/>
      <c r="P2109" s="2173"/>
      <c r="Q2109" s="2173"/>
      <c r="R2109" s="1318" t="str">
        <f>IF(S2109=0,"",IF(BI2060=Q$40,R$40,R$41))</f>
        <v>d'ici à 8 ans</v>
      </c>
      <c r="S2109" s="1327" t="str">
        <f>AZ2060</f>
        <v/>
      </c>
      <c r="T2109" s="1327"/>
      <c r="U2109" s="1327"/>
      <c r="V2109" s="527"/>
      <c r="W2109" s="1320"/>
      <c r="X2109" s="1319" t="str">
        <f>IF(V2109=V$41,0,S2109)</f>
        <v/>
      </c>
      <c r="Z2109" s="1328">
        <f>IF(S2109=0,1,IF(V2109=V$41,2,3))</f>
        <v>3</v>
      </c>
      <c r="AA2109" s="1322">
        <f>IF(R2109=AA$97,S2109,0)</f>
        <v>0</v>
      </c>
      <c r="AB2109" s="1322" t="str">
        <f>IF(R2109=AB$97,S2109,0)</f>
        <v/>
      </c>
      <c r="AC2109" s="1292"/>
      <c r="AD2109" s="1322">
        <f>IF(R2109=AD$97,X2109,0)</f>
        <v>0</v>
      </c>
      <c r="AE2109" s="1322" t="str">
        <f>IF(R2109=AE$97,X2109,0)</f>
        <v/>
      </c>
      <c r="AF2109" s="40"/>
      <c r="AH2109" s="40"/>
      <c r="AI2109" s="1322">
        <f>AD2109</f>
        <v>0</v>
      </c>
      <c r="AJ2109" s="1322" t="str">
        <f>AE2109</f>
        <v/>
      </c>
      <c r="AK2109" s="40"/>
      <c r="AL2109" s="40"/>
    </row>
    <row r="2110" spans="1:38" s="737" customFormat="1" ht="17" customHeight="1">
      <c r="A2110" s="1704">
        <f>IF(G2060="",0,1)</f>
        <v>0</v>
      </c>
      <c r="B2110" s="1655"/>
      <c r="C2110" s="1283"/>
      <c r="D2110" s="1561"/>
      <c r="E2110" s="1474" t="str">
        <f t="shared" si="198"/>
        <v/>
      </c>
      <c r="F2110" s="1789"/>
      <c r="G2110" s="1323"/>
      <c r="H2110" s="1324"/>
      <c r="I2110" s="1324"/>
      <c r="J2110" s="1324"/>
      <c r="K2110" s="2174"/>
      <c r="L2110" s="2174"/>
      <c r="M2110" s="2174"/>
      <c r="N2110" s="2174"/>
      <c r="O2110" s="2174"/>
      <c r="P2110" s="2174"/>
      <c r="Q2110" s="2174"/>
      <c r="R2110" s="1325"/>
      <c r="S2110" s="1326"/>
      <c r="T2110" s="1326"/>
      <c r="U2110" s="1326"/>
      <c r="V2110" s="1326"/>
      <c r="W2110" s="1326"/>
      <c r="X2110" s="1326"/>
      <c r="AC2110" s="1292"/>
      <c r="AE2110" s="40"/>
      <c r="AF2110" s="40"/>
      <c r="AH2110" s="40"/>
      <c r="AJ2110" s="40"/>
      <c r="AK2110" s="40"/>
      <c r="AL2110" s="40"/>
    </row>
    <row r="2111" spans="1:38" s="1292" customFormat="1" ht="18" customHeight="1">
      <c r="A2111" s="1704">
        <f>IF(G2060="",0,1)</f>
        <v>0</v>
      </c>
      <c r="B2111" s="1629"/>
      <c r="C2111" s="1283"/>
      <c r="D2111" s="1564">
        <f>IF(I2111="",-1,0)</f>
        <v>-1</v>
      </c>
      <c r="E2111" s="1474" t="str">
        <f t="shared" si="198"/>
        <v/>
      </c>
      <c r="F2111" s="1789"/>
      <c r="G2111" s="1329" t="str">
        <f>G$116</f>
        <v>Total</v>
      </c>
      <c r="H2111" s="1329"/>
      <c r="I2111" s="1330"/>
      <c r="J2111" s="1331"/>
      <c r="K2111" s="1332">
        <f>AK2061</f>
        <v>0</v>
      </c>
      <c r="L2111" s="1332"/>
      <c r="M2111" s="1332"/>
      <c r="N2111" s="1332"/>
      <c r="O2111" s="1332"/>
      <c r="P2111" s="1332"/>
      <c r="Q2111" s="1332"/>
      <c r="R2111" s="1332"/>
      <c r="S2111" s="1286">
        <f>SUM(S2097:S2110)</f>
        <v>0</v>
      </c>
      <c r="T2111" s="1333"/>
      <c r="U2111" s="1286"/>
      <c r="V2111" s="1286">
        <f>SUM(V2097:V2110)</f>
        <v>0</v>
      </c>
      <c r="W2111" s="1286">
        <f>SUM(W2097:W2110)</f>
        <v>0</v>
      </c>
      <c r="X2111" s="1286">
        <f>SUM(X2097:X2110)</f>
        <v>0</v>
      </c>
      <c r="Y2111" s="2"/>
      <c r="Z2111" s="2"/>
      <c r="AA2111" s="1334">
        <f>SUM(AA2097:AA2110)</f>
        <v>0</v>
      </c>
      <c r="AB2111" s="1334">
        <f>SUM(AB2097:AB2110)</f>
        <v>0</v>
      </c>
      <c r="AD2111" s="1334">
        <f>SUM(AD2097:AD2110)</f>
        <v>0</v>
      </c>
      <c r="AE2111" s="1334">
        <f>SUM(AE2097:AE2110)</f>
        <v>0</v>
      </c>
      <c r="AF2111" s="1415"/>
      <c r="AG2111" s="1334">
        <f>SUM(AG2097:AG2110)</f>
        <v>0</v>
      </c>
      <c r="AH2111" s="1334">
        <f>SUM(AH2097:AH2110)</f>
        <v>0</v>
      </c>
      <c r="AI2111" s="1334">
        <f>SUM(AI2097:AI2110)</f>
        <v>0</v>
      </c>
      <c r="AJ2111" s="1334">
        <f>SUM(AJ2097:AJ2110)</f>
        <v>0</v>
      </c>
      <c r="AK2111" s="1415"/>
      <c r="AL2111" s="1415"/>
    </row>
    <row r="2112" spans="1:38" s="731" customFormat="1" ht="25" customHeight="1">
      <c r="A2112" s="1704">
        <f>IF(G2060="",0,1)</f>
        <v>0</v>
      </c>
      <c r="B2112" s="1629"/>
      <c r="C2112" s="1283"/>
      <c r="D2112" s="1561"/>
      <c r="E2112" s="1474" t="str">
        <f t="shared" si="198"/>
        <v/>
      </c>
      <c r="F2112" s="1789"/>
      <c r="G2112" s="1315"/>
      <c r="H2112" s="1335"/>
      <c r="I2112" s="1336"/>
      <c r="J2112" s="1337"/>
      <c r="K2112" s="1338"/>
      <c r="L2112" s="1338"/>
      <c r="M2112" s="1338"/>
      <c r="N2112" s="1338"/>
      <c r="O2112" s="1338"/>
      <c r="P2112" s="1338"/>
      <c r="Q2112" s="1338"/>
      <c r="R2112" s="1338"/>
      <c r="S2112" s="1337"/>
      <c r="T2112" s="1337"/>
      <c r="U2112" s="1337"/>
      <c r="V2112" s="1339"/>
      <c r="W2112" s="989"/>
      <c r="X2112" s="2"/>
      <c r="Y2112" s="2"/>
      <c r="Z2112" s="2"/>
      <c r="AA2112" s="2"/>
      <c r="AB2112" s="2"/>
      <c r="AC2112" s="1292"/>
      <c r="AD2112" s="1415"/>
      <c r="AE2112" s="1415"/>
      <c r="AF2112" s="1415"/>
      <c r="AG2112" s="1415"/>
      <c r="AH2112" s="1415"/>
      <c r="AI2112" s="1415"/>
      <c r="AJ2112" s="1415"/>
      <c r="AK2112" s="1415"/>
      <c r="AL2112" s="1415"/>
    </row>
    <row r="2113" spans="1:38" s="1279" customFormat="1" ht="19" customHeight="1">
      <c r="A2113" s="1704">
        <f>IF(G2060="",0,1)</f>
        <v>0</v>
      </c>
      <c r="B2113" s="1704"/>
      <c r="C2113" s="1565"/>
      <c r="D2113" s="1566"/>
      <c r="E2113" s="1474" t="str">
        <f t="shared" si="198"/>
        <v/>
      </c>
      <c r="F2113" s="1789"/>
      <c r="G2113" s="1340"/>
      <c r="H2113" s="1341" t="str">
        <f>H$118</f>
        <v>Economies</v>
      </c>
      <c r="I2113" s="1342"/>
      <c r="J2113" s="1343"/>
      <c r="K2113" s="1344" t="str">
        <f>K$118</f>
        <v>Ensemble des mesures 1</v>
      </c>
      <c r="L2113" s="1345"/>
      <c r="M2113" s="1261"/>
      <c r="N2113" s="1346"/>
      <c r="O2113" s="1346"/>
      <c r="P2113" s="1346"/>
      <c r="Q2113" s="1346"/>
      <c r="R2113" s="1346"/>
      <c r="S2113" s="1347">
        <f>AA2111</f>
        <v>0</v>
      </c>
      <c r="T2113" s="1261"/>
      <c r="U2113" s="1261"/>
      <c r="V2113" s="1261"/>
      <c r="W2113" s="1348"/>
      <c r="X2113" s="1349">
        <f>AD2111</f>
        <v>0</v>
      </c>
      <c r="Y2113" s="1350"/>
      <c r="Z2113" s="1350"/>
      <c r="AA2113" s="1350"/>
      <c r="AB2113" s="1350"/>
      <c r="AC2113" s="1350"/>
    </row>
    <row r="2114" spans="1:38" s="1355" customFormat="1" ht="19" customHeight="1">
      <c r="A2114" s="1704">
        <f>IF(G2060="",0,1)</f>
        <v>0</v>
      </c>
      <c r="B2114" s="1646"/>
      <c r="C2114" s="1565"/>
      <c r="D2114" s="1567"/>
      <c r="E2114" s="1474" t="str">
        <f t="shared" si="198"/>
        <v/>
      </c>
      <c r="F2114" s="1789"/>
      <c r="G2114" s="1351"/>
      <c r="H2114" s="1352" t="s">
        <v>100</v>
      </c>
      <c r="I2114" s="1353"/>
      <c r="J2114" s="1354"/>
      <c r="K2114" s="1344" t="str">
        <f>K$119</f>
        <v>Ensemble des mesures 2</v>
      </c>
      <c r="L2114" s="1345"/>
      <c r="M2114" s="1261"/>
      <c r="N2114" s="1346"/>
      <c r="O2114" s="1346"/>
      <c r="P2114" s="1346"/>
      <c r="Q2114" s="1346"/>
      <c r="R2114" s="1346"/>
      <c r="S2114" s="1347">
        <f>AB2111</f>
        <v>0</v>
      </c>
      <c r="T2114" s="1261"/>
      <c r="U2114" s="1261"/>
      <c r="V2114" s="1261"/>
      <c r="W2114" s="1348"/>
      <c r="X2114" s="1349">
        <f>AE2111</f>
        <v>0</v>
      </c>
      <c r="Y2114" s="208"/>
      <c r="Z2114" s="208"/>
      <c r="AA2114" s="208"/>
      <c r="AB2114" s="208"/>
      <c r="AC2114" s="208"/>
      <c r="AD2114" s="198"/>
      <c r="AE2114" s="198"/>
      <c r="AF2114" s="198"/>
      <c r="AG2114" s="198"/>
      <c r="AH2114" s="198"/>
      <c r="AI2114" s="198"/>
      <c r="AJ2114" s="198"/>
      <c r="AK2114" s="198"/>
      <c r="AL2114" s="198"/>
    </row>
    <row r="2115" spans="1:38" s="1368" customFormat="1" ht="19" customHeight="1">
      <c r="A2115" s="1704">
        <f>IF(G2060="",0,1)</f>
        <v>0</v>
      </c>
      <c r="B2115" s="1709"/>
      <c r="C2115" s="1568"/>
      <c r="D2115" s="1569"/>
      <c r="E2115" s="1474" t="str">
        <f t="shared" si="198"/>
        <v/>
      </c>
      <c r="F2115" s="1789"/>
      <c r="G2115" s="1359"/>
      <c r="H2115" s="1360"/>
      <c r="I2115" s="1361"/>
      <c r="J2115" s="1360"/>
      <c r="K2115" s="1414" t="str">
        <f>K$120</f>
        <v>Total (ensemble des mesures 1+2)</v>
      </c>
      <c r="L2115" s="1363"/>
      <c r="M2115" s="1364"/>
      <c r="N2115" s="1362"/>
      <c r="O2115" s="1362"/>
      <c r="P2115" s="1362"/>
      <c r="Q2115" s="1362"/>
      <c r="R2115" s="1362"/>
      <c r="S2115" s="1365">
        <f>SUM(S2113:S2114)</f>
        <v>0</v>
      </c>
      <c r="T2115" s="1364"/>
      <c r="U2115" s="1364"/>
      <c r="V2115" s="1364"/>
      <c r="W2115" s="1366"/>
      <c r="X2115" s="1367">
        <f>SUM(X2113:X2114)</f>
        <v>0</v>
      </c>
      <c r="Y2115" s="933"/>
      <c r="Z2115" s="933"/>
      <c r="AA2115" s="933"/>
      <c r="AB2115" s="933"/>
      <c r="AC2115" s="933"/>
      <c r="AD2115" s="21"/>
      <c r="AE2115" s="21"/>
      <c r="AF2115" s="21"/>
      <c r="AG2115" s="21"/>
      <c r="AH2115" s="21"/>
      <c r="AI2115" s="21"/>
      <c r="AJ2115" s="21"/>
      <c r="AK2115" s="21"/>
      <c r="AL2115" s="21"/>
    </row>
    <row r="2116" spans="1:38" s="731" customFormat="1" ht="25" customHeight="1">
      <c r="A2116" s="1704">
        <f>IF(G2060="",0,1)</f>
        <v>0</v>
      </c>
      <c r="B2116" s="1629"/>
      <c r="C2116" s="1283"/>
      <c r="D2116" s="1561"/>
      <c r="E2116" s="1474" t="str">
        <f t="shared" si="198"/>
        <v/>
      </c>
      <c r="F2116" s="1789"/>
      <c r="G2116" s="1315"/>
      <c r="H2116" s="1335"/>
      <c r="I2116" s="1336"/>
      <c r="J2116" s="1337"/>
      <c r="K2116" s="1338"/>
      <c r="L2116" s="1338"/>
      <c r="M2116" s="1338"/>
      <c r="N2116" s="1338"/>
      <c r="O2116" s="1338"/>
      <c r="P2116" s="1338"/>
      <c r="Q2116" s="1338"/>
      <c r="R2116" s="1338"/>
      <c r="S2116" s="1337"/>
      <c r="T2116" s="1337"/>
      <c r="U2116" s="1337"/>
      <c r="V2116" s="1339"/>
      <c r="W2116" s="989"/>
      <c r="X2116" s="2"/>
      <c r="Y2116" s="2"/>
      <c r="Z2116" s="2"/>
      <c r="AA2116" s="2"/>
      <c r="AB2116" s="2"/>
      <c r="AC2116" s="1291"/>
      <c r="AD2116" s="1415"/>
      <c r="AE2116" s="1415"/>
      <c r="AF2116" s="1415"/>
      <c r="AG2116" s="1415"/>
      <c r="AH2116" s="1415"/>
      <c r="AI2116" s="1415"/>
      <c r="AJ2116" s="1415"/>
      <c r="AK2116" s="1415"/>
      <c r="AL2116" s="1415"/>
    </row>
    <row r="2117" spans="1:38" s="731" customFormat="1" ht="25" customHeight="1">
      <c r="A2117" s="1704">
        <f>IF(G2060="",0,1)</f>
        <v>0</v>
      </c>
      <c r="B2117" s="1629"/>
      <c r="C2117" s="1283"/>
      <c r="D2117" s="1561"/>
      <c r="E2117" s="1474" t="str">
        <f t="shared" si="198"/>
        <v/>
      </c>
      <c r="F2117" s="1789"/>
      <c r="G2117" s="1315"/>
      <c r="H2117" s="1619" t="s">
        <v>909</v>
      </c>
      <c r="I2117" s="1369"/>
      <c r="J2117" s="1369"/>
      <c r="K2117" s="1369"/>
      <c r="L2117" s="1369"/>
      <c r="M2117" s="1369"/>
      <c r="N2117" s="1369"/>
      <c r="O2117" s="1369"/>
      <c r="P2117" s="1369"/>
      <c r="Q2117" s="1369"/>
      <c r="R2117" s="1369"/>
      <c r="S2117" s="1369"/>
      <c r="T2117" s="1369"/>
      <c r="U2117" s="1369"/>
      <c r="V2117" s="1369"/>
      <c r="W2117" s="1369"/>
      <c r="X2117" s="2"/>
      <c r="Y2117" s="2"/>
      <c r="Z2117" s="2"/>
      <c r="AA2117" s="2"/>
      <c r="AB2117" s="2"/>
      <c r="AC2117" s="1291"/>
      <c r="AD2117" s="1415"/>
      <c r="AE2117" s="1415"/>
      <c r="AF2117" s="1415"/>
      <c r="AG2117" s="1415"/>
      <c r="AH2117" s="1415"/>
      <c r="AI2117" s="1415"/>
      <c r="AJ2117" s="1415"/>
      <c r="AK2117" s="1415"/>
      <c r="AL2117" s="1415"/>
    </row>
    <row r="2118" spans="1:38" s="731" customFormat="1" ht="84" customHeight="1">
      <c r="A2118" s="1704">
        <f>IF(G2060="",0,1)</f>
        <v>0</v>
      </c>
      <c r="B2118" s="1629"/>
      <c r="C2118" s="1283"/>
      <c r="D2118" s="1561"/>
      <c r="E2118" s="1474" t="str">
        <f t="shared" si="198"/>
        <v/>
      </c>
      <c r="F2118" s="1789"/>
      <c r="G2118" s="1315"/>
      <c r="H2118" s="2188"/>
      <c r="I2118" s="2189"/>
      <c r="J2118" s="2189"/>
      <c r="K2118" s="2189"/>
      <c r="L2118" s="2189"/>
      <c r="M2118" s="2189"/>
      <c r="N2118" s="2189"/>
      <c r="O2118" s="2189"/>
      <c r="P2118" s="2189"/>
      <c r="Q2118" s="2189"/>
      <c r="R2118" s="2189"/>
      <c r="S2118" s="2189"/>
      <c r="T2118" s="2189"/>
      <c r="U2118" s="2189"/>
      <c r="V2118" s="2189"/>
      <c r="W2118" s="2190"/>
      <c r="X2118" s="2"/>
      <c r="Y2118" s="2"/>
      <c r="Z2118" s="2"/>
      <c r="AA2118" s="2"/>
      <c r="AB2118" s="2"/>
      <c r="AC2118" s="1291"/>
      <c r="AD2118" s="1415"/>
      <c r="AE2118" s="1415"/>
      <c r="AF2118" s="1415"/>
      <c r="AG2118" s="1415"/>
      <c r="AH2118" s="1415"/>
      <c r="AI2118" s="1415"/>
      <c r="AJ2118" s="1415"/>
      <c r="AK2118" s="1415"/>
      <c r="AL2118" s="1415"/>
    </row>
    <row r="2119" spans="1:38" s="731" customFormat="1" ht="25" customHeight="1">
      <c r="A2119" s="1704">
        <f>IF(G2060="",0,1)</f>
        <v>0</v>
      </c>
      <c r="B2119" s="1629"/>
      <c r="C2119" s="1283"/>
      <c r="D2119" s="1561"/>
      <c r="E2119" s="1474" t="str">
        <f t="shared" si="198"/>
        <v/>
      </c>
      <c r="F2119" s="1789"/>
      <c r="G2119" s="1315"/>
      <c r="H2119" s="1335"/>
      <c r="I2119" s="1336"/>
      <c r="J2119" s="1336"/>
      <c r="K2119" s="1336"/>
      <c r="L2119" s="1336"/>
      <c r="M2119" s="1336"/>
      <c r="N2119" s="1336"/>
      <c r="O2119" s="1336"/>
      <c r="P2119" s="1336"/>
      <c r="Q2119" s="1336"/>
      <c r="R2119" s="1336"/>
      <c r="S2119" s="1336"/>
      <c r="T2119" s="1336"/>
      <c r="U2119" s="1336"/>
      <c r="V2119" s="1336"/>
      <c r="W2119" s="1336"/>
      <c r="X2119" s="2"/>
      <c r="Y2119" s="2"/>
      <c r="Z2119" s="2"/>
      <c r="AA2119" s="2"/>
      <c r="AB2119" s="2"/>
      <c r="AC2119" s="1291"/>
      <c r="AD2119" s="1415"/>
      <c r="AE2119" s="1415"/>
      <c r="AF2119" s="1415"/>
      <c r="AG2119" s="1415"/>
      <c r="AH2119" s="1415"/>
      <c r="AI2119" s="1415"/>
      <c r="AJ2119" s="1415"/>
      <c r="AK2119" s="1415"/>
      <c r="AL2119" s="1415"/>
    </row>
    <row r="2120" spans="1:38" s="731" customFormat="1" ht="25" customHeight="1">
      <c r="A2120" s="1704">
        <f>IF(G2060="",0,1)</f>
        <v>0</v>
      </c>
      <c r="B2120" s="1629"/>
      <c r="C2120" s="1283"/>
      <c r="D2120" s="1561"/>
      <c r="E2120" s="1474" t="str">
        <f t="shared" si="198"/>
        <v/>
      </c>
      <c r="F2120" s="1789"/>
      <c r="G2120" s="1315"/>
      <c r="H2120" s="1335"/>
      <c r="I2120" s="1336"/>
      <c r="J2120" s="1337"/>
      <c r="K2120" s="1338"/>
      <c r="L2120" s="1338"/>
      <c r="M2120" s="1338"/>
      <c r="N2120" s="1338"/>
      <c r="O2120" s="1338"/>
      <c r="P2120" s="1338"/>
      <c r="Q2120" s="1338"/>
      <c r="R2120" s="1338"/>
      <c r="S2120" s="1337"/>
      <c r="T2120" s="1337"/>
      <c r="U2120" s="1337"/>
      <c r="V2120" s="1339"/>
      <c r="W2120" s="989"/>
      <c r="X2120" s="2"/>
      <c r="Y2120" s="2"/>
      <c r="Z2120" s="2"/>
      <c r="AA2120" s="2"/>
      <c r="AB2120" s="2"/>
      <c r="AC2120" s="1291"/>
      <c r="AD2120" s="1415"/>
      <c r="AE2120" s="1415"/>
      <c r="AF2120" s="1415"/>
      <c r="AG2120" s="1415"/>
      <c r="AH2120" s="1415"/>
      <c r="AI2120" s="1415"/>
      <c r="AJ2120" s="1415"/>
      <c r="AK2120" s="1415"/>
      <c r="AL2120" s="1415"/>
    </row>
    <row r="2121" spans="1:38" s="731" customFormat="1" ht="25" customHeight="1">
      <c r="A2121" s="1704">
        <f>IF(G2060="",0,1)</f>
        <v>0</v>
      </c>
      <c r="B2121" s="1629"/>
      <c r="C2121" s="1283"/>
      <c r="D2121" s="1561"/>
      <c r="E2121" s="1474" t="str">
        <f t="shared" si="198"/>
        <v/>
      </c>
      <c r="F2121" s="1789"/>
      <c r="G2121" s="1315"/>
      <c r="H2121" s="1335"/>
      <c r="I2121" s="1336"/>
      <c r="J2121" s="1337"/>
      <c r="K2121" s="1338"/>
      <c r="L2121" s="1338"/>
      <c r="M2121" s="1338"/>
      <c r="N2121" s="1338"/>
      <c r="O2121" s="1338"/>
      <c r="P2121" s="1338"/>
      <c r="Q2121" s="1338"/>
      <c r="R2121" s="1338"/>
      <c r="S2121" s="1337"/>
      <c r="T2121" s="1337"/>
      <c r="U2121" s="1337"/>
      <c r="V2121" s="1339"/>
      <c r="W2121" s="989"/>
      <c r="X2121" s="2"/>
      <c r="Y2121" s="2"/>
      <c r="Z2121" s="2"/>
      <c r="AA2121" s="2"/>
      <c r="AB2121" s="2"/>
      <c r="AC2121" s="1291"/>
      <c r="AD2121" s="1415"/>
      <c r="AE2121" s="1415"/>
      <c r="AF2121" s="1415"/>
      <c r="AG2121" s="1415"/>
      <c r="AH2121" s="1415"/>
      <c r="AI2121" s="1415"/>
      <c r="AJ2121" s="1415"/>
      <c r="AK2121" s="1415"/>
      <c r="AL2121" s="1415"/>
    </row>
    <row r="2122" spans="1:38" s="1292" customFormat="1" ht="24" thickBot="1">
      <c r="A2122" s="1704">
        <f>IF(G2060="",0,1)</f>
        <v>0</v>
      </c>
      <c r="B2122" s="1629"/>
      <c r="C2122" s="1283"/>
      <c r="D2122" s="1561"/>
      <c r="E2122" s="1474" t="str">
        <f t="shared" si="198"/>
        <v/>
      </c>
      <c r="F2122" s="1789"/>
      <c r="G2122" s="777" t="str">
        <f>CONCATENATE(G2060, G$39)</f>
        <v>: Contrôle d'optimisation énergétique</v>
      </c>
      <c r="H2122" s="777"/>
      <c r="I2122" s="777"/>
      <c r="J2122" s="777"/>
      <c r="K2122" s="777"/>
      <c r="L2122" s="777"/>
      <c r="M2122" s="777"/>
      <c r="N2122" s="777"/>
      <c r="O2122" s="777"/>
      <c r="P2122" s="777"/>
      <c r="Q2122" s="777"/>
      <c r="R2122" s="777"/>
      <c r="S2122" s="777"/>
      <c r="T2122" s="777"/>
      <c r="U2122" s="2175"/>
      <c r="V2122" s="2175"/>
      <c r="W2122" s="1570"/>
      <c r="X2122" s="2"/>
      <c r="Y2122" s="2"/>
      <c r="Z2122" s="2"/>
      <c r="AA2122" s="2"/>
      <c r="AB2122" s="2"/>
      <c r="AC2122" s="1291"/>
      <c r="AD2122" s="1415"/>
    </row>
    <row r="2123" spans="1:38" s="731" customFormat="1" ht="25" customHeight="1">
      <c r="A2123" s="1704">
        <f>IF(G2060="",0,1)</f>
        <v>0</v>
      </c>
      <c r="B2123" s="1629"/>
      <c r="C2123" s="1283"/>
      <c r="D2123" s="1561"/>
      <c r="E2123" s="1474" t="str">
        <f t="shared" si="198"/>
        <v/>
      </c>
      <c r="F2123" s="1789"/>
      <c r="G2123" s="1315"/>
      <c r="H2123" s="1335"/>
      <c r="I2123" s="1336"/>
      <c r="J2123" s="1337"/>
      <c r="K2123" s="1338"/>
      <c r="L2123" s="1338"/>
      <c r="M2123" s="1338"/>
      <c r="N2123" s="1338"/>
      <c r="O2123" s="1338"/>
      <c r="P2123" s="1338"/>
      <c r="Q2123" s="1338"/>
      <c r="R2123" s="1338"/>
      <c r="S2123" s="1337"/>
      <c r="T2123" s="1337"/>
      <c r="U2123" s="1337"/>
      <c r="V2123" s="1339"/>
      <c r="W2123" s="989"/>
      <c r="X2123" s="2"/>
      <c r="Y2123" s="2"/>
      <c r="Z2123" s="2"/>
      <c r="AA2123" s="2"/>
      <c r="AB2123" s="2"/>
      <c r="AC2123" s="1291"/>
      <c r="AD2123" s="1415"/>
      <c r="AE2123" s="1415"/>
      <c r="AF2123" s="1415"/>
      <c r="AG2123" s="1415"/>
      <c r="AH2123" s="1415"/>
      <c r="AI2123" s="1415"/>
      <c r="AJ2123" s="1415"/>
      <c r="AK2123" s="1415"/>
      <c r="AL2123" s="1415"/>
    </row>
    <row r="2124" spans="1:38" s="731" customFormat="1" ht="25" customHeight="1">
      <c r="A2124" s="1704">
        <f>IF(G2060="",0,1)</f>
        <v>0</v>
      </c>
      <c r="B2124" s="1629"/>
      <c r="C2124" s="1283"/>
      <c r="D2124" s="1561"/>
      <c r="E2124" s="1474" t="str">
        <f t="shared" si="198"/>
        <v/>
      </c>
      <c r="F2124" s="1789"/>
      <c r="G2124" s="1571" t="str">
        <f>G$129</f>
        <v>Réalisez les mesures d'optimisation énergétique au moins 1 x par an - au mieux avant la période de chauffe.</v>
      </c>
      <c r="H2124" s="1335"/>
      <c r="I2124" s="1336"/>
      <c r="J2124" s="1337"/>
      <c r="K2124" s="1338"/>
      <c r="L2124" s="1338"/>
      <c r="M2124" s="1338"/>
      <c r="N2124" s="1338"/>
      <c r="O2124" s="1338"/>
      <c r="P2124" s="1338"/>
      <c r="Q2124" s="1338"/>
      <c r="R2124" s="1338"/>
      <c r="S2124" s="1337"/>
      <c r="T2124" s="1337"/>
      <c r="U2124" s="1337"/>
      <c r="V2124" s="1339"/>
      <c r="W2124" s="989"/>
      <c r="X2124" s="2"/>
      <c r="Y2124" s="2"/>
      <c r="Z2124" s="2"/>
      <c r="AA2124" s="2"/>
      <c r="AB2124" s="2"/>
      <c r="AC2124" s="1291"/>
      <c r="AD2124" s="1415"/>
      <c r="AE2124" s="1415"/>
      <c r="AF2124" s="1415"/>
      <c r="AG2124" s="1415"/>
      <c r="AH2124" s="1415"/>
      <c r="AI2124" s="1415"/>
      <c r="AJ2124" s="1415"/>
      <c r="AK2124" s="1415"/>
      <c r="AL2124" s="1415"/>
    </row>
    <row r="2125" spans="1:38" s="731" customFormat="1" ht="25" customHeight="1">
      <c r="A2125" s="1704">
        <f>IF(G2060="",0,1)</f>
        <v>0</v>
      </c>
      <c r="B2125" s="1629"/>
      <c r="C2125" s="1283"/>
      <c r="D2125" s="1561"/>
      <c r="E2125" s="1474" t="str">
        <f t="shared" ref="E2125:E2158" si="199">IF((SUM(A2125:C2125))&gt;0,G$42,"")</f>
        <v/>
      </c>
      <c r="F2125" s="1789"/>
      <c r="G2125" s="1571"/>
      <c r="H2125" s="1335"/>
      <c r="I2125" s="1336"/>
      <c r="J2125" s="1337"/>
      <c r="K2125" s="1338"/>
      <c r="L2125" s="1338"/>
      <c r="M2125" s="1338"/>
      <c r="N2125" s="1338"/>
      <c r="O2125" s="1338"/>
      <c r="P2125" s="1338"/>
      <c r="Q2125" s="1338"/>
      <c r="R2125" s="1338"/>
      <c r="S2125" s="1572" t="str">
        <f>S$130</f>
        <v>Réalisé</v>
      </c>
      <c r="V2125" s="955" t="str">
        <f>V$130</f>
        <v>Nom, date</v>
      </c>
      <c r="W2125" s="989"/>
      <c r="X2125" s="2"/>
      <c r="Y2125" s="2"/>
      <c r="Z2125" s="2"/>
      <c r="AA2125" s="2"/>
      <c r="AB2125" s="2"/>
      <c r="AC2125" s="1291"/>
      <c r="AD2125" s="1415"/>
      <c r="AE2125" s="1415"/>
      <c r="AF2125" s="1415"/>
      <c r="AG2125" s="1415"/>
      <c r="AH2125" s="1415"/>
      <c r="AI2125" s="1415"/>
      <c r="AJ2125" s="1415"/>
      <c r="AK2125" s="1415"/>
      <c r="AL2125" s="1415"/>
    </row>
    <row r="2126" spans="1:38" s="731" customFormat="1" ht="25" customHeight="1">
      <c r="A2126" s="1704">
        <f>IF(G2060="",0,1)</f>
        <v>0</v>
      </c>
      <c r="B2126" s="1629"/>
      <c r="C2126" s="1283"/>
      <c r="D2126" s="1561"/>
      <c r="E2126" s="1474" t="str">
        <f t="shared" si="199"/>
        <v/>
      </c>
      <c r="F2126" s="1789"/>
      <c r="G2126" s="1335" t="str">
        <f>G$131</f>
        <v>2.1 Etanchéité</v>
      </c>
      <c r="H2126" s="1335"/>
      <c r="I2126" s="1336"/>
      <c r="J2126" s="1337"/>
      <c r="K2126" s="1338"/>
      <c r="L2126" s="1338"/>
      <c r="M2126" s="1338"/>
      <c r="N2126" s="1338"/>
      <c r="O2126" s="1338"/>
      <c r="P2126" s="1338"/>
      <c r="Q2126" s="1338"/>
      <c r="R2126" s="1338"/>
      <c r="S2126" s="1337"/>
      <c r="T2126" s="1337"/>
      <c r="U2126" s="1337"/>
      <c r="V2126" s="1339"/>
      <c r="W2126" s="1339"/>
      <c r="X2126" s="1339"/>
      <c r="Y2126" s="2"/>
      <c r="Z2126" s="2"/>
      <c r="AA2126" s="2"/>
      <c r="AB2126" s="2"/>
      <c r="AC2126" s="1291"/>
      <c r="AD2126" s="1415"/>
      <c r="AE2126" s="1415"/>
      <c r="AF2126" s="1415"/>
      <c r="AG2126" s="1415"/>
      <c r="AH2126" s="1415"/>
      <c r="AI2126" s="1415"/>
      <c r="AJ2126" s="1415"/>
      <c r="AK2126" s="1415"/>
      <c r="AL2126" s="1415"/>
    </row>
    <row r="2127" spans="1:38" s="731" customFormat="1" ht="19" customHeight="1">
      <c r="A2127" s="1704">
        <f>IF(G2060="",0,1)</f>
        <v>0</v>
      </c>
      <c r="B2127" s="1629"/>
      <c r="C2127" s="1283"/>
      <c r="D2127" s="1561"/>
      <c r="E2127" s="1474" t="str">
        <f t="shared" si="199"/>
        <v/>
      </c>
      <c r="F2127" s="1789"/>
      <c r="G2127" s="1573" t="s">
        <v>9</v>
      </c>
      <c r="H2127" s="1574" t="str">
        <f>BT2060</f>
        <v/>
      </c>
      <c r="I2127" s="1575"/>
      <c r="J2127" s="1576"/>
      <c r="K2127" s="1577"/>
      <c r="L2127" s="1578"/>
      <c r="M2127" s="1578"/>
      <c r="N2127" s="1578"/>
      <c r="O2127" s="1578"/>
      <c r="P2127" s="1578"/>
      <c r="Q2127" s="1578"/>
      <c r="R2127" s="1578"/>
      <c r="S2127" s="1578"/>
      <c r="T2127" s="1578"/>
      <c r="U2127" s="1576"/>
      <c r="V2127" s="1579"/>
      <c r="W2127" s="1579"/>
      <c r="X2127" s="1579"/>
      <c r="Y2127" s="2"/>
      <c r="Z2127" s="2"/>
      <c r="AA2127" s="2"/>
      <c r="AB2127" s="2"/>
      <c r="AC2127" s="1291"/>
      <c r="AD2127" s="1415"/>
      <c r="AE2127" s="1415"/>
      <c r="AF2127" s="1415"/>
      <c r="AG2127" s="1415"/>
      <c r="AH2127" s="1415"/>
      <c r="AI2127" s="1415"/>
      <c r="AJ2127" s="1415"/>
      <c r="AK2127" s="1415"/>
      <c r="AL2127" s="1415"/>
    </row>
    <row r="2128" spans="1:38" s="731" customFormat="1" ht="20" customHeight="1">
      <c r="A2128" s="1704">
        <f>IF(G2060="",0,1)</f>
        <v>0</v>
      </c>
      <c r="B2128" s="1629"/>
      <c r="C2128" s="1283"/>
      <c r="D2128" s="1561"/>
      <c r="E2128" s="1474" t="str">
        <f t="shared" si="199"/>
        <v/>
      </c>
      <c r="F2128" s="1789"/>
      <c r="G2128" s="1573"/>
      <c r="H2128" s="1335"/>
      <c r="I2128" s="2176" t="s">
        <v>528</v>
      </c>
      <c r="J2128" s="2176"/>
      <c r="K2128" s="1338"/>
      <c r="L2128" s="1338"/>
      <c r="M2128" s="1338"/>
      <c r="N2128" s="1338"/>
      <c r="O2128" s="1338"/>
      <c r="P2128" s="1337"/>
      <c r="Q2128" s="1337"/>
      <c r="U2128" s="1580"/>
      <c r="V2128" s="1580"/>
      <c r="W2128" s="1580"/>
      <c r="X2128" s="1580"/>
      <c r="Y2128" s="2"/>
      <c r="Z2128" s="2"/>
      <c r="AA2128" s="2"/>
      <c r="AB2128" s="2"/>
      <c r="AC2128" s="1291"/>
      <c r="AD2128" s="1415"/>
      <c r="AE2128" s="1415"/>
      <c r="AF2128" s="1415"/>
      <c r="AG2128" s="1415"/>
      <c r="AH2128" s="1415"/>
      <c r="AI2128" s="1415"/>
      <c r="AJ2128" s="1415"/>
      <c r="AK2128" s="1415"/>
      <c r="AL2128" s="1415"/>
    </row>
    <row r="2129" spans="1:38" s="731" customFormat="1" ht="25" customHeight="1">
      <c r="A2129" s="1704">
        <f>IF(G2060="",0,1)</f>
        <v>0</v>
      </c>
      <c r="B2129" s="1629"/>
      <c r="C2129" s="1283"/>
      <c r="D2129" s="1561"/>
      <c r="E2129" s="1474" t="str">
        <f t="shared" si="199"/>
        <v/>
      </c>
      <c r="F2129" s="1789"/>
      <c r="G2129" s="1573"/>
      <c r="H2129" s="1335"/>
      <c r="I2129" s="2176" t="s">
        <v>529</v>
      </c>
      <c r="J2129" s="2176"/>
      <c r="K2129" s="2177" t="str">
        <f>K$134</f>
        <v xml:space="preserve"> Améliorez l'étanchéité des portes en renforçant les joints.</v>
      </c>
      <c r="L2129" s="2177"/>
      <c r="M2129" s="2177"/>
      <c r="N2129" s="2177"/>
      <c r="O2129" s="2177"/>
      <c r="P2129" s="2177"/>
      <c r="Q2129" s="2177"/>
      <c r="R2129" s="2177"/>
      <c r="S2129" s="1581" t="s">
        <v>16</v>
      </c>
      <c r="T2129" s="1582"/>
      <c r="U2129" s="1580"/>
      <c r="V2129" s="1583"/>
      <c r="W2129" s="1584"/>
      <c r="X2129" s="1585"/>
      <c r="Y2129" s="2"/>
      <c r="Z2129" s="2"/>
      <c r="AA2129" s="2"/>
      <c r="AB2129" s="2"/>
      <c r="AC2129" s="1291"/>
      <c r="AD2129" s="1415"/>
      <c r="AE2129" s="1415"/>
      <c r="AF2129" s="1415"/>
      <c r="AG2129" s="1415"/>
      <c r="AH2129" s="1415"/>
      <c r="AI2129" s="1415"/>
      <c r="AJ2129" s="1415"/>
      <c r="AK2129" s="1415"/>
      <c r="AL2129" s="1415"/>
    </row>
    <row r="2130" spans="1:38" s="731" customFormat="1" ht="6" customHeight="1">
      <c r="A2130" s="1704">
        <f>IF(G2060="",0,1)</f>
        <v>0</v>
      </c>
      <c r="B2130" s="1629"/>
      <c r="C2130" s="1283"/>
      <c r="D2130" s="1561"/>
      <c r="E2130" s="1474" t="str">
        <f t="shared" si="199"/>
        <v/>
      </c>
      <c r="F2130" s="1789"/>
      <c r="G2130" s="1573"/>
      <c r="H2130" s="1335"/>
      <c r="I2130" s="1586"/>
      <c r="J2130" s="1586"/>
      <c r="K2130" s="1587"/>
      <c r="L2130" s="1587"/>
      <c r="M2130" s="1587"/>
      <c r="N2130" s="1587"/>
      <c r="O2130" s="1587"/>
      <c r="P2130" s="1587"/>
      <c r="Q2130" s="1587"/>
      <c r="R2130" s="1338"/>
      <c r="S2130" s="1337"/>
      <c r="T2130" s="1588"/>
      <c r="U2130" s="1582"/>
      <c r="V2130" s="1339"/>
      <c r="W2130" s="1339"/>
      <c r="X2130" s="1339"/>
      <c r="Y2130" s="2"/>
      <c r="Z2130" s="2"/>
      <c r="AA2130" s="2"/>
      <c r="AB2130" s="2"/>
      <c r="AC2130" s="1291"/>
      <c r="AD2130" s="1415"/>
      <c r="AE2130" s="1415"/>
      <c r="AF2130" s="1415"/>
      <c r="AG2130" s="1415"/>
      <c r="AH2130" s="1415"/>
      <c r="AI2130" s="1415"/>
      <c r="AJ2130" s="1415"/>
      <c r="AK2130" s="1415"/>
      <c r="AL2130" s="1415"/>
    </row>
    <row r="2131" spans="1:38" s="731" customFormat="1" ht="19" customHeight="1">
      <c r="A2131" s="1704">
        <f>IF(G2060="",0,1)</f>
        <v>0</v>
      </c>
      <c r="B2131" s="1629"/>
      <c r="C2131" s="1283"/>
      <c r="D2131" s="1561"/>
      <c r="E2131" s="1474" t="str">
        <f t="shared" si="199"/>
        <v/>
      </c>
      <c r="F2131" s="1789"/>
      <c r="G2131" s="1573" t="s">
        <v>9</v>
      </c>
      <c r="H2131" s="1574" t="str">
        <f>BU2060</f>
        <v/>
      </c>
      <c r="I2131" s="1575"/>
      <c r="J2131" s="1576"/>
      <c r="K2131" s="1577"/>
      <c r="L2131" s="1578"/>
      <c r="M2131" s="1578"/>
      <c r="N2131" s="1578"/>
      <c r="O2131" s="1578"/>
      <c r="P2131" s="1578"/>
      <c r="Q2131" s="1578"/>
      <c r="R2131" s="1578"/>
      <c r="S2131" s="1578"/>
      <c r="T2131" s="1578"/>
      <c r="U2131" s="1576"/>
      <c r="V2131" s="1579"/>
      <c r="W2131" s="1579"/>
      <c r="X2131" s="1579"/>
      <c r="Y2131" s="2"/>
      <c r="Z2131" s="2"/>
      <c r="AA2131" s="2"/>
      <c r="AB2131" s="2"/>
      <c r="AC2131" s="1291"/>
      <c r="AD2131" s="1415"/>
      <c r="AE2131" s="1415"/>
      <c r="AF2131" s="1415"/>
      <c r="AG2131" s="1415"/>
      <c r="AH2131" s="1415"/>
      <c r="AI2131" s="1415"/>
      <c r="AJ2131" s="1415"/>
      <c r="AK2131" s="1415"/>
      <c r="AL2131" s="1415"/>
    </row>
    <row r="2132" spans="1:38" s="731" customFormat="1" ht="19" customHeight="1">
      <c r="A2132" s="1704">
        <f>IF(G2060="",0,1)</f>
        <v>0</v>
      </c>
      <c r="B2132" s="1629"/>
      <c r="C2132" s="1283"/>
      <c r="D2132" s="1561"/>
      <c r="E2132" s="1474" t="str">
        <f t="shared" si="199"/>
        <v/>
      </c>
      <c r="F2132" s="1789"/>
      <c r="G2132" s="1571"/>
      <c r="H2132" s="1335"/>
      <c r="I2132" s="2176" t="s">
        <v>528</v>
      </c>
      <c r="J2132" s="2176"/>
      <c r="K2132" s="1338"/>
      <c r="L2132" s="1338"/>
      <c r="M2132" s="1338"/>
      <c r="N2132" s="1338"/>
      <c r="O2132" s="1338"/>
      <c r="P2132" s="1337"/>
      <c r="Q2132" s="1337"/>
      <c r="U2132" s="1580"/>
      <c r="V2132" s="1580"/>
      <c r="W2132" s="1580"/>
      <c r="X2132" s="1580"/>
      <c r="Y2132" s="2"/>
      <c r="Z2132" s="2"/>
      <c r="AA2132" s="2"/>
      <c r="AB2132" s="2"/>
      <c r="AC2132" s="1291"/>
      <c r="AD2132" s="1415"/>
      <c r="AE2132" s="1415"/>
      <c r="AF2132" s="1415"/>
      <c r="AG2132" s="1415"/>
      <c r="AH2132" s="1415"/>
      <c r="AI2132" s="1415"/>
      <c r="AJ2132" s="1415"/>
      <c r="AK2132" s="1415"/>
      <c r="AL2132" s="1415"/>
    </row>
    <row r="2133" spans="1:38" s="731" customFormat="1" ht="31" customHeight="1">
      <c r="A2133" s="1704">
        <f>IF(G2060="",0,1)</f>
        <v>0</v>
      </c>
      <c r="B2133" s="1629"/>
      <c r="C2133" s="1283"/>
      <c r="D2133" s="1561"/>
      <c r="E2133" s="1474" t="str">
        <f t="shared" si="199"/>
        <v/>
      </c>
      <c r="F2133" s="1789"/>
      <c r="G2133" s="1571"/>
      <c r="H2133" s="1335"/>
      <c r="I2133" s="2176" t="s">
        <v>529</v>
      </c>
      <c r="J2133" s="2176"/>
      <c r="K2133" s="2178" t="str">
        <f>BV2060</f>
        <v/>
      </c>
      <c r="L2133" s="2177"/>
      <c r="M2133" s="2177"/>
      <c r="N2133" s="2177"/>
      <c r="O2133" s="2177"/>
      <c r="P2133" s="2177"/>
      <c r="Q2133" s="2177"/>
      <c r="R2133" s="2177"/>
      <c r="S2133" s="1581" t="s">
        <v>16</v>
      </c>
      <c r="T2133" s="1582"/>
      <c r="U2133" s="1580"/>
      <c r="V2133" s="1583"/>
      <c r="W2133" s="1584"/>
      <c r="X2133" s="1585"/>
      <c r="Y2133" s="2"/>
      <c r="Z2133" s="2"/>
      <c r="AA2133" s="2"/>
      <c r="AB2133" s="2"/>
      <c r="AC2133" s="1291"/>
      <c r="AD2133" s="1415"/>
      <c r="AE2133" s="1415"/>
      <c r="AF2133" s="1415"/>
      <c r="AG2133" s="1415"/>
      <c r="AH2133" s="1415"/>
      <c r="AI2133" s="1415"/>
      <c r="AJ2133" s="1415"/>
      <c r="AK2133" s="1415"/>
      <c r="AL2133" s="1415"/>
    </row>
    <row r="2134" spans="1:38" s="731" customFormat="1" ht="6" customHeight="1">
      <c r="A2134" s="1704">
        <f>IF(G2060="",0,1)</f>
        <v>0</v>
      </c>
      <c r="B2134" s="1629"/>
      <c r="C2134" s="1283"/>
      <c r="D2134" s="1561"/>
      <c r="E2134" s="1474" t="str">
        <f t="shared" si="199"/>
        <v/>
      </c>
      <c r="F2134" s="1789"/>
      <c r="G2134" s="1571"/>
      <c r="H2134" s="1335"/>
      <c r="I2134" s="1586"/>
      <c r="J2134" s="1586"/>
      <c r="K2134" s="1587"/>
      <c r="L2134" s="1587"/>
      <c r="M2134" s="1587"/>
      <c r="N2134" s="1587"/>
      <c r="O2134" s="1587"/>
      <c r="P2134" s="1587"/>
      <c r="Q2134" s="1587"/>
      <c r="R2134" s="1338"/>
      <c r="S2134" s="1337"/>
      <c r="T2134" s="1582"/>
      <c r="U2134" s="1582"/>
      <c r="V2134" s="1339"/>
      <c r="W2134" s="1339"/>
      <c r="X2134" s="1339"/>
      <c r="Y2134" s="2"/>
      <c r="Z2134" s="2"/>
      <c r="AA2134" s="2"/>
      <c r="AB2134" s="2"/>
      <c r="AC2134" s="1291"/>
      <c r="AD2134" s="1415"/>
      <c r="AE2134" s="1415"/>
      <c r="AF2134" s="1415"/>
      <c r="AG2134" s="1415"/>
      <c r="AH2134" s="1415"/>
      <c r="AI2134" s="1415"/>
      <c r="AJ2134" s="1415"/>
      <c r="AK2134" s="1415"/>
      <c r="AL2134" s="1415"/>
    </row>
    <row r="2135" spans="1:38" s="731" customFormat="1" ht="17" customHeight="1">
      <c r="A2135" s="1704">
        <f>IF(G2060="",0,1)</f>
        <v>0</v>
      </c>
      <c r="B2135" s="1629"/>
      <c r="C2135" s="1283"/>
      <c r="D2135" s="1561"/>
      <c r="E2135" s="1474" t="str">
        <f t="shared" si="199"/>
        <v/>
      </c>
      <c r="F2135" s="1789"/>
      <c r="G2135" s="1571"/>
      <c r="H2135" s="1589"/>
      <c r="I2135" s="1590"/>
      <c r="J2135" s="1590"/>
      <c r="K2135" s="1591"/>
      <c r="L2135" s="1591"/>
      <c r="M2135" s="1591"/>
      <c r="N2135" s="1591"/>
      <c r="O2135" s="1591"/>
      <c r="P2135" s="1591"/>
      <c r="Q2135" s="1591"/>
      <c r="R2135" s="1592"/>
      <c r="S2135" s="1593"/>
      <c r="T2135" s="1594"/>
      <c r="U2135" s="1594"/>
      <c r="V2135" s="1595"/>
      <c r="W2135" s="1595"/>
      <c r="X2135" s="1595"/>
      <c r="Y2135" s="2"/>
      <c r="Z2135" s="2"/>
      <c r="AA2135" s="2"/>
      <c r="AB2135" s="2"/>
      <c r="AC2135" s="1291"/>
      <c r="AD2135" s="1415"/>
      <c r="AE2135" s="1415"/>
      <c r="AF2135" s="1415"/>
      <c r="AG2135" s="1415"/>
      <c r="AH2135" s="1415"/>
      <c r="AI2135" s="1415"/>
      <c r="AJ2135" s="1415"/>
      <c r="AK2135" s="1415"/>
      <c r="AL2135" s="1415"/>
    </row>
    <row r="2136" spans="1:38" s="731" customFormat="1" ht="25" customHeight="1">
      <c r="A2136" s="1704">
        <f>IF(G2060="",0,1)</f>
        <v>0</v>
      </c>
      <c r="B2136" s="1629"/>
      <c r="C2136" s="1283"/>
      <c r="D2136" s="1561"/>
      <c r="E2136" s="1474" t="str">
        <f t="shared" si="199"/>
        <v/>
      </c>
      <c r="F2136" s="1789"/>
      <c r="G2136" s="1335" t="str">
        <f>G$141</f>
        <v>2.2 Sonde</v>
      </c>
      <c r="H2136" s="1335"/>
      <c r="I2136" s="1336"/>
      <c r="J2136" s="1337"/>
      <c r="K2136" s="1338"/>
      <c r="L2136" s="1338"/>
      <c r="M2136" s="1338"/>
      <c r="N2136" s="1338"/>
      <c r="O2136" s="1338"/>
      <c r="P2136" s="1338"/>
      <c r="Q2136" s="1338"/>
      <c r="R2136" s="1338"/>
      <c r="S2136" s="1337"/>
      <c r="T2136" s="1337"/>
      <c r="U2136" s="1337"/>
      <c r="V2136" s="1339"/>
      <c r="W2136" s="1339"/>
      <c r="X2136" s="1339"/>
      <c r="Y2136" s="2"/>
      <c r="Z2136" s="2"/>
      <c r="AA2136" s="2"/>
      <c r="AB2136" s="2"/>
      <c r="AC2136" s="1291"/>
      <c r="AD2136" s="1415"/>
      <c r="AE2136" s="1415"/>
      <c r="AF2136" s="1415"/>
      <c r="AG2136" s="1415"/>
      <c r="AH2136" s="1415"/>
      <c r="AI2136" s="1415"/>
      <c r="AJ2136" s="1415"/>
      <c r="AK2136" s="1415"/>
      <c r="AL2136" s="1415"/>
    </row>
    <row r="2137" spans="1:38" s="731" customFormat="1" ht="19" customHeight="1">
      <c r="A2137" s="1704">
        <f>IF(G2060="",0,1)</f>
        <v>0</v>
      </c>
      <c r="B2137" s="1629"/>
      <c r="C2137" s="1283"/>
      <c r="D2137" s="1561"/>
      <c r="E2137" s="1474" t="str">
        <f t="shared" si="199"/>
        <v/>
      </c>
      <c r="F2137" s="1789"/>
      <c r="G2137" s="1573" t="s">
        <v>9</v>
      </c>
      <c r="H2137" s="1596" t="str">
        <f>BW2060</f>
        <v/>
      </c>
      <c r="I2137" s="1575"/>
      <c r="J2137" s="1576"/>
      <c r="K2137" s="1577"/>
      <c r="L2137" s="1578"/>
      <c r="M2137" s="1578"/>
      <c r="N2137" s="1578"/>
      <c r="O2137" s="1578"/>
      <c r="P2137" s="1578"/>
      <c r="Q2137" s="1578"/>
      <c r="R2137" s="1578"/>
      <c r="S2137" s="1578"/>
      <c r="T2137" s="1578"/>
      <c r="U2137" s="1576"/>
      <c r="V2137" s="1579"/>
      <c r="W2137" s="1579"/>
      <c r="X2137" s="1579"/>
      <c r="Y2137" s="2"/>
      <c r="Z2137" s="2"/>
      <c r="AA2137" s="2"/>
      <c r="AB2137" s="2"/>
      <c r="AC2137" s="1291"/>
      <c r="AD2137" s="1415"/>
      <c r="AE2137" s="1415"/>
      <c r="AF2137" s="1415"/>
      <c r="AG2137" s="1415"/>
      <c r="AH2137" s="1415"/>
      <c r="AI2137" s="1415"/>
      <c r="AJ2137" s="1415"/>
      <c r="AK2137" s="1415"/>
      <c r="AL2137" s="1415"/>
    </row>
    <row r="2138" spans="1:38" s="731" customFormat="1" ht="19" customHeight="1">
      <c r="A2138" s="1704">
        <f>IF(G2060="",0,1)</f>
        <v>0</v>
      </c>
      <c r="B2138" s="1629"/>
      <c r="C2138" s="1283"/>
      <c r="D2138" s="1561"/>
      <c r="E2138" s="1474" t="str">
        <f t="shared" si="199"/>
        <v/>
      </c>
      <c r="F2138" s="1789"/>
      <c r="G2138" s="1573"/>
      <c r="H2138" s="1335"/>
      <c r="I2138" s="2176" t="s">
        <v>528</v>
      </c>
      <c r="J2138" s="2176"/>
      <c r="K2138" s="1338"/>
      <c r="L2138" s="1338"/>
      <c r="M2138" s="1338"/>
      <c r="N2138" s="1338"/>
      <c r="O2138" s="1338"/>
      <c r="P2138" s="1337"/>
      <c r="Q2138" s="1337"/>
      <c r="U2138" s="1580"/>
      <c r="V2138" s="1580"/>
      <c r="W2138" s="1580"/>
      <c r="X2138" s="1580"/>
      <c r="Y2138" s="2"/>
      <c r="Z2138" s="2"/>
      <c r="AA2138" s="2"/>
      <c r="AB2138" s="2"/>
      <c r="AC2138" s="1291"/>
      <c r="AD2138" s="1415"/>
      <c r="AE2138" s="1415"/>
      <c r="AF2138" s="1415"/>
      <c r="AG2138" s="1415"/>
      <c r="AH2138" s="1415"/>
      <c r="AI2138" s="1415"/>
      <c r="AJ2138" s="1415"/>
      <c r="AK2138" s="1415"/>
      <c r="AL2138" s="1415"/>
    </row>
    <row r="2139" spans="1:38" s="731" customFormat="1" ht="31" customHeight="1">
      <c r="A2139" s="1704">
        <f>IF(G2060="",0,1)</f>
        <v>0</v>
      </c>
      <c r="B2139" s="1629"/>
      <c r="C2139" s="1283"/>
      <c r="D2139" s="1561"/>
      <c r="E2139" s="1474" t="str">
        <f t="shared" si="199"/>
        <v/>
      </c>
      <c r="F2139" s="1789"/>
      <c r="G2139" s="1573"/>
      <c r="H2139" s="1335"/>
      <c r="I2139" s="2176" t="s">
        <v>529</v>
      </c>
      <c r="J2139" s="2176"/>
      <c r="K2139" s="2177" t="str">
        <f>K$144</f>
        <v>Réajustez les sondes de façon à ce qu'elles assurent une exactitude de mesure de l'ordre de ± 0.2°C.</v>
      </c>
      <c r="L2139" s="2177"/>
      <c r="M2139" s="2177"/>
      <c r="N2139" s="2177"/>
      <c r="O2139" s="2177"/>
      <c r="P2139" s="2177"/>
      <c r="Q2139" s="2177"/>
      <c r="R2139" s="2177"/>
      <c r="S2139" s="1581" t="s">
        <v>16</v>
      </c>
      <c r="T2139" s="1582"/>
      <c r="U2139" s="1580"/>
      <c r="V2139" s="1583"/>
      <c r="W2139" s="1584"/>
      <c r="X2139" s="1585"/>
      <c r="Y2139" s="2"/>
      <c r="Z2139" s="2"/>
      <c r="AA2139" s="2"/>
      <c r="AB2139" s="2"/>
      <c r="AC2139" s="1291"/>
      <c r="AD2139" s="1415"/>
      <c r="AE2139" s="1415"/>
      <c r="AF2139" s="1415"/>
      <c r="AG2139" s="1415"/>
      <c r="AH2139" s="1415"/>
      <c r="AI2139" s="1415"/>
      <c r="AJ2139" s="1415"/>
      <c r="AK2139" s="1415"/>
      <c r="AL2139" s="1415"/>
    </row>
    <row r="2140" spans="1:38" s="731" customFormat="1" ht="6" customHeight="1">
      <c r="A2140" s="1704">
        <f>IF(G2060="",0,1)</f>
        <v>0</v>
      </c>
      <c r="B2140" s="1629"/>
      <c r="C2140" s="1283"/>
      <c r="D2140" s="1561"/>
      <c r="E2140" s="1474" t="str">
        <f t="shared" si="199"/>
        <v/>
      </c>
      <c r="F2140" s="1789"/>
      <c r="G2140" s="1573"/>
      <c r="H2140" s="1335"/>
      <c r="I2140" s="1586"/>
      <c r="J2140" s="1586"/>
      <c r="K2140" s="1587"/>
      <c r="L2140" s="1587"/>
      <c r="M2140" s="1587"/>
      <c r="N2140" s="1587"/>
      <c r="O2140" s="1587"/>
      <c r="P2140" s="1587"/>
      <c r="Q2140" s="1587"/>
      <c r="R2140" s="1338"/>
      <c r="S2140" s="1337"/>
      <c r="T2140" s="1588"/>
      <c r="U2140" s="1582"/>
      <c r="V2140" s="1339"/>
      <c r="W2140" s="1339"/>
      <c r="X2140" s="1339"/>
      <c r="Y2140" s="2"/>
      <c r="Z2140" s="2"/>
      <c r="AA2140" s="2"/>
      <c r="AB2140" s="2"/>
      <c r="AC2140" s="1291"/>
      <c r="AD2140" s="1415"/>
      <c r="AE2140" s="1415"/>
      <c r="AF2140" s="1415"/>
      <c r="AG2140" s="1415"/>
      <c r="AH2140" s="1415"/>
      <c r="AI2140" s="1415"/>
      <c r="AJ2140" s="1415"/>
      <c r="AK2140" s="1415"/>
      <c r="AL2140" s="1415"/>
    </row>
    <row r="2141" spans="1:38" s="731" customFormat="1" ht="19" customHeight="1">
      <c r="A2141" s="1704">
        <f>IF(G2060="",0,1)</f>
        <v>0</v>
      </c>
      <c r="B2141" s="1629"/>
      <c r="C2141" s="1283"/>
      <c r="D2141" s="1561"/>
      <c r="E2141" s="1474" t="str">
        <f t="shared" si="199"/>
        <v/>
      </c>
      <c r="F2141" s="1789"/>
      <c r="G2141" s="1573" t="s">
        <v>9</v>
      </c>
      <c r="H2141" s="1596" t="str">
        <f>BX2060</f>
        <v/>
      </c>
      <c r="I2141" s="1575"/>
      <c r="J2141" s="1576"/>
      <c r="K2141" s="1577"/>
      <c r="L2141" s="1578"/>
      <c r="M2141" s="1578"/>
      <c r="N2141" s="1578"/>
      <c r="O2141" s="1578"/>
      <c r="P2141" s="1578"/>
      <c r="Q2141" s="1578"/>
      <c r="R2141" s="1578"/>
      <c r="S2141" s="1578"/>
      <c r="T2141" s="1578"/>
      <c r="U2141" s="1576"/>
      <c r="V2141" s="1579"/>
      <c r="W2141" s="1579"/>
      <c r="X2141" s="1579"/>
      <c r="Y2141" s="2"/>
      <c r="Z2141" s="2"/>
      <c r="AA2141" s="2"/>
      <c r="AB2141" s="2"/>
      <c r="AC2141" s="1291"/>
      <c r="AD2141" s="1415"/>
      <c r="AE2141" s="1415"/>
      <c r="AF2141" s="1415"/>
      <c r="AG2141" s="1415"/>
      <c r="AH2141" s="1415"/>
      <c r="AI2141" s="1415"/>
      <c r="AJ2141" s="1415"/>
      <c r="AK2141" s="1415"/>
      <c r="AL2141" s="1415"/>
    </row>
    <row r="2142" spans="1:38" s="731" customFormat="1" ht="19" customHeight="1">
      <c r="A2142" s="1704">
        <f>IF(G2060="",0,1)</f>
        <v>0</v>
      </c>
      <c r="B2142" s="1629"/>
      <c r="C2142" s="1283"/>
      <c r="D2142" s="1561"/>
      <c r="E2142" s="1474" t="str">
        <f t="shared" si="199"/>
        <v/>
      </c>
      <c r="F2142" s="1789"/>
      <c r="G2142" s="1571"/>
      <c r="H2142" s="1335"/>
      <c r="I2142" s="2176" t="s">
        <v>528</v>
      </c>
      <c r="J2142" s="2176"/>
      <c r="K2142" s="1338"/>
      <c r="L2142" s="1338"/>
      <c r="M2142" s="1338"/>
      <c r="N2142" s="1338"/>
      <c r="O2142" s="1338"/>
      <c r="P2142" s="1337"/>
      <c r="Q2142" s="1337"/>
      <c r="U2142" s="1580"/>
      <c r="V2142" s="1580"/>
      <c r="W2142" s="1580"/>
      <c r="X2142" s="1580"/>
      <c r="Y2142" s="2"/>
      <c r="Z2142" s="2"/>
      <c r="AA2142" s="2"/>
      <c r="AB2142" s="2"/>
      <c r="AC2142" s="1291"/>
      <c r="AD2142" s="1415"/>
      <c r="AE2142" s="1415"/>
      <c r="AF2142" s="1415"/>
      <c r="AG2142" s="1415"/>
      <c r="AH2142" s="1415"/>
      <c r="AI2142" s="1415"/>
      <c r="AJ2142" s="1415"/>
      <c r="AK2142" s="1415"/>
      <c r="AL2142" s="1415"/>
    </row>
    <row r="2143" spans="1:38" s="731" customFormat="1" ht="31" customHeight="1">
      <c r="A2143" s="1704">
        <f>IF(G2060="",0,1)</f>
        <v>0</v>
      </c>
      <c r="B2143" s="1629"/>
      <c r="C2143" s="1283"/>
      <c r="D2143" s="1561"/>
      <c r="E2143" s="1474" t="str">
        <f t="shared" si="199"/>
        <v/>
      </c>
      <c r="F2143" s="1789"/>
      <c r="G2143" s="1571"/>
      <c r="H2143" s="1335"/>
      <c r="I2143" s="2176" t="s">
        <v>529</v>
      </c>
      <c r="J2143" s="2176"/>
      <c r="K2143" s="2177" t="str">
        <f>K$148</f>
        <v>Placez les sondes de façon à ce qu'elles soient disposées entre 0 et 50 cm au-dessus de la plante.</v>
      </c>
      <c r="L2143" s="2177"/>
      <c r="M2143" s="2177"/>
      <c r="N2143" s="2177"/>
      <c r="O2143" s="2177"/>
      <c r="P2143" s="2177"/>
      <c r="Q2143" s="2177"/>
      <c r="R2143" s="2177"/>
      <c r="S2143" s="1581" t="s">
        <v>16</v>
      </c>
      <c r="T2143" s="1582"/>
      <c r="U2143" s="1580"/>
      <c r="V2143" s="1583"/>
      <c r="W2143" s="1584"/>
      <c r="X2143" s="1585"/>
      <c r="Y2143" s="2"/>
      <c r="Z2143" s="2"/>
      <c r="AA2143" s="2"/>
      <c r="AB2143" s="2"/>
      <c r="AC2143" s="1291"/>
      <c r="AD2143" s="1415"/>
      <c r="AE2143" s="1415"/>
      <c r="AF2143" s="1415"/>
      <c r="AG2143" s="1415"/>
      <c r="AH2143" s="1415"/>
      <c r="AI2143" s="1415"/>
      <c r="AJ2143" s="1415"/>
      <c r="AK2143" s="1415"/>
      <c r="AL2143" s="1415"/>
    </row>
    <row r="2144" spans="1:38" s="731" customFormat="1" ht="6" customHeight="1">
      <c r="A2144" s="1704">
        <f>IF(G2060="",0,1)</f>
        <v>0</v>
      </c>
      <c r="B2144" s="1629"/>
      <c r="C2144" s="1283"/>
      <c r="D2144" s="1561"/>
      <c r="E2144" s="1474" t="str">
        <f t="shared" si="199"/>
        <v/>
      </c>
      <c r="F2144" s="1789"/>
      <c r="G2144" s="1571"/>
      <c r="H2144" s="1335"/>
      <c r="I2144" s="1586"/>
      <c r="J2144" s="1586"/>
      <c r="K2144" s="1587"/>
      <c r="L2144" s="1587"/>
      <c r="M2144" s="1587"/>
      <c r="N2144" s="1587"/>
      <c r="O2144" s="1587"/>
      <c r="P2144" s="1587"/>
      <c r="Q2144" s="1587"/>
      <c r="R2144" s="1338"/>
      <c r="S2144" s="1337"/>
      <c r="T2144" s="1582"/>
      <c r="U2144" s="1582"/>
      <c r="V2144" s="1339"/>
      <c r="W2144" s="1339"/>
      <c r="X2144" s="1339"/>
      <c r="Y2144" s="2"/>
      <c r="Z2144" s="2"/>
      <c r="AA2144" s="2"/>
      <c r="AB2144" s="2"/>
      <c r="AC2144" s="1291"/>
      <c r="AD2144" s="1415"/>
      <c r="AE2144" s="1415"/>
      <c r="AF2144" s="1415"/>
      <c r="AG2144" s="1415"/>
      <c r="AH2144" s="1415"/>
      <c r="AI2144" s="1415"/>
      <c r="AJ2144" s="1415"/>
      <c r="AK2144" s="1415"/>
      <c r="AL2144" s="1415"/>
    </row>
    <row r="2145" spans="1:39" s="731" customFormat="1" ht="17" customHeight="1">
      <c r="A2145" s="1704">
        <f>IF(G2060="",0,1)</f>
        <v>0</v>
      </c>
      <c r="B2145" s="1629"/>
      <c r="C2145" s="1283"/>
      <c r="D2145" s="1561"/>
      <c r="E2145" s="1474" t="str">
        <f t="shared" si="199"/>
        <v/>
      </c>
      <c r="F2145" s="1789"/>
      <c r="G2145" s="1571"/>
      <c r="H2145" s="1589"/>
      <c r="I2145" s="1590"/>
      <c r="J2145" s="1590"/>
      <c r="K2145" s="1591"/>
      <c r="L2145" s="1591"/>
      <c r="M2145" s="1591"/>
      <c r="N2145" s="1591"/>
      <c r="O2145" s="1591"/>
      <c r="P2145" s="1591"/>
      <c r="Q2145" s="1591"/>
      <c r="R2145" s="1592"/>
      <c r="S2145" s="1593"/>
      <c r="T2145" s="1594"/>
      <c r="U2145" s="1594"/>
      <c r="V2145" s="1595"/>
      <c r="W2145" s="1595"/>
      <c r="X2145" s="1595"/>
      <c r="Y2145" s="2"/>
      <c r="Z2145" s="2"/>
      <c r="AA2145" s="2"/>
      <c r="AB2145" s="2"/>
      <c r="AC2145" s="1291"/>
      <c r="AD2145" s="1415"/>
      <c r="AE2145" s="1415"/>
      <c r="AF2145" s="1415"/>
      <c r="AG2145" s="1415"/>
      <c r="AH2145" s="1415"/>
      <c r="AI2145" s="1415"/>
      <c r="AJ2145" s="1415"/>
      <c r="AK2145" s="1415"/>
      <c r="AL2145" s="1415"/>
    </row>
    <row r="2146" spans="1:39" s="731" customFormat="1" ht="25" customHeight="1">
      <c r="A2146" s="1704">
        <f>IF(G2060="",0,1)</f>
        <v>0</v>
      </c>
      <c r="B2146" s="1629"/>
      <c r="C2146" s="1283"/>
      <c r="D2146" s="1561"/>
      <c r="E2146" s="1474" t="str">
        <f t="shared" si="199"/>
        <v/>
      </c>
      <c r="F2146" s="1789"/>
      <c r="G2146" s="1335" t="str">
        <f>G$151</f>
        <v>2.3 Ecran thermique</v>
      </c>
      <c r="H2146" s="1335"/>
      <c r="I2146" s="1336"/>
      <c r="J2146" s="1337"/>
      <c r="K2146" s="1338"/>
      <c r="L2146" s="1338"/>
      <c r="M2146" s="1338"/>
      <c r="N2146" s="1338"/>
      <c r="O2146" s="1338"/>
      <c r="P2146" s="1338"/>
      <c r="Q2146" s="1338"/>
      <c r="R2146" s="1338"/>
      <c r="S2146" s="1337"/>
      <c r="T2146" s="1337"/>
      <c r="U2146" s="1337"/>
      <c r="V2146" s="1339"/>
      <c r="W2146" s="1339"/>
      <c r="X2146" s="1339"/>
      <c r="Y2146" s="2"/>
      <c r="Z2146" s="2"/>
      <c r="AA2146" s="2"/>
      <c r="AB2146" s="2"/>
      <c r="AC2146" s="1291"/>
      <c r="AD2146" s="1415"/>
      <c r="AE2146" s="1415"/>
      <c r="AF2146" s="1415"/>
      <c r="AG2146" s="1415"/>
      <c r="AH2146" s="1415"/>
      <c r="AI2146" s="1415"/>
      <c r="AJ2146" s="1415"/>
      <c r="AK2146" s="1415"/>
      <c r="AL2146" s="1415"/>
    </row>
    <row r="2147" spans="1:39" s="731" customFormat="1" ht="19" customHeight="1">
      <c r="A2147" s="1704">
        <f>IF(G2060="",0,1)</f>
        <v>0</v>
      </c>
      <c r="B2147" s="1629"/>
      <c r="C2147" s="1283"/>
      <c r="D2147" s="1561"/>
      <c r="E2147" s="1474" t="str">
        <f t="shared" si="199"/>
        <v/>
      </c>
      <c r="F2147" s="1789"/>
      <c r="G2147" s="1573" t="s">
        <v>9</v>
      </c>
      <c r="H2147" s="1574" t="str">
        <f>BR2060</f>
        <v/>
      </c>
      <c r="I2147" s="1575"/>
      <c r="J2147" s="1576"/>
      <c r="K2147" s="1577"/>
      <c r="L2147" s="1578"/>
      <c r="M2147" s="1578"/>
      <c r="N2147" s="1578"/>
      <c r="O2147" s="1578"/>
      <c r="P2147" s="1578"/>
      <c r="Q2147" s="1578"/>
      <c r="R2147" s="1578"/>
      <c r="S2147" s="1578"/>
      <c r="T2147" s="1578"/>
      <c r="U2147" s="1576"/>
      <c r="V2147" s="1579"/>
      <c r="W2147" s="1579"/>
      <c r="X2147" s="1579"/>
      <c r="Y2147" s="2"/>
      <c r="Z2147" s="2"/>
      <c r="AA2147" s="2"/>
      <c r="AB2147" s="2"/>
      <c r="AC2147" s="1291"/>
      <c r="AD2147" s="1415"/>
      <c r="AE2147" s="1415"/>
      <c r="AF2147" s="1415"/>
      <c r="AG2147" s="1415"/>
      <c r="AH2147" s="1415"/>
      <c r="AI2147" s="1415"/>
      <c r="AJ2147" s="1415"/>
      <c r="AK2147" s="1415"/>
      <c r="AL2147" s="1415"/>
    </row>
    <row r="2148" spans="1:39" s="731" customFormat="1" ht="19" customHeight="1">
      <c r="A2148" s="1704">
        <f>IF(G2060="",0,1)</f>
        <v>0</v>
      </c>
      <c r="B2148" s="1629">
        <f>IF(H2147=G$41,-1,0)</f>
        <v>0</v>
      </c>
      <c r="C2148" s="1283"/>
      <c r="D2148" s="1561"/>
      <c r="E2148" s="1474" t="str">
        <f t="shared" si="199"/>
        <v/>
      </c>
      <c r="F2148" s="1789"/>
      <c r="G2148" s="1571"/>
      <c r="H2148" s="1335"/>
      <c r="I2148" s="2176" t="s">
        <v>528</v>
      </c>
      <c r="J2148" s="2176"/>
      <c r="K2148" s="1338"/>
      <c r="L2148" s="1338"/>
      <c r="M2148" s="1338"/>
      <c r="N2148" s="1338"/>
      <c r="O2148" s="1338"/>
      <c r="P2148" s="1337"/>
      <c r="Q2148" s="1337"/>
      <c r="U2148" s="1580"/>
      <c r="V2148" s="1580"/>
      <c r="W2148" s="1580"/>
      <c r="X2148" s="1580"/>
      <c r="Y2148" s="2"/>
      <c r="Z2148" s="2"/>
      <c r="AA2148" s="2"/>
      <c r="AB2148" s="2"/>
      <c r="AC2148" s="1291"/>
      <c r="AD2148" s="1415"/>
      <c r="AE2148" s="1415"/>
      <c r="AF2148" s="1415"/>
      <c r="AG2148" s="1415"/>
      <c r="AH2148" s="1415"/>
      <c r="AI2148" s="1415"/>
      <c r="AJ2148" s="1415"/>
      <c r="AK2148" s="1415"/>
      <c r="AL2148" s="1415"/>
    </row>
    <row r="2149" spans="1:39" s="731" customFormat="1" ht="25" customHeight="1">
      <c r="A2149" s="1704">
        <f>IF(G2060="",0,1)</f>
        <v>0</v>
      </c>
      <c r="B2149" s="1629">
        <f>IF(H2147=G$41,-1,0)</f>
        <v>0</v>
      </c>
      <c r="C2149" s="1283"/>
      <c r="D2149" s="1561"/>
      <c r="E2149" s="1474" t="str">
        <f t="shared" si="199"/>
        <v/>
      </c>
      <c r="F2149" s="1789"/>
      <c r="G2149" s="1571"/>
      <c r="H2149" s="1335"/>
      <c r="I2149" s="2176" t="s">
        <v>529</v>
      </c>
      <c r="J2149" s="2176"/>
      <c r="K2149" s="2177" t="str">
        <f>K$154</f>
        <v xml:space="preserve"> Colmatez les fentes avec des patchs et par agrafage.</v>
      </c>
      <c r="L2149" s="2177"/>
      <c r="M2149" s="2177"/>
      <c r="N2149" s="2177"/>
      <c r="O2149" s="2177"/>
      <c r="P2149" s="2177"/>
      <c r="Q2149" s="2177"/>
      <c r="R2149" s="2177"/>
      <c r="S2149" s="1581" t="s">
        <v>16</v>
      </c>
      <c r="T2149" s="1582"/>
      <c r="U2149" s="1580"/>
      <c r="V2149" s="1583"/>
      <c r="W2149" s="1584"/>
      <c r="X2149" s="1585"/>
      <c r="Y2149" s="2"/>
      <c r="Z2149" s="2"/>
      <c r="AA2149" s="2"/>
      <c r="AB2149" s="2"/>
      <c r="AC2149" s="1291"/>
      <c r="AD2149" s="1415"/>
      <c r="AE2149" s="1415"/>
      <c r="AF2149" s="1415"/>
      <c r="AG2149" s="1415"/>
      <c r="AH2149" s="1415"/>
      <c r="AI2149" s="1415"/>
      <c r="AJ2149" s="1415"/>
      <c r="AK2149" s="1415"/>
      <c r="AL2149" s="1415"/>
    </row>
    <row r="2150" spans="1:39" s="731" customFormat="1" ht="6" customHeight="1">
      <c r="A2150" s="1704">
        <f>IF(G2060="",0,1)</f>
        <v>0</v>
      </c>
      <c r="B2150" s="1629">
        <f>IF(H2147=G$41,-1,0)</f>
        <v>0</v>
      </c>
      <c r="C2150" s="1283"/>
      <c r="D2150" s="1561"/>
      <c r="E2150" s="1474" t="str">
        <f t="shared" si="199"/>
        <v/>
      </c>
      <c r="F2150" s="1789"/>
      <c r="G2150" s="1571"/>
      <c r="H2150" s="1335"/>
      <c r="I2150" s="1586"/>
      <c r="J2150" s="1586"/>
      <c r="K2150" s="1587"/>
      <c r="L2150" s="1587"/>
      <c r="M2150" s="1587"/>
      <c r="N2150" s="1587"/>
      <c r="O2150" s="1587"/>
      <c r="P2150" s="1587"/>
      <c r="Q2150" s="1587"/>
      <c r="R2150" s="1338"/>
      <c r="S2150" s="1337"/>
      <c r="T2150" s="1588"/>
      <c r="U2150" s="1582"/>
      <c r="V2150" s="1339"/>
      <c r="W2150" s="1339"/>
      <c r="X2150" s="1339"/>
      <c r="Y2150" s="2"/>
      <c r="Z2150" s="2"/>
      <c r="AA2150" s="2"/>
      <c r="AB2150" s="2"/>
      <c r="AC2150" s="1291"/>
      <c r="AD2150" s="1415"/>
      <c r="AE2150" s="1415"/>
      <c r="AF2150" s="1415"/>
      <c r="AG2150" s="1415"/>
      <c r="AH2150" s="1415"/>
      <c r="AI2150" s="1415"/>
      <c r="AJ2150" s="1415"/>
      <c r="AK2150" s="1415"/>
      <c r="AL2150" s="1415"/>
    </row>
    <row r="2151" spans="1:39" s="731" customFormat="1" ht="19" customHeight="1">
      <c r="A2151" s="1704">
        <f>IF(G2060="",0,1)</f>
        <v>0</v>
      </c>
      <c r="B2151" s="1629">
        <f>IF(H2147=G$41,-1,0)</f>
        <v>0</v>
      </c>
      <c r="C2151" s="1283"/>
      <c r="D2151" s="1561"/>
      <c r="E2151" s="1474" t="str">
        <f t="shared" si="199"/>
        <v/>
      </c>
      <c r="F2151" s="1789"/>
      <c r="G2151" s="1571"/>
      <c r="H2151" s="1574" t="str">
        <f>BS2060</f>
        <v/>
      </c>
      <c r="I2151" s="1575"/>
      <c r="J2151" s="1576"/>
      <c r="K2151" s="1577"/>
      <c r="L2151" s="1578"/>
      <c r="M2151" s="1578"/>
      <c r="N2151" s="1578"/>
      <c r="O2151" s="1578"/>
      <c r="P2151" s="1578"/>
      <c r="Q2151" s="1578"/>
      <c r="R2151" s="1578"/>
      <c r="S2151" s="1578"/>
      <c r="T2151" s="1578"/>
      <c r="U2151" s="1576"/>
      <c r="V2151" s="1579"/>
      <c r="W2151" s="1579"/>
      <c r="X2151" s="1579"/>
      <c r="Y2151" s="2"/>
      <c r="Z2151" s="2"/>
      <c r="AA2151" s="2"/>
      <c r="AB2151" s="2"/>
      <c r="AC2151" s="1291"/>
      <c r="AD2151" s="1415"/>
      <c r="AE2151" s="1415"/>
      <c r="AF2151" s="1415"/>
      <c r="AG2151" s="1415"/>
      <c r="AH2151" s="1415"/>
      <c r="AI2151" s="1415"/>
      <c r="AJ2151" s="1415"/>
      <c r="AK2151" s="1415"/>
      <c r="AL2151" s="1415"/>
    </row>
    <row r="2152" spans="1:39" s="731" customFormat="1" ht="19" customHeight="1">
      <c r="A2152" s="1704">
        <f>IF(G2060="",0,1)</f>
        <v>0</v>
      </c>
      <c r="B2152" s="1629">
        <f>IF(H2147=G$41,-1,0)</f>
        <v>0</v>
      </c>
      <c r="C2152" s="1283"/>
      <c r="D2152" s="1561"/>
      <c r="E2152" s="1474" t="str">
        <f t="shared" si="199"/>
        <v/>
      </c>
      <c r="F2152" s="1789"/>
      <c r="G2152" s="1571"/>
      <c r="H2152" s="1335"/>
      <c r="I2152" s="2176" t="s">
        <v>528</v>
      </c>
      <c r="J2152" s="2176"/>
      <c r="K2152" s="1338"/>
      <c r="L2152" s="1338"/>
      <c r="M2152" s="1338"/>
      <c r="N2152" s="1338"/>
      <c r="O2152" s="1338"/>
      <c r="P2152" s="1337"/>
      <c r="Q2152" s="1337"/>
      <c r="U2152" s="1580"/>
      <c r="V2152" s="1580"/>
      <c r="W2152" s="1580"/>
      <c r="X2152" s="1580"/>
      <c r="Y2152" s="2"/>
      <c r="Z2152" s="2"/>
      <c r="AA2152" s="2"/>
      <c r="AB2152" s="2"/>
      <c r="AC2152" s="1291"/>
      <c r="AD2152" s="1415"/>
      <c r="AE2152" s="1415"/>
      <c r="AF2152" s="1415"/>
      <c r="AG2152" s="1415"/>
      <c r="AH2152" s="1415"/>
      <c r="AI2152" s="1415"/>
      <c r="AJ2152" s="1415"/>
      <c r="AK2152" s="1415"/>
      <c r="AL2152" s="1415"/>
    </row>
    <row r="2153" spans="1:39" s="731" customFormat="1" ht="25" customHeight="1">
      <c r="A2153" s="1704">
        <f>IF(G2060="",0,1)</f>
        <v>0</v>
      </c>
      <c r="B2153" s="1629">
        <f>IF(H2147=G$41,-1,0)</f>
        <v>0</v>
      </c>
      <c r="C2153" s="1283"/>
      <c r="D2153" s="1561"/>
      <c r="E2153" s="1474" t="str">
        <f t="shared" si="199"/>
        <v/>
      </c>
      <c r="F2153" s="1789"/>
      <c r="G2153" s="1571"/>
      <c r="H2153" s="1335"/>
      <c r="I2153" s="2176" t="s">
        <v>529</v>
      </c>
      <c r="J2153" s="2176"/>
      <c r="K2153" s="2177" t="str">
        <f>K$158</f>
        <v xml:space="preserve"> Réajustez les bandes de tractions.</v>
      </c>
      <c r="L2153" s="2177"/>
      <c r="M2153" s="2177"/>
      <c r="N2153" s="2177"/>
      <c r="O2153" s="2177"/>
      <c r="P2153" s="2177"/>
      <c r="Q2153" s="2177"/>
      <c r="R2153" s="2177"/>
      <c r="S2153" s="1581" t="s">
        <v>16</v>
      </c>
      <c r="T2153" s="1582"/>
      <c r="U2153" s="1580"/>
      <c r="V2153" s="1583"/>
      <c r="W2153" s="1584"/>
      <c r="X2153" s="1585"/>
      <c r="Y2153" s="2"/>
      <c r="Z2153" s="2"/>
      <c r="AA2153" s="2"/>
      <c r="AB2153" s="2"/>
      <c r="AC2153" s="1291"/>
      <c r="AD2153" s="1415"/>
      <c r="AE2153" s="1415"/>
      <c r="AF2153" s="1415"/>
      <c r="AG2153" s="1415"/>
      <c r="AH2153" s="1415"/>
      <c r="AI2153" s="1415"/>
      <c r="AJ2153" s="1415"/>
      <c r="AK2153" s="1415"/>
      <c r="AL2153" s="1415"/>
    </row>
    <row r="2154" spans="1:39" s="731" customFormat="1" ht="6" customHeight="1">
      <c r="A2154" s="1704">
        <f>IF(G2060="",0,1)</f>
        <v>0</v>
      </c>
      <c r="B2154" s="1629"/>
      <c r="C2154" s="1283"/>
      <c r="D2154" s="1561"/>
      <c r="E2154" s="1474" t="str">
        <f t="shared" si="199"/>
        <v/>
      </c>
      <c r="F2154" s="1789"/>
      <c r="G2154" s="1571"/>
      <c r="H2154" s="1335"/>
      <c r="I2154" s="1586"/>
      <c r="J2154" s="1586"/>
      <c r="K2154" s="1587"/>
      <c r="L2154" s="1587"/>
      <c r="M2154" s="1587"/>
      <c r="N2154" s="1587"/>
      <c r="O2154" s="1587"/>
      <c r="P2154" s="1587"/>
      <c r="Q2154" s="1587"/>
      <c r="R2154" s="1338"/>
      <c r="S2154" s="1337"/>
      <c r="T2154" s="1582"/>
      <c r="U2154" s="1582"/>
      <c r="V2154" s="1339"/>
      <c r="W2154" s="1339"/>
      <c r="X2154" s="1339"/>
      <c r="Y2154" s="2"/>
      <c r="Z2154" s="2"/>
      <c r="AA2154" s="2"/>
      <c r="AB2154" s="2"/>
      <c r="AC2154" s="1291"/>
      <c r="AD2154" s="1415"/>
      <c r="AE2154" s="1415"/>
      <c r="AF2154" s="1415"/>
      <c r="AG2154" s="1415"/>
      <c r="AH2154" s="1415"/>
      <c r="AI2154" s="1415"/>
      <c r="AJ2154" s="1415"/>
      <c r="AK2154" s="1415"/>
      <c r="AL2154" s="1415"/>
    </row>
    <row r="2155" spans="1:39" s="731" customFormat="1" ht="17" customHeight="1">
      <c r="A2155" s="1704">
        <f>IF(G2060="",0,1)</f>
        <v>0</v>
      </c>
      <c r="B2155" s="1629"/>
      <c r="C2155" s="1283"/>
      <c r="D2155" s="1561"/>
      <c r="E2155" s="1474" t="str">
        <f t="shared" si="199"/>
        <v/>
      </c>
      <c r="F2155" s="1789"/>
      <c r="G2155" s="1571"/>
      <c r="H2155" s="1589"/>
      <c r="I2155" s="1590"/>
      <c r="J2155" s="1590"/>
      <c r="K2155" s="1591"/>
      <c r="L2155" s="1591"/>
      <c r="M2155" s="1591"/>
      <c r="N2155" s="1591"/>
      <c r="O2155" s="1591"/>
      <c r="P2155" s="1591"/>
      <c r="Q2155" s="1591"/>
      <c r="R2155" s="1592"/>
      <c r="S2155" s="1593"/>
      <c r="T2155" s="1594"/>
      <c r="U2155" s="1594"/>
      <c r="V2155" s="1595"/>
      <c r="W2155" s="1595"/>
      <c r="X2155" s="1595"/>
      <c r="Y2155" s="2"/>
      <c r="Z2155" s="2"/>
      <c r="AA2155" s="2"/>
      <c r="AB2155" s="2"/>
      <c r="AC2155" s="1291"/>
      <c r="AD2155" s="1415"/>
      <c r="AE2155" s="1415"/>
      <c r="AF2155" s="1415"/>
      <c r="AG2155" s="1415"/>
      <c r="AH2155" s="1415"/>
      <c r="AI2155" s="1415"/>
      <c r="AJ2155" s="1415"/>
      <c r="AK2155" s="1415"/>
      <c r="AL2155" s="1415"/>
    </row>
    <row r="2156" spans="1:39" s="1292" customFormat="1" ht="17" customHeight="1">
      <c r="A2156" s="1704">
        <f>IF(G2060="",0,1)</f>
        <v>0</v>
      </c>
      <c r="B2156" s="1629"/>
      <c r="C2156" s="1283"/>
      <c r="D2156" s="1561"/>
      <c r="E2156" s="1474" t="str">
        <f t="shared" si="199"/>
        <v/>
      </c>
      <c r="F2156" s="1789"/>
      <c r="G2156" s="1597"/>
      <c r="H2156" s="1597"/>
      <c r="I2156" s="1597"/>
      <c r="J2156" s="1597"/>
      <c r="K2156" s="1597"/>
      <c r="L2156" s="1597"/>
      <c r="M2156" s="1597"/>
      <c r="N2156" s="1597"/>
      <c r="O2156" s="1597"/>
      <c r="P2156" s="1598"/>
      <c r="Q2156" s="1598"/>
      <c r="R2156" s="1598"/>
      <c r="S2156" s="1598"/>
      <c r="T2156" s="1598"/>
      <c r="U2156" s="1598"/>
      <c r="V2156" s="1598"/>
      <c r="W2156" s="1598"/>
      <c r="X2156" s="1598"/>
    </row>
    <row r="2157" spans="1:39" s="1292" customFormat="1" ht="17" customHeight="1">
      <c r="A2157" s="1704">
        <f>IF(G2060="",0,1)</f>
        <v>0</v>
      </c>
      <c r="B2157" s="1629"/>
      <c r="C2157" s="1283"/>
      <c r="D2157" s="1561"/>
      <c r="E2157" s="1474" t="str">
        <f t="shared" si="199"/>
        <v/>
      </c>
      <c r="F2157" s="1789"/>
      <c r="G2157" s="1597"/>
      <c r="H2157" s="1597"/>
      <c r="I2157" s="1597"/>
      <c r="J2157" s="1597"/>
      <c r="K2157" s="1597"/>
      <c r="L2157" s="1597"/>
      <c r="M2157" s="1597"/>
      <c r="N2157" s="1597"/>
      <c r="O2157" s="1597"/>
      <c r="P2157" s="1598"/>
      <c r="Q2157" s="1598"/>
      <c r="R2157" s="1598"/>
      <c r="S2157" s="1598"/>
      <c r="T2157" s="1598"/>
      <c r="U2157" s="1598"/>
      <c r="V2157" s="1598"/>
      <c r="W2157" s="1598"/>
      <c r="X2157" s="1598"/>
    </row>
    <row r="2158" spans="1:39" s="1292" customFormat="1" ht="17" customHeight="1">
      <c r="A2158" s="1710">
        <f>IF(G2060="",0,1)</f>
        <v>0</v>
      </c>
      <c r="B2158" s="1711"/>
      <c r="C2158" s="1283"/>
      <c r="D2158" s="1561"/>
      <c r="E2158" s="1474" t="str">
        <f t="shared" si="199"/>
        <v/>
      </c>
      <c r="F2158" s="1789"/>
      <c r="G2158" s="1599"/>
      <c r="H2158" s="1599"/>
      <c r="I2158" s="1599"/>
      <c r="J2158" s="1599"/>
      <c r="K2158" s="1599"/>
      <c r="L2158" s="1599"/>
      <c r="M2158" s="1599"/>
      <c r="N2158" s="1599"/>
      <c r="O2158" s="1599"/>
      <c r="P2158" s="1600"/>
      <c r="Q2158" s="1600"/>
      <c r="R2158" s="1600"/>
      <c r="S2158" s="1600"/>
      <c r="T2158" s="1600"/>
      <c r="U2158" s="1600"/>
      <c r="V2158" s="1600"/>
      <c r="W2158" s="1600"/>
      <c r="X2158" s="1600"/>
      <c r="Z2158" s="1601"/>
      <c r="AA2158" s="1601"/>
      <c r="AB2158" s="1601"/>
      <c r="AC2158" s="1601"/>
      <c r="AD2158" s="1601"/>
      <c r="AE2158" s="1601"/>
      <c r="AF2158" s="1601"/>
      <c r="AG2158" s="1601"/>
      <c r="AH2158" s="1601"/>
      <c r="AI2158" s="1601"/>
      <c r="AJ2158" s="1601"/>
      <c r="AK2158" s="1601"/>
    </row>
    <row r="2159" spans="1:39" ht="13">
      <c r="A2159" s="1705">
        <f>IF(G2165="",0,1)</f>
        <v>0</v>
      </c>
      <c r="B2159" s="1706"/>
      <c r="C2159" s="1283"/>
      <c r="D2159" s="677"/>
      <c r="E2159" s="1474" t="str">
        <f t="shared" ref="E2159:E2165" si="200">IF((SUM(A2159:C2159))&gt;0,"Evaluation","")</f>
        <v/>
      </c>
      <c r="F2159" s="1789"/>
      <c r="G2159" s="1449">
        <f>G$49</f>
        <v>0</v>
      </c>
      <c r="H2159" s="1450"/>
      <c r="I2159" s="10"/>
      <c r="J2159" s="10"/>
      <c r="K2159" s="10"/>
      <c r="L2159" s="10"/>
      <c r="M2159" s="10"/>
      <c r="N2159" s="10"/>
      <c r="O2159" s="10"/>
      <c r="P2159" s="10"/>
      <c r="Q2159" s="10"/>
      <c r="R2159" s="10"/>
      <c r="S2159" s="10"/>
      <c r="T2159" s="10"/>
      <c r="U2159" s="10"/>
      <c r="V2159" s="10"/>
      <c r="W2159" s="10"/>
      <c r="X2159" s="2"/>
      <c r="Z2159" s="1545"/>
      <c r="AA2159" s="1545"/>
      <c r="AB2159" s="1545"/>
      <c r="AC2159" s="1545"/>
      <c r="AD2159" s="1545"/>
      <c r="AE2159" s="1545"/>
      <c r="AF2159" s="1545"/>
      <c r="AG2159" s="1545"/>
      <c r="AH2159" s="1545"/>
      <c r="AI2159" s="1545"/>
      <c r="AJ2159" s="1545"/>
      <c r="AK2159" s="1545"/>
      <c r="AL2159" s="1545"/>
      <c r="AM2159" s="1545"/>
    </row>
    <row r="2160" spans="1:39" ht="13">
      <c r="A2160" s="1704">
        <f>IF(G2165="",0,1)</f>
        <v>0</v>
      </c>
      <c r="C2160" s="1283"/>
      <c r="D2160" s="677"/>
      <c r="E2160" s="1474" t="str">
        <f t="shared" si="200"/>
        <v/>
      </c>
      <c r="F2160" s="1789"/>
      <c r="G2160" s="1244"/>
      <c r="H2160" s="1245"/>
      <c r="I2160" s="1"/>
      <c r="J2160" s="1"/>
      <c r="K2160" s="1"/>
      <c r="L2160" s="1"/>
      <c r="M2160" s="1"/>
      <c r="N2160" s="1"/>
      <c r="O2160" s="1"/>
      <c r="P2160" s="1"/>
      <c r="Q2160" s="1"/>
      <c r="R2160" s="1"/>
      <c r="S2160" s="1"/>
      <c r="T2160" s="1"/>
      <c r="U2160" s="1"/>
      <c r="V2160" s="1"/>
      <c r="W2160" s="1"/>
    </row>
    <row r="2161" spans="1:81" ht="13">
      <c r="A2161" s="1704">
        <f>IF(G2165="",0,1)</f>
        <v>0</v>
      </c>
      <c r="C2161" s="1283"/>
      <c r="D2161" s="677"/>
      <c r="E2161" s="1474" t="str">
        <f t="shared" si="200"/>
        <v/>
      </c>
      <c r="F2161" s="1789"/>
      <c r="G2161" s="1244"/>
      <c r="H2161" s="1245"/>
      <c r="I2161" s="1"/>
      <c r="J2161" s="1"/>
      <c r="K2161" s="1"/>
      <c r="L2161" s="1"/>
      <c r="M2161" s="1"/>
      <c r="N2161" s="1"/>
      <c r="O2161" s="1"/>
      <c r="P2161" s="1"/>
      <c r="Q2161" s="1"/>
      <c r="R2161" s="1"/>
      <c r="S2161" s="1"/>
      <c r="T2161" s="1"/>
      <c r="U2161" s="1"/>
      <c r="V2161" s="1"/>
      <c r="W2161" s="1"/>
    </row>
    <row r="2162" spans="1:81" s="1250" customFormat="1" ht="29" thickBot="1">
      <c r="A2162" s="1704">
        <f>IF(G2165="",0,1)</f>
        <v>0</v>
      </c>
      <c r="B2162" s="1629"/>
      <c r="C2162" s="1283"/>
      <c r="D2162" s="1546"/>
      <c r="E2162" s="1474" t="str">
        <f t="shared" si="200"/>
        <v/>
      </c>
      <c r="F2162" s="1789"/>
      <c r="G2162" s="1621" t="str">
        <f>G2165</f>
        <v/>
      </c>
      <c r="H2162" s="777"/>
      <c r="I2162" s="777"/>
      <c r="J2162" s="777"/>
      <c r="K2162" s="777"/>
      <c r="L2162" s="777"/>
      <c r="M2162" s="777"/>
      <c r="N2162" s="777"/>
      <c r="O2162" s="777"/>
      <c r="P2162" s="777"/>
      <c r="Q2162" s="777"/>
      <c r="R2162" s="777"/>
      <c r="S2162" s="777"/>
      <c r="T2162" s="777"/>
      <c r="U2162" s="777"/>
      <c r="V2162" s="777"/>
      <c r="W2162" s="777"/>
      <c r="X2162" s="1370">
        <f>U$45</f>
        <v>0</v>
      </c>
      <c r="Y2162" s="1415"/>
      <c r="Z2162" s="1415"/>
      <c r="AA2162" s="1415"/>
      <c r="AB2162" s="1415"/>
      <c r="AC2162" s="1415"/>
      <c r="AD2162" s="1415"/>
      <c r="AE2162" s="1246"/>
      <c r="AF2162" s="1246"/>
      <c r="AG2162" s="1247"/>
      <c r="AH2162" s="1247"/>
      <c r="AI2162" s="1247"/>
      <c r="AJ2162" s="1248"/>
      <c r="AK2162" s="1247"/>
      <c r="AL2162" s="1249"/>
      <c r="AM2162" s="1247"/>
      <c r="AN2162" s="1247"/>
      <c r="AO2162" s="1247"/>
      <c r="AP2162" s="1247"/>
      <c r="AQ2162" s="1247"/>
      <c r="AR2162" s="1247"/>
      <c r="AS2162" s="1247"/>
      <c r="AT2162" s="1247"/>
    </row>
    <row r="2163" spans="1:81" s="18" customFormat="1" ht="19">
      <c r="A2163" s="1704">
        <f>IF(G2165="",0,1)</f>
        <v>0</v>
      </c>
      <c r="B2163" s="1629"/>
      <c r="C2163" s="1283"/>
      <c r="D2163" s="677"/>
      <c r="E2163" s="1474" t="str">
        <f t="shared" si="200"/>
        <v/>
      </c>
      <c r="F2163" s="1789"/>
      <c r="G2163" s="1184"/>
      <c r="H2163" s="1184"/>
      <c r="I2163" s="1184"/>
      <c r="J2163" s="1184"/>
      <c r="K2163" s="1184"/>
      <c r="L2163" s="1184"/>
      <c r="M2163" s="1184"/>
      <c r="N2163" s="1184"/>
      <c r="O2163" s="1184"/>
      <c r="P2163" s="1184"/>
      <c r="Q2163" s="1184"/>
      <c r="R2163" s="1184"/>
      <c r="S2163" s="1184"/>
      <c r="T2163" s="1184"/>
      <c r="U2163" s="1184"/>
      <c r="V2163" s="1184"/>
      <c r="W2163" s="1184"/>
      <c r="X2163" s="1415"/>
      <c r="Y2163" s="1415"/>
      <c r="Z2163" s="1415"/>
      <c r="AA2163" s="1415"/>
      <c r="AB2163" s="1415"/>
      <c r="AC2163" s="1415"/>
      <c r="AD2163" s="1415"/>
      <c r="AE2163" s="1415"/>
      <c r="AF2163" s="1415"/>
      <c r="AG2163" s="40"/>
      <c r="AH2163" s="40"/>
      <c r="AI2163" s="40"/>
      <c r="AJ2163" s="49"/>
      <c r="AK2163" s="40"/>
      <c r="AL2163" s="20"/>
      <c r="AM2163" s="1247"/>
      <c r="AN2163" s="40"/>
      <c r="AO2163" s="1247"/>
      <c r="AP2163" s="40"/>
      <c r="AQ2163" s="40"/>
      <c r="AR2163" s="40"/>
      <c r="AS2163" s="40"/>
      <c r="AT2163" s="40"/>
      <c r="BZ2163" s="122" t="s">
        <v>905</v>
      </c>
      <c r="CB2163" s="122" t="s">
        <v>904</v>
      </c>
    </row>
    <row r="2164" spans="1:81" s="41" customFormat="1" ht="187" hidden="1" customHeight="1" outlineLevel="1">
      <c r="A2164" s="1707"/>
      <c r="B2164" s="1708"/>
      <c r="C2164" s="685"/>
      <c r="D2164" s="685"/>
      <c r="E2164" s="1474" t="str">
        <f t="shared" si="200"/>
        <v/>
      </c>
      <c r="F2164" s="1790"/>
      <c r="G2164" s="342" t="str">
        <f t="shared" ref="G2164:AL2164" si="201">G$3</f>
        <v>Serre</v>
      </c>
      <c r="H2164" s="343" t="str">
        <f t="shared" si="201"/>
        <v>Année de construction</v>
      </c>
      <c r="I2164" s="344" t="str">
        <f t="shared" si="201"/>
        <v xml:space="preserve">Surface cultivée nette </v>
      </c>
      <c r="J2164" s="344" t="str">
        <f t="shared" si="201"/>
        <v>Type de serre</v>
      </c>
      <c r="K2164" s="344" t="str">
        <f t="shared" si="201"/>
        <v>Température moyenne octobre-mars</v>
      </c>
      <c r="L2164" s="344" t="str">
        <f t="shared" si="201"/>
        <v>Type de température</v>
      </c>
      <c r="M2164" s="344" t="str">
        <f t="shared" si="201"/>
        <v>Qualité énergétique [consommation en % d'une serre standard]</v>
      </c>
      <c r="N2164" s="344" t="str">
        <f t="shared" si="201"/>
        <v>Rang</v>
      </c>
      <c r="O2164" s="344" t="str">
        <f t="shared" si="201"/>
        <v>Evaluation de la qualité énergétique</v>
      </c>
      <c r="P2164" s="344" t="str">
        <f t="shared" si="201"/>
        <v>Utilisation escomptée</v>
      </c>
      <c r="Q2164" s="327">
        <f t="shared" si="201"/>
        <v>0</v>
      </c>
      <c r="R2164" s="456" t="str">
        <f t="shared" si="201"/>
        <v>Serre Consommation d'énergie [%]</v>
      </c>
      <c r="S2164" s="456" t="str">
        <f t="shared" si="201"/>
        <v>Serre Consommation d'énergie Actuel [kWh]</v>
      </c>
      <c r="T2164" s="455" t="str">
        <f t="shared" si="201"/>
        <v>Distribution de chaleur Consommation d'énergie [kWh]</v>
      </c>
      <c r="U2164" s="456" t="str">
        <f t="shared" si="201"/>
        <v>Total Consommation d'énergie Actuel [kWh]</v>
      </c>
      <c r="V2164" s="327">
        <f t="shared" si="201"/>
        <v>0</v>
      </c>
      <c r="W2164" s="512" t="str">
        <f t="shared" si="201"/>
        <v>Objectif en 4 ans</v>
      </c>
      <c r="X2164" s="512" t="str">
        <f t="shared" si="201"/>
        <v>Objectif en 8 ans</v>
      </c>
      <c r="Y2164" s="327">
        <f t="shared" si="201"/>
        <v>0</v>
      </c>
      <c r="Z2164" s="333" t="str">
        <f t="shared" si="201"/>
        <v>Ecran thermique</v>
      </c>
      <c r="AA2164" s="333" t="str">
        <f t="shared" si="201"/>
        <v>Toit</v>
      </c>
      <c r="AB2164" s="333" t="str">
        <f t="shared" si="201"/>
        <v>Parois latérales</v>
      </c>
      <c r="AC2164" s="333" t="str">
        <f t="shared" si="201"/>
        <v>Etanchéité</v>
      </c>
      <c r="AD2164" s="333" t="str">
        <f t="shared" si="201"/>
        <v>Gestion climatique</v>
      </c>
      <c r="AE2164" s="40" t="str">
        <f t="shared" si="201"/>
        <v>Observations</v>
      </c>
      <c r="AF2164" s="332" t="str">
        <f t="shared" si="201"/>
        <v>Ecran thermique</v>
      </c>
      <c r="AG2164" s="332" t="str">
        <f t="shared" si="201"/>
        <v>Toit</v>
      </c>
      <c r="AH2164" s="332" t="str">
        <f t="shared" si="201"/>
        <v>Parois latérales</v>
      </c>
      <c r="AI2164" s="332" t="str">
        <f t="shared" si="201"/>
        <v>Etanchéité</v>
      </c>
      <c r="AJ2164" s="332" t="str">
        <f t="shared" si="201"/>
        <v>Gestion climatique</v>
      </c>
      <c r="AK2164" s="455" t="str">
        <f t="shared" si="201"/>
        <v>Isolation des conduites</v>
      </c>
      <c r="AL2164" s="455" t="str">
        <f t="shared" si="201"/>
        <v>Isolation des sous-distributions</v>
      </c>
      <c r="AM2164" s="405">
        <f t="shared" ref="AM2164:BR2164" si="202">AM$3</f>
        <v>0</v>
      </c>
      <c r="AN2164" s="332" t="str">
        <f t="shared" si="202"/>
        <v>Ecran thermique</v>
      </c>
      <c r="AO2164" s="332" t="str">
        <f t="shared" si="202"/>
        <v>Toit</v>
      </c>
      <c r="AP2164" s="332" t="str">
        <f t="shared" si="202"/>
        <v>Parois latérales</v>
      </c>
      <c r="AQ2164" s="332" t="str">
        <f t="shared" si="202"/>
        <v>Etanchéité</v>
      </c>
      <c r="AR2164" s="332" t="str">
        <f t="shared" si="202"/>
        <v>Gestion climatique</v>
      </c>
      <c r="AS2164" s="40">
        <f t="shared" si="202"/>
        <v>0</v>
      </c>
      <c r="AT2164" s="332" t="str">
        <f t="shared" si="202"/>
        <v>Ecran thermique</v>
      </c>
      <c r="AU2164" s="332" t="str">
        <f t="shared" si="202"/>
        <v>Toit</v>
      </c>
      <c r="AV2164" s="332" t="str">
        <f t="shared" si="202"/>
        <v>Parois latérales</v>
      </c>
      <c r="AW2164" s="332" t="str">
        <f t="shared" si="202"/>
        <v>Etanchéité</v>
      </c>
      <c r="AX2164" s="332" t="str">
        <f t="shared" si="202"/>
        <v>Gestion climatique</v>
      </c>
      <c r="AY2164" s="455" t="str">
        <f t="shared" si="202"/>
        <v>Isolation des conduites</v>
      </c>
      <c r="AZ2164" s="455" t="str">
        <f t="shared" si="202"/>
        <v>Isolation des sous-distributions</v>
      </c>
      <c r="BA2164" s="332" t="str">
        <f t="shared" si="202"/>
        <v>Total arrondi</v>
      </c>
      <c r="BB2164" s="40">
        <f t="shared" si="202"/>
        <v>0</v>
      </c>
      <c r="BC2164" s="332" t="str">
        <f t="shared" si="202"/>
        <v>Ecran thermique</v>
      </c>
      <c r="BD2164" s="332" t="str">
        <f t="shared" si="202"/>
        <v>Toit</v>
      </c>
      <c r="BE2164" s="332" t="str">
        <f t="shared" si="202"/>
        <v>Parois latérales</v>
      </c>
      <c r="BF2164" s="332" t="str">
        <f t="shared" si="202"/>
        <v>Etanchéité</v>
      </c>
      <c r="BG2164" s="332" t="str">
        <f t="shared" si="202"/>
        <v>Gestion climatique</v>
      </c>
      <c r="BH2164" s="455" t="str">
        <f t="shared" si="202"/>
        <v>Isolation des conduites</v>
      </c>
      <c r="BI2164" s="455" t="str">
        <f t="shared" si="202"/>
        <v>Isolation des sous-distributions</v>
      </c>
      <c r="BJ2164" s="40">
        <f t="shared" si="202"/>
        <v>0</v>
      </c>
      <c r="BK2164" s="512" t="str">
        <f t="shared" si="202"/>
        <v>P1</v>
      </c>
      <c r="BL2164" s="512">
        <f t="shared" si="202"/>
        <v>0</v>
      </c>
      <c r="BM2164" s="512" t="str">
        <f t="shared" si="202"/>
        <v>Total</v>
      </c>
      <c r="BN2164" s="40">
        <f t="shared" si="202"/>
        <v>0</v>
      </c>
      <c r="BO2164" s="512" t="str">
        <f t="shared" si="202"/>
        <v>Objectif en 4 ans</v>
      </c>
      <c r="BP2164" s="512" t="str">
        <f t="shared" si="202"/>
        <v>Objectif en 8 ans</v>
      </c>
      <c r="BQ2164" s="41">
        <f t="shared" si="202"/>
        <v>0</v>
      </c>
      <c r="BR2164" s="332" t="str">
        <f t="shared" si="202"/>
        <v>Ecran thermique</v>
      </c>
      <c r="BS2164" s="332" t="str">
        <f t="shared" ref="BS2164:CA2164" si="203">BS$3</f>
        <v>Ecran thermique 2</v>
      </c>
      <c r="BT2164" s="332" t="str">
        <f t="shared" si="203"/>
        <v>Etanchéité</v>
      </c>
      <c r="BU2164" s="332" t="str">
        <f t="shared" si="203"/>
        <v>Etanchéité 2</v>
      </c>
      <c r="BV2164" s="332" t="str">
        <f t="shared" si="203"/>
        <v>Etanchéité 2 - Recommandation</v>
      </c>
      <c r="BW2164" s="332" t="str">
        <f t="shared" si="203"/>
        <v>Sonde 1</v>
      </c>
      <c r="BX2164" s="332" t="str">
        <f t="shared" si="203"/>
        <v>Sonde 2</v>
      </c>
      <c r="BY2164" s="41">
        <f t="shared" si="203"/>
        <v>0</v>
      </c>
      <c r="BZ2164" s="416" t="str">
        <f t="shared" si="203"/>
        <v>Ensemble 1</v>
      </c>
      <c r="CA2164" s="416" t="str">
        <f t="shared" si="203"/>
        <v>Ensemble 2</v>
      </c>
      <c r="CB2164" s="416" t="str">
        <f>BZ2164</f>
        <v>Ensemble 1</v>
      </c>
      <c r="CC2164" s="416" t="str">
        <f>CA2164</f>
        <v>Ensemble 2</v>
      </c>
    </row>
    <row r="2165" spans="1:81" s="28" customFormat="1" ht="32" hidden="1" customHeight="1" outlineLevel="1">
      <c r="A2165" s="1646"/>
      <c r="B2165" s="1659"/>
      <c r="C2165" s="686"/>
      <c r="D2165" s="686"/>
      <c r="E2165" s="1474" t="str">
        <f t="shared" si="200"/>
        <v/>
      </c>
      <c r="F2165" s="1791"/>
      <c r="G2165" s="521" t="str">
        <f t="shared" ref="G2165:AL2165" si="204">G24</f>
        <v/>
      </c>
      <c r="H2165" s="335" t="str">
        <f t="shared" si="204"/>
        <v/>
      </c>
      <c r="I2165" s="336" t="str">
        <f t="shared" si="204"/>
        <v/>
      </c>
      <c r="J2165" s="336" t="str">
        <f t="shared" si="204"/>
        <v/>
      </c>
      <c r="K2165" s="337" t="str">
        <f t="shared" si="204"/>
        <v/>
      </c>
      <c r="L2165" s="336" t="str">
        <f t="shared" si="204"/>
        <v/>
      </c>
      <c r="M2165" s="468" t="str">
        <f t="shared" si="204"/>
        <v/>
      </c>
      <c r="N2165" s="337" t="str">
        <f t="shared" si="204"/>
        <v/>
      </c>
      <c r="O2165" s="338" t="str">
        <f t="shared" si="204"/>
        <v/>
      </c>
      <c r="P2165" s="336" t="str">
        <f t="shared" si="204"/>
        <v/>
      </c>
      <c r="Q2165" s="522">
        <f t="shared" si="204"/>
        <v>0</v>
      </c>
      <c r="R2165" s="338">
        <f t="shared" si="204"/>
        <v>0</v>
      </c>
      <c r="S2165" s="523">
        <f t="shared" si="204"/>
        <v>0</v>
      </c>
      <c r="T2165" s="523">
        <f t="shared" si="204"/>
        <v>0</v>
      </c>
      <c r="U2165" s="523" t="str">
        <f t="shared" si="204"/>
        <v/>
      </c>
      <c r="V2165" s="522">
        <f t="shared" si="204"/>
        <v>0</v>
      </c>
      <c r="W2165" s="523" t="str">
        <f t="shared" si="204"/>
        <v/>
      </c>
      <c r="X2165" s="523" t="str">
        <f t="shared" si="204"/>
        <v/>
      </c>
      <c r="Y2165" s="522">
        <f t="shared" si="204"/>
        <v>0</v>
      </c>
      <c r="Z2165" s="331" t="str">
        <f t="shared" si="204"/>
        <v/>
      </c>
      <c r="AA2165" s="331" t="str">
        <f t="shared" si="204"/>
        <v/>
      </c>
      <c r="AB2165" s="331" t="str">
        <f t="shared" si="204"/>
        <v/>
      </c>
      <c r="AC2165" s="331" t="str">
        <f t="shared" si="204"/>
        <v/>
      </c>
      <c r="AD2165" s="331" t="str">
        <f t="shared" si="204"/>
        <v/>
      </c>
      <c r="AE2165" s="524" t="str">
        <f t="shared" si="204"/>
        <v/>
      </c>
      <c r="AF2165" s="331" t="str">
        <f t="shared" si="204"/>
        <v/>
      </c>
      <c r="AG2165" s="331" t="str">
        <f t="shared" si="204"/>
        <v/>
      </c>
      <c r="AH2165" s="331" t="str">
        <f t="shared" si="204"/>
        <v/>
      </c>
      <c r="AI2165" s="331" t="str">
        <f t="shared" si="204"/>
        <v/>
      </c>
      <c r="AJ2165" s="331" t="str">
        <f t="shared" si="204"/>
        <v/>
      </c>
      <c r="AK2165" s="331" t="str">
        <f t="shared" si="204"/>
        <v/>
      </c>
      <c r="AL2165" s="331" t="str">
        <f t="shared" si="204"/>
        <v/>
      </c>
      <c r="AM2165" s="524" t="str">
        <f t="shared" ref="AM2165:BR2165" si="205">AM24</f>
        <v>.</v>
      </c>
      <c r="AN2165" s="346" t="str">
        <f t="shared" si="205"/>
        <v/>
      </c>
      <c r="AO2165" s="346" t="str">
        <f t="shared" si="205"/>
        <v/>
      </c>
      <c r="AP2165" s="346" t="str">
        <f t="shared" si="205"/>
        <v/>
      </c>
      <c r="AQ2165" s="346" t="str">
        <f t="shared" si="205"/>
        <v/>
      </c>
      <c r="AR2165" s="346" t="str">
        <f t="shared" si="205"/>
        <v/>
      </c>
      <c r="AS2165" s="525">
        <f t="shared" si="205"/>
        <v>0</v>
      </c>
      <c r="AT2165" s="398" t="str">
        <f t="shared" si="205"/>
        <v/>
      </c>
      <c r="AU2165" s="398" t="str">
        <f t="shared" si="205"/>
        <v/>
      </c>
      <c r="AV2165" s="398" t="str">
        <f t="shared" si="205"/>
        <v/>
      </c>
      <c r="AW2165" s="398" t="str">
        <f t="shared" si="205"/>
        <v/>
      </c>
      <c r="AX2165" s="398" t="str">
        <f t="shared" si="205"/>
        <v/>
      </c>
      <c r="AY2165" s="28" t="str">
        <f t="shared" si="205"/>
        <v/>
      </c>
      <c r="AZ2165" s="28" t="str">
        <f t="shared" si="205"/>
        <v/>
      </c>
      <c r="BA2165" s="398" t="str">
        <f t="shared" si="205"/>
        <v/>
      </c>
      <c r="BB2165" s="525">
        <f t="shared" si="205"/>
        <v>0</v>
      </c>
      <c r="BC2165" s="445" t="str">
        <f t="shared" si="205"/>
        <v/>
      </c>
      <c r="BD2165" s="445" t="str">
        <f t="shared" si="205"/>
        <v/>
      </c>
      <c r="BE2165" s="445" t="str">
        <f t="shared" si="205"/>
        <v/>
      </c>
      <c r="BF2165" s="445" t="str">
        <f t="shared" si="205"/>
        <v/>
      </c>
      <c r="BG2165" s="445" t="str">
        <f t="shared" si="205"/>
        <v/>
      </c>
      <c r="BH2165" s="467" t="str">
        <f t="shared" si="205"/>
        <v/>
      </c>
      <c r="BI2165" s="467" t="str">
        <f t="shared" si="205"/>
        <v/>
      </c>
      <c r="BJ2165" s="525">
        <f t="shared" si="205"/>
        <v>0</v>
      </c>
      <c r="BK2165" s="445" t="str">
        <f t="shared" si="205"/>
        <v/>
      </c>
      <c r="BL2165" s="445" t="str">
        <f t="shared" si="205"/>
        <v/>
      </c>
      <c r="BM2165" s="445" t="str">
        <f t="shared" si="205"/>
        <v/>
      </c>
      <c r="BN2165" s="525">
        <f t="shared" si="205"/>
        <v>0</v>
      </c>
      <c r="BO2165" s="445" t="str">
        <f t="shared" si="205"/>
        <v/>
      </c>
      <c r="BP2165" s="445">
        <f t="shared" si="205"/>
        <v>0</v>
      </c>
      <c r="BQ2165" s="28">
        <f t="shared" si="205"/>
        <v>0</v>
      </c>
      <c r="BR2165" s="398" t="str">
        <f t="shared" si="205"/>
        <v/>
      </c>
      <c r="BS2165" s="398" t="str">
        <f t="shared" ref="BS2165:BX2165" si="206">BS24</f>
        <v/>
      </c>
      <c r="BT2165" s="398" t="str">
        <f t="shared" si="206"/>
        <v/>
      </c>
      <c r="BU2165" s="398" t="str">
        <f t="shared" si="206"/>
        <v/>
      </c>
      <c r="BV2165" s="398" t="str">
        <f t="shared" si="206"/>
        <v/>
      </c>
      <c r="BW2165" s="398" t="str">
        <f t="shared" si="206"/>
        <v/>
      </c>
      <c r="BX2165" s="398" t="str">
        <f t="shared" si="206"/>
        <v/>
      </c>
      <c r="BY2165" s="28">
        <f>BY2112</f>
        <v>0</v>
      </c>
      <c r="BZ2165" s="396">
        <f>AG2216</f>
        <v>0</v>
      </c>
      <c r="CA2165" s="396">
        <f>AH2216</f>
        <v>0</v>
      </c>
      <c r="CB2165" s="396">
        <f>AI2216</f>
        <v>0</v>
      </c>
      <c r="CC2165" s="396">
        <f>AJ2216</f>
        <v>0</v>
      </c>
    </row>
    <row r="2166" spans="1:81" s="51" customFormat="1" ht="19" hidden="1" outlineLevel="1">
      <c r="A2166" s="1704">
        <v>0</v>
      </c>
      <c r="B2166" s="1629"/>
      <c r="C2166" s="1283"/>
      <c r="D2166" s="677"/>
      <c r="E2166" s="1474" t="str">
        <f t="shared" ref="E2166:E2197" si="207">IF((SUM(A2166:C2166))&gt;0,G$42,"")</f>
        <v/>
      </c>
      <c r="F2166" s="1789"/>
      <c r="N2166" s="644"/>
      <c r="R2166" s="50"/>
      <c r="U2166" s="1184"/>
      <c r="W2166" s="130"/>
      <c r="X2166" s="1415"/>
      <c r="Y2166" s="1415"/>
      <c r="Z2166" s="53"/>
      <c r="AA2166" s="1415"/>
      <c r="AB2166" s="53"/>
      <c r="AC2166" s="53"/>
      <c r="AD2166" s="53"/>
      <c r="AE2166" s="53"/>
      <c r="AF2166" s="53"/>
      <c r="AG2166" s="40"/>
      <c r="AJ2166" s="52"/>
      <c r="AL2166" s="1383"/>
      <c r="AM2166" s="1247"/>
      <c r="AO2166" s="1247"/>
      <c r="AV2166" s="18"/>
      <c r="BL2166" s="18"/>
    </row>
    <row r="2167" spans="1:81" s="1385" customFormat="1" ht="19" hidden="1" outlineLevel="1">
      <c r="A2167" s="1704">
        <v>0</v>
      </c>
      <c r="B2167" s="1629"/>
      <c r="C2167" s="1283"/>
      <c r="D2167" s="677"/>
      <c r="E2167" s="1474" t="str">
        <f t="shared" si="207"/>
        <v/>
      </c>
      <c r="F2167" s="1789"/>
      <c r="H2167" s="1547"/>
      <c r="I2167" s="1547"/>
      <c r="J2167" s="1547"/>
      <c r="K2167" s="1547"/>
      <c r="L2167" s="1547"/>
      <c r="M2167" s="1547"/>
      <c r="N2167" s="1384"/>
      <c r="O2167" s="1384"/>
      <c r="P2167" s="1384"/>
      <c r="Q2167" s="1384"/>
      <c r="R2167" s="1384"/>
      <c r="S2167" s="1384"/>
      <c r="T2167" s="1384"/>
      <c r="U2167" s="1384"/>
      <c r="V2167" s="1384"/>
      <c r="W2167" s="130"/>
      <c r="X2167" s="1415"/>
      <c r="Y2167" s="1415"/>
      <c r="Z2167" s="53"/>
      <c r="AA2167" s="1415"/>
      <c r="AB2167" s="53"/>
      <c r="AC2167" s="53"/>
      <c r="AD2167" s="53"/>
      <c r="AE2167" s="1384"/>
      <c r="AF2167" s="1384"/>
      <c r="AG2167" s="40"/>
      <c r="AH2167" s="1384"/>
      <c r="AI2167" s="1384"/>
      <c r="AJ2167" s="1384"/>
      <c r="AK2167" s="1384"/>
      <c r="AL2167" s="1384"/>
      <c r="AM2167" s="1247"/>
      <c r="AN2167" s="1384"/>
      <c r="AO2167" s="1247"/>
      <c r="AP2167" s="1384"/>
      <c r="AQ2167" s="1384"/>
      <c r="AR2167" s="1384"/>
      <c r="AS2167" s="1384"/>
      <c r="AT2167" s="1384"/>
      <c r="BL2167" s="18"/>
    </row>
    <row r="2168" spans="1:81" s="1385" customFormat="1" ht="19" hidden="1" outlineLevel="1">
      <c r="A2168" s="1704">
        <v>0</v>
      </c>
      <c r="B2168" s="1629"/>
      <c r="C2168" s="1283"/>
      <c r="D2168" s="677"/>
      <c r="E2168" s="1474" t="str">
        <f t="shared" si="207"/>
        <v/>
      </c>
      <c r="F2168" s="1789"/>
      <c r="G2168" s="1547"/>
      <c r="H2168" s="1547"/>
      <c r="I2168" s="1547"/>
      <c r="J2168" s="1547"/>
      <c r="K2168" s="1547"/>
      <c r="L2168" s="1547"/>
      <c r="M2168" s="1547"/>
      <c r="N2168" s="1384"/>
      <c r="O2168" s="1384"/>
      <c r="P2168" s="1384"/>
      <c r="Q2168" s="1384"/>
      <c r="R2168" s="1384"/>
      <c r="S2168" s="1384"/>
      <c r="T2168" s="1384"/>
      <c r="U2168" s="1384"/>
      <c r="V2168" s="1384"/>
      <c r="W2168" s="130"/>
      <c r="X2168" s="1415"/>
      <c r="Y2168" s="1415"/>
      <c r="Z2168" s="53"/>
      <c r="AA2168" s="1415"/>
      <c r="AB2168" s="53"/>
      <c r="AC2168" s="53"/>
      <c r="AD2168" s="53"/>
      <c r="AE2168" s="1384"/>
      <c r="AF2168" s="1384"/>
      <c r="AG2168" s="40"/>
      <c r="AH2168" s="1384"/>
      <c r="AI2168" s="1384"/>
      <c r="AJ2168" s="1384"/>
      <c r="AK2168" s="1384"/>
      <c r="AL2168" s="1384"/>
      <c r="AM2168" s="1247"/>
      <c r="AN2168" s="1384"/>
      <c r="AO2168" s="1247"/>
      <c r="AP2168" s="1384"/>
      <c r="AQ2168" s="1384"/>
      <c r="AR2168" s="1384"/>
      <c r="AS2168" s="1384"/>
      <c r="AT2168" s="1384"/>
      <c r="BL2168" s="18"/>
    </row>
    <row r="2169" spans="1:81" s="1269" customFormat="1" ht="15" collapsed="1">
      <c r="A2169" s="1704">
        <f>IF(G2165="",0,1)</f>
        <v>0</v>
      </c>
      <c r="B2169" s="1629"/>
      <c r="C2169" s="1283"/>
      <c r="D2169" s="1548"/>
      <c r="E2169" s="1474" t="str">
        <f t="shared" si="207"/>
        <v/>
      </c>
      <c r="F2169" s="1789"/>
      <c r="G2169" s="1252" t="str">
        <f>G$69</f>
        <v>Année de construction</v>
      </c>
      <c r="H2169" s="1252"/>
      <c r="I2169" s="1252"/>
      <c r="J2169" s="1252"/>
      <c r="K2169" s="1252"/>
      <c r="L2169" s="1252"/>
      <c r="M2169" s="1388"/>
      <c r="N2169" s="2162" t="str">
        <f>H2165</f>
        <v/>
      </c>
      <c r="O2169" s="2162"/>
      <c r="P2169" s="2162"/>
      <c r="Q2169" s="2162"/>
      <c r="R2169" s="2162"/>
      <c r="S2169" s="2162"/>
      <c r="T2169" s="2161">
        <f>T2149</f>
        <v>0</v>
      </c>
      <c r="U2169" s="2161"/>
      <c r="V2169" s="2161"/>
      <c r="W2169" s="2161"/>
      <c r="X2169" s="2161"/>
      <c r="Y2169" s="1386"/>
      <c r="AD2169" s="1251"/>
      <c r="AE2169" s="1251"/>
      <c r="AF2169" s="1251"/>
      <c r="AG2169" s="1251"/>
      <c r="AH2169" s="1251"/>
      <c r="AI2169" s="1251"/>
      <c r="AJ2169" s="1251"/>
      <c r="AK2169" s="1251"/>
      <c r="AL2169" s="20"/>
      <c r="AM2169" s="1251"/>
      <c r="AN2169" s="1251"/>
      <c r="AO2169" s="1251"/>
      <c r="AP2169" s="1251"/>
      <c r="AQ2169" s="1251"/>
      <c r="AR2169" s="1251"/>
      <c r="AS2169" s="1251"/>
      <c r="AT2169" s="1251"/>
    </row>
    <row r="2170" spans="1:81" s="1269" customFormat="1" ht="15">
      <c r="A2170" s="1704">
        <f>IF(G2165="",0,1)</f>
        <v>0</v>
      </c>
      <c r="B2170" s="1629"/>
      <c r="C2170" s="1283"/>
      <c r="D2170" s="1548"/>
      <c r="E2170" s="1474" t="str">
        <f t="shared" si="207"/>
        <v/>
      </c>
      <c r="F2170" s="1789"/>
      <c r="G2170" s="1551" t="str">
        <f>G$70</f>
        <v>Utilisation escomptée</v>
      </c>
      <c r="H2170" s="1551"/>
      <c r="I2170" s="1552"/>
      <c r="J2170" s="1552"/>
      <c r="K2170" s="1552"/>
      <c r="L2170" s="1552"/>
      <c r="M2170" s="1388"/>
      <c r="N2170" s="2163" t="str">
        <f>P2165</f>
        <v/>
      </c>
      <c r="O2170" s="2163"/>
      <c r="P2170" s="2163"/>
      <c r="Q2170" s="2163"/>
      <c r="R2170" s="2163"/>
      <c r="S2170" s="2163"/>
      <c r="T2170" s="2179">
        <f>'A1 Serres'!P2149</f>
        <v>0</v>
      </c>
      <c r="U2170" s="2179"/>
      <c r="V2170" s="2179"/>
      <c r="W2170" s="2179"/>
      <c r="X2170" s="2179"/>
      <c r="Y2170" s="1387"/>
      <c r="AL2170" s="20"/>
    </row>
    <row r="2171" spans="1:81" s="1269" customFormat="1" ht="15">
      <c r="A2171" s="1704">
        <f>IF(G2165="",0,1)</f>
        <v>0</v>
      </c>
      <c r="B2171" s="1629"/>
      <c r="C2171" s="1283"/>
      <c r="D2171" s="1548"/>
      <c r="E2171" s="1474" t="str">
        <f t="shared" si="207"/>
        <v/>
      </c>
      <c r="F2171" s="1789"/>
      <c r="G2171" s="1551" t="str">
        <f>G$71</f>
        <v>Surface cultivée de la serre</v>
      </c>
      <c r="H2171" s="1551"/>
      <c r="I2171" s="1552"/>
      <c r="J2171" s="1552"/>
      <c r="K2171" s="1552"/>
      <c r="L2171" s="1552"/>
      <c r="M2171" s="1388"/>
      <c r="N2171" s="2163" t="str">
        <f>J2165</f>
        <v/>
      </c>
      <c r="O2171" s="2163"/>
      <c r="P2171" s="2163"/>
      <c r="Q2171" s="2163"/>
      <c r="R2171" s="2163"/>
      <c r="S2171" s="2163"/>
      <c r="T2171" s="1268"/>
      <c r="U2171" s="1268"/>
      <c r="V2171" s="1268"/>
      <c r="W2171" s="989"/>
      <c r="X2171" s="1251"/>
      <c r="AL2171" s="20"/>
    </row>
    <row r="2172" spans="1:81" s="1269" customFormat="1" ht="15">
      <c r="A2172" s="1704">
        <f>IF(G2165="",0,1)</f>
        <v>0</v>
      </c>
      <c r="B2172" s="1629"/>
      <c r="C2172" s="1283"/>
      <c r="D2172" s="1548"/>
      <c r="E2172" s="1474" t="str">
        <f t="shared" si="207"/>
        <v/>
      </c>
      <c r="F2172" s="1789"/>
      <c r="G2172" s="1265">
        <f>G$72</f>
        <v>0</v>
      </c>
      <c r="H2172" s="1265"/>
      <c r="I2172" s="1266"/>
      <c r="J2172" s="1266"/>
      <c r="K2172" s="1266"/>
      <c r="L2172" s="1266"/>
      <c r="M2172" s="1388"/>
      <c r="N2172" s="1268"/>
      <c r="O2172" s="1268"/>
      <c r="P2172" s="1268"/>
      <c r="Q2172" s="1268"/>
      <c r="R2172" s="1268"/>
      <c r="S2172" s="1268"/>
      <c r="T2172" s="1268"/>
      <c r="U2172" s="1268"/>
      <c r="V2172" s="1268"/>
      <c r="W2172" s="989"/>
      <c r="X2172" s="1251"/>
      <c r="AL2172" s="20"/>
    </row>
    <row r="2173" spans="1:81" s="1269" customFormat="1" ht="15">
      <c r="A2173" s="1704">
        <f>IF(G2165="",0,1)</f>
        <v>0</v>
      </c>
      <c r="B2173" s="1629"/>
      <c r="C2173" s="1283"/>
      <c r="D2173" s="1548"/>
      <c r="E2173" s="1474" t="str">
        <f t="shared" si="207"/>
        <v/>
      </c>
      <c r="F2173" s="1789"/>
      <c r="G2173" s="1389" t="str">
        <f>G$73</f>
        <v>Température octobre-mars</v>
      </c>
      <c r="H2173" s="1389"/>
      <c r="I2173" s="1390"/>
      <c r="J2173" s="1390"/>
      <c r="K2173" s="1390"/>
      <c r="L2173" s="1390"/>
      <c r="M2173" s="1388"/>
      <c r="N2173" s="2168" t="str">
        <f>L2165</f>
        <v/>
      </c>
      <c r="O2173" s="2168"/>
      <c r="P2173" s="2168"/>
      <c r="Q2173" s="2168"/>
      <c r="R2173" s="2168"/>
      <c r="S2173" s="2168"/>
      <c r="T2173" s="1268"/>
      <c r="U2173" s="1268"/>
      <c r="V2173" s="1268"/>
      <c r="W2173" s="989"/>
      <c r="X2173" s="1251"/>
      <c r="AJ2173" s="1298"/>
      <c r="AL2173" s="20"/>
    </row>
    <row r="2174" spans="1:81" s="1269" customFormat="1" ht="29" customHeight="1">
      <c r="A2174" s="1704">
        <f>IF(G2165="",0,1)</f>
        <v>0</v>
      </c>
      <c r="B2174" s="1629"/>
      <c r="C2174" s="1283"/>
      <c r="D2174" s="1548"/>
      <c r="E2174" s="1474" t="str">
        <f t="shared" si="207"/>
        <v/>
      </c>
      <c r="F2174" s="1789"/>
      <c r="G2174" s="1553" t="str">
        <f>G$74</f>
        <v>Observations</v>
      </c>
      <c r="H2174" s="1389"/>
      <c r="I2174" s="1390"/>
      <c r="J2174" s="1390"/>
      <c r="K2174" s="1390"/>
      <c r="L2174" s="1390"/>
      <c r="M2174" s="1388"/>
      <c r="N2174" s="2164" t="str">
        <f>AE2165</f>
        <v/>
      </c>
      <c r="O2174" s="2164"/>
      <c r="P2174" s="2164"/>
      <c r="Q2174" s="2164"/>
      <c r="R2174" s="2164"/>
      <c r="S2174" s="2164"/>
      <c r="T2174" s="1268"/>
      <c r="U2174" s="1268"/>
      <c r="V2174" s="1268"/>
      <c r="W2174" s="989"/>
      <c r="X2174" s="1251"/>
      <c r="AL2174" s="20"/>
    </row>
    <row r="2175" spans="1:81" s="1269" customFormat="1" ht="15">
      <c r="A2175" s="1704">
        <f>IF(G2165="",0,1)</f>
        <v>0</v>
      </c>
      <c r="B2175" s="1629"/>
      <c r="C2175" s="1283"/>
      <c r="D2175" s="1548"/>
      <c r="E2175" s="1474" t="str">
        <f t="shared" si="207"/>
        <v/>
      </c>
      <c r="F2175" s="1789"/>
      <c r="G2175" s="1265">
        <f>G$75</f>
        <v>0</v>
      </c>
      <c r="H2175" s="1265"/>
      <c r="I2175" s="1266"/>
      <c r="J2175" s="1266"/>
      <c r="K2175" s="1266"/>
      <c r="L2175" s="1266"/>
      <c r="M2175" s="1388"/>
      <c r="N2175" s="1268"/>
      <c r="O2175" s="1268"/>
      <c r="P2175" s="1268"/>
      <c r="Q2175" s="1268"/>
      <c r="R2175" s="1268"/>
      <c r="S2175" s="1268"/>
      <c r="T2175" s="1268"/>
      <c r="U2175" s="1268"/>
      <c r="V2175" s="1268"/>
      <c r="W2175" s="989"/>
      <c r="X2175" s="1251"/>
      <c r="AL2175" s="20"/>
    </row>
    <row r="2176" spans="1:81" s="1269" customFormat="1" ht="15">
      <c r="A2176" s="1704">
        <f>IF(G2165="",0,1)</f>
        <v>0</v>
      </c>
      <c r="B2176" s="1629"/>
      <c r="C2176" s="1283"/>
      <c r="D2176" s="1548"/>
      <c r="E2176" s="1474" t="str">
        <f t="shared" si="207"/>
        <v/>
      </c>
      <c r="F2176" s="1789"/>
      <c r="G2176" s="1389" t="str">
        <f>G$76</f>
        <v>Participation à la consommation totale d'énergie du chauffage</v>
      </c>
      <c r="H2176" s="1389"/>
      <c r="I2176" s="1390"/>
      <c r="J2176" s="1390"/>
      <c r="K2176" s="1390"/>
      <c r="L2176" s="1390"/>
      <c r="M2176" s="1388"/>
      <c r="N2176" s="2169">
        <f>R2165</f>
        <v>0</v>
      </c>
      <c r="O2176" s="2169"/>
      <c r="P2176" s="2169"/>
      <c r="Q2176" s="2169"/>
      <c r="R2176" s="2169"/>
      <c r="S2176" s="2169"/>
      <c r="T2176" s="1268"/>
      <c r="U2176" s="1268"/>
      <c r="V2176" s="1268"/>
      <c r="W2176" s="989"/>
      <c r="X2176" s="1251"/>
      <c r="AJ2176" s="1298"/>
      <c r="AL2176" s="20"/>
    </row>
    <row r="2177" spans="1:38" s="1269" customFormat="1" ht="15">
      <c r="A2177" s="1704">
        <f>IF(G2165="",0,1)</f>
        <v>0</v>
      </c>
      <c r="B2177" s="1629"/>
      <c r="C2177" s="1283"/>
      <c r="D2177" s="1548"/>
      <c r="E2177" s="1474" t="str">
        <f t="shared" si="207"/>
        <v/>
      </c>
      <c r="F2177" s="1789"/>
      <c r="G2177" s="1393" t="str">
        <f>G$77</f>
        <v>Rang concernant l'efficience énergétique</v>
      </c>
      <c r="H2177" s="1393"/>
      <c r="I2177" s="1394"/>
      <c r="J2177" s="1394"/>
      <c r="K2177" s="1394"/>
      <c r="L2177" s="1394"/>
      <c r="M2177" s="1388"/>
      <c r="N2177" s="2170" t="str">
        <f>N2165</f>
        <v/>
      </c>
      <c r="O2177" s="2170"/>
      <c r="P2177" s="2170"/>
      <c r="Q2177" s="2170"/>
      <c r="R2177" s="2170"/>
      <c r="S2177" s="2170"/>
      <c r="T2177" s="1396"/>
      <c r="U2177" s="1396"/>
      <c r="V2177" s="1396"/>
      <c r="W2177" s="989"/>
      <c r="X2177" s="1397"/>
      <c r="AJ2177" s="1298"/>
      <c r="AL2177" s="20"/>
    </row>
    <row r="2178" spans="1:38" s="1269" customFormat="1" ht="15">
      <c r="A2178" s="1704">
        <f>IF(G2165="",0,1)</f>
        <v>0</v>
      </c>
      <c r="B2178" s="1629"/>
      <c r="C2178" s="1283"/>
      <c r="D2178" s="1548"/>
      <c r="E2178" s="1474" t="str">
        <f t="shared" si="207"/>
        <v/>
      </c>
      <c r="F2178" s="1789"/>
      <c r="G2178" s="1393" t="str">
        <f>G$78</f>
        <v>Evaluation de la qualité énergétique</v>
      </c>
      <c r="H2178" s="1393"/>
      <c r="I2178" s="1394"/>
      <c r="J2178" s="1394"/>
      <c r="K2178" s="1394"/>
      <c r="L2178" s="1394"/>
      <c r="M2178" s="1388"/>
      <c r="N2178" s="2171" t="str">
        <f>O2165</f>
        <v/>
      </c>
      <c r="O2178" s="2171"/>
      <c r="P2178" s="2171"/>
      <c r="Q2178" s="2171"/>
      <c r="R2178" s="2171"/>
      <c r="S2178" s="2171"/>
      <c r="T2178" s="1268"/>
      <c r="U2178" s="1268"/>
      <c r="V2178" s="1268"/>
      <c r="W2178" s="989"/>
      <c r="X2178" s="1251"/>
      <c r="AJ2178" s="1298"/>
      <c r="AL2178" s="20"/>
    </row>
    <row r="2179" spans="1:38" s="1269" customFormat="1" ht="15">
      <c r="A2179" s="1704">
        <f>IF(G2165="",0,1)</f>
        <v>0</v>
      </c>
      <c r="B2179" s="1629"/>
      <c r="C2179" s="1283"/>
      <c r="D2179" s="1548"/>
      <c r="E2179" s="1474" t="str">
        <f t="shared" si="207"/>
        <v/>
      </c>
      <c r="F2179" s="1789"/>
      <c r="G2179" s="1265">
        <f>G$79</f>
        <v>0</v>
      </c>
      <c r="H2179" s="1265"/>
      <c r="I2179" s="1266"/>
      <c r="J2179" s="1266"/>
      <c r="K2179" s="1266"/>
      <c r="L2179" s="1266"/>
      <c r="M2179" s="1388"/>
      <c r="N2179" s="1399"/>
      <c r="O2179" s="1268"/>
      <c r="P2179" s="1268"/>
      <c r="Q2179" s="1268"/>
      <c r="R2179" s="1268"/>
      <c r="S2179" s="1268"/>
      <c r="T2179" s="1268"/>
      <c r="U2179" s="1268"/>
      <c r="V2179" s="1268"/>
      <c r="W2179" s="989"/>
      <c r="X2179" s="1251"/>
      <c r="AJ2179" s="1298"/>
      <c r="AL2179" s="20"/>
    </row>
    <row r="2180" spans="1:38" s="1269" customFormat="1" ht="15">
      <c r="A2180" s="1704">
        <f>IF(G2165="",0,1)</f>
        <v>0</v>
      </c>
      <c r="B2180" s="1629"/>
      <c r="C2180" s="1283"/>
      <c r="D2180" s="1548"/>
      <c r="E2180" s="1474" t="str">
        <f t="shared" si="207"/>
        <v/>
      </c>
      <c r="F2180" s="1789"/>
      <c r="G2180" s="1389" t="str">
        <f>G$80</f>
        <v>Consommation d'énergie de la serre</v>
      </c>
      <c r="H2180" s="1389"/>
      <c r="I2180" s="1390"/>
      <c r="J2180" s="1390"/>
      <c r="K2180" s="1390"/>
      <c r="L2180" s="1390"/>
      <c r="M2180" s="1388"/>
      <c r="N2180" s="2172">
        <f>S2165</f>
        <v>0</v>
      </c>
      <c r="O2180" s="2172"/>
      <c r="P2180" s="2172"/>
      <c r="Q2180" s="1401"/>
      <c r="R2180" s="1401"/>
      <c r="S2180" s="1401"/>
      <c r="T2180" s="1268"/>
      <c r="U2180" s="1268"/>
      <c r="V2180" s="1268"/>
      <c r="W2180" s="989"/>
      <c r="X2180" s="1251"/>
      <c r="AJ2180" s="1298"/>
      <c r="AL2180" s="20"/>
    </row>
    <row r="2181" spans="1:38" s="1269" customFormat="1" ht="15">
      <c r="A2181" s="1704">
        <f>IF(G2165="",0,1)</f>
        <v>0</v>
      </c>
      <c r="B2181" s="1629"/>
      <c r="C2181" s="1283"/>
      <c r="D2181" s="1548"/>
      <c r="E2181" s="1474" t="str">
        <f t="shared" si="207"/>
        <v/>
      </c>
      <c r="F2181" s="1789"/>
      <c r="G2181" s="1393" t="str">
        <f>G$81</f>
        <v>Distribution de chaleur Consommation d'énergie</v>
      </c>
      <c r="H2181" s="1393"/>
      <c r="I2181" s="1394"/>
      <c r="J2181" s="1394"/>
      <c r="K2181" s="1394"/>
      <c r="L2181" s="1394"/>
      <c r="M2181" s="1388"/>
      <c r="N2181" s="2182">
        <f>T2165</f>
        <v>0</v>
      </c>
      <c r="O2181" s="2182"/>
      <c r="P2181" s="2182"/>
      <c r="Q2181" s="1403"/>
      <c r="R2181" s="1403"/>
      <c r="S2181" s="1403"/>
      <c r="T2181" s="1268"/>
      <c r="U2181" s="1268"/>
      <c r="V2181" s="1268"/>
      <c r="W2181" s="989"/>
      <c r="X2181" s="1251"/>
      <c r="AJ2181" s="1298"/>
      <c r="AL2181" s="20"/>
    </row>
    <row r="2182" spans="1:38" s="1269" customFormat="1" ht="15">
      <c r="A2182" s="1704">
        <f>IF(G2165="",0,1)</f>
        <v>0</v>
      </c>
      <c r="B2182" s="1629"/>
      <c r="C2182" s="1283"/>
      <c r="D2182" s="1548"/>
      <c r="E2182" s="1474" t="str">
        <f t="shared" si="207"/>
        <v/>
      </c>
      <c r="F2182" s="1789"/>
      <c r="G2182" s="1554" t="str">
        <f>G$82</f>
        <v>Total de la consommation d'énergie Etat actuel</v>
      </c>
      <c r="H2182" s="1554"/>
      <c r="I2182" s="1555"/>
      <c r="J2182" s="1555"/>
      <c r="K2182" s="1555"/>
      <c r="L2182" s="1555"/>
      <c r="M2182" s="1556"/>
      <c r="N2182" s="2166" t="str">
        <f>U2165</f>
        <v/>
      </c>
      <c r="O2182" s="2166"/>
      <c r="P2182" s="2166"/>
      <c r="Q2182" s="1557"/>
      <c r="R2182" s="1557"/>
      <c r="S2182" s="1557"/>
      <c r="T2182" s="1268"/>
      <c r="U2182" s="1268"/>
      <c r="V2182" s="1268"/>
      <c r="W2182" s="989"/>
      <c r="X2182" s="1251"/>
      <c r="AJ2182" s="1298"/>
      <c r="AL2182" s="20"/>
    </row>
    <row r="2183" spans="1:38" s="787" customFormat="1" ht="15">
      <c r="A2183" s="1704">
        <f>IF(G2165="",0,1)</f>
        <v>0</v>
      </c>
      <c r="B2183" s="1629"/>
      <c r="C2183" s="1283"/>
      <c r="D2183" s="1548"/>
      <c r="E2183" s="1474" t="str">
        <f t="shared" si="207"/>
        <v/>
      </c>
      <c r="F2183" s="1789"/>
      <c r="G2183" s="1265">
        <f>G$83</f>
        <v>0</v>
      </c>
      <c r="H2183" s="1265"/>
      <c r="I2183" s="1266"/>
      <c r="J2183" s="1266"/>
      <c r="K2183" s="1266"/>
      <c r="L2183" s="1266"/>
      <c r="M2183" s="225"/>
      <c r="N2183" s="1404"/>
      <c r="O2183" s="1404"/>
      <c r="P2183" s="1404"/>
      <c r="Q2183" s="1404"/>
      <c r="R2183" s="1404"/>
      <c r="S2183" s="1404"/>
      <c r="T2183" s="1404"/>
      <c r="U2183" s="1404"/>
      <c r="V2183" s="1404"/>
      <c r="W2183" s="989"/>
    </row>
    <row r="2184" spans="1:38" s="1269" customFormat="1" ht="15">
      <c r="A2184" s="1704">
        <f>IF(G2165="",0,1)</f>
        <v>0</v>
      </c>
      <c r="B2184" s="1629"/>
      <c r="C2184" s="1283"/>
      <c r="D2184" s="1548"/>
      <c r="E2184" s="1474" t="str">
        <f t="shared" si="207"/>
        <v/>
      </c>
      <c r="F2184" s="1789"/>
      <c r="G2184" s="1389" t="str">
        <f>G$84</f>
        <v>Ecran thermique</v>
      </c>
      <c r="H2184" s="1389"/>
      <c r="I2184" s="1390"/>
      <c r="J2184" s="1390"/>
      <c r="K2184" s="1390"/>
      <c r="L2184" s="1390"/>
      <c r="M2184" s="1388"/>
      <c r="N2184" s="1558" t="str">
        <f>Z2165</f>
        <v/>
      </c>
      <c r="O2184" s="1401"/>
      <c r="P2184" s="1401"/>
      <c r="Q2184" s="1401"/>
      <c r="R2184" s="1401"/>
      <c r="S2184" s="1401"/>
      <c r="T2184" s="1268"/>
      <c r="U2184" s="1268"/>
      <c r="V2184" s="1268"/>
      <c r="W2184" s="989"/>
      <c r="X2184" s="1251"/>
      <c r="AJ2184" s="1298"/>
      <c r="AL2184" s="20"/>
    </row>
    <row r="2185" spans="1:38" s="1269" customFormat="1" ht="15">
      <c r="A2185" s="1704">
        <f>IF(G2165="",0,1)</f>
        <v>0</v>
      </c>
      <c r="B2185" s="1629"/>
      <c r="C2185" s="1283"/>
      <c r="D2185" s="1548"/>
      <c r="E2185" s="1474" t="str">
        <f t="shared" si="207"/>
        <v/>
      </c>
      <c r="F2185" s="1789"/>
      <c r="G2185" s="1393" t="str">
        <f>G$85</f>
        <v>Toit</v>
      </c>
      <c r="H2185" s="1393"/>
      <c r="I2185" s="1394"/>
      <c r="J2185" s="1394"/>
      <c r="K2185" s="1394"/>
      <c r="L2185" s="1394"/>
      <c r="M2185" s="1388"/>
      <c r="N2185" s="1559" t="str">
        <f>AA2165</f>
        <v/>
      </c>
      <c r="O2185" s="1403"/>
      <c r="P2185" s="1403"/>
      <c r="Q2185" s="1403"/>
      <c r="R2185" s="1403"/>
      <c r="S2185" s="1403"/>
      <c r="T2185" s="1268"/>
      <c r="U2185" s="1268"/>
      <c r="V2185" s="1268"/>
      <c r="W2185" s="989"/>
      <c r="X2185" s="1251"/>
      <c r="AJ2185" s="1298"/>
      <c r="AL2185" s="20"/>
    </row>
    <row r="2186" spans="1:38" s="1269" customFormat="1" ht="15">
      <c r="A2186" s="1704">
        <f>IF(G2165="",0,1)</f>
        <v>0</v>
      </c>
      <c r="B2186" s="1629"/>
      <c r="C2186" s="1283"/>
      <c r="D2186" s="1548"/>
      <c r="E2186" s="1474" t="str">
        <f t="shared" si="207"/>
        <v/>
      </c>
      <c r="F2186" s="1789"/>
      <c r="G2186" s="1393" t="str">
        <f>G$86</f>
        <v>Parois latérales et pignons</v>
      </c>
      <c r="H2186" s="1393"/>
      <c r="I2186" s="1394"/>
      <c r="J2186" s="1394"/>
      <c r="K2186" s="1394"/>
      <c r="L2186" s="1394"/>
      <c r="M2186" s="1388"/>
      <c r="N2186" s="1560" t="str">
        <f>AB2165</f>
        <v/>
      </c>
      <c r="O2186" s="1403"/>
      <c r="P2186" s="1403"/>
      <c r="Q2186" s="1403"/>
      <c r="R2186" s="1403"/>
      <c r="S2186" s="1403"/>
      <c r="T2186" s="1268"/>
      <c r="U2186" s="1268"/>
      <c r="V2186" s="1268"/>
      <c r="W2186" s="989"/>
      <c r="X2186" s="1251"/>
      <c r="AJ2186" s="1298"/>
      <c r="AL2186" s="20"/>
    </row>
    <row r="2187" spans="1:38" s="1269" customFormat="1" ht="15">
      <c r="A2187" s="1704">
        <f>IF(G2165="",0,1)</f>
        <v>0</v>
      </c>
      <c r="B2187" s="1629"/>
      <c r="C2187" s="1283"/>
      <c r="D2187" s="1548"/>
      <c r="E2187" s="1474" t="str">
        <f t="shared" si="207"/>
        <v/>
      </c>
      <c r="F2187" s="1789"/>
      <c r="G2187" s="1393" t="str">
        <f>G$87</f>
        <v>Etanchéité</v>
      </c>
      <c r="H2187" s="1393"/>
      <c r="I2187" s="1394"/>
      <c r="J2187" s="1394"/>
      <c r="K2187" s="1394"/>
      <c r="L2187" s="1394"/>
      <c r="M2187" s="1388"/>
      <c r="N2187" s="1560" t="str">
        <f>AC2165</f>
        <v/>
      </c>
      <c r="O2187" s="1403"/>
      <c r="P2187" s="1403"/>
      <c r="Q2187" s="1403"/>
      <c r="R2187" s="1403"/>
      <c r="S2187" s="1403"/>
      <c r="T2187" s="1268"/>
      <c r="U2187" s="1268"/>
      <c r="V2187" s="1268"/>
      <c r="W2187" s="989"/>
      <c r="X2187" s="1251"/>
      <c r="AJ2187" s="1298"/>
      <c r="AL2187" s="20"/>
    </row>
    <row r="2188" spans="1:38" s="1269" customFormat="1" ht="15">
      <c r="A2188" s="1704">
        <f>IF(G2165="",0,1)</f>
        <v>0</v>
      </c>
      <c r="B2188" s="1629"/>
      <c r="C2188" s="1283"/>
      <c r="D2188" s="1548"/>
      <c r="E2188" s="1474" t="str">
        <f t="shared" si="207"/>
        <v/>
      </c>
      <c r="F2188" s="1789"/>
      <c r="G2188" s="1393" t="str">
        <f>G$88</f>
        <v>Gestion climatique</v>
      </c>
      <c r="H2188" s="1393"/>
      <c r="I2188" s="1394"/>
      <c r="J2188" s="1394"/>
      <c r="K2188" s="1394"/>
      <c r="L2188" s="1394"/>
      <c r="M2188" s="1388"/>
      <c r="N2188" s="1560" t="str">
        <f>AD2165</f>
        <v/>
      </c>
      <c r="O2188" s="1403"/>
      <c r="P2188" s="1403"/>
      <c r="Q2188" s="1403"/>
      <c r="R2188" s="1403"/>
      <c r="S2188" s="1403"/>
      <c r="T2188" s="1268"/>
      <c r="U2188" s="1268"/>
      <c r="V2188" s="1268"/>
      <c r="W2188" s="989"/>
      <c r="X2188" s="1251"/>
      <c r="AJ2188" s="1298"/>
      <c r="AL2188" s="20"/>
    </row>
    <row r="2189" spans="1:38" s="1269" customFormat="1" ht="15">
      <c r="A2189" s="1704">
        <f>IF(G2165="",0,1)</f>
        <v>0</v>
      </c>
      <c r="B2189" s="1629"/>
      <c r="C2189" s="1283"/>
      <c r="D2189" s="1548"/>
      <c r="E2189" s="1474" t="str">
        <f t="shared" si="207"/>
        <v/>
      </c>
      <c r="F2189" s="1789"/>
      <c r="G2189" s="1265"/>
      <c r="H2189" s="1265"/>
      <c r="I2189" s="1266"/>
      <c r="J2189" s="1266"/>
      <c r="K2189" s="1266"/>
      <c r="L2189" s="1266"/>
      <c r="M2189" s="1405"/>
      <c r="N2189" s="1268"/>
      <c r="O2189" s="1268"/>
      <c r="P2189" s="1268"/>
      <c r="Q2189" s="1268"/>
      <c r="R2189" s="1268"/>
      <c r="S2189" s="1268"/>
      <c r="T2189" s="1268"/>
      <c r="U2189" s="1268"/>
      <c r="V2189" s="1268"/>
      <c r="W2189" s="989"/>
      <c r="X2189" s="1251"/>
      <c r="AJ2189" s="1298"/>
      <c r="AL2189" s="20"/>
    </row>
    <row r="2190" spans="1:38" s="1269" customFormat="1" ht="15">
      <c r="A2190" s="1704">
        <f>IF(G2165="",0,1)</f>
        <v>0</v>
      </c>
      <c r="B2190" s="1629"/>
      <c r="C2190" s="1283"/>
      <c r="D2190" s="1548"/>
      <c r="E2190" s="1474" t="str">
        <f t="shared" si="207"/>
        <v/>
      </c>
      <c r="F2190" s="1789"/>
      <c r="G2190" s="1406"/>
      <c r="H2190" s="1266"/>
      <c r="I2190" s="1266"/>
      <c r="J2190" s="1266"/>
      <c r="K2190" s="1266"/>
      <c r="L2190" s="1266"/>
      <c r="M2190" s="1399"/>
      <c r="N2190" s="1268"/>
      <c r="O2190" s="1268"/>
      <c r="P2190" s="1268"/>
      <c r="Q2190" s="1268"/>
      <c r="R2190" s="1268"/>
      <c r="S2190" s="1268"/>
      <c r="T2190" s="1268"/>
      <c r="U2190" s="1268"/>
      <c r="V2190" s="1268"/>
      <c r="W2190" s="989"/>
      <c r="X2190" s="1251"/>
      <c r="AJ2190" s="1298"/>
      <c r="AL2190" s="20"/>
    </row>
    <row r="2191" spans="1:38" s="1269" customFormat="1" ht="15">
      <c r="A2191" s="1704">
        <f>IF(G2165="",0,1)</f>
        <v>0</v>
      </c>
      <c r="B2191" s="1629"/>
      <c r="C2191" s="1283"/>
      <c r="D2191" s="1548"/>
      <c r="E2191" s="1474" t="str">
        <f t="shared" si="207"/>
        <v/>
      </c>
      <c r="F2191" s="1789"/>
      <c r="G2191" s="1406"/>
      <c r="H2191" s="1266"/>
      <c r="I2191" s="1266"/>
      <c r="J2191" s="1266"/>
      <c r="K2191" s="1266"/>
      <c r="L2191" s="1266"/>
      <c r="M2191" s="1399"/>
      <c r="N2191" s="1268"/>
      <c r="O2191" s="1268"/>
      <c r="P2191" s="1268"/>
      <c r="Q2191" s="1268"/>
      <c r="R2191" s="1268"/>
      <c r="S2191" s="1268"/>
      <c r="T2191" s="1268"/>
      <c r="U2191" s="1268"/>
      <c r="V2191" s="1268"/>
      <c r="W2191" s="989"/>
      <c r="X2191" s="1251"/>
      <c r="AJ2191" s="1298"/>
      <c r="AL2191" s="20"/>
    </row>
    <row r="2192" spans="1:38" s="1269" customFormat="1" ht="15">
      <c r="A2192" s="1704">
        <f>IF(G2165="",0,1)</f>
        <v>0</v>
      </c>
      <c r="B2192" s="1629"/>
      <c r="C2192" s="1283"/>
      <c r="D2192" s="1548"/>
      <c r="E2192" s="1474" t="str">
        <f t="shared" si="207"/>
        <v/>
      </c>
      <c r="F2192" s="1789"/>
      <c r="G2192" s="1406"/>
      <c r="H2192" s="1266"/>
      <c r="I2192" s="1266"/>
      <c r="J2192" s="1266"/>
      <c r="K2192" s="1266"/>
      <c r="L2192" s="1266"/>
      <c r="M2192" s="1399"/>
      <c r="N2192" s="1268"/>
      <c r="O2192" s="1268"/>
      <c r="P2192" s="1268"/>
      <c r="Q2192" s="1268"/>
      <c r="R2192" s="1268"/>
      <c r="S2192" s="1268"/>
      <c r="T2192" s="1268"/>
      <c r="U2192" s="1268"/>
      <c r="V2192" s="1268"/>
      <c r="W2192" s="989"/>
      <c r="X2192" s="1251"/>
      <c r="AJ2192" s="1298"/>
      <c r="AL2192" s="20"/>
    </row>
    <row r="2193" spans="1:38" s="1292" customFormat="1" ht="17.25" customHeight="1">
      <c r="A2193" s="1704">
        <f>IF(G2165="",0,1)</f>
        <v>0</v>
      </c>
      <c r="B2193" s="1629"/>
      <c r="C2193" s="1283"/>
      <c r="D2193" s="677"/>
      <c r="E2193" s="1474" t="str">
        <f t="shared" si="207"/>
        <v/>
      </c>
      <c r="F2193" s="1789"/>
      <c r="G2193" s="779"/>
      <c r="H2193" s="779"/>
      <c r="I2193" s="779"/>
      <c r="J2193" s="779"/>
      <c r="K2193" s="779"/>
      <c r="L2193" s="779"/>
      <c r="M2193" s="779"/>
      <c r="N2193" s="779"/>
      <c r="O2193" s="779"/>
      <c r="P2193" s="779"/>
      <c r="Q2193" s="779"/>
      <c r="R2193" s="779"/>
      <c r="S2193" s="779"/>
      <c r="T2193" s="779"/>
      <c r="U2193" s="2167"/>
      <c r="V2193" s="2167"/>
      <c r="W2193" s="989"/>
    </row>
    <row r="2194" spans="1:38" s="1292" customFormat="1" ht="21.75" customHeight="1" thickBot="1">
      <c r="A2194" s="1704">
        <f>IF(G2165="",0,1)</f>
        <v>0</v>
      </c>
      <c r="B2194" s="1629"/>
      <c r="C2194" s="1283"/>
      <c r="D2194" s="677"/>
      <c r="E2194" s="1474" t="str">
        <f t="shared" si="207"/>
        <v/>
      </c>
      <c r="F2194" s="1789"/>
      <c r="G2194" s="777" t="str">
        <f>CONCATENATE(G2165, G$40)</f>
        <v>: Recommandations spécifiques d'investissement</v>
      </c>
      <c r="H2194" s="777"/>
      <c r="I2194" s="777"/>
      <c r="J2194" s="777"/>
      <c r="K2194" s="777"/>
      <c r="L2194" s="777"/>
      <c r="M2194" s="777"/>
      <c r="N2194" s="777"/>
      <c r="O2194" s="777"/>
      <c r="P2194" s="777"/>
      <c r="Q2194" s="777"/>
      <c r="R2194" s="777"/>
      <c r="S2194" s="777"/>
      <c r="T2194" s="777"/>
      <c r="U2194" s="1410"/>
      <c r="V2194" s="1410"/>
      <c r="W2194" s="1410"/>
      <c r="X2194" s="1410"/>
    </row>
    <row r="2195" spans="1:38" s="1292" customFormat="1" ht="21.75" customHeight="1">
      <c r="A2195" s="1704">
        <f>IF(G2165="",0,1)</f>
        <v>0</v>
      </c>
      <c r="B2195" s="1629"/>
      <c r="C2195" s="1283"/>
      <c r="D2195" s="677"/>
      <c r="E2195" s="1474" t="str">
        <f t="shared" si="207"/>
        <v/>
      </c>
      <c r="F2195" s="1789"/>
      <c r="G2195" s="779"/>
      <c r="H2195" s="779"/>
      <c r="I2195" s="779"/>
      <c r="J2195" s="779"/>
      <c r="K2195" s="779"/>
      <c r="L2195" s="779"/>
      <c r="M2195" s="779"/>
      <c r="N2195" s="779"/>
      <c r="O2195" s="779"/>
      <c r="P2195" s="779"/>
      <c r="Q2195" s="779"/>
      <c r="R2195" s="779"/>
      <c r="S2195" s="779"/>
      <c r="T2195" s="779"/>
      <c r="U2195" s="1423"/>
      <c r="V2195" s="1423"/>
      <c r="W2195" s="1423"/>
      <c r="AG2195" s="1292" t="s">
        <v>242</v>
      </c>
      <c r="AI2195" s="1292" t="s">
        <v>872</v>
      </c>
    </row>
    <row r="2196" spans="1:38" s="1292" customFormat="1" ht="16" customHeight="1">
      <c r="A2196" s="1704">
        <f>IF(G2165="",0,1)</f>
        <v>0</v>
      </c>
      <c r="B2196" s="1629"/>
      <c r="C2196" s="1283"/>
      <c r="D2196" s="677"/>
      <c r="E2196" s="1474" t="str">
        <f t="shared" si="207"/>
        <v/>
      </c>
      <c r="F2196" s="1789"/>
      <c r="G2196" s="1309" t="str">
        <f>G$96</f>
        <v>Elément</v>
      </c>
      <c r="H2196" s="1309"/>
      <c r="I2196" s="1309"/>
      <c r="J2196" s="1309"/>
      <c r="K2196" s="1309" t="str">
        <f>K$96</f>
        <v>Mesure</v>
      </c>
      <c r="L2196" s="1309"/>
      <c r="M2196" s="1309"/>
      <c r="N2196" s="1309"/>
      <c r="O2196" s="1309"/>
      <c r="P2196" s="1309"/>
      <c r="Q2196" s="1309"/>
      <c r="R2196" s="1309" t="str">
        <f>R$96</f>
        <v>Réalisation</v>
      </c>
      <c r="S2196" s="1310" t="str">
        <f>S$96</f>
        <v>Economie</v>
      </c>
      <c r="T2196" s="1310"/>
      <c r="U2196" s="2180" t="s">
        <v>74</v>
      </c>
      <c r="V2196" s="2180"/>
      <c r="W2196" s="2180"/>
      <c r="X2196" s="1310" t="str">
        <f>X$96</f>
        <v>Economies</v>
      </c>
      <c r="AA2196" s="101" t="s">
        <v>903</v>
      </c>
      <c r="AD2196" s="101" t="s">
        <v>902</v>
      </c>
      <c r="AG2196" s="101" t="s">
        <v>532</v>
      </c>
      <c r="AI2196" s="101" t="s">
        <v>902</v>
      </c>
    </row>
    <row r="2197" spans="1:38" s="1292" customFormat="1" ht="16" customHeight="1">
      <c r="A2197" s="1704">
        <f>IF(G2165="",0,1)</f>
        <v>0</v>
      </c>
      <c r="B2197" s="1629"/>
      <c r="C2197" s="1283"/>
      <c r="D2197" s="677"/>
      <c r="E2197" s="1474" t="str">
        <f t="shared" si="207"/>
        <v/>
      </c>
      <c r="F2197" s="1789"/>
      <c r="G2197" s="1311"/>
      <c r="H2197" s="1311"/>
      <c r="I2197" s="1311"/>
      <c r="J2197" s="1311"/>
      <c r="K2197" s="1311"/>
      <c r="L2197" s="1311"/>
      <c r="M2197" s="1311"/>
      <c r="N2197" s="1311"/>
      <c r="O2197" s="1311"/>
      <c r="P2197" s="1311"/>
      <c r="Q2197" s="1311"/>
      <c r="R2197" s="1311"/>
      <c r="S2197" s="1312" t="str">
        <f>S$97</f>
        <v>calculée</v>
      </c>
      <c r="T2197" s="1312"/>
      <c r="U2197" s="1312"/>
      <c r="V2197" s="1312"/>
      <c r="W2197" s="1312"/>
      <c r="X2197" s="1312" t="str">
        <f>X$97</f>
        <v>des mesures</v>
      </c>
      <c r="Z2197" s="2165" t="s">
        <v>594</v>
      </c>
      <c r="AA2197" s="2165" t="str">
        <f>$R$40</f>
        <v>d'ici à 4 ans</v>
      </c>
      <c r="AB2197" s="2165" t="str">
        <f>$R$41</f>
        <v>d'ici à 8 ans</v>
      </c>
      <c r="AD2197" s="2165" t="str">
        <f>$R$40</f>
        <v>d'ici à 4 ans</v>
      </c>
      <c r="AE2197" s="2165" t="str">
        <f>$R$41</f>
        <v>d'ici à 8 ans</v>
      </c>
      <c r="AG2197" s="2165" t="str">
        <f>$R$40</f>
        <v>d'ici à 4 ans</v>
      </c>
      <c r="AH2197" s="2165" t="str">
        <f>$R$41</f>
        <v>d'ici à 8 ans</v>
      </c>
      <c r="AI2197" s="2165" t="str">
        <f>$R$40</f>
        <v>d'ici à 4 ans</v>
      </c>
      <c r="AJ2197" s="2165" t="str">
        <f>$R$41</f>
        <v>d'ici à 8 ans</v>
      </c>
    </row>
    <row r="2198" spans="1:38" s="1292" customFormat="1" ht="16" customHeight="1">
      <c r="A2198" s="1704">
        <f>IF(G2165="",0,1)</f>
        <v>0</v>
      </c>
      <c r="B2198" s="1629"/>
      <c r="C2198" s="1283"/>
      <c r="D2198" s="677"/>
      <c r="E2198" s="1474" t="str">
        <f t="shared" ref="E2198:E2229" si="208">IF((SUM(A2198:C2198))&gt;0,G$42,"")</f>
        <v/>
      </c>
      <c r="F2198" s="1789"/>
      <c r="G2198" s="1311"/>
      <c r="H2198" s="1311"/>
      <c r="I2198" s="1311"/>
      <c r="J2198" s="1311"/>
      <c r="K2198" s="1311"/>
      <c r="L2198" s="1311"/>
      <c r="M2198" s="1311"/>
      <c r="N2198" s="1311"/>
      <c r="O2198" s="1311"/>
      <c r="P2198" s="1311"/>
      <c r="Q2198" s="1311"/>
      <c r="R2198" s="1311"/>
      <c r="S2198" s="1312"/>
      <c r="T2198" s="1312"/>
      <c r="U2198" s="1312"/>
      <c r="V2198" s="1312"/>
      <c r="W2198" s="1312"/>
      <c r="X2198" s="1312" t="str">
        <f>X$98</f>
        <v>choisies</v>
      </c>
      <c r="Z2198" s="2165"/>
      <c r="AA2198" s="2165"/>
      <c r="AB2198" s="2165"/>
      <c r="AD2198" s="2165"/>
      <c r="AE2198" s="2165"/>
      <c r="AG2198" s="2165"/>
      <c r="AH2198" s="2165"/>
      <c r="AI2198" s="2165"/>
      <c r="AJ2198" s="2165"/>
    </row>
    <row r="2199" spans="1:38" s="1292" customFormat="1" ht="16" customHeight="1">
      <c r="A2199" s="1704">
        <f>IF(G2165="",0,1)</f>
        <v>0</v>
      </c>
      <c r="B2199" s="1629"/>
      <c r="C2199" s="1283"/>
      <c r="D2199" s="677"/>
      <c r="E2199" s="1474" t="str">
        <f t="shared" si="208"/>
        <v/>
      </c>
      <c r="F2199" s="1789"/>
      <c r="G2199" s="1313"/>
      <c r="H2199" s="1313"/>
      <c r="I2199" s="1313"/>
      <c r="J2199" s="1313"/>
      <c r="K2199" s="1313"/>
      <c r="L2199" s="1313"/>
      <c r="M2199" s="1313"/>
      <c r="N2199" s="1313"/>
      <c r="O2199" s="1313"/>
      <c r="P2199" s="1313"/>
      <c r="Q2199" s="1313"/>
      <c r="R2199" s="1313"/>
      <c r="S2199" s="1314" t="s">
        <v>5</v>
      </c>
      <c r="T2199" s="1314"/>
      <c r="U2199" s="2181" t="str">
        <f>U$99</f>
        <v>[oui/non]</v>
      </c>
      <c r="V2199" s="2181"/>
      <c r="W2199" s="2181"/>
      <c r="X2199" s="1314" t="s">
        <v>5</v>
      </c>
      <c r="Z2199" s="2165"/>
      <c r="AA2199" s="2165"/>
      <c r="AB2199" s="2165"/>
      <c r="AD2199" s="2165"/>
      <c r="AE2199" s="2165"/>
      <c r="AG2199" s="2165"/>
      <c r="AH2199" s="2165"/>
      <c r="AI2199" s="2165"/>
      <c r="AJ2199" s="2165"/>
    </row>
    <row r="2200" spans="1:38" s="1292" customFormat="1" ht="16" customHeight="1">
      <c r="A2200" s="1704">
        <f>IF(G2165="",0,1)</f>
        <v>0</v>
      </c>
      <c r="B2200" s="1629"/>
      <c r="C2200" s="1283"/>
      <c r="D2200" s="677"/>
      <c r="E2200" s="1474" t="str">
        <f t="shared" si="208"/>
        <v/>
      </c>
      <c r="F2200" s="1789"/>
      <c r="G2200" s="1311"/>
      <c r="H2200" s="1311"/>
      <c r="I2200" s="1311"/>
      <c r="J2200" s="1311"/>
      <c r="K2200" s="1311"/>
      <c r="L2200" s="1311"/>
      <c r="M2200" s="1311"/>
      <c r="N2200" s="1311"/>
      <c r="O2200" s="1311"/>
      <c r="P2200" s="1311"/>
      <c r="Q2200" s="1311"/>
      <c r="R2200" s="1311"/>
      <c r="T2200" s="1312"/>
      <c r="U2200" s="1312"/>
      <c r="V2200" s="1312"/>
      <c r="Z2200" s="2165"/>
      <c r="AA2200" s="2165"/>
      <c r="AB2200" s="2165"/>
      <c r="AD2200" s="2165"/>
      <c r="AE2200" s="2165"/>
      <c r="AG2200" s="2165"/>
      <c r="AH2200" s="2165"/>
      <c r="AI2200" s="2165"/>
      <c r="AJ2200" s="2165"/>
    </row>
    <row r="2201" spans="1:38" s="1292" customFormat="1" ht="12" customHeight="1">
      <c r="A2201" s="1704">
        <f>IF(G2165="",0,1)</f>
        <v>0</v>
      </c>
      <c r="B2201" s="1629"/>
      <c r="C2201" s="1283"/>
      <c r="D2201" s="677"/>
      <c r="E2201" s="1474" t="str">
        <f t="shared" si="208"/>
        <v/>
      </c>
      <c r="F2201" s="1789"/>
      <c r="G2201" s="1315"/>
      <c r="H2201" s="1315"/>
      <c r="I2201" s="1315"/>
      <c r="J2201" s="1315"/>
      <c r="K2201" s="1315"/>
      <c r="L2201" s="1315"/>
      <c r="M2201" s="1315"/>
      <c r="N2201" s="1315"/>
      <c r="O2201" s="1315"/>
      <c r="P2201" s="1315"/>
      <c r="Q2201" s="1315"/>
      <c r="R2201" s="1315"/>
      <c r="S2201" s="1315"/>
      <c r="T2201" s="1315"/>
      <c r="U2201" s="1312"/>
      <c r="V2201" s="1315"/>
      <c r="W2201" s="1315"/>
      <c r="X2201" s="1315"/>
      <c r="Z2201" s="2165"/>
      <c r="AA2201" s="2165"/>
      <c r="AB2201" s="2165"/>
      <c r="AD2201" s="2165"/>
      <c r="AE2201" s="2165"/>
      <c r="AG2201" s="2165"/>
      <c r="AH2201" s="2165"/>
      <c r="AI2201" s="2165"/>
      <c r="AJ2201" s="2165"/>
    </row>
    <row r="2202" spans="1:38" s="737" customFormat="1" ht="17" customHeight="1">
      <c r="A2202" s="1704">
        <f>IF(G2165="",0,1)</f>
        <v>0</v>
      </c>
      <c r="B2202" s="1655"/>
      <c r="C2202" s="1283"/>
      <c r="D2202" s="1561"/>
      <c r="E2202" s="1474" t="str">
        <f t="shared" si="208"/>
        <v/>
      </c>
      <c r="F2202" s="1789"/>
      <c r="G2202" s="1316"/>
      <c r="H2202" s="1317" t="str">
        <f>H$102</f>
        <v>Ecran thermique</v>
      </c>
      <c r="I2202" s="1317"/>
      <c r="J2202" s="1317"/>
      <c r="K2202" s="2173" t="str">
        <f>AF2165</f>
        <v/>
      </c>
      <c r="L2202" s="2173"/>
      <c r="M2202" s="2173"/>
      <c r="N2202" s="2173"/>
      <c r="O2202" s="2173"/>
      <c r="P2202" s="2173"/>
      <c r="Q2202" s="2173"/>
      <c r="R2202" s="1318" t="str">
        <f>IF(S2202=0,"",IF(BC2165=Q$40,R$40,R$41))</f>
        <v>d'ici à 8 ans</v>
      </c>
      <c r="S2202" s="1319" t="str">
        <f>AT2165</f>
        <v/>
      </c>
      <c r="T2202" s="1319"/>
      <c r="U2202" s="1319"/>
      <c r="V2202" s="527"/>
      <c r="W2202" s="1320"/>
      <c r="X2202" s="1319" t="str">
        <f>IF(V2202=V$41,0,S2202)</f>
        <v/>
      </c>
      <c r="Z2202" s="1321">
        <f>IF(S2202=0,1,IF(V2202=V$41,2,3))</f>
        <v>3</v>
      </c>
      <c r="AA2202" s="1322">
        <f>IF(R2202=AA2197,S2202,0)</f>
        <v>0</v>
      </c>
      <c r="AB2202" s="1322" t="str">
        <f>IF(R2202=AB2197,S2202,0)</f>
        <v/>
      </c>
      <c r="AC2202" s="1292"/>
      <c r="AD2202" s="1322">
        <f>IF(R2202=AD2197,X2202,0)</f>
        <v>0</v>
      </c>
      <c r="AE2202" s="1322" t="str">
        <f>IF(R2202=AE2197,X2202,0)</f>
        <v/>
      </c>
      <c r="AF2202" s="40"/>
      <c r="AG2202" s="1322">
        <f>AD2202</f>
        <v>0</v>
      </c>
      <c r="AH2202" s="1562" t="str">
        <f>AE2202</f>
        <v/>
      </c>
      <c r="AI2202" s="1563">
        <f>IF(W2202=AI2197,AC2202,0)</f>
        <v>0</v>
      </c>
      <c r="AJ2202" s="1563">
        <f>IF(W2202=AJ2197,AC2202,0)</f>
        <v>0</v>
      </c>
      <c r="AK2202" s="40"/>
      <c r="AL2202" s="40"/>
    </row>
    <row r="2203" spans="1:38" s="737" customFormat="1" ht="47" customHeight="1">
      <c r="A2203" s="1704">
        <f>IF(G2165="",0,1)</f>
        <v>0</v>
      </c>
      <c r="B2203" s="1655"/>
      <c r="C2203" s="1283"/>
      <c r="D2203" s="1561"/>
      <c r="E2203" s="1474" t="str">
        <f t="shared" si="208"/>
        <v/>
      </c>
      <c r="F2203" s="1789"/>
      <c r="G2203" s="1323"/>
      <c r="H2203" s="1324"/>
      <c r="I2203" s="1324"/>
      <c r="J2203" s="1324"/>
      <c r="K2203" s="2174"/>
      <c r="L2203" s="2174"/>
      <c r="M2203" s="2174"/>
      <c r="N2203" s="2174"/>
      <c r="O2203" s="2174"/>
      <c r="P2203" s="2174"/>
      <c r="Q2203" s="2174"/>
      <c r="R2203" s="1325"/>
      <c r="S2203" s="1326"/>
      <c r="T2203" s="1326"/>
      <c r="U2203" s="1326"/>
      <c r="V2203" s="1326"/>
      <c r="W2203" s="1326"/>
      <c r="X2203" s="1326"/>
      <c r="AC2203" s="1292"/>
      <c r="AF2203" s="40"/>
      <c r="AI2203" s="1443"/>
      <c r="AJ2203" s="1443"/>
      <c r="AK2203" s="40"/>
      <c r="AL2203" s="40"/>
    </row>
    <row r="2204" spans="1:38" s="737" customFormat="1" ht="17" customHeight="1">
      <c r="A2204" s="1704">
        <f>IF(G2165="",0,1)</f>
        <v>0</v>
      </c>
      <c r="B2204" s="1655"/>
      <c r="C2204" s="1283"/>
      <c r="D2204" s="1561"/>
      <c r="E2204" s="1474" t="str">
        <f t="shared" si="208"/>
        <v/>
      </c>
      <c r="F2204" s="1789"/>
      <c r="G2204" s="1316"/>
      <c r="H2204" s="1317" t="str">
        <f>H$104</f>
        <v>Toit</v>
      </c>
      <c r="I2204" s="1317"/>
      <c r="J2204" s="1317"/>
      <c r="K2204" s="2173" t="str">
        <f>AG2165</f>
        <v/>
      </c>
      <c r="L2204" s="2173"/>
      <c r="M2204" s="2173"/>
      <c r="N2204" s="2173"/>
      <c r="O2204" s="2173"/>
      <c r="P2204" s="2173"/>
      <c r="Q2204" s="2173"/>
      <c r="R2204" s="1318" t="str">
        <f>IF(S2204=0,"",IF(BD2165=Q$40,R$40,R$41))</f>
        <v>d'ici à 8 ans</v>
      </c>
      <c r="S2204" s="1327" t="str">
        <f>AU2165</f>
        <v/>
      </c>
      <c r="T2204" s="1327"/>
      <c r="U2204" s="1327"/>
      <c r="V2204" s="527"/>
      <c r="W2204" s="1320"/>
      <c r="X2204" s="1319" t="str">
        <f>IF(V2204=V$41,0,S2204)</f>
        <v/>
      </c>
      <c r="Z2204" s="1328">
        <f>IF(S2204=0,1,IF(V2204=V$41,2,3))</f>
        <v>3</v>
      </c>
      <c r="AA2204" s="1322">
        <f>IF(R2204=AA2197,S2204,0)</f>
        <v>0</v>
      </c>
      <c r="AB2204" s="1322" t="str">
        <f>IF(R2204=AB2197,S2204,0)</f>
        <v/>
      </c>
      <c r="AC2204" s="1292"/>
      <c r="AD2204" s="1322">
        <f>IF(R2204=AD2197,X2204,0)</f>
        <v>0</v>
      </c>
      <c r="AE2204" s="1322" t="str">
        <f>IF(R2204=AE2197,X2204,0)</f>
        <v/>
      </c>
      <c r="AF2204" s="40"/>
      <c r="AG2204" s="1322">
        <f>AD2204</f>
        <v>0</v>
      </c>
      <c r="AH2204" s="1562" t="str">
        <f>AE2204</f>
        <v/>
      </c>
      <c r="AI2204" s="1563">
        <f>IF(W2204=AI2197,AC2204,0)</f>
        <v>0</v>
      </c>
      <c r="AJ2204" s="1563">
        <f>IF(W2204=AJ2197,AC2204,0)</f>
        <v>0</v>
      </c>
      <c r="AK2204" s="40"/>
      <c r="AL2204" s="40"/>
    </row>
    <row r="2205" spans="1:38" s="737" customFormat="1" ht="92" customHeight="1">
      <c r="A2205" s="1704">
        <f>IF(G2165="",0,1)</f>
        <v>0</v>
      </c>
      <c r="B2205" s="1655"/>
      <c r="C2205" s="1283"/>
      <c r="D2205" s="1561"/>
      <c r="E2205" s="1474" t="str">
        <f t="shared" si="208"/>
        <v/>
      </c>
      <c r="F2205" s="1789"/>
      <c r="G2205" s="1323"/>
      <c r="H2205" s="1324"/>
      <c r="I2205" s="1324"/>
      <c r="J2205" s="1324"/>
      <c r="K2205" s="2174"/>
      <c r="L2205" s="2174"/>
      <c r="M2205" s="2174"/>
      <c r="N2205" s="2174"/>
      <c r="O2205" s="2174"/>
      <c r="P2205" s="2174"/>
      <c r="Q2205" s="2174"/>
      <c r="R2205" s="1325"/>
      <c r="S2205" s="1326"/>
      <c r="T2205" s="1326"/>
      <c r="U2205" s="1326"/>
      <c r="V2205" s="1326"/>
      <c r="W2205" s="1326"/>
      <c r="X2205" s="1326"/>
      <c r="AC2205" s="1292"/>
      <c r="AF2205" s="40"/>
      <c r="AI2205" s="1443"/>
      <c r="AJ2205" s="1443"/>
      <c r="AK2205" s="40"/>
      <c r="AL2205" s="40"/>
    </row>
    <row r="2206" spans="1:38" s="737" customFormat="1" ht="17" customHeight="1">
      <c r="A2206" s="1704">
        <f>IF(G2165="",0,1)</f>
        <v>0</v>
      </c>
      <c r="B2206" s="1655"/>
      <c r="C2206" s="1283"/>
      <c r="D2206" s="1561"/>
      <c r="E2206" s="1474" t="str">
        <f t="shared" si="208"/>
        <v/>
      </c>
      <c r="F2206" s="1789"/>
      <c r="G2206" s="1316"/>
      <c r="H2206" s="1317" t="str">
        <f>H$106</f>
        <v>Parois latérales et pignons</v>
      </c>
      <c r="I2206" s="1317"/>
      <c r="J2206" s="1317"/>
      <c r="K2206" s="2173" t="str">
        <f>AH2165</f>
        <v/>
      </c>
      <c r="L2206" s="2173"/>
      <c r="M2206" s="2173"/>
      <c r="N2206" s="2173"/>
      <c r="O2206" s="2173"/>
      <c r="P2206" s="2173"/>
      <c r="Q2206" s="2173"/>
      <c r="R2206" s="1318" t="str">
        <f>IF(S2206=0,"",IF(BE2165=Q$40,R$40,R$41))</f>
        <v>d'ici à 8 ans</v>
      </c>
      <c r="S2206" s="1327" t="str">
        <f>AV2165</f>
        <v/>
      </c>
      <c r="T2206" s="1327"/>
      <c r="U2206" s="1327"/>
      <c r="V2206" s="527"/>
      <c r="W2206" s="1320"/>
      <c r="X2206" s="1319" t="str">
        <f>IF(V2206=V$41,0,S2206)</f>
        <v/>
      </c>
      <c r="Z2206" s="1328">
        <f>IF(S2206=0,1,IF(V2206=V$41,2,3))</f>
        <v>3</v>
      </c>
      <c r="AA2206" s="1322">
        <f>IF(R2206=AA2197,S2206,0)</f>
        <v>0</v>
      </c>
      <c r="AB2206" s="1322" t="str">
        <f>IF(R2206=AB2197,S2206,0)</f>
        <v/>
      </c>
      <c r="AC2206" s="1292"/>
      <c r="AD2206" s="1322">
        <f>IF(R2206=AD2197,X2206,0)</f>
        <v>0</v>
      </c>
      <c r="AE2206" s="1322" t="str">
        <f>IF(R2206=AE2197,X2206,0)</f>
        <v/>
      </c>
      <c r="AF2206" s="40"/>
      <c r="AG2206" s="1322">
        <f>AD2206</f>
        <v>0</v>
      </c>
      <c r="AH2206" s="1562" t="str">
        <f>AE2206</f>
        <v/>
      </c>
      <c r="AI2206" s="1563">
        <f>IF(W2206=AI2197,AC2206,0)</f>
        <v>0</v>
      </c>
      <c r="AJ2206" s="1563">
        <f>IF(W2206=AJ2197,AC2206,0)</f>
        <v>0</v>
      </c>
      <c r="AK2206" s="40"/>
      <c r="AL2206" s="40"/>
    </row>
    <row r="2207" spans="1:38" s="737" customFormat="1" ht="34" customHeight="1">
      <c r="A2207" s="1704">
        <f>IF(G2165="",0,1)</f>
        <v>0</v>
      </c>
      <c r="B2207" s="1655"/>
      <c r="C2207" s="1283"/>
      <c r="D2207" s="1561"/>
      <c r="E2207" s="1474" t="str">
        <f t="shared" si="208"/>
        <v/>
      </c>
      <c r="F2207" s="1789"/>
      <c r="G2207" s="1323"/>
      <c r="H2207" s="1324"/>
      <c r="I2207" s="1324"/>
      <c r="J2207" s="1324"/>
      <c r="K2207" s="2174"/>
      <c r="L2207" s="2174"/>
      <c r="M2207" s="2174"/>
      <c r="N2207" s="2174"/>
      <c r="O2207" s="2174"/>
      <c r="P2207" s="2174"/>
      <c r="Q2207" s="2174"/>
      <c r="R2207" s="1325"/>
      <c r="S2207" s="1326"/>
      <c r="T2207" s="1326"/>
      <c r="U2207" s="1326"/>
      <c r="V2207" s="1326"/>
      <c r="W2207" s="1326"/>
      <c r="X2207" s="1326"/>
      <c r="AC2207" s="1292"/>
      <c r="AI2207" s="1443"/>
      <c r="AJ2207" s="1443"/>
      <c r="AK2207" s="40"/>
      <c r="AL2207" s="40"/>
    </row>
    <row r="2208" spans="1:38" s="737" customFormat="1" ht="17" customHeight="1">
      <c r="A2208" s="1704">
        <f>IF(G2165="",0,1)</f>
        <v>0</v>
      </c>
      <c r="B2208" s="1655"/>
      <c r="C2208" s="1283"/>
      <c r="D2208" s="1561"/>
      <c r="E2208" s="1474" t="str">
        <f t="shared" si="208"/>
        <v/>
      </c>
      <c r="F2208" s="1789"/>
      <c r="G2208" s="1316"/>
      <c r="H2208" s="1317" t="str">
        <f>H$108</f>
        <v>Etanchéité</v>
      </c>
      <c r="I2208" s="1317"/>
      <c r="J2208" s="1317"/>
      <c r="K2208" s="2173" t="str">
        <f>AI2165</f>
        <v/>
      </c>
      <c r="L2208" s="2173"/>
      <c r="M2208" s="2173"/>
      <c r="N2208" s="2173"/>
      <c r="O2208" s="2173"/>
      <c r="P2208" s="2173"/>
      <c r="Q2208" s="2173"/>
      <c r="R2208" s="1318" t="str">
        <f>IF(S2208=0,"",IF(BF2165=Q$40,R$40,R$41))</f>
        <v>d'ici à 8 ans</v>
      </c>
      <c r="S2208" s="1327" t="str">
        <f>AW2165</f>
        <v/>
      </c>
      <c r="T2208" s="1327"/>
      <c r="U2208" s="1327"/>
      <c r="V2208" s="527"/>
      <c r="W2208" s="1320"/>
      <c r="X2208" s="1319" t="str">
        <f>IF(V2208=V$41,0,S2208)</f>
        <v/>
      </c>
      <c r="Z2208" s="1328">
        <f>IF(S2208=0,1,IF(V2208=V$41,2,3))</f>
        <v>3</v>
      </c>
      <c r="AA2208" s="1322">
        <f>IF(R2208=AA2197,S2208,0)</f>
        <v>0</v>
      </c>
      <c r="AB2208" s="1322" t="str">
        <f>IF(R2208=AB2197,S2208,0)</f>
        <v/>
      </c>
      <c r="AC2208" s="1292"/>
      <c r="AD2208" s="1322">
        <f>IF(R2208=AD2197,X2208,0)</f>
        <v>0</v>
      </c>
      <c r="AE2208" s="1322" t="str">
        <f>IF(R2208=AE2197,X2208,0)</f>
        <v/>
      </c>
      <c r="AF2208" s="40"/>
      <c r="AG2208" s="1322">
        <f>AD2208</f>
        <v>0</v>
      </c>
      <c r="AH2208" s="1562" t="str">
        <f>AE2208</f>
        <v/>
      </c>
      <c r="AI2208" s="1563">
        <f>IF(W2208=AI2197,AC2208,0)</f>
        <v>0</v>
      </c>
      <c r="AJ2208" s="1563">
        <f>IF(W2208=AJ2197,AC2208,0)</f>
        <v>0</v>
      </c>
      <c r="AK2208" s="40"/>
      <c r="AL2208" s="40"/>
    </row>
    <row r="2209" spans="1:38" s="737" customFormat="1" ht="47" customHeight="1">
      <c r="A2209" s="1704">
        <f>IF(G2165="",0,1)</f>
        <v>0</v>
      </c>
      <c r="B2209" s="1655"/>
      <c r="C2209" s="1283"/>
      <c r="D2209" s="1561"/>
      <c r="E2209" s="1474" t="str">
        <f t="shared" si="208"/>
        <v/>
      </c>
      <c r="F2209" s="1789"/>
      <c r="G2209" s="1323"/>
      <c r="H2209" s="1324"/>
      <c r="I2209" s="1324"/>
      <c r="J2209" s="1324"/>
      <c r="K2209" s="2174"/>
      <c r="L2209" s="2174"/>
      <c r="M2209" s="2174"/>
      <c r="N2209" s="2174"/>
      <c r="O2209" s="2174"/>
      <c r="P2209" s="2174"/>
      <c r="Q2209" s="2174"/>
      <c r="R2209" s="1325"/>
      <c r="S2209" s="1326"/>
      <c r="T2209" s="1326"/>
      <c r="U2209" s="1326"/>
      <c r="V2209" s="1326"/>
      <c r="W2209" s="1326"/>
      <c r="X2209" s="1326"/>
      <c r="AC2209" s="1292"/>
      <c r="AE2209" s="40"/>
      <c r="AF2209" s="40"/>
      <c r="AH2209" s="40"/>
      <c r="AI2209" s="1443"/>
      <c r="AJ2209" s="44"/>
      <c r="AK2209" s="40"/>
      <c r="AL2209" s="40"/>
    </row>
    <row r="2210" spans="1:38" s="737" customFormat="1" ht="17" customHeight="1">
      <c r="A2210" s="1704">
        <f>IF(G2165="",0,1)</f>
        <v>0</v>
      </c>
      <c r="B2210" s="1655"/>
      <c r="C2210" s="1283"/>
      <c r="D2210" s="1561"/>
      <c r="E2210" s="1474" t="str">
        <f t="shared" si="208"/>
        <v/>
      </c>
      <c r="F2210" s="1789"/>
      <c r="G2210" s="1316"/>
      <c r="H2210" s="1317" t="str">
        <f>H$110</f>
        <v>Gestion du climat</v>
      </c>
      <c r="I2210" s="1317"/>
      <c r="J2210" s="1317"/>
      <c r="K2210" s="2173" t="str">
        <f>AJ2165</f>
        <v/>
      </c>
      <c r="L2210" s="2173"/>
      <c r="M2210" s="2173"/>
      <c r="N2210" s="2173"/>
      <c r="O2210" s="2173"/>
      <c r="P2210" s="2173"/>
      <c r="Q2210" s="2173"/>
      <c r="R2210" s="1318" t="str">
        <f>IF(S2210=0,"",IF(BG2165=Q$40,R$40,R$41))</f>
        <v>d'ici à 8 ans</v>
      </c>
      <c r="S2210" s="1327" t="str">
        <f>AX2165</f>
        <v/>
      </c>
      <c r="T2210" s="1327"/>
      <c r="U2210" s="1327"/>
      <c r="V2210" s="527"/>
      <c r="W2210" s="1320"/>
      <c r="X2210" s="1319" t="str">
        <f>IF(V2210=V$41,0,S2210)</f>
        <v/>
      </c>
      <c r="Z2210" s="1328">
        <f>IF(S2210=0,1,IF(V2210=V$41,2,3))</f>
        <v>3</v>
      </c>
      <c r="AA2210" s="1322">
        <f>IF(R2210=AA2197,S2210,0)</f>
        <v>0</v>
      </c>
      <c r="AB2210" s="1322" t="str">
        <f>IF(R2210=AB2197,S2210,0)</f>
        <v/>
      </c>
      <c r="AC2210" s="1292"/>
      <c r="AD2210" s="1322">
        <f>IF(R2210=AD2197,X2210,0)</f>
        <v>0</v>
      </c>
      <c r="AE2210" s="1322" t="str">
        <f>IF(R2210=AE2197,X2210,0)</f>
        <v/>
      </c>
      <c r="AF2210" s="40"/>
      <c r="AG2210" s="1322">
        <f>AD2210</f>
        <v>0</v>
      </c>
      <c r="AH2210" s="1562" t="str">
        <f>AE2210</f>
        <v/>
      </c>
      <c r="AI2210" s="1563">
        <f>IF(W2210=AI2197,AC2210,0)</f>
        <v>0</v>
      </c>
      <c r="AJ2210" s="1563">
        <f>IF(W2210=AJ2197,AC2210,0)</f>
        <v>0</v>
      </c>
      <c r="AK2210" s="40"/>
      <c r="AL2210" s="40"/>
    </row>
    <row r="2211" spans="1:38" s="737" customFormat="1" ht="24" customHeight="1">
      <c r="A2211" s="1704">
        <f>IF(G2165="",0,1)</f>
        <v>0</v>
      </c>
      <c r="B2211" s="1655"/>
      <c r="C2211" s="1283"/>
      <c r="D2211" s="1561"/>
      <c r="E2211" s="1474" t="str">
        <f t="shared" si="208"/>
        <v/>
      </c>
      <c r="F2211" s="1789"/>
      <c r="G2211" s="1323"/>
      <c r="H2211" s="1324"/>
      <c r="I2211" s="1324"/>
      <c r="J2211" s="1324"/>
      <c r="K2211" s="2174"/>
      <c r="L2211" s="2174"/>
      <c r="M2211" s="2174"/>
      <c r="N2211" s="2174"/>
      <c r="O2211" s="2174"/>
      <c r="P2211" s="2174"/>
      <c r="Q2211" s="2174"/>
      <c r="R2211" s="1325"/>
      <c r="S2211" s="1326"/>
      <c r="T2211" s="1326"/>
      <c r="U2211" s="1326"/>
      <c r="V2211" s="1326"/>
      <c r="W2211" s="1326"/>
      <c r="X2211" s="1326"/>
      <c r="AC2211" s="1292"/>
      <c r="AE2211" s="40"/>
      <c r="AF2211" s="40"/>
      <c r="AH2211" s="40"/>
      <c r="AJ2211" s="40"/>
      <c r="AK2211" s="40"/>
      <c r="AL2211" s="40"/>
    </row>
    <row r="2212" spans="1:38" s="737" customFormat="1" ht="17" customHeight="1">
      <c r="A2212" s="1704">
        <f>IF(G2165="",0,1)</f>
        <v>0</v>
      </c>
      <c r="B2212" s="1655"/>
      <c r="C2212" s="1283"/>
      <c r="D2212" s="1561"/>
      <c r="E2212" s="1474" t="str">
        <f t="shared" si="208"/>
        <v/>
      </c>
      <c r="F2212" s="1789"/>
      <c r="G2212" s="1316"/>
      <c r="H2212" s="1317" t="str">
        <f>H$112</f>
        <v>Isolation des conduites</v>
      </c>
      <c r="I2212" s="1317"/>
      <c r="J2212" s="1317"/>
      <c r="K2212" s="2173" t="str">
        <f>AK2165</f>
        <v/>
      </c>
      <c r="L2212" s="2173"/>
      <c r="M2212" s="2173"/>
      <c r="N2212" s="2173"/>
      <c r="O2212" s="2173"/>
      <c r="P2212" s="2173"/>
      <c r="Q2212" s="2173"/>
      <c r="R2212" s="1318" t="str">
        <f>IF(S2212=0,"",IF(BH2165=Q$40,R$40,R$41))</f>
        <v>d'ici à 8 ans</v>
      </c>
      <c r="S2212" s="1327" t="str">
        <f>AY2165</f>
        <v/>
      </c>
      <c r="T2212" s="1327"/>
      <c r="U2212" s="1327"/>
      <c r="V2212" s="527"/>
      <c r="W2212" s="1320"/>
      <c r="X2212" s="1319" t="str">
        <f>IF(V2212=V$41,0,S2212)</f>
        <v/>
      </c>
      <c r="Z2212" s="1328">
        <f>IF(S2212=0,1,IF(V2212=V$41,2,3))</f>
        <v>3</v>
      </c>
      <c r="AA2212" s="1322">
        <f>IF(R2212=AA2197,S2212,0)</f>
        <v>0</v>
      </c>
      <c r="AB2212" s="1322" t="str">
        <f>IF(R2212=AB2197,S2212,0)</f>
        <v/>
      </c>
      <c r="AC2212" s="1292"/>
      <c r="AD2212" s="1322">
        <f>IF(R2212=AD2197,X2212,0)</f>
        <v>0</v>
      </c>
      <c r="AE2212" s="1322" t="str">
        <f>IF(R2212=AE2197,X2212,0)</f>
        <v/>
      </c>
      <c r="AF2212" s="40"/>
      <c r="AH2212" s="40"/>
      <c r="AI2212" s="1322">
        <f>AD2212</f>
        <v>0</v>
      </c>
      <c r="AJ2212" s="1322" t="str">
        <f>AE2212</f>
        <v/>
      </c>
      <c r="AK2212" s="40"/>
      <c r="AL2212" s="40"/>
    </row>
    <row r="2213" spans="1:38" s="737" customFormat="1" ht="15" customHeight="1">
      <c r="A2213" s="1704">
        <f>IF(G2165="",0,1)</f>
        <v>0</v>
      </c>
      <c r="B2213" s="1655"/>
      <c r="C2213" s="1283"/>
      <c r="D2213" s="1561"/>
      <c r="E2213" s="1474" t="str">
        <f t="shared" si="208"/>
        <v/>
      </c>
      <c r="F2213" s="1789"/>
      <c r="G2213" s="1323"/>
      <c r="H2213" s="1324"/>
      <c r="I2213" s="1324"/>
      <c r="J2213" s="1324"/>
      <c r="K2213" s="2174"/>
      <c r="L2213" s="2174"/>
      <c r="M2213" s="2174"/>
      <c r="N2213" s="2174"/>
      <c r="O2213" s="2174"/>
      <c r="P2213" s="2174"/>
      <c r="Q2213" s="2174"/>
      <c r="R2213" s="1325"/>
      <c r="S2213" s="1326"/>
      <c r="T2213" s="1326"/>
      <c r="U2213" s="1326"/>
      <c r="V2213" s="1326"/>
      <c r="W2213" s="1326"/>
      <c r="X2213" s="1326"/>
      <c r="AC2213" s="1292"/>
      <c r="AE2213" s="40"/>
      <c r="AF2213" s="40"/>
      <c r="AH2213" s="40"/>
      <c r="AJ2213" s="40"/>
      <c r="AK2213" s="40"/>
      <c r="AL2213" s="40"/>
    </row>
    <row r="2214" spans="1:38" s="737" customFormat="1" ht="17" customHeight="1">
      <c r="A2214" s="1704">
        <f>IF(G2165="",0,1)</f>
        <v>0</v>
      </c>
      <c r="B2214" s="1655"/>
      <c r="C2214" s="1283"/>
      <c r="D2214" s="1561"/>
      <c r="E2214" s="1474" t="str">
        <f t="shared" si="208"/>
        <v/>
      </c>
      <c r="F2214" s="1789"/>
      <c r="G2214" s="1316"/>
      <c r="H2214" s="1317" t="str">
        <f>H$114</f>
        <v>Isolation du distributeur de chauffage</v>
      </c>
      <c r="I2214" s="1317"/>
      <c r="J2214" s="1317"/>
      <c r="K2214" s="2173" t="str">
        <f>AL2165</f>
        <v/>
      </c>
      <c r="L2214" s="2173"/>
      <c r="M2214" s="2173"/>
      <c r="N2214" s="2173"/>
      <c r="O2214" s="2173"/>
      <c r="P2214" s="2173"/>
      <c r="Q2214" s="2173"/>
      <c r="R2214" s="1318" t="str">
        <f>IF(S2214=0,"",IF(BI2165=Q$40,R$40,R$41))</f>
        <v>d'ici à 8 ans</v>
      </c>
      <c r="S2214" s="1327" t="str">
        <f>AZ2165</f>
        <v/>
      </c>
      <c r="T2214" s="1327"/>
      <c r="U2214" s="1327"/>
      <c r="V2214" s="527"/>
      <c r="W2214" s="1320"/>
      <c r="X2214" s="1319" t="str">
        <f>IF(V2214=V$41,0,S2214)</f>
        <v/>
      </c>
      <c r="Z2214" s="1328">
        <f>IF(S2214=0,1,IF(V2214=V$41,2,3))</f>
        <v>3</v>
      </c>
      <c r="AA2214" s="1322">
        <f>IF(R2214=AA$97,S2214,0)</f>
        <v>0</v>
      </c>
      <c r="AB2214" s="1322" t="str">
        <f>IF(R2214=AB$97,S2214,0)</f>
        <v/>
      </c>
      <c r="AC2214" s="1292"/>
      <c r="AD2214" s="1322">
        <f>IF(R2214=AD$97,X2214,0)</f>
        <v>0</v>
      </c>
      <c r="AE2214" s="1322" t="str">
        <f>IF(R2214=AE$97,X2214,0)</f>
        <v/>
      </c>
      <c r="AF2214" s="40"/>
      <c r="AH2214" s="40"/>
      <c r="AI2214" s="1322">
        <f>AD2214</f>
        <v>0</v>
      </c>
      <c r="AJ2214" s="1322" t="str">
        <f>AE2214</f>
        <v/>
      </c>
      <c r="AK2214" s="40"/>
      <c r="AL2214" s="40"/>
    </row>
    <row r="2215" spans="1:38" s="737" customFormat="1" ht="17" customHeight="1">
      <c r="A2215" s="1704">
        <f>IF(G2165="",0,1)</f>
        <v>0</v>
      </c>
      <c r="B2215" s="1655"/>
      <c r="C2215" s="1283"/>
      <c r="D2215" s="1561"/>
      <c r="E2215" s="1474" t="str">
        <f t="shared" si="208"/>
        <v/>
      </c>
      <c r="F2215" s="1789"/>
      <c r="G2215" s="1323"/>
      <c r="H2215" s="1324"/>
      <c r="I2215" s="1324"/>
      <c r="J2215" s="1324"/>
      <c r="K2215" s="2174"/>
      <c r="L2215" s="2174"/>
      <c r="M2215" s="2174"/>
      <c r="N2215" s="2174"/>
      <c r="O2215" s="2174"/>
      <c r="P2215" s="2174"/>
      <c r="Q2215" s="2174"/>
      <c r="R2215" s="1325"/>
      <c r="S2215" s="1326"/>
      <c r="T2215" s="1326"/>
      <c r="U2215" s="1326"/>
      <c r="V2215" s="1326"/>
      <c r="W2215" s="1326"/>
      <c r="X2215" s="1326"/>
      <c r="AC2215" s="1292"/>
      <c r="AE2215" s="40"/>
      <c r="AF2215" s="40"/>
      <c r="AH2215" s="40"/>
      <c r="AJ2215" s="40"/>
      <c r="AK2215" s="40"/>
      <c r="AL2215" s="40"/>
    </row>
    <row r="2216" spans="1:38" s="1292" customFormat="1" ht="18" customHeight="1">
      <c r="A2216" s="1704">
        <f>IF(G2165="",0,1)</f>
        <v>0</v>
      </c>
      <c r="B2216" s="1629"/>
      <c r="C2216" s="1283"/>
      <c r="D2216" s="1564">
        <f>IF(I2216="",-1,0)</f>
        <v>-1</v>
      </c>
      <c r="E2216" s="1474" t="str">
        <f t="shared" si="208"/>
        <v/>
      </c>
      <c r="F2216" s="1789"/>
      <c r="G2216" s="1329" t="str">
        <f>G$116</f>
        <v>Total</v>
      </c>
      <c r="H2216" s="1329"/>
      <c r="I2216" s="1330"/>
      <c r="J2216" s="1331"/>
      <c r="K2216" s="1332">
        <f>AK2166</f>
        <v>0</v>
      </c>
      <c r="L2216" s="1332"/>
      <c r="M2216" s="1332"/>
      <c r="N2216" s="1332"/>
      <c r="O2216" s="1332"/>
      <c r="P2216" s="1332"/>
      <c r="Q2216" s="1332"/>
      <c r="R2216" s="1332"/>
      <c r="S2216" s="1286">
        <f>SUM(S2202:S2215)</f>
        <v>0</v>
      </c>
      <c r="T2216" s="1333"/>
      <c r="U2216" s="1286"/>
      <c r="V2216" s="1286">
        <f>SUM(V2202:V2215)</f>
        <v>0</v>
      </c>
      <c r="W2216" s="1286">
        <f>SUM(W2202:W2215)</f>
        <v>0</v>
      </c>
      <c r="X2216" s="1286">
        <f>SUM(X2202:X2215)</f>
        <v>0</v>
      </c>
      <c r="Y2216" s="2"/>
      <c r="Z2216" s="2"/>
      <c r="AA2216" s="1334">
        <f>SUM(AA2202:AA2215)</f>
        <v>0</v>
      </c>
      <c r="AB2216" s="1334">
        <f>SUM(AB2202:AB2215)</f>
        <v>0</v>
      </c>
      <c r="AD2216" s="1334">
        <f>SUM(AD2202:AD2215)</f>
        <v>0</v>
      </c>
      <c r="AE2216" s="1334">
        <f>SUM(AE2202:AE2215)</f>
        <v>0</v>
      </c>
      <c r="AF2216" s="1415"/>
      <c r="AG2216" s="1334">
        <f>SUM(AG2202:AG2215)</f>
        <v>0</v>
      </c>
      <c r="AH2216" s="1334">
        <f>SUM(AH2202:AH2215)</f>
        <v>0</v>
      </c>
      <c r="AI2216" s="1334">
        <f>SUM(AI2202:AI2215)</f>
        <v>0</v>
      </c>
      <c r="AJ2216" s="1334">
        <f>SUM(AJ2202:AJ2215)</f>
        <v>0</v>
      </c>
      <c r="AK2216" s="1415"/>
      <c r="AL2216" s="1415"/>
    </row>
    <row r="2217" spans="1:38" s="731" customFormat="1" ht="25" customHeight="1">
      <c r="A2217" s="1704">
        <f>IF(G2165="",0,1)</f>
        <v>0</v>
      </c>
      <c r="B2217" s="1629"/>
      <c r="C2217" s="1283"/>
      <c r="D2217" s="1561"/>
      <c r="E2217" s="1474" t="str">
        <f t="shared" si="208"/>
        <v/>
      </c>
      <c r="F2217" s="1789"/>
      <c r="G2217" s="1315"/>
      <c r="H2217" s="1335"/>
      <c r="I2217" s="1336"/>
      <c r="J2217" s="1337"/>
      <c r="K2217" s="1338"/>
      <c r="L2217" s="1338"/>
      <c r="M2217" s="1338"/>
      <c r="N2217" s="1338"/>
      <c r="O2217" s="1338"/>
      <c r="P2217" s="1338"/>
      <c r="Q2217" s="1338"/>
      <c r="R2217" s="1338"/>
      <c r="S2217" s="1337"/>
      <c r="T2217" s="1337"/>
      <c r="U2217" s="1337"/>
      <c r="V2217" s="1339"/>
      <c r="W2217" s="989"/>
      <c r="X2217" s="2"/>
      <c r="Y2217" s="2"/>
      <c r="Z2217" s="2"/>
      <c r="AA2217" s="2"/>
      <c r="AB2217" s="2"/>
      <c r="AC2217" s="1292"/>
      <c r="AD2217" s="1415"/>
      <c r="AE2217" s="1415"/>
      <c r="AF2217" s="1415"/>
      <c r="AG2217" s="1415"/>
      <c r="AH2217" s="1415"/>
      <c r="AI2217" s="1415"/>
      <c r="AJ2217" s="1415"/>
      <c r="AK2217" s="1415"/>
      <c r="AL2217" s="1415"/>
    </row>
    <row r="2218" spans="1:38" s="1279" customFormat="1" ht="19" customHeight="1">
      <c r="A2218" s="1704">
        <f>IF(G2165="",0,1)</f>
        <v>0</v>
      </c>
      <c r="B2218" s="1704"/>
      <c r="C2218" s="1565"/>
      <c r="D2218" s="1566"/>
      <c r="E2218" s="1474" t="str">
        <f t="shared" si="208"/>
        <v/>
      </c>
      <c r="F2218" s="1789"/>
      <c r="G2218" s="1340"/>
      <c r="H2218" s="1341" t="str">
        <f>H$118</f>
        <v>Economies</v>
      </c>
      <c r="I2218" s="1342"/>
      <c r="J2218" s="1343"/>
      <c r="K2218" s="1344" t="str">
        <f>K$118</f>
        <v>Ensemble des mesures 1</v>
      </c>
      <c r="L2218" s="1345"/>
      <c r="M2218" s="1261"/>
      <c r="N2218" s="1346"/>
      <c r="O2218" s="1346"/>
      <c r="P2218" s="1346"/>
      <c r="Q2218" s="1346"/>
      <c r="R2218" s="1346"/>
      <c r="S2218" s="1347">
        <f>AA2216</f>
        <v>0</v>
      </c>
      <c r="T2218" s="1261"/>
      <c r="U2218" s="1261"/>
      <c r="V2218" s="1261"/>
      <c r="W2218" s="1348"/>
      <c r="X2218" s="1349">
        <f>AD2216</f>
        <v>0</v>
      </c>
      <c r="Y2218" s="1350"/>
      <c r="Z2218" s="1350"/>
      <c r="AA2218" s="1350"/>
      <c r="AB2218" s="1350"/>
      <c r="AC2218" s="1350"/>
    </row>
    <row r="2219" spans="1:38" s="1355" customFormat="1" ht="19" customHeight="1">
      <c r="A2219" s="1704">
        <f>IF(G2165="",0,1)</f>
        <v>0</v>
      </c>
      <c r="B2219" s="1646"/>
      <c r="C2219" s="1565"/>
      <c r="D2219" s="1567"/>
      <c r="E2219" s="1474" t="str">
        <f t="shared" si="208"/>
        <v/>
      </c>
      <c r="F2219" s="1789"/>
      <c r="G2219" s="1351"/>
      <c r="H2219" s="1352" t="s">
        <v>100</v>
      </c>
      <c r="I2219" s="1353"/>
      <c r="J2219" s="1354"/>
      <c r="K2219" s="1344" t="str">
        <f>K$119</f>
        <v>Ensemble des mesures 2</v>
      </c>
      <c r="L2219" s="1345"/>
      <c r="M2219" s="1261"/>
      <c r="N2219" s="1346"/>
      <c r="O2219" s="1346"/>
      <c r="P2219" s="1346"/>
      <c r="Q2219" s="1346"/>
      <c r="R2219" s="1346"/>
      <c r="S2219" s="1347">
        <f>AB2216</f>
        <v>0</v>
      </c>
      <c r="T2219" s="1261"/>
      <c r="U2219" s="1261"/>
      <c r="V2219" s="1261"/>
      <c r="W2219" s="1348"/>
      <c r="X2219" s="1349">
        <f>AE2216</f>
        <v>0</v>
      </c>
      <c r="Y2219" s="208"/>
      <c r="Z2219" s="208"/>
      <c r="AA2219" s="208"/>
      <c r="AB2219" s="208"/>
      <c r="AC2219" s="208"/>
      <c r="AD2219" s="198"/>
      <c r="AE2219" s="198"/>
      <c r="AF2219" s="198"/>
      <c r="AG2219" s="198"/>
      <c r="AH2219" s="198"/>
      <c r="AI2219" s="198"/>
      <c r="AJ2219" s="198"/>
      <c r="AK2219" s="198"/>
      <c r="AL2219" s="198"/>
    </row>
    <row r="2220" spans="1:38" s="1368" customFormat="1" ht="19" customHeight="1">
      <c r="A2220" s="1704">
        <f>IF(G2165="",0,1)</f>
        <v>0</v>
      </c>
      <c r="B2220" s="1709"/>
      <c r="C2220" s="1568"/>
      <c r="D2220" s="1569"/>
      <c r="E2220" s="1474" t="str">
        <f t="shared" si="208"/>
        <v/>
      </c>
      <c r="F2220" s="1789"/>
      <c r="G2220" s="1359"/>
      <c r="H2220" s="1360"/>
      <c r="I2220" s="1361"/>
      <c r="J2220" s="1360"/>
      <c r="K2220" s="1414" t="str">
        <f>K$120</f>
        <v>Total (ensemble des mesures 1+2)</v>
      </c>
      <c r="L2220" s="1363"/>
      <c r="M2220" s="1364"/>
      <c r="N2220" s="1362"/>
      <c r="O2220" s="1362"/>
      <c r="P2220" s="1362"/>
      <c r="Q2220" s="1362"/>
      <c r="R2220" s="1362"/>
      <c r="S2220" s="1365">
        <f>SUM(S2218:S2219)</f>
        <v>0</v>
      </c>
      <c r="T2220" s="1364"/>
      <c r="U2220" s="1364"/>
      <c r="V2220" s="1364"/>
      <c r="W2220" s="1366"/>
      <c r="X2220" s="1367">
        <f>SUM(X2218:X2219)</f>
        <v>0</v>
      </c>
      <c r="Y2220" s="933"/>
      <c r="Z2220" s="933"/>
      <c r="AA2220" s="933"/>
      <c r="AB2220" s="933"/>
      <c r="AC2220" s="933"/>
      <c r="AD2220" s="21"/>
      <c r="AE2220" s="21"/>
      <c r="AF2220" s="21"/>
      <c r="AG2220" s="21"/>
      <c r="AH2220" s="21"/>
      <c r="AI2220" s="21"/>
      <c r="AJ2220" s="21"/>
      <c r="AK2220" s="21"/>
      <c r="AL2220" s="21"/>
    </row>
    <row r="2221" spans="1:38" s="731" customFormat="1" ht="25" customHeight="1">
      <c r="A2221" s="1704">
        <f>IF(G2165="",0,1)</f>
        <v>0</v>
      </c>
      <c r="B2221" s="1629"/>
      <c r="C2221" s="1283"/>
      <c r="D2221" s="1561"/>
      <c r="E2221" s="1474" t="str">
        <f t="shared" si="208"/>
        <v/>
      </c>
      <c r="F2221" s="1789"/>
      <c r="G2221" s="1315"/>
      <c r="H2221" s="1335"/>
      <c r="I2221" s="1336"/>
      <c r="J2221" s="1337"/>
      <c r="K2221" s="1338"/>
      <c r="L2221" s="1338"/>
      <c r="M2221" s="1338"/>
      <c r="N2221" s="1338"/>
      <c r="O2221" s="1338"/>
      <c r="P2221" s="1338"/>
      <c r="Q2221" s="1338"/>
      <c r="R2221" s="1338"/>
      <c r="S2221" s="1337"/>
      <c r="T2221" s="1337"/>
      <c r="U2221" s="1337"/>
      <c r="V2221" s="1339"/>
      <c r="W2221" s="989"/>
      <c r="X2221" s="2"/>
      <c r="Y2221" s="2"/>
      <c r="Z2221" s="2"/>
      <c r="AA2221" s="2"/>
      <c r="AB2221" s="2"/>
      <c r="AC2221" s="1291"/>
      <c r="AD2221" s="1415"/>
      <c r="AE2221" s="1415"/>
      <c r="AF2221" s="1415"/>
      <c r="AG2221" s="1415"/>
      <c r="AH2221" s="1415"/>
      <c r="AI2221" s="1415"/>
      <c r="AJ2221" s="1415"/>
      <c r="AK2221" s="1415"/>
      <c r="AL2221" s="1415"/>
    </row>
    <row r="2222" spans="1:38" s="731" customFormat="1" ht="25" customHeight="1">
      <c r="A2222" s="1704">
        <f>IF(G2165="",0,1)</f>
        <v>0</v>
      </c>
      <c r="B2222" s="1629"/>
      <c r="C2222" s="1283"/>
      <c r="D2222" s="1561"/>
      <c r="E2222" s="1474" t="str">
        <f t="shared" si="208"/>
        <v/>
      </c>
      <c r="F2222" s="1789"/>
      <c r="G2222" s="1315"/>
      <c r="H2222" s="1619" t="s">
        <v>909</v>
      </c>
      <c r="I2222" s="1369"/>
      <c r="J2222" s="1369"/>
      <c r="K2222" s="1369"/>
      <c r="L2222" s="1369"/>
      <c r="M2222" s="1369"/>
      <c r="N2222" s="1369"/>
      <c r="O2222" s="1369"/>
      <c r="P2222" s="1369"/>
      <c r="Q2222" s="1369"/>
      <c r="R2222" s="1369"/>
      <c r="S2222" s="1369"/>
      <c r="T2222" s="1369"/>
      <c r="U2222" s="1369"/>
      <c r="V2222" s="1369"/>
      <c r="W2222" s="1369"/>
      <c r="X2222" s="2"/>
      <c r="Y2222" s="2"/>
      <c r="Z2222" s="2"/>
      <c r="AA2222" s="2"/>
      <c r="AB2222" s="2"/>
      <c r="AC2222" s="1291"/>
      <c r="AD2222" s="1415"/>
      <c r="AE2222" s="1415"/>
      <c r="AF2222" s="1415"/>
      <c r="AG2222" s="1415"/>
      <c r="AH2222" s="1415"/>
      <c r="AI2222" s="1415"/>
      <c r="AJ2222" s="1415"/>
      <c r="AK2222" s="1415"/>
      <c r="AL2222" s="1415"/>
    </row>
    <row r="2223" spans="1:38" s="731" customFormat="1" ht="84" customHeight="1">
      <c r="A2223" s="1704">
        <f>IF(G2165="",0,1)</f>
        <v>0</v>
      </c>
      <c r="B2223" s="1629"/>
      <c r="C2223" s="1283"/>
      <c r="D2223" s="1561"/>
      <c r="E2223" s="1474" t="str">
        <f t="shared" si="208"/>
        <v/>
      </c>
      <c r="F2223" s="1789"/>
      <c r="G2223" s="1315"/>
      <c r="H2223" s="2188"/>
      <c r="I2223" s="2189"/>
      <c r="J2223" s="2189"/>
      <c r="K2223" s="2189"/>
      <c r="L2223" s="2189"/>
      <c r="M2223" s="2189"/>
      <c r="N2223" s="2189"/>
      <c r="O2223" s="2189"/>
      <c r="P2223" s="2189"/>
      <c r="Q2223" s="2189"/>
      <c r="R2223" s="2189"/>
      <c r="S2223" s="2189"/>
      <c r="T2223" s="2189"/>
      <c r="U2223" s="2189"/>
      <c r="V2223" s="2189"/>
      <c r="W2223" s="2190"/>
      <c r="X2223" s="2"/>
      <c r="Y2223" s="2"/>
      <c r="Z2223" s="2"/>
      <c r="AA2223" s="2"/>
      <c r="AB2223" s="2"/>
      <c r="AC2223" s="1291"/>
      <c r="AD2223" s="1415"/>
      <c r="AE2223" s="1415"/>
      <c r="AF2223" s="1415"/>
      <c r="AG2223" s="1415"/>
      <c r="AH2223" s="1415"/>
      <c r="AI2223" s="1415"/>
      <c r="AJ2223" s="1415"/>
      <c r="AK2223" s="1415"/>
      <c r="AL2223" s="1415"/>
    </row>
    <row r="2224" spans="1:38" s="731" customFormat="1" ht="25" customHeight="1">
      <c r="A2224" s="1704">
        <f>IF(G2165="",0,1)</f>
        <v>0</v>
      </c>
      <c r="B2224" s="1629"/>
      <c r="C2224" s="1283"/>
      <c r="D2224" s="1561"/>
      <c r="E2224" s="1474" t="str">
        <f t="shared" si="208"/>
        <v/>
      </c>
      <c r="F2224" s="1789"/>
      <c r="G2224" s="1315"/>
      <c r="H2224" s="1335"/>
      <c r="I2224" s="1336"/>
      <c r="J2224" s="1336"/>
      <c r="K2224" s="1336"/>
      <c r="L2224" s="1336"/>
      <c r="M2224" s="1336"/>
      <c r="N2224" s="1336"/>
      <c r="O2224" s="1336"/>
      <c r="P2224" s="1336"/>
      <c r="Q2224" s="1336"/>
      <c r="R2224" s="1336"/>
      <c r="S2224" s="1336"/>
      <c r="T2224" s="1336"/>
      <c r="U2224" s="1336"/>
      <c r="V2224" s="1336"/>
      <c r="W2224" s="1336"/>
      <c r="X2224" s="2"/>
      <c r="Y2224" s="2"/>
      <c r="Z2224" s="2"/>
      <c r="AA2224" s="2"/>
      <c r="AB2224" s="2"/>
      <c r="AC2224" s="1291"/>
      <c r="AD2224" s="1415"/>
      <c r="AE2224" s="1415"/>
      <c r="AF2224" s="1415"/>
      <c r="AG2224" s="1415"/>
      <c r="AH2224" s="1415"/>
      <c r="AI2224" s="1415"/>
      <c r="AJ2224" s="1415"/>
      <c r="AK2224" s="1415"/>
      <c r="AL2224" s="1415"/>
    </row>
    <row r="2225" spans="1:38" s="731" customFormat="1" ht="25" customHeight="1">
      <c r="A2225" s="1704">
        <f>IF(G2165="",0,1)</f>
        <v>0</v>
      </c>
      <c r="B2225" s="1629"/>
      <c r="C2225" s="1283"/>
      <c r="D2225" s="1561"/>
      <c r="E2225" s="1474" t="str">
        <f t="shared" si="208"/>
        <v/>
      </c>
      <c r="F2225" s="1789"/>
      <c r="G2225" s="1315"/>
      <c r="H2225" s="1335"/>
      <c r="I2225" s="1336"/>
      <c r="J2225" s="1337"/>
      <c r="K2225" s="1338"/>
      <c r="L2225" s="1338"/>
      <c r="M2225" s="1338"/>
      <c r="N2225" s="1338"/>
      <c r="O2225" s="1338"/>
      <c r="P2225" s="1338"/>
      <c r="Q2225" s="1338"/>
      <c r="R2225" s="1338"/>
      <c r="S2225" s="1337"/>
      <c r="T2225" s="1337"/>
      <c r="U2225" s="1337"/>
      <c r="V2225" s="1339"/>
      <c r="W2225" s="989"/>
      <c r="X2225" s="2"/>
      <c r="Y2225" s="2"/>
      <c r="Z2225" s="2"/>
      <c r="AA2225" s="2"/>
      <c r="AB2225" s="2"/>
      <c r="AC2225" s="1291"/>
      <c r="AD2225" s="1415"/>
      <c r="AE2225" s="1415"/>
      <c r="AF2225" s="1415"/>
      <c r="AG2225" s="1415"/>
      <c r="AH2225" s="1415"/>
      <c r="AI2225" s="1415"/>
      <c r="AJ2225" s="1415"/>
      <c r="AK2225" s="1415"/>
      <c r="AL2225" s="1415"/>
    </row>
    <row r="2226" spans="1:38" s="731" customFormat="1" ht="25" customHeight="1">
      <c r="A2226" s="1704">
        <f>IF(G2165="",0,1)</f>
        <v>0</v>
      </c>
      <c r="B2226" s="1629"/>
      <c r="C2226" s="1283"/>
      <c r="D2226" s="1561"/>
      <c r="E2226" s="1474" t="str">
        <f t="shared" si="208"/>
        <v/>
      </c>
      <c r="F2226" s="1789"/>
      <c r="G2226" s="1315"/>
      <c r="H2226" s="1335"/>
      <c r="I2226" s="1336"/>
      <c r="J2226" s="1337"/>
      <c r="K2226" s="1338"/>
      <c r="L2226" s="1338"/>
      <c r="M2226" s="1338"/>
      <c r="N2226" s="1338"/>
      <c r="O2226" s="1338"/>
      <c r="P2226" s="1338"/>
      <c r="Q2226" s="1338"/>
      <c r="R2226" s="1338"/>
      <c r="S2226" s="1337"/>
      <c r="T2226" s="1337"/>
      <c r="U2226" s="1337"/>
      <c r="V2226" s="1339"/>
      <c r="W2226" s="989"/>
      <c r="X2226" s="2"/>
      <c r="Y2226" s="2"/>
      <c r="Z2226" s="2"/>
      <c r="AA2226" s="2"/>
      <c r="AB2226" s="2"/>
      <c r="AC2226" s="1291"/>
      <c r="AD2226" s="1415"/>
      <c r="AE2226" s="1415"/>
      <c r="AF2226" s="1415"/>
      <c r="AG2226" s="1415"/>
      <c r="AH2226" s="1415"/>
      <c r="AI2226" s="1415"/>
      <c r="AJ2226" s="1415"/>
      <c r="AK2226" s="1415"/>
      <c r="AL2226" s="1415"/>
    </row>
    <row r="2227" spans="1:38" s="1292" customFormat="1" ht="24" thickBot="1">
      <c r="A2227" s="1704">
        <f>IF(G2165="",0,1)</f>
        <v>0</v>
      </c>
      <c r="B2227" s="1629"/>
      <c r="C2227" s="1283"/>
      <c r="D2227" s="1561"/>
      <c r="E2227" s="1474" t="str">
        <f t="shared" si="208"/>
        <v/>
      </c>
      <c r="F2227" s="1789"/>
      <c r="G2227" s="777" t="str">
        <f>CONCATENATE(G2165, G$39)</f>
        <v>: Contrôle d'optimisation énergétique</v>
      </c>
      <c r="H2227" s="777"/>
      <c r="I2227" s="777"/>
      <c r="J2227" s="777"/>
      <c r="K2227" s="777"/>
      <c r="L2227" s="777"/>
      <c r="M2227" s="777"/>
      <c r="N2227" s="777"/>
      <c r="O2227" s="777"/>
      <c r="P2227" s="777"/>
      <c r="Q2227" s="777"/>
      <c r="R2227" s="777"/>
      <c r="S2227" s="777"/>
      <c r="T2227" s="777"/>
      <c r="U2227" s="2175"/>
      <c r="V2227" s="2175"/>
      <c r="W2227" s="1570"/>
      <c r="X2227" s="2"/>
      <c r="Y2227" s="2"/>
      <c r="Z2227" s="2"/>
      <c r="AA2227" s="2"/>
      <c r="AB2227" s="2"/>
      <c r="AC2227" s="1291"/>
      <c r="AD2227" s="1415"/>
    </row>
    <row r="2228" spans="1:38" s="731" customFormat="1" ht="25" customHeight="1">
      <c r="A2228" s="1704">
        <f>IF(G2165="",0,1)</f>
        <v>0</v>
      </c>
      <c r="B2228" s="1629"/>
      <c r="C2228" s="1283"/>
      <c r="D2228" s="1561"/>
      <c r="E2228" s="1474" t="str">
        <f t="shared" si="208"/>
        <v/>
      </c>
      <c r="F2228" s="1789"/>
      <c r="G2228" s="1315"/>
      <c r="H2228" s="1335"/>
      <c r="I2228" s="1336"/>
      <c r="J2228" s="1337"/>
      <c r="K2228" s="1338"/>
      <c r="L2228" s="1338"/>
      <c r="M2228" s="1338"/>
      <c r="N2228" s="1338"/>
      <c r="O2228" s="1338"/>
      <c r="P2228" s="1338"/>
      <c r="Q2228" s="1338"/>
      <c r="R2228" s="1338"/>
      <c r="S2228" s="1337"/>
      <c r="T2228" s="1337"/>
      <c r="U2228" s="1337"/>
      <c r="V2228" s="1339"/>
      <c r="W2228" s="989"/>
      <c r="X2228" s="2"/>
      <c r="Y2228" s="2"/>
      <c r="Z2228" s="2"/>
      <c r="AA2228" s="2"/>
      <c r="AB2228" s="2"/>
      <c r="AC2228" s="1291"/>
      <c r="AD2228" s="1415"/>
      <c r="AE2228" s="1415"/>
      <c r="AF2228" s="1415"/>
      <c r="AG2228" s="1415"/>
      <c r="AH2228" s="1415"/>
      <c r="AI2228" s="1415"/>
      <c r="AJ2228" s="1415"/>
      <c r="AK2228" s="1415"/>
      <c r="AL2228" s="1415"/>
    </row>
    <row r="2229" spans="1:38" s="731" customFormat="1" ht="25" customHeight="1">
      <c r="A2229" s="1704">
        <f>IF(G2165="",0,1)</f>
        <v>0</v>
      </c>
      <c r="B2229" s="1629"/>
      <c r="C2229" s="1283"/>
      <c r="D2229" s="1561"/>
      <c r="E2229" s="1474" t="str">
        <f t="shared" si="208"/>
        <v/>
      </c>
      <c r="F2229" s="1789"/>
      <c r="G2229" s="1571" t="str">
        <f>G$129</f>
        <v>Réalisez les mesures d'optimisation énergétique au moins 1 x par an - au mieux avant la période de chauffe.</v>
      </c>
      <c r="H2229" s="1335"/>
      <c r="I2229" s="1336"/>
      <c r="J2229" s="1337"/>
      <c r="K2229" s="1338"/>
      <c r="L2229" s="1338"/>
      <c r="M2229" s="1338"/>
      <c r="N2229" s="1338"/>
      <c r="O2229" s="1338"/>
      <c r="P2229" s="1338"/>
      <c r="Q2229" s="1338"/>
      <c r="R2229" s="1338"/>
      <c r="S2229" s="1337"/>
      <c r="T2229" s="1337"/>
      <c r="U2229" s="1337"/>
      <c r="V2229" s="1339"/>
      <c r="W2229" s="989"/>
      <c r="X2229" s="2"/>
      <c r="Y2229" s="2"/>
      <c r="Z2229" s="2"/>
      <c r="AA2229" s="2"/>
      <c r="AB2229" s="2"/>
      <c r="AC2229" s="1291"/>
      <c r="AD2229" s="1415"/>
      <c r="AE2229" s="1415"/>
      <c r="AF2229" s="1415"/>
      <c r="AG2229" s="1415"/>
      <c r="AH2229" s="1415"/>
      <c r="AI2229" s="1415"/>
      <c r="AJ2229" s="1415"/>
      <c r="AK2229" s="1415"/>
      <c r="AL2229" s="1415"/>
    </row>
    <row r="2230" spans="1:38" s="731" customFormat="1" ht="25" customHeight="1">
      <c r="A2230" s="1704">
        <f>IF(G2165="",0,1)</f>
        <v>0</v>
      </c>
      <c r="B2230" s="1629"/>
      <c r="C2230" s="1283"/>
      <c r="D2230" s="1561"/>
      <c r="E2230" s="1474" t="str">
        <f t="shared" ref="E2230:E2263" si="209">IF((SUM(A2230:C2230))&gt;0,G$42,"")</f>
        <v/>
      </c>
      <c r="F2230" s="1789"/>
      <c r="G2230" s="1571"/>
      <c r="H2230" s="1335"/>
      <c r="I2230" s="1336"/>
      <c r="J2230" s="1337"/>
      <c r="K2230" s="1338"/>
      <c r="L2230" s="1338"/>
      <c r="M2230" s="1338"/>
      <c r="N2230" s="1338"/>
      <c r="O2230" s="1338"/>
      <c r="P2230" s="1338"/>
      <c r="Q2230" s="1338"/>
      <c r="R2230" s="1338"/>
      <c r="S2230" s="1572" t="str">
        <f>S$130</f>
        <v>Réalisé</v>
      </c>
      <c r="V2230" s="955" t="str">
        <f>V$130</f>
        <v>Nom, date</v>
      </c>
      <c r="W2230" s="989"/>
      <c r="X2230" s="2"/>
      <c r="Y2230" s="2"/>
      <c r="Z2230" s="2"/>
      <c r="AA2230" s="2"/>
      <c r="AB2230" s="2"/>
      <c r="AC2230" s="1291"/>
      <c r="AD2230" s="1415"/>
      <c r="AE2230" s="1415"/>
      <c r="AF2230" s="1415"/>
      <c r="AG2230" s="1415"/>
      <c r="AH2230" s="1415"/>
      <c r="AI2230" s="1415"/>
      <c r="AJ2230" s="1415"/>
      <c r="AK2230" s="1415"/>
      <c r="AL2230" s="1415"/>
    </row>
    <row r="2231" spans="1:38" s="731" customFormat="1" ht="25" customHeight="1">
      <c r="A2231" s="1704">
        <f>IF(G2165="",0,1)</f>
        <v>0</v>
      </c>
      <c r="B2231" s="1629"/>
      <c r="C2231" s="1283"/>
      <c r="D2231" s="1561"/>
      <c r="E2231" s="1474" t="str">
        <f t="shared" si="209"/>
        <v/>
      </c>
      <c r="F2231" s="1789"/>
      <c r="G2231" s="1335" t="str">
        <f>G$131</f>
        <v>2.1 Etanchéité</v>
      </c>
      <c r="H2231" s="1335"/>
      <c r="I2231" s="1336"/>
      <c r="J2231" s="1337"/>
      <c r="K2231" s="1338"/>
      <c r="L2231" s="1338"/>
      <c r="M2231" s="1338"/>
      <c r="N2231" s="1338"/>
      <c r="O2231" s="1338"/>
      <c r="P2231" s="1338"/>
      <c r="Q2231" s="1338"/>
      <c r="R2231" s="1338"/>
      <c r="S2231" s="1337"/>
      <c r="T2231" s="1337"/>
      <c r="U2231" s="1337"/>
      <c r="V2231" s="1339"/>
      <c r="W2231" s="1339"/>
      <c r="X2231" s="1339"/>
      <c r="Y2231" s="2"/>
      <c r="Z2231" s="2"/>
      <c r="AA2231" s="2"/>
      <c r="AB2231" s="2"/>
      <c r="AC2231" s="1291"/>
      <c r="AD2231" s="1415"/>
      <c r="AE2231" s="1415"/>
      <c r="AF2231" s="1415"/>
      <c r="AG2231" s="1415"/>
      <c r="AH2231" s="1415"/>
      <c r="AI2231" s="1415"/>
      <c r="AJ2231" s="1415"/>
      <c r="AK2231" s="1415"/>
      <c r="AL2231" s="1415"/>
    </row>
    <row r="2232" spans="1:38" s="731" customFormat="1" ht="19" customHeight="1">
      <c r="A2232" s="1704">
        <f>IF(G2165="",0,1)</f>
        <v>0</v>
      </c>
      <c r="B2232" s="1629"/>
      <c r="C2232" s="1283"/>
      <c r="D2232" s="1561"/>
      <c r="E2232" s="1474" t="str">
        <f t="shared" si="209"/>
        <v/>
      </c>
      <c r="F2232" s="1789"/>
      <c r="G2232" s="1573" t="s">
        <v>9</v>
      </c>
      <c r="H2232" s="1574" t="str">
        <f>BT2165</f>
        <v/>
      </c>
      <c r="I2232" s="1575"/>
      <c r="J2232" s="1576"/>
      <c r="K2232" s="1577"/>
      <c r="L2232" s="1578"/>
      <c r="M2232" s="1578"/>
      <c r="N2232" s="1578"/>
      <c r="O2232" s="1578"/>
      <c r="P2232" s="1578"/>
      <c r="Q2232" s="1578"/>
      <c r="R2232" s="1578"/>
      <c r="S2232" s="1578"/>
      <c r="T2232" s="1578"/>
      <c r="U2232" s="1576"/>
      <c r="V2232" s="1579"/>
      <c r="W2232" s="1579"/>
      <c r="X2232" s="1579"/>
      <c r="Y2232" s="2"/>
      <c r="Z2232" s="2"/>
      <c r="AA2232" s="2"/>
      <c r="AB2232" s="2"/>
      <c r="AC2232" s="1291"/>
      <c r="AD2232" s="1415"/>
      <c r="AE2232" s="1415"/>
      <c r="AF2232" s="1415"/>
      <c r="AG2232" s="1415"/>
      <c r="AH2232" s="1415"/>
      <c r="AI2232" s="1415"/>
      <c r="AJ2232" s="1415"/>
      <c r="AK2232" s="1415"/>
      <c r="AL2232" s="1415"/>
    </row>
    <row r="2233" spans="1:38" s="731" customFormat="1" ht="20" customHeight="1">
      <c r="A2233" s="1704">
        <f>IF(G2165="",0,1)</f>
        <v>0</v>
      </c>
      <c r="B2233" s="1629"/>
      <c r="C2233" s="1283"/>
      <c r="D2233" s="1561"/>
      <c r="E2233" s="1474" t="str">
        <f t="shared" si="209"/>
        <v/>
      </c>
      <c r="F2233" s="1789"/>
      <c r="G2233" s="1573"/>
      <c r="H2233" s="1335"/>
      <c r="I2233" s="2176" t="s">
        <v>528</v>
      </c>
      <c r="J2233" s="2176"/>
      <c r="K2233" s="1338"/>
      <c r="L2233" s="1338"/>
      <c r="M2233" s="1338"/>
      <c r="N2233" s="1338"/>
      <c r="O2233" s="1338"/>
      <c r="P2233" s="1337"/>
      <c r="Q2233" s="1337"/>
      <c r="U2233" s="1580"/>
      <c r="V2233" s="1580"/>
      <c r="W2233" s="1580"/>
      <c r="X2233" s="1580"/>
      <c r="Y2233" s="2"/>
      <c r="Z2233" s="2"/>
      <c r="AA2233" s="2"/>
      <c r="AB2233" s="2"/>
      <c r="AC2233" s="1291"/>
      <c r="AD2233" s="1415"/>
      <c r="AE2233" s="1415"/>
      <c r="AF2233" s="1415"/>
      <c r="AG2233" s="1415"/>
      <c r="AH2233" s="1415"/>
      <c r="AI2233" s="1415"/>
      <c r="AJ2233" s="1415"/>
      <c r="AK2233" s="1415"/>
      <c r="AL2233" s="1415"/>
    </row>
    <row r="2234" spans="1:38" s="731" customFormat="1" ht="25" customHeight="1">
      <c r="A2234" s="1704">
        <f>IF(G2165="",0,1)</f>
        <v>0</v>
      </c>
      <c r="B2234" s="1629"/>
      <c r="C2234" s="1283"/>
      <c r="D2234" s="1561"/>
      <c r="E2234" s="1474" t="str">
        <f t="shared" si="209"/>
        <v/>
      </c>
      <c r="F2234" s="1789"/>
      <c r="G2234" s="1573"/>
      <c r="H2234" s="1335"/>
      <c r="I2234" s="2176" t="s">
        <v>529</v>
      </c>
      <c r="J2234" s="2176"/>
      <c r="K2234" s="2177" t="str">
        <f>K$134</f>
        <v xml:space="preserve"> Améliorez l'étanchéité des portes en renforçant les joints.</v>
      </c>
      <c r="L2234" s="2177"/>
      <c r="M2234" s="2177"/>
      <c r="N2234" s="2177"/>
      <c r="O2234" s="2177"/>
      <c r="P2234" s="2177"/>
      <c r="Q2234" s="2177"/>
      <c r="R2234" s="2177"/>
      <c r="S2234" s="1581" t="s">
        <v>16</v>
      </c>
      <c r="T2234" s="1582"/>
      <c r="U2234" s="1580"/>
      <c r="V2234" s="1583"/>
      <c r="W2234" s="1584"/>
      <c r="X2234" s="1585"/>
      <c r="Y2234" s="2"/>
      <c r="Z2234" s="2"/>
      <c r="AA2234" s="2"/>
      <c r="AB2234" s="2"/>
      <c r="AC2234" s="1291"/>
      <c r="AD2234" s="1415"/>
      <c r="AE2234" s="1415"/>
      <c r="AF2234" s="1415"/>
      <c r="AG2234" s="1415"/>
      <c r="AH2234" s="1415"/>
      <c r="AI2234" s="1415"/>
      <c r="AJ2234" s="1415"/>
      <c r="AK2234" s="1415"/>
      <c r="AL2234" s="1415"/>
    </row>
    <row r="2235" spans="1:38" s="731" customFormat="1" ht="6" customHeight="1">
      <c r="A2235" s="1704">
        <f>IF(G2165="",0,1)</f>
        <v>0</v>
      </c>
      <c r="B2235" s="1629"/>
      <c r="C2235" s="1283"/>
      <c r="D2235" s="1561"/>
      <c r="E2235" s="1474" t="str">
        <f t="shared" si="209"/>
        <v/>
      </c>
      <c r="F2235" s="1789"/>
      <c r="G2235" s="1573"/>
      <c r="H2235" s="1335"/>
      <c r="I2235" s="1586"/>
      <c r="J2235" s="1586"/>
      <c r="K2235" s="1587"/>
      <c r="L2235" s="1587"/>
      <c r="M2235" s="1587"/>
      <c r="N2235" s="1587"/>
      <c r="O2235" s="1587"/>
      <c r="P2235" s="1587"/>
      <c r="Q2235" s="1587"/>
      <c r="R2235" s="1338"/>
      <c r="S2235" s="1337"/>
      <c r="T2235" s="1588"/>
      <c r="U2235" s="1582"/>
      <c r="V2235" s="1339"/>
      <c r="W2235" s="1339"/>
      <c r="X2235" s="1339"/>
      <c r="Y2235" s="2"/>
      <c r="Z2235" s="2"/>
      <c r="AA2235" s="2"/>
      <c r="AB2235" s="2"/>
      <c r="AC2235" s="1291"/>
      <c r="AD2235" s="1415"/>
      <c r="AE2235" s="1415"/>
      <c r="AF2235" s="1415"/>
      <c r="AG2235" s="1415"/>
      <c r="AH2235" s="1415"/>
      <c r="AI2235" s="1415"/>
      <c r="AJ2235" s="1415"/>
      <c r="AK2235" s="1415"/>
      <c r="AL2235" s="1415"/>
    </row>
    <row r="2236" spans="1:38" s="731" customFormat="1" ht="19" customHeight="1">
      <c r="A2236" s="1704">
        <f>IF(G2165="",0,1)</f>
        <v>0</v>
      </c>
      <c r="B2236" s="1629"/>
      <c r="C2236" s="1283"/>
      <c r="D2236" s="1561"/>
      <c r="E2236" s="1474" t="str">
        <f t="shared" si="209"/>
        <v/>
      </c>
      <c r="F2236" s="1789"/>
      <c r="G2236" s="1573" t="s">
        <v>9</v>
      </c>
      <c r="H2236" s="1574" t="str">
        <f>BU2165</f>
        <v/>
      </c>
      <c r="I2236" s="1575"/>
      <c r="J2236" s="1576"/>
      <c r="K2236" s="1577"/>
      <c r="L2236" s="1578"/>
      <c r="M2236" s="1578"/>
      <c r="N2236" s="1578"/>
      <c r="O2236" s="1578"/>
      <c r="P2236" s="1578"/>
      <c r="Q2236" s="1578"/>
      <c r="R2236" s="1578"/>
      <c r="S2236" s="1578"/>
      <c r="T2236" s="1578"/>
      <c r="U2236" s="1576"/>
      <c r="V2236" s="1579"/>
      <c r="W2236" s="1579"/>
      <c r="X2236" s="1579"/>
      <c r="Y2236" s="2"/>
      <c r="Z2236" s="2"/>
      <c r="AA2236" s="2"/>
      <c r="AB2236" s="2"/>
      <c r="AC2236" s="1291"/>
      <c r="AD2236" s="1415"/>
      <c r="AE2236" s="1415"/>
      <c r="AF2236" s="1415"/>
      <c r="AG2236" s="1415"/>
      <c r="AH2236" s="1415"/>
      <c r="AI2236" s="1415"/>
      <c r="AJ2236" s="1415"/>
      <c r="AK2236" s="1415"/>
      <c r="AL2236" s="1415"/>
    </row>
    <row r="2237" spans="1:38" s="731" customFormat="1" ht="19" customHeight="1">
      <c r="A2237" s="1704">
        <f>IF(G2165="",0,1)</f>
        <v>0</v>
      </c>
      <c r="B2237" s="1629"/>
      <c r="C2237" s="1283"/>
      <c r="D2237" s="1561"/>
      <c r="E2237" s="1474" t="str">
        <f t="shared" si="209"/>
        <v/>
      </c>
      <c r="F2237" s="1789"/>
      <c r="G2237" s="1571"/>
      <c r="H2237" s="1335"/>
      <c r="I2237" s="2176" t="s">
        <v>528</v>
      </c>
      <c r="J2237" s="2176"/>
      <c r="K2237" s="1338"/>
      <c r="L2237" s="1338"/>
      <c r="M2237" s="1338"/>
      <c r="N2237" s="1338"/>
      <c r="O2237" s="1338"/>
      <c r="P2237" s="1337"/>
      <c r="Q2237" s="1337"/>
      <c r="U2237" s="1580"/>
      <c r="V2237" s="1580"/>
      <c r="W2237" s="1580"/>
      <c r="X2237" s="1580"/>
      <c r="Y2237" s="2"/>
      <c r="Z2237" s="2"/>
      <c r="AA2237" s="2"/>
      <c r="AB2237" s="2"/>
      <c r="AC2237" s="1291"/>
      <c r="AD2237" s="1415"/>
      <c r="AE2237" s="1415"/>
      <c r="AF2237" s="1415"/>
      <c r="AG2237" s="1415"/>
      <c r="AH2237" s="1415"/>
      <c r="AI2237" s="1415"/>
      <c r="AJ2237" s="1415"/>
      <c r="AK2237" s="1415"/>
      <c r="AL2237" s="1415"/>
    </row>
    <row r="2238" spans="1:38" s="731" customFormat="1" ht="31" customHeight="1">
      <c r="A2238" s="1704">
        <f>IF(G2165="",0,1)</f>
        <v>0</v>
      </c>
      <c r="B2238" s="1629"/>
      <c r="C2238" s="1283"/>
      <c r="D2238" s="1561"/>
      <c r="E2238" s="1474" t="str">
        <f t="shared" si="209"/>
        <v/>
      </c>
      <c r="F2238" s="1789"/>
      <c r="G2238" s="1571"/>
      <c r="H2238" s="1335"/>
      <c r="I2238" s="2176" t="s">
        <v>529</v>
      </c>
      <c r="J2238" s="2176"/>
      <c r="K2238" s="2178" t="str">
        <f>BV2165</f>
        <v/>
      </c>
      <c r="L2238" s="2177"/>
      <c r="M2238" s="2177"/>
      <c r="N2238" s="2177"/>
      <c r="O2238" s="2177"/>
      <c r="P2238" s="2177"/>
      <c r="Q2238" s="2177"/>
      <c r="R2238" s="2177"/>
      <c r="S2238" s="1581" t="s">
        <v>16</v>
      </c>
      <c r="T2238" s="1582"/>
      <c r="U2238" s="1580"/>
      <c r="V2238" s="1583"/>
      <c r="W2238" s="1584"/>
      <c r="X2238" s="1585"/>
      <c r="Y2238" s="2"/>
      <c r="Z2238" s="2"/>
      <c r="AA2238" s="2"/>
      <c r="AB2238" s="2"/>
      <c r="AC2238" s="1291"/>
      <c r="AD2238" s="1415"/>
      <c r="AE2238" s="1415"/>
      <c r="AF2238" s="1415"/>
      <c r="AG2238" s="1415"/>
      <c r="AH2238" s="1415"/>
      <c r="AI2238" s="1415"/>
      <c r="AJ2238" s="1415"/>
      <c r="AK2238" s="1415"/>
      <c r="AL2238" s="1415"/>
    </row>
    <row r="2239" spans="1:38" s="731" customFormat="1" ht="6" customHeight="1">
      <c r="A2239" s="1704">
        <f>IF(G2165="",0,1)</f>
        <v>0</v>
      </c>
      <c r="B2239" s="1629"/>
      <c r="C2239" s="1283"/>
      <c r="D2239" s="1561"/>
      <c r="E2239" s="1474" t="str">
        <f t="shared" si="209"/>
        <v/>
      </c>
      <c r="F2239" s="1789"/>
      <c r="G2239" s="1571"/>
      <c r="H2239" s="1335"/>
      <c r="I2239" s="1586"/>
      <c r="J2239" s="1586"/>
      <c r="K2239" s="1587"/>
      <c r="L2239" s="1587"/>
      <c r="M2239" s="1587"/>
      <c r="N2239" s="1587"/>
      <c r="O2239" s="1587"/>
      <c r="P2239" s="1587"/>
      <c r="Q2239" s="1587"/>
      <c r="R2239" s="1338"/>
      <c r="S2239" s="1337"/>
      <c r="T2239" s="1582"/>
      <c r="U2239" s="1582"/>
      <c r="V2239" s="1339"/>
      <c r="W2239" s="1339"/>
      <c r="X2239" s="1339"/>
      <c r="Y2239" s="2"/>
      <c r="Z2239" s="2"/>
      <c r="AA2239" s="2"/>
      <c r="AB2239" s="2"/>
      <c r="AC2239" s="1291"/>
      <c r="AD2239" s="1415"/>
      <c r="AE2239" s="1415"/>
      <c r="AF2239" s="1415"/>
      <c r="AG2239" s="1415"/>
      <c r="AH2239" s="1415"/>
      <c r="AI2239" s="1415"/>
      <c r="AJ2239" s="1415"/>
      <c r="AK2239" s="1415"/>
      <c r="AL2239" s="1415"/>
    </row>
    <row r="2240" spans="1:38" s="731" customFormat="1" ht="17" customHeight="1">
      <c r="A2240" s="1704">
        <f>IF(G2165="",0,1)</f>
        <v>0</v>
      </c>
      <c r="B2240" s="1629"/>
      <c r="C2240" s="1283"/>
      <c r="D2240" s="1561"/>
      <c r="E2240" s="1474" t="str">
        <f t="shared" si="209"/>
        <v/>
      </c>
      <c r="F2240" s="1789"/>
      <c r="G2240" s="1571"/>
      <c r="H2240" s="1589"/>
      <c r="I2240" s="1590"/>
      <c r="J2240" s="1590"/>
      <c r="K2240" s="1591"/>
      <c r="L2240" s="1591"/>
      <c r="M2240" s="1591"/>
      <c r="N2240" s="1591"/>
      <c r="O2240" s="1591"/>
      <c r="P2240" s="1591"/>
      <c r="Q2240" s="1591"/>
      <c r="R2240" s="1592"/>
      <c r="S2240" s="1593"/>
      <c r="T2240" s="1594"/>
      <c r="U2240" s="1594"/>
      <c r="V2240" s="1595"/>
      <c r="W2240" s="1595"/>
      <c r="X2240" s="1595"/>
      <c r="Y2240" s="2"/>
      <c r="Z2240" s="2"/>
      <c r="AA2240" s="2"/>
      <c r="AB2240" s="2"/>
      <c r="AC2240" s="1291"/>
      <c r="AD2240" s="1415"/>
      <c r="AE2240" s="1415"/>
      <c r="AF2240" s="1415"/>
      <c r="AG2240" s="1415"/>
      <c r="AH2240" s="1415"/>
      <c r="AI2240" s="1415"/>
      <c r="AJ2240" s="1415"/>
      <c r="AK2240" s="1415"/>
      <c r="AL2240" s="1415"/>
    </row>
    <row r="2241" spans="1:38" s="731" customFormat="1" ht="25" customHeight="1">
      <c r="A2241" s="1704">
        <f>IF(G2165="",0,1)</f>
        <v>0</v>
      </c>
      <c r="B2241" s="1629"/>
      <c r="C2241" s="1283"/>
      <c r="D2241" s="1561"/>
      <c r="E2241" s="1474" t="str">
        <f t="shared" si="209"/>
        <v/>
      </c>
      <c r="F2241" s="1789"/>
      <c r="G2241" s="1335" t="str">
        <f>G$141</f>
        <v>2.2 Sonde</v>
      </c>
      <c r="H2241" s="1335"/>
      <c r="I2241" s="1336"/>
      <c r="J2241" s="1337"/>
      <c r="K2241" s="1338"/>
      <c r="L2241" s="1338"/>
      <c r="M2241" s="1338"/>
      <c r="N2241" s="1338"/>
      <c r="O2241" s="1338"/>
      <c r="P2241" s="1338"/>
      <c r="Q2241" s="1338"/>
      <c r="R2241" s="1338"/>
      <c r="S2241" s="1337"/>
      <c r="T2241" s="1337"/>
      <c r="U2241" s="1337"/>
      <c r="V2241" s="1339"/>
      <c r="W2241" s="1339"/>
      <c r="X2241" s="1339"/>
      <c r="Y2241" s="2"/>
      <c r="Z2241" s="2"/>
      <c r="AA2241" s="2"/>
      <c r="AB2241" s="2"/>
      <c r="AC2241" s="1291"/>
      <c r="AD2241" s="1415"/>
      <c r="AE2241" s="1415"/>
      <c r="AF2241" s="1415"/>
      <c r="AG2241" s="1415"/>
      <c r="AH2241" s="1415"/>
      <c r="AI2241" s="1415"/>
      <c r="AJ2241" s="1415"/>
      <c r="AK2241" s="1415"/>
      <c r="AL2241" s="1415"/>
    </row>
    <row r="2242" spans="1:38" s="731" customFormat="1" ht="19" customHeight="1">
      <c r="A2242" s="1704">
        <f>IF(G2165="",0,1)</f>
        <v>0</v>
      </c>
      <c r="B2242" s="1629"/>
      <c r="C2242" s="1283"/>
      <c r="D2242" s="1561"/>
      <c r="E2242" s="1474" t="str">
        <f t="shared" si="209"/>
        <v/>
      </c>
      <c r="F2242" s="1789"/>
      <c r="G2242" s="1573" t="s">
        <v>9</v>
      </c>
      <c r="H2242" s="1596" t="str">
        <f>BW2165</f>
        <v/>
      </c>
      <c r="I2242" s="1575"/>
      <c r="J2242" s="1576"/>
      <c r="K2242" s="1577"/>
      <c r="L2242" s="1578"/>
      <c r="M2242" s="1578"/>
      <c r="N2242" s="1578"/>
      <c r="O2242" s="1578"/>
      <c r="P2242" s="1578"/>
      <c r="Q2242" s="1578"/>
      <c r="R2242" s="1578"/>
      <c r="S2242" s="1578"/>
      <c r="T2242" s="1578"/>
      <c r="U2242" s="1576"/>
      <c r="V2242" s="1579"/>
      <c r="W2242" s="1579"/>
      <c r="X2242" s="1579"/>
      <c r="Y2242" s="2"/>
      <c r="Z2242" s="2"/>
      <c r="AA2242" s="2"/>
      <c r="AB2242" s="2"/>
      <c r="AC2242" s="1291"/>
      <c r="AD2242" s="1415"/>
      <c r="AE2242" s="1415"/>
      <c r="AF2242" s="1415"/>
      <c r="AG2242" s="1415"/>
      <c r="AH2242" s="1415"/>
      <c r="AI2242" s="1415"/>
      <c r="AJ2242" s="1415"/>
      <c r="AK2242" s="1415"/>
      <c r="AL2242" s="1415"/>
    </row>
    <row r="2243" spans="1:38" s="731" customFormat="1" ht="19" customHeight="1">
      <c r="A2243" s="1704">
        <f>IF(G2165="",0,1)</f>
        <v>0</v>
      </c>
      <c r="B2243" s="1629"/>
      <c r="C2243" s="1283"/>
      <c r="D2243" s="1561"/>
      <c r="E2243" s="1474" t="str">
        <f t="shared" si="209"/>
        <v/>
      </c>
      <c r="F2243" s="1789"/>
      <c r="G2243" s="1573"/>
      <c r="H2243" s="1335"/>
      <c r="I2243" s="2176" t="s">
        <v>528</v>
      </c>
      <c r="J2243" s="2176"/>
      <c r="K2243" s="1338"/>
      <c r="L2243" s="1338"/>
      <c r="M2243" s="1338"/>
      <c r="N2243" s="1338"/>
      <c r="O2243" s="1338"/>
      <c r="P2243" s="1337"/>
      <c r="Q2243" s="1337"/>
      <c r="U2243" s="1580"/>
      <c r="V2243" s="1580"/>
      <c r="W2243" s="1580"/>
      <c r="X2243" s="1580"/>
      <c r="Y2243" s="2"/>
      <c r="Z2243" s="2"/>
      <c r="AA2243" s="2"/>
      <c r="AB2243" s="2"/>
      <c r="AC2243" s="1291"/>
      <c r="AD2243" s="1415"/>
      <c r="AE2243" s="1415"/>
      <c r="AF2243" s="1415"/>
      <c r="AG2243" s="1415"/>
      <c r="AH2243" s="1415"/>
      <c r="AI2243" s="1415"/>
      <c r="AJ2243" s="1415"/>
      <c r="AK2243" s="1415"/>
      <c r="AL2243" s="1415"/>
    </row>
    <row r="2244" spans="1:38" s="731" customFormat="1" ht="31" customHeight="1">
      <c r="A2244" s="1704">
        <f>IF(G2165="",0,1)</f>
        <v>0</v>
      </c>
      <c r="B2244" s="1629"/>
      <c r="C2244" s="1283"/>
      <c r="D2244" s="1561"/>
      <c r="E2244" s="1474" t="str">
        <f t="shared" si="209"/>
        <v/>
      </c>
      <c r="F2244" s="1789"/>
      <c r="G2244" s="1573"/>
      <c r="H2244" s="1335"/>
      <c r="I2244" s="2176" t="s">
        <v>529</v>
      </c>
      <c r="J2244" s="2176"/>
      <c r="K2244" s="2177" t="str">
        <f>K$144</f>
        <v>Réajustez les sondes de façon à ce qu'elles assurent une exactitude de mesure de l'ordre de ± 0.2°C.</v>
      </c>
      <c r="L2244" s="2177"/>
      <c r="M2244" s="2177"/>
      <c r="N2244" s="2177"/>
      <c r="O2244" s="2177"/>
      <c r="P2244" s="2177"/>
      <c r="Q2244" s="2177"/>
      <c r="R2244" s="2177"/>
      <c r="S2244" s="1581" t="s">
        <v>16</v>
      </c>
      <c r="T2244" s="1582"/>
      <c r="U2244" s="1580"/>
      <c r="V2244" s="1583"/>
      <c r="W2244" s="1584"/>
      <c r="X2244" s="1585"/>
      <c r="Y2244" s="2"/>
      <c r="Z2244" s="2"/>
      <c r="AA2244" s="2"/>
      <c r="AB2244" s="2"/>
      <c r="AC2244" s="1291"/>
      <c r="AD2244" s="1415"/>
      <c r="AE2244" s="1415"/>
      <c r="AF2244" s="1415"/>
      <c r="AG2244" s="1415"/>
      <c r="AH2244" s="1415"/>
      <c r="AI2244" s="1415"/>
      <c r="AJ2244" s="1415"/>
      <c r="AK2244" s="1415"/>
      <c r="AL2244" s="1415"/>
    </row>
    <row r="2245" spans="1:38" s="731" customFormat="1" ht="6" customHeight="1">
      <c r="A2245" s="1704">
        <f>IF(G2165="",0,1)</f>
        <v>0</v>
      </c>
      <c r="B2245" s="1629"/>
      <c r="C2245" s="1283"/>
      <c r="D2245" s="1561"/>
      <c r="E2245" s="1474" t="str">
        <f t="shared" si="209"/>
        <v/>
      </c>
      <c r="F2245" s="1789"/>
      <c r="G2245" s="1573"/>
      <c r="H2245" s="1335"/>
      <c r="I2245" s="1586"/>
      <c r="J2245" s="1586"/>
      <c r="K2245" s="1587"/>
      <c r="L2245" s="1587"/>
      <c r="M2245" s="1587"/>
      <c r="N2245" s="1587"/>
      <c r="O2245" s="1587"/>
      <c r="P2245" s="1587"/>
      <c r="Q2245" s="1587"/>
      <c r="R2245" s="1338"/>
      <c r="S2245" s="1337"/>
      <c r="T2245" s="1588"/>
      <c r="U2245" s="1582"/>
      <c r="V2245" s="1339"/>
      <c r="W2245" s="1339"/>
      <c r="X2245" s="1339"/>
      <c r="Y2245" s="2"/>
      <c r="Z2245" s="2"/>
      <c r="AA2245" s="2"/>
      <c r="AB2245" s="2"/>
      <c r="AC2245" s="1291"/>
      <c r="AD2245" s="1415"/>
      <c r="AE2245" s="1415"/>
      <c r="AF2245" s="1415"/>
      <c r="AG2245" s="1415"/>
      <c r="AH2245" s="1415"/>
      <c r="AI2245" s="1415"/>
      <c r="AJ2245" s="1415"/>
      <c r="AK2245" s="1415"/>
      <c r="AL2245" s="1415"/>
    </row>
    <row r="2246" spans="1:38" s="731" customFormat="1" ht="19" customHeight="1">
      <c r="A2246" s="1704">
        <f>IF(G2165="",0,1)</f>
        <v>0</v>
      </c>
      <c r="B2246" s="1629"/>
      <c r="C2246" s="1283"/>
      <c r="D2246" s="1561"/>
      <c r="E2246" s="1474" t="str">
        <f t="shared" si="209"/>
        <v/>
      </c>
      <c r="F2246" s="1789"/>
      <c r="G2246" s="1573" t="s">
        <v>9</v>
      </c>
      <c r="H2246" s="1596" t="str">
        <f>BX2165</f>
        <v/>
      </c>
      <c r="I2246" s="1575"/>
      <c r="J2246" s="1576"/>
      <c r="K2246" s="1577"/>
      <c r="L2246" s="1578"/>
      <c r="M2246" s="1578"/>
      <c r="N2246" s="1578"/>
      <c r="O2246" s="1578"/>
      <c r="P2246" s="1578"/>
      <c r="Q2246" s="1578"/>
      <c r="R2246" s="1578"/>
      <c r="S2246" s="1578"/>
      <c r="T2246" s="1578"/>
      <c r="U2246" s="1576"/>
      <c r="V2246" s="1579"/>
      <c r="W2246" s="1579"/>
      <c r="X2246" s="1579"/>
      <c r="Y2246" s="2"/>
      <c r="Z2246" s="2"/>
      <c r="AA2246" s="2"/>
      <c r="AB2246" s="2"/>
      <c r="AC2246" s="1291"/>
      <c r="AD2246" s="1415"/>
      <c r="AE2246" s="1415"/>
      <c r="AF2246" s="1415"/>
      <c r="AG2246" s="1415"/>
      <c r="AH2246" s="1415"/>
      <c r="AI2246" s="1415"/>
      <c r="AJ2246" s="1415"/>
      <c r="AK2246" s="1415"/>
      <c r="AL2246" s="1415"/>
    </row>
    <row r="2247" spans="1:38" s="731" customFormat="1" ht="19" customHeight="1">
      <c r="A2247" s="1704">
        <f>IF(G2165="",0,1)</f>
        <v>0</v>
      </c>
      <c r="B2247" s="1629"/>
      <c r="C2247" s="1283"/>
      <c r="D2247" s="1561"/>
      <c r="E2247" s="1474" t="str">
        <f t="shared" si="209"/>
        <v/>
      </c>
      <c r="F2247" s="1789"/>
      <c r="G2247" s="1571"/>
      <c r="H2247" s="1335"/>
      <c r="I2247" s="2176" t="s">
        <v>528</v>
      </c>
      <c r="J2247" s="2176"/>
      <c r="K2247" s="1338"/>
      <c r="L2247" s="1338"/>
      <c r="M2247" s="1338"/>
      <c r="N2247" s="1338"/>
      <c r="O2247" s="1338"/>
      <c r="P2247" s="1337"/>
      <c r="Q2247" s="1337"/>
      <c r="U2247" s="1580"/>
      <c r="V2247" s="1580"/>
      <c r="W2247" s="1580"/>
      <c r="X2247" s="1580"/>
      <c r="Y2247" s="2"/>
      <c r="Z2247" s="2"/>
      <c r="AA2247" s="2"/>
      <c r="AB2247" s="2"/>
      <c r="AC2247" s="1291"/>
      <c r="AD2247" s="1415"/>
      <c r="AE2247" s="1415"/>
      <c r="AF2247" s="1415"/>
      <c r="AG2247" s="1415"/>
      <c r="AH2247" s="1415"/>
      <c r="AI2247" s="1415"/>
      <c r="AJ2247" s="1415"/>
      <c r="AK2247" s="1415"/>
      <c r="AL2247" s="1415"/>
    </row>
    <row r="2248" spans="1:38" s="731" customFormat="1" ht="31" customHeight="1">
      <c r="A2248" s="1704">
        <f>IF(G2165="",0,1)</f>
        <v>0</v>
      </c>
      <c r="B2248" s="1629"/>
      <c r="C2248" s="1283"/>
      <c r="D2248" s="1561"/>
      <c r="E2248" s="1474" t="str">
        <f t="shared" si="209"/>
        <v/>
      </c>
      <c r="F2248" s="1789"/>
      <c r="G2248" s="1571"/>
      <c r="H2248" s="1335"/>
      <c r="I2248" s="2176" t="s">
        <v>529</v>
      </c>
      <c r="J2248" s="2176"/>
      <c r="K2248" s="2177" t="str">
        <f>K$148</f>
        <v>Placez les sondes de façon à ce qu'elles soient disposées entre 0 et 50 cm au-dessus de la plante.</v>
      </c>
      <c r="L2248" s="2177"/>
      <c r="M2248" s="2177"/>
      <c r="N2248" s="2177"/>
      <c r="O2248" s="2177"/>
      <c r="P2248" s="2177"/>
      <c r="Q2248" s="2177"/>
      <c r="R2248" s="2177"/>
      <c r="S2248" s="1581" t="s">
        <v>16</v>
      </c>
      <c r="T2248" s="1582"/>
      <c r="U2248" s="1580"/>
      <c r="V2248" s="1583"/>
      <c r="W2248" s="1584"/>
      <c r="X2248" s="1585"/>
      <c r="Y2248" s="2"/>
      <c r="Z2248" s="2"/>
      <c r="AA2248" s="2"/>
      <c r="AB2248" s="2"/>
      <c r="AC2248" s="1291"/>
      <c r="AD2248" s="1415"/>
      <c r="AE2248" s="1415"/>
      <c r="AF2248" s="1415"/>
      <c r="AG2248" s="1415"/>
      <c r="AH2248" s="1415"/>
      <c r="AI2248" s="1415"/>
      <c r="AJ2248" s="1415"/>
      <c r="AK2248" s="1415"/>
      <c r="AL2248" s="1415"/>
    </row>
    <row r="2249" spans="1:38" s="731" customFormat="1" ht="6" customHeight="1">
      <c r="A2249" s="1704">
        <f>IF(G2165="",0,1)</f>
        <v>0</v>
      </c>
      <c r="B2249" s="1629"/>
      <c r="C2249" s="1283"/>
      <c r="D2249" s="1561"/>
      <c r="E2249" s="1474" t="str">
        <f t="shared" si="209"/>
        <v/>
      </c>
      <c r="F2249" s="1789"/>
      <c r="G2249" s="1571"/>
      <c r="H2249" s="1335"/>
      <c r="I2249" s="1586"/>
      <c r="J2249" s="1586"/>
      <c r="K2249" s="1587"/>
      <c r="L2249" s="1587"/>
      <c r="M2249" s="1587"/>
      <c r="N2249" s="1587"/>
      <c r="O2249" s="1587"/>
      <c r="P2249" s="1587"/>
      <c r="Q2249" s="1587"/>
      <c r="R2249" s="1338"/>
      <c r="S2249" s="1337"/>
      <c r="T2249" s="1582"/>
      <c r="U2249" s="1582"/>
      <c r="V2249" s="1339"/>
      <c r="W2249" s="1339"/>
      <c r="X2249" s="1339"/>
      <c r="Y2249" s="2"/>
      <c r="Z2249" s="2"/>
      <c r="AA2249" s="2"/>
      <c r="AB2249" s="2"/>
      <c r="AC2249" s="1291"/>
      <c r="AD2249" s="1415"/>
      <c r="AE2249" s="1415"/>
      <c r="AF2249" s="1415"/>
      <c r="AG2249" s="1415"/>
      <c r="AH2249" s="1415"/>
      <c r="AI2249" s="1415"/>
      <c r="AJ2249" s="1415"/>
      <c r="AK2249" s="1415"/>
      <c r="AL2249" s="1415"/>
    </row>
    <row r="2250" spans="1:38" s="731" customFormat="1" ht="17" customHeight="1">
      <c r="A2250" s="1704">
        <f>IF(G2165="",0,1)</f>
        <v>0</v>
      </c>
      <c r="B2250" s="1629"/>
      <c r="C2250" s="1283"/>
      <c r="D2250" s="1561"/>
      <c r="E2250" s="1474" t="str">
        <f t="shared" si="209"/>
        <v/>
      </c>
      <c r="F2250" s="1789"/>
      <c r="G2250" s="1571"/>
      <c r="H2250" s="1589"/>
      <c r="I2250" s="1590"/>
      <c r="J2250" s="1590"/>
      <c r="K2250" s="1591"/>
      <c r="L2250" s="1591"/>
      <c r="M2250" s="1591"/>
      <c r="N2250" s="1591"/>
      <c r="O2250" s="1591"/>
      <c r="P2250" s="1591"/>
      <c r="Q2250" s="1591"/>
      <c r="R2250" s="1592"/>
      <c r="S2250" s="1593"/>
      <c r="T2250" s="1594"/>
      <c r="U2250" s="1594"/>
      <c r="V2250" s="1595"/>
      <c r="W2250" s="1595"/>
      <c r="X2250" s="1595"/>
      <c r="Y2250" s="2"/>
      <c r="Z2250" s="2"/>
      <c r="AA2250" s="2"/>
      <c r="AB2250" s="2"/>
      <c r="AC2250" s="1291"/>
      <c r="AD2250" s="1415"/>
      <c r="AE2250" s="1415"/>
      <c r="AF2250" s="1415"/>
      <c r="AG2250" s="1415"/>
      <c r="AH2250" s="1415"/>
      <c r="AI2250" s="1415"/>
      <c r="AJ2250" s="1415"/>
      <c r="AK2250" s="1415"/>
      <c r="AL2250" s="1415"/>
    </row>
    <row r="2251" spans="1:38" s="731" customFormat="1" ht="25" customHeight="1">
      <c r="A2251" s="1704">
        <f>IF(G2165="",0,1)</f>
        <v>0</v>
      </c>
      <c r="B2251" s="1629"/>
      <c r="C2251" s="1283"/>
      <c r="D2251" s="1561"/>
      <c r="E2251" s="1474" t="str">
        <f t="shared" si="209"/>
        <v/>
      </c>
      <c r="F2251" s="1789"/>
      <c r="G2251" s="1335" t="str">
        <f>G$151</f>
        <v>2.3 Ecran thermique</v>
      </c>
      <c r="H2251" s="1335"/>
      <c r="I2251" s="1336"/>
      <c r="J2251" s="1337"/>
      <c r="K2251" s="1338"/>
      <c r="L2251" s="1338"/>
      <c r="M2251" s="1338"/>
      <c r="N2251" s="1338"/>
      <c r="O2251" s="1338"/>
      <c r="P2251" s="1338"/>
      <c r="Q2251" s="1338"/>
      <c r="R2251" s="1338"/>
      <c r="S2251" s="1337"/>
      <c r="T2251" s="1337"/>
      <c r="U2251" s="1337"/>
      <c r="V2251" s="1339"/>
      <c r="W2251" s="1339"/>
      <c r="X2251" s="1339"/>
      <c r="Y2251" s="2"/>
      <c r="Z2251" s="2"/>
      <c r="AA2251" s="2"/>
      <c r="AB2251" s="2"/>
      <c r="AC2251" s="1291"/>
      <c r="AD2251" s="1415"/>
      <c r="AE2251" s="1415"/>
      <c r="AF2251" s="1415"/>
      <c r="AG2251" s="1415"/>
      <c r="AH2251" s="1415"/>
      <c r="AI2251" s="1415"/>
      <c r="AJ2251" s="1415"/>
      <c r="AK2251" s="1415"/>
      <c r="AL2251" s="1415"/>
    </row>
    <row r="2252" spans="1:38" s="731" customFormat="1" ht="19" customHeight="1">
      <c r="A2252" s="1704">
        <f>IF(G2165="",0,1)</f>
        <v>0</v>
      </c>
      <c r="B2252" s="1629"/>
      <c r="C2252" s="1283"/>
      <c r="D2252" s="1561"/>
      <c r="E2252" s="1474" t="str">
        <f t="shared" si="209"/>
        <v/>
      </c>
      <c r="F2252" s="1789"/>
      <c r="G2252" s="1573" t="s">
        <v>9</v>
      </c>
      <c r="H2252" s="1574" t="str">
        <f>BR2165</f>
        <v/>
      </c>
      <c r="I2252" s="1575"/>
      <c r="J2252" s="1576"/>
      <c r="K2252" s="1577"/>
      <c r="L2252" s="1578"/>
      <c r="M2252" s="1578"/>
      <c r="N2252" s="1578"/>
      <c r="O2252" s="1578"/>
      <c r="P2252" s="1578"/>
      <c r="Q2252" s="1578"/>
      <c r="R2252" s="1578"/>
      <c r="S2252" s="1578"/>
      <c r="T2252" s="1578"/>
      <c r="U2252" s="1576"/>
      <c r="V2252" s="1579"/>
      <c r="W2252" s="1579"/>
      <c r="X2252" s="1579"/>
      <c r="Y2252" s="2"/>
      <c r="Z2252" s="2"/>
      <c r="AA2252" s="2"/>
      <c r="AB2252" s="2"/>
      <c r="AC2252" s="1291"/>
      <c r="AD2252" s="1415"/>
      <c r="AE2252" s="1415"/>
      <c r="AF2252" s="1415"/>
      <c r="AG2252" s="1415"/>
      <c r="AH2252" s="1415"/>
      <c r="AI2252" s="1415"/>
      <c r="AJ2252" s="1415"/>
      <c r="AK2252" s="1415"/>
      <c r="AL2252" s="1415"/>
    </row>
    <row r="2253" spans="1:38" s="731" customFormat="1" ht="19" customHeight="1">
      <c r="A2253" s="1704">
        <f>IF(G2165="",0,1)</f>
        <v>0</v>
      </c>
      <c r="B2253" s="1629">
        <f>IF(H2252=G$41,-1,0)</f>
        <v>0</v>
      </c>
      <c r="C2253" s="1283"/>
      <c r="D2253" s="1561"/>
      <c r="E2253" s="1474" t="str">
        <f t="shared" si="209"/>
        <v/>
      </c>
      <c r="F2253" s="1789"/>
      <c r="G2253" s="1571"/>
      <c r="H2253" s="1335"/>
      <c r="I2253" s="2176" t="s">
        <v>528</v>
      </c>
      <c r="J2253" s="2176"/>
      <c r="K2253" s="1338"/>
      <c r="L2253" s="1338"/>
      <c r="M2253" s="1338"/>
      <c r="N2253" s="1338"/>
      <c r="O2253" s="1338"/>
      <c r="P2253" s="1337"/>
      <c r="Q2253" s="1337"/>
      <c r="U2253" s="1580"/>
      <c r="V2253" s="1580"/>
      <c r="W2253" s="1580"/>
      <c r="X2253" s="1580"/>
      <c r="Y2253" s="2"/>
      <c r="Z2253" s="2"/>
      <c r="AA2253" s="2"/>
      <c r="AB2253" s="2"/>
      <c r="AC2253" s="1291"/>
      <c r="AD2253" s="1415"/>
      <c r="AE2253" s="1415"/>
      <c r="AF2253" s="1415"/>
      <c r="AG2253" s="1415"/>
      <c r="AH2253" s="1415"/>
      <c r="AI2253" s="1415"/>
      <c r="AJ2253" s="1415"/>
      <c r="AK2253" s="1415"/>
      <c r="AL2253" s="1415"/>
    </row>
    <row r="2254" spans="1:38" s="731" customFormat="1" ht="25" customHeight="1">
      <c r="A2254" s="1704">
        <f>IF(G2165="",0,1)</f>
        <v>0</v>
      </c>
      <c r="B2254" s="1629">
        <f>IF(H2252=G$41,-1,0)</f>
        <v>0</v>
      </c>
      <c r="C2254" s="1283"/>
      <c r="D2254" s="1561"/>
      <c r="E2254" s="1474" t="str">
        <f t="shared" si="209"/>
        <v/>
      </c>
      <c r="F2254" s="1789"/>
      <c r="G2254" s="1571"/>
      <c r="H2254" s="1335"/>
      <c r="I2254" s="2176" t="s">
        <v>529</v>
      </c>
      <c r="J2254" s="2176"/>
      <c r="K2254" s="2177" t="str">
        <f>K$154</f>
        <v xml:space="preserve"> Colmatez les fentes avec des patchs et par agrafage.</v>
      </c>
      <c r="L2254" s="2177"/>
      <c r="M2254" s="2177"/>
      <c r="N2254" s="2177"/>
      <c r="O2254" s="2177"/>
      <c r="P2254" s="2177"/>
      <c r="Q2254" s="2177"/>
      <c r="R2254" s="2177"/>
      <c r="S2254" s="1581" t="s">
        <v>16</v>
      </c>
      <c r="T2254" s="1582"/>
      <c r="U2254" s="1580"/>
      <c r="V2254" s="1583"/>
      <c r="W2254" s="1584"/>
      <c r="X2254" s="1585"/>
      <c r="Y2254" s="2"/>
      <c r="Z2254" s="2"/>
      <c r="AA2254" s="2"/>
      <c r="AB2254" s="2"/>
      <c r="AC2254" s="1291"/>
      <c r="AD2254" s="1415"/>
      <c r="AE2254" s="1415"/>
      <c r="AF2254" s="1415"/>
      <c r="AG2254" s="1415"/>
      <c r="AH2254" s="1415"/>
      <c r="AI2254" s="1415"/>
      <c r="AJ2254" s="1415"/>
      <c r="AK2254" s="1415"/>
      <c r="AL2254" s="1415"/>
    </row>
    <row r="2255" spans="1:38" s="731" customFormat="1" ht="6" customHeight="1">
      <c r="A2255" s="1704">
        <f>IF(G2165="",0,1)</f>
        <v>0</v>
      </c>
      <c r="B2255" s="1629">
        <f>IF(H2252=G$41,-1,0)</f>
        <v>0</v>
      </c>
      <c r="C2255" s="1283"/>
      <c r="D2255" s="1561"/>
      <c r="E2255" s="1474" t="str">
        <f t="shared" si="209"/>
        <v/>
      </c>
      <c r="F2255" s="1789"/>
      <c r="G2255" s="1571"/>
      <c r="H2255" s="1335"/>
      <c r="I2255" s="1586"/>
      <c r="J2255" s="1586"/>
      <c r="K2255" s="1587"/>
      <c r="L2255" s="1587"/>
      <c r="M2255" s="1587"/>
      <c r="N2255" s="1587"/>
      <c r="O2255" s="1587"/>
      <c r="P2255" s="1587"/>
      <c r="Q2255" s="1587"/>
      <c r="R2255" s="1338"/>
      <c r="S2255" s="1337"/>
      <c r="T2255" s="1588"/>
      <c r="U2255" s="1582"/>
      <c r="V2255" s="1339"/>
      <c r="W2255" s="1339"/>
      <c r="X2255" s="1339"/>
      <c r="Y2255" s="2"/>
      <c r="Z2255" s="2"/>
      <c r="AA2255" s="2"/>
      <c r="AB2255" s="2"/>
      <c r="AC2255" s="1291"/>
      <c r="AD2255" s="1415"/>
      <c r="AE2255" s="1415"/>
      <c r="AF2255" s="1415"/>
      <c r="AG2255" s="1415"/>
      <c r="AH2255" s="1415"/>
      <c r="AI2255" s="1415"/>
      <c r="AJ2255" s="1415"/>
      <c r="AK2255" s="1415"/>
      <c r="AL2255" s="1415"/>
    </row>
    <row r="2256" spans="1:38" s="731" customFormat="1" ht="19" customHeight="1">
      <c r="A2256" s="1704">
        <f>IF(G2165="",0,1)</f>
        <v>0</v>
      </c>
      <c r="B2256" s="1629">
        <f>IF(H2252=G$41,-1,0)</f>
        <v>0</v>
      </c>
      <c r="C2256" s="1283"/>
      <c r="D2256" s="1561"/>
      <c r="E2256" s="1474" t="str">
        <f t="shared" si="209"/>
        <v/>
      </c>
      <c r="F2256" s="1789"/>
      <c r="G2256" s="1571"/>
      <c r="H2256" s="1574" t="str">
        <f>BS2165</f>
        <v/>
      </c>
      <c r="I2256" s="1575"/>
      <c r="J2256" s="1576"/>
      <c r="K2256" s="1577"/>
      <c r="L2256" s="1578"/>
      <c r="M2256" s="1578"/>
      <c r="N2256" s="1578"/>
      <c r="O2256" s="1578"/>
      <c r="P2256" s="1578"/>
      <c r="Q2256" s="1578"/>
      <c r="R2256" s="1578"/>
      <c r="S2256" s="1578"/>
      <c r="T2256" s="1578"/>
      <c r="U2256" s="1576"/>
      <c r="V2256" s="1579"/>
      <c r="W2256" s="1579"/>
      <c r="X2256" s="1579"/>
      <c r="Y2256" s="2"/>
      <c r="Z2256" s="2"/>
      <c r="AA2256" s="2"/>
      <c r="AB2256" s="2"/>
      <c r="AC2256" s="1291"/>
      <c r="AD2256" s="1415"/>
      <c r="AE2256" s="1415"/>
      <c r="AF2256" s="1415"/>
      <c r="AG2256" s="1415"/>
      <c r="AH2256" s="1415"/>
      <c r="AI2256" s="1415"/>
      <c r="AJ2256" s="1415"/>
      <c r="AK2256" s="1415"/>
      <c r="AL2256" s="1415"/>
    </row>
    <row r="2257" spans="1:81" s="731" customFormat="1" ht="19" customHeight="1">
      <c r="A2257" s="1704">
        <f>IF(G2165="",0,1)</f>
        <v>0</v>
      </c>
      <c r="B2257" s="1629">
        <f>IF(H2252=G$41,-1,0)</f>
        <v>0</v>
      </c>
      <c r="C2257" s="1283"/>
      <c r="D2257" s="1561"/>
      <c r="E2257" s="1474" t="str">
        <f t="shared" si="209"/>
        <v/>
      </c>
      <c r="F2257" s="1789"/>
      <c r="G2257" s="1571"/>
      <c r="H2257" s="1335"/>
      <c r="I2257" s="2176" t="s">
        <v>528</v>
      </c>
      <c r="J2257" s="2176"/>
      <c r="K2257" s="1338"/>
      <c r="L2257" s="1338"/>
      <c r="M2257" s="1338"/>
      <c r="N2257" s="1338"/>
      <c r="O2257" s="1338"/>
      <c r="P2257" s="1337"/>
      <c r="Q2257" s="1337"/>
      <c r="U2257" s="1580"/>
      <c r="V2257" s="1580"/>
      <c r="W2257" s="1580"/>
      <c r="X2257" s="1580"/>
      <c r="Y2257" s="2"/>
      <c r="Z2257" s="2"/>
      <c r="AA2257" s="2"/>
      <c r="AB2257" s="2"/>
      <c r="AC2257" s="1291"/>
      <c r="AD2257" s="1415"/>
      <c r="AE2257" s="1415"/>
      <c r="AF2257" s="1415"/>
      <c r="AG2257" s="1415"/>
      <c r="AH2257" s="1415"/>
      <c r="AI2257" s="1415"/>
      <c r="AJ2257" s="1415"/>
      <c r="AK2257" s="1415"/>
      <c r="AL2257" s="1415"/>
    </row>
    <row r="2258" spans="1:81" s="731" customFormat="1" ht="25" customHeight="1">
      <c r="A2258" s="1704">
        <f>IF(G2165="",0,1)</f>
        <v>0</v>
      </c>
      <c r="B2258" s="1629">
        <f>IF(H2252=G$41,-1,0)</f>
        <v>0</v>
      </c>
      <c r="C2258" s="1283"/>
      <c r="D2258" s="1561"/>
      <c r="E2258" s="1474" t="str">
        <f t="shared" si="209"/>
        <v/>
      </c>
      <c r="F2258" s="1789"/>
      <c r="G2258" s="1571"/>
      <c r="H2258" s="1335"/>
      <c r="I2258" s="2176" t="s">
        <v>529</v>
      </c>
      <c r="J2258" s="2176"/>
      <c r="K2258" s="2177" t="str">
        <f>K$158</f>
        <v xml:space="preserve"> Réajustez les bandes de tractions.</v>
      </c>
      <c r="L2258" s="2177"/>
      <c r="M2258" s="2177"/>
      <c r="N2258" s="2177"/>
      <c r="O2258" s="2177"/>
      <c r="P2258" s="2177"/>
      <c r="Q2258" s="2177"/>
      <c r="R2258" s="2177"/>
      <c r="S2258" s="1581" t="s">
        <v>16</v>
      </c>
      <c r="T2258" s="1582"/>
      <c r="U2258" s="1580"/>
      <c r="V2258" s="1583"/>
      <c r="W2258" s="1584"/>
      <c r="X2258" s="1585"/>
      <c r="Y2258" s="2"/>
      <c r="Z2258" s="2"/>
      <c r="AA2258" s="2"/>
      <c r="AB2258" s="2"/>
      <c r="AC2258" s="1291"/>
      <c r="AD2258" s="1415"/>
      <c r="AE2258" s="1415"/>
      <c r="AF2258" s="1415"/>
      <c r="AG2258" s="1415"/>
      <c r="AH2258" s="1415"/>
      <c r="AI2258" s="1415"/>
      <c r="AJ2258" s="1415"/>
      <c r="AK2258" s="1415"/>
      <c r="AL2258" s="1415"/>
    </row>
    <row r="2259" spans="1:81" s="731" customFormat="1" ht="6" customHeight="1">
      <c r="A2259" s="1704">
        <f>IF(G2165="",0,1)</f>
        <v>0</v>
      </c>
      <c r="B2259" s="1629"/>
      <c r="C2259" s="1283"/>
      <c r="D2259" s="1561"/>
      <c r="E2259" s="1474" t="str">
        <f t="shared" si="209"/>
        <v/>
      </c>
      <c r="F2259" s="1789"/>
      <c r="G2259" s="1571"/>
      <c r="H2259" s="1335"/>
      <c r="I2259" s="1586"/>
      <c r="J2259" s="1586"/>
      <c r="K2259" s="1587"/>
      <c r="L2259" s="1587"/>
      <c r="M2259" s="1587"/>
      <c r="N2259" s="1587"/>
      <c r="O2259" s="1587"/>
      <c r="P2259" s="1587"/>
      <c r="Q2259" s="1587"/>
      <c r="R2259" s="1338"/>
      <c r="S2259" s="1337"/>
      <c r="T2259" s="1582"/>
      <c r="U2259" s="1582"/>
      <c r="V2259" s="1339"/>
      <c r="W2259" s="1339"/>
      <c r="X2259" s="1339"/>
      <c r="Y2259" s="2"/>
      <c r="Z2259" s="2"/>
      <c r="AA2259" s="2"/>
      <c r="AB2259" s="2"/>
      <c r="AC2259" s="1291"/>
      <c r="AD2259" s="1415"/>
      <c r="AE2259" s="1415"/>
      <c r="AF2259" s="1415"/>
      <c r="AG2259" s="1415"/>
      <c r="AH2259" s="1415"/>
      <c r="AI2259" s="1415"/>
      <c r="AJ2259" s="1415"/>
      <c r="AK2259" s="1415"/>
      <c r="AL2259" s="1415"/>
    </row>
    <row r="2260" spans="1:81" s="731" customFormat="1" ht="17" customHeight="1">
      <c r="A2260" s="1704">
        <f>IF(G2165="",0,1)</f>
        <v>0</v>
      </c>
      <c r="B2260" s="1629"/>
      <c r="C2260" s="1283"/>
      <c r="D2260" s="1561"/>
      <c r="E2260" s="1474" t="str">
        <f t="shared" si="209"/>
        <v/>
      </c>
      <c r="F2260" s="1789"/>
      <c r="G2260" s="1571"/>
      <c r="H2260" s="1589"/>
      <c r="I2260" s="1590"/>
      <c r="J2260" s="1590"/>
      <c r="K2260" s="1591"/>
      <c r="L2260" s="1591"/>
      <c r="M2260" s="1591"/>
      <c r="N2260" s="1591"/>
      <c r="O2260" s="1591"/>
      <c r="P2260" s="1591"/>
      <c r="Q2260" s="1591"/>
      <c r="R2260" s="1592"/>
      <c r="S2260" s="1593"/>
      <c r="T2260" s="1594"/>
      <c r="U2260" s="1594"/>
      <c r="V2260" s="1595"/>
      <c r="W2260" s="1595"/>
      <c r="X2260" s="1595"/>
      <c r="Y2260" s="2"/>
      <c r="Z2260" s="2"/>
      <c r="AA2260" s="2"/>
      <c r="AB2260" s="2"/>
      <c r="AC2260" s="1291"/>
      <c r="AD2260" s="1415"/>
      <c r="AE2260" s="1415"/>
      <c r="AF2260" s="1415"/>
      <c r="AG2260" s="1415"/>
      <c r="AH2260" s="1415"/>
      <c r="AI2260" s="1415"/>
      <c r="AJ2260" s="1415"/>
      <c r="AK2260" s="1415"/>
      <c r="AL2260" s="1415"/>
    </row>
    <row r="2261" spans="1:81" s="1292" customFormat="1" ht="17" customHeight="1">
      <c r="A2261" s="1704">
        <f>IF(G2165="",0,1)</f>
        <v>0</v>
      </c>
      <c r="B2261" s="1629"/>
      <c r="C2261" s="1283"/>
      <c r="D2261" s="1561"/>
      <c r="E2261" s="1474" t="str">
        <f t="shared" si="209"/>
        <v/>
      </c>
      <c r="F2261" s="1789"/>
      <c r="G2261" s="1597"/>
      <c r="H2261" s="1597"/>
      <c r="I2261" s="1597"/>
      <c r="J2261" s="1597"/>
      <c r="K2261" s="1597"/>
      <c r="L2261" s="1597"/>
      <c r="M2261" s="1597"/>
      <c r="N2261" s="1597"/>
      <c r="O2261" s="1597"/>
      <c r="P2261" s="1598"/>
      <c r="Q2261" s="1598"/>
      <c r="R2261" s="1598"/>
      <c r="S2261" s="1598"/>
      <c r="T2261" s="1598"/>
      <c r="U2261" s="1598"/>
      <c r="V2261" s="1598"/>
      <c r="W2261" s="1598"/>
      <c r="X2261" s="1598"/>
    </row>
    <row r="2262" spans="1:81" s="1292" customFormat="1" ht="17" customHeight="1">
      <c r="A2262" s="1704">
        <f>IF(G2165="",0,1)</f>
        <v>0</v>
      </c>
      <c r="B2262" s="1629"/>
      <c r="C2262" s="1283"/>
      <c r="D2262" s="1561"/>
      <c r="E2262" s="1474" t="str">
        <f t="shared" si="209"/>
        <v/>
      </c>
      <c r="F2262" s="1789"/>
      <c r="G2262" s="1597"/>
      <c r="H2262" s="1597"/>
      <c r="I2262" s="1597"/>
      <c r="J2262" s="1597"/>
      <c r="K2262" s="1597"/>
      <c r="L2262" s="1597"/>
      <c r="M2262" s="1597"/>
      <c r="N2262" s="1597"/>
      <c r="O2262" s="1597"/>
      <c r="P2262" s="1598"/>
      <c r="Q2262" s="1598"/>
      <c r="R2262" s="1598"/>
      <c r="S2262" s="1598"/>
      <c r="T2262" s="1598"/>
      <c r="U2262" s="1598"/>
      <c r="V2262" s="1598"/>
      <c r="W2262" s="1598"/>
      <c r="X2262" s="1598"/>
    </row>
    <row r="2263" spans="1:81" s="1292" customFormat="1" ht="17" customHeight="1">
      <c r="A2263" s="1710">
        <f>IF(G2165="",0,1)</f>
        <v>0</v>
      </c>
      <c r="B2263" s="1711"/>
      <c r="C2263" s="1283"/>
      <c r="D2263" s="1561"/>
      <c r="E2263" s="1474" t="str">
        <f t="shared" si="209"/>
        <v/>
      </c>
      <c r="F2263" s="1789"/>
      <c r="G2263" s="1599"/>
      <c r="H2263" s="1599"/>
      <c r="I2263" s="1599"/>
      <c r="J2263" s="1599"/>
      <c r="K2263" s="1599"/>
      <c r="L2263" s="1599"/>
      <c r="M2263" s="1599"/>
      <c r="N2263" s="1599"/>
      <c r="O2263" s="1599"/>
      <c r="P2263" s="1600"/>
      <c r="Q2263" s="1600"/>
      <c r="R2263" s="1600"/>
      <c r="S2263" s="1600"/>
      <c r="T2263" s="1600"/>
      <c r="U2263" s="1600"/>
      <c r="V2263" s="1600"/>
      <c r="W2263" s="1600"/>
      <c r="X2263" s="1600"/>
      <c r="Z2263" s="1601"/>
      <c r="AA2263" s="1601"/>
      <c r="AB2263" s="1601"/>
      <c r="AC2263" s="1601"/>
      <c r="AD2263" s="1601"/>
      <c r="AE2263" s="1601"/>
      <c r="AF2263" s="1601"/>
      <c r="AG2263" s="1601"/>
      <c r="AH2263" s="1601"/>
      <c r="AI2263" s="1601"/>
      <c r="AJ2263" s="1601"/>
      <c r="AK2263" s="1601"/>
    </row>
    <row r="2264" spans="1:81" ht="13">
      <c r="A2264" s="1705">
        <f>IF(G2270="",0,1)</f>
        <v>0</v>
      </c>
      <c r="B2264" s="1706"/>
      <c r="C2264" s="1283"/>
      <c r="D2264" s="677"/>
      <c r="E2264" s="1474" t="str">
        <f t="shared" ref="E2264:E2270" si="210">IF((SUM(A2264:C2264))&gt;0,"Evaluation","")</f>
        <v/>
      </c>
      <c r="F2264" s="1789"/>
      <c r="G2264" s="1449">
        <f>G$49</f>
        <v>0</v>
      </c>
      <c r="H2264" s="1450"/>
      <c r="I2264" s="10"/>
      <c r="J2264" s="10"/>
      <c r="K2264" s="10"/>
      <c r="L2264" s="10"/>
      <c r="M2264" s="10"/>
      <c r="N2264" s="10"/>
      <c r="O2264" s="10"/>
      <c r="P2264" s="10"/>
      <c r="Q2264" s="10"/>
      <c r="R2264" s="10"/>
      <c r="S2264" s="10"/>
      <c r="T2264" s="10"/>
      <c r="U2264" s="10"/>
      <c r="V2264" s="10"/>
      <c r="W2264" s="10"/>
      <c r="X2264" s="2"/>
      <c r="Z2264" s="1545"/>
      <c r="AA2264" s="1545"/>
      <c r="AB2264" s="1545"/>
      <c r="AC2264" s="1545"/>
      <c r="AD2264" s="1545"/>
      <c r="AE2264" s="1545"/>
      <c r="AF2264" s="1545"/>
      <c r="AG2264" s="1545"/>
      <c r="AH2264" s="1545"/>
      <c r="AI2264" s="1545"/>
      <c r="AJ2264" s="1545"/>
      <c r="AK2264" s="1545"/>
      <c r="AL2264" s="1545"/>
      <c r="AM2264" s="1545"/>
    </row>
    <row r="2265" spans="1:81" ht="13">
      <c r="A2265" s="1704">
        <f>IF(G2270="",0,1)</f>
        <v>0</v>
      </c>
      <c r="C2265" s="1283"/>
      <c r="D2265" s="677"/>
      <c r="E2265" s="1474" t="str">
        <f t="shared" si="210"/>
        <v/>
      </c>
      <c r="F2265" s="1789"/>
      <c r="G2265" s="1244"/>
      <c r="H2265" s="1245"/>
      <c r="I2265" s="1"/>
      <c r="J2265" s="1"/>
      <c r="K2265" s="1"/>
      <c r="L2265" s="1"/>
      <c r="M2265" s="1"/>
      <c r="N2265" s="1"/>
      <c r="O2265" s="1"/>
      <c r="P2265" s="1"/>
      <c r="Q2265" s="1"/>
      <c r="R2265" s="1"/>
      <c r="S2265" s="1"/>
      <c r="T2265" s="1"/>
      <c r="U2265" s="1"/>
      <c r="V2265" s="1"/>
      <c r="W2265" s="1"/>
    </row>
    <row r="2266" spans="1:81" ht="13">
      <c r="A2266" s="1704">
        <f>IF(G2270="",0,1)</f>
        <v>0</v>
      </c>
      <c r="C2266" s="1283"/>
      <c r="D2266" s="677"/>
      <c r="E2266" s="1474" t="str">
        <f t="shared" si="210"/>
        <v/>
      </c>
      <c r="F2266" s="1789"/>
      <c r="G2266" s="1244"/>
      <c r="H2266" s="1245"/>
      <c r="I2266" s="1"/>
      <c r="J2266" s="1"/>
      <c r="K2266" s="1"/>
      <c r="L2266" s="1"/>
      <c r="M2266" s="1"/>
      <c r="N2266" s="1"/>
      <c r="O2266" s="1"/>
      <c r="P2266" s="1"/>
      <c r="Q2266" s="1"/>
      <c r="R2266" s="1"/>
      <c r="S2266" s="1"/>
      <c r="T2266" s="1"/>
      <c r="U2266" s="1"/>
      <c r="V2266" s="1"/>
      <c r="W2266" s="1"/>
    </row>
    <row r="2267" spans="1:81" s="1250" customFormat="1" ht="29" thickBot="1">
      <c r="A2267" s="1704">
        <f>IF(G2270="",0,1)</f>
        <v>0</v>
      </c>
      <c r="B2267" s="1629"/>
      <c r="C2267" s="1283"/>
      <c r="D2267" s="1546"/>
      <c r="E2267" s="1474" t="str">
        <f t="shared" si="210"/>
        <v/>
      </c>
      <c r="F2267" s="1789"/>
      <c r="G2267" s="1621" t="str">
        <f>G2270</f>
        <v/>
      </c>
      <c r="H2267" s="777"/>
      <c r="I2267" s="777"/>
      <c r="J2267" s="777"/>
      <c r="K2267" s="777"/>
      <c r="L2267" s="777"/>
      <c r="M2267" s="777"/>
      <c r="N2267" s="777"/>
      <c r="O2267" s="777"/>
      <c r="P2267" s="777"/>
      <c r="Q2267" s="777"/>
      <c r="R2267" s="777"/>
      <c r="S2267" s="777"/>
      <c r="T2267" s="777"/>
      <c r="U2267" s="777"/>
      <c r="V2267" s="777"/>
      <c r="W2267" s="777"/>
      <c r="X2267" s="1370">
        <f>U$45</f>
        <v>0</v>
      </c>
      <c r="Y2267" s="1415"/>
      <c r="Z2267" s="1415"/>
      <c r="AA2267" s="1415"/>
      <c r="AB2267" s="1415"/>
      <c r="AC2267" s="1415"/>
      <c r="AD2267" s="1415"/>
      <c r="AE2267" s="1246"/>
      <c r="AF2267" s="1246"/>
      <c r="AG2267" s="1247"/>
      <c r="AH2267" s="1247"/>
      <c r="AI2267" s="1247"/>
      <c r="AJ2267" s="1248"/>
      <c r="AK2267" s="1247"/>
      <c r="AL2267" s="1249"/>
      <c r="AM2267" s="1247"/>
      <c r="AN2267" s="1247"/>
      <c r="AO2267" s="1247"/>
      <c r="AP2267" s="1247"/>
      <c r="AQ2267" s="1247"/>
      <c r="AR2267" s="1247"/>
      <c r="AS2267" s="1247"/>
      <c r="AT2267" s="1247"/>
    </row>
    <row r="2268" spans="1:81" s="18" customFormat="1" ht="19">
      <c r="A2268" s="1704">
        <f>IF(G2270="",0,1)</f>
        <v>0</v>
      </c>
      <c r="B2268" s="1629"/>
      <c r="C2268" s="1283"/>
      <c r="D2268" s="677"/>
      <c r="E2268" s="1474" t="str">
        <f t="shared" si="210"/>
        <v/>
      </c>
      <c r="F2268" s="1789"/>
      <c r="G2268" s="1184"/>
      <c r="H2268" s="1184"/>
      <c r="I2268" s="1184"/>
      <c r="J2268" s="1184"/>
      <c r="K2268" s="1184"/>
      <c r="L2268" s="1184"/>
      <c r="M2268" s="1184"/>
      <c r="N2268" s="1184"/>
      <c r="O2268" s="1184"/>
      <c r="P2268" s="1184"/>
      <c r="Q2268" s="1184"/>
      <c r="R2268" s="1184"/>
      <c r="S2268" s="1184"/>
      <c r="T2268" s="1184"/>
      <c r="U2268" s="1184"/>
      <c r="V2268" s="1184"/>
      <c r="W2268" s="1184"/>
      <c r="X2268" s="1415"/>
      <c r="Y2268" s="1415"/>
      <c r="Z2268" s="1415"/>
      <c r="AA2268" s="1415"/>
      <c r="AB2268" s="1415"/>
      <c r="AC2268" s="1415"/>
      <c r="AD2268" s="1415"/>
      <c r="AE2268" s="1415"/>
      <c r="AF2268" s="1415"/>
      <c r="AG2268" s="40"/>
      <c r="AH2268" s="40"/>
      <c r="AI2268" s="40"/>
      <c r="AJ2268" s="49"/>
      <c r="AK2268" s="40"/>
      <c r="AL2268" s="20"/>
      <c r="AM2268" s="1247"/>
      <c r="AN2268" s="40"/>
      <c r="AO2268" s="1247"/>
      <c r="AP2268" s="40"/>
      <c r="AQ2268" s="40"/>
      <c r="AR2268" s="40"/>
      <c r="AS2268" s="40"/>
      <c r="AT2268" s="40"/>
      <c r="BZ2268" s="122" t="s">
        <v>905</v>
      </c>
      <c r="CB2268" s="122" t="s">
        <v>904</v>
      </c>
    </row>
    <row r="2269" spans="1:81" s="41" customFormat="1" ht="187" hidden="1" customHeight="1" outlineLevel="1">
      <c r="A2269" s="1707"/>
      <c r="B2269" s="1708"/>
      <c r="C2269" s="685"/>
      <c r="D2269" s="685"/>
      <c r="E2269" s="1474" t="str">
        <f t="shared" si="210"/>
        <v/>
      </c>
      <c r="F2269" s="1790"/>
      <c r="G2269" s="342" t="str">
        <f t="shared" ref="G2269:AL2269" si="211">G$3</f>
        <v>Serre</v>
      </c>
      <c r="H2269" s="343" t="str">
        <f t="shared" si="211"/>
        <v>Année de construction</v>
      </c>
      <c r="I2269" s="344" t="str">
        <f t="shared" si="211"/>
        <v xml:space="preserve">Surface cultivée nette </v>
      </c>
      <c r="J2269" s="344" t="str">
        <f t="shared" si="211"/>
        <v>Type de serre</v>
      </c>
      <c r="K2269" s="344" t="str">
        <f t="shared" si="211"/>
        <v>Température moyenne octobre-mars</v>
      </c>
      <c r="L2269" s="344" t="str">
        <f t="shared" si="211"/>
        <v>Type de température</v>
      </c>
      <c r="M2269" s="344" t="str">
        <f t="shared" si="211"/>
        <v>Qualité énergétique [consommation en % d'une serre standard]</v>
      </c>
      <c r="N2269" s="344" t="str">
        <f t="shared" si="211"/>
        <v>Rang</v>
      </c>
      <c r="O2269" s="344" t="str">
        <f t="shared" si="211"/>
        <v>Evaluation de la qualité énergétique</v>
      </c>
      <c r="P2269" s="344" t="str">
        <f t="shared" si="211"/>
        <v>Utilisation escomptée</v>
      </c>
      <c r="Q2269" s="327">
        <f t="shared" si="211"/>
        <v>0</v>
      </c>
      <c r="R2269" s="456" t="str">
        <f t="shared" si="211"/>
        <v>Serre Consommation d'énergie [%]</v>
      </c>
      <c r="S2269" s="456" t="str">
        <f t="shared" si="211"/>
        <v>Serre Consommation d'énergie Actuel [kWh]</v>
      </c>
      <c r="T2269" s="455" t="str">
        <f t="shared" si="211"/>
        <v>Distribution de chaleur Consommation d'énergie [kWh]</v>
      </c>
      <c r="U2269" s="456" t="str">
        <f t="shared" si="211"/>
        <v>Total Consommation d'énergie Actuel [kWh]</v>
      </c>
      <c r="V2269" s="327">
        <f t="shared" si="211"/>
        <v>0</v>
      </c>
      <c r="W2269" s="512" t="str">
        <f t="shared" si="211"/>
        <v>Objectif en 4 ans</v>
      </c>
      <c r="X2269" s="512" t="str">
        <f t="shared" si="211"/>
        <v>Objectif en 8 ans</v>
      </c>
      <c r="Y2269" s="327">
        <f t="shared" si="211"/>
        <v>0</v>
      </c>
      <c r="Z2269" s="333" t="str">
        <f t="shared" si="211"/>
        <v>Ecran thermique</v>
      </c>
      <c r="AA2269" s="333" t="str">
        <f t="shared" si="211"/>
        <v>Toit</v>
      </c>
      <c r="AB2269" s="333" t="str">
        <f t="shared" si="211"/>
        <v>Parois latérales</v>
      </c>
      <c r="AC2269" s="333" t="str">
        <f t="shared" si="211"/>
        <v>Etanchéité</v>
      </c>
      <c r="AD2269" s="333" t="str">
        <f t="shared" si="211"/>
        <v>Gestion climatique</v>
      </c>
      <c r="AE2269" s="40" t="str">
        <f t="shared" si="211"/>
        <v>Observations</v>
      </c>
      <c r="AF2269" s="332" t="str">
        <f t="shared" si="211"/>
        <v>Ecran thermique</v>
      </c>
      <c r="AG2269" s="332" t="str">
        <f t="shared" si="211"/>
        <v>Toit</v>
      </c>
      <c r="AH2269" s="332" t="str">
        <f t="shared" si="211"/>
        <v>Parois latérales</v>
      </c>
      <c r="AI2269" s="332" t="str">
        <f t="shared" si="211"/>
        <v>Etanchéité</v>
      </c>
      <c r="AJ2269" s="332" t="str">
        <f t="shared" si="211"/>
        <v>Gestion climatique</v>
      </c>
      <c r="AK2269" s="455" t="str">
        <f t="shared" si="211"/>
        <v>Isolation des conduites</v>
      </c>
      <c r="AL2269" s="455" t="str">
        <f t="shared" si="211"/>
        <v>Isolation des sous-distributions</v>
      </c>
      <c r="AM2269" s="405">
        <f t="shared" ref="AM2269:BR2269" si="212">AM$3</f>
        <v>0</v>
      </c>
      <c r="AN2269" s="332" t="str">
        <f t="shared" si="212"/>
        <v>Ecran thermique</v>
      </c>
      <c r="AO2269" s="332" t="str">
        <f t="shared" si="212"/>
        <v>Toit</v>
      </c>
      <c r="AP2269" s="332" t="str">
        <f t="shared" si="212"/>
        <v>Parois latérales</v>
      </c>
      <c r="AQ2269" s="332" t="str">
        <f t="shared" si="212"/>
        <v>Etanchéité</v>
      </c>
      <c r="AR2269" s="332" t="str">
        <f t="shared" si="212"/>
        <v>Gestion climatique</v>
      </c>
      <c r="AS2269" s="40">
        <f t="shared" si="212"/>
        <v>0</v>
      </c>
      <c r="AT2269" s="332" t="str">
        <f t="shared" si="212"/>
        <v>Ecran thermique</v>
      </c>
      <c r="AU2269" s="332" t="str">
        <f t="shared" si="212"/>
        <v>Toit</v>
      </c>
      <c r="AV2269" s="332" t="str">
        <f t="shared" si="212"/>
        <v>Parois latérales</v>
      </c>
      <c r="AW2269" s="332" t="str">
        <f t="shared" si="212"/>
        <v>Etanchéité</v>
      </c>
      <c r="AX2269" s="332" t="str">
        <f t="shared" si="212"/>
        <v>Gestion climatique</v>
      </c>
      <c r="AY2269" s="455" t="str">
        <f t="shared" si="212"/>
        <v>Isolation des conduites</v>
      </c>
      <c r="AZ2269" s="455" t="str">
        <f t="shared" si="212"/>
        <v>Isolation des sous-distributions</v>
      </c>
      <c r="BA2269" s="332" t="str">
        <f t="shared" si="212"/>
        <v>Total arrondi</v>
      </c>
      <c r="BB2269" s="40">
        <f t="shared" si="212"/>
        <v>0</v>
      </c>
      <c r="BC2269" s="332" t="str">
        <f t="shared" si="212"/>
        <v>Ecran thermique</v>
      </c>
      <c r="BD2269" s="332" t="str">
        <f t="shared" si="212"/>
        <v>Toit</v>
      </c>
      <c r="BE2269" s="332" t="str">
        <f t="shared" si="212"/>
        <v>Parois latérales</v>
      </c>
      <c r="BF2269" s="332" t="str">
        <f t="shared" si="212"/>
        <v>Etanchéité</v>
      </c>
      <c r="BG2269" s="332" t="str">
        <f t="shared" si="212"/>
        <v>Gestion climatique</v>
      </c>
      <c r="BH2269" s="455" t="str">
        <f t="shared" si="212"/>
        <v>Isolation des conduites</v>
      </c>
      <c r="BI2269" s="455" t="str">
        <f t="shared" si="212"/>
        <v>Isolation des sous-distributions</v>
      </c>
      <c r="BJ2269" s="40">
        <f t="shared" si="212"/>
        <v>0</v>
      </c>
      <c r="BK2269" s="512" t="str">
        <f t="shared" si="212"/>
        <v>P1</v>
      </c>
      <c r="BL2269" s="512">
        <f t="shared" si="212"/>
        <v>0</v>
      </c>
      <c r="BM2269" s="512" t="str">
        <f t="shared" si="212"/>
        <v>Total</v>
      </c>
      <c r="BN2269" s="40">
        <f t="shared" si="212"/>
        <v>0</v>
      </c>
      <c r="BO2269" s="512" t="str">
        <f t="shared" si="212"/>
        <v>Objectif en 4 ans</v>
      </c>
      <c r="BP2269" s="512" t="str">
        <f t="shared" si="212"/>
        <v>Objectif en 8 ans</v>
      </c>
      <c r="BQ2269" s="41">
        <f t="shared" si="212"/>
        <v>0</v>
      </c>
      <c r="BR2269" s="332" t="str">
        <f t="shared" si="212"/>
        <v>Ecran thermique</v>
      </c>
      <c r="BS2269" s="332" t="str">
        <f t="shared" ref="BS2269:CA2269" si="213">BS$3</f>
        <v>Ecran thermique 2</v>
      </c>
      <c r="BT2269" s="332" t="str">
        <f t="shared" si="213"/>
        <v>Etanchéité</v>
      </c>
      <c r="BU2269" s="332" t="str">
        <f t="shared" si="213"/>
        <v>Etanchéité 2</v>
      </c>
      <c r="BV2269" s="332" t="str">
        <f t="shared" si="213"/>
        <v>Etanchéité 2 - Recommandation</v>
      </c>
      <c r="BW2269" s="332" t="str">
        <f t="shared" si="213"/>
        <v>Sonde 1</v>
      </c>
      <c r="BX2269" s="332" t="str">
        <f t="shared" si="213"/>
        <v>Sonde 2</v>
      </c>
      <c r="BY2269" s="41">
        <f t="shared" si="213"/>
        <v>0</v>
      </c>
      <c r="BZ2269" s="416" t="str">
        <f t="shared" si="213"/>
        <v>Ensemble 1</v>
      </c>
      <c r="CA2269" s="416" t="str">
        <f t="shared" si="213"/>
        <v>Ensemble 2</v>
      </c>
      <c r="CB2269" s="416" t="str">
        <f>BZ2269</f>
        <v>Ensemble 1</v>
      </c>
      <c r="CC2269" s="416" t="str">
        <f>CA2269</f>
        <v>Ensemble 2</v>
      </c>
    </row>
    <row r="2270" spans="1:81" s="28" customFormat="1" ht="32" hidden="1" customHeight="1" outlineLevel="1">
      <c r="A2270" s="1646"/>
      <c r="B2270" s="1659"/>
      <c r="C2270" s="686"/>
      <c r="D2270" s="686"/>
      <c r="E2270" s="1474" t="str">
        <f t="shared" si="210"/>
        <v/>
      </c>
      <c r="F2270" s="1791"/>
      <c r="G2270" s="521" t="str">
        <f t="shared" ref="G2270:AL2270" si="214">G25</f>
        <v/>
      </c>
      <c r="H2270" s="335" t="str">
        <f t="shared" si="214"/>
        <v/>
      </c>
      <c r="I2270" s="336" t="str">
        <f t="shared" si="214"/>
        <v/>
      </c>
      <c r="J2270" s="336" t="str">
        <f t="shared" si="214"/>
        <v/>
      </c>
      <c r="K2270" s="337" t="str">
        <f t="shared" si="214"/>
        <v/>
      </c>
      <c r="L2270" s="336" t="str">
        <f t="shared" si="214"/>
        <v/>
      </c>
      <c r="M2270" s="468" t="str">
        <f t="shared" si="214"/>
        <v/>
      </c>
      <c r="N2270" s="337" t="str">
        <f t="shared" si="214"/>
        <v/>
      </c>
      <c r="O2270" s="338" t="str">
        <f t="shared" si="214"/>
        <v/>
      </c>
      <c r="P2270" s="336" t="str">
        <f t="shared" si="214"/>
        <v/>
      </c>
      <c r="Q2270" s="522">
        <f t="shared" si="214"/>
        <v>0</v>
      </c>
      <c r="R2270" s="338">
        <f t="shared" si="214"/>
        <v>0</v>
      </c>
      <c r="S2270" s="523">
        <f t="shared" si="214"/>
        <v>0</v>
      </c>
      <c r="T2270" s="523">
        <f t="shared" si="214"/>
        <v>0</v>
      </c>
      <c r="U2270" s="523" t="str">
        <f t="shared" si="214"/>
        <v/>
      </c>
      <c r="V2270" s="522">
        <f t="shared" si="214"/>
        <v>0</v>
      </c>
      <c r="W2270" s="523" t="str">
        <f t="shared" si="214"/>
        <v/>
      </c>
      <c r="X2270" s="523" t="str">
        <f t="shared" si="214"/>
        <v/>
      </c>
      <c r="Y2270" s="522">
        <f t="shared" si="214"/>
        <v>0</v>
      </c>
      <c r="Z2270" s="331" t="str">
        <f t="shared" si="214"/>
        <v/>
      </c>
      <c r="AA2270" s="331" t="str">
        <f t="shared" si="214"/>
        <v/>
      </c>
      <c r="AB2270" s="331" t="str">
        <f t="shared" si="214"/>
        <v/>
      </c>
      <c r="AC2270" s="331" t="str">
        <f t="shared" si="214"/>
        <v/>
      </c>
      <c r="AD2270" s="331" t="str">
        <f t="shared" si="214"/>
        <v/>
      </c>
      <c r="AE2270" s="524" t="str">
        <f t="shared" si="214"/>
        <v/>
      </c>
      <c r="AF2270" s="331" t="str">
        <f t="shared" si="214"/>
        <v/>
      </c>
      <c r="AG2270" s="331" t="str">
        <f t="shared" si="214"/>
        <v/>
      </c>
      <c r="AH2270" s="331" t="str">
        <f t="shared" si="214"/>
        <v/>
      </c>
      <c r="AI2270" s="331" t="str">
        <f t="shared" si="214"/>
        <v/>
      </c>
      <c r="AJ2270" s="331" t="str">
        <f t="shared" si="214"/>
        <v/>
      </c>
      <c r="AK2270" s="331" t="str">
        <f t="shared" si="214"/>
        <v/>
      </c>
      <c r="AL2270" s="331" t="str">
        <f t="shared" si="214"/>
        <v/>
      </c>
      <c r="AM2270" s="524" t="str">
        <f t="shared" ref="AM2270:BR2270" si="215">AM25</f>
        <v>.</v>
      </c>
      <c r="AN2270" s="346" t="str">
        <f t="shared" si="215"/>
        <v/>
      </c>
      <c r="AO2270" s="346" t="str">
        <f t="shared" si="215"/>
        <v/>
      </c>
      <c r="AP2270" s="346" t="str">
        <f t="shared" si="215"/>
        <v/>
      </c>
      <c r="AQ2270" s="346" t="str">
        <f t="shared" si="215"/>
        <v/>
      </c>
      <c r="AR2270" s="346" t="str">
        <f t="shared" si="215"/>
        <v/>
      </c>
      <c r="AS2270" s="525">
        <f t="shared" si="215"/>
        <v>0</v>
      </c>
      <c r="AT2270" s="398" t="str">
        <f t="shared" si="215"/>
        <v/>
      </c>
      <c r="AU2270" s="398" t="str">
        <f t="shared" si="215"/>
        <v/>
      </c>
      <c r="AV2270" s="398" t="str">
        <f t="shared" si="215"/>
        <v/>
      </c>
      <c r="AW2270" s="398" t="str">
        <f t="shared" si="215"/>
        <v/>
      </c>
      <c r="AX2270" s="398" t="str">
        <f t="shared" si="215"/>
        <v/>
      </c>
      <c r="AY2270" s="28" t="str">
        <f t="shared" si="215"/>
        <v/>
      </c>
      <c r="AZ2270" s="28" t="str">
        <f t="shared" si="215"/>
        <v/>
      </c>
      <c r="BA2270" s="398" t="str">
        <f t="shared" si="215"/>
        <v/>
      </c>
      <c r="BB2270" s="525">
        <f t="shared" si="215"/>
        <v>0</v>
      </c>
      <c r="BC2270" s="445" t="str">
        <f t="shared" si="215"/>
        <v/>
      </c>
      <c r="BD2270" s="445" t="str">
        <f t="shared" si="215"/>
        <v/>
      </c>
      <c r="BE2270" s="445" t="str">
        <f t="shared" si="215"/>
        <v/>
      </c>
      <c r="BF2270" s="445" t="str">
        <f t="shared" si="215"/>
        <v/>
      </c>
      <c r="BG2270" s="445" t="str">
        <f t="shared" si="215"/>
        <v/>
      </c>
      <c r="BH2270" s="467" t="str">
        <f t="shared" si="215"/>
        <v/>
      </c>
      <c r="BI2270" s="467" t="str">
        <f t="shared" si="215"/>
        <v/>
      </c>
      <c r="BJ2270" s="525">
        <f t="shared" si="215"/>
        <v>0</v>
      </c>
      <c r="BK2270" s="445" t="str">
        <f t="shared" si="215"/>
        <v/>
      </c>
      <c r="BL2270" s="445" t="str">
        <f t="shared" si="215"/>
        <v/>
      </c>
      <c r="BM2270" s="445" t="str">
        <f t="shared" si="215"/>
        <v/>
      </c>
      <c r="BN2270" s="525">
        <f t="shared" si="215"/>
        <v>0</v>
      </c>
      <c r="BO2270" s="445" t="str">
        <f t="shared" si="215"/>
        <v/>
      </c>
      <c r="BP2270" s="445">
        <f t="shared" si="215"/>
        <v>0</v>
      </c>
      <c r="BQ2270" s="28">
        <f t="shared" si="215"/>
        <v>0</v>
      </c>
      <c r="BR2270" s="398" t="str">
        <f t="shared" si="215"/>
        <v/>
      </c>
      <c r="BS2270" s="398" t="str">
        <f t="shared" ref="BS2270:BX2270" si="216">BS25</f>
        <v/>
      </c>
      <c r="BT2270" s="398" t="str">
        <f t="shared" si="216"/>
        <v/>
      </c>
      <c r="BU2270" s="398" t="str">
        <f t="shared" si="216"/>
        <v/>
      </c>
      <c r="BV2270" s="398" t="str">
        <f t="shared" si="216"/>
        <v/>
      </c>
      <c r="BW2270" s="398" t="str">
        <f t="shared" si="216"/>
        <v/>
      </c>
      <c r="BX2270" s="398" t="str">
        <f t="shared" si="216"/>
        <v/>
      </c>
      <c r="BY2270" s="28">
        <f>BY2217</f>
        <v>0</v>
      </c>
      <c r="BZ2270" s="396">
        <f>AG2321</f>
        <v>0</v>
      </c>
      <c r="CA2270" s="396">
        <f>AH2321</f>
        <v>0</v>
      </c>
      <c r="CB2270" s="396">
        <f>AI2321</f>
        <v>0</v>
      </c>
      <c r="CC2270" s="396">
        <f>AJ2321</f>
        <v>0</v>
      </c>
    </row>
    <row r="2271" spans="1:81" s="51" customFormat="1" ht="19" hidden="1" outlineLevel="1">
      <c r="A2271" s="1704">
        <v>0</v>
      </c>
      <c r="B2271" s="1629"/>
      <c r="C2271" s="1283"/>
      <c r="D2271" s="677"/>
      <c r="E2271" s="1474" t="str">
        <f t="shared" ref="E2271:E2302" si="217">IF((SUM(A2271:C2271))&gt;0,G$42,"")</f>
        <v/>
      </c>
      <c r="F2271" s="1789"/>
      <c r="N2271" s="644"/>
      <c r="R2271" s="50"/>
      <c r="U2271" s="1184"/>
      <c r="W2271" s="130"/>
      <c r="X2271" s="1415"/>
      <c r="Y2271" s="1415"/>
      <c r="Z2271" s="53"/>
      <c r="AA2271" s="1415"/>
      <c r="AB2271" s="53"/>
      <c r="AC2271" s="53"/>
      <c r="AD2271" s="53"/>
      <c r="AE2271" s="53"/>
      <c r="AF2271" s="53"/>
      <c r="AG2271" s="40"/>
      <c r="AJ2271" s="52"/>
      <c r="AL2271" s="1383"/>
      <c r="AM2271" s="1247"/>
      <c r="AO2271" s="1247"/>
      <c r="AV2271" s="18"/>
      <c r="BL2271" s="18"/>
    </row>
    <row r="2272" spans="1:81" s="1385" customFormat="1" ht="19" hidden="1" outlineLevel="1">
      <c r="A2272" s="1704">
        <v>0</v>
      </c>
      <c r="B2272" s="1629"/>
      <c r="C2272" s="1283"/>
      <c r="D2272" s="677"/>
      <c r="E2272" s="1474" t="str">
        <f t="shared" si="217"/>
        <v/>
      </c>
      <c r="F2272" s="1789"/>
      <c r="H2272" s="1547"/>
      <c r="I2272" s="1547"/>
      <c r="J2272" s="1547"/>
      <c r="K2272" s="1547"/>
      <c r="L2272" s="1547"/>
      <c r="M2272" s="1547"/>
      <c r="N2272" s="1384"/>
      <c r="O2272" s="1384"/>
      <c r="P2272" s="1384"/>
      <c r="Q2272" s="1384"/>
      <c r="R2272" s="1384"/>
      <c r="S2272" s="1384"/>
      <c r="T2272" s="1384"/>
      <c r="U2272" s="1384"/>
      <c r="V2272" s="1384"/>
      <c r="W2272" s="130"/>
      <c r="X2272" s="1415"/>
      <c r="Y2272" s="1415"/>
      <c r="Z2272" s="53"/>
      <c r="AA2272" s="1415"/>
      <c r="AB2272" s="53"/>
      <c r="AC2272" s="53"/>
      <c r="AD2272" s="53"/>
      <c r="AE2272" s="1384"/>
      <c r="AF2272" s="1384"/>
      <c r="AG2272" s="40"/>
      <c r="AH2272" s="1384"/>
      <c r="AI2272" s="1384"/>
      <c r="AJ2272" s="1384"/>
      <c r="AK2272" s="1384"/>
      <c r="AL2272" s="1384"/>
      <c r="AM2272" s="1247"/>
      <c r="AN2272" s="1384"/>
      <c r="AO2272" s="1247"/>
      <c r="AP2272" s="1384"/>
      <c r="AQ2272" s="1384"/>
      <c r="AR2272" s="1384"/>
      <c r="AS2272" s="1384"/>
      <c r="AT2272" s="1384"/>
      <c r="BL2272" s="18"/>
    </row>
    <row r="2273" spans="1:64" s="1385" customFormat="1" ht="19" hidden="1" outlineLevel="1">
      <c r="A2273" s="1704">
        <v>0</v>
      </c>
      <c r="B2273" s="1629"/>
      <c r="C2273" s="1283"/>
      <c r="D2273" s="677"/>
      <c r="E2273" s="1474" t="str">
        <f t="shared" si="217"/>
        <v/>
      </c>
      <c r="F2273" s="1789"/>
      <c r="G2273" s="1547"/>
      <c r="H2273" s="1547"/>
      <c r="I2273" s="1547"/>
      <c r="J2273" s="1547"/>
      <c r="K2273" s="1547"/>
      <c r="L2273" s="1547"/>
      <c r="M2273" s="1547"/>
      <c r="N2273" s="1384"/>
      <c r="O2273" s="1384"/>
      <c r="P2273" s="1384"/>
      <c r="Q2273" s="1384"/>
      <c r="R2273" s="1384"/>
      <c r="S2273" s="1384"/>
      <c r="T2273" s="1384"/>
      <c r="U2273" s="1384"/>
      <c r="V2273" s="1384"/>
      <c r="W2273" s="130"/>
      <c r="X2273" s="1415"/>
      <c r="Y2273" s="1415"/>
      <c r="Z2273" s="53"/>
      <c r="AA2273" s="1415"/>
      <c r="AB2273" s="53"/>
      <c r="AC2273" s="53"/>
      <c r="AD2273" s="53"/>
      <c r="AE2273" s="1384"/>
      <c r="AF2273" s="1384"/>
      <c r="AG2273" s="40"/>
      <c r="AH2273" s="1384"/>
      <c r="AI2273" s="1384"/>
      <c r="AJ2273" s="1384"/>
      <c r="AK2273" s="1384"/>
      <c r="AL2273" s="1384"/>
      <c r="AM2273" s="1247"/>
      <c r="AN2273" s="1384"/>
      <c r="AO2273" s="1247"/>
      <c r="AP2273" s="1384"/>
      <c r="AQ2273" s="1384"/>
      <c r="AR2273" s="1384"/>
      <c r="AS2273" s="1384"/>
      <c r="AT2273" s="1384"/>
      <c r="BL2273" s="18"/>
    </row>
    <row r="2274" spans="1:64" s="1269" customFormat="1" ht="15" collapsed="1">
      <c r="A2274" s="1704">
        <f>IF(G2270="",0,1)</f>
        <v>0</v>
      </c>
      <c r="B2274" s="1629"/>
      <c r="C2274" s="1283"/>
      <c r="D2274" s="1548"/>
      <c r="E2274" s="1474" t="str">
        <f t="shared" si="217"/>
        <v/>
      </c>
      <c r="F2274" s="1789"/>
      <c r="G2274" s="1252" t="str">
        <f>G$69</f>
        <v>Année de construction</v>
      </c>
      <c r="H2274" s="1252"/>
      <c r="I2274" s="1252"/>
      <c r="J2274" s="1252"/>
      <c r="K2274" s="1252"/>
      <c r="L2274" s="1252"/>
      <c r="M2274" s="1388"/>
      <c r="N2274" s="2162" t="str">
        <f>H2270</f>
        <v/>
      </c>
      <c r="O2274" s="2162"/>
      <c r="P2274" s="2162"/>
      <c r="Q2274" s="2162"/>
      <c r="R2274" s="2162"/>
      <c r="S2274" s="2162"/>
      <c r="T2274" s="2161">
        <f>T2254</f>
        <v>0</v>
      </c>
      <c r="U2274" s="2161"/>
      <c r="V2274" s="2161"/>
      <c r="W2274" s="2161"/>
      <c r="X2274" s="2161"/>
      <c r="Y2274" s="1386"/>
      <c r="AD2274" s="1251"/>
      <c r="AE2274" s="1251"/>
      <c r="AF2274" s="1251"/>
      <c r="AG2274" s="1251"/>
      <c r="AH2274" s="1251"/>
      <c r="AI2274" s="1251"/>
      <c r="AJ2274" s="1251"/>
      <c r="AK2274" s="1251"/>
      <c r="AL2274" s="20"/>
      <c r="AM2274" s="1251"/>
      <c r="AN2274" s="1251"/>
      <c r="AO2274" s="1251"/>
      <c r="AP2274" s="1251"/>
      <c r="AQ2274" s="1251"/>
      <c r="AR2274" s="1251"/>
      <c r="AS2274" s="1251"/>
      <c r="AT2274" s="1251"/>
    </row>
    <row r="2275" spans="1:64" s="1269" customFormat="1" ht="15">
      <c r="A2275" s="1704">
        <f>IF(G2270="",0,1)</f>
        <v>0</v>
      </c>
      <c r="B2275" s="1629"/>
      <c r="C2275" s="1283"/>
      <c r="D2275" s="1548"/>
      <c r="E2275" s="1474" t="str">
        <f t="shared" si="217"/>
        <v/>
      </c>
      <c r="F2275" s="1789"/>
      <c r="G2275" s="1551" t="str">
        <f>G$70</f>
        <v>Utilisation escomptée</v>
      </c>
      <c r="H2275" s="1551"/>
      <c r="I2275" s="1552"/>
      <c r="J2275" s="1552"/>
      <c r="K2275" s="1552"/>
      <c r="L2275" s="1552"/>
      <c r="M2275" s="1388"/>
      <c r="N2275" s="2163" t="str">
        <f>P2270</f>
        <v/>
      </c>
      <c r="O2275" s="2163"/>
      <c r="P2275" s="2163"/>
      <c r="Q2275" s="2163"/>
      <c r="R2275" s="2163"/>
      <c r="S2275" s="2163"/>
      <c r="T2275" s="2179">
        <f>'A1 Serres'!P2254</f>
        <v>0</v>
      </c>
      <c r="U2275" s="2179"/>
      <c r="V2275" s="2179"/>
      <c r="W2275" s="2179"/>
      <c r="X2275" s="2179"/>
      <c r="Y2275" s="1387"/>
      <c r="AL2275" s="20"/>
    </row>
    <row r="2276" spans="1:64" s="1269" customFormat="1" ht="15">
      <c r="A2276" s="1704">
        <f>IF(G2270="",0,1)</f>
        <v>0</v>
      </c>
      <c r="B2276" s="1629"/>
      <c r="C2276" s="1283"/>
      <c r="D2276" s="1548"/>
      <c r="E2276" s="1474" t="str">
        <f t="shared" si="217"/>
        <v/>
      </c>
      <c r="F2276" s="1789"/>
      <c r="G2276" s="1551" t="str">
        <f>G$71</f>
        <v>Surface cultivée de la serre</v>
      </c>
      <c r="H2276" s="1551"/>
      <c r="I2276" s="1552"/>
      <c r="J2276" s="1552"/>
      <c r="K2276" s="1552"/>
      <c r="L2276" s="1552"/>
      <c r="M2276" s="1388"/>
      <c r="N2276" s="2163" t="str">
        <f>J2270</f>
        <v/>
      </c>
      <c r="O2276" s="2163"/>
      <c r="P2276" s="2163"/>
      <c r="Q2276" s="2163"/>
      <c r="R2276" s="2163"/>
      <c r="S2276" s="2163"/>
      <c r="T2276" s="1268"/>
      <c r="U2276" s="1268"/>
      <c r="V2276" s="1268"/>
      <c r="W2276" s="989"/>
      <c r="X2276" s="1251"/>
      <c r="AL2276" s="20"/>
    </row>
    <row r="2277" spans="1:64" s="1269" customFormat="1" ht="15">
      <c r="A2277" s="1704">
        <f>IF(G2270="",0,1)</f>
        <v>0</v>
      </c>
      <c r="B2277" s="1629"/>
      <c r="C2277" s="1283"/>
      <c r="D2277" s="1548"/>
      <c r="E2277" s="1474" t="str">
        <f t="shared" si="217"/>
        <v/>
      </c>
      <c r="F2277" s="1789"/>
      <c r="G2277" s="1265">
        <f>G$72</f>
        <v>0</v>
      </c>
      <c r="H2277" s="1265"/>
      <c r="I2277" s="1266"/>
      <c r="J2277" s="1266"/>
      <c r="K2277" s="1266"/>
      <c r="L2277" s="1266"/>
      <c r="M2277" s="1388"/>
      <c r="N2277" s="1268"/>
      <c r="O2277" s="1268"/>
      <c r="P2277" s="1268"/>
      <c r="Q2277" s="1268"/>
      <c r="R2277" s="1268"/>
      <c r="S2277" s="1268"/>
      <c r="T2277" s="1268"/>
      <c r="U2277" s="1268"/>
      <c r="V2277" s="1268"/>
      <c r="W2277" s="989"/>
      <c r="X2277" s="1251"/>
      <c r="AL2277" s="20"/>
    </row>
    <row r="2278" spans="1:64" s="1269" customFormat="1" ht="15">
      <c r="A2278" s="1704">
        <f>IF(G2270="",0,1)</f>
        <v>0</v>
      </c>
      <c r="B2278" s="1629"/>
      <c r="C2278" s="1283"/>
      <c r="D2278" s="1548"/>
      <c r="E2278" s="1474" t="str">
        <f t="shared" si="217"/>
        <v/>
      </c>
      <c r="F2278" s="1789"/>
      <c r="G2278" s="1389" t="str">
        <f>G$73</f>
        <v>Température octobre-mars</v>
      </c>
      <c r="H2278" s="1389"/>
      <c r="I2278" s="1390"/>
      <c r="J2278" s="1390"/>
      <c r="K2278" s="1390"/>
      <c r="L2278" s="1390"/>
      <c r="M2278" s="1388"/>
      <c r="N2278" s="2168" t="str">
        <f>L2270</f>
        <v/>
      </c>
      <c r="O2278" s="2168"/>
      <c r="P2278" s="2168"/>
      <c r="Q2278" s="2168"/>
      <c r="R2278" s="2168"/>
      <c r="S2278" s="2168"/>
      <c r="T2278" s="1268"/>
      <c r="U2278" s="1268"/>
      <c r="V2278" s="1268"/>
      <c r="W2278" s="989"/>
      <c r="X2278" s="1251"/>
      <c r="AJ2278" s="1298"/>
      <c r="AL2278" s="20"/>
    </row>
    <row r="2279" spans="1:64" s="1269" customFormat="1" ht="29" customHeight="1">
      <c r="A2279" s="1704">
        <f>IF(G2270="",0,1)</f>
        <v>0</v>
      </c>
      <c r="B2279" s="1629"/>
      <c r="C2279" s="1283"/>
      <c r="D2279" s="1548"/>
      <c r="E2279" s="1474" t="str">
        <f t="shared" si="217"/>
        <v/>
      </c>
      <c r="F2279" s="1789"/>
      <c r="G2279" s="1553" t="str">
        <f>G$74</f>
        <v>Observations</v>
      </c>
      <c r="H2279" s="1389"/>
      <c r="I2279" s="1390"/>
      <c r="J2279" s="1390"/>
      <c r="K2279" s="1390"/>
      <c r="L2279" s="1390"/>
      <c r="M2279" s="1388"/>
      <c r="N2279" s="2164" t="str">
        <f>AE2270</f>
        <v/>
      </c>
      <c r="O2279" s="2164"/>
      <c r="P2279" s="2164"/>
      <c r="Q2279" s="2164"/>
      <c r="R2279" s="2164"/>
      <c r="S2279" s="2164"/>
      <c r="T2279" s="1268"/>
      <c r="U2279" s="1268"/>
      <c r="V2279" s="1268"/>
      <c r="W2279" s="989"/>
      <c r="X2279" s="1251"/>
      <c r="AL2279" s="20"/>
    </row>
    <row r="2280" spans="1:64" s="1269" customFormat="1" ht="15">
      <c r="A2280" s="1704">
        <f>IF(G2270="",0,1)</f>
        <v>0</v>
      </c>
      <c r="B2280" s="1629"/>
      <c r="C2280" s="1283"/>
      <c r="D2280" s="1548"/>
      <c r="E2280" s="1474" t="str">
        <f t="shared" si="217"/>
        <v/>
      </c>
      <c r="F2280" s="1789"/>
      <c r="G2280" s="1265">
        <f>G$75</f>
        <v>0</v>
      </c>
      <c r="H2280" s="1265"/>
      <c r="I2280" s="1266"/>
      <c r="J2280" s="1266"/>
      <c r="K2280" s="1266"/>
      <c r="L2280" s="1266"/>
      <c r="M2280" s="1388"/>
      <c r="N2280" s="1268"/>
      <c r="O2280" s="1268"/>
      <c r="P2280" s="1268"/>
      <c r="Q2280" s="1268"/>
      <c r="R2280" s="1268"/>
      <c r="S2280" s="1268"/>
      <c r="T2280" s="1268"/>
      <c r="U2280" s="1268"/>
      <c r="V2280" s="1268"/>
      <c r="W2280" s="989"/>
      <c r="X2280" s="1251"/>
      <c r="AL2280" s="20"/>
    </row>
    <row r="2281" spans="1:64" s="1269" customFormat="1" ht="15">
      <c r="A2281" s="1704">
        <f>IF(G2270="",0,1)</f>
        <v>0</v>
      </c>
      <c r="B2281" s="1629"/>
      <c r="C2281" s="1283"/>
      <c r="D2281" s="1548"/>
      <c r="E2281" s="1474" t="str">
        <f t="shared" si="217"/>
        <v/>
      </c>
      <c r="F2281" s="1789"/>
      <c r="G2281" s="1389" t="str">
        <f>G$76</f>
        <v>Participation à la consommation totale d'énergie du chauffage</v>
      </c>
      <c r="H2281" s="1389"/>
      <c r="I2281" s="1390"/>
      <c r="J2281" s="1390"/>
      <c r="K2281" s="1390"/>
      <c r="L2281" s="1390"/>
      <c r="M2281" s="1388"/>
      <c r="N2281" s="2169">
        <f>R2270</f>
        <v>0</v>
      </c>
      <c r="O2281" s="2169"/>
      <c r="P2281" s="2169"/>
      <c r="Q2281" s="2169"/>
      <c r="R2281" s="2169"/>
      <c r="S2281" s="2169"/>
      <c r="T2281" s="1268"/>
      <c r="U2281" s="1268"/>
      <c r="V2281" s="1268"/>
      <c r="W2281" s="989"/>
      <c r="X2281" s="1251"/>
      <c r="AJ2281" s="1298"/>
      <c r="AL2281" s="20"/>
    </row>
    <row r="2282" spans="1:64" s="1269" customFormat="1" ht="15">
      <c r="A2282" s="1704">
        <f>IF(G2270="",0,1)</f>
        <v>0</v>
      </c>
      <c r="B2282" s="1629"/>
      <c r="C2282" s="1283"/>
      <c r="D2282" s="1548"/>
      <c r="E2282" s="1474" t="str">
        <f t="shared" si="217"/>
        <v/>
      </c>
      <c r="F2282" s="1789"/>
      <c r="G2282" s="1393" t="str">
        <f>G$77</f>
        <v>Rang concernant l'efficience énergétique</v>
      </c>
      <c r="H2282" s="1393"/>
      <c r="I2282" s="1394"/>
      <c r="J2282" s="1394"/>
      <c r="K2282" s="1394"/>
      <c r="L2282" s="1394"/>
      <c r="M2282" s="1388"/>
      <c r="N2282" s="2170" t="str">
        <f>N2270</f>
        <v/>
      </c>
      <c r="O2282" s="2170"/>
      <c r="P2282" s="2170"/>
      <c r="Q2282" s="2170"/>
      <c r="R2282" s="2170"/>
      <c r="S2282" s="2170"/>
      <c r="T2282" s="1396"/>
      <c r="U2282" s="1396"/>
      <c r="V2282" s="1396"/>
      <c r="W2282" s="989"/>
      <c r="X2282" s="1397"/>
      <c r="AJ2282" s="1298"/>
      <c r="AL2282" s="20"/>
    </row>
    <row r="2283" spans="1:64" s="1269" customFormat="1" ht="15">
      <c r="A2283" s="1704">
        <f>IF(G2270="",0,1)</f>
        <v>0</v>
      </c>
      <c r="B2283" s="1629"/>
      <c r="C2283" s="1283"/>
      <c r="D2283" s="1548"/>
      <c r="E2283" s="1474" t="str">
        <f t="shared" si="217"/>
        <v/>
      </c>
      <c r="F2283" s="1789"/>
      <c r="G2283" s="1393" t="str">
        <f>G$78</f>
        <v>Evaluation de la qualité énergétique</v>
      </c>
      <c r="H2283" s="1393"/>
      <c r="I2283" s="1394"/>
      <c r="J2283" s="1394"/>
      <c r="K2283" s="1394"/>
      <c r="L2283" s="1394"/>
      <c r="M2283" s="1388"/>
      <c r="N2283" s="2171" t="str">
        <f>O2270</f>
        <v/>
      </c>
      <c r="O2283" s="2171"/>
      <c r="P2283" s="2171"/>
      <c r="Q2283" s="2171"/>
      <c r="R2283" s="2171"/>
      <c r="S2283" s="2171"/>
      <c r="T2283" s="1268"/>
      <c r="U2283" s="1268"/>
      <c r="V2283" s="1268"/>
      <c r="W2283" s="989"/>
      <c r="X2283" s="1251"/>
      <c r="AJ2283" s="1298"/>
      <c r="AL2283" s="20"/>
    </row>
    <row r="2284" spans="1:64" s="1269" customFormat="1" ht="15">
      <c r="A2284" s="1704">
        <f>IF(G2270="",0,1)</f>
        <v>0</v>
      </c>
      <c r="B2284" s="1629"/>
      <c r="C2284" s="1283"/>
      <c r="D2284" s="1548"/>
      <c r="E2284" s="1474" t="str">
        <f t="shared" si="217"/>
        <v/>
      </c>
      <c r="F2284" s="1789"/>
      <c r="G2284" s="1265">
        <f>G$79</f>
        <v>0</v>
      </c>
      <c r="H2284" s="1265"/>
      <c r="I2284" s="1266"/>
      <c r="J2284" s="1266"/>
      <c r="K2284" s="1266"/>
      <c r="L2284" s="1266"/>
      <c r="M2284" s="1388"/>
      <c r="N2284" s="1399"/>
      <c r="O2284" s="1268"/>
      <c r="P2284" s="1268"/>
      <c r="Q2284" s="1268"/>
      <c r="R2284" s="1268"/>
      <c r="S2284" s="1268"/>
      <c r="T2284" s="1268"/>
      <c r="U2284" s="1268"/>
      <c r="V2284" s="1268"/>
      <c r="W2284" s="989"/>
      <c r="X2284" s="1251"/>
      <c r="AJ2284" s="1298"/>
      <c r="AL2284" s="20"/>
    </row>
    <row r="2285" spans="1:64" s="1269" customFormat="1" ht="15">
      <c r="A2285" s="1704">
        <f>IF(G2270="",0,1)</f>
        <v>0</v>
      </c>
      <c r="B2285" s="1629"/>
      <c r="C2285" s="1283"/>
      <c r="D2285" s="1548"/>
      <c r="E2285" s="1474" t="str">
        <f t="shared" si="217"/>
        <v/>
      </c>
      <c r="F2285" s="1789"/>
      <c r="G2285" s="1389" t="str">
        <f>G$80</f>
        <v>Consommation d'énergie de la serre</v>
      </c>
      <c r="H2285" s="1389"/>
      <c r="I2285" s="1390"/>
      <c r="J2285" s="1390"/>
      <c r="K2285" s="1390"/>
      <c r="L2285" s="1390"/>
      <c r="M2285" s="1388"/>
      <c r="N2285" s="2172">
        <f>S2270</f>
        <v>0</v>
      </c>
      <c r="O2285" s="2172"/>
      <c r="P2285" s="2172"/>
      <c r="Q2285" s="1401"/>
      <c r="R2285" s="1401"/>
      <c r="S2285" s="1401"/>
      <c r="T2285" s="1268"/>
      <c r="U2285" s="1268"/>
      <c r="V2285" s="1268"/>
      <c r="W2285" s="989"/>
      <c r="X2285" s="1251"/>
      <c r="AJ2285" s="1298"/>
      <c r="AL2285" s="20"/>
    </row>
    <row r="2286" spans="1:64" s="1269" customFormat="1" ht="15">
      <c r="A2286" s="1704">
        <f>IF(G2270="",0,1)</f>
        <v>0</v>
      </c>
      <c r="B2286" s="1629"/>
      <c r="C2286" s="1283"/>
      <c r="D2286" s="1548"/>
      <c r="E2286" s="1474" t="str">
        <f t="shared" si="217"/>
        <v/>
      </c>
      <c r="F2286" s="1789"/>
      <c r="G2286" s="1393" t="str">
        <f>G$81</f>
        <v>Distribution de chaleur Consommation d'énergie</v>
      </c>
      <c r="H2286" s="1393"/>
      <c r="I2286" s="1394"/>
      <c r="J2286" s="1394"/>
      <c r="K2286" s="1394"/>
      <c r="L2286" s="1394"/>
      <c r="M2286" s="1388"/>
      <c r="N2286" s="2182">
        <f>T2270</f>
        <v>0</v>
      </c>
      <c r="O2286" s="2182"/>
      <c r="P2286" s="2182"/>
      <c r="Q2286" s="1403"/>
      <c r="R2286" s="1403"/>
      <c r="S2286" s="1403"/>
      <c r="T2286" s="1268"/>
      <c r="U2286" s="1268"/>
      <c r="V2286" s="1268"/>
      <c r="W2286" s="989"/>
      <c r="X2286" s="1251"/>
      <c r="AJ2286" s="1298"/>
      <c r="AL2286" s="20"/>
    </row>
    <row r="2287" spans="1:64" s="1269" customFormat="1" ht="15">
      <c r="A2287" s="1704">
        <f>IF(G2270="",0,1)</f>
        <v>0</v>
      </c>
      <c r="B2287" s="1629"/>
      <c r="C2287" s="1283"/>
      <c r="D2287" s="1548"/>
      <c r="E2287" s="1474" t="str">
        <f t="shared" si="217"/>
        <v/>
      </c>
      <c r="F2287" s="1789"/>
      <c r="G2287" s="1554" t="str">
        <f>G$82</f>
        <v>Total de la consommation d'énergie Etat actuel</v>
      </c>
      <c r="H2287" s="1554"/>
      <c r="I2287" s="1555"/>
      <c r="J2287" s="1555"/>
      <c r="K2287" s="1555"/>
      <c r="L2287" s="1555"/>
      <c r="M2287" s="1556"/>
      <c r="N2287" s="2166" t="str">
        <f>U2270</f>
        <v/>
      </c>
      <c r="O2287" s="2166"/>
      <c r="P2287" s="2166"/>
      <c r="Q2287" s="1557"/>
      <c r="R2287" s="1557"/>
      <c r="S2287" s="1557"/>
      <c r="T2287" s="1268"/>
      <c r="U2287" s="1268"/>
      <c r="V2287" s="1268"/>
      <c r="W2287" s="989"/>
      <c r="X2287" s="1251"/>
      <c r="AJ2287" s="1298"/>
      <c r="AL2287" s="20"/>
    </row>
    <row r="2288" spans="1:64" s="787" customFormat="1" ht="15">
      <c r="A2288" s="1704">
        <f>IF(G2270="",0,1)</f>
        <v>0</v>
      </c>
      <c r="B2288" s="1629"/>
      <c r="C2288" s="1283"/>
      <c r="D2288" s="1548"/>
      <c r="E2288" s="1474" t="str">
        <f t="shared" si="217"/>
        <v/>
      </c>
      <c r="F2288" s="1789"/>
      <c r="G2288" s="1265">
        <f>G$83</f>
        <v>0</v>
      </c>
      <c r="H2288" s="1265"/>
      <c r="I2288" s="1266"/>
      <c r="J2288" s="1266"/>
      <c r="K2288" s="1266"/>
      <c r="L2288" s="1266"/>
      <c r="M2288" s="225"/>
      <c r="N2288" s="1404"/>
      <c r="O2288" s="1404"/>
      <c r="P2288" s="1404"/>
      <c r="Q2288" s="1404"/>
      <c r="R2288" s="1404"/>
      <c r="S2288" s="1404"/>
      <c r="T2288" s="1404"/>
      <c r="U2288" s="1404"/>
      <c r="V2288" s="1404"/>
      <c r="W2288" s="989"/>
    </row>
    <row r="2289" spans="1:38" s="1269" customFormat="1" ht="15">
      <c r="A2289" s="1704">
        <f>IF(G2270="",0,1)</f>
        <v>0</v>
      </c>
      <c r="B2289" s="1629"/>
      <c r="C2289" s="1283"/>
      <c r="D2289" s="1548"/>
      <c r="E2289" s="1474" t="str">
        <f t="shared" si="217"/>
        <v/>
      </c>
      <c r="F2289" s="1789"/>
      <c r="G2289" s="1389" t="str">
        <f>G$84</f>
        <v>Ecran thermique</v>
      </c>
      <c r="H2289" s="1389"/>
      <c r="I2289" s="1390"/>
      <c r="J2289" s="1390"/>
      <c r="K2289" s="1390"/>
      <c r="L2289" s="1390"/>
      <c r="M2289" s="1388"/>
      <c r="N2289" s="1558" t="str">
        <f>Z2270</f>
        <v/>
      </c>
      <c r="O2289" s="1401"/>
      <c r="P2289" s="1401"/>
      <c r="Q2289" s="1401"/>
      <c r="R2289" s="1401"/>
      <c r="S2289" s="1401"/>
      <c r="T2289" s="1268"/>
      <c r="U2289" s="1268"/>
      <c r="V2289" s="1268"/>
      <c r="W2289" s="989"/>
      <c r="X2289" s="1251"/>
      <c r="AJ2289" s="1298"/>
      <c r="AL2289" s="20"/>
    </row>
    <row r="2290" spans="1:38" s="1269" customFormat="1" ht="15">
      <c r="A2290" s="1704">
        <f>IF(G2270="",0,1)</f>
        <v>0</v>
      </c>
      <c r="B2290" s="1629"/>
      <c r="C2290" s="1283"/>
      <c r="D2290" s="1548"/>
      <c r="E2290" s="1474" t="str">
        <f t="shared" si="217"/>
        <v/>
      </c>
      <c r="F2290" s="1789"/>
      <c r="G2290" s="1393" t="str">
        <f>G$85</f>
        <v>Toit</v>
      </c>
      <c r="H2290" s="1393"/>
      <c r="I2290" s="1394"/>
      <c r="J2290" s="1394"/>
      <c r="K2290" s="1394"/>
      <c r="L2290" s="1394"/>
      <c r="M2290" s="1388"/>
      <c r="N2290" s="1559" t="str">
        <f>AA2270</f>
        <v/>
      </c>
      <c r="O2290" s="1403"/>
      <c r="P2290" s="1403"/>
      <c r="Q2290" s="1403"/>
      <c r="R2290" s="1403"/>
      <c r="S2290" s="1403"/>
      <c r="T2290" s="1268"/>
      <c r="U2290" s="1268"/>
      <c r="V2290" s="1268"/>
      <c r="W2290" s="989"/>
      <c r="X2290" s="1251"/>
      <c r="AJ2290" s="1298"/>
      <c r="AL2290" s="20"/>
    </row>
    <row r="2291" spans="1:38" s="1269" customFormat="1" ht="15">
      <c r="A2291" s="1704">
        <f>IF(G2270="",0,1)</f>
        <v>0</v>
      </c>
      <c r="B2291" s="1629"/>
      <c r="C2291" s="1283"/>
      <c r="D2291" s="1548"/>
      <c r="E2291" s="1474" t="str">
        <f t="shared" si="217"/>
        <v/>
      </c>
      <c r="F2291" s="1789"/>
      <c r="G2291" s="1393" t="str">
        <f>G$86</f>
        <v>Parois latérales et pignons</v>
      </c>
      <c r="H2291" s="1393"/>
      <c r="I2291" s="1394"/>
      <c r="J2291" s="1394"/>
      <c r="K2291" s="1394"/>
      <c r="L2291" s="1394"/>
      <c r="M2291" s="1388"/>
      <c r="N2291" s="1560" t="str">
        <f>AB2270</f>
        <v/>
      </c>
      <c r="O2291" s="1403"/>
      <c r="P2291" s="1403"/>
      <c r="Q2291" s="1403"/>
      <c r="R2291" s="1403"/>
      <c r="S2291" s="1403"/>
      <c r="T2291" s="1268"/>
      <c r="U2291" s="1268"/>
      <c r="V2291" s="1268"/>
      <c r="W2291" s="989"/>
      <c r="X2291" s="1251"/>
      <c r="AJ2291" s="1298"/>
      <c r="AL2291" s="20"/>
    </row>
    <row r="2292" spans="1:38" s="1269" customFormat="1" ht="15">
      <c r="A2292" s="1704">
        <f>IF(G2270="",0,1)</f>
        <v>0</v>
      </c>
      <c r="B2292" s="1629"/>
      <c r="C2292" s="1283"/>
      <c r="D2292" s="1548"/>
      <c r="E2292" s="1474" t="str">
        <f t="shared" si="217"/>
        <v/>
      </c>
      <c r="F2292" s="1789"/>
      <c r="G2292" s="1393" t="str">
        <f>G$87</f>
        <v>Etanchéité</v>
      </c>
      <c r="H2292" s="1393"/>
      <c r="I2292" s="1394"/>
      <c r="J2292" s="1394"/>
      <c r="K2292" s="1394"/>
      <c r="L2292" s="1394"/>
      <c r="M2292" s="1388"/>
      <c r="N2292" s="1560" t="str">
        <f>AC2270</f>
        <v/>
      </c>
      <c r="O2292" s="1403"/>
      <c r="P2292" s="1403"/>
      <c r="Q2292" s="1403"/>
      <c r="R2292" s="1403"/>
      <c r="S2292" s="1403"/>
      <c r="T2292" s="1268"/>
      <c r="U2292" s="1268"/>
      <c r="V2292" s="1268"/>
      <c r="W2292" s="989"/>
      <c r="X2292" s="1251"/>
      <c r="AJ2292" s="1298"/>
      <c r="AL2292" s="20"/>
    </row>
    <row r="2293" spans="1:38" s="1269" customFormat="1" ht="15">
      <c r="A2293" s="1704">
        <f>IF(G2270="",0,1)</f>
        <v>0</v>
      </c>
      <c r="B2293" s="1629"/>
      <c r="C2293" s="1283"/>
      <c r="D2293" s="1548"/>
      <c r="E2293" s="1474" t="str">
        <f t="shared" si="217"/>
        <v/>
      </c>
      <c r="F2293" s="1789"/>
      <c r="G2293" s="1393" t="str">
        <f>G$88</f>
        <v>Gestion climatique</v>
      </c>
      <c r="H2293" s="1393"/>
      <c r="I2293" s="1394"/>
      <c r="J2293" s="1394"/>
      <c r="K2293" s="1394"/>
      <c r="L2293" s="1394"/>
      <c r="M2293" s="1388"/>
      <c r="N2293" s="1560" t="str">
        <f>AD2270</f>
        <v/>
      </c>
      <c r="O2293" s="1403"/>
      <c r="P2293" s="1403"/>
      <c r="Q2293" s="1403"/>
      <c r="R2293" s="1403"/>
      <c r="S2293" s="1403"/>
      <c r="T2293" s="1268"/>
      <c r="U2293" s="1268"/>
      <c r="V2293" s="1268"/>
      <c r="W2293" s="989"/>
      <c r="X2293" s="1251"/>
      <c r="AJ2293" s="1298"/>
      <c r="AL2293" s="20"/>
    </row>
    <row r="2294" spans="1:38" s="1269" customFormat="1" ht="15">
      <c r="A2294" s="1704">
        <f>IF(G2270="",0,1)</f>
        <v>0</v>
      </c>
      <c r="B2294" s="1629"/>
      <c r="C2294" s="1283"/>
      <c r="D2294" s="1548"/>
      <c r="E2294" s="1474" t="str">
        <f t="shared" si="217"/>
        <v/>
      </c>
      <c r="F2294" s="1789"/>
      <c r="G2294" s="1265"/>
      <c r="H2294" s="1265"/>
      <c r="I2294" s="1266"/>
      <c r="J2294" s="1266"/>
      <c r="K2294" s="1266"/>
      <c r="L2294" s="1266"/>
      <c r="M2294" s="1405"/>
      <c r="N2294" s="1268"/>
      <c r="O2294" s="1268"/>
      <c r="P2294" s="1268"/>
      <c r="Q2294" s="1268"/>
      <c r="R2294" s="1268"/>
      <c r="S2294" s="1268"/>
      <c r="T2294" s="1268"/>
      <c r="U2294" s="1268"/>
      <c r="V2294" s="1268"/>
      <c r="W2294" s="989"/>
      <c r="X2294" s="1251"/>
      <c r="AJ2294" s="1298"/>
      <c r="AL2294" s="20"/>
    </row>
    <row r="2295" spans="1:38" s="1269" customFormat="1" ht="15">
      <c r="A2295" s="1704">
        <f>IF(G2270="",0,1)</f>
        <v>0</v>
      </c>
      <c r="B2295" s="1629"/>
      <c r="C2295" s="1283"/>
      <c r="D2295" s="1548"/>
      <c r="E2295" s="1474" t="str">
        <f t="shared" si="217"/>
        <v/>
      </c>
      <c r="F2295" s="1789"/>
      <c r="G2295" s="1406"/>
      <c r="H2295" s="1266"/>
      <c r="I2295" s="1266"/>
      <c r="J2295" s="1266"/>
      <c r="K2295" s="1266"/>
      <c r="L2295" s="1266"/>
      <c r="M2295" s="1399"/>
      <c r="N2295" s="1268"/>
      <c r="O2295" s="1268"/>
      <c r="P2295" s="1268"/>
      <c r="Q2295" s="1268"/>
      <c r="R2295" s="1268"/>
      <c r="S2295" s="1268"/>
      <c r="T2295" s="1268"/>
      <c r="U2295" s="1268"/>
      <c r="V2295" s="1268"/>
      <c r="W2295" s="989"/>
      <c r="X2295" s="1251"/>
      <c r="AJ2295" s="1298"/>
      <c r="AL2295" s="20"/>
    </row>
    <row r="2296" spans="1:38" s="1269" customFormat="1" ht="15">
      <c r="A2296" s="1704">
        <f>IF(G2270="",0,1)</f>
        <v>0</v>
      </c>
      <c r="B2296" s="1629"/>
      <c r="C2296" s="1283"/>
      <c r="D2296" s="1548"/>
      <c r="E2296" s="1474" t="str">
        <f t="shared" si="217"/>
        <v/>
      </c>
      <c r="F2296" s="1789"/>
      <c r="G2296" s="1406"/>
      <c r="H2296" s="1266"/>
      <c r="I2296" s="1266"/>
      <c r="J2296" s="1266"/>
      <c r="K2296" s="1266"/>
      <c r="L2296" s="1266"/>
      <c r="M2296" s="1399"/>
      <c r="N2296" s="1268"/>
      <c r="O2296" s="1268"/>
      <c r="P2296" s="1268"/>
      <c r="Q2296" s="1268"/>
      <c r="R2296" s="1268"/>
      <c r="S2296" s="1268"/>
      <c r="T2296" s="1268"/>
      <c r="U2296" s="1268"/>
      <c r="V2296" s="1268"/>
      <c r="W2296" s="989"/>
      <c r="X2296" s="1251"/>
      <c r="AJ2296" s="1298"/>
      <c r="AL2296" s="20"/>
    </row>
    <row r="2297" spans="1:38" s="1269" customFormat="1" ht="15">
      <c r="A2297" s="1704">
        <f>IF(G2270="",0,1)</f>
        <v>0</v>
      </c>
      <c r="B2297" s="1629"/>
      <c r="C2297" s="1283"/>
      <c r="D2297" s="1548"/>
      <c r="E2297" s="1474" t="str">
        <f t="shared" si="217"/>
        <v/>
      </c>
      <c r="F2297" s="1789"/>
      <c r="G2297" s="1406"/>
      <c r="H2297" s="1266"/>
      <c r="I2297" s="1266"/>
      <c r="J2297" s="1266"/>
      <c r="K2297" s="1266"/>
      <c r="L2297" s="1266"/>
      <c r="M2297" s="1399"/>
      <c r="N2297" s="1268"/>
      <c r="O2297" s="1268"/>
      <c r="P2297" s="1268"/>
      <c r="Q2297" s="1268"/>
      <c r="R2297" s="1268"/>
      <c r="S2297" s="1268"/>
      <c r="T2297" s="1268"/>
      <c r="U2297" s="1268"/>
      <c r="V2297" s="1268"/>
      <c r="W2297" s="989"/>
      <c r="X2297" s="1251"/>
      <c r="AJ2297" s="1298"/>
      <c r="AL2297" s="20"/>
    </row>
    <row r="2298" spans="1:38" s="1292" customFormat="1" ht="17.25" customHeight="1">
      <c r="A2298" s="1704">
        <f>IF(G2270="",0,1)</f>
        <v>0</v>
      </c>
      <c r="B2298" s="1629"/>
      <c r="C2298" s="1283"/>
      <c r="D2298" s="677"/>
      <c r="E2298" s="1474" t="str">
        <f t="shared" si="217"/>
        <v/>
      </c>
      <c r="F2298" s="1789"/>
      <c r="G2298" s="779"/>
      <c r="H2298" s="779"/>
      <c r="I2298" s="779"/>
      <c r="J2298" s="779"/>
      <c r="K2298" s="779"/>
      <c r="L2298" s="779"/>
      <c r="M2298" s="779"/>
      <c r="N2298" s="779"/>
      <c r="O2298" s="779"/>
      <c r="P2298" s="779"/>
      <c r="Q2298" s="779"/>
      <c r="R2298" s="779"/>
      <c r="S2298" s="779"/>
      <c r="T2298" s="779"/>
      <c r="U2298" s="2167"/>
      <c r="V2298" s="2167"/>
      <c r="W2298" s="989"/>
    </row>
    <row r="2299" spans="1:38" s="1292" customFormat="1" ht="21.75" customHeight="1" thickBot="1">
      <c r="A2299" s="1704">
        <f>IF(G2270="",0,1)</f>
        <v>0</v>
      </c>
      <c r="B2299" s="1629"/>
      <c r="C2299" s="1283"/>
      <c r="D2299" s="677"/>
      <c r="E2299" s="1474" t="str">
        <f t="shared" si="217"/>
        <v/>
      </c>
      <c r="F2299" s="1789"/>
      <c r="G2299" s="777" t="str">
        <f>CONCATENATE(G2270, G$40)</f>
        <v>: Recommandations spécifiques d'investissement</v>
      </c>
      <c r="H2299" s="777"/>
      <c r="I2299" s="777"/>
      <c r="J2299" s="777"/>
      <c r="K2299" s="777"/>
      <c r="L2299" s="777"/>
      <c r="M2299" s="777"/>
      <c r="N2299" s="777"/>
      <c r="O2299" s="777"/>
      <c r="P2299" s="777"/>
      <c r="Q2299" s="777"/>
      <c r="R2299" s="777"/>
      <c r="S2299" s="777"/>
      <c r="T2299" s="777"/>
      <c r="U2299" s="1410"/>
      <c r="V2299" s="1410"/>
      <c r="W2299" s="1410"/>
      <c r="X2299" s="1410"/>
    </row>
    <row r="2300" spans="1:38" s="1292" customFormat="1" ht="21.75" customHeight="1">
      <c r="A2300" s="1704">
        <f>IF(G2270="",0,1)</f>
        <v>0</v>
      </c>
      <c r="B2300" s="1629"/>
      <c r="C2300" s="1283"/>
      <c r="D2300" s="677"/>
      <c r="E2300" s="1474" t="str">
        <f t="shared" si="217"/>
        <v/>
      </c>
      <c r="F2300" s="1789"/>
      <c r="G2300" s="779"/>
      <c r="H2300" s="779"/>
      <c r="I2300" s="779"/>
      <c r="J2300" s="779"/>
      <c r="K2300" s="779"/>
      <c r="L2300" s="779"/>
      <c r="M2300" s="779"/>
      <c r="N2300" s="779"/>
      <c r="O2300" s="779"/>
      <c r="P2300" s="779"/>
      <c r="Q2300" s="779"/>
      <c r="R2300" s="779"/>
      <c r="S2300" s="779"/>
      <c r="T2300" s="779"/>
      <c r="U2300" s="1423"/>
      <c r="V2300" s="1423"/>
      <c r="W2300" s="1423"/>
      <c r="AG2300" s="1292" t="s">
        <v>242</v>
      </c>
      <c r="AI2300" s="1292" t="s">
        <v>872</v>
      </c>
    </row>
    <row r="2301" spans="1:38" s="1292" customFormat="1" ht="16" customHeight="1">
      <c r="A2301" s="1704">
        <f>IF(G2270="",0,1)</f>
        <v>0</v>
      </c>
      <c r="B2301" s="1629"/>
      <c r="C2301" s="1283"/>
      <c r="D2301" s="677"/>
      <c r="E2301" s="1474" t="str">
        <f t="shared" si="217"/>
        <v/>
      </c>
      <c r="F2301" s="1789"/>
      <c r="G2301" s="1309" t="str">
        <f>G$96</f>
        <v>Elément</v>
      </c>
      <c r="H2301" s="1309"/>
      <c r="I2301" s="1309"/>
      <c r="J2301" s="1309"/>
      <c r="K2301" s="1309" t="str">
        <f>K$96</f>
        <v>Mesure</v>
      </c>
      <c r="L2301" s="1309"/>
      <c r="M2301" s="1309"/>
      <c r="N2301" s="1309"/>
      <c r="O2301" s="1309"/>
      <c r="P2301" s="1309"/>
      <c r="Q2301" s="1309"/>
      <c r="R2301" s="1309" t="str">
        <f>R$96</f>
        <v>Réalisation</v>
      </c>
      <c r="S2301" s="1310" t="str">
        <f>S$96</f>
        <v>Economie</v>
      </c>
      <c r="T2301" s="1310"/>
      <c r="U2301" s="2180" t="s">
        <v>74</v>
      </c>
      <c r="V2301" s="2180"/>
      <c r="W2301" s="2180"/>
      <c r="X2301" s="1310" t="str">
        <f>X$96</f>
        <v>Economies</v>
      </c>
      <c r="AA2301" s="101" t="s">
        <v>903</v>
      </c>
      <c r="AD2301" s="101" t="s">
        <v>902</v>
      </c>
      <c r="AG2301" s="101" t="s">
        <v>532</v>
      </c>
      <c r="AI2301" s="101" t="s">
        <v>902</v>
      </c>
    </row>
    <row r="2302" spans="1:38" s="1292" customFormat="1" ht="16" customHeight="1">
      <c r="A2302" s="1704">
        <f>IF(G2270="",0,1)</f>
        <v>0</v>
      </c>
      <c r="B2302" s="1629"/>
      <c r="C2302" s="1283"/>
      <c r="D2302" s="677"/>
      <c r="E2302" s="1474" t="str">
        <f t="shared" si="217"/>
        <v/>
      </c>
      <c r="F2302" s="1789"/>
      <c r="G2302" s="1311"/>
      <c r="H2302" s="1311"/>
      <c r="I2302" s="1311"/>
      <c r="J2302" s="1311"/>
      <c r="K2302" s="1311"/>
      <c r="L2302" s="1311"/>
      <c r="M2302" s="1311"/>
      <c r="N2302" s="1311"/>
      <c r="O2302" s="1311"/>
      <c r="P2302" s="1311"/>
      <c r="Q2302" s="1311"/>
      <c r="R2302" s="1311"/>
      <c r="S2302" s="1312" t="str">
        <f>S$97</f>
        <v>calculée</v>
      </c>
      <c r="T2302" s="1312"/>
      <c r="U2302" s="1312"/>
      <c r="V2302" s="1312"/>
      <c r="W2302" s="1312"/>
      <c r="X2302" s="1312" t="str">
        <f>X$97</f>
        <v>des mesures</v>
      </c>
      <c r="Z2302" s="2165" t="s">
        <v>594</v>
      </c>
      <c r="AA2302" s="2165" t="str">
        <f>$R$40</f>
        <v>d'ici à 4 ans</v>
      </c>
      <c r="AB2302" s="2165" t="str">
        <f>$R$41</f>
        <v>d'ici à 8 ans</v>
      </c>
      <c r="AD2302" s="2165" t="str">
        <f>$R$40</f>
        <v>d'ici à 4 ans</v>
      </c>
      <c r="AE2302" s="2165" t="str">
        <f>$R$41</f>
        <v>d'ici à 8 ans</v>
      </c>
      <c r="AG2302" s="2165" t="str">
        <f>$R$40</f>
        <v>d'ici à 4 ans</v>
      </c>
      <c r="AH2302" s="2165" t="str">
        <f>$R$41</f>
        <v>d'ici à 8 ans</v>
      </c>
      <c r="AI2302" s="2165" t="str">
        <f>$R$40</f>
        <v>d'ici à 4 ans</v>
      </c>
      <c r="AJ2302" s="2165" t="str">
        <f>$R$41</f>
        <v>d'ici à 8 ans</v>
      </c>
    </row>
    <row r="2303" spans="1:38" s="1292" customFormat="1" ht="16" customHeight="1">
      <c r="A2303" s="1704">
        <f>IF(G2270="",0,1)</f>
        <v>0</v>
      </c>
      <c r="B2303" s="1629"/>
      <c r="C2303" s="1283"/>
      <c r="D2303" s="677"/>
      <c r="E2303" s="1474" t="str">
        <f t="shared" ref="E2303:E2334" si="218">IF((SUM(A2303:C2303))&gt;0,G$42,"")</f>
        <v/>
      </c>
      <c r="F2303" s="1789"/>
      <c r="G2303" s="1311"/>
      <c r="H2303" s="1311"/>
      <c r="I2303" s="1311"/>
      <c r="J2303" s="1311"/>
      <c r="K2303" s="1311"/>
      <c r="L2303" s="1311"/>
      <c r="M2303" s="1311"/>
      <c r="N2303" s="1311"/>
      <c r="O2303" s="1311"/>
      <c r="P2303" s="1311"/>
      <c r="Q2303" s="1311"/>
      <c r="R2303" s="1311"/>
      <c r="S2303" s="1312"/>
      <c r="T2303" s="1312"/>
      <c r="U2303" s="1312"/>
      <c r="V2303" s="1312"/>
      <c r="W2303" s="1312"/>
      <c r="X2303" s="1312" t="str">
        <f>X$98</f>
        <v>choisies</v>
      </c>
      <c r="Z2303" s="2165"/>
      <c r="AA2303" s="2165"/>
      <c r="AB2303" s="2165"/>
      <c r="AD2303" s="2165"/>
      <c r="AE2303" s="2165"/>
      <c r="AG2303" s="2165"/>
      <c r="AH2303" s="2165"/>
      <c r="AI2303" s="2165"/>
      <c r="AJ2303" s="2165"/>
    </row>
    <row r="2304" spans="1:38" s="1292" customFormat="1" ht="16" customHeight="1">
      <c r="A2304" s="1704">
        <f>IF(G2270="",0,1)</f>
        <v>0</v>
      </c>
      <c r="B2304" s="1629"/>
      <c r="C2304" s="1283"/>
      <c r="D2304" s="677"/>
      <c r="E2304" s="1474" t="str">
        <f t="shared" si="218"/>
        <v/>
      </c>
      <c r="F2304" s="1789"/>
      <c r="G2304" s="1313"/>
      <c r="H2304" s="1313"/>
      <c r="I2304" s="1313"/>
      <c r="J2304" s="1313"/>
      <c r="K2304" s="1313"/>
      <c r="L2304" s="1313"/>
      <c r="M2304" s="1313"/>
      <c r="N2304" s="1313"/>
      <c r="O2304" s="1313"/>
      <c r="P2304" s="1313"/>
      <c r="Q2304" s="1313"/>
      <c r="R2304" s="1313"/>
      <c r="S2304" s="1314" t="s">
        <v>5</v>
      </c>
      <c r="T2304" s="1314"/>
      <c r="U2304" s="2181" t="str">
        <f>U$99</f>
        <v>[oui/non]</v>
      </c>
      <c r="V2304" s="2181"/>
      <c r="W2304" s="2181"/>
      <c r="X2304" s="1314" t="s">
        <v>5</v>
      </c>
      <c r="Z2304" s="2165"/>
      <c r="AA2304" s="2165"/>
      <c r="AB2304" s="2165"/>
      <c r="AD2304" s="2165"/>
      <c r="AE2304" s="2165"/>
      <c r="AG2304" s="2165"/>
      <c r="AH2304" s="2165"/>
      <c r="AI2304" s="2165"/>
      <c r="AJ2304" s="2165"/>
    </row>
    <row r="2305" spans="1:38" s="1292" customFormat="1" ht="16" customHeight="1">
      <c r="A2305" s="1704">
        <f>IF(G2270="",0,1)</f>
        <v>0</v>
      </c>
      <c r="B2305" s="1629"/>
      <c r="C2305" s="1283"/>
      <c r="D2305" s="677"/>
      <c r="E2305" s="1474" t="str">
        <f t="shared" si="218"/>
        <v/>
      </c>
      <c r="F2305" s="1789"/>
      <c r="G2305" s="1311"/>
      <c r="H2305" s="1311"/>
      <c r="I2305" s="1311"/>
      <c r="J2305" s="1311"/>
      <c r="K2305" s="1311"/>
      <c r="L2305" s="1311"/>
      <c r="M2305" s="1311"/>
      <c r="N2305" s="1311"/>
      <c r="O2305" s="1311"/>
      <c r="P2305" s="1311"/>
      <c r="Q2305" s="1311"/>
      <c r="R2305" s="1311"/>
      <c r="T2305" s="1312"/>
      <c r="U2305" s="1312"/>
      <c r="V2305" s="1312"/>
      <c r="Z2305" s="2165"/>
      <c r="AA2305" s="2165"/>
      <c r="AB2305" s="2165"/>
      <c r="AD2305" s="2165"/>
      <c r="AE2305" s="2165"/>
      <c r="AG2305" s="2165"/>
      <c r="AH2305" s="2165"/>
      <c r="AI2305" s="2165"/>
      <c r="AJ2305" s="2165"/>
    </row>
    <row r="2306" spans="1:38" s="1292" customFormat="1" ht="12" customHeight="1">
      <c r="A2306" s="1704">
        <f>IF(G2270="",0,1)</f>
        <v>0</v>
      </c>
      <c r="B2306" s="1629"/>
      <c r="C2306" s="1283"/>
      <c r="D2306" s="677"/>
      <c r="E2306" s="1474" t="str">
        <f t="shared" si="218"/>
        <v/>
      </c>
      <c r="F2306" s="1789"/>
      <c r="G2306" s="1315"/>
      <c r="H2306" s="1315"/>
      <c r="I2306" s="1315"/>
      <c r="J2306" s="1315"/>
      <c r="K2306" s="1315"/>
      <c r="L2306" s="1315"/>
      <c r="M2306" s="1315"/>
      <c r="N2306" s="1315"/>
      <c r="O2306" s="1315"/>
      <c r="P2306" s="1315"/>
      <c r="Q2306" s="1315"/>
      <c r="R2306" s="1315"/>
      <c r="S2306" s="1315"/>
      <c r="T2306" s="1315"/>
      <c r="U2306" s="1312"/>
      <c r="V2306" s="1315"/>
      <c r="W2306" s="1315"/>
      <c r="X2306" s="1315"/>
      <c r="Z2306" s="2165"/>
      <c r="AA2306" s="2165"/>
      <c r="AB2306" s="2165"/>
      <c r="AD2306" s="2165"/>
      <c r="AE2306" s="2165"/>
      <c r="AG2306" s="2165"/>
      <c r="AH2306" s="2165"/>
      <c r="AI2306" s="2165"/>
      <c r="AJ2306" s="2165"/>
    </row>
    <row r="2307" spans="1:38" s="737" customFormat="1" ht="17" customHeight="1">
      <c r="A2307" s="1704">
        <f>IF(G2270="",0,1)</f>
        <v>0</v>
      </c>
      <c r="B2307" s="1655"/>
      <c r="C2307" s="1283"/>
      <c r="D2307" s="1561"/>
      <c r="E2307" s="1474" t="str">
        <f t="shared" si="218"/>
        <v/>
      </c>
      <c r="F2307" s="1789"/>
      <c r="G2307" s="1316"/>
      <c r="H2307" s="1317" t="str">
        <f>H$102</f>
        <v>Ecran thermique</v>
      </c>
      <c r="I2307" s="1317"/>
      <c r="J2307" s="1317"/>
      <c r="K2307" s="2173" t="str">
        <f>AF2270</f>
        <v/>
      </c>
      <c r="L2307" s="2173"/>
      <c r="M2307" s="2173"/>
      <c r="N2307" s="2173"/>
      <c r="O2307" s="2173"/>
      <c r="P2307" s="2173"/>
      <c r="Q2307" s="2173"/>
      <c r="R2307" s="1318" t="str">
        <f>IF(S2307=0,"",IF(BC2270=Q$40,R$40,R$41))</f>
        <v>d'ici à 8 ans</v>
      </c>
      <c r="S2307" s="1319" t="str">
        <f>AT2270</f>
        <v/>
      </c>
      <c r="T2307" s="1319"/>
      <c r="U2307" s="1319"/>
      <c r="V2307" s="527"/>
      <c r="W2307" s="1320"/>
      <c r="X2307" s="1319" t="str">
        <f>IF(V2307=V$41,0,S2307)</f>
        <v/>
      </c>
      <c r="Z2307" s="1321">
        <f>IF(S2307=0,1,IF(V2307=V$41,2,3))</f>
        <v>3</v>
      </c>
      <c r="AA2307" s="1322">
        <f>IF(R2307=AA2302,S2307,0)</f>
        <v>0</v>
      </c>
      <c r="AB2307" s="1322" t="str">
        <f>IF(R2307=AB2302,S2307,0)</f>
        <v/>
      </c>
      <c r="AC2307" s="1292"/>
      <c r="AD2307" s="1322">
        <f>IF(R2307=AD2302,X2307,0)</f>
        <v>0</v>
      </c>
      <c r="AE2307" s="1322" t="str">
        <f>IF(R2307=AE2302,X2307,0)</f>
        <v/>
      </c>
      <c r="AF2307" s="40"/>
      <c r="AG2307" s="1322">
        <f>AD2307</f>
        <v>0</v>
      </c>
      <c r="AH2307" s="1562" t="str">
        <f>AE2307</f>
        <v/>
      </c>
      <c r="AI2307" s="1563">
        <f>IF(W2307=AI2302,AC2307,0)</f>
        <v>0</v>
      </c>
      <c r="AJ2307" s="1563">
        <f>IF(W2307=AJ2302,AC2307,0)</f>
        <v>0</v>
      </c>
      <c r="AK2307" s="40"/>
      <c r="AL2307" s="40"/>
    </row>
    <row r="2308" spans="1:38" s="737" customFormat="1" ht="47" customHeight="1">
      <c r="A2308" s="1704">
        <f>IF(G2270="",0,1)</f>
        <v>0</v>
      </c>
      <c r="B2308" s="1655"/>
      <c r="C2308" s="1283"/>
      <c r="D2308" s="1561"/>
      <c r="E2308" s="1474" t="str">
        <f t="shared" si="218"/>
        <v/>
      </c>
      <c r="F2308" s="1789"/>
      <c r="G2308" s="1323"/>
      <c r="H2308" s="1324"/>
      <c r="I2308" s="1324"/>
      <c r="J2308" s="1324"/>
      <c r="K2308" s="2174"/>
      <c r="L2308" s="2174"/>
      <c r="M2308" s="2174"/>
      <c r="N2308" s="2174"/>
      <c r="O2308" s="2174"/>
      <c r="P2308" s="2174"/>
      <c r="Q2308" s="2174"/>
      <c r="R2308" s="1325"/>
      <c r="S2308" s="1326"/>
      <c r="T2308" s="1326"/>
      <c r="U2308" s="1326"/>
      <c r="V2308" s="1326"/>
      <c r="W2308" s="1326"/>
      <c r="X2308" s="1326"/>
      <c r="AC2308" s="1292"/>
      <c r="AF2308" s="40"/>
      <c r="AI2308" s="1443"/>
      <c r="AJ2308" s="1443"/>
      <c r="AK2308" s="40"/>
      <c r="AL2308" s="40"/>
    </row>
    <row r="2309" spans="1:38" s="737" customFormat="1" ht="17" customHeight="1">
      <c r="A2309" s="1704">
        <f>IF(G2270="",0,1)</f>
        <v>0</v>
      </c>
      <c r="B2309" s="1655"/>
      <c r="C2309" s="1283"/>
      <c r="D2309" s="1561"/>
      <c r="E2309" s="1474" t="str">
        <f t="shared" si="218"/>
        <v/>
      </c>
      <c r="F2309" s="1789"/>
      <c r="G2309" s="1316"/>
      <c r="H2309" s="1317" t="str">
        <f>H$104</f>
        <v>Toit</v>
      </c>
      <c r="I2309" s="1317"/>
      <c r="J2309" s="1317"/>
      <c r="K2309" s="2173" t="str">
        <f>AG2270</f>
        <v/>
      </c>
      <c r="L2309" s="2173"/>
      <c r="M2309" s="2173"/>
      <c r="N2309" s="2173"/>
      <c r="O2309" s="2173"/>
      <c r="P2309" s="2173"/>
      <c r="Q2309" s="2173"/>
      <c r="R2309" s="1318" t="str">
        <f>IF(S2309=0,"",IF(BD2270=Q$40,R$40,R$41))</f>
        <v>d'ici à 8 ans</v>
      </c>
      <c r="S2309" s="1327" t="str">
        <f>AU2270</f>
        <v/>
      </c>
      <c r="T2309" s="1327"/>
      <c r="U2309" s="1327"/>
      <c r="V2309" s="527"/>
      <c r="W2309" s="1320"/>
      <c r="X2309" s="1319" t="str">
        <f>IF(V2309=V$41,0,S2309)</f>
        <v/>
      </c>
      <c r="Z2309" s="1328">
        <f>IF(S2309=0,1,IF(V2309=V$41,2,3))</f>
        <v>3</v>
      </c>
      <c r="AA2309" s="1322">
        <f>IF(R2309=AA2302,S2309,0)</f>
        <v>0</v>
      </c>
      <c r="AB2309" s="1322" t="str">
        <f>IF(R2309=AB2302,S2309,0)</f>
        <v/>
      </c>
      <c r="AC2309" s="1292"/>
      <c r="AD2309" s="1322">
        <f>IF(R2309=AD2302,X2309,0)</f>
        <v>0</v>
      </c>
      <c r="AE2309" s="1322" t="str">
        <f>IF(R2309=AE2302,X2309,0)</f>
        <v/>
      </c>
      <c r="AF2309" s="40"/>
      <c r="AG2309" s="1322">
        <f>AD2309</f>
        <v>0</v>
      </c>
      <c r="AH2309" s="1562" t="str">
        <f>AE2309</f>
        <v/>
      </c>
      <c r="AI2309" s="1563">
        <f>IF(W2309=AI2302,AC2309,0)</f>
        <v>0</v>
      </c>
      <c r="AJ2309" s="1563">
        <f>IF(W2309=AJ2302,AC2309,0)</f>
        <v>0</v>
      </c>
      <c r="AK2309" s="40"/>
      <c r="AL2309" s="40"/>
    </row>
    <row r="2310" spans="1:38" s="737" customFormat="1" ht="92" customHeight="1">
      <c r="A2310" s="1704">
        <f>IF(G2270="",0,1)</f>
        <v>0</v>
      </c>
      <c r="B2310" s="1655"/>
      <c r="C2310" s="1283"/>
      <c r="D2310" s="1561"/>
      <c r="E2310" s="1474" t="str">
        <f t="shared" si="218"/>
        <v/>
      </c>
      <c r="F2310" s="1789"/>
      <c r="G2310" s="1323"/>
      <c r="H2310" s="1324"/>
      <c r="I2310" s="1324"/>
      <c r="J2310" s="1324"/>
      <c r="K2310" s="2174"/>
      <c r="L2310" s="2174"/>
      <c r="M2310" s="2174"/>
      <c r="N2310" s="2174"/>
      <c r="O2310" s="2174"/>
      <c r="P2310" s="2174"/>
      <c r="Q2310" s="2174"/>
      <c r="R2310" s="1325"/>
      <c r="S2310" s="1326"/>
      <c r="T2310" s="1326"/>
      <c r="U2310" s="1326"/>
      <c r="V2310" s="1326"/>
      <c r="W2310" s="1326"/>
      <c r="X2310" s="1326"/>
      <c r="AC2310" s="1292"/>
      <c r="AF2310" s="40"/>
      <c r="AI2310" s="1443"/>
      <c r="AJ2310" s="1443"/>
      <c r="AK2310" s="40"/>
      <c r="AL2310" s="40"/>
    </row>
    <row r="2311" spans="1:38" s="737" customFormat="1" ht="17" customHeight="1">
      <c r="A2311" s="1704">
        <f>IF(G2270="",0,1)</f>
        <v>0</v>
      </c>
      <c r="B2311" s="1655"/>
      <c r="C2311" s="1283"/>
      <c r="D2311" s="1561"/>
      <c r="E2311" s="1474" t="str">
        <f t="shared" si="218"/>
        <v/>
      </c>
      <c r="F2311" s="1789"/>
      <c r="G2311" s="1316"/>
      <c r="H2311" s="1317" t="str">
        <f>H$106</f>
        <v>Parois latérales et pignons</v>
      </c>
      <c r="I2311" s="1317"/>
      <c r="J2311" s="1317"/>
      <c r="K2311" s="2173" t="str">
        <f>AH2270</f>
        <v/>
      </c>
      <c r="L2311" s="2173"/>
      <c r="M2311" s="2173"/>
      <c r="N2311" s="2173"/>
      <c r="O2311" s="2173"/>
      <c r="P2311" s="2173"/>
      <c r="Q2311" s="2173"/>
      <c r="R2311" s="1318" t="str">
        <f>IF(S2311=0,"",IF(BE2270=Q$40,R$40,R$41))</f>
        <v>d'ici à 8 ans</v>
      </c>
      <c r="S2311" s="1327" t="str">
        <f>AV2270</f>
        <v/>
      </c>
      <c r="T2311" s="1327"/>
      <c r="U2311" s="1327"/>
      <c r="V2311" s="527"/>
      <c r="W2311" s="1320"/>
      <c r="X2311" s="1319" t="str">
        <f>IF(V2311=V$41,0,S2311)</f>
        <v/>
      </c>
      <c r="Z2311" s="1328">
        <f>IF(S2311=0,1,IF(V2311=V$41,2,3))</f>
        <v>3</v>
      </c>
      <c r="AA2311" s="1322">
        <f>IF(R2311=AA2302,S2311,0)</f>
        <v>0</v>
      </c>
      <c r="AB2311" s="1322" t="str">
        <f>IF(R2311=AB2302,S2311,0)</f>
        <v/>
      </c>
      <c r="AC2311" s="1292"/>
      <c r="AD2311" s="1322">
        <f>IF(R2311=AD2302,X2311,0)</f>
        <v>0</v>
      </c>
      <c r="AE2311" s="1322" t="str">
        <f>IF(R2311=AE2302,X2311,0)</f>
        <v/>
      </c>
      <c r="AF2311" s="40"/>
      <c r="AG2311" s="1322">
        <f>AD2311</f>
        <v>0</v>
      </c>
      <c r="AH2311" s="1562" t="str">
        <f>AE2311</f>
        <v/>
      </c>
      <c r="AI2311" s="1563">
        <f>IF(W2311=AI2302,AC2311,0)</f>
        <v>0</v>
      </c>
      <c r="AJ2311" s="1563">
        <f>IF(W2311=AJ2302,AC2311,0)</f>
        <v>0</v>
      </c>
      <c r="AK2311" s="40"/>
      <c r="AL2311" s="40"/>
    </row>
    <row r="2312" spans="1:38" s="737" customFormat="1" ht="34" customHeight="1">
      <c r="A2312" s="1704">
        <f>IF(G2270="",0,1)</f>
        <v>0</v>
      </c>
      <c r="B2312" s="1655"/>
      <c r="C2312" s="1283"/>
      <c r="D2312" s="1561"/>
      <c r="E2312" s="1474" t="str">
        <f t="shared" si="218"/>
        <v/>
      </c>
      <c r="F2312" s="1789"/>
      <c r="G2312" s="1323"/>
      <c r="H2312" s="1324"/>
      <c r="I2312" s="1324"/>
      <c r="J2312" s="1324"/>
      <c r="K2312" s="2174"/>
      <c r="L2312" s="2174"/>
      <c r="M2312" s="2174"/>
      <c r="N2312" s="2174"/>
      <c r="O2312" s="2174"/>
      <c r="P2312" s="2174"/>
      <c r="Q2312" s="2174"/>
      <c r="R2312" s="1325"/>
      <c r="S2312" s="1326"/>
      <c r="T2312" s="1326"/>
      <c r="U2312" s="1326"/>
      <c r="V2312" s="1326"/>
      <c r="W2312" s="1326"/>
      <c r="X2312" s="1326"/>
      <c r="AC2312" s="1292"/>
      <c r="AI2312" s="1443"/>
      <c r="AJ2312" s="1443"/>
      <c r="AK2312" s="40"/>
      <c r="AL2312" s="40"/>
    </row>
    <row r="2313" spans="1:38" s="737" customFormat="1" ht="17" customHeight="1">
      <c r="A2313" s="1704">
        <f>IF(G2270="",0,1)</f>
        <v>0</v>
      </c>
      <c r="B2313" s="1655"/>
      <c r="C2313" s="1283"/>
      <c r="D2313" s="1561"/>
      <c r="E2313" s="1474" t="str">
        <f t="shared" si="218"/>
        <v/>
      </c>
      <c r="F2313" s="1789"/>
      <c r="G2313" s="1316"/>
      <c r="H2313" s="1317" t="str">
        <f>H$108</f>
        <v>Etanchéité</v>
      </c>
      <c r="I2313" s="1317"/>
      <c r="J2313" s="1317"/>
      <c r="K2313" s="2173" t="str">
        <f>AI2270</f>
        <v/>
      </c>
      <c r="L2313" s="2173"/>
      <c r="M2313" s="2173"/>
      <c r="N2313" s="2173"/>
      <c r="O2313" s="2173"/>
      <c r="P2313" s="2173"/>
      <c r="Q2313" s="2173"/>
      <c r="R2313" s="1318" t="str">
        <f>IF(S2313=0,"",IF(BF2270=Q$40,R$40,R$41))</f>
        <v>d'ici à 8 ans</v>
      </c>
      <c r="S2313" s="1327" t="str">
        <f>AW2270</f>
        <v/>
      </c>
      <c r="T2313" s="1327"/>
      <c r="U2313" s="1327"/>
      <c r="V2313" s="527"/>
      <c r="W2313" s="1320"/>
      <c r="X2313" s="1319" t="str">
        <f>IF(V2313=V$41,0,S2313)</f>
        <v/>
      </c>
      <c r="Z2313" s="1328">
        <f>IF(S2313=0,1,IF(V2313=V$41,2,3))</f>
        <v>3</v>
      </c>
      <c r="AA2313" s="1322">
        <f>IF(R2313=AA2302,S2313,0)</f>
        <v>0</v>
      </c>
      <c r="AB2313" s="1322" t="str">
        <f>IF(R2313=AB2302,S2313,0)</f>
        <v/>
      </c>
      <c r="AC2313" s="1292"/>
      <c r="AD2313" s="1322">
        <f>IF(R2313=AD2302,X2313,0)</f>
        <v>0</v>
      </c>
      <c r="AE2313" s="1322" t="str">
        <f>IF(R2313=AE2302,X2313,0)</f>
        <v/>
      </c>
      <c r="AF2313" s="40"/>
      <c r="AG2313" s="1322">
        <f>AD2313</f>
        <v>0</v>
      </c>
      <c r="AH2313" s="1562" t="str">
        <f>AE2313</f>
        <v/>
      </c>
      <c r="AI2313" s="1563">
        <f>IF(W2313=AI2302,AC2313,0)</f>
        <v>0</v>
      </c>
      <c r="AJ2313" s="1563">
        <f>IF(W2313=AJ2302,AC2313,0)</f>
        <v>0</v>
      </c>
      <c r="AK2313" s="40"/>
      <c r="AL2313" s="40"/>
    </row>
    <row r="2314" spans="1:38" s="737" customFormat="1" ht="47" customHeight="1">
      <c r="A2314" s="1704">
        <f>IF(G2270="",0,1)</f>
        <v>0</v>
      </c>
      <c r="B2314" s="1655"/>
      <c r="C2314" s="1283"/>
      <c r="D2314" s="1561"/>
      <c r="E2314" s="1474" t="str">
        <f t="shared" si="218"/>
        <v/>
      </c>
      <c r="F2314" s="1789"/>
      <c r="G2314" s="1323"/>
      <c r="H2314" s="1324"/>
      <c r="I2314" s="1324"/>
      <c r="J2314" s="1324"/>
      <c r="K2314" s="2174"/>
      <c r="L2314" s="2174"/>
      <c r="M2314" s="2174"/>
      <c r="N2314" s="2174"/>
      <c r="O2314" s="2174"/>
      <c r="P2314" s="2174"/>
      <c r="Q2314" s="2174"/>
      <c r="R2314" s="1325"/>
      <c r="S2314" s="1326"/>
      <c r="T2314" s="1326"/>
      <c r="U2314" s="1326"/>
      <c r="V2314" s="1326"/>
      <c r="W2314" s="1326"/>
      <c r="X2314" s="1326"/>
      <c r="AC2314" s="1292"/>
      <c r="AE2314" s="40"/>
      <c r="AF2314" s="40"/>
      <c r="AH2314" s="40"/>
      <c r="AI2314" s="1443"/>
      <c r="AJ2314" s="44"/>
      <c r="AK2314" s="40"/>
      <c r="AL2314" s="40"/>
    </row>
    <row r="2315" spans="1:38" s="737" customFormat="1" ht="17" customHeight="1">
      <c r="A2315" s="1704">
        <f>IF(G2270="",0,1)</f>
        <v>0</v>
      </c>
      <c r="B2315" s="1655"/>
      <c r="C2315" s="1283"/>
      <c r="D2315" s="1561"/>
      <c r="E2315" s="1474" t="str">
        <f t="shared" si="218"/>
        <v/>
      </c>
      <c r="F2315" s="1789"/>
      <c r="G2315" s="1316"/>
      <c r="H2315" s="1317" t="str">
        <f>H$110</f>
        <v>Gestion du climat</v>
      </c>
      <c r="I2315" s="1317"/>
      <c r="J2315" s="1317"/>
      <c r="K2315" s="2173" t="str">
        <f>AJ2270</f>
        <v/>
      </c>
      <c r="L2315" s="2173"/>
      <c r="M2315" s="2173"/>
      <c r="N2315" s="2173"/>
      <c r="O2315" s="2173"/>
      <c r="P2315" s="2173"/>
      <c r="Q2315" s="2173"/>
      <c r="R2315" s="1318" t="str">
        <f>IF(S2315=0,"",IF(BG2270=Q$40,R$40,R$41))</f>
        <v>d'ici à 8 ans</v>
      </c>
      <c r="S2315" s="1327" t="str">
        <f>AX2270</f>
        <v/>
      </c>
      <c r="T2315" s="1327"/>
      <c r="U2315" s="1327"/>
      <c r="V2315" s="527"/>
      <c r="W2315" s="1320"/>
      <c r="X2315" s="1319" t="str">
        <f>IF(V2315=V$41,0,S2315)</f>
        <v/>
      </c>
      <c r="Z2315" s="1328">
        <f>IF(S2315=0,1,IF(V2315=V$41,2,3))</f>
        <v>3</v>
      </c>
      <c r="AA2315" s="1322">
        <f>IF(R2315=AA2302,S2315,0)</f>
        <v>0</v>
      </c>
      <c r="AB2315" s="1322" t="str">
        <f>IF(R2315=AB2302,S2315,0)</f>
        <v/>
      </c>
      <c r="AC2315" s="1292"/>
      <c r="AD2315" s="1322">
        <f>IF(R2315=AD2302,X2315,0)</f>
        <v>0</v>
      </c>
      <c r="AE2315" s="1322" t="str">
        <f>IF(R2315=AE2302,X2315,0)</f>
        <v/>
      </c>
      <c r="AF2315" s="40"/>
      <c r="AG2315" s="1322">
        <f>AD2315</f>
        <v>0</v>
      </c>
      <c r="AH2315" s="1562" t="str">
        <f>AE2315</f>
        <v/>
      </c>
      <c r="AI2315" s="1563">
        <f>IF(W2315=AI2302,AC2315,0)</f>
        <v>0</v>
      </c>
      <c r="AJ2315" s="1563">
        <f>IF(W2315=AJ2302,AC2315,0)</f>
        <v>0</v>
      </c>
      <c r="AK2315" s="40"/>
      <c r="AL2315" s="40"/>
    </row>
    <row r="2316" spans="1:38" s="737" customFormat="1" ht="24" customHeight="1">
      <c r="A2316" s="1704">
        <f>IF(G2270="",0,1)</f>
        <v>0</v>
      </c>
      <c r="B2316" s="1655"/>
      <c r="C2316" s="1283"/>
      <c r="D2316" s="1561"/>
      <c r="E2316" s="1474" t="str">
        <f t="shared" si="218"/>
        <v/>
      </c>
      <c r="F2316" s="1789"/>
      <c r="G2316" s="1323"/>
      <c r="H2316" s="1324"/>
      <c r="I2316" s="1324"/>
      <c r="J2316" s="1324"/>
      <c r="K2316" s="2174"/>
      <c r="L2316" s="2174"/>
      <c r="M2316" s="2174"/>
      <c r="N2316" s="2174"/>
      <c r="O2316" s="2174"/>
      <c r="P2316" s="2174"/>
      <c r="Q2316" s="2174"/>
      <c r="R2316" s="1325"/>
      <c r="S2316" s="1326"/>
      <c r="T2316" s="1326"/>
      <c r="U2316" s="1326"/>
      <c r="V2316" s="1326"/>
      <c r="W2316" s="1326"/>
      <c r="X2316" s="1326"/>
      <c r="AC2316" s="1292"/>
      <c r="AE2316" s="40"/>
      <c r="AF2316" s="40"/>
      <c r="AH2316" s="40"/>
      <c r="AJ2316" s="40"/>
      <c r="AK2316" s="40"/>
      <c r="AL2316" s="40"/>
    </row>
    <row r="2317" spans="1:38" s="737" customFormat="1" ht="17" customHeight="1">
      <c r="A2317" s="1704">
        <f>IF(G2270="",0,1)</f>
        <v>0</v>
      </c>
      <c r="B2317" s="1655"/>
      <c r="C2317" s="1283"/>
      <c r="D2317" s="1561"/>
      <c r="E2317" s="1474" t="str">
        <f t="shared" si="218"/>
        <v/>
      </c>
      <c r="F2317" s="1789"/>
      <c r="G2317" s="1316"/>
      <c r="H2317" s="1317" t="str">
        <f>H$112</f>
        <v>Isolation des conduites</v>
      </c>
      <c r="I2317" s="1317"/>
      <c r="J2317" s="1317"/>
      <c r="K2317" s="2173" t="str">
        <f>AK2270</f>
        <v/>
      </c>
      <c r="L2317" s="2173"/>
      <c r="M2317" s="2173"/>
      <c r="N2317" s="2173"/>
      <c r="O2317" s="2173"/>
      <c r="P2317" s="2173"/>
      <c r="Q2317" s="2173"/>
      <c r="R2317" s="1318" t="str">
        <f>IF(S2317=0,"",IF(BH2270=Q$40,R$40,R$41))</f>
        <v>d'ici à 8 ans</v>
      </c>
      <c r="S2317" s="1327" t="str">
        <f>AY2270</f>
        <v/>
      </c>
      <c r="T2317" s="1327"/>
      <c r="U2317" s="1327"/>
      <c r="V2317" s="527"/>
      <c r="W2317" s="1320"/>
      <c r="X2317" s="1319" t="str">
        <f>IF(V2317=V$41,0,S2317)</f>
        <v/>
      </c>
      <c r="Z2317" s="1328">
        <f>IF(S2317=0,1,IF(V2317=V$41,2,3))</f>
        <v>3</v>
      </c>
      <c r="AA2317" s="1322">
        <f>IF(R2317=AA2302,S2317,0)</f>
        <v>0</v>
      </c>
      <c r="AB2317" s="1322" t="str">
        <f>IF(R2317=AB2302,S2317,0)</f>
        <v/>
      </c>
      <c r="AC2317" s="1292"/>
      <c r="AD2317" s="1322">
        <f>IF(R2317=AD2302,X2317,0)</f>
        <v>0</v>
      </c>
      <c r="AE2317" s="1322" t="str">
        <f>IF(R2317=AE2302,X2317,0)</f>
        <v/>
      </c>
      <c r="AF2317" s="40"/>
      <c r="AH2317" s="40"/>
      <c r="AI2317" s="1322">
        <f>AD2317</f>
        <v>0</v>
      </c>
      <c r="AJ2317" s="1322" t="str">
        <f>AE2317</f>
        <v/>
      </c>
      <c r="AK2317" s="40"/>
      <c r="AL2317" s="40"/>
    </row>
    <row r="2318" spans="1:38" s="737" customFormat="1" ht="15" customHeight="1">
      <c r="A2318" s="1704">
        <f>IF(G2270="",0,1)</f>
        <v>0</v>
      </c>
      <c r="B2318" s="1655"/>
      <c r="C2318" s="1283"/>
      <c r="D2318" s="1561"/>
      <c r="E2318" s="1474" t="str">
        <f t="shared" si="218"/>
        <v/>
      </c>
      <c r="F2318" s="1789"/>
      <c r="G2318" s="1323"/>
      <c r="H2318" s="1324"/>
      <c r="I2318" s="1324"/>
      <c r="J2318" s="1324"/>
      <c r="K2318" s="2174"/>
      <c r="L2318" s="2174"/>
      <c r="M2318" s="2174"/>
      <c r="N2318" s="2174"/>
      <c r="O2318" s="2174"/>
      <c r="P2318" s="2174"/>
      <c r="Q2318" s="2174"/>
      <c r="R2318" s="1325"/>
      <c r="S2318" s="1326"/>
      <c r="T2318" s="1326"/>
      <c r="U2318" s="1326"/>
      <c r="V2318" s="1326"/>
      <c r="W2318" s="1326"/>
      <c r="X2318" s="1326"/>
      <c r="AC2318" s="1292"/>
      <c r="AE2318" s="40"/>
      <c r="AF2318" s="40"/>
      <c r="AH2318" s="40"/>
      <c r="AJ2318" s="40"/>
      <c r="AK2318" s="40"/>
      <c r="AL2318" s="40"/>
    </row>
    <row r="2319" spans="1:38" s="737" customFormat="1" ht="17" customHeight="1">
      <c r="A2319" s="1704">
        <f>IF(G2270="",0,1)</f>
        <v>0</v>
      </c>
      <c r="B2319" s="1655"/>
      <c r="C2319" s="1283"/>
      <c r="D2319" s="1561"/>
      <c r="E2319" s="1474" t="str">
        <f t="shared" si="218"/>
        <v/>
      </c>
      <c r="F2319" s="1789"/>
      <c r="G2319" s="1316"/>
      <c r="H2319" s="1317" t="str">
        <f>H$114</f>
        <v>Isolation du distributeur de chauffage</v>
      </c>
      <c r="I2319" s="1317"/>
      <c r="J2319" s="1317"/>
      <c r="K2319" s="2173" t="str">
        <f>AL2270</f>
        <v/>
      </c>
      <c r="L2319" s="2173"/>
      <c r="M2319" s="2173"/>
      <c r="N2319" s="2173"/>
      <c r="O2319" s="2173"/>
      <c r="P2319" s="2173"/>
      <c r="Q2319" s="2173"/>
      <c r="R2319" s="1318" t="str">
        <f>IF(S2319=0,"",IF(BI2270=Q$40,R$40,R$41))</f>
        <v>d'ici à 8 ans</v>
      </c>
      <c r="S2319" s="1327" t="str">
        <f>AZ2270</f>
        <v/>
      </c>
      <c r="T2319" s="1327"/>
      <c r="U2319" s="1327"/>
      <c r="V2319" s="527"/>
      <c r="W2319" s="1320"/>
      <c r="X2319" s="1319" t="str">
        <f>IF(V2319=V$41,0,S2319)</f>
        <v/>
      </c>
      <c r="Z2319" s="1328">
        <f>IF(S2319=0,1,IF(V2319=V$41,2,3))</f>
        <v>3</v>
      </c>
      <c r="AA2319" s="1322">
        <f>IF(R2319=AA$97,S2319,0)</f>
        <v>0</v>
      </c>
      <c r="AB2319" s="1322" t="str">
        <f>IF(R2319=AB$97,S2319,0)</f>
        <v/>
      </c>
      <c r="AC2319" s="1292"/>
      <c r="AD2319" s="1322">
        <f>IF(R2319=AD$97,X2319,0)</f>
        <v>0</v>
      </c>
      <c r="AE2319" s="1322" t="str">
        <f>IF(R2319=AE$97,X2319,0)</f>
        <v/>
      </c>
      <c r="AF2319" s="40"/>
      <c r="AH2319" s="40"/>
      <c r="AI2319" s="1322">
        <f>AD2319</f>
        <v>0</v>
      </c>
      <c r="AJ2319" s="1322" t="str">
        <f>AE2319</f>
        <v/>
      </c>
      <c r="AK2319" s="40"/>
      <c r="AL2319" s="40"/>
    </row>
    <row r="2320" spans="1:38" s="737" customFormat="1" ht="17" customHeight="1">
      <c r="A2320" s="1704">
        <f>IF(G2270="",0,1)</f>
        <v>0</v>
      </c>
      <c r="B2320" s="1655"/>
      <c r="C2320" s="1283"/>
      <c r="D2320" s="1561"/>
      <c r="E2320" s="1474" t="str">
        <f t="shared" si="218"/>
        <v/>
      </c>
      <c r="F2320" s="1789"/>
      <c r="G2320" s="1323"/>
      <c r="H2320" s="1324"/>
      <c r="I2320" s="1324"/>
      <c r="J2320" s="1324"/>
      <c r="K2320" s="2174"/>
      <c r="L2320" s="2174"/>
      <c r="M2320" s="2174"/>
      <c r="N2320" s="2174"/>
      <c r="O2320" s="2174"/>
      <c r="P2320" s="2174"/>
      <c r="Q2320" s="2174"/>
      <c r="R2320" s="1325"/>
      <c r="S2320" s="1326"/>
      <c r="T2320" s="1326"/>
      <c r="U2320" s="1326"/>
      <c r="V2320" s="1326"/>
      <c r="W2320" s="1326"/>
      <c r="X2320" s="1326"/>
      <c r="AC2320" s="1292"/>
      <c r="AE2320" s="40"/>
      <c r="AF2320" s="40"/>
      <c r="AH2320" s="40"/>
      <c r="AJ2320" s="40"/>
      <c r="AK2320" s="40"/>
      <c r="AL2320" s="40"/>
    </row>
    <row r="2321" spans="1:38" s="1292" customFormat="1" ht="18" customHeight="1">
      <c r="A2321" s="1704">
        <f>IF(G2270="",0,1)</f>
        <v>0</v>
      </c>
      <c r="B2321" s="1629"/>
      <c r="C2321" s="1283"/>
      <c r="D2321" s="1564">
        <f>IF(I2321="",-1,0)</f>
        <v>-1</v>
      </c>
      <c r="E2321" s="1474" t="str">
        <f t="shared" si="218"/>
        <v/>
      </c>
      <c r="F2321" s="1789"/>
      <c r="G2321" s="1329" t="str">
        <f>G$116</f>
        <v>Total</v>
      </c>
      <c r="H2321" s="1329"/>
      <c r="I2321" s="1330"/>
      <c r="J2321" s="1331"/>
      <c r="K2321" s="1332">
        <f>AK2271</f>
        <v>0</v>
      </c>
      <c r="L2321" s="1332"/>
      <c r="M2321" s="1332"/>
      <c r="N2321" s="1332"/>
      <c r="O2321" s="1332"/>
      <c r="P2321" s="1332"/>
      <c r="Q2321" s="1332"/>
      <c r="R2321" s="1332"/>
      <c r="S2321" s="1286">
        <f>SUM(S2307:S2320)</f>
        <v>0</v>
      </c>
      <c r="T2321" s="1333"/>
      <c r="U2321" s="1286"/>
      <c r="V2321" s="1286">
        <f>SUM(V2307:V2320)</f>
        <v>0</v>
      </c>
      <c r="W2321" s="1286">
        <f>SUM(W2307:W2320)</f>
        <v>0</v>
      </c>
      <c r="X2321" s="1286">
        <f>SUM(X2307:X2320)</f>
        <v>0</v>
      </c>
      <c r="Y2321" s="2"/>
      <c r="Z2321" s="2"/>
      <c r="AA2321" s="1334">
        <f>SUM(AA2307:AA2320)</f>
        <v>0</v>
      </c>
      <c r="AB2321" s="1334">
        <f>SUM(AB2307:AB2320)</f>
        <v>0</v>
      </c>
      <c r="AD2321" s="1334">
        <f>SUM(AD2307:AD2320)</f>
        <v>0</v>
      </c>
      <c r="AE2321" s="1334">
        <f>SUM(AE2307:AE2320)</f>
        <v>0</v>
      </c>
      <c r="AF2321" s="1415"/>
      <c r="AG2321" s="1334">
        <f>SUM(AG2307:AG2320)</f>
        <v>0</v>
      </c>
      <c r="AH2321" s="1334">
        <f>SUM(AH2307:AH2320)</f>
        <v>0</v>
      </c>
      <c r="AI2321" s="1334">
        <f>SUM(AI2307:AI2320)</f>
        <v>0</v>
      </c>
      <c r="AJ2321" s="1334">
        <f>SUM(AJ2307:AJ2320)</f>
        <v>0</v>
      </c>
      <c r="AK2321" s="1415"/>
      <c r="AL2321" s="1415"/>
    </row>
    <row r="2322" spans="1:38" s="731" customFormat="1" ht="25" customHeight="1">
      <c r="A2322" s="1704">
        <f>IF(G2270="",0,1)</f>
        <v>0</v>
      </c>
      <c r="B2322" s="1629"/>
      <c r="C2322" s="1283"/>
      <c r="D2322" s="1561"/>
      <c r="E2322" s="1474" t="str">
        <f t="shared" si="218"/>
        <v/>
      </c>
      <c r="F2322" s="1789"/>
      <c r="G2322" s="1315"/>
      <c r="H2322" s="1335"/>
      <c r="I2322" s="1336"/>
      <c r="J2322" s="1337"/>
      <c r="K2322" s="1338"/>
      <c r="L2322" s="1338"/>
      <c r="M2322" s="1338"/>
      <c r="N2322" s="1338"/>
      <c r="O2322" s="1338"/>
      <c r="P2322" s="1338"/>
      <c r="Q2322" s="1338"/>
      <c r="R2322" s="1338"/>
      <c r="S2322" s="1337"/>
      <c r="T2322" s="1337"/>
      <c r="U2322" s="1337"/>
      <c r="V2322" s="1339"/>
      <c r="W2322" s="989"/>
      <c r="X2322" s="2"/>
      <c r="Y2322" s="2"/>
      <c r="Z2322" s="2"/>
      <c r="AA2322" s="2"/>
      <c r="AB2322" s="2"/>
      <c r="AC2322" s="1292"/>
      <c r="AD2322" s="1415"/>
      <c r="AE2322" s="1415"/>
      <c r="AF2322" s="1415"/>
      <c r="AG2322" s="1415"/>
      <c r="AH2322" s="1415"/>
      <c r="AI2322" s="1415"/>
      <c r="AJ2322" s="1415"/>
      <c r="AK2322" s="1415"/>
      <c r="AL2322" s="1415"/>
    </row>
    <row r="2323" spans="1:38" s="1279" customFormat="1" ht="19" customHeight="1">
      <c r="A2323" s="1704">
        <f>IF(G2270="",0,1)</f>
        <v>0</v>
      </c>
      <c r="B2323" s="1704"/>
      <c r="C2323" s="1565"/>
      <c r="D2323" s="1566"/>
      <c r="E2323" s="1474" t="str">
        <f t="shared" si="218"/>
        <v/>
      </c>
      <c r="F2323" s="1789"/>
      <c r="G2323" s="1340"/>
      <c r="H2323" s="1341" t="str">
        <f>H$118</f>
        <v>Economies</v>
      </c>
      <c r="I2323" s="1342"/>
      <c r="J2323" s="1343"/>
      <c r="K2323" s="1344" t="str">
        <f>K$118</f>
        <v>Ensemble des mesures 1</v>
      </c>
      <c r="L2323" s="1345"/>
      <c r="M2323" s="1261"/>
      <c r="N2323" s="1346"/>
      <c r="O2323" s="1346"/>
      <c r="P2323" s="1346"/>
      <c r="Q2323" s="1346"/>
      <c r="R2323" s="1346"/>
      <c r="S2323" s="1347">
        <f>AA2321</f>
        <v>0</v>
      </c>
      <c r="T2323" s="1261"/>
      <c r="U2323" s="1261"/>
      <c r="V2323" s="1261"/>
      <c r="W2323" s="1348"/>
      <c r="X2323" s="1349">
        <f>AD2321</f>
        <v>0</v>
      </c>
      <c r="Y2323" s="1350"/>
      <c r="Z2323" s="1350"/>
      <c r="AA2323" s="1350"/>
      <c r="AB2323" s="1350"/>
      <c r="AC2323" s="1350"/>
    </row>
    <row r="2324" spans="1:38" s="1355" customFormat="1" ht="19" customHeight="1">
      <c r="A2324" s="1704">
        <f>IF(G2270="",0,1)</f>
        <v>0</v>
      </c>
      <c r="B2324" s="1646"/>
      <c r="C2324" s="1565"/>
      <c r="D2324" s="1567"/>
      <c r="E2324" s="1474" t="str">
        <f t="shared" si="218"/>
        <v/>
      </c>
      <c r="F2324" s="1789"/>
      <c r="G2324" s="1351"/>
      <c r="H2324" s="1352" t="s">
        <v>100</v>
      </c>
      <c r="I2324" s="1353"/>
      <c r="J2324" s="1354"/>
      <c r="K2324" s="1344" t="str">
        <f>K$119</f>
        <v>Ensemble des mesures 2</v>
      </c>
      <c r="L2324" s="1345"/>
      <c r="M2324" s="1261"/>
      <c r="N2324" s="1346"/>
      <c r="O2324" s="1346"/>
      <c r="P2324" s="1346"/>
      <c r="Q2324" s="1346"/>
      <c r="R2324" s="1346"/>
      <c r="S2324" s="1347">
        <f>AB2321</f>
        <v>0</v>
      </c>
      <c r="T2324" s="1261"/>
      <c r="U2324" s="1261"/>
      <c r="V2324" s="1261"/>
      <c r="W2324" s="1348"/>
      <c r="X2324" s="1349">
        <f>AE2321</f>
        <v>0</v>
      </c>
      <c r="Y2324" s="208"/>
      <c r="Z2324" s="208"/>
      <c r="AA2324" s="208"/>
      <c r="AB2324" s="208"/>
      <c r="AC2324" s="208"/>
      <c r="AD2324" s="198"/>
      <c r="AE2324" s="198"/>
      <c r="AF2324" s="198"/>
      <c r="AG2324" s="198"/>
      <c r="AH2324" s="198"/>
      <c r="AI2324" s="198"/>
      <c r="AJ2324" s="198"/>
      <c r="AK2324" s="198"/>
      <c r="AL2324" s="198"/>
    </row>
    <row r="2325" spans="1:38" s="1368" customFormat="1" ht="19" customHeight="1">
      <c r="A2325" s="1704">
        <f>IF(G2270="",0,1)</f>
        <v>0</v>
      </c>
      <c r="B2325" s="1709"/>
      <c r="C2325" s="1568"/>
      <c r="D2325" s="1569"/>
      <c r="E2325" s="1474" t="str">
        <f t="shared" si="218"/>
        <v/>
      </c>
      <c r="F2325" s="1789"/>
      <c r="G2325" s="1359"/>
      <c r="H2325" s="1360"/>
      <c r="I2325" s="1361"/>
      <c r="J2325" s="1360"/>
      <c r="K2325" s="1414" t="str">
        <f>K$120</f>
        <v>Total (ensemble des mesures 1+2)</v>
      </c>
      <c r="L2325" s="1363"/>
      <c r="M2325" s="1364"/>
      <c r="N2325" s="1362"/>
      <c r="O2325" s="1362"/>
      <c r="P2325" s="1362"/>
      <c r="Q2325" s="1362"/>
      <c r="R2325" s="1362"/>
      <c r="S2325" s="1365">
        <f>SUM(S2323:S2324)</f>
        <v>0</v>
      </c>
      <c r="T2325" s="1364"/>
      <c r="U2325" s="1364"/>
      <c r="V2325" s="1364"/>
      <c r="W2325" s="1366"/>
      <c r="X2325" s="1367">
        <f>SUM(X2323:X2324)</f>
        <v>0</v>
      </c>
      <c r="Y2325" s="933"/>
      <c r="Z2325" s="933"/>
      <c r="AA2325" s="933"/>
      <c r="AB2325" s="933"/>
      <c r="AC2325" s="933"/>
      <c r="AD2325" s="21"/>
      <c r="AE2325" s="21"/>
      <c r="AF2325" s="21"/>
      <c r="AG2325" s="21"/>
      <c r="AH2325" s="21"/>
      <c r="AI2325" s="21"/>
      <c r="AJ2325" s="21"/>
      <c r="AK2325" s="21"/>
      <c r="AL2325" s="21"/>
    </row>
    <row r="2326" spans="1:38" s="731" customFormat="1" ht="25" customHeight="1">
      <c r="A2326" s="1704">
        <f>IF(G2270="",0,1)</f>
        <v>0</v>
      </c>
      <c r="B2326" s="1629"/>
      <c r="C2326" s="1283"/>
      <c r="D2326" s="1561"/>
      <c r="E2326" s="1474" t="str">
        <f t="shared" si="218"/>
        <v/>
      </c>
      <c r="F2326" s="1789"/>
      <c r="G2326" s="1315"/>
      <c r="H2326" s="1335"/>
      <c r="I2326" s="1336"/>
      <c r="J2326" s="1337"/>
      <c r="K2326" s="1338"/>
      <c r="L2326" s="1338"/>
      <c r="M2326" s="1338"/>
      <c r="N2326" s="1338"/>
      <c r="O2326" s="1338"/>
      <c r="P2326" s="1338"/>
      <c r="Q2326" s="1338"/>
      <c r="R2326" s="1338"/>
      <c r="S2326" s="1337"/>
      <c r="T2326" s="1337"/>
      <c r="U2326" s="1337"/>
      <c r="V2326" s="1339"/>
      <c r="W2326" s="989"/>
      <c r="X2326" s="2"/>
      <c r="Y2326" s="2"/>
      <c r="Z2326" s="2"/>
      <c r="AA2326" s="2"/>
      <c r="AB2326" s="2"/>
      <c r="AC2326" s="1291"/>
      <c r="AD2326" s="1415"/>
      <c r="AE2326" s="1415"/>
      <c r="AF2326" s="1415"/>
      <c r="AG2326" s="1415"/>
      <c r="AH2326" s="1415"/>
      <c r="AI2326" s="1415"/>
      <c r="AJ2326" s="1415"/>
      <c r="AK2326" s="1415"/>
      <c r="AL2326" s="1415"/>
    </row>
    <row r="2327" spans="1:38" s="731" customFormat="1" ht="25" customHeight="1">
      <c r="A2327" s="1704">
        <f>IF(G2270="",0,1)</f>
        <v>0</v>
      </c>
      <c r="B2327" s="1629"/>
      <c r="C2327" s="1283"/>
      <c r="D2327" s="1561"/>
      <c r="E2327" s="1474" t="str">
        <f t="shared" si="218"/>
        <v/>
      </c>
      <c r="F2327" s="1789"/>
      <c r="G2327" s="1315"/>
      <c r="H2327" s="1619" t="s">
        <v>909</v>
      </c>
      <c r="I2327" s="1369"/>
      <c r="J2327" s="1369"/>
      <c r="K2327" s="1369"/>
      <c r="L2327" s="1369"/>
      <c r="M2327" s="1369"/>
      <c r="N2327" s="1369"/>
      <c r="O2327" s="1369"/>
      <c r="P2327" s="1369"/>
      <c r="Q2327" s="1369"/>
      <c r="R2327" s="1369"/>
      <c r="S2327" s="1369"/>
      <c r="T2327" s="1369"/>
      <c r="U2327" s="1369"/>
      <c r="V2327" s="1369"/>
      <c r="W2327" s="1369"/>
      <c r="X2327" s="2"/>
      <c r="Y2327" s="2"/>
      <c r="Z2327" s="2"/>
      <c r="AA2327" s="2"/>
      <c r="AB2327" s="2"/>
      <c r="AC2327" s="1291"/>
      <c r="AD2327" s="1415"/>
      <c r="AE2327" s="1415"/>
      <c r="AF2327" s="1415"/>
      <c r="AG2327" s="1415"/>
      <c r="AH2327" s="1415"/>
      <c r="AI2327" s="1415"/>
      <c r="AJ2327" s="1415"/>
      <c r="AK2327" s="1415"/>
      <c r="AL2327" s="1415"/>
    </row>
    <row r="2328" spans="1:38" s="731" customFormat="1" ht="84" customHeight="1">
      <c r="A2328" s="1704">
        <f>IF(G2270="",0,1)</f>
        <v>0</v>
      </c>
      <c r="B2328" s="1629"/>
      <c r="C2328" s="1283"/>
      <c r="D2328" s="1561"/>
      <c r="E2328" s="1474" t="str">
        <f t="shared" si="218"/>
        <v/>
      </c>
      <c r="F2328" s="1789"/>
      <c r="G2328" s="1315"/>
      <c r="H2328" s="2188"/>
      <c r="I2328" s="2189"/>
      <c r="J2328" s="2189"/>
      <c r="K2328" s="2189"/>
      <c r="L2328" s="2189"/>
      <c r="M2328" s="2189"/>
      <c r="N2328" s="2189"/>
      <c r="O2328" s="2189"/>
      <c r="P2328" s="2189"/>
      <c r="Q2328" s="2189"/>
      <c r="R2328" s="2189"/>
      <c r="S2328" s="2189"/>
      <c r="T2328" s="2189"/>
      <c r="U2328" s="2189"/>
      <c r="V2328" s="2189"/>
      <c r="W2328" s="2190"/>
      <c r="X2328" s="2"/>
      <c r="Y2328" s="2"/>
      <c r="Z2328" s="2"/>
      <c r="AA2328" s="2"/>
      <c r="AB2328" s="2"/>
      <c r="AC2328" s="1291"/>
      <c r="AD2328" s="1415"/>
      <c r="AE2328" s="1415"/>
      <c r="AF2328" s="1415"/>
      <c r="AG2328" s="1415"/>
      <c r="AH2328" s="1415"/>
      <c r="AI2328" s="1415"/>
      <c r="AJ2328" s="1415"/>
      <c r="AK2328" s="1415"/>
      <c r="AL2328" s="1415"/>
    </row>
    <row r="2329" spans="1:38" s="731" customFormat="1" ht="25" customHeight="1">
      <c r="A2329" s="1704">
        <f>IF(G2270="",0,1)</f>
        <v>0</v>
      </c>
      <c r="B2329" s="1629"/>
      <c r="C2329" s="1283"/>
      <c r="D2329" s="1561"/>
      <c r="E2329" s="1474" t="str">
        <f t="shared" si="218"/>
        <v/>
      </c>
      <c r="F2329" s="1789"/>
      <c r="G2329" s="1315"/>
      <c r="H2329" s="1335"/>
      <c r="I2329" s="1336"/>
      <c r="J2329" s="1336"/>
      <c r="K2329" s="1336"/>
      <c r="L2329" s="1336"/>
      <c r="M2329" s="1336"/>
      <c r="N2329" s="1336"/>
      <c r="O2329" s="1336"/>
      <c r="P2329" s="1336"/>
      <c r="Q2329" s="1336"/>
      <c r="R2329" s="1336"/>
      <c r="S2329" s="1336"/>
      <c r="T2329" s="1336"/>
      <c r="U2329" s="1336"/>
      <c r="V2329" s="1336"/>
      <c r="W2329" s="1336"/>
      <c r="X2329" s="2"/>
      <c r="Y2329" s="2"/>
      <c r="Z2329" s="2"/>
      <c r="AA2329" s="2"/>
      <c r="AB2329" s="2"/>
      <c r="AC2329" s="1291"/>
      <c r="AD2329" s="1415"/>
      <c r="AE2329" s="1415"/>
      <c r="AF2329" s="1415"/>
      <c r="AG2329" s="1415"/>
      <c r="AH2329" s="1415"/>
      <c r="AI2329" s="1415"/>
      <c r="AJ2329" s="1415"/>
      <c r="AK2329" s="1415"/>
      <c r="AL2329" s="1415"/>
    </row>
    <row r="2330" spans="1:38" s="731" customFormat="1" ht="25" customHeight="1">
      <c r="A2330" s="1704">
        <f>IF(G2270="",0,1)</f>
        <v>0</v>
      </c>
      <c r="B2330" s="1629"/>
      <c r="C2330" s="1283"/>
      <c r="D2330" s="1561"/>
      <c r="E2330" s="1474" t="str">
        <f t="shared" si="218"/>
        <v/>
      </c>
      <c r="F2330" s="1789"/>
      <c r="G2330" s="1315"/>
      <c r="H2330" s="1335"/>
      <c r="I2330" s="1336"/>
      <c r="J2330" s="1337"/>
      <c r="K2330" s="1338"/>
      <c r="L2330" s="1338"/>
      <c r="M2330" s="1338"/>
      <c r="N2330" s="1338"/>
      <c r="O2330" s="1338"/>
      <c r="P2330" s="1338"/>
      <c r="Q2330" s="1338"/>
      <c r="R2330" s="1338"/>
      <c r="S2330" s="1337"/>
      <c r="T2330" s="1337"/>
      <c r="U2330" s="1337"/>
      <c r="V2330" s="1339"/>
      <c r="W2330" s="989"/>
      <c r="X2330" s="2"/>
      <c r="Y2330" s="2"/>
      <c r="Z2330" s="2"/>
      <c r="AA2330" s="2"/>
      <c r="AB2330" s="2"/>
      <c r="AC2330" s="1291"/>
      <c r="AD2330" s="1415"/>
      <c r="AE2330" s="1415"/>
      <c r="AF2330" s="1415"/>
      <c r="AG2330" s="1415"/>
      <c r="AH2330" s="1415"/>
      <c r="AI2330" s="1415"/>
      <c r="AJ2330" s="1415"/>
      <c r="AK2330" s="1415"/>
      <c r="AL2330" s="1415"/>
    </row>
    <row r="2331" spans="1:38" s="731" customFormat="1" ht="25" customHeight="1">
      <c r="A2331" s="1704">
        <f>IF(G2270="",0,1)</f>
        <v>0</v>
      </c>
      <c r="B2331" s="1629"/>
      <c r="C2331" s="1283"/>
      <c r="D2331" s="1561"/>
      <c r="E2331" s="1474" t="str">
        <f t="shared" si="218"/>
        <v/>
      </c>
      <c r="F2331" s="1789"/>
      <c r="G2331" s="1315"/>
      <c r="H2331" s="1335"/>
      <c r="I2331" s="1336"/>
      <c r="J2331" s="1337"/>
      <c r="K2331" s="1338"/>
      <c r="L2331" s="1338"/>
      <c r="M2331" s="1338"/>
      <c r="N2331" s="1338"/>
      <c r="O2331" s="1338"/>
      <c r="P2331" s="1338"/>
      <c r="Q2331" s="1338"/>
      <c r="R2331" s="1338"/>
      <c r="S2331" s="1337"/>
      <c r="T2331" s="1337"/>
      <c r="U2331" s="1337"/>
      <c r="V2331" s="1339"/>
      <c r="W2331" s="989"/>
      <c r="X2331" s="2"/>
      <c r="Y2331" s="2"/>
      <c r="Z2331" s="2"/>
      <c r="AA2331" s="2"/>
      <c r="AB2331" s="2"/>
      <c r="AC2331" s="1291"/>
      <c r="AD2331" s="1415"/>
      <c r="AE2331" s="1415"/>
      <c r="AF2331" s="1415"/>
      <c r="AG2331" s="1415"/>
      <c r="AH2331" s="1415"/>
      <c r="AI2331" s="1415"/>
      <c r="AJ2331" s="1415"/>
      <c r="AK2331" s="1415"/>
      <c r="AL2331" s="1415"/>
    </row>
    <row r="2332" spans="1:38" s="1292" customFormat="1" ht="24" thickBot="1">
      <c r="A2332" s="1704">
        <f>IF(G2270="",0,1)</f>
        <v>0</v>
      </c>
      <c r="B2332" s="1629"/>
      <c r="C2332" s="1283"/>
      <c r="D2332" s="1561"/>
      <c r="E2332" s="1474" t="str">
        <f t="shared" si="218"/>
        <v/>
      </c>
      <c r="F2332" s="1789"/>
      <c r="G2332" s="777" t="str">
        <f>CONCATENATE(G2270, G$39)</f>
        <v>: Contrôle d'optimisation énergétique</v>
      </c>
      <c r="H2332" s="777"/>
      <c r="I2332" s="777"/>
      <c r="J2332" s="777"/>
      <c r="K2332" s="777"/>
      <c r="L2332" s="777"/>
      <c r="M2332" s="777"/>
      <c r="N2332" s="777"/>
      <c r="O2332" s="777"/>
      <c r="P2332" s="777"/>
      <c r="Q2332" s="777"/>
      <c r="R2332" s="777"/>
      <c r="S2332" s="777"/>
      <c r="T2332" s="777"/>
      <c r="U2332" s="2175"/>
      <c r="V2332" s="2175"/>
      <c r="W2332" s="1570"/>
      <c r="X2332" s="2"/>
      <c r="Y2332" s="2"/>
      <c r="Z2332" s="2"/>
      <c r="AA2332" s="2"/>
      <c r="AB2332" s="2"/>
      <c r="AC2332" s="1291"/>
      <c r="AD2332" s="1415"/>
    </row>
    <row r="2333" spans="1:38" s="731" customFormat="1" ht="25" customHeight="1">
      <c r="A2333" s="1704">
        <f>IF(G2270="",0,1)</f>
        <v>0</v>
      </c>
      <c r="B2333" s="1629"/>
      <c r="C2333" s="1283"/>
      <c r="D2333" s="1561"/>
      <c r="E2333" s="1474" t="str">
        <f t="shared" si="218"/>
        <v/>
      </c>
      <c r="F2333" s="1789"/>
      <c r="G2333" s="1315"/>
      <c r="H2333" s="1335"/>
      <c r="I2333" s="1336"/>
      <c r="J2333" s="1337"/>
      <c r="K2333" s="1338"/>
      <c r="L2333" s="1338"/>
      <c r="M2333" s="1338"/>
      <c r="N2333" s="1338"/>
      <c r="O2333" s="1338"/>
      <c r="P2333" s="1338"/>
      <c r="Q2333" s="1338"/>
      <c r="R2333" s="1338"/>
      <c r="S2333" s="1337"/>
      <c r="T2333" s="1337"/>
      <c r="U2333" s="1337"/>
      <c r="V2333" s="1339"/>
      <c r="W2333" s="989"/>
      <c r="X2333" s="2"/>
      <c r="Y2333" s="2"/>
      <c r="Z2333" s="2"/>
      <c r="AA2333" s="2"/>
      <c r="AB2333" s="2"/>
      <c r="AC2333" s="1291"/>
      <c r="AD2333" s="1415"/>
      <c r="AE2333" s="1415"/>
      <c r="AF2333" s="1415"/>
      <c r="AG2333" s="1415"/>
      <c r="AH2333" s="1415"/>
      <c r="AI2333" s="1415"/>
      <c r="AJ2333" s="1415"/>
      <c r="AK2333" s="1415"/>
      <c r="AL2333" s="1415"/>
    </row>
    <row r="2334" spans="1:38" s="731" customFormat="1" ht="25" customHeight="1">
      <c r="A2334" s="1704">
        <f>IF(G2270="",0,1)</f>
        <v>0</v>
      </c>
      <c r="B2334" s="1629"/>
      <c r="C2334" s="1283"/>
      <c r="D2334" s="1561"/>
      <c r="E2334" s="1474" t="str">
        <f t="shared" si="218"/>
        <v/>
      </c>
      <c r="F2334" s="1789"/>
      <c r="G2334" s="1571" t="str">
        <f>G$129</f>
        <v>Réalisez les mesures d'optimisation énergétique au moins 1 x par an - au mieux avant la période de chauffe.</v>
      </c>
      <c r="H2334" s="1335"/>
      <c r="I2334" s="1336"/>
      <c r="J2334" s="1337"/>
      <c r="K2334" s="1338"/>
      <c r="L2334" s="1338"/>
      <c r="M2334" s="1338"/>
      <c r="N2334" s="1338"/>
      <c r="O2334" s="1338"/>
      <c r="P2334" s="1338"/>
      <c r="Q2334" s="1338"/>
      <c r="R2334" s="1338"/>
      <c r="S2334" s="1337"/>
      <c r="T2334" s="1337"/>
      <c r="U2334" s="1337"/>
      <c r="V2334" s="1339"/>
      <c r="W2334" s="989"/>
      <c r="X2334" s="2"/>
      <c r="Y2334" s="2"/>
      <c r="Z2334" s="2"/>
      <c r="AA2334" s="2"/>
      <c r="AB2334" s="2"/>
      <c r="AC2334" s="1291"/>
      <c r="AD2334" s="1415"/>
      <c r="AE2334" s="1415"/>
      <c r="AF2334" s="1415"/>
      <c r="AG2334" s="1415"/>
      <c r="AH2334" s="1415"/>
      <c r="AI2334" s="1415"/>
      <c r="AJ2334" s="1415"/>
      <c r="AK2334" s="1415"/>
      <c r="AL2334" s="1415"/>
    </row>
    <row r="2335" spans="1:38" s="731" customFormat="1" ht="25" customHeight="1">
      <c r="A2335" s="1704">
        <f>IF(G2270="",0,1)</f>
        <v>0</v>
      </c>
      <c r="B2335" s="1629"/>
      <c r="C2335" s="1283"/>
      <c r="D2335" s="1561"/>
      <c r="E2335" s="1474" t="str">
        <f t="shared" ref="E2335:E2368" si="219">IF((SUM(A2335:C2335))&gt;0,G$42,"")</f>
        <v/>
      </c>
      <c r="F2335" s="1789"/>
      <c r="G2335" s="1571"/>
      <c r="H2335" s="1335"/>
      <c r="I2335" s="1336"/>
      <c r="J2335" s="1337"/>
      <c r="K2335" s="1338"/>
      <c r="L2335" s="1338"/>
      <c r="M2335" s="1338"/>
      <c r="N2335" s="1338"/>
      <c r="O2335" s="1338"/>
      <c r="P2335" s="1338"/>
      <c r="Q2335" s="1338"/>
      <c r="R2335" s="1338"/>
      <c r="S2335" s="1572" t="str">
        <f>S$130</f>
        <v>Réalisé</v>
      </c>
      <c r="V2335" s="955" t="str">
        <f>V$130</f>
        <v>Nom, date</v>
      </c>
      <c r="W2335" s="989"/>
      <c r="X2335" s="2"/>
      <c r="Y2335" s="2"/>
      <c r="Z2335" s="2"/>
      <c r="AA2335" s="2"/>
      <c r="AB2335" s="2"/>
      <c r="AC2335" s="1291"/>
      <c r="AD2335" s="1415"/>
      <c r="AE2335" s="1415"/>
      <c r="AF2335" s="1415"/>
      <c r="AG2335" s="1415"/>
      <c r="AH2335" s="1415"/>
      <c r="AI2335" s="1415"/>
      <c r="AJ2335" s="1415"/>
      <c r="AK2335" s="1415"/>
      <c r="AL2335" s="1415"/>
    </row>
    <row r="2336" spans="1:38" s="731" customFormat="1" ht="25" customHeight="1">
      <c r="A2336" s="1704">
        <f>IF(G2270="",0,1)</f>
        <v>0</v>
      </c>
      <c r="B2336" s="1629"/>
      <c r="C2336" s="1283"/>
      <c r="D2336" s="1561"/>
      <c r="E2336" s="1474" t="str">
        <f t="shared" si="219"/>
        <v/>
      </c>
      <c r="F2336" s="1789"/>
      <c r="G2336" s="1335" t="str">
        <f>G$131</f>
        <v>2.1 Etanchéité</v>
      </c>
      <c r="H2336" s="1335"/>
      <c r="I2336" s="1336"/>
      <c r="J2336" s="1337"/>
      <c r="K2336" s="1338"/>
      <c r="L2336" s="1338"/>
      <c r="M2336" s="1338"/>
      <c r="N2336" s="1338"/>
      <c r="O2336" s="1338"/>
      <c r="P2336" s="1338"/>
      <c r="Q2336" s="1338"/>
      <c r="R2336" s="1338"/>
      <c r="S2336" s="1337"/>
      <c r="T2336" s="1337"/>
      <c r="U2336" s="1337"/>
      <c r="V2336" s="1339"/>
      <c r="W2336" s="1339"/>
      <c r="X2336" s="1339"/>
      <c r="Y2336" s="2"/>
      <c r="Z2336" s="2"/>
      <c r="AA2336" s="2"/>
      <c r="AB2336" s="2"/>
      <c r="AC2336" s="1291"/>
      <c r="AD2336" s="1415"/>
      <c r="AE2336" s="1415"/>
      <c r="AF2336" s="1415"/>
      <c r="AG2336" s="1415"/>
      <c r="AH2336" s="1415"/>
      <c r="AI2336" s="1415"/>
      <c r="AJ2336" s="1415"/>
      <c r="AK2336" s="1415"/>
      <c r="AL2336" s="1415"/>
    </row>
    <row r="2337" spans="1:38" s="731" customFormat="1" ht="19" customHeight="1">
      <c r="A2337" s="1704">
        <f>IF(G2270="",0,1)</f>
        <v>0</v>
      </c>
      <c r="B2337" s="1629"/>
      <c r="C2337" s="1283"/>
      <c r="D2337" s="1561"/>
      <c r="E2337" s="1474" t="str">
        <f t="shared" si="219"/>
        <v/>
      </c>
      <c r="F2337" s="1789"/>
      <c r="G2337" s="1573" t="s">
        <v>9</v>
      </c>
      <c r="H2337" s="1574" t="str">
        <f>BT2270</f>
        <v/>
      </c>
      <c r="I2337" s="1575"/>
      <c r="J2337" s="1576"/>
      <c r="K2337" s="1577"/>
      <c r="L2337" s="1578"/>
      <c r="M2337" s="1578"/>
      <c r="N2337" s="1578"/>
      <c r="O2337" s="1578"/>
      <c r="P2337" s="1578"/>
      <c r="Q2337" s="1578"/>
      <c r="R2337" s="1578"/>
      <c r="S2337" s="1578"/>
      <c r="T2337" s="1578"/>
      <c r="U2337" s="1576"/>
      <c r="V2337" s="1579"/>
      <c r="W2337" s="1579"/>
      <c r="X2337" s="1579"/>
      <c r="Y2337" s="2"/>
      <c r="Z2337" s="2"/>
      <c r="AA2337" s="2"/>
      <c r="AB2337" s="2"/>
      <c r="AC2337" s="1291"/>
      <c r="AD2337" s="1415"/>
      <c r="AE2337" s="1415"/>
      <c r="AF2337" s="1415"/>
      <c r="AG2337" s="1415"/>
      <c r="AH2337" s="1415"/>
      <c r="AI2337" s="1415"/>
      <c r="AJ2337" s="1415"/>
      <c r="AK2337" s="1415"/>
      <c r="AL2337" s="1415"/>
    </row>
    <row r="2338" spans="1:38" s="731" customFormat="1" ht="20" customHeight="1">
      <c r="A2338" s="1704">
        <f>IF(G2270="",0,1)</f>
        <v>0</v>
      </c>
      <c r="B2338" s="1629"/>
      <c r="C2338" s="1283"/>
      <c r="D2338" s="1561"/>
      <c r="E2338" s="1474" t="str">
        <f t="shared" si="219"/>
        <v/>
      </c>
      <c r="F2338" s="1789"/>
      <c r="G2338" s="1573"/>
      <c r="H2338" s="1335"/>
      <c r="I2338" s="2176" t="s">
        <v>528</v>
      </c>
      <c r="J2338" s="2176"/>
      <c r="K2338" s="1338"/>
      <c r="L2338" s="1338"/>
      <c r="M2338" s="1338"/>
      <c r="N2338" s="1338"/>
      <c r="O2338" s="1338"/>
      <c r="P2338" s="1337"/>
      <c r="Q2338" s="1337"/>
      <c r="U2338" s="1580"/>
      <c r="V2338" s="1580"/>
      <c r="W2338" s="1580"/>
      <c r="X2338" s="1580"/>
      <c r="Y2338" s="2"/>
      <c r="Z2338" s="2"/>
      <c r="AA2338" s="2"/>
      <c r="AB2338" s="2"/>
      <c r="AC2338" s="1291"/>
      <c r="AD2338" s="1415"/>
      <c r="AE2338" s="1415"/>
      <c r="AF2338" s="1415"/>
      <c r="AG2338" s="1415"/>
      <c r="AH2338" s="1415"/>
      <c r="AI2338" s="1415"/>
      <c r="AJ2338" s="1415"/>
      <c r="AK2338" s="1415"/>
      <c r="AL2338" s="1415"/>
    </row>
    <row r="2339" spans="1:38" s="731" customFormat="1" ht="25" customHeight="1">
      <c r="A2339" s="1704">
        <f>IF(G2270="",0,1)</f>
        <v>0</v>
      </c>
      <c r="B2339" s="1629"/>
      <c r="C2339" s="1283"/>
      <c r="D2339" s="1561"/>
      <c r="E2339" s="1474" t="str">
        <f t="shared" si="219"/>
        <v/>
      </c>
      <c r="F2339" s="1789"/>
      <c r="G2339" s="1573"/>
      <c r="H2339" s="1335"/>
      <c r="I2339" s="2176" t="s">
        <v>529</v>
      </c>
      <c r="J2339" s="2176"/>
      <c r="K2339" s="2177" t="str">
        <f>K$134</f>
        <v xml:space="preserve"> Améliorez l'étanchéité des portes en renforçant les joints.</v>
      </c>
      <c r="L2339" s="2177"/>
      <c r="M2339" s="2177"/>
      <c r="N2339" s="2177"/>
      <c r="O2339" s="2177"/>
      <c r="P2339" s="2177"/>
      <c r="Q2339" s="2177"/>
      <c r="R2339" s="2177"/>
      <c r="S2339" s="1581" t="s">
        <v>16</v>
      </c>
      <c r="T2339" s="1582"/>
      <c r="U2339" s="1580"/>
      <c r="V2339" s="1583"/>
      <c r="W2339" s="1584"/>
      <c r="X2339" s="1585"/>
      <c r="Y2339" s="2"/>
      <c r="Z2339" s="2"/>
      <c r="AA2339" s="2"/>
      <c r="AB2339" s="2"/>
      <c r="AC2339" s="1291"/>
      <c r="AD2339" s="1415"/>
      <c r="AE2339" s="1415"/>
      <c r="AF2339" s="1415"/>
      <c r="AG2339" s="1415"/>
      <c r="AH2339" s="1415"/>
      <c r="AI2339" s="1415"/>
      <c r="AJ2339" s="1415"/>
      <c r="AK2339" s="1415"/>
      <c r="AL2339" s="1415"/>
    </row>
    <row r="2340" spans="1:38" s="731" customFormat="1" ht="6" customHeight="1">
      <c r="A2340" s="1704">
        <f>IF(G2270="",0,1)</f>
        <v>0</v>
      </c>
      <c r="B2340" s="1629"/>
      <c r="C2340" s="1283"/>
      <c r="D2340" s="1561"/>
      <c r="E2340" s="1474" t="str">
        <f t="shared" si="219"/>
        <v/>
      </c>
      <c r="F2340" s="1789"/>
      <c r="G2340" s="1573"/>
      <c r="H2340" s="1335"/>
      <c r="I2340" s="1586"/>
      <c r="J2340" s="1586"/>
      <c r="K2340" s="1587"/>
      <c r="L2340" s="1587"/>
      <c r="M2340" s="1587"/>
      <c r="N2340" s="1587"/>
      <c r="O2340" s="1587"/>
      <c r="P2340" s="1587"/>
      <c r="Q2340" s="1587"/>
      <c r="R2340" s="1338"/>
      <c r="S2340" s="1337"/>
      <c r="T2340" s="1588"/>
      <c r="U2340" s="1582"/>
      <c r="V2340" s="1339"/>
      <c r="W2340" s="1339"/>
      <c r="X2340" s="1339"/>
      <c r="Y2340" s="2"/>
      <c r="Z2340" s="2"/>
      <c r="AA2340" s="2"/>
      <c r="AB2340" s="2"/>
      <c r="AC2340" s="1291"/>
      <c r="AD2340" s="1415"/>
      <c r="AE2340" s="1415"/>
      <c r="AF2340" s="1415"/>
      <c r="AG2340" s="1415"/>
      <c r="AH2340" s="1415"/>
      <c r="AI2340" s="1415"/>
      <c r="AJ2340" s="1415"/>
      <c r="AK2340" s="1415"/>
      <c r="AL2340" s="1415"/>
    </row>
    <row r="2341" spans="1:38" s="731" customFormat="1" ht="19" customHeight="1">
      <c r="A2341" s="1704">
        <f>IF(G2270="",0,1)</f>
        <v>0</v>
      </c>
      <c r="B2341" s="1629"/>
      <c r="C2341" s="1283"/>
      <c r="D2341" s="1561"/>
      <c r="E2341" s="1474" t="str">
        <f t="shared" si="219"/>
        <v/>
      </c>
      <c r="F2341" s="1789"/>
      <c r="G2341" s="1573" t="s">
        <v>9</v>
      </c>
      <c r="H2341" s="1574" t="str">
        <f>BU2270</f>
        <v/>
      </c>
      <c r="I2341" s="1575"/>
      <c r="J2341" s="1576"/>
      <c r="K2341" s="1577"/>
      <c r="L2341" s="1578"/>
      <c r="M2341" s="1578"/>
      <c r="N2341" s="1578"/>
      <c r="O2341" s="1578"/>
      <c r="P2341" s="1578"/>
      <c r="Q2341" s="1578"/>
      <c r="R2341" s="1578"/>
      <c r="S2341" s="1578"/>
      <c r="T2341" s="1578"/>
      <c r="U2341" s="1576"/>
      <c r="V2341" s="1579"/>
      <c r="W2341" s="1579"/>
      <c r="X2341" s="1579"/>
      <c r="Y2341" s="2"/>
      <c r="Z2341" s="2"/>
      <c r="AA2341" s="2"/>
      <c r="AB2341" s="2"/>
      <c r="AC2341" s="1291"/>
      <c r="AD2341" s="1415"/>
      <c r="AE2341" s="1415"/>
      <c r="AF2341" s="1415"/>
      <c r="AG2341" s="1415"/>
      <c r="AH2341" s="1415"/>
      <c r="AI2341" s="1415"/>
      <c r="AJ2341" s="1415"/>
      <c r="AK2341" s="1415"/>
      <c r="AL2341" s="1415"/>
    </row>
    <row r="2342" spans="1:38" s="731" customFormat="1" ht="19" customHeight="1">
      <c r="A2342" s="1704">
        <f>IF(G2270="",0,1)</f>
        <v>0</v>
      </c>
      <c r="B2342" s="1629"/>
      <c r="C2342" s="1283"/>
      <c r="D2342" s="1561"/>
      <c r="E2342" s="1474" t="str">
        <f t="shared" si="219"/>
        <v/>
      </c>
      <c r="F2342" s="1789"/>
      <c r="G2342" s="1571"/>
      <c r="H2342" s="1335"/>
      <c r="I2342" s="2176" t="s">
        <v>528</v>
      </c>
      <c r="J2342" s="2176"/>
      <c r="K2342" s="1338"/>
      <c r="L2342" s="1338"/>
      <c r="M2342" s="1338"/>
      <c r="N2342" s="1338"/>
      <c r="O2342" s="1338"/>
      <c r="P2342" s="1337"/>
      <c r="Q2342" s="1337"/>
      <c r="U2342" s="1580"/>
      <c r="V2342" s="1580"/>
      <c r="W2342" s="1580"/>
      <c r="X2342" s="1580"/>
      <c r="Y2342" s="2"/>
      <c r="Z2342" s="2"/>
      <c r="AA2342" s="2"/>
      <c r="AB2342" s="2"/>
      <c r="AC2342" s="1291"/>
      <c r="AD2342" s="1415"/>
      <c r="AE2342" s="1415"/>
      <c r="AF2342" s="1415"/>
      <c r="AG2342" s="1415"/>
      <c r="AH2342" s="1415"/>
      <c r="AI2342" s="1415"/>
      <c r="AJ2342" s="1415"/>
      <c r="AK2342" s="1415"/>
      <c r="AL2342" s="1415"/>
    </row>
    <row r="2343" spans="1:38" s="731" customFormat="1" ht="31" customHeight="1">
      <c r="A2343" s="1704">
        <f>IF(G2270="",0,1)</f>
        <v>0</v>
      </c>
      <c r="B2343" s="1629"/>
      <c r="C2343" s="1283"/>
      <c r="D2343" s="1561"/>
      <c r="E2343" s="1474" t="str">
        <f t="shared" si="219"/>
        <v/>
      </c>
      <c r="F2343" s="1789"/>
      <c r="G2343" s="1571"/>
      <c r="H2343" s="1335"/>
      <c r="I2343" s="2176" t="s">
        <v>529</v>
      </c>
      <c r="J2343" s="2176"/>
      <c r="K2343" s="2178" t="str">
        <f>BV2270</f>
        <v/>
      </c>
      <c r="L2343" s="2177"/>
      <c r="M2343" s="2177"/>
      <c r="N2343" s="2177"/>
      <c r="O2343" s="2177"/>
      <c r="P2343" s="2177"/>
      <c r="Q2343" s="2177"/>
      <c r="R2343" s="2177"/>
      <c r="S2343" s="1581" t="s">
        <v>16</v>
      </c>
      <c r="T2343" s="1582"/>
      <c r="U2343" s="1580"/>
      <c r="V2343" s="1583"/>
      <c r="W2343" s="1584"/>
      <c r="X2343" s="1585"/>
      <c r="Y2343" s="2"/>
      <c r="Z2343" s="2"/>
      <c r="AA2343" s="2"/>
      <c r="AB2343" s="2"/>
      <c r="AC2343" s="1291"/>
      <c r="AD2343" s="1415"/>
      <c r="AE2343" s="1415"/>
      <c r="AF2343" s="1415"/>
      <c r="AG2343" s="1415"/>
      <c r="AH2343" s="1415"/>
      <c r="AI2343" s="1415"/>
      <c r="AJ2343" s="1415"/>
      <c r="AK2343" s="1415"/>
      <c r="AL2343" s="1415"/>
    </row>
    <row r="2344" spans="1:38" s="731" customFormat="1" ht="6" customHeight="1">
      <c r="A2344" s="1704">
        <f>IF(G2270="",0,1)</f>
        <v>0</v>
      </c>
      <c r="B2344" s="1629"/>
      <c r="C2344" s="1283"/>
      <c r="D2344" s="1561"/>
      <c r="E2344" s="1474" t="str">
        <f t="shared" si="219"/>
        <v/>
      </c>
      <c r="F2344" s="1789"/>
      <c r="G2344" s="1571"/>
      <c r="H2344" s="1335"/>
      <c r="I2344" s="1586"/>
      <c r="J2344" s="1586"/>
      <c r="K2344" s="1587"/>
      <c r="L2344" s="1587"/>
      <c r="M2344" s="1587"/>
      <c r="N2344" s="1587"/>
      <c r="O2344" s="1587"/>
      <c r="P2344" s="1587"/>
      <c r="Q2344" s="1587"/>
      <c r="R2344" s="1338"/>
      <c r="S2344" s="1337"/>
      <c r="T2344" s="1582"/>
      <c r="U2344" s="1582"/>
      <c r="V2344" s="1339"/>
      <c r="W2344" s="1339"/>
      <c r="X2344" s="1339"/>
      <c r="Y2344" s="2"/>
      <c r="Z2344" s="2"/>
      <c r="AA2344" s="2"/>
      <c r="AB2344" s="2"/>
      <c r="AC2344" s="1291"/>
      <c r="AD2344" s="1415"/>
      <c r="AE2344" s="1415"/>
      <c r="AF2344" s="1415"/>
      <c r="AG2344" s="1415"/>
      <c r="AH2344" s="1415"/>
      <c r="AI2344" s="1415"/>
      <c r="AJ2344" s="1415"/>
      <c r="AK2344" s="1415"/>
      <c r="AL2344" s="1415"/>
    </row>
    <row r="2345" spans="1:38" s="731" customFormat="1" ht="17" customHeight="1">
      <c r="A2345" s="1704">
        <f>IF(G2270="",0,1)</f>
        <v>0</v>
      </c>
      <c r="B2345" s="1629"/>
      <c r="C2345" s="1283"/>
      <c r="D2345" s="1561"/>
      <c r="E2345" s="1474" t="str">
        <f t="shared" si="219"/>
        <v/>
      </c>
      <c r="F2345" s="1789"/>
      <c r="G2345" s="1571"/>
      <c r="H2345" s="1589"/>
      <c r="I2345" s="1590"/>
      <c r="J2345" s="1590"/>
      <c r="K2345" s="1591"/>
      <c r="L2345" s="1591"/>
      <c r="M2345" s="1591"/>
      <c r="N2345" s="1591"/>
      <c r="O2345" s="1591"/>
      <c r="P2345" s="1591"/>
      <c r="Q2345" s="1591"/>
      <c r="R2345" s="1592"/>
      <c r="S2345" s="1593"/>
      <c r="T2345" s="1594"/>
      <c r="U2345" s="1594"/>
      <c r="V2345" s="1595"/>
      <c r="W2345" s="1595"/>
      <c r="X2345" s="1595"/>
      <c r="Y2345" s="2"/>
      <c r="Z2345" s="2"/>
      <c r="AA2345" s="2"/>
      <c r="AB2345" s="2"/>
      <c r="AC2345" s="1291"/>
      <c r="AD2345" s="1415"/>
      <c r="AE2345" s="1415"/>
      <c r="AF2345" s="1415"/>
      <c r="AG2345" s="1415"/>
      <c r="AH2345" s="1415"/>
      <c r="AI2345" s="1415"/>
      <c r="AJ2345" s="1415"/>
      <c r="AK2345" s="1415"/>
      <c r="AL2345" s="1415"/>
    </row>
    <row r="2346" spans="1:38" s="731" customFormat="1" ht="25" customHeight="1">
      <c r="A2346" s="1704">
        <f>IF(G2270="",0,1)</f>
        <v>0</v>
      </c>
      <c r="B2346" s="1629"/>
      <c r="C2346" s="1283"/>
      <c r="D2346" s="1561"/>
      <c r="E2346" s="1474" t="str">
        <f t="shared" si="219"/>
        <v/>
      </c>
      <c r="F2346" s="1789"/>
      <c r="G2346" s="1335" t="str">
        <f>G$141</f>
        <v>2.2 Sonde</v>
      </c>
      <c r="H2346" s="1335"/>
      <c r="I2346" s="1336"/>
      <c r="J2346" s="1337"/>
      <c r="K2346" s="1338"/>
      <c r="L2346" s="1338"/>
      <c r="M2346" s="1338"/>
      <c r="N2346" s="1338"/>
      <c r="O2346" s="1338"/>
      <c r="P2346" s="1338"/>
      <c r="Q2346" s="1338"/>
      <c r="R2346" s="1338"/>
      <c r="S2346" s="1337"/>
      <c r="T2346" s="1337"/>
      <c r="U2346" s="1337"/>
      <c r="V2346" s="1339"/>
      <c r="W2346" s="1339"/>
      <c r="X2346" s="1339"/>
      <c r="Y2346" s="2"/>
      <c r="Z2346" s="2"/>
      <c r="AA2346" s="2"/>
      <c r="AB2346" s="2"/>
      <c r="AC2346" s="1291"/>
      <c r="AD2346" s="1415"/>
      <c r="AE2346" s="1415"/>
      <c r="AF2346" s="1415"/>
      <c r="AG2346" s="1415"/>
      <c r="AH2346" s="1415"/>
      <c r="AI2346" s="1415"/>
      <c r="AJ2346" s="1415"/>
      <c r="AK2346" s="1415"/>
      <c r="AL2346" s="1415"/>
    </row>
    <row r="2347" spans="1:38" s="731" customFormat="1" ht="19" customHeight="1">
      <c r="A2347" s="1704">
        <f>IF(G2270="",0,1)</f>
        <v>0</v>
      </c>
      <c r="B2347" s="1629"/>
      <c r="C2347" s="1283"/>
      <c r="D2347" s="1561"/>
      <c r="E2347" s="1474" t="str">
        <f t="shared" si="219"/>
        <v/>
      </c>
      <c r="F2347" s="1789"/>
      <c r="G2347" s="1573" t="s">
        <v>9</v>
      </c>
      <c r="H2347" s="1596" t="str">
        <f>BW2270</f>
        <v/>
      </c>
      <c r="I2347" s="1575"/>
      <c r="J2347" s="1576"/>
      <c r="K2347" s="1577"/>
      <c r="L2347" s="1578"/>
      <c r="M2347" s="1578"/>
      <c r="N2347" s="1578"/>
      <c r="O2347" s="1578"/>
      <c r="P2347" s="1578"/>
      <c r="Q2347" s="1578"/>
      <c r="R2347" s="1578"/>
      <c r="S2347" s="1578"/>
      <c r="T2347" s="1578"/>
      <c r="U2347" s="1576"/>
      <c r="V2347" s="1579"/>
      <c r="W2347" s="1579"/>
      <c r="X2347" s="1579"/>
      <c r="Y2347" s="2"/>
      <c r="Z2347" s="2"/>
      <c r="AA2347" s="2"/>
      <c r="AB2347" s="2"/>
      <c r="AC2347" s="1291"/>
      <c r="AD2347" s="1415"/>
      <c r="AE2347" s="1415"/>
      <c r="AF2347" s="1415"/>
      <c r="AG2347" s="1415"/>
      <c r="AH2347" s="1415"/>
      <c r="AI2347" s="1415"/>
      <c r="AJ2347" s="1415"/>
      <c r="AK2347" s="1415"/>
      <c r="AL2347" s="1415"/>
    </row>
    <row r="2348" spans="1:38" s="731" customFormat="1" ht="19" customHeight="1">
      <c r="A2348" s="1704">
        <f>IF(G2270="",0,1)</f>
        <v>0</v>
      </c>
      <c r="B2348" s="1629"/>
      <c r="C2348" s="1283"/>
      <c r="D2348" s="1561"/>
      <c r="E2348" s="1474" t="str">
        <f t="shared" si="219"/>
        <v/>
      </c>
      <c r="F2348" s="1789"/>
      <c r="G2348" s="1573"/>
      <c r="H2348" s="1335"/>
      <c r="I2348" s="2176" t="s">
        <v>528</v>
      </c>
      <c r="J2348" s="2176"/>
      <c r="K2348" s="1338"/>
      <c r="L2348" s="1338"/>
      <c r="M2348" s="1338"/>
      <c r="N2348" s="1338"/>
      <c r="O2348" s="1338"/>
      <c r="P2348" s="1337"/>
      <c r="Q2348" s="1337"/>
      <c r="U2348" s="1580"/>
      <c r="V2348" s="1580"/>
      <c r="W2348" s="1580"/>
      <c r="X2348" s="1580"/>
      <c r="Y2348" s="2"/>
      <c r="Z2348" s="2"/>
      <c r="AA2348" s="2"/>
      <c r="AB2348" s="2"/>
      <c r="AC2348" s="1291"/>
      <c r="AD2348" s="1415"/>
      <c r="AE2348" s="1415"/>
      <c r="AF2348" s="1415"/>
      <c r="AG2348" s="1415"/>
      <c r="AH2348" s="1415"/>
      <c r="AI2348" s="1415"/>
      <c r="AJ2348" s="1415"/>
      <c r="AK2348" s="1415"/>
      <c r="AL2348" s="1415"/>
    </row>
    <row r="2349" spans="1:38" s="731" customFormat="1" ht="31" customHeight="1">
      <c r="A2349" s="1704">
        <f>IF(G2270="",0,1)</f>
        <v>0</v>
      </c>
      <c r="B2349" s="1629"/>
      <c r="C2349" s="1283"/>
      <c r="D2349" s="1561"/>
      <c r="E2349" s="1474" t="str">
        <f t="shared" si="219"/>
        <v/>
      </c>
      <c r="F2349" s="1789"/>
      <c r="G2349" s="1573"/>
      <c r="H2349" s="1335"/>
      <c r="I2349" s="2176" t="s">
        <v>529</v>
      </c>
      <c r="J2349" s="2176"/>
      <c r="K2349" s="2177" t="str">
        <f>K$144</f>
        <v>Réajustez les sondes de façon à ce qu'elles assurent une exactitude de mesure de l'ordre de ± 0.2°C.</v>
      </c>
      <c r="L2349" s="2177"/>
      <c r="M2349" s="2177"/>
      <c r="N2349" s="2177"/>
      <c r="O2349" s="2177"/>
      <c r="P2349" s="2177"/>
      <c r="Q2349" s="2177"/>
      <c r="R2349" s="2177"/>
      <c r="S2349" s="1581" t="s">
        <v>16</v>
      </c>
      <c r="T2349" s="1582"/>
      <c r="U2349" s="1580"/>
      <c r="V2349" s="1583"/>
      <c r="W2349" s="1584"/>
      <c r="X2349" s="1585"/>
      <c r="Y2349" s="2"/>
      <c r="Z2349" s="2"/>
      <c r="AA2349" s="2"/>
      <c r="AB2349" s="2"/>
      <c r="AC2349" s="1291"/>
      <c r="AD2349" s="1415"/>
      <c r="AE2349" s="1415"/>
      <c r="AF2349" s="1415"/>
      <c r="AG2349" s="1415"/>
      <c r="AH2349" s="1415"/>
      <c r="AI2349" s="1415"/>
      <c r="AJ2349" s="1415"/>
      <c r="AK2349" s="1415"/>
      <c r="AL2349" s="1415"/>
    </row>
    <row r="2350" spans="1:38" s="731" customFormat="1" ht="6" customHeight="1">
      <c r="A2350" s="1704">
        <f>IF(G2270="",0,1)</f>
        <v>0</v>
      </c>
      <c r="B2350" s="1629"/>
      <c r="C2350" s="1283"/>
      <c r="D2350" s="1561"/>
      <c r="E2350" s="1474" t="str">
        <f t="shared" si="219"/>
        <v/>
      </c>
      <c r="F2350" s="1789"/>
      <c r="G2350" s="1573"/>
      <c r="H2350" s="1335"/>
      <c r="I2350" s="1586"/>
      <c r="J2350" s="1586"/>
      <c r="K2350" s="1587"/>
      <c r="L2350" s="1587"/>
      <c r="M2350" s="1587"/>
      <c r="N2350" s="1587"/>
      <c r="O2350" s="1587"/>
      <c r="P2350" s="1587"/>
      <c r="Q2350" s="1587"/>
      <c r="R2350" s="1338"/>
      <c r="S2350" s="1337"/>
      <c r="T2350" s="1588"/>
      <c r="U2350" s="1582"/>
      <c r="V2350" s="1339"/>
      <c r="W2350" s="1339"/>
      <c r="X2350" s="1339"/>
      <c r="Y2350" s="2"/>
      <c r="Z2350" s="2"/>
      <c r="AA2350" s="2"/>
      <c r="AB2350" s="2"/>
      <c r="AC2350" s="1291"/>
      <c r="AD2350" s="1415"/>
      <c r="AE2350" s="1415"/>
      <c r="AF2350" s="1415"/>
      <c r="AG2350" s="1415"/>
      <c r="AH2350" s="1415"/>
      <c r="AI2350" s="1415"/>
      <c r="AJ2350" s="1415"/>
      <c r="AK2350" s="1415"/>
      <c r="AL2350" s="1415"/>
    </row>
    <row r="2351" spans="1:38" s="731" customFormat="1" ht="19" customHeight="1">
      <c r="A2351" s="1704">
        <f>IF(G2270="",0,1)</f>
        <v>0</v>
      </c>
      <c r="B2351" s="1629"/>
      <c r="C2351" s="1283"/>
      <c r="D2351" s="1561"/>
      <c r="E2351" s="1474" t="str">
        <f t="shared" si="219"/>
        <v/>
      </c>
      <c r="F2351" s="1789"/>
      <c r="G2351" s="1573" t="s">
        <v>9</v>
      </c>
      <c r="H2351" s="1596" t="str">
        <f>BX2270</f>
        <v/>
      </c>
      <c r="I2351" s="1575"/>
      <c r="J2351" s="1576"/>
      <c r="K2351" s="1577"/>
      <c r="L2351" s="1578"/>
      <c r="M2351" s="1578"/>
      <c r="N2351" s="1578"/>
      <c r="O2351" s="1578"/>
      <c r="P2351" s="1578"/>
      <c r="Q2351" s="1578"/>
      <c r="R2351" s="1578"/>
      <c r="S2351" s="1578"/>
      <c r="T2351" s="1578"/>
      <c r="U2351" s="1576"/>
      <c r="V2351" s="1579"/>
      <c r="W2351" s="1579"/>
      <c r="X2351" s="1579"/>
      <c r="Y2351" s="2"/>
      <c r="Z2351" s="2"/>
      <c r="AA2351" s="2"/>
      <c r="AB2351" s="2"/>
      <c r="AC2351" s="1291"/>
      <c r="AD2351" s="1415"/>
      <c r="AE2351" s="1415"/>
      <c r="AF2351" s="1415"/>
      <c r="AG2351" s="1415"/>
      <c r="AH2351" s="1415"/>
      <c r="AI2351" s="1415"/>
      <c r="AJ2351" s="1415"/>
      <c r="AK2351" s="1415"/>
      <c r="AL2351" s="1415"/>
    </row>
    <row r="2352" spans="1:38" s="731" customFormat="1" ht="19" customHeight="1">
      <c r="A2352" s="1704">
        <f>IF(G2270="",0,1)</f>
        <v>0</v>
      </c>
      <c r="B2352" s="1629"/>
      <c r="C2352" s="1283"/>
      <c r="D2352" s="1561"/>
      <c r="E2352" s="1474" t="str">
        <f t="shared" si="219"/>
        <v/>
      </c>
      <c r="F2352" s="1789"/>
      <c r="G2352" s="1571"/>
      <c r="H2352" s="1335"/>
      <c r="I2352" s="2176" t="s">
        <v>528</v>
      </c>
      <c r="J2352" s="2176"/>
      <c r="K2352" s="1338"/>
      <c r="L2352" s="1338"/>
      <c r="M2352" s="1338"/>
      <c r="N2352" s="1338"/>
      <c r="O2352" s="1338"/>
      <c r="P2352" s="1337"/>
      <c r="Q2352" s="1337"/>
      <c r="U2352" s="1580"/>
      <c r="V2352" s="1580"/>
      <c r="W2352" s="1580"/>
      <c r="X2352" s="1580"/>
      <c r="Y2352" s="2"/>
      <c r="Z2352" s="2"/>
      <c r="AA2352" s="2"/>
      <c r="AB2352" s="2"/>
      <c r="AC2352" s="1291"/>
      <c r="AD2352" s="1415"/>
      <c r="AE2352" s="1415"/>
      <c r="AF2352" s="1415"/>
      <c r="AG2352" s="1415"/>
      <c r="AH2352" s="1415"/>
      <c r="AI2352" s="1415"/>
      <c r="AJ2352" s="1415"/>
      <c r="AK2352" s="1415"/>
      <c r="AL2352" s="1415"/>
    </row>
    <row r="2353" spans="1:38" s="731" customFormat="1" ht="31" customHeight="1">
      <c r="A2353" s="1704">
        <f>IF(G2270="",0,1)</f>
        <v>0</v>
      </c>
      <c r="B2353" s="1629"/>
      <c r="C2353" s="1283"/>
      <c r="D2353" s="1561"/>
      <c r="E2353" s="1474" t="str">
        <f t="shared" si="219"/>
        <v/>
      </c>
      <c r="F2353" s="1789"/>
      <c r="G2353" s="1571"/>
      <c r="H2353" s="1335"/>
      <c r="I2353" s="2176" t="s">
        <v>529</v>
      </c>
      <c r="J2353" s="2176"/>
      <c r="K2353" s="2177" t="str">
        <f>K$148</f>
        <v>Placez les sondes de façon à ce qu'elles soient disposées entre 0 et 50 cm au-dessus de la plante.</v>
      </c>
      <c r="L2353" s="2177"/>
      <c r="M2353" s="2177"/>
      <c r="N2353" s="2177"/>
      <c r="O2353" s="2177"/>
      <c r="P2353" s="2177"/>
      <c r="Q2353" s="2177"/>
      <c r="R2353" s="2177"/>
      <c r="S2353" s="1581" t="s">
        <v>16</v>
      </c>
      <c r="T2353" s="1582"/>
      <c r="U2353" s="1580"/>
      <c r="V2353" s="1583"/>
      <c r="W2353" s="1584"/>
      <c r="X2353" s="1585"/>
      <c r="Y2353" s="2"/>
      <c r="Z2353" s="2"/>
      <c r="AA2353" s="2"/>
      <c r="AB2353" s="2"/>
      <c r="AC2353" s="1291"/>
      <c r="AD2353" s="1415"/>
      <c r="AE2353" s="1415"/>
      <c r="AF2353" s="1415"/>
      <c r="AG2353" s="1415"/>
      <c r="AH2353" s="1415"/>
      <c r="AI2353" s="1415"/>
      <c r="AJ2353" s="1415"/>
      <c r="AK2353" s="1415"/>
      <c r="AL2353" s="1415"/>
    </row>
    <row r="2354" spans="1:38" s="731" customFormat="1" ht="6" customHeight="1">
      <c r="A2354" s="1704">
        <f>IF(G2270="",0,1)</f>
        <v>0</v>
      </c>
      <c r="B2354" s="1629"/>
      <c r="C2354" s="1283"/>
      <c r="D2354" s="1561"/>
      <c r="E2354" s="1474" t="str">
        <f t="shared" si="219"/>
        <v/>
      </c>
      <c r="F2354" s="1789"/>
      <c r="G2354" s="1571"/>
      <c r="H2354" s="1335"/>
      <c r="I2354" s="1586"/>
      <c r="J2354" s="1586"/>
      <c r="K2354" s="1587"/>
      <c r="L2354" s="1587"/>
      <c r="M2354" s="1587"/>
      <c r="N2354" s="1587"/>
      <c r="O2354" s="1587"/>
      <c r="P2354" s="1587"/>
      <c r="Q2354" s="1587"/>
      <c r="R2354" s="1338"/>
      <c r="S2354" s="1337"/>
      <c r="T2354" s="1582"/>
      <c r="U2354" s="1582"/>
      <c r="V2354" s="1339"/>
      <c r="W2354" s="1339"/>
      <c r="X2354" s="1339"/>
      <c r="Y2354" s="2"/>
      <c r="Z2354" s="2"/>
      <c r="AA2354" s="2"/>
      <c r="AB2354" s="2"/>
      <c r="AC2354" s="1291"/>
      <c r="AD2354" s="1415"/>
      <c r="AE2354" s="1415"/>
      <c r="AF2354" s="1415"/>
      <c r="AG2354" s="1415"/>
      <c r="AH2354" s="1415"/>
      <c r="AI2354" s="1415"/>
      <c r="AJ2354" s="1415"/>
      <c r="AK2354" s="1415"/>
      <c r="AL2354" s="1415"/>
    </row>
    <row r="2355" spans="1:38" s="731" customFormat="1" ht="17" customHeight="1">
      <c r="A2355" s="1704">
        <f>IF(G2270="",0,1)</f>
        <v>0</v>
      </c>
      <c r="B2355" s="1629"/>
      <c r="C2355" s="1283"/>
      <c r="D2355" s="1561"/>
      <c r="E2355" s="1474" t="str">
        <f t="shared" si="219"/>
        <v/>
      </c>
      <c r="F2355" s="1789"/>
      <c r="G2355" s="1571"/>
      <c r="H2355" s="1589"/>
      <c r="I2355" s="1590"/>
      <c r="J2355" s="1590"/>
      <c r="K2355" s="1591"/>
      <c r="L2355" s="1591"/>
      <c r="M2355" s="1591"/>
      <c r="N2355" s="1591"/>
      <c r="O2355" s="1591"/>
      <c r="P2355" s="1591"/>
      <c r="Q2355" s="1591"/>
      <c r="R2355" s="1592"/>
      <c r="S2355" s="1593"/>
      <c r="T2355" s="1594"/>
      <c r="U2355" s="1594"/>
      <c r="V2355" s="1595"/>
      <c r="W2355" s="1595"/>
      <c r="X2355" s="1595"/>
      <c r="Y2355" s="2"/>
      <c r="Z2355" s="2"/>
      <c r="AA2355" s="2"/>
      <c r="AB2355" s="2"/>
      <c r="AC2355" s="1291"/>
      <c r="AD2355" s="1415"/>
      <c r="AE2355" s="1415"/>
      <c r="AF2355" s="1415"/>
      <c r="AG2355" s="1415"/>
      <c r="AH2355" s="1415"/>
      <c r="AI2355" s="1415"/>
      <c r="AJ2355" s="1415"/>
      <c r="AK2355" s="1415"/>
      <c r="AL2355" s="1415"/>
    </row>
    <row r="2356" spans="1:38" s="731" customFormat="1" ht="25" customHeight="1">
      <c r="A2356" s="1704">
        <f>IF(G2270="",0,1)</f>
        <v>0</v>
      </c>
      <c r="B2356" s="1629"/>
      <c r="C2356" s="1283"/>
      <c r="D2356" s="1561"/>
      <c r="E2356" s="1474" t="str">
        <f t="shared" si="219"/>
        <v/>
      </c>
      <c r="F2356" s="1789"/>
      <c r="G2356" s="1335" t="str">
        <f>G$151</f>
        <v>2.3 Ecran thermique</v>
      </c>
      <c r="H2356" s="1335"/>
      <c r="I2356" s="1336"/>
      <c r="J2356" s="1337"/>
      <c r="K2356" s="1338"/>
      <c r="L2356" s="1338"/>
      <c r="M2356" s="1338"/>
      <c r="N2356" s="1338"/>
      <c r="O2356" s="1338"/>
      <c r="P2356" s="1338"/>
      <c r="Q2356" s="1338"/>
      <c r="R2356" s="1338"/>
      <c r="S2356" s="1337"/>
      <c r="T2356" s="1337"/>
      <c r="U2356" s="1337"/>
      <c r="V2356" s="1339"/>
      <c r="W2356" s="1339"/>
      <c r="X2356" s="1339"/>
      <c r="Y2356" s="2"/>
      <c r="Z2356" s="2"/>
      <c r="AA2356" s="2"/>
      <c r="AB2356" s="2"/>
      <c r="AC2356" s="1291"/>
      <c r="AD2356" s="1415"/>
      <c r="AE2356" s="1415"/>
      <c r="AF2356" s="1415"/>
      <c r="AG2356" s="1415"/>
      <c r="AH2356" s="1415"/>
      <c r="AI2356" s="1415"/>
      <c r="AJ2356" s="1415"/>
      <c r="AK2356" s="1415"/>
      <c r="AL2356" s="1415"/>
    </row>
    <row r="2357" spans="1:38" s="731" customFormat="1" ht="19" customHeight="1">
      <c r="A2357" s="1704">
        <f>IF(G2270="",0,1)</f>
        <v>0</v>
      </c>
      <c r="B2357" s="1629"/>
      <c r="C2357" s="1283"/>
      <c r="D2357" s="1561"/>
      <c r="E2357" s="1474" t="str">
        <f t="shared" si="219"/>
        <v/>
      </c>
      <c r="F2357" s="1789"/>
      <c r="G2357" s="1573" t="s">
        <v>9</v>
      </c>
      <c r="H2357" s="1574" t="str">
        <f>BR2270</f>
        <v/>
      </c>
      <c r="I2357" s="1575"/>
      <c r="J2357" s="1576"/>
      <c r="K2357" s="1577"/>
      <c r="L2357" s="1578"/>
      <c r="M2357" s="1578"/>
      <c r="N2357" s="1578"/>
      <c r="O2357" s="1578"/>
      <c r="P2357" s="1578"/>
      <c r="Q2357" s="1578"/>
      <c r="R2357" s="1578"/>
      <c r="S2357" s="1578"/>
      <c r="T2357" s="1578"/>
      <c r="U2357" s="1576"/>
      <c r="V2357" s="1579"/>
      <c r="W2357" s="1579"/>
      <c r="X2357" s="1579"/>
      <c r="Y2357" s="2"/>
      <c r="Z2357" s="2"/>
      <c r="AA2357" s="2"/>
      <c r="AB2357" s="2"/>
      <c r="AC2357" s="1291"/>
      <c r="AD2357" s="1415"/>
      <c r="AE2357" s="1415"/>
      <c r="AF2357" s="1415"/>
      <c r="AG2357" s="1415"/>
      <c r="AH2357" s="1415"/>
      <c r="AI2357" s="1415"/>
      <c r="AJ2357" s="1415"/>
      <c r="AK2357" s="1415"/>
      <c r="AL2357" s="1415"/>
    </row>
    <row r="2358" spans="1:38" s="731" customFormat="1" ht="19" customHeight="1">
      <c r="A2358" s="1704">
        <f>IF(G2270="",0,1)</f>
        <v>0</v>
      </c>
      <c r="B2358" s="1629">
        <f>IF(H2357=G$41,-1,0)</f>
        <v>0</v>
      </c>
      <c r="C2358" s="1283"/>
      <c r="D2358" s="1561"/>
      <c r="E2358" s="1474" t="str">
        <f t="shared" si="219"/>
        <v/>
      </c>
      <c r="F2358" s="1789"/>
      <c r="G2358" s="1571"/>
      <c r="H2358" s="1335"/>
      <c r="I2358" s="2176" t="s">
        <v>528</v>
      </c>
      <c r="J2358" s="2176"/>
      <c r="K2358" s="1338"/>
      <c r="L2358" s="1338"/>
      <c r="M2358" s="1338"/>
      <c r="N2358" s="1338"/>
      <c r="O2358" s="1338"/>
      <c r="P2358" s="1337"/>
      <c r="Q2358" s="1337"/>
      <c r="U2358" s="1580"/>
      <c r="V2358" s="1580"/>
      <c r="W2358" s="1580"/>
      <c r="X2358" s="1580"/>
      <c r="Y2358" s="2"/>
      <c r="Z2358" s="2"/>
      <c r="AA2358" s="2"/>
      <c r="AB2358" s="2"/>
      <c r="AC2358" s="1291"/>
      <c r="AD2358" s="1415"/>
      <c r="AE2358" s="1415"/>
      <c r="AF2358" s="1415"/>
      <c r="AG2358" s="1415"/>
      <c r="AH2358" s="1415"/>
      <c r="AI2358" s="1415"/>
      <c r="AJ2358" s="1415"/>
      <c r="AK2358" s="1415"/>
      <c r="AL2358" s="1415"/>
    </row>
    <row r="2359" spans="1:38" s="731" customFormat="1" ht="25" customHeight="1">
      <c r="A2359" s="1704">
        <f>IF(G2270="",0,1)</f>
        <v>0</v>
      </c>
      <c r="B2359" s="1629">
        <f>IF(H2357=G$41,-1,0)</f>
        <v>0</v>
      </c>
      <c r="C2359" s="1283"/>
      <c r="D2359" s="1561"/>
      <c r="E2359" s="1474" t="str">
        <f t="shared" si="219"/>
        <v/>
      </c>
      <c r="F2359" s="1789"/>
      <c r="G2359" s="1571"/>
      <c r="H2359" s="1335"/>
      <c r="I2359" s="2176" t="s">
        <v>529</v>
      </c>
      <c r="J2359" s="2176"/>
      <c r="K2359" s="2177" t="str">
        <f>K$154</f>
        <v xml:space="preserve"> Colmatez les fentes avec des patchs et par agrafage.</v>
      </c>
      <c r="L2359" s="2177"/>
      <c r="M2359" s="2177"/>
      <c r="N2359" s="2177"/>
      <c r="O2359" s="2177"/>
      <c r="P2359" s="2177"/>
      <c r="Q2359" s="2177"/>
      <c r="R2359" s="2177"/>
      <c r="S2359" s="1581" t="s">
        <v>16</v>
      </c>
      <c r="T2359" s="1582"/>
      <c r="U2359" s="1580"/>
      <c r="V2359" s="1583"/>
      <c r="W2359" s="1584"/>
      <c r="X2359" s="1585"/>
      <c r="Y2359" s="2"/>
      <c r="Z2359" s="2"/>
      <c r="AA2359" s="2"/>
      <c r="AB2359" s="2"/>
      <c r="AC2359" s="1291"/>
      <c r="AD2359" s="1415"/>
      <c r="AE2359" s="1415"/>
      <c r="AF2359" s="1415"/>
      <c r="AG2359" s="1415"/>
      <c r="AH2359" s="1415"/>
      <c r="AI2359" s="1415"/>
      <c r="AJ2359" s="1415"/>
      <c r="AK2359" s="1415"/>
      <c r="AL2359" s="1415"/>
    </row>
    <row r="2360" spans="1:38" s="731" customFormat="1" ht="6" customHeight="1">
      <c r="A2360" s="1704">
        <f>IF(G2270="",0,1)</f>
        <v>0</v>
      </c>
      <c r="B2360" s="1629">
        <f>IF(H2357=G$41,-1,0)</f>
        <v>0</v>
      </c>
      <c r="C2360" s="1283"/>
      <c r="D2360" s="1561"/>
      <c r="E2360" s="1474" t="str">
        <f t="shared" si="219"/>
        <v/>
      </c>
      <c r="F2360" s="1789"/>
      <c r="G2360" s="1571"/>
      <c r="H2360" s="1335"/>
      <c r="I2360" s="1586"/>
      <c r="J2360" s="1586"/>
      <c r="K2360" s="1587"/>
      <c r="L2360" s="1587"/>
      <c r="M2360" s="1587"/>
      <c r="N2360" s="1587"/>
      <c r="O2360" s="1587"/>
      <c r="P2360" s="1587"/>
      <c r="Q2360" s="1587"/>
      <c r="R2360" s="1338"/>
      <c r="S2360" s="1337"/>
      <c r="T2360" s="1588"/>
      <c r="U2360" s="1582"/>
      <c r="V2360" s="1339"/>
      <c r="W2360" s="1339"/>
      <c r="X2360" s="1339"/>
      <c r="Y2360" s="2"/>
      <c r="Z2360" s="2"/>
      <c r="AA2360" s="2"/>
      <c r="AB2360" s="2"/>
      <c r="AC2360" s="1291"/>
      <c r="AD2360" s="1415"/>
      <c r="AE2360" s="1415"/>
      <c r="AF2360" s="1415"/>
      <c r="AG2360" s="1415"/>
      <c r="AH2360" s="1415"/>
      <c r="AI2360" s="1415"/>
      <c r="AJ2360" s="1415"/>
      <c r="AK2360" s="1415"/>
      <c r="AL2360" s="1415"/>
    </row>
    <row r="2361" spans="1:38" s="731" customFormat="1" ht="19" customHeight="1">
      <c r="A2361" s="1704">
        <f>IF(G2270="",0,1)</f>
        <v>0</v>
      </c>
      <c r="B2361" s="1629">
        <f>IF(H2357=G$41,-1,0)</f>
        <v>0</v>
      </c>
      <c r="C2361" s="1283"/>
      <c r="D2361" s="1561"/>
      <c r="E2361" s="1474" t="str">
        <f t="shared" si="219"/>
        <v/>
      </c>
      <c r="F2361" s="1789"/>
      <c r="G2361" s="1571"/>
      <c r="H2361" s="1574" t="str">
        <f>BS2270</f>
        <v/>
      </c>
      <c r="I2361" s="1575"/>
      <c r="J2361" s="1576"/>
      <c r="K2361" s="1577"/>
      <c r="L2361" s="1578"/>
      <c r="M2361" s="1578"/>
      <c r="N2361" s="1578"/>
      <c r="O2361" s="1578"/>
      <c r="P2361" s="1578"/>
      <c r="Q2361" s="1578"/>
      <c r="R2361" s="1578"/>
      <c r="S2361" s="1578"/>
      <c r="T2361" s="1578"/>
      <c r="U2361" s="1576"/>
      <c r="V2361" s="1579"/>
      <c r="W2361" s="1579"/>
      <c r="X2361" s="1579"/>
      <c r="Y2361" s="2"/>
      <c r="Z2361" s="2"/>
      <c r="AA2361" s="2"/>
      <c r="AB2361" s="2"/>
      <c r="AC2361" s="1291"/>
      <c r="AD2361" s="1415"/>
      <c r="AE2361" s="1415"/>
      <c r="AF2361" s="1415"/>
      <c r="AG2361" s="1415"/>
      <c r="AH2361" s="1415"/>
      <c r="AI2361" s="1415"/>
      <c r="AJ2361" s="1415"/>
      <c r="AK2361" s="1415"/>
      <c r="AL2361" s="1415"/>
    </row>
    <row r="2362" spans="1:38" s="731" customFormat="1" ht="19" customHeight="1">
      <c r="A2362" s="1704">
        <f>IF(G2270="",0,1)</f>
        <v>0</v>
      </c>
      <c r="B2362" s="1629">
        <f>IF(H2357=G$41,-1,0)</f>
        <v>0</v>
      </c>
      <c r="C2362" s="1283"/>
      <c r="D2362" s="1561"/>
      <c r="E2362" s="1474" t="str">
        <f t="shared" si="219"/>
        <v/>
      </c>
      <c r="F2362" s="1789"/>
      <c r="G2362" s="1571"/>
      <c r="H2362" s="1335"/>
      <c r="I2362" s="2176" t="s">
        <v>528</v>
      </c>
      <c r="J2362" s="2176"/>
      <c r="K2362" s="1338"/>
      <c r="L2362" s="1338"/>
      <c r="M2362" s="1338"/>
      <c r="N2362" s="1338"/>
      <c r="O2362" s="1338"/>
      <c r="P2362" s="1337"/>
      <c r="Q2362" s="1337"/>
      <c r="U2362" s="1580"/>
      <c r="V2362" s="1580"/>
      <c r="W2362" s="1580"/>
      <c r="X2362" s="1580"/>
      <c r="Y2362" s="2"/>
      <c r="Z2362" s="2"/>
      <c r="AA2362" s="2"/>
      <c r="AB2362" s="2"/>
      <c r="AC2362" s="1291"/>
      <c r="AD2362" s="1415"/>
      <c r="AE2362" s="1415"/>
      <c r="AF2362" s="1415"/>
      <c r="AG2362" s="1415"/>
      <c r="AH2362" s="1415"/>
      <c r="AI2362" s="1415"/>
      <c r="AJ2362" s="1415"/>
      <c r="AK2362" s="1415"/>
      <c r="AL2362" s="1415"/>
    </row>
    <row r="2363" spans="1:38" s="731" customFormat="1" ht="25" customHeight="1">
      <c r="A2363" s="1704">
        <f>IF(G2270="",0,1)</f>
        <v>0</v>
      </c>
      <c r="B2363" s="1629">
        <f>IF(H2357=G$41,-1,0)</f>
        <v>0</v>
      </c>
      <c r="C2363" s="1283"/>
      <c r="D2363" s="1561"/>
      <c r="E2363" s="1474" t="str">
        <f t="shared" si="219"/>
        <v/>
      </c>
      <c r="F2363" s="1789"/>
      <c r="G2363" s="1571"/>
      <c r="H2363" s="1335"/>
      <c r="I2363" s="2176" t="s">
        <v>529</v>
      </c>
      <c r="J2363" s="2176"/>
      <c r="K2363" s="2177" t="str">
        <f>K$158</f>
        <v xml:space="preserve"> Réajustez les bandes de tractions.</v>
      </c>
      <c r="L2363" s="2177"/>
      <c r="M2363" s="2177"/>
      <c r="N2363" s="2177"/>
      <c r="O2363" s="2177"/>
      <c r="P2363" s="2177"/>
      <c r="Q2363" s="2177"/>
      <c r="R2363" s="2177"/>
      <c r="S2363" s="1581" t="s">
        <v>16</v>
      </c>
      <c r="T2363" s="1582"/>
      <c r="U2363" s="1580"/>
      <c r="V2363" s="1583"/>
      <c r="W2363" s="1584"/>
      <c r="X2363" s="1585"/>
      <c r="Y2363" s="2"/>
      <c r="Z2363" s="2"/>
      <c r="AA2363" s="2"/>
      <c r="AB2363" s="2"/>
      <c r="AC2363" s="1291"/>
      <c r="AD2363" s="1415"/>
      <c r="AE2363" s="1415"/>
      <c r="AF2363" s="1415"/>
      <c r="AG2363" s="1415"/>
      <c r="AH2363" s="1415"/>
      <c r="AI2363" s="1415"/>
      <c r="AJ2363" s="1415"/>
      <c r="AK2363" s="1415"/>
      <c r="AL2363" s="1415"/>
    </row>
    <row r="2364" spans="1:38" s="731" customFormat="1" ht="6" customHeight="1">
      <c r="A2364" s="1704">
        <f>IF(G2270="",0,1)</f>
        <v>0</v>
      </c>
      <c r="B2364" s="1629"/>
      <c r="C2364" s="1283"/>
      <c r="D2364" s="1561"/>
      <c r="E2364" s="1474" t="str">
        <f t="shared" si="219"/>
        <v/>
      </c>
      <c r="F2364" s="1789"/>
      <c r="G2364" s="1571"/>
      <c r="H2364" s="1335"/>
      <c r="I2364" s="1586"/>
      <c r="J2364" s="1586"/>
      <c r="K2364" s="1587"/>
      <c r="L2364" s="1587"/>
      <c r="M2364" s="1587"/>
      <c r="N2364" s="1587"/>
      <c r="O2364" s="1587"/>
      <c r="P2364" s="1587"/>
      <c r="Q2364" s="1587"/>
      <c r="R2364" s="1338"/>
      <c r="S2364" s="1337"/>
      <c r="T2364" s="1582"/>
      <c r="U2364" s="1582"/>
      <c r="V2364" s="1339"/>
      <c r="W2364" s="1339"/>
      <c r="X2364" s="1339"/>
      <c r="Y2364" s="2"/>
      <c r="Z2364" s="2"/>
      <c r="AA2364" s="2"/>
      <c r="AB2364" s="2"/>
      <c r="AC2364" s="1291"/>
      <c r="AD2364" s="1415"/>
      <c r="AE2364" s="1415"/>
      <c r="AF2364" s="1415"/>
      <c r="AG2364" s="1415"/>
      <c r="AH2364" s="1415"/>
      <c r="AI2364" s="1415"/>
      <c r="AJ2364" s="1415"/>
      <c r="AK2364" s="1415"/>
      <c r="AL2364" s="1415"/>
    </row>
    <row r="2365" spans="1:38" s="731" customFormat="1" ht="17" customHeight="1">
      <c r="A2365" s="1704">
        <f>IF(G2270="",0,1)</f>
        <v>0</v>
      </c>
      <c r="B2365" s="1629"/>
      <c r="C2365" s="1283"/>
      <c r="D2365" s="1561"/>
      <c r="E2365" s="1474" t="str">
        <f t="shared" si="219"/>
        <v/>
      </c>
      <c r="F2365" s="1789"/>
      <c r="G2365" s="1571"/>
      <c r="H2365" s="1589"/>
      <c r="I2365" s="1590"/>
      <c r="J2365" s="1590"/>
      <c r="K2365" s="1591"/>
      <c r="L2365" s="1591"/>
      <c r="M2365" s="1591"/>
      <c r="N2365" s="1591"/>
      <c r="O2365" s="1591"/>
      <c r="P2365" s="1591"/>
      <c r="Q2365" s="1591"/>
      <c r="R2365" s="1592"/>
      <c r="S2365" s="1593"/>
      <c r="T2365" s="1594"/>
      <c r="U2365" s="1594"/>
      <c r="V2365" s="1595"/>
      <c r="W2365" s="1595"/>
      <c r="X2365" s="1595"/>
      <c r="Y2365" s="2"/>
      <c r="Z2365" s="2"/>
      <c r="AA2365" s="2"/>
      <c r="AB2365" s="2"/>
      <c r="AC2365" s="1291"/>
      <c r="AD2365" s="1415"/>
      <c r="AE2365" s="1415"/>
      <c r="AF2365" s="1415"/>
      <c r="AG2365" s="1415"/>
      <c r="AH2365" s="1415"/>
      <c r="AI2365" s="1415"/>
      <c r="AJ2365" s="1415"/>
      <c r="AK2365" s="1415"/>
      <c r="AL2365" s="1415"/>
    </row>
    <row r="2366" spans="1:38" s="1292" customFormat="1" ht="17" customHeight="1">
      <c r="A2366" s="1704">
        <f>IF(G2270="",0,1)</f>
        <v>0</v>
      </c>
      <c r="B2366" s="1629"/>
      <c r="C2366" s="1283"/>
      <c r="D2366" s="1561"/>
      <c r="E2366" s="1474" t="str">
        <f t="shared" si="219"/>
        <v/>
      </c>
      <c r="F2366" s="1789"/>
      <c r="G2366" s="1597"/>
      <c r="H2366" s="1597"/>
      <c r="I2366" s="1597"/>
      <c r="J2366" s="1597"/>
      <c r="K2366" s="1597"/>
      <c r="L2366" s="1597"/>
      <c r="M2366" s="1597"/>
      <c r="N2366" s="1597"/>
      <c r="O2366" s="1597"/>
      <c r="P2366" s="1598"/>
      <c r="Q2366" s="1598"/>
      <c r="R2366" s="1598"/>
      <c r="S2366" s="1598"/>
      <c r="T2366" s="1598"/>
      <c r="U2366" s="1598"/>
      <c r="V2366" s="1598"/>
      <c r="W2366" s="1598"/>
      <c r="X2366" s="1598"/>
    </row>
    <row r="2367" spans="1:38" s="1292" customFormat="1" ht="17" customHeight="1">
      <c r="A2367" s="1704">
        <f>IF(G2270="",0,1)</f>
        <v>0</v>
      </c>
      <c r="B2367" s="1629"/>
      <c r="C2367" s="1283"/>
      <c r="D2367" s="1561"/>
      <c r="E2367" s="1474" t="str">
        <f t="shared" si="219"/>
        <v/>
      </c>
      <c r="F2367" s="1789"/>
      <c r="G2367" s="1597"/>
      <c r="H2367" s="1597"/>
      <c r="I2367" s="1597"/>
      <c r="J2367" s="1597"/>
      <c r="K2367" s="1597"/>
      <c r="L2367" s="1597"/>
      <c r="M2367" s="1597"/>
      <c r="N2367" s="1597"/>
      <c r="O2367" s="1597"/>
      <c r="P2367" s="1598"/>
      <c r="Q2367" s="1598"/>
      <c r="R2367" s="1598"/>
      <c r="S2367" s="1598"/>
      <c r="T2367" s="1598"/>
      <c r="U2367" s="1598"/>
      <c r="V2367" s="1598"/>
      <c r="W2367" s="1598"/>
      <c r="X2367" s="1598"/>
    </row>
    <row r="2368" spans="1:38" s="1292" customFormat="1" ht="17" customHeight="1">
      <c r="A2368" s="1710">
        <f>IF(G2270="",0,1)</f>
        <v>0</v>
      </c>
      <c r="B2368" s="1711"/>
      <c r="C2368" s="1283"/>
      <c r="D2368" s="1561"/>
      <c r="E2368" s="1474" t="str">
        <f t="shared" si="219"/>
        <v/>
      </c>
      <c r="F2368" s="1789"/>
      <c r="G2368" s="1599"/>
      <c r="H2368" s="1599"/>
      <c r="I2368" s="1599"/>
      <c r="J2368" s="1599"/>
      <c r="K2368" s="1599"/>
      <c r="L2368" s="1599"/>
      <c r="M2368" s="1599"/>
      <c r="N2368" s="1599"/>
      <c r="O2368" s="1599"/>
      <c r="P2368" s="1600"/>
      <c r="Q2368" s="1600"/>
      <c r="R2368" s="1600"/>
      <c r="S2368" s="1600"/>
      <c r="T2368" s="1600"/>
      <c r="U2368" s="1600"/>
      <c r="V2368" s="1600"/>
      <c r="W2368" s="1600"/>
      <c r="X2368" s="1600"/>
      <c r="Z2368" s="1601"/>
      <c r="AA2368" s="1601"/>
      <c r="AB2368" s="1601"/>
      <c r="AC2368" s="1601"/>
      <c r="AD2368" s="1601"/>
      <c r="AE2368" s="1601"/>
      <c r="AF2368" s="1601"/>
      <c r="AG2368" s="1601"/>
      <c r="AH2368" s="1601"/>
      <c r="AI2368" s="1601"/>
      <c r="AJ2368" s="1601"/>
      <c r="AK2368" s="1601"/>
    </row>
    <row r="2369" spans="1:81" ht="13">
      <c r="A2369" s="1705">
        <f>IF(G2375="",0,1)</f>
        <v>0</v>
      </c>
      <c r="B2369" s="1706"/>
      <c r="C2369" s="1283"/>
      <c r="D2369" s="677"/>
      <c r="E2369" s="1474" t="str">
        <f t="shared" ref="E2369:E2375" si="220">IF((SUM(A2369:C2369))&gt;0,"Evaluation","")</f>
        <v/>
      </c>
      <c r="F2369" s="1789"/>
      <c r="G2369" s="1449">
        <f>G$49</f>
        <v>0</v>
      </c>
      <c r="H2369" s="1450"/>
      <c r="I2369" s="10"/>
      <c r="J2369" s="10"/>
      <c r="K2369" s="10"/>
      <c r="L2369" s="10"/>
      <c r="M2369" s="10"/>
      <c r="N2369" s="10"/>
      <c r="O2369" s="10"/>
      <c r="P2369" s="10"/>
      <c r="Q2369" s="10"/>
      <c r="R2369" s="10"/>
      <c r="S2369" s="10"/>
      <c r="T2369" s="10"/>
      <c r="U2369" s="10"/>
      <c r="V2369" s="10"/>
      <c r="W2369" s="10"/>
      <c r="X2369" s="2"/>
      <c r="Z2369" s="1545"/>
      <c r="AA2369" s="1545"/>
      <c r="AB2369" s="1545"/>
      <c r="AC2369" s="1545"/>
      <c r="AD2369" s="1545"/>
      <c r="AE2369" s="1545"/>
      <c r="AF2369" s="1545"/>
      <c r="AG2369" s="1545"/>
      <c r="AH2369" s="1545"/>
      <c r="AI2369" s="1545"/>
      <c r="AJ2369" s="1545"/>
      <c r="AK2369" s="1545"/>
      <c r="AL2369" s="1545"/>
      <c r="AM2369" s="1545"/>
    </row>
    <row r="2370" spans="1:81" ht="13">
      <c r="A2370" s="1704">
        <f>IF(G2375="",0,1)</f>
        <v>0</v>
      </c>
      <c r="C2370" s="1283"/>
      <c r="D2370" s="677"/>
      <c r="E2370" s="1474" t="str">
        <f t="shared" si="220"/>
        <v/>
      </c>
      <c r="F2370" s="1789"/>
      <c r="G2370" s="1244"/>
      <c r="H2370" s="1245"/>
      <c r="I2370" s="1"/>
      <c r="J2370" s="1"/>
      <c r="K2370" s="1"/>
      <c r="L2370" s="1"/>
      <c r="M2370" s="1"/>
      <c r="N2370" s="1"/>
      <c r="O2370" s="1"/>
      <c r="P2370" s="1"/>
      <c r="Q2370" s="1"/>
      <c r="R2370" s="1"/>
      <c r="S2370" s="1"/>
      <c r="T2370" s="1"/>
      <c r="U2370" s="1"/>
      <c r="V2370" s="1"/>
      <c r="W2370" s="1"/>
    </row>
    <row r="2371" spans="1:81" ht="13">
      <c r="A2371" s="1704">
        <f>IF(G2375="",0,1)</f>
        <v>0</v>
      </c>
      <c r="C2371" s="1283"/>
      <c r="D2371" s="677"/>
      <c r="E2371" s="1474" t="str">
        <f t="shared" si="220"/>
        <v/>
      </c>
      <c r="F2371" s="1789"/>
      <c r="G2371" s="1244"/>
      <c r="H2371" s="1245"/>
      <c r="I2371" s="1"/>
      <c r="J2371" s="1"/>
      <c r="K2371" s="1"/>
      <c r="L2371" s="1"/>
      <c r="M2371" s="1"/>
      <c r="N2371" s="1"/>
      <c r="O2371" s="1"/>
      <c r="P2371" s="1"/>
      <c r="Q2371" s="1"/>
      <c r="R2371" s="1"/>
      <c r="S2371" s="1"/>
      <c r="T2371" s="1"/>
      <c r="U2371" s="1"/>
      <c r="V2371" s="1"/>
      <c r="W2371" s="1"/>
    </row>
    <row r="2372" spans="1:81" s="1250" customFormat="1" ht="29" thickBot="1">
      <c r="A2372" s="1704">
        <f>IF(G2375="",0,1)</f>
        <v>0</v>
      </c>
      <c r="B2372" s="1629"/>
      <c r="C2372" s="1283"/>
      <c r="D2372" s="1546"/>
      <c r="E2372" s="1474" t="str">
        <f t="shared" si="220"/>
        <v/>
      </c>
      <c r="F2372" s="1789"/>
      <c r="G2372" s="1621" t="str">
        <f>G2375</f>
        <v/>
      </c>
      <c r="H2372" s="777"/>
      <c r="I2372" s="777"/>
      <c r="J2372" s="777"/>
      <c r="K2372" s="777"/>
      <c r="L2372" s="777"/>
      <c r="M2372" s="777"/>
      <c r="N2372" s="777"/>
      <c r="O2372" s="777"/>
      <c r="P2372" s="777"/>
      <c r="Q2372" s="777"/>
      <c r="R2372" s="777"/>
      <c r="S2372" s="777"/>
      <c r="T2372" s="777"/>
      <c r="U2372" s="777"/>
      <c r="V2372" s="777"/>
      <c r="W2372" s="777"/>
      <c r="X2372" s="1370">
        <f>U$45</f>
        <v>0</v>
      </c>
      <c r="Y2372" s="1415"/>
      <c r="Z2372" s="1415"/>
      <c r="AA2372" s="1415"/>
      <c r="AB2372" s="1415"/>
      <c r="AC2372" s="1415"/>
      <c r="AD2372" s="1415"/>
      <c r="AE2372" s="1246"/>
      <c r="AF2372" s="1246"/>
      <c r="AG2372" s="1247"/>
      <c r="AH2372" s="1247"/>
      <c r="AI2372" s="1247"/>
      <c r="AJ2372" s="1248"/>
      <c r="AK2372" s="1247"/>
      <c r="AL2372" s="1249"/>
      <c r="AM2372" s="1247"/>
      <c r="AN2372" s="1247"/>
      <c r="AO2372" s="1247"/>
      <c r="AP2372" s="1247"/>
      <c r="AQ2372" s="1247"/>
      <c r="AR2372" s="1247"/>
      <c r="AS2372" s="1247"/>
      <c r="AT2372" s="1247"/>
    </row>
    <row r="2373" spans="1:81" s="18" customFormat="1" ht="19">
      <c r="A2373" s="1704">
        <f>IF(G2375="",0,1)</f>
        <v>0</v>
      </c>
      <c r="B2373" s="1629"/>
      <c r="C2373" s="1283"/>
      <c r="D2373" s="677"/>
      <c r="E2373" s="1474" t="str">
        <f t="shared" si="220"/>
        <v/>
      </c>
      <c r="F2373" s="1789"/>
      <c r="G2373" s="1184"/>
      <c r="H2373" s="1184"/>
      <c r="I2373" s="1184"/>
      <c r="J2373" s="1184"/>
      <c r="K2373" s="1184"/>
      <c r="L2373" s="1184"/>
      <c r="M2373" s="1184"/>
      <c r="N2373" s="1184"/>
      <c r="O2373" s="1184"/>
      <c r="P2373" s="1184"/>
      <c r="Q2373" s="1184"/>
      <c r="R2373" s="1184"/>
      <c r="S2373" s="1184"/>
      <c r="T2373" s="1184"/>
      <c r="U2373" s="1184"/>
      <c r="V2373" s="1184"/>
      <c r="W2373" s="1184"/>
      <c r="X2373" s="1415"/>
      <c r="Y2373" s="1415"/>
      <c r="Z2373" s="1415"/>
      <c r="AA2373" s="1415"/>
      <c r="AB2373" s="1415"/>
      <c r="AC2373" s="1415"/>
      <c r="AD2373" s="1415"/>
      <c r="AE2373" s="1415"/>
      <c r="AF2373" s="1415"/>
      <c r="AG2373" s="40"/>
      <c r="AH2373" s="40"/>
      <c r="AI2373" s="40"/>
      <c r="AJ2373" s="49"/>
      <c r="AK2373" s="40"/>
      <c r="AL2373" s="20"/>
      <c r="AM2373" s="1247"/>
      <c r="AN2373" s="40"/>
      <c r="AO2373" s="1247"/>
      <c r="AP2373" s="40"/>
      <c r="AQ2373" s="40"/>
      <c r="AR2373" s="40"/>
      <c r="AS2373" s="40"/>
      <c r="AT2373" s="40"/>
      <c r="BZ2373" s="122" t="s">
        <v>905</v>
      </c>
      <c r="CB2373" s="122" t="s">
        <v>904</v>
      </c>
    </row>
    <row r="2374" spans="1:81" s="41" customFormat="1" ht="187" hidden="1" customHeight="1" outlineLevel="1">
      <c r="A2374" s="1707"/>
      <c r="B2374" s="1708"/>
      <c r="C2374" s="685"/>
      <c r="D2374" s="685"/>
      <c r="E2374" s="1474" t="str">
        <f t="shared" si="220"/>
        <v/>
      </c>
      <c r="F2374" s="1790"/>
      <c r="G2374" s="342" t="str">
        <f t="shared" ref="G2374:AL2374" si="221">G$3</f>
        <v>Serre</v>
      </c>
      <c r="H2374" s="343" t="str">
        <f t="shared" si="221"/>
        <v>Année de construction</v>
      </c>
      <c r="I2374" s="344" t="str">
        <f t="shared" si="221"/>
        <v xml:space="preserve">Surface cultivée nette </v>
      </c>
      <c r="J2374" s="344" t="str">
        <f t="shared" si="221"/>
        <v>Type de serre</v>
      </c>
      <c r="K2374" s="344" t="str">
        <f t="shared" si="221"/>
        <v>Température moyenne octobre-mars</v>
      </c>
      <c r="L2374" s="344" t="str">
        <f t="shared" si="221"/>
        <v>Type de température</v>
      </c>
      <c r="M2374" s="344" t="str">
        <f t="shared" si="221"/>
        <v>Qualité énergétique [consommation en % d'une serre standard]</v>
      </c>
      <c r="N2374" s="344" t="str">
        <f t="shared" si="221"/>
        <v>Rang</v>
      </c>
      <c r="O2374" s="344" t="str">
        <f t="shared" si="221"/>
        <v>Evaluation de la qualité énergétique</v>
      </c>
      <c r="P2374" s="344" t="str">
        <f t="shared" si="221"/>
        <v>Utilisation escomptée</v>
      </c>
      <c r="Q2374" s="327">
        <f t="shared" si="221"/>
        <v>0</v>
      </c>
      <c r="R2374" s="456" t="str">
        <f t="shared" si="221"/>
        <v>Serre Consommation d'énergie [%]</v>
      </c>
      <c r="S2374" s="456" t="str">
        <f t="shared" si="221"/>
        <v>Serre Consommation d'énergie Actuel [kWh]</v>
      </c>
      <c r="T2374" s="455" t="str">
        <f t="shared" si="221"/>
        <v>Distribution de chaleur Consommation d'énergie [kWh]</v>
      </c>
      <c r="U2374" s="456" t="str">
        <f t="shared" si="221"/>
        <v>Total Consommation d'énergie Actuel [kWh]</v>
      </c>
      <c r="V2374" s="327">
        <f t="shared" si="221"/>
        <v>0</v>
      </c>
      <c r="W2374" s="512" t="str">
        <f t="shared" si="221"/>
        <v>Objectif en 4 ans</v>
      </c>
      <c r="X2374" s="512" t="str">
        <f t="shared" si="221"/>
        <v>Objectif en 8 ans</v>
      </c>
      <c r="Y2374" s="327">
        <f t="shared" si="221"/>
        <v>0</v>
      </c>
      <c r="Z2374" s="333" t="str">
        <f t="shared" si="221"/>
        <v>Ecran thermique</v>
      </c>
      <c r="AA2374" s="333" t="str">
        <f t="shared" si="221"/>
        <v>Toit</v>
      </c>
      <c r="AB2374" s="333" t="str">
        <f t="shared" si="221"/>
        <v>Parois latérales</v>
      </c>
      <c r="AC2374" s="333" t="str">
        <f t="shared" si="221"/>
        <v>Etanchéité</v>
      </c>
      <c r="AD2374" s="333" t="str">
        <f t="shared" si="221"/>
        <v>Gestion climatique</v>
      </c>
      <c r="AE2374" s="40" t="str">
        <f t="shared" si="221"/>
        <v>Observations</v>
      </c>
      <c r="AF2374" s="332" t="str">
        <f t="shared" si="221"/>
        <v>Ecran thermique</v>
      </c>
      <c r="AG2374" s="332" t="str">
        <f t="shared" si="221"/>
        <v>Toit</v>
      </c>
      <c r="AH2374" s="332" t="str">
        <f t="shared" si="221"/>
        <v>Parois latérales</v>
      </c>
      <c r="AI2374" s="332" t="str">
        <f t="shared" si="221"/>
        <v>Etanchéité</v>
      </c>
      <c r="AJ2374" s="332" t="str">
        <f t="shared" si="221"/>
        <v>Gestion climatique</v>
      </c>
      <c r="AK2374" s="455" t="str">
        <f t="shared" si="221"/>
        <v>Isolation des conduites</v>
      </c>
      <c r="AL2374" s="455" t="str">
        <f t="shared" si="221"/>
        <v>Isolation des sous-distributions</v>
      </c>
      <c r="AM2374" s="405">
        <f t="shared" ref="AM2374:BR2374" si="222">AM$3</f>
        <v>0</v>
      </c>
      <c r="AN2374" s="332" t="str">
        <f t="shared" si="222"/>
        <v>Ecran thermique</v>
      </c>
      <c r="AO2374" s="332" t="str">
        <f t="shared" si="222"/>
        <v>Toit</v>
      </c>
      <c r="AP2374" s="332" t="str">
        <f t="shared" si="222"/>
        <v>Parois latérales</v>
      </c>
      <c r="AQ2374" s="332" t="str">
        <f t="shared" si="222"/>
        <v>Etanchéité</v>
      </c>
      <c r="AR2374" s="332" t="str">
        <f t="shared" si="222"/>
        <v>Gestion climatique</v>
      </c>
      <c r="AS2374" s="40">
        <f t="shared" si="222"/>
        <v>0</v>
      </c>
      <c r="AT2374" s="332" t="str">
        <f t="shared" si="222"/>
        <v>Ecran thermique</v>
      </c>
      <c r="AU2374" s="332" t="str">
        <f t="shared" si="222"/>
        <v>Toit</v>
      </c>
      <c r="AV2374" s="332" t="str">
        <f t="shared" si="222"/>
        <v>Parois latérales</v>
      </c>
      <c r="AW2374" s="332" t="str">
        <f t="shared" si="222"/>
        <v>Etanchéité</v>
      </c>
      <c r="AX2374" s="332" t="str">
        <f t="shared" si="222"/>
        <v>Gestion climatique</v>
      </c>
      <c r="AY2374" s="455" t="str">
        <f t="shared" si="222"/>
        <v>Isolation des conduites</v>
      </c>
      <c r="AZ2374" s="455" t="str">
        <f t="shared" si="222"/>
        <v>Isolation des sous-distributions</v>
      </c>
      <c r="BA2374" s="332" t="str">
        <f t="shared" si="222"/>
        <v>Total arrondi</v>
      </c>
      <c r="BB2374" s="40">
        <f t="shared" si="222"/>
        <v>0</v>
      </c>
      <c r="BC2374" s="332" t="str">
        <f t="shared" si="222"/>
        <v>Ecran thermique</v>
      </c>
      <c r="BD2374" s="332" t="str">
        <f t="shared" si="222"/>
        <v>Toit</v>
      </c>
      <c r="BE2374" s="332" t="str">
        <f t="shared" si="222"/>
        <v>Parois latérales</v>
      </c>
      <c r="BF2374" s="332" t="str">
        <f t="shared" si="222"/>
        <v>Etanchéité</v>
      </c>
      <c r="BG2374" s="332" t="str">
        <f t="shared" si="222"/>
        <v>Gestion climatique</v>
      </c>
      <c r="BH2374" s="455" t="str">
        <f t="shared" si="222"/>
        <v>Isolation des conduites</v>
      </c>
      <c r="BI2374" s="455" t="str">
        <f t="shared" si="222"/>
        <v>Isolation des sous-distributions</v>
      </c>
      <c r="BJ2374" s="40">
        <f t="shared" si="222"/>
        <v>0</v>
      </c>
      <c r="BK2374" s="512" t="str">
        <f t="shared" si="222"/>
        <v>P1</v>
      </c>
      <c r="BL2374" s="512">
        <f t="shared" si="222"/>
        <v>0</v>
      </c>
      <c r="BM2374" s="512" t="str">
        <f t="shared" si="222"/>
        <v>Total</v>
      </c>
      <c r="BN2374" s="40">
        <f t="shared" si="222"/>
        <v>0</v>
      </c>
      <c r="BO2374" s="512" t="str">
        <f t="shared" si="222"/>
        <v>Objectif en 4 ans</v>
      </c>
      <c r="BP2374" s="512" t="str">
        <f t="shared" si="222"/>
        <v>Objectif en 8 ans</v>
      </c>
      <c r="BQ2374" s="41">
        <f t="shared" si="222"/>
        <v>0</v>
      </c>
      <c r="BR2374" s="332" t="str">
        <f t="shared" si="222"/>
        <v>Ecran thermique</v>
      </c>
      <c r="BS2374" s="332" t="str">
        <f t="shared" ref="BS2374:CA2374" si="223">BS$3</f>
        <v>Ecran thermique 2</v>
      </c>
      <c r="BT2374" s="332" t="str">
        <f t="shared" si="223"/>
        <v>Etanchéité</v>
      </c>
      <c r="BU2374" s="332" t="str">
        <f t="shared" si="223"/>
        <v>Etanchéité 2</v>
      </c>
      <c r="BV2374" s="332" t="str">
        <f t="shared" si="223"/>
        <v>Etanchéité 2 - Recommandation</v>
      </c>
      <c r="BW2374" s="332" t="str">
        <f t="shared" si="223"/>
        <v>Sonde 1</v>
      </c>
      <c r="BX2374" s="332" t="str">
        <f t="shared" si="223"/>
        <v>Sonde 2</v>
      </c>
      <c r="BY2374" s="41">
        <f t="shared" si="223"/>
        <v>0</v>
      </c>
      <c r="BZ2374" s="416" t="str">
        <f t="shared" si="223"/>
        <v>Ensemble 1</v>
      </c>
      <c r="CA2374" s="416" t="str">
        <f t="shared" si="223"/>
        <v>Ensemble 2</v>
      </c>
      <c r="CB2374" s="416" t="str">
        <f>BZ2374</f>
        <v>Ensemble 1</v>
      </c>
      <c r="CC2374" s="416" t="str">
        <f>CA2374</f>
        <v>Ensemble 2</v>
      </c>
    </row>
    <row r="2375" spans="1:81" s="28" customFormat="1" ht="32" hidden="1" customHeight="1" outlineLevel="1">
      <c r="A2375" s="1646"/>
      <c r="B2375" s="1659"/>
      <c r="C2375" s="686"/>
      <c r="D2375" s="686"/>
      <c r="E2375" s="1474" t="str">
        <f t="shared" si="220"/>
        <v/>
      </c>
      <c r="F2375" s="1791"/>
      <c r="G2375" s="521" t="str">
        <f t="shared" ref="G2375:AL2375" si="224">G26</f>
        <v/>
      </c>
      <c r="H2375" s="335" t="str">
        <f t="shared" si="224"/>
        <v/>
      </c>
      <c r="I2375" s="336" t="str">
        <f t="shared" si="224"/>
        <v/>
      </c>
      <c r="J2375" s="336" t="str">
        <f t="shared" si="224"/>
        <v/>
      </c>
      <c r="K2375" s="337" t="str">
        <f t="shared" si="224"/>
        <v/>
      </c>
      <c r="L2375" s="336" t="str">
        <f t="shared" si="224"/>
        <v/>
      </c>
      <c r="M2375" s="468" t="str">
        <f t="shared" si="224"/>
        <v/>
      </c>
      <c r="N2375" s="337" t="str">
        <f t="shared" si="224"/>
        <v/>
      </c>
      <c r="O2375" s="338" t="str">
        <f t="shared" si="224"/>
        <v/>
      </c>
      <c r="P2375" s="336" t="str">
        <f t="shared" si="224"/>
        <v/>
      </c>
      <c r="Q2375" s="522">
        <f t="shared" si="224"/>
        <v>0</v>
      </c>
      <c r="R2375" s="338">
        <f t="shared" si="224"/>
        <v>0</v>
      </c>
      <c r="S2375" s="523">
        <f t="shared" si="224"/>
        <v>0</v>
      </c>
      <c r="T2375" s="523">
        <f t="shared" si="224"/>
        <v>0</v>
      </c>
      <c r="U2375" s="523" t="str">
        <f t="shared" si="224"/>
        <v/>
      </c>
      <c r="V2375" s="522">
        <f t="shared" si="224"/>
        <v>0</v>
      </c>
      <c r="W2375" s="523" t="str">
        <f t="shared" si="224"/>
        <v/>
      </c>
      <c r="X2375" s="523" t="str">
        <f t="shared" si="224"/>
        <v/>
      </c>
      <c r="Y2375" s="522">
        <f t="shared" si="224"/>
        <v>0</v>
      </c>
      <c r="Z2375" s="331" t="str">
        <f t="shared" si="224"/>
        <v/>
      </c>
      <c r="AA2375" s="331" t="str">
        <f t="shared" si="224"/>
        <v/>
      </c>
      <c r="AB2375" s="331" t="str">
        <f t="shared" si="224"/>
        <v/>
      </c>
      <c r="AC2375" s="331" t="str">
        <f t="shared" si="224"/>
        <v/>
      </c>
      <c r="AD2375" s="331" t="str">
        <f t="shared" si="224"/>
        <v/>
      </c>
      <c r="AE2375" s="524" t="str">
        <f t="shared" si="224"/>
        <v/>
      </c>
      <c r="AF2375" s="331" t="str">
        <f t="shared" si="224"/>
        <v/>
      </c>
      <c r="AG2375" s="331" t="str">
        <f t="shared" si="224"/>
        <v/>
      </c>
      <c r="AH2375" s="331" t="str">
        <f t="shared" si="224"/>
        <v/>
      </c>
      <c r="AI2375" s="331" t="str">
        <f t="shared" si="224"/>
        <v/>
      </c>
      <c r="AJ2375" s="331" t="str">
        <f t="shared" si="224"/>
        <v/>
      </c>
      <c r="AK2375" s="331" t="str">
        <f t="shared" si="224"/>
        <v/>
      </c>
      <c r="AL2375" s="331" t="str">
        <f t="shared" si="224"/>
        <v/>
      </c>
      <c r="AM2375" s="524" t="str">
        <f t="shared" ref="AM2375:BR2375" si="225">AM26</f>
        <v>.</v>
      </c>
      <c r="AN2375" s="346" t="str">
        <f t="shared" si="225"/>
        <v/>
      </c>
      <c r="AO2375" s="346" t="str">
        <f t="shared" si="225"/>
        <v/>
      </c>
      <c r="AP2375" s="346" t="str">
        <f t="shared" si="225"/>
        <v/>
      </c>
      <c r="AQ2375" s="346" t="str">
        <f t="shared" si="225"/>
        <v/>
      </c>
      <c r="AR2375" s="346" t="str">
        <f t="shared" si="225"/>
        <v/>
      </c>
      <c r="AS2375" s="525">
        <f t="shared" si="225"/>
        <v>0</v>
      </c>
      <c r="AT2375" s="398" t="str">
        <f t="shared" si="225"/>
        <v/>
      </c>
      <c r="AU2375" s="398" t="str">
        <f t="shared" si="225"/>
        <v/>
      </c>
      <c r="AV2375" s="398" t="str">
        <f t="shared" si="225"/>
        <v/>
      </c>
      <c r="AW2375" s="398" t="str">
        <f t="shared" si="225"/>
        <v/>
      </c>
      <c r="AX2375" s="398" t="str">
        <f t="shared" si="225"/>
        <v/>
      </c>
      <c r="AY2375" s="28" t="str">
        <f t="shared" si="225"/>
        <v/>
      </c>
      <c r="AZ2375" s="28" t="str">
        <f t="shared" si="225"/>
        <v/>
      </c>
      <c r="BA2375" s="398" t="str">
        <f t="shared" si="225"/>
        <v/>
      </c>
      <c r="BB2375" s="525">
        <f t="shared" si="225"/>
        <v>0</v>
      </c>
      <c r="BC2375" s="445" t="str">
        <f t="shared" si="225"/>
        <v/>
      </c>
      <c r="BD2375" s="445" t="str">
        <f t="shared" si="225"/>
        <v/>
      </c>
      <c r="BE2375" s="445" t="str">
        <f t="shared" si="225"/>
        <v/>
      </c>
      <c r="BF2375" s="445" t="str">
        <f t="shared" si="225"/>
        <v/>
      </c>
      <c r="BG2375" s="445" t="str">
        <f t="shared" si="225"/>
        <v/>
      </c>
      <c r="BH2375" s="467" t="str">
        <f t="shared" si="225"/>
        <v/>
      </c>
      <c r="BI2375" s="467" t="str">
        <f t="shared" si="225"/>
        <v/>
      </c>
      <c r="BJ2375" s="525">
        <f t="shared" si="225"/>
        <v>0</v>
      </c>
      <c r="BK2375" s="445" t="str">
        <f t="shared" si="225"/>
        <v/>
      </c>
      <c r="BL2375" s="445" t="str">
        <f t="shared" si="225"/>
        <v/>
      </c>
      <c r="BM2375" s="445" t="str">
        <f t="shared" si="225"/>
        <v/>
      </c>
      <c r="BN2375" s="525">
        <f t="shared" si="225"/>
        <v>0</v>
      </c>
      <c r="BO2375" s="445" t="str">
        <f t="shared" si="225"/>
        <v/>
      </c>
      <c r="BP2375" s="445">
        <f t="shared" si="225"/>
        <v>0</v>
      </c>
      <c r="BQ2375" s="28">
        <f t="shared" si="225"/>
        <v>0</v>
      </c>
      <c r="BR2375" s="398" t="str">
        <f t="shared" si="225"/>
        <v/>
      </c>
      <c r="BS2375" s="398" t="str">
        <f t="shared" ref="BS2375:BX2375" si="226">BS26</f>
        <v/>
      </c>
      <c r="BT2375" s="398" t="str">
        <f t="shared" si="226"/>
        <v/>
      </c>
      <c r="BU2375" s="398" t="str">
        <f t="shared" si="226"/>
        <v/>
      </c>
      <c r="BV2375" s="398" t="str">
        <f t="shared" si="226"/>
        <v/>
      </c>
      <c r="BW2375" s="398" t="str">
        <f t="shared" si="226"/>
        <v/>
      </c>
      <c r="BX2375" s="398" t="str">
        <f t="shared" si="226"/>
        <v/>
      </c>
      <c r="BY2375" s="28">
        <f>BY2322</f>
        <v>0</v>
      </c>
      <c r="BZ2375" s="396">
        <f>AG2426</f>
        <v>0</v>
      </c>
      <c r="CA2375" s="396">
        <f>AH2426</f>
        <v>0</v>
      </c>
      <c r="CB2375" s="396">
        <f>AI2426</f>
        <v>0</v>
      </c>
      <c r="CC2375" s="396">
        <f>AJ2426</f>
        <v>0</v>
      </c>
    </row>
    <row r="2376" spans="1:81" s="51" customFormat="1" ht="19" hidden="1" outlineLevel="1">
      <c r="A2376" s="1704">
        <v>0</v>
      </c>
      <c r="B2376" s="1629"/>
      <c r="C2376" s="1283"/>
      <c r="D2376" s="677"/>
      <c r="E2376" s="1474" t="str">
        <f t="shared" ref="E2376:E2407" si="227">IF((SUM(A2376:C2376))&gt;0,G$42,"")</f>
        <v/>
      </c>
      <c r="F2376" s="1789"/>
      <c r="N2376" s="644"/>
      <c r="R2376" s="50"/>
      <c r="U2376" s="1184"/>
      <c r="W2376" s="130"/>
      <c r="X2376" s="1415"/>
      <c r="Y2376" s="1415"/>
      <c r="Z2376" s="53"/>
      <c r="AA2376" s="1415"/>
      <c r="AB2376" s="53"/>
      <c r="AC2376" s="53"/>
      <c r="AD2376" s="53"/>
      <c r="AE2376" s="53"/>
      <c r="AF2376" s="53"/>
      <c r="AG2376" s="40"/>
      <c r="AJ2376" s="52"/>
      <c r="AL2376" s="1383"/>
      <c r="AM2376" s="1247"/>
      <c r="AO2376" s="1247"/>
      <c r="AV2376" s="18"/>
      <c r="BL2376" s="18"/>
    </row>
    <row r="2377" spans="1:81" s="1385" customFormat="1" ht="19" hidden="1" outlineLevel="1">
      <c r="A2377" s="1704">
        <v>0</v>
      </c>
      <c r="B2377" s="1629"/>
      <c r="C2377" s="1283"/>
      <c r="D2377" s="677"/>
      <c r="E2377" s="1474" t="str">
        <f t="shared" si="227"/>
        <v/>
      </c>
      <c r="F2377" s="1789"/>
      <c r="H2377" s="1547"/>
      <c r="I2377" s="1547"/>
      <c r="J2377" s="1547"/>
      <c r="K2377" s="1547"/>
      <c r="L2377" s="1547"/>
      <c r="M2377" s="1547"/>
      <c r="N2377" s="1384"/>
      <c r="O2377" s="1384"/>
      <c r="P2377" s="1384"/>
      <c r="Q2377" s="1384"/>
      <c r="R2377" s="1384"/>
      <c r="S2377" s="1384"/>
      <c r="T2377" s="1384"/>
      <c r="U2377" s="1384"/>
      <c r="V2377" s="1384"/>
      <c r="W2377" s="130"/>
      <c r="X2377" s="1415"/>
      <c r="Y2377" s="1415"/>
      <c r="Z2377" s="53"/>
      <c r="AA2377" s="1415"/>
      <c r="AB2377" s="53"/>
      <c r="AC2377" s="53"/>
      <c r="AD2377" s="53"/>
      <c r="AE2377" s="1384"/>
      <c r="AF2377" s="1384"/>
      <c r="AG2377" s="40"/>
      <c r="AH2377" s="1384"/>
      <c r="AI2377" s="1384"/>
      <c r="AJ2377" s="1384"/>
      <c r="AK2377" s="1384"/>
      <c r="AL2377" s="1384"/>
      <c r="AM2377" s="1247"/>
      <c r="AN2377" s="1384"/>
      <c r="AO2377" s="1247"/>
      <c r="AP2377" s="1384"/>
      <c r="AQ2377" s="1384"/>
      <c r="AR2377" s="1384"/>
      <c r="AS2377" s="1384"/>
      <c r="AT2377" s="1384"/>
      <c r="BL2377" s="18"/>
    </row>
    <row r="2378" spans="1:81" s="1385" customFormat="1" ht="19" hidden="1" outlineLevel="1">
      <c r="A2378" s="1704">
        <v>0</v>
      </c>
      <c r="B2378" s="1629"/>
      <c r="C2378" s="1283"/>
      <c r="D2378" s="677"/>
      <c r="E2378" s="1474" t="str">
        <f t="shared" si="227"/>
        <v/>
      </c>
      <c r="F2378" s="1789"/>
      <c r="G2378" s="1547"/>
      <c r="H2378" s="1547"/>
      <c r="I2378" s="1547"/>
      <c r="J2378" s="1547"/>
      <c r="K2378" s="1547"/>
      <c r="L2378" s="1547"/>
      <c r="M2378" s="1547"/>
      <c r="N2378" s="1384"/>
      <c r="O2378" s="1384"/>
      <c r="P2378" s="1384"/>
      <c r="Q2378" s="1384"/>
      <c r="R2378" s="1384"/>
      <c r="S2378" s="1384"/>
      <c r="T2378" s="1384"/>
      <c r="U2378" s="1384"/>
      <c r="V2378" s="1384"/>
      <c r="W2378" s="130"/>
      <c r="X2378" s="1415"/>
      <c r="Y2378" s="1415"/>
      <c r="Z2378" s="53"/>
      <c r="AA2378" s="1415"/>
      <c r="AB2378" s="53"/>
      <c r="AC2378" s="53"/>
      <c r="AD2378" s="53"/>
      <c r="AE2378" s="1384"/>
      <c r="AF2378" s="1384"/>
      <c r="AG2378" s="40"/>
      <c r="AH2378" s="1384"/>
      <c r="AI2378" s="1384"/>
      <c r="AJ2378" s="1384"/>
      <c r="AK2378" s="1384"/>
      <c r="AL2378" s="1384"/>
      <c r="AM2378" s="1247"/>
      <c r="AN2378" s="1384"/>
      <c r="AO2378" s="1247"/>
      <c r="AP2378" s="1384"/>
      <c r="AQ2378" s="1384"/>
      <c r="AR2378" s="1384"/>
      <c r="AS2378" s="1384"/>
      <c r="AT2378" s="1384"/>
      <c r="BL2378" s="18"/>
    </row>
    <row r="2379" spans="1:81" s="1269" customFormat="1" ht="15" collapsed="1">
      <c r="A2379" s="1704">
        <f>IF(G2375="",0,1)</f>
        <v>0</v>
      </c>
      <c r="B2379" s="1629"/>
      <c r="C2379" s="1283"/>
      <c r="D2379" s="1548"/>
      <c r="E2379" s="1474" t="str">
        <f t="shared" si="227"/>
        <v/>
      </c>
      <c r="F2379" s="1789"/>
      <c r="G2379" s="1252" t="str">
        <f>G$69</f>
        <v>Année de construction</v>
      </c>
      <c r="H2379" s="1252"/>
      <c r="I2379" s="1252"/>
      <c r="J2379" s="1252"/>
      <c r="K2379" s="1252"/>
      <c r="L2379" s="1252"/>
      <c r="M2379" s="1388"/>
      <c r="N2379" s="2162" t="str">
        <f>H2375</f>
        <v/>
      </c>
      <c r="O2379" s="2162"/>
      <c r="P2379" s="2162"/>
      <c r="Q2379" s="2162"/>
      <c r="R2379" s="2162"/>
      <c r="S2379" s="2162"/>
      <c r="T2379" s="2161">
        <f>T2359</f>
        <v>0</v>
      </c>
      <c r="U2379" s="2161"/>
      <c r="V2379" s="2161"/>
      <c r="W2379" s="2161"/>
      <c r="X2379" s="2161"/>
      <c r="Y2379" s="1386"/>
      <c r="AD2379" s="1251"/>
      <c r="AE2379" s="1251"/>
      <c r="AF2379" s="1251"/>
      <c r="AG2379" s="1251"/>
      <c r="AH2379" s="1251"/>
      <c r="AI2379" s="1251"/>
      <c r="AJ2379" s="1251"/>
      <c r="AK2379" s="1251"/>
      <c r="AL2379" s="20"/>
      <c r="AM2379" s="1251"/>
      <c r="AN2379" s="1251"/>
      <c r="AO2379" s="1251"/>
      <c r="AP2379" s="1251"/>
      <c r="AQ2379" s="1251"/>
      <c r="AR2379" s="1251"/>
      <c r="AS2379" s="1251"/>
      <c r="AT2379" s="1251"/>
    </row>
    <row r="2380" spans="1:81" s="1269" customFormat="1" ht="15">
      <c r="A2380" s="1704">
        <f>IF(G2375="",0,1)</f>
        <v>0</v>
      </c>
      <c r="B2380" s="1629"/>
      <c r="C2380" s="1283"/>
      <c r="D2380" s="1548"/>
      <c r="E2380" s="1474" t="str">
        <f t="shared" si="227"/>
        <v/>
      </c>
      <c r="F2380" s="1789"/>
      <c r="G2380" s="1551" t="str">
        <f>G$70</f>
        <v>Utilisation escomptée</v>
      </c>
      <c r="H2380" s="1551"/>
      <c r="I2380" s="1552"/>
      <c r="J2380" s="1552"/>
      <c r="K2380" s="1552"/>
      <c r="L2380" s="1552"/>
      <c r="M2380" s="1388"/>
      <c r="N2380" s="2163" t="str">
        <f>P2375</f>
        <v/>
      </c>
      <c r="O2380" s="2163"/>
      <c r="P2380" s="2163"/>
      <c r="Q2380" s="2163"/>
      <c r="R2380" s="2163"/>
      <c r="S2380" s="2163"/>
      <c r="T2380" s="2179">
        <f>'A1 Serres'!P2359</f>
        <v>0</v>
      </c>
      <c r="U2380" s="2179"/>
      <c r="V2380" s="2179"/>
      <c r="W2380" s="2179"/>
      <c r="X2380" s="2179"/>
      <c r="Y2380" s="1387"/>
      <c r="AL2380" s="20"/>
    </row>
    <row r="2381" spans="1:81" s="1269" customFormat="1" ht="15">
      <c r="A2381" s="1704">
        <f>IF(G2375="",0,1)</f>
        <v>0</v>
      </c>
      <c r="B2381" s="1629"/>
      <c r="C2381" s="1283"/>
      <c r="D2381" s="1548"/>
      <c r="E2381" s="1474" t="str">
        <f t="shared" si="227"/>
        <v/>
      </c>
      <c r="F2381" s="1789"/>
      <c r="G2381" s="1551" t="str">
        <f>G$71</f>
        <v>Surface cultivée de la serre</v>
      </c>
      <c r="H2381" s="1551"/>
      <c r="I2381" s="1552"/>
      <c r="J2381" s="1552"/>
      <c r="K2381" s="1552"/>
      <c r="L2381" s="1552"/>
      <c r="M2381" s="1388"/>
      <c r="N2381" s="2163" t="str">
        <f>J2375</f>
        <v/>
      </c>
      <c r="O2381" s="2163"/>
      <c r="P2381" s="2163"/>
      <c r="Q2381" s="2163"/>
      <c r="R2381" s="2163"/>
      <c r="S2381" s="2163"/>
      <c r="T2381" s="1268"/>
      <c r="U2381" s="1268"/>
      <c r="V2381" s="1268"/>
      <c r="W2381" s="989"/>
      <c r="X2381" s="1251"/>
      <c r="AL2381" s="20"/>
    </row>
    <row r="2382" spans="1:81" s="1269" customFormat="1" ht="15">
      <c r="A2382" s="1704">
        <f>IF(G2375="",0,1)</f>
        <v>0</v>
      </c>
      <c r="B2382" s="1629"/>
      <c r="C2382" s="1283"/>
      <c r="D2382" s="1548"/>
      <c r="E2382" s="1474" t="str">
        <f t="shared" si="227"/>
        <v/>
      </c>
      <c r="F2382" s="1789"/>
      <c r="G2382" s="1265">
        <f>G$72</f>
        <v>0</v>
      </c>
      <c r="H2382" s="1265"/>
      <c r="I2382" s="1266"/>
      <c r="J2382" s="1266"/>
      <c r="K2382" s="1266"/>
      <c r="L2382" s="1266"/>
      <c r="M2382" s="1388"/>
      <c r="N2382" s="1268"/>
      <c r="O2382" s="1268"/>
      <c r="P2382" s="1268"/>
      <c r="Q2382" s="1268"/>
      <c r="R2382" s="1268"/>
      <c r="S2382" s="1268"/>
      <c r="T2382" s="1268"/>
      <c r="U2382" s="1268"/>
      <c r="V2382" s="1268"/>
      <c r="W2382" s="989"/>
      <c r="X2382" s="1251"/>
      <c r="AL2382" s="20"/>
    </row>
    <row r="2383" spans="1:81" s="1269" customFormat="1" ht="15">
      <c r="A2383" s="1704">
        <f>IF(G2375="",0,1)</f>
        <v>0</v>
      </c>
      <c r="B2383" s="1629"/>
      <c r="C2383" s="1283"/>
      <c r="D2383" s="1548"/>
      <c r="E2383" s="1474" t="str">
        <f t="shared" si="227"/>
        <v/>
      </c>
      <c r="F2383" s="1789"/>
      <c r="G2383" s="1389" t="str">
        <f>G$73</f>
        <v>Température octobre-mars</v>
      </c>
      <c r="H2383" s="1389"/>
      <c r="I2383" s="1390"/>
      <c r="J2383" s="1390"/>
      <c r="K2383" s="1390"/>
      <c r="L2383" s="1390"/>
      <c r="M2383" s="1388"/>
      <c r="N2383" s="2168" t="str">
        <f>L2375</f>
        <v/>
      </c>
      <c r="O2383" s="2168"/>
      <c r="P2383" s="2168"/>
      <c r="Q2383" s="2168"/>
      <c r="R2383" s="2168"/>
      <c r="S2383" s="2168"/>
      <c r="T2383" s="1268"/>
      <c r="U2383" s="1268"/>
      <c r="V2383" s="1268"/>
      <c r="W2383" s="989"/>
      <c r="X2383" s="1251"/>
      <c r="AJ2383" s="1298"/>
      <c r="AL2383" s="20"/>
    </row>
    <row r="2384" spans="1:81" s="1269" customFormat="1" ht="29" customHeight="1">
      <c r="A2384" s="1704">
        <f>IF(G2375="",0,1)</f>
        <v>0</v>
      </c>
      <c r="B2384" s="1629"/>
      <c r="C2384" s="1283"/>
      <c r="D2384" s="1548"/>
      <c r="E2384" s="1474" t="str">
        <f t="shared" si="227"/>
        <v/>
      </c>
      <c r="F2384" s="1789"/>
      <c r="G2384" s="1553" t="str">
        <f>G$74</f>
        <v>Observations</v>
      </c>
      <c r="H2384" s="1389"/>
      <c r="I2384" s="1390"/>
      <c r="J2384" s="1390"/>
      <c r="K2384" s="1390"/>
      <c r="L2384" s="1390"/>
      <c r="M2384" s="1388"/>
      <c r="N2384" s="2164" t="str">
        <f>AE2375</f>
        <v/>
      </c>
      <c r="O2384" s="2164"/>
      <c r="P2384" s="2164"/>
      <c r="Q2384" s="2164"/>
      <c r="R2384" s="2164"/>
      <c r="S2384" s="2164"/>
      <c r="T2384" s="1268"/>
      <c r="U2384" s="1268"/>
      <c r="V2384" s="1268"/>
      <c r="W2384" s="989"/>
      <c r="X2384" s="1251"/>
      <c r="AL2384" s="20"/>
    </row>
    <row r="2385" spans="1:38" s="1269" customFormat="1" ht="15">
      <c r="A2385" s="1704">
        <f>IF(G2375="",0,1)</f>
        <v>0</v>
      </c>
      <c r="B2385" s="1629"/>
      <c r="C2385" s="1283"/>
      <c r="D2385" s="1548"/>
      <c r="E2385" s="1474" t="str">
        <f t="shared" si="227"/>
        <v/>
      </c>
      <c r="F2385" s="1789"/>
      <c r="G2385" s="1265">
        <f>G$75</f>
        <v>0</v>
      </c>
      <c r="H2385" s="1265"/>
      <c r="I2385" s="1266"/>
      <c r="J2385" s="1266"/>
      <c r="K2385" s="1266"/>
      <c r="L2385" s="1266"/>
      <c r="M2385" s="1388"/>
      <c r="N2385" s="1268"/>
      <c r="O2385" s="1268"/>
      <c r="P2385" s="1268"/>
      <c r="Q2385" s="1268"/>
      <c r="R2385" s="1268"/>
      <c r="S2385" s="1268"/>
      <c r="T2385" s="1268"/>
      <c r="U2385" s="1268"/>
      <c r="V2385" s="1268"/>
      <c r="W2385" s="989"/>
      <c r="X2385" s="1251"/>
      <c r="AL2385" s="20"/>
    </row>
    <row r="2386" spans="1:38" s="1269" customFormat="1" ht="15">
      <c r="A2386" s="1704">
        <f>IF(G2375="",0,1)</f>
        <v>0</v>
      </c>
      <c r="B2386" s="1629"/>
      <c r="C2386" s="1283"/>
      <c r="D2386" s="1548"/>
      <c r="E2386" s="1474" t="str">
        <f t="shared" si="227"/>
        <v/>
      </c>
      <c r="F2386" s="1789"/>
      <c r="G2386" s="1389" t="str">
        <f>G$76</f>
        <v>Participation à la consommation totale d'énergie du chauffage</v>
      </c>
      <c r="H2386" s="1389"/>
      <c r="I2386" s="1390"/>
      <c r="J2386" s="1390"/>
      <c r="K2386" s="1390"/>
      <c r="L2386" s="1390"/>
      <c r="M2386" s="1388"/>
      <c r="N2386" s="2169">
        <f>R2375</f>
        <v>0</v>
      </c>
      <c r="O2386" s="2169"/>
      <c r="P2386" s="2169"/>
      <c r="Q2386" s="2169"/>
      <c r="R2386" s="2169"/>
      <c r="S2386" s="2169"/>
      <c r="T2386" s="1268"/>
      <c r="U2386" s="1268"/>
      <c r="V2386" s="1268"/>
      <c r="W2386" s="989"/>
      <c r="X2386" s="1251"/>
      <c r="AJ2386" s="1298"/>
      <c r="AL2386" s="20"/>
    </row>
    <row r="2387" spans="1:38" s="1269" customFormat="1" ht="15">
      <c r="A2387" s="1704">
        <f>IF(G2375="",0,1)</f>
        <v>0</v>
      </c>
      <c r="B2387" s="1629"/>
      <c r="C2387" s="1283"/>
      <c r="D2387" s="1548"/>
      <c r="E2387" s="1474" t="str">
        <f t="shared" si="227"/>
        <v/>
      </c>
      <c r="F2387" s="1789"/>
      <c r="G2387" s="1393" t="str">
        <f>G$77</f>
        <v>Rang concernant l'efficience énergétique</v>
      </c>
      <c r="H2387" s="1393"/>
      <c r="I2387" s="1394"/>
      <c r="J2387" s="1394"/>
      <c r="K2387" s="1394"/>
      <c r="L2387" s="1394"/>
      <c r="M2387" s="1388"/>
      <c r="N2387" s="2170" t="str">
        <f>N2375</f>
        <v/>
      </c>
      <c r="O2387" s="2170"/>
      <c r="P2387" s="2170"/>
      <c r="Q2387" s="2170"/>
      <c r="R2387" s="2170"/>
      <c r="S2387" s="2170"/>
      <c r="T2387" s="1396"/>
      <c r="U2387" s="1396"/>
      <c r="V2387" s="1396"/>
      <c r="W2387" s="989"/>
      <c r="X2387" s="1397"/>
      <c r="AJ2387" s="1298"/>
      <c r="AL2387" s="20"/>
    </row>
    <row r="2388" spans="1:38" s="1269" customFormat="1" ht="15">
      <c r="A2388" s="1704">
        <f>IF(G2375="",0,1)</f>
        <v>0</v>
      </c>
      <c r="B2388" s="1629"/>
      <c r="C2388" s="1283"/>
      <c r="D2388" s="1548"/>
      <c r="E2388" s="1474" t="str">
        <f t="shared" si="227"/>
        <v/>
      </c>
      <c r="F2388" s="1789"/>
      <c r="G2388" s="1393" t="str">
        <f>G$78</f>
        <v>Evaluation de la qualité énergétique</v>
      </c>
      <c r="H2388" s="1393"/>
      <c r="I2388" s="1394"/>
      <c r="J2388" s="1394"/>
      <c r="K2388" s="1394"/>
      <c r="L2388" s="1394"/>
      <c r="M2388" s="1388"/>
      <c r="N2388" s="2171" t="str">
        <f>O2375</f>
        <v/>
      </c>
      <c r="O2388" s="2171"/>
      <c r="P2388" s="2171"/>
      <c r="Q2388" s="2171"/>
      <c r="R2388" s="2171"/>
      <c r="S2388" s="2171"/>
      <c r="T2388" s="1268"/>
      <c r="U2388" s="1268"/>
      <c r="V2388" s="1268"/>
      <c r="W2388" s="989"/>
      <c r="X2388" s="1251"/>
      <c r="AJ2388" s="1298"/>
      <c r="AL2388" s="20"/>
    </row>
    <row r="2389" spans="1:38" s="1269" customFormat="1" ht="15">
      <c r="A2389" s="1704">
        <f>IF(G2375="",0,1)</f>
        <v>0</v>
      </c>
      <c r="B2389" s="1629"/>
      <c r="C2389" s="1283"/>
      <c r="D2389" s="1548"/>
      <c r="E2389" s="1474" t="str">
        <f t="shared" si="227"/>
        <v/>
      </c>
      <c r="F2389" s="1789"/>
      <c r="G2389" s="1265">
        <f>G$79</f>
        <v>0</v>
      </c>
      <c r="H2389" s="1265"/>
      <c r="I2389" s="1266"/>
      <c r="J2389" s="1266"/>
      <c r="K2389" s="1266"/>
      <c r="L2389" s="1266"/>
      <c r="M2389" s="1388"/>
      <c r="N2389" s="1399"/>
      <c r="O2389" s="1268"/>
      <c r="P2389" s="1268"/>
      <c r="Q2389" s="1268"/>
      <c r="R2389" s="1268"/>
      <c r="S2389" s="1268"/>
      <c r="T2389" s="1268"/>
      <c r="U2389" s="1268"/>
      <c r="V2389" s="1268"/>
      <c r="W2389" s="989"/>
      <c r="X2389" s="1251"/>
      <c r="AJ2389" s="1298"/>
      <c r="AL2389" s="20"/>
    </row>
    <row r="2390" spans="1:38" s="1269" customFormat="1" ht="15">
      <c r="A2390" s="1704">
        <f>IF(G2375="",0,1)</f>
        <v>0</v>
      </c>
      <c r="B2390" s="1629"/>
      <c r="C2390" s="1283"/>
      <c r="D2390" s="1548"/>
      <c r="E2390" s="1474" t="str">
        <f t="shared" si="227"/>
        <v/>
      </c>
      <c r="F2390" s="1789"/>
      <c r="G2390" s="1389" t="str">
        <f>G$80</f>
        <v>Consommation d'énergie de la serre</v>
      </c>
      <c r="H2390" s="1389"/>
      <c r="I2390" s="1390"/>
      <c r="J2390" s="1390"/>
      <c r="K2390" s="1390"/>
      <c r="L2390" s="1390"/>
      <c r="M2390" s="1388"/>
      <c r="N2390" s="2172">
        <f>S2375</f>
        <v>0</v>
      </c>
      <c r="O2390" s="2172"/>
      <c r="P2390" s="2172"/>
      <c r="Q2390" s="1401"/>
      <c r="R2390" s="1401"/>
      <c r="S2390" s="1401"/>
      <c r="T2390" s="1268"/>
      <c r="U2390" s="1268"/>
      <c r="V2390" s="1268"/>
      <c r="W2390" s="989"/>
      <c r="X2390" s="1251"/>
      <c r="AJ2390" s="1298"/>
      <c r="AL2390" s="20"/>
    </row>
    <row r="2391" spans="1:38" s="1269" customFormat="1" ht="15">
      <c r="A2391" s="1704">
        <f>IF(G2375="",0,1)</f>
        <v>0</v>
      </c>
      <c r="B2391" s="1629"/>
      <c r="C2391" s="1283"/>
      <c r="D2391" s="1548"/>
      <c r="E2391" s="1474" t="str">
        <f t="shared" si="227"/>
        <v/>
      </c>
      <c r="F2391" s="1789"/>
      <c r="G2391" s="1393" t="str">
        <f>G$81</f>
        <v>Distribution de chaleur Consommation d'énergie</v>
      </c>
      <c r="H2391" s="1393"/>
      <c r="I2391" s="1394"/>
      <c r="J2391" s="1394"/>
      <c r="K2391" s="1394"/>
      <c r="L2391" s="1394"/>
      <c r="M2391" s="1388"/>
      <c r="N2391" s="2182">
        <f>T2375</f>
        <v>0</v>
      </c>
      <c r="O2391" s="2182"/>
      <c r="P2391" s="2182"/>
      <c r="Q2391" s="1403"/>
      <c r="R2391" s="1403"/>
      <c r="S2391" s="1403"/>
      <c r="T2391" s="1268"/>
      <c r="U2391" s="1268"/>
      <c r="V2391" s="1268"/>
      <c r="W2391" s="989"/>
      <c r="X2391" s="1251"/>
      <c r="AJ2391" s="1298"/>
      <c r="AL2391" s="20"/>
    </row>
    <row r="2392" spans="1:38" s="1269" customFormat="1" ht="15">
      <c r="A2392" s="1704">
        <f>IF(G2375="",0,1)</f>
        <v>0</v>
      </c>
      <c r="B2392" s="1629"/>
      <c r="C2392" s="1283"/>
      <c r="D2392" s="1548"/>
      <c r="E2392" s="1474" t="str">
        <f t="shared" si="227"/>
        <v/>
      </c>
      <c r="F2392" s="1789"/>
      <c r="G2392" s="1554" t="str">
        <f>G$82</f>
        <v>Total de la consommation d'énergie Etat actuel</v>
      </c>
      <c r="H2392" s="1554"/>
      <c r="I2392" s="1555"/>
      <c r="J2392" s="1555"/>
      <c r="K2392" s="1555"/>
      <c r="L2392" s="1555"/>
      <c r="M2392" s="1556"/>
      <c r="N2392" s="2166" t="str">
        <f>U2375</f>
        <v/>
      </c>
      <c r="O2392" s="2166"/>
      <c r="P2392" s="2166"/>
      <c r="Q2392" s="1557"/>
      <c r="R2392" s="1557"/>
      <c r="S2392" s="1557"/>
      <c r="T2392" s="1268"/>
      <c r="U2392" s="1268"/>
      <c r="V2392" s="1268"/>
      <c r="W2392" s="989"/>
      <c r="X2392" s="1251"/>
      <c r="AJ2392" s="1298"/>
      <c r="AL2392" s="20"/>
    </row>
    <row r="2393" spans="1:38" s="787" customFormat="1" ht="15">
      <c r="A2393" s="1704">
        <f>IF(G2375="",0,1)</f>
        <v>0</v>
      </c>
      <c r="B2393" s="1629"/>
      <c r="C2393" s="1283"/>
      <c r="D2393" s="1548"/>
      <c r="E2393" s="1474" t="str">
        <f t="shared" si="227"/>
        <v/>
      </c>
      <c r="F2393" s="1789"/>
      <c r="G2393" s="1265">
        <f>G$83</f>
        <v>0</v>
      </c>
      <c r="H2393" s="1265"/>
      <c r="I2393" s="1266"/>
      <c r="J2393" s="1266"/>
      <c r="K2393" s="1266"/>
      <c r="L2393" s="1266"/>
      <c r="M2393" s="225"/>
      <c r="N2393" s="1404"/>
      <c r="O2393" s="1404"/>
      <c r="P2393" s="1404"/>
      <c r="Q2393" s="1404"/>
      <c r="R2393" s="1404"/>
      <c r="S2393" s="1404"/>
      <c r="T2393" s="1404"/>
      <c r="U2393" s="1404"/>
      <c r="V2393" s="1404"/>
      <c r="W2393" s="989"/>
    </row>
    <row r="2394" spans="1:38" s="1269" customFormat="1" ht="15">
      <c r="A2394" s="1704">
        <f>IF(G2375="",0,1)</f>
        <v>0</v>
      </c>
      <c r="B2394" s="1629"/>
      <c r="C2394" s="1283"/>
      <c r="D2394" s="1548"/>
      <c r="E2394" s="1474" t="str">
        <f t="shared" si="227"/>
        <v/>
      </c>
      <c r="F2394" s="1789"/>
      <c r="G2394" s="1389" t="str">
        <f>G$84</f>
        <v>Ecran thermique</v>
      </c>
      <c r="H2394" s="1389"/>
      <c r="I2394" s="1390"/>
      <c r="J2394" s="1390"/>
      <c r="K2394" s="1390"/>
      <c r="L2394" s="1390"/>
      <c r="M2394" s="1388"/>
      <c r="N2394" s="1558" t="str">
        <f>Z2375</f>
        <v/>
      </c>
      <c r="O2394" s="1401"/>
      <c r="P2394" s="1401"/>
      <c r="Q2394" s="1401"/>
      <c r="R2394" s="1401"/>
      <c r="S2394" s="1401"/>
      <c r="T2394" s="1268"/>
      <c r="U2394" s="1268"/>
      <c r="V2394" s="1268"/>
      <c r="W2394" s="989"/>
      <c r="X2394" s="1251"/>
      <c r="AJ2394" s="1298"/>
      <c r="AL2394" s="20"/>
    </row>
    <row r="2395" spans="1:38" s="1269" customFormat="1" ht="15">
      <c r="A2395" s="1704">
        <f>IF(G2375="",0,1)</f>
        <v>0</v>
      </c>
      <c r="B2395" s="1629"/>
      <c r="C2395" s="1283"/>
      <c r="D2395" s="1548"/>
      <c r="E2395" s="1474" t="str">
        <f t="shared" si="227"/>
        <v/>
      </c>
      <c r="F2395" s="1789"/>
      <c r="G2395" s="1393" t="str">
        <f>G$85</f>
        <v>Toit</v>
      </c>
      <c r="H2395" s="1393"/>
      <c r="I2395" s="1394"/>
      <c r="J2395" s="1394"/>
      <c r="K2395" s="1394"/>
      <c r="L2395" s="1394"/>
      <c r="M2395" s="1388"/>
      <c r="N2395" s="1559" t="str">
        <f>AA2375</f>
        <v/>
      </c>
      <c r="O2395" s="1403"/>
      <c r="P2395" s="1403"/>
      <c r="Q2395" s="1403"/>
      <c r="R2395" s="1403"/>
      <c r="S2395" s="1403"/>
      <c r="T2395" s="1268"/>
      <c r="U2395" s="1268"/>
      <c r="V2395" s="1268"/>
      <c r="W2395" s="989"/>
      <c r="X2395" s="1251"/>
      <c r="AJ2395" s="1298"/>
      <c r="AL2395" s="20"/>
    </row>
    <row r="2396" spans="1:38" s="1269" customFormat="1" ht="15">
      <c r="A2396" s="1704">
        <f>IF(G2375="",0,1)</f>
        <v>0</v>
      </c>
      <c r="B2396" s="1629"/>
      <c r="C2396" s="1283"/>
      <c r="D2396" s="1548"/>
      <c r="E2396" s="1474" t="str">
        <f t="shared" si="227"/>
        <v/>
      </c>
      <c r="F2396" s="1789"/>
      <c r="G2396" s="1393" t="str">
        <f>G$86</f>
        <v>Parois latérales et pignons</v>
      </c>
      <c r="H2396" s="1393"/>
      <c r="I2396" s="1394"/>
      <c r="J2396" s="1394"/>
      <c r="K2396" s="1394"/>
      <c r="L2396" s="1394"/>
      <c r="M2396" s="1388"/>
      <c r="N2396" s="1560" t="str">
        <f>AB2375</f>
        <v/>
      </c>
      <c r="O2396" s="1403"/>
      <c r="P2396" s="1403"/>
      <c r="Q2396" s="1403"/>
      <c r="R2396" s="1403"/>
      <c r="S2396" s="1403"/>
      <c r="T2396" s="1268"/>
      <c r="U2396" s="1268"/>
      <c r="V2396" s="1268"/>
      <c r="W2396" s="989"/>
      <c r="X2396" s="1251"/>
      <c r="AJ2396" s="1298"/>
      <c r="AL2396" s="20"/>
    </row>
    <row r="2397" spans="1:38" s="1269" customFormat="1" ht="15">
      <c r="A2397" s="1704">
        <f>IF(G2375="",0,1)</f>
        <v>0</v>
      </c>
      <c r="B2397" s="1629"/>
      <c r="C2397" s="1283"/>
      <c r="D2397" s="1548"/>
      <c r="E2397" s="1474" t="str">
        <f t="shared" si="227"/>
        <v/>
      </c>
      <c r="F2397" s="1789"/>
      <c r="G2397" s="1393" t="str">
        <f>G$87</f>
        <v>Etanchéité</v>
      </c>
      <c r="H2397" s="1393"/>
      <c r="I2397" s="1394"/>
      <c r="J2397" s="1394"/>
      <c r="K2397" s="1394"/>
      <c r="L2397" s="1394"/>
      <c r="M2397" s="1388"/>
      <c r="N2397" s="1560" t="str">
        <f>AC2375</f>
        <v/>
      </c>
      <c r="O2397" s="1403"/>
      <c r="P2397" s="1403"/>
      <c r="Q2397" s="1403"/>
      <c r="R2397" s="1403"/>
      <c r="S2397" s="1403"/>
      <c r="T2397" s="1268"/>
      <c r="U2397" s="1268"/>
      <c r="V2397" s="1268"/>
      <c r="W2397" s="989"/>
      <c r="X2397" s="1251"/>
      <c r="AJ2397" s="1298"/>
      <c r="AL2397" s="20"/>
    </row>
    <row r="2398" spans="1:38" s="1269" customFormat="1" ht="15">
      <c r="A2398" s="1704">
        <f>IF(G2375="",0,1)</f>
        <v>0</v>
      </c>
      <c r="B2398" s="1629"/>
      <c r="C2398" s="1283"/>
      <c r="D2398" s="1548"/>
      <c r="E2398" s="1474" t="str">
        <f t="shared" si="227"/>
        <v/>
      </c>
      <c r="F2398" s="1789"/>
      <c r="G2398" s="1393" t="str">
        <f>G$88</f>
        <v>Gestion climatique</v>
      </c>
      <c r="H2398" s="1393"/>
      <c r="I2398" s="1394"/>
      <c r="J2398" s="1394"/>
      <c r="K2398" s="1394"/>
      <c r="L2398" s="1394"/>
      <c r="M2398" s="1388"/>
      <c r="N2398" s="1560" t="str">
        <f>AD2375</f>
        <v/>
      </c>
      <c r="O2398" s="1403"/>
      <c r="P2398" s="1403"/>
      <c r="Q2398" s="1403"/>
      <c r="R2398" s="1403"/>
      <c r="S2398" s="1403"/>
      <c r="T2398" s="1268"/>
      <c r="U2398" s="1268"/>
      <c r="V2398" s="1268"/>
      <c r="W2398" s="989"/>
      <c r="X2398" s="1251"/>
      <c r="AJ2398" s="1298"/>
      <c r="AL2398" s="20"/>
    </row>
    <row r="2399" spans="1:38" s="1269" customFormat="1" ht="15">
      <c r="A2399" s="1704">
        <f>IF(G2375="",0,1)</f>
        <v>0</v>
      </c>
      <c r="B2399" s="1629"/>
      <c r="C2399" s="1283"/>
      <c r="D2399" s="1548"/>
      <c r="E2399" s="1474" t="str">
        <f t="shared" si="227"/>
        <v/>
      </c>
      <c r="F2399" s="1789"/>
      <c r="G2399" s="1265"/>
      <c r="H2399" s="1265"/>
      <c r="I2399" s="1266"/>
      <c r="J2399" s="1266"/>
      <c r="K2399" s="1266"/>
      <c r="L2399" s="1266"/>
      <c r="M2399" s="1405"/>
      <c r="N2399" s="1268"/>
      <c r="O2399" s="1268"/>
      <c r="P2399" s="1268"/>
      <c r="Q2399" s="1268"/>
      <c r="R2399" s="1268"/>
      <c r="S2399" s="1268"/>
      <c r="T2399" s="1268"/>
      <c r="U2399" s="1268"/>
      <c r="V2399" s="1268"/>
      <c r="W2399" s="989"/>
      <c r="X2399" s="1251"/>
      <c r="AJ2399" s="1298"/>
      <c r="AL2399" s="20"/>
    </row>
    <row r="2400" spans="1:38" s="1269" customFormat="1" ht="15">
      <c r="A2400" s="1704">
        <f>IF(G2375="",0,1)</f>
        <v>0</v>
      </c>
      <c r="B2400" s="1629"/>
      <c r="C2400" s="1283"/>
      <c r="D2400" s="1548"/>
      <c r="E2400" s="1474" t="str">
        <f t="shared" si="227"/>
        <v/>
      </c>
      <c r="F2400" s="1789"/>
      <c r="G2400" s="1406"/>
      <c r="H2400" s="1266"/>
      <c r="I2400" s="1266"/>
      <c r="J2400" s="1266"/>
      <c r="K2400" s="1266"/>
      <c r="L2400" s="1266"/>
      <c r="M2400" s="1399"/>
      <c r="N2400" s="1268"/>
      <c r="O2400" s="1268"/>
      <c r="P2400" s="1268"/>
      <c r="Q2400" s="1268"/>
      <c r="R2400" s="1268"/>
      <c r="S2400" s="1268"/>
      <c r="T2400" s="1268"/>
      <c r="U2400" s="1268"/>
      <c r="V2400" s="1268"/>
      <c r="W2400" s="989"/>
      <c r="X2400" s="1251"/>
      <c r="AJ2400" s="1298"/>
      <c r="AL2400" s="20"/>
    </row>
    <row r="2401" spans="1:38" s="1269" customFormat="1" ht="15">
      <c r="A2401" s="1704">
        <f>IF(G2375="",0,1)</f>
        <v>0</v>
      </c>
      <c r="B2401" s="1629"/>
      <c r="C2401" s="1283"/>
      <c r="D2401" s="1548"/>
      <c r="E2401" s="1474" t="str">
        <f t="shared" si="227"/>
        <v/>
      </c>
      <c r="F2401" s="1789"/>
      <c r="G2401" s="1406"/>
      <c r="H2401" s="1266"/>
      <c r="I2401" s="1266"/>
      <c r="J2401" s="1266"/>
      <c r="K2401" s="1266"/>
      <c r="L2401" s="1266"/>
      <c r="M2401" s="1399"/>
      <c r="N2401" s="1268"/>
      <c r="O2401" s="1268"/>
      <c r="P2401" s="1268"/>
      <c r="Q2401" s="1268"/>
      <c r="R2401" s="1268"/>
      <c r="S2401" s="1268"/>
      <c r="T2401" s="1268"/>
      <c r="U2401" s="1268"/>
      <c r="V2401" s="1268"/>
      <c r="W2401" s="989"/>
      <c r="X2401" s="1251"/>
      <c r="AJ2401" s="1298"/>
      <c r="AL2401" s="20"/>
    </row>
    <row r="2402" spans="1:38" s="1269" customFormat="1" ht="15">
      <c r="A2402" s="1704">
        <f>IF(G2375="",0,1)</f>
        <v>0</v>
      </c>
      <c r="B2402" s="1629"/>
      <c r="C2402" s="1283"/>
      <c r="D2402" s="1548"/>
      <c r="E2402" s="1474" t="str">
        <f t="shared" si="227"/>
        <v/>
      </c>
      <c r="F2402" s="1789"/>
      <c r="G2402" s="1406"/>
      <c r="H2402" s="1266"/>
      <c r="I2402" s="1266"/>
      <c r="J2402" s="1266"/>
      <c r="K2402" s="1266"/>
      <c r="L2402" s="1266"/>
      <c r="M2402" s="1399"/>
      <c r="N2402" s="1268"/>
      <c r="O2402" s="1268"/>
      <c r="P2402" s="1268"/>
      <c r="Q2402" s="1268"/>
      <c r="R2402" s="1268"/>
      <c r="S2402" s="1268"/>
      <c r="T2402" s="1268"/>
      <c r="U2402" s="1268"/>
      <c r="V2402" s="1268"/>
      <c r="W2402" s="989"/>
      <c r="X2402" s="1251"/>
      <c r="AJ2402" s="1298"/>
      <c r="AL2402" s="20"/>
    </row>
    <row r="2403" spans="1:38" s="1292" customFormat="1" ht="17.25" customHeight="1">
      <c r="A2403" s="1704">
        <f>IF(G2375="",0,1)</f>
        <v>0</v>
      </c>
      <c r="B2403" s="1629"/>
      <c r="C2403" s="1283"/>
      <c r="D2403" s="677"/>
      <c r="E2403" s="1474" t="str">
        <f t="shared" si="227"/>
        <v/>
      </c>
      <c r="F2403" s="1789"/>
      <c r="G2403" s="779"/>
      <c r="H2403" s="779"/>
      <c r="I2403" s="779"/>
      <c r="J2403" s="779"/>
      <c r="K2403" s="779"/>
      <c r="L2403" s="779"/>
      <c r="M2403" s="779"/>
      <c r="N2403" s="779"/>
      <c r="O2403" s="779"/>
      <c r="P2403" s="779"/>
      <c r="Q2403" s="779"/>
      <c r="R2403" s="779"/>
      <c r="S2403" s="779"/>
      <c r="T2403" s="779"/>
      <c r="U2403" s="2167"/>
      <c r="V2403" s="2167"/>
      <c r="W2403" s="989"/>
    </row>
    <row r="2404" spans="1:38" s="1292" customFormat="1" ht="21.75" customHeight="1" thickBot="1">
      <c r="A2404" s="1704">
        <f>IF(G2375="",0,1)</f>
        <v>0</v>
      </c>
      <c r="B2404" s="1629"/>
      <c r="C2404" s="1283"/>
      <c r="D2404" s="677"/>
      <c r="E2404" s="1474" t="str">
        <f t="shared" si="227"/>
        <v/>
      </c>
      <c r="F2404" s="1789"/>
      <c r="G2404" s="777" t="str">
        <f>CONCATENATE(G2375, G$40)</f>
        <v>: Recommandations spécifiques d'investissement</v>
      </c>
      <c r="H2404" s="777"/>
      <c r="I2404" s="777"/>
      <c r="J2404" s="777"/>
      <c r="K2404" s="777"/>
      <c r="L2404" s="777"/>
      <c r="M2404" s="777"/>
      <c r="N2404" s="777"/>
      <c r="O2404" s="777"/>
      <c r="P2404" s="777"/>
      <c r="Q2404" s="777"/>
      <c r="R2404" s="777"/>
      <c r="S2404" s="777"/>
      <c r="T2404" s="777"/>
      <c r="U2404" s="1410"/>
      <c r="V2404" s="1410"/>
      <c r="W2404" s="1410"/>
      <c r="X2404" s="1410"/>
    </row>
    <row r="2405" spans="1:38" s="1292" customFormat="1" ht="21.75" customHeight="1">
      <c r="A2405" s="1704">
        <f>IF(G2375="",0,1)</f>
        <v>0</v>
      </c>
      <c r="B2405" s="1629"/>
      <c r="C2405" s="1283"/>
      <c r="D2405" s="677"/>
      <c r="E2405" s="1474" t="str">
        <f t="shared" si="227"/>
        <v/>
      </c>
      <c r="F2405" s="1789"/>
      <c r="G2405" s="779"/>
      <c r="H2405" s="779"/>
      <c r="I2405" s="779"/>
      <c r="J2405" s="779"/>
      <c r="K2405" s="779"/>
      <c r="L2405" s="779"/>
      <c r="M2405" s="779"/>
      <c r="N2405" s="779"/>
      <c r="O2405" s="779"/>
      <c r="P2405" s="779"/>
      <c r="Q2405" s="779"/>
      <c r="R2405" s="779"/>
      <c r="S2405" s="779"/>
      <c r="T2405" s="779"/>
      <c r="U2405" s="1423"/>
      <c r="V2405" s="1423"/>
      <c r="W2405" s="1423"/>
      <c r="AG2405" s="1292" t="s">
        <v>242</v>
      </c>
      <c r="AI2405" s="1292" t="s">
        <v>872</v>
      </c>
    </row>
    <row r="2406" spans="1:38" s="1292" customFormat="1" ht="16" customHeight="1">
      <c r="A2406" s="1704">
        <f>IF(G2375="",0,1)</f>
        <v>0</v>
      </c>
      <c r="B2406" s="1629"/>
      <c r="C2406" s="1283"/>
      <c r="D2406" s="677"/>
      <c r="E2406" s="1474" t="str">
        <f t="shared" si="227"/>
        <v/>
      </c>
      <c r="F2406" s="1789"/>
      <c r="G2406" s="1309" t="str">
        <f>G$96</f>
        <v>Elément</v>
      </c>
      <c r="H2406" s="1309"/>
      <c r="I2406" s="1309"/>
      <c r="J2406" s="1309"/>
      <c r="K2406" s="1309" t="str">
        <f>K$96</f>
        <v>Mesure</v>
      </c>
      <c r="L2406" s="1309"/>
      <c r="M2406" s="1309"/>
      <c r="N2406" s="1309"/>
      <c r="O2406" s="1309"/>
      <c r="P2406" s="1309"/>
      <c r="Q2406" s="1309"/>
      <c r="R2406" s="1309" t="str">
        <f>R$96</f>
        <v>Réalisation</v>
      </c>
      <c r="S2406" s="1310" t="str">
        <f>S$96</f>
        <v>Economie</v>
      </c>
      <c r="T2406" s="1310"/>
      <c r="U2406" s="2180" t="s">
        <v>74</v>
      </c>
      <c r="V2406" s="2180"/>
      <c r="W2406" s="2180"/>
      <c r="X2406" s="1310" t="str">
        <f>X$96</f>
        <v>Economies</v>
      </c>
      <c r="AA2406" s="101" t="s">
        <v>903</v>
      </c>
      <c r="AD2406" s="101" t="s">
        <v>902</v>
      </c>
      <c r="AG2406" s="101" t="s">
        <v>532</v>
      </c>
      <c r="AI2406" s="101" t="s">
        <v>902</v>
      </c>
    </row>
    <row r="2407" spans="1:38" s="1292" customFormat="1" ht="16" customHeight="1">
      <c r="A2407" s="1704">
        <f>IF(G2375="",0,1)</f>
        <v>0</v>
      </c>
      <c r="B2407" s="1629"/>
      <c r="C2407" s="1283"/>
      <c r="D2407" s="677"/>
      <c r="E2407" s="1474" t="str">
        <f t="shared" si="227"/>
        <v/>
      </c>
      <c r="F2407" s="1789"/>
      <c r="G2407" s="1311"/>
      <c r="H2407" s="1311"/>
      <c r="I2407" s="1311"/>
      <c r="J2407" s="1311"/>
      <c r="K2407" s="1311"/>
      <c r="L2407" s="1311"/>
      <c r="M2407" s="1311"/>
      <c r="N2407" s="1311"/>
      <c r="O2407" s="1311"/>
      <c r="P2407" s="1311"/>
      <c r="Q2407" s="1311"/>
      <c r="R2407" s="1311"/>
      <c r="S2407" s="1312" t="str">
        <f>S$97</f>
        <v>calculée</v>
      </c>
      <c r="T2407" s="1312"/>
      <c r="U2407" s="1312"/>
      <c r="V2407" s="1312"/>
      <c r="W2407" s="1312"/>
      <c r="X2407" s="1312" t="str">
        <f>X$97</f>
        <v>des mesures</v>
      </c>
      <c r="Z2407" s="2165" t="s">
        <v>594</v>
      </c>
      <c r="AA2407" s="2165" t="str">
        <f>$R$40</f>
        <v>d'ici à 4 ans</v>
      </c>
      <c r="AB2407" s="2165" t="str">
        <f>$R$41</f>
        <v>d'ici à 8 ans</v>
      </c>
      <c r="AD2407" s="2165" t="str">
        <f>$R$40</f>
        <v>d'ici à 4 ans</v>
      </c>
      <c r="AE2407" s="2165" t="str">
        <f>$R$41</f>
        <v>d'ici à 8 ans</v>
      </c>
      <c r="AG2407" s="2165" t="str">
        <f>$R$40</f>
        <v>d'ici à 4 ans</v>
      </c>
      <c r="AH2407" s="2165" t="str">
        <f>$R$41</f>
        <v>d'ici à 8 ans</v>
      </c>
      <c r="AI2407" s="2165" t="str">
        <f>$R$40</f>
        <v>d'ici à 4 ans</v>
      </c>
      <c r="AJ2407" s="2165" t="str">
        <f>$R$41</f>
        <v>d'ici à 8 ans</v>
      </c>
    </row>
    <row r="2408" spans="1:38" s="1292" customFormat="1" ht="16" customHeight="1">
      <c r="A2408" s="1704">
        <f>IF(G2375="",0,1)</f>
        <v>0</v>
      </c>
      <c r="B2408" s="1629"/>
      <c r="C2408" s="1283"/>
      <c r="D2408" s="677"/>
      <c r="E2408" s="1474" t="str">
        <f t="shared" ref="E2408:E2439" si="228">IF((SUM(A2408:C2408))&gt;0,G$42,"")</f>
        <v/>
      </c>
      <c r="F2408" s="1789"/>
      <c r="G2408" s="1311"/>
      <c r="H2408" s="1311"/>
      <c r="I2408" s="1311"/>
      <c r="J2408" s="1311"/>
      <c r="K2408" s="1311"/>
      <c r="L2408" s="1311"/>
      <c r="M2408" s="1311"/>
      <c r="N2408" s="1311"/>
      <c r="O2408" s="1311"/>
      <c r="P2408" s="1311"/>
      <c r="Q2408" s="1311"/>
      <c r="R2408" s="1311"/>
      <c r="S2408" s="1312"/>
      <c r="T2408" s="1312"/>
      <c r="U2408" s="1312"/>
      <c r="V2408" s="1312"/>
      <c r="W2408" s="1312"/>
      <c r="X2408" s="1312" t="str">
        <f>X$98</f>
        <v>choisies</v>
      </c>
      <c r="Z2408" s="2165"/>
      <c r="AA2408" s="2165"/>
      <c r="AB2408" s="2165"/>
      <c r="AD2408" s="2165"/>
      <c r="AE2408" s="2165"/>
      <c r="AG2408" s="2165"/>
      <c r="AH2408" s="2165"/>
      <c r="AI2408" s="2165"/>
      <c r="AJ2408" s="2165"/>
    </row>
    <row r="2409" spans="1:38" s="1292" customFormat="1" ht="16" customHeight="1">
      <c r="A2409" s="1704">
        <f>IF(G2375="",0,1)</f>
        <v>0</v>
      </c>
      <c r="B2409" s="1629"/>
      <c r="C2409" s="1283"/>
      <c r="D2409" s="677"/>
      <c r="E2409" s="1474" t="str">
        <f t="shared" si="228"/>
        <v/>
      </c>
      <c r="F2409" s="1789"/>
      <c r="G2409" s="1313"/>
      <c r="H2409" s="1313"/>
      <c r="I2409" s="1313"/>
      <c r="J2409" s="1313"/>
      <c r="K2409" s="1313"/>
      <c r="L2409" s="1313"/>
      <c r="M2409" s="1313"/>
      <c r="N2409" s="1313"/>
      <c r="O2409" s="1313"/>
      <c r="P2409" s="1313"/>
      <c r="Q2409" s="1313"/>
      <c r="R2409" s="1313"/>
      <c r="S2409" s="1314" t="s">
        <v>5</v>
      </c>
      <c r="T2409" s="1314"/>
      <c r="U2409" s="2181" t="str">
        <f>U$99</f>
        <v>[oui/non]</v>
      </c>
      <c r="V2409" s="2181"/>
      <c r="W2409" s="2181"/>
      <c r="X2409" s="1314" t="s">
        <v>5</v>
      </c>
      <c r="Z2409" s="2165"/>
      <c r="AA2409" s="2165"/>
      <c r="AB2409" s="2165"/>
      <c r="AD2409" s="2165"/>
      <c r="AE2409" s="2165"/>
      <c r="AG2409" s="2165"/>
      <c r="AH2409" s="2165"/>
      <c r="AI2409" s="2165"/>
      <c r="AJ2409" s="2165"/>
    </row>
    <row r="2410" spans="1:38" s="1292" customFormat="1" ht="16" customHeight="1">
      <c r="A2410" s="1704">
        <f>IF(G2375="",0,1)</f>
        <v>0</v>
      </c>
      <c r="B2410" s="1629"/>
      <c r="C2410" s="1283"/>
      <c r="D2410" s="677"/>
      <c r="E2410" s="1474" t="str">
        <f t="shared" si="228"/>
        <v/>
      </c>
      <c r="F2410" s="1789"/>
      <c r="G2410" s="1311"/>
      <c r="H2410" s="1311"/>
      <c r="I2410" s="1311"/>
      <c r="J2410" s="1311"/>
      <c r="K2410" s="1311"/>
      <c r="L2410" s="1311"/>
      <c r="M2410" s="1311"/>
      <c r="N2410" s="1311"/>
      <c r="O2410" s="1311"/>
      <c r="P2410" s="1311"/>
      <c r="Q2410" s="1311"/>
      <c r="R2410" s="1311"/>
      <c r="T2410" s="1312"/>
      <c r="U2410" s="1312"/>
      <c r="V2410" s="1312"/>
      <c r="Z2410" s="2165"/>
      <c r="AA2410" s="2165"/>
      <c r="AB2410" s="2165"/>
      <c r="AD2410" s="2165"/>
      <c r="AE2410" s="2165"/>
      <c r="AG2410" s="2165"/>
      <c r="AH2410" s="2165"/>
      <c r="AI2410" s="2165"/>
      <c r="AJ2410" s="2165"/>
    </row>
    <row r="2411" spans="1:38" s="1292" customFormat="1" ht="12" customHeight="1">
      <c r="A2411" s="1704">
        <f>IF(G2375="",0,1)</f>
        <v>0</v>
      </c>
      <c r="B2411" s="1629"/>
      <c r="C2411" s="1283"/>
      <c r="D2411" s="677"/>
      <c r="E2411" s="1474" t="str">
        <f t="shared" si="228"/>
        <v/>
      </c>
      <c r="F2411" s="1789"/>
      <c r="G2411" s="1315"/>
      <c r="H2411" s="1315"/>
      <c r="I2411" s="1315"/>
      <c r="J2411" s="1315"/>
      <c r="K2411" s="1315"/>
      <c r="L2411" s="1315"/>
      <c r="M2411" s="1315"/>
      <c r="N2411" s="1315"/>
      <c r="O2411" s="1315"/>
      <c r="P2411" s="1315"/>
      <c r="Q2411" s="1315"/>
      <c r="R2411" s="1315"/>
      <c r="S2411" s="1315"/>
      <c r="T2411" s="1315"/>
      <c r="U2411" s="1312"/>
      <c r="V2411" s="1315"/>
      <c r="W2411" s="1315"/>
      <c r="X2411" s="1315"/>
      <c r="Z2411" s="2165"/>
      <c r="AA2411" s="2165"/>
      <c r="AB2411" s="2165"/>
      <c r="AD2411" s="2165"/>
      <c r="AE2411" s="2165"/>
      <c r="AG2411" s="2165"/>
      <c r="AH2411" s="2165"/>
      <c r="AI2411" s="2165"/>
      <c r="AJ2411" s="2165"/>
    </row>
    <row r="2412" spans="1:38" s="737" customFormat="1" ht="17" customHeight="1">
      <c r="A2412" s="1704">
        <f>IF(G2375="",0,1)</f>
        <v>0</v>
      </c>
      <c r="B2412" s="1655"/>
      <c r="C2412" s="1283"/>
      <c r="D2412" s="1561"/>
      <c r="E2412" s="1474" t="str">
        <f t="shared" si="228"/>
        <v/>
      </c>
      <c r="F2412" s="1789"/>
      <c r="G2412" s="1316"/>
      <c r="H2412" s="1317" t="str">
        <f>H$102</f>
        <v>Ecran thermique</v>
      </c>
      <c r="I2412" s="1317"/>
      <c r="J2412" s="1317"/>
      <c r="K2412" s="2173" t="str">
        <f>AF2375</f>
        <v/>
      </c>
      <c r="L2412" s="2173"/>
      <c r="M2412" s="2173"/>
      <c r="N2412" s="2173"/>
      <c r="O2412" s="2173"/>
      <c r="P2412" s="2173"/>
      <c r="Q2412" s="2173"/>
      <c r="R2412" s="1318" t="str">
        <f>IF(S2412=0,"",IF(BC2375=Q$40,R$40,R$41))</f>
        <v>d'ici à 8 ans</v>
      </c>
      <c r="S2412" s="1319" t="str">
        <f>AT2375</f>
        <v/>
      </c>
      <c r="T2412" s="1319"/>
      <c r="U2412" s="1319"/>
      <c r="V2412" s="527"/>
      <c r="W2412" s="1320"/>
      <c r="X2412" s="1319" t="str">
        <f>IF(V2412=V$41,0,S2412)</f>
        <v/>
      </c>
      <c r="Z2412" s="1321">
        <f>IF(S2412=0,1,IF(V2412=V$41,2,3))</f>
        <v>3</v>
      </c>
      <c r="AA2412" s="1322">
        <f>IF(R2412=AA2407,S2412,0)</f>
        <v>0</v>
      </c>
      <c r="AB2412" s="1322" t="str">
        <f>IF(R2412=AB2407,S2412,0)</f>
        <v/>
      </c>
      <c r="AC2412" s="1292"/>
      <c r="AD2412" s="1322">
        <f>IF(R2412=AD2407,X2412,0)</f>
        <v>0</v>
      </c>
      <c r="AE2412" s="1322" t="str">
        <f>IF(R2412=AE2407,X2412,0)</f>
        <v/>
      </c>
      <c r="AF2412" s="40"/>
      <c r="AG2412" s="1322">
        <f>AD2412</f>
        <v>0</v>
      </c>
      <c r="AH2412" s="1562" t="str">
        <f>AE2412</f>
        <v/>
      </c>
      <c r="AI2412" s="1563">
        <f>IF(W2412=AI2407,AC2412,0)</f>
        <v>0</v>
      </c>
      <c r="AJ2412" s="1563">
        <f>IF(W2412=AJ2407,AC2412,0)</f>
        <v>0</v>
      </c>
      <c r="AK2412" s="40"/>
      <c r="AL2412" s="40"/>
    </row>
    <row r="2413" spans="1:38" s="737" customFormat="1" ht="47" customHeight="1">
      <c r="A2413" s="1704">
        <f>IF(G2375="",0,1)</f>
        <v>0</v>
      </c>
      <c r="B2413" s="1655"/>
      <c r="C2413" s="1283"/>
      <c r="D2413" s="1561"/>
      <c r="E2413" s="1474" t="str">
        <f t="shared" si="228"/>
        <v/>
      </c>
      <c r="F2413" s="1789"/>
      <c r="G2413" s="1323"/>
      <c r="H2413" s="1324"/>
      <c r="I2413" s="1324"/>
      <c r="J2413" s="1324"/>
      <c r="K2413" s="2174"/>
      <c r="L2413" s="2174"/>
      <c r="M2413" s="2174"/>
      <c r="N2413" s="2174"/>
      <c r="O2413" s="2174"/>
      <c r="P2413" s="2174"/>
      <c r="Q2413" s="2174"/>
      <c r="R2413" s="1325"/>
      <c r="S2413" s="1326"/>
      <c r="T2413" s="1326"/>
      <c r="U2413" s="1326"/>
      <c r="V2413" s="1326"/>
      <c r="W2413" s="1326"/>
      <c r="X2413" s="1326"/>
      <c r="AC2413" s="1292"/>
      <c r="AF2413" s="40"/>
      <c r="AI2413" s="1443"/>
      <c r="AJ2413" s="1443"/>
      <c r="AK2413" s="40"/>
      <c r="AL2413" s="40"/>
    </row>
    <row r="2414" spans="1:38" s="737" customFormat="1" ht="17" customHeight="1">
      <c r="A2414" s="1704">
        <f>IF(G2375="",0,1)</f>
        <v>0</v>
      </c>
      <c r="B2414" s="1655"/>
      <c r="C2414" s="1283"/>
      <c r="D2414" s="1561"/>
      <c r="E2414" s="1474" t="str">
        <f t="shared" si="228"/>
        <v/>
      </c>
      <c r="F2414" s="1789"/>
      <c r="G2414" s="1316"/>
      <c r="H2414" s="1317" t="str">
        <f>H$104</f>
        <v>Toit</v>
      </c>
      <c r="I2414" s="1317"/>
      <c r="J2414" s="1317"/>
      <c r="K2414" s="2173" t="str">
        <f>AG2375</f>
        <v/>
      </c>
      <c r="L2414" s="2173"/>
      <c r="M2414" s="2173"/>
      <c r="N2414" s="2173"/>
      <c r="O2414" s="2173"/>
      <c r="P2414" s="2173"/>
      <c r="Q2414" s="2173"/>
      <c r="R2414" s="1318" t="str">
        <f>IF(S2414=0,"",IF(BD2375=Q$40,R$40,R$41))</f>
        <v>d'ici à 8 ans</v>
      </c>
      <c r="S2414" s="1327" t="str">
        <f>AU2375</f>
        <v/>
      </c>
      <c r="T2414" s="1327"/>
      <c r="U2414" s="1327"/>
      <c r="V2414" s="527"/>
      <c r="W2414" s="1320"/>
      <c r="X2414" s="1319" t="str">
        <f>IF(V2414=V$41,0,S2414)</f>
        <v/>
      </c>
      <c r="Z2414" s="1328">
        <f>IF(S2414=0,1,IF(V2414=V$41,2,3))</f>
        <v>3</v>
      </c>
      <c r="AA2414" s="1322">
        <f>IF(R2414=AA2407,S2414,0)</f>
        <v>0</v>
      </c>
      <c r="AB2414" s="1322" t="str">
        <f>IF(R2414=AB2407,S2414,0)</f>
        <v/>
      </c>
      <c r="AC2414" s="1292"/>
      <c r="AD2414" s="1322">
        <f>IF(R2414=AD2407,X2414,0)</f>
        <v>0</v>
      </c>
      <c r="AE2414" s="1322" t="str">
        <f>IF(R2414=AE2407,X2414,0)</f>
        <v/>
      </c>
      <c r="AF2414" s="40"/>
      <c r="AG2414" s="1322">
        <f>AD2414</f>
        <v>0</v>
      </c>
      <c r="AH2414" s="1562" t="str">
        <f>AE2414</f>
        <v/>
      </c>
      <c r="AI2414" s="1563">
        <f>IF(W2414=AI2407,AC2414,0)</f>
        <v>0</v>
      </c>
      <c r="AJ2414" s="1563">
        <f>IF(W2414=AJ2407,AC2414,0)</f>
        <v>0</v>
      </c>
      <c r="AK2414" s="40"/>
      <c r="AL2414" s="40"/>
    </row>
    <row r="2415" spans="1:38" s="737" customFormat="1" ht="92" customHeight="1">
      <c r="A2415" s="1704">
        <f>IF(G2375="",0,1)</f>
        <v>0</v>
      </c>
      <c r="B2415" s="1655"/>
      <c r="C2415" s="1283"/>
      <c r="D2415" s="1561"/>
      <c r="E2415" s="1474" t="str">
        <f t="shared" si="228"/>
        <v/>
      </c>
      <c r="F2415" s="1789"/>
      <c r="G2415" s="1323"/>
      <c r="H2415" s="1324"/>
      <c r="I2415" s="1324"/>
      <c r="J2415" s="1324"/>
      <c r="K2415" s="2174"/>
      <c r="L2415" s="2174"/>
      <c r="M2415" s="2174"/>
      <c r="N2415" s="2174"/>
      <c r="O2415" s="2174"/>
      <c r="P2415" s="2174"/>
      <c r="Q2415" s="2174"/>
      <c r="R2415" s="1325"/>
      <c r="S2415" s="1326"/>
      <c r="T2415" s="1326"/>
      <c r="U2415" s="1326"/>
      <c r="V2415" s="1326"/>
      <c r="W2415" s="1326"/>
      <c r="X2415" s="1326"/>
      <c r="AC2415" s="1292"/>
      <c r="AF2415" s="40"/>
      <c r="AI2415" s="1443"/>
      <c r="AJ2415" s="1443"/>
      <c r="AK2415" s="40"/>
      <c r="AL2415" s="40"/>
    </row>
    <row r="2416" spans="1:38" s="737" customFormat="1" ht="17" customHeight="1">
      <c r="A2416" s="1704">
        <f>IF(G2375="",0,1)</f>
        <v>0</v>
      </c>
      <c r="B2416" s="1655"/>
      <c r="C2416" s="1283"/>
      <c r="D2416" s="1561"/>
      <c r="E2416" s="1474" t="str">
        <f t="shared" si="228"/>
        <v/>
      </c>
      <c r="F2416" s="1789"/>
      <c r="G2416" s="1316"/>
      <c r="H2416" s="1317" t="str">
        <f>H$106</f>
        <v>Parois latérales et pignons</v>
      </c>
      <c r="I2416" s="1317"/>
      <c r="J2416" s="1317"/>
      <c r="K2416" s="2173" t="str">
        <f>AH2375</f>
        <v/>
      </c>
      <c r="L2416" s="2173"/>
      <c r="M2416" s="2173"/>
      <c r="N2416" s="2173"/>
      <c r="O2416" s="2173"/>
      <c r="P2416" s="2173"/>
      <c r="Q2416" s="2173"/>
      <c r="R2416" s="1318" t="str">
        <f>IF(S2416=0,"",IF(BE2375=Q$40,R$40,R$41))</f>
        <v>d'ici à 8 ans</v>
      </c>
      <c r="S2416" s="1327" t="str">
        <f>AV2375</f>
        <v/>
      </c>
      <c r="T2416" s="1327"/>
      <c r="U2416" s="1327"/>
      <c r="V2416" s="527"/>
      <c r="W2416" s="1320"/>
      <c r="X2416" s="1319" t="str">
        <f>IF(V2416=V$41,0,S2416)</f>
        <v/>
      </c>
      <c r="Z2416" s="1328">
        <f>IF(S2416=0,1,IF(V2416=V$41,2,3))</f>
        <v>3</v>
      </c>
      <c r="AA2416" s="1322">
        <f>IF(R2416=AA2407,S2416,0)</f>
        <v>0</v>
      </c>
      <c r="AB2416" s="1322" t="str">
        <f>IF(R2416=AB2407,S2416,0)</f>
        <v/>
      </c>
      <c r="AC2416" s="1292"/>
      <c r="AD2416" s="1322">
        <f>IF(R2416=AD2407,X2416,0)</f>
        <v>0</v>
      </c>
      <c r="AE2416" s="1322" t="str">
        <f>IF(R2416=AE2407,X2416,0)</f>
        <v/>
      </c>
      <c r="AF2416" s="40"/>
      <c r="AG2416" s="1322">
        <f>AD2416</f>
        <v>0</v>
      </c>
      <c r="AH2416" s="1562" t="str">
        <f>AE2416</f>
        <v/>
      </c>
      <c r="AI2416" s="1563">
        <f>IF(W2416=AI2407,AC2416,0)</f>
        <v>0</v>
      </c>
      <c r="AJ2416" s="1563">
        <f>IF(W2416=AJ2407,AC2416,0)</f>
        <v>0</v>
      </c>
      <c r="AK2416" s="40"/>
      <c r="AL2416" s="40"/>
    </row>
    <row r="2417" spans="1:38" s="737" customFormat="1" ht="34" customHeight="1">
      <c r="A2417" s="1704">
        <f>IF(G2375="",0,1)</f>
        <v>0</v>
      </c>
      <c r="B2417" s="1655"/>
      <c r="C2417" s="1283"/>
      <c r="D2417" s="1561"/>
      <c r="E2417" s="1474" t="str">
        <f t="shared" si="228"/>
        <v/>
      </c>
      <c r="F2417" s="1789"/>
      <c r="G2417" s="1323"/>
      <c r="H2417" s="1324"/>
      <c r="I2417" s="1324"/>
      <c r="J2417" s="1324"/>
      <c r="K2417" s="2174"/>
      <c r="L2417" s="2174"/>
      <c r="M2417" s="2174"/>
      <c r="N2417" s="2174"/>
      <c r="O2417" s="2174"/>
      <c r="P2417" s="2174"/>
      <c r="Q2417" s="2174"/>
      <c r="R2417" s="1325"/>
      <c r="S2417" s="1326"/>
      <c r="T2417" s="1326"/>
      <c r="U2417" s="1326"/>
      <c r="V2417" s="1326"/>
      <c r="W2417" s="1326"/>
      <c r="X2417" s="1326"/>
      <c r="AC2417" s="1292"/>
      <c r="AI2417" s="1443"/>
      <c r="AJ2417" s="1443"/>
      <c r="AK2417" s="40"/>
      <c r="AL2417" s="40"/>
    </row>
    <row r="2418" spans="1:38" s="737" customFormat="1" ht="17" customHeight="1">
      <c r="A2418" s="1704">
        <f>IF(G2375="",0,1)</f>
        <v>0</v>
      </c>
      <c r="B2418" s="1655"/>
      <c r="C2418" s="1283"/>
      <c r="D2418" s="1561"/>
      <c r="E2418" s="1474" t="str">
        <f t="shared" si="228"/>
        <v/>
      </c>
      <c r="F2418" s="1789"/>
      <c r="G2418" s="1316"/>
      <c r="H2418" s="1317" t="str">
        <f>H$108</f>
        <v>Etanchéité</v>
      </c>
      <c r="I2418" s="1317"/>
      <c r="J2418" s="1317"/>
      <c r="K2418" s="2173" t="str">
        <f>AI2375</f>
        <v/>
      </c>
      <c r="L2418" s="2173"/>
      <c r="M2418" s="2173"/>
      <c r="N2418" s="2173"/>
      <c r="O2418" s="2173"/>
      <c r="P2418" s="2173"/>
      <c r="Q2418" s="2173"/>
      <c r="R2418" s="1318" t="str">
        <f>IF(S2418=0,"",IF(BF2375=Q$40,R$40,R$41))</f>
        <v>d'ici à 8 ans</v>
      </c>
      <c r="S2418" s="1327" t="str">
        <f>AW2375</f>
        <v/>
      </c>
      <c r="T2418" s="1327"/>
      <c r="U2418" s="1327"/>
      <c r="V2418" s="527"/>
      <c r="W2418" s="1320"/>
      <c r="X2418" s="1319" t="str">
        <f>IF(V2418=V$41,0,S2418)</f>
        <v/>
      </c>
      <c r="Z2418" s="1328">
        <f>IF(S2418=0,1,IF(V2418=V$41,2,3))</f>
        <v>3</v>
      </c>
      <c r="AA2418" s="1322">
        <f>IF(R2418=AA2407,S2418,0)</f>
        <v>0</v>
      </c>
      <c r="AB2418" s="1322" t="str">
        <f>IF(R2418=AB2407,S2418,0)</f>
        <v/>
      </c>
      <c r="AC2418" s="1292"/>
      <c r="AD2418" s="1322">
        <f>IF(R2418=AD2407,X2418,0)</f>
        <v>0</v>
      </c>
      <c r="AE2418" s="1322" t="str">
        <f>IF(R2418=AE2407,X2418,0)</f>
        <v/>
      </c>
      <c r="AF2418" s="40"/>
      <c r="AG2418" s="1322">
        <f>AD2418</f>
        <v>0</v>
      </c>
      <c r="AH2418" s="1562" t="str">
        <f>AE2418</f>
        <v/>
      </c>
      <c r="AI2418" s="1563">
        <f>IF(W2418=AI2407,AC2418,0)</f>
        <v>0</v>
      </c>
      <c r="AJ2418" s="1563">
        <f>IF(W2418=AJ2407,AC2418,0)</f>
        <v>0</v>
      </c>
      <c r="AK2418" s="40"/>
      <c r="AL2418" s="40"/>
    </row>
    <row r="2419" spans="1:38" s="737" customFormat="1" ht="47" customHeight="1">
      <c r="A2419" s="1704">
        <f>IF(G2375="",0,1)</f>
        <v>0</v>
      </c>
      <c r="B2419" s="1655"/>
      <c r="C2419" s="1283"/>
      <c r="D2419" s="1561"/>
      <c r="E2419" s="1474" t="str">
        <f t="shared" si="228"/>
        <v/>
      </c>
      <c r="F2419" s="1789"/>
      <c r="G2419" s="1323"/>
      <c r="H2419" s="1324"/>
      <c r="I2419" s="1324"/>
      <c r="J2419" s="1324"/>
      <c r="K2419" s="2174"/>
      <c r="L2419" s="2174"/>
      <c r="M2419" s="2174"/>
      <c r="N2419" s="2174"/>
      <c r="O2419" s="2174"/>
      <c r="P2419" s="2174"/>
      <c r="Q2419" s="2174"/>
      <c r="R2419" s="1325"/>
      <c r="S2419" s="1326"/>
      <c r="T2419" s="1326"/>
      <c r="U2419" s="1326"/>
      <c r="V2419" s="1326"/>
      <c r="W2419" s="1326"/>
      <c r="X2419" s="1326"/>
      <c r="AC2419" s="1292"/>
      <c r="AE2419" s="40"/>
      <c r="AF2419" s="40"/>
      <c r="AH2419" s="40"/>
      <c r="AI2419" s="1443"/>
      <c r="AJ2419" s="44"/>
      <c r="AK2419" s="40"/>
      <c r="AL2419" s="40"/>
    </row>
    <row r="2420" spans="1:38" s="737" customFormat="1" ht="17" customHeight="1">
      <c r="A2420" s="1704">
        <f>IF(G2375="",0,1)</f>
        <v>0</v>
      </c>
      <c r="B2420" s="1655"/>
      <c r="C2420" s="1283"/>
      <c r="D2420" s="1561"/>
      <c r="E2420" s="1474" t="str">
        <f t="shared" si="228"/>
        <v/>
      </c>
      <c r="F2420" s="1789"/>
      <c r="G2420" s="1316"/>
      <c r="H2420" s="1317" t="str">
        <f>H$110</f>
        <v>Gestion du climat</v>
      </c>
      <c r="I2420" s="1317"/>
      <c r="J2420" s="1317"/>
      <c r="K2420" s="2173" t="str">
        <f>AJ2375</f>
        <v/>
      </c>
      <c r="L2420" s="2173"/>
      <c r="M2420" s="2173"/>
      <c r="N2420" s="2173"/>
      <c r="O2420" s="2173"/>
      <c r="P2420" s="2173"/>
      <c r="Q2420" s="2173"/>
      <c r="R2420" s="1318" t="str">
        <f>IF(S2420=0,"",IF(BG2375=Q$40,R$40,R$41))</f>
        <v>d'ici à 8 ans</v>
      </c>
      <c r="S2420" s="1327" t="str">
        <f>AX2375</f>
        <v/>
      </c>
      <c r="T2420" s="1327"/>
      <c r="U2420" s="1327"/>
      <c r="V2420" s="527"/>
      <c r="W2420" s="1320"/>
      <c r="X2420" s="1319" t="str">
        <f>IF(V2420=V$41,0,S2420)</f>
        <v/>
      </c>
      <c r="Z2420" s="1328">
        <f>IF(S2420=0,1,IF(V2420=V$41,2,3))</f>
        <v>3</v>
      </c>
      <c r="AA2420" s="1322">
        <f>IF(R2420=AA2407,S2420,0)</f>
        <v>0</v>
      </c>
      <c r="AB2420" s="1322" t="str">
        <f>IF(R2420=AB2407,S2420,0)</f>
        <v/>
      </c>
      <c r="AC2420" s="1292"/>
      <c r="AD2420" s="1322">
        <f>IF(R2420=AD2407,X2420,0)</f>
        <v>0</v>
      </c>
      <c r="AE2420" s="1322" t="str">
        <f>IF(R2420=AE2407,X2420,0)</f>
        <v/>
      </c>
      <c r="AF2420" s="40"/>
      <c r="AG2420" s="1322">
        <f>AD2420</f>
        <v>0</v>
      </c>
      <c r="AH2420" s="1562" t="str">
        <f>AE2420</f>
        <v/>
      </c>
      <c r="AI2420" s="1563">
        <f>IF(W2420=AI2407,AC2420,0)</f>
        <v>0</v>
      </c>
      <c r="AJ2420" s="1563">
        <f>IF(W2420=AJ2407,AC2420,0)</f>
        <v>0</v>
      </c>
      <c r="AK2420" s="40"/>
      <c r="AL2420" s="40"/>
    </row>
    <row r="2421" spans="1:38" s="737" customFormat="1" ht="24" customHeight="1">
      <c r="A2421" s="1704">
        <f>IF(G2375="",0,1)</f>
        <v>0</v>
      </c>
      <c r="B2421" s="1655"/>
      <c r="C2421" s="1283"/>
      <c r="D2421" s="1561"/>
      <c r="E2421" s="1474" t="str">
        <f t="shared" si="228"/>
        <v/>
      </c>
      <c r="F2421" s="1789"/>
      <c r="G2421" s="1323"/>
      <c r="H2421" s="1324"/>
      <c r="I2421" s="1324"/>
      <c r="J2421" s="1324"/>
      <c r="K2421" s="2174"/>
      <c r="L2421" s="2174"/>
      <c r="M2421" s="2174"/>
      <c r="N2421" s="2174"/>
      <c r="O2421" s="2174"/>
      <c r="P2421" s="2174"/>
      <c r="Q2421" s="2174"/>
      <c r="R2421" s="1325"/>
      <c r="S2421" s="1326"/>
      <c r="T2421" s="1326"/>
      <c r="U2421" s="1326"/>
      <c r="V2421" s="1326"/>
      <c r="W2421" s="1326"/>
      <c r="X2421" s="1326"/>
      <c r="AC2421" s="1292"/>
      <c r="AE2421" s="40"/>
      <c r="AF2421" s="40"/>
      <c r="AH2421" s="40"/>
      <c r="AJ2421" s="40"/>
      <c r="AK2421" s="40"/>
      <c r="AL2421" s="40"/>
    </row>
    <row r="2422" spans="1:38" s="737" customFormat="1" ht="17" customHeight="1">
      <c r="A2422" s="1704">
        <f>IF(G2375="",0,1)</f>
        <v>0</v>
      </c>
      <c r="B2422" s="1655"/>
      <c r="C2422" s="1283"/>
      <c r="D2422" s="1561"/>
      <c r="E2422" s="1474" t="str">
        <f t="shared" si="228"/>
        <v/>
      </c>
      <c r="F2422" s="1789"/>
      <c r="G2422" s="1316"/>
      <c r="H2422" s="1317" t="str">
        <f>H$112</f>
        <v>Isolation des conduites</v>
      </c>
      <c r="I2422" s="1317"/>
      <c r="J2422" s="1317"/>
      <c r="K2422" s="2173" t="str">
        <f>AK2375</f>
        <v/>
      </c>
      <c r="L2422" s="2173"/>
      <c r="M2422" s="2173"/>
      <c r="N2422" s="2173"/>
      <c r="O2422" s="2173"/>
      <c r="P2422" s="2173"/>
      <c r="Q2422" s="2173"/>
      <c r="R2422" s="1318" t="str">
        <f>IF(S2422=0,"",IF(BH2375=Q$40,R$40,R$41))</f>
        <v>d'ici à 8 ans</v>
      </c>
      <c r="S2422" s="1327" t="str">
        <f>AY2375</f>
        <v/>
      </c>
      <c r="T2422" s="1327"/>
      <c r="U2422" s="1327"/>
      <c r="V2422" s="527"/>
      <c r="W2422" s="1320"/>
      <c r="X2422" s="1319" t="str">
        <f>IF(V2422=V$41,0,S2422)</f>
        <v/>
      </c>
      <c r="Z2422" s="1328">
        <f>IF(S2422=0,1,IF(V2422=V$41,2,3))</f>
        <v>3</v>
      </c>
      <c r="AA2422" s="1322">
        <f>IF(R2422=AA2407,S2422,0)</f>
        <v>0</v>
      </c>
      <c r="AB2422" s="1322" t="str">
        <f>IF(R2422=AB2407,S2422,0)</f>
        <v/>
      </c>
      <c r="AC2422" s="1292"/>
      <c r="AD2422" s="1322">
        <f>IF(R2422=AD2407,X2422,0)</f>
        <v>0</v>
      </c>
      <c r="AE2422" s="1322" t="str">
        <f>IF(R2422=AE2407,X2422,0)</f>
        <v/>
      </c>
      <c r="AF2422" s="40"/>
      <c r="AH2422" s="40"/>
      <c r="AI2422" s="1322">
        <f>AD2422</f>
        <v>0</v>
      </c>
      <c r="AJ2422" s="1322" t="str">
        <f>AE2422</f>
        <v/>
      </c>
      <c r="AK2422" s="40"/>
      <c r="AL2422" s="40"/>
    </row>
    <row r="2423" spans="1:38" s="737" customFormat="1" ht="15" customHeight="1">
      <c r="A2423" s="1704">
        <f>IF(G2375="",0,1)</f>
        <v>0</v>
      </c>
      <c r="B2423" s="1655"/>
      <c r="C2423" s="1283"/>
      <c r="D2423" s="1561"/>
      <c r="E2423" s="1474" t="str">
        <f t="shared" si="228"/>
        <v/>
      </c>
      <c r="F2423" s="1789"/>
      <c r="G2423" s="1323"/>
      <c r="H2423" s="1324"/>
      <c r="I2423" s="1324"/>
      <c r="J2423" s="1324"/>
      <c r="K2423" s="2174"/>
      <c r="L2423" s="2174"/>
      <c r="M2423" s="2174"/>
      <c r="N2423" s="2174"/>
      <c r="O2423" s="2174"/>
      <c r="P2423" s="2174"/>
      <c r="Q2423" s="2174"/>
      <c r="R2423" s="1325"/>
      <c r="S2423" s="1326"/>
      <c r="T2423" s="1326"/>
      <c r="U2423" s="1326"/>
      <c r="V2423" s="1326"/>
      <c r="W2423" s="1326"/>
      <c r="X2423" s="1326"/>
      <c r="AC2423" s="1292"/>
      <c r="AE2423" s="40"/>
      <c r="AF2423" s="40"/>
      <c r="AH2423" s="40"/>
      <c r="AJ2423" s="40"/>
      <c r="AK2423" s="40"/>
      <c r="AL2423" s="40"/>
    </row>
    <row r="2424" spans="1:38" s="737" customFormat="1" ht="17" customHeight="1">
      <c r="A2424" s="1704">
        <f>IF(G2375="",0,1)</f>
        <v>0</v>
      </c>
      <c r="B2424" s="1655"/>
      <c r="C2424" s="1283"/>
      <c r="D2424" s="1561"/>
      <c r="E2424" s="1474" t="str">
        <f t="shared" si="228"/>
        <v/>
      </c>
      <c r="F2424" s="1789"/>
      <c r="G2424" s="1316"/>
      <c r="H2424" s="1317" t="str">
        <f>H$114</f>
        <v>Isolation du distributeur de chauffage</v>
      </c>
      <c r="I2424" s="1317"/>
      <c r="J2424" s="1317"/>
      <c r="K2424" s="2173" t="str">
        <f>AL2375</f>
        <v/>
      </c>
      <c r="L2424" s="2173"/>
      <c r="M2424" s="2173"/>
      <c r="N2424" s="2173"/>
      <c r="O2424" s="2173"/>
      <c r="P2424" s="2173"/>
      <c r="Q2424" s="2173"/>
      <c r="R2424" s="1318" t="str">
        <f>IF(S2424=0,"",IF(BI2375=Q$40,R$40,R$41))</f>
        <v>d'ici à 8 ans</v>
      </c>
      <c r="S2424" s="1327" t="str">
        <f>AZ2375</f>
        <v/>
      </c>
      <c r="T2424" s="1327"/>
      <c r="U2424" s="1327"/>
      <c r="V2424" s="527"/>
      <c r="W2424" s="1320"/>
      <c r="X2424" s="1319" t="str">
        <f>IF(V2424=V$41,0,S2424)</f>
        <v/>
      </c>
      <c r="Z2424" s="1328">
        <f>IF(S2424=0,1,IF(V2424=V$41,2,3))</f>
        <v>3</v>
      </c>
      <c r="AA2424" s="1322">
        <f>IF(R2424=AA$97,S2424,0)</f>
        <v>0</v>
      </c>
      <c r="AB2424" s="1322" t="str">
        <f>IF(R2424=AB$97,S2424,0)</f>
        <v/>
      </c>
      <c r="AC2424" s="1292"/>
      <c r="AD2424" s="1322">
        <f>IF(R2424=AD$97,X2424,0)</f>
        <v>0</v>
      </c>
      <c r="AE2424" s="1322" t="str">
        <f>IF(R2424=AE$97,X2424,0)</f>
        <v/>
      </c>
      <c r="AF2424" s="40"/>
      <c r="AH2424" s="40"/>
      <c r="AI2424" s="1322">
        <f>AD2424</f>
        <v>0</v>
      </c>
      <c r="AJ2424" s="1322" t="str">
        <f>AE2424</f>
        <v/>
      </c>
      <c r="AK2424" s="40"/>
      <c r="AL2424" s="40"/>
    </row>
    <row r="2425" spans="1:38" s="737" customFormat="1" ht="17" customHeight="1">
      <c r="A2425" s="1704">
        <f>IF(G2375="",0,1)</f>
        <v>0</v>
      </c>
      <c r="B2425" s="1655"/>
      <c r="C2425" s="1283"/>
      <c r="D2425" s="1561"/>
      <c r="E2425" s="1474" t="str">
        <f t="shared" si="228"/>
        <v/>
      </c>
      <c r="F2425" s="1789"/>
      <c r="G2425" s="1323"/>
      <c r="H2425" s="1324"/>
      <c r="I2425" s="1324"/>
      <c r="J2425" s="1324"/>
      <c r="K2425" s="2174"/>
      <c r="L2425" s="2174"/>
      <c r="M2425" s="2174"/>
      <c r="N2425" s="2174"/>
      <c r="O2425" s="2174"/>
      <c r="P2425" s="2174"/>
      <c r="Q2425" s="2174"/>
      <c r="R2425" s="1325"/>
      <c r="S2425" s="1326"/>
      <c r="T2425" s="1326"/>
      <c r="U2425" s="1326"/>
      <c r="V2425" s="1326"/>
      <c r="W2425" s="1326"/>
      <c r="X2425" s="1326"/>
      <c r="AC2425" s="1292"/>
      <c r="AE2425" s="40"/>
      <c r="AF2425" s="40"/>
      <c r="AH2425" s="40"/>
      <c r="AJ2425" s="40"/>
      <c r="AK2425" s="40"/>
      <c r="AL2425" s="40"/>
    </row>
    <row r="2426" spans="1:38" s="1292" customFormat="1" ht="18" customHeight="1">
      <c r="A2426" s="1704">
        <f>IF(G2375="",0,1)</f>
        <v>0</v>
      </c>
      <c r="B2426" s="1629"/>
      <c r="C2426" s="1283"/>
      <c r="D2426" s="1564">
        <f>IF(I2426="",-1,0)</f>
        <v>-1</v>
      </c>
      <c r="E2426" s="1474" t="str">
        <f t="shared" si="228"/>
        <v/>
      </c>
      <c r="F2426" s="1789"/>
      <c r="G2426" s="1329" t="str">
        <f>G$116</f>
        <v>Total</v>
      </c>
      <c r="H2426" s="1329"/>
      <c r="I2426" s="1330"/>
      <c r="J2426" s="1331"/>
      <c r="K2426" s="1332">
        <f>AK2376</f>
        <v>0</v>
      </c>
      <c r="L2426" s="1332"/>
      <c r="M2426" s="1332"/>
      <c r="N2426" s="1332"/>
      <c r="O2426" s="1332"/>
      <c r="P2426" s="1332"/>
      <c r="Q2426" s="1332"/>
      <c r="R2426" s="1332"/>
      <c r="S2426" s="1286">
        <f>SUM(S2412:S2425)</f>
        <v>0</v>
      </c>
      <c r="T2426" s="1333"/>
      <c r="U2426" s="1286"/>
      <c r="V2426" s="1286">
        <f>SUM(V2412:V2425)</f>
        <v>0</v>
      </c>
      <c r="W2426" s="1286">
        <f>SUM(W2412:W2425)</f>
        <v>0</v>
      </c>
      <c r="X2426" s="1286">
        <f>SUM(X2412:X2425)</f>
        <v>0</v>
      </c>
      <c r="Y2426" s="2"/>
      <c r="Z2426" s="2"/>
      <c r="AA2426" s="1334">
        <f>SUM(AA2412:AA2425)</f>
        <v>0</v>
      </c>
      <c r="AB2426" s="1334">
        <f>SUM(AB2412:AB2425)</f>
        <v>0</v>
      </c>
      <c r="AD2426" s="1334">
        <f>SUM(AD2412:AD2425)</f>
        <v>0</v>
      </c>
      <c r="AE2426" s="1334">
        <f>SUM(AE2412:AE2425)</f>
        <v>0</v>
      </c>
      <c r="AF2426" s="1415"/>
      <c r="AG2426" s="1334">
        <f>SUM(AG2412:AG2425)</f>
        <v>0</v>
      </c>
      <c r="AH2426" s="1334">
        <f>SUM(AH2412:AH2425)</f>
        <v>0</v>
      </c>
      <c r="AI2426" s="1334">
        <f>SUM(AI2412:AI2425)</f>
        <v>0</v>
      </c>
      <c r="AJ2426" s="1334">
        <f>SUM(AJ2412:AJ2425)</f>
        <v>0</v>
      </c>
      <c r="AK2426" s="1415"/>
      <c r="AL2426" s="1415"/>
    </row>
    <row r="2427" spans="1:38" s="731" customFormat="1" ht="25" customHeight="1">
      <c r="A2427" s="1704">
        <f>IF(G2375="",0,1)</f>
        <v>0</v>
      </c>
      <c r="B2427" s="1629"/>
      <c r="C2427" s="1283"/>
      <c r="D2427" s="1561"/>
      <c r="E2427" s="1474" t="str">
        <f t="shared" si="228"/>
        <v/>
      </c>
      <c r="F2427" s="1789"/>
      <c r="G2427" s="1315"/>
      <c r="H2427" s="1335"/>
      <c r="I2427" s="1336"/>
      <c r="J2427" s="1337"/>
      <c r="K2427" s="1338"/>
      <c r="L2427" s="1338"/>
      <c r="M2427" s="1338"/>
      <c r="N2427" s="1338"/>
      <c r="O2427" s="1338"/>
      <c r="P2427" s="1338"/>
      <c r="Q2427" s="1338"/>
      <c r="R2427" s="1338"/>
      <c r="S2427" s="1337"/>
      <c r="T2427" s="1337"/>
      <c r="U2427" s="1337"/>
      <c r="V2427" s="1339"/>
      <c r="W2427" s="989"/>
      <c r="X2427" s="2"/>
      <c r="Y2427" s="2"/>
      <c r="Z2427" s="2"/>
      <c r="AA2427" s="2"/>
      <c r="AB2427" s="2"/>
      <c r="AC2427" s="1292"/>
      <c r="AD2427" s="1415"/>
      <c r="AE2427" s="1415"/>
      <c r="AF2427" s="1415"/>
      <c r="AG2427" s="1415"/>
      <c r="AH2427" s="1415"/>
      <c r="AI2427" s="1415"/>
      <c r="AJ2427" s="1415"/>
      <c r="AK2427" s="1415"/>
      <c r="AL2427" s="1415"/>
    </row>
    <row r="2428" spans="1:38" s="1279" customFormat="1" ht="19" customHeight="1">
      <c r="A2428" s="1704">
        <f>IF(G2375="",0,1)</f>
        <v>0</v>
      </c>
      <c r="B2428" s="1704"/>
      <c r="C2428" s="1565"/>
      <c r="D2428" s="1566"/>
      <c r="E2428" s="1474" t="str">
        <f t="shared" si="228"/>
        <v/>
      </c>
      <c r="F2428" s="1789"/>
      <c r="G2428" s="1340"/>
      <c r="H2428" s="1341" t="str">
        <f>H$118</f>
        <v>Economies</v>
      </c>
      <c r="I2428" s="1342"/>
      <c r="J2428" s="1343"/>
      <c r="K2428" s="1344" t="str">
        <f>K$118</f>
        <v>Ensemble des mesures 1</v>
      </c>
      <c r="L2428" s="1345"/>
      <c r="M2428" s="1261"/>
      <c r="N2428" s="1346"/>
      <c r="O2428" s="1346"/>
      <c r="P2428" s="1346"/>
      <c r="Q2428" s="1346"/>
      <c r="R2428" s="1346"/>
      <c r="S2428" s="1347">
        <f>AA2426</f>
        <v>0</v>
      </c>
      <c r="T2428" s="1261"/>
      <c r="U2428" s="1261"/>
      <c r="V2428" s="1261"/>
      <c r="W2428" s="1348"/>
      <c r="X2428" s="1349">
        <f>AD2426</f>
        <v>0</v>
      </c>
      <c r="Y2428" s="1350"/>
      <c r="Z2428" s="1350"/>
      <c r="AA2428" s="1350"/>
      <c r="AB2428" s="1350"/>
      <c r="AC2428" s="1350"/>
    </row>
    <row r="2429" spans="1:38" s="1355" customFormat="1" ht="19" customHeight="1">
      <c r="A2429" s="1704">
        <f>IF(G2375="",0,1)</f>
        <v>0</v>
      </c>
      <c r="B2429" s="1646"/>
      <c r="C2429" s="1565"/>
      <c r="D2429" s="1567"/>
      <c r="E2429" s="1474" t="str">
        <f t="shared" si="228"/>
        <v/>
      </c>
      <c r="F2429" s="1789"/>
      <c r="G2429" s="1351"/>
      <c r="H2429" s="1352" t="s">
        <v>100</v>
      </c>
      <c r="I2429" s="1353"/>
      <c r="J2429" s="1354"/>
      <c r="K2429" s="1344" t="str">
        <f>K$119</f>
        <v>Ensemble des mesures 2</v>
      </c>
      <c r="L2429" s="1345"/>
      <c r="M2429" s="1261"/>
      <c r="N2429" s="1346"/>
      <c r="O2429" s="1346"/>
      <c r="P2429" s="1346"/>
      <c r="Q2429" s="1346"/>
      <c r="R2429" s="1346"/>
      <c r="S2429" s="1347">
        <f>AB2426</f>
        <v>0</v>
      </c>
      <c r="T2429" s="1261"/>
      <c r="U2429" s="1261"/>
      <c r="V2429" s="1261"/>
      <c r="W2429" s="1348"/>
      <c r="X2429" s="1349">
        <f>AE2426</f>
        <v>0</v>
      </c>
      <c r="Y2429" s="208"/>
      <c r="Z2429" s="208"/>
      <c r="AA2429" s="208"/>
      <c r="AB2429" s="208"/>
      <c r="AC2429" s="208"/>
      <c r="AD2429" s="198"/>
      <c r="AE2429" s="198"/>
      <c r="AF2429" s="198"/>
      <c r="AG2429" s="198"/>
      <c r="AH2429" s="198"/>
      <c r="AI2429" s="198"/>
      <c r="AJ2429" s="198"/>
      <c r="AK2429" s="198"/>
      <c r="AL2429" s="198"/>
    </row>
    <row r="2430" spans="1:38" s="1368" customFormat="1" ht="19" customHeight="1">
      <c r="A2430" s="1704">
        <f>IF(G2375="",0,1)</f>
        <v>0</v>
      </c>
      <c r="B2430" s="1709"/>
      <c r="C2430" s="1568"/>
      <c r="D2430" s="1569"/>
      <c r="E2430" s="1474" t="str">
        <f t="shared" si="228"/>
        <v/>
      </c>
      <c r="F2430" s="1789"/>
      <c r="G2430" s="1359"/>
      <c r="H2430" s="1360"/>
      <c r="I2430" s="1361"/>
      <c r="J2430" s="1360"/>
      <c r="K2430" s="1414" t="str">
        <f>K$120</f>
        <v>Total (ensemble des mesures 1+2)</v>
      </c>
      <c r="L2430" s="1363"/>
      <c r="M2430" s="1364"/>
      <c r="N2430" s="1362"/>
      <c r="O2430" s="1362"/>
      <c r="P2430" s="1362"/>
      <c r="Q2430" s="1362"/>
      <c r="R2430" s="1362"/>
      <c r="S2430" s="1365">
        <f>SUM(S2428:S2429)</f>
        <v>0</v>
      </c>
      <c r="T2430" s="1364"/>
      <c r="U2430" s="1364"/>
      <c r="V2430" s="1364"/>
      <c r="W2430" s="1366"/>
      <c r="X2430" s="1367">
        <f>SUM(X2428:X2429)</f>
        <v>0</v>
      </c>
      <c r="Y2430" s="933"/>
      <c r="Z2430" s="933"/>
      <c r="AA2430" s="933"/>
      <c r="AB2430" s="933"/>
      <c r="AC2430" s="933"/>
      <c r="AD2430" s="21"/>
      <c r="AE2430" s="21"/>
      <c r="AF2430" s="21"/>
      <c r="AG2430" s="21"/>
      <c r="AH2430" s="21"/>
      <c r="AI2430" s="21"/>
      <c r="AJ2430" s="21"/>
      <c r="AK2430" s="21"/>
      <c r="AL2430" s="21"/>
    </row>
    <row r="2431" spans="1:38" s="731" customFormat="1" ht="25" customHeight="1">
      <c r="A2431" s="1704">
        <f>IF(G2375="",0,1)</f>
        <v>0</v>
      </c>
      <c r="B2431" s="1629"/>
      <c r="C2431" s="1283"/>
      <c r="D2431" s="1561"/>
      <c r="E2431" s="1474" t="str">
        <f t="shared" si="228"/>
        <v/>
      </c>
      <c r="F2431" s="1789"/>
      <c r="G2431" s="1315"/>
      <c r="H2431" s="1335"/>
      <c r="I2431" s="1336"/>
      <c r="J2431" s="1337"/>
      <c r="K2431" s="1338"/>
      <c r="L2431" s="1338"/>
      <c r="M2431" s="1338"/>
      <c r="N2431" s="1338"/>
      <c r="O2431" s="1338"/>
      <c r="P2431" s="1338"/>
      <c r="Q2431" s="1338"/>
      <c r="R2431" s="1338"/>
      <c r="S2431" s="1337"/>
      <c r="T2431" s="1337"/>
      <c r="U2431" s="1337"/>
      <c r="V2431" s="1339"/>
      <c r="W2431" s="989"/>
      <c r="X2431" s="2"/>
      <c r="Y2431" s="2"/>
      <c r="Z2431" s="2"/>
      <c r="AA2431" s="2"/>
      <c r="AB2431" s="2"/>
      <c r="AC2431" s="1291"/>
      <c r="AD2431" s="1415"/>
      <c r="AE2431" s="1415"/>
      <c r="AF2431" s="1415"/>
      <c r="AG2431" s="1415"/>
      <c r="AH2431" s="1415"/>
      <c r="AI2431" s="1415"/>
      <c r="AJ2431" s="1415"/>
      <c r="AK2431" s="1415"/>
      <c r="AL2431" s="1415"/>
    </row>
    <row r="2432" spans="1:38" s="731" customFormat="1" ht="25" customHeight="1">
      <c r="A2432" s="1704">
        <f>IF(G2375="",0,1)</f>
        <v>0</v>
      </c>
      <c r="B2432" s="1629"/>
      <c r="C2432" s="1283"/>
      <c r="D2432" s="1561"/>
      <c r="E2432" s="1474" t="str">
        <f t="shared" si="228"/>
        <v/>
      </c>
      <c r="F2432" s="1789"/>
      <c r="G2432" s="1315"/>
      <c r="H2432" s="1619" t="s">
        <v>909</v>
      </c>
      <c r="I2432" s="1369"/>
      <c r="J2432" s="1369"/>
      <c r="K2432" s="1369"/>
      <c r="L2432" s="1369"/>
      <c r="M2432" s="1369"/>
      <c r="N2432" s="1369"/>
      <c r="O2432" s="1369"/>
      <c r="P2432" s="1369"/>
      <c r="Q2432" s="1369"/>
      <c r="R2432" s="1369"/>
      <c r="S2432" s="1369"/>
      <c r="T2432" s="1369"/>
      <c r="U2432" s="1369"/>
      <c r="V2432" s="1369"/>
      <c r="W2432" s="1369"/>
      <c r="X2432" s="2"/>
      <c r="Y2432" s="2"/>
      <c r="Z2432" s="2"/>
      <c r="AA2432" s="2"/>
      <c r="AB2432" s="2"/>
      <c r="AC2432" s="1291"/>
      <c r="AD2432" s="1415"/>
      <c r="AE2432" s="1415"/>
      <c r="AF2432" s="1415"/>
      <c r="AG2432" s="1415"/>
      <c r="AH2432" s="1415"/>
      <c r="AI2432" s="1415"/>
      <c r="AJ2432" s="1415"/>
      <c r="AK2432" s="1415"/>
      <c r="AL2432" s="1415"/>
    </row>
    <row r="2433" spans="1:38" s="731" customFormat="1" ht="84" customHeight="1">
      <c r="A2433" s="1704">
        <f>IF(G2375="",0,1)</f>
        <v>0</v>
      </c>
      <c r="B2433" s="1629"/>
      <c r="C2433" s="1283"/>
      <c r="D2433" s="1561"/>
      <c r="E2433" s="1474" t="str">
        <f t="shared" si="228"/>
        <v/>
      </c>
      <c r="F2433" s="1789"/>
      <c r="G2433" s="1315"/>
      <c r="H2433" s="2188"/>
      <c r="I2433" s="2189"/>
      <c r="J2433" s="2189"/>
      <c r="K2433" s="2189"/>
      <c r="L2433" s="2189"/>
      <c r="M2433" s="2189"/>
      <c r="N2433" s="2189"/>
      <c r="O2433" s="2189"/>
      <c r="P2433" s="2189"/>
      <c r="Q2433" s="2189"/>
      <c r="R2433" s="2189"/>
      <c r="S2433" s="2189"/>
      <c r="T2433" s="2189"/>
      <c r="U2433" s="2189"/>
      <c r="V2433" s="2189"/>
      <c r="W2433" s="2190"/>
      <c r="X2433" s="2"/>
      <c r="Y2433" s="2"/>
      <c r="Z2433" s="2"/>
      <c r="AA2433" s="2"/>
      <c r="AB2433" s="2"/>
      <c r="AC2433" s="1291"/>
      <c r="AD2433" s="1415"/>
      <c r="AE2433" s="1415"/>
      <c r="AF2433" s="1415"/>
      <c r="AG2433" s="1415"/>
      <c r="AH2433" s="1415"/>
      <c r="AI2433" s="1415"/>
      <c r="AJ2433" s="1415"/>
      <c r="AK2433" s="1415"/>
      <c r="AL2433" s="1415"/>
    </row>
    <row r="2434" spans="1:38" s="731" customFormat="1" ht="25" customHeight="1">
      <c r="A2434" s="1704">
        <f>IF(G2375="",0,1)</f>
        <v>0</v>
      </c>
      <c r="B2434" s="1629"/>
      <c r="C2434" s="1283"/>
      <c r="D2434" s="1561"/>
      <c r="E2434" s="1474" t="str">
        <f t="shared" si="228"/>
        <v/>
      </c>
      <c r="F2434" s="1789"/>
      <c r="G2434" s="1315"/>
      <c r="H2434" s="1335"/>
      <c r="I2434" s="1336"/>
      <c r="J2434" s="1336"/>
      <c r="K2434" s="1336"/>
      <c r="L2434" s="1336"/>
      <c r="M2434" s="1336"/>
      <c r="N2434" s="1336"/>
      <c r="O2434" s="1336"/>
      <c r="P2434" s="1336"/>
      <c r="Q2434" s="1336"/>
      <c r="R2434" s="1336"/>
      <c r="S2434" s="1336"/>
      <c r="T2434" s="1336"/>
      <c r="U2434" s="1336"/>
      <c r="V2434" s="1336"/>
      <c r="W2434" s="1336"/>
      <c r="X2434" s="2"/>
      <c r="Y2434" s="2"/>
      <c r="Z2434" s="2"/>
      <c r="AA2434" s="2"/>
      <c r="AB2434" s="2"/>
      <c r="AC2434" s="1291"/>
      <c r="AD2434" s="1415"/>
      <c r="AE2434" s="1415"/>
      <c r="AF2434" s="1415"/>
      <c r="AG2434" s="1415"/>
      <c r="AH2434" s="1415"/>
      <c r="AI2434" s="1415"/>
      <c r="AJ2434" s="1415"/>
      <c r="AK2434" s="1415"/>
      <c r="AL2434" s="1415"/>
    </row>
    <row r="2435" spans="1:38" s="731" customFormat="1" ht="25" customHeight="1">
      <c r="A2435" s="1704">
        <f>IF(G2375="",0,1)</f>
        <v>0</v>
      </c>
      <c r="B2435" s="1629"/>
      <c r="C2435" s="1283"/>
      <c r="D2435" s="1561"/>
      <c r="E2435" s="1474" t="str">
        <f t="shared" si="228"/>
        <v/>
      </c>
      <c r="F2435" s="1789"/>
      <c r="G2435" s="1315"/>
      <c r="H2435" s="1335"/>
      <c r="I2435" s="1336"/>
      <c r="J2435" s="1337"/>
      <c r="K2435" s="1338"/>
      <c r="L2435" s="1338"/>
      <c r="M2435" s="1338"/>
      <c r="N2435" s="1338"/>
      <c r="O2435" s="1338"/>
      <c r="P2435" s="1338"/>
      <c r="Q2435" s="1338"/>
      <c r="R2435" s="1338"/>
      <c r="S2435" s="1337"/>
      <c r="T2435" s="1337"/>
      <c r="U2435" s="1337"/>
      <c r="V2435" s="1339"/>
      <c r="W2435" s="989"/>
      <c r="X2435" s="2"/>
      <c r="Y2435" s="2"/>
      <c r="Z2435" s="2"/>
      <c r="AA2435" s="2"/>
      <c r="AB2435" s="2"/>
      <c r="AC2435" s="1291"/>
      <c r="AD2435" s="1415"/>
      <c r="AE2435" s="1415"/>
      <c r="AF2435" s="1415"/>
      <c r="AG2435" s="1415"/>
      <c r="AH2435" s="1415"/>
      <c r="AI2435" s="1415"/>
      <c r="AJ2435" s="1415"/>
      <c r="AK2435" s="1415"/>
      <c r="AL2435" s="1415"/>
    </row>
    <row r="2436" spans="1:38" s="731" customFormat="1" ht="25" customHeight="1">
      <c r="A2436" s="1704">
        <f>IF(G2375="",0,1)</f>
        <v>0</v>
      </c>
      <c r="B2436" s="1629"/>
      <c r="C2436" s="1283"/>
      <c r="D2436" s="1561"/>
      <c r="E2436" s="1474" t="str">
        <f t="shared" si="228"/>
        <v/>
      </c>
      <c r="F2436" s="1789"/>
      <c r="G2436" s="1315"/>
      <c r="H2436" s="1335"/>
      <c r="I2436" s="1336"/>
      <c r="J2436" s="1337"/>
      <c r="K2436" s="1338"/>
      <c r="L2436" s="1338"/>
      <c r="M2436" s="1338"/>
      <c r="N2436" s="1338"/>
      <c r="O2436" s="1338"/>
      <c r="P2436" s="1338"/>
      <c r="Q2436" s="1338"/>
      <c r="R2436" s="1338"/>
      <c r="S2436" s="1337"/>
      <c r="T2436" s="1337"/>
      <c r="U2436" s="1337"/>
      <c r="V2436" s="1339"/>
      <c r="W2436" s="989"/>
      <c r="X2436" s="2"/>
      <c r="Y2436" s="2"/>
      <c r="Z2436" s="2"/>
      <c r="AA2436" s="2"/>
      <c r="AB2436" s="2"/>
      <c r="AC2436" s="1291"/>
      <c r="AD2436" s="1415"/>
      <c r="AE2436" s="1415"/>
      <c r="AF2436" s="1415"/>
      <c r="AG2436" s="1415"/>
      <c r="AH2436" s="1415"/>
      <c r="AI2436" s="1415"/>
      <c r="AJ2436" s="1415"/>
      <c r="AK2436" s="1415"/>
      <c r="AL2436" s="1415"/>
    </row>
    <row r="2437" spans="1:38" s="1292" customFormat="1" ht="24" thickBot="1">
      <c r="A2437" s="1704">
        <f>IF(G2375="",0,1)</f>
        <v>0</v>
      </c>
      <c r="B2437" s="1629"/>
      <c r="C2437" s="1283"/>
      <c r="D2437" s="1561"/>
      <c r="E2437" s="1474" t="str">
        <f t="shared" si="228"/>
        <v/>
      </c>
      <c r="F2437" s="1789"/>
      <c r="G2437" s="777" t="str">
        <f>CONCATENATE(G2375, G$39)</f>
        <v>: Contrôle d'optimisation énergétique</v>
      </c>
      <c r="H2437" s="777"/>
      <c r="I2437" s="777"/>
      <c r="J2437" s="777"/>
      <c r="K2437" s="777"/>
      <c r="L2437" s="777"/>
      <c r="M2437" s="777"/>
      <c r="N2437" s="777"/>
      <c r="O2437" s="777"/>
      <c r="P2437" s="777"/>
      <c r="Q2437" s="777"/>
      <c r="R2437" s="777"/>
      <c r="S2437" s="777"/>
      <c r="T2437" s="777"/>
      <c r="U2437" s="2175"/>
      <c r="V2437" s="2175"/>
      <c r="W2437" s="1570"/>
      <c r="X2437" s="2"/>
      <c r="Y2437" s="2"/>
      <c r="Z2437" s="2"/>
      <c r="AA2437" s="2"/>
      <c r="AB2437" s="2"/>
      <c r="AC2437" s="1291"/>
      <c r="AD2437" s="1415"/>
    </row>
    <row r="2438" spans="1:38" s="731" customFormat="1" ht="25" customHeight="1">
      <c r="A2438" s="1704">
        <f>IF(G2375="",0,1)</f>
        <v>0</v>
      </c>
      <c r="B2438" s="1629"/>
      <c r="C2438" s="1283"/>
      <c r="D2438" s="1561"/>
      <c r="E2438" s="1474" t="str">
        <f t="shared" si="228"/>
        <v/>
      </c>
      <c r="F2438" s="1789"/>
      <c r="G2438" s="1315"/>
      <c r="H2438" s="1335"/>
      <c r="I2438" s="1336"/>
      <c r="J2438" s="1337"/>
      <c r="K2438" s="1338"/>
      <c r="L2438" s="1338"/>
      <c r="M2438" s="1338"/>
      <c r="N2438" s="1338"/>
      <c r="O2438" s="1338"/>
      <c r="P2438" s="1338"/>
      <c r="Q2438" s="1338"/>
      <c r="R2438" s="1338"/>
      <c r="S2438" s="1337"/>
      <c r="T2438" s="1337"/>
      <c r="U2438" s="1337"/>
      <c r="V2438" s="1339"/>
      <c r="W2438" s="989"/>
      <c r="X2438" s="2"/>
      <c r="Y2438" s="2"/>
      <c r="Z2438" s="2"/>
      <c r="AA2438" s="2"/>
      <c r="AB2438" s="2"/>
      <c r="AC2438" s="1291"/>
      <c r="AD2438" s="1415"/>
      <c r="AE2438" s="1415"/>
      <c r="AF2438" s="1415"/>
      <c r="AG2438" s="1415"/>
      <c r="AH2438" s="1415"/>
      <c r="AI2438" s="1415"/>
      <c r="AJ2438" s="1415"/>
      <c r="AK2438" s="1415"/>
      <c r="AL2438" s="1415"/>
    </row>
    <row r="2439" spans="1:38" s="731" customFormat="1" ht="25" customHeight="1">
      <c r="A2439" s="1704">
        <f>IF(G2375="",0,1)</f>
        <v>0</v>
      </c>
      <c r="B2439" s="1629"/>
      <c r="C2439" s="1283"/>
      <c r="D2439" s="1561"/>
      <c r="E2439" s="1474" t="str">
        <f t="shared" si="228"/>
        <v/>
      </c>
      <c r="F2439" s="1789"/>
      <c r="G2439" s="1571" t="str">
        <f>G$129</f>
        <v>Réalisez les mesures d'optimisation énergétique au moins 1 x par an - au mieux avant la période de chauffe.</v>
      </c>
      <c r="H2439" s="1335"/>
      <c r="I2439" s="1336"/>
      <c r="J2439" s="1337"/>
      <c r="K2439" s="1338"/>
      <c r="L2439" s="1338"/>
      <c r="M2439" s="1338"/>
      <c r="N2439" s="1338"/>
      <c r="O2439" s="1338"/>
      <c r="P2439" s="1338"/>
      <c r="Q2439" s="1338"/>
      <c r="R2439" s="1338"/>
      <c r="S2439" s="1337"/>
      <c r="T2439" s="1337"/>
      <c r="U2439" s="1337"/>
      <c r="V2439" s="1339"/>
      <c r="W2439" s="989"/>
      <c r="X2439" s="2"/>
      <c r="Y2439" s="2"/>
      <c r="Z2439" s="2"/>
      <c r="AA2439" s="2"/>
      <c r="AB2439" s="2"/>
      <c r="AC2439" s="1291"/>
      <c r="AD2439" s="1415"/>
      <c r="AE2439" s="1415"/>
      <c r="AF2439" s="1415"/>
      <c r="AG2439" s="1415"/>
      <c r="AH2439" s="1415"/>
      <c r="AI2439" s="1415"/>
      <c r="AJ2439" s="1415"/>
      <c r="AK2439" s="1415"/>
      <c r="AL2439" s="1415"/>
    </row>
    <row r="2440" spans="1:38" s="731" customFormat="1" ht="25" customHeight="1">
      <c r="A2440" s="1704">
        <f>IF(G2375="",0,1)</f>
        <v>0</v>
      </c>
      <c r="B2440" s="1629"/>
      <c r="C2440" s="1283"/>
      <c r="D2440" s="1561"/>
      <c r="E2440" s="1474" t="str">
        <f t="shared" ref="E2440:E2473" si="229">IF((SUM(A2440:C2440))&gt;0,G$42,"")</f>
        <v/>
      </c>
      <c r="F2440" s="1789"/>
      <c r="G2440" s="1571"/>
      <c r="H2440" s="1335"/>
      <c r="I2440" s="1336"/>
      <c r="J2440" s="1337"/>
      <c r="K2440" s="1338"/>
      <c r="L2440" s="1338"/>
      <c r="M2440" s="1338"/>
      <c r="N2440" s="1338"/>
      <c r="O2440" s="1338"/>
      <c r="P2440" s="1338"/>
      <c r="Q2440" s="1338"/>
      <c r="R2440" s="1338"/>
      <c r="S2440" s="1572" t="str">
        <f>S$130</f>
        <v>Réalisé</v>
      </c>
      <c r="V2440" s="955" t="str">
        <f>V$130</f>
        <v>Nom, date</v>
      </c>
      <c r="W2440" s="989"/>
      <c r="X2440" s="2"/>
      <c r="Y2440" s="2"/>
      <c r="Z2440" s="2"/>
      <c r="AA2440" s="2"/>
      <c r="AB2440" s="2"/>
      <c r="AC2440" s="1291"/>
      <c r="AD2440" s="1415"/>
      <c r="AE2440" s="1415"/>
      <c r="AF2440" s="1415"/>
      <c r="AG2440" s="1415"/>
      <c r="AH2440" s="1415"/>
      <c r="AI2440" s="1415"/>
      <c r="AJ2440" s="1415"/>
      <c r="AK2440" s="1415"/>
      <c r="AL2440" s="1415"/>
    </row>
    <row r="2441" spans="1:38" s="731" customFormat="1" ht="25" customHeight="1">
      <c r="A2441" s="1704">
        <f>IF(G2375="",0,1)</f>
        <v>0</v>
      </c>
      <c r="B2441" s="1629"/>
      <c r="C2441" s="1283"/>
      <c r="D2441" s="1561"/>
      <c r="E2441" s="1474" t="str">
        <f t="shared" si="229"/>
        <v/>
      </c>
      <c r="F2441" s="1789"/>
      <c r="G2441" s="1335" t="str">
        <f>G$131</f>
        <v>2.1 Etanchéité</v>
      </c>
      <c r="H2441" s="1335"/>
      <c r="I2441" s="1336"/>
      <c r="J2441" s="1337"/>
      <c r="K2441" s="1338"/>
      <c r="L2441" s="1338"/>
      <c r="M2441" s="1338"/>
      <c r="N2441" s="1338"/>
      <c r="O2441" s="1338"/>
      <c r="P2441" s="1338"/>
      <c r="Q2441" s="1338"/>
      <c r="R2441" s="1338"/>
      <c r="S2441" s="1337"/>
      <c r="T2441" s="1337"/>
      <c r="U2441" s="1337"/>
      <c r="V2441" s="1339"/>
      <c r="W2441" s="1339"/>
      <c r="X2441" s="1339"/>
      <c r="Y2441" s="2"/>
      <c r="Z2441" s="2"/>
      <c r="AA2441" s="2"/>
      <c r="AB2441" s="2"/>
      <c r="AC2441" s="1291"/>
      <c r="AD2441" s="1415"/>
      <c r="AE2441" s="1415"/>
      <c r="AF2441" s="1415"/>
      <c r="AG2441" s="1415"/>
      <c r="AH2441" s="1415"/>
      <c r="AI2441" s="1415"/>
      <c r="AJ2441" s="1415"/>
      <c r="AK2441" s="1415"/>
      <c r="AL2441" s="1415"/>
    </row>
    <row r="2442" spans="1:38" s="731" customFormat="1" ht="19" customHeight="1">
      <c r="A2442" s="1704">
        <f>IF(G2375="",0,1)</f>
        <v>0</v>
      </c>
      <c r="B2442" s="1629"/>
      <c r="C2442" s="1283"/>
      <c r="D2442" s="1561"/>
      <c r="E2442" s="1474" t="str">
        <f t="shared" si="229"/>
        <v/>
      </c>
      <c r="F2442" s="1789"/>
      <c r="G2442" s="1573" t="s">
        <v>9</v>
      </c>
      <c r="H2442" s="1574" t="str">
        <f>BT2375</f>
        <v/>
      </c>
      <c r="I2442" s="1575"/>
      <c r="J2442" s="1576"/>
      <c r="K2442" s="1577"/>
      <c r="L2442" s="1578"/>
      <c r="M2442" s="1578"/>
      <c r="N2442" s="1578"/>
      <c r="O2442" s="1578"/>
      <c r="P2442" s="1578"/>
      <c r="Q2442" s="1578"/>
      <c r="R2442" s="1578"/>
      <c r="S2442" s="1578"/>
      <c r="T2442" s="1578"/>
      <c r="U2442" s="1576"/>
      <c r="V2442" s="1579"/>
      <c r="W2442" s="1579"/>
      <c r="X2442" s="1579"/>
      <c r="Y2442" s="2"/>
      <c r="Z2442" s="2"/>
      <c r="AA2442" s="2"/>
      <c r="AB2442" s="2"/>
      <c r="AC2442" s="1291"/>
      <c r="AD2442" s="1415"/>
      <c r="AE2442" s="1415"/>
      <c r="AF2442" s="1415"/>
      <c r="AG2442" s="1415"/>
      <c r="AH2442" s="1415"/>
      <c r="AI2442" s="1415"/>
      <c r="AJ2442" s="1415"/>
      <c r="AK2442" s="1415"/>
      <c r="AL2442" s="1415"/>
    </row>
    <row r="2443" spans="1:38" s="731" customFormat="1" ht="20" customHeight="1">
      <c r="A2443" s="1704">
        <f>IF(G2375="",0,1)</f>
        <v>0</v>
      </c>
      <c r="B2443" s="1629"/>
      <c r="C2443" s="1283"/>
      <c r="D2443" s="1561"/>
      <c r="E2443" s="1474" t="str">
        <f t="shared" si="229"/>
        <v/>
      </c>
      <c r="F2443" s="1789"/>
      <c r="G2443" s="1573"/>
      <c r="H2443" s="1335"/>
      <c r="I2443" s="2176" t="s">
        <v>528</v>
      </c>
      <c r="J2443" s="2176"/>
      <c r="K2443" s="1338"/>
      <c r="L2443" s="1338"/>
      <c r="M2443" s="1338"/>
      <c r="N2443" s="1338"/>
      <c r="O2443" s="1338"/>
      <c r="P2443" s="1337"/>
      <c r="Q2443" s="1337"/>
      <c r="U2443" s="1580"/>
      <c r="V2443" s="1580"/>
      <c r="W2443" s="1580"/>
      <c r="X2443" s="1580"/>
      <c r="Y2443" s="2"/>
      <c r="Z2443" s="2"/>
      <c r="AA2443" s="2"/>
      <c r="AB2443" s="2"/>
      <c r="AC2443" s="1291"/>
      <c r="AD2443" s="1415"/>
      <c r="AE2443" s="1415"/>
      <c r="AF2443" s="1415"/>
      <c r="AG2443" s="1415"/>
      <c r="AH2443" s="1415"/>
      <c r="AI2443" s="1415"/>
      <c r="AJ2443" s="1415"/>
      <c r="AK2443" s="1415"/>
      <c r="AL2443" s="1415"/>
    </row>
    <row r="2444" spans="1:38" s="731" customFormat="1" ht="25" customHeight="1">
      <c r="A2444" s="1704">
        <f>IF(G2375="",0,1)</f>
        <v>0</v>
      </c>
      <c r="B2444" s="1629"/>
      <c r="C2444" s="1283"/>
      <c r="D2444" s="1561"/>
      <c r="E2444" s="1474" t="str">
        <f t="shared" si="229"/>
        <v/>
      </c>
      <c r="F2444" s="1789"/>
      <c r="G2444" s="1573"/>
      <c r="H2444" s="1335"/>
      <c r="I2444" s="2176" t="s">
        <v>529</v>
      </c>
      <c r="J2444" s="2176"/>
      <c r="K2444" s="2177" t="str">
        <f>K$134</f>
        <v xml:space="preserve"> Améliorez l'étanchéité des portes en renforçant les joints.</v>
      </c>
      <c r="L2444" s="2177"/>
      <c r="M2444" s="2177"/>
      <c r="N2444" s="2177"/>
      <c r="O2444" s="2177"/>
      <c r="P2444" s="2177"/>
      <c r="Q2444" s="2177"/>
      <c r="R2444" s="2177"/>
      <c r="S2444" s="1581" t="s">
        <v>16</v>
      </c>
      <c r="T2444" s="1582"/>
      <c r="U2444" s="1580"/>
      <c r="V2444" s="1583"/>
      <c r="W2444" s="1584"/>
      <c r="X2444" s="1585"/>
      <c r="Y2444" s="2"/>
      <c r="Z2444" s="2"/>
      <c r="AA2444" s="2"/>
      <c r="AB2444" s="2"/>
      <c r="AC2444" s="1291"/>
      <c r="AD2444" s="1415"/>
      <c r="AE2444" s="1415"/>
      <c r="AF2444" s="1415"/>
      <c r="AG2444" s="1415"/>
      <c r="AH2444" s="1415"/>
      <c r="AI2444" s="1415"/>
      <c r="AJ2444" s="1415"/>
      <c r="AK2444" s="1415"/>
      <c r="AL2444" s="1415"/>
    </row>
    <row r="2445" spans="1:38" s="731" customFormat="1" ht="6" customHeight="1">
      <c r="A2445" s="1704">
        <f>IF(G2375="",0,1)</f>
        <v>0</v>
      </c>
      <c r="B2445" s="1629"/>
      <c r="C2445" s="1283"/>
      <c r="D2445" s="1561"/>
      <c r="E2445" s="1474" t="str">
        <f t="shared" si="229"/>
        <v/>
      </c>
      <c r="F2445" s="1789"/>
      <c r="G2445" s="1573"/>
      <c r="H2445" s="1335"/>
      <c r="I2445" s="1586"/>
      <c r="J2445" s="1586"/>
      <c r="K2445" s="1587"/>
      <c r="L2445" s="1587"/>
      <c r="M2445" s="1587"/>
      <c r="N2445" s="1587"/>
      <c r="O2445" s="1587"/>
      <c r="P2445" s="1587"/>
      <c r="Q2445" s="1587"/>
      <c r="R2445" s="1338"/>
      <c r="S2445" s="1337"/>
      <c r="T2445" s="1588"/>
      <c r="U2445" s="1582"/>
      <c r="V2445" s="1339"/>
      <c r="W2445" s="1339"/>
      <c r="X2445" s="1339"/>
      <c r="Y2445" s="2"/>
      <c r="Z2445" s="2"/>
      <c r="AA2445" s="2"/>
      <c r="AB2445" s="2"/>
      <c r="AC2445" s="1291"/>
      <c r="AD2445" s="1415"/>
      <c r="AE2445" s="1415"/>
      <c r="AF2445" s="1415"/>
      <c r="AG2445" s="1415"/>
      <c r="AH2445" s="1415"/>
      <c r="AI2445" s="1415"/>
      <c r="AJ2445" s="1415"/>
      <c r="AK2445" s="1415"/>
      <c r="AL2445" s="1415"/>
    </row>
    <row r="2446" spans="1:38" s="731" customFormat="1" ht="19" customHeight="1">
      <c r="A2446" s="1704">
        <f>IF(G2375="",0,1)</f>
        <v>0</v>
      </c>
      <c r="B2446" s="1629"/>
      <c r="C2446" s="1283"/>
      <c r="D2446" s="1561"/>
      <c r="E2446" s="1474" t="str">
        <f t="shared" si="229"/>
        <v/>
      </c>
      <c r="F2446" s="1789"/>
      <c r="G2446" s="1573" t="s">
        <v>9</v>
      </c>
      <c r="H2446" s="1574" t="str">
        <f>BU2375</f>
        <v/>
      </c>
      <c r="I2446" s="1575"/>
      <c r="J2446" s="1576"/>
      <c r="K2446" s="1577"/>
      <c r="L2446" s="1578"/>
      <c r="M2446" s="1578"/>
      <c r="N2446" s="1578"/>
      <c r="O2446" s="1578"/>
      <c r="P2446" s="1578"/>
      <c r="Q2446" s="1578"/>
      <c r="R2446" s="1578"/>
      <c r="S2446" s="1578"/>
      <c r="T2446" s="1578"/>
      <c r="U2446" s="1576"/>
      <c r="V2446" s="1579"/>
      <c r="W2446" s="1579"/>
      <c r="X2446" s="1579"/>
      <c r="Y2446" s="2"/>
      <c r="Z2446" s="2"/>
      <c r="AA2446" s="2"/>
      <c r="AB2446" s="2"/>
      <c r="AC2446" s="1291"/>
      <c r="AD2446" s="1415"/>
      <c r="AE2446" s="1415"/>
      <c r="AF2446" s="1415"/>
      <c r="AG2446" s="1415"/>
      <c r="AH2446" s="1415"/>
      <c r="AI2446" s="1415"/>
      <c r="AJ2446" s="1415"/>
      <c r="AK2446" s="1415"/>
      <c r="AL2446" s="1415"/>
    </row>
    <row r="2447" spans="1:38" s="731" customFormat="1" ht="19" customHeight="1">
      <c r="A2447" s="1704">
        <f>IF(G2375="",0,1)</f>
        <v>0</v>
      </c>
      <c r="B2447" s="1629"/>
      <c r="C2447" s="1283"/>
      <c r="D2447" s="1561"/>
      <c r="E2447" s="1474" t="str">
        <f t="shared" si="229"/>
        <v/>
      </c>
      <c r="F2447" s="1789"/>
      <c r="G2447" s="1571"/>
      <c r="H2447" s="1335"/>
      <c r="I2447" s="2176" t="s">
        <v>528</v>
      </c>
      <c r="J2447" s="2176"/>
      <c r="K2447" s="1338"/>
      <c r="L2447" s="1338"/>
      <c r="M2447" s="1338"/>
      <c r="N2447" s="1338"/>
      <c r="O2447" s="1338"/>
      <c r="P2447" s="1337"/>
      <c r="Q2447" s="1337"/>
      <c r="U2447" s="1580"/>
      <c r="V2447" s="1580"/>
      <c r="W2447" s="1580"/>
      <c r="X2447" s="1580"/>
      <c r="Y2447" s="2"/>
      <c r="Z2447" s="2"/>
      <c r="AA2447" s="2"/>
      <c r="AB2447" s="2"/>
      <c r="AC2447" s="1291"/>
      <c r="AD2447" s="1415"/>
      <c r="AE2447" s="1415"/>
      <c r="AF2447" s="1415"/>
      <c r="AG2447" s="1415"/>
      <c r="AH2447" s="1415"/>
      <c r="AI2447" s="1415"/>
      <c r="AJ2447" s="1415"/>
      <c r="AK2447" s="1415"/>
      <c r="AL2447" s="1415"/>
    </row>
    <row r="2448" spans="1:38" s="731" customFormat="1" ht="31" customHeight="1">
      <c r="A2448" s="1704">
        <f>IF(G2375="",0,1)</f>
        <v>0</v>
      </c>
      <c r="B2448" s="1629"/>
      <c r="C2448" s="1283"/>
      <c r="D2448" s="1561"/>
      <c r="E2448" s="1474" t="str">
        <f t="shared" si="229"/>
        <v/>
      </c>
      <c r="F2448" s="1789"/>
      <c r="G2448" s="1571"/>
      <c r="H2448" s="1335"/>
      <c r="I2448" s="2176" t="s">
        <v>529</v>
      </c>
      <c r="J2448" s="2176"/>
      <c r="K2448" s="2178" t="str">
        <f>BV2375</f>
        <v/>
      </c>
      <c r="L2448" s="2177"/>
      <c r="M2448" s="2177"/>
      <c r="N2448" s="2177"/>
      <c r="O2448" s="2177"/>
      <c r="P2448" s="2177"/>
      <c r="Q2448" s="2177"/>
      <c r="R2448" s="2177"/>
      <c r="S2448" s="1581" t="s">
        <v>16</v>
      </c>
      <c r="T2448" s="1582"/>
      <c r="U2448" s="1580"/>
      <c r="V2448" s="1583"/>
      <c r="W2448" s="1584"/>
      <c r="X2448" s="1585"/>
      <c r="Y2448" s="2"/>
      <c r="Z2448" s="2"/>
      <c r="AA2448" s="2"/>
      <c r="AB2448" s="2"/>
      <c r="AC2448" s="1291"/>
      <c r="AD2448" s="1415"/>
      <c r="AE2448" s="1415"/>
      <c r="AF2448" s="1415"/>
      <c r="AG2448" s="1415"/>
      <c r="AH2448" s="1415"/>
      <c r="AI2448" s="1415"/>
      <c r="AJ2448" s="1415"/>
      <c r="AK2448" s="1415"/>
      <c r="AL2448" s="1415"/>
    </row>
    <row r="2449" spans="1:38" s="731" customFormat="1" ht="6" customHeight="1">
      <c r="A2449" s="1704">
        <f>IF(G2375="",0,1)</f>
        <v>0</v>
      </c>
      <c r="B2449" s="1629"/>
      <c r="C2449" s="1283"/>
      <c r="D2449" s="1561"/>
      <c r="E2449" s="1474" t="str">
        <f t="shared" si="229"/>
        <v/>
      </c>
      <c r="F2449" s="1789"/>
      <c r="G2449" s="1571"/>
      <c r="H2449" s="1335"/>
      <c r="I2449" s="1586"/>
      <c r="J2449" s="1586"/>
      <c r="K2449" s="1587"/>
      <c r="L2449" s="1587"/>
      <c r="M2449" s="1587"/>
      <c r="N2449" s="1587"/>
      <c r="O2449" s="1587"/>
      <c r="P2449" s="1587"/>
      <c r="Q2449" s="1587"/>
      <c r="R2449" s="1338"/>
      <c r="S2449" s="1337"/>
      <c r="T2449" s="1582"/>
      <c r="U2449" s="1582"/>
      <c r="V2449" s="1339"/>
      <c r="W2449" s="1339"/>
      <c r="X2449" s="1339"/>
      <c r="Y2449" s="2"/>
      <c r="Z2449" s="2"/>
      <c r="AA2449" s="2"/>
      <c r="AB2449" s="2"/>
      <c r="AC2449" s="1291"/>
      <c r="AD2449" s="1415"/>
      <c r="AE2449" s="1415"/>
      <c r="AF2449" s="1415"/>
      <c r="AG2449" s="1415"/>
      <c r="AH2449" s="1415"/>
      <c r="AI2449" s="1415"/>
      <c r="AJ2449" s="1415"/>
      <c r="AK2449" s="1415"/>
      <c r="AL2449" s="1415"/>
    </row>
    <row r="2450" spans="1:38" s="731" customFormat="1" ht="17" customHeight="1">
      <c r="A2450" s="1704">
        <f>IF(G2375="",0,1)</f>
        <v>0</v>
      </c>
      <c r="B2450" s="1629"/>
      <c r="C2450" s="1283"/>
      <c r="D2450" s="1561"/>
      <c r="E2450" s="1474" t="str">
        <f t="shared" si="229"/>
        <v/>
      </c>
      <c r="F2450" s="1789"/>
      <c r="G2450" s="1571"/>
      <c r="H2450" s="1589"/>
      <c r="I2450" s="1590"/>
      <c r="J2450" s="1590"/>
      <c r="K2450" s="1591"/>
      <c r="L2450" s="1591"/>
      <c r="M2450" s="1591"/>
      <c r="N2450" s="1591"/>
      <c r="O2450" s="1591"/>
      <c r="P2450" s="1591"/>
      <c r="Q2450" s="1591"/>
      <c r="R2450" s="1592"/>
      <c r="S2450" s="1593"/>
      <c r="T2450" s="1594"/>
      <c r="U2450" s="1594"/>
      <c r="V2450" s="1595"/>
      <c r="W2450" s="1595"/>
      <c r="X2450" s="1595"/>
      <c r="Y2450" s="2"/>
      <c r="Z2450" s="2"/>
      <c r="AA2450" s="2"/>
      <c r="AB2450" s="2"/>
      <c r="AC2450" s="1291"/>
      <c r="AD2450" s="1415"/>
      <c r="AE2450" s="1415"/>
      <c r="AF2450" s="1415"/>
      <c r="AG2450" s="1415"/>
      <c r="AH2450" s="1415"/>
      <c r="AI2450" s="1415"/>
      <c r="AJ2450" s="1415"/>
      <c r="AK2450" s="1415"/>
      <c r="AL2450" s="1415"/>
    </row>
    <row r="2451" spans="1:38" s="731" customFormat="1" ht="25" customHeight="1">
      <c r="A2451" s="1704">
        <f>IF(G2375="",0,1)</f>
        <v>0</v>
      </c>
      <c r="B2451" s="1629"/>
      <c r="C2451" s="1283"/>
      <c r="D2451" s="1561"/>
      <c r="E2451" s="1474" t="str">
        <f t="shared" si="229"/>
        <v/>
      </c>
      <c r="F2451" s="1789"/>
      <c r="G2451" s="1335" t="str">
        <f>G$141</f>
        <v>2.2 Sonde</v>
      </c>
      <c r="H2451" s="1335"/>
      <c r="I2451" s="1336"/>
      <c r="J2451" s="1337"/>
      <c r="K2451" s="1338"/>
      <c r="L2451" s="1338"/>
      <c r="M2451" s="1338"/>
      <c r="N2451" s="1338"/>
      <c r="O2451" s="1338"/>
      <c r="P2451" s="1338"/>
      <c r="Q2451" s="1338"/>
      <c r="R2451" s="1338"/>
      <c r="S2451" s="1337"/>
      <c r="T2451" s="1337"/>
      <c r="U2451" s="1337"/>
      <c r="V2451" s="1339"/>
      <c r="W2451" s="1339"/>
      <c r="X2451" s="1339"/>
      <c r="Y2451" s="2"/>
      <c r="Z2451" s="2"/>
      <c r="AA2451" s="2"/>
      <c r="AB2451" s="2"/>
      <c r="AC2451" s="1291"/>
      <c r="AD2451" s="1415"/>
      <c r="AE2451" s="1415"/>
      <c r="AF2451" s="1415"/>
      <c r="AG2451" s="1415"/>
      <c r="AH2451" s="1415"/>
      <c r="AI2451" s="1415"/>
      <c r="AJ2451" s="1415"/>
      <c r="AK2451" s="1415"/>
      <c r="AL2451" s="1415"/>
    </row>
    <row r="2452" spans="1:38" s="731" customFormat="1" ht="19" customHeight="1">
      <c r="A2452" s="1704">
        <f>IF(G2375="",0,1)</f>
        <v>0</v>
      </c>
      <c r="B2452" s="1629"/>
      <c r="C2452" s="1283"/>
      <c r="D2452" s="1561"/>
      <c r="E2452" s="1474" t="str">
        <f t="shared" si="229"/>
        <v/>
      </c>
      <c r="F2452" s="1789"/>
      <c r="G2452" s="1573" t="s">
        <v>9</v>
      </c>
      <c r="H2452" s="1596" t="str">
        <f>BW2375</f>
        <v/>
      </c>
      <c r="I2452" s="1575"/>
      <c r="J2452" s="1576"/>
      <c r="K2452" s="1577"/>
      <c r="L2452" s="1578"/>
      <c r="M2452" s="1578"/>
      <c r="N2452" s="1578"/>
      <c r="O2452" s="1578"/>
      <c r="P2452" s="1578"/>
      <c r="Q2452" s="1578"/>
      <c r="R2452" s="1578"/>
      <c r="S2452" s="1578"/>
      <c r="T2452" s="1578"/>
      <c r="U2452" s="1576"/>
      <c r="V2452" s="1579"/>
      <c r="W2452" s="1579"/>
      <c r="X2452" s="1579"/>
      <c r="Y2452" s="2"/>
      <c r="Z2452" s="2"/>
      <c r="AA2452" s="2"/>
      <c r="AB2452" s="2"/>
      <c r="AC2452" s="1291"/>
      <c r="AD2452" s="1415"/>
      <c r="AE2452" s="1415"/>
      <c r="AF2452" s="1415"/>
      <c r="AG2452" s="1415"/>
      <c r="AH2452" s="1415"/>
      <c r="AI2452" s="1415"/>
      <c r="AJ2452" s="1415"/>
      <c r="AK2452" s="1415"/>
      <c r="AL2452" s="1415"/>
    </row>
    <row r="2453" spans="1:38" s="731" customFormat="1" ht="19" customHeight="1">
      <c r="A2453" s="1704">
        <f>IF(G2375="",0,1)</f>
        <v>0</v>
      </c>
      <c r="B2453" s="1629"/>
      <c r="C2453" s="1283"/>
      <c r="D2453" s="1561"/>
      <c r="E2453" s="1474" t="str">
        <f t="shared" si="229"/>
        <v/>
      </c>
      <c r="F2453" s="1789"/>
      <c r="G2453" s="1573"/>
      <c r="H2453" s="1335"/>
      <c r="I2453" s="2176" t="s">
        <v>528</v>
      </c>
      <c r="J2453" s="2176"/>
      <c r="K2453" s="1338"/>
      <c r="L2453" s="1338"/>
      <c r="M2453" s="1338"/>
      <c r="N2453" s="1338"/>
      <c r="O2453" s="1338"/>
      <c r="P2453" s="1337"/>
      <c r="Q2453" s="1337"/>
      <c r="U2453" s="1580"/>
      <c r="V2453" s="1580"/>
      <c r="W2453" s="1580"/>
      <c r="X2453" s="1580"/>
      <c r="Y2453" s="2"/>
      <c r="Z2453" s="2"/>
      <c r="AA2453" s="2"/>
      <c r="AB2453" s="2"/>
      <c r="AC2453" s="1291"/>
      <c r="AD2453" s="1415"/>
      <c r="AE2453" s="1415"/>
      <c r="AF2453" s="1415"/>
      <c r="AG2453" s="1415"/>
      <c r="AH2453" s="1415"/>
      <c r="AI2453" s="1415"/>
      <c r="AJ2453" s="1415"/>
      <c r="AK2453" s="1415"/>
      <c r="AL2453" s="1415"/>
    </row>
    <row r="2454" spans="1:38" s="731" customFormat="1" ht="31" customHeight="1">
      <c r="A2454" s="1704">
        <f>IF(G2375="",0,1)</f>
        <v>0</v>
      </c>
      <c r="B2454" s="1629"/>
      <c r="C2454" s="1283"/>
      <c r="D2454" s="1561"/>
      <c r="E2454" s="1474" t="str">
        <f t="shared" si="229"/>
        <v/>
      </c>
      <c r="F2454" s="1789"/>
      <c r="G2454" s="1573"/>
      <c r="H2454" s="1335"/>
      <c r="I2454" s="2176" t="s">
        <v>529</v>
      </c>
      <c r="J2454" s="2176"/>
      <c r="K2454" s="2177" t="str">
        <f>K$144</f>
        <v>Réajustez les sondes de façon à ce qu'elles assurent une exactitude de mesure de l'ordre de ± 0.2°C.</v>
      </c>
      <c r="L2454" s="2177"/>
      <c r="M2454" s="2177"/>
      <c r="N2454" s="2177"/>
      <c r="O2454" s="2177"/>
      <c r="P2454" s="2177"/>
      <c r="Q2454" s="2177"/>
      <c r="R2454" s="2177"/>
      <c r="S2454" s="1581" t="s">
        <v>16</v>
      </c>
      <c r="T2454" s="1582"/>
      <c r="U2454" s="1580"/>
      <c r="V2454" s="1583"/>
      <c r="W2454" s="1584"/>
      <c r="X2454" s="1585"/>
      <c r="Y2454" s="2"/>
      <c r="Z2454" s="2"/>
      <c r="AA2454" s="2"/>
      <c r="AB2454" s="2"/>
      <c r="AC2454" s="1291"/>
      <c r="AD2454" s="1415"/>
      <c r="AE2454" s="1415"/>
      <c r="AF2454" s="1415"/>
      <c r="AG2454" s="1415"/>
      <c r="AH2454" s="1415"/>
      <c r="AI2454" s="1415"/>
      <c r="AJ2454" s="1415"/>
      <c r="AK2454" s="1415"/>
      <c r="AL2454" s="1415"/>
    </row>
    <row r="2455" spans="1:38" s="731" customFormat="1" ht="6" customHeight="1">
      <c r="A2455" s="1704">
        <f>IF(G2375="",0,1)</f>
        <v>0</v>
      </c>
      <c r="B2455" s="1629"/>
      <c r="C2455" s="1283"/>
      <c r="D2455" s="1561"/>
      <c r="E2455" s="1474" t="str">
        <f t="shared" si="229"/>
        <v/>
      </c>
      <c r="F2455" s="1789"/>
      <c r="G2455" s="1573"/>
      <c r="H2455" s="1335"/>
      <c r="I2455" s="1586"/>
      <c r="J2455" s="1586"/>
      <c r="K2455" s="1587"/>
      <c r="L2455" s="1587"/>
      <c r="M2455" s="1587"/>
      <c r="N2455" s="1587"/>
      <c r="O2455" s="1587"/>
      <c r="P2455" s="1587"/>
      <c r="Q2455" s="1587"/>
      <c r="R2455" s="1338"/>
      <c r="S2455" s="1337"/>
      <c r="T2455" s="1588"/>
      <c r="U2455" s="1582"/>
      <c r="V2455" s="1339"/>
      <c r="W2455" s="1339"/>
      <c r="X2455" s="1339"/>
      <c r="Y2455" s="2"/>
      <c r="Z2455" s="2"/>
      <c r="AA2455" s="2"/>
      <c r="AB2455" s="2"/>
      <c r="AC2455" s="1291"/>
      <c r="AD2455" s="1415"/>
      <c r="AE2455" s="1415"/>
      <c r="AF2455" s="1415"/>
      <c r="AG2455" s="1415"/>
      <c r="AH2455" s="1415"/>
      <c r="AI2455" s="1415"/>
      <c r="AJ2455" s="1415"/>
      <c r="AK2455" s="1415"/>
      <c r="AL2455" s="1415"/>
    </row>
    <row r="2456" spans="1:38" s="731" customFormat="1" ht="19" customHeight="1">
      <c r="A2456" s="1704">
        <f>IF(G2375="",0,1)</f>
        <v>0</v>
      </c>
      <c r="B2456" s="1629"/>
      <c r="C2456" s="1283"/>
      <c r="D2456" s="1561"/>
      <c r="E2456" s="1474" t="str">
        <f t="shared" si="229"/>
        <v/>
      </c>
      <c r="F2456" s="1789"/>
      <c r="G2456" s="1573" t="s">
        <v>9</v>
      </c>
      <c r="H2456" s="1596" t="str">
        <f>BX2375</f>
        <v/>
      </c>
      <c r="I2456" s="1575"/>
      <c r="J2456" s="1576"/>
      <c r="K2456" s="1577"/>
      <c r="L2456" s="1578"/>
      <c r="M2456" s="1578"/>
      <c r="N2456" s="1578"/>
      <c r="O2456" s="1578"/>
      <c r="P2456" s="1578"/>
      <c r="Q2456" s="1578"/>
      <c r="R2456" s="1578"/>
      <c r="S2456" s="1578"/>
      <c r="T2456" s="1578"/>
      <c r="U2456" s="1576"/>
      <c r="V2456" s="1579"/>
      <c r="W2456" s="1579"/>
      <c r="X2456" s="1579"/>
      <c r="Y2456" s="2"/>
      <c r="Z2456" s="2"/>
      <c r="AA2456" s="2"/>
      <c r="AB2456" s="2"/>
      <c r="AC2456" s="1291"/>
      <c r="AD2456" s="1415"/>
      <c r="AE2456" s="1415"/>
      <c r="AF2456" s="1415"/>
      <c r="AG2456" s="1415"/>
      <c r="AH2456" s="1415"/>
      <c r="AI2456" s="1415"/>
      <c r="AJ2456" s="1415"/>
      <c r="AK2456" s="1415"/>
      <c r="AL2456" s="1415"/>
    </row>
    <row r="2457" spans="1:38" s="731" customFormat="1" ht="19" customHeight="1">
      <c r="A2457" s="1704">
        <f>IF(G2375="",0,1)</f>
        <v>0</v>
      </c>
      <c r="B2457" s="1629"/>
      <c r="C2457" s="1283"/>
      <c r="D2457" s="1561"/>
      <c r="E2457" s="1474" t="str">
        <f t="shared" si="229"/>
        <v/>
      </c>
      <c r="F2457" s="1789"/>
      <c r="G2457" s="1571"/>
      <c r="H2457" s="1335"/>
      <c r="I2457" s="2176" t="s">
        <v>528</v>
      </c>
      <c r="J2457" s="2176"/>
      <c r="K2457" s="1338"/>
      <c r="L2457" s="1338"/>
      <c r="M2457" s="1338"/>
      <c r="N2457" s="1338"/>
      <c r="O2457" s="1338"/>
      <c r="P2457" s="1337"/>
      <c r="Q2457" s="1337"/>
      <c r="U2457" s="1580"/>
      <c r="V2457" s="1580"/>
      <c r="W2457" s="1580"/>
      <c r="X2457" s="1580"/>
      <c r="Y2457" s="2"/>
      <c r="Z2457" s="2"/>
      <c r="AA2457" s="2"/>
      <c r="AB2457" s="2"/>
      <c r="AC2457" s="1291"/>
      <c r="AD2457" s="1415"/>
      <c r="AE2457" s="1415"/>
      <c r="AF2457" s="1415"/>
      <c r="AG2457" s="1415"/>
      <c r="AH2457" s="1415"/>
      <c r="AI2457" s="1415"/>
      <c r="AJ2457" s="1415"/>
      <c r="AK2457" s="1415"/>
      <c r="AL2457" s="1415"/>
    </row>
    <row r="2458" spans="1:38" s="731" customFormat="1" ht="31" customHeight="1">
      <c r="A2458" s="1704">
        <f>IF(G2375="",0,1)</f>
        <v>0</v>
      </c>
      <c r="B2458" s="1629"/>
      <c r="C2458" s="1283"/>
      <c r="D2458" s="1561"/>
      <c r="E2458" s="1474" t="str">
        <f t="shared" si="229"/>
        <v/>
      </c>
      <c r="F2458" s="1789"/>
      <c r="G2458" s="1571"/>
      <c r="H2458" s="1335"/>
      <c r="I2458" s="2176" t="s">
        <v>529</v>
      </c>
      <c r="J2458" s="2176"/>
      <c r="K2458" s="2177" t="str">
        <f>K$148</f>
        <v>Placez les sondes de façon à ce qu'elles soient disposées entre 0 et 50 cm au-dessus de la plante.</v>
      </c>
      <c r="L2458" s="2177"/>
      <c r="M2458" s="2177"/>
      <c r="N2458" s="2177"/>
      <c r="O2458" s="2177"/>
      <c r="P2458" s="2177"/>
      <c r="Q2458" s="2177"/>
      <c r="R2458" s="2177"/>
      <c r="S2458" s="1581" t="s">
        <v>16</v>
      </c>
      <c r="T2458" s="1582"/>
      <c r="U2458" s="1580"/>
      <c r="V2458" s="1583"/>
      <c r="W2458" s="1584"/>
      <c r="X2458" s="1585"/>
      <c r="Y2458" s="2"/>
      <c r="Z2458" s="2"/>
      <c r="AA2458" s="2"/>
      <c r="AB2458" s="2"/>
      <c r="AC2458" s="1291"/>
      <c r="AD2458" s="1415"/>
      <c r="AE2458" s="1415"/>
      <c r="AF2458" s="1415"/>
      <c r="AG2458" s="1415"/>
      <c r="AH2458" s="1415"/>
      <c r="AI2458" s="1415"/>
      <c r="AJ2458" s="1415"/>
      <c r="AK2458" s="1415"/>
      <c r="AL2458" s="1415"/>
    </row>
    <row r="2459" spans="1:38" s="731" customFormat="1" ht="6" customHeight="1">
      <c r="A2459" s="1704">
        <f>IF(G2375="",0,1)</f>
        <v>0</v>
      </c>
      <c r="B2459" s="1629"/>
      <c r="C2459" s="1283"/>
      <c r="D2459" s="1561"/>
      <c r="E2459" s="1474" t="str">
        <f t="shared" si="229"/>
        <v/>
      </c>
      <c r="F2459" s="1789"/>
      <c r="G2459" s="1571"/>
      <c r="H2459" s="1335"/>
      <c r="I2459" s="1586"/>
      <c r="J2459" s="1586"/>
      <c r="K2459" s="1587"/>
      <c r="L2459" s="1587"/>
      <c r="M2459" s="1587"/>
      <c r="N2459" s="1587"/>
      <c r="O2459" s="1587"/>
      <c r="P2459" s="1587"/>
      <c r="Q2459" s="1587"/>
      <c r="R2459" s="1338"/>
      <c r="S2459" s="1337"/>
      <c r="T2459" s="1582"/>
      <c r="U2459" s="1582"/>
      <c r="V2459" s="1339"/>
      <c r="W2459" s="1339"/>
      <c r="X2459" s="1339"/>
      <c r="Y2459" s="2"/>
      <c r="Z2459" s="2"/>
      <c r="AA2459" s="2"/>
      <c r="AB2459" s="2"/>
      <c r="AC2459" s="1291"/>
      <c r="AD2459" s="1415"/>
      <c r="AE2459" s="1415"/>
      <c r="AF2459" s="1415"/>
      <c r="AG2459" s="1415"/>
      <c r="AH2459" s="1415"/>
      <c r="AI2459" s="1415"/>
      <c r="AJ2459" s="1415"/>
      <c r="AK2459" s="1415"/>
      <c r="AL2459" s="1415"/>
    </row>
    <row r="2460" spans="1:38" s="731" customFormat="1" ht="17" customHeight="1">
      <c r="A2460" s="1704">
        <f>IF(G2375="",0,1)</f>
        <v>0</v>
      </c>
      <c r="B2460" s="1629"/>
      <c r="C2460" s="1283"/>
      <c r="D2460" s="1561"/>
      <c r="E2460" s="1474" t="str">
        <f t="shared" si="229"/>
        <v/>
      </c>
      <c r="F2460" s="1789"/>
      <c r="G2460" s="1571"/>
      <c r="H2460" s="1589"/>
      <c r="I2460" s="1590"/>
      <c r="J2460" s="1590"/>
      <c r="K2460" s="1591"/>
      <c r="L2460" s="1591"/>
      <c r="M2460" s="1591"/>
      <c r="N2460" s="1591"/>
      <c r="O2460" s="1591"/>
      <c r="P2460" s="1591"/>
      <c r="Q2460" s="1591"/>
      <c r="R2460" s="1592"/>
      <c r="S2460" s="1593"/>
      <c r="T2460" s="1594"/>
      <c r="U2460" s="1594"/>
      <c r="V2460" s="1595"/>
      <c r="W2460" s="1595"/>
      <c r="X2460" s="1595"/>
      <c r="Y2460" s="2"/>
      <c r="Z2460" s="2"/>
      <c r="AA2460" s="2"/>
      <c r="AB2460" s="2"/>
      <c r="AC2460" s="1291"/>
      <c r="AD2460" s="1415"/>
      <c r="AE2460" s="1415"/>
      <c r="AF2460" s="1415"/>
      <c r="AG2460" s="1415"/>
      <c r="AH2460" s="1415"/>
      <c r="AI2460" s="1415"/>
      <c r="AJ2460" s="1415"/>
      <c r="AK2460" s="1415"/>
      <c r="AL2460" s="1415"/>
    </row>
    <row r="2461" spans="1:38" s="731" customFormat="1" ht="25" customHeight="1">
      <c r="A2461" s="1704">
        <f>IF(G2375="",0,1)</f>
        <v>0</v>
      </c>
      <c r="B2461" s="1629"/>
      <c r="C2461" s="1283"/>
      <c r="D2461" s="1561"/>
      <c r="E2461" s="1474" t="str">
        <f t="shared" si="229"/>
        <v/>
      </c>
      <c r="F2461" s="1789"/>
      <c r="G2461" s="1335" t="str">
        <f>G$151</f>
        <v>2.3 Ecran thermique</v>
      </c>
      <c r="H2461" s="1335"/>
      <c r="I2461" s="1336"/>
      <c r="J2461" s="1337"/>
      <c r="K2461" s="1338"/>
      <c r="L2461" s="1338"/>
      <c r="M2461" s="1338"/>
      <c r="N2461" s="1338"/>
      <c r="O2461" s="1338"/>
      <c r="P2461" s="1338"/>
      <c r="Q2461" s="1338"/>
      <c r="R2461" s="1338"/>
      <c r="S2461" s="1337"/>
      <c r="T2461" s="1337"/>
      <c r="U2461" s="1337"/>
      <c r="V2461" s="1339"/>
      <c r="W2461" s="1339"/>
      <c r="X2461" s="1339"/>
      <c r="Y2461" s="2"/>
      <c r="Z2461" s="2"/>
      <c r="AA2461" s="2"/>
      <c r="AB2461" s="2"/>
      <c r="AC2461" s="1291"/>
      <c r="AD2461" s="1415"/>
      <c r="AE2461" s="1415"/>
      <c r="AF2461" s="1415"/>
      <c r="AG2461" s="1415"/>
      <c r="AH2461" s="1415"/>
      <c r="AI2461" s="1415"/>
      <c r="AJ2461" s="1415"/>
      <c r="AK2461" s="1415"/>
      <c r="AL2461" s="1415"/>
    </row>
    <row r="2462" spans="1:38" s="731" customFormat="1" ht="19" customHeight="1">
      <c r="A2462" s="1704">
        <f>IF(G2375="",0,1)</f>
        <v>0</v>
      </c>
      <c r="B2462" s="1629"/>
      <c r="C2462" s="1283"/>
      <c r="D2462" s="1561"/>
      <c r="E2462" s="1474" t="str">
        <f t="shared" si="229"/>
        <v/>
      </c>
      <c r="F2462" s="1789"/>
      <c r="G2462" s="1573" t="s">
        <v>9</v>
      </c>
      <c r="H2462" s="1574" t="str">
        <f>BR2375</f>
        <v/>
      </c>
      <c r="I2462" s="1575"/>
      <c r="J2462" s="1576"/>
      <c r="K2462" s="1577"/>
      <c r="L2462" s="1578"/>
      <c r="M2462" s="1578"/>
      <c r="N2462" s="1578"/>
      <c r="O2462" s="1578"/>
      <c r="P2462" s="1578"/>
      <c r="Q2462" s="1578"/>
      <c r="R2462" s="1578"/>
      <c r="S2462" s="1578"/>
      <c r="T2462" s="1578"/>
      <c r="U2462" s="1576"/>
      <c r="V2462" s="1579"/>
      <c r="W2462" s="1579"/>
      <c r="X2462" s="1579"/>
      <c r="Y2462" s="2"/>
      <c r="Z2462" s="2"/>
      <c r="AA2462" s="2"/>
      <c r="AB2462" s="2"/>
      <c r="AC2462" s="1291"/>
      <c r="AD2462" s="1415"/>
      <c r="AE2462" s="1415"/>
      <c r="AF2462" s="1415"/>
      <c r="AG2462" s="1415"/>
      <c r="AH2462" s="1415"/>
      <c r="AI2462" s="1415"/>
      <c r="AJ2462" s="1415"/>
      <c r="AK2462" s="1415"/>
      <c r="AL2462" s="1415"/>
    </row>
    <row r="2463" spans="1:38" s="731" customFormat="1" ht="19" customHeight="1">
      <c r="A2463" s="1704">
        <f>IF(G2375="",0,1)</f>
        <v>0</v>
      </c>
      <c r="B2463" s="1629">
        <f>IF(H2462=G$41,-1,0)</f>
        <v>0</v>
      </c>
      <c r="C2463" s="1283"/>
      <c r="D2463" s="1561"/>
      <c r="E2463" s="1474" t="str">
        <f t="shared" si="229"/>
        <v/>
      </c>
      <c r="F2463" s="1789"/>
      <c r="G2463" s="1571"/>
      <c r="H2463" s="1335"/>
      <c r="I2463" s="2176" t="s">
        <v>528</v>
      </c>
      <c r="J2463" s="2176"/>
      <c r="K2463" s="1338"/>
      <c r="L2463" s="1338"/>
      <c r="M2463" s="1338"/>
      <c r="N2463" s="1338"/>
      <c r="O2463" s="1338"/>
      <c r="P2463" s="1337"/>
      <c r="Q2463" s="1337"/>
      <c r="U2463" s="1580"/>
      <c r="V2463" s="1580"/>
      <c r="W2463" s="1580"/>
      <c r="X2463" s="1580"/>
      <c r="Y2463" s="2"/>
      <c r="Z2463" s="2"/>
      <c r="AA2463" s="2"/>
      <c r="AB2463" s="2"/>
      <c r="AC2463" s="1291"/>
      <c r="AD2463" s="1415"/>
      <c r="AE2463" s="1415"/>
      <c r="AF2463" s="1415"/>
      <c r="AG2463" s="1415"/>
      <c r="AH2463" s="1415"/>
      <c r="AI2463" s="1415"/>
      <c r="AJ2463" s="1415"/>
      <c r="AK2463" s="1415"/>
      <c r="AL2463" s="1415"/>
    </row>
    <row r="2464" spans="1:38" s="731" customFormat="1" ht="25" customHeight="1">
      <c r="A2464" s="1704">
        <f>IF(G2375="",0,1)</f>
        <v>0</v>
      </c>
      <c r="B2464" s="1629">
        <f>IF(H2462=G$41,-1,0)</f>
        <v>0</v>
      </c>
      <c r="C2464" s="1283"/>
      <c r="D2464" s="1561"/>
      <c r="E2464" s="1474" t="str">
        <f t="shared" si="229"/>
        <v/>
      </c>
      <c r="F2464" s="1789"/>
      <c r="G2464" s="1571"/>
      <c r="H2464" s="1335"/>
      <c r="I2464" s="2176" t="s">
        <v>529</v>
      </c>
      <c r="J2464" s="2176"/>
      <c r="K2464" s="2177" t="str">
        <f>K$154</f>
        <v xml:space="preserve"> Colmatez les fentes avec des patchs et par agrafage.</v>
      </c>
      <c r="L2464" s="2177"/>
      <c r="M2464" s="2177"/>
      <c r="N2464" s="2177"/>
      <c r="O2464" s="2177"/>
      <c r="P2464" s="2177"/>
      <c r="Q2464" s="2177"/>
      <c r="R2464" s="2177"/>
      <c r="S2464" s="1581" t="s">
        <v>16</v>
      </c>
      <c r="T2464" s="1582"/>
      <c r="U2464" s="1580"/>
      <c r="V2464" s="1583"/>
      <c r="W2464" s="1584"/>
      <c r="X2464" s="1585"/>
      <c r="Y2464" s="2"/>
      <c r="Z2464" s="2"/>
      <c r="AA2464" s="2"/>
      <c r="AB2464" s="2"/>
      <c r="AC2464" s="1291"/>
      <c r="AD2464" s="1415"/>
      <c r="AE2464" s="1415"/>
      <c r="AF2464" s="1415"/>
      <c r="AG2464" s="1415"/>
      <c r="AH2464" s="1415"/>
      <c r="AI2464" s="1415"/>
      <c r="AJ2464" s="1415"/>
      <c r="AK2464" s="1415"/>
      <c r="AL2464" s="1415"/>
    </row>
    <row r="2465" spans="1:81" s="731" customFormat="1" ht="6" customHeight="1">
      <c r="A2465" s="1704">
        <f>IF(G2375="",0,1)</f>
        <v>0</v>
      </c>
      <c r="B2465" s="1629">
        <f>IF(H2462=G$41,-1,0)</f>
        <v>0</v>
      </c>
      <c r="C2465" s="1283"/>
      <c r="D2465" s="1561"/>
      <c r="E2465" s="1474" t="str">
        <f t="shared" si="229"/>
        <v/>
      </c>
      <c r="F2465" s="1789"/>
      <c r="G2465" s="1571"/>
      <c r="H2465" s="1335"/>
      <c r="I2465" s="1586"/>
      <c r="J2465" s="1586"/>
      <c r="K2465" s="1587"/>
      <c r="L2465" s="1587"/>
      <c r="M2465" s="1587"/>
      <c r="N2465" s="1587"/>
      <c r="O2465" s="1587"/>
      <c r="P2465" s="1587"/>
      <c r="Q2465" s="1587"/>
      <c r="R2465" s="1338"/>
      <c r="S2465" s="1337"/>
      <c r="T2465" s="1588"/>
      <c r="U2465" s="1582"/>
      <c r="V2465" s="1339"/>
      <c r="W2465" s="1339"/>
      <c r="X2465" s="1339"/>
      <c r="Y2465" s="2"/>
      <c r="Z2465" s="2"/>
      <c r="AA2465" s="2"/>
      <c r="AB2465" s="2"/>
      <c r="AC2465" s="1291"/>
      <c r="AD2465" s="1415"/>
      <c r="AE2465" s="1415"/>
      <c r="AF2465" s="1415"/>
      <c r="AG2465" s="1415"/>
      <c r="AH2465" s="1415"/>
      <c r="AI2465" s="1415"/>
      <c r="AJ2465" s="1415"/>
      <c r="AK2465" s="1415"/>
      <c r="AL2465" s="1415"/>
    </row>
    <row r="2466" spans="1:81" s="731" customFormat="1" ht="19" customHeight="1">
      <c r="A2466" s="1704">
        <f>IF(G2375="",0,1)</f>
        <v>0</v>
      </c>
      <c r="B2466" s="1629">
        <f>IF(H2462=G$41,-1,0)</f>
        <v>0</v>
      </c>
      <c r="C2466" s="1283"/>
      <c r="D2466" s="1561"/>
      <c r="E2466" s="1474" t="str">
        <f t="shared" si="229"/>
        <v/>
      </c>
      <c r="F2466" s="1789"/>
      <c r="G2466" s="1571"/>
      <c r="H2466" s="1574" t="str">
        <f>BS2375</f>
        <v/>
      </c>
      <c r="I2466" s="1575"/>
      <c r="J2466" s="1576"/>
      <c r="K2466" s="1577"/>
      <c r="L2466" s="1578"/>
      <c r="M2466" s="1578"/>
      <c r="N2466" s="1578"/>
      <c r="O2466" s="1578"/>
      <c r="P2466" s="1578"/>
      <c r="Q2466" s="1578"/>
      <c r="R2466" s="1578"/>
      <c r="S2466" s="1578"/>
      <c r="T2466" s="1578"/>
      <c r="U2466" s="1576"/>
      <c r="V2466" s="1579"/>
      <c r="W2466" s="1579"/>
      <c r="X2466" s="1579"/>
      <c r="Y2466" s="2"/>
      <c r="Z2466" s="2"/>
      <c r="AA2466" s="2"/>
      <c r="AB2466" s="2"/>
      <c r="AC2466" s="1291"/>
      <c r="AD2466" s="1415"/>
      <c r="AE2466" s="1415"/>
      <c r="AF2466" s="1415"/>
      <c r="AG2466" s="1415"/>
      <c r="AH2466" s="1415"/>
      <c r="AI2466" s="1415"/>
      <c r="AJ2466" s="1415"/>
      <c r="AK2466" s="1415"/>
      <c r="AL2466" s="1415"/>
    </row>
    <row r="2467" spans="1:81" s="731" customFormat="1" ht="19" customHeight="1">
      <c r="A2467" s="1704">
        <f>IF(G2375="",0,1)</f>
        <v>0</v>
      </c>
      <c r="B2467" s="1629">
        <f>IF(H2462=G$41,-1,0)</f>
        <v>0</v>
      </c>
      <c r="C2467" s="1283"/>
      <c r="D2467" s="1561"/>
      <c r="E2467" s="1474" t="str">
        <f t="shared" si="229"/>
        <v/>
      </c>
      <c r="F2467" s="1789"/>
      <c r="G2467" s="1571"/>
      <c r="H2467" s="1335"/>
      <c r="I2467" s="2176" t="s">
        <v>528</v>
      </c>
      <c r="J2467" s="2176"/>
      <c r="K2467" s="1338"/>
      <c r="L2467" s="1338"/>
      <c r="M2467" s="1338"/>
      <c r="N2467" s="1338"/>
      <c r="O2467" s="1338"/>
      <c r="P2467" s="1337"/>
      <c r="Q2467" s="1337"/>
      <c r="U2467" s="1580"/>
      <c r="V2467" s="1580"/>
      <c r="W2467" s="1580"/>
      <c r="X2467" s="1580"/>
      <c r="Y2467" s="2"/>
      <c r="Z2467" s="2"/>
      <c r="AA2467" s="2"/>
      <c r="AB2467" s="2"/>
      <c r="AC2467" s="1291"/>
      <c r="AD2467" s="1415"/>
      <c r="AE2467" s="1415"/>
      <c r="AF2467" s="1415"/>
      <c r="AG2467" s="1415"/>
      <c r="AH2467" s="1415"/>
      <c r="AI2467" s="1415"/>
      <c r="AJ2467" s="1415"/>
      <c r="AK2467" s="1415"/>
      <c r="AL2467" s="1415"/>
    </row>
    <row r="2468" spans="1:81" s="731" customFormat="1" ht="25" customHeight="1">
      <c r="A2468" s="1704">
        <f>IF(G2375="",0,1)</f>
        <v>0</v>
      </c>
      <c r="B2468" s="1629">
        <f>IF(H2462=G$41,-1,0)</f>
        <v>0</v>
      </c>
      <c r="C2468" s="1283"/>
      <c r="D2468" s="1561"/>
      <c r="E2468" s="1474" t="str">
        <f t="shared" si="229"/>
        <v/>
      </c>
      <c r="F2468" s="1789"/>
      <c r="G2468" s="1571"/>
      <c r="H2468" s="1335"/>
      <c r="I2468" s="2176" t="s">
        <v>529</v>
      </c>
      <c r="J2468" s="2176"/>
      <c r="K2468" s="2177" t="str">
        <f>K$158</f>
        <v xml:space="preserve"> Réajustez les bandes de tractions.</v>
      </c>
      <c r="L2468" s="2177"/>
      <c r="M2468" s="2177"/>
      <c r="N2468" s="2177"/>
      <c r="O2468" s="2177"/>
      <c r="P2468" s="2177"/>
      <c r="Q2468" s="2177"/>
      <c r="R2468" s="2177"/>
      <c r="S2468" s="1581" t="s">
        <v>16</v>
      </c>
      <c r="T2468" s="1582"/>
      <c r="U2468" s="1580"/>
      <c r="V2468" s="1583"/>
      <c r="W2468" s="1584"/>
      <c r="X2468" s="1585"/>
      <c r="Y2468" s="2"/>
      <c r="Z2468" s="2"/>
      <c r="AA2468" s="2"/>
      <c r="AB2468" s="2"/>
      <c r="AC2468" s="1291"/>
      <c r="AD2468" s="1415"/>
      <c r="AE2468" s="1415"/>
      <c r="AF2468" s="1415"/>
      <c r="AG2468" s="1415"/>
      <c r="AH2468" s="1415"/>
      <c r="AI2468" s="1415"/>
      <c r="AJ2468" s="1415"/>
      <c r="AK2468" s="1415"/>
      <c r="AL2468" s="1415"/>
    </row>
    <row r="2469" spans="1:81" s="731" customFormat="1" ht="6" customHeight="1">
      <c r="A2469" s="1704">
        <f>IF(G2375="",0,1)</f>
        <v>0</v>
      </c>
      <c r="B2469" s="1629"/>
      <c r="C2469" s="1283"/>
      <c r="D2469" s="1561"/>
      <c r="E2469" s="1474" t="str">
        <f t="shared" si="229"/>
        <v/>
      </c>
      <c r="F2469" s="1789"/>
      <c r="G2469" s="1571"/>
      <c r="H2469" s="1335"/>
      <c r="I2469" s="1586"/>
      <c r="J2469" s="1586"/>
      <c r="K2469" s="1587"/>
      <c r="L2469" s="1587"/>
      <c r="M2469" s="1587"/>
      <c r="N2469" s="1587"/>
      <c r="O2469" s="1587"/>
      <c r="P2469" s="1587"/>
      <c r="Q2469" s="1587"/>
      <c r="R2469" s="1338"/>
      <c r="S2469" s="1337"/>
      <c r="T2469" s="1582"/>
      <c r="U2469" s="1582"/>
      <c r="V2469" s="1339"/>
      <c r="W2469" s="1339"/>
      <c r="X2469" s="1339"/>
      <c r="Y2469" s="2"/>
      <c r="Z2469" s="2"/>
      <c r="AA2469" s="2"/>
      <c r="AB2469" s="2"/>
      <c r="AC2469" s="1291"/>
      <c r="AD2469" s="1415"/>
      <c r="AE2469" s="1415"/>
      <c r="AF2469" s="1415"/>
      <c r="AG2469" s="1415"/>
      <c r="AH2469" s="1415"/>
      <c r="AI2469" s="1415"/>
      <c r="AJ2469" s="1415"/>
      <c r="AK2469" s="1415"/>
      <c r="AL2469" s="1415"/>
    </row>
    <row r="2470" spans="1:81" s="731" customFormat="1" ht="17" customHeight="1">
      <c r="A2470" s="1704">
        <f>IF(G2375="",0,1)</f>
        <v>0</v>
      </c>
      <c r="B2470" s="1629"/>
      <c r="C2470" s="1283"/>
      <c r="D2470" s="1561"/>
      <c r="E2470" s="1474" t="str">
        <f t="shared" si="229"/>
        <v/>
      </c>
      <c r="F2470" s="1789"/>
      <c r="G2470" s="1571"/>
      <c r="H2470" s="1589"/>
      <c r="I2470" s="1590"/>
      <c r="J2470" s="1590"/>
      <c r="K2470" s="1591"/>
      <c r="L2470" s="1591"/>
      <c r="M2470" s="1591"/>
      <c r="N2470" s="1591"/>
      <c r="O2470" s="1591"/>
      <c r="P2470" s="1591"/>
      <c r="Q2470" s="1591"/>
      <c r="R2470" s="1592"/>
      <c r="S2470" s="1593"/>
      <c r="T2470" s="1594"/>
      <c r="U2470" s="1594"/>
      <c r="V2470" s="1595"/>
      <c r="W2470" s="1595"/>
      <c r="X2470" s="1595"/>
      <c r="Y2470" s="2"/>
      <c r="Z2470" s="2"/>
      <c r="AA2470" s="2"/>
      <c r="AB2470" s="2"/>
      <c r="AC2470" s="1291"/>
      <c r="AD2470" s="1415"/>
      <c r="AE2470" s="1415"/>
      <c r="AF2470" s="1415"/>
      <c r="AG2470" s="1415"/>
      <c r="AH2470" s="1415"/>
      <c r="AI2470" s="1415"/>
      <c r="AJ2470" s="1415"/>
      <c r="AK2470" s="1415"/>
      <c r="AL2470" s="1415"/>
    </row>
    <row r="2471" spans="1:81" s="1292" customFormat="1" ht="17" customHeight="1">
      <c r="A2471" s="1704">
        <f>IF(G2375="",0,1)</f>
        <v>0</v>
      </c>
      <c r="B2471" s="1629"/>
      <c r="C2471" s="1283"/>
      <c r="D2471" s="1561"/>
      <c r="E2471" s="1474" t="str">
        <f t="shared" si="229"/>
        <v/>
      </c>
      <c r="F2471" s="1789"/>
      <c r="G2471" s="1597"/>
      <c r="H2471" s="1597"/>
      <c r="I2471" s="1597"/>
      <c r="J2471" s="1597"/>
      <c r="K2471" s="1597"/>
      <c r="L2471" s="1597"/>
      <c r="M2471" s="1597"/>
      <c r="N2471" s="1597"/>
      <c r="O2471" s="1597"/>
      <c r="P2471" s="1598"/>
      <c r="Q2471" s="1598"/>
      <c r="R2471" s="1598"/>
      <c r="S2471" s="1598"/>
      <c r="T2471" s="1598"/>
      <c r="U2471" s="1598"/>
      <c r="V2471" s="1598"/>
      <c r="W2471" s="1598"/>
      <c r="X2471" s="1598"/>
    </row>
    <row r="2472" spans="1:81" s="1292" customFormat="1" ht="17" customHeight="1">
      <c r="A2472" s="1704">
        <f>IF(G2375="",0,1)</f>
        <v>0</v>
      </c>
      <c r="B2472" s="1629"/>
      <c r="C2472" s="1283"/>
      <c r="D2472" s="1561"/>
      <c r="E2472" s="1474" t="str">
        <f t="shared" si="229"/>
        <v/>
      </c>
      <c r="F2472" s="1789"/>
      <c r="G2472" s="1597"/>
      <c r="H2472" s="1597"/>
      <c r="I2472" s="1597"/>
      <c r="J2472" s="1597"/>
      <c r="K2472" s="1597"/>
      <c r="L2472" s="1597"/>
      <c r="M2472" s="1597"/>
      <c r="N2472" s="1597"/>
      <c r="O2472" s="1597"/>
      <c r="P2472" s="1598"/>
      <c r="Q2472" s="1598"/>
      <c r="R2472" s="1598"/>
      <c r="S2472" s="1598"/>
      <c r="T2472" s="1598"/>
      <c r="U2472" s="1598"/>
      <c r="V2472" s="1598"/>
      <c r="W2472" s="1598"/>
      <c r="X2472" s="1598"/>
    </row>
    <row r="2473" spans="1:81" s="1292" customFormat="1" ht="17" customHeight="1">
      <c r="A2473" s="1710">
        <f>IF(G2375="",0,1)</f>
        <v>0</v>
      </c>
      <c r="B2473" s="1711"/>
      <c r="C2473" s="1283"/>
      <c r="D2473" s="1561"/>
      <c r="E2473" s="1474" t="str">
        <f t="shared" si="229"/>
        <v/>
      </c>
      <c r="F2473" s="1789"/>
      <c r="G2473" s="1599"/>
      <c r="H2473" s="1599"/>
      <c r="I2473" s="1599"/>
      <c r="J2473" s="1599"/>
      <c r="K2473" s="1599"/>
      <c r="L2473" s="1599"/>
      <c r="M2473" s="1599"/>
      <c r="N2473" s="1599"/>
      <c r="O2473" s="1599"/>
      <c r="P2473" s="1600"/>
      <c r="Q2473" s="1600"/>
      <c r="R2473" s="1600"/>
      <c r="S2473" s="1600"/>
      <c r="T2473" s="1600"/>
      <c r="U2473" s="1600"/>
      <c r="V2473" s="1600"/>
      <c r="W2473" s="1600"/>
      <c r="X2473" s="1600"/>
      <c r="Z2473" s="1601"/>
      <c r="AA2473" s="1601"/>
      <c r="AB2473" s="1601"/>
      <c r="AC2473" s="1601"/>
      <c r="AD2473" s="1601"/>
      <c r="AE2473" s="1601"/>
      <c r="AF2473" s="1601"/>
      <c r="AG2473" s="1601"/>
      <c r="AH2473" s="1601"/>
      <c r="AI2473" s="1601"/>
      <c r="AJ2473" s="1601"/>
      <c r="AK2473" s="1601"/>
    </row>
    <row r="2474" spans="1:81" ht="13">
      <c r="A2474" s="1705">
        <f>IF(G2480="",0,1)</f>
        <v>0</v>
      </c>
      <c r="B2474" s="1706"/>
      <c r="C2474" s="1283"/>
      <c r="D2474" s="677"/>
      <c r="E2474" s="1474" t="str">
        <f t="shared" ref="E2474:E2480" si="230">IF((SUM(A2474:C2474))&gt;0,"Evaluation","")</f>
        <v/>
      </c>
      <c r="F2474" s="1789"/>
      <c r="G2474" s="1449">
        <f>G$49</f>
        <v>0</v>
      </c>
      <c r="H2474" s="1450"/>
      <c r="I2474" s="10"/>
      <c r="J2474" s="10"/>
      <c r="K2474" s="10"/>
      <c r="L2474" s="10"/>
      <c r="M2474" s="10"/>
      <c r="N2474" s="10"/>
      <c r="O2474" s="10"/>
      <c r="P2474" s="10"/>
      <c r="Q2474" s="10"/>
      <c r="R2474" s="10"/>
      <c r="S2474" s="10"/>
      <c r="T2474" s="10"/>
      <c r="U2474" s="10"/>
      <c r="V2474" s="10"/>
      <c r="W2474" s="10"/>
      <c r="X2474" s="2"/>
      <c r="Z2474" s="1545"/>
      <c r="AA2474" s="1545"/>
      <c r="AB2474" s="1545"/>
      <c r="AC2474" s="1545"/>
      <c r="AD2474" s="1545"/>
      <c r="AE2474" s="1545"/>
      <c r="AF2474" s="1545"/>
      <c r="AG2474" s="1545"/>
      <c r="AH2474" s="1545"/>
      <c r="AI2474" s="1545"/>
      <c r="AJ2474" s="1545"/>
      <c r="AK2474" s="1545"/>
      <c r="AL2474" s="1545"/>
      <c r="AM2474" s="1545"/>
    </row>
    <row r="2475" spans="1:81" ht="13">
      <c r="A2475" s="1704">
        <f>IF(G2480="",0,1)</f>
        <v>0</v>
      </c>
      <c r="C2475" s="1283"/>
      <c r="D2475" s="677"/>
      <c r="E2475" s="1474" t="str">
        <f t="shared" si="230"/>
        <v/>
      </c>
      <c r="F2475" s="1789"/>
      <c r="G2475" s="1244"/>
      <c r="H2475" s="1245"/>
      <c r="I2475" s="1"/>
      <c r="J2475" s="1"/>
      <c r="K2475" s="1"/>
      <c r="L2475" s="1"/>
      <c r="M2475" s="1"/>
      <c r="N2475" s="1"/>
      <c r="O2475" s="1"/>
      <c r="P2475" s="1"/>
      <c r="Q2475" s="1"/>
      <c r="R2475" s="1"/>
      <c r="S2475" s="1"/>
      <c r="T2475" s="1"/>
      <c r="U2475" s="1"/>
      <c r="V2475" s="1"/>
      <c r="W2475" s="1"/>
    </row>
    <row r="2476" spans="1:81" ht="13">
      <c r="A2476" s="1704">
        <f>IF(G2480="",0,1)</f>
        <v>0</v>
      </c>
      <c r="C2476" s="1283"/>
      <c r="D2476" s="677"/>
      <c r="E2476" s="1474" t="str">
        <f t="shared" si="230"/>
        <v/>
      </c>
      <c r="F2476" s="1789"/>
      <c r="G2476" s="1244"/>
      <c r="H2476" s="1245"/>
      <c r="I2476" s="1"/>
      <c r="J2476" s="1"/>
      <c r="K2476" s="1"/>
      <c r="L2476" s="1"/>
      <c r="M2476" s="1"/>
      <c r="N2476" s="1"/>
      <c r="O2476" s="1"/>
      <c r="P2476" s="1"/>
      <c r="Q2476" s="1"/>
      <c r="R2476" s="1"/>
      <c r="S2476" s="1"/>
      <c r="T2476" s="1"/>
      <c r="U2476" s="1"/>
      <c r="V2476" s="1"/>
      <c r="W2476" s="1"/>
    </row>
    <row r="2477" spans="1:81" s="1250" customFormat="1" ht="29" thickBot="1">
      <c r="A2477" s="1704">
        <f>IF(G2480="",0,1)</f>
        <v>0</v>
      </c>
      <c r="B2477" s="1629"/>
      <c r="C2477" s="1283"/>
      <c r="D2477" s="1546"/>
      <c r="E2477" s="1474" t="str">
        <f t="shared" si="230"/>
        <v/>
      </c>
      <c r="F2477" s="1789"/>
      <c r="G2477" s="1621" t="str">
        <f>G2480</f>
        <v/>
      </c>
      <c r="H2477" s="777"/>
      <c r="I2477" s="777"/>
      <c r="J2477" s="777"/>
      <c r="K2477" s="777"/>
      <c r="L2477" s="777"/>
      <c r="M2477" s="777"/>
      <c r="N2477" s="777"/>
      <c r="O2477" s="777"/>
      <c r="P2477" s="777"/>
      <c r="Q2477" s="777"/>
      <c r="R2477" s="777"/>
      <c r="S2477" s="777"/>
      <c r="T2477" s="777"/>
      <c r="U2477" s="777"/>
      <c r="V2477" s="777"/>
      <c r="W2477" s="777"/>
      <c r="X2477" s="1370">
        <f>U$45</f>
        <v>0</v>
      </c>
      <c r="Y2477" s="1415"/>
      <c r="Z2477" s="1415"/>
      <c r="AA2477" s="1415"/>
      <c r="AB2477" s="1415"/>
      <c r="AC2477" s="1415"/>
      <c r="AD2477" s="1415"/>
      <c r="AE2477" s="1246"/>
      <c r="AF2477" s="1246"/>
      <c r="AG2477" s="1247"/>
      <c r="AH2477" s="1247"/>
      <c r="AI2477" s="1247"/>
      <c r="AJ2477" s="1248"/>
      <c r="AK2477" s="1247"/>
      <c r="AL2477" s="1249"/>
      <c r="AM2477" s="1247"/>
      <c r="AN2477" s="1247"/>
      <c r="AO2477" s="1247"/>
      <c r="AP2477" s="1247"/>
      <c r="AQ2477" s="1247"/>
      <c r="AR2477" s="1247"/>
      <c r="AS2477" s="1247"/>
      <c r="AT2477" s="1247"/>
    </row>
    <row r="2478" spans="1:81" s="18" customFormat="1" ht="19">
      <c r="A2478" s="1704">
        <f>IF(G2480="",0,1)</f>
        <v>0</v>
      </c>
      <c r="B2478" s="1629"/>
      <c r="C2478" s="1283"/>
      <c r="D2478" s="677"/>
      <c r="E2478" s="1474" t="str">
        <f t="shared" si="230"/>
        <v/>
      </c>
      <c r="F2478" s="1789"/>
      <c r="G2478" s="1184"/>
      <c r="H2478" s="1184"/>
      <c r="I2478" s="1184"/>
      <c r="J2478" s="1184"/>
      <c r="K2478" s="1184"/>
      <c r="L2478" s="1184"/>
      <c r="M2478" s="1184"/>
      <c r="N2478" s="1184"/>
      <c r="O2478" s="1184"/>
      <c r="P2478" s="1184"/>
      <c r="Q2478" s="1184"/>
      <c r="R2478" s="1184"/>
      <c r="S2478" s="1184"/>
      <c r="T2478" s="1184"/>
      <c r="U2478" s="1184"/>
      <c r="V2478" s="1184"/>
      <c r="W2478" s="1184"/>
      <c r="X2478" s="1415"/>
      <c r="Y2478" s="1415"/>
      <c r="Z2478" s="1415"/>
      <c r="AA2478" s="1415"/>
      <c r="AB2478" s="1415"/>
      <c r="AC2478" s="1415"/>
      <c r="AD2478" s="1415"/>
      <c r="AE2478" s="1415"/>
      <c r="AF2478" s="1415"/>
      <c r="AG2478" s="40"/>
      <c r="AH2478" s="40"/>
      <c r="AI2478" s="40"/>
      <c r="AJ2478" s="49"/>
      <c r="AK2478" s="40"/>
      <c r="AL2478" s="20"/>
      <c r="AM2478" s="1247"/>
      <c r="AN2478" s="40"/>
      <c r="AO2478" s="1247"/>
      <c r="AP2478" s="40"/>
      <c r="AQ2478" s="40"/>
      <c r="AR2478" s="40"/>
      <c r="AS2478" s="40"/>
      <c r="AT2478" s="40"/>
      <c r="BZ2478" s="122" t="s">
        <v>905</v>
      </c>
      <c r="CB2478" s="122" t="s">
        <v>904</v>
      </c>
    </row>
    <row r="2479" spans="1:81" s="41" customFormat="1" ht="187" hidden="1" customHeight="1" outlineLevel="1">
      <c r="A2479" s="1707"/>
      <c r="B2479" s="1708"/>
      <c r="C2479" s="685"/>
      <c r="D2479" s="685"/>
      <c r="E2479" s="1474" t="str">
        <f t="shared" si="230"/>
        <v/>
      </c>
      <c r="F2479" s="1790"/>
      <c r="G2479" s="342" t="str">
        <f t="shared" ref="G2479:AL2479" si="231">G$3</f>
        <v>Serre</v>
      </c>
      <c r="H2479" s="343" t="str">
        <f t="shared" si="231"/>
        <v>Année de construction</v>
      </c>
      <c r="I2479" s="344" t="str">
        <f t="shared" si="231"/>
        <v xml:space="preserve">Surface cultivée nette </v>
      </c>
      <c r="J2479" s="344" t="str">
        <f t="shared" si="231"/>
        <v>Type de serre</v>
      </c>
      <c r="K2479" s="344" t="str">
        <f t="shared" si="231"/>
        <v>Température moyenne octobre-mars</v>
      </c>
      <c r="L2479" s="344" t="str">
        <f t="shared" si="231"/>
        <v>Type de température</v>
      </c>
      <c r="M2479" s="344" t="str">
        <f t="shared" si="231"/>
        <v>Qualité énergétique [consommation en % d'une serre standard]</v>
      </c>
      <c r="N2479" s="344" t="str">
        <f t="shared" si="231"/>
        <v>Rang</v>
      </c>
      <c r="O2479" s="344" t="str">
        <f t="shared" si="231"/>
        <v>Evaluation de la qualité énergétique</v>
      </c>
      <c r="P2479" s="344" t="str">
        <f t="shared" si="231"/>
        <v>Utilisation escomptée</v>
      </c>
      <c r="Q2479" s="327">
        <f t="shared" si="231"/>
        <v>0</v>
      </c>
      <c r="R2479" s="456" t="str">
        <f t="shared" si="231"/>
        <v>Serre Consommation d'énergie [%]</v>
      </c>
      <c r="S2479" s="456" t="str">
        <f t="shared" si="231"/>
        <v>Serre Consommation d'énergie Actuel [kWh]</v>
      </c>
      <c r="T2479" s="455" t="str">
        <f t="shared" si="231"/>
        <v>Distribution de chaleur Consommation d'énergie [kWh]</v>
      </c>
      <c r="U2479" s="456" t="str">
        <f t="shared" si="231"/>
        <v>Total Consommation d'énergie Actuel [kWh]</v>
      </c>
      <c r="V2479" s="327">
        <f t="shared" si="231"/>
        <v>0</v>
      </c>
      <c r="W2479" s="512" t="str">
        <f t="shared" si="231"/>
        <v>Objectif en 4 ans</v>
      </c>
      <c r="X2479" s="512" t="str">
        <f t="shared" si="231"/>
        <v>Objectif en 8 ans</v>
      </c>
      <c r="Y2479" s="327">
        <f t="shared" si="231"/>
        <v>0</v>
      </c>
      <c r="Z2479" s="333" t="str">
        <f t="shared" si="231"/>
        <v>Ecran thermique</v>
      </c>
      <c r="AA2479" s="333" t="str">
        <f t="shared" si="231"/>
        <v>Toit</v>
      </c>
      <c r="AB2479" s="333" t="str">
        <f t="shared" si="231"/>
        <v>Parois latérales</v>
      </c>
      <c r="AC2479" s="333" t="str">
        <f t="shared" si="231"/>
        <v>Etanchéité</v>
      </c>
      <c r="AD2479" s="333" t="str">
        <f t="shared" si="231"/>
        <v>Gestion climatique</v>
      </c>
      <c r="AE2479" s="40" t="str">
        <f t="shared" si="231"/>
        <v>Observations</v>
      </c>
      <c r="AF2479" s="332" t="str">
        <f t="shared" si="231"/>
        <v>Ecran thermique</v>
      </c>
      <c r="AG2479" s="332" t="str">
        <f t="shared" si="231"/>
        <v>Toit</v>
      </c>
      <c r="AH2479" s="332" t="str">
        <f t="shared" si="231"/>
        <v>Parois latérales</v>
      </c>
      <c r="AI2479" s="332" t="str">
        <f t="shared" si="231"/>
        <v>Etanchéité</v>
      </c>
      <c r="AJ2479" s="332" t="str">
        <f t="shared" si="231"/>
        <v>Gestion climatique</v>
      </c>
      <c r="AK2479" s="455" t="str">
        <f t="shared" si="231"/>
        <v>Isolation des conduites</v>
      </c>
      <c r="AL2479" s="455" t="str">
        <f t="shared" si="231"/>
        <v>Isolation des sous-distributions</v>
      </c>
      <c r="AM2479" s="405">
        <f t="shared" ref="AM2479:BR2479" si="232">AM$3</f>
        <v>0</v>
      </c>
      <c r="AN2479" s="332" t="str">
        <f t="shared" si="232"/>
        <v>Ecran thermique</v>
      </c>
      <c r="AO2479" s="332" t="str">
        <f t="shared" si="232"/>
        <v>Toit</v>
      </c>
      <c r="AP2479" s="332" t="str">
        <f t="shared" si="232"/>
        <v>Parois latérales</v>
      </c>
      <c r="AQ2479" s="332" t="str">
        <f t="shared" si="232"/>
        <v>Etanchéité</v>
      </c>
      <c r="AR2479" s="332" t="str">
        <f t="shared" si="232"/>
        <v>Gestion climatique</v>
      </c>
      <c r="AS2479" s="40">
        <f t="shared" si="232"/>
        <v>0</v>
      </c>
      <c r="AT2479" s="332" t="str">
        <f t="shared" si="232"/>
        <v>Ecran thermique</v>
      </c>
      <c r="AU2479" s="332" t="str">
        <f t="shared" si="232"/>
        <v>Toit</v>
      </c>
      <c r="AV2479" s="332" t="str">
        <f t="shared" si="232"/>
        <v>Parois latérales</v>
      </c>
      <c r="AW2479" s="332" t="str">
        <f t="shared" si="232"/>
        <v>Etanchéité</v>
      </c>
      <c r="AX2479" s="332" t="str">
        <f t="shared" si="232"/>
        <v>Gestion climatique</v>
      </c>
      <c r="AY2479" s="455" t="str">
        <f t="shared" si="232"/>
        <v>Isolation des conduites</v>
      </c>
      <c r="AZ2479" s="455" t="str">
        <f t="shared" si="232"/>
        <v>Isolation des sous-distributions</v>
      </c>
      <c r="BA2479" s="332" t="str">
        <f t="shared" si="232"/>
        <v>Total arrondi</v>
      </c>
      <c r="BB2479" s="40">
        <f t="shared" si="232"/>
        <v>0</v>
      </c>
      <c r="BC2479" s="332" t="str">
        <f t="shared" si="232"/>
        <v>Ecran thermique</v>
      </c>
      <c r="BD2479" s="332" t="str">
        <f t="shared" si="232"/>
        <v>Toit</v>
      </c>
      <c r="BE2479" s="332" t="str">
        <f t="shared" si="232"/>
        <v>Parois latérales</v>
      </c>
      <c r="BF2479" s="332" t="str">
        <f t="shared" si="232"/>
        <v>Etanchéité</v>
      </c>
      <c r="BG2479" s="332" t="str">
        <f t="shared" si="232"/>
        <v>Gestion climatique</v>
      </c>
      <c r="BH2479" s="455" t="str">
        <f t="shared" si="232"/>
        <v>Isolation des conduites</v>
      </c>
      <c r="BI2479" s="455" t="str">
        <f t="shared" si="232"/>
        <v>Isolation des sous-distributions</v>
      </c>
      <c r="BJ2479" s="40">
        <f t="shared" si="232"/>
        <v>0</v>
      </c>
      <c r="BK2479" s="512" t="str">
        <f t="shared" si="232"/>
        <v>P1</v>
      </c>
      <c r="BL2479" s="512">
        <f t="shared" si="232"/>
        <v>0</v>
      </c>
      <c r="BM2479" s="512" t="str">
        <f t="shared" si="232"/>
        <v>Total</v>
      </c>
      <c r="BN2479" s="40">
        <f t="shared" si="232"/>
        <v>0</v>
      </c>
      <c r="BO2479" s="512" t="str">
        <f t="shared" si="232"/>
        <v>Objectif en 4 ans</v>
      </c>
      <c r="BP2479" s="512" t="str">
        <f t="shared" si="232"/>
        <v>Objectif en 8 ans</v>
      </c>
      <c r="BQ2479" s="41">
        <f t="shared" si="232"/>
        <v>0</v>
      </c>
      <c r="BR2479" s="332" t="str">
        <f t="shared" si="232"/>
        <v>Ecran thermique</v>
      </c>
      <c r="BS2479" s="332" t="str">
        <f t="shared" ref="BS2479:CA2479" si="233">BS$3</f>
        <v>Ecran thermique 2</v>
      </c>
      <c r="BT2479" s="332" t="str">
        <f t="shared" si="233"/>
        <v>Etanchéité</v>
      </c>
      <c r="BU2479" s="332" t="str">
        <f t="shared" si="233"/>
        <v>Etanchéité 2</v>
      </c>
      <c r="BV2479" s="332" t="str">
        <f t="shared" si="233"/>
        <v>Etanchéité 2 - Recommandation</v>
      </c>
      <c r="BW2479" s="332" t="str">
        <f t="shared" si="233"/>
        <v>Sonde 1</v>
      </c>
      <c r="BX2479" s="332" t="str">
        <f t="shared" si="233"/>
        <v>Sonde 2</v>
      </c>
      <c r="BY2479" s="41">
        <f t="shared" si="233"/>
        <v>0</v>
      </c>
      <c r="BZ2479" s="416" t="str">
        <f t="shared" si="233"/>
        <v>Ensemble 1</v>
      </c>
      <c r="CA2479" s="416" t="str">
        <f t="shared" si="233"/>
        <v>Ensemble 2</v>
      </c>
      <c r="CB2479" s="416" t="str">
        <f>BZ2479</f>
        <v>Ensemble 1</v>
      </c>
      <c r="CC2479" s="416" t="str">
        <f>CA2479</f>
        <v>Ensemble 2</v>
      </c>
    </row>
    <row r="2480" spans="1:81" s="28" customFormat="1" ht="32" hidden="1" customHeight="1" outlineLevel="1">
      <c r="A2480" s="1646"/>
      <c r="B2480" s="1659"/>
      <c r="C2480" s="686"/>
      <c r="D2480" s="686"/>
      <c r="E2480" s="1474" t="str">
        <f t="shared" si="230"/>
        <v/>
      </c>
      <c r="F2480" s="1791"/>
      <c r="G2480" s="521" t="str">
        <f t="shared" ref="G2480:AL2480" si="234">G27</f>
        <v/>
      </c>
      <c r="H2480" s="335" t="str">
        <f t="shared" si="234"/>
        <v/>
      </c>
      <c r="I2480" s="336" t="str">
        <f t="shared" si="234"/>
        <v/>
      </c>
      <c r="J2480" s="336" t="str">
        <f t="shared" si="234"/>
        <v/>
      </c>
      <c r="K2480" s="337" t="str">
        <f t="shared" si="234"/>
        <v/>
      </c>
      <c r="L2480" s="336" t="str">
        <f t="shared" si="234"/>
        <v/>
      </c>
      <c r="M2480" s="468" t="str">
        <f t="shared" si="234"/>
        <v/>
      </c>
      <c r="N2480" s="337" t="str">
        <f t="shared" si="234"/>
        <v/>
      </c>
      <c r="O2480" s="338" t="str">
        <f t="shared" si="234"/>
        <v/>
      </c>
      <c r="P2480" s="336" t="str">
        <f t="shared" si="234"/>
        <v/>
      </c>
      <c r="Q2480" s="522">
        <f t="shared" si="234"/>
        <v>0</v>
      </c>
      <c r="R2480" s="338">
        <f t="shared" si="234"/>
        <v>0</v>
      </c>
      <c r="S2480" s="523">
        <f t="shared" si="234"/>
        <v>0</v>
      </c>
      <c r="T2480" s="523">
        <f t="shared" si="234"/>
        <v>0</v>
      </c>
      <c r="U2480" s="523" t="str">
        <f t="shared" si="234"/>
        <v/>
      </c>
      <c r="V2480" s="522">
        <f t="shared" si="234"/>
        <v>0</v>
      </c>
      <c r="W2480" s="523" t="str">
        <f t="shared" si="234"/>
        <v/>
      </c>
      <c r="X2480" s="523" t="str">
        <f t="shared" si="234"/>
        <v/>
      </c>
      <c r="Y2480" s="522">
        <f t="shared" si="234"/>
        <v>0</v>
      </c>
      <c r="Z2480" s="331" t="str">
        <f t="shared" si="234"/>
        <v/>
      </c>
      <c r="AA2480" s="331" t="str">
        <f t="shared" si="234"/>
        <v/>
      </c>
      <c r="AB2480" s="331" t="str">
        <f t="shared" si="234"/>
        <v/>
      </c>
      <c r="AC2480" s="331" t="str">
        <f t="shared" si="234"/>
        <v/>
      </c>
      <c r="AD2480" s="331" t="str">
        <f t="shared" si="234"/>
        <v/>
      </c>
      <c r="AE2480" s="524" t="str">
        <f t="shared" si="234"/>
        <v/>
      </c>
      <c r="AF2480" s="331" t="str">
        <f t="shared" si="234"/>
        <v/>
      </c>
      <c r="AG2480" s="331" t="str">
        <f t="shared" si="234"/>
        <v/>
      </c>
      <c r="AH2480" s="331" t="str">
        <f t="shared" si="234"/>
        <v/>
      </c>
      <c r="AI2480" s="331" t="str">
        <f t="shared" si="234"/>
        <v/>
      </c>
      <c r="AJ2480" s="331" t="str">
        <f t="shared" si="234"/>
        <v/>
      </c>
      <c r="AK2480" s="331" t="str">
        <f t="shared" si="234"/>
        <v/>
      </c>
      <c r="AL2480" s="331" t="str">
        <f t="shared" si="234"/>
        <v/>
      </c>
      <c r="AM2480" s="524" t="str">
        <f t="shared" ref="AM2480:BR2480" si="235">AM27</f>
        <v>.</v>
      </c>
      <c r="AN2480" s="346" t="str">
        <f t="shared" si="235"/>
        <v/>
      </c>
      <c r="AO2480" s="346" t="str">
        <f t="shared" si="235"/>
        <v/>
      </c>
      <c r="AP2480" s="346" t="str">
        <f t="shared" si="235"/>
        <v/>
      </c>
      <c r="AQ2480" s="346" t="str">
        <f t="shared" si="235"/>
        <v/>
      </c>
      <c r="AR2480" s="346" t="str">
        <f t="shared" si="235"/>
        <v/>
      </c>
      <c r="AS2480" s="525">
        <f t="shared" si="235"/>
        <v>0</v>
      </c>
      <c r="AT2480" s="398" t="str">
        <f t="shared" si="235"/>
        <v/>
      </c>
      <c r="AU2480" s="398" t="str">
        <f t="shared" si="235"/>
        <v/>
      </c>
      <c r="AV2480" s="398" t="str">
        <f t="shared" si="235"/>
        <v/>
      </c>
      <c r="AW2480" s="398" t="str">
        <f t="shared" si="235"/>
        <v/>
      </c>
      <c r="AX2480" s="398" t="str">
        <f t="shared" si="235"/>
        <v/>
      </c>
      <c r="AY2480" s="28" t="str">
        <f t="shared" si="235"/>
        <v/>
      </c>
      <c r="AZ2480" s="28" t="str">
        <f t="shared" si="235"/>
        <v/>
      </c>
      <c r="BA2480" s="398" t="str">
        <f t="shared" si="235"/>
        <v/>
      </c>
      <c r="BB2480" s="525">
        <f t="shared" si="235"/>
        <v>0</v>
      </c>
      <c r="BC2480" s="445" t="str">
        <f t="shared" si="235"/>
        <v/>
      </c>
      <c r="BD2480" s="445" t="str">
        <f t="shared" si="235"/>
        <v/>
      </c>
      <c r="BE2480" s="445" t="str">
        <f t="shared" si="235"/>
        <v/>
      </c>
      <c r="BF2480" s="445" t="str">
        <f t="shared" si="235"/>
        <v/>
      </c>
      <c r="BG2480" s="445" t="str">
        <f t="shared" si="235"/>
        <v/>
      </c>
      <c r="BH2480" s="467" t="str">
        <f t="shared" si="235"/>
        <v/>
      </c>
      <c r="BI2480" s="467" t="str">
        <f t="shared" si="235"/>
        <v/>
      </c>
      <c r="BJ2480" s="525">
        <f t="shared" si="235"/>
        <v>0</v>
      </c>
      <c r="BK2480" s="445" t="str">
        <f t="shared" si="235"/>
        <v/>
      </c>
      <c r="BL2480" s="445" t="str">
        <f t="shared" si="235"/>
        <v/>
      </c>
      <c r="BM2480" s="445" t="str">
        <f t="shared" si="235"/>
        <v/>
      </c>
      <c r="BN2480" s="525">
        <f t="shared" si="235"/>
        <v>0</v>
      </c>
      <c r="BO2480" s="445" t="str">
        <f t="shared" si="235"/>
        <v/>
      </c>
      <c r="BP2480" s="445">
        <f t="shared" si="235"/>
        <v>0</v>
      </c>
      <c r="BQ2480" s="28">
        <f t="shared" si="235"/>
        <v>0</v>
      </c>
      <c r="BR2480" s="398" t="str">
        <f t="shared" si="235"/>
        <v/>
      </c>
      <c r="BS2480" s="398" t="str">
        <f t="shared" ref="BS2480:BX2480" si="236">BS27</f>
        <v/>
      </c>
      <c r="BT2480" s="398" t="str">
        <f t="shared" si="236"/>
        <v/>
      </c>
      <c r="BU2480" s="398" t="str">
        <f t="shared" si="236"/>
        <v/>
      </c>
      <c r="BV2480" s="398" t="str">
        <f t="shared" si="236"/>
        <v/>
      </c>
      <c r="BW2480" s="398" t="str">
        <f t="shared" si="236"/>
        <v/>
      </c>
      <c r="BX2480" s="398" t="str">
        <f t="shared" si="236"/>
        <v/>
      </c>
      <c r="BY2480" s="28">
        <f>BY2427</f>
        <v>0</v>
      </c>
      <c r="BZ2480" s="396">
        <f>AG2531</f>
        <v>0</v>
      </c>
      <c r="CA2480" s="396">
        <f>AH2531</f>
        <v>0</v>
      </c>
      <c r="CB2480" s="396">
        <f>AI2531</f>
        <v>0</v>
      </c>
      <c r="CC2480" s="396">
        <f>AJ2531</f>
        <v>0</v>
      </c>
    </row>
    <row r="2481" spans="1:64" s="51" customFormat="1" ht="19" hidden="1" outlineLevel="1">
      <c r="A2481" s="1704">
        <v>0</v>
      </c>
      <c r="B2481" s="1629"/>
      <c r="C2481" s="1283"/>
      <c r="D2481" s="677"/>
      <c r="E2481" s="1474" t="str">
        <f t="shared" ref="E2481:E2512" si="237">IF((SUM(A2481:C2481))&gt;0,G$42,"")</f>
        <v/>
      </c>
      <c r="F2481" s="1789"/>
      <c r="N2481" s="644"/>
      <c r="R2481" s="50"/>
      <c r="U2481" s="1184"/>
      <c r="W2481" s="130"/>
      <c r="X2481" s="1415"/>
      <c r="Y2481" s="1415"/>
      <c r="Z2481" s="53"/>
      <c r="AA2481" s="1415"/>
      <c r="AB2481" s="53"/>
      <c r="AC2481" s="53"/>
      <c r="AD2481" s="53"/>
      <c r="AE2481" s="53"/>
      <c r="AF2481" s="53"/>
      <c r="AG2481" s="40"/>
      <c r="AJ2481" s="52"/>
      <c r="AL2481" s="1383"/>
      <c r="AM2481" s="1247"/>
      <c r="AO2481" s="1247"/>
      <c r="AV2481" s="18"/>
      <c r="BL2481" s="18"/>
    </row>
    <row r="2482" spans="1:64" s="1385" customFormat="1" ht="19" hidden="1" outlineLevel="1">
      <c r="A2482" s="1704">
        <v>0</v>
      </c>
      <c r="B2482" s="1629"/>
      <c r="C2482" s="1283"/>
      <c r="D2482" s="677"/>
      <c r="E2482" s="1474" t="str">
        <f t="shared" si="237"/>
        <v/>
      </c>
      <c r="F2482" s="1789"/>
      <c r="H2482" s="1547"/>
      <c r="I2482" s="1547"/>
      <c r="J2482" s="1547"/>
      <c r="K2482" s="1547"/>
      <c r="L2482" s="1547"/>
      <c r="M2482" s="1547"/>
      <c r="N2482" s="1384"/>
      <c r="O2482" s="1384"/>
      <c r="P2482" s="1384"/>
      <c r="Q2482" s="1384"/>
      <c r="R2482" s="1384"/>
      <c r="S2482" s="1384"/>
      <c r="T2482" s="1384"/>
      <c r="U2482" s="1384"/>
      <c r="V2482" s="1384"/>
      <c r="W2482" s="130"/>
      <c r="X2482" s="1415"/>
      <c r="Y2482" s="1415"/>
      <c r="Z2482" s="53"/>
      <c r="AA2482" s="1415"/>
      <c r="AB2482" s="53"/>
      <c r="AC2482" s="53"/>
      <c r="AD2482" s="53"/>
      <c r="AE2482" s="1384"/>
      <c r="AF2482" s="1384"/>
      <c r="AG2482" s="40"/>
      <c r="AH2482" s="1384"/>
      <c r="AI2482" s="1384"/>
      <c r="AJ2482" s="1384"/>
      <c r="AK2482" s="1384"/>
      <c r="AL2482" s="1384"/>
      <c r="AM2482" s="1247"/>
      <c r="AN2482" s="1384"/>
      <c r="AO2482" s="1247"/>
      <c r="AP2482" s="1384"/>
      <c r="AQ2482" s="1384"/>
      <c r="AR2482" s="1384"/>
      <c r="AS2482" s="1384"/>
      <c r="AT2482" s="1384"/>
      <c r="BL2482" s="18"/>
    </row>
    <row r="2483" spans="1:64" s="1385" customFormat="1" ht="19" hidden="1" outlineLevel="1">
      <c r="A2483" s="1704">
        <v>0</v>
      </c>
      <c r="B2483" s="1629"/>
      <c r="C2483" s="1283"/>
      <c r="D2483" s="677"/>
      <c r="E2483" s="1474" t="str">
        <f t="shared" si="237"/>
        <v/>
      </c>
      <c r="F2483" s="1789"/>
      <c r="G2483" s="1547"/>
      <c r="H2483" s="1547"/>
      <c r="I2483" s="1547"/>
      <c r="J2483" s="1547"/>
      <c r="K2483" s="1547"/>
      <c r="L2483" s="1547"/>
      <c r="M2483" s="1547"/>
      <c r="N2483" s="1384"/>
      <c r="O2483" s="1384"/>
      <c r="P2483" s="1384"/>
      <c r="Q2483" s="1384"/>
      <c r="R2483" s="1384"/>
      <c r="S2483" s="1384"/>
      <c r="T2483" s="1384"/>
      <c r="U2483" s="1384"/>
      <c r="V2483" s="1384"/>
      <c r="W2483" s="130"/>
      <c r="X2483" s="1415"/>
      <c r="Y2483" s="1415"/>
      <c r="Z2483" s="53"/>
      <c r="AA2483" s="1415"/>
      <c r="AB2483" s="53"/>
      <c r="AC2483" s="53"/>
      <c r="AD2483" s="53"/>
      <c r="AE2483" s="1384"/>
      <c r="AF2483" s="1384"/>
      <c r="AG2483" s="40"/>
      <c r="AH2483" s="1384"/>
      <c r="AI2483" s="1384"/>
      <c r="AJ2483" s="1384"/>
      <c r="AK2483" s="1384"/>
      <c r="AL2483" s="1384"/>
      <c r="AM2483" s="1247"/>
      <c r="AN2483" s="1384"/>
      <c r="AO2483" s="1247"/>
      <c r="AP2483" s="1384"/>
      <c r="AQ2483" s="1384"/>
      <c r="AR2483" s="1384"/>
      <c r="AS2483" s="1384"/>
      <c r="AT2483" s="1384"/>
      <c r="BL2483" s="18"/>
    </row>
    <row r="2484" spans="1:64" s="1269" customFormat="1" ht="15" collapsed="1">
      <c r="A2484" s="1704">
        <f>IF(G2480="",0,1)</f>
        <v>0</v>
      </c>
      <c r="B2484" s="1629"/>
      <c r="C2484" s="1283"/>
      <c r="D2484" s="1548"/>
      <c r="E2484" s="1474" t="str">
        <f t="shared" si="237"/>
        <v/>
      </c>
      <c r="F2484" s="1789"/>
      <c r="G2484" s="1252" t="str">
        <f>G$69</f>
        <v>Année de construction</v>
      </c>
      <c r="H2484" s="1252"/>
      <c r="I2484" s="1252"/>
      <c r="J2484" s="1252"/>
      <c r="K2484" s="1252"/>
      <c r="L2484" s="1252"/>
      <c r="M2484" s="1388"/>
      <c r="N2484" s="2162" t="str">
        <f>H2480</f>
        <v/>
      </c>
      <c r="O2484" s="2162"/>
      <c r="P2484" s="2162"/>
      <c r="Q2484" s="2162"/>
      <c r="R2484" s="2162"/>
      <c r="S2484" s="2162"/>
      <c r="T2484" s="2161">
        <f>T2464</f>
        <v>0</v>
      </c>
      <c r="U2484" s="2161"/>
      <c r="V2484" s="2161"/>
      <c r="W2484" s="2161"/>
      <c r="X2484" s="2161"/>
      <c r="Y2484" s="1386"/>
      <c r="AD2484" s="1251"/>
      <c r="AE2484" s="1251"/>
      <c r="AF2484" s="1251"/>
      <c r="AG2484" s="1251"/>
      <c r="AH2484" s="1251"/>
      <c r="AI2484" s="1251"/>
      <c r="AJ2484" s="1251"/>
      <c r="AK2484" s="1251"/>
      <c r="AL2484" s="20"/>
      <c r="AM2484" s="1251"/>
      <c r="AN2484" s="1251"/>
      <c r="AO2484" s="1251"/>
      <c r="AP2484" s="1251"/>
      <c r="AQ2484" s="1251"/>
      <c r="AR2484" s="1251"/>
      <c r="AS2484" s="1251"/>
      <c r="AT2484" s="1251"/>
    </row>
    <row r="2485" spans="1:64" s="1269" customFormat="1" ht="15">
      <c r="A2485" s="1704">
        <f>IF(G2480="",0,1)</f>
        <v>0</v>
      </c>
      <c r="B2485" s="1629"/>
      <c r="C2485" s="1283"/>
      <c r="D2485" s="1548"/>
      <c r="E2485" s="1474" t="str">
        <f t="shared" si="237"/>
        <v/>
      </c>
      <c r="F2485" s="1789"/>
      <c r="G2485" s="1551" t="str">
        <f>G$70</f>
        <v>Utilisation escomptée</v>
      </c>
      <c r="H2485" s="1551"/>
      <c r="I2485" s="1552"/>
      <c r="J2485" s="1552"/>
      <c r="K2485" s="1552"/>
      <c r="L2485" s="1552"/>
      <c r="M2485" s="1388"/>
      <c r="N2485" s="2163" t="str">
        <f>P2480</f>
        <v/>
      </c>
      <c r="O2485" s="2163"/>
      <c r="P2485" s="2163"/>
      <c r="Q2485" s="2163"/>
      <c r="R2485" s="2163"/>
      <c r="S2485" s="2163"/>
      <c r="T2485" s="2179">
        <f>'A1 Serres'!P2464</f>
        <v>0</v>
      </c>
      <c r="U2485" s="2179"/>
      <c r="V2485" s="2179"/>
      <c r="W2485" s="2179"/>
      <c r="X2485" s="2179"/>
      <c r="Y2485" s="1387"/>
      <c r="AL2485" s="20"/>
    </row>
    <row r="2486" spans="1:64" s="1269" customFormat="1" ht="15">
      <c r="A2486" s="1704">
        <f>IF(G2480="",0,1)</f>
        <v>0</v>
      </c>
      <c r="B2486" s="1629"/>
      <c r="C2486" s="1283"/>
      <c r="D2486" s="1548"/>
      <c r="E2486" s="1474" t="str">
        <f t="shared" si="237"/>
        <v/>
      </c>
      <c r="F2486" s="1789"/>
      <c r="G2486" s="1551" t="str">
        <f>G$71</f>
        <v>Surface cultivée de la serre</v>
      </c>
      <c r="H2486" s="1551"/>
      <c r="I2486" s="1552"/>
      <c r="J2486" s="1552"/>
      <c r="K2486" s="1552"/>
      <c r="L2486" s="1552"/>
      <c r="M2486" s="1388"/>
      <c r="N2486" s="2163" t="str">
        <f>J2480</f>
        <v/>
      </c>
      <c r="O2486" s="2163"/>
      <c r="P2486" s="2163"/>
      <c r="Q2486" s="2163"/>
      <c r="R2486" s="2163"/>
      <c r="S2486" s="2163"/>
      <c r="T2486" s="1268"/>
      <c r="U2486" s="1268"/>
      <c r="V2486" s="1268"/>
      <c r="W2486" s="989"/>
      <c r="X2486" s="1251"/>
      <c r="AL2486" s="20"/>
    </row>
    <row r="2487" spans="1:64" s="1269" customFormat="1" ht="15">
      <c r="A2487" s="1704">
        <f>IF(G2480="",0,1)</f>
        <v>0</v>
      </c>
      <c r="B2487" s="1629"/>
      <c r="C2487" s="1283"/>
      <c r="D2487" s="1548"/>
      <c r="E2487" s="1474" t="str">
        <f t="shared" si="237"/>
        <v/>
      </c>
      <c r="F2487" s="1789"/>
      <c r="G2487" s="1265">
        <f>G$72</f>
        <v>0</v>
      </c>
      <c r="H2487" s="1265"/>
      <c r="I2487" s="1266"/>
      <c r="J2487" s="1266"/>
      <c r="K2487" s="1266"/>
      <c r="L2487" s="1266"/>
      <c r="M2487" s="1388"/>
      <c r="N2487" s="1268"/>
      <c r="O2487" s="1268"/>
      <c r="P2487" s="1268"/>
      <c r="Q2487" s="1268"/>
      <c r="R2487" s="1268"/>
      <c r="S2487" s="1268"/>
      <c r="T2487" s="1268"/>
      <c r="U2487" s="1268"/>
      <c r="V2487" s="1268"/>
      <c r="W2487" s="989"/>
      <c r="X2487" s="1251"/>
      <c r="AL2487" s="20"/>
    </row>
    <row r="2488" spans="1:64" s="1269" customFormat="1" ht="15">
      <c r="A2488" s="1704">
        <f>IF(G2480="",0,1)</f>
        <v>0</v>
      </c>
      <c r="B2488" s="1629"/>
      <c r="C2488" s="1283"/>
      <c r="D2488" s="1548"/>
      <c r="E2488" s="1474" t="str">
        <f t="shared" si="237"/>
        <v/>
      </c>
      <c r="F2488" s="1789"/>
      <c r="G2488" s="1389" t="str">
        <f>G$73</f>
        <v>Température octobre-mars</v>
      </c>
      <c r="H2488" s="1389"/>
      <c r="I2488" s="1390"/>
      <c r="J2488" s="1390"/>
      <c r="K2488" s="1390"/>
      <c r="L2488" s="1390"/>
      <c r="M2488" s="1388"/>
      <c r="N2488" s="2168" t="str">
        <f>L2480</f>
        <v/>
      </c>
      <c r="O2488" s="2168"/>
      <c r="P2488" s="2168"/>
      <c r="Q2488" s="2168"/>
      <c r="R2488" s="2168"/>
      <c r="S2488" s="2168"/>
      <c r="T2488" s="1268"/>
      <c r="U2488" s="1268"/>
      <c r="V2488" s="1268"/>
      <c r="W2488" s="989"/>
      <c r="X2488" s="1251"/>
      <c r="AJ2488" s="1298"/>
      <c r="AL2488" s="20"/>
    </row>
    <row r="2489" spans="1:64" s="1269" customFormat="1" ht="29" customHeight="1">
      <c r="A2489" s="1704">
        <f>IF(G2480="",0,1)</f>
        <v>0</v>
      </c>
      <c r="B2489" s="1629"/>
      <c r="C2489" s="1283"/>
      <c r="D2489" s="1548"/>
      <c r="E2489" s="1474" t="str">
        <f t="shared" si="237"/>
        <v/>
      </c>
      <c r="F2489" s="1789"/>
      <c r="G2489" s="1553" t="str">
        <f>G$74</f>
        <v>Observations</v>
      </c>
      <c r="H2489" s="1389"/>
      <c r="I2489" s="1390"/>
      <c r="J2489" s="1390"/>
      <c r="K2489" s="1390"/>
      <c r="L2489" s="1390"/>
      <c r="M2489" s="1388"/>
      <c r="N2489" s="2164" t="str">
        <f>AE2480</f>
        <v/>
      </c>
      <c r="O2489" s="2164"/>
      <c r="P2489" s="2164"/>
      <c r="Q2489" s="2164"/>
      <c r="R2489" s="2164"/>
      <c r="S2489" s="2164"/>
      <c r="T2489" s="1268"/>
      <c r="U2489" s="1268"/>
      <c r="V2489" s="1268"/>
      <c r="W2489" s="989"/>
      <c r="X2489" s="1251"/>
      <c r="AL2489" s="20"/>
    </row>
    <row r="2490" spans="1:64" s="1269" customFormat="1" ht="15">
      <c r="A2490" s="1704">
        <f>IF(G2480="",0,1)</f>
        <v>0</v>
      </c>
      <c r="B2490" s="1629"/>
      <c r="C2490" s="1283"/>
      <c r="D2490" s="1548"/>
      <c r="E2490" s="1474" t="str">
        <f t="shared" si="237"/>
        <v/>
      </c>
      <c r="F2490" s="1789"/>
      <c r="G2490" s="1265">
        <f>G$75</f>
        <v>0</v>
      </c>
      <c r="H2490" s="1265"/>
      <c r="I2490" s="1266"/>
      <c r="J2490" s="1266"/>
      <c r="K2490" s="1266"/>
      <c r="L2490" s="1266"/>
      <c r="M2490" s="1388"/>
      <c r="N2490" s="1268"/>
      <c r="O2490" s="1268"/>
      <c r="P2490" s="1268"/>
      <c r="Q2490" s="1268"/>
      <c r="R2490" s="1268"/>
      <c r="S2490" s="1268"/>
      <c r="T2490" s="1268"/>
      <c r="U2490" s="1268"/>
      <c r="V2490" s="1268"/>
      <c r="W2490" s="989"/>
      <c r="X2490" s="1251"/>
      <c r="AL2490" s="20"/>
    </row>
    <row r="2491" spans="1:64" s="1269" customFormat="1" ht="15">
      <c r="A2491" s="1704">
        <f>IF(G2480="",0,1)</f>
        <v>0</v>
      </c>
      <c r="B2491" s="1629"/>
      <c r="C2491" s="1283"/>
      <c r="D2491" s="1548"/>
      <c r="E2491" s="1474" t="str">
        <f t="shared" si="237"/>
        <v/>
      </c>
      <c r="F2491" s="1789"/>
      <c r="G2491" s="1389" t="str">
        <f>G$76</f>
        <v>Participation à la consommation totale d'énergie du chauffage</v>
      </c>
      <c r="H2491" s="1389"/>
      <c r="I2491" s="1390"/>
      <c r="J2491" s="1390"/>
      <c r="K2491" s="1390"/>
      <c r="L2491" s="1390"/>
      <c r="M2491" s="1388"/>
      <c r="N2491" s="2169">
        <f>R2480</f>
        <v>0</v>
      </c>
      <c r="O2491" s="2169"/>
      <c r="P2491" s="2169"/>
      <c r="Q2491" s="2169"/>
      <c r="R2491" s="2169"/>
      <c r="S2491" s="2169"/>
      <c r="T2491" s="1268"/>
      <c r="U2491" s="1268"/>
      <c r="V2491" s="1268"/>
      <c r="W2491" s="989"/>
      <c r="X2491" s="1251"/>
      <c r="AJ2491" s="1298"/>
      <c r="AL2491" s="20"/>
    </row>
    <row r="2492" spans="1:64" s="1269" customFormat="1" ht="15">
      <c r="A2492" s="1704">
        <f>IF(G2480="",0,1)</f>
        <v>0</v>
      </c>
      <c r="B2492" s="1629"/>
      <c r="C2492" s="1283"/>
      <c r="D2492" s="1548"/>
      <c r="E2492" s="1474" t="str">
        <f t="shared" si="237"/>
        <v/>
      </c>
      <c r="F2492" s="1789"/>
      <c r="G2492" s="1393" t="str">
        <f>G$77</f>
        <v>Rang concernant l'efficience énergétique</v>
      </c>
      <c r="H2492" s="1393"/>
      <c r="I2492" s="1394"/>
      <c r="J2492" s="1394"/>
      <c r="K2492" s="1394"/>
      <c r="L2492" s="1394"/>
      <c r="M2492" s="1388"/>
      <c r="N2492" s="2170" t="str">
        <f>N2480</f>
        <v/>
      </c>
      <c r="O2492" s="2170"/>
      <c r="P2492" s="2170"/>
      <c r="Q2492" s="2170"/>
      <c r="R2492" s="2170"/>
      <c r="S2492" s="2170"/>
      <c r="T2492" s="1396"/>
      <c r="U2492" s="1396"/>
      <c r="V2492" s="1396"/>
      <c r="W2492" s="989"/>
      <c r="X2492" s="1397"/>
      <c r="AJ2492" s="1298"/>
      <c r="AL2492" s="20"/>
    </row>
    <row r="2493" spans="1:64" s="1269" customFormat="1" ht="15">
      <c r="A2493" s="1704">
        <f>IF(G2480="",0,1)</f>
        <v>0</v>
      </c>
      <c r="B2493" s="1629"/>
      <c r="C2493" s="1283"/>
      <c r="D2493" s="1548"/>
      <c r="E2493" s="1474" t="str">
        <f t="shared" si="237"/>
        <v/>
      </c>
      <c r="F2493" s="1789"/>
      <c r="G2493" s="1393" t="str">
        <f>G$78</f>
        <v>Evaluation de la qualité énergétique</v>
      </c>
      <c r="H2493" s="1393"/>
      <c r="I2493" s="1394"/>
      <c r="J2493" s="1394"/>
      <c r="K2493" s="1394"/>
      <c r="L2493" s="1394"/>
      <c r="M2493" s="1388"/>
      <c r="N2493" s="2171" t="str">
        <f>O2480</f>
        <v/>
      </c>
      <c r="O2493" s="2171"/>
      <c r="P2493" s="2171"/>
      <c r="Q2493" s="2171"/>
      <c r="R2493" s="2171"/>
      <c r="S2493" s="2171"/>
      <c r="T2493" s="1268"/>
      <c r="U2493" s="1268"/>
      <c r="V2493" s="1268"/>
      <c r="W2493" s="989"/>
      <c r="X2493" s="1251"/>
      <c r="AJ2493" s="1298"/>
      <c r="AL2493" s="20"/>
    </row>
    <row r="2494" spans="1:64" s="1269" customFormat="1" ht="15">
      <c r="A2494" s="1704">
        <f>IF(G2480="",0,1)</f>
        <v>0</v>
      </c>
      <c r="B2494" s="1629"/>
      <c r="C2494" s="1283"/>
      <c r="D2494" s="1548"/>
      <c r="E2494" s="1474" t="str">
        <f t="shared" si="237"/>
        <v/>
      </c>
      <c r="F2494" s="1789"/>
      <c r="G2494" s="1265">
        <f>G$79</f>
        <v>0</v>
      </c>
      <c r="H2494" s="1265"/>
      <c r="I2494" s="1266"/>
      <c r="J2494" s="1266"/>
      <c r="K2494" s="1266"/>
      <c r="L2494" s="1266"/>
      <c r="M2494" s="1388"/>
      <c r="N2494" s="1399"/>
      <c r="O2494" s="1268"/>
      <c r="P2494" s="1268"/>
      <c r="Q2494" s="1268"/>
      <c r="R2494" s="1268"/>
      <c r="S2494" s="1268"/>
      <c r="T2494" s="1268"/>
      <c r="U2494" s="1268"/>
      <c r="V2494" s="1268"/>
      <c r="W2494" s="989"/>
      <c r="X2494" s="1251"/>
      <c r="AJ2494" s="1298"/>
      <c r="AL2494" s="20"/>
    </row>
    <row r="2495" spans="1:64" s="1269" customFormat="1" ht="15">
      <c r="A2495" s="1704">
        <f>IF(G2480="",0,1)</f>
        <v>0</v>
      </c>
      <c r="B2495" s="1629"/>
      <c r="C2495" s="1283"/>
      <c r="D2495" s="1548"/>
      <c r="E2495" s="1474" t="str">
        <f t="shared" si="237"/>
        <v/>
      </c>
      <c r="F2495" s="1789"/>
      <c r="G2495" s="1389" t="str">
        <f>G$80</f>
        <v>Consommation d'énergie de la serre</v>
      </c>
      <c r="H2495" s="1389"/>
      <c r="I2495" s="1390"/>
      <c r="J2495" s="1390"/>
      <c r="K2495" s="1390"/>
      <c r="L2495" s="1390"/>
      <c r="M2495" s="1388"/>
      <c r="N2495" s="2172">
        <f>S2480</f>
        <v>0</v>
      </c>
      <c r="O2495" s="2172"/>
      <c r="P2495" s="2172"/>
      <c r="Q2495" s="1401"/>
      <c r="R2495" s="1401"/>
      <c r="S2495" s="1401"/>
      <c r="T2495" s="1268"/>
      <c r="U2495" s="1268"/>
      <c r="V2495" s="1268"/>
      <c r="W2495" s="989"/>
      <c r="X2495" s="1251"/>
      <c r="AJ2495" s="1298"/>
      <c r="AL2495" s="20"/>
    </row>
    <row r="2496" spans="1:64" s="1269" customFormat="1" ht="15">
      <c r="A2496" s="1704">
        <f>IF(G2480="",0,1)</f>
        <v>0</v>
      </c>
      <c r="B2496" s="1629"/>
      <c r="C2496" s="1283"/>
      <c r="D2496" s="1548"/>
      <c r="E2496" s="1474" t="str">
        <f t="shared" si="237"/>
        <v/>
      </c>
      <c r="F2496" s="1789"/>
      <c r="G2496" s="1393" t="str">
        <f>G$81</f>
        <v>Distribution de chaleur Consommation d'énergie</v>
      </c>
      <c r="H2496" s="1393"/>
      <c r="I2496" s="1394"/>
      <c r="J2496" s="1394"/>
      <c r="K2496" s="1394"/>
      <c r="L2496" s="1394"/>
      <c r="M2496" s="1388"/>
      <c r="N2496" s="2182">
        <f>T2480</f>
        <v>0</v>
      </c>
      <c r="O2496" s="2182"/>
      <c r="P2496" s="2182"/>
      <c r="Q2496" s="1403"/>
      <c r="R2496" s="1403"/>
      <c r="S2496" s="1403"/>
      <c r="T2496" s="1268"/>
      <c r="U2496" s="1268"/>
      <c r="V2496" s="1268"/>
      <c r="W2496" s="989"/>
      <c r="X2496" s="1251"/>
      <c r="AJ2496" s="1298"/>
      <c r="AL2496" s="20"/>
    </row>
    <row r="2497" spans="1:38" s="1269" customFormat="1" ht="15">
      <c r="A2497" s="1704">
        <f>IF(G2480="",0,1)</f>
        <v>0</v>
      </c>
      <c r="B2497" s="1629"/>
      <c r="C2497" s="1283"/>
      <c r="D2497" s="1548"/>
      <c r="E2497" s="1474" t="str">
        <f t="shared" si="237"/>
        <v/>
      </c>
      <c r="F2497" s="1789"/>
      <c r="G2497" s="1554" t="str">
        <f>G$82</f>
        <v>Total de la consommation d'énergie Etat actuel</v>
      </c>
      <c r="H2497" s="1554"/>
      <c r="I2497" s="1555"/>
      <c r="J2497" s="1555"/>
      <c r="K2497" s="1555"/>
      <c r="L2497" s="1555"/>
      <c r="M2497" s="1556"/>
      <c r="N2497" s="2166" t="str">
        <f>U2480</f>
        <v/>
      </c>
      <c r="O2497" s="2166"/>
      <c r="P2497" s="2166"/>
      <c r="Q2497" s="1557"/>
      <c r="R2497" s="1557"/>
      <c r="S2497" s="1557"/>
      <c r="T2497" s="1268"/>
      <c r="U2497" s="1268"/>
      <c r="V2497" s="1268"/>
      <c r="W2497" s="989"/>
      <c r="X2497" s="1251"/>
      <c r="AJ2497" s="1298"/>
      <c r="AL2497" s="20"/>
    </row>
    <row r="2498" spans="1:38" s="787" customFormat="1" ht="15">
      <c r="A2498" s="1704">
        <f>IF(G2480="",0,1)</f>
        <v>0</v>
      </c>
      <c r="B2498" s="1629"/>
      <c r="C2498" s="1283"/>
      <c r="D2498" s="1548"/>
      <c r="E2498" s="1474" t="str">
        <f t="shared" si="237"/>
        <v/>
      </c>
      <c r="F2498" s="1789"/>
      <c r="G2498" s="1265">
        <f>G$83</f>
        <v>0</v>
      </c>
      <c r="H2498" s="1265"/>
      <c r="I2498" s="1266"/>
      <c r="J2498" s="1266"/>
      <c r="K2498" s="1266"/>
      <c r="L2498" s="1266"/>
      <c r="M2498" s="225"/>
      <c r="N2498" s="1404"/>
      <c r="O2498" s="1404"/>
      <c r="P2498" s="1404"/>
      <c r="Q2498" s="1404"/>
      <c r="R2498" s="1404"/>
      <c r="S2498" s="1404"/>
      <c r="T2498" s="1404"/>
      <c r="U2498" s="1404"/>
      <c r="V2498" s="1404"/>
      <c r="W2498" s="989"/>
    </row>
    <row r="2499" spans="1:38" s="1269" customFormat="1" ht="15">
      <c r="A2499" s="1704">
        <f>IF(G2480="",0,1)</f>
        <v>0</v>
      </c>
      <c r="B2499" s="1629"/>
      <c r="C2499" s="1283"/>
      <c r="D2499" s="1548"/>
      <c r="E2499" s="1474" t="str">
        <f t="shared" si="237"/>
        <v/>
      </c>
      <c r="F2499" s="1789"/>
      <c r="G2499" s="1389" t="str">
        <f>G$84</f>
        <v>Ecran thermique</v>
      </c>
      <c r="H2499" s="1389"/>
      <c r="I2499" s="1390"/>
      <c r="J2499" s="1390"/>
      <c r="K2499" s="1390"/>
      <c r="L2499" s="1390"/>
      <c r="M2499" s="1388"/>
      <c r="N2499" s="1558" t="str">
        <f>Z2480</f>
        <v/>
      </c>
      <c r="O2499" s="1401"/>
      <c r="P2499" s="1401"/>
      <c r="Q2499" s="1401"/>
      <c r="R2499" s="1401"/>
      <c r="S2499" s="1401"/>
      <c r="T2499" s="1268"/>
      <c r="U2499" s="1268"/>
      <c r="V2499" s="1268"/>
      <c r="W2499" s="989"/>
      <c r="X2499" s="1251"/>
      <c r="AJ2499" s="1298"/>
      <c r="AL2499" s="20"/>
    </row>
    <row r="2500" spans="1:38" s="1269" customFormat="1" ht="15">
      <c r="A2500" s="1704">
        <f>IF(G2480="",0,1)</f>
        <v>0</v>
      </c>
      <c r="B2500" s="1629"/>
      <c r="C2500" s="1283"/>
      <c r="D2500" s="1548"/>
      <c r="E2500" s="1474" t="str">
        <f t="shared" si="237"/>
        <v/>
      </c>
      <c r="F2500" s="1789"/>
      <c r="G2500" s="1393" t="str">
        <f>G$85</f>
        <v>Toit</v>
      </c>
      <c r="H2500" s="1393"/>
      <c r="I2500" s="1394"/>
      <c r="J2500" s="1394"/>
      <c r="K2500" s="1394"/>
      <c r="L2500" s="1394"/>
      <c r="M2500" s="1388"/>
      <c r="N2500" s="1559" t="str">
        <f>AA2480</f>
        <v/>
      </c>
      <c r="O2500" s="1403"/>
      <c r="P2500" s="1403"/>
      <c r="Q2500" s="1403"/>
      <c r="R2500" s="1403"/>
      <c r="S2500" s="1403"/>
      <c r="T2500" s="1268"/>
      <c r="U2500" s="1268"/>
      <c r="V2500" s="1268"/>
      <c r="W2500" s="989"/>
      <c r="X2500" s="1251"/>
      <c r="AJ2500" s="1298"/>
      <c r="AL2500" s="20"/>
    </row>
    <row r="2501" spans="1:38" s="1269" customFormat="1" ht="15">
      <c r="A2501" s="1704">
        <f>IF(G2480="",0,1)</f>
        <v>0</v>
      </c>
      <c r="B2501" s="1629"/>
      <c r="C2501" s="1283"/>
      <c r="D2501" s="1548"/>
      <c r="E2501" s="1474" t="str">
        <f t="shared" si="237"/>
        <v/>
      </c>
      <c r="F2501" s="1789"/>
      <c r="G2501" s="1393" t="str">
        <f>G$86</f>
        <v>Parois latérales et pignons</v>
      </c>
      <c r="H2501" s="1393"/>
      <c r="I2501" s="1394"/>
      <c r="J2501" s="1394"/>
      <c r="K2501" s="1394"/>
      <c r="L2501" s="1394"/>
      <c r="M2501" s="1388"/>
      <c r="N2501" s="1560" t="str">
        <f>AB2480</f>
        <v/>
      </c>
      <c r="O2501" s="1403"/>
      <c r="P2501" s="1403"/>
      <c r="Q2501" s="1403"/>
      <c r="R2501" s="1403"/>
      <c r="S2501" s="1403"/>
      <c r="T2501" s="1268"/>
      <c r="U2501" s="1268"/>
      <c r="V2501" s="1268"/>
      <c r="W2501" s="989"/>
      <c r="X2501" s="1251"/>
      <c r="AJ2501" s="1298"/>
      <c r="AL2501" s="20"/>
    </row>
    <row r="2502" spans="1:38" s="1269" customFormat="1" ht="15">
      <c r="A2502" s="1704">
        <f>IF(G2480="",0,1)</f>
        <v>0</v>
      </c>
      <c r="B2502" s="1629"/>
      <c r="C2502" s="1283"/>
      <c r="D2502" s="1548"/>
      <c r="E2502" s="1474" t="str">
        <f t="shared" si="237"/>
        <v/>
      </c>
      <c r="F2502" s="1789"/>
      <c r="G2502" s="1393" t="str">
        <f>G$87</f>
        <v>Etanchéité</v>
      </c>
      <c r="H2502" s="1393"/>
      <c r="I2502" s="1394"/>
      <c r="J2502" s="1394"/>
      <c r="K2502" s="1394"/>
      <c r="L2502" s="1394"/>
      <c r="M2502" s="1388"/>
      <c r="N2502" s="1560" t="str">
        <f>AC2480</f>
        <v/>
      </c>
      <c r="O2502" s="1403"/>
      <c r="P2502" s="1403"/>
      <c r="Q2502" s="1403"/>
      <c r="R2502" s="1403"/>
      <c r="S2502" s="1403"/>
      <c r="T2502" s="1268"/>
      <c r="U2502" s="1268"/>
      <c r="V2502" s="1268"/>
      <c r="W2502" s="989"/>
      <c r="X2502" s="1251"/>
      <c r="AJ2502" s="1298"/>
      <c r="AL2502" s="20"/>
    </row>
    <row r="2503" spans="1:38" s="1269" customFormat="1" ht="15">
      <c r="A2503" s="1704">
        <f>IF(G2480="",0,1)</f>
        <v>0</v>
      </c>
      <c r="B2503" s="1629"/>
      <c r="C2503" s="1283"/>
      <c r="D2503" s="1548"/>
      <c r="E2503" s="1474" t="str">
        <f t="shared" si="237"/>
        <v/>
      </c>
      <c r="F2503" s="1789"/>
      <c r="G2503" s="1393" t="str">
        <f>G$88</f>
        <v>Gestion climatique</v>
      </c>
      <c r="H2503" s="1393"/>
      <c r="I2503" s="1394"/>
      <c r="J2503" s="1394"/>
      <c r="K2503" s="1394"/>
      <c r="L2503" s="1394"/>
      <c r="M2503" s="1388"/>
      <c r="N2503" s="1560" t="str">
        <f>AD2480</f>
        <v/>
      </c>
      <c r="O2503" s="1403"/>
      <c r="P2503" s="1403"/>
      <c r="Q2503" s="1403"/>
      <c r="R2503" s="1403"/>
      <c r="S2503" s="1403"/>
      <c r="T2503" s="1268"/>
      <c r="U2503" s="1268"/>
      <c r="V2503" s="1268"/>
      <c r="W2503" s="989"/>
      <c r="X2503" s="1251"/>
      <c r="AJ2503" s="1298"/>
      <c r="AL2503" s="20"/>
    </row>
    <row r="2504" spans="1:38" s="1269" customFormat="1" ht="15">
      <c r="A2504" s="1704">
        <f>IF(G2480="",0,1)</f>
        <v>0</v>
      </c>
      <c r="B2504" s="1629"/>
      <c r="C2504" s="1283"/>
      <c r="D2504" s="1548"/>
      <c r="E2504" s="1474" t="str">
        <f t="shared" si="237"/>
        <v/>
      </c>
      <c r="F2504" s="1789"/>
      <c r="G2504" s="1265"/>
      <c r="H2504" s="1265"/>
      <c r="I2504" s="1266"/>
      <c r="J2504" s="1266"/>
      <c r="K2504" s="1266"/>
      <c r="L2504" s="1266"/>
      <c r="M2504" s="1405"/>
      <c r="N2504" s="1268"/>
      <c r="O2504" s="1268"/>
      <c r="P2504" s="1268"/>
      <c r="Q2504" s="1268"/>
      <c r="R2504" s="1268"/>
      <c r="S2504" s="1268"/>
      <c r="T2504" s="1268"/>
      <c r="U2504" s="1268"/>
      <c r="V2504" s="1268"/>
      <c r="W2504" s="989"/>
      <c r="X2504" s="1251"/>
      <c r="AJ2504" s="1298"/>
      <c r="AL2504" s="20"/>
    </row>
    <row r="2505" spans="1:38" s="1269" customFormat="1" ht="15">
      <c r="A2505" s="1704">
        <f>IF(G2480="",0,1)</f>
        <v>0</v>
      </c>
      <c r="B2505" s="1629"/>
      <c r="C2505" s="1283"/>
      <c r="D2505" s="1548"/>
      <c r="E2505" s="1474" t="str">
        <f t="shared" si="237"/>
        <v/>
      </c>
      <c r="F2505" s="1789"/>
      <c r="G2505" s="1406"/>
      <c r="H2505" s="1266"/>
      <c r="I2505" s="1266"/>
      <c r="J2505" s="1266"/>
      <c r="K2505" s="1266"/>
      <c r="L2505" s="1266"/>
      <c r="M2505" s="1399"/>
      <c r="N2505" s="1268"/>
      <c r="O2505" s="1268"/>
      <c r="P2505" s="1268"/>
      <c r="Q2505" s="1268"/>
      <c r="R2505" s="1268"/>
      <c r="S2505" s="1268"/>
      <c r="T2505" s="1268"/>
      <c r="U2505" s="1268"/>
      <c r="V2505" s="1268"/>
      <c r="W2505" s="989"/>
      <c r="X2505" s="1251"/>
      <c r="AJ2505" s="1298"/>
      <c r="AL2505" s="20"/>
    </row>
    <row r="2506" spans="1:38" s="1269" customFormat="1" ht="15">
      <c r="A2506" s="1704">
        <f>IF(G2480="",0,1)</f>
        <v>0</v>
      </c>
      <c r="B2506" s="1629"/>
      <c r="C2506" s="1283"/>
      <c r="D2506" s="1548"/>
      <c r="E2506" s="1474" t="str">
        <f t="shared" si="237"/>
        <v/>
      </c>
      <c r="F2506" s="1789"/>
      <c r="G2506" s="1406"/>
      <c r="H2506" s="1266"/>
      <c r="I2506" s="1266"/>
      <c r="J2506" s="1266"/>
      <c r="K2506" s="1266"/>
      <c r="L2506" s="1266"/>
      <c r="M2506" s="1399"/>
      <c r="N2506" s="1268"/>
      <c r="O2506" s="1268"/>
      <c r="P2506" s="1268"/>
      <c r="Q2506" s="1268"/>
      <c r="R2506" s="1268"/>
      <c r="S2506" s="1268"/>
      <c r="T2506" s="1268"/>
      <c r="U2506" s="1268"/>
      <c r="V2506" s="1268"/>
      <c r="W2506" s="989"/>
      <c r="X2506" s="1251"/>
      <c r="AJ2506" s="1298"/>
      <c r="AL2506" s="20"/>
    </row>
    <row r="2507" spans="1:38" s="1269" customFormat="1" ht="15">
      <c r="A2507" s="1704">
        <f>IF(G2480="",0,1)</f>
        <v>0</v>
      </c>
      <c r="B2507" s="1629"/>
      <c r="C2507" s="1283"/>
      <c r="D2507" s="1548"/>
      <c r="E2507" s="1474" t="str">
        <f t="shared" si="237"/>
        <v/>
      </c>
      <c r="F2507" s="1789"/>
      <c r="G2507" s="1406"/>
      <c r="H2507" s="1266"/>
      <c r="I2507" s="1266"/>
      <c r="J2507" s="1266"/>
      <c r="K2507" s="1266"/>
      <c r="L2507" s="1266"/>
      <c r="M2507" s="1399"/>
      <c r="N2507" s="1268"/>
      <c r="O2507" s="1268"/>
      <c r="P2507" s="1268"/>
      <c r="Q2507" s="1268"/>
      <c r="R2507" s="1268"/>
      <c r="S2507" s="1268"/>
      <c r="T2507" s="1268"/>
      <c r="U2507" s="1268"/>
      <c r="V2507" s="1268"/>
      <c r="W2507" s="989"/>
      <c r="X2507" s="1251"/>
      <c r="AJ2507" s="1298"/>
      <c r="AL2507" s="20"/>
    </row>
    <row r="2508" spans="1:38" s="1292" customFormat="1" ht="17.25" customHeight="1">
      <c r="A2508" s="1704">
        <f>IF(G2480="",0,1)</f>
        <v>0</v>
      </c>
      <c r="B2508" s="1629"/>
      <c r="C2508" s="1283"/>
      <c r="D2508" s="677"/>
      <c r="E2508" s="1474" t="str">
        <f t="shared" si="237"/>
        <v/>
      </c>
      <c r="F2508" s="1789"/>
      <c r="G2508" s="779"/>
      <c r="H2508" s="779"/>
      <c r="I2508" s="779"/>
      <c r="J2508" s="779"/>
      <c r="K2508" s="779"/>
      <c r="L2508" s="779"/>
      <c r="M2508" s="779"/>
      <c r="N2508" s="779"/>
      <c r="O2508" s="779"/>
      <c r="P2508" s="779"/>
      <c r="Q2508" s="779"/>
      <c r="R2508" s="779"/>
      <c r="S2508" s="779"/>
      <c r="T2508" s="779"/>
      <c r="U2508" s="2167"/>
      <c r="V2508" s="2167"/>
      <c r="W2508" s="989"/>
    </row>
    <row r="2509" spans="1:38" s="1292" customFormat="1" ht="21.75" customHeight="1" thickBot="1">
      <c r="A2509" s="1704">
        <f>IF(G2480="",0,1)</f>
        <v>0</v>
      </c>
      <c r="B2509" s="1629"/>
      <c r="C2509" s="1283"/>
      <c r="D2509" s="677"/>
      <c r="E2509" s="1474" t="str">
        <f t="shared" si="237"/>
        <v/>
      </c>
      <c r="F2509" s="1789"/>
      <c r="G2509" s="777" t="str">
        <f>CONCATENATE(G2480, G$40)</f>
        <v>: Recommandations spécifiques d'investissement</v>
      </c>
      <c r="H2509" s="777"/>
      <c r="I2509" s="777"/>
      <c r="J2509" s="777"/>
      <c r="K2509" s="777"/>
      <c r="L2509" s="777"/>
      <c r="M2509" s="777"/>
      <c r="N2509" s="777"/>
      <c r="O2509" s="777"/>
      <c r="P2509" s="777"/>
      <c r="Q2509" s="777"/>
      <c r="R2509" s="777"/>
      <c r="S2509" s="777"/>
      <c r="T2509" s="777"/>
      <c r="U2509" s="1410"/>
      <c r="V2509" s="1410"/>
      <c r="W2509" s="1410"/>
      <c r="X2509" s="1410"/>
    </row>
    <row r="2510" spans="1:38" s="1292" customFormat="1" ht="21.75" customHeight="1">
      <c r="A2510" s="1704">
        <f>IF(G2480="",0,1)</f>
        <v>0</v>
      </c>
      <c r="B2510" s="1629"/>
      <c r="C2510" s="1283"/>
      <c r="D2510" s="677"/>
      <c r="E2510" s="1474" t="str">
        <f t="shared" si="237"/>
        <v/>
      </c>
      <c r="F2510" s="1789"/>
      <c r="G2510" s="779"/>
      <c r="H2510" s="779"/>
      <c r="I2510" s="779"/>
      <c r="J2510" s="779"/>
      <c r="K2510" s="779"/>
      <c r="L2510" s="779"/>
      <c r="M2510" s="779"/>
      <c r="N2510" s="779"/>
      <c r="O2510" s="779"/>
      <c r="P2510" s="779"/>
      <c r="Q2510" s="779"/>
      <c r="R2510" s="779"/>
      <c r="S2510" s="779"/>
      <c r="T2510" s="779"/>
      <c r="U2510" s="1423"/>
      <c r="V2510" s="1423"/>
      <c r="W2510" s="1423"/>
      <c r="AG2510" s="1292" t="s">
        <v>242</v>
      </c>
      <c r="AI2510" s="1292" t="s">
        <v>872</v>
      </c>
    </row>
    <row r="2511" spans="1:38" s="1292" customFormat="1" ht="16" customHeight="1">
      <c r="A2511" s="1704">
        <f>IF(G2480="",0,1)</f>
        <v>0</v>
      </c>
      <c r="B2511" s="1629"/>
      <c r="C2511" s="1283"/>
      <c r="D2511" s="677"/>
      <c r="E2511" s="1474" t="str">
        <f t="shared" si="237"/>
        <v/>
      </c>
      <c r="F2511" s="1789"/>
      <c r="G2511" s="1309" t="str">
        <f>G$96</f>
        <v>Elément</v>
      </c>
      <c r="H2511" s="1309"/>
      <c r="I2511" s="1309"/>
      <c r="J2511" s="1309"/>
      <c r="K2511" s="1309" t="str">
        <f>K$96</f>
        <v>Mesure</v>
      </c>
      <c r="L2511" s="1309"/>
      <c r="M2511" s="1309"/>
      <c r="N2511" s="1309"/>
      <c r="O2511" s="1309"/>
      <c r="P2511" s="1309"/>
      <c r="Q2511" s="1309"/>
      <c r="R2511" s="1309" t="str">
        <f>R$96</f>
        <v>Réalisation</v>
      </c>
      <c r="S2511" s="1310" t="str">
        <f>S$96</f>
        <v>Economie</v>
      </c>
      <c r="T2511" s="1310"/>
      <c r="U2511" s="2180" t="s">
        <v>74</v>
      </c>
      <c r="V2511" s="2180"/>
      <c r="W2511" s="2180"/>
      <c r="X2511" s="1310" t="str">
        <f>X$96</f>
        <v>Economies</v>
      </c>
      <c r="AA2511" s="101" t="s">
        <v>903</v>
      </c>
      <c r="AD2511" s="101" t="s">
        <v>902</v>
      </c>
      <c r="AG2511" s="101" t="s">
        <v>532</v>
      </c>
      <c r="AI2511" s="101" t="s">
        <v>902</v>
      </c>
    </row>
    <row r="2512" spans="1:38" s="1292" customFormat="1" ht="16" customHeight="1">
      <c r="A2512" s="1704">
        <f>IF(G2480="",0,1)</f>
        <v>0</v>
      </c>
      <c r="B2512" s="1629"/>
      <c r="C2512" s="1283"/>
      <c r="D2512" s="677"/>
      <c r="E2512" s="1474" t="str">
        <f t="shared" si="237"/>
        <v/>
      </c>
      <c r="F2512" s="1789"/>
      <c r="G2512" s="1311"/>
      <c r="H2512" s="1311"/>
      <c r="I2512" s="1311"/>
      <c r="J2512" s="1311"/>
      <c r="K2512" s="1311"/>
      <c r="L2512" s="1311"/>
      <c r="M2512" s="1311"/>
      <c r="N2512" s="1311"/>
      <c r="O2512" s="1311"/>
      <c r="P2512" s="1311"/>
      <c r="Q2512" s="1311"/>
      <c r="R2512" s="1311"/>
      <c r="S2512" s="1312" t="str">
        <f>S$97</f>
        <v>calculée</v>
      </c>
      <c r="T2512" s="1312"/>
      <c r="U2512" s="1312"/>
      <c r="V2512" s="1312"/>
      <c r="W2512" s="1312"/>
      <c r="X2512" s="1312" t="str">
        <f>X$97</f>
        <v>des mesures</v>
      </c>
      <c r="Z2512" s="2165" t="s">
        <v>594</v>
      </c>
      <c r="AA2512" s="2165" t="str">
        <f>$R$40</f>
        <v>d'ici à 4 ans</v>
      </c>
      <c r="AB2512" s="2165" t="str">
        <f>$R$41</f>
        <v>d'ici à 8 ans</v>
      </c>
      <c r="AD2512" s="2165" t="str">
        <f>$R$40</f>
        <v>d'ici à 4 ans</v>
      </c>
      <c r="AE2512" s="2165" t="str">
        <f>$R$41</f>
        <v>d'ici à 8 ans</v>
      </c>
      <c r="AG2512" s="2165" t="str">
        <f>$R$40</f>
        <v>d'ici à 4 ans</v>
      </c>
      <c r="AH2512" s="2165" t="str">
        <f>$R$41</f>
        <v>d'ici à 8 ans</v>
      </c>
      <c r="AI2512" s="2165" t="str">
        <f>$R$40</f>
        <v>d'ici à 4 ans</v>
      </c>
      <c r="AJ2512" s="2165" t="str">
        <f>$R$41</f>
        <v>d'ici à 8 ans</v>
      </c>
    </row>
    <row r="2513" spans="1:38" s="1292" customFormat="1" ht="16" customHeight="1">
      <c r="A2513" s="1704">
        <f>IF(G2480="",0,1)</f>
        <v>0</v>
      </c>
      <c r="B2513" s="1629"/>
      <c r="C2513" s="1283"/>
      <c r="D2513" s="677"/>
      <c r="E2513" s="1474" t="str">
        <f t="shared" ref="E2513:E2544" si="238">IF((SUM(A2513:C2513))&gt;0,G$42,"")</f>
        <v/>
      </c>
      <c r="F2513" s="1789"/>
      <c r="G2513" s="1311"/>
      <c r="H2513" s="1311"/>
      <c r="I2513" s="1311"/>
      <c r="J2513" s="1311"/>
      <c r="K2513" s="1311"/>
      <c r="L2513" s="1311"/>
      <c r="M2513" s="1311"/>
      <c r="N2513" s="1311"/>
      <c r="O2513" s="1311"/>
      <c r="P2513" s="1311"/>
      <c r="Q2513" s="1311"/>
      <c r="R2513" s="1311"/>
      <c r="S2513" s="1312"/>
      <c r="T2513" s="1312"/>
      <c r="U2513" s="1312"/>
      <c r="V2513" s="1312"/>
      <c r="W2513" s="1312"/>
      <c r="X2513" s="1312" t="str">
        <f>X$98</f>
        <v>choisies</v>
      </c>
      <c r="Z2513" s="2165"/>
      <c r="AA2513" s="2165"/>
      <c r="AB2513" s="2165"/>
      <c r="AD2513" s="2165"/>
      <c r="AE2513" s="2165"/>
      <c r="AG2513" s="2165"/>
      <c r="AH2513" s="2165"/>
      <c r="AI2513" s="2165"/>
      <c r="AJ2513" s="2165"/>
    </row>
    <row r="2514" spans="1:38" s="1292" customFormat="1" ht="16" customHeight="1">
      <c r="A2514" s="1704">
        <f>IF(G2480="",0,1)</f>
        <v>0</v>
      </c>
      <c r="B2514" s="1629"/>
      <c r="C2514" s="1283"/>
      <c r="D2514" s="677"/>
      <c r="E2514" s="1474" t="str">
        <f t="shared" si="238"/>
        <v/>
      </c>
      <c r="F2514" s="1789"/>
      <c r="G2514" s="1313"/>
      <c r="H2514" s="1313"/>
      <c r="I2514" s="1313"/>
      <c r="J2514" s="1313"/>
      <c r="K2514" s="1313"/>
      <c r="L2514" s="1313"/>
      <c r="M2514" s="1313"/>
      <c r="N2514" s="1313"/>
      <c r="O2514" s="1313"/>
      <c r="P2514" s="1313"/>
      <c r="Q2514" s="1313"/>
      <c r="R2514" s="1313"/>
      <c r="S2514" s="1314" t="s">
        <v>5</v>
      </c>
      <c r="T2514" s="1314"/>
      <c r="U2514" s="2181" t="str">
        <f>U$99</f>
        <v>[oui/non]</v>
      </c>
      <c r="V2514" s="2181"/>
      <c r="W2514" s="2181"/>
      <c r="X2514" s="1314" t="s">
        <v>5</v>
      </c>
      <c r="Z2514" s="2165"/>
      <c r="AA2514" s="2165"/>
      <c r="AB2514" s="2165"/>
      <c r="AD2514" s="2165"/>
      <c r="AE2514" s="2165"/>
      <c r="AG2514" s="2165"/>
      <c r="AH2514" s="2165"/>
      <c r="AI2514" s="2165"/>
      <c r="AJ2514" s="2165"/>
    </row>
    <row r="2515" spans="1:38" s="1292" customFormat="1" ht="16" customHeight="1">
      <c r="A2515" s="1704">
        <f>IF(G2480="",0,1)</f>
        <v>0</v>
      </c>
      <c r="B2515" s="1629"/>
      <c r="C2515" s="1283"/>
      <c r="D2515" s="677"/>
      <c r="E2515" s="1474" t="str">
        <f t="shared" si="238"/>
        <v/>
      </c>
      <c r="F2515" s="1789"/>
      <c r="G2515" s="1311"/>
      <c r="H2515" s="1311"/>
      <c r="I2515" s="1311"/>
      <c r="J2515" s="1311"/>
      <c r="K2515" s="1311"/>
      <c r="L2515" s="1311"/>
      <c r="M2515" s="1311"/>
      <c r="N2515" s="1311"/>
      <c r="O2515" s="1311"/>
      <c r="P2515" s="1311"/>
      <c r="Q2515" s="1311"/>
      <c r="R2515" s="1311"/>
      <c r="T2515" s="1312"/>
      <c r="U2515" s="1312"/>
      <c r="V2515" s="1312"/>
      <c r="Z2515" s="2165"/>
      <c r="AA2515" s="2165"/>
      <c r="AB2515" s="2165"/>
      <c r="AD2515" s="2165"/>
      <c r="AE2515" s="2165"/>
      <c r="AG2515" s="2165"/>
      <c r="AH2515" s="2165"/>
      <c r="AI2515" s="2165"/>
      <c r="AJ2515" s="2165"/>
    </row>
    <row r="2516" spans="1:38" s="1292" customFormat="1" ht="12" customHeight="1">
      <c r="A2516" s="1704">
        <f>IF(G2480="",0,1)</f>
        <v>0</v>
      </c>
      <c r="B2516" s="1629"/>
      <c r="C2516" s="1283"/>
      <c r="D2516" s="677"/>
      <c r="E2516" s="1474" t="str">
        <f t="shared" si="238"/>
        <v/>
      </c>
      <c r="F2516" s="1789"/>
      <c r="G2516" s="1315"/>
      <c r="H2516" s="1315"/>
      <c r="I2516" s="1315"/>
      <c r="J2516" s="1315"/>
      <c r="K2516" s="1315"/>
      <c r="L2516" s="1315"/>
      <c r="M2516" s="1315"/>
      <c r="N2516" s="1315"/>
      <c r="O2516" s="1315"/>
      <c r="P2516" s="1315"/>
      <c r="Q2516" s="1315"/>
      <c r="R2516" s="1315"/>
      <c r="S2516" s="1315"/>
      <c r="T2516" s="1315"/>
      <c r="U2516" s="1312"/>
      <c r="V2516" s="1315"/>
      <c r="W2516" s="1315"/>
      <c r="X2516" s="1315"/>
      <c r="Z2516" s="2165"/>
      <c r="AA2516" s="2165"/>
      <c r="AB2516" s="2165"/>
      <c r="AD2516" s="2165"/>
      <c r="AE2516" s="2165"/>
      <c r="AG2516" s="2165"/>
      <c r="AH2516" s="2165"/>
      <c r="AI2516" s="2165"/>
      <c r="AJ2516" s="2165"/>
    </row>
    <row r="2517" spans="1:38" s="737" customFormat="1" ht="17" customHeight="1">
      <c r="A2517" s="1704">
        <f>IF(G2480="",0,1)</f>
        <v>0</v>
      </c>
      <c r="B2517" s="1655"/>
      <c r="C2517" s="1283"/>
      <c r="D2517" s="1561"/>
      <c r="E2517" s="1474" t="str">
        <f t="shared" si="238"/>
        <v/>
      </c>
      <c r="F2517" s="1789"/>
      <c r="G2517" s="1316"/>
      <c r="H2517" s="1317" t="str">
        <f>H$102</f>
        <v>Ecran thermique</v>
      </c>
      <c r="I2517" s="1317"/>
      <c r="J2517" s="1317"/>
      <c r="K2517" s="2173" t="str">
        <f>AF2480</f>
        <v/>
      </c>
      <c r="L2517" s="2173"/>
      <c r="M2517" s="2173"/>
      <c r="N2517" s="2173"/>
      <c r="O2517" s="2173"/>
      <c r="P2517" s="2173"/>
      <c r="Q2517" s="2173"/>
      <c r="R2517" s="1318" t="str">
        <f>IF(S2517=0,"",IF(BC2480=Q$40,R$40,R$41))</f>
        <v>d'ici à 8 ans</v>
      </c>
      <c r="S2517" s="1319" t="str">
        <f>AT2480</f>
        <v/>
      </c>
      <c r="T2517" s="1319"/>
      <c r="U2517" s="1319"/>
      <c r="V2517" s="527"/>
      <c r="W2517" s="1320"/>
      <c r="X2517" s="1319" t="str">
        <f>IF(V2517=V$41,0,S2517)</f>
        <v/>
      </c>
      <c r="Z2517" s="1321">
        <f>IF(S2517=0,1,IF(V2517=V$41,2,3))</f>
        <v>3</v>
      </c>
      <c r="AA2517" s="1322">
        <f>IF(R2517=AA2512,S2517,0)</f>
        <v>0</v>
      </c>
      <c r="AB2517" s="1322" t="str">
        <f>IF(R2517=AB2512,S2517,0)</f>
        <v/>
      </c>
      <c r="AC2517" s="1292"/>
      <c r="AD2517" s="1322">
        <f>IF(R2517=AD2512,X2517,0)</f>
        <v>0</v>
      </c>
      <c r="AE2517" s="1322" t="str">
        <f>IF(R2517=AE2512,X2517,0)</f>
        <v/>
      </c>
      <c r="AF2517" s="40"/>
      <c r="AG2517" s="1322">
        <f>AD2517</f>
        <v>0</v>
      </c>
      <c r="AH2517" s="1562" t="str">
        <f>AE2517</f>
        <v/>
      </c>
      <c r="AI2517" s="1563">
        <f>IF(W2517=AI2512,AC2517,0)</f>
        <v>0</v>
      </c>
      <c r="AJ2517" s="1563">
        <f>IF(W2517=AJ2512,AC2517,0)</f>
        <v>0</v>
      </c>
      <c r="AK2517" s="40"/>
      <c r="AL2517" s="40"/>
    </row>
    <row r="2518" spans="1:38" s="737" customFormat="1" ht="47" customHeight="1">
      <c r="A2518" s="1704">
        <f>IF(G2480="",0,1)</f>
        <v>0</v>
      </c>
      <c r="B2518" s="1655"/>
      <c r="C2518" s="1283"/>
      <c r="D2518" s="1561"/>
      <c r="E2518" s="1474" t="str">
        <f t="shared" si="238"/>
        <v/>
      </c>
      <c r="F2518" s="1789"/>
      <c r="G2518" s="1323"/>
      <c r="H2518" s="1324"/>
      <c r="I2518" s="1324"/>
      <c r="J2518" s="1324"/>
      <c r="K2518" s="2174"/>
      <c r="L2518" s="2174"/>
      <c r="M2518" s="2174"/>
      <c r="N2518" s="2174"/>
      <c r="O2518" s="2174"/>
      <c r="P2518" s="2174"/>
      <c r="Q2518" s="2174"/>
      <c r="R2518" s="1325"/>
      <c r="S2518" s="1326"/>
      <c r="T2518" s="1326"/>
      <c r="U2518" s="1326"/>
      <c r="V2518" s="1326"/>
      <c r="W2518" s="1326"/>
      <c r="X2518" s="1326"/>
      <c r="AC2518" s="1292"/>
      <c r="AF2518" s="40"/>
      <c r="AI2518" s="1443"/>
      <c r="AJ2518" s="1443"/>
      <c r="AK2518" s="40"/>
      <c r="AL2518" s="40"/>
    </row>
    <row r="2519" spans="1:38" s="737" customFormat="1" ht="17" customHeight="1">
      <c r="A2519" s="1704">
        <f>IF(G2480="",0,1)</f>
        <v>0</v>
      </c>
      <c r="B2519" s="1655"/>
      <c r="C2519" s="1283"/>
      <c r="D2519" s="1561"/>
      <c r="E2519" s="1474" t="str">
        <f t="shared" si="238"/>
        <v/>
      </c>
      <c r="F2519" s="1789"/>
      <c r="G2519" s="1316"/>
      <c r="H2519" s="1317" t="str">
        <f>H$104</f>
        <v>Toit</v>
      </c>
      <c r="I2519" s="1317"/>
      <c r="J2519" s="1317"/>
      <c r="K2519" s="2173" t="str">
        <f>AG2480</f>
        <v/>
      </c>
      <c r="L2519" s="2173"/>
      <c r="M2519" s="2173"/>
      <c r="N2519" s="2173"/>
      <c r="O2519" s="2173"/>
      <c r="P2519" s="2173"/>
      <c r="Q2519" s="2173"/>
      <c r="R2519" s="1318" t="str">
        <f>IF(S2519=0,"",IF(BD2480=Q$40,R$40,R$41))</f>
        <v>d'ici à 8 ans</v>
      </c>
      <c r="S2519" s="1327" t="str">
        <f>AU2480</f>
        <v/>
      </c>
      <c r="T2519" s="1327"/>
      <c r="U2519" s="1327"/>
      <c r="V2519" s="527"/>
      <c r="W2519" s="1320"/>
      <c r="X2519" s="1319" t="str">
        <f>IF(V2519=V$41,0,S2519)</f>
        <v/>
      </c>
      <c r="Z2519" s="1328">
        <f>IF(S2519=0,1,IF(V2519=V$41,2,3))</f>
        <v>3</v>
      </c>
      <c r="AA2519" s="1322">
        <f>IF(R2519=AA2512,S2519,0)</f>
        <v>0</v>
      </c>
      <c r="AB2519" s="1322" t="str">
        <f>IF(R2519=AB2512,S2519,0)</f>
        <v/>
      </c>
      <c r="AC2519" s="1292"/>
      <c r="AD2519" s="1322">
        <f>IF(R2519=AD2512,X2519,0)</f>
        <v>0</v>
      </c>
      <c r="AE2519" s="1322" t="str">
        <f>IF(R2519=AE2512,X2519,0)</f>
        <v/>
      </c>
      <c r="AF2519" s="40"/>
      <c r="AG2519" s="1322">
        <f>AD2519</f>
        <v>0</v>
      </c>
      <c r="AH2519" s="1562" t="str">
        <f>AE2519</f>
        <v/>
      </c>
      <c r="AI2519" s="1563">
        <f>IF(W2519=AI2512,AC2519,0)</f>
        <v>0</v>
      </c>
      <c r="AJ2519" s="1563">
        <f>IF(W2519=AJ2512,AC2519,0)</f>
        <v>0</v>
      </c>
      <c r="AK2519" s="40"/>
      <c r="AL2519" s="40"/>
    </row>
    <row r="2520" spans="1:38" s="737" customFormat="1" ht="92" customHeight="1">
      <c r="A2520" s="1704">
        <f>IF(G2480="",0,1)</f>
        <v>0</v>
      </c>
      <c r="B2520" s="1655"/>
      <c r="C2520" s="1283"/>
      <c r="D2520" s="1561"/>
      <c r="E2520" s="1474" t="str">
        <f t="shared" si="238"/>
        <v/>
      </c>
      <c r="F2520" s="1789"/>
      <c r="G2520" s="1323"/>
      <c r="H2520" s="1324"/>
      <c r="I2520" s="1324"/>
      <c r="J2520" s="1324"/>
      <c r="K2520" s="2174"/>
      <c r="L2520" s="2174"/>
      <c r="M2520" s="2174"/>
      <c r="N2520" s="2174"/>
      <c r="O2520" s="2174"/>
      <c r="P2520" s="2174"/>
      <c r="Q2520" s="2174"/>
      <c r="R2520" s="1325"/>
      <c r="S2520" s="1326"/>
      <c r="T2520" s="1326"/>
      <c r="U2520" s="1326"/>
      <c r="V2520" s="1326"/>
      <c r="W2520" s="1326"/>
      <c r="X2520" s="1326"/>
      <c r="AC2520" s="1292"/>
      <c r="AF2520" s="40"/>
      <c r="AI2520" s="1443"/>
      <c r="AJ2520" s="1443"/>
      <c r="AK2520" s="40"/>
      <c r="AL2520" s="40"/>
    </row>
    <row r="2521" spans="1:38" s="737" customFormat="1" ht="17" customHeight="1">
      <c r="A2521" s="1704">
        <f>IF(G2480="",0,1)</f>
        <v>0</v>
      </c>
      <c r="B2521" s="1655"/>
      <c r="C2521" s="1283"/>
      <c r="D2521" s="1561"/>
      <c r="E2521" s="1474" t="str">
        <f t="shared" si="238"/>
        <v/>
      </c>
      <c r="F2521" s="1789"/>
      <c r="G2521" s="1316"/>
      <c r="H2521" s="1317" t="str">
        <f>H$106</f>
        <v>Parois latérales et pignons</v>
      </c>
      <c r="I2521" s="1317"/>
      <c r="J2521" s="1317"/>
      <c r="K2521" s="2173" t="str">
        <f>AH2480</f>
        <v/>
      </c>
      <c r="L2521" s="2173"/>
      <c r="M2521" s="2173"/>
      <c r="N2521" s="2173"/>
      <c r="O2521" s="2173"/>
      <c r="P2521" s="2173"/>
      <c r="Q2521" s="2173"/>
      <c r="R2521" s="1318" t="str">
        <f>IF(S2521=0,"",IF(BE2480=Q$40,R$40,R$41))</f>
        <v>d'ici à 8 ans</v>
      </c>
      <c r="S2521" s="1327" t="str">
        <f>AV2480</f>
        <v/>
      </c>
      <c r="T2521" s="1327"/>
      <c r="U2521" s="1327"/>
      <c r="V2521" s="527"/>
      <c r="W2521" s="1320"/>
      <c r="X2521" s="1319" t="str">
        <f>IF(V2521=V$41,0,S2521)</f>
        <v/>
      </c>
      <c r="Z2521" s="1328">
        <f>IF(S2521=0,1,IF(V2521=V$41,2,3))</f>
        <v>3</v>
      </c>
      <c r="AA2521" s="1322">
        <f>IF(R2521=AA2512,S2521,0)</f>
        <v>0</v>
      </c>
      <c r="AB2521" s="1322" t="str">
        <f>IF(R2521=AB2512,S2521,0)</f>
        <v/>
      </c>
      <c r="AC2521" s="1292"/>
      <c r="AD2521" s="1322">
        <f>IF(R2521=AD2512,X2521,0)</f>
        <v>0</v>
      </c>
      <c r="AE2521" s="1322" t="str">
        <f>IF(R2521=AE2512,X2521,0)</f>
        <v/>
      </c>
      <c r="AF2521" s="40"/>
      <c r="AG2521" s="1322">
        <f>AD2521</f>
        <v>0</v>
      </c>
      <c r="AH2521" s="1562" t="str">
        <f>AE2521</f>
        <v/>
      </c>
      <c r="AI2521" s="1563">
        <f>IF(W2521=AI2512,AC2521,0)</f>
        <v>0</v>
      </c>
      <c r="AJ2521" s="1563">
        <f>IF(W2521=AJ2512,AC2521,0)</f>
        <v>0</v>
      </c>
      <c r="AK2521" s="40"/>
      <c r="AL2521" s="40"/>
    </row>
    <row r="2522" spans="1:38" s="737" customFormat="1" ht="34" customHeight="1">
      <c r="A2522" s="1704">
        <f>IF(G2480="",0,1)</f>
        <v>0</v>
      </c>
      <c r="B2522" s="1655"/>
      <c r="C2522" s="1283"/>
      <c r="D2522" s="1561"/>
      <c r="E2522" s="1474" t="str">
        <f t="shared" si="238"/>
        <v/>
      </c>
      <c r="F2522" s="1789"/>
      <c r="G2522" s="1323"/>
      <c r="H2522" s="1324"/>
      <c r="I2522" s="1324"/>
      <c r="J2522" s="1324"/>
      <c r="K2522" s="2174"/>
      <c r="L2522" s="2174"/>
      <c r="M2522" s="2174"/>
      <c r="N2522" s="2174"/>
      <c r="O2522" s="2174"/>
      <c r="P2522" s="2174"/>
      <c r="Q2522" s="2174"/>
      <c r="R2522" s="1325"/>
      <c r="S2522" s="1326"/>
      <c r="T2522" s="1326"/>
      <c r="U2522" s="1326"/>
      <c r="V2522" s="1326"/>
      <c r="W2522" s="1326"/>
      <c r="X2522" s="1326"/>
      <c r="AC2522" s="1292"/>
      <c r="AI2522" s="1443"/>
      <c r="AJ2522" s="1443"/>
      <c r="AK2522" s="40"/>
      <c r="AL2522" s="40"/>
    </row>
    <row r="2523" spans="1:38" s="737" customFormat="1" ht="17" customHeight="1">
      <c r="A2523" s="1704">
        <f>IF(G2480="",0,1)</f>
        <v>0</v>
      </c>
      <c r="B2523" s="1655"/>
      <c r="C2523" s="1283"/>
      <c r="D2523" s="1561"/>
      <c r="E2523" s="1474" t="str">
        <f t="shared" si="238"/>
        <v/>
      </c>
      <c r="F2523" s="1789"/>
      <c r="G2523" s="1316"/>
      <c r="H2523" s="1317" t="str">
        <f>H$108</f>
        <v>Etanchéité</v>
      </c>
      <c r="I2523" s="1317"/>
      <c r="J2523" s="1317"/>
      <c r="K2523" s="2173" t="str">
        <f>AI2480</f>
        <v/>
      </c>
      <c r="L2523" s="2173"/>
      <c r="M2523" s="2173"/>
      <c r="N2523" s="2173"/>
      <c r="O2523" s="2173"/>
      <c r="P2523" s="2173"/>
      <c r="Q2523" s="2173"/>
      <c r="R2523" s="1318" t="str">
        <f>IF(S2523=0,"",IF(BF2480=Q$40,R$40,R$41))</f>
        <v>d'ici à 8 ans</v>
      </c>
      <c r="S2523" s="1327" t="str">
        <f>AW2480</f>
        <v/>
      </c>
      <c r="T2523" s="1327"/>
      <c r="U2523" s="1327"/>
      <c r="V2523" s="527"/>
      <c r="W2523" s="1320"/>
      <c r="X2523" s="1319" t="str">
        <f>IF(V2523=V$41,0,S2523)</f>
        <v/>
      </c>
      <c r="Z2523" s="1328">
        <f>IF(S2523=0,1,IF(V2523=V$41,2,3))</f>
        <v>3</v>
      </c>
      <c r="AA2523" s="1322">
        <f>IF(R2523=AA2512,S2523,0)</f>
        <v>0</v>
      </c>
      <c r="AB2523" s="1322" t="str">
        <f>IF(R2523=AB2512,S2523,0)</f>
        <v/>
      </c>
      <c r="AC2523" s="1292"/>
      <c r="AD2523" s="1322">
        <f>IF(R2523=AD2512,X2523,0)</f>
        <v>0</v>
      </c>
      <c r="AE2523" s="1322" t="str">
        <f>IF(R2523=AE2512,X2523,0)</f>
        <v/>
      </c>
      <c r="AF2523" s="40"/>
      <c r="AG2523" s="1322">
        <f>AD2523</f>
        <v>0</v>
      </c>
      <c r="AH2523" s="1562" t="str">
        <f>AE2523</f>
        <v/>
      </c>
      <c r="AI2523" s="1563">
        <f>IF(W2523=AI2512,AC2523,0)</f>
        <v>0</v>
      </c>
      <c r="AJ2523" s="1563">
        <f>IF(W2523=AJ2512,AC2523,0)</f>
        <v>0</v>
      </c>
      <c r="AK2523" s="40"/>
      <c r="AL2523" s="40"/>
    </row>
    <row r="2524" spans="1:38" s="737" customFormat="1" ht="47" customHeight="1">
      <c r="A2524" s="1704">
        <f>IF(G2480="",0,1)</f>
        <v>0</v>
      </c>
      <c r="B2524" s="1655"/>
      <c r="C2524" s="1283"/>
      <c r="D2524" s="1561"/>
      <c r="E2524" s="1474" t="str">
        <f t="shared" si="238"/>
        <v/>
      </c>
      <c r="F2524" s="1789"/>
      <c r="G2524" s="1323"/>
      <c r="H2524" s="1324"/>
      <c r="I2524" s="1324"/>
      <c r="J2524" s="1324"/>
      <c r="K2524" s="2174"/>
      <c r="L2524" s="2174"/>
      <c r="M2524" s="2174"/>
      <c r="N2524" s="2174"/>
      <c r="O2524" s="2174"/>
      <c r="P2524" s="2174"/>
      <c r="Q2524" s="2174"/>
      <c r="R2524" s="1325"/>
      <c r="S2524" s="1326"/>
      <c r="T2524" s="1326"/>
      <c r="U2524" s="1326"/>
      <c r="V2524" s="1326"/>
      <c r="W2524" s="1326"/>
      <c r="X2524" s="1326"/>
      <c r="AC2524" s="1292"/>
      <c r="AE2524" s="40"/>
      <c r="AF2524" s="40"/>
      <c r="AH2524" s="40"/>
      <c r="AI2524" s="1443"/>
      <c r="AJ2524" s="44"/>
      <c r="AK2524" s="40"/>
      <c r="AL2524" s="40"/>
    </row>
    <row r="2525" spans="1:38" s="737" customFormat="1" ht="17" customHeight="1">
      <c r="A2525" s="1704">
        <f>IF(G2480="",0,1)</f>
        <v>0</v>
      </c>
      <c r="B2525" s="1655"/>
      <c r="C2525" s="1283"/>
      <c r="D2525" s="1561"/>
      <c r="E2525" s="1474" t="str">
        <f t="shared" si="238"/>
        <v/>
      </c>
      <c r="F2525" s="1789"/>
      <c r="G2525" s="1316"/>
      <c r="H2525" s="1317" t="str">
        <f>H$110</f>
        <v>Gestion du climat</v>
      </c>
      <c r="I2525" s="1317"/>
      <c r="J2525" s="1317"/>
      <c r="K2525" s="2173" t="str">
        <f>AJ2480</f>
        <v/>
      </c>
      <c r="L2525" s="2173"/>
      <c r="M2525" s="2173"/>
      <c r="N2525" s="2173"/>
      <c r="O2525" s="2173"/>
      <c r="P2525" s="2173"/>
      <c r="Q2525" s="2173"/>
      <c r="R2525" s="1318" t="str">
        <f>IF(S2525=0,"",IF(BG2480=Q$40,R$40,R$41))</f>
        <v>d'ici à 8 ans</v>
      </c>
      <c r="S2525" s="1327" t="str">
        <f>AX2480</f>
        <v/>
      </c>
      <c r="T2525" s="1327"/>
      <c r="U2525" s="1327"/>
      <c r="V2525" s="527"/>
      <c r="W2525" s="1320"/>
      <c r="X2525" s="1319" t="str">
        <f>IF(V2525=V$41,0,S2525)</f>
        <v/>
      </c>
      <c r="Z2525" s="1328">
        <f>IF(S2525=0,1,IF(V2525=V$41,2,3))</f>
        <v>3</v>
      </c>
      <c r="AA2525" s="1322">
        <f>IF(R2525=AA2512,S2525,0)</f>
        <v>0</v>
      </c>
      <c r="AB2525" s="1322" t="str">
        <f>IF(R2525=AB2512,S2525,0)</f>
        <v/>
      </c>
      <c r="AC2525" s="1292"/>
      <c r="AD2525" s="1322">
        <f>IF(R2525=AD2512,X2525,0)</f>
        <v>0</v>
      </c>
      <c r="AE2525" s="1322" t="str">
        <f>IF(R2525=AE2512,X2525,0)</f>
        <v/>
      </c>
      <c r="AF2525" s="40"/>
      <c r="AG2525" s="1322">
        <f>AD2525</f>
        <v>0</v>
      </c>
      <c r="AH2525" s="1562" t="str">
        <f>AE2525</f>
        <v/>
      </c>
      <c r="AI2525" s="1563">
        <f>IF(W2525=AI2512,AC2525,0)</f>
        <v>0</v>
      </c>
      <c r="AJ2525" s="1563">
        <f>IF(W2525=AJ2512,AC2525,0)</f>
        <v>0</v>
      </c>
      <c r="AK2525" s="40"/>
      <c r="AL2525" s="40"/>
    </row>
    <row r="2526" spans="1:38" s="737" customFormat="1" ht="24" customHeight="1">
      <c r="A2526" s="1704">
        <f>IF(G2480="",0,1)</f>
        <v>0</v>
      </c>
      <c r="B2526" s="1655"/>
      <c r="C2526" s="1283"/>
      <c r="D2526" s="1561"/>
      <c r="E2526" s="1474" t="str">
        <f t="shared" si="238"/>
        <v/>
      </c>
      <c r="F2526" s="1789"/>
      <c r="G2526" s="1323"/>
      <c r="H2526" s="1324"/>
      <c r="I2526" s="1324"/>
      <c r="J2526" s="1324"/>
      <c r="K2526" s="2174"/>
      <c r="L2526" s="2174"/>
      <c r="M2526" s="2174"/>
      <c r="N2526" s="2174"/>
      <c r="O2526" s="2174"/>
      <c r="P2526" s="2174"/>
      <c r="Q2526" s="2174"/>
      <c r="R2526" s="1325"/>
      <c r="S2526" s="1326"/>
      <c r="T2526" s="1326"/>
      <c r="U2526" s="1326"/>
      <c r="V2526" s="1326"/>
      <c r="W2526" s="1326"/>
      <c r="X2526" s="1326"/>
      <c r="AC2526" s="1292"/>
      <c r="AE2526" s="40"/>
      <c r="AF2526" s="40"/>
      <c r="AH2526" s="40"/>
      <c r="AJ2526" s="40"/>
      <c r="AK2526" s="40"/>
      <c r="AL2526" s="40"/>
    </row>
    <row r="2527" spans="1:38" s="737" customFormat="1" ht="17" customHeight="1">
      <c r="A2527" s="1704">
        <f>IF(G2480="",0,1)</f>
        <v>0</v>
      </c>
      <c r="B2527" s="1655"/>
      <c r="C2527" s="1283"/>
      <c r="D2527" s="1561"/>
      <c r="E2527" s="1474" t="str">
        <f t="shared" si="238"/>
        <v/>
      </c>
      <c r="F2527" s="1789"/>
      <c r="G2527" s="1316"/>
      <c r="H2527" s="1317" t="str">
        <f>H$112</f>
        <v>Isolation des conduites</v>
      </c>
      <c r="I2527" s="1317"/>
      <c r="J2527" s="1317"/>
      <c r="K2527" s="2173" t="str">
        <f>AK2480</f>
        <v/>
      </c>
      <c r="L2527" s="2173"/>
      <c r="M2527" s="2173"/>
      <c r="N2527" s="2173"/>
      <c r="O2527" s="2173"/>
      <c r="P2527" s="2173"/>
      <c r="Q2527" s="2173"/>
      <c r="R2527" s="1318" t="str">
        <f>IF(S2527=0,"",IF(BH2480=Q$40,R$40,R$41))</f>
        <v>d'ici à 8 ans</v>
      </c>
      <c r="S2527" s="1327" t="str">
        <f>AY2480</f>
        <v/>
      </c>
      <c r="T2527" s="1327"/>
      <c r="U2527" s="1327"/>
      <c r="V2527" s="527"/>
      <c r="W2527" s="1320"/>
      <c r="X2527" s="1319" t="str">
        <f>IF(V2527=V$41,0,S2527)</f>
        <v/>
      </c>
      <c r="Z2527" s="1328">
        <f>IF(S2527=0,1,IF(V2527=V$41,2,3))</f>
        <v>3</v>
      </c>
      <c r="AA2527" s="1322">
        <f>IF(R2527=AA2512,S2527,0)</f>
        <v>0</v>
      </c>
      <c r="AB2527" s="1322" t="str">
        <f>IF(R2527=AB2512,S2527,0)</f>
        <v/>
      </c>
      <c r="AC2527" s="1292"/>
      <c r="AD2527" s="1322">
        <f>IF(R2527=AD2512,X2527,0)</f>
        <v>0</v>
      </c>
      <c r="AE2527" s="1322" t="str">
        <f>IF(R2527=AE2512,X2527,0)</f>
        <v/>
      </c>
      <c r="AF2527" s="40"/>
      <c r="AH2527" s="40"/>
      <c r="AI2527" s="1322">
        <f>AD2527</f>
        <v>0</v>
      </c>
      <c r="AJ2527" s="1322" t="str">
        <f>AE2527</f>
        <v/>
      </c>
      <c r="AK2527" s="40"/>
      <c r="AL2527" s="40"/>
    </row>
    <row r="2528" spans="1:38" s="737" customFormat="1" ht="15" customHeight="1">
      <c r="A2528" s="1704">
        <f>IF(G2480="",0,1)</f>
        <v>0</v>
      </c>
      <c r="B2528" s="1655"/>
      <c r="C2528" s="1283"/>
      <c r="D2528" s="1561"/>
      <c r="E2528" s="1474" t="str">
        <f t="shared" si="238"/>
        <v/>
      </c>
      <c r="F2528" s="1789"/>
      <c r="G2528" s="1323"/>
      <c r="H2528" s="1324"/>
      <c r="I2528" s="1324"/>
      <c r="J2528" s="1324"/>
      <c r="K2528" s="2174"/>
      <c r="L2528" s="2174"/>
      <c r="M2528" s="2174"/>
      <c r="N2528" s="2174"/>
      <c r="O2528" s="2174"/>
      <c r="P2528" s="2174"/>
      <c r="Q2528" s="2174"/>
      <c r="R2528" s="1325"/>
      <c r="S2528" s="1326"/>
      <c r="T2528" s="1326"/>
      <c r="U2528" s="1326"/>
      <c r="V2528" s="1326"/>
      <c r="W2528" s="1326"/>
      <c r="X2528" s="1326"/>
      <c r="AC2528" s="1292"/>
      <c r="AE2528" s="40"/>
      <c r="AF2528" s="40"/>
      <c r="AH2528" s="40"/>
      <c r="AJ2528" s="40"/>
      <c r="AK2528" s="40"/>
      <c r="AL2528" s="40"/>
    </row>
    <row r="2529" spans="1:38" s="737" customFormat="1" ht="17" customHeight="1">
      <c r="A2529" s="1704">
        <f>IF(G2480="",0,1)</f>
        <v>0</v>
      </c>
      <c r="B2529" s="1655"/>
      <c r="C2529" s="1283"/>
      <c r="D2529" s="1561"/>
      <c r="E2529" s="1474" t="str">
        <f t="shared" si="238"/>
        <v/>
      </c>
      <c r="F2529" s="1789"/>
      <c r="G2529" s="1316"/>
      <c r="H2529" s="1317" t="str">
        <f>H$114</f>
        <v>Isolation du distributeur de chauffage</v>
      </c>
      <c r="I2529" s="1317"/>
      <c r="J2529" s="1317"/>
      <c r="K2529" s="2173" t="str">
        <f>AL2480</f>
        <v/>
      </c>
      <c r="L2529" s="2173"/>
      <c r="M2529" s="2173"/>
      <c r="N2529" s="2173"/>
      <c r="O2529" s="2173"/>
      <c r="P2529" s="2173"/>
      <c r="Q2529" s="2173"/>
      <c r="R2529" s="1318" t="str">
        <f>IF(S2529=0,"",IF(BI2480=Q$40,R$40,R$41))</f>
        <v>d'ici à 8 ans</v>
      </c>
      <c r="S2529" s="1327" t="str">
        <f>AZ2480</f>
        <v/>
      </c>
      <c r="T2529" s="1327"/>
      <c r="U2529" s="1327"/>
      <c r="V2529" s="527"/>
      <c r="W2529" s="1320"/>
      <c r="X2529" s="1319" t="str">
        <f>IF(V2529=V$41,0,S2529)</f>
        <v/>
      </c>
      <c r="Z2529" s="1328">
        <f>IF(S2529=0,1,IF(V2529=V$41,2,3))</f>
        <v>3</v>
      </c>
      <c r="AA2529" s="1322">
        <f>IF(R2529=AA$97,S2529,0)</f>
        <v>0</v>
      </c>
      <c r="AB2529" s="1322" t="str">
        <f>IF(R2529=AB$97,S2529,0)</f>
        <v/>
      </c>
      <c r="AC2529" s="1292"/>
      <c r="AD2529" s="1322">
        <f>IF(R2529=AD$97,X2529,0)</f>
        <v>0</v>
      </c>
      <c r="AE2529" s="1322" t="str">
        <f>IF(R2529=AE$97,X2529,0)</f>
        <v/>
      </c>
      <c r="AF2529" s="40"/>
      <c r="AH2529" s="40"/>
      <c r="AI2529" s="1322">
        <f>AD2529</f>
        <v>0</v>
      </c>
      <c r="AJ2529" s="1322" t="str">
        <f>AE2529</f>
        <v/>
      </c>
      <c r="AK2529" s="40"/>
      <c r="AL2529" s="40"/>
    </row>
    <row r="2530" spans="1:38" s="737" customFormat="1" ht="17" customHeight="1">
      <c r="A2530" s="1704">
        <f>IF(G2480="",0,1)</f>
        <v>0</v>
      </c>
      <c r="B2530" s="1655"/>
      <c r="C2530" s="1283"/>
      <c r="D2530" s="1561"/>
      <c r="E2530" s="1474" t="str">
        <f t="shared" si="238"/>
        <v/>
      </c>
      <c r="F2530" s="1789"/>
      <c r="G2530" s="1323"/>
      <c r="H2530" s="1324"/>
      <c r="I2530" s="1324"/>
      <c r="J2530" s="1324"/>
      <c r="K2530" s="2174"/>
      <c r="L2530" s="2174"/>
      <c r="M2530" s="2174"/>
      <c r="N2530" s="2174"/>
      <c r="O2530" s="2174"/>
      <c r="P2530" s="2174"/>
      <c r="Q2530" s="2174"/>
      <c r="R2530" s="1325"/>
      <c r="S2530" s="1326"/>
      <c r="T2530" s="1326"/>
      <c r="U2530" s="1326"/>
      <c r="V2530" s="1326"/>
      <c r="W2530" s="1326"/>
      <c r="X2530" s="1326"/>
      <c r="AC2530" s="1292"/>
      <c r="AE2530" s="40"/>
      <c r="AF2530" s="40"/>
      <c r="AH2530" s="40"/>
      <c r="AJ2530" s="40"/>
      <c r="AK2530" s="40"/>
      <c r="AL2530" s="40"/>
    </row>
    <row r="2531" spans="1:38" s="1292" customFormat="1" ht="18" customHeight="1">
      <c r="A2531" s="1704">
        <f>IF(G2480="",0,1)</f>
        <v>0</v>
      </c>
      <c r="B2531" s="1629"/>
      <c r="C2531" s="1283"/>
      <c r="D2531" s="1564">
        <f>IF(I2531="",-1,0)</f>
        <v>-1</v>
      </c>
      <c r="E2531" s="1474" t="str">
        <f t="shared" si="238"/>
        <v/>
      </c>
      <c r="F2531" s="1789"/>
      <c r="G2531" s="1329" t="str">
        <f>G$116</f>
        <v>Total</v>
      </c>
      <c r="H2531" s="1329"/>
      <c r="I2531" s="1330"/>
      <c r="J2531" s="1331"/>
      <c r="K2531" s="1332">
        <f>AK2481</f>
        <v>0</v>
      </c>
      <c r="L2531" s="1332"/>
      <c r="M2531" s="1332"/>
      <c r="N2531" s="1332"/>
      <c r="O2531" s="1332"/>
      <c r="P2531" s="1332"/>
      <c r="Q2531" s="1332"/>
      <c r="R2531" s="1332"/>
      <c r="S2531" s="1286">
        <f>SUM(S2517:S2530)</f>
        <v>0</v>
      </c>
      <c r="T2531" s="1333"/>
      <c r="U2531" s="1286"/>
      <c r="V2531" s="1286">
        <f>SUM(V2517:V2530)</f>
        <v>0</v>
      </c>
      <c r="W2531" s="1286">
        <f>SUM(W2517:W2530)</f>
        <v>0</v>
      </c>
      <c r="X2531" s="1286">
        <f>SUM(X2517:X2530)</f>
        <v>0</v>
      </c>
      <c r="Y2531" s="2"/>
      <c r="Z2531" s="2"/>
      <c r="AA2531" s="1334">
        <f>SUM(AA2517:AA2530)</f>
        <v>0</v>
      </c>
      <c r="AB2531" s="1334">
        <f>SUM(AB2517:AB2530)</f>
        <v>0</v>
      </c>
      <c r="AD2531" s="1334">
        <f>SUM(AD2517:AD2530)</f>
        <v>0</v>
      </c>
      <c r="AE2531" s="1334">
        <f>SUM(AE2517:AE2530)</f>
        <v>0</v>
      </c>
      <c r="AF2531" s="1415"/>
      <c r="AG2531" s="1334">
        <f>SUM(AG2517:AG2530)</f>
        <v>0</v>
      </c>
      <c r="AH2531" s="1334">
        <f>SUM(AH2517:AH2530)</f>
        <v>0</v>
      </c>
      <c r="AI2531" s="1334">
        <f>SUM(AI2517:AI2530)</f>
        <v>0</v>
      </c>
      <c r="AJ2531" s="1334">
        <f>SUM(AJ2517:AJ2530)</f>
        <v>0</v>
      </c>
      <c r="AK2531" s="1415"/>
      <c r="AL2531" s="1415"/>
    </row>
    <row r="2532" spans="1:38" s="731" customFormat="1" ht="25" customHeight="1">
      <c r="A2532" s="1704">
        <f>IF(G2480="",0,1)</f>
        <v>0</v>
      </c>
      <c r="B2532" s="1629"/>
      <c r="C2532" s="1283"/>
      <c r="D2532" s="1561"/>
      <c r="E2532" s="1474" t="str">
        <f t="shared" si="238"/>
        <v/>
      </c>
      <c r="F2532" s="1789"/>
      <c r="G2532" s="1315"/>
      <c r="H2532" s="1335"/>
      <c r="I2532" s="1336"/>
      <c r="J2532" s="1337"/>
      <c r="K2532" s="1338"/>
      <c r="L2532" s="1338"/>
      <c r="M2532" s="1338"/>
      <c r="N2532" s="1338"/>
      <c r="O2532" s="1338"/>
      <c r="P2532" s="1338"/>
      <c r="Q2532" s="1338"/>
      <c r="R2532" s="1338"/>
      <c r="S2532" s="1337"/>
      <c r="T2532" s="1337"/>
      <c r="U2532" s="1337"/>
      <c r="V2532" s="1339"/>
      <c r="W2532" s="989"/>
      <c r="X2532" s="2"/>
      <c r="Y2532" s="2"/>
      <c r="Z2532" s="2"/>
      <c r="AA2532" s="2"/>
      <c r="AB2532" s="2"/>
      <c r="AC2532" s="1292"/>
      <c r="AD2532" s="1415"/>
      <c r="AE2532" s="1415"/>
      <c r="AF2532" s="1415"/>
      <c r="AG2532" s="1415"/>
      <c r="AH2532" s="1415"/>
      <c r="AI2532" s="1415"/>
      <c r="AJ2532" s="1415"/>
      <c r="AK2532" s="1415"/>
      <c r="AL2532" s="1415"/>
    </row>
    <row r="2533" spans="1:38" s="1279" customFormat="1" ht="19" customHeight="1">
      <c r="A2533" s="1704">
        <f>IF(G2480="",0,1)</f>
        <v>0</v>
      </c>
      <c r="B2533" s="1704"/>
      <c r="C2533" s="1565"/>
      <c r="D2533" s="1566"/>
      <c r="E2533" s="1474" t="str">
        <f t="shared" si="238"/>
        <v/>
      </c>
      <c r="F2533" s="1789"/>
      <c r="G2533" s="1340"/>
      <c r="H2533" s="1341" t="str">
        <f>H$118</f>
        <v>Economies</v>
      </c>
      <c r="I2533" s="1342"/>
      <c r="J2533" s="1343"/>
      <c r="K2533" s="1344" t="str">
        <f>K$118</f>
        <v>Ensemble des mesures 1</v>
      </c>
      <c r="L2533" s="1345"/>
      <c r="M2533" s="1261"/>
      <c r="N2533" s="1346"/>
      <c r="O2533" s="1346"/>
      <c r="P2533" s="1346"/>
      <c r="Q2533" s="1346"/>
      <c r="R2533" s="1346"/>
      <c r="S2533" s="1347">
        <f>AA2531</f>
        <v>0</v>
      </c>
      <c r="T2533" s="1261"/>
      <c r="U2533" s="1261"/>
      <c r="V2533" s="1261"/>
      <c r="W2533" s="1348"/>
      <c r="X2533" s="1349">
        <f>AD2531</f>
        <v>0</v>
      </c>
      <c r="Y2533" s="1350"/>
      <c r="Z2533" s="1350"/>
      <c r="AA2533" s="1350"/>
      <c r="AB2533" s="1350"/>
      <c r="AC2533" s="1350"/>
    </row>
    <row r="2534" spans="1:38" s="1355" customFormat="1" ht="19" customHeight="1">
      <c r="A2534" s="1704">
        <f>IF(G2480="",0,1)</f>
        <v>0</v>
      </c>
      <c r="B2534" s="1646"/>
      <c r="C2534" s="1565"/>
      <c r="D2534" s="1567"/>
      <c r="E2534" s="1474" t="str">
        <f t="shared" si="238"/>
        <v/>
      </c>
      <c r="F2534" s="1789"/>
      <c r="G2534" s="1351"/>
      <c r="H2534" s="1352" t="s">
        <v>100</v>
      </c>
      <c r="I2534" s="1353"/>
      <c r="J2534" s="1354"/>
      <c r="K2534" s="1344" t="str">
        <f>K$119</f>
        <v>Ensemble des mesures 2</v>
      </c>
      <c r="L2534" s="1345"/>
      <c r="M2534" s="1261"/>
      <c r="N2534" s="1346"/>
      <c r="O2534" s="1346"/>
      <c r="P2534" s="1346"/>
      <c r="Q2534" s="1346"/>
      <c r="R2534" s="1346"/>
      <c r="S2534" s="1347">
        <f>AB2531</f>
        <v>0</v>
      </c>
      <c r="T2534" s="1261"/>
      <c r="U2534" s="1261"/>
      <c r="V2534" s="1261"/>
      <c r="W2534" s="1348"/>
      <c r="X2534" s="1349">
        <f>AE2531</f>
        <v>0</v>
      </c>
      <c r="Y2534" s="208"/>
      <c r="Z2534" s="208"/>
      <c r="AA2534" s="208"/>
      <c r="AB2534" s="208"/>
      <c r="AC2534" s="208"/>
      <c r="AD2534" s="198"/>
      <c r="AE2534" s="198"/>
      <c r="AF2534" s="198"/>
      <c r="AG2534" s="198"/>
      <c r="AH2534" s="198"/>
      <c r="AI2534" s="198"/>
      <c r="AJ2534" s="198"/>
      <c r="AK2534" s="198"/>
      <c r="AL2534" s="198"/>
    </row>
    <row r="2535" spans="1:38" s="1368" customFormat="1" ht="19" customHeight="1">
      <c r="A2535" s="1704">
        <f>IF(G2480="",0,1)</f>
        <v>0</v>
      </c>
      <c r="B2535" s="1709"/>
      <c r="C2535" s="1568"/>
      <c r="D2535" s="1569"/>
      <c r="E2535" s="1474" t="str">
        <f t="shared" si="238"/>
        <v/>
      </c>
      <c r="F2535" s="1789"/>
      <c r="G2535" s="1359"/>
      <c r="H2535" s="1360"/>
      <c r="I2535" s="1361"/>
      <c r="J2535" s="1360"/>
      <c r="K2535" s="1414" t="str">
        <f>K$120</f>
        <v>Total (ensemble des mesures 1+2)</v>
      </c>
      <c r="L2535" s="1363"/>
      <c r="M2535" s="1364"/>
      <c r="N2535" s="1362"/>
      <c r="O2535" s="1362"/>
      <c r="P2535" s="1362"/>
      <c r="Q2535" s="1362"/>
      <c r="R2535" s="1362"/>
      <c r="S2535" s="1365">
        <f>SUM(S2533:S2534)</f>
        <v>0</v>
      </c>
      <c r="T2535" s="1364"/>
      <c r="U2535" s="1364"/>
      <c r="V2535" s="1364"/>
      <c r="W2535" s="1366"/>
      <c r="X2535" s="1367">
        <f>SUM(X2533:X2534)</f>
        <v>0</v>
      </c>
      <c r="Y2535" s="933"/>
      <c r="Z2535" s="933"/>
      <c r="AA2535" s="933"/>
      <c r="AB2535" s="933"/>
      <c r="AC2535" s="933"/>
      <c r="AD2535" s="21"/>
      <c r="AE2535" s="21"/>
      <c r="AF2535" s="21"/>
      <c r="AG2535" s="21"/>
      <c r="AH2535" s="21"/>
      <c r="AI2535" s="21"/>
      <c r="AJ2535" s="21"/>
      <c r="AK2535" s="21"/>
      <c r="AL2535" s="21"/>
    </row>
    <row r="2536" spans="1:38" s="731" customFormat="1" ht="25" customHeight="1">
      <c r="A2536" s="1704">
        <f>IF(G2480="",0,1)</f>
        <v>0</v>
      </c>
      <c r="B2536" s="1629"/>
      <c r="C2536" s="1283"/>
      <c r="D2536" s="1561"/>
      <c r="E2536" s="1474" t="str">
        <f t="shared" si="238"/>
        <v/>
      </c>
      <c r="F2536" s="1789"/>
      <c r="G2536" s="1315"/>
      <c r="H2536" s="1335"/>
      <c r="I2536" s="1336"/>
      <c r="J2536" s="1337"/>
      <c r="K2536" s="1338"/>
      <c r="L2536" s="1338"/>
      <c r="M2536" s="1338"/>
      <c r="N2536" s="1338"/>
      <c r="O2536" s="1338"/>
      <c r="P2536" s="1338"/>
      <c r="Q2536" s="1338"/>
      <c r="R2536" s="1338"/>
      <c r="S2536" s="1337"/>
      <c r="T2536" s="1337"/>
      <c r="U2536" s="1337"/>
      <c r="V2536" s="1339"/>
      <c r="W2536" s="989"/>
      <c r="X2536" s="2"/>
      <c r="Y2536" s="2"/>
      <c r="Z2536" s="2"/>
      <c r="AA2536" s="2"/>
      <c r="AB2536" s="2"/>
      <c r="AC2536" s="1291"/>
      <c r="AD2536" s="1415"/>
      <c r="AE2536" s="1415"/>
      <c r="AF2536" s="1415"/>
      <c r="AG2536" s="1415"/>
      <c r="AH2536" s="1415"/>
      <c r="AI2536" s="1415"/>
      <c r="AJ2536" s="1415"/>
      <c r="AK2536" s="1415"/>
      <c r="AL2536" s="1415"/>
    </row>
    <row r="2537" spans="1:38" s="731" customFormat="1" ht="25" customHeight="1">
      <c r="A2537" s="1704">
        <f>IF(G2480="",0,1)</f>
        <v>0</v>
      </c>
      <c r="B2537" s="1629"/>
      <c r="C2537" s="1283"/>
      <c r="D2537" s="1561"/>
      <c r="E2537" s="1474" t="str">
        <f t="shared" si="238"/>
        <v/>
      </c>
      <c r="F2537" s="1789"/>
      <c r="G2537" s="1315"/>
      <c r="H2537" s="1619" t="s">
        <v>909</v>
      </c>
      <c r="I2537" s="1369"/>
      <c r="J2537" s="1369"/>
      <c r="K2537" s="1369"/>
      <c r="L2537" s="1369"/>
      <c r="M2537" s="1369"/>
      <c r="N2537" s="1369"/>
      <c r="O2537" s="1369"/>
      <c r="P2537" s="1369"/>
      <c r="Q2537" s="1369"/>
      <c r="R2537" s="1369"/>
      <c r="S2537" s="1369"/>
      <c r="T2537" s="1369"/>
      <c r="U2537" s="1369"/>
      <c r="V2537" s="1369"/>
      <c r="W2537" s="1369"/>
      <c r="X2537" s="2"/>
      <c r="Y2537" s="2"/>
      <c r="Z2537" s="2"/>
      <c r="AA2537" s="2"/>
      <c r="AB2537" s="2"/>
      <c r="AC2537" s="1291"/>
      <c r="AD2537" s="1415"/>
      <c r="AE2537" s="1415"/>
      <c r="AF2537" s="1415"/>
      <c r="AG2537" s="1415"/>
      <c r="AH2537" s="1415"/>
      <c r="AI2537" s="1415"/>
      <c r="AJ2537" s="1415"/>
      <c r="AK2537" s="1415"/>
      <c r="AL2537" s="1415"/>
    </row>
    <row r="2538" spans="1:38" s="731" customFormat="1" ht="84" customHeight="1">
      <c r="A2538" s="1704">
        <f>IF(G2480="",0,1)</f>
        <v>0</v>
      </c>
      <c r="B2538" s="1629"/>
      <c r="C2538" s="1283"/>
      <c r="D2538" s="1561"/>
      <c r="E2538" s="1474" t="str">
        <f t="shared" si="238"/>
        <v/>
      </c>
      <c r="F2538" s="1789"/>
      <c r="G2538" s="1315"/>
      <c r="H2538" s="2188"/>
      <c r="I2538" s="2189"/>
      <c r="J2538" s="2189"/>
      <c r="K2538" s="2189"/>
      <c r="L2538" s="2189"/>
      <c r="M2538" s="2189"/>
      <c r="N2538" s="2189"/>
      <c r="O2538" s="2189"/>
      <c r="P2538" s="2189"/>
      <c r="Q2538" s="2189"/>
      <c r="R2538" s="2189"/>
      <c r="S2538" s="2189"/>
      <c r="T2538" s="2189"/>
      <c r="U2538" s="2189"/>
      <c r="V2538" s="2189"/>
      <c r="W2538" s="2190"/>
      <c r="X2538" s="2"/>
      <c r="Y2538" s="2"/>
      <c r="Z2538" s="2"/>
      <c r="AA2538" s="2"/>
      <c r="AB2538" s="2"/>
      <c r="AC2538" s="1291"/>
      <c r="AD2538" s="1415"/>
      <c r="AE2538" s="1415"/>
      <c r="AF2538" s="1415"/>
      <c r="AG2538" s="1415"/>
      <c r="AH2538" s="1415"/>
      <c r="AI2538" s="1415"/>
      <c r="AJ2538" s="1415"/>
      <c r="AK2538" s="1415"/>
      <c r="AL2538" s="1415"/>
    </row>
    <row r="2539" spans="1:38" s="731" customFormat="1" ht="25" customHeight="1">
      <c r="A2539" s="1704">
        <f>IF(G2480="",0,1)</f>
        <v>0</v>
      </c>
      <c r="B2539" s="1629"/>
      <c r="C2539" s="1283"/>
      <c r="D2539" s="1561"/>
      <c r="E2539" s="1474" t="str">
        <f t="shared" si="238"/>
        <v/>
      </c>
      <c r="F2539" s="1789"/>
      <c r="G2539" s="1315"/>
      <c r="H2539" s="1335"/>
      <c r="I2539" s="1336"/>
      <c r="J2539" s="1336"/>
      <c r="K2539" s="1336"/>
      <c r="L2539" s="1336"/>
      <c r="M2539" s="1336"/>
      <c r="N2539" s="1336"/>
      <c r="O2539" s="1336"/>
      <c r="P2539" s="1336"/>
      <c r="Q2539" s="1336"/>
      <c r="R2539" s="1336"/>
      <c r="S2539" s="1336"/>
      <c r="T2539" s="1336"/>
      <c r="U2539" s="1336"/>
      <c r="V2539" s="1336"/>
      <c r="W2539" s="1336"/>
      <c r="X2539" s="2"/>
      <c r="Y2539" s="2"/>
      <c r="Z2539" s="2"/>
      <c r="AA2539" s="2"/>
      <c r="AB2539" s="2"/>
      <c r="AC2539" s="1291"/>
      <c r="AD2539" s="1415"/>
      <c r="AE2539" s="1415"/>
      <c r="AF2539" s="1415"/>
      <c r="AG2539" s="1415"/>
      <c r="AH2539" s="1415"/>
      <c r="AI2539" s="1415"/>
      <c r="AJ2539" s="1415"/>
      <c r="AK2539" s="1415"/>
      <c r="AL2539" s="1415"/>
    </row>
    <row r="2540" spans="1:38" s="731" customFormat="1" ht="25" customHeight="1">
      <c r="A2540" s="1704">
        <f>IF(G2480="",0,1)</f>
        <v>0</v>
      </c>
      <c r="B2540" s="1629"/>
      <c r="C2540" s="1283"/>
      <c r="D2540" s="1561"/>
      <c r="E2540" s="1474" t="str">
        <f t="shared" si="238"/>
        <v/>
      </c>
      <c r="F2540" s="1789"/>
      <c r="G2540" s="1315"/>
      <c r="H2540" s="1335"/>
      <c r="I2540" s="1336"/>
      <c r="J2540" s="1337"/>
      <c r="K2540" s="1338"/>
      <c r="L2540" s="1338"/>
      <c r="M2540" s="1338"/>
      <c r="N2540" s="1338"/>
      <c r="O2540" s="1338"/>
      <c r="P2540" s="1338"/>
      <c r="Q2540" s="1338"/>
      <c r="R2540" s="1338"/>
      <c r="S2540" s="1337"/>
      <c r="T2540" s="1337"/>
      <c r="U2540" s="1337"/>
      <c r="V2540" s="1339"/>
      <c r="W2540" s="989"/>
      <c r="X2540" s="2"/>
      <c r="Y2540" s="2"/>
      <c r="Z2540" s="2"/>
      <c r="AA2540" s="2"/>
      <c r="AB2540" s="2"/>
      <c r="AC2540" s="1291"/>
      <c r="AD2540" s="1415"/>
      <c r="AE2540" s="1415"/>
      <c r="AF2540" s="1415"/>
      <c r="AG2540" s="1415"/>
      <c r="AH2540" s="1415"/>
      <c r="AI2540" s="1415"/>
      <c r="AJ2540" s="1415"/>
      <c r="AK2540" s="1415"/>
      <c r="AL2540" s="1415"/>
    </row>
    <row r="2541" spans="1:38" s="731" customFormat="1" ht="25" customHeight="1">
      <c r="A2541" s="1704">
        <f>IF(G2480="",0,1)</f>
        <v>0</v>
      </c>
      <c r="B2541" s="1629"/>
      <c r="C2541" s="1283"/>
      <c r="D2541" s="1561"/>
      <c r="E2541" s="1474" t="str">
        <f t="shared" si="238"/>
        <v/>
      </c>
      <c r="F2541" s="1789"/>
      <c r="G2541" s="1315"/>
      <c r="H2541" s="1335"/>
      <c r="I2541" s="1336"/>
      <c r="J2541" s="1337"/>
      <c r="K2541" s="1338"/>
      <c r="L2541" s="1338"/>
      <c r="M2541" s="1338"/>
      <c r="N2541" s="1338"/>
      <c r="O2541" s="1338"/>
      <c r="P2541" s="1338"/>
      <c r="Q2541" s="1338"/>
      <c r="R2541" s="1338"/>
      <c r="S2541" s="1337"/>
      <c r="T2541" s="1337"/>
      <c r="U2541" s="1337"/>
      <c r="V2541" s="1339"/>
      <c r="W2541" s="989"/>
      <c r="X2541" s="2"/>
      <c r="Y2541" s="2"/>
      <c r="Z2541" s="2"/>
      <c r="AA2541" s="2"/>
      <c r="AB2541" s="2"/>
      <c r="AC2541" s="1291"/>
      <c r="AD2541" s="1415"/>
      <c r="AE2541" s="1415"/>
      <c r="AF2541" s="1415"/>
      <c r="AG2541" s="1415"/>
      <c r="AH2541" s="1415"/>
      <c r="AI2541" s="1415"/>
      <c r="AJ2541" s="1415"/>
      <c r="AK2541" s="1415"/>
      <c r="AL2541" s="1415"/>
    </row>
    <row r="2542" spans="1:38" s="1292" customFormat="1" ht="24" thickBot="1">
      <c r="A2542" s="1704">
        <f>IF(G2480="",0,1)</f>
        <v>0</v>
      </c>
      <c r="B2542" s="1629"/>
      <c r="C2542" s="1283"/>
      <c r="D2542" s="1561"/>
      <c r="E2542" s="1474" t="str">
        <f t="shared" si="238"/>
        <v/>
      </c>
      <c r="F2542" s="1789"/>
      <c r="G2542" s="777" t="str">
        <f>CONCATENATE(G2480, G$39)</f>
        <v>: Contrôle d'optimisation énergétique</v>
      </c>
      <c r="H2542" s="777"/>
      <c r="I2542" s="777"/>
      <c r="J2542" s="777"/>
      <c r="K2542" s="777"/>
      <c r="L2542" s="777"/>
      <c r="M2542" s="777"/>
      <c r="N2542" s="777"/>
      <c r="O2542" s="777"/>
      <c r="P2542" s="777"/>
      <c r="Q2542" s="777"/>
      <c r="R2542" s="777"/>
      <c r="S2542" s="777"/>
      <c r="T2542" s="777"/>
      <c r="U2542" s="2175"/>
      <c r="V2542" s="2175"/>
      <c r="W2542" s="1570"/>
      <c r="X2542" s="2"/>
      <c r="Y2542" s="2"/>
      <c r="Z2542" s="2"/>
      <c r="AA2542" s="2"/>
      <c r="AB2542" s="2"/>
      <c r="AC2542" s="1291"/>
      <c r="AD2542" s="1415"/>
    </row>
    <row r="2543" spans="1:38" s="731" customFormat="1" ht="25" customHeight="1">
      <c r="A2543" s="1704">
        <f>IF(G2480="",0,1)</f>
        <v>0</v>
      </c>
      <c r="B2543" s="1629"/>
      <c r="C2543" s="1283"/>
      <c r="D2543" s="1561"/>
      <c r="E2543" s="1474" t="str">
        <f t="shared" si="238"/>
        <v/>
      </c>
      <c r="F2543" s="1789"/>
      <c r="G2543" s="1315"/>
      <c r="H2543" s="1335"/>
      <c r="I2543" s="1336"/>
      <c r="J2543" s="1337"/>
      <c r="K2543" s="1338"/>
      <c r="L2543" s="1338"/>
      <c r="M2543" s="1338"/>
      <c r="N2543" s="1338"/>
      <c r="O2543" s="1338"/>
      <c r="P2543" s="1338"/>
      <c r="Q2543" s="1338"/>
      <c r="R2543" s="1338"/>
      <c r="S2543" s="1337"/>
      <c r="T2543" s="1337"/>
      <c r="U2543" s="1337"/>
      <c r="V2543" s="1339"/>
      <c r="W2543" s="989"/>
      <c r="X2543" s="2"/>
      <c r="Y2543" s="2"/>
      <c r="Z2543" s="2"/>
      <c r="AA2543" s="2"/>
      <c r="AB2543" s="2"/>
      <c r="AC2543" s="1291"/>
      <c r="AD2543" s="1415"/>
      <c r="AE2543" s="1415"/>
      <c r="AF2543" s="1415"/>
      <c r="AG2543" s="1415"/>
      <c r="AH2543" s="1415"/>
      <c r="AI2543" s="1415"/>
      <c r="AJ2543" s="1415"/>
      <c r="AK2543" s="1415"/>
      <c r="AL2543" s="1415"/>
    </row>
    <row r="2544" spans="1:38" s="731" customFormat="1" ht="25" customHeight="1">
      <c r="A2544" s="1704">
        <f>IF(G2480="",0,1)</f>
        <v>0</v>
      </c>
      <c r="B2544" s="1629"/>
      <c r="C2544" s="1283"/>
      <c r="D2544" s="1561"/>
      <c r="E2544" s="1474" t="str">
        <f t="shared" si="238"/>
        <v/>
      </c>
      <c r="F2544" s="1789"/>
      <c r="G2544" s="1571" t="str">
        <f>G$129</f>
        <v>Réalisez les mesures d'optimisation énergétique au moins 1 x par an - au mieux avant la période de chauffe.</v>
      </c>
      <c r="H2544" s="1335"/>
      <c r="I2544" s="1336"/>
      <c r="J2544" s="1337"/>
      <c r="K2544" s="1338"/>
      <c r="L2544" s="1338"/>
      <c r="M2544" s="1338"/>
      <c r="N2544" s="1338"/>
      <c r="O2544" s="1338"/>
      <c r="P2544" s="1338"/>
      <c r="Q2544" s="1338"/>
      <c r="R2544" s="1338"/>
      <c r="S2544" s="1337"/>
      <c r="T2544" s="1337"/>
      <c r="U2544" s="1337"/>
      <c r="V2544" s="1339"/>
      <c r="W2544" s="989"/>
      <c r="X2544" s="2"/>
      <c r="Y2544" s="2"/>
      <c r="Z2544" s="2"/>
      <c r="AA2544" s="2"/>
      <c r="AB2544" s="2"/>
      <c r="AC2544" s="1291"/>
      <c r="AD2544" s="1415"/>
      <c r="AE2544" s="1415"/>
      <c r="AF2544" s="1415"/>
      <c r="AG2544" s="1415"/>
      <c r="AH2544" s="1415"/>
      <c r="AI2544" s="1415"/>
      <c r="AJ2544" s="1415"/>
      <c r="AK2544" s="1415"/>
      <c r="AL2544" s="1415"/>
    </row>
    <row r="2545" spans="1:38" s="731" customFormat="1" ht="25" customHeight="1">
      <c r="A2545" s="1704">
        <f>IF(G2480="",0,1)</f>
        <v>0</v>
      </c>
      <c r="B2545" s="1629"/>
      <c r="C2545" s="1283"/>
      <c r="D2545" s="1561"/>
      <c r="E2545" s="1474" t="str">
        <f t="shared" ref="E2545:E2578" si="239">IF((SUM(A2545:C2545))&gt;0,G$42,"")</f>
        <v/>
      </c>
      <c r="F2545" s="1789"/>
      <c r="G2545" s="1571"/>
      <c r="H2545" s="1335"/>
      <c r="I2545" s="1336"/>
      <c r="J2545" s="1337"/>
      <c r="K2545" s="1338"/>
      <c r="L2545" s="1338"/>
      <c r="M2545" s="1338"/>
      <c r="N2545" s="1338"/>
      <c r="O2545" s="1338"/>
      <c r="P2545" s="1338"/>
      <c r="Q2545" s="1338"/>
      <c r="R2545" s="1338"/>
      <c r="S2545" s="1572" t="str">
        <f>S$130</f>
        <v>Réalisé</v>
      </c>
      <c r="V2545" s="955" t="str">
        <f>V$130</f>
        <v>Nom, date</v>
      </c>
      <c r="W2545" s="989"/>
      <c r="X2545" s="2"/>
      <c r="Y2545" s="2"/>
      <c r="Z2545" s="2"/>
      <c r="AA2545" s="2"/>
      <c r="AB2545" s="2"/>
      <c r="AC2545" s="1291"/>
      <c r="AD2545" s="1415"/>
      <c r="AE2545" s="1415"/>
      <c r="AF2545" s="1415"/>
      <c r="AG2545" s="1415"/>
      <c r="AH2545" s="1415"/>
      <c r="AI2545" s="1415"/>
      <c r="AJ2545" s="1415"/>
      <c r="AK2545" s="1415"/>
      <c r="AL2545" s="1415"/>
    </row>
    <row r="2546" spans="1:38" s="731" customFormat="1" ht="25" customHeight="1">
      <c r="A2546" s="1704">
        <f>IF(G2480="",0,1)</f>
        <v>0</v>
      </c>
      <c r="B2546" s="1629"/>
      <c r="C2546" s="1283"/>
      <c r="D2546" s="1561"/>
      <c r="E2546" s="1474" t="str">
        <f t="shared" si="239"/>
        <v/>
      </c>
      <c r="F2546" s="1789"/>
      <c r="G2546" s="1335" t="str">
        <f>G$131</f>
        <v>2.1 Etanchéité</v>
      </c>
      <c r="H2546" s="1335"/>
      <c r="I2546" s="1336"/>
      <c r="J2546" s="1337"/>
      <c r="K2546" s="1338"/>
      <c r="L2546" s="1338"/>
      <c r="M2546" s="1338"/>
      <c r="N2546" s="1338"/>
      <c r="O2546" s="1338"/>
      <c r="P2546" s="1338"/>
      <c r="Q2546" s="1338"/>
      <c r="R2546" s="1338"/>
      <c r="S2546" s="1337"/>
      <c r="T2546" s="1337"/>
      <c r="U2546" s="1337"/>
      <c r="V2546" s="1339"/>
      <c r="W2546" s="1339"/>
      <c r="X2546" s="1339"/>
      <c r="Y2546" s="2"/>
      <c r="Z2546" s="2"/>
      <c r="AA2546" s="2"/>
      <c r="AB2546" s="2"/>
      <c r="AC2546" s="1291"/>
      <c r="AD2546" s="1415"/>
      <c r="AE2546" s="1415"/>
      <c r="AF2546" s="1415"/>
      <c r="AG2546" s="1415"/>
      <c r="AH2546" s="1415"/>
      <c r="AI2546" s="1415"/>
      <c r="AJ2546" s="1415"/>
      <c r="AK2546" s="1415"/>
      <c r="AL2546" s="1415"/>
    </row>
    <row r="2547" spans="1:38" s="731" customFormat="1" ht="19" customHeight="1">
      <c r="A2547" s="1704">
        <f>IF(G2480="",0,1)</f>
        <v>0</v>
      </c>
      <c r="B2547" s="1629"/>
      <c r="C2547" s="1283"/>
      <c r="D2547" s="1561"/>
      <c r="E2547" s="1474" t="str">
        <f t="shared" si="239"/>
        <v/>
      </c>
      <c r="F2547" s="1789"/>
      <c r="G2547" s="1573" t="s">
        <v>9</v>
      </c>
      <c r="H2547" s="1574" t="str">
        <f>BT2480</f>
        <v/>
      </c>
      <c r="I2547" s="1575"/>
      <c r="J2547" s="1576"/>
      <c r="K2547" s="1577"/>
      <c r="L2547" s="1578"/>
      <c r="M2547" s="1578"/>
      <c r="N2547" s="1578"/>
      <c r="O2547" s="1578"/>
      <c r="P2547" s="1578"/>
      <c r="Q2547" s="1578"/>
      <c r="R2547" s="1578"/>
      <c r="S2547" s="1578"/>
      <c r="T2547" s="1578"/>
      <c r="U2547" s="1576"/>
      <c r="V2547" s="1579"/>
      <c r="W2547" s="1579"/>
      <c r="X2547" s="1579"/>
      <c r="Y2547" s="2"/>
      <c r="Z2547" s="2"/>
      <c r="AA2547" s="2"/>
      <c r="AB2547" s="2"/>
      <c r="AC2547" s="1291"/>
      <c r="AD2547" s="1415"/>
      <c r="AE2547" s="1415"/>
      <c r="AF2547" s="1415"/>
      <c r="AG2547" s="1415"/>
      <c r="AH2547" s="1415"/>
      <c r="AI2547" s="1415"/>
      <c r="AJ2547" s="1415"/>
      <c r="AK2547" s="1415"/>
      <c r="AL2547" s="1415"/>
    </row>
    <row r="2548" spans="1:38" s="731" customFormat="1" ht="20" customHeight="1">
      <c r="A2548" s="1704">
        <f>IF(G2480="",0,1)</f>
        <v>0</v>
      </c>
      <c r="B2548" s="1629"/>
      <c r="C2548" s="1283"/>
      <c r="D2548" s="1561"/>
      <c r="E2548" s="1474" t="str">
        <f t="shared" si="239"/>
        <v/>
      </c>
      <c r="F2548" s="1789"/>
      <c r="G2548" s="1573"/>
      <c r="H2548" s="1335"/>
      <c r="I2548" s="2176" t="s">
        <v>528</v>
      </c>
      <c r="J2548" s="2176"/>
      <c r="K2548" s="1338"/>
      <c r="L2548" s="1338"/>
      <c r="M2548" s="1338"/>
      <c r="N2548" s="1338"/>
      <c r="O2548" s="1338"/>
      <c r="P2548" s="1337"/>
      <c r="Q2548" s="1337"/>
      <c r="U2548" s="1580"/>
      <c r="V2548" s="1580"/>
      <c r="W2548" s="1580"/>
      <c r="X2548" s="1580"/>
      <c r="Y2548" s="2"/>
      <c r="Z2548" s="2"/>
      <c r="AA2548" s="2"/>
      <c r="AB2548" s="2"/>
      <c r="AC2548" s="1291"/>
      <c r="AD2548" s="1415"/>
      <c r="AE2548" s="1415"/>
      <c r="AF2548" s="1415"/>
      <c r="AG2548" s="1415"/>
      <c r="AH2548" s="1415"/>
      <c r="AI2548" s="1415"/>
      <c r="AJ2548" s="1415"/>
      <c r="AK2548" s="1415"/>
      <c r="AL2548" s="1415"/>
    </row>
    <row r="2549" spans="1:38" s="731" customFormat="1" ht="25" customHeight="1">
      <c r="A2549" s="1704">
        <f>IF(G2480="",0,1)</f>
        <v>0</v>
      </c>
      <c r="B2549" s="1629"/>
      <c r="C2549" s="1283"/>
      <c r="D2549" s="1561"/>
      <c r="E2549" s="1474" t="str">
        <f t="shared" si="239"/>
        <v/>
      </c>
      <c r="F2549" s="1789"/>
      <c r="G2549" s="1573"/>
      <c r="H2549" s="1335"/>
      <c r="I2549" s="2176" t="s">
        <v>529</v>
      </c>
      <c r="J2549" s="2176"/>
      <c r="K2549" s="2177" t="str">
        <f>K$134</f>
        <v xml:space="preserve"> Améliorez l'étanchéité des portes en renforçant les joints.</v>
      </c>
      <c r="L2549" s="2177"/>
      <c r="M2549" s="2177"/>
      <c r="N2549" s="2177"/>
      <c r="O2549" s="2177"/>
      <c r="P2549" s="2177"/>
      <c r="Q2549" s="2177"/>
      <c r="R2549" s="2177"/>
      <c r="S2549" s="1581" t="s">
        <v>16</v>
      </c>
      <c r="T2549" s="1582"/>
      <c r="U2549" s="1580"/>
      <c r="V2549" s="1583"/>
      <c r="W2549" s="1584"/>
      <c r="X2549" s="1585"/>
      <c r="Y2549" s="2"/>
      <c r="Z2549" s="2"/>
      <c r="AA2549" s="2"/>
      <c r="AB2549" s="2"/>
      <c r="AC2549" s="1291"/>
      <c r="AD2549" s="1415"/>
      <c r="AE2549" s="1415"/>
      <c r="AF2549" s="1415"/>
      <c r="AG2549" s="1415"/>
      <c r="AH2549" s="1415"/>
      <c r="AI2549" s="1415"/>
      <c r="AJ2549" s="1415"/>
      <c r="AK2549" s="1415"/>
      <c r="AL2549" s="1415"/>
    </row>
    <row r="2550" spans="1:38" s="731" customFormat="1" ht="6" customHeight="1">
      <c r="A2550" s="1704">
        <f>IF(G2480="",0,1)</f>
        <v>0</v>
      </c>
      <c r="B2550" s="1629"/>
      <c r="C2550" s="1283"/>
      <c r="D2550" s="1561"/>
      <c r="E2550" s="1474" t="str">
        <f t="shared" si="239"/>
        <v/>
      </c>
      <c r="F2550" s="1789"/>
      <c r="G2550" s="1573"/>
      <c r="H2550" s="1335"/>
      <c r="I2550" s="1586"/>
      <c r="J2550" s="1586"/>
      <c r="K2550" s="1587"/>
      <c r="L2550" s="1587"/>
      <c r="M2550" s="1587"/>
      <c r="N2550" s="1587"/>
      <c r="O2550" s="1587"/>
      <c r="P2550" s="1587"/>
      <c r="Q2550" s="1587"/>
      <c r="R2550" s="1338"/>
      <c r="S2550" s="1337"/>
      <c r="T2550" s="1588"/>
      <c r="U2550" s="1582"/>
      <c r="V2550" s="1339"/>
      <c r="W2550" s="1339"/>
      <c r="X2550" s="1339"/>
      <c r="Y2550" s="2"/>
      <c r="Z2550" s="2"/>
      <c r="AA2550" s="2"/>
      <c r="AB2550" s="2"/>
      <c r="AC2550" s="1291"/>
      <c r="AD2550" s="1415"/>
      <c r="AE2550" s="1415"/>
      <c r="AF2550" s="1415"/>
      <c r="AG2550" s="1415"/>
      <c r="AH2550" s="1415"/>
      <c r="AI2550" s="1415"/>
      <c r="AJ2550" s="1415"/>
      <c r="AK2550" s="1415"/>
      <c r="AL2550" s="1415"/>
    </row>
    <row r="2551" spans="1:38" s="731" customFormat="1" ht="19" customHeight="1">
      <c r="A2551" s="1704">
        <f>IF(G2480="",0,1)</f>
        <v>0</v>
      </c>
      <c r="B2551" s="1629"/>
      <c r="C2551" s="1283"/>
      <c r="D2551" s="1561"/>
      <c r="E2551" s="1474" t="str">
        <f t="shared" si="239"/>
        <v/>
      </c>
      <c r="F2551" s="1789"/>
      <c r="G2551" s="1573" t="s">
        <v>9</v>
      </c>
      <c r="H2551" s="1574" t="str">
        <f>BU2480</f>
        <v/>
      </c>
      <c r="I2551" s="1575"/>
      <c r="J2551" s="1576"/>
      <c r="K2551" s="1577"/>
      <c r="L2551" s="1578"/>
      <c r="M2551" s="1578"/>
      <c r="N2551" s="1578"/>
      <c r="O2551" s="1578"/>
      <c r="P2551" s="1578"/>
      <c r="Q2551" s="1578"/>
      <c r="R2551" s="1578"/>
      <c r="S2551" s="1578"/>
      <c r="T2551" s="1578"/>
      <c r="U2551" s="1576"/>
      <c r="V2551" s="1579"/>
      <c r="W2551" s="1579"/>
      <c r="X2551" s="1579"/>
      <c r="Y2551" s="2"/>
      <c r="Z2551" s="2"/>
      <c r="AA2551" s="2"/>
      <c r="AB2551" s="2"/>
      <c r="AC2551" s="1291"/>
      <c r="AD2551" s="1415"/>
      <c r="AE2551" s="1415"/>
      <c r="AF2551" s="1415"/>
      <c r="AG2551" s="1415"/>
      <c r="AH2551" s="1415"/>
      <c r="AI2551" s="1415"/>
      <c r="AJ2551" s="1415"/>
      <c r="AK2551" s="1415"/>
      <c r="AL2551" s="1415"/>
    </row>
    <row r="2552" spans="1:38" s="731" customFormat="1" ht="19" customHeight="1">
      <c r="A2552" s="1704">
        <f>IF(G2480="",0,1)</f>
        <v>0</v>
      </c>
      <c r="B2552" s="1629"/>
      <c r="C2552" s="1283"/>
      <c r="D2552" s="1561"/>
      <c r="E2552" s="1474" t="str">
        <f t="shared" si="239"/>
        <v/>
      </c>
      <c r="F2552" s="1789"/>
      <c r="G2552" s="1571"/>
      <c r="H2552" s="1335"/>
      <c r="I2552" s="2176" t="s">
        <v>528</v>
      </c>
      <c r="J2552" s="2176"/>
      <c r="K2552" s="1338"/>
      <c r="L2552" s="1338"/>
      <c r="M2552" s="1338"/>
      <c r="N2552" s="1338"/>
      <c r="O2552" s="1338"/>
      <c r="P2552" s="1337"/>
      <c r="Q2552" s="1337"/>
      <c r="U2552" s="1580"/>
      <c r="V2552" s="1580"/>
      <c r="W2552" s="1580"/>
      <c r="X2552" s="1580"/>
      <c r="Y2552" s="2"/>
      <c r="Z2552" s="2"/>
      <c r="AA2552" s="2"/>
      <c r="AB2552" s="2"/>
      <c r="AC2552" s="1291"/>
      <c r="AD2552" s="1415"/>
      <c r="AE2552" s="1415"/>
      <c r="AF2552" s="1415"/>
      <c r="AG2552" s="1415"/>
      <c r="AH2552" s="1415"/>
      <c r="AI2552" s="1415"/>
      <c r="AJ2552" s="1415"/>
      <c r="AK2552" s="1415"/>
      <c r="AL2552" s="1415"/>
    </row>
    <row r="2553" spans="1:38" s="731" customFormat="1" ht="31" customHeight="1">
      <c r="A2553" s="1704">
        <f>IF(G2480="",0,1)</f>
        <v>0</v>
      </c>
      <c r="B2553" s="1629"/>
      <c r="C2553" s="1283"/>
      <c r="D2553" s="1561"/>
      <c r="E2553" s="1474" t="str">
        <f t="shared" si="239"/>
        <v/>
      </c>
      <c r="F2553" s="1789"/>
      <c r="G2553" s="1571"/>
      <c r="H2553" s="1335"/>
      <c r="I2553" s="2176" t="s">
        <v>529</v>
      </c>
      <c r="J2553" s="2176"/>
      <c r="K2553" s="2178" t="str">
        <f>BV2480</f>
        <v/>
      </c>
      <c r="L2553" s="2177"/>
      <c r="M2553" s="2177"/>
      <c r="N2553" s="2177"/>
      <c r="O2553" s="2177"/>
      <c r="P2553" s="2177"/>
      <c r="Q2553" s="2177"/>
      <c r="R2553" s="2177"/>
      <c r="S2553" s="1581" t="s">
        <v>16</v>
      </c>
      <c r="T2553" s="1582"/>
      <c r="U2553" s="1580"/>
      <c r="V2553" s="1583"/>
      <c r="W2553" s="1584"/>
      <c r="X2553" s="1585"/>
      <c r="Y2553" s="2"/>
      <c r="Z2553" s="2"/>
      <c r="AA2553" s="2"/>
      <c r="AB2553" s="2"/>
      <c r="AC2553" s="1291"/>
      <c r="AD2553" s="1415"/>
      <c r="AE2553" s="1415"/>
      <c r="AF2553" s="1415"/>
      <c r="AG2553" s="1415"/>
      <c r="AH2553" s="1415"/>
      <c r="AI2553" s="1415"/>
      <c r="AJ2553" s="1415"/>
      <c r="AK2553" s="1415"/>
      <c r="AL2553" s="1415"/>
    </row>
    <row r="2554" spans="1:38" s="731" customFormat="1" ht="6" customHeight="1">
      <c r="A2554" s="1704">
        <f>IF(G2480="",0,1)</f>
        <v>0</v>
      </c>
      <c r="B2554" s="1629"/>
      <c r="C2554" s="1283"/>
      <c r="D2554" s="1561"/>
      <c r="E2554" s="1474" t="str">
        <f t="shared" si="239"/>
        <v/>
      </c>
      <c r="F2554" s="1789"/>
      <c r="G2554" s="1571"/>
      <c r="H2554" s="1335"/>
      <c r="I2554" s="1586"/>
      <c r="J2554" s="1586"/>
      <c r="K2554" s="1587"/>
      <c r="L2554" s="1587"/>
      <c r="M2554" s="1587"/>
      <c r="N2554" s="1587"/>
      <c r="O2554" s="1587"/>
      <c r="P2554" s="1587"/>
      <c r="Q2554" s="1587"/>
      <c r="R2554" s="1338"/>
      <c r="S2554" s="1337"/>
      <c r="T2554" s="1582"/>
      <c r="U2554" s="1582"/>
      <c r="V2554" s="1339"/>
      <c r="W2554" s="1339"/>
      <c r="X2554" s="1339"/>
      <c r="Y2554" s="2"/>
      <c r="Z2554" s="2"/>
      <c r="AA2554" s="2"/>
      <c r="AB2554" s="2"/>
      <c r="AC2554" s="1291"/>
      <c r="AD2554" s="1415"/>
      <c r="AE2554" s="1415"/>
      <c r="AF2554" s="1415"/>
      <c r="AG2554" s="1415"/>
      <c r="AH2554" s="1415"/>
      <c r="AI2554" s="1415"/>
      <c r="AJ2554" s="1415"/>
      <c r="AK2554" s="1415"/>
      <c r="AL2554" s="1415"/>
    </row>
    <row r="2555" spans="1:38" s="731" customFormat="1" ht="17" customHeight="1">
      <c r="A2555" s="1704">
        <f>IF(G2480="",0,1)</f>
        <v>0</v>
      </c>
      <c r="B2555" s="1629"/>
      <c r="C2555" s="1283"/>
      <c r="D2555" s="1561"/>
      <c r="E2555" s="1474" t="str">
        <f t="shared" si="239"/>
        <v/>
      </c>
      <c r="F2555" s="1789"/>
      <c r="G2555" s="1571"/>
      <c r="H2555" s="1589"/>
      <c r="I2555" s="1590"/>
      <c r="J2555" s="1590"/>
      <c r="K2555" s="1591"/>
      <c r="L2555" s="1591"/>
      <c r="M2555" s="1591"/>
      <c r="N2555" s="1591"/>
      <c r="O2555" s="1591"/>
      <c r="P2555" s="1591"/>
      <c r="Q2555" s="1591"/>
      <c r="R2555" s="1592"/>
      <c r="S2555" s="1593"/>
      <c r="T2555" s="1594"/>
      <c r="U2555" s="1594"/>
      <c r="V2555" s="1595"/>
      <c r="W2555" s="1595"/>
      <c r="X2555" s="1595"/>
      <c r="Y2555" s="2"/>
      <c r="Z2555" s="2"/>
      <c r="AA2555" s="2"/>
      <c r="AB2555" s="2"/>
      <c r="AC2555" s="1291"/>
      <c r="AD2555" s="1415"/>
      <c r="AE2555" s="1415"/>
      <c r="AF2555" s="1415"/>
      <c r="AG2555" s="1415"/>
      <c r="AH2555" s="1415"/>
      <c r="AI2555" s="1415"/>
      <c r="AJ2555" s="1415"/>
      <c r="AK2555" s="1415"/>
      <c r="AL2555" s="1415"/>
    </row>
    <row r="2556" spans="1:38" s="731" customFormat="1" ht="25" customHeight="1">
      <c r="A2556" s="1704">
        <f>IF(G2480="",0,1)</f>
        <v>0</v>
      </c>
      <c r="B2556" s="1629"/>
      <c r="C2556" s="1283"/>
      <c r="D2556" s="1561"/>
      <c r="E2556" s="1474" t="str">
        <f t="shared" si="239"/>
        <v/>
      </c>
      <c r="F2556" s="1789"/>
      <c r="G2556" s="1335" t="str">
        <f>G$141</f>
        <v>2.2 Sonde</v>
      </c>
      <c r="H2556" s="1335"/>
      <c r="I2556" s="1336"/>
      <c r="J2556" s="1337"/>
      <c r="K2556" s="1338"/>
      <c r="L2556" s="1338"/>
      <c r="M2556" s="1338"/>
      <c r="N2556" s="1338"/>
      <c r="O2556" s="1338"/>
      <c r="P2556" s="1338"/>
      <c r="Q2556" s="1338"/>
      <c r="R2556" s="1338"/>
      <c r="S2556" s="1337"/>
      <c r="T2556" s="1337"/>
      <c r="U2556" s="1337"/>
      <c r="V2556" s="1339"/>
      <c r="W2556" s="1339"/>
      <c r="X2556" s="1339"/>
      <c r="Y2556" s="2"/>
      <c r="Z2556" s="2"/>
      <c r="AA2556" s="2"/>
      <c r="AB2556" s="2"/>
      <c r="AC2556" s="1291"/>
      <c r="AD2556" s="1415"/>
      <c r="AE2556" s="1415"/>
      <c r="AF2556" s="1415"/>
      <c r="AG2556" s="1415"/>
      <c r="AH2556" s="1415"/>
      <c r="AI2556" s="1415"/>
      <c r="AJ2556" s="1415"/>
      <c r="AK2556" s="1415"/>
      <c r="AL2556" s="1415"/>
    </row>
    <row r="2557" spans="1:38" s="731" customFormat="1" ht="19" customHeight="1">
      <c r="A2557" s="1704">
        <f>IF(G2480="",0,1)</f>
        <v>0</v>
      </c>
      <c r="B2557" s="1629"/>
      <c r="C2557" s="1283"/>
      <c r="D2557" s="1561"/>
      <c r="E2557" s="1474" t="str">
        <f t="shared" si="239"/>
        <v/>
      </c>
      <c r="F2557" s="1789"/>
      <c r="G2557" s="1573" t="s">
        <v>9</v>
      </c>
      <c r="H2557" s="1596" t="str">
        <f>BW2480</f>
        <v/>
      </c>
      <c r="I2557" s="1575"/>
      <c r="J2557" s="1576"/>
      <c r="K2557" s="1577"/>
      <c r="L2557" s="1578"/>
      <c r="M2557" s="1578"/>
      <c r="N2557" s="1578"/>
      <c r="O2557" s="1578"/>
      <c r="P2557" s="1578"/>
      <c r="Q2557" s="1578"/>
      <c r="R2557" s="1578"/>
      <c r="S2557" s="1578"/>
      <c r="T2557" s="1578"/>
      <c r="U2557" s="1576"/>
      <c r="V2557" s="1579"/>
      <c r="W2557" s="1579"/>
      <c r="X2557" s="1579"/>
      <c r="Y2557" s="2"/>
      <c r="Z2557" s="2"/>
      <c r="AA2557" s="2"/>
      <c r="AB2557" s="2"/>
      <c r="AC2557" s="1291"/>
      <c r="AD2557" s="1415"/>
      <c r="AE2557" s="1415"/>
      <c r="AF2557" s="1415"/>
      <c r="AG2557" s="1415"/>
      <c r="AH2557" s="1415"/>
      <c r="AI2557" s="1415"/>
      <c r="AJ2557" s="1415"/>
      <c r="AK2557" s="1415"/>
      <c r="AL2557" s="1415"/>
    </row>
    <row r="2558" spans="1:38" s="731" customFormat="1" ht="19" customHeight="1">
      <c r="A2558" s="1704">
        <f>IF(G2480="",0,1)</f>
        <v>0</v>
      </c>
      <c r="B2558" s="1629"/>
      <c r="C2558" s="1283"/>
      <c r="D2558" s="1561"/>
      <c r="E2558" s="1474" t="str">
        <f t="shared" si="239"/>
        <v/>
      </c>
      <c r="F2558" s="1789"/>
      <c r="G2558" s="1573"/>
      <c r="H2558" s="1335"/>
      <c r="I2558" s="2176" t="s">
        <v>528</v>
      </c>
      <c r="J2558" s="2176"/>
      <c r="K2558" s="1338"/>
      <c r="L2558" s="1338"/>
      <c r="M2558" s="1338"/>
      <c r="N2558" s="1338"/>
      <c r="O2558" s="1338"/>
      <c r="P2558" s="1337"/>
      <c r="Q2558" s="1337"/>
      <c r="U2558" s="1580"/>
      <c r="V2558" s="1580"/>
      <c r="W2558" s="1580"/>
      <c r="X2558" s="1580"/>
      <c r="Y2558" s="2"/>
      <c r="Z2558" s="2"/>
      <c r="AA2558" s="2"/>
      <c r="AB2558" s="2"/>
      <c r="AC2558" s="1291"/>
      <c r="AD2558" s="1415"/>
      <c r="AE2558" s="1415"/>
      <c r="AF2558" s="1415"/>
      <c r="AG2558" s="1415"/>
      <c r="AH2558" s="1415"/>
      <c r="AI2558" s="1415"/>
      <c r="AJ2558" s="1415"/>
      <c r="AK2558" s="1415"/>
      <c r="AL2558" s="1415"/>
    </row>
    <row r="2559" spans="1:38" s="731" customFormat="1" ht="31" customHeight="1">
      <c r="A2559" s="1704">
        <f>IF(G2480="",0,1)</f>
        <v>0</v>
      </c>
      <c r="B2559" s="1629"/>
      <c r="C2559" s="1283"/>
      <c r="D2559" s="1561"/>
      <c r="E2559" s="1474" t="str">
        <f t="shared" si="239"/>
        <v/>
      </c>
      <c r="F2559" s="1789"/>
      <c r="G2559" s="1573"/>
      <c r="H2559" s="1335"/>
      <c r="I2559" s="2176" t="s">
        <v>529</v>
      </c>
      <c r="J2559" s="2176"/>
      <c r="K2559" s="2177" t="str">
        <f>K$144</f>
        <v>Réajustez les sondes de façon à ce qu'elles assurent une exactitude de mesure de l'ordre de ± 0.2°C.</v>
      </c>
      <c r="L2559" s="2177"/>
      <c r="M2559" s="2177"/>
      <c r="N2559" s="2177"/>
      <c r="O2559" s="2177"/>
      <c r="P2559" s="2177"/>
      <c r="Q2559" s="2177"/>
      <c r="R2559" s="2177"/>
      <c r="S2559" s="1581" t="s">
        <v>16</v>
      </c>
      <c r="T2559" s="1582"/>
      <c r="U2559" s="1580"/>
      <c r="V2559" s="1583"/>
      <c r="W2559" s="1584"/>
      <c r="X2559" s="1585"/>
      <c r="Y2559" s="2"/>
      <c r="Z2559" s="2"/>
      <c r="AA2559" s="2"/>
      <c r="AB2559" s="2"/>
      <c r="AC2559" s="1291"/>
      <c r="AD2559" s="1415"/>
      <c r="AE2559" s="1415"/>
      <c r="AF2559" s="1415"/>
      <c r="AG2559" s="1415"/>
      <c r="AH2559" s="1415"/>
      <c r="AI2559" s="1415"/>
      <c r="AJ2559" s="1415"/>
      <c r="AK2559" s="1415"/>
      <c r="AL2559" s="1415"/>
    </row>
    <row r="2560" spans="1:38" s="731" customFormat="1" ht="6" customHeight="1">
      <c r="A2560" s="1704">
        <f>IF(G2480="",0,1)</f>
        <v>0</v>
      </c>
      <c r="B2560" s="1629"/>
      <c r="C2560" s="1283"/>
      <c r="D2560" s="1561"/>
      <c r="E2560" s="1474" t="str">
        <f t="shared" si="239"/>
        <v/>
      </c>
      <c r="F2560" s="1789"/>
      <c r="G2560" s="1573"/>
      <c r="H2560" s="1335"/>
      <c r="I2560" s="1586"/>
      <c r="J2560" s="1586"/>
      <c r="K2560" s="1587"/>
      <c r="L2560" s="1587"/>
      <c r="M2560" s="1587"/>
      <c r="N2560" s="1587"/>
      <c r="O2560" s="1587"/>
      <c r="P2560" s="1587"/>
      <c r="Q2560" s="1587"/>
      <c r="R2560" s="1338"/>
      <c r="S2560" s="1337"/>
      <c r="T2560" s="1588"/>
      <c r="U2560" s="1582"/>
      <c r="V2560" s="1339"/>
      <c r="W2560" s="1339"/>
      <c r="X2560" s="1339"/>
      <c r="Y2560" s="2"/>
      <c r="Z2560" s="2"/>
      <c r="AA2560" s="2"/>
      <c r="AB2560" s="2"/>
      <c r="AC2560" s="1291"/>
      <c r="AD2560" s="1415"/>
      <c r="AE2560" s="1415"/>
      <c r="AF2560" s="1415"/>
      <c r="AG2560" s="1415"/>
      <c r="AH2560" s="1415"/>
      <c r="AI2560" s="1415"/>
      <c r="AJ2560" s="1415"/>
      <c r="AK2560" s="1415"/>
      <c r="AL2560" s="1415"/>
    </row>
    <row r="2561" spans="1:38" s="731" customFormat="1" ht="19" customHeight="1">
      <c r="A2561" s="1704">
        <f>IF(G2480="",0,1)</f>
        <v>0</v>
      </c>
      <c r="B2561" s="1629"/>
      <c r="C2561" s="1283"/>
      <c r="D2561" s="1561"/>
      <c r="E2561" s="1474" t="str">
        <f t="shared" si="239"/>
        <v/>
      </c>
      <c r="F2561" s="1789"/>
      <c r="G2561" s="1573" t="s">
        <v>9</v>
      </c>
      <c r="H2561" s="1596" t="str">
        <f>BX2480</f>
        <v/>
      </c>
      <c r="I2561" s="1575"/>
      <c r="J2561" s="1576"/>
      <c r="K2561" s="1577"/>
      <c r="L2561" s="1578"/>
      <c r="M2561" s="1578"/>
      <c r="N2561" s="1578"/>
      <c r="O2561" s="1578"/>
      <c r="P2561" s="1578"/>
      <c r="Q2561" s="1578"/>
      <c r="R2561" s="1578"/>
      <c r="S2561" s="1578"/>
      <c r="T2561" s="1578"/>
      <c r="U2561" s="1576"/>
      <c r="V2561" s="1579"/>
      <c r="W2561" s="1579"/>
      <c r="X2561" s="1579"/>
      <c r="Y2561" s="2"/>
      <c r="Z2561" s="2"/>
      <c r="AA2561" s="2"/>
      <c r="AB2561" s="2"/>
      <c r="AC2561" s="1291"/>
      <c r="AD2561" s="1415"/>
      <c r="AE2561" s="1415"/>
      <c r="AF2561" s="1415"/>
      <c r="AG2561" s="1415"/>
      <c r="AH2561" s="1415"/>
      <c r="AI2561" s="1415"/>
      <c r="AJ2561" s="1415"/>
      <c r="AK2561" s="1415"/>
      <c r="AL2561" s="1415"/>
    </row>
    <row r="2562" spans="1:38" s="731" customFormat="1" ht="19" customHeight="1">
      <c r="A2562" s="1704">
        <f>IF(G2480="",0,1)</f>
        <v>0</v>
      </c>
      <c r="B2562" s="1629"/>
      <c r="C2562" s="1283"/>
      <c r="D2562" s="1561"/>
      <c r="E2562" s="1474" t="str">
        <f t="shared" si="239"/>
        <v/>
      </c>
      <c r="F2562" s="1789"/>
      <c r="G2562" s="1571"/>
      <c r="H2562" s="1335"/>
      <c r="I2562" s="2176" t="s">
        <v>528</v>
      </c>
      <c r="J2562" s="2176"/>
      <c r="K2562" s="1338"/>
      <c r="L2562" s="1338"/>
      <c r="M2562" s="1338"/>
      <c r="N2562" s="1338"/>
      <c r="O2562" s="1338"/>
      <c r="P2562" s="1337"/>
      <c r="Q2562" s="1337"/>
      <c r="U2562" s="1580"/>
      <c r="V2562" s="1580"/>
      <c r="W2562" s="1580"/>
      <c r="X2562" s="1580"/>
      <c r="Y2562" s="2"/>
      <c r="Z2562" s="2"/>
      <c r="AA2562" s="2"/>
      <c r="AB2562" s="2"/>
      <c r="AC2562" s="1291"/>
      <c r="AD2562" s="1415"/>
      <c r="AE2562" s="1415"/>
      <c r="AF2562" s="1415"/>
      <c r="AG2562" s="1415"/>
      <c r="AH2562" s="1415"/>
      <c r="AI2562" s="1415"/>
      <c r="AJ2562" s="1415"/>
      <c r="AK2562" s="1415"/>
      <c r="AL2562" s="1415"/>
    </row>
    <row r="2563" spans="1:38" s="731" customFormat="1" ht="31" customHeight="1">
      <c r="A2563" s="1704">
        <f>IF(G2480="",0,1)</f>
        <v>0</v>
      </c>
      <c r="B2563" s="1629"/>
      <c r="C2563" s="1283"/>
      <c r="D2563" s="1561"/>
      <c r="E2563" s="1474" t="str">
        <f t="shared" si="239"/>
        <v/>
      </c>
      <c r="F2563" s="1789"/>
      <c r="G2563" s="1571"/>
      <c r="H2563" s="1335"/>
      <c r="I2563" s="2176" t="s">
        <v>529</v>
      </c>
      <c r="J2563" s="2176"/>
      <c r="K2563" s="2177" t="str">
        <f>K$148</f>
        <v>Placez les sondes de façon à ce qu'elles soient disposées entre 0 et 50 cm au-dessus de la plante.</v>
      </c>
      <c r="L2563" s="2177"/>
      <c r="M2563" s="2177"/>
      <c r="N2563" s="2177"/>
      <c r="O2563" s="2177"/>
      <c r="P2563" s="2177"/>
      <c r="Q2563" s="2177"/>
      <c r="R2563" s="2177"/>
      <c r="S2563" s="1581" t="s">
        <v>16</v>
      </c>
      <c r="T2563" s="1582"/>
      <c r="U2563" s="1580"/>
      <c r="V2563" s="1583"/>
      <c r="W2563" s="1584"/>
      <c r="X2563" s="1585"/>
      <c r="Y2563" s="2"/>
      <c r="Z2563" s="2"/>
      <c r="AA2563" s="2"/>
      <c r="AB2563" s="2"/>
      <c r="AC2563" s="1291"/>
      <c r="AD2563" s="1415"/>
      <c r="AE2563" s="1415"/>
      <c r="AF2563" s="1415"/>
      <c r="AG2563" s="1415"/>
      <c r="AH2563" s="1415"/>
      <c r="AI2563" s="1415"/>
      <c r="AJ2563" s="1415"/>
      <c r="AK2563" s="1415"/>
      <c r="AL2563" s="1415"/>
    </row>
    <row r="2564" spans="1:38" s="731" customFormat="1" ht="6" customHeight="1">
      <c r="A2564" s="1704">
        <f>IF(G2480="",0,1)</f>
        <v>0</v>
      </c>
      <c r="B2564" s="1629"/>
      <c r="C2564" s="1283"/>
      <c r="D2564" s="1561"/>
      <c r="E2564" s="1474" t="str">
        <f t="shared" si="239"/>
        <v/>
      </c>
      <c r="F2564" s="1789"/>
      <c r="G2564" s="1571"/>
      <c r="H2564" s="1335"/>
      <c r="I2564" s="1586"/>
      <c r="J2564" s="1586"/>
      <c r="K2564" s="1587"/>
      <c r="L2564" s="1587"/>
      <c r="M2564" s="1587"/>
      <c r="N2564" s="1587"/>
      <c r="O2564" s="1587"/>
      <c r="P2564" s="1587"/>
      <c r="Q2564" s="1587"/>
      <c r="R2564" s="1338"/>
      <c r="S2564" s="1337"/>
      <c r="T2564" s="1582"/>
      <c r="U2564" s="1582"/>
      <c r="V2564" s="1339"/>
      <c r="W2564" s="1339"/>
      <c r="X2564" s="1339"/>
      <c r="Y2564" s="2"/>
      <c r="Z2564" s="2"/>
      <c r="AA2564" s="2"/>
      <c r="AB2564" s="2"/>
      <c r="AC2564" s="1291"/>
      <c r="AD2564" s="1415"/>
      <c r="AE2564" s="1415"/>
      <c r="AF2564" s="1415"/>
      <c r="AG2564" s="1415"/>
      <c r="AH2564" s="1415"/>
      <c r="AI2564" s="1415"/>
      <c r="AJ2564" s="1415"/>
      <c r="AK2564" s="1415"/>
      <c r="AL2564" s="1415"/>
    </row>
    <row r="2565" spans="1:38" s="731" customFormat="1" ht="17" customHeight="1">
      <c r="A2565" s="1704">
        <f>IF(G2480="",0,1)</f>
        <v>0</v>
      </c>
      <c r="B2565" s="1629"/>
      <c r="C2565" s="1283"/>
      <c r="D2565" s="1561"/>
      <c r="E2565" s="1474" t="str">
        <f t="shared" si="239"/>
        <v/>
      </c>
      <c r="F2565" s="1789"/>
      <c r="G2565" s="1571"/>
      <c r="H2565" s="1589"/>
      <c r="I2565" s="1590"/>
      <c r="J2565" s="1590"/>
      <c r="K2565" s="1591"/>
      <c r="L2565" s="1591"/>
      <c r="M2565" s="1591"/>
      <c r="N2565" s="1591"/>
      <c r="O2565" s="1591"/>
      <c r="P2565" s="1591"/>
      <c r="Q2565" s="1591"/>
      <c r="R2565" s="1592"/>
      <c r="S2565" s="1593"/>
      <c r="T2565" s="1594"/>
      <c r="U2565" s="1594"/>
      <c r="V2565" s="1595"/>
      <c r="W2565" s="1595"/>
      <c r="X2565" s="1595"/>
      <c r="Y2565" s="2"/>
      <c r="Z2565" s="2"/>
      <c r="AA2565" s="2"/>
      <c r="AB2565" s="2"/>
      <c r="AC2565" s="1291"/>
      <c r="AD2565" s="1415"/>
      <c r="AE2565" s="1415"/>
      <c r="AF2565" s="1415"/>
      <c r="AG2565" s="1415"/>
      <c r="AH2565" s="1415"/>
      <c r="AI2565" s="1415"/>
      <c r="AJ2565" s="1415"/>
      <c r="AK2565" s="1415"/>
      <c r="AL2565" s="1415"/>
    </row>
    <row r="2566" spans="1:38" s="731" customFormat="1" ht="25" customHeight="1">
      <c r="A2566" s="1704">
        <f>IF(G2480="",0,1)</f>
        <v>0</v>
      </c>
      <c r="B2566" s="1629"/>
      <c r="C2566" s="1283"/>
      <c r="D2566" s="1561"/>
      <c r="E2566" s="1474" t="str">
        <f t="shared" si="239"/>
        <v/>
      </c>
      <c r="F2566" s="1789"/>
      <c r="G2566" s="1335" t="str">
        <f>G$151</f>
        <v>2.3 Ecran thermique</v>
      </c>
      <c r="H2566" s="1335"/>
      <c r="I2566" s="1336"/>
      <c r="J2566" s="1337"/>
      <c r="K2566" s="1338"/>
      <c r="L2566" s="1338"/>
      <c r="M2566" s="1338"/>
      <c r="N2566" s="1338"/>
      <c r="O2566" s="1338"/>
      <c r="P2566" s="1338"/>
      <c r="Q2566" s="1338"/>
      <c r="R2566" s="1338"/>
      <c r="S2566" s="1337"/>
      <c r="T2566" s="1337"/>
      <c r="U2566" s="1337"/>
      <c r="V2566" s="1339"/>
      <c r="W2566" s="1339"/>
      <c r="X2566" s="1339"/>
      <c r="Y2566" s="2"/>
      <c r="Z2566" s="2"/>
      <c r="AA2566" s="2"/>
      <c r="AB2566" s="2"/>
      <c r="AC2566" s="1291"/>
      <c r="AD2566" s="1415"/>
      <c r="AE2566" s="1415"/>
      <c r="AF2566" s="1415"/>
      <c r="AG2566" s="1415"/>
      <c r="AH2566" s="1415"/>
      <c r="AI2566" s="1415"/>
      <c r="AJ2566" s="1415"/>
      <c r="AK2566" s="1415"/>
      <c r="AL2566" s="1415"/>
    </row>
    <row r="2567" spans="1:38" s="731" customFormat="1" ht="19" customHeight="1">
      <c r="A2567" s="1704">
        <f>IF(G2480="",0,1)</f>
        <v>0</v>
      </c>
      <c r="B2567" s="1629"/>
      <c r="C2567" s="1283"/>
      <c r="D2567" s="1561"/>
      <c r="E2567" s="1474" t="str">
        <f t="shared" si="239"/>
        <v/>
      </c>
      <c r="F2567" s="1789"/>
      <c r="G2567" s="1573" t="s">
        <v>9</v>
      </c>
      <c r="H2567" s="1574" t="str">
        <f>BR2480</f>
        <v/>
      </c>
      <c r="I2567" s="1575"/>
      <c r="J2567" s="1576"/>
      <c r="K2567" s="1577"/>
      <c r="L2567" s="1578"/>
      <c r="M2567" s="1578"/>
      <c r="N2567" s="1578"/>
      <c r="O2567" s="1578"/>
      <c r="P2567" s="1578"/>
      <c r="Q2567" s="1578"/>
      <c r="R2567" s="1578"/>
      <c r="S2567" s="1578"/>
      <c r="T2567" s="1578"/>
      <c r="U2567" s="1576"/>
      <c r="V2567" s="1579"/>
      <c r="W2567" s="1579"/>
      <c r="X2567" s="1579"/>
      <c r="Y2567" s="2"/>
      <c r="Z2567" s="2"/>
      <c r="AA2567" s="2"/>
      <c r="AB2567" s="2"/>
      <c r="AC2567" s="1291"/>
      <c r="AD2567" s="1415"/>
      <c r="AE2567" s="1415"/>
      <c r="AF2567" s="1415"/>
      <c r="AG2567" s="1415"/>
      <c r="AH2567" s="1415"/>
      <c r="AI2567" s="1415"/>
      <c r="AJ2567" s="1415"/>
      <c r="AK2567" s="1415"/>
      <c r="AL2567" s="1415"/>
    </row>
    <row r="2568" spans="1:38" s="731" customFormat="1" ht="19" customHeight="1">
      <c r="A2568" s="1704">
        <f>IF(G2480="",0,1)</f>
        <v>0</v>
      </c>
      <c r="B2568" s="1629">
        <f>IF(H2567=G$41,-1,0)</f>
        <v>0</v>
      </c>
      <c r="C2568" s="1283"/>
      <c r="D2568" s="1561"/>
      <c r="E2568" s="1474" t="str">
        <f t="shared" si="239"/>
        <v/>
      </c>
      <c r="F2568" s="1789"/>
      <c r="G2568" s="1571"/>
      <c r="H2568" s="1335"/>
      <c r="I2568" s="2176" t="s">
        <v>528</v>
      </c>
      <c r="J2568" s="2176"/>
      <c r="K2568" s="1338"/>
      <c r="L2568" s="1338"/>
      <c r="M2568" s="1338"/>
      <c r="N2568" s="1338"/>
      <c r="O2568" s="1338"/>
      <c r="P2568" s="1337"/>
      <c r="Q2568" s="1337"/>
      <c r="U2568" s="1580"/>
      <c r="V2568" s="1580"/>
      <c r="W2568" s="1580"/>
      <c r="X2568" s="1580"/>
      <c r="Y2568" s="2"/>
      <c r="Z2568" s="2"/>
      <c r="AA2568" s="2"/>
      <c r="AB2568" s="2"/>
      <c r="AC2568" s="1291"/>
      <c r="AD2568" s="1415"/>
      <c r="AE2568" s="1415"/>
      <c r="AF2568" s="1415"/>
      <c r="AG2568" s="1415"/>
      <c r="AH2568" s="1415"/>
      <c r="AI2568" s="1415"/>
      <c r="AJ2568" s="1415"/>
      <c r="AK2568" s="1415"/>
      <c r="AL2568" s="1415"/>
    </row>
    <row r="2569" spans="1:38" s="731" customFormat="1" ht="25" customHeight="1">
      <c r="A2569" s="1704">
        <f>IF(G2480="",0,1)</f>
        <v>0</v>
      </c>
      <c r="B2569" s="1629">
        <f>IF(H2567=G$41,-1,0)</f>
        <v>0</v>
      </c>
      <c r="C2569" s="1283"/>
      <c r="D2569" s="1561"/>
      <c r="E2569" s="1474" t="str">
        <f t="shared" si="239"/>
        <v/>
      </c>
      <c r="F2569" s="1789"/>
      <c r="G2569" s="1571"/>
      <c r="H2569" s="1335"/>
      <c r="I2569" s="2176" t="s">
        <v>529</v>
      </c>
      <c r="J2569" s="2176"/>
      <c r="K2569" s="2177" t="str">
        <f>K$154</f>
        <v xml:space="preserve"> Colmatez les fentes avec des patchs et par agrafage.</v>
      </c>
      <c r="L2569" s="2177"/>
      <c r="M2569" s="2177"/>
      <c r="N2569" s="2177"/>
      <c r="O2569" s="2177"/>
      <c r="P2569" s="2177"/>
      <c r="Q2569" s="2177"/>
      <c r="R2569" s="2177"/>
      <c r="S2569" s="1581" t="s">
        <v>16</v>
      </c>
      <c r="T2569" s="1582"/>
      <c r="U2569" s="1580"/>
      <c r="V2569" s="1583"/>
      <c r="W2569" s="1584"/>
      <c r="X2569" s="1585"/>
      <c r="Y2569" s="2"/>
      <c r="Z2569" s="2"/>
      <c r="AA2569" s="2"/>
      <c r="AB2569" s="2"/>
      <c r="AC2569" s="1291"/>
      <c r="AD2569" s="1415"/>
      <c r="AE2569" s="1415"/>
      <c r="AF2569" s="1415"/>
      <c r="AG2569" s="1415"/>
      <c r="AH2569" s="1415"/>
      <c r="AI2569" s="1415"/>
      <c r="AJ2569" s="1415"/>
      <c r="AK2569" s="1415"/>
      <c r="AL2569" s="1415"/>
    </row>
    <row r="2570" spans="1:38" s="731" customFormat="1" ht="6" customHeight="1">
      <c r="A2570" s="1704">
        <f>IF(G2480="",0,1)</f>
        <v>0</v>
      </c>
      <c r="B2570" s="1629">
        <f>IF(H2567=G$41,-1,0)</f>
        <v>0</v>
      </c>
      <c r="C2570" s="1283"/>
      <c r="D2570" s="1561"/>
      <c r="E2570" s="1474" t="str">
        <f t="shared" si="239"/>
        <v/>
      </c>
      <c r="F2570" s="1789"/>
      <c r="G2570" s="1571"/>
      <c r="H2570" s="1335"/>
      <c r="I2570" s="1586"/>
      <c r="J2570" s="1586"/>
      <c r="K2570" s="1587"/>
      <c r="L2570" s="1587"/>
      <c r="M2570" s="1587"/>
      <c r="N2570" s="1587"/>
      <c r="O2570" s="1587"/>
      <c r="P2570" s="1587"/>
      <c r="Q2570" s="1587"/>
      <c r="R2570" s="1338"/>
      <c r="S2570" s="1337"/>
      <c r="T2570" s="1588"/>
      <c r="U2570" s="1582"/>
      <c r="V2570" s="1339"/>
      <c r="W2570" s="1339"/>
      <c r="X2570" s="1339"/>
      <c r="Y2570" s="2"/>
      <c r="Z2570" s="2"/>
      <c r="AA2570" s="2"/>
      <c r="AB2570" s="2"/>
      <c r="AC2570" s="1291"/>
      <c r="AD2570" s="1415"/>
      <c r="AE2570" s="1415"/>
      <c r="AF2570" s="1415"/>
      <c r="AG2570" s="1415"/>
      <c r="AH2570" s="1415"/>
      <c r="AI2570" s="1415"/>
      <c r="AJ2570" s="1415"/>
      <c r="AK2570" s="1415"/>
      <c r="AL2570" s="1415"/>
    </row>
    <row r="2571" spans="1:38" s="731" customFormat="1" ht="19" customHeight="1">
      <c r="A2571" s="1704">
        <f>IF(G2480="",0,1)</f>
        <v>0</v>
      </c>
      <c r="B2571" s="1629">
        <f>IF(H2567=G$41,-1,0)</f>
        <v>0</v>
      </c>
      <c r="C2571" s="1283"/>
      <c r="D2571" s="1561"/>
      <c r="E2571" s="1474" t="str">
        <f t="shared" si="239"/>
        <v/>
      </c>
      <c r="F2571" s="1789"/>
      <c r="G2571" s="1571"/>
      <c r="H2571" s="1574" t="str">
        <f>BS2480</f>
        <v/>
      </c>
      <c r="I2571" s="1575"/>
      <c r="J2571" s="1576"/>
      <c r="K2571" s="1577"/>
      <c r="L2571" s="1578"/>
      <c r="M2571" s="1578"/>
      <c r="N2571" s="1578"/>
      <c r="O2571" s="1578"/>
      <c r="P2571" s="1578"/>
      <c r="Q2571" s="1578"/>
      <c r="R2571" s="1578"/>
      <c r="S2571" s="1578"/>
      <c r="T2571" s="1578"/>
      <c r="U2571" s="1576"/>
      <c r="V2571" s="1579"/>
      <c r="W2571" s="1579"/>
      <c r="X2571" s="1579"/>
      <c r="Y2571" s="2"/>
      <c r="Z2571" s="2"/>
      <c r="AA2571" s="2"/>
      <c r="AB2571" s="2"/>
      <c r="AC2571" s="1291"/>
      <c r="AD2571" s="1415"/>
      <c r="AE2571" s="1415"/>
      <c r="AF2571" s="1415"/>
      <c r="AG2571" s="1415"/>
      <c r="AH2571" s="1415"/>
      <c r="AI2571" s="1415"/>
      <c r="AJ2571" s="1415"/>
      <c r="AK2571" s="1415"/>
      <c r="AL2571" s="1415"/>
    </row>
    <row r="2572" spans="1:38" s="731" customFormat="1" ht="19" customHeight="1">
      <c r="A2572" s="1704">
        <f>IF(G2480="",0,1)</f>
        <v>0</v>
      </c>
      <c r="B2572" s="1629">
        <f>IF(H2567=G$41,-1,0)</f>
        <v>0</v>
      </c>
      <c r="C2572" s="1283"/>
      <c r="D2572" s="1561"/>
      <c r="E2572" s="1474" t="str">
        <f t="shared" si="239"/>
        <v/>
      </c>
      <c r="F2572" s="1789"/>
      <c r="G2572" s="1571"/>
      <c r="H2572" s="1335"/>
      <c r="I2572" s="2176" t="s">
        <v>528</v>
      </c>
      <c r="J2572" s="2176"/>
      <c r="K2572" s="1338"/>
      <c r="L2572" s="1338"/>
      <c r="M2572" s="1338"/>
      <c r="N2572" s="1338"/>
      <c r="O2572" s="1338"/>
      <c r="P2572" s="1337"/>
      <c r="Q2572" s="1337"/>
      <c r="U2572" s="1580"/>
      <c r="V2572" s="1580"/>
      <c r="W2572" s="1580"/>
      <c r="X2572" s="1580"/>
      <c r="Y2572" s="2"/>
      <c r="Z2572" s="2"/>
      <c r="AA2572" s="2"/>
      <c r="AB2572" s="2"/>
      <c r="AC2572" s="1291"/>
      <c r="AD2572" s="1415"/>
      <c r="AE2572" s="1415"/>
      <c r="AF2572" s="1415"/>
      <c r="AG2572" s="1415"/>
      <c r="AH2572" s="1415"/>
      <c r="AI2572" s="1415"/>
      <c r="AJ2572" s="1415"/>
      <c r="AK2572" s="1415"/>
      <c r="AL2572" s="1415"/>
    </row>
    <row r="2573" spans="1:38" s="731" customFormat="1" ht="25" customHeight="1">
      <c r="A2573" s="1704">
        <f>IF(G2480="",0,1)</f>
        <v>0</v>
      </c>
      <c r="B2573" s="1629">
        <f>IF(H2567=G$41,-1,0)</f>
        <v>0</v>
      </c>
      <c r="C2573" s="1283"/>
      <c r="D2573" s="1561"/>
      <c r="E2573" s="1474" t="str">
        <f t="shared" si="239"/>
        <v/>
      </c>
      <c r="F2573" s="1789"/>
      <c r="G2573" s="1571"/>
      <c r="H2573" s="1335"/>
      <c r="I2573" s="2176" t="s">
        <v>529</v>
      </c>
      <c r="J2573" s="2176"/>
      <c r="K2573" s="2177" t="str">
        <f>K$158</f>
        <v xml:space="preserve"> Réajustez les bandes de tractions.</v>
      </c>
      <c r="L2573" s="2177"/>
      <c r="M2573" s="2177"/>
      <c r="N2573" s="2177"/>
      <c r="O2573" s="2177"/>
      <c r="P2573" s="2177"/>
      <c r="Q2573" s="2177"/>
      <c r="R2573" s="2177"/>
      <c r="S2573" s="1581" t="s">
        <v>16</v>
      </c>
      <c r="T2573" s="1582"/>
      <c r="U2573" s="1580"/>
      <c r="V2573" s="1583"/>
      <c r="W2573" s="1584"/>
      <c r="X2573" s="1585"/>
      <c r="Y2573" s="2"/>
      <c r="Z2573" s="2"/>
      <c r="AA2573" s="2"/>
      <c r="AB2573" s="2"/>
      <c r="AC2573" s="1291"/>
      <c r="AD2573" s="1415"/>
      <c r="AE2573" s="1415"/>
      <c r="AF2573" s="1415"/>
      <c r="AG2573" s="1415"/>
      <c r="AH2573" s="1415"/>
      <c r="AI2573" s="1415"/>
      <c r="AJ2573" s="1415"/>
      <c r="AK2573" s="1415"/>
      <c r="AL2573" s="1415"/>
    </row>
    <row r="2574" spans="1:38" s="731" customFormat="1" ht="6" customHeight="1">
      <c r="A2574" s="1704">
        <f>IF(G2480="",0,1)</f>
        <v>0</v>
      </c>
      <c r="B2574" s="1629"/>
      <c r="C2574" s="1283"/>
      <c r="D2574" s="1561"/>
      <c r="E2574" s="1474" t="str">
        <f t="shared" si="239"/>
        <v/>
      </c>
      <c r="F2574" s="1789"/>
      <c r="G2574" s="1571"/>
      <c r="H2574" s="1335"/>
      <c r="I2574" s="1586"/>
      <c r="J2574" s="1586"/>
      <c r="K2574" s="1587"/>
      <c r="L2574" s="1587"/>
      <c r="M2574" s="1587"/>
      <c r="N2574" s="1587"/>
      <c r="O2574" s="1587"/>
      <c r="P2574" s="1587"/>
      <c r="Q2574" s="1587"/>
      <c r="R2574" s="1338"/>
      <c r="S2574" s="1337"/>
      <c r="T2574" s="1582"/>
      <c r="U2574" s="1582"/>
      <c r="V2574" s="1339"/>
      <c r="W2574" s="1339"/>
      <c r="X2574" s="1339"/>
      <c r="Y2574" s="2"/>
      <c r="Z2574" s="2"/>
      <c r="AA2574" s="2"/>
      <c r="AB2574" s="2"/>
      <c r="AC2574" s="1291"/>
      <c r="AD2574" s="1415"/>
      <c r="AE2574" s="1415"/>
      <c r="AF2574" s="1415"/>
      <c r="AG2574" s="1415"/>
      <c r="AH2574" s="1415"/>
      <c r="AI2574" s="1415"/>
      <c r="AJ2574" s="1415"/>
      <c r="AK2574" s="1415"/>
      <c r="AL2574" s="1415"/>
    </row>
    <row r="2575" spans="1:38" s="731" customFormat="1" ht="17" customHeight="1">
      <c r="A2575" s="1704">
        <f>IF(G2480="",0,1)</f>
        <v>0</v>
      </c>
      <c r="B2575" s="1629"/>
      <c r="C2575" s="1283"/>
      <c r="D2575" s="1561"/>
      <c r="E2575" s="1474" t="str">
        <f t="shared" si="239"/>
        <v/>
      </c>
      <c r="F2575" s="1789"/>
      <c r="G2575" s="1571"/>
      <c r="H2575" s="1589"/>
      <c r="I2575" s="1590"/>
      <c r="J2575" s="1590"/>
      <c r="K2575" s="1591"/>
      <c r="L2575" s="1591"/>
      <c r="M2575" s="1591"/>
      <c r="N2575" s="1591"/>
      <c r="O2575" s="1591"/>
      <c r="P2575" s="1591"/>
      <c r="Q2575" s="1591"/>
      <c r="R2575" s="1592"/>
      <c r="S2575" s="1593"/>
      <c r="T2575" s="1594"/>
      <c r="U2575" s="1594"/>
      <c r="V2575" s="1595"/>
      <c r="W2575" s="1595"/>
      <c r="X2575" s="1595"/>
      <c r="Y2575" s="2"/>
      <c r="Z2575" s="2"/>
      <c r="AA2575" s="2"/>
      <c r="AB2575" s="2"/>
      <c r="AC2575" s="1291"/>
      <c r="AD2575" s="1415"/>
      <c r="AE2575" s="1415"/>
      <c r="AF2575" s="1415"/>
      <c r="AG2575" s="1415"/>
      <c r="AH2575" s="1415"/>
      <c r="AI2575" s="1415"/>
      <c r="AJ2575" s="1415"/>
      <c r="AK2575" s="1415"/>
      <c r="AL2575" s="1415"/>
    </row>
    <row r="2576" spans="1:38" s="1292" customFormat="1" ht="17" customHeight="1">
      <c r="A2576" s="1704">
        <f>IF(G2480="",0,1)</f>
        <v>0</v>
      </c>
      <c r="B2576" s="1629"/>
      <c r="C2576" s="1283"/>
      <c r="D2576" s="1561"/>
      <c r="E2576" s="1474" t="str">
        <f t="shared" si="239"/>
        <v/>
      </c>
      <c r="F2576" s="1789"/>
      <c r="G2576" s="1597"/>
      <c r="H2576" s="1597"/>
      <c r="I2576" s="1597"/>
      <c r="J2576" s="1597"/>
      <c r="K2576" s="1597"/>
      <c r="L2576" s="1597"/>
      <c r="M2576" s="1597"/>
      <c r="N2576" s="1597"/>
      <c r="O2576" s="1597"/>
      <c r="P2576" s="1598"/>
      <c r="Q2576" s="1598"/>
      <c r="R2576" s="1598"/>
      <c r="S2576" s="1598"/>
      <c r="T2576" s="1598"/>
      <c r="U2576" s="1598"/>
      <c r="V2576" s="1598"/>
      <c r="W2576" s="1598"/>
      <c r="X2576" s="1598"/>
    </row>
    <row r="2577" spans="1:81" s="1292" customFormat="1" ht="17" customHeight="1">
      <c r="A2577" s="1704">
        <f>IF(G2480="",0,1)</f>
        <v>0</v>
      </c>
      <c r="B2577" s="1629"/>
      <c r="C2577" s="1283"/>
      <c r="D2577" s="1561"/>
      <c r="E2577" s="1474" t="str">
        <f t="shared" si="239"/>
        <v/>
      </c>
      <c r="F2577" s="1789"/>
      <c r="G2577" s="1597"/>
      <c r="H2577" s="1597"/>
      <c r="I2577" s="1597"/>
      <c r="J2577" s="1597"/>
      <c r="K2577" s="1597"/>
      <c r="L2577" s="1597"/>
      <c r="M2577" s="1597"/>
      <c r="N2577" s="1597"/>
      <c r="O2577" s="1597"/>
      <c r="P2577" s="1598"/>
      <c r="Q2577" s="1598"/>
      <c r="R2577" s="1598"/>
      <c r="S2577" s="1598"/>
      <c r="T2577" s="1598"/>
      <c r="U2577" s="1598"/>
      <c r="V2577" s="1598"/>
      <c r="W2577" s="1598"/>
      <c r="X2577" s="1598"/>
    </row>
    <row r="2578" spans="1:81" s="1292" customFormat="1" ht="17" customHeight="1">
      <c r="A2578" s="1710">
        <f>IF(G2480="",0,1)</f>
        <v>0</v>
      </c>
      <c r="B2578" s="1711"/>
      <c r="C2578" s="1283"/>
      <c r="D2578" s="1561"/>
      <c r="E2578" s="1474" t="str">
        <f t="shared" si="239"/>
        <v/>
      </c>
      <c r="F2578" s="1789"/>
      <c r="G2578" s="1599"/>
      <c r="H2578" s="1599"/>
      <c r="I2578" s="1599"/>
      <c r="J2578" s="1599"/>
      <c r="K2578" s="1599"/>
      <c r="L2578" s="1599"/>
      <c r="M2578" s="1599"/>
      <c r="N2578" s="1599"/>
      <c r="O2578" s="1599"/>
      <c r="P2578" s="1600"/>
      <c r="Q2578" s="1600"/>
      <c r="R2578" s="1600"/>
      <c r="S2578" s="1600"/>
      <c r="T2578" s="1600"/>
      <c r="U2578" s="1600"/>
      <c r="V2578" s="1600"/>
      <c r="W2578" s="1600"/>
      <c r="X2578" s="1600"/>
      <c r="Z2578" s="1601"/>
      <c r="AA2578" s="1601"/>
      <c r="AB2578" s="1601"/>
      <c r="AC2578" s="1601"/>
      <c r="AD2578" s="1601"/>
      <c r="AE2578" s="1601"/>
      <c r="AF2578" s="1601"/>
      <c r="AG2578" s="1601"/>
      <c r="AH2578" s="1601"/>
      <c r="AI2578" s="1601"/>
      <c r="AJ2578" s="1601"/>
      <c r="AK2578" s="1601"/>
    </row>
    <row r="2579" spans="1:81" ht="13">
      <c r="A2579" s="1705">
        <f>IF(G2585="",0,1)</f>
        <v>0</v>
      </c>
      <c r="B2579" s="1706"/>
      <c r="C2579" s="1283"/>
      <c r="D2579" s="677"/>
      <c r="E2579" s="1474" t="str">
        <f t="shared" ref="E2579:E2585" si="240">IF((SUM(A2579:C2579))&gt;0,"Evaluation","")</f>
        <v/>
      </c>
      <c r="F2579" s="1789"/>
      <c r="G2579" s="1449">
        <f>G$49</f>
        <v>0</v>
      </c>
      <c r="H2579" s="1450"/>
      <c r="I2579" s="10"/>
      <c r="J2579" s="10"/>
      <c r="K2579" s="10"/>
      <c r="L2579" s="10"/>
      <c r="M2579" s="10"/>
      <c r="N2579" s="10"/>
      <c r="O2579" s="10"/>
      <c r="P2579" s="10"/>
      <c r="Q2579" s="10"/>
      <c r="R2579" s="10"/>
      <c r="S2579" s="10"/>
      <c r="T2579" s="10"/>
      <c r="U2579" s="10"/>
      <c r="V2579" s="10"/>
      <c r="W2579" s="10"/>
      <c r="X2579" s="2"/>
      <c r="Z2579" s="1545"/>
      <c r="AA2579" s="1545"/>
      <c r="AB2579" s="1545"/>
      <c r="AC2579" s="1545"/>
      <c r="AD2579" s="1545"/>
      <c r="AE2579" s="1545"/>
      <c r="AF2579" s="1545"/>
      <c r="AG2579" s="1545"/>
      <c r="AH2579" s="1545"/>
      <c r="AI2579" s="1545"/>
      <c r="AJ2579" s="1545"/>
      <c r="AK2579" s="1545"/>
      <c r="AL2579" s="1545"/>
      <c r="AM2579" s="1545"/>
    </row>
    <row r="2580" spans="1:81" ht="13">
      <c r="A2580" s="1704">
        <f>IF(G2585="",0,1)</f>
        <v>0</v>
      </c>
      <c r="C2580" s="1283"/>
      <c r="D2580" s="677"/>
      <c r="E2580" s="1474" t="str">
        <f t="shared" si="240"/>
        <v/>
      </c>
      <c r="F2580" s="1789"/>
      <c r="G2580" s="1244"/>
      <c r="H2580" s="1245"/>
      <c r="I2580" s="1"/>
      <c r="J2580" s="1"/>
      <c r="K2580" s="1"/>
      <c r="L2580" s="1"/>
      <c r="M2580" s="1"/>
      <c r="N2580" s="1"/>
      <c r="O2580" s="1"/>
      <c r="P2580" s="1"/>
      <c r="Q2580" s="1"/>
      <c r="R2580" s="1"/>
      <c r="S2580" s="1"/>
      <c r="T2580" s="1"/>
      <c r="U2580" s="1"/>
      <c r="V2580" s="1"/>
      <c r="W2580" s="1"/>
    </row>
    <row r="2581" spans="1:81" ht="13">
      <c r="A2581" s="1704">
        <f>IF(G2585="",0,1)</f>
        <v>0</v>
      </c>
      <c r="C2581" s="1283"/>
      <c r="D2581" s="677"/>
      <c r="E2581" s="1474" t="str">
        <f t="shared" si="240"/>
        <v/>
      </c>
      <c r="F2581" s="1789"/>
      <c r="G2581" s="1244"/>
      <c r="H2581" s="1245"/>
      <c r="I2581" s="1"/>
      <c r="J2581" s="1"/>
      <c r="K2581" s="1"/>
      <c r="L2581" s="1"/>
      <c r="M2581" s="1"/>
      <c r="N2581" s="1"/>
      <c r="O2581" s="1"/>
      <c r="P2581" s="1"/>
      <c r="Q2581" s="1"/>
      <c r="R2581" s="1"/>
      <c r="S2581" s="1"/>
      <c r="T2581" s="1"/>
      <c r="U2581" s="1"/>
      <c r="V2581" s="1"/>
      <c r="W2581" s="1"/>
    </row>
    <row r="2582" spans="1:81" s="1250" customFormat="1" ht="29" thickBot="1">
      <c r="A2582" s="1704">
        <f>IF(G2585="",0,1)</f>
        <v>0</v>
      </c>
      <c r="B2582" s="1629"/>
      <c r="C2582" s="1283"/>
      <c r="D2582" s="1546"/>
      <c r="E2582" s="1474" t="str">
        <f t="shared" si="240"/>
        <v/>
      </c>
      <c r="F2582" s="1789"/>
      <c r="G2582" s="1621" t="str">
        <f>G2585</f>
        <v/>
      </c>
      <c r="H2582" s="777"/>
      <c r="I2582" s="777"/>
      <c r="J2582" s="777"/>
      <c r="K2582" s="777"/>
      <c r="L2582" s="777"/>
      <c r="M2582" s="777"/>
      <c r="N2582" s="777"/>
      <c r="O2582" s="777"/>
      <c r="P2582" s="777"/>
      <c r="Q2582" s="777"/>
      <c r="R2582" s="777"/>
      <c r="S2582" s="777"/>
      <c r="T2582" s="777"/>
      <c r="U2582" s="777"/>
      <c r="V2582" s="777"/>
      <c r="W2582" s="777"/>
      <c r="X2582" s="1370">
        <f>U$45</f>
        <v>0</v>
      </c>
      <c r="Y2582" s="1415"/>
      <c r="Z2582" s="1415"/>
      <c r="AA2582" s="1415"/>
      <c r="AB2582" s="1415"/>
      <c r="AC2582" s="1415"/>
      <c r="AD2582" s="1415"/>
      <c r="AE2582" s="1246"/>
      <c r="AF2582" s="1246"/>
      <c r="AG2582" s="1247"/>
      <c r="AH2582" s="1247"/>
      <c r="AI2582" s="1247"/>
      <c r="AJ2582" s="1248"/>
      <c r="AK2582" s="1247"/>
      <c r="AL2582" s="1249"/>
      <c r="AM2582" s="1247"/>
      <c r="AN2582" s="1247"/>
      <c r="AO2582" s="1247"/>
      <c r="AP2582" s="1247"/>
      <c r="AQ2582" s="1247"/>
      <c r="AR2582" s="1247"/>
      <c r="AS2582" s="1247"/>
      <c r="AT2582" s="1247"/>
    </row>
    <row r="2583" spans="1:81" s="18" customFormat="1" ht="19">
      <c r="A2583" s="1704">
        <f>IF(G2585="",0,1)</f>
        <v>0</v>
      </c>
      <c r="B2583" s="1629"/>
      <c r="C2583" s="1283"/>
      <c r="D2583" s="677"/>
      <c r="E2583" s="1474" t="str">
        <f t="shared" si="240"/>
        <v/>
      </c>
      <c r="F2583" s="1789"/>
      <c r="G2583" s="1184"/>
      <c r="H2583" s="1184"/>
      <c r="I2583" s="1184"/>
      <c r="J2583" s="1184"/>
      <c r="K2583" s="1184"/>
      <c r="L2583" s="1184"/>
      <c r="M2583" s="1184"/>
      <c r="N2583" s="1184"/>
      <c r="O2583" s="1184"/>
      <c r="P2583" s="1184"/>
      <c r="Q2583" s="1184"/>
      <c r="R2583" s="1184"/>
      <c r="S2583" s="1184"/>
      <c r="T2583" s="1184"/>
      <c r="U2583" s="1184"/>
      <c r="V2583" s="1184"/>
      <c r="W2583" s="1184"/>
      <c r="X2583" s="1415"/>
      <c r="Y2583" s="1415"/>
      <c r="Z2583" s="1415"/>
      <c r="AA2583" s="1415"/>
      <c r="AB2583" s="1415"/>
      <c r="AC2583" s="1415"/>
      <c r="AD2583" s="1415"/>
      <c r="AE2583" s="1415"/>
      <c r="AF2583" s="1415"/>
      <c r="AG2583" s="40"/>
      <c r="AH2583" s="40"/>
      <c r="AI2583" s="40"/>
      <c r="AJ2583" s="49"/>
      <c r="AK2583" s="40"/>
      <c r="AL2583" s="20"/>
      <c r="AM2583" s="1247"/>
      <c r="AN2583" s="40"/>
      <c r="AO2583" s="1247"/>
      <c r="AP2583" s="40"/>
      <c r="AQ2583" s="40"/>
      <c r="AR2583" s="40"/>
      <c r="AS2583" s="40"/>
      <c r="AT2583" s="40"/>
      <c r="BZ2583" s="122" t="s">
        <v>905</v>
      </c>
      <c r="CB2583" s="122" t="s">
        <v>904</v>
      </c>
    </row>
    <row r="2584" spans="1:81" s="41" customFormat="1" ht="187" hidden="1" customHeight="1" outlineLevel="1">
      <c r="A2584" s="1707"/>
      <c r="B2584" s="1708"/>
      <c r="C2584" s="685"/>
      <c r="D2584" s="685"/>
      <c r="E2584" s="1474" t="str">
        <f t="shared" si="240"/>
        <v/>
      </c>
      <c r="F2584" s="1790"/>
      <c r="G2584" s="342" t="str">
        <f t="shared" ref="G2584:AL2584" si="241">G$3</f>
        <v>Serre</v>
      </c>
      <c r="H2584" s="343" t="str">
        <f t="shared" si="241"/>
        <v>Année de construction</v>
      </c>
      <c r="I2584" s="344" t="str">
        <f t="shared" si="241"/>
        <v xml:space="preserve">Surface cultivée nette </v>
      </c>
      <c r="J2584" s="344" t="str">
        <f t="shared" si="241"/>
        <v>Type de serre</v>
      </c>
      <c r="K2584" s="344" t="str">
        <f t="shared" si="241"/>
        <v>Température moyenne octobre-mars</v>
      </c>
      <c r="L2584" s="344" t="str">
        <f t="shared" si="241"/>
        <v>Type de température</v>
      </c>
      <c r="M2584" s="344" t="str">
        <f t="shared" si="241"/>
        <v>Qualité énergétique [consommation en % d'une serre standard]</v>
      </c>
      <c r="N2584" s="344" t="str">
        <f t="shared" si="241"/>
        <v>Rang</v>
      </c>
      <c r="O2584" s="344" t="str">
        <f t="shared" si="241"/>
        <v>Evaluation de la qualité énergétique</v>
      </c>
      <c r="P2584" s="344" t="str">
        <f t="shared" si="241"/>
        <v>Utilisation escomptée</v>
      </c>
      <c r="Q2584" s="327">
        <f t="shared" si="241"/>
        <v>0</v>
      </c>
      <c r="R2584" s="456" t="str">
        <f t="shared" si="241"/>
        <v>Serre Consommation d'énergie [%]</v>
      </c>
      <c r="S2584" s="456" t="str">
        <f t="shared" si="241"/>
        <v>Serre Consommation d'énergie Actuel [kWh]</v>
      </c>
      <c r="T2584" s="455" t="str">
        <f t="shared" si="241"/>
        <v>Distribution de chaleur Consommation d'énergie [kWh]</v>
      </c>
      <c r="U2584" s="456" t="str">
        <f t="shared" si="241"/>
        <v>Total Consommation d'énergie Actuel [kWh]</v>
      </c>
      <c r="V2584" s="327">
        <f t="shared" si="241"/>
        <v>0</v>
      </c>
      <c r="W2584" s="512" t="str">
        <f t="shared" si="241"/>
        <v>Objectif en 4 ans</v>
      </c>
      <c r="X2584" s="512" t="str">
        <f t="shared" si="241"/>
        <v>Objectif en 8 ans</v>
      </c>
      <c r="Y2584" s="327">
        <f t="shared" si="241"/>
        <v>0</v>
      </c>
      <c r="Z2584" s="333" t="str">
        <f t="shared" si="241"/>
        <v>Ecran thermique</v>
      </c>
      <c r="AA2584" s="333" t="str">
        <f t="shared" si="241"/>
        <v>Toit</v>
      </c>
      <c r="AB2584" s="333" t="str">
        <f t="shared" si="241"/>
        <v>Parois latérales</v>
      </c>
      <c r="AC2584" s="333" t="str">
        <f t="shared" si="241"/>
        <v>Etanchéité</v>
      </c>
      <c r="AD2584" s="333" t="str">
        <f t="shared" si="241"/>
        <v>Gestion climatique</v>
      </c>
      <c r="AE2584" s="40" t="str">
        <f t="shared" si="241"/>
        <v>Observations</v>
      </c>
      <c r="AF2584" s="332" t="str">
        <f t="shared" si="241"/>
        <v>Ecran thermique</v>
      </c>
      <c r="AG2584" s="332" t="str">
        <f t="shared" si="241"/>
        <v>Toit</v>
      </c>
      <c r="AH2584" s="332" t="str">
        <f t="shared" si="241"/>
        <v>Parois latérales</v>
      </c>
      <c r="AI2584" s="332" t="str">
        <f t="shared" si="241"/>
        <v>Etanchéité</v>
      </c>
      <c r="AJ2584" s="332" t="str">
        <f t="shared" si="241"/>
        <v>Gestion climatique</v>
      </c>
      <c r="AK2584" s="455" t="str">
        <f t="shared" si="241"/>
        <v>Isolation des conduites</v>
      </c>
      <c r="AL2584" s="455" t="str">
        <f t="shared" si="241"/>
        <v>Isolation des sous-distributions</v>
      </c>
      <c r="AM2584" s="405">
        <f t="shared" ref="AM2584:BR2584" si="242">AM$3</f>
        <v>0</v>
      </c>
      <c r="AN2584" s="332" t="str">
        <f t="shared" si="242"/>
        <v>Ecran thermique</v>
      </c>
      <c r="AO2584" s="332" t="str">
        <f t="shared" si="242"/>
        <v>Toit</v>
      </c>
      <c r="AP2584" s="332" t="str">
        <f t="shared" si="242"/>
        <v>Parois latérales</v>
      </c>
      <c r="AQ2584" s="332" t="str">
        <f t="shared" si="242"/>
        <v>Etanchéité</v>
      </c>
      <c r="AR2584" s="332" t="str">
        <f t="shared" si="242"/>
        <v>Gestion climatique</v>
      </c>
      <c r="AS2584" s="40">
        <f t="shared" si="242"/>
        <v>0</v>
      </c>
      <c r="AT2584" s="332" t="str">
        <f t="shared" si="242"/>
        <v>Ecran thermique</v>
      </c>
      <c r="AU2584" s="332" t="str">
        <f t="shared" si="242"/>
        <v>Toit</v>
      </c>
      <c r="AV2584" s="332" t="str">
        <f t="shared" si="242"/>
        <v>Parois latérales</v>
      </c>
      <c r="AW2584" s="332" t="str">
        <f t="shared" si="242"/>
        <v>Etanchéité</v>
      </c>
      <c r="AX2584" s="332" t="str">
        <f t="shared" si="242"/>
        <v>Gestion climatique</v>
      </c>
      <c r="AY2584" s="455" t="str">
        <f t="shared" si="242"/>
        <v>Isolation des conduites</v>
      </c>
      <c r="AZ2584" s="455" t="str">
        <f t="shared" si="242"/>
        <v>Isolation des sous-distributions</v>
      </c>
      <c r="BA2584" s="332" t="str">
        <f t="shared" si="242"/>
        <v>Total arrondi</v>
      </c>
      <c r="BB2584" s="40">
        <f t="shared" si="242"/>
        <v>0</v>
      </c>
      <c r="BC2584" s="332" t="str">
        <f t="shared" si="242"/>
        <v>Ecran thermique</v>
      </c>
      <c r="BD2584" s="332" t="str">
        <f t="shared" si="242"/>
        <v>Toit</v>
      </c>
      <c r="BE2584" s="332" t="str">
        <f t="shared" si="242"/>
        <v>Parois latérales</v>
      </c>
      <c r="BF2584" s="332" t="str">
        <f t="shared" si="242"/>
        <v>Etanchéité</v>
      </c>
      <c r="BG2584" s="332" t="str">
        <f t="shared" si="242"/>
        <v>Gestion climatique</v>
      </c>
      <c r="BH2584" s="455" t="str">
        <f t="shared" si="242"/>
        <v>Isolation des conduites</v>
      </c>
      <c r="BI2584" s="455" t="str">
        <f t="shared" si="242"/>
        <v>Isolation des sous-distributions</v>
      </c>
      <c r="BJ2584" s="40">
        <f t="shared" si="242"/>
        <v>0</v>
      </c>
      <c r="BK2584" s="512" t="str">
        <f t="shared" si="242"/>
        <v>P1</v>
      </c>
      <c r="BL2584" s="512">
        <f t="shared" si="242"/>
        <v>0</v>
      </c>
      <c r="BM2584" s="512" t="str">
        <f t="shared" si="242"/>
        <v>Total</v>
      </c>
      <c r="BN2584" s="40">
        <f t="shared" si="242"/>
        <v>0</v>
      </c>
      <c r="BO2584" s="512" t="str">
        <f t="shared" si="242"/>
        <v>Objectif en 4 ans</v>
      </c>
      <c r="BP2584" s="512" t="str">
        <f t="shared" si="242"/>
        <v>Objectif en 8 ans</v>
      </c>
      <c r="BQ2584" s="41">
        <f t="shared" si="242"/>
        <v>0</v>
      </c>
      <c r="BR2584" s="332" t="str">
        <f t="shared" si="242"/>
        <v>Ecran thermique</v>
      </c>
      <c r="BS2584" s="332" t="str">
        <f t="shared" ref="BS2584:CA2584" si="243">BS$3</f>
        <v>Ecran thermique 2</v>
      </c>
      <c r="BT2584" s="332" t="str">
        <f t="shared" si="243"/>
        <v>Etanchéité</v>
      </c>
      <c r="BU2584" s="332" t="str">
        <f t="shared" si="243"/>
        <v>Etanchéité 2</v>
      </c>
      <c r="BV2584" s="332" t="str">
        <f t="shared" si="243"/>
        <v>Etanchéité 2 - Recommandation</v>
      </c>
      <c r="BW2584" s="332" t="str">
        <f t="shared" si="243"/>
        <v>Sonde 1</v>
      </c>
      <c r="BX2584" s="332" t="str">
        <f t="shared" si="243"/>
        <v>Sonde 2</v>
      </c>
      <c r="BY2584" s="41">
        <f t="shared" si="243"/>
        <v>0</v>
      </c>
      <c r="BZ2584" s="416" t="str">
        <f t="shared" si="243"/>
        <v>Ensemble 1</v>
      </c>
      <c r="CA2584" s="416" t="str">
        <f t="shared" si="243"/>
        <v>Ensemble 2</v>
      </c>
      <c r="CB2584" s="416" t="str">
        <f>BZ2584</f>
        <v>Ensemble 1</v>
      </c>
      <c r="CC2584" s="416" t="str">
        <f>CA2584</f>
        <v>Ensemble 2</v>
      </c>
    </row>
    <row r="2585" spans="1:81" s="28" customFormat="1" ht="32" hidden="1" customHeight="1" outlineLevel="1">
      <c r="A2585" s="1646"/>
      <c r="B2585" s="1659"/>
      <c r="C2585" s="686"/>
      <c r="D2585" s="686"/>
      <c r="E2585" s="1474" t="str">
        <f t="shared" si="240"/>
        <v/>
      </c>
      <c r="F2585" s="1791"/>
      <c r="G2585" s="521" t="str">
        <f t="shared" ref="G2585:AL2585" si="244">G28</f>
        <v/>
      </c>
      <c r="H2585" s="335" t="str">
        <f t="shared" si="244"/>
        <v/>
      </c>
      <c r="I2585" s="336" t="str">
        <f t="shared" si="244"/>
        <v/>
      </c>
      <c r="J2585" s="336" t="str">
        <f t="shared" si="244"/>
        <v/>
      </c>
      <c r="K2585" s="337" t="str">
        <f t="shared" si="244"/>
        <v/>
      </c>
      <c r="L2585" s="336" t="str">
        <f t="shared" si="244"/>
        <v/>
      </c>
      <c r="M2585" s="468" t="str">
        <f t="shared" si="244"/>
        <v/>
      </c>
      <c r="N2585" s="337" t="str">
        <f t="shared" si="244"/>
        <v/>
      </c>
      <c r="O2585" s="338" t="str">
        <f t="shared" si="244"/>
        <v/>
      </c>
      <c r="P2585" s="336" t="str">
        <f t="shared" si="244"/>
        <v/>
      </c>
      <c r="Q2585" s="522">
        <f t="shared" si="244"/>
        <v>0</v>
      </c>
      <c r="R2585" s="338">
        <f t="shared" si="244"/>
        <v>0</v>
      </c>
      <c r="S2585" s="523">
        <f t="shared" si="244"/>
        <v>0</v>
      </c>
      <c r="T2585" s="523">
        <f t="shared" si="244"/>
        <v>0</v>
      </c>
      <c r="U2585" s="523" t="str">
        <f t="shared" si="244"/>
        <v/>
      </c>
      <c r="V2585" s="522">
        <f t="shared" si="244"/>
        <v>0</v>
      </c>
      <c r="W2585" s="523" t="str">
        <f t="shared" si="244"/>
        <v/>
      </c>
      <c r="X2585" s="523" t="str">
        <f t="shared" si="244"/>
        <v/>
      </c>
      <c r="Y2585" s="522">
        <f t="shared" si="244"/>
        <v>0</v>
      </c>
      <c r="Z2585" s="331" t="str">
        <f t="shared" si="244"/>
        <v/>
      </c>
      <c r="AA2585" s="331" t="str">
        <f t="shared" si="244"/>
        <v/>
      </c>
      <c r="AB2585" s="331" t="str">
        <f t="shared" si="244"/>
        <v/>
      </c>
      <c r="AC2585" s="331" t="str">
        <f t="shared" si="244"/>
        <v/>
      </c>
      <c r="AD2585" s="331" t="str">
        <f t="shared" si="244"/>
        <v/>
      </c>
      <c r="AE2585" s="524" t="str">
        <f t="shared" si="244"/>
        <v/>
      </c>
      <c r="AF2585" s="331" t="str">
        <f t="shared" si="244"/>
        <v/>
      </c>
      <c r="AG2585" s="331" t="str">
        <f t="shared" si="244"/>
        <v/>
      </c>
      <c r="AH2585" s="331" t="str">
        <f t="shared" si="244"/>
        <v/>
      </c>
      <c r="AI2585" s="331" t="str">
        <f t="shared" si="244"/>
        <v/>
      </c>
      <c r="AJ2585" s="331" t="str">
        <f t="shared" si="244"/>
        <v/>
      </c>
      <c r="AK2585" s="331" t="str">
        <f t="shared" si="244"/>
        <v/>
      </c>
      <c r="AL2585" s="331" t="str">
        <f t="shared" si="244"/>
        <v/>
      </c>
      <c r="AM2585" s="524" t="str">
        <f t="shared" ref="AM2585:BR2585" si="245">AM28</f>
        <v>.</v>
      </c>
      <c r="AN2585" s="346" t="str">
        <f t="shared" si="245"/>
        <v/>
      </c>
      <c r="AO2585" s="346" t="str">
        <f t="shared" si="245"/>
        <v/>
      </c>
      <c r="AP2585" s="346" t="str">
        <f t="shared" si="245"/>
        <v/>
      </c>
      <c r="AQ2585" s="346" t="str">
        <f t="shared" si="245"/>
        <v/>
      </c>
      <c r="AR2585" s="346" t="str">
        <f t="shared" si="245"/>
        <v/>
      </c>
      <c r="AS2585" s="525">
        <f t="shared" si="245"/>
        <v>0</v>
      </c>
      <c r="AT2585" s="398" t="str">
        <f t="shared" si="245"/>
        <v/>
      </c>
      <c r="AU2585" s="398" t="str">
        <f t="shared" si="245"/>
        <v/>
      </c>
      <c r="AV2585" s="398" t="str">
        <f t="shared" si="245"/>
        <v/>
      </c>
      <c r="AW2585" s="398" t="str">
        <f t="shared" si="245"/>
        <v/>
      </c>
      <c r="AX2585" s="398" t="str">
        <f t="shared" si="245"/>
        <v/>
      </c>
      <c r="AY2585" s="28" t="str">
        <f t="shared" si="245"/>
        <v/>
      </c>
      <c r="AZ2585" s="28" t="str">
        <f t="shared" si="245"/>
        <v/>
      </c>
      <c r="BA2585" s="398" t="str">
        <f t="shared" si="245"/>
        <v/>
      </c>
      <c r="BB2585" s="525">
        <f t="shared" si="245"/>
        <v>0</v>
      </c>
      <c r="BC2585" s="445" t="str">
        <f t="shared" si="245"/>
        <v/>
      </c>
      <c r="BD2585" s="445" t="str">
        <f t="shared" si="245"/>
        <v/>
      </c>
      <c r="BE2585" s="445" t="str">
        <f t="shared" si="245"/>
        <v/>
      </c>
      <c r="BF2585" s="445" t="str">
        <f t="shared" si="245"/>
        <v/>
      </c>
      <c r="BG2585" s="445" t="str">
        <f t="shared" si="245"/>
        <v/>
      </c>
      <c r="BH2585" s="467" t="str">
        <f t="shared" si="245"/>
        <v/>
      </c>
      <c r="BI2585" s="467" t="str">
        <f t="shared" si="245"/>
        <v/>
      </c>
      <c r="BJ2585" s="525">
        <f t="shared" si="245"/>
        <v>0</v>
      </c>
      <c r="BK2585" s="445" t="str">
        <f t="shared" si="245"/>
        <v/>
      </c>
      <c r="BL2585" s="445" t="str">
        <f t="shared" si="245"/>
        <v/>
      </c>
      <c r="BM2585" s="445" t="str">
        <f t="shared" si="245"/>
        <v/>
      </c>
      <c r="BN2585" s="525">
        <f t="shared" si="245"/>
        <v>0</v>
      </c>
      <c r="BO2585" s="445" t="str">
        <f t="shared" si="245"/>
        <v/>
      </c>
      <c r="BP2585" s="445">
        <f t="shared" si="245"/>
        <v>0</v>
      </c>
      <c r="BQ2585" s="28">
        <f t="shared" si="245"/>
        <v>0</v>
      </c>
      <c r="BR2585" s="398" t="str">
        <f t="shared" si="245"/>
        <v/>
      </c>
      <c r="BS2585" s="398" t="str">
        <f t="shared" ref="BS2585:BX2585" si="246">BS28</f>
        <v/>
      </c>
      <c r="BT2585" s="398" t="str">
        <f t="shared" si="246"/>
        <v/>
      </c>
      <c r="BU2585" s="398" t="str">
        <f t="shared" si="246"/>
        <v/>
      </c>
      <c r="BV2585" s="398" t="str">
        <f t="shared" si="246"/>
        <v/>
      </c>
      <c r="BW2585" s="398" t="str">
        <f t="shared" si="246"/>
        <v/>
      </c>
      <c r="BX2585" s="398" t="str">
        <f t="shared" si="246"/>
        <v/>
      </c>
      <c r="BY2585" s="28">
        <f>BY2532</f>
        <v>0</v>
      </c>
      <c r="BZ2585" s="396">
        <f>AG2636</f>
        <v>0</v>
      </c>
      <c r="CA2585" s="396">
        <f>AH2636</f>
        <v>0</v>
      </c>
      <c r="CB2585" s="396">
        <f>AI2636</f>
        <v>0</v>
      </c>
      <c r="CC2585" s="396">
        <f>AJ2636</f>
        <v>0</v>
      </c>
    </row>
    <row r="2586" spans="1:81" s="51" customFormat="1" ht="19" hidden="1" outlineLevel="1">
      <c r="A2586" s="1704">
        <v>0</v>
      </c>
      <c r="B2586" s="1629"/>
      <c r="C2586" s="1283"/>
      <c r="D2586" s="677"/>
      <c r="E2586" s="1474" t="str">
        <f t="shared" ref="E2586:E2617" si="247">IF((SUM(A2586:C2586))&gt;0,G$42,"")</f>
        <v/>
      </c>
      <c r="F2586" s="1789"/>
      <c r="N2586" s="644"/>
      <c r="R2586" s="50"/>
      <c r="U2586" s="1184"/>
      <c r="W2586" s="130"/>
      <c r="X2586" s="1415"/>
      <c r="Y2586" s="1415"/>
      <c r="Z2586" s="53"/>
      <c r="AA2586" s="1415"/>
      <c r="AB2586" s="53"/>
      <c r="AC2586" s="53"/>
      <c r="AD2586" s="53"/>
      <c r="AE2586" s="53"/>
      <c r="AF2586" s="53"/>
      <c r="AG2586" s="40"/>
      <c r="AJ2586" s="52"/>
      <c r="AL2586" s="1383"/>
      <c r="AM2586" s="1247"/>
      <c r="AO2586" s="1247"/>
      <c r="AV2586" s="18"/>
      <c r="BL2586" s="18"/>
    </row>
    <row r="2587" spans="1:81" s="1385" customFormat="1" ht="19" hidden="1" outlineLevel="1">
      <c r="A2587" s="1704">
        <v>0</v>
      </c>
      <c r="B2587" s="1629"/>
      <c r="C2587" s="1283"/>
      <c r="D2587" s="677"/>
      <c r="E2587" s="1474" t="str">
        <f t="shared" si="247"/>
        <v/>
      </c>
      <c r="F2587" s="1789"/>
      <c r="H2587" s="1547"/>
      <c r="I2587" s="1547"/>
      <c r="J2587" s="1547"/>
      <c r="K2587" s="1547"/>
      <c r="L2587" s="1547"/>
      <c r="M2587" s="1547"/>
      <c r="N2587" s="1384"/>
      <c r="O2587" s="1384"/>
      <c r="P2587" s="1384"/>
      <c r="Q2587" s="1384"/>
      <c r="R2587" s="1384"/>
      <c r="S2587" s="1384"/>
      <c r="T2587" s="1384"/>
      <c r="U2587" s="1384"/>
      <c r="V2587" s="1384"/>
      <c r="W2587" s="130"/>
      <c r="X2587" s="1415"/>
      <c r="Y2587" s="1415"/>
      <c r="Z2587" s="53"/>
      <c r="AA2587" s="1415"/>
      <c r="AB2587" s="53"/>
      <c r="AC2587" s="53"/>
      <c r="AD2587" s="53"/>
      <c r="AE2587" s="1384"/>
      <c r="AF2587" s="1384"/>
      <c r="AG2587" s="40"/>
      <c r="AH2587" s="1384"/>
      <c r="AI2587" s="1384"/>
      <c r="AJ2587" s="1384"/>
      <c r="AK2587" s="1384"/>
      <c r="AL2587" s="1384"/>
      <c r="AM2587" s="1247"/>
      <c r="AN2587" s="1384"/>
      <c r="AO2587" s="1247"/>
      <c r="AP2587" s="1384"/>
      <c r="AQ2587" s="1384"/>
      <c r="AR2587" s="1384"/>
      <c r="AS2587" s="1384"/>
      <c r="AT2587" s="1384"/>
      <c r="BL2587" s="18"/>
    </row>
    <row r="2588" spans="1:81" s="1385" customFormat="1" ht="19" hidden="1" outlineLevel="1">
      <c r="A2588" s="1704">
        <v>0</v>
      </c>
      <c r="B2588" s="1629"/>
      <c r="C2588" s="1283"/>
      <c r="D2588" s="677"/>
      <c r="E2588" s="1474" t="str">
        <f t="shared" si="247"/>
        <v/>
      </c>
      <c r="F2588" s="1789"/>
      <c r="G2588" s="1547"/>
      <c r="H2588" s="1547"/>
      <c r="I2588" s="1547"/>
      <c r="J2588" s="1547"/>
      <c r="K2588" s="1547"/>
      <c r="L2588" s="1547"/>
      <c r="M2588" s="1547"/>
      <c r="N2588" s="1384"/>
      <c r="O2588" s="1384"/>
      <c r="P2588" s="1384"/>
      <c r="Q2588" s="1384"/>
      <c r="R2588" s="1384"/>
      <c r="S2588" s="1384"/>
      <c r="T2588" s="1384"/>
      <c r="U2588" s="1384"/>
      <c r="V2588" s="1384"/>
      <c r="W2588" s="130"/>
      <c r="X2588" s="1415"/>
      <c r="Y2588" s="1415"/>
      <c r="Z2588" s="53"/>
      <c r="AA2588" s="1415"/>
      <c r="AB2588" s="53"/>
      <c r="AC2588" s="53"/>
      <c r="AD2588" s="53"/>
      <c r="AE2588" s="1384"/>
      <c r="AF2588" s="1384"/>
      <c r="AG2588" s="40"/>
      <c r="AH2588" s="1384"/>
      <c r="AI2588" s="1384"/>
      <c r="AJ2588" s="1384"/>
      <c r="AK2588" s="1384"/>
      <c r="AL2588" s="1384"/>
      <c r="AM2588" s="1247"/>
      <c r="AN2588" s="1384"/>
      <c r="AO2588" s="1247"/>
      <c r="AP2588" s="1384"/>
      <c r="AQ2588" s="1384"/>
      <c r="AR2588" s="1384"/>
      <c r="AS2588" s="1384"/>
      <c r="AT2588" s="1384"/>
      <c r="BL2588" s="18"/>
    </row>
    <row r="2589" spans="1:81" s="1269" customFormat="1" ht="15" collapsed="1">
      <c r="A2589" s="1704">
        <f>IF(G2585="",0,1)</f>
        <v>0</v>
      </c>
      <c r="B2589" s="1629"/>
      <c r="C2589" s="1283"/>
      <c r="D2589" s="1548"/>
      <c r="E2589" s="1474" t="str">
        <f t="shared" si="247"/>
        <v/>
      </c>
      <c r="F2589" s="1789"/>
      <c r="G2589" s="1252" t="str">
        <f>G$69</f>
        <v>Année de construction</v>
      </c>
      <c r="H2589" s="1252"/>
      <c r="I2589" s="1252"/>
      <c r="J2589" s="1252"/>
      <c r="K2589" s="1252"/>
      <c r="L2589" s="1252"/>
      <c r="M2589" s="1388"/>
      <c r="N2589" s="2162" t="str">
        <f>H2585</f>
        <v/>
      </c>
      <c r="O2589" s="2162"/>
      <c r="P2589" s="2162"/>
      <c r="Q2589" s="2162"/>
      <c r="R2589" s="2162"/>
      <c r="S2589" s="2162"/>
      <c r="T2589" s="2161">
        <f>T2569</f>
        <v>0</v>
      </c>
      <c r="U2589" s="2161"/>
      <c r="V2589" s="2161"/>
      <c r="W2589" s="2161"/>
      <c r="X2589" s="2161"/>
      <c r="Y2589" s="1386"/>
      <c r="AD2589" s="1251"/>
      <c r="AE2589" s="1251"/>
      <c r="AF2589" s="1251"/>
      <c r="AG2589" s="1251"/>
      <c r="AH2589" s="1251"/>
      <c r="AI2589" s="1251"/>
      <c r="AJ2589" s="1251"/>
      <c r="AK2589" s="1251"/>
      <c r="AL2589" s="20"/>
      <c r="AM2589" s="1251"/>
      <c r="AN2589" s="1251"/>
      <c r="AO2589" s="1251"/>
      <c r="AP2589" s="1251"/>
      <c r="AQ2589" s="1251"/>
      <c r="AR2589" s="1251"/>
      <c r="AS2589" s="1251"/>
      <c r="AT2589" s="1251"/>
    </row>
    <row r="2590" spans="1:81" s="1269" customFormat="1" ht="15">
      <c r="A2590" s="1704">
        <f>IF(G2585="",0,1)</f>
        <v>0</v>
      </c>
      <c r="B2590" s="1629"/>
      <c r="C2590" s="1283"/>
      <c r="D2590" s="1548"/>
      <c r="E2590" s="1474" t="str">
        <f t="shared" si="247"/>
        <v/>
      </c>
      <c r="F2590" s="1789"/>
      <c r="G2590" s="1551" t="str">
        <f>G$70</f>
        <v>Utilisation escomptée</v>
      </c>
      <c r="H2590" s="1551"/>
      <c r="I2590" s="1552"/>
      <c r="J2590" s="1552"/>
      <c r="K2590" s="1552"/>
      <c r="L2590" s="1552"/>
      <c r="M2590" s="1388"/>
      <c r="N2590" s="2163" t="str">
        <f>P2585</f>
        <v/>
      </c>
      <c r="O2590" s="2163"/>
      <c r="P2590" s="2163"/>
      <c r="Q2590" s="2163"/>
      <c r="R2590" s="2163"/>
      <c r="S2590" s="2163"/>
      <c r="T2590" s="2179">
        <f>'A1 Serres'!P2569</f>
        <v>0</v>
      </c>
      <c r="U2590" s="2179"/>
      <c r="V2590" s="2179"/>
      <c r="W2590" s="2179"/>
      <c r="X2590" s="2179"/>
      <c r="Y2590" s="1387"/>
      <c r="AL2590" s="20"/>
    </row>
    <row r="2591" spans="1:81" s="1269" customFormat="1" ht="15">
      <c r="A2591" s="1704">
        <f>IF(G2585="",0,1)</f>
        <v>0</v>
      </c>
      <c r="B2591" s="1629"/>
      <c r="C2591" s="1283"/>
      <c r="D2591" s="1548"/>
      <c r="E2591" s="1474" t="str">
        <f t="shared" si="247"/>
        <v/>
      </c>
      <c r="F2591" s="1789"/>
      <c r="G2591" s="1551" t="str">
        <f>G$71</f>
        <v>Surface cultivée de la serre</v>
      </c>
      <c r="H2591" s="1551"/>
      <c r="I2591" s="1552"/>
      <c r="J2591" s="1552"/>
      <c r="K2591" s="1552"/>
      <c r="L2591" s="1552"/>
      <c r="M2591" s="1388"/>
      <c r="N2591" s="2163" t="str">
        <f>J2585</f>
        <v/>
      </c>
      <c r="O2591" s="2163"/>
      <c r="P2591" s="2163"/>
      <c r="Q2591" s="2163"/>
      <c r="R2591" s="2163"/>
      <c r="S2591" s="2163"/>
      <c r="T2591" s="1268"/>
      <c r="U2591" s="1268"/>
      <c r="V2591" s="1268"/>
      <c r="W2591" s="989"/>
      <c r="X2591" s="1251"/>
      <c r="AL2591" s="20"/>
    </row>
    <row r="2592" spans="1:81" s="1269" customFormat="1" ht="15">
      <c r="A2592" s="1704">
        <f>IF(G2585="",0,1)</f>
        <v>0</v>
      </c>
      <c r="B2592" s="1629"/>
      <c r="C2592" s="1283"/>
      <c r="D2592" s="1548"/>
      <c r="E2592" s="1474" t="str">
        <f t="shared" si="247"/>
        <v/>
      </c>
      <c r="F2592" s="1789"/>
      <c r="G2592" s="1265">
        <f>G$72</f>
        <v>0</v>
      </c>
      <c r="H2592" s="1265"/>
      <c r="I2592" s="1266"/>
      <c r="J2592" s="1266"/>
      <c r="K2592" s="1266"/>
      <c r="L2592" s="1266"/>
      <c r="M2592" s="1388"/>
      <c r="N2592" s="1268"/>
      <c r="O2592" s="1268"/>
      <c r="P2592" s="1268"/>
      <c r="Q2592" s="1268"/>
      <c r="R2592" s="1268"/>
      <c r="S2592" s="1268"/>
      <c r="T2592" s="1268"/>
      <c r="U2592" s="1268"/>
      <c r="V2592" s="1268"/>
      <c r="W2592" s="989"/>
      <c r="X2592" s="1251"/>
      <c r="AL2592" s="20"/>
    </row>
    <row r="2593" spans="1:38" s="1269" customFormat="1" ht="15">
      <c r="A2593" s="1704">
        <f>IF(G2585="",0,1)</f>
        <v>0</v>
      </c>
      <c r="B2593" s="1629"/>
      <c r="C2593" s="1283"/>
      <c r="D2593" s="1548"/>
      <c r="E2593" s="1474" t="str">
        <f t="shared" si="247"/>
        <v/>
      </c>
      <c r="F2593" s="1789"/>
      <c r="G2593" s="1389" t="str">
        <f>G$73</f>
        <v>Température octobre-mars</v>
      </c>
      <c r="H2593" s="1389"/>
      <c r="I2593" s="1390"/>
      <c r="J2593" s="1390"/>
      <c r="K2593" s="1390"/>
      <c r="L2593" s="1390"/>
      <c r="M2593" s="1388"/>
      <c r="N2593" s="2168" t="str">
        <f>L2585</f>
        <v/>
      </c>
      <c r="O2593" s="2168"/>
      <c r="P2593" s="2168"/>
      <c r="Q2593" s="2168"/>
      <c r="R2593" s="2168"/>
      <c r="S2593" s="2168"/>
      <c r="T2593" s="1268"/>
      <c r="U2593" s="1268"/>
      <c r="V2593" s="1268"/>
      <c r="W2593" s="989"/>
      <c r="X2593" s="1251"/>
      <c r="AJ2593" s="1298"/>
      <c r="AL2593" s="20"/>
    </row>
    <row r="2594" spans="1:38" s="1269" customFormat="1" ht="29" customHeight="1">
      <c r="A2594" s="1704">
        <f>IF(G2585="",0,1)</f>
        <v>0</v>
      </c>
      <c r="B2594" s="1629"/>
      <c r="C2594" s="1283"/>
      <c r="D2594" s="1548"/>
      <c r="E2594" s="1474" t="str">
        <f t="shared" si="247"/>
        <v/>
      </c>
      <c r="F2594" s="1789"/>
      <c r="G2594" s="1553" t="str">
        <f>G$74</f>
        <v>Observations</v>
      </c>
      <c r="H2594" s="1389"/>
      <c r="I2594" s="1390"/>
      <c r="J2594" s="1390"/>
      <c r="K2594" s="1390"/>
      <c r="L2594" s="1390"/>
      <c r="M2594" s="1388"/>
      <c r="N2594" s="2164" t="str">
        <f>AE2585</f>
        <v/>
      </c>
      <c r="O2594" s="2164"/>
      <c r="P2594" s="2164"/>
      <c r="Q2594" s="2164"/>
      <c r="R2594" s="2164"/>
      <c r="S2594" s="2164"/>
      <c r="T2594" s="1268"/>
      <c r="U2594" s="1268"/>
      <c r="V2594" s="1268"/>
      <c r="W2594" s="989"/>
      <c r="X2594" s="1251"/>
      <c r="AL2594" s="20"/>
    </row>
    <row r="2595" spans="1:38" s="1269" customFormat="1" ht="15">
      <c r="A2595" s="1704">
        <f>IF(G2585="",0,1)</f>
        <v>0</v>
      </c>
      <c r="B2595" s="1629"/>
      <c r="C2595" s="1283"/>
      <c r="D2595" s="1548"/>
      <c r="E2595" s="1474" t="str">
        <f t="shared" si="247"/>
        <v/>
      </c>
      <c r="F2595" s="1789"/>
      <c r="G2595" s="1265">
        <f>G$75</f>
        <v>0</v>
      </c>
      <c r="H2595" s="1265"/>
      <c r="I2595" s="1266"/>
      <c r="J2595" s="1266"/>
      <c r="K2595" s="1266"/>
      <c r="L2595" s="1266"/>
      <c r="M2595" s="1388"/>
      <c r="N2595" s="1268"/>
      <c r="O2595" s="1268"/>
      <c r="P2595" s="1268"/>
      <c r="Q2595" s="1268"/>
      <c r="R2595" s="1268"/>
      <c r="S2595" s="1268"/>
      <c r="T2595" s="1268"/>
      <c r="U2595" s="1268"/>
      <c r="V2595" s="1268"/>
      <c r="W2595" s="989"/>
      <c r="X2595" s="1251"/>
      <c r="AL2595" s="20"/>
    </row>
    <row r="2596" spans="1:38" s="1269" customFormat="1" ht="15">
      <c r="A2596" s="1704">
        <f>IF(G2585="",0,1)</f>
        <v>0</v>
      </c>
      <c r="B2596" s="1629"/>
      <c r="C2596" s="1283"/>
      <c r="D2596" s="1548"/>
      <c r="E2596" s="1474" t="str">
        <f t="shared" si="247"/>
        <v/>
      </c>
      <c r="F2596" s="1789"/>
      <c r="G2596" s="1389" t="str">
        <f>G$76</f>
        <v>Participation à la consommation totale d'énergie du chauffage</v>
      </c>
      <c r="H2596" s="1389"/>
      <c r="I2596" s="1390"/>
      <c r="J2596" s="1390"/>
      <c r="K2596" s="1390"/>
      <c r="L2596" s="1390"/>
      <c r="M2596" s="1388"/>
      <c r="N2596" s="2169">
        <f>R2585</f>
        <v>0</v>
      </c>
      <c r="O2596" s="2169"/>
      <c r="P2596" s="2169"/>
      <c r="Q2596" s="2169"/>
      <c r="R2596" s="2169"/>
      <c r="S2596" s="2169"/>
      <c r="T2596" s="1268"/>
      <c r="U2596" s="1268"/>
      <c r="V2596" s="1268"/>
      <c r="W2596" s="989"/>
      <c r="X2596" s="1251"/>
      <c r="AJ2596" s="1298"/>
      <c r="AL2596" s="20"/>
    </row>
    <row r="2597" spans="1:38" s="1269" customFormat="1" ht="15">
      <c r="A2597" s="1704">
        <f>IF(G2585="",0,1)</f>
        <v>0</v>
      </c>
      <c r="B2597" s="1629"/>
      <c r="C2597" s="1283"/>
      <c r="D2597" s="1548"/>
      <c r="E2597" s="1474" t="str">
        <f t="shared" si="247"/>
        <v/>
      </c>
      <c r="F2597" s="1789"/>
      <c r="G2597" s="1393" t="str">
        <f>G$77</f>
        <v>Rang concernant l'efficience énergétique</v>
      </c>
      <c r="H2597" s="1393"/>
      <c r="I2597" s="1394"/>
      <c r="J2597" s="1394"/>
      <c r="K2597" s="1394"/>
      <c r="L2597" s="1394"/>
      <c r="M2597" s="1388"/>
      <c r="N2597" s="2170" t="str">
        <f>N2585</f>
        <v/>
      </c>
      <c r="O2597" s="2170"/>
      <c r="P2597" s="2170"/>
      <c r="Q2597" s="2170"/>
      <c r="R2597" s="2170"/>
      <c r="S2597" s="2170"/>
      <c r="T2597" s="1396"/>
      <c r="U2597" s="1396"/>
      <c r="V2597" s="1396"/>
      <c r="W2597" s="989"/>
      <c r="X2597" s="1397"/>
      <c r="AJ2597" s="1298"/>
      <c r="AL2597" s="20"/>
    </row>
    <row r="2598" spans="1:38" s="1269" customFormat="1" ht="15">
      <c r="A2598" s="1704">
        <f>IF(G2585="",0,1)</f>
        <v>0</v>
      </c>
      <c r="B2598" s="1629"/>
      <c r="C2598" s="1283"/>
      <c r="D2598" s="1548"/>
      <c r="E2598" s="1474" t="str">
        <f t="shared" si="247"/>
        <v/>
      </c>
      <c r="F2598" s="1789"/>
      <c r="G2598" s="1393" t="str">
        <f>G$78</f>
        <v>Evaluation de la qualité énergétique</v>
      </c>
      <c r="H2598" s="1393"/>
      <c r="I2598" s="1394"/>
      <c r="J2598" s="1394"/>
      <c r="K2598" s="1394"/>
      <c r="L2598" s="1394"/>
      <c r="M2598" s="1388"/>
      <c r="N2598" s="2171" t="str">
        <f>O2585</f>
        <v/>
      </c>
      <c r="O2598" s="2171"/>
      <c r="P2598" s="2171"/>
      <c r="Q2598" s="2171"/>
      <c r="R2598" s="2171"/>
      <c r="S2598" s="2171"/>
      <c r="T2598" s="1268"/>
      <c r="U2598" s="1268"/>
      <c r="V2598" s="1268"/>
      <c r="W2598" s="989"/>
      <c r="X2598" s="1251"/>
      <c r="AJ2598" s="1298"/>
      <c r="AL2598" s="20"/>
    </row>
    <row r="2599" spans="1:38" s="1269" customFormat="1" ht="15">
      <c r="A2599" s="1704">
        <f>IF(G2585="",0,1)</f>
        <v>0</v>
      </c>
      <c r="B2599" s="1629"/>
      <c r="C2599" s="1283"/>
      <c r="D2599" s="1548"/>
      <c r="E2599" s="1474" t="str">
        <f t="shared" si="247"/>
        <v/>
      </c>
      <c r="F2599" s="1789"/>
      <c r="G2599" s="1265">
        <f>G$79</f>
        <v>0</v>
      </c>
      <c r="H2599" s="1265"/>
      <c r="I2599" s="1266"/>
      <c r="J2599" s="1266"/>
      <c r="K2599" s="1266"/>
      <c r="L2599" s="1266"/>
      <c r="M2599" s="1388"/>
      <c r="N2599" s="1399"/>
      <c r="O2599" s="1268"/>
      <c r="P2599" s="1268"/>
      <c r="Q2599" s="1268"/>
      <c r="R2599" s="1268"/>
      <c r="S2599" s="1268"/>
      <c r="T2599" s="1268"/>
      <c r="U2599" s="1268"/>
      <c r="V2599" s="1268"/>
      <c r="W2599" s="989"/>
      <c r="X2599" s="1251"/>
      <c r="AJ2599" s="1298"/>
      <c r="AL2599" s="20"/>
    </row>
    <row r="2600" spans="1:38" s="1269" customFormat="1" ht="15">
      <c r="A2600" s="1704">
        <f>IF(G2585="",0,1)</f>
        <v>0</v>
      </c>
      <c r="B2600" s="1629"/>
      <c r="C2600" s="1283"/>
      <c r="D2600" s="1548"/>
      <c r="E2600" s="1474" t="str">
        <f t="shared" si="247"/>
        <v/>
      </c>
      <c r="F2600" s="1789"/>
      <c r="G2600" s="1389" t="str">
        <f>G$80</f>
        <v>Consommation d'énergie de la serre</v>
      </c>
      <c r="H2600" s="1389"/>
      <c r="I2600" s="1390"/>
      <c r="J2600" s="1390"/>
      <c r="K2600" s="1390"/>
      <c r="L2600" s="1390"/>
      <c r="M2600" s="1388"/>
      <c r="N2600" s="2172">
        <f>S2585</f>
        <v>0</v>
      </c>
      <c r="O2600" s="2172"/>
      <c r="P2600" s="2172"/>
      <c r="Q2600" s="1401"/>
      <c r="R2600" s="1401"/>
      <c r="S2600" s="1401"/>
      <c r="T2600" s="1268"/>
      <c r="U2600" s="1268"/>
      <c r="V2600" s="1268"/>
      <c r="W2600" s="989"/>
      <c r="X2600" s="1251"/>
      <c r="AJ2600" s="1298"/>
      <c r="AL2600" s="20"/>
    </row>
    <row r="2601" spans="1:38" s="1269" customFormat="1" ht="15">
      <c r="A2601" s="1704">
        <f>IF(G2585="",0,1)</f>
        <v>0</v>
      </c>
      <c r="B2601" s="1629"/>
      <c r="C2601" s="1283"/>
      <c r="D2601" s="1548"/>
      <c r="E2601" s="1474" t="str">
        <f t="shared" si="247"/>
        <v/>
      </c>
      <c r="F2601" s="1789"/>
      <c r="G2601" s="1393" t="str">
        <f>G$81</f>
        <v>Distribution de chaleur Consommation d'énergie</v>
      </c>
      <c r="H2601" s="1393"/>
      <c r="I2601" s="1394"/>
      <c r="J2601" s="1394"/>
      <c r="K2601" s="1394"/>
      <c r="L2601" s="1394"/>
      <c r="M2601" s="1388"/>
      <c r="N2601" s="2182">
        <f>T2585</f>
        <v>0</v>
      </c>
      <c r="O2601" s="2182"/>
      <c r="P2601" s="2182"/>
      <c r="Q2601" s="1403"/>
      <c r="R2601" s="1403"/>
      <c r="S2601" s="1403"/>
      <c r="T2601" s="1268"/>
      <c r="U2601" s="1268"/>
      <c r="V2601" s="1268"/>
      <c r="W2601" s="989"/>
      <c r="X2601" s="1251"/>
      <c r="AJ2601" s="1298"/>
      <c r="AL2601" s="20"/>
    </row>
    <row r="2602" spans="1:38" s="1269" customFormat="1" ht="15">
      <c r="A2602" s="1704">
        <f>IF(G2585="",0,1)</f>
        <v>0</v>
      </c>
      <c r="B2602" s="1629"/>
      <c r="C2602" s="1283"/>
      <c r="D2602" s="1548"/>
      <c r="E2602" s="1474" t="str">
        <f t="shared" si="247"/>
        <v/>
      </c>
      <c r="F2602" s="1789"/>
      <c r="G2602" s="1554" t="str">
        <f>G$82</f>
        <v>Total de la consommation d'énergie Etat actuel</v>
      </c>
      <c r="H2602" s="1554"/>
      <c r="I2602" s="1555"/>
      <c r="J2602" s="1555"/>
      <c r="K2602" s="1555"/>
      <c r="L2602" s="1555"/>
      <c r="M2602" s="1556"/>
      <c r="N2602" s="2166" t="str">
        <f>U2585</f>
        <v/>
      </c>
      <c r="O2602" s="2166"/>
      <c r="P2602" s="2166"/>
      <c r="Q2602" s="1557"/>
      <c r="R2602" s="1557"/>
      <c r="S2602" s="1557"/>
      <c r="T2602" s="1268"/>
      <c r="U2602" s="1268"/>
      <c r="V2602" s="1268"/>
      <c r="W2602" s="989"/>
      <c r="X2602" s="1251"/>
      <c r="AJ2602" s="1298"/>
      <c r="AL2602" s="20"/>
    </row>
    <row r="2603" spans="1:38" s="787" customFormat="1" ht="15">
      <c r="A2603" s="1704">
        <f>IF(G2585="",0,1)</f>
        <v>0</v>
      </c>
      <c r="B2603" s="1629"/>
      <c r="C2603" s="1283"/>
      <c r="D2603" s="1548"/>
      <c r="E2603" s="1474" t="str">
        <f t="shared" si="247"/>
        <v/>
      </c>
      <c r="F2603" s="1789"/>
      <c r="G2603" s="1265">
        <f>G$83</f>
        <v>0</v>
      </c>
      <c r="H2603" s="1265"/>
      <c r="I2603" s="1266"/>
      <c r="J2603" s="1266"/>
      <c r="K2603" s="1266"/>
      <c r="L2603" s="1266"/>
      <c r="M2603" s="225"/>
      <c r="N2603" s="1404"/>
      <c r="O2603" s="1404"/>
      <c r="P2603" s="1404"/>
      <c r="Q2603" s="1404"/>
      <c r="R2603" s="1404"/>
      <c r="S2603" s="1404"/>
      <c r="T2603" s="1404"/>
      <c r="U2603" s="1404"/>
      <c r="V2603" s="1404"/>
      <c r="W2603" s="989"/>
    </row>
    <row r="2604" spans="1:38" s="1269" customFormat="1" ht="15">
      <c r="A2604" s="1704">
        <f>IF(G2585="",0,1)</f>
        <v>0</v>
      </c>
      <c r="B2604" s="1629"/>
      <c r="C2604" s="1283"/>
      <c r="D2604" s="1548"/>
      <c r="E2604" s="1474" t="str">
        <f t="shared" si="247"/>
        <v/>
      </c>
      <c r="F2604" s="1789"/>
      <c r="G2604" s="1389" t="str">
        <f>G$84</f>
        <v>Ecran thermique</v>
      </c>
      <c r="H2604" s="1389"/>
      <c r="I2604" s="1390"/>
      <c r="J2604" s="1390"/>
      <c r="K2604" s="1390"/>
      <c r="L2604" s="1390"/>
      <c r="M2604" s="1388"/>
      <c r="N2604" s="1558" t="str">
        <f>Z2585</f>
        <v/>
      </c>
      <c r="O2604" s="1401"/>
      <c r="P2604" s="1401"/>
      <c r="Q2604" s="1401"/>
      <c r="R2604" s="1401"/>
      <c r="S2604" s="1401"/>
      <c r="T2604" s="1268"/>
      <c r="U2604" s="1268"/>
      <c r="V2604" s="1268"/>
      <c r="W2604" s="989"/>
      <c r="X2604" s="1251"/>
      <c r="AJ2604" s="1298"/>
      <c r="AL2604" s="20"/>
    </row>
    <row r="2605" spans="1:38" s="1269" customFormat="1" ht="15">
      <c r="A2605" s="1704">
        <f>IF(G2585="",0,1)</f>
        <v>0</v>
      </c>
      <c r="B2605" s="1629"/>
      <c r="C2605" s="1283"/>
      <c r="D2605" s="1548"/>
      <c r="E2605" s="1474" t="str">
        <f t="shared" si="247"/>
        <v/>
      </c>
      <c r="F2605" s="1789"/>
      <c r="G2605" s="1393" t="str">
        <f>G$85</f>
        <v>Toit</v>
      </c>
      <c r="H2605" s="1393"/>
      <c r="I2605" s="1394"/>
      <c r="J2605" s="1394"/>
      <c r="K2605" s="1394"/>
      <c r="L2605" s="1394"/>
      <c r="M2605" s="1388"/>
      <c r="N2605" s="1559" t="str">
        <f>AA2585</f>
        <v/>
      </c>
      <c r="O2605" s="1403"/>
      <c r="P2605" s="1403"/>
      <c r="Q2605" s="1403"/>
      <c r="R2605" s="1403"/>
      <c r="S2605" s="1403"/>
      <c r="T2605" s="1268"/>
      <c r="U2605" s="1268"/>
      <c r="V2605" s="1268"/>
      <c r="W2605" s="989"/>
      <c r="X2605" s="1251"/>
      <c r="AJ2605" s="1298"/>
      <c r="AL2605" s="20"/>
    </row>
    <row r="2606" spans="1:38" s="1269" customFormat="1" ht="15">
      <c r="A2606" s="1704">
        <f>IF(G2585="",0,1)</f>
        <v>0</v>
      </c>
      <c r="B2606" s="1629"/>
      <c r="C2606" s="1283"/>
      <c r="D2606" s="1548"/>
      <c r="E2606" s="1474" t="str">
        <f t="shared" si="247"/>
        <v/>
      </c>
      <c r="F2606" s="1789"/>
      <c r="G2606" s="1393" t="str">
        <f>G$86</f>
        <v>Parois latérales et pignons</v>
      </c>
      <c r="H2606" s="1393"/>
      <c r="I2606" s="1394"/>
      <c r="J2606" s="1394"/>
      <c r="K2606" s="1394"/>
      <c r="L2606" s="1394"/>
      <c r="M2606" s="1388"/>
      <c r="N2606" s="1560" t="str">
        <f>AB2585</f>
        <v/>
      </c>
      <c r="O2606" s="1403"/>
      <c r="P2606" s="1403"/>
      <c r="Q2606" s="1403"/>
      <c r="R2606" s="1403"/>
      <c r="S2606" s="1403"/>
      <c r="T2606" s="1268"/>
      <c r="U2606" s="1268"/>
      <c r="V2606" s="1268"/>
      <c r="W2606" s="989"/>
      <c r="X2606" s="1251"/>
      <c r="AJ2606" s="1298"/>
      <c r="AL2606" s="20"/>
    </row>
    <row r="2607" spans="1:38" s="1269" customFormat="1" ht="15">
      <c r="A2607" s="1704">
        <f>IF(G2585="",0,1)</f>
        <v>0</v>
      </c>
      <c r="B2607" s="1629"/>
      <c r="C2607" s="1283"/>
      <c r="D2607" s="1548"/>
      <c r="E2607" s="1474" t="str">
        <f t="shared" si="247"/>
        <v/>
      </c>
      <c r="F2607" s="1789"/>
      <c r="G2607" s="1393" t="str">
        <f>G$87</f>
        <v>Etanchéité</v>
      </c>
      <c r="H2607" s="1393"/>
      <c r="I2607" s="1394"/>
      <c r="J2607" s="1394"/>
      <c r="K2607" s="1394"/>
      <c r="L2607" s="1394"/>
      <c r="M2607" s="1388"/>
      <c r="N2607" s="1560" t="str">
        <f>AC2585</f>
        <v/>
      </c>
      <c r="O2607" s="1403"/>
      <c r="P2607" s="1403"/>
      <c r="Q2607" s="1403"/>
      <c r="R2607" s="1403"/>
      <c r="S2607" s="1403"/>
      <c r="T2607" s="1268"/>
      <c r="U2607" s="1268"/>
      <c r="V2607" s="1268"/>
      <c r="W2607" s="989"/>
      <c r="X2607" s="1251"/>
      <c r="AJ2607" s="1298"/>
      <c r="AL2607" s="20"/>
    </row>
    <row r="2608" spans="1:38" s="1269" customFormat="1" ht="15">
      <c r="A2608" s="1704">
        <f>IF(G2585="",0,1)</f>
        <v>0</v>
      </c>
      <c r="B2608" s="1629"/>
      <c r="C2608" s="1283"/>
      <c r="D2608" s="1548"/>
      <c r="E2608" s="1474" t="str">
        <f t="shared" si="247"/>
        <v/>
      </c>
      <c r="F2608" s="1789"/>
      <c r="G2608" s="1393" t="str">
        <f>G$88</f>
        <v>Gestion climatique</v>
      </c>
      <c r="H2608" s="1393"/>
      <c r="I2608" s="1394"/>
      <c r="J2608" s="1394"/>
      <c r="K2608" s="1394"/>
      <c r="L2608" s="1394"/>
      <c r="M2608" s="1388"/>
      <c r="N2608" s="1560" t="str">
        <f>AD2585</f>
        <v/>
      </c>
      <c r="O2608" s="1403"/>
      <c r="P2608" s="1403"/>
      <c r="Q2608" s="1403"/>
      <c r="R2608" s="1403"/>
      <c r="S2608" s="1403"/>
      <c r="T2608" s="1268"/>
      <c r="U2608" s="1268"/>
      <c r="V2608" s="1268"/>
      <c r="W2608" s="989"/>
      <c r="X2608" s="1251"/>
      <c r="AJ2608" s="1298"/>
      <c r="AL2608" s="20"/>
    </row>
    <row r="2609" spans="1:38" s="1269" customFormat="1" ht="15">
      <c r="A2609" s="1704">
        <f>IF(G2585="",0,1)</f>
        <v>0</v>
      </c>
      <c r="B2609" s="1629"/>
      <c r="C2609" s="1283"/>
      <c r="D2609" s="1548"/>
      <c r="E2609" s="1474" t="str">
        <f t="shared" si="247"/>
        <v/>
      </c>
      <c r="F2609" s="1789"/>
      <c r="G2609" s="1265"/>
      <c r="H2609" s="1265"/>
      <c r="I2609" s="1266"/>
      <c r="J2609" s="1266"/>
      <c r="K2609" s="1266"/>
      <c r="L2609" s="1266"/>
      <c r="M2609" s="1405"/>
      <c r="N2609" s="1268"/>
      <c r="O2609" s="1268"/>
      <c r="P2609" s="1268"/>
      <c r="Q2609" s="1268"/>
      <c r="R2609" s="1268"/>
      <c r="S2609" s="1268"/>
      <c r="T2609" s="1268"/>
      <c r="U2609" s="1268"/>
      <c r="V2609" s="1268"/>
      <c r="W2609" s="989"/>
      <c r="X2609" s="1251"/>
      <c r="AJ2609" s="1298"/>
      <c r="AL2609" s="20"/>
    </row>
    <row r="2610" spans="1:38" s="1269" customFormat="1" ht="15">
      <c r="A2610" s="1704">
        <f>IF(G2585="",0,1)</f>
        <v>0</v>
      </c>
      <c r="B2610" s="1629"/>
      <c r="C2610" s="1283"/>
      <c r="D2610" s="1548"/>
      <c r="E2610" s="1474" t="str">
        <f t="shared" si="247"/>
        <v/>
      </c>
      <c r="F2610" s="1789"/>
      <c r="G2610" s="1406"/>
      <c r="H2610" s="1266"/>
      <c r="I2610" s="1266"/>
      <c r="J2610" s="1266"/>
      <c r="K2610" s="1266"/>
      <c r="L2610" s="1266"/>
      <c r="M2610" s="1399"/>
      <c r="N2610" s="1268"/>
      <c r="O2610" s="1268"/>
      <c r="P2610" s="1268"/>
      <c r="Q2610" s="1268"/>
      <c r="R2610" s="1268"/>
      <c r="S2610" s="1268"/>
      <c r="T2610" s="1268"/>
      <c r="U2610" s="1268"/>
      <c r="V2610" s="1268"/>
      <c r="W2610" s="989"/>
      <c r="X2610" s="1251"/>
      <c r="AJ2610" s="1298"/>
      <c r="AL2610" s="20"/>
    </row>
    <row r="2611" spans="1:38" s="1269" customFormat="1" ht="15">
      <c r="A2611" s="1704">
        <f>IF(G2585="",0,1)</f>
        <v>0</v>
      </c>
      <c r="B2611" s="1629"/>
      <c r="C2611" s="1283"/>
      <c r="D2611" s="1548"/>
      <c r="E2611" s="1474" t="str">
        <f t="shared" si="247"/>
        <v/>
      </c>
      <c r="F2611" s="1789"/>
      <c r="G2611" s="1406"/>
      <c r="H2611" s="1266"/>
      <c r="I2611" s="1266"/>
      <c r="J2611" s="1266"/>
      <c r="K2611" s="1266"/>
      <c r="L2611" s="1266"/>
      <c r="M2611" s="1399"/>
      <c r="N2611" s="1268"/>
      <c r="O2611" s="1268"/>
      <c r="P2611" s="1268"/>
      <c r="Q2611" s="1268"/>
      <c r="R2611" s="1268"/>
      <c r="S2611" s="1268"/>
      <c r="T2611" s="1268"/>
      <c r="U2611" s="1268"/>
      <c r="V2611" s="1268"/>
      <c r="W2611" s="989"/>
      <c r="X2611" s="1251"/>
      <c r="AJ2611" s="1298"/>
      <c r="AL2611" s="20"/>
    </row>
    <row r="2612" spans="1:38" s="1269" customFormat="1" ht="15">
      <c r="A2612" s="1704">
        <f>IF(G2585="",0,1)</f>
        <v>0</v>
      </c>
      <c r="B2612" s="1629"/>
      <c r="C2612" s="1283"/>
      <c r="D2612" s="1548"/>
      <c r="E2612" s="1474" t="str">
        <f t="shared" si="247"/>
        <v/>
      </c>
      <c r="F2612" s="1789"/>
      <c r="G2612" s="1406"/>
      <c r="H2612" s="1266"/>
      <c r="I2612" s="1266"/>
      <c r="J2612" s="1266"/>
      <c r="K2612" s="1266"/>
      <c r="L2612" s="1266"/>
      <c r="M2612" s="1399"/>
      <c r="N2612" s="1268"/>
      <c r="O2612" s="1268"/>
      <c r="P2612" s="1268"/>
      <c r="Q2612" s="1268"/>
      <c r="R2612" s="1268"/>
      <c r="S2612" s="1268"/>
      <c r="T2612" s="1268"/>
      <c r="U2612" s="1268"/>
      <c r="V2612" s="1268"/>
      <c r="W2612" s="989"/>
      <c r="X2612" s="1251"/>
      <c r="AJ2612" s="1298"/>
      <c r="AL2612" s="20"/>
    </row>
    <row r="2613" spans="1:38" s="1292" customFormat="1" ht="17.25" customHeight="1">
      <c r="A2613" s="1704">
        <f>IF(G2585="",0,1)</f>
        <v>0</v>
      </c>
      <c r="B2613" s="1629"/>
      <c r="C2613" s="1283"/>
      <c r="D2613" s="677"/>
      <c r="E2613" s="1474" t="str">
        <f t="shared" si="247"/>
        <v/>
      </c>
      <c r="F2613" s="1789"/>
      <c r="G2613" s="779"/>
      <c r="H2613" s="779"/>
      <c r="I2613" s="779"/>
      <c r="J2613" s="779"/>
      <c r="K2613" s="779"/>
      <c r="L2613" s="779"/>
      <c r="M2613" s="779"/>
      <c r="N2613" s="779"/>
      <c r="O2613" s="779"/>
      <c r="P2613" s="779"/>
      <c r="Q2613" s="779"/>
      <c r="R2613" s="779"/>
      <c r="S2613" s="779"/>
      <c r="T2613" s="779"/>
      <c r="U2613" s="2167"/>
      <c r="V2613" s="2167"/>
      <c r="W2613" s="989"/>
    </row>
    <row r="2614" spans="1:38" s="1292" customFormat="1" ht="21.75" customHeight="1" thickBot="1">
      <c r="A2614" s="1704">
        <f>IF(G2585="",0,1)</f>
        <v>0</v>
      </c>
      <c r="B2614" s="1629"/>
      <c r="C2614" s="1283"/>
      <c r="D2614" s="677"/>
      <c r="E2614" s="1474" t="str">
        <f t="shared" si="247"/>
        <v/>
      </c>
      <c r="F2614" s="1789"/>
      <c r="G2614" s="777" t="str">
        <f>CONCATENATE(G2585, G$40)</f>
        <v>: Recommandations spécifiques d'investissement</v>
      </c>
      <c r="H2614" s="777"/>
      <c r="I2614" s="777"/>
      <c r="J2614" s="777"/>
      <c r="K2614" s="777"/>
      <c r="L2614" s="777"/>
      <c r="M2614" s="777"/>
      <c r="N2614" s="777"/>
      <c r="O2614" s="777"/>
      <c r="P2614" s="777"/>
      <c r="Q2614" s="777"/>
      <c r="R2614" s="777"/>
      <c r="S2614" s="777"/>
      <c r="T2614" s="777"/>
      <c r="U2614" s="1410"/>
      <c r="V2614" s="1410"/>
      <c r="W2614" s="1410"/>
      <c r="X2614" s="1410"/>
    </row>
    <row r="2615" spans="1:38" s="1292" customFormat="1" ht="21.75" customHeight="1">
      <c r="A2615" s="1704">
        <f>IF(G2585="",0,1)</f>
        <v>0</v>
      </c>
      <c r="B2615" s="1629"/>
      <c r="C2615" s="1283"/>
      <c r="D2615" s="677"/>
      <c r="E2615" s="1474" t="str">
        <f t="shared" si="247"/>
        <v/>
      </c>
      <c r="F2615" s="1789"/>
      <c r="G2615" s="779"/>
      <c r="H2615" s="779"/>
      <c r="I2615" s="779"/>
      <c r="J2615" s="779"/>
      <c r="K2615" s="779"/>
      <c r="L2615" s="779"/>
      <c r="M2615" s="779"/>
      <c r="N2615" s="779"/>
      <c r="O2615" s="779"/>
      <c r="P2615" s="779"/>
      <c r="Q2615" s="779"/>
      <c r="R2615" s="779"/>
      <c r="S2615" s="779"/>
      <c r="T2615" s="779"/>
      <c r="U2615" s="1423"/>
      <c r="V2615" s="1423"/>
      <c r="W2615" s="1423"/>
      <c r="AG2615" s="1292" t="s">
        <v>242</v>
      </c>
      <c r="AI2615" s="1292" t="s">
        <v>872</v>
      </c>
    </row>
    <row r="2616" spans="1:38" s="1292" customFormat="1" ht="16" customHeight="1">
      <c r="A2616" s="1704">
        <f>IF(G2585="",0,1)</f>
        <v>0</v>
      </c>
      <c r="B2616" s="1629"/>
      <c r="C2616" s="1283"/>
      <c r="D2616" s="677"/>
      <c r="E2616" s="1474" t="str">
        <f t="shared" si="247"/>
        <v/>
      </c>
      <c r="F2616" s="1789"/>
      <c r="G2616" s="1309" t="str">
        <f>G$96</f>
        <v>Elément</v>
      </c>
      <c r="H2616" s="1309"/>
      <c r="I2616" s="1309"/>
      <c r="J2616" s="1309"/>
      <c r="K2616" s="1309" t="str">
        <f>K$96</f>
        <v>Mesure</v>
      </c>
      <c r="L2616" s="1309"/>
      <c r="M2616" s="1309"/>
      <c r="N2616" s="1309"/>
      <c r="O2616" s="1309"/>
      <c r="P2616" s="1309"/>
      <c r="Q2616" s="1309"/>
      <c r="R2616" s="1309" t="str">
        <f>R$96</f>
        <v>Réalisation</v>
      </c>
      <c r="S2616" s="1310" t="str">
        <f>S$96</f>
        <v>Economie</v>
      </c>
      <c r="T2616" s="1310"/>
      <c r="U2616" s="2180" t="s">
        <v>74</v>
      </c>
      <c r="V2616" s="2180"/>
      <c r="W2616" s="2180"/>
      <c r="X2616" s="1310" t="str">
        <f>X$96</f>
        <v>Economies</v>
      </c>
      <c r="AA2616" s="101" t="s">
        <v>903</v>
      </c>
      <c r="AD2616" s="101" t="s">
        <v>902</v>
      </c>
      <c r="AG2616" s="101" t="s">
        <v>532</v>
      </c>
      <c r="AI2616" s="101" t="s">
        <v>902</v>
      </c>
    </row>
    <row r="2617" spans="1:38" s="1292" customFormat="1" ht="16" customHeight="1">
      <c r="A2617" s="1704">
        <f>IF(G2585="",0,1)</f>
        <v>0</v>
      </c>
      <c r="B2617" s="1629"/>
      <c r="C2617" s="1283"/>
      <c r="D2617" s="677"/>
      <c r="E2617" s="1474" t="str">
        <f t="shared" si="247"/>
        <v/>
      </c>
      <c r="F2617" s="1789"/>
      <c r="G2617" s="1311"/>
      <c r="H2617" s="1311"/>
      <c r="I2617" s="1311"/>
      <c r="J2617" s="1311"/>
      <c r="K2617" s="1311"/>
      <c r="L2617" s="1311"/>
      <c r="M2617" s="1311"/>
      <c r="N2617" s="1311"/>
      <c r="O2617" s="1311"/>
      <c r="P2617" s="1311"/>
      <c r="Q2617" s="1311"/>
      <c r="R2617" s="1311"/>
      <c r="S2617" s="1312" t="str">
        <f>S$97</f>
        <v>calculée</v>
      </c>
      <c r="T2617" s="1312"/>
      <c r="U2617" s="1312"/>
      <c r="V2617" s="1312"/>
      <c r="W2617" s="1312"/>
      <c r="X2617" s="1312" t="str">
        <f>X$97</f>
        <v>des mesures</v>
      </c>
      <c r="Z2617" s="2165" t="s">
        <v>594</v>
      </c>
      <c r="AA2617" s="2165" t="str">
        <f>$R$40</f>
        <v>d'ici à 4 ans</v>
      </c>
      <c r="AB2617" s="2165" t="str">
        <f>$R$41</f>
        <v>d'ici à 8 ans</v>
      </c>
      <c r="AD2617" s="2165" t="str">
        <f>$R$40</f>
        <v>d'ici à 4 ans</v>
      </c>
      <c r="AE2617" s="2165" t="str">
        <f>$R$41</f>
        <v>d'ici à 8 ans</v>
      </c>
      <c r="AG2617" s="2165" t="str">
        <f>$R$40</f>
        <v>d'ici à 4 ans</v>
      </c>
      <c r="AH2617" s="2165" t="str">
        <f>$R$41</f>
        <v>d'ici à 8 ans</v>
      </c>
      <c r="AI2617" s="2165" t="str">
        <f>$R$40</f>
        <v>d'ici à 4 ans</v>
      </c>
      <c r="AJ2617" s="2165" t="str">
        <f>$R$41</f>
        <v>d'ici à 8 ans</v>
      </c>
    </row>
    <row r="2618" spans="1:38" s="1292" customFormat="1" ht="16" customHeight="1">
      <c r="A2618" s="1704">
        <f>IF(G2585="",0,1)</f>
        <v>0</v>
      </c>
      <c r="B2618" s="1629"/>
      <c r="C2618" s="1283"/>
      <c r="D2618" s="677"/>
      <c r="E2618" s="1474" t="str">
        <f t="shared" ref="E2618:E2649" si="248">IF((SUM(A2618:C2618))&gt;0,G$42,"")</f>
        <v/>
      </c>
      <c r="F2618" s="1789"/>
      <c r="G2618" s="1311"/>
      <c r="H2618" s="1311"/>
      <c r="I2618" s="1311"/>
      <c r="J2618" s="1311"/>
      <c r="K2618" s="1311"/>
      <c r="L2618" s="1311"/>
      <c r="M2618" s="1311"/>
      <c r="N2618" s="1311"/>
      <c r="O2618" s="1311"/>
      <c r="P2618" s="1311"/>
      <c r="Q2618" s="1311"/>
      <c r="R2618" s="1311"/>
      <c r="S2618" s="1312"/>
      <c r="T2618" s="1312"/>
      <c r="U2618" s="1312"/>
      <c r="V2618" s="1312"/>
      <c r="W2618" s="1312"/>
      <c r="X2618" s="1312" t="str">
        <f>X$98</f>
        <v>choisies</v>
      </c>
      <c r="Z2618" s="2165"/>
      <c r="AA2618" s="2165"/>
      <c r="AB2618" s="2165"/>
      <c r="AD2618" s="2165"/>
      <c r="AE2618" s="2165"/>
      <c r="AG2618" s="2165"/>
      <c r="AH2618" s="2165"/>
      <c r="AI2618" s="2165"/>
      <c r="AJ2618" s="2165"/>
    </row>
    <row r="2619" spans="1:38" s="1292" customFormat="1" ht="16" customHeight="1">
      <c r="A2619" s="1704">
        <f>IF(G2585="",0,1)</f>
        <v>0</v>
      </c>
      <c r="B2619" s="1629"/>
      <c r="C2619" s="1283"/>
      <c r="D2619" s="677"/>
      <c r="E2619" s="1474" t="str">
        <f t="shared" si="248"/>
        <v/>
      </c>
      <c r="F2619" s="1789"/>
      <c r="G2619" s="1313"/>
      <c r="H2619" s="1313"/>
      <c r="I2619" s="1313"/>
      <c r="J2619" s="1313"/>
      <c r="K2619" s="1313"/>
      <c r="L2619" s="1313"/>
      <c r="M2619" s="1313"/>
      <c r="N2619" s="1313"/>
      <c r="O2619" s="1313"/>
      <c r="P2619" s="1313"/>
      <c r="Q2619" s="1313"/>
      <c r="R2619" s="1313"/>
      <c r="S2619" s="1314" t="s">
        <v>5</v>
      </c>
      <c r="T2619" s="1314"/>
      <c r="U2619" s="2181" t="str">
        <f>U$99</f>
        <v>[oui/non]</v>
      </c>
      <c r="V2619" s="2181"/>
      <c r="W2619" s="2181"/>
      <c r="X2619" s="1314" t="s">
        <v>5</v>
      </c>
      <c r="Z2619" s="2165"/>
      <c r="AA2619" s="2165"/>
      <c r="AB2619" s="2165"/>
      <c r="AD2619" s="2165"/>
      <c r="AE2619" s="2165"/>
      <c r="AG2619" s="2165"/>
      <c r="AH2619" s="2165"/>
      <c r="AI2619" s="2165"/>
      <c r="AJ2619" s="2165"/>
    </row>
    <row r="2620" spans="1:38" s="1292" customFormat="1" ht="16" customHeight="1">
      <c r="A2620" s="1704">
        <f>IF(G2585="",0,1)</f>
        <v>0</v>
      </c>
      <c r="B2620" s="1629"/>
      <c r="C2620" s="1283"/>
      <c r="D2620" s="677"/>
      <c r="E2620" s="1474" t="str">
        <f t="shared" si="248"/>
        <v/>
      </c>
      <c r="F2620" s="1789"/>
      <c r="G2620" s="1311"/>
      <c r="H2620" s="1311"/>
      <c r="I2620" s="1311"/>
      <c r="J2620" s="1311"/>
      <c r="K2620" s="1311"/>
      <c r="L2620" s="1311"/>
      <c r="M2620" s="1311"/>
      <c r="N2620" s="1311"/>
      <c r="O2620" s="1311"/>
      <c r="P2620" s="1311"/>
      <c r="Q2620" s="1311"/>
      <c r="R2620" s="1311"/>
      <c r="T2620" s="1312"/>
      <c r="U2620" s="1312"/>
      <c r="V2620" s="1312"/>
      <c r="Z2620" s="2165"/>
      <c r="AA2620" s="2165"/>
      <c r="AB2620" s="2165"/>
      <c r="AD2620" s="2165"/>
      <c r="AE2620" s="2165"/>
      <c r="AG2620" s="2165"/>
      <c r="AH2620" s="2165"/>
      <c r="AI2620" s="2165"/>
      <c r="AJ2620" s="2165"/>
    </row>
    <row r="2621" spans="1:38" s="1292" customFormat="1" ht="12" customHeight="1">
      <c r="A2621" s="1704">
        <f>IF(G2585="",0,1)</f>
        <v>0</v>
      </c>
      <c r="B2621" s="1629"/>
      <c r="C2621" s="1283"/>
      <c r="D2621" s="677"/>
      <c r="E2621" s="1474" t="str">
        <f t="shared" si="248"/>
        <v/>
      </c>
      <c r="F2621" s="1789"/>
      <c r="G2621" s="1315"/>
      <c r="H2621" s="1315"/>
      <c r="I2621" s="1315"/>
      <c r="J2621" s="1315"/>
      <c r="K2621" s="1315"/>
      <c r="L2621" s="1315"/>
      <c r="M2621" s="1315"/>
      <c r="N2621" s="1315"/>
      <c r="O2621" s="1315"/>
      <c r="P2621" s="1315"/>
      <c r="Q2621" s="1315"/>
      <c r="R2621" s="1315"/>
      <c r="S2621" s="1315"/>
      <c r="T2621" s="1315"/>
      <c r="U2621" s="1312"/>
      <c r="V2621" s="1315"/>
      <c r="W2621" s="1315"/>
      <c r="X2621" s="1315"/>
      <c r="Z2621" s="2165"/>
      <c r="AA2621" s="2165"/>
      <c r="AB2621" s="2165"/>
      <c r="AD2621" s="2165"/>
      <c r="AE2621" s="2165"/>
      <c r="AG2621" s="2165"/>
      <c r="AH2621" s="2165"/>
      <c r="AI2621" s="2165"/>
      <c r="AJ2621" s="2165"/>
    </row>
    <row r="2622" spans="1:38" s="737" customFormat="1" ht="17" customHeight="1">
      <c r="A2622" s="1704">
        <f>IF(G2585="",0,1)</f>
        <v>0</v>
      </c>
      <c r="B2622" s="1655"/>
      <c r="C2622" s="1283"/>
      <c r="D2622" s="1561"/>
      <c r="E2622" s="1474" t="str">
        <f t="shared" si="248"/>
        <v/>
      </c>
      <c r="F2622" s="1789"/>
      <c r="G2622" s="1316"/>
      <c r="H2622" s="1317" t="str">
        <f>H$102</f>
        <v>Ecran thermique</v>
      </c>
      <c r="I2622" s="1317"/>
      <c r="J2622" s="1317"/>
      <c r="K2622" s="2173" t="str">
        <f>AF2585</f>
        <v/>
      </c>
      <c r="L2622" s="2173"/>
      <c r="M2622" s="2173"/>
      <c r="N2622" s="2173"/>
      <c r="O2622" s="2173"/>
      <c r="P2622" s="2173"/>
      <c r="Q2622" s="2173"/>
      <c r="R2622" s="1318" t="str">
        <f>IF(S2622=0,"",IF(BC2585=Q$40,R$40,R$41))</f>
        <v>d'ici à 8 ans</v>
      </c>
      <c r="S2622" s="1319" t="str">
        <f>AT2585</f>
        <v/>
      </c>
      <c r="T2622" s="1319"/>
      <c r="U2622" s="1319"/>
      <c r="V2622" s="527"/>
      <c r="W2622" s="1320"/>
      <c r="X2622" s="1319" t="str">
        <f>IF(V2622=V$41,0,S2622)</f>
        <v/>
      </c>
      <c r="Z2622" s="1321">
        <f>IF(S2622=0,1,IF(V2622=V$41,2,3))</f>
        <v>3</v>
      </c>
      <c r="AA2622" s="1322">
        <f>IF(R2622=AA2617,S2622,0)</f>
        <v>0</v>
      </c>
      <c r="AB2622" s="1322" t="str">
        <f>IF(R2622=AB2617,S2622,0)</f>
        <v/>
      </c>
      <c r="AC2622" s="1292"/>
      <c r="AD2622" s="1322">
        <f>IF(R2622=AD2617,X2622,0)</f>
        <v>0</v>
      </c>
      <c r="AE2622" s="1322" t="str">
        <f>IF(R2622=AE2617,X2622,0)</f>
        <v/>
      </c>
      <c r="AF2622" s="40"/>
      <c r="AG2622" s="1322">
        <f>AD2622</f>
        <v>0</v>
      </c>
      <c r="AH2622" s="1562" t="str">
        <f>AE2622</f>
        <v/>
      </c>
      <c r="AI2622" s="1563">
        <f>IF(W2622=AI2617,AC2622,0)</f>
        <v>0</v>
      </c>
      <c r="AJ2622" s="1563">
        <f>IF(W2622=AJ2617,AC2622,0)</f>
        <v>0</v>
      </c>
      <c r="AK2622" s="40"/>
      <c r="AL2622" s="40"/>
    </row>
    <row r="2623" spans="1:38" s="737" customFormat="1" ht="47" customHeight="1">
      <c r="A2623" s="1704">
        <f>IF(G2585="",0,1)</f>
        <v>0</v>
      </c>
      <c r="B2623" s="1655"/>
      <c r="C2623" s="1283"/>
      <c r="D2623" s="1561"/>
      <c r="E2623" s="1474" t="str">
        <f t="shared" si="248"/>
        <v/>
      </c>
      <c r="F2623" s="1789"/>
      <c r="G2623" s="1323"/>
      <c r="H2623" s="1324"/>
      <c r="I2623" s="1324"/>
      <c r="J2623" s="1324"/>
      <c r="K2623" s="2174"/>
      <c r="L2623" s="2174"/>
      <c r="M2623" s="2174"/>
      <c r="N2623" s="2174"/>
      <c r="O2623" s="2174"/>
      <c r="P2623" s="2174"/>
      <c r="Q2623" s="2174"/>
      <c r="R2623" s="1325"/>
      <c r="S2623" s="1326"/>
      <c r="T2623" s="1326"/>
      <c r="U2623" s="1326"/>
      <c r="V2623" s="1326"/>
      <c r="W2623" s="1326"/>
      <c r="X2623" s="1326"/>
      <c r="AC2623" s="1292"/>
      <c r="AF2623" s="40"/>
      <c r="AI2623" s="1443"/>
      <c r="AJ2623" s="1443"/>
      <c r="AK2623" s="40"/>
      <c r="AL2623" s="40"/>
    </row>
    <row r="2624" spans="1:38" s="737" customFormat="1" ht="17" customHeight="1">
      <c r="A2624" s="1704">
        <f>IF(G2585="",0,1)</f>
        <v>0</v>
      </c>
      <c r="B2624" s="1655"/>
      <c r="C2624" s="1283"/>
      <c r="D2624" s="1561"/>
      <c r="E2624" s="1474" t="str">
        <f t="shared" si="248"/>
        <v/>
      </c>
      <c r="F2624" s="1789"/>
      <c r="G2624" s="1316"/>
      <c r="H2624" s="1317" t="str">
        <f>H$104</f>
        <v>Toit</v>
      </c>
      <c r="I2624" s="1317"/>
      <c r="J2624" s="1317"/>
      <c r="K2624" s="2173" t="str">
        <f>AG2585</f>
        <v/>
      </c>
      <c r="L2624" s="2173"/>
      <c r="M2624" s="2173"/>
      <c r="N2624" s="2173"/>
      <c r="O2624" s="2173"/>
      <c r="P2624" s="2173"/>
      <c r="Q2624" s="2173"/>
      <c r="R2624" s="1318" t="str">
        <f>IF(S2624=0,"",IF(BD2585=Q$40,R$40,R$41))</f>
        <v>d'ici à 8 ans</v>
      </c>
      <c r="S2624" s="1327" t="str">
        <f>AU2585</f>
        <v/>
      </c>
      <c r="T2624" s="1327"/>
      <c r="U2624" s="1327"/>
      <c r="V2624" s="527"/>
      <c r="W2624" s="1320"/>
      <c r="X2624" s="1319" t="str">
        <f>IF(V2624=V$41,0,S2624)</f>
        <v/>
      </c>
      <c r="Z2624" s="1328">
        <f>IF(S2624=0,1,IF(V2624=V$41,2,3))</f>
        <v>3</v>
      </c>
      <c r="AA2624" s="1322">
        <f>IF(R2624=AA2617,S2624,0)</f>
        <v>0</v>
      </c>
      <c r="AB2624" s="1322" t="str">
        <f>IF(R2624=AB2617,S2624,0)</f>
        <v/>
      </c>
      <c r="AC2624" s="1292"/>
      <c r="AD2624" s="1322">
        <f>IF(R2624=AD2617,X2624,0)</f>
        <v>0</v>
      </c>
      <c r="AE2624" s="1322" t="str">
        <f>IF(R2624=AE2617,X2624,0)</f>
        <v/>
      </c>
      <c r="AF2624" s="40"/>
      <c r="AG2624" s="1322">
        <f>AD2624</f>
        <v>0</v>
      </c>
      <c r="AH2624" s="1562" t="str">
        <f>AE2624</f>
        <v/>
      </c>
      <c r="AI2624" s="1563">
        <f>IF(W2624=AI2617,AC2624,0)</f>
        <v>0</v>
      </c>
      <c r="AJ2624" s="1563">
        <f>IF(W2624=AJ2617,AC2624,0)</f>
        <v>0</v>
      </c>
      <c r="AK2624" s="40"/>
      <c r="AL2624" s="40"/>
    </row>
    <row r="2625" spans="1:38" s="737" customFormat="1" ht="92" customHeight="1">
      <c r="A2625" s="1704">
        <f>IF(G2585="",0,1)</f>
        <v>0</v>
      </c>
      <c r="B2625" s="1655"/>
      <c r="C2625" s="1283"/>
      <c r="D2625" s="1561"/>
      <c r="E2625" s="1474" t="str">
        <f t="shared" si="248"/>
        <v/>
      </c>
      <c r="F2625" s="1789"/>
      <c r="G2625" s="1323"/>
      <c r="H2625" s="1324"/>
      <c r="I2625" s="1324"/>
      <c r="J2625" s="1324"/>
      <c r="K2625" s="2174"/>
      <c r="L2625" s="2174"/>
      <c r="M2625" s="2174"/>
      <c r="N2625" s="2174"/>
      <c r="O2625" s="2174"/>
      <c r="P2625" s="2174"/>
      <c r="Q2625" s="2174"/>
      <c r="R2625" s="1325"/>
      <c r="S2625" s="1326"/>
      <c r="T2625" s="1326"/>
      <c r="U2625" s="1326"/>
      <c r="V2625" s="1326"/>
      <c r="W2625" s="1326"/>
      <c r="X2625" s="1326"/>
      <c r="AC2625" s="1292"/>
      <c r="AF2625" s="40"/>
      <c r="AI2625" s="1443"/>
      <c r="AJ2625" s="1443"/>
      <c r="AK2625" s="40"/>
      <c r="AL2625" s="40"/>
    </row>
    <row r="2626" spans="1:38" s="737" customFormat="1" ht="17" customHeight="1">
      <c r="A2626" s="1704">
        <f>IF(G2585="",0,1)</f>
        <v>0</v>
      </c>
      <c r="B2626" s="1655"/>
      <c r="C2626" s="1283"/>
      <c r="D2626" s="1561"/>
      <c r="E2626" s="1474" t="str">
        <f t="shared" si="248"/>
        <v/>
      </c>
      <c r="F2626" s="1789"/>
      <c r="G2626" s="1316"/>
      <c r="H2626" s="1317" t="str">
        <f>H$106</f>
        <v>Parois latérales et pignons</v>
      </c>
      <c r="I2626" s="1317"/>
      <c r="J2626" s="1317"/>
      <c r="K2626" s="2173" t="str">
        <f>AH2585</f>
        <v/>
      </c>
      <c r="L2626" s="2173"/>
      <c r="M2626" s="2173"/>
      <c r="N2626" s="2173"/>
      <c r="O2626" s="2173"/>
      <c r="P2626" s="2173"/>
      <c r="Q2626" s="2173"/>
      <c r="R2626" s="1318" t="str">
        <f>IF(S2626=0,"",IF(BE2585=Q$40,R$40,R$41))</f>
        <v>d'ici à 8 ans</v>
      </c>
      <c r="S2626" s="1327" t="str">
        <f>AV2585</f>
        <v/>
      </c>
      <c r="T2626" s="1327"/>
      <c r="U2626" s="1327"/>
      <c r="V2626" s="527"/>
      <c r="W2626" s="1320"/>
      <c r="X2626" s="1319" t="str">
        <f>IF(V2626=V$41,0,S2626)</f>
        <v/>
      </c>
      <c r="Z2626" s="1328">
        <f>IF(S2626=0,1,IF(V2626=V$41,2,3))</f>
        <v>3</v>
      </c>
      <c r="AA2626" s="1322">
        <f>IF(R2626=AA2617,S2626,0)</f>
        <v>0</v>
      </c>
      <c r="AB2626" s="1322" t="str">
        <f>IF(R2626=AB2617,S2626,0)</f>
        <v/>
      </c>
      <c r="AC2626" s="1292"/>
      <c r="AD2626" s="1322">
        <f>IF(R2626=AD2617,X2626,0)</f>
        <v>0</v>
      </c>
      <c r="AE2626" s="1322" t="str">
        <f>IF(R2626=AE2617,X2626,0)</f>
        <v/>
      </c>
      <c r="AF2626" s="40"/>
      <c r="AG2626" s="1322">
        <f>AD2626</f>
        <v>0</v>
      </c>
      <c r="AH2626" s="1562" t="str">
        <f>AE2626</f>
        <v/>
      </c>
      <c r="AI2626" s="1563">
        <f>IF(W2626=AI2617,AC2626,0)</f>
        <v>0</v>
      </c>
      <c r="AJ2626" s="1563">
        <f>IF(W2626=AJ2617,AC2626,0)</f>
        <v>0</v>
      </c>
      <c r="AK2626" s="40"/>
      <c r="AL2626" s="40"/>
    </row>
    <row r="2627" spans="1:38" s="737" customFormat="1" ht="34" customHeight="1">
      <c r="A2627" s="1704">
        <f>IF(G2585="",0,1)</f>
        <v>0</v>
      </c>
      <c r="B2627" s="1655"/>
      <c r="C2627" s="1283"/>
      <c r="D2627" s="1561"/>
      <c r="E2627" s="1474" t="str">
        <f t="shared" si="248"/>
        <v/>
      </c>
      <c r="F2627" s="1789"/>
      <c r="G2627" s="1323"/>
      <c r="H2627" s="1324"/>
      <c r="I2627" s="1324"/>
      <c r="J2627" s="1324"/>
      <c r="K2627" s="2174"/>
      <c r="L2627" s="2174"/>
      <c r="M2627" s="2174"/>
      <c r="N2627" s="2174"/>
      <c r="O2627" s="2174"/>
      <c r="P2627" s="2174"/>
      <c r="Q2627" s="2174"/>
      <c r="R2627" s="1325"/>
      <c r="S2627" s="1326"/>
      <c r="T2627" s="1326"/>
      <c r="U2627" s="1326"/>
      <c r="V2627" s="1326"/>
      <c r="W2627" s="1326"/>
      <c r="X2627" s="1326"/>
      <c r="AC2627" s="1292"/>
      <c r="AI2627" s="1443"/>
      <c r="AJ2627" s="1443"/>
      <c r="AK2627" s="40"/>
      <c r="AL2627" s="40"/>
    </row>
    <row r="2628" spans="1:38" s="737" customFormat="1" ht="17" customHeight="1">
      <c r="A2628" s="1704">
        <f>IF(G2585="",0,1)</f>
        <v>0</v>
      </c>
      <c r="B2628" s="1655"/>
      <c r="C2628" s="1283"/>
      <c r="D2628" s="1561"/>
      <c r="E2628" s="1474" t="str">
        <f t="shared" si="248"/>
        <v/>
      </c>
      <c r="F2628" s="1789"/>
      <c r="G2628" s="1316"/>
      <c r="H2628" s="1317" t="str">
        <f>H$108</f>
        <v>Etanchéité</v>
      </c>
      <c r="I2628" s="1317"/>
      <c r="J2628" s="1317"/>
      <c r="K2628" s="2173" t="str">
        <f>AI2585</f>
        <v/>
      </c>
      <c r="L2628" s="2173"/>
      <c r="M2628" s="2173"/>
      <c r="N2628" s="2173"/>
      <c r="O2628" s="2173"/>
      <c r="P2628" s="2173"/>
      <c r="Q2628" s="2173"/>
      <c r="R2628" s="1318" t="str">
        <f>IF(S2628=0,"",IF(BF2585=Q$40,R$40,R$41))</f>
        <v>d'ici à 8 ans</v>
      </c>
      <c r="S2628" s="1327" t="str">
        <f>AW2585</f>
        <v/>
      </c>
      <c r="T2628" s="1327"/>
      <c r="U2628" s="1327"/>
      <c r="V2628" s="527"/>
      <c r="W2628" s="1320"/>
      <c r="X2628" s="1319" t="str">
        <f>IF(V2628=V$41,0,S2628)</f>
        <v/>
      </c>
      <c r="Z2628" s="1328">
        <f>IF(S2628=0,1,IF(V2628=V$41,2,3))</f>
        <v>3</v>
      </c>
      <c r="AA2628" s="1322">
        <f>IF(R2628=AA2617,S2628,0)</f>
        <v>0</v>
      </c>
      <c r="AB2628" s="1322" t="str">
        <f>IF(R2628=AB2617,S2628,0)</f>
        <v/>
      </c>
      <c r="AC2628" s="1292"/>
      <c r="AD2628" s="1322">
        <f>IF(R2628=AD2617,X2628,0)</f>
        <v>0</v>
      </c>
      <c r="AE2628" s="1322" t="str">
        <f>IF(R2628=AE2617,X2628,0)</f>
        <v/>
      </c>
      <c r="AF2628" s="40"/>
      <c r="AG2628" s="1322">
        <f>AD2628</f>
        <v>0</v>
      </c>
      <c r="AH2628" s="1562" t="str">
        <f>AE2628</f>
        <v/>
      </c>
      <c r="AI2628" s="1563">
        <f>IF(W2628=AI2617,AC2628,0)</f>
        <v>0</v>
      </c>
      <c r="AJ2628" s="1563">
        <f>IF(W2628=AJ2617,AC2628,0)</f>
        <v>0</v>
      </c>
      <c r="AK2628" s="40"/>
      <c r="AL2628" s="40"/>
    </row>
    <row r="2629" spans="1:38" s="737" customFormat="1" ht="47" customHeight="1">
      <c r="A2629" s="1704">
        <f>IF(G2585="",0,1)</f>
        <v>0</v>
      </c>
      <c r="B2629" s="1655"/>
      <c r="C2629" s="1283"/>
      <c r="D2629" s="1561"/>
      <c r="E2629" s="1474" t="str">
        <f t="shared" si="248"/>
        <v/>
      </c>
      <c r="F2629" s="1789"/>
      <c r="G2629" s="1323"/>
      <c r="H2629" s="1324"/>
      <c r="I2629" s="1324"/>
      <c r="J2629" s="1324"/>
      <c r="K2629" s="2174"/>
      <c r="L2629" s="2174"/>
      <c r="M2629" s="2174"/>
      <c r="N2629" s="2174"/>
      <c r="O2629" s="2174"/>
      <c r="P2629" s="2174"/>
      <c r="Q2629" s="2174"/>
      <c r="R2629" s="1325"/>
      <c r="S2629" s="1326"/>
      <c r="T2629" s="1326"/>
      <c r="U2629" s="1326"/>
      <c r="V2629" s="1326"/>
      <c r="W2629" s="1326"/>
      <c r="X2629" s="1326"/>
      <c r="AC2629" s="1292"/>
      <c r="AE2629" s="40"/>
      <c r="AF2629" s="40"/>
      <c r="AH2629" s="40"/>
      <c r="AI2629" s="1443"/>
      <c r="AJ2629" s="44"/>
      <c r="AK2629" s="40"/>
      <c r="AL2629" s="40"/>
    </row>
    <row r="2630" spans="1:38" s="737" customFormat="1" ht="17" customHeight="1">
      <c r="A2630" s="1704">
        <f>IF(G2585="",0,1)</f>
        <v>0</v>
      </c>
      <c r="B2630" s="1655"/>
      <c r="C2630" s="1283"/>
      <c r="D2630" s="1561"/>
      <c r="E2630" s="1474" t="str">
        <f t="shared" si="248"/>
        <v/>
      </c>
      <c r="F2630" s="1789"/>
      <c r="G2630" s="1316"/>
      <c r="H2630" s="1317" t="str">
        <f>H$110</f>
        <v>Gestion du climat</v>
      </c>
      <c r="I2630" s="1317"/>
      <c r="J2630" s="1317"/>
      <c r="K2630" s="2173" t="str">
        <f>AJ2585</f>
        <v/>
      </c>
      <c r="L2630" s="2173"/>
      <c r="M2630" s="2173"/>
      <c r="N2630" s="2173"/>
      <c r="O2630" s="2173"/>
      <c r="P2630" s="2173"/>
      <c r="Q2630" s="2173"/>
      <c r="R2630" s="1318" t="str">
        <f>IF(S2630=0,"",IF(BG2585=Q$40,R$40,R$41))</f>
        <v>d'ici à 8 ans</v>
      </c>
      <c r="S2630" s="1327" t="str">
        <f>AX2585</f>
        <v/>
      </c>
      <c r="T2630" s="1327"/>
      <c r="U2630" s="1327"/>
      <c r="V2630" s="527"/>
      <c r="W2630" s="1320"/>
      <c r="X2630" s="1319" t="str">
        <f>IF(V2630=V$41,0,S2630)</f>
        <v/>
      </c>
      <c r="Z2630" s="1328">
        <f>IF(S2630=0,1,IF(V2630=V$41,2,3))</f>
        <v>3</v>
      </c>
      <c r="AA2630" s="1322">
        <f>IF(R2630=AA2617,S2630,0)</f>
        <v>0</v>
      </c>
      <c r="AB2630" s="1322" t="str">
        <f>IF(R2630=AB2617,S2630,0)</f>
        <v/>
      </c>
      <c r="AC2630" s="1292"/>
      <c r="AD2630" s="1322">
        <f>IF(R2630=AD2617,X2630,0)</f>
        <v>0</v>
      </c>
      <c r="AE2630" s="1322" t="str">
        <f>IF(R2630=AE2617,X2630,0)</f>
        <v/>
      </c>
      <c r="AF2630" s="40"/>
      <c r="AG2630" s="1322">
        <f>AD2630</f>
        <v>0</v>
      </c>
      <c r="AH2630" s="1562" t="str">
        <f>AE2630</f>
        <v/>
      </c>
      <c r="AI2630" s="1563">
        <f>IF(W2630=AI2617,AC2630,0)</f>
        <v>0</v>
      </c>
      <c r="AJ2630" s="1563">
        <f>IF(W2630=AJ2617,AC2630,0)</f>
        <v>0</v>
      </c>
      <c r="AK2630" s="40"/>
      <c r="AL2630" s="40"/>
    </row>
    <row r="2631" spans="1:38" s="737" customFormat="1" ht="24" customHeight="1">
      <c r="A2631" s="1704">
        <f>IF(G2585="",0,1)</f>
        <v>0</v>
      </c>
      <c r="B2631" s="1655"/>
      <c r="C2631" s="1283"/>
      <c r="D2631" s="1561"/>
      <c r="E2631" s="1474" t="str">
        <f t="shared" si="248"/>
        <v/>
      </c>
      <c r="F2631" s="1789"/>
      <c r="G2631" s="1323"/>
      <c r="H2631" s="1324"/>
      <c r="I2631" s="1324"/>
      <c r="J2631" s="1324"/>
      <c r="K2631" s="2174"/>
      <c r="L2631" s="2174"/>
      <c r="M2631" s="2174"/>
      <c r="N2631" s="2174"/>
      <c r="O2631" s="2174"/>
      <c r="P2631" s="2174"/>
      <c r="Q2631" s="2174"/>
      <c r="R2631" s="1325"/>
      <c r="S2631" s="1326"/>
      <c r="T2631" s="1326"/>
      <c r="U2631" s="1326"/>
      <c r="V2631" s="1326"/>
      <c r="W2631" s="1326"/>
      <c r="X2631" s="1326"/>
      <c r="AC2631" s="1292"/>
      <c r="AE2631" s="40"/>
      <c r="AF2631" s="40"/>
      <c r="AH2631" s="40"/>
      <c r="AJ2631" s="40"/>
      <c r="AK2631" s="40"/>
      <c r="AL2631" s="40"/>
    </row>
    <row r="2632" spans="1:38" s="737" customFormat="1" ht="17" customHeight="1">
      <c r="A2632" s="1704">
        <f>IF(G2585="",0,1)</f>
        <v>0</v>
      </c>
      <c r="B2632" s="1655"/>
      <c r="C2632" s="1283"/>
      <c r="D2632" s="1561"/>
      <c r="E2632" s="1474" t="str">
        <f t="shared" si="248"/>
        <v/>
      </c>
      <c r="F2632" s="1789"/>
      <c r="G2632" s="1316"/>
      <c r="H2632" s="1317" t="str">
        <f>H$112</f>
        <v>Isolation des conduites</v>
      </c>
      <c r="I2632" s="1317"/>
      <c r="J2632" s="1317"/>
      <c r="K2632" s="2173" t="str">
        <f>AK2585</f>
        <v/>
      </c>
      <c r="L2632" s="2173"/>
      <c r="M2632" s="2173"/>
      <c r="N2632" s="2173"/>
      <c r="O2632" s="2173"/>
      <c r="P2632" s="2173"/>
      <c r="Q2632" s="2173"/>
      <c r="R2632" s="1318" t="str">
        <f>IF(S2632=0,"",IF(BH2585=Q$40,R$40,R$41))</f>
        <v>d'ici à 8 ans</v>
      </c>
      <c r="S2632" s="1327" t="str">
        <f>AY2585</f>
        <v/>
      </c>
      <c r="T2632" s="1327"/>
      <c r="U2632" s="1327"/>
      <c r="V2632" s="527"/>
      <c r="W2632" s="1320"/>
      <c r="X2632" s="1319" t="str">
        <f>IF(V2632=V$41,0,S2632)</f>
        <v/>
      </c>
      <c r="Z2632" s="1328">
        <f>IF(S2632=0,1,IF(V2632=V$41,2,3))</f>
        <v>3</v>
      </c>
      <c r="AA2632" s="1322">
        <f>IF(R2632=AA2617,S2632,0)</f>
        <v>0</v>
      </c>
      <c r="AB2632" s="1322" t="str">
        <f>IF(R2632=AB2617,S2632,0)</f>
        <v/>
      </c>
      <c r="AC2632" s="1292"/>
      <c r="AD2632" s="1322">
        <f>IF(R2632=AD2617,X2632,0)</f>
        <v>0</v>
      </c>
      <c r="AE2632" s="1322" t="str">
        <f>IF(R2632=AE2617,X2632,0)</f>
        <v/>
      </c>
      <c r="AF2632" s="40"/>
      <c r="AH2632" s="40"/>
      <c r="AI2632" s="1322">
        <f>AD2632</f>
        <v>0</v>
      </c>
      <c r="AJ2632" s="1322" t="str">
        <f>AE2632</f>
        <v/>
      </c>
      <c r="AK2632" s="40"/>
      <c r="AL2632" s="40"/>
    </row>
    <row r="2633" spans="1:38" s="737" customFormat="1" ht="15" customHeight="1">
      <c r="A2633" s="1704">
        <f>IF(G2585="",0,1)</f>
        <v>0</v>
      </c>
      <c r="B2633" s="1655"/>
      <c r="C2633" s="1283"/>
      <c r="D2633" s="1561"/>
      <c r="E2633" s="1474" t="str">
        <f t="shared" si="248"/>
        <v/>
      </c>
      <c r="F2633" s="1789"/>
      <c r="G2633" s="1323"/>
      <c r="H2633" s="1324"/>
      <c r="I2633" s="1324"/>
      <c r="J2633" s="1324"/>
      <c r="K2633" s="2174"/>
      <c r="L2633" s="2174"/>
      <c r="M2633" s="2174"/>
      <c r="N2633" s="2174"/>
      <c r="O2633" s="2174"/>
      <c r="P2633" s="2174"/>
      <c r="Q2633" s="2174"/>
      <c r="R2633" s="1325"/>
      <c r="S2633" s="1326"/>
      <c r="T2633" s="1326"/>
      <c r="U2633" s="1326"/>
      <c r="V2633" s="1326"/>
      <c r="W2633" s="1326"/>
      <c r="X2633" s="1326"/>
      <c r="AC2633" s="1292"/>
      <c r="AE2633" s="40"/>
      <c r="AF2633" s="40"/>
      <c r="AH2633" s="40"/>
      <c r="AJ2633" s="40"/>
      <c r="AK2633" s="40"/>
      <c r="AL2633" s="40"/>
    </row>
    <row r="2634" spans="1:38" s="737" customFormat="1" ht="17" customHeight="1">
      <c r="A2634" s="1704">
        <f>IF(G2585="",0,1)</f>
        <v>0</v>
      </c>
      <c r="B2634" s="1655"/>
      <c r="C2634" s="1283"/>
      <c r="D2634" s="1561"/>
      <c r="E2634" s="1474" t="str">
        <f t="shared" si="248"/>
        <v/>
      </c>
      <c r="F2634" s="1789"/>
      <c r="G2634" s="1316"/>
      <c r="H2634" s="1317" t="str">
        <f>H$114</f>
        <v>Isolation du distributeur de chauffage</v>
      </c>
      <c r="I2634" s="1317"/>
      <c r="J2634" s="1317"/>
      <c r="K2634" s="2173" t="str">
        <f>AL2585</f>
        <v/>
      </c>
      <c r="L2634" s="2173"/>
      <c r="M2634" s="2173"/>
      <c r="N2634" s="2173"/>
      <c r="O2634" s="2173"/>
      <c r="P2634" s="2173"/>
      <c r="Q2634" s="2173"/>
      <c r="R2634" s="1318" t="str">
        <f>IF(S2634=0,"",IF(BI2585=Q$40,R$40,R$41))</f>
        <v>d'ici à 8 ans</v>
      </c>
      <c r="S2634" s="1327" t="str">
        <f>AZ2585</f>
        <v/>
      </c>
      <c r="T2634" s="1327"/>
      <c r="U2634" s="1327"/>
      <c r="V2634" s="527"/>
      <c r="W2634" s="1320"/>
      <c r="X2634" s="1319" t="str">
        <f>IF(V2634=V$41,0,S2634)</f>
        <v/>
      </c>
      <c r="Z2634" s="1328">
        <f>IF(S2634=0,1,IF(V2634=V$41,2,3))</f>
        <v>3</v>
      </c>
      <c r="AA2634" s="1322">
        <f>IF(R2634=AA$97,S2634,0)</f>
        <v>0</v>
      </c>
      <c r="AB2634" s="1322" t="str">
        <f>IF(R2634=AB$97,S2634,0)</f>
        <v/>
      </c>
      <c r="AC2634" s="1292"/>
      <c r="AD2634" s="1322">
        <f>IF(R2634=AD$97,X2634,0)</f>
        <v>0</v>
      </c>
      <c r="AE2634" s="1322" t="str">
        <f>IF(R2634=AE$97,X2634,0)</f>
        <v/>
      </c>
      <c r="AF2634" s="40"/>
      <c r="AH2634" s="40"/>
      <c r="AI2634" s="1322">
        <f>AD2634</f>
        <v>0</v>
      </c>
      <c r="AJ2634" s="1322" t="str">
        <f>AE2634</f>
        <v/>
      </c>
      <c r="AK2634" s="40"/>
      <c r="AL2634" s="40"/>
    </row>
    <row r="2635" spans="1:38" s="737" customFormat="1" ht="17" customHeight="1">
      <c r="A2635" s="1704">
        <f>IF(G2585="",0,1)</f>
        <v>0</v>
      </c>
      <c r="B2635" s="1655"/>
      <c r="C2635" s="1283"/>
      <c r="D2635" s="1561"/>
      <c r="E2635" s="1474" t="str">
        <f t="shared" si="248"/>
        <v/>
      </c>
      <c r="F2635" s="1789"/>
      <c r="G2635" s="1323"/>
      <c r="H2635" s="1324"/>
      <c r="I2635" s="1324"/>
      <c r="J2635" s="1324"/>
      <c r="K2635" s="2174"/>
      <c r="L2635" s="2174"/>
      <c r="M2635" s="2174"/>
      <c r="N2635" s="2174"/>
      <c r="O2635" s="2174"/>
      <c r="P2635" s="2174"/>
      <c r="Q2635" s="2174"/>
      <c r="R2635" s="1325"/>
      <c r="S2635" s="1326"/>
      <c r="T2635" s="1326"/>
      <c r="U2635" s="1326"/>
      <c r="V2635" s="1326"/>
      <c r="W2635" s="1326"/>
      <c r="X2635" s="1326"/>
      <c r="AC2635" s="1292"/>
      <c r="AE2635" s="40"/>
      <c r="AF2635" s="40"/>
      <c r="AH2635" s="40"/>
      <c r="AJ2635" s="40"/>
      <c r="AK2635" s="40"/>
      <c r="AL2635" s="40"/>
    </row>
    <row r="2636" spans="1:38" s="1292" customFormat="1" ht="18" customHeight="1">
      <c r="A2636" s="1704">
        <f>IF(G2585="",0,1)</f>
        <v>0</v>
      </c>
      <c r="B2636" s="1629"/>
      <c r="C2636" s="1283"/>
      <c r="D2636" s="1564">
        <f>IF(I2636="",-1,0)</f>
        <v>-1</v>
      </c>
      <c r="E2636" s="1474" t="str">
        <f t="shared" si="248"/>
        <v/>
      </c>
      <c r="F2636" s="1789"/>
      <c r="G2636" s="1329" t="str">
        <f>G$116</f>
        <v>Total</v>
      </c>
      <c r="H2636" s="1329"/>
      <c r="I2636" s="1330"/>
      <c r="J2636" s="1331"/>
      <c r="K2636" s="1332">
        <f>AK2586</f>
        <v>0</v>
      </c>
      <c r="L2636" s="1332"/>
      <c r="M2636" s="1332"/>
      <c r="N2636" s="1332"/>
      <c r="O2636" s="1332"/>
      <c r="P2636" s="1332"/>
      <c r="Q2636" s="1332"/>
      <c r="R2636" s="1332"/>
      <c r="S2636" s="1286">
        <f>SUM(S2622:S2635)</f>
        <v>0</v>
      </c>
      <c r="T2636" s="1333"/>
      <c r="U2636" s="1286"/>
      <c r="V2636" s="1286">
        <f>SUM(V2622:V2635)</f>
        <v>0</v>
      </c>
      <c r="W2636" s="1286">
        <f>SUM(W2622:W2635)</f>
        <v>0</v>
      </c>
      <c r="X2636" s="1286">
        <f>SUM(X2622:X2635)</f>
        <v>0</v>
      </c>
      <c r="Y2636" s="2"/>
      <c r="Z2636" s="2"/>
      <c r="AA2636" s="1334">
        <f>SUM(AA2622:AA2635)</f>
        <v>0</v>
      </c>
      <c r="AB2636" s="1334">
        <f>SUM(AB2622:AB2635)</f>
        <v>0</v>
      </c>
      <c r="AD2636" s="1334">
        <f>SUM(AD2622:AD2635)</f>
        <v>0</v>
      </c>
      <c r="AE2636" s="1334">
        <f>SUM(AE2622:AE2635)</f>
        <v>0</v>
      </c>
      <c r="AF2636" s="1415"/>
      <c r="AG2636" s="1334">
        <f>SUM(AG2622:AG2635)</f>
        <v>0</v>
      </c>
      <c r="AH2636" s="1334">
        <f>SUM(AH2622:AH2635)</f>
        <v>0</v>
      </c>
      <c r="AI2636" s="1334">
        <f>SUM(AI2622:AI2635)</f>
        <v>0</v>
      </c>
      <c r="AJ2636" s="1334">
        <f>SUM(AJ2622:AJ2635)</f>
        <v>0</v>
      </c>
      <c r="AK2636" s="1415"/>
      <c r="AL2636" s="1415"/>
    </row>
    <row r="2637" spans="1:38" s="731" customFormat="1" ht="25" customHeight="1">
      <c r="A2637" s="1704">
        <f>IF(G2585="",0,1)</f>
        <v>0</v>
      </c>
      <c r="B2637" s="1629"/>
      <c r="C2637" s="1283"/>
      <c r="D2637" s="1561"/>
      <c r="E2637" s="1474" t="str">
        <f t="shared" si="248"/>
        <v/>
      </c>
      <c r="F2637" s="1789"/>
      <c r="G2637" s="1315"/>
      <c r="H2637" s="1335"/>
      <c r="I2637" s="1336"/>
      <c r="J2637" s="1337"/>
      <c r="K2637" s="1338"/>
      <c r="L2637" s="1338"/>
      <c r="M2637" s="1338"/>
      <c r="N2637" s="1338"/>
      <c r="O2637" s="1338"/>
      <c r="P2637" s="1338"/>
      <c r="Q2637" s="1338"/>
      <c r="R2637" s="1338"/>
      <c r="S2637" s="1337"/>
      <c r="T2637" s="1337"/>
      <c r="U2637" s="1337"/>
      <c r="V2637" s="1339"/>
      <c r="W2637" s="989"/>
      <c r="X2637" s="2"/>
      <c r="Y2637" s="2"/>
      <c r="Z2637" s="2"/>
      <c r="AA2637" s="2"/>
      <c r="AB2637" s="2"/>
      <c r="AC2637" s="1292"/>
      <c r="AD2637" s="1415"/>
      <c r="AE2637" s="1415"/>
      <c r="AF2637" s="1415"/>
      <c r="AG2637" s="1415"/>
      <c r="AH2637" s="1415"/>
      <c r="AI2637" s="1415"/>
      <c r="AJ2637" s="1415"/>
      <c r="AK2637" s="1415"/>
      <c r="AL2637" s="1415"/>
    </row>
    <row r="2638" spans="1:38" s="1279" customFormat="1" ht="19" customHeight="1">
      <c r="A2638" s="1704">
        <f>IF(G2585="",0,1)</f>
        <v>0</v>
      </c>
      <c r="B2638" s="1704"/>
      <c r="C2638" s="1565"/>
      <c r="D2638" s="1566"/>
      <c r="E2638" s="1474" t="str">
        <f t="shared" si="248"/>
        <v/>
      </c>
      <c r="F2638" s="1789"/>
      <c r="G2638" s="1340"/>
      <c r="H2638" s="1341" t="str">
        <f>H$118</f>
        <v>Economies</v>
      </c>
      <c r="I2638" s="1342"/>
      <c r="J2638" s="1343"/>
      <c r="K2638" s="1344" t="str">
        <f>K$118</f>
        <v>Ensemble des mesures 1</v>
      </c>
      <c r="L2638" s="1345"/>
      <c r="M2638" s="1261"/>
      <c r="N2638" s="1346"/>
      <c r="O2638" s="1346"/>
      <c r="P2638" s="1346"/>
      <c r="Q2638" s="1346"/>
      <c r="R2638" s="1346"/>
      <c r="S2638" s="1347">
        <f>AA2636</f>
        <v>0</v>
      </c>
      <c r="T2638" s="1261"/>
      <c r="U2638" s="1261"/>
      <c r="V2638" s="1261"/>
      <c r="W2638" s="1348"/>
      <c r="X2638" s="1349">
        <f>AD2636</f>
        <v>0</v>
      </c>
      <c r="Y2638" s="1350"/>
      <c r="Z2638" s="1350"/>
      <c r="AA2638" s="1350"/>
      <c r="AB2638" s="1350"/>
      <c r="AC2638" s="1350"/>
    </row>
    <row r="2639" spans="1:38" s="1355" customFormat="1" ht="19" customHeight="1">
      <c r="A2639" s="1704">
        <f>IF(G2585="",0,1)</f>
        <v>0</v>
      </c>
      <c r="B2639" s="1646"/>
      <c r="C2639" s="1565"/>
      <c r="D2639" s="1567"/>
      <c r="E2639" s="1474" t="str">
        <f t="shared" si="248"/>
        <v/>
      </c>
      <c r="F2639" s="1789"/>
      <c r="G2639" s="1351"/>
      <c r="H2639" s="1352" t="s">
        <v>100</v>
      </c>
      <c r="I2639" s="1353"/>
      <c r="J2639" s="1354"/>
      <c r="K2639" s="1344" t="str">
        <f>K$119</f>
        <v>Ensemble des mesures 2</v>
      </c>
      <c r="L2639" s="1345"/>
      <c r="M2639" s="1261"/>
      <c r="N2639" s="1346"/>
      <c r="O2639" s="1346"/>
      <c r="P2639" s="1346"/>
      <c r="Q2639" s="1346"/>
      <c r="R2639" s="1346"/>
      <c r="S2639" s="1347">
        <f>AB2636</f>
        <v>0</v>
      </c>
      <c r="T2639" s="1261"/>
      <c r="U2639" s="1261"/>
      <c r="V2639" s="1261"/>
      <c r="W2639" s="1348"/>
      <c r="X2639" s="1349">
        <f>AE2636</f>
        <v>0</v>
      </c>
      <c r="Y2639" s="208"/>
      <c r="Z2639" s="208"/>
      <c r="AA2639" s="208"/>
      <c r="AB2639" s="208"/>
      <c r="AC2639" s="208"/>
      <c r="AD2639" s="198"/>
      <c r="AE2639" s="198"/>
      <c r="AF2639" s="198"/>
      <c r="AG2639" s="198"/>
      <c r="AH2639" s="198"/>
      <c r="AI2639" s="198"/>
      <c r="AJ2639" s="198"/>
      <c r="AK2639" s="198"/>
      <c r="AL2639" s="198"/>
    </row>
    <row r="2640" spans="1:38" s="1368" customFormat="1" ht="19" customHeight="1">
      <c r="A2640" s="1704">
        <f>IF(G2585="",0,1)</f>
        <v>0</v>
      </c>
      <c r="B2640" s="1709"/>
      <c r="C2640" s="1568"/>
      <c r="D2640" s="1569"/>
      <c r="E2640" s="1474" t="str">
        <f t="shared" si="248"/>
        <v/>
      </c>
      <c r="F2640" s="1789"/>
      <c r="G2640" s="1359"/>
      <c r="H2640" s="1360"/>
      <c r="I2640" s="1361"/>
      <c r="J2640" s="1360"/>
      <c r="K2640" s="1414" t="str">
        <f>K$120</f>
        <v>Total (ensemble des mesures 1+2)</v>
      </c>
      <c r="L2640" s="1363"/>
      <c r="M2640" s="1364"/>
      <c r="N2640" s="1362"/>
      <c r="O2640" s="1362"/>
      <c r="P2640" s="1362"/>
      <c r="Q2640" s="1362"/>
      <c r="R2640" s="1362"/>
      <c r="S2640" s="1365">
        <f>SUM(S2638:S2639)</f>
        <v>0</v>
      </c>
      <c r="T2640" s="1364"/>
      <c r="U2640" s="1364"/>
      <c r="V2640" s="1364"/>
      <c r="W2640" s="1366"/>
      <c r="X2640" s="1367">
        <f>SUM(X2638:X2639)</f>
        <v>0</v>
      </c>
      <c r="Y2640" s="933"/>
      <c r="Z2640" s="933"/>
      <c r="AA2640" s="933"/>
      <c r="AB2640" s="933"/>
      <c r="AC2640" s="933"/>
      <c r="AD2640" s="21"/>
      <c r="AE2640" s="21"/>
      <c r="AF2640" s="21"/>
      <c r="AG2640" s="21"/>
      <c r="AH2640" s="21"/>
      <c r="AI2640" s="21"/>
      <c r="AJ2640" s="21"/>
      <c r="AK2640" s="21"/>
      <c r="AL2640" s="21"/>
    </row>
    <row r="2641" spans="1:38" s="731" customFormat="1" ht="25" customHeight="1">
      <c r="A2641" s="1704">
        <f>IF(G2585="",0,1)</f>
        <v>0</v>
      </c>
      <c r="B2641" s="1629"/>
      <c r="C2641" s="1283"/>
      <c r="D2641" s="1561"/>
      <c r="E2641" s="1474" t="str">
        <f t="shared" si="248"/>
        <v/>
      </c>
      <c r="F2641" s="1789"/>
      <c r="G2641" s="1315"/>
      <c r="H2641" s="1335"/>
      <c r="I2641" s="1336"/>
      <c r="J2641" s="1337"/>
      <c r="K2641" s="1338"/>
      <c r="L2641" s="1338"/>
      <c r="M2641" s="1338"/>
      <c r="N2641" s="1338"/>
      <c r="O2641" s="1338"/>
      <c r="P2641" s="1338"/>
      <c r="Q2641" s="1338"/>
      <c r="R2641" s="1338"/>
      <c r="S2641" s="1337"/>
      <c r="T2641" s="1337"/>
      <c r="U2641" s="1337"/>
      <c r="V2641" s="1339"/>
      <c r="W2641" s="989"/>
      <c r="X2641" s="2"/>
      <c r="Y2641" s="2"/>
      <c r="Z2641" s="2"/>
      <c r="AA2641" s="2"/>
      <c r="AB2641" s="2"/>
      <c r="AC2641" s="1291"/>
      <c r="AD2641" s="1415"/>
      <c r="AE2641" s="1415"/>
      <c r="AF2641" s="1415"/>
      <c r="AG2641" s="1415"/>
      <c r="AH2641" s="1415"/>
      <c r="AI2641" s="1415"/>
      <c r="AJ2641" s="1415"/>
      <c r="AK2641" s="1415"/>
      <c r="AL2641" s="1415"/>
    </row>
    <row r="2642" spans="1:38" s="731" customFormat="1" ht="25" customHeight="1">
      <c r="A2642" s="1704">
        <f>IF(G2585="",0,1)</f>
        <v>0</v>
      </c>
      <c r="B2642" s="1629"/>
      <c r="C2642" s="1283"/>
      <c r="D2642" s="1561"/>
      <c r="E2642" s="1474" t="str">
        <f t="shared" si="248"/>
        <v/>
      </c>
      <c r="F2642" s="1789"/>
      <c r="G2642" s="1315"/>
      <c r="H2642" s="1619" t="s">
        <v>909</v>
      </c>
      <c r="I2642" s="1369"/>
      <c r="J2642" s="1369"/>
      <c r="K2642" s="1369"/>
      <c r="L2642" s="1369"/>
      <c r="M2642" s="1369"/>
      <c r="N2642" s="1369"/>
      <c r="O2642" s="1369"/>
      <c r="P2642" s="1369"/>
      <c r="Q2642" s="1369"/>
      <c r="R2642" s="1369"/>
      <c r="S2642" s="1369"/>
      <c r="T2642" s="1369"/>
      <c r="U2642" s="1369"/>
      <c r="V2642" s="1369"/>
      <c r="W2642" s="1369"/>
      <c r="X2642" s="2"/>
      <c r="Y2642" s="2"/>
      <c r="Z2642" s="2"/>
      <c r="AA2642" s="2"/>
      <c r="AB2642" s="2"/>
      <c r="AC2642" s="1291"/>
      <c r="AD2642" s="1415"/>
      <c r="AE2642" s="1415"/>
      <c r="AF2642" s="1415"/>
      <c r="AG2642" s="1415"/>
      <c r="AH2642" s="1415"/>
      <c r="AI2642" s="1415"/>
      <c r="AJ2642" s="1415"/>
      <c r="AK2642" s="1415"/>
      <c r="AL2642" s="1415"/>
    </row>
    <row r="2643" spans="1:38" s="731" customFormat="1" ht="84" customHeight="1">
      <c r="A2643" s="1704">
        <f>IF(G2585="",0,1)</f>
        <v>0</v>
      </c>
      <c r="B2643" s="1629"/>
      <c r="C2643" s="1283"/>
      <c r="D2643" s="1561"/>
      <c r="E2643" s="1474" t="str">
        <f t="shared" si="248"/>
        <v/>
      </c>
      <c r="F2643" s="1789"/>
      <c r="G2643" s="1315"/>
      <c r="H2643" s="2188"/>
      <c r="I2643" s="2189"/>
      <c r="J2643" s="2189"/>
      <c r="K2643" s="2189"/>
      <c r="L2643" s="2189"/>
      <c r="M2643" s="2189"/>
      <c r="N2643" s="2189"/>
      <c r="O2643" s="2189"/>
      <c r="P2643" s="2189"/>
      <c r="Q2643" s="2189"/>
      <c r="R2643" s="2189"/>
      <c r="S2643" s="2189"/>
      <c r="T2643" s="2189"/>
      <c r="U2643" s="2189"/>
      <c r="V2643" s="2189"/>
      <c r="W2643" s="2190"/>
      <c r="X2643" s="2"/>
      <c r="Y2643" s="2"/>
      <c r="Z2643" s="2"/>
      <c r="AA2643" s="2"/>
      <c r="AB2643" s="2"/>
      <c r="AC2643" s="1291"/>
      <c r="AD2643" s="1415"/>
      <c r="AE2643" s="1415"/>
      <c r="AF2643" s="1415"/>
      <c r="AG2643" s="1415"/>
      <c r="AH2643" s="1415"/>
      <c r="AI2643" s="1415"/>
      <c r="AJ2643" s="1415"/>
      <c r="AK2643" s="1415"/>
      <c r="AL2643" s="1415"/>
    </row>
    <row r="2644" spans="1:38" s="731" customFormat="1" ht="25" customHeight="1">
      <c r="A2644" s="1704">
        <f>IF(G2585="",0,1)</f>
        <v>0</v>
      </c>
      <c r="B2644" s="1629"/>
      <c r="C2644" s="1283"/>
      <c r="D2644" s="1561"/>
      <c r="E2644" s="1474" t="str">
        <f t="shared" si="248"/>
        <v/>
      </c>
      <c r="F2644" s="1789"/>
      <c r="G2644" s="1315"/>
      <c r="H2644" s="1335"/>
      <c r="I2644" s="1336"/>
      <c r="J2644" s="1336"/>
      <c r="K2644" s="1336"/>
      <c r="L2644" s="1336"/>
      <c r="M2644" s="1336"/>
      <c r="N2644" s="1336"/>
      <c r="O2644" s="1336"/>
      <c r="P2644" s="1336"/>
      <c r="Q2644" s="1336"/>
      <c r="R2644" s="1336"/>
      <c r="S2644" s="1336"/>
      <c r="T2644" s="1336"/>
      <c r="U2644" s="1336"/>
      <c r="V2644" s="1336"/>
      <c r="W2644" s="1336"/>
      <c r="X2644" s="2"/>
      <c r="Y2644" s="2"/>
      <c r="Z2644" s="2"/>
      <c r="AA2644" s="2"/>
      <c r="AB2644" s="2"/>
      <c r="AC2644" s="1291"/>
      <c r="AD2644" s="1415"/>
      <c r="AE2644" s="1415"/>
      <c r="AF2644" s="1415"/>
      <c r="AG2644" s="1415"/>
      <c r="AH2644" s="1415"/>
      <c r="AI2644" s="1415"/>
      <c r="AJ2644" s="1415"/>
      <c r="AK2644" s="1415"/>
      <c r="AL2644" s="1415"/>
    </row>
    <row r="2645" spans="1:38" s="731" customFormat="1" ht="25" customHeight="1">
      <c r="A2645" s="1704">
        <f>IF(G2585="",0,1)</f>
        <v>0</v>
      </c>
      <c r="B2645" s="1629"/>
      <c r="C2645" s="1283"/>
      <c r="D2645" s="1561"/>
      <c r="E2645" s="1474" t="str">
        <f t="shared" si="248"/>
        <v/>
      </c>
      <c r="F2645" s="1789"/>
      <c r="G2645" s="1315"/>
      <c r="H2645" s="1335"/>
      <c r="I2645" s="1336"/>
      <c r="J2645" s="1337"/>
      <c r="K2645" s="1338"/>
      <c r="L2645" s="1338"/>
      <c r="M2645" s="1338"/>
      <c r="N2645" s="1338"/>
      <c r="O2645" s="1338"/>
      <c r="P2645" s="1338"/>
      <c r="Q2645" s="1338"/>
      <c r="R2645" s="1338"/>
      <c r="S2645" s="1337"/>
      <c r="T2645" s="1337"/>
      <c r="U2645" s="1337"/>
      <c r="V2645" s="1339"/>
      <c r="W2645" s="989"/>
      <c r="X2645" s="2"/>
      <c r="Y2645" s="2"/>
      <c r="Z2645" s="2"/>
      <c r="AA2645" s="2"/>
      <c r="AB2645" s="2"/>
      <c r="AC2645" s="1291"/>
      <c r="AD2645" s="1415"/>
      <c r="AE2645" s="1415"/>
      <c r="AF2645" s="1415"/>
      <c r="AG2645" s="1415"/>
      <c r="AH2645" s="1415"/>
      <c r="AI2645" s="1415"/>
      <c r="AJ2645" s="1415"/>
      <c r="AK2645" s="1415"/>
      <c r="AL2645" s="1415"/>
    </row>
    <row r="2646" spans="1:38" s="731" customFormat="1" ht="25" customHeight="1">
      <c r="A2646" s="1704">
        <f>IF(G2585="",0,1)</f>
        <v>0</v>
      </c>
      <c r="B2646" s="1629"/>
      <c r="C2646" s="1283"/>
      <c r="D2646" s="1561"/>
      <c r="E2646" s="1474" t="str">
        <f t="shared" si="248"/>
        <v/>
      </c>
      <c r="F2646" s="1789"/>
      <c r="G2646" s="1315"/>
      <c r="H2646" s="1335"/>
      <c r="I2646" s="1336"/>
      <c r="J2646" s="1337"/>
      <c r="K2646" s="1338"/>
      <c r="L2646" s="1338"/>
      <c r="M2646" s="1338"/>
      <c r="N2646" s="1338"/>
      <c r="O2646" s="1338"/>
      <c r="P2646" s="1338"/>
      <c r="Q2646" s="1338"/>
      <c r="R2646" s="1338"/>
      <c r="S2646" s="1337"/>
      <c r="T2646" s="1337"/>
      <c r="U2646" s="1337"/>
      <c r="V2646" s="1339"/>
      <c r="W2646" s="989"/>
      <c r="X2646" s="2"/>
      <c r="Y2646" s="2"/>
      <c r="Z2646" s="2"/>
      <c r="AA2646" s="2"/>
      <c r="AB2646" s="2"/>
      <c r="AC2646" s="1291"/>
      <c r="AD2646" s="1415"/>
      <c r="AE2646" s="1415"/>
      <c r="AF2646" s="1415"/>
      <c r="AG2646" s="1415"/>
      <c r="AH2646" s="1415"/>
      <c r="AI2646" s="1415"/>
      <c r="AJ2646" s="1415"/>
      <c r="AK2646" s="1415"/>
      <c r="AL2646" s="1415"/>
    </row>
    <row r="2647" spans="1:38" s="1292" customFormat="1" ht="24" thickBot="1">
      <c r="A2647" s="1704">
        <f>IF(G2585="",0,1)</f>
        <v>0</v>
      </c>
      <c r="B2647" s="1629"/>
      <c r="C2647" s="1283"/>
      <c r="D2647" s="1561"/>
      <c r="E2647" s="1474" t="str">
        <f t="shared" si="248"/>
        <v/>
      </c>
      <c r="F2647" s="1789"/>
      <c r="G2647" s="777" t="str">
        <f>CONCATENATE(G2585, G$39)</f>
        <v>: Contrôle d'optimisation énergétique</v>
      </c>
      <c r="H2647" s="777"/>
      <c r="I2647" s="777"/>
      <c r="J2647" s="777"/>
      <c r="K2647" s="777"/>
      <c r="L2647" s="777"/>
      <c r="M2647" s="777"/>
      <c r="N2647" s="777"/>
      <c r="O2647" s="777"/>
      <c r="P2647" s="777"/>
      <c r="Q2647" s="777"/>
      <c r="R2647" s="777"/>
      <c r="S2647" s="777"/>
      <c r="T2647" s="777"/>
      <c r="U2647" s="2175"/>
      <c r="V2647" s="2175"/>
      <c r="W2647" s="1570"/>
      <c r="X2647" s="2"/>
      <c r="Y2647" s="2"/>
      <c r="Z2647" s="2"/>
      <c r="AA2647" s="2"/>
      <c r="AB2647" s="2"/>
      <c r="AC2647" s="1291"/>
      <c r="AD2647" s="1415"/>
    </row>
    <row r="2648" spans="1:38" s="731" customFormat="1" ht="25" customHeight="1">
      <c r="A2648" s="1704">
        <f>IF(G2585="",0,1)</f>
        <v>0</v>
      </c>
      <c r="B2648" s="1629"/>
      <c r="C2648" s="1283"/>
      <c r="D2648" s="1561"/>
      <c r="E2648" s="1474" t="str">
        <f t="shared" si="248"/>
        <v/>
      </c>
      <c r="F2648" s="1789"/>
      <c r="G2648" s="1315"/>
      <c r="H2648" s="1335"/>
      <c r="I2648" s="1336"/>
      <c r="J2648" s="1337"/>
      <c r="K2648" s="1338"/>
      <c r="L2648" s="1338"/>
      <c r="M2648" s="1338"/>
      <c r="N2648" s="1338"/>
      <c r="O2648" s="1338"/>
      <c r="P2648" s="1338"/>
      <c r="Q2648" s="1338"/>
      <c r="R2648" s="1338"/>
      <c r="S2648" s="1337"/>
      <c r="T2648" s="1337"/>
      <c r="U2648" s="1337"/>
      <c r="V2648" s="1339"/>
      <c r="W2648" s="989"/>
      <c r="X2648" s="2"/>
      <c r="Y2648" s="2"/>
      <c r="Z2648" s="2"/>
      <c r="AA2648" s="2"/>
      <c r="AB2648" s="2"/>
      <c r="AC2648" s="1291"/>
      <c r="AD2648" s="1415"/>
      <c r="AE2648" s="1415"/>
      <c r="AF2648" s="1415"/>
      <c r="AG2648" s="1415"/>
      <c r="AH2648" s="1415"/>
      <c r="AI2648" s="1415"/>
      <c r="AJ2648" s="1415"/>
      <c r="AK2648" s="1415"/>
      <c r="AL2648" s="1415"/>
    </row>
    <row r="2649" spans="1:38" s="731" customFormat="1" ht="25" customHeight="1">
      <c r="A2649" s="1704">
        <f>IF(G2585="",0,1)</f>
        <v>0</v>
      </c>
      <c r="B2649" s="1629"/>
      <c r="C2649" s="1283"/>
      <c r="D2649" s="1561"/>
      <c r="E2649" s="1474" t="str">
        <f t="shared" si="248"/>
        <v/>
      </c>
      <c r="F2649" s="1789"/>
      <c r="G2649" s="1571" t="str">
        <f>G$129</f>
        <v>Réalisez les mesures d'optimisation énergétique au moins 1 x par an - au mieux avant la période de chauffe.</v>
      </c>
      <c r="H2649" s="1335"/>
      <c r="I2649" s="1336"/>
      <c r="J2649" s="1337"/>
      <c r="K2649" s="1338"/>
      <c r="L2649" s="1338"/>
      <c r="M2649" s="1338"/>
      <c r="N2649" s="1338"/>
      <c r="O2649" s="1338"/>
      <c r="P2649" s="1338"/>
      <c r="Q2649" s="1338"/>
      <c r="R2649" s="1338"/>
      <c r="S2649" s="1337"/>
      <c r="T2649" s="1337"/>
      <c r="U2649" s="1337"/>
      <c r="V2649" s="1339"/>
      <c r="W2649" s="989"/>
      <c r="X2649" s="2"/>
      <c r="Y2649" s="2"/>
      <c r="Z2649" s="2"/>
      <c r="AA2649" s="2"/>
      <c r="AB2649" s="2"/>
      <c r="AC2649" s="1291"/>
      <c r="AD2649" s="1415"/>
      <c r="AE2649" s="1415"/>
      <c r="AF2649" s="1415"/>
      <c r="AG2649" s="1415"/>
      <c r="AH2649" s="1415"/>
      <c r="AI2649" s="1415"/>
      <c r="AJ2649" s="1415"/>
      <c r="AK2649" s="1415"/>
      <c r="AL2649" s="1415"/>
    </row>
    <row r="2650" spans="1:38" s="731" customFormat="1" ht="25" customHeight="1">
      <c r="A2650" s="1704">
        <f>IF(G2585="",0,1)</f>
        <v>0</v>
      </c>
      <c r="B2650" s="1629"/>
      <c r="C2650" s="1283"/>
      <c r="D2650" s="1561"/>
      <c r="E2650" s="1474" t="str">
        <f t="shared" ref="E2650:E2683" si="249">IF((SUM(A2650:C2650))&gt;0,G$42,"")</f>
        <v/>
      </c>
      <c r="F2650" s="1789"/>
      <c r="G2650" s="1571"/>
      <c r="H2650" s="1335"/>
      <c r="I2650" s="1336"/>
      <c r="J2650" s="1337"/>
      <c r="K2650" s="1338"/>
      <c r="L2650" s="1338"/>
      <c r="M2650" s="1338"/>
      <c r="N2650" s="1338"/>
      <c r="O2650" s="1338"/>
      <c r="P2650" s="1338"/>
      <c r="Q2650" s="1338"/>
      <c r="R2650" s="1338"/>
      <c r="S2650" s="1572" t="str">
        <f>S$130</f>
        <v>Réalisé</v>
      </c>
      <c r="V2650" s="955" t="str">
        <f>V$130</f>
        <v>Nom, date</v>
      </c>
      <c r="W2650" s="989"/>
      <c r="X2650" s="2"/>
      <c r="Y2650" s="2"/>
      <c r="Z2650" s="2"/>
      <c r="AA2650" s="2"/>
      <c r="AB2650" s="2"/>
      <c r="AC2650" s="1291"/>
      <c r="AD2650" s="1415"/>
      <c r="AE2650" s="1415"/>
      <c r="AF2650" s="1415"/>
      <c r="AG2650" s="1415"/>
      <c r="AH2650" s="1415"/>
      <c r="AI2650" s="1415"/>
      <c r="AJ2650" s="1415"/>
      <c r="AK2650" s="1415"/>
      <c r="AL2650" s="1415"/>
    </row>
    <row r="2651" spans="1:38" s="731" customFormat="1" ht="25" customHeight="1">
      <c r="A2651" s="1704">
        <f>IF(G2585="",0,1)</f>
        <v>0</v>
      </c>
      <c r="B2651" s="1629"/>
      <c r="C2651" s="1283"/>
      <c r="D2651" s="1561"/>
      <c r="E2651" s="1474" t="str">
        <f t="shared" si="249"/>
        <v/>
      </c>
      <c r="F2651" s="1789"/>
      <c r="G2651" s="1335" t="str">
        <f>G$131</f>
        <v>2.1 Etanchéité</v>
      </c>
      <c r="H2651" s="1335"/>
      <c r="I2651" s="1336"/>
      <c r="J2651" s="1337"/>
      <c r="K2651" s="1338"/>
      <c r="L2651" s="1338"/>
      <c r="M2651" s="1338"/>
      <c r="N2651" s="1338"/>
      <c r="O2651" s="1338"/>
      <c r="P2651" s="1338"/>
      <c r="Q2651" s="1338"/>
      <c r="R2651" s="1338"/>
      <c r="S2651" s="1337"/>
      <c r="T2651" s="1337"/>
      <c r="U2651" s="1337"/>
      <c r="V2651" s="1339"/>
      <c r="W2651" s="1339"/>
      <c r="X2651" s="1339"/>
      <c r="Y2651" s="2"/>
      <c r="Z2651" s="2"/>
      <c r="AA2651" s="2"/>
      <c r="AB2651" s="2"/>
      <c r="AC2651" s="1291"/>
      <c r="AD2651" s="1415"/>
      <c r="AE2651" s="1415"/>
      <c r="AF2651" s="1415"/>
      <c r="AG2651" s="1415"/>
      <c r="AH2651" s="1415"/>
      <c r="AI2651" s="1415"/>
      <c r="AJ2651" s="1415"/>
      <c r="AK2651" s="1415"/>
      <c r="AL2651" s="1415"/>
    </row>
    <row r="2652" spans="1:38" s="731" customFormat="1" ht="19" customHeight="1">
      <c r="A2652" s="1704">
        <f>IF(G2585="",0,1)</f>
        <v>0</v>
      </c>
      <c r="B2652" s="1629"/>
      <c r="C2652" s="1283"/>
      <c r="D2652" s="1561"/>
      <c r="E2652" s="1474" t="str">
        <f t="shared" si="249"/>
        <v/>
      </c>
      <c r="F2652" s="1789"/>
      <c r="G2652" s="1573" t="s">
        <v>9</v>
      </c>
      <c r="H2652" s="1574" t="str">
        <f>BT2585</f>
        <v/>
      </c>
      <c r="I2652" s="1575"/>
      <c r="J2652" s="1576"/>
      <c r="K2652" s="1577"/>
      <c r="L2652" s="1578"/>
      <c r="M2652" s="1578"/>
      <c r="N2652" s="1578"/>
      <c r="O2652" s="1578"/>
      <c r="P2652" s="1578"/>
      <c r="Q2652" s="1578"/>
      <c r="R2652" s="1578"/>
      <c r="S2652" s="1578"/>
      <c r="T2652" s="1578"/>
      <c r="U2652" s="1576"/>
      <c r="V2652" s="1579"/>
      <c r="W2652" s="1579"/>
      <c r="X2652" s="1579"/>
      <c r="Y2652" s="2"/>
      <c r="Z2652" s="2"/>
      <c r="AA2652" s="2"/>
      <c r="AB2652" s="2"/>
      <c r="AC2652" s="1291"/>
      <c r="AD2652" s="1415"/>
      <c r="AE2652" s="1415"/>
      <c r="AF2652" s="1415"/>
      <c r="AG2652" s="1415"/>
      <c r="AH2652" s="1415"/>
      <c r="AI2652" s="1415"/>
      <c r="AJ2652" s="1415"/>
      <c r="AK2652" s="1415"/>
      <c r="AL2652" s="1415"/>
    </row>
    <row r="2653" spans="1:38" s="731" customFormat="1" ht="20" customHeight="1">
      <c r="A2653" s="1704">
        <f>IF(G2585="",0,1)</f>
        <v>0</v>
      </c>
      <c r="B2653" s="1629"/>
      <c r="C2653" s="1283"/>
      <c r="D2653" s="1561"/>
      <c r="E2653" s="1474" t="str">
        <f t="shared" si="249"/>
        <v/>
      </c>
      <c r="F2653" s="1789"/>
      <c r="G2653" s="1573"/>
      <c r="H2653" s="1335"/>
      <c r="I2653" s="2176" t="s">
        <v>528</v>
      </c>
      <c r="J2653" s="2176"/>
      <c r="K2653" s="1338"/>
      <c r="L2653" s="1338"/>
      <c r="M2653" s="1338"/>
      <c r="N2653" s="1338"/>
      <c r="O2653" s="1338"/>
      <c r="P2653" s="1337"/>
      <c r="Q2653" s="1337"/>
      <c r="U2653" s="1580"/>
      <c r="V2653" s="1580"/>
      <c r="W2653" s="1580"/>
      <c r="X2653" s="1580"/>
      <c r="Y2653" s="2"/>
      <c r="Z2653" s="2"/>
      <c r="AA2653" s="2"/>
      <c r="AB2653" s="2"/>
      <c r="AC2653" s="1291"/>
      <c r="AD2653" s="1415"/>
      <c r="AE2653" s="1415"/>
      <c r="AF2653" s="1415"/>
      <c r="AG2653" s="1415"/>
      <c r="AH2653" s="1415"/>
      <c r="AI2653" s="1415"/>
      <c r="AJ2653" s="1415"/>
      <c r="AK2653" s="1415"/>
      <c r="AL2653" s="1415"/>
    </row>
    <row r="2654" spans="1:38" s="731" customFormat="1" ht="25" customHeight="1">
      <c r="A2654" s="1704">
        <f>IF(G2585="",0,1)</f>
        <v>0</v>
      </c>
      <c r="B2654" s="1629"/>
      <c r="C2654" s="1283"/>
      <c r="D2654" s="1561"/>
      <c r="E2654" s="1474" t="str">
        <f t="shared" si="249"/>
        <v/>
      </c>
      <c r="F2654" s="1789"/>
      <c r="G2654" s="1573"/>
      <c r="H2654" s="1335"/>
      <c r="I2654" s="2176" t="s">
        <v>529</v>
      </c>
      <c r="J2654" s="2176"/>
      <c r="K2654" s="2177" t="str">
        <f>K$134</f>
        <v xml:space="preserve"> Améliorez l'étanchéité des portes en renforçant les joints.</v>
      </c>
      <c r="L2654" s="2177"/>
      <c r="M2654" s="2177"/>
      <c r="N2654" s="2177"/>
      <c r="O2654" s="2177"/>
      <c r="P2654" s="2177"/>
      <c r="Q2654" s="2177"/>
      <c r="R2654" s="2177"/>
      <c r="S2654" s="1581" t="s">
        <v>16</v>
      </c>
      <c r="T2654" s="1582"/>
      <c r="U2654" s="1580"/>
      <c r="V2654" s="1583"/>
      <c r="W2654" s="1584"/>
      <c r="X2654" s="1585"/>
      <c r="Y2654" s="2"/>
      <c r="Z2654" s="2"/>
      <c r="AA2654" s="2"/>
      <c r="AB2654" s="2"/>
      <c r="AC2654" s="1291"/>
      <c r="AD2654" s="1415"/>
      <c r="AE2654" s="1415"/>
      <c r="AF2654" s="1415"/>
      <c r="AG2654" s="1415"/>
      <c r="AH2654" s="1415"/>
      <c r="AI2654" s="1415"/>
      <c r="AJ2654" s="1415"/>
      <c r="AK2654" s="1415"/>
      <c r="AL2654" s="1415"/>
    </row>
    <row r="2655" spans="1:38" s="731" customFormat="1" ht="6" customHeight="1">
      <c r="A2655" s="1704">
        <f>IF(G2585="",0,1)</f>
        <v>0</v>
      </c>
      <c r="B2655" s="1629"/>
      <c r="C2655" s="1283"/>
      <c r="D2655" s="1561"/>
      <c r="E2655" s="1474" t="str">
        <f t="shared" si="249"/>
        <v/>
      </c>
      <c r="F2655" s="1789"/>
      <c r="G2655" s="1573"/>
      <c r="H2655" s="1335"/>
      <c r="I2655" s="1586"/>
      <c r="J2655" s="1586"/>
      <c r="K2655" s="1587"/>
      <c r="L2655" s="1587"/>
      <c r="M2655" s="1587"/>
      <c r="N2655" s="1587"/>
      <c r="O2655" s="1587"/>
      <c r="P2655" s="1587"/>
      <c r="Q2655" s="1587"/>
      <c r="R2655" s="1338"/>
      <c r="S2655" s="1337"/>
      <c r="T2655" s="1588"/>
      <c r="U2655" s="1582"/>
      <c r="V2655" s="1339"/>
      <c r="W2655" s="1339"/>
      <c r="X2655" s="1339"/>
      <c r="Y2655" s="2"/>
      <c r="Z2655" s="2"/>
      <c r="AA2655" s="2"/>
      <c r="AB2655" s="2"/>
      <c r="AC2655" s="1291"/>
      <c r="AD2655" s="1415"/>
      <c r="AE2655" s="1415"/>
      <c r="AF2655" s="1415"/>
      <c r="AG2655" s="1415"/>
      <c r="AH2655" s="1415"/>
      <c r="AI2655" s="1415"/>
      <c r="AJ2655" s="1415"/>
      <c r="AK2655" s="1415"/>
      <c r="AL2655" s="1415"/>
    </row>
    <row r="2656" spans="1:38" s="731" customFormat="1" ht="19" customHeight="1">
      <c r="A2656" s="1704">
        <f>IF(G2585="",0,1)</f>
        <v>0</v>
      </c>
      <c r="B2656" s="1629"/>
      <c r="C2656" s="1283"/>
      <c r="D2656" s="1561"/>
      <c r="E2656" s="1474" t="str">
        <f t="shared" si="249"/>
        <v/>
      </c>
      <c r="F2656" s="1789"/>
      <c r="G2656" s="1573" t="s">
        <v>9</v>
      </c>
      <c r="H2656" s="1574" t="str">
        <f>BU2585</f>
        <v/>
      </c>
      <c r="I2656" s="1575"/>
      <c r="J2656" s="1576"/>
      <c r="K2656" s="1577"/>
      <c r="L2656" s="1578"/>
      <c r="M2656" s="1578"/>
      <c r="N2656" s="1578"/>
      <c r="O2656" s="1578"/>
      <c r="P2656" s="1578"/>
      <c r="Q2656" s="1578"/>
      <c r="R2656" s="1578"/>
      <c r="S2656" s="1578"/>
      <c r="T2656" s="1578"/>
      <c r="U2656" s="1576"/>
      <c r="V2656" s="1579"/>
      <c r="W2656" s="1579"/>
      <c r="X2656" s="1579"/>
      <c r="Y2656" s="2"/>
      <c r="Z2656" s="2"/>
      <c r="AA2656" s="2"/>
      <c r="AB2656" s="2"/>
      <c r="AC2656" s="1291"/>
      <c r="AD2656" s="1415"/>
      <c r="AE2656" s="1415"/>
      <c r="AF2656" s="1415"/>
      <c r="AG2656" s="1415"/>
      <c r="AH2656" s="1415"/>
      <c r="AI2656" s="1415"/>
      <c r="AJ2656" s="1415"/>
      <c r="AK2656" s="1415"/>
      <c r="AL2656" s="1415"/>
    </row>
    <row r="2657" spans="1:38" s="731" customFormat="1" ht="19" customHeight="1">
      <c r="A2657" s="1704">
        <f>IF(G2585="",0,1)</f>
        <v>0</v>
      </c>
      <c r="B2657" s="1629"/>
      <c r="C2657" s="1283"/>
      <c r="D2657" s="1561"/>
      <c r="E2657" s="1474" t="str">
        <f t="shared" si="249"/>
        <v/>
      </c>
      <c r="F2657" s="1789"/>
      <c r="G2657" s="1571"/>
      <c r="H2657" s="1335"/>
      <c r="I2657" s="2176" t="s">
        <v>528</v>
      </c>
      <c r="J2657" s="2176"/>
      <c r="K2657" s="1338"/>
      <c r="L2657" s="1338"/>
      <c r="M2657" s="1338"/>
      <c r="N2657" s="1338"/>
      <c r="O2657" s="1338"/>
      <c r="P2657" s="1337"/>
      <c r="Q2657" s="1337"/>
      <c r="U2657" s="1580"/>
      <c r="V2657" s="1580"/>
      <c r="W2657" s="1580"/>
      <c r="X2657" s="1580"/>
      <c r="Y2657" s="2"/>
      <c r="Z2657" s="2"/>
      <c r="AA2657" s="2"/>
      <c r="AB2657" s="2"/>
      <c r="AC2657" s="1291"/>
      <c r="AD2657" s="1415"/>
      <c r="AE2657" s="1415"/>
      <c r="AF2657" s="1415"/>
      <c r="AG2657" s="1415"/>
      <c r="AH2657" s="1415"/>
      <c r="AI2657" s="1415"/>
      <c r="AJ2657" s="1415"/>
      <c r="AK2657" s="1415"/>
      <c r="AL2657" s="1415"/>
    </row>
    <row r="2658" spans="1:38" s="731" customFormat="1" ht="31" customHeight="1">
      <c r="A2658" s="1704">
        <f>IF(G2585="",0,1)</f>
        <v>0</v>
      </c>
      <c r="B2658" s="1629"/>
      <c r="C2658" s="1283"/>
      <c r="D2658" s="1561"/>
      <c r="E2658" s="1474" t="str">
        <f t="shared" si="249"/>
        <v/>
      </c>
      <c r="F2658" s="1789"/>
      <c r="G2658" s="1571"/>
      <c r="H2658" s="1335"/>
      <c r="I2658" s="2176" t="s">
        <v>529</v>
      </c>
      <c r="J2658" s="2176"/>
      <c r="K2658" s="2178" t="str">
        <f>BV2585</f>
        <v/>
      </c>
      <c r="L2658" s="2177"/>
      <c r="M2658" s="2177"/>
      <c r="N2658" s="2177"/>
      <c r="O2658" s="2177"/>
      <c r="P2658" s="2177"/>
      <c r="Q2658" s="2177"/>
      <c r="R2658" s="2177"/>
      <c r="S2658" s="1581" t="s">
        <v>16</v>
      </c>
      <c r="T2658" s="1582"/>
      <c r="U2658" s="1580"/>
      <c r="V2658" s="1583"/>
      <c r="W2658" s="1584"/>
      <c r="X2658" s="1585"/>
      <c r="Y2658" s="2"/>
      <c r="Z2658" s="2"/>
      <c r="AA2658" s="2"/>
      <c r="AB2658" s="2"/>
      <c r="AC2658" s="1291"/>
      <c r="AD2658" s="1415"/>
      <c r="AE2658" s="1415"/>
      <c r="AF2658" s="1415"/>
      <c r="AG2658" s="1415"/>
      <c r="AH2658" s="1415"/>
      <c r="AI2658" s="1415"/>
      <c r="AJ2658" s="1415"/>
      <c r="AK2658" s="1415"/>
      <c r="AL2658" s="1415"/>
    </row>
    <row r="2659" spans="1:38" s="731" customFormat="1" ht="6" customHeight="1">
      <c r="A2659" s="1704">
        <f>IF(G2585="",0,1)</f>
        <v>0</v>
      </c>
      <c r="B2659" s="1629"/>
      <c r="C2659" s="1283"/>
      <c r="D2659" s="1561"/>
      <c r="E2659" s="1474" t="str">
        <f t="shared" si="249"/>
        <v/>
      </c>
      <c r="F2659" s="1789"/>
      <c r="G2659" s="1571"/>
      <c r="H2659" s="1335"/>
      <c r="I2659" s="1586"/>
      <c r="J2659" s="1586"/>
      <c r="K2659" s="1587"/>
      <c r="L2659" s="1587"/>
      <c r="M2659" s="1587"/>
      <c r="N2659" s="1587"/>
      <c r="O2659" s="1587"/>
      <c r="P2659" s="1587"/>
      <c r="Q2659" s="1587"/>
      <c r="R2659" s="1338"/>
      <c r="S2659" s="1337"/>
      <c r="T2659" s="1582"/>
      <c r="U2659" s="1582"/>
      <c r="V2659" s="1339"/>
      <c r="W2659" s="1339"/>
      <c r="X2659" s="1339"/>
      <c r="Y2659" s="2"/>
      <c r="Z2659" s="2"/>
      <c r="AA2659" s="2"/>
      <c r="AB2659" s="2"/>
      <c r="AC2659" s="1291"/>
      <c r="AD2659" s="1415"/>
      <c r="AE2659" s="1415"/>
      <c r="AF2659" s="1415"/>
      <c r="AG2659" s="1415"/>
      <c r="AH2659" s="1415"/>
      <c r="AI2659" s="1415"/>
      <c r="AJ2659" s="1415"/>
      <c r="AK2659" s="1415"/>
      <c r="AL2659" s="1415"/>
    </row>
    <row r="2660" spans="1:38" s="731" customFormat="1" ht="17" customHeight="1">
      <c r="A2660" s="1704">
        <f>IF(G2585="",0,1)</f>
        <v>0</v>
      </c>
      <c r="B2660" s="1629"/>
      <c r="C2660" s="1283"/>
      <c r="D2660" s="1561"/>
      <c r="E2660" s="1474" t="str">
        <f t="shared" si="249"/>
        <v/>
      </c>
      <c r="F2660" s="1789"/>
      <c r="G2660" s="1571"/>
      <c r="H2660" s="1589"/>
      <c r="I2660" s="1590"/>
      <c r="J2660" s="1590"/>
      <c r="K2660" s="1591"/>
      <c r="L2660" s="1591"/>
      <c r="M2660" s="1591"/>
      <c r="N2660" s="1591"/>
      <c r="O2660" s="1591"/>
      <c r="P2660" s="1591"/>
      <c r="Q2660" s="1591"/>
      <c r="R2660" s="1592"/>
      <c r="S2660" s="1593"/>
      <c r="T2660" s="1594"/>
      <c r="U2660" s="1594"/>
      <c r="V2660" s="1595"/>
      <c r="W2660" s="1595"/>
      <c r="X2660" s="1595"/>
      <c r="Y2660" s="2"/>
      <c r="Z2660" s="2"/>
      <c r="AA2660" s="2"/>
      <c r="AB2660" s="2"/>
      <c r="AC2660" s="1291"/>
      <c r="AD2660" s="1415"/>
      <c r="AE2660" s="1415"/>
      <c r="AF2660" s="1415"/>
      <c r="AG2660" s="1415"/>
      <c r="AH2660" s="1415"/>
      <c r="AI2660" s="1415"/>
      <c r="AJ2660" s="1415"/>
      <c r="AK2660" s="1415"/>
      <c r="AL2660" s="1415"/>
    </row>
    <row r="2661" spans="1:38" s="731" customFormat="1" ht="25" customHeight="1">
      <c r="A2661" s="1704">
        <f>IF(G2585="",0,1)</f>
        <v>0</v>
      </c>
      <c r="B2661" s="1629"/>
      <c r="C2661" s="1283"/>
      <c r="D2661" s="1561"/>
      <c r="E2661" s="1474" t="str">
        <f t="shared" si="249"/>
        <v/>
      </c>
      <c r="F2661" s="1789"/>
      <c r="G2661" s="1335" t="str">
        <f>G$141</f>
        <v>2.2 Sonde</v>
      </c>
      <c r="H2661" s="1335"/>
      <c r="I2661" s="1336"/>
      <c r="J2661" s="1337"/>
      <c r="K2661" s="1338"/>
      <c r="L2661" s="1338"/>
      <c r="M2661" s="1338"/>
      <c r="N2661" s="1338"/>
      <c r="O2661" s="1338"/>
      <c r="P2661" s="1338"/>
      <c r="Q2661" s="1338"/>
      <c r="R2661" s="1338"/>
      <c r="S2661" s="1337"/>
      <c r="T2661" s="1337"/>
      <c r="U2661" s="1337"/>
      <c r="V2661" s="1339"/>
      <c r="W2661" s="1339"/>
      <c r="X2661" s="1339"/>
      <c r="Y2661" s="2"/>
      <c r="Z2661" s="2"/>
      <c r="AA2661" s="2"/>
      <c r="AB2661" s="2"/>
      <c r="AC2661" s="1291"/>
      <c r="AD2661" s="1415"/>
      <c r="AE2661" s="1415"/>
      <c r="AF2661" s="1415"/>
      <c r="AG2661" s="1415"/>
      <c r="AH2661" s="1415"/>
      <c r="AI2661" s="1415"/>
      <c r="AJ2661" s="1415"/>
      <c r="AK2661" s="1415"/>
      <c r="AL2661" s="1415"/>
    </row>
    <row r="2662" spans="1:38" s="731" customFormat="1" ht="19" customHeight="1">
      <c r="A2662" s="1704">
        <f>IF(G2585="",0,1)</f>
        <v>0</v>
      </c>
      <c r="B2662" s="1629"/>
      <c r="C2662" s="1283"/>
      <c r="D2662" s="1561"/>
      <c r="E2662" s="1474" t="str">
        <f t="shared" si="249"/>
        <v/>
      </c>
      <c r="F2662" s="1789"/>
      <c r="G2662" s="1573" t="s">
        <v>9</v>
      </c>
      <c r="H2662" s="1596" t="str">
        <f>BW2585</f>
        <v/>
      </c>
      <c r="I2662" s="1575"/>
      <c r="J2662" s="1576"/>
      <c r="K2662" s="1577"/>
      <c r="L2662" s="1578"/>
      <c r="M2662" s="1578"/>
      <c r="N2662" s="1578"/>
      <c r="O2662" s="1578"/>
      <c r="P2662" s="1578"/>
      <c r="Q2662" s="1578"/>
      <c r="R2662" s="1578"/>
      <c r="S2662" s="1578"/>
      <c r="T2662" s="1578"/>
      <c r="U2662" s="1576"/>
      <c r="V2662" s="1579"/>
      <c r="W2662" s="1579"/>
      <c r="X2662" s="1579"/>
      <c r="Y2662" s="2"/>
      <c r="Z2662" s="2"/>
      <c r="AA2662" s="2"/>
      <c r="AB2662" s="2"/>
      <c r="AC2662" s="1291"/>
      <c r="AD2662" s="1415"/>
      <c r="AE2662" s="1415"/>
      <c r="AF2662" s="1415"/>
      <c r="AG2662" s="1415"/>
      <c r="AH2662" s="1415"/>
      <c r="AI2662" s="1415"/>
      <c r="AJ2662" s="1415"/>
      <c r="AK2662" s="1415"/>
      <c r="AL2662" s="1415"/>
    </row>
    <row r="2663" spans="1:38" s="731" customFormat="1" ht="19" customHeight="1">
      <c r="A2663" s="1704">
        <f>IF(G2585="",0,1)</f>
        <v>0</v>
      </c>
      <c r="B2663" s="1629"/>
      <c r="C2663" s="1283"/>
      <c r="D2663" s="1561"/>
      <c r="E2663" s="1474" t="str">
        <f t="shared" si="249"/>
        <v/>
      </c>
      <c r="F2663" s="1789"/>
      <c r="G2663" s="1573"/>
      <c r="H2663" s="1335"/>
      <c r="I2663" s="2176" t="s">
        <v>528</v>
      </c>
      <c r="J2663" s="2176"/>
      <c r="K2663" s="1338"/>
      <c r="L2663" s="1338"/>
      <c r="M2663" s="1338"/>
      <c r="N2663" s="1338"/>
      <c r="O2663" s="1338"/>
      <c r="P2663" s="1337"/>
      <c r="Q2663" s="1337"/>
      <c r="U2663" s="1580"/>
      <c r="V2663" s="1580"/>
      <c r="W2663" s="1580"/>
      <c r="X2663" s="1580"/>
      <c r="Y2663" s="2"/>
      <c r="Z2663" s="2"/>
      <c r="AA2663" s="2"/>
      <c r="AB2663" s="2"/>
      <c r="AC2663" s="1291"/>
      <c r="AD2663" s="1415"/>
      <c r="AE2663" s="1415"/>
      <c r="AF2663" s="1415"/>
      <c r="AG2663" s="1415"/>
      <c r="AH2663" s="1415"/>
      <c r="AI2663" s="1415"/>
      <c r="AJ2663" s="1415"/>
      <c r="AK2663" s="1415"/>
      <c r="AL2663" s="1415"/>
    </row>
    <row r="2664" spans="1:38" s="731" customFormat="1" ht="31" customHeight="1">
      <c r="A2664" s="1704">
        <f>IF(G2585="",0,1)</f>
        <v>0</v>
      </c>
      <c r="B2664" s="1629"/>
      <c r="C2664" s="1283"/>
      <c r="D2664" s="1561"/>
      <c r="E2664" s="1474" t="str">
        <f t="shared" si="249"/>
        <v/>
      </c>
      <c r="F2664" s="1789"/>
      <c r="G2664" s="1573"/>
      <c r="H2664" s="1335"/>
      <c r="I2664" s="2176" t="s">
        <v>529</v>
      </c>
      <c r="J2664" s="2176"/>
      <c r="K2664" s="2177" t="str">
        <f>K$144</f>
        <v>Réajustez les sondes de façon à ce qu'elles assurent une exactitude de mesure de l'ordre de ± 0.2°C.</v>
      </c>
      <c r="L2664" s="2177"/>
      <c r="M2664" s="2177"/>
      <c r="N2664" s="2177"/>
      <c r="O2664" s="2177"/>
      <c r="P2664" s="2177"/>
      <c r="Q2664" s="2177"/>
      <c r="R2664" s="2177"/>
      <c r="S2664" s="1581" t="s">
        <v>16</v>
      </c>
      <c r="T2664" s="1582"/>
      <c r="U2664" s="1580"/>
      <c r="V2664" s="1583"/>
      <c r="W2664" s="1584"/>
      <c r="X2664" s="1585"/>
      <c r="Y2664" s="2"/>
      <c r="Z2664" s="2"/>
      <c r="AA2664" s="2"/>
      <c r="AB2664" s="2"/>
      <c r="AC2664" s="1291"/>
      <c r="AD2664" s="1415"/>
      <c r="AE2664" s="1415"/>
      <c r="AF2664" s="1415"/>
      <c r="AG2664" s="1415"/>
      <c r="AH2664" s="1415"/>
      <c r="AI2664" s="1415"/>
      <c r="AJ2664" s="1415"/>
      <c r="AK2664" s="1415"/>
      <c r="AL2664" s="1415"/>
    </row>
    <row r="2665" spans="1:38" s="731" customFormat="1" ht="6" customHeight="1">
      <c r="A2665" s="1704">
        <f>IF(G2585="",0,1)</f>
        <v>0</v>
      </c>
      <c r="B2665" s="1629"/>
      <c r="C2665" s="1283"/>
      <c r="D2665" s="1561"/>
      <c r="E2665" s="1474" t="str">
        <f t="shared" si="249"/>
        <v/>
      </c>
      <c r="F2665" s="1789"/>
      <c r="G2665" s="1573"/>
      <c r="H2665" s="1335"/>
      <c r="I2665" s="1586"/>
      <c r="J2665" s="1586"/>
      <c r="K2665" s="1587"/>
      <c r="L2665" s="1587"/>
      <c r="M2665" s="1587"/>
      <c r="N2665" s="1587"/>
      <c r="O2665" s="1587"/>
      <c r="P2665" s="1587"/>
      <c r="Q2665" s="1587"/>
      <c r="R2665" s="1338"/>
      <c r="S2665" s="1337"/>
      <c r="T2665" s="1588"/>
      <c r="U2665" s="1582"/>
      <c r="V2665" s="1339"/>
      <c r="W2665" s="1339"/>
      <c r="X2665" s="1339"/>
      <c r="Y2665" s="2"/>
      <c r="Z2665" s="2"/>
      <c r="AA2665" s="2"/>
      <c r="AB2665" s="2"/>
      <c r="AC2665" s="1291"/>
      <c r="AD2665" s="1415"/>
      <c r="AE2665" s="1415"/>
      <c r="AF2665" s="1415"/>
      <c r="AG2665" s="1415"/>
      <c r="AH2665" s="1415"/>
      <c r="AI2665" s="1415"/>
      <c r="AJ2665" s="1415"/>
      <c r="AK2665" s="1415"/>
      <c r="AL2665" s="1415"/>
    </row>
    <row r="2666" spans="1:38" s="731" customFormat="1" ht="19" customHeight="1">
      <c r="A2666" s="1704">
        <f>IF(G2585="",0,1)</f>
        <v>0</v>
      </c>
      <c r="B2666" s="1629"/>
      <c r="C2666" s="1283"/>
      <c r="D2666" s="1561"/>
      <c r="E2666" s="1474" t="str">
        <f t="shared" si="249"/>
        <v/>
      </c>
      <c r="F2666" s="1789"/>
      <c r="G2666" s="1573" t="s">
        <v>9</v>
      </c>
      <c r="H2666" s="1596" t="str">
        <f>BX2585</f>
        <v/>
      </c>
      <c r="I2666" s="1575"/>
      <c r="J2666" s="1576"/>
      <c r="K2666" s="1577"/>
      <c r="L2666" s="1578"/>
      <c r="M2666" s="1578"/>
      <c r="N2666" s="1578"/>
      <c r="O2666" s="1578"/>
      <c r="P2666" s="1578"/>
      <c r="Q2666" s="1578"/>
      <c r="R2666" s="1578"/>
      <c r="S2666" s="1578"/>
      <c r="T2666" s="1578"/>
      <c r="U2666" s="1576"/>
      <c r="V2666" s="1579"/>
      <c r="W2666" s="1579"/>
      <c r="X2666" s="1579"/>
      <c r="Y2666" s="2"/>
      <c r="Z2666" s="2"/>
      <c r="AA2666" s="2"/>
      <c r="AB2666" s="2"/>
      <c r="AC2666" s="1291"/>
      <c r="AD2666" s="1415"/>
      <c r="AE2666" s="1415"/>
      <c r="AF2666" s="1415"/>
      <c r="AG2666" s="1415"/>
      <c r="AH2666" s="1415"/>
      <c r="AI2666" s="1415"/>
      <c r="AJ2666" s="1415"/>
      <c r="AK2666" s="1415"/>
      <c r="AL2666" s="1415"/>
    </row>
    <row r="2667" spans="1:38" s="731" customFormat="1" ht="19" customHeight="1">
      <c r="A2667" s="1704">
        <f>IF(G2585="",0,1)</f>
        <v>0</v>
      </c>
      <c r="B2667" s="1629"/>
      <c r="C2667" s="1283"/>
      <c r="D2667" s="1561"/>
      <c r="E2667" s="1474" t="str">
        <f t="shared" si="249"/>
        <v/>
      </c>
      <c r="F2667" s="1789"/>
      <c r="G2667" s="1571"/>
      <c r="H2667" s="1335"/>
      <c r="I2667" s="2176" t="s">
        <v>528</v>
      </c>
      <c r="J2667" s="2176"/>
      <c r="K2667" s="1338"/>
      <c r="L2667" s="1338"/>
      <c r="M2667" s="1338"/>
      <c r="N2667" s="1338"/>
      <c r="O2667" s="1338"/>
      <c r="P2667" s="1337"/>
      <c r="Q2667" s="1337"/>
      <c r="U2667" s="1580"/>
      <c r="V2667" s="1580"/>
      <c r="W2667" s="1580"/>
      <c r="X2667" s="1580"/>
      <c r="Y2667" s="2"/>
      <c r="Z2667" s="2"/>
      <c r="AA2667" s="2"/>
      <c r="AB2667" s="2"/>
      <c r="AC2667" s="1291"/>
      <c r="AD2667" s="1415"/>
      <c r="AE2667" s="1415"/>
      <c r="AF2667" s="1415"/>
      <c r="AG2667" s="1415"/>
      <c r="AH2667" s="1415"/>
      <c r="AI2667" s="1415"/>
      <c r="AJ2667" s="1415"/>
      <c r="AK2667" s="1415"/>
      <c r="AL2667" s="1415"/>
    </row>
    <row r="2668" spans="1:38" s="731" customFormat="1" ht="31" customHeight="1">
      <c r="A2668" s="1704">
        <f>IF(G2585="",0,1)</f>
        <v>0</v>
      </c>
      <c r="B2668" s="1629"/>
      <c r="C2668" s="1283"/>
      <c r="D2668" s="1561"/>
      <c r="E2668" s="1474" t="str">
        <f t="shared" si="249"/>
        <v/>
      </c>
      <c r="F2668" s="1789"/>
      <c r="G2668" s="1571"/>
      <c r="H2668" s="1335"/>
      <c r="I2668" s="2176" t="s">
        <v>529</v>
      </c>
      <c r="J2668" s="2176"/>
      <c r="K2668" s="2177" t="str">
        <f>K$148</f>
        <v>Placez les sondes de façon à ce qu'elles soient disposées entre 0 et 50 cm au-dessus de la plante.</v>
      </c>
      <c r="L2668" s="2177"/>
      <c r="M2668" s="2177"/>
      <c r="N2668" s="2177"/>
      <c r="O2668" s="2177"/>
      <c r="P2668" s="2177"/>
      <c r="Q2668" s="2177"/>
      <c r="R2668" s="2177"/>
      <c r="S2668" s="1581" t="s">
        <v>16</v>
      </c>
      <c r="T2668" s="1582"/>
      <c r="U2668" s="1580"/>
      <c r="V2668" s="1583"/>
      <c r="W2668" s="1584"/>
      <c r="X2668" s="1585"/>
      <c r="Y2668" s="2"/>
      <c r="Z2668" s="2"/>
      <c r="AA2668" s="2"/>
      <c r="AB2668" s="2"/>
      <c r="AC2668" s="1291"/>
      <c r="AD2668" s="1415"/>
      <c r="AE2668" s="1415"/>
      <c r="AF2668" s="1415"/>
      <c r="AG2668" s="1415"/>
      <c r="AH2668" s="1415"/>
      <c r="AI2668" s="1415"/>
      <c r="AJ2668" s="1415"/>
      <c r="AK2668" s="1415"/>
      <c r="AL2668" s="1415"/>
    </row>
    <row r="2669" spans="1:38" s="731" customFormat="1" ht="6" customHeight="1">
      <c r="A2669" s="1704">
        <f>IF(G2585="",0,1)</f>
        <v>0</v>
      </c>
      <c r="B2669" s="1629"/>
      <c r="C2669" s="1283"/>
      <c r="D2669" s="1561"/>
      <c r="E2669" s="1474" t="str">
        <f t="shared" si="249"/>
        <v/>
      </c>
      <c r="F2669" s="1789"/>
      <c r="G2669" s="1571"/>
      <c r="H2669" s="1335"/>
      <c r="I2669" s="1586"/>
      <c r="J2669" s="1586"/>
      <c r="K2669" s="1587"/>
      <c r="L2669" s="1587"/>
      <c r="M2669" s="1587"/>
      <c r="N2669" s="1587"/>
      <c r="O2669" s="1587"/>
      <c r="P2669" s="1587"/>
      <c r="Q2669" s="1587"/>
      <c r="R2669" s="1338"/>
      <c r="S2669" s="1337"/>
      <c r="T2669" s="1582"/>
      <c r="U2669" s="1582"/>
      <c r="V2669" s="1339"/>
      <c r="W2669" s="1339"/>
      <c r="X2669" s="1339"/>
      <c r="Y2669" s="2"/>
      <c r="Z2669" s="2"/>
      <c r="AA2669" s="2"/>
      <c r="AB2669" s="2"/>
      <c r="AC2669" s="1291"/>
      <c r="AD2669" s="1415"/>
      <c r="AE2669" s="1415"/>
      <c r="AF2669" s="1415"/>
      <c r="AG2669" s="1415"/>
      <c r="AH2669" s="1415"/>
      <c r="AI2669" s="1415"/>
      <c r="AJ2669" s="1415"/>
      <c r="AK2669" s="1415"/>
      <c r="AL2669" s="1415"/>
    </row>
    <row r="2670" spans="1:38" s="731" customFormat="1" ht="17" customHeight="1">
      <c r="A2670" s="1704">
        <f>IF(G2585="",0,1)</f>
        <v>0</v>
      </c>
      <c r="B2670" s="1629"/>
      <c r="C2670" s="1283"/>
      <c r="D2670" s="1561"/>
      <c r="E2670" s="1474" t="str">
        <f t="shared" si="249"/>
        <v/>
      </c>
      <c r="F2670" s="1789"/>
      <c r="G2670" s="1571"/>
      <c r="H2670" s="1589"/>
      <c r="I2670" s="1590"/>
      <c r="J2670" s="1590"/>
      <c r="K2670" s="1591"/>
      <c r="L2670" s="1591"/>
      <c r="M2670" s="1591"/>
      <c r="N2670" s="1591"/>
      <c r="O2670" s="1591"/>
      <c r="P2670" s="1591"/>
      <c r="Q2670" s="1591"/>
      <c r="R2670" s="1592"/>
      <c r="S2670" s="1593"/>
      <c r="T2670" s="1594"/>
      <c r="U2670" s="1594"/>
      <c r="V2670" s="1595"/>
      <c r="W2670" s="1595"/>
      <c r="X2670" s="1595"/>
      <c r="Y2670" s="2"/>
      <c r="Z2670" s="2"/>
      <c r="AA2670" s="2"/>
      <c r="AB2670" s="2"/>
      <c r="AC2670" s="1291"/>
      <c r="AD2670" s="1415"/>
      <c r="AE2670" s="1415"/>
      <c r="AF2670" s="1415"/>
      <c r="AG2670" s="1415"/>
      <c r="AH2670" s="1415"/>
      <c r="AI2670" s="1415"/>
      <c r="AJ2670" s="1415"/>
      <c r="AK2670" s="1415"/>
      <c r="AL2670" s="1415"/>
    </row>
    <row r="2671" spans="1:38" s="731" customFormat="1" ht="25" customHeight="1">
      <c r="A2671" s="1704">
        <f>IF(G2585="",0,1)</f>
        <v>0</v>
      </c>
      <c r="B2671" s="1629"/>
      <c r="C2671" s="1283"/>
      <c r="D2671" s="1561"/>
      <c r="E2671" s="1474" t="str">
        <f t="shared" si="249"/>
        <v/>
      </c>
      <c r="F2671" s="1789"/>
      <c r="G2671" s="1335" t="str">
        <f>G$151</f>
        <v>2.3 Ecran thermique</v>
      </c>
      <c r="H2671" s="1335"/>
      <c r="I2671" s="1336"/>
      <c r="J2671" s="1337"/>
      <c r="K2671" s="1338"/>
      <c r="L2671" s="1338"/>
      <c r="M2671" s="1338"/>
      <c r="N2671" s="1338"/>
      <c r="O2671" s="1338"/>
      <c r="P2671" s="1338"/>
      <c r="Q2671" s="1338"/>
      <c r="R2671" s="1338"/>
      <c r="S2671" s="1337"/>
      <c r="T2671" s="1337"/>
      <c r="U2671" s="1337"/>
      <c r="V2671" s="1339"/>
      <c r="W2671" s="1339"/>
      <c r="X2671" s="1339"/>
      <c r="Y2671" s="2"/>
      <c r="Z2671" s="2"/>
      <c r="AA2671" s="2"/>
      <c r="AB2671" s="2"/>
      <c r="AC2671" s="1291"/>
      <c r="AD2671" s="1415"/>
      <c r="AE2671" s="1415"/>
      <c r="AF2671" s="1415"/>
      <c r="AG2671" s="1415"/>
      <c r="AH2671" s="1415"/>
      <c r="AI2671" s="1415"/>
      <c r="AJ2671" s="1415"/>
      <c r="AK2671" s="1415"/>
      <c r="AL2671" s="1415"/>
    </row>
    <row r="2672" spans="1:38" s="731" customFormat="1" ht="19" customHeight="1">
      <c r="A2672" s="1704">
        <f>IF(G2585="",0,1)</f>
        <v>0</v>
      </c>
      <c r="B2672" s="1629"/>
      <c r="C2672" s="1283"/>
      <c r="D2672" s="1561"/>
      <c r="E2672" s="1474" t="str">
        <f t="shared" si="249"/>
        <v/>
      </c>
      <c r="F2672" s="1789"/>
      <c r="G2672" s="1573" t="s">
        <v>9</v>
      </c>
      <c r="H2672" s="1574" t="str">
        <f>BR2585</f>
        <v/>
      </c>
      <c r="I2672" s="1575"/>
      <c r="J2672" s="1576"/>
      <c r="K2672" s="1577"/>
      <c r="L2672" s="1578"/>
      <c r="M2672" s="1578"/>
      <c r="N2672" s="1578"/>
      <c r="O2672" s="1578"/>
      <c r="P2672" s="1578"/>
      <c r="Q2672" s="1578"/>
      <c r="R2672" s="1578"/>
      <c r="S2672" s="1578"/>
      <c r="T2672" s="1578"/>
      <c r="U2672" s="1576"/>
      <c r="V2672" s="1579"/>
      <c r="W2672" s="1579"/>
      <c r="X2672" s="1579"/>
      <c r="Y2672" s="2"/>
      <c r="Z2672" s="2"/>
      <c r="AA2672" s="2"/>
      <c r="AB2672" s="2"/>
      <c r="AC2672" s="1291"/>
      <c r="AD2672" s="1415"/>
      <c r="AE2672" s="1415"/>
      <c r="AF2672" s="1415"/>
      <c r="AG2672" s="1415"/>
      <c r="AH2672" s="1415"/>
      <c r="AI2672" s="1415"/>
      <c r="AJ2672" s="1415"/>
      <c r="AK2672" s="1415"/>
      <c r="AL2672" s="1415"/>
    </row>
    <row r="2673" spans="1:80" s="731" customFormat="1" ht="19" customHeight="1">
      <c r="A2673" s="1704">
        <f>IF(G2585="",0,1)</f>
        <v>0</v>
      </c>
      <c r="B2673" s="1629">
        <f>IF(H2672=G$41,-1,0)</f>
        <v>0</v>
      </c>
      <c r="C2673" s="1283"/>
      <c r="D2673" s="1561"/>
      <c r="E2673" s="1474" t="str">
        <f t="shared" si="249"/>
        <v/>
      </c>
      <c r="F2673" s="1789"/>
      <c r="G2673" s="1571"/>
      <c r="H2673" s="1335"/>
      <c r="I2673" s="2176" t="s">
        <v>528</v>
      </c>
      <c r="J2673" s="2176"/>
      <c r="K2673" s="1338"/>
      <c r="L2673" s="1338"/>
      <c r="M2673" s="1338"/>
      <c r="N2673" s="1338"/>
      <c r="O2673" s="1338"/>
      <c r="P2673" s="1337"/>
      <c r="Q2673" s="1337"/>
      <c r="U2673" s="1580"/>
      <c r="V2673" s="1580"/>
      <c r="W2673" s="1580"/>
      <c r="X2673" s="1580"/>
      <c r="Y2673" s="2"/>
      <c r="Z2673" s="2"/>
      <c r="AA2673" s="2"/>
      <c r="AB2673" s="2"/>
      <c r="AC2673" s="1291"/>
      <c r="AD2673" s="1415"/>
      <c r="AE2673" s="1415"/>
      <c r="AF2673" s="1415"/>
      <c r="AG2673" s="1415"/>
      <c r="AH2673" s="1415"/>
      <c r="AI2673" s="1415"/>
      <c r="AJ2673" s="1415"/>
      <c r="AK2673" s="1415"/>
      <c r="AL2673" s="1415"/>
    </row>
    <row r="2674" spans="1:80" s="731" customFormat="1" ht="25" customHeight="1">
      <c r="A2674" s="1704">
        <f>IF(G2585="",0,1)</f>
        <v>0</v>
      </c>
      <c r="B2674" s="1629">
        <f>IF(H2672=G$41,-1,0)</f>
        <v>0</v>
      </c>
      <c r="C2674" s="1283"/>
      <c r="D2674" s="1561"/>
      <c r="E2674" s="1474" t="str">
        <f t="shared" si="249"/>
        <v/>
      </c>
      <c r="F2674" s="1789"/>
      <c r="G2674" s="1571"/>
      <c r="H2674" s="1335"/>
      <c r="I2674" s="2176" t="s">
        <v>529</v>
      </c>
      <c r="J2674" s="2176"/>
      <c r="K2674" s="2177" t="str">
        <f>K$154</f>
        <v xml:space="preserve"> Colmatez les fentes avec des patchs et par agrafage.</v>
      </c>
      <c r="L2674" s="2177"/>
      <c r="M2674" s="2177"/>
      <c r="N2674" s="2177"/>
      <c r="O2674" s="2177"/>
      <c r="P2674" s="2177"/>
      <c r="Q2674" s="2177"/>
      <c r="R2674" s="2177"/>
      <c r="S2674" s="1581" t="s">
        <v>16</v>
      </c>
      <c r="T2674" s="1582"/>
      <c r="U2674" s="1580"/>
      <c r="V2674" s="1583"/>
      <c r="W2674" s="1584"/>
      <c r="X2674" s="1585"/>
      <c r="Y2674" s="2"/>
      <c r="Z2674" s="2"/>
      <c r="AA2674" s="2"/>
      <c r="AB2674" s="2"/>
      <c r="AC2674" s="1291"/>
      <c r="AD2674" s="1415"/>
      <c r="AE2674" s="1415"/>
      <c r="AF2674" s="1415"/>
      <c r="AG2674" s="1415"/>
      <c r="AH2674" s="1415"/>
      <c r="AI2674" s="1415"/>
      <c r="AJ2674" s="1415"/>
      <c r="AK2674" s="1415"/>
      <c r="AL2674" s="1415"/>
    </row>
    <row r="2675" spans="1:80" s="731" customFormat="1" ht="6" customHeight="1">
      <c r="A2675" s="1704">
        <f>IF(G2585="",0,1)</f>
        <v>0</v>
      </c>
      <c r="B2675" s="1629">
        <f>IF(H2672=G$41,-1,0)</f>
        <v>0</v>
      </c>
      <c r="C2675" s="1283"/>
      <c r="D2675" s="1561"/>
      <c r="E2675" s="1474" t="str">
        <f t="shared" si="249"/>
        <v/>
      </c>
      <c r="F2675" s="1789"/>
      <c r="G2675" s="1571"/>
      <c r="H2675" s="1335"/>
      <c r="I2675" s="1586"/>
      <c r="J2675" s="1586"/>
      <c r="K2675" s="1587"/>
      <c r="L2675" s="1587"/>
      <c r="M2675" s="1587"/>
      <c r="N2675" s="1587"/>
      <c r="O2675" s="1587"/>
      <c r="P2675" s="1587"/>
      <c r="Q2675" s="1587"/>
      <c r="R2675" s="1338"/>
      <c r="S2675" s="1337"/>
      <c r="T2675" s="1588"/>
      <c r="U2675" s="1582"/>
      <c r="V2675" s="1339"/>
      <c r="W2675" s="1339"/>
      <c r="X2675" s="1339"/>
      <c r="Y2675" s="2"/>
      <c r="Z2675" s="2"/>
      <c r="AA2675" s="2"/>
      <c r="AB2675" s="2"/>
      <c r="AC2675" s="1291"/>
      <c r="AD2675" s="1415"/>
      <c r="AE2675" s="1415"/>
      <c r="AF2675" s="1415"/>
      <c r="AG2675" s="1415"/>
      <c r="AH2675" s="1415"/>
      <c r="AI2675" s="1415"/>
      <c r="AJ2675" s="1415"/>
      <c r="AK2675" s="1415"/>
      <c r="AL2675" s="1415"/>
    </row>
    <row r="2676" spans="1:80" s="731" customFormat="1" ht="19" customHeight="1">
      <c r="A2676" s="1704">
        <f>IF(G2585="",0,1)</f>
        <v>0</v>
      </c>
      <c r="B2676" s="1629">
        <f>IF(H2672=G$41,-1,0)</f>
        <v>0</v>
      </c>
      <c r="C2676" s="1283"/>
      <c r="D2676" s="1561"/>
      <c r="E2676" s="1474" t="str">
        <f t="shared" si="249"/>
        <v/>
      </c>
      <c r="F2676" s="1789"/>
      <c r="G2676" s="1571"/>
      <c r="H2676" s="1574" t="str">
        <f>BS2585</f>
        <v/>
      </c>
      <c r="I2676" s="1575"/>
      <c r="J2676" s="1576"/>
      <c r="K2676" s="1577"/>
      <c r="L2676" s="1578"/>
      <c r="M2676" s="1578"/>
      <c r="N2676" s="1578"/>
      <c r="O2676" s="1578"/>
      <c r="P2676" s="1578"/>
      <c r="Q2676" s="1578"/>
      <c r="R2676" s="1578"/>
      <c r="S2676" s="1578"/>
      <c r="T2676" s="1578"/>
      <c r="U2676" s="1576"/>
      <c r="V2676" s="1579"/>
      <c r="W2676" s="1579"/>
      <c r="X2676" s="1579"/>
      <c r="Y2676" s="2"/>
      <c r="Z2676" s="2"/>
      <c r="AA2676" s="2"/>
      <c r="AB2676" s="2"/>
      <c r="AC2676" s="1291"/>
      <c r="AD2676" s="1415"/>
      <c r="AE2676" s="1415"/>
      <c r="AF2676" s="1415"/>
      <c r="AG2676" s="1415"/>
      <c r="AH2676" s="1415"/>
      <c r="AI2676" s="1415"/>
      <c r="AJ2676" s="1415"/>
      <c r="AK2676" s="1415"/>
      <c r="AL2676" s="1415"/>
    </row>
    <row r="2677" spans="1:80" s="731" customFormat="1" ht="19" customHeight="1">
      <c r="A2677" s="1704">
        <f>IF(G2585="",0,1)</f>
        <v>0</v>
      </c>
      <c r="B2677" s="1629">
        <f>IF(H2672=G$41,-1,0)</f>
        <v>0</v>
      </c>
      <c r="C2677" s="1283"/>
      <c r="D2677" s="1561"/>
      <c r="E2677" s="1474" t="str">
        <f t="shared" si="249"/>
        <v/>
      </c>
      <c r="F2677" s="1789"/>
      <c r="G2677" s="1571"/>
      <c r="H2677" s="1335"/>
      <c r="I2677" s="2176" t="s">
        <v>528</v>
      </c>
      <c r="J2677" s="2176"/>
      <c r="K2677" s="1338"/>
      <c r="L2677" s="1338"/>
      <c r="M2677" s="1338"/>
      <c r="N2677" s="1338"/>
      <c r="O2677" s="1338"/>
      <c r="P2677" s="1337"/>
      <c r="Q2677" s="1337"/>
      <c r="U2677" s="1580"/>
      <c r="V2677" s="1580"/>
      <c r="W2677" s="1580"/>
      <c r="X2677" s="1580"/>
      <c r="Y2677" s="2"/>
      <c r="Z2677" s="2"/>
      <c r="AA2677" s="2"/>
      <c r="AB2677" s="2"/>
      <c r="AC2677" s="1291"/>
      <c r="AD2677" s="1415"/>
      <c r="AE2677" s="1415"/>
      <c r="AF2677" s="1415"/>
      <c r="AG2677" s="1415"/>
      <c r="AH2677" s="1415"/>
      <c r="AI2677" s="1415"/>
      <c r="AJ2677" s="1415"/>
      <c r="AK2677" s="1415"/>
      <c r="AL2677" s="1415"/>
    </row>
    <row r="2678" spans="1:80" s="731" customFormat="1" ht="25" customHeight="1">
      <c r="A2678" s="1704">
        <f>IF(G2585="",0,1)</f>
        <v>0</v>
      </c>
      <c r="B2678" s="1629">
        <f>IF(H2672=G$41,-1,0)</f>
        <v>0</v>
      </c>
      <c r="C2678" s="1283"/>
      <c r="D2678" s="1561"/>
      <c r="E2678" s="1474" t="str">
        <f t="shared" si="249"/>
        <v/>
      </c>
      <c r="F2678" s="1789"/>
      <c r="G2678" s="1571"/>
      <c r="H2678" s="1335"/>
      <c r="I2678" s="2176" t="s">
        <v>529</v>
      </c>
      <c r="J2678" s="2176"/>
      <c r="K2678" s="2177" t="str">
        <f>K$158</f>
        <v xml:space="preserve"> Réajustez les bandes de tractions.</v>
      </c>
      <c r="L2678" s="2177"/>
      <c r="M2678" s="2177"/>
      <c r="N2678" s="2177"/>
      <c r="O2678" s="2177"/>
      <c r="P2678" s="2177"/>
      <c r="Q2678" s="2177"/>
      <c r="R2678" s="2177"/>
      <c r="S2678" s="1581" t="s">
        <v>16</v>
      </c>
      <c r="T2678" s="1582"/>
      <c r="U2678" s="1580"/>
      <c r="V2678" s="1583"/>
      <c r="W2678" s="1584"/>
      <c r="X2678" s="1585"/>
      <c r="Y2678" s="2"/>
      <c r="Z2678" s="2"/>
      <c r="AA2678" s="2"/>
      <c r="AB2678" s="2"/>
      <c r="AC2678" s="1291"/>
      <c r="AD2678" s="1415"/>
      <c r="AE2678" s="1415"/>
      <c r="AF2678" s="1415"/>
      <c r="AG2678" s="1415"/>
      <c r="AH2678" s="1415"/>
      <c r="AI2678" s="1415"/>
      <c r="AJ2678" s="1415"/>
      <c r="AK2678" s="1415"/>
      <c r="AL2678" s="1415"/>
    </row>
    <row r="2679" spans="1:80" s="731" customFormat="1" ht="6" customHeight="1">
      <c r="A2679" s="1704">
        <f>IF(G2585="",0,1)</f>
        <v>0</v>
      </c>
      <c r="B2679" s="1629"/>
      <c r="C2679" s="1283"/>
      <c r="D2679" s="1561"/>
      <c r="E2679" s="1474" t="str">
        <f t="shared" si="249"/>
        <v/>
      </c>
      <c r="F2679" s="1789"/>
      <c r="G2679" s="1571"/>
      <c r="H2679" s="1335"/>
      <c r="I2679" s="1586"/>
      <c r="J2679" s="1586"/>
      <c r="K2679" s="1587"/>
      <c r="L2679" s="1587"/>
      <c r="M2679" s="1587"/>
      <c r="N2679" s="1587"/>
      <c r="O2679" s="1587"/>
      <c r="P2679" s="1587"/>
      <c r="Q2679" s="1587"/>
      <c r="R2679" s="1338"/>
      <c r="S2679" s="1337"/>
      <c r="T2679" s="1582"/>
      <c r="U2679" s="1582"/>
      <c r="V2679" s="1339"/>
      <c r="W2679" s="1339"/>
      <c r="X2679" s="1339"/>
      <c r="Y2679" s="2"/>
      <c r="Z2679" s="2"/>
      <c r="AA2679" s="2"/>
      <c r="AB2679" s="2"/>
      <c r="AC2679" s="1291"/>
      <c r="AD2679" s="1415"/>
      <c r="AE2679" s="1415"/>
      <c r="AF2679" s="1415"/>
      <c r="AG2679" s="1415"/>
      <c r="AH2679" s="1415"/>
      <c r="AI2679" s="1415"/>
      <c r="AJ2679" s="1415"/>
      <c r="AK2679" s="1415"/>
      <c r="AL2679" s="1415"/>
    </row>
    <row r="2680" spans="1:80" s="731" customFormat="1" ht="17" customHeight="1">
      <c r="A2680" s="1704">
        <f>IF(G2585="",0,1)</f>
        <v>0</v>
      </c>
      <c r="B2680" s="1629"/>
      <c r="C2680" s="1283"/>
      <c r="D2680" s="1561"/>
      <c r="E2680" s="1474" t="str">
        <f t="shared" si="249"/>
        <v/>
      </c>
      <c r="F2680" s="1789"/>
      <c r="G2680" s="1571"/>
      <c r="H2680" s="1589"/>
      <c r="I2680" s="1590"/>
      <c r="J2680" s="1590"/>
      <c r="K2680" s="1591"/>
      <c r="L2680" s="1591"/>
      <c r="M2680" s="1591"/>
      <c r="N2680" s="1591"/>
      <c r="O2680" s="1591"/>
      <c r="P2680" s="1591"/>
      <c r="Q2680" s="1591"/>
      <c r="R2680" s="1592"/>
      <c r="S2680" s="1593"/>
      <c r="T2680" s="1594"/>
      <c r="U2680" s="1594"/>
      <c r="V2680" s="1595"/>
      <c r="W2680" s="1595"/>
      <c r="X2680" s="1595"/>
      <c r="Y2680" s="2"/>
      <c r="Z2680" s="2"/>
      <c r="AA2680" s="2"/>
      <c r="AB2680" s="2"/>
      <c r="AC2680" s="1291"/>
      <c r="AD2680" s="1415"/>
      <c r="AE2680" s="1415"/>
      <c r="AF2680" s="1415"/>
      <c r="AG2680" s="1415"/>
      <c r="AH2680" s="1415"/>
      <c r="AI2680" s="1415"/>
      <c r="AJ2680" s="1415"/>
      <c r="AK2680" s="1415"/>
      <c r="AL2680" s="1415"/>
    </row>
    <row r="2681" spans="1:80" s="1292" customFormat="1" ht="17" customHeight="1">
      <c r="A2681" s="1704">
        <f>IF(G2585="",0,1)</f>
        <v>0</v>
      </c>
      <c r="B2681" s="1629"/>
      <c r="C2681" s="1283"/>
      <c r="D2681" s="1561"/>
      <c r="E2681" s="1474" t="str">
        <f t="shared" si="249"/>
        <v/>
      </c>
      <c r="F2681" s="1789"/>
      <c r="G2681" s="1597"/>
      <c r="H2681" s="1597"/>
      <c r="I2681" s="1597"/>
      <c r="J2681" s="1597"/>
      <c r="K2681" s="1597"/>
      <c r="L2681" s="1597"/>
      <c r="M2681" s="1597"/>
      <c r="N2681" s="1597"/>
      <c r="O2681" s="1597"/>
      <c r="P2681" s="1598"/>
      <c r="Q2681" s="1598"/>
      <c r="R2681" s="1598"/>
      <c r="S2681" s="1598"/>
      <c r="T2681" s="1598"/>
      <c r="U2681" s="1598"/>
      <c r="V2681" s="1598"/>
      <c r="W2681" s="1598"/>
      <c r="X2681" s="1598"/>
    </row>
    <row r="2682" spans="1:80" s="1292" customFormat="1" ht="17" customHeight="1">
      <c r="A2682" s="1704">
        <f>IF(G2585="",0,1)</f>
        <v>0</v>
      </c>
      <c r="B2682" s="1629"/>
      <c r="C2682" s="1283"/>
      <c r="D2682" s="1561"/>
      <c r="E2682" s="1474" t="str">
        <f t="shared" si="249"/>
        <v/>
      </c>
      <c r="F2682" s="1789"/>
      <c r="G2682" s="1597"/>
      <c r="H2682" s="1597"/>
      <c r="I2682" s="1597"/>
      <c r="J2682" s="1597"/>
      <c r="K2682" s="1597"/>
      <c r="L2682" s="1597"/>
      <c r="M2682" s="1597"/>
      <c r="N2682" s="1597"/>
      <c r="O2682" s="1597"/>
      <c r="P2682" s="1598"/>
      <c r="Q2682" s="1598"/>
      <c r="R2682" s="1598"/>
      <c r="S2682" s="1598"/>
      <c r="T2682" s="1598"/>
      <c r="U2682" s="1598"/>
      <c r="V2682" s="1598"/>
      <c r="W2682" s="1598"/>
      <c r="X2682" s="1598"/>
    </row>
    <row r="2683" spans="1:80" s="1292" customFormat="1" ht="17" customHeight="1">
      <c r="A2683" s="1710">
        <f>IF(G2585="",0,1)</f>
        <v>0</v>
      </c>
      <c r="B2683" s="1711"/>
      <c r="C2683" s="1283"/>
      <c r="D2683" s="1561"/>
      <c r="E2683" s="1474" t="str">
        <f t="shared" si="249"/>
        <v/>
      </c>
      <c r="F2683" s="1789"/>
      <c r="G2683" s="1599"/>
      <c r="H2683" s="1599"/>
      <c r="I2683" s="1599"/>
      <c r="J2683" s="1599"/>
      <c r="K2683" s="1599"/>
      <c r="L2683" s="1599"/>
      <c r="M2683" s="1599"/>
      <c r="N2683" s="1599"/>
      <c r="O2683" s="1599"/>
      <c r="P2683" s="1600"/>
      <c r="Q2683" s="1600"/>
      <c r="R2683" s="1600"/>
      <c r="S2683" s="1600"/>
      <c r="T2683" s="1600"/>
      <c r="U2683" s="1600"/>
      <c r="V2683" s="1600"/>
      <c r="W2683" s="1600"/>
      <c r="X2683" s="1600"/>
      <c r="Z2683" s="1601"/>
      <c r="AA2683" s="1601"/>
      <c r="AB2683" s="1601"/>
      <c r="AC2683" s="1601"/>
      <c r="AD2683" s="1601"/>
      <c r="AE2683" s="1601"/>
      <c r="AF2683" s="1601"/>
      <c r="AG2683" s="1601"/>
      <c r="AH2683" s="1601"/>
      <c r="AI2683" s="1601"/>
      <c r="AJ2683" s="1601"/>
      <c r="AK2683" s="1601"/>
    </row>
    <row r="2684" spans="1:80" ht="13">
      <c r="A2684" s="1705">
        <f>IF(G2690="",0,1)</f>
        <v>0</v>
      </c>
      <c r="B2684" s="1706"/>
      <c r="C2684" s="1283"/>
      <c r="D2684" s="677"/>
      <c r="E2684" s="1474" t="str">
        <f t="shared" ref="E2684:E2690" si="250">IF((SUM(A2684:C2684))&gt;0,"Evaluation","")</f>
        <v/>
      </c>
      <c r="F2684" s="1789"/>
      <c r="G2684" s="1449">
        <f>G$49</f>
        <v>0</v>
      </c>
      <c r="H2684" s="1450"/>
      <c r="I2684" s="10"/>
      <c r="J2684" s="10"/>
      <c r="K2684" s="10"/>
      <c r="L2684" s="10"/>
      <c r="M2684" s="10"/>
      <c r="N2684" s="10"/>
      <c r="O2684" s="10"/>
      <c r="P2684" s="10"/>
      <c r="Q2684" s="10"/>
      <c r="R2684" s="10"/>
      <c r="S2684" s="10"/>
      <c r="T2684" s="10"/>
      <c r="U2684" s="10"/>
      <c r="V2684" s="10"/>
      <c r="W2684" s="10"/>
      <c r="X2684" s="2"/>
      <c r="Z2684" s="1545"/>
      <c r="AA2684" s="1545"/>
      <c r="AB2684" s="1545"/>
      <c r="AC2684" s="1545"/>
      <c r="AD2684" s="1545"/>
      <c r="AE2684" s="1545"/>
      <c r="AF2684" s="1545"/>
      <c r="AG2684" s="1545"/>
      <c r="AH2684" s="1545"/>
      <c r="AI2684" s="1545"/>
      <c r="AJ2684" s="1545"/>
      <c r="AK2684" s="1545"/>
      <c r="AL2684" s="1545"/>
      <c r="AM2684" s="1545"/>
    </row>
    <row r="2685" spans="1:80" ht="13">
      <c r="A2685" s="1704">
        <f>IF(G2690="",0,1)</f>
        <v>0</v>
      </c>
      <c r="C2685" s="1283"/>
      <c r="D2685" s="677"/>
      <c r="E2685" s="1474" t="str">
        <f t="shared" si="250"/>
        <v/>
      </c>
      <c r="F2685" s="1789"/>
      <c r="G2685" s="1244"/>
      <c r="H2685" s="1245"/>
      <c r="I2685" s="1"/>
      <c r="J2685" s="1"/>
      <c r="K2685" s="1"/>
      <c r="L2685" s="1"/>
      <c r="M2685" s="1"/>
      <c r="N2685" s="1"/>
      <c r="O2685" s="1"/>
      <c r="P2685" s="1"/>
      <c r="Q2685" s="1"/>
      <c r="R2685" s="1"/>
      <c r="S2685" s="1"/>
      <c r="T2685" s="1"/>
      <c r="U2685" s="1"/>
      <c r="V2685" s="1"/>
      <c r="W2685" s="1"/>
    </row>
    <row r="2686" spans="1:80" ht="13">
      <c r="A2686" s="1704">
        <f>IF(G2690="",0,1)</f>
        <v>0</v>
      </c>
      <c r="C2686" s="1283"/>
      <c r="D2686" s="677"/>
      <c r="E2686" s="1474" t="str">
        <f t="shared" si="250"/>
        <v/>
      </c>
      <c r="F2686" s="1789"/>
      <c r="G2686" s="1244"/>
      <c r="H2686" s="1245"/>
      <c r="I2686" s="1"/>
      <c r="J2686" s="1"/>
      <c r="K2686" s="1"/>
      <c r="L2686" s="1"/>
      <c r="M2686" s="1"/>
      <c r="N2686" s="1"/>
      <c r="O2686" s="1"/>
      <c r="P2686" s="1"/>
      <c r="Q2686" s="1"/>
      <c r="R2686" s="1"/>
      <c r="S2686" s="1"/>
      <c r="T2686" s="1"/>
      <c r="U2686" s="1"/>
      <c r="V2686" s="1"/>
      <c r="W2686" s="1"/>
    </row>
    <row r="2687" spans="1:80" s="1250" customFormat="1" ht="29" thickBot="1">
      <c r="A2687" s="1704">
        <f>IF(G2690="",0,1)</f>
        <v>0</v>
      </c>
      <c r="B2687" s="1629"/>
      <c r="C2687" s="1283"/>
      <c r="D2687" s="1546"/>
      <c r="E2687" s="1474" t="str">
        <f t="shared" si="250"/>
        <v/>
      </c>
      <c r="F2687" s="1789"/>
      <c r="G2687" s="1621" t="str">
        <f>G2690</f>
        <v/>
      </c>
      <c r="H2687" s="777"/>
      <c r="I2687" s="777"/>
      <c r="J2687" s="777"/>
      <c r="K2687" s="777"/>
      <c r="L2687" s="777"/>
      <c r="M2687" s="777"/>
      <c r="N2687" s="777"/>
      <c r="O2687" s="777"/>
      <c r="P2687" s="777"/>
      <c r="Q2687" s="777"/>
      <c r="R2687" s="777"/>
      <c r="S2687" s="777"/>
      <c r="T2687" s="777"/>
      <c r="U2687" s="777"/>
      <c r="V2687" s="777"/>
      <c r="W2687" s="777"/>
      <c r="X2687" s="1370">
        <f>U$45</f>
        <v>0</v>
      </c>
      <c r="Y2687" s="1415"/>
      <c r="Z2687" s="1415"/>
      <c r="AA2687" s="1415"/>
      <c r="AB2687" s="1415"/>
      <c r="AC2687" s="1415"/>
      <c r="AD2687" s="1415"/>
      <c r="AE2687" s="1246"/>
      <c r="AF2687" s="1246"/>
      <c r="AG2687" s="1247"/>
      <c r="AH2687" s="1247"/>
      <c r="AI2687" s="1247"/>
      <c r="AJ2687" s="1248"/>
      <c r="AK2687" s="1247"/>
      <c r="AL2687" s="1249"/>
      <c r="AM2687" s="1247"/>
      <c r="AN2687" s="1247"/>
      <c r="AO2687" s="1247"/>
      <c r="AP2687" s="1247"/>
      <c r="AQ2687" s="1247"/>
      <c r="AR2687" s="1247"/>
      <c r="AS2687" s="1247"/>
      <c r="AT2687" s="1247"/>
    </row>
    <row r="2688" spans="1:80" s="18" customFormat="1" ht="19">
      <c r="A2688" s="1704">
        <f>IF(G2690="",0,1)</f>
        <v>0</v>
      </c>
      <c r="B2688" s="1629"/>
      <c r="C2688" s="1283"/>
      <c r="D2688" s="677"/>
      <c r="E2688" s="1474" t="str">
        <f t="shared" si="250"/>
        <v/>
      </c>
      <c r="F2688" s="1789"/>
      <c r="G2688" s="1184"/>
      <c r="H2688" s="1184"/>
      <c r="I2688" s="1184"/>
      <c r="J2688" s="1184"/>
      <c r="K2688" s="1184"/>
      <c r="L2688" s="1184"/>
      <c r="M2688" s="1184"/>
      <c r="N2688" s="1184"/>
      <c r="O2688" s="1184"/>
      <c r="P2688" s="1184"/>
      <c r="Q2688" s="1184"/>
      <c r="R2688" s="1184"/>
      <c r="S2688" s="1184"/>
      <c r="T2688" s="1184"/>
      <c r="U2688" s="1184"/>
      <c r="V2688" s="1184"/>
      <c r="W2688" s="1184"/>
      <c r="X2688" s="1415"/>
      <c r="Y2688" s="1415"/>
      <c r="Z2688" s="1415"/>
      <c r="AA2688" s="1415"/>
      <c r="AB2688" s="1415"/>
      <c r="AC2688" s="1415"/>
      <c r="AD2688" s="1415"/>
      <c r="AE2688" s="1415"/>
      <c r="AF2688" s="1415"/>
      <c r="AG2688" s="40"/>
      <c r="AH2688" s="40"/>
      <c r="AI2688" s="40"/>
      <c r="AJ2688" s="49"/>
      <c r="AK2688" s="40"/>
      <c r="AL2688" s="20"/>
      <c r="AM2688" s="1247"/>
      <c r="AN2688" s="40"/>
      <c r="AO2688" s="1247"/>
      <c r="AP2688" s="40"/>
      <c r="AQ2688" s="40"/>
      <c r="AR2688" s="40"/>
      <c r="AS2688" s="40"/>
      <c r="AT2688" s="40"/>
      <c r="BZ2688" s="122" t="s">
        <v>905</v>
      </c>
      <c r="CB2688" s="122" t="s">
        <v>904</v>
      </c>
    </row>
    <row r="2689" spans="1:81" s="41" customFormat="1" ht="187" hidden="1" customHeight="1" outlineLevel="1">
      <c r="A2689" s="1707"/>
      <c r="B2689" s="1708"/>
      <c r="C2689" s="685"/>
      <c r="D2689" s="685"/>
      <c r="E2689" s="1474" t="str">
        <f t="shared" si="250"/>
        <v/>
      </c>
      <c r="F2689" s="1790"/>
      <c r="G2689" s="342" t="str">
        <f t="shared" ref="G2689:AL2689" si="251">G$3</f>
        <v>Serre</v>
      </c>
      <c r="H2689" s="343" t="str">
        <f t="shared" si="251"/>
        <v>Année de construction</v>
      </c>
      <c r="I2689" s="344" t="str">
        <f t="shared" si="251"/>
        <v xml:space="preserve">Surface cultivée nette </v>
      </c>
      <c r="J2689" s="344" t="str">
        <f t="shared" si="251"/>
        <v>Type de serre</v>
      </c>
      <c r="K2689" s="344" t="str">
        <f t="shared" si="251"/>
        <v>Température moyenne octobre-mars</v>
      </c>
      <c r="L2689" s="344" t="str">
        <f t="shared" si="251"/>
        <v>Type de température</v>
      </c>
      <c r="M2689" s="344" t="str">
        <f t="shared" si="251"/>
        <v>Qualité énergétique [consommation en % d'une serre standard]</v>
      </c>
      <c r="N2689" s="344" t="str">
        <f t="shared" si="251"/>
        <v>Rang</v>
      </c>
      <c r="O2689" s="344" t="str">
        <f t="shared" si="251"/>
        <v>Evaluation de la qualité énergétique</v>
      </c>
      <c r="P2689" s="344" t="str">
        <f t="shared" si="251"/>
        <v>Utilisation escomptée</v>
      </c>
      <c r="Q2689" s="327">
        <f t="shared" si="251"/>
        <v>0</v>
      </c>
      <c r="R2689" s="456" t="str">
        <f t="shared" si="251"/>
        <v>Serre Consommation d'énergie [%]</v>
      </c>
      <c r="S2689" s="456" t="str">
        <f t="shared" si="251"/>
        <v>Serre Consommation d'énergie Actuel [kWh]</v>
      </c>
      <c r="T2689" s="455" t="str">
        <f t="shared" si="251"/>
        <v>Distribution de chaleur Consommation d'énergie [kWh]</v>
      </c>
      <c r="U2689" s="456" t="str">
        <f t="shared" si="251"/>
        <v>Total Consommation d'énergie Actuel [kWh]</v>
      </c>
      <c r="V2689" s="327">
        <f t="shared" si="251"/>
        <v>0</v>
      </c>
      <c r="W2689" s="512" t="str">
        <f t="shared" si="251"/>
        <v>Objectif en 4 ans</v>
      </c>
      <c r="X2689" s="512" t="str">
        <f t="shared" si="251"/>
        <v>Objectif en 8 ans</v>
      </c>
      <c r="Y2689" s="327">
        <f t="shared" si="251"/>
        <v>0</v>
      </c>
      <c r="Z2689" s="333" t="str">
        <f t="shared" si="251"/>
        <v>Ecran thermique</v>
      </c>
      <c r="AA2689" s="333" t="str">
        <f t="shared" si="251"/>
        <v>Toit</v>
      </c>
      <c r="AB2689" s="333" t="str">
        <f t="shared" si="251"/>
        <v>Parois latérales</v>
      </c>
      <c r="AC2689" s="333" t="str">
        <f t="shared" si="251"/>
        <v>Etanchéité</v>
      </c>
      <c r="AD2689" s="333" t="str">
        <f t="shared" si="251"/>
        <v>Gestion climatique</v>
      </c>
      <c r="AE2689" s="40" t="str">
        <f t="shared" si="251"/>
        <v>Observations</v>
      </c>
      <c r="AF2689" s="332" t="str">
        <f t="shared" si="251"/>
        <v>Ecran thermique</v>
      </c>
      <c r="AG2689" s="332" t="str">
        <f t="shared" si="251"/>
        <v>Toit</v>
      </c>
      <c r="AH2689" s="332" t="str">
        <f t="shared" si="251"/>
        <v>Parois latérales</v>
      </c>
      <c r="AI2689" s="332" t="str">
        <f t="shared" si="251"/>
        <v>Etanchéité</v>
      </c>
      <c r="AJ2689" s="332" t="str">
        <f t="shared" si="251"/>
        <v>Gestion climatique</v>
      </c>
      <c r="AK2689" s="455" t="str">
        <f t="shared" si="251"/>
        <v>Isolation des conduites</v>
      </c>
      <c r="AL2689" s="455" t="str">
        <f t="shared" si="251"/>
        <v>Isolation des sous-distributions</v>
      </c>
      <c r="AM2689" s="405">
        <f t="shared" ref="AM2689:BR2689" si="252">AM$3</f>
        <v>0</v>
      </c>
      <c r="AN2689" s="332" t="str">
        <f t="shared" si="252"/>
        <v>Ecran thermique</v>
      </c>
      <c r="AO2689" s="332" t="str">
        <f t="shared" si="252"/>
        <v>Toit</v>
      </c>
      <c r="AP2689" s="332" t="str">
        <f t="shared" si="252"/>
        <v>Parois latérales</v>
      </c>
      <c r="AQ2689" s="332" t="str">
        <f t="shared" si="252"/>
        <v>Etanchéité</v>
      </c>
      <c r="AR2689" s="332" t="str">
        <f t="shared" si="252"/>
        <v>Gestion climatique</v>
      </c>
      <c r="AS2689" s="40">
        <f t="shared" si="252"/>
        <v>0</v>
      </c>
      <c r="AT2689" s="332" t="str">
        <f t="shared" si="252"/>
        <v>Ecran thermique</v>
      </c>
      <c r="AU2689" s="332" t="str">
        <f t="shared" si="252"/>
        <v>Toit</v>
      </c>
      <c r="AV2689" s="332" t="str">
        <f t="shared" si="252"/>
        <v>Parois latérales</v>
      </c>
      <c r="AW2689" s="332" t="str">
        <f t="shared" si="252"/>
        <v>Etanchéité</v>
      </c>
      <c r="AX2689" s="332" t="str">
        <f t="shared" si="252"/>
        <v>Gestion climatique</v>
      </c>
      <c r="AY2689" s="455" t="str">
        <f t="shared" si="252"/>
        <v>Isolation des conduites</v>
      </c>
      <c r="AZ2689" s="455" t="str">
        <f t="shared" si="252"/>
        <v>Isolation des sous-distributions</v>
      </c>
      <c r="BA2689" s="332" t="str">
        <f t="shared" si="252"/>
        <v>Total arrondi</v>
      </c>
      <c r="BB2689" s="40">
        <f t="shared" si="252"/>
        <v>0</v>
      </c>
      <c r="BC2689" s="332" t="str">
        <f t="shared" si="252"/>
        <v>Ecran thermique</v>
      </c>
      <c r="BD2689" s="332" t="str">
        <f t="shared" si="252"/>
        <v>Toit</v>
      </c>
      <c r="BE2689" s="332" t="str">
        <f t="shared" si="252"/>
        <v>Parois latérales</v>
      </c>
      <c r="BF2689" s="332" t="str">
        <f t="shared" si="252"/>
        <v>Etanchéité</v>
      </c>
      <c r="BG2689" s="332" t="str">
        <f t="shared" si="252"/>
        <v>Gestion climatique</v>
      </c>
      <c r="BH2689" s="455" t="str">
        <f t="shared" si="252"/>
        <v>Isolation des conduites</v>
      </c>
      <c r="BI2689" s="455" t="str">
        <f t="shared" si="252"/>
        <v>Isolation des sous-distributions</v>
      </c>
      <c r="BJ2689" s="40">
        <f t="shared" si="252"/>
        <v>0</v>
      </c>
      <c r="BK2689" s="512" t="str">
        <f t="shared" si="252"/>
        <v>P1</v>
      </c>
      <c r="BL2689" s="512">
        <f t="shared" si="252"/>
        <v>0</v>
      </c>
      <c r="BM2689" s="512" t="str">
        <f t="shared" si="252"/>
        <v>Total</v>
      </c>
      <c r="BN2689" s="40">
        <f t="shared" si="252"/>
        <v>0</v>
      </c>
      <c r="BO2689" s="512" t="str">
        <f t="shared" si="252"/>
        <v>Objectif en 4 ans</v>
      </c>
      <c r="BP2689" s="512" t="str">
        <f t="shared" si="252"/>
        <v>Objectif en 8 ans</v>
      </c>
      <c r="BQ2689" s="41">
        <f t="shared" si="252"/>
        <v>0</v>
      </c>
      <c r="BR2689" s="332" t="str">
        <f t="shared" si="252"/>
        <v>Ecran thermique</v>
      </c>
      <c r="BS2689" s="332" t="str">
        <f t="shared" ref="BS2689:CA2689" si="253">BS$3</f>
        <v>Ecran thermique 2</v>
      </c>
      <c r="BT2689" s="332" t="str">
        <f t="shared" si="253"/>
        <v>Etanchéité</v>
      </c>
      <c r="BU2689" s="332" t="str">
        <f t="shared" si="253"/>
        <v>Etanchéité 2</v>
      </c>
      <c r="BV2689" s="332" t="str">
        <f t="shared" si="253"/>
        <v>Etanchéité 2 - Recommandation</v>
      </c>
      <c r="BW2689" s="332" t="str">
        <f t="shared" si="253"/>
        <v>Sonde 1</v>
      </c>
      <c r="BX2689" s="332" t="str">
        <f t="shared" si="253"/>
        <v>Sonde 2</v>
      </c>
      <c r="BY2689" s="41">
        <f t="shared" si="253"/>
        <v>0</v>
      </c>
      <c r="BZ2689" s="416" t="str">
        <f t="shared" si="253"/>
        <v>Ensemble 1</v>
      </c>
      <c r="CA2689" s="416" t="str">
        <f t="shared" si="253"/>
        <v>Ensemble 2</v>
      </c>
      <c r="CB2689" s="416" t="str">
        <f>BZ2689</f>
        <v>Ensemble 1</v>
      </c>
      <c r="CC2689" s="416" t="str">
        <f>CA2689</f>
        <v>Ensemble 2</v>
      </c>
    </row>
    <row r="2690" spans="1:81" s="28" customFormat="1" ht="32" hidden="1" customHeight="1" outlineLevel="1">
      <c r="A2690" s="1646"/>
      <c r="B2690" s="1659"/>
      <c r="C2690" s="686"/>
      <c r="D2690" s="686"/>
      <c r="E2690" s="1474" t="str">
        <f t="shared" si="250"/>
        <v/>
      </c>
      <c r="F2690" s="1791"/>
      <c r="G2690" s="521" t="str">
        <f t="shared" ref="G2690:AL2690" si="254">G29</f>
        <v/>
      </c>
      <c r="H2690" s="335" t="str">
        <f t="shared" si="254"/>
        <v/>
      </c>
      <c r="I2690" s="336" t="str">
        <f t="shared" si="254"/>
        <v/>
      </c>
      <c r="J2690" s="336" t="str">
        <f t="shared" si="254"/>
        <v/>
      </c>
      <c r="K2690" s="337" t="str">
        <f t="shared" si="254"/>
        <v/>
      </c>
      <c r="L2690" s="336" t="str">
        <f t="shared" si="254"/>
        <v/>
      </c>
      <c r="M2690" s="468" t="str">
        <f t="shared" si="254"/>
        <v/>
      </c>
      <c r="N2690" s="337" t="str">
        <f t="shared" si="254"/>
        <v/>
      </c>
      <c r="O2690" s="338" t="str">
        <f t="shared" si="254"/>
        <v/>
      </c>
      <c r="P2690" s="336" t="str">
        <f t="shared" si="254"/>
        <v/>
      </c>
      <c r="Q2690" s="522">
        <f t="shared" si="254"/>
        <v>0</v>
      </c>
      <c r="R2690" s="338">
        <f t="shared" si="254"/>
        <v>0</v>
      </c>
      <c r="S2690" s="523">
        <f t="shared" si="254"/>
        <v>0</v>
      </c>
      <c r="T2690" s="523">
        <f t="shared" si="254"/>
        <v>0</v>
      </c>
      <c r="U2690" s="523" t="str">
        <f t="shared" si="254"/>
        <v/>
      </c>
      <c r="V2690" s="522">
        <f t="shared" si="254"/>
        <v>0</v>
      </c>
      <c r="W2690" s="523" t="str">
        <f t="shared" si="254"/>
        <v/>
      </c>
      <c r="X2690" s="523" t="str">
        <f t="shared" si="254"/>
        <v/>
      </c>
      <c r="Y2690" s="522">
        <f t="shared" si="254"/>
        <v>0</v>
      </c>
      <c r="Z2690" s="331" t="str">
        <f t="shared" si="254"/>
        <v/>
      </c>
      <c r="AA2690" s="331" t="str">
        <f t="shared" si="254"/>
        <v/>
      </c>
      <c r="AB2690" s="331" t="str">
        <f t="shared" si="254"/>
        <v/>
      </c>
      <c r="AC2690" s="331" t="str">
        <f t="shared" si="254"/>
        <v/>
      </c>
      <c r="AD2690" s="331" t="str">
        <f t="shared" si="254"/>
        <v/>
      </c>
      <c r="AE2690" s="524" t="str">
        <f t="shared" si="254"/>
        <v/>
      </c>
      <c r="AF2690" s="331" t="str">
        <f t="shared" si="254"/>
        <v/>
      </c>
      <c r="AG2690" s="331" t="str">
        <f t="shared" si="254"/>
        <v/>
      </c>
      <c r="AH2690" s="331" t="str">
        <f t="shared" si="254"/>
        <v/>
      </c>
      <c r="AI2690" s="331" t="str">
        <f t="shared" si="254"/>
        <v/>
      </c>
      <c r="AJ2690" s="331" t="str">
        <f t="shared" si="254"/>
        <v/>
      </c>
      <c r="AK2690" s="331" t="str">
        <f t="shared" si="254"/>
        <v/>
      </c>
      <c r="AL2690" s="331" t="str">
        <f t="shared" si="254"/>
        <v/>
      </c>
      <c r="AM2690" s="524" t="str">
        <f t="shared" ref="AM2690:BR2690" si="255">AM29</f>
        <v>.</v>
      </c>
      <c r="AN2690" s="346" t="str">
        <f t="shared" si="255"/>
        <v/>
      </c>
      <c r="AO2690" s="346" t="str">
        <f t="shared" si="255"/>
        <v/>
      </c>
      <c r="AP2690" s="346" t="str">
        <f t="shared" si="255"/>
        <v/>
      </c>
      <c r="AQ2690" s="346" t="str">
        <f t="shared" si="255"/>
        <v/>
      </c>
      <c r="AR2690" s="346" t="str">
        <f t="shared" si="255"/>
        <v/>
      </c>
      <c r="AS2690" s="525">
        <f t="shared" si="255"/>
        <v>0</v>
      </c>
      <c r="AT2690" s="398" t="str">
        <f t="shared" si="255"/>
        <v/>
      </c>
      <c r="AU2690" s="398" t="str">
        <f t="shared" si="255"/>
        <v/>
      </c>
      <c r="AV2690" s="398" t="str">
        <f t="shared" si="255"/>
        <v/>
      </c>
      <c r="AW2690" s="398" t="str">
        <f t="shared" si="255"/>
        <v/>
      </c>
      <c r="AX2690" s="398" t="str">
        <f t="shared" si="255"/>
        <v/>
      </c>
      <c r="AY2690" s="28" t="str">
        <f t="shared" si="255"/>
        <v/>
      </c>
      <c r="AZ2690" s="28" t="str">
        <f t="shared" si="255"/>
        <v/>
      </c>
      <c r="BA2690" s="398" t="str">
        <f t="shared" si="255"/>
        <v/>
      </c>
      <c r="BB2690" s="525">
        <f t="shared" si="255"/>
        <v>0</v>
      </c>
      <c r="BC2690" s="445" t="str">
        <f t="shared" si="255"/>
        <v/>
      </c>
      <c r="BD2690" s="445" t="str">
        <f t="shared" si="255"/>
        <v/>
      </c>
      <c r="BE2690" s="445" t="str">
        <f t="shared" si="255"/>
        <v/>
      </c>
      <c r="BF2690" s="445" t="str">
        <f t="shared" si="255"/>
        <v/>
      </c>
      <c r="BG2690" s="445" t="str">
        <f t="shared" si="255"/>
        <v/>
      </c>
      <c r="BH2690" s="467" t="str">
        <f t="shared" si="255"/>
        <v/>
      </c>
      <c r="BI2690" s="467" t="str">
        <f t="shared" si="255"/>
        <v/>
      </c>
      <c r="BJ2690" s="525">
        <f t="shared" si="255"/>
        <v>0</v>
      </c>
      <c r="BK2690" s="445" t="str">
        <f t="shared" si="255"/>
        <v/>
      </c>
      <c r="BL2690" s="445" t="str">
        <f t="shared" si="255"/>
        <v/>
      </c>
      <c r="BM2690" s="445" t="str">
        <f t="shared" si="255"/>
        <v/>
      </c>
      <c r="BN2690" s="525">
        <f t="shared" si="255"/>
        <v>0</v>
      </c>
      <c r="BO2690" s="445" t="str">
        <f t="shared" si="255"/>
        <v/>
      </c>
      <c r="BP2690" s="445">
        <f t="shared" si="255"/>
        <v>0</v>
      </c>
      <c r="BQ2690" s="28">
        <f t="shared" si="255"/>
        <v>0</v>
      </c>
      <c r="BR2690" s="398" t="str">
        <f t="shared" si="255"/>
        <v/>
      </c>
      <c r="BS2690" s="398" t="str">
        <f t="shared" ref="BS2690:BX2690" si="256">BS29</f>
        <v/>
      </c>
      <c r="BT2690" s="398" t="str">
        <f t="shared" si="256"/>
        <v/>
      </c>
      <c r="BU2690" s="398" t="str">
        <f t="shared" si="256"/>
        <v/>
      </c>
      <c r="BV2690" s="398" t="str">
        <f t="shared" si="256"/>
        <v/>
      </c>
      <c r="BW2690" s="398" t="str">
        <f t="shared" si="256"/>
        <v/>
      </c>
      <c r="BX2690" s="398" t="str">
        <f t="shared" si="256"/>
        <v/>
      </c>
      <c r="BY2690" s="28">
        <f>BY2637</f>
        <v>0</v>
      </c>
      <c r="BZ2690" s="396">
        <f>AG2741</f>
        <v>0</v>
      </c>
      <c r="CA2690" s="396">
        <f>AH2741</f>
        <v>0</v>
      </c>
      <c r="CB2690" s="396">
        <f>AI2741</f>
        <v>0</v>
      </c>
      <c r="CC2690" s="396">
        <f>AJ2741</f>
        <v>0</v>
      </c>
    </row>
    <row r="2691" spans="1:81" s="51" customFormat="1" ht="19" hidden="1" outlineLevel="1">
      <c r="A2691" s="1704">
        <v>0</v>
      </c>
      <c r="B2691" s="1629"/>
      <c r="C2691" s="1283"/>
      <c r="D2691" s="677"/>
      <c r="E2691" s="1474" t="str">
        <f t="shared" ref="E2691:E2722" si="257">IF((SUM(A2691:C2691))&gt;0,G$42,"")</f>
        <v/>
      </c>
      <c r="F2691" s="1789"/>
      <c r="N2691" s="644"/>
      <c r="R2691" s="50"/>
      <c r="U2691" s="1184"/>
      <c r="W2691" s="130"/>
      <c r="X2691" s="1415"/>
      <c r="Y2691" s="1415"/>
      <c r="Z2691" s="53"/>
      <c r="AA2691" s="1415"/>
      <c r="AB2691" s="53"/>
      <c r="AC2691" s="53"/>
      <c r="AD2691" s="53"/>
      <c r="AE2691" s="53"/>
      <c r="AF2691" s="53"/>
      <c r="AG2691" s="40"/>
      <c r="AJ2691" s="52"/>
      <c r="AL2691" s="1383"/>
      <c r="AM2691" s="1247"/>
      <c r="AO2691" s="1247"/>
      <c r="AV2691" s="18"/>
      <c r="BL2691" s="18"/>
    </row>
    <row r="2692" spans="1:81" s="1385" customFormat="1" ht="19" hidden="1" outlineLevel="1">
      <c r="A2692" s="1704">
        <v>0</v>
      </c>
      <c r="B2692" s="1629"/>
      <c r="C2692" s="1283"/>
      <c r="D2692" s="677"/>
      <c r="E2692" s="1474" t="str">
        <f t="shared" si="257"/>
        <v/>
      </c>
      <c r="F2692" s="1789"/>
      <c r="H2692" s="1547"/>
      <c r="I2692" s="1547"/>
      <c r="J2692" s="1547"/>
      <c r="K2692" s="1547"/>
      <c r="L2692" s="1547"/>
      <c r="M2692" s="1547"/>
      <c r="N2692" s="1384"/>
      <c r="O2692" s="1384"/>
      <c r="P2692" s="1384"/>
      <c r="Q2692" s="1384"/>
      <c r="R2692" s="1384"/>
      <c r="S2692" s="1384"/>
      <c r="T2692" s="1384"/>
      <c r="U2692" s="1384"/>
      <c r="V2692" s="1384"/>
      <c r="W2692" s="130"/>
      <c r="X2692" s="1415"/>
      <c r="Y2692" s="1415"/>
      <c r="Z2692" s="53"/>
      <c r="AA2692" s="1415"/>
      <c r="AB2692" s="53"/>
      <c r="AC2692" s="53"/>
      <c r="AD2692" s="53"/>
      <c r="AE2692" s="1384"/>
      <c r="AF2692" s="1384"/>
      <c r="AG2692" s="40"/>
      <c r="AH2692" s="1384"/>
      <c r="AI2692" s="1384"/>
      <c r="AJ2692" s="1384"/>
      <c r="AK2692" s="1384"/>
      <c r="AL2692" s="1384"/>
      <c r="AM2692" s="1247"/>
      <c r="AN2692" s="1384"/>
      <c r="AO2692" s="1247"/>
      <c r="AP2692" s="1384"/>
      <c r="AQ2692" s="1384"/>
      <c r="AR2692" s="1384"/>
      <c r="AS2692" s="1384"/>
      <c r="AT2692" s="1384"/>
      <c r="BL2692" s="18"/>
    </row>
    <row r="2693" spans="1:81" s="1385" customFormat="1" ht="19" hidden="1" outlineLevel="1">
      <c r="A2693" s="1704">
        <v>0</v>
      </c>
      <c r="B2693" s="1629"/>
      <c r="C2693" s="1283"/>
      <c r="D2693" s="677"/>
      <c r="E2693" s="1474" t="str">
        <f t="shared" si="257"/>
        <v/>
      </c>
      <c r="F2693" s="1789"/>
      <c r="G2693" s="1547"/>
      <c r="H2693" s="1547"/>
      <c r="I2693" s="1547"/>
      <c r="J2693" s="1547"/>
      <c r="K2693" s="1547"/>
      <c r="L2693" s="1547"/>
      <c r="M2693" s="1547"/>
      <c r="N2693" s="1384"/>
      <c r="O2693" s="1384"/>
      <c r="P2693" s="1384"/>
      <c r="Q2693" s="1384"/>
      <c r="R2693" s="1384"/>
      <c r="S2693" s="1384"/>
      <c r="T2693" s="1384"/>
      <c r="U2693" s="1384"/>
      <c r="V2693" s="1384"/>
      <c r="W2693" s="130"/>
      <c r="X2693" s="1415"/>
      <c r="Y2693" s="1415"/>
      <c r="Z2693" s="53"/>
      <c r="AA2693" s="1415"/>
      <c r="AB2693" s="53"/>
      <c r="AC2693" s="53"/>
      <c r="AD2693" s="53"/>
      <c r="AE2693" s="1384"/>
      <c r="AF2693" s="1384"/>
      <c r="AG2693" s="40"/>
      <c r="AH2693" s="1384"/>
      <c r="AI2693" s="1384"/>
      <c r="AJ2693" s="1384"/>
      <c r="AK2693" s="1384"/>
      <c r="AL2693" s="1384"/>
      <c r="AM2693" s="1247"/>
      <c r="AN2693" s="1384"/>
      <c r="AO2693" s="1247"/>
      <c r="AP2693" s="1384"/>
      <c r="AQ2693" s="1384"/>
      <c r="AR2693" s="1384"/>
      <c r="AS2693" s="1384"/>
      <c r="AT2693" s="1384"/>
      <c r="BL2693" s="18"/>
    </row>
    <row r="2694" spans="1:81" s="1269" customFormat="1" ht="15" collapsed="1">
      <c r="A2694" s="1704">
        <f>IF(G2690="",0,1)</f>
        <v>0</v>
      </c>
      <c r="B2694" s="1629"/>
      <c r="C2694" s="1283"/>
      <c r="D2694" s="1548"/>
      <c r="E2694" s="1474" t="str">
        <f t="shared" si="257"/>
        <v/>
      </c>
      <c r="F2694" s="1789"/>
      <c r="G2694" s="1252" t="str">
        <f>G$69</f>
        <v>Année de construction</v>
      </c>
      <c r="H2694" s="1252"/>
      <c r="I2694" s="1252"/>
      <c r="J2694" s="1252"/>
      <c r="K2694" s="1252"/>
      <c r="L2694" s="1252"/>
      <c r="M2694" s="1388"/>
      <c r="N2694" s="2162" t="str">
        <f>H2690</f>
        <v/>
      </c>
      <c r="O2694" s="2162"/>
      <c r="P2694" s="2162"/>
      <c r="Q2694" s="2162"/>
      <c r="R2694" s="2162"/>
      <c r="S2694" s="2162"/>
      <c r="T2694" s="2161">
        <f>T2674</f>
        <v>0</v>
      </c>
      <c r="U2694" s="2161"/>
      <c r="V2694" s="2161"/>
      <c r="W2694" s="2161"/>
      <c r="X2694" s="2161"/>
      <c r="Y2694" s="1386"/>
      <c r="AD2694" s="1251"/>
      <c r="AE2694" s="1251"/>
      <c r="AF2694" s="1251"/>
      <c r="AG2694" s="1251"/>
      <c r="AH2694" s="1251"/>
      <c r="AI2694" s="1251"/>
      <c r="AJ2694" s="1251"/>
      <c r="AK2694" s="1251"/>
      <c r="AL2694" s="20"/>
      <c r="AM2694" s="1251"/>
      <c r="AN2694" s="1251"/>
      <c r="AO2694" s="1251"/>
      <c r="AP2694" s="1251"/>
      <c r="AQ2694" s="1251"/>
      <c r="AR2694" s="1251"/>
      <c r="AS2694" s="1251"/>
      <c r="AT2694" s="1251"/>
    </row>
    <row r="2695" spans="1:81" s="1269" customFormat="1" ht="15">
      <c r="A2695" s="1704">
        <f>IF(G2690="",0,1)</f>
        <v>0</v>
      </c>
      <c r="B2695" s="1629"/>
      <c r="C2695" s="1283"/>
      <c r="D2695" s="1548"/>
      <c r="E2695" s="1474" t="str">
        <f t="shared" si="257"/>
        <v/>
      </c>
      <c r="F2695" s="1789"/>
      <c r="G2695" s="1551" t="str">
        <f>G$70</f>
        <v>Utilisation escomptée</v>
      </c>
      <c r="H2695" s="1551"/>
      <c r="I2695" s="1552"/>
      <c r="J2695" s="1552"/>
      <c r="K2695" s="1552"/>
      <c r="L2695" s="1552"/>
      <c r="M2695" s="1388"/>
      <c r="N2695" s="2163" t="str">
        <f>P2690</f>
        <v/>
      </c>
      <c r="O2695" s="2163"/>
      <c r="P2695" s="2163"/>
      <c r="Q2695" s="2163"/>
      <c r="R2695" s="2163"/>
      <c r="S2695" s="2163"/>
      <c r="T2695" s="2179">
        <f>'A1 Serres'!P2674</f>
        <v>0</v>
      </c>
      <c r="U2695" s="2179"/>
      <c r="V2695" s="2179"/>
      <c r="W2695" s="2179"/>
      <c r="X2695" s="2179"/>
      <c r="Y2695" s="1387"/>
      <c r="AL2695" s="20"/>
    </row>
    <row r="2696" spans="1:81" s="1269" customFormat="1" ht="15">
      <c r="A2696" s="1704">
        <f>IF(G2690="",0,1)</f>
        <v>0</v>
      </c>
      <c r="B2696" s="1629"/>
      <c r="C2696" s="1283"/>
      <c r="D2696" s="1548"/>
      <c r="E2696" s="1474" t="str">
        <f t="shared" si="257"/>
        <v/>
      </c>
      <c r="F2696" s="1789"/>
      <c r="G2696" s="1551" t="str">
        <f>G$71</f>
        <v>Surface cultivée de la serre</v>
      </c>
      <c r="H2696" s="1551"/>
      <c r="I2696" s="1552"/>
      <c r="J2696" s="1552"/>
      <c r="K2696" s="1552"/>
      <c r="L2696" s="1552"/>
      <c r="M2696" s="1388"/>
      <c r="N2696" s="2163" t="str">
        <f>J2690</f>
        <v/>
      </c>
      <c r="O2696" s="2163"/>
      <c r="P2696" s="2163"/>
      <c r="Q2696" s="2163"/>
      <c r="R2696" s="2163"/>
      <c r="S2696" s="2163"/>
      <c r="T2696" s="1268"/>
      <c r="U2696" s="1268"/>
      <c r="V2696" s="1268"/>
      <c r="W2696" s="989"/>
      <c r="X2696" s="1251"/>
      <c r="AL2696" s="20"/>
    </row>
    <row r="2697" spans="1:81" s="1269" customFormat="1" ht="15">
      <c r="A2697" s="1704">
        <f>IF(G2690="",0,1)</f>
        <v>0</v>
      </c>
      <c r="B2697" s="1629"/>
      <c r="C2697" s="1283"/>
      <c r="D2697" s="1548"/>
      <c r="E2697" s="1474" t="str">
        <f t="shared" si="257"/>
        <v/>
      </c>
      <c r="F2697" s="1789"/>
      <c r="G2697" s="1265">
        <f>G$72</f>
        <v>0</v>
      </c>
      <c r="H2697" s="1265"/>
      <c r="I2697" s="1266"/>
      <c r="J2697" s="1266"/>
      <c r="K2697" s="1266"/>
      <c r="L2697" s="1266"/>
      <c r="M2697" s="1388"/>
      <c r="N2697" s="1268"/>
      <c r="O2697" s="1268"/>
      <c r="P2697" s="1268"/>
      <c r="Q2697" s="1268"/>
      <c r="R2697" s="1268"/>
      <c r="S2697" s="1268"/>
      <c r="T2697" s="1268"/>
      <c r="U2697" s="1268"/>
      <c r="V2697" s="1268"/>
      <c r="W2697" s="989"/>
      <c r="X2697" s="1251"/>
      <c r="AL2697" s="20"/>
    </row>
    <row r="2698" spans="1:81" s="1269" customFormat="1" ht="15">
      <c r="A2698" s="1704">
        <f>IF(G2690="",0,1)</f>
        <v>0</v>
      </c>
      <c r="B2698" s="1629"/>
      <c r="C2698" s="1283"/>
      <c r="D2698" s="1548"/>
      <c r="E2698" s="1474" t="str">
        <f t="shared" si="257"/>
        <v/>
      </c>
      <c r="F2698" s="1789"/>
      <c r="G2698" s="1389" t="str">
        <f>G$73</f>
        <v>Température octobre-mars</v>
      </c>
      <c r="H2698" s="1389"/>
      <c r="I2698" s="1390"/>
      <c r="J2698" s="1390"/>
      <c r="K2698" s="1390"/>
      <c r="L2698" s="1390"/>
      <c r="M2698" s="1388"/>
      <c r="N2698" s="2168" t="str">
        <f>L2690</f>
        <v/>
      </c>
      <c r="O2698" s="2168"/>
      <c r="P2698" s="2168"/>
      <c r="Q2698" s="2168"/>
      <c r="R2698" s="2168"/>
      <c r="S2698" s="2168"/>
      <c r="T2698" s="1268"/>
      <c r="U2698" s="1268"/>
      <c r="V2698" s="1268"/>
      <c r="W2698" s="989"/>
      <c r="X2698" s="1251"/>
      <c r="AJ2698" s="1298"/>
      <c r="AL2698" s="20"/>
    </row>
    <row r="2699" spans="1:81" s="1269" customFormat="1" ht="29" customHeight="1">
      <c r="A2699" s="1704">
        <f>IF(G2690="",0,1)</f>
        <v>0</v>
      </c>
      <c r="B2699" s="1629"/>
      <c r="C2699" s="1283"/>
      <c r="D2699" s="1548"/>
      <c r="E2699" s="1474" t="str">
        <f t="shared" si="257"/>
        <v/>
      </c>
      <c r="F2699" s="1789"/>
      <c r="G2699" s="1553" t="str">
        <f>G$74</f>
        <v>Observations</v>
      </c>
      <c r="H2699" s="1389"/>
      <c r="I2699" s="1390"/>
      <c r="J2699" s="1390"/>
      <c r="K2699" s="1390"/>
      <c r="L2699" s="1390"/>
      <c r="M2699" s="1388"/>
      <c r="N2699" s="2164" t="str">
        <f>AE2690</f>
        <v/>
      </c>
      <c r="O2699" s="2164"/>
      <c r="P2699" s="2164"/>
      <c r="Q2699" s="2164"/>
      <c r="R2699" s="2164"/>
      <c r="S2699" s="2164"/>
      <c r="T2699" s="1268"/>
      <c r="U2699" s="1268"/>
      <c r="V2699" s="1268"/>
      <c r="W2699" s="989"/>
      <c r="X2699" s="1251"/>
      <c r="AL2699" s="20"/>
    </row>
    <row r="2700" spans="1:81" s="1269" customFormat="1" ht="15">
      <c r="A2700" s="1704">
        <f>IF(G2690="",0,1)</f>
        <v>0</v>
      </c>
      <c r="B2700" s="1629"/>
      <c r="C2700" s="1283"/>
      <c r="D2700" s="1548"/>
      <c r="E2700" s="1474" t="str">
        <f t="shared" si="257"/>
        <v/>
      </c>
      <c r="F2700" s="1789"/>
      <c r="G2700" s="1265">
        <f>G$75</f>
        <v>0</v>
      </c>
      <c r="H2700" s="1265"/>
      <c r="I2700" s="1266"/>
      <c r="J2700" s="1266"/>
      <c r="K2700" s="1266"/>
      <c r="L2700" s="1266"/>
      <c r="M2700" s="1388"/>
      <c r="N2700" s="1268"/>
      <c r="O2700" s="1268"/>
      <c r="P2700" s="1268"/>
      <c r="Q2700" s="1268"/>
      <c r="R2700" s="1268"/>
      <c r="S2700" s="1268"/>
      <c r="T2700" s="1268"/>
      <c r="U2700" s="1268"/>
      <c r="V2700" s="1268"/>
      <c r="W2700" s="989"/>
      <c r="X2700" s="1251"/>
      <c r="AL2700" s="20"/>
    </row>
    <row r="2701" spans="1:81" s="1269" customFormat="1" ht="15">
      <c r="A2701" s="1704">
        <f>IF(G2690="",0,1)</f>
        <v>0</v>
      </c>
      <c r="B2701" s="1629"/>
      <c r="C2701" s="1283"/>
      <c r="D2701" s="1548"/>
      <c r="E2701" s="1474" t="str">
        <f t="shared" si="257"/>
        <v/>
      </c>
      <c r="F2701" s="1789"/>
      <c r="G2701" s="1389" t="str">
        <f>G$76</f>
        <v>Participation à la consommation totale d'énergie du chauffage</v>
      </c>
      <c r="H2701" s="1389"/>
      <c r="I2701" s="1390"/>
      <c r="J2701" s="1390"/>
      <c r="K2701" s="1390"/>
      <c r="L2701" s="1390"/>
      <c r="M2701" s="1388"/>
      <c r="N2701" s="2169">
        <f>R2690</f>
        <v>0</v>
      </c>
      <c r="O2701" s="2169"/>
      <c r="P2701" s="2169"/>
      <c r="Q2701" s="2169"/>
      <c r="R2701" s="2169"/>
      <c r="S2701" s="2169"/>
      <c r="T2701" s="1268"/>
      <c r="U2701" s="1268"/>
      <c r="V2701" s="1268"/>
      <c r="W2701" s="989"/>
      <c r="X2701" s="1251"/>
      <c r="AJ2701" s="1298"/>
      <c r="AL2701" s="20"/>
    </row>
    <row r="2702" spans="1:81" s="1269" customFormat="1" ht="15">
      <c r="A2702" s="1704">
        <f>IF(G2690="",0,1)</f>
        <v>0</v>
      </c>
      <c r="B2702" s="1629"/>
      <c r="C2702" s="1283"/>
      <c r="D2702" s="1548"/>
      <c r="E2702" s="1474" t="str">
        <f t="shared" si="257"/>
        <v/>
      </c>
      <c r="F2702" s="1789"/>
      <c r="G2702" s="1393" t="str">
        <f>G$77</f>
        <v>Rang concernant l'efficience énergétique</v>
      </c>
      <c r="H2702" s="1393"/>
      <c r="I2702" s="1394"/>
      <c r="J2702" s="1394"/>
      <c r="K2702" s="1394"/>
      <c r="L2702" s="1394"/>
      <c r="M2702" s="1388"/>
      <c r="N2702" s="2170" t="str">
        <f>N2690</f>
        <v/>
      </c>
      <c r="O2702" s="2170"/>
      <c r="P2702" s="2170"/>
      <c r="Q2702" s="2170"/>
      <c r="R2702" s="2170"/>
      <c r="S2702" s="2170"/>
      <c r="T2702" s="1396"/>
      <c r="U2702" s="1396"/>
      <c r="V2702" s="1396"/>
      <c r="W2702" s="989"/>
      <c r="X2702" s="1397"/>
      <c r="AJ2702" s="1298"/>
      <c r="AL2702" s="20"/>
    </row>
    <row r="2703" spans="1:81" s="1269" customFormat="1" ht="15">
      <c r="A2703" s="1704">
        <f>IF(G2690="",0,1)</f>
        <v>0</v>
      </c>
      <c r="B2703" s="1629"/>
      <c r="C2703" s="1283"/>
      <c r="D2703" s="1548"/>
      <c r="E2703" s="1474" t="str">
        <f t="shared" si="257"/>
        <v/>
      </c>
      <c r="F2703" s="1789"/>
      <c r="G2703" s="1393" t="str">
        <f>G$78</f>
        <v>Evaluation de la qualité énergétique</v>
      </c>
      <c r="H2703" s="1393"/>
      <c r="I2703" s="1394"/>
      <c r="J2703" s="1394"/>
      <c r="K2703" s="1394"/>
      <c r="L2703" s="1394"/>
      <c r="M2703" s="1388"/>
      <c r="N2703" s="2171" t="str">
        <f>O2690</f>
        <v/>
      </c>
      <c r="O2703" s="2171"/>
      <c r="P2703" s="2171"/>
      <c r="Q2703" s="2171"/>
      <c r="R2703" s="2171"/>
      <c r="S2703" s="2171"/>
      <c r="T2703" s="1268"/>
      <c r="U2703" s="1268"/>
      <c r="V2703" s="1268"/>
      <c r="W2703" s="989"/>
      <c r="X2703" s="1251"/>
      <c r="AJ2703" s="1298"/>
      <c r="AL2703" s="20"/>
    </row>
    <row r="2704" spans="1:81" s="1269" customFormat="1" ht="15">
      <c r="A2704" s="1704">
        <f>IF(G2690="",0,1)</f>
        <v>0</v>
      </c>
      <c r="B2704" s="1629"/>
      <c r="C2704" s="1283"/>
      <c r="D2704" s="1548"/>
      <c r="E2704" s="1474" t="str">
        <f t="shared" si="257"/>
        <v/>
      </c>
      <c r="F2704" s="1789"/>
      <c r="G2704" s="1265">
        <f>G$79</f>
        <v>0</v>
      </c>
      <c r="H2704" s="1265"/>
      <c r="I2704" s="1266"/>
      <c r="J2704" s="1266"/>
      <c r="K2704" s="1266"/>
      <c r="L2704" s="1266"/>
      <c r="M2704" s="1388"/>
      <c r="N2704" s="1399"/>
      <c r="O2704" s="1268"/>
      <c r="P2704" s="1268"/>
      <c r="Q2704" s="1268"/>
      <c r="R2704" s="1268"/>
      <c r="S2704" s="1268"/>
      <c r="T2704" s="1268"/>
      <c r="U2704" s="1268"/>
      <c r="V2704" s="1268"/>
      <c r="W2704" s="989"/>
      <c r="X2704" s="1251"/>
      <c r="AJ2704" s="1298"/>
      <c r="AL2704" s="20"/>
    </row>
    <row r="2705" spans="1:38" s="1269" customFormat="1" ht="15">
      <c r="A2705" s="1704">
        <f>IF(G2690="",0,1)</f>
        <v>0</v>
      </c>
      <c r="B2705" s="1629"/>
      <c r="C2705" s="1283"/>
      <c r="D2705" s="1548"/>
      <c r="E2705" s="1474" t="str">
        <f t="shared" si="257"/>
        <v/>
      </c>
      <c r="F2705" s="1789"/>
      <c r="G2705" s="1389" t="str">
        <f>G$80</f>
        <v>Consommation d'énergie de la serre</v>
      </c>
      <c r="H2705" s="1389"/>
      <c r="I2705" s="1390"/>
      <c r="J2705" s="1390"/>
      <c r="K2705" s="1390"/>
      <c r="L2705" s="1390"/>
      <c r="M2705" s="1388"/>
      <c r="N2705" s="2172">
        <f>S2690</f>
        <v>0</v>
      </c>
      <c r="O2705" s="2172"/>
      <c r="P2705" s="2172"/>
      <c r="Q2705" s="1401"/>
      <c r="R2705" s="1401"/>
      <c r="S2705" s="1401"/>
      <c r="T2705" s="1268"/>
      <c r="U2705" s="1268"/>
      <c r="V2705" s="1268"/>
      <c r="W2705" s="989"/>
      <c r="X2705" s="1251"/>
      <c r="AJ2705" s="1298"/>
      <c r="AL2705" s="20"/>
    </row>
    <row r="2706" spans="1:38" s="1269" customFormat="1" ht="15">
      <c r="A2706" s="1704">
        <f>IF(G2690="",0,1)</f>
        <v>0</v>
      </c>
      <c r="B2706" s="1629"/>
      <c r="C2706" s="1283"/>
      <c r="D2706" s="1548"/>
      <c r="E2706" s="1474" t="str">
        <f t="shared" si="257"/>
        <v/>
      </c>
      <c r="F2706" s="1789"/>
      <c r="G2706" s="1393" t="str">
        <f>G$81</f>
        <v>Distribution de chaleur Consommation d'énergie</v>
      </c>
      <c r="H2706" s="1393"/>
      <c r="I2706" s="1394"/>
      <c r="J2706" s="1394"/>
      <c r="K2706" s="1394"/>
      <c r="L2706" s="1394"/>
      <c r="M2706" s="1388"/>
      <c r="N2706" s="2182">
        <f>T2690</f>
        <v>0</v>
      </c>
      <c r="O2706" s="2182"/>
      <c r="P2706" s="2182"/>
      <c r="Q2706" s="1403"/>
      <c r="R2706" s="1403"/>
      <c r="S2706" s="1403"/>
      <c r="T2706" s="1268"/>
      <c r="U2706" s="1268"/>
      <c r="V2706" s="1268"/>
      <c r="W2706" s="989"/>
      <c r="X2706" s="1251"/>
      <c r="AJ2706" s="1298"/>
      <c r="AL2706" s="20"/>
    </row>
    <row r="2707" spans="1:38" s="1269" customFormat="1" ht="15">
      <c r="A2707" s="1704">
        <f>IF(G2690="",0,1)</f>
        <v>0</v>
      </c>
      <c r="B2707" s="1629"/>
      <c r="C2707" s="1283"/>
      <c r="D2707" s="1548"/>
      <c r="E2707" s="1474" t="str">
        <f t="shared" si="257"/>
        <v/>
      </c>
      <c r="F2707" s="1789"/>
      <c r="G2707" s="1554" t="str">
        <f>G$82</f>
        <v>Total de la consommation d'énergie Etat actuel</v>
      </c>
      <c r="H2707" s="1554"/>
      <c r="I2707" s="1555"/>
      <c r="J2707" s="1555"/>
      <c r="K2707" s="1555"/>
      <c r="L2707" s="1555"/>
      <c r="M2707" s="1556"/>
      <c r="N2707" s="2166" t="str">
        <f>U2690</f>
        <v/>
      </c>
      <c r="O2707" s="2166"/>
      <c r="P2707" s="2166"/>
      <c r="Q2707" s="1557"/>
      <c r="R2707" s="1557"/>
      <c r="S2707" s="1557"/>
      <c r="T2707" s="1268"/>
      <c r="U2707" s="1268"/>
      <c r="V2707" s="1268"/>
      <c r="W2707" s="989"/>
      <c r="X2707" s="1251"/>
      <c r="AJ2707" s="1298"/>
      <c r="AL2707" s="20"/>
    </row>
    <row r="2708" spans="1:38" s="787" customFormat="1" ht="15">
      <c r="A2708" s="1704">
        <f>IF(G2690="",0,1)</f>
        <v>0</v>
      </c>
      <c r="B2708" s="1629"/>
      <c r="C2708" s="1283"/>
      <c r="D2708" s="1548"/>
      <c r="E2708" s="1474" t="str">
        <f t="shared" si="257"/>
        <v/>
      </c>
      <c r="F2708" s="1789"/>
      <c r="G2708" s="1265">
        <f>G$83</f>
        <v>0</v>
      </c>
      <c r="H2708" s="1265"/>
      <c r="I2708" s="1266"/>
      <c r="J2708" s="1266"/>
      <c r="K2708" s="1266"/>
      <c r="L2708" s="1266"/>
      <c r="M2708" s="225"/>
      <c r="N2708" s="1404"/>
      <c r="O2708" s="1404"/>
      <c r="P2708" s="1404"/>
      <c r="Q2708" s="1404"/>
      <c r="R2708" s="1404"/>
      <c r="S2708" s="1404"/>
      <c r="T2708" s="1404"/>
      <c r="U2708" s="1404"/>
      <c r="V2708" s="1404"/>
      <c r="W2708" s="989"/>
    </row>
    <row r="2709" spans="1:38" s="1269" customFormat="1" ht="15">
      <c r="A2709" s="1704">
        <f>IF(G2690="",0,1)</f>
        <v>0</v>
      </c>
      <c r="B2709" s="1629"/>
      <c r="C2709" s="1283"/>
      <c r="D2709" s="1548"/>
      <c r="E2709" s="1474" t="str">
        <f t="shared" si="257"/>
        <v/>
      </c>
      <c r="F2709" s="1789"/>
      <c r="G2709" s="1389" t="str">
        <f>G$84</f>
        <v>Ecran thermique</v>
      </c>
      <c r="H2709" s="1389"/>
      <c r="I2709" s="1390"/>
      <c r="J2709" s="1390"/>
      <c r="K2709" s="1390"/>
      <c r="L2709" s="1390"/>
      <c r="M2709" s="1388"/>
      <c r="N2709" s="1558" t="str">
        <f>Z2690</f>
        <v/>
      </c>
      <c r="O2709" s="1401"/>
      <c r="P2709" s="1401"/>
      <c r="Q2709" s="1401"/>
      <c r="R2709" s="1401"/>
      <c r="S2709" s="1401"/>
      <c r="T2709" s="1268"/>
      <c r="U2709" s="1268"/>
      <c r="V2709" s="1268"/>
      <c r="W2709" s="989"/>
      <c r="X2709" s="1251"/>
      <c r="AJ2709" s="1298"/>
      <c r="AL2709" s="20"/>
    </row>
    <row r="2710" spans="1:38" s="1269" customFormat="1" ht="15">
      <c r="A2710" s="1704">
        <f>IF(G2690="",0,1)</f>
        <v>0</v>
      </c>
      <c r="B2710" s="1629"/>
      <c r="C2710" s="1283"/>
      <c r="D2710" s="1548"/>
      <c r="E2710" s="1474" t="str">
        <f t="shared" si="257"/>
        <v/>
      </c>
      <c r="F2710" s="1789"/>
      <c r="G2710" s="1393" t="str">
        <f>G$85</f>
        <v>Toit</v>
      </c>
      <c r="H2710" s="1393"/>
      <c r="I2710" s="1394"/>
      <c r="J2710" s="1394"/>
      <c r="K2710" s="1394"/>
      <c r="L2710" s="1394"/>
      <c r="M2710" s="1388"/>
      <c r="N2710" s="1559" t="str">
        <f>AA2690</f>
        <v/>
      </c>
      <c r="O2710" s="1403"/>
      <c r="P2710" s="1403"/>
      <c r="Q2710" s="1403"/>
      <c r="R2710" s="1403"/>
      <c r="S2710" s="1403"/>
      <c r="T2710" s="1268"/>
      <c r="U2710" s="1268"/>
      <c r="V2710" s="1268"/>
      <c r="W2710" s="989"/>
      <c r="X2710" s="1251"/>
      <c r="AJ2710" s="1298"/>
      <c r="AL2710" s="20"/>
    </row>
    <row r="2711" spans="1:38" s="1269" customFormat="1" ht="15">
      <c r="A2711" s="1704">
        <f>IF(G2690="",0,1)</f>
        <v>0</v>
      </c>
      <c r="B2711" s="1629"/>
      <c r="C2711" s="1283"/>
      <c r="D2711" s="1548"/>
      <c r="E2711" s="1474" t="str">
        <f t="shared" si="257"/>
        <v/>
      </c>
      <c r="F2711" s="1789"/>
      <c r="G2711" s="1393" t="str">
        <f>G$86</f>
        <v>Parois latérales et pignons</v>
      </c>
      <c r="H2711" s="1393"/>
      <c r="I2711" s="1394"/>
      <c r="J2711" s="1394"/>
      <c r="K2711" s="1394"/>
      <c r="L2711" s="1394"/>
      <c r="M2711" s="1388"/>
      <c r="N2711" s="1560" t="str">
        <f>AB2690</f>
        <v/>
      </c>
      <c r="O2711" s="1403"/>
      <c r="P2711" s="1403"/>
      <c r="Q2711" s="1403"/>
      <c r="R2711" s="1403"/>
      <c r="S2711" s="1403"/>
      <c r="T2711" s="1268"/>
      <c r="U2711" s="1268"/>
      <c r="V2711" s="1268"/>
      <c r="W2711" s="989"/>
      <c r="X2711" s="1251"/>
      <c r="AJ2711" s="1298"/>
      <c r="AL2711" s="20"/>
    </row>
    <row r="2712" spans="1:38" s="1269" customFormat="1" ht="15">
      <c r="A2712" s="1704">
        <f>IF(G2690="",0,1)</f>
        <v>0</v>
      </c>
      <c r="B2712" s="1629"/>
      <c r="C2712" s="1283"/>
      <c r="D2712" s="1548"/>
      <c r="E2712" s="1474" t="str">
        <f t="shared" si="257"/>
        <v/>
      </c>
      <c r="F2712" s="1789"/>
      <c r="G2712" s="1393" t="str">
        <f>G$87</f>
        <v>Etanchéité</v>
      </c>
      <c r="H2712" s="1393"/>
      <c r="I2712" s="1394"/>
      <c r="J2712" s="1394"/>
      <c r="K2712" s="1394"/>
      <c r="L2712" s="1394"/>
      <c r="M2712" s="1388"/>
      <c r="N2712" s="1560" t="str">
        <f>AC2690</f>
        <v/>
      </c>
      <c r="O2712" s="1403"/>
      <c r="P2712" s="1403"/>
      <c r="Q2712" s="1403"/>
      <c r="R2712" s="1403"/>
      <c r="S2712" s="1403"/>
      <c r="T2712" s="1268"/>
      <c r="U2712" s="1268"/>
      <c r="V2712" s="1268"/>
      <c r="W2712" s="989"/>
      <c r="X2712" s="1251"/>
      <c r="AJ2712" s="1298"/>
      <c r="AL2712" s="20"/>
    </row>
    <row r="2713" spans="1:38" s="1269" customFormat="1" ht="15">
      <c r="A2713" s="1704">
        <f>IF(G2690="",0,1)</f>
        <v>0</v>
      </c>
      <c r="B2713" s="1629"/>
      <c r="C2713" s="1283"/>
      <c r="D2713" s="1548"/>
      <c r="E2713" s="1474" t="str">
        <f t="shared" si="257"/>
        <v/>
      </c>
      <c r="F2713" s="1789"/>
      <c r="G2713" s="1393" t="str">
        <f>G$88</f>
        <v>Gestion climatique</v>
      </c>
      <c r="H2713" s="1393"/>
      <c r="I2713" s="1394"/>
      <c r="J2713" s="1394"/>
      <c r="K2713" s="1394"/>
      <c r="L2713" s="1394"/>
      <c r="M2713" s="1388"/>
      <c r="N2713" s="1560" t="str">
        <f>AD2690</f>
        <v/>
      </c>
      <c r="O2713" s="1403"/>
      <c r="P2713" s="1403"/>
      <c r="Q2713" s="1403"/>
      <c r="R2713" s="1403"/>
      <c r="S2713" s="1403"/>
      <c r="T2713" s="1268"/>
      <c r="U2713" s="1268"/>
      <c r="V2713" s="1268"/>
      <c r="W2713" s="989"/>
      <c r="X2713" s="1251"/>
      <c r="AJ2713" s="1298"/>
      <c r="AL2713" s="20"/>
    </row>
    <row r="2714" spans="1:38" s="1269" customFormat="1" ht="15">
      <c r="A2714" s="1704">
        <f>IF(G2690="",0,1)</f>
        <v>0</v>
      </c>
      <c r="B2714" s="1629"/>
      <c r="C2714" s="1283"/>
      <c r="D2714" s="1548"/>
      <c r="E2714" s="1474" t="str">
        <f t="shared" si="257"/>
        <v/>
      </c>
      <c r="F2714" s="1789"/>
      <c r="G2714" s="1265"/>
      <c r="H2714" s="1265"/>
      <c r="I2714" s="1266"/>
      <c r="J2714" s="1266"/>
      <c r="K2714" s="1266"/>
      <c r="L2714" s="1266"/>
      <c r="M2714" s="1405"/>
      <c r="N2714" s="1268"/>
      <c r="O2714" s="1268"/>
      <c r="P2714" s="1268"/>
      <c r="Q2714" s="1268"/>
      <c r="R2714" s="1268"/>
      <c r="S2714" s="1268"/>
      <c r="T2714" s="1268"/>
      <c r="U2714" s="1268"/>
      <c r="V2714" s="1268"/>
      <c r="W2714" s="989"/>
      <c r="X2714" s="1251"/>
      <c r="AJ2714" s="1298"/>
      <c r="AL2714" s="20"/>
    </row>
    <row r="2715" spans="1:38" s="1269" customFormat="1" ht="15">
      <c r="A2715" s="1704">
        <f>IF(G2690="",0,1)</f>
        <v>0</v>
      </c>
      <c r="B2715" s="1629"/>
      <c r="C2715" s="1283"/>
      <c r="D2715" s="1548"/>
      <c r="E2715" s="1474" t="str">
        <f t="shared" si="257"/>
        <v/>
      </c>
      <c r="F2715" s="1789"/>
      <c r="G2715" s="1406"/>
      <c r="H2715" s="1266"/>
      <c r="I2715" s="1266"/>
      <c r="J2715" s="1266"/>
      <c r="K2715" s="1266"/>
      <c r="L2715" s="1266"/>
      <c r="M2715" s="1399"/>
      <c r="N2715" s="1268"/>
      <c r="O2715" s="1268"/>
      <c r="P2715" s="1268"/>
      <c r="Q2715" s="1268"/>
      <c r="R2715" s="1268"/>
      <c r="S2715" s="1268"/>
      <c r="T2715" s="1268"/>
      <c r="U2715" s="1268"/>
      <c r="V2715" s="1268"/>
      <c r="W2715" s="989"/>
      <c r="X2715" s="1251"/>
      <c r="AJ2715" s="1298"/>
      <c r="AL2715" s="20"/>
    </row>
    <row r="2716" spans="1:38" s="1269" customFormat="1" ht="15">
      <c r="A2716" s="1704">
        <f>IF(G2690="",0,1)</f>
        <v>0</v>
      </c>
      <c r="B2716" s="1629"/>
      <c r="C2716" s="1283"/>
      <c r="D2716" s="1548"/>
      <c r="E2716" s="1474" t="str">
        <f t="shared" si="257"/>
        <v/>
      </c>
      <c r="F2716" s="1789"/>
      <c r="G2716" s="1406"/>
      <c r="H2716" s="1266"/>
      <c r="I2716" s="1266"/>
      <c r="J2716" s="1266"/>
      <c r="K2716" s="1266"/>
      <c r="L2716" s="1266"/>
      <c r="M2716" s="1399"/>
      <c r="N2716" s="1268"/>
      <c r="O2716" s="1268"/>
      <c r="P2716" s="1268"/>
      <c r="Q2716" s="1268"/>
      <c r="R2716" s="1268"/>
      <c r="S2716" s="1268"/>
      <c r="T2716" s="1268"/>
      <c r="U2716" s="1268"/>
      <c r="V2716" s="1268"/>
      <c r="W2716" s="989"/>
      <c r="X2716" s="1251"/>
      <c r="AJ2716" s="1298"/>
      <c r="AL2716" s="20"/>
    </row>
    <row r="2717" spans="1:38" s="1269" customFormat="1" ht="15">
      <c r="A2717" s="1704">
        <f>IF(G2690="",0,1)</f>
        <v>0</v>
      </c>
      <c r="B2717" s="1629"/>
      <c r="C2717" s="1283"/>
      <c r="D2717" s="1548"/>
      <c r="E2717" s="1474" t="str">
        <f t="shared" si="257"/>
        <v/>
      </c>
      <c r="F2717" s="1789"/>
      <c r="G2717" s="1406"/>
      <c r="H2717" s="1266"/>
      <c r="I2717" s="1266"/>
      <c r="J2717" s="1266"/>
      <c r="K2717" s="1266"/>
      <c r="L2717" s="1266"/>
      <c r="M2717" s="1399"/>
      <c r="N2717" s="1268"/>
      <c r="O2717" s="1268"/>
      <c r="P2717" s="1268"/>
      <c r="Q2717" s="1268"/>
      <c r="R2717" s="1268"/>
      <c r="S2717" s="1268"/>
      <c r="T2717" s="1268"/>
      <c r="U2717" s="1268"/>
      <c r="V2717" s="1268"/>
      <c r="W2717" s="989"/>
      <c r="X2717" s="1251"/>
      <c r="AJ2717" s="1298"/>
      <c r="AL2717" s="20"/>
    </row>
    <row r="2718" spans="1:38" s="1292" customFormat="1" ht="17.25" customHeight="1">
      <c r="A2718" s="1704">
        <f>IF(G2690="",0,1)</f>
        <v>0</v>
      </c>
      <c r="B2718" s="1629"/>
      <c r="C2718" s="1283"/>
      <c r="D2718" s="677"/>
      <c r="E2718" s="1474" t="str">
        <f t="shared" si="257"/>
        <v/>
      </c>
      <c r="F2718" s="1789"/>
      <c r="G2718" s="779"/>
      <c r="H2718" s="779"/>
      <c r="I2718" s="779"/>
      <c r="J2718" s="779"/>
      <c r="K2718" s="779"/>
      <c r="L2718" s="779"/>
      <c r="M2718" s="779"/>
      <c r="N2718" s="779"/>
      <c r="O2718" s="779"/>
      <c r="P2718" s="779"/>
      <c r="Q2718" s="779"/>
      <c r="R2718" s="779"/>
      <c r="S2718" s="779"/>
      <c r="T2718" s="779"/>
      <c r="U2718" s="2167"/>
      <c r="V2718" s="2167"/>
      <c r="W2718" s="989"/>
    </row>
    <row r="2719" spans="1:38" s="1292" customFormat="1" ht="21.75" customHeight="1" thickBot="1">
      <c r="A2719" s="1704">
        <f>IF(G2690="",0,1)</f>
        <v>0</v>
      </c>
      <c r="B2719" s="1629"/>
      <c r="C2719" s="1283"/>
      <c r="D2719" s="677"/>
      <c r="E2719" s="1474" t="str">
        <f t="shared" si="257"/>
        <v/>
      </c>
      <c r="F2719" s="1789"/>
      <c r="G2719" s="777" t="str">
        <f>CONCATENATE(G2690, G$40)</f>
        <v>: Recommandations spécifiques d'investissement</v>
      </c>
      <c r="H2719" s="777"/>
      <c r="I2719" s="777"/>
      <c r="J2719" s="777"/>
      <c r="K2719" s="777"/>
      <c r="L2719" s="777"/>
      <c r="M2719" s="777"/>
      <c r="N2719" s="777"/>
      <c r="O2719" s="777"/>
      <c r="P2719" s="777"/>
      <c r="Q2719" s="777"/>
      <c r="R2719" s="777"/>
      <c r="S2719" s="777"/>
      <c r="T2719" s="777"/>
      <c r="U2719" s="1410"/>
      <c r="V2719" s="1410"/>
      <c r="W2719" s="1410"/>
      <c r="X2719" s="1410"/>
    </row>
    <row r="2720" spans="1:38" s="1292" customFormat="1" ht="21.75" customHeight="1">
      <c r="A2720" s="1704">
        <f>IF(G2690="",0,1)</f>
        <v>0</v>
      </c>
      <c r="B2720" s="1629"/>
      <c r="C2720" s="1283"/>
      <c r="D2720" s="677"/>
      <c r="E2720" s="1474" t="str">
        <f t="shared" si="257"/>
        <v/>
      </c>
      <c r="F2720" s="1789"/>
      <c r="G2720" s="779"/>
      <c r="H2720" s="779"/>
      <c r="I2720" s="779"/>
      <c r="J2720" s="779"/>
      <c r="K2720" s="779"/>
      <c r="L2720" s="779"/>
      <c r="M2720" s="779"/>
      <c r="N2720" s="779"/>
      <c r="O2720" s="779"/>
      <c r="P2720" s="779"/>
      <c r="Q2720" s="779"/>
      <c r="R2720" s="779"/>
      <c r="S2720" s="779"/>
      <c r="T2720" s="779"/>
      <c r="U2720" s="1423"/>
      <c r="V2720" s="1423"/>
      <c r="W2720" s="1423"/>
      <c r="AG2720" s="1292" t="s">
        <v>242</v>
      </c>
      <c r="AI2720" s="1292" t="s">
        <v>872</v>
      </c>
    </row>
    <row r="2721" spans="1:38" s="1292" customFormat="1" ht="16" customHeight="1">
      <c r="A2721" s="1704">
        <f>IF(G2690="",0,1)</f>
        <v>0</v>
      </c>
      <c r="B2721" s="1629"/>
      <c r="C2721" s="1283"/>
      <c r="D2721" s="677"/>
      <c r="E2721" s="1474" t="str">
        <f t="shared" si="257"/>
        <v/>
      </c>
      <c r="F2721" s="1789"/>
      <c r="G2721" s="1309" t="str">
        <f>G$96</f>
        <v>Elément</v>
      </c>
      <c r="H2721" s="1309"/>
      <c r="I2721" s="1309"/>
      <c r="J2721" s="1309"/>
      <c r="K2721" s="1309" t="str">
        <f>K$96</f>
        <v>Mesure</v>
      </c>
      <c r="L2721" s="1309"/>
      <c r="M2721" s="1309"/>
      <c r="N2721" s="1309"/>
      <c r="O2721" s="1309"/>
      <c r="P2721" s="1309"/>
      <c r="Q2721" s="1309"/>
      <c r="R2721" s="1309" t="str">
        <f>R$96</f>
        <v>Réalisation</v>
      </c>
      <c r="S2721" s="1310" t="str">
        <f>S$96</f>
        <v>Economie</v>
      </c>
      <c r="T2721" s="1310"/>
      <c r="U2721" s="2180" t="s">
        <v>74</v>
      </c>
      <c r="V2721" s="2180"/>
      <c r="W2721" s="2180"/>
      <c r="X2721" s="1310" t="str">
        <f>X$96</f>
        <v>Economies</v>
      </c>
      <c r="AA2721" s="101" t="s">
        <v>903</v>
      </c>
      <c r="AD2721" s="101" t="s">
        <v>902</v>
      </c>
      <c r="AG2721" s="101" t="s">
        <v>532</v>
      </c>
      <c r="AI2721" s="101" t="s">
        <v>902</v>
      </c>
    </row>
    <row r="2722" spans="1:38" s="1292" customFormat="1" ht="16" customHeight="1">
      <c r="A2722" s="1704">
        <f>IF(G2690="",0,1)</f>
        <v>0</v>
      </c>
      <c r="B2722" s="1629"/>
      <c r="C2722" s="1283"/>
      <c r="D2722" s="677"/>
      <c r="E2722" s="1474" t="str">
        <f t="shared" si="257"/>
        <v/>
      </c>
      <c r="F2722" s="1789"/>
      <c r="G2722" s="1311"/>
      <c r="H2722" s="1311"/>
      <c r="I2722" s="1311"/>
      <c r="J2722" s="1311"/>
      <c r="K2722" s="1311"/>
      <c r="L2722" s="1311"/>
      <c r="M2722" s="1311"/>
      <c r="N2722" s="1311"/>
      <c r="O2722" s="1311"/>
      <c r="P2722" s="1311"/>
      <c r="Q2722" s="1311"/>
      <c r="R2722" s="1311"/>
      <c r="S2722" s="1312" t="str">
        <f>S$97</f>
        <v>calculée</v>
      </c>
      <c r="T2722" s="1312"/>
      <c r="U2722" s="1312"/>
      <c r="V2722" s="1312"/>
      <c r="W2722" s="1312"/>
      <c r="X2722" s="1312" t="str">
        <f>X$97</f>
        <v>des mesures</v>
      </c>
      <c r="Z2722" s="2165" t="s">
        <v>594</v>
      </c>
      <c r="AA2722" s="2165" t="str">
        <f>$R$40</f>
        <v>d'ici à 4 ans</v>
      </c>
      <c r="AB2722" s="2165" t="str">
        <f>$R$41</f>
        <v>d'ici à 8 ans</v>
      </c>
      <c r="AD2722" s="2165" t="str">
        <f>$R$40</f>
        <v>d'ici à 4 ans</v>
      </c>
      <c r="AE2722" s="2165" t="str">
        <f>$R$41</f>
        <v>d'ici à 8 ans</v>
      </c>
      <c r="AG2722" s="2165" t="str">
        <f>$R$40</f>
        <v>d'ici à 4 ans</v>
      </c>
      <c r="AH2722" s="2165" t="str">
        <f>$R$41</f>
        <v>d'ici à 8 ans</v>
      </c>
      <c r="AI2722" s="2165" t="str">
        <f>$R$40</f>
        <v>d'ici à 4 ans</v>
      </c>
      <c r="AJ2722" s="2165" t="str">
        <f>$R$41</f>
        <v>d'ici à 8 ans</v>
      </c>
    </row>
    <row r="2723" spans="1:38" s="1292" customFormat="1" ht="16" customHeight="1">
      <c r="A2723" s="1704">
        <f>IF(G2690="",0,1)</f>
        <v>0</v>
      </c>
      <c r="B2723" s="1629"/>
      <c r="C2723" s="1283"/>
      <c r="D2723" s="677"/>
      <c r="E2723" s="1474" t="str">
        <f t="shared" ref="E2723:E2754" si="258">IF((SUM(A2723:C2723))&gt;0,G$42,"")</f>
        <v/>
      </c>
      <c r="F2723" s="1789"/>
      <c r="G2723" s="1311"/>
      <c r="H2723" s="1311"/>
      <c r="I2723" s="1311"/>
      <c r="J2723" s="1311"/>
      <c r="K2723" s="1311"/>
      <c r="L2723" s="1311"/>
      <c r="M2723" s="1311"/>
      <c r="N2723" s="1311"/>
      <c r="O2723" s="1311"/>
      <c r="P2723" s="1311"/>
      <c r="Q2723" s="1311"/>
      <c r="R2723" s="1311"/>
      <c r="S2723" s="1312"/>
      <c r="T2723" s="1312"/>
      <c r="U2723" s="1312"/>
      <c r="V2723" s="1312"/>
      <c r="W2723" s="1312"/>
      <c r="X2723" s="1312" t="str">
        <f>X$98</f>
        <v>choisies</v>
      </c>
      <c r="Z2723" s="2165"/>
      <c r="AA2723" s="2165"/>
      <c r="AB2723" s="2165"/>
      <c r="AD2723" s="2165"/>
      <c r="AE2723" s="2165"/>
      <c r="AG2723" s="2165"/>
      <c r="AH2723" s="2165"/>
      <c r="AI2723" s="2165"/>
      <c r="AJ2723" s="2165"/>
    </row>
    <row r="2724" spans="1:38" s="1292" customFormat="1" ht="16" customHeight="1">
      <c r="A2724" s="1704">
        <f>IF(G2690="",0,1)</f>
        <v>0</v>
      </c>
      <c r="B2724" s="1629"/>
      <c r="C2724" s="1283"/>
      <c r="D2724" s="677"/>
      <c r="E2724" s="1474" t="str">
        <f t="shared" si="258"/>
        <v/>
      </c>
      <c r="F2724" s="1789"/>
      <c r="G2724" s="1313"/>
      <c r="H2724" s="1313"/>
      <c r="I2724" s="1313"/>
      <c r="J2724" s="1313"/>
      <c r="K2724" s="1313"/>
      <c r="L2724" s="1313"/>
      <c r="M2724" s="1313"/>
      <c r="N2724" s="1313"/>
      <c r="O2724" s="1313"/>
      <c r="P2724" s="1313"/>
      <c r="Q2724" s="1313"/>
      <c r="R2724" s="1313"/>
      <c r="S2724" s="1314" t="s">
        <v>5</v>
      </c>
      <c r="T2724" s="1314"/>
      <c r="U2724" s="2181" t="str">
        <f>U$99</f>
        <v>[oui/non]</v>
      </c>
      <c r="V2724" s="2181"/>
      <c r="W2724" s="2181"/>
      <c r="X2724" s="1314" t="s">
        <v>5</v>
      </c>
      <c r="Z2724" s="2165"/>
      <c r="AA2724" s="2165"/>
      <c r="AB2724" s="2165"/>
      <c r="AD2724" s="2165"/>
      <c r="AE2724" s="2165"/>
      <c r="AG2724" s="2165"/>
      <c r="AH2724" s="2165"/>
      <c r="AI2724" s="2165"/>
      <c r="AJ2724" s="2165"/>
    </row>
    <row r="2725" spans="1:38" s="1292" customFormat="1" ht="16" customHeight="1">
      <c r="A2725" s="1704">
        <f>IF(G2690="",0,1)</f>
        <v>0</v>
      </c>
      <c r="B2725" s="1629"/>
      <c r="C2725" s="1283"/>
      <c r="D2725" s="677"/>
      <c r="E2725" s="1474" t="str">
        <f t="shared" si="258"/>
        <v/>
      </c>
      <c r="F2725" s="1789"/>
      <c r="G2725" s="1311"/>
      <c r="H2725" s="1311"/>
      <c r="I2725" s="1311"/>
      <c r="J2725" s="1311"/>
      <c r="K2725" s="1311"/>
      <c r="L2725" s="1311"/>
      <c r="M2725" s="1311"/>
      <c r="N2725" s="1311"/>
      <c r="O2725" s="1311"/>
      <c r="P2725" s="1311"/>
      <c r="Q2725" s="1311"/>
      <c r="R2725" s="1311"/>
      <c r="T2725" s="1312"/>
      <c r="U2725" s="1312"/>
      <c r="V2725" s="1312"/>
      <c r="Z2725" s="2165"/>
      <c r="AA2725" s="2165"/>
      <c r="AB2725" s="2165"/>
      <c r="AD2725" s="2165"/>
      <c r="AE2725" s="2165"/>
      <c r="AG2725" s="2165"/>
      <c r="AH2725" s="2165"/>
      <c r="AI2725" s="2165"/>
      <c r="AJ2725" s="2165"/>
    </row>
    <row r="2726" spans="1:38" s="1292" customFormat="1" ht="12" customHeight="1">
      <c r="A2726" s="1704">
        <f>IF(G2690="",0,1)</f>
        <v>0</v>
      </c>
      <c r="B2726" s="1629"/>
      <c r="C2726" s="1283"/>
      <c r="D2726" s="677"/>
      <c r="E2726" s="1474" t="str">
        <f t="shared" si="258"/>
        <v/>
      </c>
      <c r="F2726" s="1789"/>
      <c r="G2726" s="1315"/>
      <c r="H2726" s="1315"/>
      <c r="I2726" s="1315"/>
      <c r="J2726" s="1315"/>
      <c r="K2726" s="1315"/>
      <c r="L2726" s="1315"/>
      <c r="M2726" s="1315"/>
      <c r="N2726" s="1315"/>
      <c r="O2726" s="1315"/>
      <c r="P2726" s="1315"/>
      <c r="Q2726" s="1315"/>
      <c r="R2726" s="1315"/>
      <c r="S2726" s="1315"/>
      <c r="T2726" s="1315"/>
      <c r="U2726" s="1312"/>
      <c r="V2726" s="1315"/>
      <c r="W2726" s="1315"/>
      <c r="X2726" s="1315"/>
      <c r="Z2726" s="2165"/>
      <c r="AA2726" s="2165"/>
      <c r="AB2726" s="2165"/>
      <c r="AD2726" s="2165"/>
      <c r="AE2726" s="2165"/>
      <c r="AG2726" s="2165"/>
      <c r="AH2726" s="2165"/>
      <c r="AI2726" s="2165"/>
      <c r="AJ2726" s="2165"/>
    </row>
    <row r="2727" spans="1:38" s="737" customFormat="1" ht="17" customHeight="1">
      <c r="A2727" s="1704">
        <f>IF(G2690="",0,1)</f>
        <v>0</v>
      </c>
      <c r="B2727" s="1655"/>
      <c r="C2727" s="1283"/>
      <c r="D2727" s="1561"/>
      <c r="E2727" s="1474" t="str">
        <f t="shared" si="258"/>
        <v/>
      </c>
      <c r="F2727" s="1789"/>
      <c r="G2727" s="1316"/>
      <c r="H2727" s="1317" t="str">
        <f>H$102</f>
        <v>Ecran thermique</v>
      </c>
      <c r="I2727" s="1317"/>
      <c r="J2727" s="1317"/>
      <c r="K2727" s="2173" t="str">
        <f>AF2690</f>
        <v/>
      </c>
      <c r="L2727" s="2173"/>
      <c r="M2727" s="2173"/>
      <c r="N2727" s="2173"/>
      <c r="O2727" s="2173"/>
      <c r="P2727" s="2173"/>
      <c r="Q2727" s="2173"/>
      <c r="R2727" s="1318" t="str">
        <f>IF(S2727=0,"",IF(BC2690=Q$40,R$40,R$41))</f>
        <v>d'ici à 8 ans</v>
      </c>
      <c r="S2727" s="1319" t="str">
        <f>AT2690</f>
        <v/>
      </c>
      <c r="T2727" s="1319"/>
      <c r="U2727" s="1319"/>
      <c r="V2727" s="527"/>
      <c r="W2727" s="1320"/>
      <c r="X2727" s="1319" t="str">
        <f>IF(V2727=V$41,0,S2727)</f>
        <v/>
      </c>
      <c r="Z2727" s="1321">
        <f>IF(S2727=0,1,IF(V2727=V$41,2,3))</f>
        <v>3</v>
      </c>
      <c r="AA2727" s="1322">
        <f>IF(R2727=AA2722,S2727,0)</f>
        <v>0</v>
      </c>
      <c r="AB2727" s="1322" t="str">
        <f>IF(R2727=AB2722,S2727,0)</f>
        <v/>
      </c>
      <c r="AC2727" s="1292"/>
      <c r="AD2727" s="1322">
        <f>IF(R2727=AD2722,X2727,0)</f>
        <v>0</v>
      </c>
      <c r="AE2727" s="1322" t="str">
        <f>IF(R2727=AE2722,X2727,0)</f>
        <v/>
      </c>
      <c r="AF2727" s="40"/>
      <c r="AG2727" s="1322">
        <f>AD2727</f>
        <v>0</v>
      </c>
      <c r="AH2727" s="1562" t="str">
        <f>AE2727</f>
        <v/>
      </c>
      <c r="AI2727" s="1563">
        <f>IF(W2727=AI2722,AC2727,0)</f>
        <v>0</v>
      </c>
      <c r="AJ2727" s="1563">
        <f>IF(W2727=AJ2722,AC2727,0)</f>
        <v>0</v>
      </c>
      <c r="AK2727" s="40"/>
      <c r="AL2727" s="40"/>
    </row>
    <row r="2728" spans="1:38" s="737" customFormat="1" ht="47" customHeight="1">
      <c r="A2728" s="1704">
        <f>IF(G2690="",0,1)</f>
        <v>0</v>
      </c>
      <c r="B2728" s="1655"/>
      <c r="C2728" s="1283"/>
      <c r="D2728" s="1561"/>
      <c r="E2728" s="1474" t="str">
        <f t="shared" si="258"/>
        <v/>
      </c>
      <c r="F2728" s="1789"/>
      <c r="G2728" s="1323"/>
      <c r="H2728" s="1324"/>
      <c r="I2728" s="1324"/>
      <c r="J2728" s="1324"/>
      <c r="K2728" s="2174"/>
      <c r="L2728" s="2174"/>
      <c r="M2728" s="2174"/>
      <c r="N2728" s="2174"/>
      <c r="O2728" s="2174"/>
      <c r="P2728" s="2174"/>
      <c r="Q2728" s="2174"/>
      <c r="R2728" s="1325"/>
      <c r="S2728" s="1326"/>
      <c r="T2728" s="1326"/>
      <c r="U2728" s="1326"/>
      <c r="V2728" s="1326"/>
      <c r="W2728" s="1326"/>
      <c r="X2728" s="1326"/>
      <c r="AC2728" s="1292"/>
      <c r="AF2728" s="40"/>
      <c r="AI2728" s="1443"/>
      <c r="AJ2728" s="1443"/>
      <c r="AK2728" s="40"/>
      <c r="AL2728" s="40"/>
    </row>
    <row r="2729" spans="1:38" s="737" customFormat="1" ht="17" customHeight="1">
      <c r="A2729" s="1704">
        <f>IF(G2690="",0,1)</f>
        <v>0</v>
      </c>
      <c r="B2729" s="1655"/>
      <c r="C2729" s="1283"/>
      <c r="D2729" s="1561"/>
      <c r="E2729" s="1474" t="str">
        <f t="shared" si="258"/>
        <v/>
      </c>
      <c r="F2729" s="1789"/>
      <c r="G2729" s="1316"/>
      <c r="H2729" s="1317" t="str">
        <f>H$104</f>
        <v>Toit</v>
      </c>
      <c r="I2729" s="1317"/>
      <c r="J2729" s="1317"/>
      <c r="K2729" s="2173" t="str">
        <f>AG2690</f>
        <v/>
      </c>
      <c r="L2729" s="2173"/>
      <c r="M2729" s="2173"/>
      <c r="N2729" s="2173"/>
      <c r="O2729" s="2173"/>
      <c r="P2729" s="2173"/>
      <c r="Q2729" s="2173"/>
      <c r="R2729" s="1318" t="str">
        <f>IF(S2729=0,"",IF(BD2690=Q$40,R$40,R$41))</f>
        <v>d'ici à 8 ans</v>
      </c>
      <c r="S2729" s="1327" t="str">
        <f>AU2690</f>
        <v/>
      </c>
      <c r="T2729" s="1327"/>
      <c r="U2729" s="1327"/>
      <c r="V2729" s="527"/>
      <c r="W2729" s="1320"/>
      <c r="X2729" s="1319" t="str">
        <f>IF(V2729=V$41,0,S2729)</f>
        <v/>
      </c>
      <c r="Z2729" s="1328">
        <f>IF(S2729=0,1,IF(V2729=V$41,2,3))</f>
        <v>3</v>
      </c>
      <c r="AA2729" s="1322">
        <f>IF(R2729=AA2722,S2729,0)</f>
        <v>0</v>
      </c>
      <c r="AB2729" s="1322" t="str">
        <f>IF(R2729=AB2722,S2729,0)</f>
        <v/>
      </c>
      <c r="AC2729" s="1292"/>
      <c r="AD2729" s="1322">
        <f>IF(R2729=AD2722,X2729,0)</f>
        <v>0</v>
      </c>
      <c r="AE2729" s="1322" t="str">
        <f>IF(R2729=AE2722,X2729,0)</f>
        <v/>
      </c>
      <c r="AF2729" s="40"/>
      <c r="AG2729" s="1322">
        <f>AD2729</f>
        <v>0</v>
      </c>
      <c r="AH2729" s="1562" t="str">
        <f>AE2729</f>
        <v/>
      </c>
      <c r="AI2729" s="1563">
        <f>IF(W2729=AI2722,AC2729,0)</f>
        <v>0</v>
      </c>
      <c r="AJ2729" s="1563">
        <f>IF(W2729=AJ2722,AC2729,0)</f>
        <v>0</v>
      </c>
      <c r="AK2729" s="40"/>
      <c r="AL2729" s="40"/>
    </row>
    <row r="2730" spans="1:38" s="737" customFormat="1" ht="92" customHeight="1">
      <c r="A2730" s="1704">
        <f>IF(G2690="",0,1)</f>
        <v>0</v>
      </c>
      <c r="B2730" s="1655"/>
      <c r="C2730" s="1283"/>
      <c r="D2730" s="1561"/>
      <c r="E2730" s="1474" t="str">
        <f t="shared" si="258"/>
        <v/>
      </c>
      <c r="F2730" s="1789"/>
      <c r="G2730" s="1323"/>
      <c r="H2730" s="1324"/>
      <c r="I2730" s="1324"/>
      <c r="J2730" s="1324"/>
      <c r="K2730" s="2174"/>
      <c r="L2730" s="2174"/>
      <c r="M2730" s="2174"/>
      <c r="N2730" s="2174"/>
      <c r="O2730" s="2174"/>
      <c r="P2730" s="2174"/>
      <c r="Q2730" s="2174"/>
      <c r="R2730" s="1325"/>
      <c r="S2730" s="1326"/>
      <c r="T2730" s="1326"/>
      <c r="U2730" s="1326"/>
      <c r="V2730" s="1326"/>
      <c r="W2730" s="1326"/>
      <c r="X2730" s="1326"/>
      <c r="AC2730" s="1292"/>
      <c r="AF2730" s="40"/>
      <c r="AI2730" s="1443"/>
      <c r="AJ2730" s="1443"/>
      <c r="AK2730" s="40"/>
      <c r="AL2730" s="40"/>
    </row>
    <row r="2731" spans="1:38" s="737" customFormat="1" ht="17" customHeight="1">
      <c r="A2731" s="1704">
        <f>IF(G2690="",0,1)</f>
        <v>0</v>
      </c>
      <c r="B2731" s="1655"/>
      <c r="C2731" s="1283"/>
      <c r="D2731" s="1561"/>
      <c r="E2731" s="1474" t="str">
        <f t="shared" si="258"/>
        <v/>
      </c>
      <c r="F2731" s="1789"/>
      <c r="G2731" s="1316"/>
      <c r="H2731" s="1317" t="str">
        <f>H$106</f>
        <v>Parois latérales et pignons</v>
      </c>
      <c r="I2731" s="1317"/>
      <c r="J2731" s="1317"/>
      <c r="K2731" s="2173" t="str">
        <f>AH2690</f>
        <v/>
      </c>
      <c r="L2731" s="2173"/>
      <c r="M2731" s="2173"/>
      <c r="N2731" s="2173"/>
      <c r="O2731" s="2173"/>
      <c r="P2731" s="2173"/>
      <c r="Q2731" s="2173"/>
      <c r="R2731" s="1318" t="str">
        <f>IF(S2731=0,"",IF(BE2690=Q$40,R$40,R$41))</f>
        <v>d'ici à 8 ans</v>
      </c>
      <c r="S2731" s="1327" t="str">
        <f>AV2690</f>
        <v/>
      </c>
      <c r="T2731" s="1327"/>
      <c r="U2731" s="1327"/>
      <c r="V2731" s="527"/>
      <c r="W2731" s="1320"/>
      <c r="X2731" s="1319" t="str">
        <f>IF(V2731=V$41,0,S2731)</f>
        <v/>
      </c>
      <c r="Z2731" s="1328">
        <f>IF(S2731=0,1,IF(V2731=V$41,2,3))</f>
        <v>3</v>
      </c>
      <c r="AA2731" s="1322">
        <f>IF(R2731=AA2722,S2731,0)</f>
        <v>0</v>
      </c>
      <c r="AB2731" s="1322" t="str">
        <f>IF(R2731=AB2722,S2731,0)</f>
        <v/>
      </c>
      <c r="AC2731" s="1292"/>
      <c r="AD2731" s="1322">
        <f>IF(R2731=AD2722,X2731,0)</f>
        <v>0</v>
      </c>
      <c r="AE2731" s="1322" t="str">
        <f>IF(R2731=AE2722,X2731,0)</f>
        <v/>
      </c>
      <c r="AF2731" s="40"/>
      <c r="AG2731" s="1322">
        <f>AD2731</f>
        <v>0</v>
      </c>
      <c r="AH2731" s="1562" t="str">
        <f>AE2731</f>
        <v/>
      </c>
      <c r="AI2731" s="1563">
        <f>IF(W2731=AI2722,AC2731,0)</f>
        <v>0</v>
      </c>
      <c r="AJ2731" s="1563">
        <f>IF(W2731=AJ2722,AC2731,0)</f>
        <v>0</v>
      </c>
      <c r="AK2731" s="40"/>
      <c r="AL2731" s="40"/>
    </row>
    <row r="2732" spans="1:38" s="737" customFormat="1" ht="34" customHeight="1">
      <c r="A2732" s="1704">
        <f>IF(G2690="",0,1)</f>
        <v>0</v>
      </c>
      <c r="B2732" s="1655"/>
      <c r="C2732" s="1283"/>
      <c r="D2732" s="1561"/>
      <c r="E2732" s="1474" t="str">
        <f t="shared" si="258"/>
        <v/>
      </c>
      <c r="F2732" s="1789"/>
      <c r="G2732" s="1323"/>
      <c r="H2732" s="1324"/>
      <c r="I2732" s="1324"/>
      <c r="J2732" s="1324"/>
      <c r="K2732" s="2174"/>
      <c r="L2732" s="2174"/>
      <c r="M2732" s="2174"/>
      <c r="N2732" s="2174"/>
      <c r="O2732" s="2174"/>
      <c r="P2732" s="2174"/>
      <c r="Q2732" s="2174"/>
      <c r="R2732" s="1325"/>
      <c r="S2732" s="1326"/>
      <c r="T2732" s="1326"/>
      <c r="U2732" s="1326"/>
      <c r="V2732" s="1326"/>
      <c r="W2732" s="1326"/>
      <c r="X2732" s="1326"/>
      <c r="AC2732" s="1292"/>
      <c r="AI2732" s="1443"/>
      <c r="AJ2732" s="1443"/>
      <c r="AK2732" s="40"/>
      <c r="AL2732" s="40"/>
    </row>
    <row r="2733" spans="1:38" s="737" customFormat="1" ht="17" customHeight="1">
      <c r="A2733" s="1704">
        <f>IF(G2690="",0,1)</f>
        <v>0</v>
      </c>
      <c r="B2733" s="1655"/>
      <c r="C2733" s="1283"/>
      <c r="D2733" s="1561"/>
      <c r="E2733" s="1474" t="str">
        <f t="shared" si="258"/>
        <v/>
      </c>
      <c r="F2733" s="1789"/>
      <c r="G2733" s="1316"/>
      <c r="H2733" s="1317" t="str">
        <f>H$108</f>
        <v>Etanchéité</v>
      </c>
      <c r="I2733" s="1317"/>
      <c r="J2733" s="1317"/>
      <c r="K2733" s="2173" t="str">
        <f>AI2690</f>
        <v/>
      </c>
      <c r="L2733" s="2173"/>
      <c r="M2733" s="2173"/>
      <c r="N2733" s="2173"/>
      <c r="O2733" s="2173"/>
      <c r="P2733" s="2173"/>
      <c r="Q2733" s="2173"/>
      <c r="R2733" s="1318" t="str">
        <f>IF(S2733=0,"",IF(BF2690=Q$40,R$40,R$41))</f>
        <v>d'ici à 8 ans</v>
      </c>
      <c r="S2733" s="1327" t="str">
        <f>AW2690</f>
        <v/>
      </c>
      <c r="T2733" s="1327"/>
      <c r="U2733" s="1327"/>
      <c r="V2733" s="527"/>
      <c r="W2733" s="1320"/>
      <c r="X2733" s="1319" t="str">
        <f>IF(V2733=V$41,0,S2733)</f>
        <v/>
      </c>
      <c r="Z2733" s="1328">
        <f>IF(S2733=0,1,IF(V2733=V$41,2,3))</f>
        <v>3</v>
      </c>
      <c r="AA2733" s="1322">
        <f>IF(R2733=AA2722,S2733,0)</f>
        <v>0</v>
      </c>
      <c r="AB2733" s="1322" t="str">
        <f>IF(R2733=AB2722,S2733,0)</f>
        <v/>
      </c>
      <c r="AC2733" s="1292"/>
      <c r="AD2733" s="1322">
        <f>IF(R2733=AD2722,X2733,0)</f>
        <v>0</v>
      </c>
      <c r="AE2733" s="1322" t="str">
        <f>IF(R2733=AE2722,X2733,0)</f>
        <v/>
      </c>
      <c r="AF2733" s="40"/>
      <c r="AG2733" s="1322">
        <f>AD2733</f>
        <v>0</v>
      </c>
      <c r="AH2733" s="1562" t="str">
        <f>AE2733</f>
        <v/>
      </c>
      <c r="AI2733" s="1563">
        <f>IF(W2733=AI2722,AC2733,0)</f>
        <v>0</v>
      </c>
      <c r="AJ2733" s="1563">
        <f>IF(W2733=AJ2722,AC2733,0)</f>
        <v>0</v>
      </c>
      <c r="AK2733" s="40"/>
      <c r="AL2733" s="40"/>
    </row>
    <row r="2734" spans="1:38" s="737" customFormat="1" ht="47" customHeight="1">
      <c r="A2734" s="1704">
        <f>IF(G2690="",0,1)</f>
        <v>0</v>
      </c>
      <c r="B2734" s="1655"/>
      <c r="C2734" s="1283"/>
      <c r="D2734" s="1561"/>
      <c r="E2734" s="1474" t="str">
        <f t="shared" si="258"/>
        <v/>
      </c>
      <c r="F2734" s="1789"/>
      <c r="G2734" s="1323"/>
      <c r="H2734" s="1324"/>
      <c r="I2734" s="1324"/>
      <c r="J2734" s="1324"/>
      <c r="K2734" s="2174"/>
      <c r="L2734" s="2174"/>
      <c r="M2734" s="2174"/>
      <c r="N2734" s="2174"/>
      <c r="O2734" s="2174"/>
      <c r="P2734" s="2174"/>
      <c r="Q2734" s="2174"/>
      <c r="R2734" s="1325"/>
      <c r="S2734" s="1326"/>
      <c r="T2734" s="1326"/>
      <c r="U2734" s="1326"/>
      <c r="V2734" s="1326"/>
      <c r="W2734" s="1326"/>
      <c r="X2734" s="1326"/>
      <c r="AC2734" s="1292"/>
      <c r="AE2734" s="40"/>
      <c r="AF2734" s="40"/>
      <c r="AH2734" s="40"/>
      <c r="AI2734" s="1443"/>
      <c r="AJ2734" s="44"/>
      <c r="AK2734" s="40"/>
      <c r="AL2734" s="40"/>
    </row>
    <row r="2735" spans="1:38" s="737" customFormat="1" ht="17" customHeight="1">
      <c r="A2735" s="1704">
        <f>IF(G2690="",0,1)</f>
        <v>0</v>
      </c>
      <c r="B2735" s="1655"/>
      <c r="C2735" s="1283"/>
      <c r="D2735" s="1561"/>
      <c r="E2735" s="1474" t="str">
        <f t="shared" si="258"/>
        <v/>
      </c>
      <c r="F2735" s="1789"/>
      <c r="G2735" s="1316"/>
      <c r="H2735" s="1317" t="str">
        <f>H$110</f>
        <v>Gestion du climat</v>
      </c>
      <c r="I2735" s="1317"/>
      <c r="J2735" s="1317"/>
      <c r="K2735" s="2173" t="str">
        <f>AJ2690</f>
        <v/>
      </c>
      <c r="L2735" s="2173"/>
      <c r="M2735" s="2173"/>
      <c r="N2735" s="2173"/>
      <c r="O2735" s="2173"/>
      <c r="P2735" s="2173"/>
      <c r="Q2735" s="2173"/>
      <c r="R2735" s="1318" t="str">
        <f>IF(S2735=0,"",IF(BG2690=Q$40,R$40,R$41))</f>
        <v>d'ici à 8 ans</v>
      </c>
      <c r="S2735" s="1327" t="str">
        <f>AX2690</f>
        <v/>
      </c>
      <c r="T2735" s="1327"/>
      <c r="U2735" s="1327"/>
      <c r="V2735" s="527"/>
      <c r="W2735" s="1320"/>
      <c r="X2735" s="1319" t="str">
        <f>IF(V2735=V$41,0,S2735)</f>
        <v/>
      </c>
      <c r="Z2735" s="1328">
        <f>IF(S2735=0,1,IF(V2735=V$41,2,3))</f>
        <v>3</v>
      </c>
      <c r="AA2735" s="1322">
        <f>IF(R2735=AA2722,S2735,0)</f>
        <v>0</v>
      </c>
      <c r="AB2735" s="1322" t="str">
        <f>IF(R2735=AB2722,S2735,0)</f>
        <v/>
      </c>
      <c r="AC2735" s="1292"/>
      <c r="AD2735" s="1322">
        <f>IF(R2735=AD2722,X2735,0)</f>
        <v>0</v>
      </c>
      <c r="AE2735" s="1322" t="str">
        <f>IF(R2735=AE2722,X2735,0)</f>
        <v/>
      </c>
      <c r="AF2735" s="40"/>
      <c r="AG2735" s="1322">
        <f>AD2735</f>
        <v>0</v>
      </c>
      <c r="AH2735" s="1562" t="str">
        <f>AE2735</f>
        <v/>
      </c>
      <c r="AI2735" s="1563">
        <f>IF(W2735=AI2722,AC2735,0)</f>
        <v>0</v>
      </c>
      <c r="AJ2735" s="1563">
        <f>IF(W2735=AJ2722,AC2735,0)</f>
        <v>0</v>
      </c>
      <c r="AK2735" s="40"/>
      <c r="AL2735" s="40"/>
    </row>
    <row r="2736" spans="1:38" s="737" customFormat="1" ht="24" customHeight="1">
      <c r="A2736" s="1704">
        <f>IF(G2690="",0,1)</f>
        <v>0</v>
      </c>
      <c r="B2736" s="1655"/>
      <c r="C2736" s="1283"/>
      <c r="D2736" s="1561"/>
      <c r="E2736" s="1474" t="str">
        <f t="shared" si="258"/>
        <v/>
      </c>
      <c r="F2736" s="1789"/>
      <c r="G2736" s="1323"/>
      <c r="H2736" s="1324"/>
      <c r="I2736" s="1324"/>
      <c r="J2736" s="1324"/>
      <c r="K2736" s="2174"/>
      <c r="L2736" s="2174"/>
      <c r="M2736" s="2174"/>
      <c r="N2736" s="2174"/>
      <c r="O2736" s="2174"/>
      <c r="P2736" s="2174"/>
      <c r="Q2736" s="2174"/>
      <c r="R2736" s="1325"/>
      <c r="S2736" s="1326"/>
      <c r="T2736" s="1326"/>
      <c r="U2736" s="1326"/>
      <c r="V2736" s="1326"/>
      <c r="W2736" s="1326"/>
      <c r="X2736" s="1326"/>
      <c r="AC2736" s="1292"/>
      <c r="AE2736" s="40"/>
      <c r="AF2736" s="40"/>
      <c r="AH2736" s="40"/>
      <c r="AJ2736" s="40"/>
      <c r="AK2736" s="40"/>
      <c r="AL2736" s="40"/>
    </row>
    <row r="2737" spans="1:38" s="737" customFormat="1" ht="17" customHeight="1">
      <c r="A2737" s="1704">
        <f>IF(G2690="",0,1)</f>
        <v>0</v>
      </c>
      <c r="B2737" s="1655"/>
      <c r="C2737" s="1283"/>
      <c r="D2737" s="1561"/>
      <c r="E2737" s="1474" t="str">
        <f t="shared" si="258"/>
        <v/>
      </c>
      <c r="F2737" s="1789"/>
      <c r="G2737" s="1316"/>
      <c r="H2737" s="1317" t="str">
        <f>H$112</f>
        <v>Isolation des conduites</v>
      </c>
      <c r="I2737" s="1317"/>
      <c r="J2737" s="1317"/>
      <c r="K2737" s="2173" t="str">
        <f>AK2690</f>
        <v/>
      </c>
      <c r="L2737" s="2173"/>
      <c r="M2737" s="2173"/>
      <c r="N2737" s="2173"/>
      <c r="O2737" s="2173"/>
      <c r="P2737" s="2173"/>
      <c r="Q2737" s="2173"/>
      <c r="R2737" s="1318" t="str">
        <f>IF(S2737=0,"",IF(BH2690=Q$40,R$40,R$41))</f>
        <v>d'ici à 8 ans</v>
      </c>
      <c r="S2737" s="1327" t="str">
        <f>AY2690</f>
        <v/>
      </c>
      <c r="T2737" s="1327"/>
      <c r="U2737" s="1327"/>
      <c r="V2737" s="527"/>
      <c r="W2737" s="1320"/>
      <c r="X2737" s="1319" t="str">
        <f>IF(V2737=V$41,0,S2737)</f>
        <v/>
      </c>
      <c r="Z2737" s="1328">
        <f>IF(S2737=0,1,IF(V2737=V$41,2,3))</f>
        <v>3</v>
      </c>
      <c r="AA2737" s="1322">
        <f>IF(R2737=AA2722,S2737,0)</f>
        <v>0</v>
      </c>
      <c r="AB2737" s="1322" t="str">
        <f>IF(R2737=AB2722,S2737,0)</f>
        <v/>
      </c>
      <c r="AC2737" s="1292"/>
      <c r="AD2737" s="1322">
        <f>IF(R2737=AD2722,X2737,0)</f>
        <v>0</v>
      </c>
      <c r="AE2737" s="1322" t="str">
        <f>IF(R2737=AE2722,X2737,0)</f>
        <v/>
      </c>
      <c r="AF2737" s="40"/>
      <c r="AH2737" s="40"/>
      <c r="AI2737" s="1322">
        <f>AD2737</f>
        <v>0</v>
      </c>
      <c r="AJ2737" s="1322" t="str">
        <f>AE2737</f>
        <v/>
      </c>
      <c r="AK2737" s="40"/>
      <c r="AL2737" s="40"/>
    </row>
    <row r="2738" spans="1:38" s="737" customFormat="1" ht="15" customHeight="1">
      <c r="A2738" s="1704">
        <f>IF(G2690="",0,1)</f>
        <v>0</v>
      </c>
      <c r="B2738" s="1655"/>
      <c r="C2738" s="1283"/>
      <c r="D2738" s="1561"/>
      <c r="E2738" s="1474" t="str">
        <f t="shared" si="258"/>
        <v/>
      </c>
      <c r="F2738" s="1789"/>
      <c r="G2738" s="1323"/>
      <c r="H2738" s="1324"/>
      <c r="I2738" s="1324"/>
      <c r="J2738" s="1324"/>
      <c r="K2738" s="2174"/>
      <c r="L2738" s="2174"/>
      <c r="M2738" s="2174"/>
      <c r="N2738" s="2174"/>
      <c r="O2738" s="2174"/>
      <c r="P2738" s="2174"/>
      <c r="Q2738" s="2174"/>
      <c r="R2738" s="1325"/>
      <c r="S2738" s="1326"/>
      <c r="T2738" s="1326"/>
      <c r="U2738" s="1326"/>
      <c r="V2738" s="1326"/>
      <c r="W2738" s="1326"/>
      <c r="X2738" s="1326"/>
      <c r="AC2738" s="1292"/>
      <c r="AE2738" s="40"/>
      <c r="AF2738" s="40"/>
      <c r="AH2738" s="40"/>
      <c r="AJ2738" s="40"/>
      <c r="AK2738" s="40"/>
      <c r="AL2738" s="40"/>
    </row>
    <row r="2739" spans="1:38" s="737" customFormat="1" ht="17" customHeight="1">
      <c r="A2739" s="1704">
        <f>IF(G2690="",0,1)</f>
        <v>0</v>
      </c>
      <c r="B2739" s="1655"/>
      <c r="C2739" s="1283"/>
      <c r="D2739" s="1561"/>
      <c r="E2739" s="1474" t="str">
        <f t="shared" si="258"/>
        <v/>
      </c>
      <c r="F2739" s="1789"/>
      <c r="G2739" s="1316"/>
      <c r="H2739" s="1317" t="str">
        <f>H$114</f>
        <v>Isolation du distributeur de chauffage</v>
      </c>
      <c r="I2739" s="1317"/>
      <c r="J2739" s="1317"/>
      <c r="K2739" s="2173" t="str">
        <f>AL2690</f>
        <v/>
      </c>
      <c r="L2739" s="2173"/>
      <c r="M2739" s="2173"/>
      <c r="N2739" s="2173"/>
      <c r="O2739" s="2173"/>
      <c r="P2739" s="2173"/>
      <c r="Q2739" s="2173"/>
      <c r="R2739" s="1318" t="str">
        <f>IF(S2739=0,"",IF(BI2690=Q$40,R$40,R$41))</f>
        <v>d'ici à 8 ans</v>
      </c>
      <c r="S2739" s="1327" t="str">
        <f>AZ2690</f>
        <v/>
      </c>
      <c r="T2739" s="1327"/>
      <c r="U2739" s="1327"/>
      <c r="V2739" s="527"/>
      <c r="W2739" s="1320"/>
      <c r="X2739" s="1319" t="str">
        <f>IF(V2739=V$41,0,S2739)</f>
        <v/>
      </c>
      <c r="Z2739" s="1328">
        <f>IF(S2739=0,1,IF(V2739=V$41,2,3))</f>
        <v>3</v>
      </c>
      <c r="AA2739" s="1322">
        <f>IF(R2739=AA$97,S2739,0)</f>
        <v>0</v>
      </c>
      <c r="AB2739" s="1322" t="str">
        <f>IF(R2739=AB$97,S2739,0)</f>
        <v/>
      </c>
      <c r="AC2739" s="1292"/>
      <c r="AD2739" s="1322">
        <f>IF(R2739=AD$97,X2739,0)</f>
        <v>0</v>
      </c>
      <c r="AE2739" s="1322" t="str">
        <f>IF(R2739=AE$97,X2739,0)</f>
        <v/>
      </c>
      <c r="AF2739" s="40"/>
      <c r="AH2739" s="40"/>
      <c r="AI2739" s="1322">
        <f>AD2739</f>
        <v>0</v>
      </c>
      <c r="AJ2739" s="1322" t="str">
        <f>AE2739</f>
        <v/>
      </c>
      <c r="AK2739" s="40"/>
      <c r="AL2739" s="40"/>
    </row>
    <row r="2740" spans="1:38" s="737" customFormat="1" ht="17" customHeight="1">
      <c r="A2740" s="1704">
        <f>IF(G2690="",0,1)</f>
        <v>0</v>
      </c>
      <c r="B2740" s="1655"/>
      <c r="C2740" s="1283"/>
      <c r="D2740" s="1561"/>
      <c r="E2740" s="1474" t="str">
        <f t="shared" si="258"/>
        <v/>
      </c>
      <c r="F2740" s="1789"/>
      <c r="G2740" s="1323"/>
      <c r="H2740" s="1324"/>
      <c r="I2740" s="1324"/>
      <c r="J2740" s="1324"/>
      <c r="K2740" s="2174"/>
      <c r="L2740" s="2174"/>
      <c r="M2740" s="2174"/>
      <c r="N2740" s="2174"/>
      <c r="O2740" s="2174"/>
      <c r="P2740" s="2174"/>
      <c r="Q2740" s="2174"/>
      <c r="R2740" s="1325"/>
      <c r="S2740" s="1326"/>
      <c r="T2740" s="1326"/>
      <c r="U2740" s="1326"/>
      <c r="V2740" s="1326"/>
      <c r="W2740" s="1326"/>
      <c r="X2740" s="1326"/>
      <c r="AC2740" s="1292"/>
      <c r="AE2740" s="40"/>
      <c r="AF2740" s="40"/>
      <c r="AH2740" s="40"/>
      <c r="AJ2740" s="40"/>
      <c r="AK2740" s="40"/>
      <c r="AL2740" s="40"/>
    </row>
    <row r="2741" spans="1:38" s="1292" customFormat="1" ht="18" customHeight="1">
      <c r="A2741" s="1704">
        <f>IF(G2690="",0,1)</f>
        <v>0</v>
      </c>
      <c r="B2741" s="1629"/>
      <c r="C2741" s="1283"/>
      <c r="D2741" s="1564">
        <f>IF(I2741="",-1,0)</f>
        <v>-1</v>
      </c>
      <c r="E2741" s="1474" t="str">
        <f t="shared" si="258"/>
        <v/>
      </c>
      <c r="F2741" s="1789"/>
      <c r="G2741" s="1329" t="str">
        <f>G$116</f>
        <v>Total</v>
      </c>
      <c r="H2741" s="1329"/>
      <c r="I2741" s="1330"/>
      <c r="J2741" s="1331"/>
      <c r="K2741" s="1332">
        <f>AK2691</f>
        <v>0</v>
      </c>
      <c r="L2741" s="1332"/>
      <c r="M2741" s="1332"/>
      <c r="N2741" s="1332"/>
      <c r="O2741" s="1332"/>
      <c r="P2741" s="1332"/>
      <c r="Q2741" s="1332"/>
      <c r="R2741" s="1332"/>
      <c r="S2741" s="1286">
        <f>SUM(S2727:S2740)</f>
        <v>0</v>
      </c>
      <c r="T2741" s="1333"/>
      <c r="U2741" s="1286"/>
      <c r="V2741" s="1286">
        <f>SUM(V2727:V2740)</f>
        <v>0</v>
      </c>
      <c r="W2741" s="1286">
        <f>SUM(W2727:W2740)</f>
        <v>0</v>
      </c>
      <c r="X2741" s="1286">
        <f>SUM(X2727:X2740)</f>
        <v>0</v>
      </c>
      <c r="Y2741" s="2"/>
      <c r="Z2741" s="2"/>
      <c r="AA2741" s="1334">
        <f>SUM(AA2727:AA2740)</f>
        <v>0</v>
      </c>
      <c r="AB2741" s="1334">
        <f>SUM(AB2727:AB2740)</f>
        <v>0</v>
      </c>
      <c r="AD2741" s="1334">
        <f>SUM(AD2727:AD2740)</f>
        <v>0</v>
      </c>
      <c r="AE2741" s="1334">
        <f>SUM(AE2727:AE2740)</f>
        <v>0</v>
      </c>
      <c r="AF2741" s="1415"/>
      <c r="AG2741" s="1334">
        <f>SUM(AG2727:AG2740)</f>
        <v>0</v>
      </c>
      <c r="AH2741" s="1334">
        <f>SUM(AH2727:AH2740)</f>
        <v>0</v>
      </c>
      <c r="AI2741" s="1334">
        <f>SUM(AI2727:AI2740)</f>
        <v>0</v>
      </c>
      <c r="AJ2741" s="1334">
        <f>SUM(AJ2727:AJ2740)</f>
        <v>0</v>
      </c>
      <c r="AK2741" s="1415"/>
      <c r="AL2741" s="1415"/>
    </row>
    <row r="2742" spans="1:38" s="731" customFormat="1" ht="25" customHeight="1">
      <c r="A2742" s="1704">
        <f>IF(G2690="",0,1)</f>
        <v>0</v>
      </c>
      <c r="B2742" s="1629"/>
      <c r="C2742" s="1283"/>
      <c r="D2742" s="1561"/>
      <c r="E2742" s="1474" t="str">
        <f t="shared" si="258"/>
        <v/>
      </c>
      <c r="F2742" s="1789"/>
      <c r="G2742" s="1315"/>
      <c r="H2742" s="1335"/>
      <c r="I2742" s="1336"/>
      <c r="J2742" s="1337"/>
      <c r="K2742" s="1338"/>
      <c r="L2742" s="1338"/>
      <c r="M2742" s="1338"/>
      <c r="N2742" s="1338"/>
      <c r="O2742" s="1338"/>
      <c r="P2742" s="1338"/>
      <c r="Q2742" s="1338"/>
      <c r="R2742" s="1338"/>
      <c r="S2742" s="1337"/>
      <c r="T2742" s="1337"/>
      <c r="U2742" s="1337"/>
      <c r="V2742" s="1339"/>
      <c r="W2742" s="989"/>
      <c r="X2742" s="2"/>
      <c r="Y2742" s="2"/>
      <c r="Z2742" s="2"/>
      <c r="AA2742" s="2"/>
      <c r="AB2742" s="2"/>
      <c r="AC2742" s="1292"/>
      <c r="AD2742" s="1415"/>
      <c r="AE2742" s="1415"/>
      <c r="AF2742" s="1415"/>
      <c r="AG2742" s="1415"/>
      <c r="AH2742" s="1415"/>
      <c r="AI2742" s="1415"/>
      <c r="AJ2742" s="1415"/>
      <c r="AK2742" s="1415"/>
      <c r="AL2742" s="1415"/>
    </row>
    <row r="2743" spans="1:38" s="1279" customFormat="1" ht="19" customHeight="1">
      <c r="A2743" s="1704">
        <f>IF(G2690="",0,1)</f>
        <v>0</v>
      </c>
      <c r="B2743" s="1704"/>
      <c r="C2743" s="1565"/>
      <c r="D2743" s="1566"/>
      <c r="E2743" s="1474" t="str">
        <f t="shared" si="258"/>
        <v/>
      </c>
      <c r="F2743" s="1789"/>
      <c r="G2743" s="1340"/>
      <c r="H2743" s="1341" t="str">
        <f>H$118</f>
        <v>Economies</v>
      </c>
      <c r="I2743" s="1342"/>
      <c r="J2743" s="1343"/>
      <c r="K2743" s="1344" t="str">
        <f>K$118</f>
        <v>Ensemble des mesures 1</v>
      </c>
      <c r="L2743" s="1345"/>
      <c r="M2743" s="1261"/>
      <c r="N2743" s="1346"/>
      <c r="O2743" s="1346"/>
      <c r="P2743" s="1346"/>
      <c r="Q2743" s="1346"/>
      <c r="R2743" s="1346"/>
      <c r="S2743" s="1347">
        <f>AA2741</f>
        <v>0</v>
      </c>
      <c r="T2743" s="1261"/>
      <c r="U2743" s="1261"/>
      <c r="V2743" s="1261"/>
      <c r="W2743" s="1348"/>
      <c r="X2743" s="1349">
        <f>AD2741</f>
        <v>0</v>
      </c>
      <c r="Y2743" s="1350"/>
      <c r="Z2743" s="1350"/>
      <c r="AA2743" s="1350"/>
      <c r="AB2743" s="1350"/>
      <c r="AC2743" s="1350"/>
    </row>
    <row r="2744" spans="1:38" s="1355" customFormat="1" ht="19" customHeight="1">
      <c r="A2744" s="1704">
        <f>IF(G2690="",0,1)</f>
        <v>0</v>
      </c>
      <c r="B2744" s="1646"/>
      <c r="C2744" s="1565"/>
      <c r="D2744" s="1567"/>
      <c r="E2744" s="1474" t="str">
        <f t="shared" si="258"/>
        <v/>
      </c>
      <c r="F2744" s="1789"/>
      <c r="G2744" s="1351"/>
      <c r="H2744" s="1352" t="s">
        <v>100</v>
      </c>
      <c r="I2744" s="1353"/>
      <c r="J2744" s="1354"/>
      <c r="K2744" s="1344" t="str">
        <f>K$119</f>
        <v>Ensemble des mesures 2</v>
      </c>
      <c r="L2744" s="1345"/>
      <c r="M2744" s="1261"/>
      <c r="N2744" s="1346"/>
      <c r="O2744" s="1346"/>
      <c r="P2744" s="1346"/>
      <c r="Q2744" s="1346"/>
      <c r="R2744" s="1346"/>
      <c r="S2744" s="1347">
        <f>AB2741</f>
        <v>0</v>
      </c>
      <c r="T2744" s="1261"/>
      <c r="U2744" s="1261"/>
      <c r="V2744" s="1261"/>
      <c r="W2744" s="1348"/>
      <c r="X2744" s="1349">
        <f>AE2741</f>
        <v>0</v>
      </c>
      <c r="Y2744" s="208"/>
      <c r="Z2744" s="208"/>
      <c r="AA2744" s="208"/>
      <c r="AB2744" s="208"/>
      <c r="AC2744" s="208"/>
      <c r="AD2744" s="198"/>
      <c r="AE2744" s="198"/>
      <c r="AF2744" s="198"/>
      <c r="AG2744" s="198"/>
      <c r="AH2744" s="198"/>
      <c r="AI2744" s="198"/>
      <c r="AJ2744" s="198"/>
      <c r="AK2744" s="198"/>
      <c r="AL2744" s="198"/>
    </row>
    <row r="2745" spans="1:38" s="1368" customFormat="1" ht="19" customHeight="1">
      <c r="A2745" s="1704">
        <f>IF(G2690="",0,1)</f>
        <v>0</v>
      </c>
      <c r="B2745" s="1709"/>
      <c r="C2745" s="1568"/>
      <c r="D2745" s="1569"/>
      <c r="E2745" s="1474" t="str">
        <f t="shared" si="258"/>
        <v/>
      </c>
      <c r="F2745" s="1789"/>
      <c r="G2745" s="1359"/>
      <c r="H2745" s="1360"/>
      <c r="I2745" s="1361"/>
      <c r="J2745" s="1360"/>
      <c r="K2745" s="1414" t="str">
        <f>K$120</f>
        <v>Total (ensemble des mesures 1+2)</v>
      </c>
      <c r="L2745" s="1363"/>
      <c r="M2745" s="1364"/>
      <c r="N2745" s="1362"/>
      <c r="O2745" s="1362"/>
      <c r="P2745" s="1362"/>
      <c r="Q2745" s="1362"/>
      <c r="R2745" s="1362"/>
      <c r="S2745" s="1365">
        <f>SUM(S2743:S2744)</f>
        <v>0</v>
      </c>
      <c r="T2745" s="1364"/>
      <c r="U2745" s="1364"/>
      <c r="V2745" s="1364"/>
      <c r="W2745" s="1366"/>
      <c r="X2745" s="1367">
        <f>SUM(X2743:X2744)</f>
        <v>0</v>
      </c>
      <c r="Y2745" s="933"/>
      <c r="Z2745" s="933"/>
      <c r="AA2745" s="933"/>
      <c r="AB2745" s="933"/>
      <c r="AC2745" s="933"/>
      <c r="AD2745" s="21"/>
      <c r="AE2745" s="21"/>
      <c r="AF2745" s="21"/>
      <c r="AG2745" s="21"/>
      <c r="AH2745" s="21"/>
      <c r="AI2745" s="21"/>
      <c r="AJ2745" s="21"/>
      <c r="AK2745" s="21"/>
      <c r="AL2745" s="21"/>
    </row>
    <row r="2746" spans="1:38" s="731" customFormat="1" ht="25" customHeight="1">
      <c r="A2746" s="1704">
        <f>IF(G2690="",0,1)</f>
        <v>0</v>
      </c>
      <c r="B2746" s="1629"/>
      <c r="C2746" s="1283"/>
      <c r="D2746" s="1561"/>
      <c r="E2746" s="1474" t="str">
        <f t="shared" si="258"/>
        <v/>
      </c>
      <c r="F2746" s="1789"/>
      <c r="G2746" s="1315"/>
      <c r="H2746" s="1335"/>
      <c r="I2746" s="1336"/>
      <c r="J2746" s="1337"/>
      <c r="K2746" s="1338"/>
      <c r="L2746" s="1338"/>
      <c r="M2746" s="1338"/>
      <c r="N2746" s="1338"/>
      <c r="O2746" s="1338"/>
      <c r="P2746" s="1338"/>
      <c r="Q2746" s="1338"/>
      <c r="R2746" s="1338"/>
      <c r="S2746" s="1337"/>
      <c r="T2746" s="1337"/>
      <c r="U2746" s="1337"/>
      <c r="V2746" s="1339"/>
      <c r="W2746" s="989"/>
      <c r="X2746" s="2"/>
      <c r="Y2746" s="2"/>
      <c r="Z2746" s="2"/>
      <c r="AA2746" s="2"/>
      <c r="AB2746" s="2"/>
      <c r="AC2746" s="1291"/>
      <c r="AD2746" s="1415"/>
      <c r="AE2746" s="1415"/>
      <c r="AF2746" s="1415"/>
      <c r="AG2746" s="1415"/>
      <c r="AH2746" s="1415"/>
      <c r="AI2746" s="1415"/>
      <c r="AJ2746" s="1415"/>
      <c r="AK2746" s="1415"/>
      <c r="AL2746" s="1415"/>
    </row>
    <row r="2747" spans="1:38" s="731" customFormat="1" ht="25" customHeight="1">
      <c r="A2747" s="1704">
        <f>IF(G2690="",0,1)</f>
        <v>0</v>
      </c>
      <c r="B2747" s="1629"/>
      <c r="C2747" s="1283"/>
      <c r="D2747" s="1561"/>
      <c r="E2747" s="1474" t="str">
        <f t="shared" si="258"/>
        <v/>
      </c>
      <c r="F2747" s="1789"/>
      <c r="G2747" s="1315"/>
      <c r="H2747" s="1619" t="s">
        <v>909</v>
      </c>
      <c r="I2747" s="1369"/>
      <c r="J2747" s="1369"/>
      <c r="K2747" s="1369"/>
      <c r="L2747" s="1369"/>
      <c r="M2747" s="1369"/>
      <c r="N2747" s="1369"/>
      <c r="O2747" s="1369"/>
      <c r="P2747" s="1369"/>
      <c r="Q2747" s="1369"/>
      <c r="R2747" s="1369"/>
      <c r="S2747" s="1369"/>
      <c r="T2747" s="1369"/>
      <c r="U2747" s="1369"/>
      <c r="V2747" s="1369"/>
      <c r="W2747" s="1369"/>
      <c r="X2747" s="2"/>
      <c r="Y2747" s="2"/>
      <c r="Z2747" s="2"/>
      <c r="AA2747" s="2"/>
      <c r="AB2747" s="2"/>
      <c r="AC2747" s="1291"/>
      <c r="AD2747" s="1415"/>
      <c r="AE2747" s="1415"/>
      <c r="AF2747" s="1415"/>
      <c r="AG2747" s="1415"/>
      <c r="AH2747" s="1415"/>
      <c r="AI2747" s="1415"/>
      <c r="AJ2747" s="1415"/>
      <c r="AK2747" s="1415"/>
      <c r="AL2747" s="1415"/>
    </row>
    <row r="2748" spans="1:38" s="731" customFormat="1" ht="84" customHeight="1">
      <c r="A2748" s="1704">
        <f>IF(G2690="",0,1)</f>
        <v>0</v>
      </c>
      <c r="B2748" s="1629"/>
      <c r="C2748" s="1283"/>
      <c r="D2748" s="1561"/>
      <c r="E2748" s="1474" t="str">
        <f t="shared" si="258"/>
        <v/>
      </c>
      <c r="F2748" s="1789"/>
      <c r="G2748" s="1315"/>
      <c r="H2748" s="2188"/>
      <c r="I2748" s="2189"/>
      <c r="J2748" s="2189"/>
      <c r="K2748" s="2189"/>
      <c r="L2748" s="2189"/>
      <c r="M2748" s="2189"/>
      <c r="N2748" s="2189"/>
      <c r="O2748" s="2189"/>
      <c r="P2748" s="2189"/>
      <c r="Q2748" s="2189"/>
      <c r="R2748" s="2189"/>
      <c r="S2748" s="2189"/>
      <c r="T2748" s="2189"/>
      <c r="U2748" s="2189"/>
      <c r="V2748" s="2189"/>
      <c r="W2748" s="2190"/>
      <c r="X2748" s="2"/>
      <c r="Y2748" s="2"/>
      <c r="Z2748" s="2"/>
      <c r="AA2748" s="2"/>
      <c r="AB2748" s="2"/>
      <c r="AC2748" s="1291"/>
      <c r="AD2748" s="1415"/>
      <c r="AE2748" s="1415"/>
      <c r="AF2748" s="1415"/>
      <c r="AG2748" s="1415"/>
      <c r="AH2748" s="1415"/>
      <c r="AI2748" s="1415"/>
      <c r="AJ2748" s="1415"/>
      <c r="AK2748" s="1415"/>
      <c r="AL2748" s="1415"/>
    </row>
    <row r="2749" spans="1:38" s="731" customFormat="1" ht="25" customHeight="1">
      <c r="A2749" s="1704">
        <f>IF(G2690="",0,1)</f>
        <v>0</v>
      </c>
      <c r="B2749" s="1629"/>
      <c r="C2749" s="1283"/>
      <c r="D2749" s="1561"/>
      <c r="E2749" s="1474" t="str">
        <f t="shared" si="258"/>
        <v/>
      </c>
      <c r="F2749" s="1789"/>
      <c r="G2749" s="1315"/>
      <c r="H2749" s="1335"/>
      <c r="I2749" s="1336"/>
      <c r="J2749" s="1336"/>
      <c r="K2749" s="1336"/>
      <c r="L2749" s="1336"/>
      <c r="M2749" s="1336"/>
      <c r="N2749" s="1336"/>
      <c r="O2749" s="1336"/>
      <c r="P2749" s="1336"/>
      <c r="Q2749" s="1336"/>
      <c r="R2749" s="1336"/>
      <c r="S2749" s="1336"/>
      <c r="T2749" s="1336"/>
      <c r="U2749" s="1336"/>
      <c r="V2749" s="1336"/>
      <c r="W2749" s="1336"/>
      <c r="X2749" s="2"/>
      <c r="Y2749" s="2"/>
      <c r="Z2749" s="2"/>
      <c r="AA2749" s="2"/>
      <c r="AB2749" s="2"/>
      <c r="AC2749" s="1291"/>
      <c r="AD2749" s="1415"/>
      <c r="AE2749" s="1415"/>
      <c r="AF2749" s="1415"/>
      <c r="AG2749" s="1415"/>
      <c r="AH2749" s="1415"/>
      <c r="AI2749" s="1415"/>
      <c r="AJ2749" s="1415"/>
      <c r="AK2749" s="1415"/>
      <c r="AL2749" s="1415"/>
    </row>
    <row r="2750" spans="1:38" s="731" customFormat="1" ht="25" customHeight="1">
      <c r="A2750" s="1704">
        <f>IF(G2690="",0,1)</f>
        <v>0</v>
      </c>
      <c r="B2750" s="1629"/>
      <c r="C2750" s="1283"/>
      <c r="D2750" s="1561"/>
      <c r="E2750" s="1474" t="str">
        <f t="shared" si="258"/>
        <v/>
      </c>
      <c r="F2750" s="1789"/>
      <c r="G2750" s="1315"/>
      <c r="H2750" s="1335"/>
      <c r="I2750" s="1336"/>
      <c r="J2750" s="1337"/>
      <c r="K2750" s="1338"/>
      <c r="L2750" s="1338"/>
      <c r="M2750" s="1338"/>
      <c r="N2750" s="1338"/>
      <c r="O2750" s="1338"/>
      <c r="P2750" s="1338"/>
      <c r="Q2750" s="1338"/>
      <c r="R2750" s="1338"/>
      <c r="S2750" s="1337"/>
      <c r="T2750" s="1337"/>
      <c r="U2750" s="1337"/>
      <c r="V2750" s="1339"/>
      <c r="W2750" s="989"/>
      <c r="X2750" s="2"/>
      <c r="Y2750" s="2"/>
      <c r="Z2750" s="2"/>
      <c r="AA2750" s="2"/>
      <c r="AB2750" s="2"/>
      <c r="AC2750" s="1291"/>
      <c r="AD2750" s="1415"/>
      <c r="AE2750" s="1415"/>
      <c r="AF2750" s="1415"/>
      <c r="AG2750" s="1415"/>
      <c r="AH2750" s="1415"/>
      <c r="AI2750" s="1415"/>
      <c r="AJ2750" s="1415"/>
      <c r="AK2750" s="1415"/>
      <c r="AL2750" s="1415"/>
    </row>
    <row r="2751" spans="1:38" s="731" customFormat="1" ht="25" customHeight="1">
      <c r="A2751" s="1704">
        <f>IF(G2690="",0,1)</f>
        <v>0</v>
      </c>
      <c r="B2751" s="1629"/>
      <c r="C2751" s="1283"/>
      <c r="D2751" s="1561"/>
      <c r="E2751" s="1474" t="str">
        <f t="shared" si="258"/>
        <v/>
      </c>
      <c r="F2751" s="1789"/>
      <c r="G2751" s="1315"/>
      <c r="H2751" s="1335"/>
      <c r="I2751" s="1336"/>
      <c r="J2751" s="1337"/>
      <c r="K2751" s="1338"/>
      <c r="L2751" s="1338"/>
      <c r="M2751" s="1338"/>
      <c r="N2751" s="1338"/>
      <c r="O2751" s="1338"/>
      <c r="P2751" s="1338"/>
      <c r="Q2751" s="1338"/>
      <c r="R2751" s="1338"/>
      <c r="S2751" s="1337"/>
      <c r="T2751" s="1337"/>
      <c r="U2751" s="1337"/>
      <c r="V2751" s="1339"/>
      <c r="W2751" s="989"/>
      <c r="X2751" s="2"/>
      <c r="Y2751" s="2"/>
      <c r="Z2751" s="2"/>
      <c r="AA2751" s="2"/>
      <c r="AB2751" s="2"/>
      <c r="AC2751" s="1291"/>
      <c r="AD2751" s="1415"/>
      <c r="AE2751" s="1415"/>
      <c r="AF2751" s="1415"/>
      <c r="AG2751" s="1415"/>
      <c r="AH2751" s="1415"/>
      <c r="AI2751" s="1415"/>
      <c r="AJ2751" s="1415"/>
      <c r="AK2751" s="1415"/>
      <c r="AL2751" s="1415"/>
    </row>
    <row r="2752" spans="1:38" s="1292" customFormat="1" ht="24" thickBot="1">
      <c r="A2752" s="1704">
        <f>IF(G2690="",0,1)</f>
        <v>0</v>
      </c>
      <c r="B2752" s="1629"/>
      <c r="C2752" s="1283"/>
      <c r="D2752" s="1561"/>
      <c r="E2752" s="1474" t="str">
        <f t="shared" si="258"/>
        <v/>
      </c>
      <c r="F2752" s="1789"/>
      <c r="G2752" s="777" t="str">
        <f>CONCATENATE(G2690, G$39)</f>
        <v>: Contrôle d'optimisation énergétique</v>
      </c>
      <c r="H2752" s="777"/>
      <c r="I2752" s="777"/>
      <c r="J2752" s="777"/>
      <c r="K2752" s="777"/>
      <c r="L2752" s="777"/>
      <c r="M2752" s="777"/>
      <c r="N2752" s="777"/>
      <c r="O2752" s="777"/>
      <c r="P2752" s="777"/>
      <c r="Q2752" s="777"/>
      <c r="R2752" s="777"/>
      <c r="S2752" s="777"/>
      <c r="T2752" s="777"/>
      <c r="U2752" s="2175"/>
      <c r="V2752" s="2175"/>
      <c r="W2752" s="1570"/>
      <c r="X2752" s="2"/>
      <c r="Y2752" s="2"/>
      <c r="Z2752" s="2"/>
      <c r="AA2752" s="2"/>
      <c r="AB2752" s="2"/>
      <c r="AC2752" s="1291"/>
      <c r="AD2752" s="1415"/>
    </row>
    <row r="2753" spans="1:38" s="731" customFormat="1" ht="25" customHeight="1">
      <c r="A2753" s="1704">
        <f>IF(G2690="",0,1)</f>
        <v>0</v>
      </c>
      <c r="B2753" s="1629"/>
      <c r="C2753" s="1283"/>
      <c r="D2753" s="1561"/>
      <c r="E2753" s="1474" t="str">
        <f t="shared" si="258"/>
        <v/>
      </c>
      <c r="F2753" s="1789"/>
      <c r="G2753" s="1315"/>
      <c r="H2753" s="1335"/>
      <c r="I2753" s="1336"/>
      <c r="J2753" s="1337"/>
      <c r="K2753" s="1338"/>
      <c r="L2753" s="1338"/>
      <c r="M2753" s="1338"/>
      <c r="N2753" s="1338"/>
      <c r="O2753" s="1338"/>
      <c r="P2753" s="1338"/>
      <c r="Q2753" s="1338"/>
      <c r="R2753" s="1338"/>
      <c r="S2753" s="1337"/>
      <c r="T2753" s="1337"/>
      <c r="U2753" s="1337"/>
      <c r="V2753" s="1339"/>
      <c r="W2753" s="989"/>
      <c r="X2753" s="2"/>
      <c r="Y2753" s="2"/>
      <c r="Z2753" s="2"/>
      <c r="AA2753" s="2"/>
      <c r="AB2753" s="2"/>
      <c r="AC2753" s="1291"/>
      <c r="AD2753" s="1415"/>
      <c r="AE2753" s="1415"/>
      <c r="AF2753" s="1415"/>
      <c r="AG2753" s="1415"/>
      <c r="AH2753" s="1415"/>
      <c r="AI2753" s="1415"/>
      <c r="AJ2753" s="1415"/>
      <c r="AK2753" s="1415"/>
      <c r="AL2753" s="1415"/>
    </row>
    <row r="2754" spans="1:38" s="731" customFormat="1" ht="25" customHeight="1">
      <c r="A2754" s="1704">
        <f>IF(G2690="",0,1)</f>
        <v>0</v>
      </c>
      <c r="B2754" s="1629"/>
      <c r="C2754" s="1283"/>
      <c r="D2754" s="1561"/>
      <c r="E2754" s="1474" t="str">
        <f t="shared" si="258"/>
        <v/>
      </c>
      <c r="F2754" s="1789"/>
      <c r="G2754" s="1571" t="str">
        <f>G$129</f>
        <v>Réalisez les mesures d'optimisation énergétique au moins 1 x par an - au mieux avant la période de chauffe.</v>
      </c>
      <c r="H2754" s="1335"/>
      <c r="I2754" s="1336"/>
      <c r="J2754" s="1337"/>
      <c r="K2754" s="1338"/>
      <c r="L2754" s="1338"/>
      <c r="M2754" s="1338"/>
      <c r="N2754" s="1338"/>
      <c r="O2754" s="1338"/>
      <c r="P2754" s="1338"/>
      <c r="Q2754" s="1338"/>
      <c r="R2754" s="1338"/>
      <c r="S2754" s="1337"/>
      <c r="T2754" s="1337"/>
      <c r="U2754" s="1337"/>
      <c r="V2754" s="1339"/>
      <c r="W2754" s="989"/>
      <c r="X2754" s="2"/>
      <c r="Y2754" s="2"/>
      <c r="Z2754" s="2"/>
      <c r="AA2754" s="2"/>
      <c r="AB2754" s="2"/>
      <c r="AC2754" s="1291"/>
      <c r="AD2754" s="1415"/>
      <c r="AE2754" s="1415"/>
      <c r="AF2754" s="1415"/>
      <c r="AG2754" s="1415"/>
      <c r="AH2754" s="1415"/>
      <c r="AI2754" s="1415"/>
      <c r="AJ2754" s="1415"/>
      <c r="AK2754" s="1415"/>
      <c r="AL2754" s="1415"/>
    </row>
    <row r="2755" spans="1:38" s="731" customFormat="1" ht="25" customHeight="1">
      <c r="A2755" s="1704">
        <f>IF(G2690="",0,1)</f>
        <v>0</v>
      </c>
      <c r="B2755" s="1629"/>
      <c r="C2755" s="1283"/>
      <c r="D2755" s="1561"/>
      <c r="E2755" s="1474" t="str">
        <f t="shared" ref="E2755:E2788" si="259">IF((SUM(A2755:C2755))&gt;0,G$42,"")</f>
        <v/>
      </c>
      <c r="F2755" s="1789"/>
      <c r="G2755" s="1571"/>
      <c r="H2755" s="1335"/>
      <c r="I2755" s="1336"/>
      <c r="J2755" s="1337"/>
      <c r="K2755" s="1338"/>
      <c r="L2755" s="1338"/>
      <c r="M2755" s="1338"/>
      <c r="N2755" s="1338"/>
      <c r="O2755" s="1338"/>
      <c r="P2755" s="1338"/>
      <c r="Q2755" s="1338"/>
      <c r="R2755" s="1338"/>
      <c r="S2755" s="1572" t="str">
        <f>S$130</f>
        <v>Réalisé</v>
      </c>
      <c r="V2755" s="955" t="str">
        <f>V$130</f>
        <v>Nom, date</v>
      </c>
      <c r="W2755" s="989"/>
      <c r="X2755" s="2"/>
      <c r="Y2755" s="2"/>
      <c r="Z2755" s="2"/>
      <c r="AA2755" s="2"/>
      <c r="AB2755" s="2"/>
      <c r="AC2755" s="1291"/>
      <c r="AD2755" s="1415"/>
      <c r="AE2755" s="1415"/>
      <c r="AF2755" s="1415"/>
      <c r="AG2755" s="1415"/>
      <c r="AH2755" s="1415"/>
      <c r="AI2755" s="1415"/>
      <c r="AJ2755" s="1415"/>
      <c r="AK2755" s="1415"/>
      <c r="AL2755" s="1415"/>
    </row>
    <row r="2756" spans="1:38" s="731" customFormat="1" ht="25" customHeight="1">
      <c r="A2756" s="1704">
        <f>IF(G2690="",0,1)</f>
        <v>0</v>
      </c>
      <c r="B2756" s="1629"/>
      <c r="C2756" s="1283"/>
      <c r="D2756" s="1561"/>
      <c r="E2756" s="1474" t="str">
        <f t="shared" si="259"/>
        <v/>
      </c>
      <c r="F2756" s="1789"/>
      <c r="G2756" s="1335" t="str">
        <f>G$131</f>
        <v>2.1 Etanchéité</v>
      </c>
      <c r="H2756" s="1335"/>
      <c r="I2756" s="1336"/>
      <c r="J2756" s="1337"/>
      <c r="K2756" s="1338"/>
      <c r="L2756" s="1338"/>
      <c r="M2756" s="1338"/>
      <c r="N2756" s="1338"/>
      <c r="O2756" s="1338"/>
      <c r="P2756" s="1338"/>
      <c r="Q2756" s="1338"/>
      <c r="R2756" s="1338"/>
      <c r="S2756" s="1337"/>
      <c r="T2756" s="1337"/>
      <c r="U2756" s="1337"/>
      <c r="V2756" s="1339"/>
      <c r="W2756" s="1339"/>
      <c r="X2756" s="1339"/>
      <c r="Y2756" s="2"/>
      <c r="Z2756" s="2"/>
      <c r="AA2756" s="2"/>
      <c r="AB2756" s="2"/>
      <c r="AC2756" s="1291"/>
      <c r="AD2756" s="1415"/>
      <c r="AE2756" s="1415"/>
      <c r="AF2756" s="1415"/>
      <c r="AG2756" s="1415"/>
      <c r="AH2756" s="1415"/>
      <c r="AI2756" s="1415"/>
      <c r="AJ2756" s="1415"/>
      <c r="AK2756" s="1415"/>
      <c r="AL2756" s="1415"/>
    </row>
    <row r="2757" spans="1:38" s="731" customFormat="1" ht="19" customHeight="1">
      <c r="A2757" s="1704">
        <f>IF(G2690="",0,1)</f>
        <v>0</v>
      </c>
      <c r="B2757" s="1629"/>
      <c r="C2757" s="1283"/>
      <c r="D2757" s="1561"/>
      <c r="E2757" s="1474" t="str">
        <f t="shared" si="259"/>
        <v/>
      </c>
      <c r="F2757" s="1789"/>
      <c r="G2757" s="1573" t="s">
        <v>9</v>
      </c>
      <c r="H2757" s="1574" t="str">
        <f>BT2690</f>
        <v/>
      </c>
      <c r="I2757" s="1575"/>
      <c r="J2757" s="1576"/>
      <c r="K2757" s="1577"/>
      <c r="L2757" s="1578"/>
      <c r="M2757" s="1578"/>
      <c r="N2757" s="1578"/>
      <c r="O2757" s="1578"/>
      <c r="P2757" s="1578"/>
      <c r="Q2757" s="1578"/>
      <c r="R2757" s="1578"/>
      <c r="S2757" s="1578"/>
      <c r="T2757" s="1578"/>
      <c r="U2757" s="1576"/>
      <c r="V2757" s="1579"/>
      <c r="W2757" s="1579"/>
      <c r="X2757" s="1579"/>
      <c r="Y2757" s="2"/>
      <c r="Z2757" s="2"/>
      <c r="AA2757" s="2"/>
      <c r="AB2757" s="2"/>
      <c r="AC2757" s="1291"/>
      <c r="AD2757" s="1415"/>
      <c r="AE2757" s="1415"/>
      <c r="AF2757" s="1415"/>
      <c r="AG2757" s="1415"/>
      <c r="AH2757" s="1415"/>
      <c r="AI2757" s="1415"/>
      <c r="AJ2757" s="1415"/>
      <c r="AK2757" s="1415"/>
      <c r="AL2757" s="1415"/>
    </row>
    <row r="2758" spans="1:38" s="731" customFormat="1" ht="20" customHeight="1">
      <c r="A2758" s="1704">
        <f>IF(G2690="",0,1)</f>
        <v>0</v>
      </c>
      <c r="B2758" s="1629"/>
      <c r="C2758" s="1283"/>
      <c r="D2758" s="1561"/>
      <c r="E2758" s="1474" t="str">
        <f t="shared" si="259"/>
        <v/>
      </c>
      <c r="F2758" s="1789"/>
      <c r="G2758" s="1573"/>
      <c r="H2758" s="1335"/>
      <c r="I2758" s="2176" t="s">
        <v>528</v>
      </c>
      <c r="J2758" s="2176"/>
      <c r="K2758" s="1338"/>
      <c r="L2758" s="1338"/>
      <c r="M2758" s="1338"/>
      <c r="N2758" s="1338"/>
      <c r="O2758" s="1338"/>
      <c r="P2758" s="1337"/>
      <c r="Q2758" s="1337"/>
      <c r="U2758" s="1580"/>
      <c r="V2758" s="1580"/>
      <c r="W2758" s="1580"/>
      <c r="X2758" s="1580"/>
      <c r="Y2758" s="2"/>
      <c r="Z2758" s="2"/>
      <c r="AA2758" s="2"/>
      <c r="AB2758" s="2"/>
      <c r="AC2758" s="1291"/>
      <c r="AD2758" s="1415"/>
      <c r="AE2758" s="1415"/>
      <c r="AF2758" s="1415"/>
      <c r="AG2758" s="1415"/>
      <c r="AH2758" s="1415"/>
      <c r="AI2758" s="1415"/>
      <c r="AJ2758" s="1415"/>
      <c r="AK2758" s="1415"/>
      <c r="AL2758" s="1415"/>
    </row>
    <row r="2759" spans="1:38" s="731" customFormat="1" ht="25" customHeight="1">
      <c r="A2759" s="1704">
        <f>IF(G2690="",0,1)</f>
        <v>0</v>
      </c>
      <c r="B2759" s="1629"/>
      <c r="C2759" s="1283"/>
      <c r="D2759" s="1561"/>
      <c r="E2759" s="1474" t="str">
        <f t="shared" si="259"/>
        <v/>
      </c>
      <c r="F2759" s="1789"/>
      <c r="G2759" s="1573"/>
      <c r="H2759" s="1335"/>
      <c r="I2759" s="2176" t="s">
        <v>529</v>
      </c>
      <c r="J2759" s="2176"/>
      <c r="K2759" s="2177" t="str">
        <f>K$134</f>
        <v xml:space="preserve"> Améliorez l'étanchéité des portes en renforçant les joints.</v>
      </c>
      <c r="L2759" s="2177"/>
      <c r="M2759" s="2177"/>
      <c r="N2759" s="2177"/>
      <c r="O2759" s="2177"/>
      <c r="P2759" s="2177"/>
      <c r="Q2759" s="2177"/>
      <c r="R2759" s="2177"/>
      <c r="S2759" s="1581" t="s">
        <v>16</v>
      </c>
      <c r="T2759" s="1582"/>
      <c r="U2759" s="1580"/>
      <c r="V2759" s="1583"/>
      <c r="W2759" s="1584"/>
      <c r="X2759" s="1585"/>
      <c r="Y2759" s="2"/>
      <c r="Z2759" s="2"/>
      <c r="AA2759" s="2"/>
      <c r="AB2759" s="2"/>
      <c r="AC2759" s="1291"/>
      <c r="AD2759" s="1415"/>
      <c r="AE2759" s="1415"/>
      <c r="AF2759" s="1415"/>
      <c r="AG2759" s="1415"/>
      <c r="AH2759" s="1415"/>
      <c r="AI2759" s="1415"/>
      <c r="AJ2759" s="1415"/>
      <c r="AK2759" s="1415"/>
      <c r="AL2759" s="1415"/>
    </row>
    <row r="2760" spans="1:38" s="731" customFormat="1" ht="6" customHeight="1">
      <c r="A2760" s="1704">
        <f>IF(G2690="",0,1)</f>
        <v>0</v>
      </c>
      <c r="B2760" s="1629"/>
      <c r="C2760" s="1283"/>
      <c r="D2760" s="1561"/>
      <c r="E2760" s="1474" t="str">
        <f t="shared" si="259"/>
        <v/>
      </c>
      <c r="F2760" s="1789"/>
      <c r="G2760" s="1573"/>
      <c r="H2760" s="1335"/>
      <c r="I2760" s="1586"/>
      <c r="J2760" s="1586"/>
      <c r="K2760" s="1587"/>
      <c r="L2760" s="1587"/>
      <c r="M2760" s="1587"/>
      <c r="N2760" s="1587"/>
      <c r="O2760" s="1587"/>
      <c r="P2760" s="1587"/>
      <c r="Q2760" s="1587"/>
      <c r="R2760" s="1338"/>
      <c r="S2760" s="1337"/>
      <c r="T2760" s="1588"/>
      <c r="U2760" s="1582"/>
      <c r="V2760" s="1339"/>
      <c r="W2760" s="1339"/>
      <c r="X2760" s="1339"/>
      <c r="Y2760" s="2"/>
      <c r="Z2760" s="2"/>
      <c r="AA2760" s="2"/>
      <c r="AB2760" s="2"/>
      <c r="AC2760" s="1291"/>
      <c r="AD2760" s="1415"/>
      <c r="AE2760" s="1415"/>
      <c r="AF2760" s="1415"/>
      <c r="AG2760" s="1415"/>
      <c r="AH2760" s="1415"/>
      <c r="AI2760" s="1415"/>
      <c r="AJ2760" s="1415"/>
      <c r="AK2760" s="1415"/>
      <c r="AL2760" s="1415"/>
    </row>
    <row r="2761" spans="1:38" s="731" customFormat="1" ht="19" customHeight="1">
      <c r="A2761" s="1704">
        <f>IF(G2690="",0,1)</f>
        <v>0</v>
      </c>
      <c r="B2761" s="1629"/>
      <c r="C2761" s="1283"/>
      <c r="D2761" s="1561"/>
      <c r="E2761" s="1474" t="str">
        <f t="shared" si="259"/>
        <v/>
      </c>
      <c r="F2761" s="1789"/>
      <c r="G2761" s="1573" t="s">
        <v>9</v>
      </c>
      <c r="H2761" s="1574" t="str">
        <f>BU2690</f>
        <v/>
      </c>
      <c r="I2761" s="1575"/>
      <c r="J2761" s="1576"/>
      <c r="K2761" s="1577"/>
      <c r="L2761" s="1578"/>
      <c r="M2761" s="1578"/>
      <c r="N2761" s="1578"/>
      <c r="O2761" s="1578"/>
      <c r="P2761" s="1578"/>
      <c r="Q2761" s="1578"/>
      <c r="R2761" s="1578"/>
      <c r="S2761" s="1578"/>
      <c r="T2761" s="1578"/>
      <c r="U2761" s="1576"/>
      <c r="V2761" s="1579"/>
      <c r="W2761" s="1579"/>
      <c r="X2761" s="1579"/>
      <c r="Y2761" s="2"/>
      <c r="Z2761" s="2"/>
      <c r="AA2761" s="2"/>
      <c r="AB2761" s="2"/>
      <c r="AC2761" s="1291"/>
      <c r="AD2761" s="1415"/>
      <c r="AE2761" s="1415"/>
      <c r="AF2761" s="1415"/>
      <c r="AG2761" s="1415"/>
      <c r="AH2761" s="1415"/>
      <c r="AI2761" s="1415"/>
      <c r="AJ2761" s="1415"/>
      <c r="AK2761" s="1415"/>
      <c r="AL2761" s="1415"/>
    </row>
    <row r="2762" spans="1:38" s="731" customFormat="1" ht="19" customHeight="1">
      <c r="A2762" s="1704">
        <f>IF(G2690="",0,1)</f>
        <v>0</v>
      </c>
      <c r="B2762" s="1629"/>
      <c r="C2762" s="1283"/>
      <c r="D2762" s="1561"/>
      <c r="E2762" s="1474" t="str">
        <f t="shared" si="259"/>
        <v/>
      </c>
      <c r="F2762" s="1789"/>
      <c r="G2762" s="1571"/>
      <c r="H2762" s="1335"/>
      <c r="I2762" s="2176" t="s">
        <v>528</v>
      </c>
      <c r="J2762" s="2176"/>
      <c r="K2762" s="1338"/>
      <c r="L2762" s="1338"/>
      <c r="M2762" s="1338"/>
      <c r="N2762" s="1338"/>
      <c r="O2762" s="1338"/>
      <c r="P2762" s="1337"/>
      <c r="Q2762" s="1337"/>
      <c r="U2762" s="1580"/>
      <c r="V2762" s="1580"/>
      <c r="W2762" s="1580"/>
      <c r="X2762" s="1580"/>
      <c r="Y2762" s="2"/>
      <c r="Z2762" s="2"/>
      <c r="AA2762" s="2"/>
      <c r="AB2762" s="2"/>
      <c r="AC2762" s="1291"/>
      <c r="AD2762" s="1415"/>
      <c r="AE2762" s="1415"/>
      <c r="AF2762" s="1415"/>
      <c r="AG2762" s="1415"/>
      <c r="AH2762" s="1415"/>
      <c r="AI2762" s="1415"/>
      <c r="AJ2762" s="1415"/>
      <c r="AK2762" s="1415"/>
      <c r="AL2762" s="1415"/>
    </row>
    <row r="2763" spans="1:38" s="731" customFormat="1" ht="31" customHeight="1">
      <c r="A2763" s="1704">
        <f>IF(G2690="",0,1)</f>
        <v>0</v>
      </c>
      <c r="B2763" s="1629"/>
      <c r="C2763" s="1283"/>
      <c r="D2763" s="1561"/>
      <c r="E2763" s="1474" t="str">
        <f t="shared" si="259"/>
        <v/>
      </c>
      <c r="F2763" s="1789"/>
      <c r="G2763" s="1571"/>
      <c r="H2763" s="1335"/>
      <c r="I2763" s="2176" t="s">
        <v>529</v>
      </c>
      <c r="J2763" s="2176"/>
      <c r="K2763" s="2178" t="str">
        <f>BV2690</f>
        <v/>
      </c>
      <c r="L2763" s="2177"/>
      <c r="M2763" s="2177"/>
      <c r="N2763" s="2177"/>
      <c r="O2763" s="2177"/>
      <c r="P2763" s="2177"/>
      <c r="Q2763" s="2177"/>
      <c r="R2763" s="2177"/>
      <c r="S2763" s="1581" t="s">
        <v>16</v>
      </c>
      <c r="T2763" s="1582"/>
      <c r="U2763" s="1580"/>
      <c r="V2763" s="1583"/>
      <c r="W2763" s="1584"/>
      <c r="X2763" s="1585"/>
      <c r="Y2763" s="2"/>
      <c r="Z2763" s="2"/>
      <c r="AA2763" s="2"/>
      <c r="AB2763" s="2"/>
      <c r="AC2763" s="1291"/>
      <c r="AD2763" s="1415"/>
      <c r="AE2763" s="1415"/>
      <c r="AF2763" s="1415"/>
      <c r="AG2763" s="1415"/>
      <c r="AH2763" s="1415"/>
      <c r="AI2763" s="1415"/>
      <c r="AJ2763" s="1415"/>
      <c r="AK2763" s="1415"/>
      <c r="AL2763" s="1415"/>
    </row>
    <row r="2764" spans="1:38" s="731" customFormat="1" ht="6" customHeight="1">
      <c r="A2764" s="1704">
        <f>IF(G2690="",0,1)</f>
        <v>0</v>
      </c>
      <c r="B2764" s="1629"/>
      <c r="C2764" s="1283"/>
      <c r="D2764" s="1561"/>
      <c r="E2764" s="1474" t="str">
        <f t="shared" si="259"/>
        <v/>
      </c>
      <c r="F2764" s="1789"/>
      <c r="G2764" s="1571"/>
      <c r="H2764" s="1335"/>
      <c r="I2764" s="1586"/>
      <c r="J2764" s="1586"/>
      <c r="K2764" s="1587"/>
      <c r="L2764" s="1587"/>
      <c r="M2764" s="1587"/>
      <c r="N2764" s="1587"/>
      <c r="O2764" s="1587"/>
      <c r="P2764" s="1587"/>
      <c r="Q2764" s="1587"/>
      <c r="R2764" s="1338"/>
      <c r="S2764" s="1337"/>
      <c r="T2764" s="1582"/>
      <c r="U2764" s="1582"/>
      <c r="V2764" s="1339"/>
      <c r="W2764" s="1339"/>
      <c r="X2764" s="1339"/>
      <c r="Y2764" s="2"/>
      <c r="Z2764" s="2"/>
      <c r="AA2764" s="2"/>
      <c r="AB2764" s="2"/>
      <c r="AC2764" s="1291"/>
      <c r="AD2764" s="1415"/>
      <c r="AE2764" s="1415"/>
      <c r="AF2764" s="1415"/>
      <c r="AG2764" s="1415"/>
      <c r="AH2764" s="1415"/>
      <c r="AI2764" s="1415"/>
      <c r="AJ2764" s="1415"/>
      <c r="AK2764" s="1415"/>
      <c r="AL2764" s="1415"/>
    </row>
    <row r="2765" spans="1:38" s="731" customFormat="1" ht="17" customHeight="1">
      <c r="A2765" s="1704">
        <f>IF(G2690="",0,1)</f>
        <v>0</v>
      </c>
      <c r="B2765" s="1629"/>
      <c r="C2765" s="1283"/>
      <c r="D2765" s="1561"/>
      <c r="E2765" s="1474" t="str">
        <f t="shared" si="259"/>
        <v/>
      </c>
      <c r="F2765" s="1789"/>
      <c r="G2765" s="1571"/>
      <c r="H2765" s="1589"/>
      <c r="I2765" s="1590"/>
      <c r="J2765" s="1590"/>
      <c r="K2765" s="1591"/>
      <c r="L2765" s="1591"/>
      <c r="M2765" s="1591"/>
      <c r="N2765" s="1591"/>
      <c r="O2765" s="1591"/>
      <c r="P2765" s="1591"/>
      <c r="Q2765" s="1591"/>
      <c r="R2765" s="1592"/>
      <c r="S2765" s="1593"/>
      <c r="T2765" s="1594"/>
      <c r="U2765" s="1594"/>
      <c r="V2765" s="1595"/>
      <c r="W2765" s="1595"/>
      <c r="X2765" s="1595"/>
      <c r="Y2765" s="2"/>
      <c r="Z2765" s="2"/>
      <c r="AA2765" s="2"/>
      <c r="AB2765" s="2"/>
      <c r="AC2765" s="1291"/>
      <c r="AD2765" s="1415"/>
      <c r="AE2765" s="1415"/>
      <c r="AF2765" s="1415"/>
      <c r="AG2765" s="1415"/>
      <c r="AH2765" s="1415"/>
      <c r="AI2765" s="1415"/>
      <c r="AJ2765" s="1415"/>
      <c r="AK2765" s="1415"/>
      <c r="AL2765" s="1415"/>
    </row>
    <row r="2766" spans="1:38" s="731" customFormat="1" ht="25" customHeight="1">
      <c r="A2766" s="1704">
        <f>IF(G2690="",0,1)</f>
        <v>0</v>
      </c>
      <c r="B2766" s="1629"/>
      <c r="C2766" s="1283"/>
      <c r="D2766" s="1561"/>
      <c r="E2766" s="1474" t="str">
        <f t="shared" si="259"/>
        <v/>
      </c>
      <c r="F2766" s="1789"/>
      <c r="G2766" s="1335" t="str">
        <f>G$141</f>
        <v>2.2 Sonde</v>
      </c>
      <c r="H2766" s="1335"/>
      <c r="I2766" s="1336"/>
      <c r="J2766" s="1337"/>
      <c r="K2766" s="1338"/>
      <c r="L2766" s="1338"/>
      <c r="M2766" s="1338"/>
      <c r="N2766" s="1338"/>
      <c r="O2766" s="1338"/>
      <c r="P2766" s="1338"/>
      <c r="Q2766" s="1338"/>
      <c r="R2766" s="1338"/>
      <c r="S2766" s="1337"/>
      <c r="T2766" s="1337"/>
      <c r="U2766" s="1337"/>
      <c r="V2766" s="1339"/>
      <c r="W2766" s="1339"/>
      <c r="X2766" s="1339"/>
      <c r="Y2766" s="2"/>
      <c r="Z2766" s="2"/>
      <c r="AA2766" s="2"/>
      <c r="AB2766" s="2"/>
      <c r="AC2766" s="1291"/>
      <c r="AD2766" s="1415"/>
      <c r="AE2766" s="1415"/>
      <c r="AF2766" s="1415"/>
      <c r="AG2766" s="1415"/>
      <c r="AH2766" s="1415"/>
      <c r="AI2766" s="1415"/>
      <c r="AJ2766" s="1415"/>
      <c r="AK2766" s="1415"/>
      <c r="AL2766" s="1415"/>
    </row>
    <row r="2767" spans="1:38" s="731" customFormat="1" ht="19" customHeight="1">
      <c r="A2767" s="1704">
        <f>IF(G2690="",0,1)</f>
        <v>0</v>
      </c>
      <c r="B2767" s="1629"/>
      <c r="C2767" s="1283"/>
      <c r="D2767" s="1561"/>
      <c r="E2767" s="1474" t="str">
        <f t="shared" si="259"/>
        <v/>
      </c>
      <c r="F2767" s="1789"/>
      <c r="G2767" s="1573" t="s">
        <v>9</v>
      </c>
      <c r="H2767" s="1596" t="str">
        <f>BW2690</f>
        <v/>
      </c>
      <c r="I2767" s="1575"/>
      <c r="J2767" s="1576"/>
      <c r="K2767" s="1577"/>
      <c r="L2767" s="1578"/>
      <c r="M2767" s="1578"/>
      <c r="N2767" s="1578"/>
      <c r="O2767" s="1578"/>
      <c r="P2767" s="1578"/>
      <c r="Q2767" s="1578"/>
      <c r="R2767" s="1578"/>
      <c r="S2767" s="1578"/>
      <c r="T2767" s="1578"/>
      <c r="U2767" s="1576"/>
      <c r="V2767" s="1579"/>
      <c r="W2767" s="1579"/>
      <c r="X2767" s="1579"/>
      <c r="Y2767" s="2"/>
      <c r="Z2767" s="2"/>
      <c r="AA2767" s="2"/>
      <c r="AB2767" s="2"/>
      <c r="AC2767" s="1291"/>
      <c r="AD2767" s="1415"/>
      <c r="AE2767" s="1415"/>
      <c r="AF2767" s="1415"/>
      <c r="AG2767" s="1415"/>
      <c r="AH2767" s="1415"/>
      <c r="AI2767" s="1415"/>
      <c r="AJ2767" s="1415"/>
      <c r="AK2767" s="1415"/>
      <c r="AL2767" s="1415"/>
    </row>
    <row r="2768" spans="1:38" s="731" customFormat="1" ht="19" customHeight="1">
      <c r="A2768" s="1704">
        <f>IF(G2690="",0,1)</f>
        <v>0</v>
      </c>
      <c r="B2768" s="1629"/>
      <c r="C2768" s="1283"/>
      <c r="D2768" s="1561"/>
      <c r="E2768" s="1474" t="str">
        <f t="shared" si="259"/>
        <v/>
      </c>
      <c r="F2768" s="1789"/>
      <c r="G2768" s="1573"/>
      <c r="H2768" s="1335"/>
      <c r="I2768" s="2176" t="s">
        <v>528</v>
      </c>
      <c r="J2768" s="2176"/>
      <c r="K2768" s="1338"/>
      <c r="L2768" s="1338"/>
      <c r="M2768" s="1338"/>
      <c r="N2768" s="1338"/>
      <c r="O2768" s="1338"/>
      <c r="P2768" s="1337"/>
      <c r="Q2768" s="1337"/>
      <c r="U2768" s="1580"/>
      <c r="V2768" s="1580"/>
      <c r="W2768" s="1580"/>
      <c r="X2768" s="1580"/>
      <c r="Y2768" s="2"/>
      <c r="Z2768" s="2"/>
      <c r="AA2768" s="2"/>
      <c r="AB2768" s="2"/>
      <c r="AC2768" s="1291"/>
      <c r="AD2768" s="1415"/>
      <c r="AE2768" s="1415"/>
      <c r="AF2768" s="1415"/>
      <c r="AG2768" s="1415"/>
      <c r="AH2768" s="1415"/>
      <c r="AI2768" s="1415"/>
      <c r="AJ2768" s="1415"/>
      <c r="AK2768" s="1415"/>
      <c r="AL2768" s="1415"/>
    </row>
    <row r="2769" spans="1:38" s="731" customFormat="1" ht="31" customHeight="1">
      <c r="A2769" s="1704">
        <f>IF(G2690="",0,1)</f>
        <v>0</v>
      </c>
      <c r="B2769" s="1629"/>
      <c r="C2769" s="1283"/>
      <c r="D2769" s="1561"/>
      <c r="E2769" s="1474" t="str">
        <f t="shared" si="259"/>
        <v/>
      </c>
      <c r="F2769" s="1789"/>
      <c r="G2769" s="1573"/>
      <c r="H2769" s="1335"/>
      <c r="I2769" s="2176" t="s">
        <v>529</v>
      </c>
      <c r="J2769" s="2176"/>
      <c r="K2769" s="2177" t="str">
        <f>K$144</f>
        <v>Réajustez les sondes de façon à ce qu'elles assurent une exactitude de mesure de l'ordre de ± 0.2°C.</v>
      </c>
      <c r="L2769" s="2177"/>
      <c r="M2769" s="2177"/>
      <c r="N2769" s="2177"/>
      <c r="O2769" s="2177"/>
      <c r="P2769" s="2177"/>
      <c r="Q2769" s="2177"/>
      <c r="R2769" s="2177"/>
      <c r="S2769" s="1581" t="s">
        <v>16</v>
      </c>
      <c r="T2769" s="1582"/>
      <c r="U2769" s="1580"/>
      <c r="V2769" s="1583"/>
      <c r="W2769" s="1584"/>
      <c r="X2769" s="1585"/>
      <c r="Y2769" s="2"/>
      <c r="Z2769" s="2"/>
      <c r="AA2769" s="2"/>
      <c r="AB2769" s="2"/>
      <c r="AC2769" s="1291"/>
      <c r="AD2769" s="1415"/>
      <c r="AE2769" s="1415"/>
      <c r="AF2769" s="1415"/>
      <c r="AG2769" s="1415"/>
      <c r="AH2769" s="1415"/>
      <c r="AI2769" s="1415"/>
      <c r="AJ2769" s="1415"/>
      <c r="AK2769" s="1415"/>
      <c r="AL2769" s="1415"/>
    </row>
    <row r="2770" spans="1:38" s="731" customFormat="1" ht="6" customHeight="1">
      <c r="A2770" s="1704">
        <f>IF(G2690="",0,1)</f>
        <v>0</v>
      </c>
      <c r="B2770" s="1629"/>
      <c r="C2770" s="1283"/>
      <c r="D2770" s="1561"/>
      <c r="E2770" s="1474" t="str">
        <f t="shared" si="259"/>
        <v/>
      </c>
      <c r="F2770" s="1789"/>
      <c r="G2770" s="1573"/>
      <c r="H2770" s="1335"/>
      <c r="I2770" s="1586"/>
      <c r="J2770" s="1586"/>
      <c r="K2770" s="1587"/>
      <c r="L2770" s="1587"/>
      <c r="M2770" s="1587"/>
      <c r="N2770" s="1587"/>
      <c r="O2770" s="1587"/>
      <c r="P2770" s="1587"/>
      <c r="Q2770" s="1587"/>
      <c r="R2770" s="1338"/>
      <c r="S2770" s="1337"/>
      <c r="T2770" s="1588"/>
      <c r="U2770" s="1582"/>
      <c r="V2770" s="1339"/>
      <c r="W2770" s="1339"/>
      <c r="X2770" s="1339"/>
      <c r="Y2770" s="2"/>
      <c r="Z2770" s="2"/>
      <c r="AA2770" s="2"/>
      <c r="AB2770" s="2"/>
      <c r="AC2770" s="1291"/>
      <c r="AD2770" s="1415"/>
      <c r="AE2770" s="1415"/>
      <c r="AF2770" s="1415"/>
      <c r="AG2770" s="1415"/>
      <c r="AH2770" s="1415"/>
      <c r="AI2770" s="1415"/>
      <c r="AJ2770" s="1415"/>
      <c r="AK2770" s="1415"/>
      <c r="AL2770" s="1415"/>
    </row>
    <row r="2771" spans="1:38" s="731" customFormat="1" ht="19" customHeight="1">
      <c r="A2771" s="1704">
        <f>IF(G2690="",0,1)</f>
        <v>0</v>
      </c>
      <c r="B2771" s="1629"/>
      <c r="C2771" s="1283"/>
      <c r="D2771" s="1561"/>
      <c r="E2771" s="1474" t="str">
        <f t="shared" si="259"/>
        <v/>
      </c>
      <c r="F2771" s="1789"/>
      <c r="G2771" s="1573" t="s">
        <v>9</v>
      </c>
      <c r="H2771" s="1596" t="str">
        <f>BX2690</f>
        <v/>
      </c>
      <c r="I2771" s="1575"/>
      <c r="J2771" s="1576"/>
      <c r="K2771" s="1577"/>
      <c r="L2771" s="1578"/>
      <c r="M2771" s="1578"/>
      <c r="N2771" s="1578"/>
      <c r="O2771" s="1578"/>
      <c r="P2771" s="1578"/>
      <c r="Q2771" s="1578"/>
      <c r="R2771" s="1578"/>
      <c r="S2771" s="1578"/>
      <c r="T2771" s="1578"/>
      <c r="U2771" s="1576"/>
      <c r="V2771" s="1579"/>
      <c r="W2771" s="1579"/>
      <c r="X2771" s="1579"/>
      <c r="Y2771" s="2"/>
      <c r="Z2771" s="2"/>
      <c r="AA2771" s="2"/>
      <c r="AB2771" s="2"/>
      <c r="AC2771" s="1291"/>
      <c r="AD2771" s="1415"/>
      <c r="AE2771" s="1415"/>
      <c r="AF2771" s="1415"/>
      <c r="AG2771" s="1415"/>
      <c r="AH2771" s="1415"/>
      <c r="AI2771" s="1415"/>
      <c r="AJ2771" s="1415"/>
      <c r="AK2771" s="1415"/>
      <c r="AL2771" s="1415"/>
    </row>
    <row r="2772" spans="1:38" s="731" customFormat="1" ht="19" customHeight="1">
      <c r="A2772" s="1704">
        <f>IF(G2690="",0,1)</f>
        <v>0</v>
      </c>
      <c r="B2772" s="1629"/>
      <c r="C2772" s="1283"/>
      <c r="D2772" s="1561"/>
      <c r="E2772" s="1474" t="str">
        <f t="shared" si="259"/>
        <v/>
      </c>
      <c r="F2772" s="1789"/>
      <c r="G2772" s="1571"/>
      <c r="H2772" s="1335"/>
      <c r="I2772" s="2176" t="s">
        <v>528</v>
      </c>
      <c r="J2772" s="2176"/>
      <c r="K2772" s="1338"/>
      <c r="L2772" s="1338"/>
      <c r="M2772" s="1338"/>
      <c r="N2772" s="1338"/>
      <c r="O2772" s="1338"/>
      <c r="P2772" s="1337"/>
      <c r="Q2772" s="1337"/>
      <c r="U2772" s="1580"/>
      <c r="V2772" s="1580"/>
      <c r="W2772" s="1580"/>
      <c r="X2772" s="1580"/>
      <c r="Y2772" s="2"/>
      <c r="Z2772" s="2"/>
      <c r="AA2772" s="2"/>
      <c r="AB2772" s="2"/>
      <c r="AC2772" s="1291"/>
      <c r="AD2772" s="1415"/>
      <c r="AE2772" s="1415"/>
      <c r="AF2772" s="1415"/>
      <c r="AG2772" s="1415"/>
      <c r="AH2772" s="1415"/>
      <c r="AI2772" s="1415"/>
      <c r="AJ2772" s="1415"/>
      <c r="AK2772" s="1415"/>
      <c r="AL2772" s="1415"/>
    </row>
    <row r="2773" spans="1:38" s="731" customFormat="1" ht="31" customHeight="1">
      <c r="A2773" s="1704">
        <f>IF(G2690="",0,1)</f>
        <v>0</v>
      </c>
      <c r="B2773" s="1629"/>
      <c r="C2773" s="1283"/>
      <c r="D2773" s="1561"/>
      <c r="E2773" s="1474" t="str">
        <f t="shared" si="259"/>
        <v/>
      </c>
      <c r="F2773" s="1789"/>
      <c r="G2773" s="1571"/>
      <c r="H2773" s="1335"/>
      <c r="I2773" s="2176" t="s">
        <v>529</v>
      </c>
      <c r="J2773" s="2176"/>
      <c r="K2773" s="2177" t="str">
        <f>K$148</f>
        <v>Placez les sondes de façon à ce qu'elles soient disposées entre 0 et 50 cm au-dessus de la plante.</v>
      </c>
      <c r="L2773" s="2177"/>
      <c r="M2773" s="2177"/>
      <c r="N2773" s="2177"/>
      <c r="O2773" s="2177"/>
      <c r="P2773" s="2177"/>
      <c r="Q2773" s="2177"/>
      <c r="R2773" s="2177"/>
      <c r="S2773" s="1581" t="s">
        <v>16</v>
      </c>
      <c r="T2773" s="1582"/>
      <c r="U2773" s="1580"/>
      <c r="V2773" s="1583"/>
      <c r="W2773" s="1584"/>
      <c r="X2773" s="1585"/>
      <c r="Y2773" s="2"/>
      <c r="Z2773" s="2"/>
      <c r="AA2773" s="2"/>
      <c r="AB2773" s="2"/>
      <c r="AC2773" s="1291"/>
      <c r="AD2773" s="1415"/>
      <c r="AE2773" s="1415"/>
      <c r="AF2773" s="1415"/>
      <c r="AG2773" s="1415"/>
      <c r="AH2773" s="1415"/>
      <c r="AI2773" s="1415"/>
      <c r="AJ2773" s="1415"/>
      <c r="AK2773" s="1415"/>
      <c r="AL2773" s="1415"/>
    </row>
    <row r="2774" spans="1:38" s="731" customFormat="1" ht="6" customHeight="1">
      <c r="A2774" s="1704">
        <f>IF(G2690="",0,1)</f>
        <v>0</v>
      </c>
      <c r="B2774" s="1629"/>
      <c r="C2774" s="1283"/>
      <c r="D2774" s="1561"/>
      <c r="E2774" s="1474" t="str">
        <f t="shared" si="259"/>
        <v/>
      </c>
      <c r="F2774" s="1789"/>
      <c r="G2774" s="1571"/>
      <c r="H2774" s="1335"/>
      <c r="I2774" s="1586"/>
      <c r="J2774" s="1586"/>
      <c r="K2774" s="1587"/>
      <c r="L2774" s="1587"/>
      <c r="M2774" s="1587"/>
      <c r="N2774" s="1587"/>
      <c r="O2774" s="1587"/>
      <c r="P2774" s="1587"/>
      <c r="Q2774" s="1587"/>
      <c r="R2774" s="1338"/>
      <c r="S2774" s="1337"/>
      <c r="T2774" s="1582"/>
      <c r="U2774" s="1582"/>
      <c r="V2774" s="1339"/>
      <c r="W2774" s="1339"/>
      <c r="X2774" s="1339"/>
      <c r="Y2774" s="2"/>
      <c r="Z2774" s="2"/>
      <c r="AA2774" s="2"/>
      <c r="AB2774" s="2"/>
      <c r="AC2774" s="1291"/>
      <c r="AD2774" s="1415"/>
      <c r="AE2774" s="1415"/>
      <c r="AF2774" s="1415"/>
      <c r="AG2774" s="1415"/>
      <c r="AH2774" s="1415"/>
      <c r="AI2774" s="1415"/>
      <c r="AJ2774" s="1415"/>
      <c r="AK2774" s="1415"/>
      <c r="AL2774" s="1415"/>
    </row>
    <row r="2775" spans="1:38" s="731" customFormat="1" ht="17" customHeight="1">
      <c r="A2775" s="1704">
        <f>IF(G2690="",0,1)</f>
        <v>0</v>
      </c>
      <c r="B2775" s="1629"/>
      <c r="C2775" s="1283"/>
      <c r="D2775" s="1561"/>
      <c r="E2775" s="1474" t="str">
        <f t="shared" si="259"/>
        <v/>
      </c>
      <c r="F2775" s="1789"/>
      <c r="G2775" s="1571"/>
      <c r="H2775" s="1589"/>
      <c r="I2775" s="1590"/>
      <c r="J2775" s="1590"/>
      <c r="K2775" s="1591"/>
      <c r="L2775" s="1591"/>
      <c r="M2775" s="1591"/>
      <c r="N2775" s="1591"/>
      <c r="O2775" s="1591"/>
      <c r="P2775" s="1591"/>
      <c r="Q2775" s="1591"/>
      <c r="R2775" s="1592"/>
      <c r="S2775" s="1593"/>
      <c r="T2775" s="1594"/>
      <c r="U2775" s="1594"/>
      <c r="V2775" s="1595"/>
      <c r="W2775" s="1595"/>
      <c r="X2775" s="1595"/>
      <c r="Y2775" s="2"/>
      <c r="Z2775" s="2"/>
      <c r="AA2775" s="2"/>
      <c r="AB2775" s="2"/>
      <c r="AC2775" s="1291"/>
      <c r="AD2775" s="1415"/>
      <c r="AE2775" s="1415"/>
      <c r="AF2775" s="1415"/>
      <c r="AG2775" s="1415"/>
      <c r="AH2775" s="1415"/>
      <c r="AI2775" s="1415"/>
      <c r="AJ2775" s="1415"/>
      <c r="AK2775" s="1415"/>
      <c r="AL2775" s="1415"/>
    </row>
    <row r="2776" spans="1:38" s="731" customFormat="1" ht="25" customHeight="1">
      <c r="A2776" s="1704">
        <f>IF(G2690="",0,1)</f>
        <v>0</v>
      </c>
      <c r="B2776" s="1629"/>
      <c r="C2776" s="1283"/>
      <c r="D2776" s="1561"/>
      <c r="E2776" s="1474" t="str">
        <f t="shared" si="259"/>
        <v/>
      </c>
      <c r="F2776" s="1789"/>
      <c r="G2776" s="1335" t="str">
        <f>G$151</f>
        <v>2.3 Ecran thermique</v>
      </c>
      <c r="H2776" s="1335"/>
      <c r="I2776" s="1336"/>
      <c r="J2776" s="1337"/>
      <c r="K2776" s="1338"/>
      <c r="L2776" s="1338"/>
      <c r="M2776" s="1338"/>
      <c r="N2776" s="1338"/>
      <c r="O2776" s="1338"/>
      <c r="P2776" s="1338"/>
      <c r="Q2776" s="1338"/>
      <c r="R2776" s="1338"/>
      <c r="S2776" s="1337"/>
      <c r="T2776" s="1337"/>
      <c r="U2776" s="1337"/>
      <c r="V2776" s="1339"/>
      <c r="W2776" s="1339"/>
      <c r="X2776" s="1339"/>
      <c r="Y2776" s="2"/>
      <c r="Z2776" s="2"/>
      <c r="AA2776" s="2"/>
      <c r="AB2776" s="2"/>
      <c r="AC2776" s="1291"/>
      <c r="AD2776" s="1415"/>
      <c r="AE2776" s="1415"/>
      <c r="AF2776" s="1415"/>
      <c r="AG2776" s="1415"/>
      <c r="AH2776" s="1415"/>
      <c r="AI2776" s="1415"/>
      <c r="AJ2776" s="1415"/>
      <c r="AK2776" s="1415"/>
      <c r="AL2776" s="1415"/>
    </row>
    <row r="2777" spans="1:38" s="731" customFormat="1" ht="19" customHeight="1">
      <c r="A2777" s="1704">
        <f>IF(G2690="",0,1)</f>
        <v>0</v>
      </c>
      <c r="B2777" s="1629"/>
      <c r="C2777" s="1283"/>
      <c r="D2777" s="1561"/>
      <c r="E2777" s="1474" t="str">
        <f t="shared" si="259"/>
        <v/>
      </c>
      <c r="F2777" s="1789"/>
      <c r="G2777" s="1573" t="s">
        <v>9</v>
      </c>
      <c r="H2777" s="1574" t="str">
        <f>BR2690</f>
        <v/>
      </c>
      <c r="I2777" s="1575"/>
      <c r="J2777" s="1576"/>
      <c r="K2777" s="1577"/>
      <c r="L2777" s="1578"/>
      <c r="M2777" s="1578"/>
      <c r="N2777" s="1578"/>
      <c r="O2777" s="1578"/>
      <c r="P2777" s="1578"/>
      <c r="Q2777" s="1578"/>
      <c r="R2777" s="1578"/>
      <c r="S2777" s="1578"/>
      <c r="T2777" s="1578"/>
      <c r="U2777" s="1576"/>
      <c r="V2777" s="1579"/>
      <c r="W2777" s="1579"/>
      <c r="X2777" s="1579"/>
      <c r="Y2777" s="2"/>
      <c r="Z2777" s="2"/>
      <c r="AA2777" s="2"/>
      <c r="AB2777" s="2"/>
      <c r="AC2777" s="1291"/>
      <c r="AD2777" s="1415"/>
      <c r="AE2777" s="1415"/>
      <c r="AF2777" s="1415"/>
      <c r="AG2777" s="1415"/>
      <c r="AH2777" s="1415"/>
      <c r="AI2777" s="1415"/>
      <c r="AJ2777" s="1415"/>
      <c r="AK2777" s="1415"/>
      <c r="AL2777" s="1415"/>
    </row>
    <row r="2778" spans="1:38" s="731" customFormat="1" ht="19" customHeight="1">
      <c r="A2778" s="1704">
        <f>IF(G2690="",0,1)</f>
        <v>0</v>
      </c>
      <c r="B2778" s="1629">
        <f>IF(H2777=G$41,-1,0)</f>
        <v>0</v>
      </c>
      <c r="C2778" s="1283"/>
      <c r="D2778" s="1561"/>
      <c r="E2778" s="1474" t="str">
        <f t="shared" si="259"/>
        <v/>
      </c>
      <c r="F2778" s="1789"/>
      <c r="G2778" s="1571"/>
      <c r="H2778" s="1335"/>
      <c r="I2778" s="2176" t="s">
        <v>528</v>
      </c>
      <c r="J2778" s="2176"/>
      <c r="K2778" s="1338"/>
      <c r="L2778" s="1338"/>
      <c r="M2778" s="1338"/>
      <c r="N2778" s="1338"/>
      <c r="O2778" s="1338"/>
      <c r="P2778" s="1337"/>
      <c r="Q2778" s="1337"/>
      <c r="U2778" s="1580"/>
      <c r="V2778" s="1580"/>
      <c r="W2778" s="1580"/>
      <c r="X2778" s="1580"/>
      <c r="Y2778" s="2"/>
      <c r="Z2778" s="2"/>
      <c r="AA2778" s="2"/>
      <c r="AB2778" s="2"/>
      <c r="AC2778" s="1291"/>
      <c r="AD2778" s="1415"/>
      <c r="AE2778" s="1415"/>
      <c r="AF2778" s="1415"/>
      <c r="AG2778" s="1415"/>
      <c r="AH2778" s="1415"/>
      <c r="AI2778" s="1415"/>
      <c r="AJ2778" s="1415"/>
      <c r="AK2778" s="1415"/>
      <c r="AL2778" s="1415"/>
    </row>
    <row r="2779" spans="1:38" s="731" customFormat="1" ht="25" customHeight="1">
      <c r="A2779" s="1704">
        <f>IF(G2690="",0,1)</f>
        <v>0</v>
      </c>
      <c r="B2779" s="1629">
        <f>IF(H2777=G$41,-1,0)</f>
        <v>0</v>
      </c>
      <c r="C2779" s="1283"/>
      <c r="D2779" s="1561"/>
      <c r="E2779" s="1474" t="str">
        <f t="shared" si="259"/>
        <v/>
      </c>
      <c r="F2779" s="1789"/>
      <c r="G2779" s="1571"/>
      <c r="H2779" s="1335"/>
      <c r="I2779" s="2176" t="s">
        <v>529</v>
      </c>
      <c r="J2779" s="2176"/>
      <c r="K2779" s="2177" t="str">
        <f>K$154</f>
        <v xml:space="preserve"> Colmatez les fentes avec des patchs et par agrafage.</v>
      </c>
      <c r="L2779" s="2177"/>
      <c r="M2779" s="2177"/>
      <c r="N2779" s="2177"/>
      <c r="O2779" s="2177"/>
      <c r="P2779" s="2177"/>
      <c r="Q2779" s="2177"/>
      <c r="R2779" s="2177"/>
      <c r="S2779" s="1581" t="s">
        <v>16</v>
      </c>
      <c r="T2779" s="1582"/>
      <c r="U2779" s="1580"/>
      <c r="V2779" s="1583"/>
      <c r="W2779" s="1584"/>
      <c r="X2779" s="1585"/>
      <c r="Y2779" s="2"/>
      <c r="Z2779" s="2"/>
      <c r="AA2779" s="2"/>
      <c r="AB2779" s="2"/>
      <c r="AC2779" s="1291"/>
      <c r="AD2779" s="1415"/>
      <c r="AE2779" s="1415"/>
      <c r="AF2779" s="1415"/>
      <c r="AG2779" s="1415"/>
      <c r="AH2779" s="1415"/>
      <c r="AI2779" s="1415"/>
      <c r="AJ2779" s="1415"/>
      <c r="AK2779" s="1415"/>
      <c r="AL2779" s="1415"/>
    </row>
    <row r="2780" spans="1:38" s="731" customFormat="1" ht="6" customHeight="1">
      <c r="A2780" s="1704">
        <f>IF(G2690="",0,1)</f>
        <v>0</v>
      </c>
      <c r="B2780" s="1629">
        <f>IF(H2777=G$41,-1,0)</f>
        <v>0</v>
      </c>
      <c r="C2780" s="1283"/>
      <c r="D2780" s="1561"/>
      <c r="E2780" s="1474" t="str">
        <f t="shared" si="259"/>
        <v/>
      </c>
      <c r="F2780" s="1789"/>
      <c r="G2780" s="1571"/>
      <c r="H2780" s="1335"/>
      <c r="I2780" s="1586"/>
      <c r="J2780" s="1586"/>
      <c r="K2780" s="1587"/>
      <c r="L2780" s="1587"/>
      <c r="M2780" s="1587"/>
      <c r="N2780" s="1587"/>
      <c r="O2780" s="1587"/>
      <c r="P2780" s="1587"/>
      <c r="Q2780" s="1587"/>
      <c r="R2780" s="1338"/>
      <c r="S2780" s="1337"/>
      <c r="T2780" s="1588"/>
      <c r="U2780" s="1582"/>
      <c r="V2780" s="1339"/>
      <c r="W2780" s="1339"/>
      <c r="X2780" s="1339"/>
      <c r="Y2780" s="2"/>
      <c r="Z2780" s="2"/>
      <c r="AA2780" s="2"/>
      <c r="AB2780" s="2"/>
      <c r="AC2780" s="1291"/>
      <c r="AD2780" s="1415"/>
      <c r="AE2780" s="1415"/>
      <c r="AF2780" s="1415"/>
      <c r="AG2780" s="1415"/>
      <c r="AH2780" s="1415"/>
      <c r="AI2780" s="1415"/>
      <c r="AJ2780" s="1415"/>
      <c r="AK2780" s="1415"/>
      <c r="AL2780" s="1415"/>
    </row>
    <row r="2781" spans="1:38" s="731" customFormat="1" ht="19" customHeight="1">
      <c r="A2781" s="1704">
        <f>IF(G2690="",0,1)</f>
        <v>0</v>
      </c>
      <c r="B2781" s="1629">
        <f>IF(H2777=G$41,-1,0)</f>
        <v>0</v>
      </c>
      <c r="C2781" s="1283"/>
      <c r="D2781" s="1561"/>
      <c r="E2781" s="1474" t="str">
        <f t="shared" si="259"/>
        <v/>
      </c>
      <c r="F2781" s="1789"/>
      <c r="G2781" s="1571"/>
      <c r="H2781" s="1574" t="str">
        <f>BS2690</f>
        <v/>
      </c>
      <c r="I2781" s="1575"/>
      <c r="J2781" s="1576"/>
      <c r="K2781" s="1577"/>
      <c r="L2781" s="1578"/>
      <c r="M2781" s="1578"/>
      <c r="N2781" s="1578"/>
      <c r="O2781" s="1578"/>
      <c r="P2781" s="1578"/>
      <c r="Q2781" s="1578"/>
      <c r="R2781" s="1578"/>
      <c r="S2781" s="1578"/>
      <c r="T2781" s="1578"/>
      <c r="U2781" s="1576"/>
      <c r="V2781" s="1579"/>
      <c r="W2781" s="1579"/>
      <c r="X2781" s="1579"/>
      <c r="Y2781" s="2"/>
      <c r="Z2781" s="2"/>
      <c r="AA2781" s="2"/>
      <c r="AB2781" s="2"/>
      <c r="AC2781" s="1291"/>
      <c r="AD2781" s="1415"/>
      <c r="AE2781" s="1415"/>
      <c r="AF2781" s="1415"/>
      <c r="AG2781" s="1415"/>
      <c r="AH2781" s="1415"/>
      <c r="AI2781" s="1415"/>
      <c r="AJ2781" s="1415"/>
      <c r="AK2781" s="1415"/>
      <c r="AL2781" s="1415"/>
    </row>
    <row r="2782" spans="1:38" s="731" customFormat="1" ht="19" customHeight="1">
      <c r="A2782" s="1704">
        <f>IF(G2690="",0,1)</f>
        <v>0</v>
      </c>
      <c r="B2782" s="1629">
        <f>IF(H2777=G$41,-1,0)</f>
        <v>0</v>
      </c>
      <c r="C2782" s="1283"/>
      <c r="D2782" s="1561"/>
      <c r="E2782" s="1474" t="str">
        <f t="shared" si="259"/>
        <v/>
      </c>
      <c r="F2782" s="1789"/>
      <c r="G2782" s="1571"/>
      <c r="H2782" s="1335"/>
      <c r="I2782" s="2176" t="s">
        <v>528</v>
      </c>
      <c r="J2782" s="2176"/>
      <c r="K2782" s="1338"/>
      <c r="L2782" s="1338"/>
      <c r="M2782" s="1338"/>
      <c r="N2782" s="1338"/>
      <c r="O2782" s="1338"/>
      <c r="P2782" s="1337"/>
      <c r="Q2782" s="1337"/>
      <c r="U2782" s="1580"/>
      <c r="V2782" s="1580"/>
      <c r="W2782" s="1580"/>
      <c r="X2782" s="1580"/>
      <c r="Y2782" s="2"/>
      <c r="Z2782" s="2"/>
      <c r="AA2782" s="2"/>
      <c r="AB2782" s="2"/>
      <c r="AC2782" s="1291"/>
      <c r="AD2782" s="1415"/>
      <c r="AE2782" s="1415"/>
      <c r="AF2782" s="1415"/>
      <c r="AG2782" s="1415"/>
      <c r="AH2782" s="1415"/>
      <c r="AI2782" s="1415"/>
      <c r="AJ2782" s="1415"/>
      <c r="AK2782" s="1415"/>
      <c r="AL2782" s="1415"/>
    </row>
    <row r="2783" spans="1:38" s="731" customFormat="1" ht="25" customHeight="1">
      <c r="A2783" s="1704">
        <f>IF(G2690="",0,1)</f>
        <v>0</v>
      </c>
      <c r="B2783" s="1629">
        <f>IF(H2777=G$41,-1,0)</f>
        <v>0</v>
      </c>
      <c r="C2783" s="1283"/>
      <c r="D2783" s="1561"/>
      <c r="E2783" s="1474" t="str">
        <f t="shared" si="259"/>
        <v/>
      </c>
      <c r="F2783" s="1789"/>
      <c r="G2783" s="1571"/>
      <c r="H2783" s="1335"/>
      <c r="I2783" s="2176" t="s">
        <v>529</v>
      </c>
      <c r="J2783" s="2176"/>
      <c r="K2783" s="2177" t="str">
        <f>K$158</f>
        <v xml:space="preserve"> Réajustez les bandes de tractions.</v>
      </c>
      <c r="L2783" s="2177"/>
      <c r="M2783" s="2177"/>
      <c r="N2783" s="2177"/>
      <c r="O2783" s="2177"/>
      <c r="P2783" s="2177"/>
      <c r="Q2783" s="2177"/>
      <c r="R2783" s="2177"/>
      <c r="S2783" s="1581" t="s">
        <v>16</v>
      </c>
      <c r="T2783" s="1582"/>
      <c r="U2783" s="1580"/>
      <c r="V2783" s="1583"/>
      <c r="W2783" s="1584"/>
      <c r="X2783" s="1585"/>
      <c r="Y2783" s="2"/>
      <c r="Z2783" s="2"/>
      <c r="AA2783" s="2"/>
      <c r="AB2783" s="2"/>
      <c r="AC2783" s="1291"/>
      <c r="AD2783" s="1415"/>
      <c r="AE2783" s="1415"/>
      <c r="AF2783" s="1415"/>
      <c r="AG2783" s="1415"/>
      <c r="AH2783" s="1415"/>
      <c r="AI2783" s="1415"/>
      <c r="AJ2783" s="1415"/>
      <c r="AK2783" s="1415"/>
      <c r="AL2783" s="1415"/>
    </row>
    <row r="2784" spans="1:38" s="731" customFormat="1" ht="6" customHeight="1">
      <c r="A2784" s="1704">
        <f>IF(G2690="",0,1)</f>
        <v>0</v>
      </c>
      <c r="B2784" s="1629"/>
      <c r="C2784" s="1283"/>
      <c r="D2784" s="1561"/>
      <c r="E2784" s="1474" t="str">
        <f t="shared" si="259"/>
        <v/>
      </c>
      <c r="F2784" s="1789"/>
      <c r="G2784" s="1571"/>
      <c r="H2784" s="1335"/>
      <c r="I2784" s="1586"/>
      <c r="J2784" s="1586"/>
      <c r="K2784" s="1587"/>
      <c r="L2784" s="1587"/>
      <c r="M2784" s="1587"/>
      <c r="N2784" s="1587"/>
      <c r="O2784" s="1587"/>
      <c r="P2784" s="1587"/>
      <c r="Q2784" s="1587"/>
      <c r="R2784" s="1338"/>
      <c r="S2784" s="1337"/>
      <c r="T2784" s="1582"/>
      <c r="U2784" s="1582"/>
      <c r="V2784" s="1339"/>
      <c r="W2784" s="1339"/>
      <c r="X2784" s="1339"/>
      <c r="Y2784" s="2"/>
      <c r="Z2784" s="2"/>
      <c r="AA2784" s="2"/>
      <c r="AB2784" s="2"/>
      <c r="AC2784" s="1291"/>
      <c r="AD2784" s="1415"/>
      <c r="AE2784" s="1415"/>
      <c r="AF2784" s="1415"/>
      <c r="AG2784" s="1415"/>
      <c r="AH2784" s="1415"/>
      <c r="AI2784" s="1415"/>
      <c r="AJ2784" s="1415"/>
      <c r="AK2784" s="1415"/>
      <c r="AL2784" s="1415"/>
    </row>
    <row r="2785" spans="1:81" s="731" customFormat="1" ht="17" customHeight="1">
      <c r="A2785" s="1704">
        <f>IF(G2690="",0,1)</f>
        <v>0</v>
      </c>
      <c r="B2785" s="1629"/>
      <c r="C2785" s="1283"/>
      <c r="D2785" s="1561"/>
      <c r="E2785" s="1474" t="str">
        <f t="shared" si="259"/>
        <v/>
      </c>
      <c r="F2785" s="1789"/>
      <c r="G2785" s="1571"/>
      <c r="H2785" s="1589"/>
      <c r="I2785" s="1590"/>
      <c r="J2785" s="1590"/>
      <c r="K2785" s="1591"/>
      <c r="L2785" s="1591"/>
      <c r="M2785" s="1591"/>
      <c r="N2785" s="1591"/>
      <c r="O2785" s="1591"/>
      <c r="P2785" s="1591"/>
      <c r="Q2785" s="1591"/>
      <c r="R2785" s="1592"/>
      <c r="S2785" s="1593"/>
      <c r="T2785" s="1594"/>
      <c r="U2785" s="1594"/>
      <c r="V2785" s="1595"/>
      <c r="W2785" s="1595"/>
      <c r="X2785" s="1595"/>
      <c r="Y2785" s="2"/>
      <c r="Z2785" s="2"/>
      <c r="AA2785" s="2"/>
      <c r="AB2785" s="2"/>
      <c r="AC2785" s="1291"/>
      <c r="AD2785" s="1415"/>
      <c r="AE2785" s="1415"/>
      <c r="AF2785" s="1415"/>
      <c r="AG2785" s="1415"/>
      <c r="AH2785" s="1415"/>
      <c r="AI2785" s="1415"/>
      <c r="AJ2785" s="1415"/>
      <c r="AK2785" s="1415"/>
      <c r="AL2785" s="1415"/>
    </row>
    <row r="2786" spans="1:81" s="1292" customFormat="1" ht="17" customHeight="1">
      <c r="A2786" s="1704">
        <f>IF(G2690="",0,1)</f>
        <v>0</v>
      </c>
      <c r="B2786" s="1629"/>
      <c r="C2786" s="1283"/>
      <c r="D2786" s="1561"/>
      <c r="E2786" s="1474" t="str">
        <f t="shared" si="259"/>
        <v/>
      </c>
      <c r="F2786" s="1789"/>
      <c r="G2786" s="1597"/>
      <c r="H2786" s="1597"/>
      <c r="I2786" s="1597"/>
      <c r="J2786" s="1597"/>
      <c r="K2786" s="1597"/>
      <c r="L2786" s="1597"/>
      <c r="M2786" s="1597"/>
      <c r="N2786" s="1597"/>
      <c r="O2786" s="1597"/>
      <c r="P2786" s="1598"/>
      <c r="Q2786" s="1598"/>
      <c r="R2786" s="1598"/>
      <c r="S2786" s="1598"/>
      <c r="T2786" s="1598"/>
      <c r="U2786" s="1598"/>
      <c r="V2786" s="1598"/>
      <c r="W2786" s="1598"/>
      <c r="X2786" s="1598"/>
    </row>
    <row r="2787" spans="1:81" s="1292" customFormat="1" ht="17" customHeight="1">
      <c r="A2787" s="1704">
        <f>IF(G2690="",0,1)</f>
        <v>0</v>
      </c>
      <c r="B2787" s="1629"/>
      <c r="C2787" s="1283"/>
      <c r="D2787" s="1561"/>
      <c r="E2787" s="1474" t="str">
        <f t="shared" si="259"/>
        <v/>
      </c>
      <c r="F2787" s="1789"/>
      <c r="G2787" s="1597"/>
      <c r="H2787" s="1597"/>
      <c r="I2787" s="1597"/>
      <c r="J2787" s="1597"/>
      <c r="K2787" s="1597"/>
      <c r="L2787" s="1597"/>
      <c r="M2787" s="1597"/>
      <c r="N2787" s="1597"/>
      <c r="O2787" s="1597"/>
      <c r="P2787" s="1598"/>
      <c r="Q2787" s="1598"/>
      <c r="R2787" s="1598"/>
      <c r="S2787" s="1598"/>
      <c r="T2787" s="1598"/>
      <c r="U2787" s="1598"/>
      <c r="V2787" s="1598"/>
      <c r="W2787" s="1598"/>
      <c r="X2787" s="1598"/>
    </row>
    <row r="2788" spans="1:81" s="1292" customFormat="1" ht="17" customHeight="1">
      <c r="A2788" s="1710">
        <f>IF(G2690="",0,1)</f>
        <v>0</v>
      </c>
      <c r="B2788" s="1711"/>
      <c r="C2788" s="1283"/>
      <c r="D2788" s="1561"/>
      <c r="E2788" s="1474" t="str">
        <f t="shared" si="259"/>
        <v/>
      </c>
      <c r="F2788" s="1789"/>
      <c r="G2788" s="1599"/>
      <c r="H2788" s="1599"/>
      <c r="I2788" s="1599"/>
      <c r="J2788" s="1599"/>
      <c r="K2788" s="1599"/>
      <c r="L2788" s="1599"/>
      <c r="M2788" s="1599"/>
      <c r="N2788" s="1599"/>
      <c r="O2788" s="1599"/>
      <c r="P2788" s="1600"/>
      <c r="Q2788" s="1600"/>
      <c r="R2788" s="1600"/>
      <c r="S2788" s="1600"/>
      <c r="T2788" s="1600"/>
      <c r="U2788" s="1600"/>
      <c r="V2788" s="1600"/>
      <c r="W2788" s="1600"/>
      <c r="X2788" s="1600"/>
      <c r="Z2788" s="1601"/>
      <c r="AA2788" s="1601"/>
      <c r="AB2788" s="1601"/>
      <c r="AC2788" s="1601"/>
      <c r="AD2788" s="1601"/>
      <c r="AE2788" s="1601"/>
      <c r="AF2788" s="1601"/>
      <c r="AG2788" s="1601"/>
      <c r="AH2788" s="1601"/>
      <c r="AI2788" s="1601"/>
      <c r="AJ2788" s="1601"/>
      <c r="AK2788" s="1601"/>
    </row>
    <row r="2789" spans="1:81" ht="13">
      <c r="A2789" s="1705">
        <f>IF(G2795="",0,1)</f>
        <v>0</v>
      </c>
      <c r="B2789" s="1706"/>
      <c r="C2789" s="1283"/>
      <c r="D2789" s="677"/>
      <c r="E2789" s="1474" t="str">
        <f t="shared" ref="E2789:E2795" si="260">IF((SUM(A2789:C2789))&gt;0,"Evaluation","")</f>
        <v/>
      </c>
      <c r="F2789" s="1789"/>
      <c r="G2789" s="1449">
        <f>G$49</f>
        <v>0</v>
      </c>
      <c r="H2789" s="1450"/>
      <c r="I2789" s="10"/>
      <c r="J2789" s="10"/>
      <c r="K2789" s="10"/>
      <c r="L2789" s="10"/>
      <c r="M2789" s="10"/>
      <c r="N2789" s="10"/>
      <c r="O2789" s="10"/>
      <c r="P2789" s="10"/>
      <c r="Q2789" s="10"/>
      <c r="R2789" s="10"/>
      <c r="S2789" s="10"/>
      <c r="T2789" s="10"/>
      <c r="U2789" s="10"/>
      <c r="V2789" s="10"/>
      <c r="W2789" s="10"/>
      <c r="X2789" s="2"/>
      <c r="Z2789" s="1545"/>
      <c r="AA2789" s="1545"/>
      <c r="AB2789" s="1545"/>
      <c r="AC2789" s="1545"/>
      <c r="AD2789" s="1545"/>
      <c r="AE2789" s="1545"/>
      <c r="AF2789" s="1545"/>
      <c r="AG2789" s="1545"/>
      <c r="AH2789" s="1545"/>
      <c r="AI2789" s="1545"/>
      <c r="AJ2789" s="1545"/>
      <c r="AK2789" s="1545"/>
      <c r="AL2789" s="1545"/>
      <c r="AM2789" s="1545"/>
    </row>
    <row r="2790" spans="1:81" ht="13">
      <c r="A2790" s="1704">
        <f>IF(G2795="",0,1)</f>
        <v>0</v>
      </c>
      <c r="C2790" s="1283"/>
      <c r="D2790" s="677"/>
      <c r="E2790" s="1474" t="str">
        <f t="shared" si="260"/>
        <v/>
      </c>
      <c r="F2790" s="1789"/>
      <c r="G2790" s="1244"/>
      <c r="H2790" s="1245"/>
      <c r="I2790" s="1"/>
      <c r="J2790" s="1"/>
      <c r="K2790" s="1"/>
      <c r="L2790" s="1"/>
      <c r="M2790" s="1"/>
      <c r="N2790" s="1"/>
      <c r="O2790" s="1"/>
      <c r="P2790" s="1"/>
      <c r="Q2790" s="1"/>
      <c r="R2790" s="1"/>
      <c r="S2790" s="1"/>
      <c r="T2790" s="1"/>
      <c r="U2790" s="1"/>
      <c r="V2790" s="1"/>
      <c r="W2790" s="1"/>
    </row>
    <row r="2791" spans="1:81" ht="13">
      <c r="A2791" s="1704">
        <f>IF(G2795="",0,1)</f>
        <v>0</v>
      </c>
      <c r="C2791" s="1283"/>
      <c r="D2791" s="677"/>
      <c r="E2791" s="1474" t="str">
        <f t="shared" si="260"/>
        <v/>
      </c>
      <c r="F2791" s="1789"/>
      <c r="G2791" s="1244"/>
      <c r="H2791" s="1245"/>
      <c r="I2791" s="1"/>
      <c r="J2791" s="1"/>
      <c r="K2791" s="1"/>
      <c r="L2791" s="1"/>
      <c r="M2791" s="1"/>
      <c r="N2791" s="1"/>
      <c r="O2791" s="1"/>
      <c r="P2791" s="1"/>
      <c r="Q2791" s="1"/>
      <c r="R2791" s="1"/>
      <c r="S2791" s="1"/>
      <c r="T2791" s="1"/>
      <c r="U2791" s="1"/>
      <c r="V2791" s="1"/>
      <c r="W2791" s="1"/>
    </row>
    <row r="2792" spans="1:81" s="1250" customFormat="1" ht="29" thickBot="1">
      <c r="A2792" s="1704">
        <f>IF(G2795="",0,1)</f>
        <v>0</v>
      </c>
      <c r="B2792" s="1629"/>
      <c r="C2792" s="1283"/>
      <c r="D2792" s="1546"/>
      <c r="E2792" s="1474" t="str">
        <f t="shared" si="260"/>
        <v/>
      </c>
      <c r="F2792" s="1789"/>
      <c r="G2792" s="1621" t="str">
        <f>G2795</f>
        <v/>
      </c>
      <c r="H2792" s="777"/>
      <c r="I2792" s="777"/>
      <c r="J2792" s="777"/>
      <c r="K2792" s="777"/>
      <c r="L2792" s="777"/>
      <c r="M2792" s="777"/>
      <c r="N2792" s="777"/>
      <c r="O2792" s="777"/>
      <c r="P2792" s="777"/>
      <c r="Q2792" s="777"/>
      <c r="R2792" s="777"/>
      <c r="S2792" s="777"/>
      <c r="T2792" s="777"/>
      <c r="U2792" s="777"/>
      <c r="V2792" s="777"/>
      <c r="W2792" s="777"/>
      <c r="X2792" s="1370">
        <f>U$45</f>
        <v>0</v>
      </c>
      <c r="Y2792" s="1415"/>
      <c r="Z2792" s="1415"/>
      <c r="AA2792" s="1415"/>
      <c r="AB2792" s="1415"/>
      <c r="AC2792" s="1415"/>
      <c r="AD2792" s="1415"/>
      <c r="AE2792" s="1246"/>
      <c r="AF2792" s="1246"/>
      <c r="AG2792" s="1247"/>
      <c r="AH2792" s="1247"/>
      <c r="AI2792" s="1247"/>
      <c r="AJ2792" s="1248"/>
      <c r="AK2792" s="1247"/>
      <c r="AL2792" s="1249"/>
      <c r="AM2792" s="1247"/>
      <c r="AN2792" s="1247"/>
      <c r="AO2792" s="1247"/>
      <c r="AP2792" s="1247"/>
      <c r="AQ2792" s="1247"/>
      <c r="AR2792" s="1247"/>
      <c r="AS2792" s="1247"/>
      <c r="AT2792" s="1247"/>
    </row>
    <row r="2793" spans="1:81" s="18" customFormat="1" ht="19">
      <c r="A2793" s="1704">
        <f>IF(G2795="",0,1)</f>
        <v>0</v>
      </c>
      <c r="B2793" s="1629"/>
      <c r="C2793" s="1283"/>
      <c r="D2793" s="677"/>
      <c r="E2793" s="1474" t="str">
        <f t="shared" si="260"/>
        <v/>
      </c>
      <c r="F2793" s="1789"/>
      <c r="G2793" s="1184"/>
      <c r="H2793" s="1184"/>
      <c r="I2793" s="1184"/>
      <c r="J2793" s="1184"/>
      <c r="K2793" s="1184"/>
      <c r="L2793" s="1184"/>
      <c r="M2793" s="1184"/>
      <c r="N2793" s="1184"/>
      <c r="O2793" s="1184"/>
      <c r="P2793" s="1184"/>
      <c r="Q2793" s="1184"/>
      <c r="R2793" s="1184"/>
      <c r="S2793" s="1184"/>
      <c r="T2793" s="1184"/>
      <c r="U2793" s="1184"/>
      <c r="V2793" s="1184"/>
      <c r="W2793" s="1184"/>
      <c r="X2793" s="1415"/>
      <c r="Y2793" s="1415"/>
      <c r="Z2793" s="1415"/>
      <c r="AA2793" s="1415"/>
      <c r="AB2793" s="1415"/>
      <c r="AC2793" s="1415"/>
      <c r="AD2793" s="1415"/>
      <c r="AE2793" s="1415"/>
      <c r="AF2793" s="1415"/>
      <c r="AG2793" s="40"/>
      <c r="AH2793" s="40"/>
      <c r="AI2793" s="40"/>
      <c r="AJ2793" s="49"/>
      <c r="AK2793" s="40"/>
      <c r="AL2793" s="20"/>
      <c r="AM2793" s="1247"/>
      <c r="AN2793" s="40"/>
      <c r="AO2793" s="1247"/>
      <c r="AP2793" s="40"/>
      <c r="AQ2793" s="40"/>
      <c r="AR2793" s="40"/>
      <c r="AS2793" s="40"/>
      <c r="AT2793" s="40"/>
      <c r="BZ2793" s="122" t="s">
        <v>905</v>
      </c>
      <c r="CB2793" s="122" t="s">
        <v>904</v>
      </c>
    </row>
    <row r="2794" spans="1:81" s="41" customFormat="1" ht="187" hidden="1" customHeight="1" outlineLevel="1">
      <c r="A2794" s="1707"/>
      <c r="B2794" s="1708"/>
      <c r="C2794" s="685"/>
      <c r="D2794" s="685"/>
      <c r="E2794" s="1474" t="str">
        <f t="shared" si="260"/>
        <v/>
      </c>
      <c r="F2794" s="1790"/>
      <c r="G2794" s="342" t="str">
        <f t="shared" ref="G2794:AL2794" si="261">G$3</f>
        <v>Serre</v>
      </c>
      <c r="H2794" s="343" t="str">
        <f t="shared" si="261"/>
        <v>Année de construction</v>
      </c>
      <c r="I2794" s="344" t="str">
        <f t="shared" si="261"/>
        <v xml:space="preserve">Surface cultivée nette </v>
      </c>
      <c r="J2794" s="344" t="str">
        <f t="shared" si="261"/>
        <v>Type de serre</v>
      </c>
      <c r="K2794" s="344" t="str">
        <f t="shared" si="261"/>
        <v>Température moyenne octobre-mars</v>
      </c>
      <c r="L2794" s="344" t="str">
        <f t="shared" si="261"/>
        <v>Type de température</v>
      </c>
      <c r="M2794" s="344" t="str">
        <f t="shared" si="261"/>
        <v>Qualité énergétique [consommation en % d'une serre standard]</v>
      </c>
      <c r="N2794" s="344" t="str">
        <f t="shared" si="261"/>
        <v>Rang</v>
      </c>
      <c r="O2794" s="344" t="str">
        <f t="shared" si="261"/>
        <v>Evaluation de la qualité énergétique</v>
      </c>
      <c r="P2794" s="344" t="str">
        <f t="shared" si="261"/>
        <v>Utilisation escomptée</v>
      </c>
      <c r="Q2794" s="327">
        <f t="shared" si="261"/>
        <v>0</v>
      </c>
      <c r="R2794" s="456" t="str">
        <f t="shared" si="261"/>
        <v>Serre Consommation d'énergie [%]</v>
      </c>
      <c r="S2794" s="456" t="str">
        <f t="shared" si="261"/>
        <v>Serre Consommation d'énergie Actuel [kWh]</v>
      </c>
      <c r="T2794" s="455" t="str">
        <f t="shared" si="261"/>
        <v>Distribution de chaleur Consommation d'énergie [kWh]</v>
      </c>
      <c r="U2794" s="456" t="str">
        <f t="shared" si="261"/>
        <v>Total Consommation d'énergie Actuel [kWh]</v>
      </c>
      <c r="V2794" s="327">
        <f t="shared" si="261"/>
        <v>0</v>
      </c>
      <c r="W2794" s="512" t="str">
        <f t="shared" si="261"/>
        <v>Objectif en 4 ans</v>
      </c>
      <c r="X2794" s="512" t="str">
        <f t="shared" si="261"/>
        <v>Objectif en 8 ans</v>
      </c>
      <c r="Y2794" s="327">
        <f t="shared" si="261"/>
        <v>0</v>
      </c>
      <c r="Z2794" s="333" t="str">
        <f t="shared" si="261"/>
        <v>Ecran thermique</v>
      </c>
      <c r="AA2794" s="333" t="str">
        <f t="shared" si="261"/>
        <v>Toit</v>
      </c>
      <c r="AB2794" s="333" t="str">
        <f t="shared" si="261"/>
        <v>Parois latérales</v>
      </c>
      <c r="AC2794" s="333" t="str">
        <f t="shared" si="261"/>
        <v>Etanchéité</v>
      </c>
      <c r="AD2794" s="333" t="str">
        <f t="shared" si="261"/>
        <v>Gestion climatique</v>
      </c>
      <c r="AE2794" s="40" t="str">
        <f t="shared" si="261"/>
        <v>Observations</v>
      </c>
      <c r="AF2794" s="332" t="str">
        <f t="shared" si="261"/>
        <v>Ecran thermique</v>
      </c>
      <c r="AG2794" s="332" t="str">
        <f t="shared" si="261"/>
        <v>Toit</v>
      </c>
      <c r="AH2794" s="332" t="str">
        <f t="shared" si="261"/>
        <v>Parois latérales</v>
      </c>
      <c r="AI2794" s="332" t="str">
        <f t="shared" si="261"/>
        <v>Etanchéité</v>
      </c>
      <c r="AJ2794" s="332" t="str">
        <f t="shared" si="261"/>
        <v>Gestion climatique</v>
      </c>
      <c r="AK2794" s="455" t="str">
        <f t="shared" si="261"/>
        <v>Isolation des conduites</v>
      </c>
      <c r="AL2794" s="455" t="str">
        <f t="shared" si="261"/>
        <v>Isolation des sous-distributions</v>
      </c>
      <c r="AM2794" s="405">
        <f t="shared" ref="AM2794:BR2794" si="262">AM$3</f>
        <v>0</v>
      </c>
      <c r="AN2794" s="332" t="str">
        <f t="shared" si="262"/>
        <v>Ecran thermique</v>
      </c>
      <c r="AO2794" s="332" t="str">
        <f t="shared" si="262"/>
        <v>Toit</v>
      </c>
      <c r="AP2794" s="332" t="str">
        <f t="shared" si="262"/>
        <v>Parois latérales</v>
      </c>
      <c r="AQ2794" s="332" t="str">
        <f t="shared" si="262"/>
        <v>Etanchéité</v>
      </c>
      <c r="AR2794" s="332" t="str">
        <f t="shared" si="262"/>
        <v>Gestion climatique</v>
      </c>
      <c r="AS2794" s="40">
        <f t="shared" si="262"/>
        <v>0</v>
      </c>
      <c r="AT2794" s="332" t="str">
        <f t="shared" si="262"/>
        <v>Ecran thermique</v>
      </c>
      <c r="AU2794" s="332" t="str">
        <f t="shared" si="262"/>
        <v>Toit</v>
      </c>
      <c r="AV2794" s="332" t="str">
        <f t="shared" si="262"/>
        <v>Parois latérales</v>
      </c>
      <c r="AW2794" s="332" t="str">
        <f t="shared" si="262"/>
        <v>Etanchéité</v>
      </c>
      <c r="AX2794" s="332" t="str">
        <f t="shared" si="262"/>
        <v>Gestion climatique</v>
      </c>
      <c r="AY2794" s="455" t="str">
        <f t="shared" si="262"/>
        <v>Isolation des conduites</v>
      </c>
      <c r="AZ2794" s="455" t="str">
        <f t="shared" si="262"/>
        <v>Isolation des sous-distributions</v>
      </c>
      <c r="BA2794" s="332" t="str">
        <f t="shared" si="262"/>
        <v>Total arrondi</v>
      </c>
      <c r="BB2794" s="40">
        <f t="shared" si="262"/>
        <v>0</v>
      </c>
      <c r="BC2794" s="332" t="str">
        <f t="shared" si="262"/>
        <v>Ecran thermique</v>
      </c>
      <c r="BD2794" s="332" t="str">
        <f t="shared" si="262"/>
        <v>Toit</v>
      </c>
      <c r="BE2794" s="332" t="str">
        <f t="shared" si="262"/>
        <v>Parois latérales</v>
      </c>
      <c r="BF2794" s="332" t="str">
        <f t="shared" si="262"/>
        <v>Etanchéité</v>
      </c>
      <c r="BG2794" s="332" t="str">
        <f t="shared" si="262"/>
        <v>Gestion climatique</v>
      </c>
      <c r="BH2794" s="455" t="str">
        <f t="shared" si="262"/>
        <v>Isolation des conduites</v>
      </c>
      <c r="BI2794" s="455" t="str">
        <f t="shared" si="262"/>
        <v>Isolation des sous-distributions</v>
      </c>
      <c r="BJ2794" s="40">
        <f t="shared" si="262"/>
        <v>0</v>
      </c>
      <c r="BK2794" s="512" t="str">
        <f t="shared" si="262"/>
        <v>P1</v>
      </c>
      <c r="BL2794" s="512">
        <f t="shared" si="262"/>
        <v>0</v>
      </c>
      <c r="BM2794" s="512" t="str">
        <f t="shared" si="262"/>
        <v>Total</v>
      </c>
      <c r="BN2794" s="40">
        <f t="shared" si="262"/>
        <v>0</v>
      </c>
      <c r="BO2794" s="512" t="str">
        <f t="shared" si="262"/>
        <v>Objectif en 4 ans</v>
      </c>
      <c r="BP2794" s="512" t="str">
        <f t="shared" si="262"/>
        <v>Objectif en 8 ans</v>
      </c>
      <c r="BQ2794" s="41">
        <f t="shared" si="262"/>
        <v>0</v>
      </c>
      <c r="BR2794" s="332" t="str">
        <f t="shared" si="262"/>
        <v>Ecran thermique</v>
      </c>
      <c r="BS2794" s="332" t="str">
        <f t="shared" ref="BS2794:CA2794" si="263">BS$3</f>
        <v>Ecran thermique 2</v>
      </c>
      <c r="BT2794" s="332" t="str">
        <f t="shared" si="263"/>
        <v>Etanchéité</v>
      </c>
      <c r="BU2794" s="332" t="str">
        <f t="shared" si="263"/>
        <v>Etanchéité 2</v>
      </c>
      <c r="BV2794" s="332" t="str">
        <f t="shared" si="263"/>
        <v>Etanchéité 2 - Recommandation</v>
      </c>
      <c r="BW2794" s="332" t="str">
        <f t="shared" si="263"/>
        <v>Sonde 1</v>
      </c>
      <c r="BX2794" s="332" t="str">
        <f t="shared" si="263"/>
        <v>Sonde 2</v>
      </c>
      <c r="BY2794" s="41">
        <f t="shared" si="263"/>
        <v>0</v>
      </c>
      <c r="BZ2794" s="416" t="str">
        <f t="shared" si="263"/>
        <v>Ensemble 1</v>
      </c>
      <c r="CA2794" s="416" t="str">
        <f t="shared" si="263"/>
        <v>Ensemble 2</v>
      </c>
      <c r="CB2794" s="416" t="str">
        <f>BZ2794</f>
        <v>Ensemble 1</v>
      </c>
      <c r="CC2794" s="416" t="str">
        <f>CA2794</f>
        <v>Ensemble 2</v>
      </c>
    </row>
    <row r="2795" spans="1:81" s="28" customFormat="1" ht="32" hidden="1" customHeight="1" outlineLevel="1">
      <c r="A2795" s="1646"/>
      <c r="B2795" s="1659"/>
      <c r="C2795" s="686"/>
      <c r="D2795" s="686"/>
      <c r="E2795" s="1474" t="str">
        <f t="shared" si="260"/>
        <v/>
      </c>
      <c r="F2795" s="1791"/>
      <c r="G2795" s="521" t="str">
        <f t="shared" ref="G2795:AL2795" si="264">G30</f>
        <v/>
      </c>
      <c r="H2795" s="335" t="str">
        <f t="shared" si="264"/>
        <v/>
      </c>
      <c r="I2795" s="336" t="str">
        <f t="shared" si="264"/>
        <v/>
      </c>
      <c r="J2795" s="336" t="str">
        <f t="shared" si="264"/>
        <v/>
      </c>
      <c r="K2795" s="337" t="str">
        <f t="shared" si="264"/>
        <v/>
      </c>
      <c r="L2795" s="336" t="str">
        <f t="shared" si="264"/>
        <v/>
      </c>
      <c r="M2795" s="468" t="str">
        <f t="shared" si="264"/>
        <v/>
      </c>
      <c r="N2795" s="337" t="str">
        <f t="shared" si="264"/>
        <v/>
      </c>
      <c r="O2795" s="338" t="str">
        <f t="shared" si="264"/>
        <v/>
      </c>
      <c r="P2795" s="336" t="str">
        <f t="shared" si="264"/>
        <v/>
      </c>
      <c r="Q2795" s="522">
        <f t="shared" si="264"/>
        <v>0</v>
      </c>
      <c r="R2795" s="338">
        <f t="shared" si="264"/>
        <v>0</v>
      </c>
      <c r="S2795" s="523">
        <f t="shared" si="264"/>
        <v>0</v>
      </c>
      <c r="T2795" s="523">
        <f t="shared" si="264"/>
        <v>0</v>
      </c>
      <c r="U2795" s="523" t="str">
        <f t="shared" si="264"/>
        <v/>
      </c>
      <c r="V2795" s="522">
        <f t="shared" si="264"/>
        <v>0</v>
      </c>
      <c r="W2795" s="523" t="str">
        <f t="shared" si="264"/>
        <v/>
      </c>
      <c r="X2795" s="523" t="str">
        <f t="shared" si="264"/>
        <v/>
      </c>
      <c r="Y2795" s="522">
        <f t="shared" si="264"/>
        <v>0</v>
      </c>
      <c r="Z2795" s="331" t="str">
        <f t="shared" si="264"/>
        <v/>
      </c>
      <c r="AA2795" s="331" t="str">
        <f t="shared" si="264"/>
        <v/>
      </c>
      <c r="AB2795" s="331" t="str">
        <f t="shared" si="264"/>
        <v/>
      </c>
      <c r="AC2795" s="331" t="str">
        <f t="shared" si="264"/>
        <v/>
      </c>
      <c r="AD2795" s="331" t="str">
        <f t="shared" si="264"/>
        <v/>
      </c>
      <c r="AE2795" s="524" t="str">
        <f t="shared" si="264"/>
        <v/>
      </c>
      <c r="AF2795" s="331" t="str">
        <f t="shared" si="264"/>
        <v/>
      </c>
      <c r="AG2795" s="331" t="str">
        <f t="shared" si="264"/>
        <v/>
      </c>
      <c r="AH2795" s="331" t="str">
        <f t="shared" si="264"/>
        <v/>
      </c>
      <c r="AI2795" s="331" t="str">
        <f t="shared" si="264"/>
        <v/>
      </c>
      <c r="AJ2795" s="331" t="str">
        <f t="shared" si="264"/>
        <v/>
      </c>
      <c r="AK2795" s="331" t="str">
        <f t="shared" si="264"/>
        <v/>
      </c>
      <c r="AL2795" s="331" t="str">
        <f t="shared" si="264"/>
        <v/>
      </c>
      <c r="AM2795" s="524" t="str">
        <f t="shared" ref="AM2795:BR2795" si="265">AM30</f>
        <v>.</v>
      </c>
      <c r="AN2795" s="346" t="str">
        <f t="shared" si="265"/>
        <v/>
      </c>
      <c r="AO2795" s="346" t="str">
        <f t="shared" si="265"/>
        <v/>
      </c>
      <c r="AP2795" s="346" t="str">
        <f t="shared" si="265"/>
        <v/>
      </c>
      <c r="AQ2795" s="346" t="str">
        <f t="shared" si="265"/>
        <v/>
      </c>
      <c r="AR2795" s="346" t="str">
        <f t="shared" si="265"/>
        <v/>
      </c>
      <c r="AS2795" s="525">
        <f t="shared" si="265"/>
        <v>0</v>
      </c>
      <c r="AT2795" s="398" t="str">
        <f t="shared" si="265"/>
        <v/>
      </c>
      <c r="AU2795" s="398" t="str">
        <f t="shared" si="265"/>
        <v/>
      </c>
      <c r="AV2795" s="398" t="str">
        <f t="shared" si="265"/>
        <v/>
      </c>
      <c r="AW2795" s="398" t="str">
        <f t="shared" si="265"/>
        <v/>
      </c>
      <c r="AX2795" s="398" t="str">
        <f t="shared" si="265"/>
        <v/>
      </c>
      <c r="AY2795" s="28" t="str">
        <f t="shared" si="265"/>
        <v/>
      </c>
      <c r="AZ2795" s="28" t="str">
        <f t="shared" si="265"/>
        <v/>
      </c>
      <c r="BA2795" s="398" t="str">
        <f t="shared" si="265"/>
        <v/>
      </c>
      <c r="BB2795" s="525">
        <f t="shared" si="265"/>
        <v>0</v>
      </c>
      <c r="BC2795" s="445" t="str">
        <f t="shared" si="265"/>
        <v/>
      </c>
      <c r="BD2795" s="445" t="str">
        <f t="shared" si="265"/>
        <v/>
      </c>
      <c r="BE2795" s="445" t="str">
        <f t="shared" si="265"/>
        <v/>
      </c>
      <c r="BF2795" s="445" t="str">
        <f t="shared" si="265"/>
        <v/>
      </c>
      <c r="BG2795" s="445" t="str">
        <f t="shared" si="265"/>
        <v/>
      </c>
      <c r="BH2795" s="467" t="str">
        <f t="shared" si="265"/>
        <v/>
      </c>
      <c r="BI2795" s="467" t="str">
        <f t="shared" si="265"/>
        <v/>
      </c>
      <c r="BJ2795" s="525">
        <f t="shared" si="265"/>
        <v>0</v>
      </c>
      <c r="BK2795" s="445" t="str">
        <f t="shared" si="265"/>
        <v/>
      </c>
      <c r="BL2795" s="445" t="str">
        <f t="shared" si="265"/>
        <v/>
      </c>
      <c r="BM2795" s="445" t="str">
        <f t="shared" si="265"/>
        <v/>
      </c>
      <c r="BN2795" s="525">
        <f t="shared" si="265"/>
        <v>0</v>
      </c>
      <c r="BO2795" s="445" t="str">
        <f t="shared" si="265"/>
        <v/>
      </c>
      <c r="BP2795" s="445">
        <f t="shared" si="265"/>
        <v>0</v>
      </c>
      <c r="BQ2795" s="28">
        <f t="shared" si="265"/>
        <v>0</v>
      </c>
      <c r="BR2795" s="398" t="str">
        <f t="shared" si="265"/>
        <v/>
      </c>
      <c r="BS2795" s="398" t="str">
        <f t="shared" ref="BS2795:BX2795" si="266">BS30</f>
        <v/>
      </c>
      <c r="BT2795" s="398" t="str">
        <f t="shared" si="266"/>
        <v/>
      </c>
      <c r="BU2795" s="398" t="str">
        <f t="shared" si="266"/>
        <v/>
      </c>
      <c r="BV2795" s="398" t="str">
        <f t="shared" si="266"/>
        <v/>
      </c>
      <c r="BW2795" s="398" t="str">
        <f t="shared" si="266"/>
        <v/>
      </c>
      <c r="BX2795" s="398" t="str">
        <f t="shared" si="266"/>
        <v/>
      </c>
      <c r="BY2795" s="28">
        <f>BY2742</f>
        <v>0</v>
      </c>
      <c r="BZ2795" s="396">
        <f>AG2846</f>
        <v>0</v>
      </c>
      <c r="CA2795" s="396">
        <f>AH2846</f>
        <v>0</v>
      </c>
      <c r="CB2795" s="396">
        <f>AI2846</f>
        <v>0</v>
      </c>
      <c r="CC2795" s="396">
        <f>AJ2846</f>
        <v>0</v>
      </c>
    </row>
    <row r="2796" spans="1:81" s="51" customFormat="1" ht="19" hidden="1" outlineLevel="1">
      <c r="A2796" s="1704">
        <v>0</v>
      </c>
      <c r="B2796" s="1629"/>
      <c r="C2796" s="1283"/>
      <c r="D2796" s="677"/>
      <c r="E2796" s="1474" t="str">
        <f t="shared" ref="E2796:E2827" si="267">IF((SUM(A2796:C2796))&gt;0,G$42,"")</f>
        <v/>
      </c>
      <c r="F2796" s="1789"/>
      <c r="N2796" s="644"/>
      <c r="R2796" s="50"/>
      <c r="U2796" s="1184"/>
      <c r="W2796" s="130"/>
      <c r="X2796" s="1415"/>
      <c r="Y2796" s="1415"/>
      <c r="Z2796" s="53"/>
      <c r="AA2796" s="1415"/>
      <c r="AB2796" s="53"/>
      <c r="AC2796" s="53"/>
      <c r="AD2796" s="53"/>
      <c r="AE2796" s="53"/>
      <c r="AF2796" s="53"/>
      <c r="AG2796" s="40"/>
      <c r="AJ2796" s="52"/>
      <c r="AL2796" s="1383"/>
      <c r="AM2796" s="1247"/>
      <c r="AO2796" s="1247"/>
      <c r="AV2796" s="18"/>
      <c r="BL2796" s="18"/>
    </row>
    <row r="2797" spans="1:81" s="1385" customFormat="1" ht="19" hidden="1" outlineLevel="1">
      <c r="A2797" s="1704">
        <v>0</v>
      </c>
      <c r="B2797" s="1629"/>
      <c r="C2797" s="1283"/>
      <c r="D2797" s="677"/>
      <c r="E2797" s="1474" t="str">
        <f t="shared" si="267"/>
        <v/>
      </c>
      <c r="F2797" s="1789"/>
      <c r="H2797" s="1547"/>
      <c r="I2797" s="1547"/>
      <c r="J2797" s="1547"/>
      <c r="K2797" s="1547"/>
      <c r="L2797" s="1547"/>
      <c r="M2797" s="1547"/>
      <c r="N2797" s="1384"/>
      <c r="O2797" s="1384"/>
      <c r="P2797" s="1384"/>
      <c r="Q2797" s="1384"/>
      <c r="R2797" s="1384"/>
      <c r="S2797" s="1384"/>
      <c r="T2797" s="1384"/>
      <c r="U2797" s="1384"/>
      <c r="V2797" s="1384"/>
      <c r="W2797" s="130"/>
      <c r="X2797" s="1415"/>
      <c r="Y2797" s="1415"/>
      <c r="Z2797" s="53"/>
      <c r="AA2797" s="1415"/>
      <c r="AB2797" s="53"/>
      <c r="AC2797" s="53"/>
      <c r="AD2797" s="53"/>
      <c r="AE2797" s="1384"/>
      <c r="AF2797" s="1384"/>
      <c r="AG2797" s="40"/>
      <c r="AH2797" s="1384"/>
      <c r="AI2797" s="1384"/>
      <c r="AJ2797" s="1384"/>
      <c r="AK2797" s="1384"/>
      <c r="AL2797" s="1384"/>
      <c r="AM2797" s="1247"/>
      <c r="AN2797" s="1384"/>
      <c r="AO2797" s="1247"/>
      <c r="AP2797" s="1384"/>
      <c r="AQ2797" s="1384"/>
      <c r="AR2797" s="1384"/>
      <c r="AS2797" s="1384"/>
      <c r="AT2797" s="1384"/>
      <c r="BL2797" s="18"/>
    </row>
    <row r="2798" spans="1:81" s="1385" customFormat="1" ht="19" hidden="1" outlineLevel="1">
      <c r="A2798" s="1704">
        <v>0</v>
      </c>
      <c r="B2798" s="1629"/>
      <c r="C2798" s="1283"/>
      <c r="D2798" s="677"/>
      <c r="E2798" s="1474" t="str">
        <f t="shared" si="267"/>
        <v/>
      </c>
      <c r="F2798" s="1789"/>
      <c r="G2798" s="1547"/>
      <c r="H2798" s="1547"/>
      <c r="I2798" s="1547"/>
      <c r="J2798" s="1547"/>
      <c r="K2798" s="1547"/>
      <c r="L2798" s="1547"/>
      <c r="M2798" s="1547"/>
      <c r="N2798" s="1384"/>
      <c r="O2798" s="1384"/>
      <c r="P2798" s="1384"/>
      <c r="Q2798" s="1384"/>
      <c r="R2798" s="1384"/>
      <c r="S2798" s="1384"/>
      <c r="T2798" s="1384"/>
      <c r="U2798" s="1384"/>
      <c r="V2798" s="1384"/>
      <c r="W2798" s="130"/>
      <c r="X2798" s="1415"/>
      <c r="Y2798" s="1415"/>
      <c r="Z2798" s="53"/>
      <c r="AA2798" s="1415"/>
      <c r="AB2798" s="53"/>
      <c r="AC2798" s="53"/>
      <c r="AD2798" s="53"/>
      <c r="AE2798" s="1384"/>
      <c r="AF2798" s="1384"/>
      <c r="AG2798" s="40"/>
      <c r="AH2798" s="1384"/>
      <c r="AI2798" s="1384"/>
      <c r="AJ2798" s="1384"/>
      <c r="AK2798" s="1384"/>
      <c r="AL2798" s="1384"/>
      <c r="AM2798" s="1247"/>
      <c r="AN2798" s="1384"/>
      <c r="AO2798" s="1247"/>
      <c r="AP2798" s="1384"/>
      <c r="AQ2798" s="1384"/>
      <c r="AR2798" s="1384"/>
      <c r="AS2798" s="1384"/>
      <c r="AT2798" s="1384"/>
      <c r="BL2798" s="18"/>
    </row>
    <row r="2799" spans="1:81" s="1269" customFormat="1" ht="15" collapsed="1">
      <c r="A2799" s="1704">
        <f>IF(G2795="",0,1)</f>
        <v>0</v>
      </c>
      <c r="B2799" s="1629"/>
      <c r="C2799" s="1283"/>
      <c r="D2799" s="1548"/>
      <c r="E2799" s="1474" t="str">
        <f t="shared" si="267"/>
        <v/>
      </c>
      <c r="F2799" s="1789"/>
      <c r="G2799" s="1252" t="str">
        <f>G$69</f>
        <v>Année de construction</v>
      </c>
      <c r="H2799" s="1252"/>
      <c r="I2799" s="1252"/>
      <c r="J2799" s="1252"/>
      <c r="K2799" s="1252"/>
      <c r="L2799" s="1252"/>
      <c r="M2799" s="1388"/>
      <c r="N2799" s="2162" t="str">
        <f>H2795</f>
        <v/>
      </c>
      <c r="O2799" s="2162"/>
      <c r="P2799" s="2162"/>
      <c r="Q2799" s="2162"/>
      <c r="R2799" s="2162"/>
      <c r="S2799" s="2162"/>
      <c r="T2799" s="2161">
        <f>T2779</f>
        <v>0</v>
      </c>
      <c r="U2799" s="2161"/>
      <c r="V2799" s="2161"/>
      <c r="W2799" s="2161"/>
      <c r="X2799" s="2161"/>
      <c r="Y2799" s="1386"/>
      <c r="AD2799" s="1251"/>
      <c r="AE2799" s="1251"/>
      <c r="AF2799" s="1251"/>
      <c r="AG2799" s="1251"/>
      <c r="AH2799" s="1251"/>
      <c r="AI2799" s="1251"/>
      <c r="AJ2799" s="1251"/>
      <c r="AK2799" s="1251"/>
      <c r="AL2799" s="20"/>
      <c r="AM2799" s="1251"/>
      <c r="AN2799" s="1251"/>
      <c r="AO2799" s="1251"/>
      <c r="AP2799" s="1251"/>
      <c r="AQ2799" s="1251"/>
      <c r="AR2799" s="1251"/>
      <c r="AS2799" s="1251"/>
      <c r="AT2799" s="1251"/>
    </row>
    <row r="2800" spans="1:81" s="1269" customFormat="1" ht="15">
      <c r="A2800" s="1704">
        <f>IF(G2795="",0,1)</f>
        <v>0</v>
      </c>
      <c r="B2800" s="1629"/>
      <c r="C2800" s="1283"/>
      <c r="D2800" s="1548"/>
      <c r="E2800" s="1474" t="str">
        <f t="shared" si="267"/>
        <v/>
      </c>
      <c r="F2800" s="1789"/>
      <c r="G2800" s="1551" t="str">
        <f>G$70</f>
        <v>Utilisation escomptée</v>
      </c>
      <c r="H2800" s="1551"/>
      <c r="I2800" s="1552"/>
      <c r="J2800" s="1552"/>
      <c r="K2800" s="1552"/>
      <c r="L2800" s="1552"/>
      <c r="M2800" s="1388"/>
      <c r="N2800" s="2163" t="str">
        <f>P2795</f>
        <v/>
      </c>
      <c r="O2800" s="2163"/>
      <c r="P2800" s="2163"/>
      <c r="Q2800" s="2163"/>
      <c r="R2800" s="2163"/>
      <c r="S2800" s="2163"/>
      <c r="T2800" s="2179">
        <f>'A1 Serres'!P2779</f>
        <v>0</v>
      </c>
      <c r="U2800" s="2179"/>
      <c r="V2800" s="2179"/>
      <c r="W2800" s="2179"/>
      <c r="X2800" s="2179"/>
      <c r="Y2800" s="1387"/>
      <c r="AL2800" s="20"/>
    </row>
    <row r="2801" spans="1:38" s="1269" customFormat="1" ht="15">
      <c r="A2801" s="1704">
        <f>IF(G2795="",0,1)</f>
        <v>0</v>
      </c>
      <c r="B2801" s="1629"/>
      <c r="C2801" s="1283"/>
      <c r="D2801" s="1548"/>
      <c r="E2801" s="1474" t="str">
        <f t="shared" si="267"/>
        <v/>
      </c>
      <c r="F2801" s="1789"/>
      <c r="G2801" s="1551" t="str">
        <f>G$71</f>
        <v>Surface cultivée de la serre</v>
      </c>
      <c r="H2801" s="1551"/>
      <c r="I2801" s="1552"/>
      <c r="J2801" s="1552"/>
      <c r="K2801" s="1552"/>
      <c r="L2801" s="1552"/>
      <c r="M2801" s="1388"/>
      <c r="N2801" s="2163" t="str">
        <f>J2795</f>
        <v/>
      </c>
      <c r="O2801" s="2163"/>
      <c r="P2801" s="2163"/>
      <c r="Q2801" s="2163"/>
      <c r="R2801" s="2163"/>
      <c r="S2801" s="2163"/>
      <c r="T2801" s="1268"/>
      <c r="U2801" s="1268"/>
      <c r="V2801" s="1268"/>
      <c r="W2801" s="989"/>
      <c r="X2801" s="1251"/>
      <c r="AL2801" s="20"/>
    </row>
    <row r="2802" spans="1:38" s="1269" customFormat="1" ht="15">
      <c r="A2802" s="1704">
        <f>IF(G2795="",0,1)</f>
        <v>0</v>
      </c>
      <c r="B2802" s="1629"/>
      <c r="C2802" s="1283"/>
      <c r="D2802" s="1548"/>
      <c r="E2802" s="1474" t="str">
        <f t="shared" si="267"/>
        <v/>
      </c>
      <c r="F2802" s="1789"/>
      <c r="G2802" s="1265">
        <f>G$72</f>
        <v>0</v>
      </c>
      <c r="H2802" s="1265"/>
      <c r="I2802" s="1266"/>
      <c r="J2802" s="1266"/>
      <c r="K2802" s="1266"/>
      <c r="L2802" s="1266"/>
      <c r="M2802" s="1388"/>
      <c r="N2802" s="1268"/>
      <c r="O2802" s="1268"/>
      <c r="P2802" s="1268"/>
      <c r="Q2802" s="1268"/>
      <c r="R2802" s="1268"/>
      <c r="S2802" s="1268"/>
      <c r="T2802" s="1268"/>
      <c r="U2802" s="1268"/>
      <c r="V2802" s="1268"/>
      <c r="W2802" s="989"/>
      <c r="X2802" s="1251"/>
      <c r="AL2802" s="20"/>
    </row>
    <row r="2803" spans="1:38" s="1269" customFormat="1" ht="15">
      <c r="A2803" s="1704">
        <f>IF(G2795="",0,1)</f>
        <v>0</v>
      </c>
      <c r="B2803" s="1629"/>
      <c r="C2803" s="1283"/>
      <c r="D2803" s="1548"/>
      <c r="E2803" s="1474" t="str">
        <f t="shared" si="267"/>
        <v/>
      </c>
      <c r="F2803" s="1789"/>
      <c r="G2803" s="1389" t="str">
        <f>G$73</f>
        <v>Température octobre-mars</v>
      </c>
      <c r="H2803" s="1389"/>
      <c r="I2803" s="1390"/>
      <c r="J2803" s="1390"/>
      <c r="K2803" s="1390"/>
      <c r="L2803" s="1390"/>
      <c r="M2803" s="1388"/>
      <c r="N2803" s="2168" t="str">
        <f>L2795</f>
        <v/>
      </c>
      <c r="O2803" s="2168"/>
      <c r="P2803" s="2168"/>
      <c r="Q2803" s="2168"/>
      <c r="R2803" s="2168"/>
      <c r="S2803" s="2168"/>
      <c r="T2803" s="1268"/>
      <c r="U2803" s="1268"/>
      <c r="V2803" s="1268"/>
      <c r="W2803" s="989"/>
      <c r="X2803" s="1251"/>
      <c r="AJ2803" s="1298"/>
      <c r="AL2803" s="20"/>
    </row>
    <row r="2804" spans="1:38" s="1269" customFormat="1" ht="29" customHeight="1">
      <c r="A2804" s="1704">
        <f>IF(G2795="",0,1)</f>
        <v>0</v>
      </c>
      <c r="B2804" s="1629"/>
      <c r="C2804" s="1283"/>
      <c r="D2804" s="1548"/>
      <c r="E2804" s="1474" t="str">
        <f t="shared" si="267"/>
        <v/>
      </c>
      <c r="F2804" s="1789"/>
      <c r="G2804" s="1553" t="str">
        <f>G$74</f>
        <v>Observations</v>
      </c>
      <c r="H2804" s="1389"/>
      <c r="I2804" s="1390"/>
      <c r="J2804" s="1390"/>
      <c r="K2804" s="1390"/>
      <c r="L2804" s="1390"/>
      <c r="M2804" s="1388"/>
      <c r="N2804" s="2164" t="str">
        <f>AE2795</f>
        <v/>
      </c>
      <c r="O2804" s="2164"/>
      <c r="P2804" s="2164"/>
      <c r="Q2804" s="2164"/>
      <c r="R2804" s="2164"/>
      <c r="S2804" s="2164"/>
      <c r="T2804" s="1268"/>
      <c r="U2804" s="1268"/>
      <c r="V2804" s="1268"/>
      <c r="W2804" s="989"/>
      <c r="X2804" s="1251"/>
      <c r="AL2804" s="20"/>
    </row>
    <row r="2805" spans="1:38" s="1269" customFormat="1" ht="15">
      <c r="A2805" s="1704">
        <f>IF(G2795="",0,1)</f>
        <v>0</v>
      </c>
      <c r="B2805" s="1629"/>
      <c r="C2805" s="1283"/>
      <c r="D2805" s="1548"/>
      <c r="E2805" s="1474" t="str">
        <f t="shared" si="267"/>
        <v/>
      </c>
      <c r="F2805" s="1789"/>
      <c r="G2805" s="1265">
        <f>G$75</f>
        <v>0</v>
      </c>
      <c r="H2805" s="1265"/>
      <c r="I2805" s="1266"/>
      <c r="J2805" s="1266"/>
      <c r="K2805" s="1266"/>
      <c r="L2805" s="1266"/>
      <c r="M2805" s="1388"/>
      <c r="N2805" s="1268"/>
      <c r="O2805" s="1268"/>
      <c r="P2805" s="1268"/>
      <c r="Q2805" s="1268"/>
      <c r="R2805" s="1268"/>
      <c r="S2805" s="1268"/>
      <c r="T2805" s="1268"/>
      <c r="U2805" s="1268"/>
      <c r="V2805" s="1268"/>
      <c r="W2805" s="989"/>
      <c r="X2805" s="1251"/>
      <c r="AL2805" s="20"/>
    </row>
    <row r="2806" spans="1:38" s="1269" customFormat="1" ht="15">
      <c r="A2806" s="1704">
        <f>IF(G2795="",0,1)</f>
        <v>0</v>
      </c>
      <c r="B2806" s="1629"/>
      <c r="C2806" s="1283"/>
      <c r="D2806" s="1548"/>
      <c r="E2806" s="1474" t="str">
        <f t="shared" si="267"/>
        <v/>
      </c>
      <c r="F2806" s="1789"/>
      <c r="G2806" s="1389" t="str">
        <f>G$76</f>
        <v>Participation à la consommation totale d'énergie du chauffage</v>
      </c>
      <c r="H2806" s="1389"/>
      <c r="I2806" s="1390"/>
      <c r="J2806" s="1390"/>
      <c r="K2806" s="1390"/>
      <c r="L2806" s="1390"/>
      <c r="M2806" s="1388"/>
      <c r="N2806" s="2169">
        <f>R2795</f>
        <v>0</v>
      </c>
      <c r="O2806" s="2169"/>
      <c r="P2806" s="2169"/>
      <c r="Q2806" s="2169"/>
      <c r="R2806" s="2169"/>
      <c r="S2806" s="2169"/>
      <c r="T2806" s="1268"/>
      <c r="U2806" s="1268"/>
      <c r="V2806" s="1268"/>
      <c r="W2806" s="989"/>
      <c r="X2806" s="1251"/>
      <c r="AJ2806" s="1298"/>
      <c r="AL2806" s="20"/>
    </row>
    <row r="2807" spans="1:38" s="1269" customFormat="1" ht="15">
      <c r="A2807" s="1704">
        <f>IF(G2795="",0,1)</f>
        <v>0</v>
      </c>
      <c r="B2807" s="1629"/>
      <c r="C2807" s="1283"/>
      <c r="D2807" s="1548"/>
      <c r="E2807" s="1474" t="str">
        <f t="shared" si="267"/>
        <v/>
      </c>
      <c r="F2807" s="1789"/>
      <c r="G2807" s="1393" t="str">
        <f>G$77</f>
        <v>Rang concernant l'efficience énergétique</v>
      </c>
      <c r="H2807" s="1393"/>
      <c r="I2807" s="1394"/>
      <c r="J2807" s="1394"/>
      <c r="K2807" s="1394"/>
      <c r="L2807" s="1394"/>
      <c r="M2807" s="1388"/>
      <c r="N2807" s="2170" t="str">
        <f>N2795</f>
        <v/>
      </c>
      <c r="O2807" s="2170"/>
      <c r="P2807" s="2170"/>
      <c r="Q2807" s="2170"/>
      <c r="R2807" s="2170"/>
      <c r="S2807" s="2170"/>
      <c r="T2807" s="1396"/>
      <c r="U2807" s="1396"/>
      <c r="V2807" s="1396"/>
      <c r="W2807" s="989"/>
      <c r="X2807" s="1397"/>
      <c r="AJ2807" s="1298"/>
      <c r="AL2807" s="20"/>
    </row>
    <row r="2808" spans="1:38" s="1269" customFormat="1" ht="15">
      <c r="A2808" s="1704">
        <f>IF(G2795="",0,1)</f>
        <v>0</v>
      </c>
      <c r="B2808" s="1629"/>
      <c r="C2808" s="1283"/>
      <c r="D2808" s="1548"/>
      <c r="E2808" s="1474" t="str">
        <f t="shared" si="267"/>
        <v/>
      </c>
      <c r="F2808" s="1789"/>
      <c r="G2808" s="1393" t="str">
        <f>G$78</f>
        <v>Evaluation de la qualité énergétique</v>
      </c>
      <c r="H2808" s="1393"/>
      <c r="I2808" s="1394"/>
      <c r="J2808" s="1394"/>
      <c r="K2808" s="1394"/>
      <c r="L2808" s="1394"/>
      <c r="M2808" s="1388"/>
      <c r="N2808" s="2171" t="str">
        <f>O2795</f>
        <v/>
      </c>
      <c r="O2808" s="2171"/>
      <c r="P2808" s="2171"/>
      <c r="Q2808" s="2171"/>
      <c r="R2808" s="2171"/>
      <c r="S2808" s="2171"/>
      <c r="T2808" s="1268"/>
      <c r="U2808" s="1268"/>
      <c r="V2808" s="1268"/>
      <c r="W2808" s="989"/>
      <c r="X2808" s="1251"/>
      <c r="AJ2808" s="1298"/>
      <c r="AL2808" s="20"/>
    </row>
    <row r="2809" spans="1:38" s="1269" customFormat="1" ht="15">
      <c r="A2809" s="1704">
        <f>IF(G2795="",0,1)</f>
        <v>0</v>
      </c>
      <c r="B2809" s="1629"/>
      <c r="C2809" s="1283"/>
      <c r="D2809" s="1548"/>
      <c r="E2809" s="1474" t="str">
        <f t="shared" si="267"/>
        <v/>
      </c>
      <c r="F2809" s="1789"/>
      <c r="G2809" s="1265">
        <f>G$79</f>
        <v>0</v>
      </c>
      <c r="H2809" s="1265"/>
      <c r="I2809" s="1266"/>
      <c r="J2809" s="1266"/>
      <c r="K2809" s="1266"/>
      <c r="L2809" s="1266"/>
      <c r="M2809" s="1388"/>
      <c r="N2809" s="1399"/>
      <c r="O2809" s="1268"/>
      <c r="P2809" s="1268"/>
      <c r="Q2809" s="1268"/>
      <c r="R2809" s="1268"/>
      <c r="S2809" s="1268"/>
      <c r="T2809" s="1268"/>
      <c r="U2809" s="1268"/>
      <c r="V2809" s="1268"/>
      <c r="W2809" s="989"/>
      <c r="X2809" s="1251"/>
      <c r="AJ2809" s="1298"/>
      <c r="AL2809" s="20"/>
    </row>
    <row r="2810" spans="1:38" s="1269" customFormat="1" ht="15">
      <c r="A2810" s="1704">
        <f>IF(G2795="",0,1)</f>
        <v>0</v>
      </c>
      <c r="B2810" s="1629"/>
      <c r="C2810" s="1283"/>
      <c r="D2810" s="1548"/>
      <c r="E2810" s="1474" t="str">
        <f t="shared" si="267"/>
        <v/>
      </c>
      <c r="F2810" s="1789"/>
      <c r="G2810" s="1389" t="str">
        <f>G$80</f>
        <v>Consommation d'énergie de la serre</v>
      </c>
      <c r="H2810" s="1389"/>
      <c r="I2810" s="1390"/>
      <c r="J2810" s="1390"/>
      <c r="K2810" s="1390"/>
      <c r="L2810" s="1390"/>
      <c r="M2810" s="1388"/>
      <c r="N2810" s="2172">
        <f>S2795</f>
        <v>0</v>
      </c>
      <c r="O2810" s="2172"/>
      <c r="P2810" s="2172"/>
      <c r="Q2810" s="1401"/>
      <c r="R2810" s="1401"/>
      <c r="S2810" s="1401"/>
      <c r="T2810" s="1268"/>
      <c r="U2810" s="1268"/>
      <c r="V2810" s="1268"/>
      <c r="W2810" s="989"/>
      <c r="X2810" s="1251"/>
      <c r="AJ2810" s="1298"/>
      <c r="AL2810" s="20"/>
    </row>
    <row r="2811" spans="1:38" s="1269" customFormat="1" ht="15">
      <c r="A2811" s="1704">
        <f>IF(G2795="",0,1)</f>
        <v>0</v>
      </c>
      <c r="B2811" s="1629"/>
      <c r="C2811" s="1283"/>
      <c r="D2811" s="1548"/>
      <c r="E2811" s="1474" t="str">
        <f t="shared" si="267"/>
        <v/>
      </c>
      <c r="F2811" s="1789"/>
      <c r="G2811" s="1393" t="str">
        <f>G$81</f>
        <v>Distribution de chaleur Consommation d'énergie</v>
      </c>
      <c r="H2811" s="1393"/>
      <c r="I2811" s="1394"/>
      <c r="J2811" s="1394"/>
      <c r="K2811" s="1394"/>
      <c r="L2811" s="1394"/>
      <c r="M2811" s="1388"/>
      <c r="N2811" s="2182">
        <f>T2795</f>
        <v>0</v>
      </c>
      <c r="O2811" s="2182"/>
      <c r="P2811" s="2182"/>
      <c r="Q2811" s="1403"/>
      <c r="R2811" s="1403"/>
      <c r="S2811" s="1403"/>
      <c r="T2811" s="1268"/>
      <c r="U2811" s="1268"/>
      <c r="V2811" s="1268"/>
      <c r="W2811" s="989"/>
      <c r="X2811" s="1251"/>
      <c r="AJ2811" s="1298"/>
      <c r="AL2811" s="20"/>
    </row>
    <row r="2812" spans="1:38" s="1269" customFormat="1" ht="15">
      <c r="A2812" s="1704">
        <f>IF(G2795="",0,1)</f>
        <v>0</v>
      </c>
      <c r="B2812" s="1629"/>
      <c r="C2812" s="1283"/>
      <c r="D2812" s="1548"/>
      <c r="E2812" s="1474" t="str">
        <f t="shared" si="267"/>
        <v/>
      </c>
      <c r="F2812" s="1789"/>
      <c r="G2812" s="1554" t="str">
        <f>G$82</f>
        <v>Total de la consommation d'énergie Etat actuel</v>
      </c>
      <c r="H2812" s="1554"/>
      <c r="I2812" s="1555"/>
      <c r="J2812" s="1555"/>
      <c r="K2812" s="1555"/>
      <c r="L2812" s="1555"/>
      <c r="M2812" s="1556"/>
      <c r="N2812" s="2166" t="str">
        <f>U2795</f>
        <v/>
      </c>
      <c r="O2812" s="2166"/>
      <c r="P2812" s="2166"/>
      <c r="Q2812" s="1557"/>
      <c r="R2812" s="1557"/>
      <c r="S2812" s="1557"/>
      <c r="T2812" s="1268"/>
      <c r="U2812" s="1268"/>
      <c r="V2812" s="1268"/>
      <c r="W2812" s="989"/>
      <c r="X2812" s="1251"/>
      <c r="AJ2812" s="1298"/>
      <c r="AL2812" s="20"/>
    </row>
    <row r="2813" spans="1:38" s="787" customFormat="1" ht="15">
      <c r="A2813" s="1704">
        <f>IF(G2795="",0,1)</f>
        <v>0</v>
      </c>
      <c r="B2813" s="1629"/>
      <c r="C2813" s="1283"/>
      <c r="D2813" s="1548"/>
      <c r="E2813" s="1474" t="str">
        <f t="shared" si="267"/>
        <v/>
      </c>
      <c r="F2813" s="1789"/>
      <c r="G2813" s="1265">
        <f>G$83</f>
        <v>0</v>
      </c>
      <c r="H2813" s="1265"/>
      <c r="I2813" s="1266"/>
      <c r="J2813" s="1266"/>
      <c r="K2813" s="1266"/>
      <c r="L2813" s="1266"/>
      <c r="M2813" s="225"/>
      <c r="N2813" s="1404"/>
      <c r="O2813" s="1404"/>
      <c r="P2813" s="1404"/>
      <c r="Q2813" s="1404"/>
      <c r="R2813" s="1404"/>
      <c r="S2813" s="1404"/>
      <c r="T2813" s="1404"/>
      <c r="U2813" s="1404"/>
      <c r="V2813" s="1404"/>
      <c r="W2813" s="989"/>
    </row>
    <row r="2814" spans="1:38" s="1269" customFormat="1" ht="15">
      <c r="A2814" s="1704">
        <f>IF(G2795="",0,1)</f>
        <v>0</v>
      </c>
      <c r="B2814" s="1629"/>
      <c r="C2814" s="1283"/>
      <c r="D2814" s="1548"/>
      <c r="E2814" s="1474" t="str">
        <f t="shared" si="267"/>
        <v/>
      </c>
      <c r="F2814" s="1789"/>
      <c r="G2814" s="1389" t="str">
        <f>G$84</f>
        <v>Ecran thermique</v>
      </c>
      <c r="H2814" s="1389"/>
      <c r="I2814" s="1390"/>
      <c r="J2814" s="1390"/>
      <c r="K2814" s="1390"/>
      <c r="L2814" s="1390"/>
      <c r="M2814" s="1388"/>
      <c r="N2814" s="1558" t="str">
        <f>Z2795</f>
        <v/>
      </c>
      <c r="O2814" s="1401"/>
      <c r="P2814" s="1401"/>
      <c r="Q2814" s="1401"/>
      <c r="R2814" s="1401"/>
      <c r="S2814" s="1401"/>
      <c r="T2814" s="1268"/>
      <c r="U2814" s="1268"/>
      <c r="V2814" s="1268"/>
      <c r="W2814" s="989"/>
      <c r="X2814" s="1251"/>
      <c r="AJ2814" s="1298"/>
      <c r="AL2814" s="20"/>
    </row>
    <row r="2815" spans="1:38" s="1269" customFormat="1" ht="15">
      <c r="A2815" s="1704">
        <f>IF(G2795="",0,1)</f>
        <v>0</v>
      </c>
      <c r="B2815" s="1629"/>
      <c r="C2815" s="1283"/>
      <c r="D2815" s="1548"/>
      <c r="E2815" s="1474" t="str">
        <f t="shared" si="267"/>
        <v/>
      </c>
      <c r="F2815" s="1789"/>
      <c r="G2815" s="1393" t="str">
        <f>G$85</f>
        <v>Toit</v>
      </c>
      <c r="H2815" s="1393"/>
      <c r="I2815" s="1394"/>
      <c r="J2815" s="1394"/>
      <c r="K2815" s="1394"/>
      <c r="L2815" s="1394"/>
      <c r="M2815" s="1388"/>
      <c r="N2815" s="1559" t="str">
        <f>AA2795</f>
        <v/>
      </c>
      <c r="O2815" s="1403"/>
      <c r="P2815" s="1403"/>
      <c r="Q2815" s="1403"/>
      <c r="R2815" s="1403"/>
      <c r="S2815" s="1403"/>
      <c r="T2815" s="1268"/>
      <c r="U2815" s="1268"/>
      <c r="V2815" s="1268"/>
      <c r="W2815" s="989"/>
      <c r="X2815" s="1251"/>
      <c r="AJ2815" s="1298"/>
      <c r="AL2815" s="20"/>
    </row>
    <row r="2816" spans="1:38" s="1269" customFormat="1" ht="15">
      <c r="A2816" s="1704">
        <f>IF(G2795="",0,1)</f>
        <v>0</v>
      </c>
      <c r="B2816" s="1629"/>
      <c r="C2816" s="1283"/>
      <c r="D2816" s="1548"/>
      <c r="E2816" s="1474" t="str">
        <f t="shared" si="267"/>
        <v/>
      </c>
      <c r="F2816" s="1789"/>
      <c r="G2816" s="1393" t="str">
        <f>G$86</f>
        <v>Parois latérales et pignons</v>
      </c>
      <c r="H2816" s="1393"/>
      <c r="I2816" s="1394"/>
      <c r="J2816" s="1394"/>
      <c r="K2816" s="1394"/>
      <c r="L2816" s="1394"/>
      <c r="M2816" s="1388"/>
      <c r="N2816" s="1560" t="str">
        <f>AB2795</f>
        <v/>
      </c>
      <c r="O2816" s="1403"/>
      <c r="P2816" s="1403"/>
      <c r="Q2816" s="1403"/>
      <c r="R2816" s="1403"/>
      <c r="S2816" s="1403"/>
      <c r="T2816" s="1268"/>
      <c r="U2816" s="1268"/>
      <c r="V2816" s="1268"/>
      <c r="W2816" s="989"/>
      <c r="X2816" s="1251"/>
      <c r="AJ2816" s="1298"/>
      <c r="AL2816" s="20"/>
    </row>
    <row r="2817" spans="1:38" s="1269" customFormat="1" ht="15">
      <c r="A2817" s="1704">
        <f>IF(G2795="",0,1)</f>
        <v>0</v>
      </c>
      <c r="B2817" s="1629"/>
      <c r="C2817" s="1283"/>
      <c r="D2817" s="1548"/>
      <c r="E2817" s="1474" t="str">
        <f t="shared" si="267"/>
        <v/>
      </c>
      <c r="F2817" s="1789"/>
      <c r="G2817" s="1393" t="str">
        <f>G$87</f>
        <v>Etanchéité</v>
      </c>
      <c r="H2817" s="1393"/>
      <c r="I2817" s="1394"/>
      <c r="J2817" s="1394"/>
      <c r="K2817" s="1394"/>
      <c r="L2817" s="1394"/>
      <c r="M2817" s="1388"/>
      <c r="N2817" s="1560" t="str">
        <f>AC2795</f>
        <v/>
      </c>
      <c r="O2817" s="1403"/>
      <c r="P2817" s="1403"/>
      <c r="Q2817" s="1403"/>
      <c r="R2817" s="1403"/>
      <c r="S2817" s="1403"/>
      <c r="T2817" s="1268"/>
      <c r="U2817" s="1268"/>
      <c r="V2817" s="1268"/>
      <c r="W2817" s="989"/>
      <c r="X2817" s="1251"/>
      <c r="AJ2817" s="1298"/>
      <c r="AL2817" s="20"/>
    </row>
    <row r="2818" spans="1:38" s="1269" customFormat="1" ht="15">
      <c r="A2818" s="1704">
        <f>IF(G2795="",0,1)</f>
        <v>0</v>
      </c>
      <c r="B2818" s="1629"/>
      <c r="C2818" s="1283"/>
      <c r="D2818" s="1548"/>
      <c r="E2818" s="1474" t="str">
        <f t="shared" si="267"/>
        <v/>
      </c>
      <c r="F2818" s="1789"/>
      <c r="G2818" s="1393" t="str">
        <f>G$88</f>
        <v>Gestion climatique</v>
      </c>
      <c r="H2818" s="1393"/>
      <c r="I2818" s="1394"/>
      <c r="J2818" s="1394"/>
      <c r="K2818" s="1394"/>
      <c r="L2818" s="1394"/>
      <c r="M2818" s="1388"/>
      <c r="N2818" s="1560" t="str">
        <f>AD2795</f>
        <v/>
      </c>
      <c r="O2818" s="1403"/>
      <c r="P2818" s="1403"/>
      <c r="Q2818" s="1403"/>
      <c r="R2818" s="1403"/>
      <c r="S2818" s="1403"/>
      <c r="T2818" s="1268"/>
      <c r="U2818" s="1268"/>
      <c r="V2818" s="1268"/>
      <c r="W2818" s="989"/>
      <c r="X2818" s="1251"/>
      <c r="AJ2818" s="1298"/>
      <c r="AL2818" s="20"/>
    </row>
    <row r="2819" spans="1:38" s="1269" customFormat="1" ht="15">
      <c r="A2819" s="1704">
        <f>IF(G2795="",0,1)</f>
        <v>0</v>
      </c>
      <c r="B2819" s="1629"/>
      <c r="C2819" s="1283"/>
      <c r="D2819" s="1548"/>
      <c r="E2819" s="1474" t="str">
        <f t="shared" si="267"/>
        <v/>
      </c>
      <c r="F2819" s="1789"/>
      <c r="G2819" s="1265"/>
      <c r="H2819" s="1265"/>
      <c r="I2819" s="1266"/>
      <c r="J2819" s="1266"/>
      <c r="K2819" s="1266"/>
      <c r="L2819" s="1266"/>
      <c r="M2819" s="1405"/>
      <c r="N2819" s="1268"/>
      <c r="O2819" s="1268"/>
      <c r="P2819" s="1268"/>
      <c r="Q2819" s="1268"/>
      <c r="R2819" s="1268"/>
      <c r="S2819" s="1268"/>
      <c r="T2819" s="1268"/>
      <c r="U2819" s="1268"/>
      <c r="V2819" s="1268"/>
      <c r="W2819" s="989"/>
      <c r="X2819" s="1251"/>
      <c r="AJ2819" s="1298"/>
      <c r="AL2819" s="20"/>
    </row>
    <row r="2820" spans="1:38" s="1269" customFormat="1" ht="15">
      <c r="A2820" s="1704">
        <f>IF(G2795="",0,1)</f>
        <v>0</v>
      </c>
      <c r="B2820" s="1629"/>
      <c r="C2820" s="1283"/>
      <c r="D2820" s="1548"/>
      <c r="E2820" s="1474" t="str">
        <f t="shared" si="267"/>
        <v/>
      </c>
      <c r="F2820" s="1789"/>
      <c r="G2820" s="1406"/>
      <c r="H2820" s="1266"/>
      <c r="I2820" s="1266"/>
      <c r="J2820" s="1266"/>
      <c r="K2820" s="1266"/>
      <c r="L2820" s="1266"/>
      <c r="M2820" s="1399"/>
      <c r="N2820" s="1268"/>
      <c r="O2820" s="1268"/>
      <c r="P2820" s="1268"/>
      <c r="Q2820" s="1268"/>
      <c r="R2820" s="1268"/>
      <c r="S2820" s="1268"/>
      <c r="T2820" s="1268"/>
      <c r="U2820" s="1268"/>
      <c r="V2820" s="1268"/>
      <c r="W2820" s="989"/>
      <c r="X2820" s="1251"/>
      <c r="AJ2820" s="1298"/>
      <c r="AL2820" s="20"/>
    </row>
    <row r="2821" spans="1:38" s="1269" customFormat="1" ht="15">
      <c r="A2821" s="1704">
        <f>IF(G2795="",0,1)</f>
        <v>0</v>
      </c>
      <c r="B2821" s="1629"/>
      <c r="C2821" s="1283"/>
      <c r="D2821" s="1548"/>
      <c r="E2821" s="1474" t="str">
        <f t="shared" si="267"/>
        <v/>
      </c>
      <c r="F2821" s="1789"/>
      <c r="G2821" s="1406"/>
      <c r="H2821" s="1266"/>
      <c r="I2821" s="1266"/>
      <c r="J2821" s="1266"/>
      <c r="K2821" s="1266"/>
      <c r="L2821" s="1266"/>
      <c r="M2821" s="1399"/>
      <c r="N2821" s="1268"/>
      <c r="O2821" s="1268"/>
      <c r="P2821" s="1268"/>
      <c r="Q2821" s="1268"/>
      <c r="R2821" s="1268"/>
      <c r="S2821" s="1268"/>
      <c r="T2821" s="1268"/>
      <c r="U2821" s="1268"/>
      <c r="V2821" s="1268"/>
      <c r="W2821" s="989"/>
      <c r="X2821" s="1251"/>
      <c r="AJ2821" s="1298"/>
      <c r="AL2821" s="20"/>
    </row>
    <row r="2822" spans="1:38" s="1269" customFormat="1" ht="15">
      <c r="A2822" s="1704">
        <f>IF(G2795="",0,1)</f>
        <v>0</v>
      </c>
      <c r="B2822" s="1629"/>
      <c r="C2822" s="1283"/>
      <c r="D2822" s="1548"/>
      <c r="E2822" s="1474" t="str">
        <f t="shared" si="267"/>
        <v/>
      </c>
      <c r="F2822" s="1789"/>
      <c r="G2822" s="1406"/>
      <c r="H2822" s="1266"/>
      <c r="I2822" s="1266"/>
      <c r="J2822" s="1266"/>
      <c r="K2822" s="1266"/>
      <c r="L2822" s="1266"/>
      <c r="M2822" s="1399"/>
      <c r="N2822" s="1268"/>
      <c r="O2822" s="1268"/>
      <c r="P2822" s="1268"/>
      <c r="Q2822" s="1268"/>
      <c r="R2822" s="1268"/>
      <c r="S2822" s="1268"/>
      <c r="T2822" s="1268"/>
      <c r="U2822" s="1268"/>
      <c r="V2822" s="1268"/>
      <c r="W2822" s="989"/>
      <c r="X2822" s="1251"/>
      <c r="AJ2822" s="1298"/>
      <c r="AL2822" s="20"/>
    </row>
    <row r="2823" spans="1:38" s="1292" customFormat="1" ht="17.25" customHeight="1">
      <c r="A2823" s="1704">
        <f>IF(G2795="",0,1)</f>
        <v>0</v>
      </c>
      <c r="B2823" s="1629"/>
      <c r="C2823" s="1283"/>
      <c r="D2823" s="677"/>
      <c r="E2823" s="1474" t="str">
        <f t="shared" si="267"/>
        <v/>
      </c>
      <c r="F2823" s="1789"/>
      <c r="G2823" s="779"/>
      <c r="H2823" s="779"/>
      <c r="I2823" s="779"/>
      <c r="J2823" s="779"/>
      <c r="K2823" s="779"/>
      <c r="L2823" s="779"/>
      <c r="M2823" s="779"/>
      <c r="N2823" s="779"/>
      <c r="O2823" s="779"/>
      <c r="P2823" s="779"/>
      <c r="Q2823" s="779"/>
      <c r="R2823" s="779"/>
      <c r="S2823" s="779"/>
      <c r="T2823" s="779"/>
      <c r="U2823" s="2167"/>
      <c r="V2823" s="2167"/>
      <c r="W2823" s="989"/>
    </row>
    <row r="2824" spans="1:38" s="1292" customFormat="1" ht="21.75" customHeight="1" thickBot="1">
      <c r="A2824" s="1704">
        <f>IF(G2795="",0,1)</f>
        <v>0</v>
      </c>
      <c r="B2824" s="1629"/>
      <c r="C2824" s="1283"/>
      <c r="D2824" s="677"/>
      <c r="E2824" s="1474" t="str">
        <f t="shared" si="267"/>
        <v/>
      </c>
      <c r="F2824" s="1789"/>
      <c r="G2824" s="777" t="str">
        <f>CONCATENATE(G2795, G$40)</f>
        <v>: Recommandations spécifiques d'investissement</v>
      </c>
      <c r="H2824" s="777"/>
      <c r="I2824" s="777"/>
      <c r="J2824" s="777"/>
      <c r="K2824" s="777"/>
      <c r="L2824" s="777"/>
      <c r="M2824" s="777"/>
      <c r="N2824" s="777"/>
      <c r="O2824" s="777"/>
      <c r="P2824" s="777"/>
      <c r="Q2824" s="777"/>
      <c r="R2824" s="777"/>
      <c r="S2824" s="777"/>
      <c r="T2824" s="777"/>
      <c r="U2824" s="1410"/>
      <c r="V2824" s="1410"/>
      <c r="W2824" s="1410"/>
      <c r="X2824" s="1410"/>
    </row>
    <row r="2825" spans="1:38" s="1292" customFormat="1" ht="21.75" customHeight="1">
      <c r="A2825" s="1704">
        <f>IF(G2795="",0,1)</f>
        <v>0</v>
      </c>
      <c r="B2825" s="1629"/>
      <c r="C2825" s="1283"/>
      <c r="D2825" s="677"/>
      <c r="E2825" s="1474" t="str">
        <f t="shared" si="267"/>
        <v/>
      </c>
      <c r="F2825" s="1789"/>
      <c r="G2825" s="779"/>
      <c r="H2825" s="779"/>
      <c r="I2825" s="779"/>
      <c r="J2825" s="779"/>
      <c r="K2825" s="779"/>
      <c r="L2825" s="779"/>
      <c r="M2825" s="779"/>
      <c r="N2825" s="779"/>
      <c r="O2825" s="779"/>
      <c r="P2825" s="779"/>
      <c r="Q2825" s="779"/>
      <c r="R2825" s="779"/>
      <c r="S2825" s="779"/>
      <c r="T2825" s="779"/>
      <c r="U2825" s="1423"/>
      <c r="V2825" s="1423"/>
      <c r="W2825" s="1423"/>
      <c r="AG2825" s="1292" t="s">
        <v>242</v>
      </c>
      <c r="AI2825" s="1292" t="s">
        <v>872</v>
      </c>
    </row>
    <row r="2826" spans="1:38" s="1292" customFormat="1" ht="16" customHeight="1">
      <c r="A2826" s="1704">
        <f>IF(G2795="",0,1)</f>
        <v>0</v>
      </c>
      <c r="B2826" s="1629"/>
      <c r="C2826" s="1283"/>
      <c r="D2826" s="677"/>
      <c r="E2826" s="1474" t="str">
        <f t="shared" si="267"/>
        <v/>
      </c>
      <c r="F2826" s="1789"/>
      <c r="G2826" s="1309" t="str">
        <f>G$96</f>
        <v>Elément</v>
      </c>
      <c r="H2826" s="1309"/>
      <c r="I2826" s="1309"/>
      <c r="J2826" s="1309"/>
      <c r="K2826" s="1309" t="str">
        <f>K$96</f>
        <v>Mesure</v>
      </c>
      <c r="L2826" s="1309"/>
      <c r="M2826" s="1309"/>
      <c r="N2826" s="1309"/>
      <c r="O2826" s="1309"/>
      <c r="P2826" s="1309"/>
      <c r="Q2826" s="1309"/>
      <c r="R2826" s="1309" t="str">
        <f>R$96</f>
        <v>Réalisation</v>
      </c>
      <c r="S2826" s="1310" t="str">
        <f>S$96</f>
        <v>Economie</v>
      </c>
      <c r="T2826" s="1310"/>
      <c r="U2826" s="2180" t="s">
        <v>74</v>
      </c>
      <c r="V2826" s="2180"/>
      <c r="W2826" s="2180"/>
      <c r="X2826" s="1310" t="str">
        <f>X$96</f>
        <v>Economies</v>
      </c>
      <c r="AA2826" s="101" t="s">
        <v>903</v>
      </c>
      <c r="AD2826" s="101" t="s">
        <v>902</v>
      </c>
      <c r="AG2826" s="101" t="s">
        <v>532</v>
      </c>
      <c r="AI2826" s="101" t="s">
        <v>902</v>
      </c>
    </row>
    <row r="2827" spans="1:38" s="1292" customFormat="1" ht="16" customHeight="1">
      <c r="A2827" s="1704">
        <f>IF(G2795="",0,1)</f>
        <v>0</v>
      </c>
      <c r="B2827" s="1629"/>
      <c r="C2827" s="1283"/>
      <c r="D2827" s="677"/>
      <c r="E2827" s="1474" t="str">
        <f t="shared" si="267"/>
        <v/>
      </c>
      <c r="F2827" s="1789"/>
      <c r="G2827" s="1311"/>
      <c r="H2827" s="1311"/>
      <c r="I2827" s="1311"/>
      <c r="J2827" s="1311"/>
      <c r="K2827" s="1311"/>
      <c r="L2827" s="1311"/>
      <c r="M2827" s="1311"/>
      <c r="N2827" s="1311"/>
      <c r="O2827" s="1311"/>
      <c r="P2827" s="1311"/>
      <c r="Q2827" s="1311"/>
      <c r="R2827" s="1311"/>
      <c r="S2827" s="1312" t="str">
        <f>S$97</f>
        <v>calculée</v>
      </c>
      <c r="T2827" s="1312"/>
      <c r="U2827" s="1312"/>
      <c r="V2827" s="1312"/>
      <c r="W2827" s="1312"/>
      <c r="X2827" s="1312" t="str">
        <f>X$97</f>
        <v>des mesures</v>
      </c>
      <c r="Z2827" s="2165" t="s">
        <v>594</v>
      </c>
      <c r="AA2827" s="2165" t="str">
        <f>$R$40</f>
        <v>d'ici à 4 ans</v>
      </c>
      <c r="AB2827" s="2165" t="str">
        <f>$R$41</f>
        <v>d'ici à 8 ans</v>
      </c>
      <c r="AD2827" s="2165" t="str">
        <f>$R$40</f>
        <v>d'ici à 4 ans</v>
      </c>
      <c r="AE2827" s="2165" t="str">
        <f>$R$41</f>
        <v>d'ici à 8 ans</v>
      </c>
      <c r="AG2827" s="2165" t="str">
        <f>$R$40</f>
        <v>d'ici à 4 ans</v>
      </c>
      <c r="AH2827" s="2165" t="str">
        <f>$R$41</f>
        <v>d'ici à 8 ans</v>
      </c>
      <c r="AI2827" s="2165" t="str">
        <f>$R$40</f>
        <v>d'ici à 4 ans</v>
      </c>
      <c r="AJ2827" s="2165" t="str">
        <f>$R$41</f>
        <v>d'ici à 8 ans</v>
      </c>
    </row>
    <row r="2828" spans="1:38" s="1292" customFormat="1" ht="16" customHeight="1">
      <c r="A2828" s="1704">
        <f>IF(G2795="",0,1)</f>
        <v>0</v>
      </c>
      <c r="B2828" s="1629"/>
      <c r="C2828" s="1283"/>
      <c r="D2828" s="677"/>
      <c r="E2828" s="1474" t="str">
        <f t="shared" ref="E2828:E2859" si="268">IF((SUM(A2828:C2828))&gt;0,G$42,"")</f>
        <v/>
      </c>
      <c r="F2828" s="1789"/>
      <c r="G2828" s="1311"/>
      <c r="H2828" s="1311"/>
      <c r="I2828" s="1311"/>
      <c r="J2828" s="1311"/>
      <c r="K2828" s="1311"/>
      <c r="L2828" s="1311"/>
      <c r="M2828" s="1311"/>
      <c r="N2828" s="1311"/>
      <c r="O2828" s="1311"/>
      <c r="P2828" s="1311"/>
      <c r="Q2828" s="1311"/>
      <c r="R2828" s="1311"/>
      <c r="S2828" s="1312"/>
      <c r="T2828" s="1312"/>
      <c r="U2828" s="1312"/>
      <c r="V2828" s="1312"/>
      <c r="W2828" s="1312"/>
      <c r="X2828" s="1312" t="str">
        <f>X$98</f>
        <v>choisies</v>
      </c>
      <c r="Z2828" s="2165"/>
      <c r="AA2828" s="2165"/>
      <c r="AB2828" s="2165"/>
      <c r="AD2828" s="2165"/>
      <c r="AE2828" s="2165"/>
      <c r="AG2828" s="2165"/>
      <c r="AH2828" s="2165"/>
      <c r="AI2828" s="2165"/>
      <c r="AJ2828" s="2165"/>
    </row>
    <row r="2829" spans="1:38" s="1292" customFormat="1" ht="16" customHeight="1">
      <c r="A2829" s="1704">
        <f>IF(G2795="",0,1)</f>
        <v>0</v>
      </c>
      <c r="B2829" s="1629"/>
      <c r="C2829" s="1283"/>
      <c r="D2829" s="677"/>
      <c r="E2829" s="1474" t="str">
        <f t="shared" si="268"/>
        <v/>
      </c>
      <c r="F2829" s="1789"/>
      <c r="G2829" s="1313"/>
      <c r="H2829" s="1313"/>
      <c r="I2829" s="1313"/>
      <c r="J2829" s="1313"/>
      <c r="K2829" s="1313"/>
      <c r="L2829" s="1313"/>
      <c r="M2829" s="1313"/>
      <c r="N2829" s="1313"/>
      <c r="O2829" s="1313"/>
      <c r="P2829" s="1313"/>
      <c r="Q2829" s="1313"/>
      <c r="R2829" s="1313"/>
      <c r="S2829" s="1314" t="s">
        <v>5</v>
      </c>
      <c r="T2829" s="1314"/>
      <c r="U2829" s="2181" t="str">
        <f>U$99</f>
        <v>[oui/non]</v>
      </c>
      <c r="V2829" s="2181"/>
      <c r="W2829" s="2181"/>
      <c r="X2829" s="1314" t="s">
        <v>5</v>
      </c>
      <c r="Z2829" s="2165"/>
      <c r="AA2829" s="2165"/>
      <c r="AB2829" s="2165"/>
      <c r="AD2829" s="2165"/>
      <c r="AE2829" s="2165"/>
      <c r="AG2829" s="2165"/>
      <c r="AH2829" s="2165"/>
      <c r="AI2829" s="2165"/>
      <c r="AJ2829" s="2165"/>
    </row>
    <row r="2830" spans="1:38" s="1292" customFormat="1" ht="16" customHeight="1">
      <c r="A2830" s="1704">
        <f>IF(G2795="",0,1)</f>
        <v>0</v>
      </c>
      <c r="B2830" s="1629"/>
      <c r="C2830" s="1283"/>
      <c r="D2830" s="677"/>
      <c r="E2830" s="1474" t="str">
        <f t="shared" si="268"/>
        <v/>
      </c>
      <c r="F2830" s="1789"/>
      <c r="G2830" s="1311"/>
      <c r="H2830" s="1311"/>
      <c r="I2830" s="1311"/>
      <c r="J2830" s="1311"/>
      <c r="K2830" s="1311"/>
      <c r="L2830" s="1311"/>
      <c r="M2830" s="1311"/>
      <c r="N2830" s="1311"/>
      <c r="O2830" s="1311"/>
      <c r="P2830" s="1311"/>
      <c r="Q2830" s="1311"/>
      <c r="R2830" s="1311"/>
      <c r="T2830" s="1312"/>
      <c r="U2830" s="1312"/>
      <c r="V2830" s="1312"/>
      <c r="Z2830" s="2165"/>
      <c r="AA2830" s="2165"/>
      <c r="AB2830" s="2165"/>
      <c r="AD2830" s="2165"/>
      <c r="AE2830" s="2165"/>
      <c r="AG2830" s="2165"/>
      <c r="AH2830" s="2165"/>
      <c r="AI2830" s="2165"/>
      <c r="AJ2830" s="2165"/>
    </row>
    <row r="2831" spans="1:38" s="1292" customFormat="1" ht="12" customHeight="1">
      <c r="A2831" s="1704">
        <f>IF(G2795="",0,1)</f>
        <v>0</v>
      </c>
      <c r="B2831" s="1629"/>
      <c r="C2831" s="1283"/>
      <c r="D2831" s="677"/>
      <c r="E2831" s="1474" t="str">
        <f t="shared" si="268"/>
        <v/>
      </c>
      <c r="F2831" s="1789"/>
      <c r="G2831" s="1315"/>
      <c r="H2831" s="1315"/>
      <c r="I2831" s="1315"/>
      <c r="J2831" s="1315"/>
      <c r="K2831" s="1315"/>
      <c r="L2831" s="1315"/>
      <c r="M2831" s="1315"/>
      <c r="N2831" s="1315"/>
      <c r="O2831" s="1315"/>
      <c r="P2831" s="1315"/>
      <c r="Q2831" s="1315"/>
      <c r="R2831" s="1315"/>
      <c r="S2831" s="1315"/>
      <c r="T2831" s="1315"/>
      <c r="U2831" s="1312"/>
      <c r="V2831" s="1315"/>
      <c r="W2831" s="1315"/>
      <c r="X2831" s="1315"/>
      <c r="Z2831" s="2165"/>
      <c r="AA2831" s="2165"/>
      <c r="AB2831" s="2165"/>
      <c r="AD2831" s="2165"/>
      <c r="AE2831" s="2165"/>
      <c r="AG2831" s="2165"/>
      <c r="AH2831" s="2165"/>
      <c r="AI2831" s="2165"/>
      <c r="AJ2831" s="2165"/>
    </row>
    <row r="2832" spans="1:38" s="737" customFormat="1" ht="17" customHeight="1">
      <c r="A2832" s="1704">
        <f>IF(G2795="",0,1)</f>
        <v>0</v>
      </c>
      <c r="B2832" s="1655"/>
      <c r="C2832" s="1283"/>
      <c r="D2832" s="1561"/>
      <c r="E2832" s="1474" t="str">
        <f t="shared" si="268"/>
        <v/>
      </c>
      <c r="F2832" s="1789"/>
      <c r="G2832" s="1316"/>
      <c r="H2832" s="1317" t="str">
        <f>H$102</f>
        <v>Ecran thermique</v>
      </c>
      <c r="I2832" s="1317"/>
      <c r="J2832" s="1317"/>
      <c r="K2832" s="2173" t="str">
        <f>AF2795</f>
        <v/>
      </c>
      <c r="L2832" s="2173"/>
      <c r="M2832" s="2173"/>
      <c r="N2832" s="2173"/>
      <c r="O2832" s="2173"/>
      <c r="P2832" s="2173"/>
      <c r="Q2832" s="2173"/>
      <c r="R2832" s="1318" t="str">
        <f>IF(S2832=0,"",IF(BC2795=Q$40,R$40,R$41))</f>
        <v>d'ici à 8 ans</v>
      </c>
      <c r="S2832" s="1319" t="str">
        <f>AT2795</f>
        <v/>
      </c>
      <c r="T2832" s="1319"/>
      <c r="U2832" s="1319"/>
      <c r="V2832" s="527"/>
      <c r="W2832" s="1320"/>
      <c r="X2832" s="1319" t="str">
        <f>IF(V2832=V$41,0,S2832)</f>
        <v/>
      </c>
      <c r="Z2832" s="1321">
        <f>IF(S2832=0,1,IF(V2832=V$41,2,3))</f>
        <v>3</v>
      </c>
      <c r="AA2832" s="1322">
        <f>IF(R2832=AA2827,S2832,0)</f>
        <v>0</v>
      </c>
      <c r="AB2832" s="1322" t="str">
        <f>IF(R2832=AB2827,S2832,0)</f>
        <v/>
      </c>
      <c r="AC2832" s="1292"/>
      <c r="AD2832" s="1322">
        <f>IF(R2832=AD2827,X2832,0)</f>
        <v>0</v>
      </c>
      <c r="AE2832" s="1322" t="str">
        <f>IF(R2832=AE2827,X2832,0)</f>
        <v/>
      </c>
      <c r="AF2832" s="40"/>
      <c r="AG2832" s="1322">
        <f>AD2832</f>
        <v>0</v>
      </c>
      <c r="AH2832" s="1562" t="str">
        <f>AE2832</f>
        <v/>
      </c>
      <c r="AI2832" s="1563">
        <f>IF(W2832=AI2827,AC2832,0)</f>
        <v>0</v>
      </c>
      <c r="AJ2832" s="1563">
        <f>IF(W2832=AJ2827,AC2832,0)</f>
        <v>0</v>
      </c>
      <c r="AK2832" s="40"/>
      <c r="AL2832" s="40"/>
    </row>
    <row r="2833" spans="1:38" s="737" customFormat="1" ht="47" customHeight="1">
      <c r="A2833" s="1704">
        <f>IF(G2795="",0,1)</f>
        <v>0</v>
      </c>
      <c r="B2833" s="1655"/>
      <c r="C2833" s="1283"/>
      <c r="D2833" s="1561"/>
      <c r="E2833" s="1474" t="str">
        <f t="shared" si="268"/>
        <v/>
      </c>
      <c r="F2833" s="1789"/>
      <c r="G2833" s="1323"/>
      <c r="H2833" s="1324"/>
      <c r="I2833" s="1324"/>
      <c r="J2833" s="1324"/>
      <c r="K2833" s="2174"/>
      <c r="L2833" s="2174"/>
      <c r="M2833" s="2174"/>
      <c r="N2833" s="2174"/>
      <c r="O2833" s="2174"/>
      <c r="P2833" s="2174"/>
      <c r="Q2833" s="2174"/>
      <c r="R2833" s="1325"/>
      <c r="S2833" s="1326"/>
      <c r="T2833" s="1326"/>
      <c r="U2833" s="1326"/>
      <c r="V2833" s="1326"/>
      <c r="W2833" s="1326"/>
      <c r="X2833" s="1326"/>
      <c r="AC2833" s="1292"/>
      <c r="AF2833" s="40"/>
      <c r="AI2833" s="1443"/>
      <c r="AJ2833" s="1443"/>
      <c r="AK2833" s="40"/>
      <c r="AL2833" s="40"/>
    </row>
    <row r="2834" spans="1:38" s="737" customFormat="1" ht="17" customHeight="1">
      <c r="A2834" s="1704">
        <f>IF(G2795="",0,1)</f>
        <v>0</v>
      </c>
      <c r="B2834" s="1655"/>
      <c r="C2834" s="1283"/>
      <c r="D2834" s="1561"/>
      <c r="E2834" s="1474" t="str">
        <f t="shared" si="268"/>
        <v/>
      </c>
      <c r="F2834" s="1789"/>
      <c r="G2834" s="1316"/>
      <c r="H2834" s="1317" t="str">
        <f>H$104</f>
        <v>Toit</v>
      </c>
      <c r="I2834" s="1317"/>
      <c r="J2834" s="1317"/>
      <c r="K2834" s="2173" t="str">
        <f>AG2795</f>
        <v/>
      </c>
      <c r="L2834" s="2173"/>
      <c r="M2834" s="2173"/>
      <c r="N2834" s="2173"/>
      <c r="O2834" s="2173"/>
      <c r="P2834" s="2173"/>
      <c r="Q2834" s="2173"/>
      <c r="R2834" s="1318" t="str">
        <f>IF(S2834=0,"",IF(BD2795=Q$40,R$40,R$41))</f>
        <v>d'ici à 8 ans</v>
      </c>
      <c r="S2834" s="1327" t="str">
        <f>AU2795</f>
        <v/>
      </c>
      <c r="T2834" s="1327"/>
      <c r="U2834" s="1327"/>
      <c r="V2834" s="527"/>
      <c r="W2834" s="1320"/>
      <c r="X2834" s="1319" t="str">
        <f>IF(V2834=V$41,0,S2834)</f>
        <v/>
      </c>
      <c r="Z2834" s="1328">
        <f>IF(S2834=0,1,IF(V2834=V$41,2,3))</f>
        <v>3</v>
      </c>
      <c r="AA2834" s="1322">
        <f>IF(R2834=AA2827,S2834,0)</f>
        <v>0</v>
      </c>
      <c r="AB2834" s="1322" t="str">
        <f>IF(R2834=AB2827,S2834,0)</f>
        <v/>
      </c>
      <c r="AC2834" s="1292"/>
      <c r="AD2834" s="1322">
        <f>IF(R2834=AD2827,X2834,0)</f>
        <v>0</v>
      </c>
      <c r="AE2834" s="1322" t="str">
        <f>IF(R2834=AE2827,X2834,0)</f>
        <v/>
      </c>
      <c r="AF2834" s="40"/>
      <c r="AG2834" s="1322">
        <f>AD2834</f>
        <v>0</v>
      </c>
      <c r="AH2834" s="1562" t="str">
        <f>AE2834</f>
        <v/>
      </c>
      <c r="AI2834" s="1563">
        <f>IF(W2834=AI2827,AC2834,0)</f>
        <v>0</v>
      </c>
      <c r="AJ2834" s="1563">
        <f>IF(W2834=AJ2827,AC2834,0)</f>
        <v>0</v>
      </c>
      <c r="AK2834" s="40"/>
      <c r="AL2834" s="40"/>
    </row>
    <row r="2835" spans="1:38" s="737" customFormat="1" ht="92" customHeight="1">
      <c r="A2835" s="1704">
        <f>IF(G2795="",0,1)</f>
        <v>0</v>
      </c>
      <c r="B2835" s="1655"/>
      <c r="C2835" s="1283"/>
      <c r="D2835" s="1561"/>
      <c r="E2835" s="1474" t="str">
        <f t="shared" si="268"/>
        <v/>
      </c>
      <c r="F2835" s="1789"/>
      <c r="G2835" s="1323"/>
      <c r="H2835" s="1324"/>
      <c r="I2835" s="1324"/>
      <c r="J2835" s="1324"/>
      <c r="K2835" s="2174"/>
      <c r="L2835" s="2174"/>
      <c r="M2835" s="2174"/>
      <c r="N2835" s="2174"/>
      <c r="O2835" s="2174"/>
      <c r="P2835" s="2174"/>
      <c r="Q2835" s="2174"/>
      <c r="R2835" s="1325"/>
      <c r="S2835" s="1326"/>
      <c r="T2835" s="1326"/>
      <c r="U2835" s="1326"/>
      <c r="V2835" s="1326"/>
      <c r="W2835" s="1326"/>
      <c r="X2835" s="1326"/>
      <c r="AC2835" s="1292"/>
      <c r="AF2835" s="40"/>
      <c r="AI2835" s="1443"/>
      <c r="AJ2835" s="1443"/>
      <c r="AK2835" s="40"/>
      <c r="AL2835" s="40"/>
    </row>
    <row r="2836" spans="1:38" s="737" customFormat="1" ht="17" customHeight="1">
      <c r="A2836" s="1704">
        <f>IF(G2795="",0,1)</f>
        <v>0</v>
      </c>
      <c r="B2836" s="1655"/>
      <c r="C2836" s="1283"/>
      <c r="D2836" s="1561"/>
      <c r="E2836" s="1474" t="str">
        <f t="shared" si="268"/>
        <v/>
      </c>
      <c r="F2836" s="1789"/>
      <c r="G2836" s="1316"/>
      <c r="H2836" s="1317" t="str">
        <f>H$106</f>
        <v>Parois latérales et pignons</v>
      </c>
      <c r="I2836" s="1317"/>
      <c r="J2836" s="1317"/>
      <c r="K2836" s="2173" t="str">
        <f>AH2795</f>
        <v/>
      </c>
      <c r="L2836" s="2173"/>
      <c r="M2836" s="2173"/>
      <c r="N2836" s="2173"/>
      <c r="O2836" s="2173"/>
      <c r="P2836" s="2173"/>
      <c r="Q2836" s="2173"/>
      <c r="R2836" s="1318" t="str">
        <f>IF(S2836=0,"",IF(BE2795=Q$40,R$40,R$41))</f>
        <v>d'ici à 8 ans</v>
      </c>
      <c r="S2836" s="1327" t="str">
        <f>AV2795</f>
        <v/>
      </c>
      <c r="T2836" s="1327"/>
      <c r="U2836" s="1327"/>
      <c r="V2836" s="527"/>
      <c r="W2836" s="1320"/>
      <c r="X2836" s="1319" t="str">
        <f>IF(V2836=V$41,0,S2836)</f>
        <v/>
      </c>
      <c r="Z2836" s="1328">
        <f>IF(S2836=0,1,IF(V2836=V$41,2,3))</f>
        <v>3</v>
      </c>
      <c r="AA2836" s="1322">
        <f>IF(R2836=AA2827,S2836,0)</f>
        <v>0</v>
      </c>
      <c r="AB2836" s="1322" t="str">
        <f>IF(R2836=AB2827,S2836,0)</f>
        <v/>
      </c>
      <c r="AC2836" s="1292"/>
      <c r="AD2836" s="1322">
        <f>IF(R2836=AD2827,X2836,0)</f>
        <v>0</v>
      </c>
      <c r="AE2836" s="1322" t="str">
        <f>IF(R2836=AE2827,X2836,0)</f>
        <v/>
      </c>
      <c r="AF2836" s="40"/>
      <c r="AG2836" s="1322">
        <f>AD2836</f>
        <v>0</v>
      </c>
      <c r="AH2836" s="1562" t="str">
        <f>AE2836</f>
        <v/>
      </c>
      <c r="AI2836" s="1563">
        <f>IF(W2836=AI2827,AC2836,0)</f>
        <v>0</v>
      </c>
      <c r="AJ2836" s="1563">
        <f>IF(W2836=AJ2827,AC2836,0)</f>
        <v>0</v>
      </c>
      <c r="AK2836" s="40"/>
      <c r="AL2836" s="40"/>
    </row>
    <row r="2837" spans="1:38" s="737" customFormat="1" ht="34" customHeight="1">
      <c r="A2837" s="1704">
        <f>IF(G2795="",0,1)</f>
        <v>0</v>
      </c>
      <c r="B2837" s="1655"/>
      <c r="C2837" s="1283"/>
      <c r="D2837" s="1561"/>
      <c r="E2837" s="1474" t="str">
        <f t="shared" si="268"/>
        <v/>
      </c>
      <c r="F2837" s="1789"/>
      <c r="G2837" s="1323"/>
      <c r="H2837" s="1324"/>
      <c r="I2837" s="1324"/>
      <c r="J2837" s="1324"/>
      <c r="K2837" s="2174"/>
      <c r="L2837" s="2174"/>
      <c r="M2837" s="2174"/>
      <c r="N2837" s="2174"/>
      <c r="O2837" s="2174"/>
      <c r="P2837" s="2174"/>
      <c r="Q2837" s="2174"/>
      <c r="R2837" s="1325"/>
      <c r="S2837" s="1326"/>
      <c r="T2837" s="1326"/>
      <c r="U2837" s="1326"/>
      <c r="V2837" s="1326"/>
      <c r="W2837" s="1326"/>
      <c r="X2837" s="1326"/>
      <c r="AC2837" s="1292"/>
      <c r="AI2837" s="1443"/>
      <c r="AJ2837" s="1443"/>
      <c r="AK2837" s="40"/>
      <c r="AL2837" s="40"/>
    </row>
    <row r="2838" spans="1:38" s="737" customFormat="1" ht="17" customHeight="1">
      <c r="A2838" s="1704">
        <f>IF(G2795="",0,1)</f>
        <v>0</v>
      </c>
      <c r="B2838" s="1655"/>
      <c r="C2838" s="1283"/>
      <c r="D2838" s="1561"/>
      <c r="E2838" s="1474" t="str">
        <f t="shared" si="268"/>
        <v/>
      </c>
      <c r="F2838" s="1789"/>
      <c r="G2838" s="1316"/>
      <c r="H2838" s="1317" t="str">
        <f>H$108</f>
        <v>Etanchéité</v>
      </c>
      <c r="I2838" s="1317"/>
      <c r="J2838" s="1317"/>
      <c r="K2838" s="2173" t="str">
        <f>AI2795</f>
        <v/>
      </c>
      <c r="L2838" s="2173"/>
      <c r="M2838" s="2173"/>
      <c r="N2838" s="2173"/>
      <c r="O2838" s="2173"/>
      <c r="P2838" s="2173"/>
      <c r="Q2838" s="2173"/>
      <c r="R2838" s="1318" t="str">
        <f>IF(S2838=0,"",IF(BF2795=Q$40,R$40,R$41))</f>
        <v>d'ici à 8 ans</v>
      </c>
      <c r="S2838" s="1327" t="str">
        <f>AW2795</f>
        <v/>
      </c>
      <c r="T2838" s="1327"/>
      <c r="U2838" s="1327"/>
      <c r="V2838" s="527"/>
      <c r="W2838" s="1320"/>
      <c r="X2838" s="1319" t="str">
        <f>IF(V2838=V$41,0,S2838)</f>
        <v/>
      </c>
      <c r="Z2838" s="1328">
        <f>IF(S2838=0,1,IF(V2838=V$41,2,3))</f>
        <v>3</v>
      </c>
      <c r="AA2838" s="1322">
        <f>IF(R2838=AA2827,S2838,0)</f>
        <v>0</v>
      </c>
      <c r="AB2838" s="1322" t="str">
        <f>IF(R2838=AB2827,S2838,0)</f>
        <v/>
      </c>
      <c r="AC2838" s="1292"/>
      <c r="AD2838" s="1322">
        <f>IF(R2838=AD2827,X2838,0)</f>
        <v>0</v>
      </c>
      <c r="AE2838" s="1322" t="str">
        <f>IF(R2838=AE2827,X2838,0)</f>
        <v/>
      </c>
      <c r="AF2838" s="40"/>
      <c r="AG2838" s="1322">
        <f>AD2838</f>
        <v>0</v>
      </c>
      <c r="AH2838" s="1562" t="str">
        <f>AE2838</f>
        <v/>
      </c>
      <c r="AI2838" s="1563">
        <f>IF(W2838=AI2827,AC2838,0)</f>
        <v>0</v>
      </c>
      <c r="AJ2838" s="1563">
        <f>IF(W2838=AJ2827,AC2838,0)</f>
        <v>0</v>
      </c>
      <c r="AK2838" s="40"/>
      <c r="AL2838" s="40"/>
    </row>
    <row r="2839" spans="1:38" s="737" customFormat="1" ht="47" customHeight="1">
      <c r="A2839" s="1704">
        <f>IF(G2795="",0,1)</f>
        <v>0</v>
      </c>
      <c r="B2839" s="1655"/>
      <c r="C2839" s="1283"/>
      <c r="D2839" s="1561"/>
      <c r="E2839" s="1474" t="str">
        <f t="shared" si="268"/>
        <v/>
      </c>
      <c r="F2839" s="1789"/>
      <c r="G2839" s="1323"/>
      <c r="H2839" s="1324"/>
      <c r="I2839" s="1324"/>
      <c r="J2839" s="1324"/>
      <c r="K2839" s="2174"/>
      <c r="L2839" s="2174"/>
      <c r="M2839" s="2174"/>
      <c r="N2839" s="2174"/>
      <c r="O2839" s="2174"/>
      <c r="P2839" s="2174"/>
      <c r="Q2839" s="2174"/>
      <c r="R2839" s="1325"/>
      <c r="S2839" s="1326"/>
      <c r="T2839" s="1326"/>
      <c r="U2839" s="1326"/>
      <c r="V2839" s="1326"/>
      <c r="W2839" s="1326"/>
      <c r="X2839" s="1326"/>
      <c r="AC2839" s="1292"/>
      <c r="AE2839" s="40"/>
      <c r="AF2839" s="40"/>
      <c r="AH2839" s="40"/>
      <c r="AI2839" s="1443"/>
      <c r="AJ2839" s="44"/>
      <c r="AK2839" s="40"/>
      <c r="AL2839" s="40"/>
    </row>
    <row r="2840" spans="1:38" s="737" customFormat="1" ht="17" customHeight="1">
      <c r="A2840" s="1704">
        <f>IF(G2795="",0,1)</f>
        <v>0</v>
      </c>
      <c r="B2840" s="1655"/>
      <c r="C2840" s="1283"/>
      <c r="D2840" s="1561"/>
      <c r="E2840" s="1474" t="str">
        <f t="shared" si="268"/>
        <v/>
      </c>
      <c r="F2840" s="1789"/>
      <c r="G2840" s="1316"/>
      <c r="H2840" s="1317" t="str">
        <f>H$110</f>
        <v>Gestion du climat</v>
      </c>
      <c r="I2840" s="1317"/>
      <c r="J2840" s="1317"/>
      <c r="K2840" s="2173" t="str">
        <f>AJ2795</f>
        <v/>
      </c>
      <c r="L2840" s="2173"/>
      <c r="M2840" s="2173"/>
      <c r="N2840" s="2173"/>
      <c r="O2840" s="2173"/>
      <c r="P2840" s="2173"/>
      <c r="Q2840" s="2173"/>
      <c r="R2840" s="1318" t="str">
        <f>IF(S2840=0,"",IF(BG2795=Q$40,R$40,R$41))</f>
        <v>d'ici à 8 ans</v>
      </c>
      <c r="S2840" s="1327" t="str">
        <f>AX2795</f>
        <v/>
      </c>
      <c r="T2840" s="1327"/>
      <c r="U2840" s="1327"/>
      <c r="V2840" s="527"/>
      <c r="W2840" s="1320"/>
      <c r="X2840" s="1319" t="str">
        <f>IF(V2840=V$41,0,S2840)</f>
        <v/>
      </c>
      <c r="Z2840" s="1328">
        <f>IF(S2840=0,1,IF(V2840=V$41,2,3))</f>
        <v>3</v>
      </c>
      <c r="AA2840" s="1322">
        <f>IF(R2840=AA2827,S2840,0)</f>
        <v>0</v>
      </c>
      <c r="AB2840" s="1322" t="str">
        <f>IF(R2840=AB2827,S2840,0)</f>
        <v/>
      </c>
      <c r="AC2840" s="1292"/>
      <c r="AD2840" s="1322">
        <f>IF(R2840=AD2827,X2840,0)</f>
        <v>0</v>
      </c>
      <c r="AE2840" s="1322" t="str">
        <f>IF(R2840=AE2827,X2840,0)</f>
        <v/>
      </c>
      <c r="AF2840" s="40"/>
      <c r="AG2840" s="1322">
        <f>AD2840</f>
        <v>0</v>
      </c>
      <c r="AH2840" s="1562" t="str">
        <f>AE2840</f>
        <v/>
      </c>
      <c r="AI2840" s="1563">
        <f>IF(W2840=AI2827,AC2840,0)</f>
        <v>0</v>
      </c>
      <c r="AJ2840" s="1563">
        <f>IF(W2840=AJ2827,AC2840,0)</f>
        <v>0</v>
      </c>
      <c r="AK2840" s="40"/>
      <c r="AL2840" s="40"/>
    </row>
    <row r="2841" spans="1:38" s="737" customFormat="1" ht="24" customHeight="1">
      <c r="A2841" s="1704">
        <f>IF(G2795="",0,1)</f>
        <v>0</v>
      </c>
      <c r="B2841" s="1655"/>
      <c r="C2841" s="1283"/>
      <c r="D2841" s="1561"/>
      <c r="E2841" s="1474" t="str">
        <f t="shared" si="268"/>
        <v/>
      </c>
      <c r="F2841" s="1789"/>
      <c r="G2841" s="1323"/>
      <c r="H2841" s="1324"/>
      <c r="I2841" s="1324"/>
      <c r="J2841" s="1324"/>
      <c r="K2841" s="2174"/>
      <c r="L2841" s="2174"/>
      <c r="M2841" s="2174"/>
      <c r="N2841" s="2174"/>
      <c r="O2841" s="2174"/>
      <c r="P2841" s="2174"/>
      <c r="Q2841" s="2174"/>
      <c r="R2841" s="1325"/>
      <c r="S2841" s="1326"/>
      <c r="T2841" s="1326"/>
      <c r="U2841" s="1326"/>
      <c r="V2841" s="1326"/>
      <c r="W2841" s="1326"/>
      <c r="X2841" s="1326"/>
      <c r="AC2841" s="1292"/>
      <c r="AE2841" s="40"/>
      <c r="AF2841" s="40"/>
      <c r="AH2841" s="40"/>
      <c r="AJ2841" s="40"/>
      <c r="AK2841" s="40"/>
      <c r="AL2841" s="40"/>
    </row>
    <row r="2842" spans="1:38" s="737" customFormat="1" ht="17" customHeight="1">
      <c r="A2842" s="1704">
        <f>IF(G2795="",0,1)</f>
        <v>0</v>
      </c>
      <c r="B2842" s="1655"/>
      <c r="C2842" s="1283"/>
      <c r="D2842" s="1561"/>
      <c r="E2842" s="1474" t="str">
        <f t="shared" si="268"/>
        <v/>
      </c>
      <c r="F2842" s="1789"/>
      <c r="G2842" s="1316"/>
      <c r="H2842" s="1317" t="str">
        <f>H$112</f>
        <v>Isolation des conduites</v>
      </c>
      <c r="I2842" s="1317"/>
      <c r="J2842" s="1317"/>
      <c r="K2842" s="2173" t="str">
        <f>AK2795</f>
        <v/>
      </c>
      <c r="L2842" s="2173"/>
      <c r="M2842" s="2173"/>
      <c r="N2842" s="2173"/>
      <c r="O2842" s="2173"/>
      <c r="P2842" s="2173"/>
      <c r="Q2842" s="2173"/>
      <c r="R2842" s="1318" t="str">
        <f>IF(S2842=0,"",IF(BH2795=Q$40,R$40,R$41))</f>
        <v>d'ici à 8 ans</v>
      </c>
      <c r="S2842" s="1327" t="str">
        <f>AY2795</f>
        <v/>
      </c>
      <c r="T2842" s="1327"/>
      <c r="U2842" s="1327"/>
      <c r="V2842" s="527"/>
      <c r="W2842" s="1320"/>
      <c r="X2842" s="1319" t="str">
        <f>IF(V2842=V$41,0,S2842)</f>
        <v/>
      </c>
      <c r="Z2842" s="1328">
        <f>IF(S2842=0,1,IF(V2842=V$41,2,3))</f>
        <v>3</v>
      </c>
      <c r="AA2842" s="1322">
        <f>IF(R2842=AA2827,S2842,0)</f>
        <v>0</v>
      </c>
      <c r="AB2842" s="1322" t="str">
        <f>IF(R2842=AB2827,S2842,0)</f>
        <v/>
      </c>
      <c r="AC2842" s="1292"/>
      <c r="AD2842" s="1322">
        <f>IF(R2842=AD2827,X2842,0)</f>
        <v>0</v>
      </c>
      <c r="AE2842" s="1322" t="str">
        <f>IF(R2842=AE2827,X2842,0)</f>
        <v/>
      </c>
      <c r="AF2842" s="40"/>
      <c r="AH2842" s="40"/>
      <c r="AI2842" s="1322">
        <f>AD2842</f>
        <v>0</v>
      </c>
      <c r="AJ2842" s="1322" t="str">
        <f>AE2842</f>
        <v/>
      </c>
      <c r="AK2842" s="40"/>
      <c r="AL2842" s="40"/>
    </row>
    <row r="2843" spans="1:38" s="737" customFormat="1" ht="15" customHeight="1">
      <c r="A2843" s="1704">
        <f>IF(G2795="",0,1)</f>
        <v>0</v>
      </c>
      <c r="B2843" s="1655"/>
      <c r="C2843" s="1283"/>
      <c r="D2843" s="1561"/>
      <c r="E2843" s="1474" t="str">
        <f t="shared" si="268"/>
        <v/>
      </c>
      <c r="F2843" s="1789"/>
      <c r="G2843" s="1323"/>
      <c r="H2843" s="1324"/>
      <c r="I2843" s="1324"/>
      <c r="J2843" s="1324"/>
      <c r="K2843" s="2174"/>
      <c r="L2843" s="2174"/>
      <c r="M2843" s="2174"/>
      <c r="N2843" s="2174"/>
      <c r="O2843" s="2174"/>
      <c r="P2843" s="2174"/>
      <c r="Q2843" s="2174"/>
      <c r="R2843" s="1325"/>
      <c r="S2843" s="1326"/>
      <c r="T2843" s="1326"/>
      <c r="U2843" s="1326"/>
      <c r="V2843" s="1326"/>
      <c r="W2843" s="1326"/>
      <c r="X2843" s="1326"/>
      <c r="AC2843" s="1292"/>
      <c r="AE2843" s="40"/>
      <c r="AF2843" s="40"/>
      <c r="AH2843" s="40"/>
      <c r="AJ2843" s="40"/>
      <c r="AK2843" s="40"/>
      <c r="AL2843" s="40"/>
    </row>
    <row r="2844" spans="1:38" s="737" customFormat="1" ht="17" customHeight="1">
      <c r="A2844" s="1704">
        <f>IF(G2795="",0,1)</f>
        <v>0</v>
      </c>
      <c r="B2844" s="1655"/>
      <c r="C2844" s="1283"/>
      <c r="D2844" s="1561"/>
      <c r="E2844" s="1474" t="str">
        <f t="shared" si="268"/>
        <v/>
      </c>
      <c r="F2844" s="1789"/>
      <c r="G2844" s="1316"/>
      <c r="H2844" s="1317" t="str">
        <f>H$114</f>
        <v>Isolation du distributeur de chauffage</v>
      </c>
      <c r="I2844" s="1317"/>
      <c r="J2844" s="1317"/>
      <c r="K2844" s="2173" t="str">
        <f>AL2795</f>
        <v/>
      </c>
      <c r="L2844" s="2173"/>
      <c r="M2844" s="2173"/>
      <c r="N2844" s="2173"/>
      <c r="O2844" s="2173"/>
      <c r="P2844" s="2173"/>
      <c r="Q2844" s="2173"/>
      <c r="R2844" s="1318" t="str">
        <f>IF(S2844=0,"",IF(BI2795=Q$40,R$40,R$41))</f>
        <v>d'ici à 8 ans</v>
      </c>
      <c r="S2844" s="1327" t="str">
        <f>AZ2795</f>
        <v/>
      </c>
      <c r="T2844" s="1327"/>
      <c r="U2844" s="1327"/>
      <c r="V2844" s="527"/>
      <c r="W2844" s="1320"/>
      <c r="X2844" s="1319" t="str">
        <f>IF(V2844=V$41,0,S2844)</f>
        <v/>
      </c>
      <c r="Z2844" s="1328">
        <f>IF(S2844=0,1,IF(V2844=V$41,2,3))</f>
        <v>3</v>
      </c>
      <c r="AA2844" s="1322">
        <f>IF(R2844=AA$97,S2844,0)</f>
        <v>0</v>
      </c>
      <c r="AB2844" s="1322" t="str">
        <f>IF(R2844=AB$97,S2844,0)</f>
        <v/>
      </c>
      <c r="AC2844" s="1292"/>
      <c r="AD2844" s="1322">
        <f>IF(R2844=AD$97,X2844,0)</f>
        <v>0</v>
      </c>
      <c r="AE2844" s="1322" t="str">
        <f>IF(R2844=AE$97,X2844,0)</f>
        <v/>
      </c>
      <c r="AF2844" s="40"/>
      <c r="AH2844" s="40"/>
      <c r="AI2844" s="1322">
        <f>AD2844</f>
        <v>0</v>
      </c>
      <c r="AJ2844" s="1322" t="str">
        <f>AE2844</f>
        <v/>
      </c>
      <c r="AK2844" s="40"/>
      <c r="AL2844" s="40"/>
    </row>
    <row r="2845" spans="1:38" s="737" customFormat="1" ht="17" customHeight="1">
      <c r="A2845" s="1704">
        <f>IF(G2795="",0,1)</f>
        <v>0</v>
      </c>
      <c r="B2845" s="1655"/>
      <c r="C2845" s="1283"/>
      <c r="D2845" s="1561"/>
      <c r="E2845" s="1474" t="str">
        <f t="shared" si="268"/>
        <v/>
      </c>
      <c r="F2845" s="1789"/>
      <c r="G2845" s="1323"/>
      <c r="H2845" s="1324"/>
      <c r="I2845" s="1324"/>
      <c r="J2845" s="1324"/>
      <c r="K2845" s="2174"/>
      <c r="L2845" s="2174"/>
      <c r="M2845" s="2174"/>
      <c r="N2845" s="2174"/>
      <c r="O2845" s="2174"/>
      <c r="P2845" s="2174"/>
      <c r="Q2845" s="2174"/>
      <c r="R2845" s="1325"/>
      <c r="S2845" s="1326"/>
      <c r="T2845" s="1326"/>
      <c r="U2845" s="1326"/>
      <c r="V2845" s="1326"/>
      <c r="W2845" s="1326"/>
      <c r="X2845" s="1326"/>
      <c r="AC2845" s="1292"/>
      <c r="AE2845" s="40"/>
      <c r="AF2845" s="40"/>
      <c r="AH2845" s="40"/>
      <c r="AJ2845" s="40"/>
      <c r="AK2845" s="40"/>
      <c r="AL2845" s="40"/>
    </row>
    <row r="2846" spans="1:38" s="1292" customFormat="1" ht="18" customHeight="1">
      <c r="A2846" s="1704">
        <f>IF(G2795="",0,1)</f>
        <v>0</v>
      </c>
      <c r="B2846" s="1629"/>
      <c r="C2846" s="1283"/>
      <c r="D2846" s="1564">
        <f>IF(I2846="",-1,0)</f>
        <v>-1</v>
      </c>
      <c r="E2846" s="1474" t="str">
        <f t="shared" si="268"/>
        <v/>
      </c>
      <c r="F2846" s="1789"/>
      <c r="G2846" s="1329" t="str">
        <f>G$116</f>
        <v>Total</v>
      </c>
      <c r="H2846" s="1329"/>
      <c r="I2846" s="1330"/>
      <c r="J2846" s="1331"/>
      <c r="K2846" s="1332">
        <f>AK2796</f>
        <v>0</v>
      </c>
      <c r="L2846" s="1332"/>
      <c r="M2846" s="1332"/>
      <c r="N2846" s="1332"/>
      <c r="O2846" s="1332"/>
      <c r="P2846" s="1332"/>
      <c r="Q2846" s="1332"/>
      <c r="R2846" s="1332"/>
      <c r="S2846" s="1286">
        <f>SUM(S2832:S2845)</f>
        <v>0</v>
      </c>
      <c r="T2846" s="1333"/>
      <c r="U2846" s="1286"/>
      <c r="V2846" s="1286">
        <f>SUM(V2832:V2845)</f>
        <v>0</v>
      </c>
      <c r="W2846" s="1286">
        <f>SUM(W2832:W2845)</f>
        <v>0</v>
      </c>
      <c r="X2846" s="1286">
        <f>SUM(X2832:X2845)</f>
        <v>0</v>
      </c>
      <c r="Y2846" s="2"/>
      <c r="Z2846" s="2"/>
      <c r="AA2846" s="1334">
        <f>SUM(AA2832:AA2845)</f>
        <v>0</v>
      </c>
      <c r="AB2846" s="1334">
        <f>SUM(AB2832:AB2845)</f>
        <v>0</v>
      </c>
      <c r="AD2846" s="1334">
        <f>SUM(AD2832:AD2845)</f>
        <v>0</v>
      </c>
      <c r="AE2846" s="1334">
        <f>SUM(AE2832:AE2845)</f>
        <v>0</v>
      </c>
      <c r="AF2846" s="1415"/>
      <c r="AG2846" s="1334">
        <f>SUM(AG2832:AG2845)</f>
        <v>0</v>
      </c>
      <c r="AH2846" s="1334">
        <f>SUM(AH2832:AH2845)</f>
        <v>0</v>
      </c>
      <c r="AI2846" s="1334">
        <f>SUM(AI2832:AI2845)</f>
        <v>0</v>
      </c>
      <c r="AJ2846" s="1334">
        <f>SUM(AJ2832:AJ2845)</f>
        <v>0</v>
      </c>
      <c r="AK2846" s="1415"/>
      <c r="AL2846" s="1415"/>
    </row>
    <row r="2847" spans="1:38" s="731" customFormat="1" ht="25" customHeight="1">
      <c r="A2847" s="1704">
        <f>IF(G2795="",0,1)</f>
        <v>0</v>
      </c>
      <c r="B2847" s="1629"/>
      <c r="C2847" s="1283"/>
      <c r="D2847" s="1561"/>
      <c r="E2847" s="1474" t="str">
        <f t="shared" si="268"/>
        <v/>
      </c>
      <c r="F2847" s="1789"/>
      <c r="G2847" s="1315"/>
      <c r="H2847" s="1335"/>
      <c r="I2847" s="1336"/>
      <c r="J2847" s="1337"/>
      <c r="K2847" s="1338"/>
      <c r="L2847" s="1338"/>
      <c r="M2847" s="1338"/>
      <c r="N2847" s="1338"/>
      <c r="O2847" s="1338"/>
      <c r="P2847" s="1338"/>
      <c r="Q2847" s="1338"/>
      <c r="R2847" s="1338"/>
      <c r="S2847" s="1337"/>
      <c r="T2847" s="1337"/>
      <c r="U2847" s="1337"/>
      <c r="V2847" s="1339"/>
      <c r="W2847" s="989"/>
      <c r="X2847" s="2"/>
      <c r="Y2847" s="2"/>
      <c r="Z2847" s="2"/>
      <c r="AA2847" s="2"/>
      <c r="AB2847" s="2"/>
      <c r="AC2847" s="1292"/>
      <c r="AD2847" s="1415"/>
      <c r="AE2847" s="1415"/>
      <c r="AF2847" s="1415"/>
      <c r="AG2847" s="1415"/>
      <c r="AH2847" s="1415"/>
      <c r="AI2847" s="1415"/>
      <c r="AJ2847" s="1415"/>
      <c r="AK2847" s="1415"/>
      <c r="AL2847" s="1415"/>
    </row>
    <row r="2848" spans="1:38" s="1279" customFormat="1" ht="19" customHeight="1">
      <c r="A2848" s="1704">
        <f>IF(G2795="",0,1)</f>
        <v>0</v>
      </c>
      <c r="B2848" s="1704"/>
      <c r="C2848" s="1565"/>
      <c r="D2848" s="1566"/>
      <c r="E2848" s="1474" t="str">
        <f t="shared" si="268"/>
        <v/>
      </c>
      <c r="F2848" s="1789"/>
      <c r="G2848" s="1340"/>
      <c r="H2848" s="1341" t="str">
        <f>H$118</f>
        <v>Economies</v>
      </c>
      <c r="I2848" s="1342"/>
      <c r="J2848" s="1343"/>
      <c r="K2848" s="1344" t="str">
        <f>K$118</f>
        <v>Ensemble des mesures 1</v>
      </c>
      <c r="L2848" s="1345"/>
      <c r="M2848" s="1261"/>
      <c r="N2848" s="1346"/>
      <c r="O2848" s="1346"/>
      <c r="P2848" s="1346"/>
      <c r="Q2848" s="1346"/>
      <c r="R2848" s="1346"/>
      <c r="S2848" s="1347">
        <f>AA2846</f>
        <v>0</v>
      </c>
      <c r="T2848" s="1261"/>
      <c r="U2848" s="1261"/>
      <c r="V2848" s="1261"/>
      <c r="W2848" s="1348"/>
      <c r="X2848" s="1349">
        <f>AD2846</f>
        <v>0</v>
      </c>
      <c r="Y2848" s="1350"/>
      <c r="Z2848" s="1350"/>
      <c r="AA2848" s="1350"/>
      <c r="AB2848" s="1350"/>
      <c r="AC2848" s="1350"/>
    </row>
    <row r="2849" spans="1:38" s="1355" customFormat="1" ht="19" customHeight="1">
      <c r="A2849" s="1704">
        <f>IF(G2795="",0,1)</f>
        <v>0</v>
      </c>
      <c r="B2849" s="1646"/>
      <c r="C2849" s="1565"/>
      <c r="D2849" s="1567"/>
      <c r="E2849" s="1474" t="str">
        <f t="shared" si="268"/>
        <v/>
      </c>
      <c r="F2849" s="1789"/>
      <c r="G2849" s="1351"/>
      <c r="H2849" s="1352" t="s">
        <v>100</v>
      </c>
      <c r="I2849" s="1353"/>
      <c r="J2849" s="1354"/>
      <c r="K2849" s="1344" t="str">
        <f>K$119</f>
        <v>Ensemble des mesures 2</v>
      </c>
      <c r="L2849" s="1345"/>
      <c r="M2849" s="1261"/>
      <c r="N2849" s="1346"/>
      <c r="O2849" s="1346"/>
      <c r="P2849" s="1346"/>
      <c r="Q2849" s="1346"/>
      <c r="R2849" s="1346"/>
      <c r="S2849" s="1347">
        <f>AB2846</f>
        <v>0</v>
      </c>
      <c r="T2849" s="1261"/>
      <c r="U2849" s="1261"/>
      <c r="V2849" s="1261"/>
      <c r="W2849" s="1348"/>
      <c r="X2849" s="1349">
        <f>AE2846</f>
        <v>0</v>
      </c>
      <c r="Y2849" s="208"/>
      <c r="Z2849" s="208"/>
      <c r="AA2849" s="208"/>
      <c r="AB2849" s="208"/>
      <c r="AC2849" s="208"/>
      <c r="AD2849" s="198"/>
      <c r="AE2849" s="198"/>
      <c r="AF2849" s="198"/>
      <c r="AG2849" s="198"/>
      <c r="AH2849" s="198"/>
      <c r="AI2849" s="198"/>
      <c r="AJ2849" s="198"/>
      <c r="AK2849" s="198"/>
      <c r="AL2849" s="198"/>
    </row>
    <row r="2850" spans="1:38" s="1368" customFormat="1" ht="19" customHeight="1">
      <c r="A2850" s="1704">
        <f>IF(G2795="",0,1)</f>
        <v>0</v>
      </c>
      <c r="B2850" s="1709"/>
      <c r="C2850" s="1568"/>
      <c r="D2850" s="1569"/>
      <c r="E2850" s="1474" t="str">
        <f t="shared" si="268"/>
        <v/>
      </c>
      <c r="F2850" s="1789"/>
      <c r="G2850" s="1359"/>
      <c r="H2850" s="1360"/>
      <c r="I2850" s="1361"/>
      <c r="J2850" s="1360"/>
      <c r="K2850" s="1414" t="str">
        <f>K$120</f>
        <v>Total (ensemble des mesures 1+2)</v>
      </c>
      <c r="L2850" s="1363"/>
      <c r="M2850" s="1364"/>
      <c r="N2850" s="1362"/>
      <c r="O2850" s="1362"/>
      <c r="P2850" s="1362"/>
      <c r="Q2850" s="1362"/>
      <c r="R2850" s="1362"/>
      <c r="S2850" s="1365">
        <f>SUM(S2848:S2849)</f>
        <v>0</v>
      </c>
      <c r="T2850" s="1364"/>
      <c r="U2850" s="1364"/>
      <c r="V2850" s="1364"/>
      <c r="W2850" s="1366"/>
      <c r="X2850" s="1367">
        <f>SUM(X2848:X2849)</f>
        <v>0</v>
      </c>
      <c r="Y2850" s="933"/>
      <c r="Z2850" s="933"/>
      <c r="AA2850" s="933"/>
      <c r="AB2850" s="933"/>
      <c r="AC2850" s="933"/>
      <c r="AD2850" s="21"/>
      <c r="AE2850" s="21"/>
      <c r="AF2850" s="21"/>
      <c r="AG2850" s="21"/>
      <c r="AH2850" s="21"/>
      <c r="AI2850" s="21"/>
      <c r="AJ2850" s="21"/>
      <c r="AK2850" s="21"/>
      <c r="AL2850" s="21"/>
    </row>
    <row r="2851" spans="1:38" s="731" customFormat="1" ht="25" customHeight="1">
      <c r="A2851" s="1704">
        <f>IF(G2795="",0,1)</f>
        <v>0</v>
      </c>
      <c r="B2851" s="1629"/>
      <c r="C2851" s="1283"/>
      <c r="D2851" s="1561"/>
      <c r="E2851" s="1474" t="str">
        <f t="shared" si="268"/>
        <v/>
      </c>
      <c r="F2851" s="1789"/>
      <c r="G2851" s="1315"/>
      <c r="H2851" s="1335"/>
      <c r="I2851" s="1336"/>
      <c r="J2851" s="1337"/>
      <c r="K2851" s="1338"/>
      <c r="L2851" s="1338"/>
      <c r="M2851" s="1338"/>
      <c r="N2851" s="1338"/>
      <c r="O2851" s="1338"/>
      <c r="P2851" s="1338"/>
      <c r="Q2851" s="1338"/>
      <c r="R2851" s="1338"/>
      <c r="S2851" s="1337"/>
      <c r="T2851" s="1337"/>
      <c r="U2851" s="1337"/>
      <c r="V2851" s="1339"/>
      <c r="W2851" s="989"/>
      <c r="X2851" s="2"/>
      <c r="Y2851" s="2"/>
      <c r="Z2851" s="2"/>
      <c r="AA2851" s="2"/>
      <c r="AB2851" s="2"/>
      <c r="AC2851" s="1291"/>
      <c r="AD2851" s="1415"/>
      <c r="AE2851" s="1415"/>
      <c r="AF2851" s="1415"/>
      <c r="AG2851" s="1415"/>
      <c r="AH2851" s="1415"/>
      <c r="AI2851" s="1415"/>
      <c r="AJ2851" s="1415"/>
      <c r="AK2851" s="1415"/>
      <c r="AL2851" s="1415"/>
    </row>
    <row r="2852" spans="1:38" s="731" customFormat="1" ht="25" customHeight="1">
      <c r="A2852" s="1704">
        <f>IF(G2795="",0,1)</f>
        <v>0</v>
      </c>
      <c r="B2852" s="1629"/>
      <c r="C2852" s="1283"/>
      <c r="D2852" s="1561"/>
      <c r="E2852" s="1474" t="str">
        <f t="shared" si="268"/>
        <v/>
      </c>
      <c r="F2852" s="1789"/>
      <c r="G2852" s="1315"/>
      <c r="H2852" s="1619" t="s">
        <v>909</v>
      </c>
      <c r="I2852" s="1369"/>
      <c r="J2852" s="1369"/>
      <c r="K2852" s="1369"/>
      <c r="L2852" s="1369"/>
      <c r="M2852" s="1369"/>
      <c r="N2852" s="1369"/>
      <c r="O2852" s="1369"/>
      <c r="P2852" s="1369"/>
      <c r="Q2852" s="1369"/>
      <c r="R2852" s="1369"/>
      <c r="S2852" s="1369"/>
      <c r="T2852" s="1369"/>
      <c r="U2852" s="1369"/>
      <c r="V2852" s="1369"/>
      <c r="W2852" s="1369"/>
      <c r="X2852" s="2"/>
      <c r="Y2852" s="2"/>
      <c r="Z2852" s="2"/>
      <c r="AA2852" s="2"/>
      <c r="AB2852" s="2"/>
      <c r="AC2852" s="1291"/>
      <c r="AD2852" s="1415"/>
      <c r="AE2852" s="1415"/>
      <c r="AF2852" s="1415"/>
      <c r="AG2852" s="1415"/>
      <c r="AH2852" s="1415"/>
      <c r="AI2852" s="1415"/>
      <c r="AJ2852" s="1415"/>
      <c r="AK2852" s="1415"/>
      <c r="AL2852" s="1415"/>
    </row>
    <row r="2853" spans="1:38" s="731" customFormat="1" ht="84" customHeight="1">
      <c r="A2853" s="1704">
        <f>IF(G2795="",0,1)</f>
        <v>0</v>
      </c>
      <c r="B2853" s="1629"/>
      <c r="C2853" s="1283"/>
      <c r="D2853" s="1561"/>
      <c r="E2853" s="1474" t="str">
        <f t="shared" si="268"/>
        <v/>
      </c>
      <c r="F2853" s="1789"/>
      <c r="G2853" s="1315"/>
      <c r="H2853" s="2188"/>
      <c r="I2853" s="2189"/>
      <c r="J2853" s="2189"/>
      <c r="K2853" s="2189"/>
      <c r="L2853" s="2189"/>
      <c r="M2853" s="2189"/>
      <c r="N2853" s="2189"/>
      <c r="O2853" s="2189"/>
      <c r="P2853" s="2189"/>
      <c r="Q2853" s="2189"/>
      <c r="R2853" s="2189"/>
      <c r="S2853" s="2189"/>
      <c r="T2853" s="2189"/>
      <c r="U2853" s="2189"/>
      <c r="V2853" s="2189"/>
      <c r="W2853" s="2190"/>
      <c r="X2853" s="2"/>
      <c r="Y2853" s="2"/>
      <c r="Z2853" s="2"/>
      <c r="AA2853" s="2"/>
      <c r="AB2853" s="2"/>
      <c r="AC2853" s="1291"/>
      <c r="AD2853" s="1415"/>
      <c r="AE2853" s="1415"/>
      <c r="AF2853" s="1415"/>
      <c r="AG2853" s="1415"/>
      <c r="AH2853" s="1415"/>
      <c r="AI2853" s="1415"/>
      <c r="AJ2853" s="1415"/>
      <c r="AK2853" s="1415"/>
      <c r="AL2853" s="1415"/>
    </row>
    <row r="2854" spans="1:38" s="731" customFormat="1" ht="25" customHeight="1">
      <c r="A2854" s="1704">
        <f>IF(G2795="",0,1)</f>
        <v>0</v>
      </c>
      <c r="B2854" s="1629"/>
      <c r="C2854" s="1283"/>
      <c r="D2854" s="1561"/>
      <c r="E2854" s="1474" t="str">
        <f t="shared" si="268"/>
        <v/>
      </c>
      <c r="F2854" s="1789"/>
      <c r="G2854" s="1315"/>
      <c r="H2854" s="1335"/>
      <c r="I2854" s="1336"/>
      <c r="J2854" s="1336"/>
      <c r="K2854" s="1336"/>
      <c r="L2854" s="1336"/>
      <c r="M2854" s="1336"/>
      <c r="N2854" s="1336"/>
      <c r="O2854" s="1336"/>
      <c r="P2854" s="1336"/>
      <c r="Q2854" s="1336"/>
      <c r="R2854" s="1336"/>
      <c r="S2854" s="1336"/>
      <c r="T2854" s="1336"/>
      <c r="U2854" s="1336"/>
      <c r="V2854" s="1336"/>
      <c r="W2854" s="1336"/>
      <c r="X2854" s="2"/>
      <c r="Y2854" s="2"/>
      <c r="Z2854" s="2"/>
      <c r="AA2854" s="2"/>
      <c r="AB2854" s="2"/>
      <c r="AC2854" s="1291"/>
      <c r="AD2854" s="1415"/>
      <c r="AE2854" s="1415"/>
      <c r="AF2854" s="1415"/>
      <c r="AG2854" s="1415"/>
      <c r="AH2854" s="1415"/>
      <c r="AI2854" s="1415"/>
      <c r="AJ2854" s="1415"/>
      <c r="AK2854" s="1415"/>
      <c r="AL2854" s="1415"/>
    </row>
    <row r="2855" spans="1:38" s="731" customFormat="1" ht="25" customHeight="1">
      <c r="A2855" s="1704">
        <f>IF(G2795="",0,1)</f>
        <v>0</v>
      </c>
      <c r="B2855" s="1629"/>
      <c r="C2855" s="1283"/>
      <c r="D2855" s="1561"/>
      <c r="E2855" s="1474" t="str">
        <f t="shared" si="268"/>
        <v/>
      </c>
      <c r="F2855" s="1789"/>
      <c r="G2855" s="1315"/>
      <c r="H2855" s="1335"/>
      <c r="I2855" s="1336"/>
      <c r="J2855" s="1337"/>
      <c r="K2855" s="1338"/>
      <c r="L2855" s="1338"/>
      <c r="M2855" s="1338"/>
      <c r="N2855" s="1338"/>
      <c r="O2855" s="1338"/>
      <c r="P2855" s="1338"/>
      <c r="Q2855" s="1338"/>
      <c r="R2855" s="1338"/>
      <c r="S2855" s="1337"/>
      <c r="T2855" s="1337"/>
      <c r="U2855" s="1337"/>
      <c r="V2855" s="1339"/>
      <c r="W2855" s="989"/>
      <c r="X2855" s="2"/>
      <c r="Y2855" s="2"/>
      <c r="Z2855" s="2"/>
      <c r="AA2855" s="2"/>
      <c r="AB2855" s="2"/>
      <c r="AC2855" s="1291"/>
      <c r="AD2855" s="1415"/>
      <c r="AE2855" s="1415"/>
      <c r="AF2855" s="1415"/>
      <c r="AG2855" s="1415"/>
      <c r="AH2855" s="1415"/>
      <c r="AI2855" s="1415"/>
      <c r="AJ2855" s="1415"/>
      <c r="AK2855" s="1415"/>
      <c r="AL2855" s="1415"/>
    </row>
    <row r="2856" spans="1:38" s="731" customFormat="1" ht="25" customHeight="1">
      <c r="A2856" s="1704">
        <f>IF(G2795="",0,1)</f>
        <v>0</v>
      </c>
      <c r="B2856" s="1629"/>
      <c r="C2856" s="1283"/>
      <c r="D2856" s="1561"/>
      <c r="E2856" s="1474" t="str">
        <f t="shared" si="268"/>
        <v/>
      </c>
      <c r="F2856" s="1789"/>
      <c r="G2856" s="1315"/>
      <c r="H2856" s="1335"/>
      <c r="I2856" s="1336"/>
      <c r="J2856" s="1337"/>
      <c r="K2856" s="1338"/>
      <c r="L2856" s="1338"/>
      <c r="M2856" s="1338"/>
      <c r="N2856" s="1338"/>
      <c r="O2856" s="1338"/>
      <c r="P2856" s="1338"/>
      <c r="Q2856" s="1338"/>
      <c r="R2856" s="1338"/>
      <c r="S2856" s="1337"/>
      <c r="T2856" s="1337"/>
      <c r="U2856" s="1337"/>
      <c r="V2856" s="1339"/>
      <c r="W2856" s="989"/>
      <c r="X2856" s="2"/>
      <c r="Y2856" s="2"/>
      <c r="Z2856" s="2"/>
      <c r="AA2856" s="2"/>
      <c r="AB2856" s="2"/>
      <c r="AC2856" s="1291"/>
      <c r="AD2856" s="1415"/>
      <c r="AE2856" s="1415"/>
      <c r="AF2856" s="1415"/>
      <c r="AG2856" s="1415"/>
      <c r="AH2856" s="1415"/>
      <c r="AI2856" s="1415"/>
      <c r="AJ2856" s="1415"/>
      <c r="AK2856" s="1415"/>
      <c r="AL2856" s="1415"/>
    </row>
    <row r="2857" spans="1:38" s="1292" customFormat="1" ht="24" thickBot="1">
      <c r="A2857" s="1704">
        <f>IF(G2795="",0,1)</f>
        <v>0</v>
      </c>
      <c r="B2857" s="1629"/>
      <c r="C2857" s="1283"/>
      <c r="D2857" s="1561"/>
      <c r="E2857" s="1474" t="str">
        <f t="shared" si="268"/>
        <v/>
      </c>
      <c r="F2857" s="1789"/>
      <c r="G2857" s="777" t="str">
        <f>CONCATENATE(G2795, G$39)</f>
        <v>: Contrôle d'optimisation énergétique</v>
      </c>
      <c r="H2857" s="777"/>
      <c r="I2857" s="777"/>
      <c r="J2857" s="777"/>
      <c r="K2857" s="777"/>
      <c r="L2857" s="777"/>
      <c r="M2857" s="777"/>
      <c r="N2857" s="777"/>
      <c r="O2857" s="777"/>
      <c r="P2857" s="777"/>
      <c r="Q2857" s="777"/>
      <c r="R2857" s="777"/>
      <c r="S2857" s="777"/>
      <c r="T2857" s="777"/>
      <c r="U2857" s="2175"/>
      <c r="V2857" s="2175"/>
      <c r="W2857" s="1570"/>
      <c r="X2857" s="2"/>
      <c r="Y2857" s="2"/>
      <c r="Z2857" s="2"/>
      <c r="AA2857" s="2"/>
      <c r="AB2857" s="2"/>
      <c r="AC2857" s="1291"/>
      <c r="AD2857" s="1415"/>
    </row>
    <row r="2858" spans="1:38" s="731" customFormat="1" ht="25" customHeight="1">
      <c r="A2858" s="1704">
        <f>IF(G2795="",0,1)</f>
        <v>0</v>
      </c>
      <c r="B2858" s="1629"/>
      <c r="C2858" s="1283"/>
      <c r="D2858" s="1561"/>
      <c r="E2858" s="1474" t="str">
        <f t="shared" si="268"/>
        <v/>
      </c>
      <c r="F2858" s="1789"/>
      <c r="G2858" s="1315"/>
      <c r="H2858" s="1335"/>
      <c r="I2858" s="1336"/>
      <c r="J2858" s="1337"/>
      <c r="K2858" s="1338"/>
      <c r="L2858" s="1338"/>
      <c r="M2858" s="1338"/>
      <c r="N2858" s="1338"/>
      <c r="O2858" s="1338"/>
      <c r="P2858" s="1338"/>
      <c r="Q2858" s="1338"/>
      <c r="R2858" s="1338"/>
      <c r="S2858" s="1337"/>
      <c r="T2858" s="1337"/>
      <c r="U2858" s="1337"/>
      <c r="V2858" s="1339"/>
      <c r="W2858" s="989"/>
      <c r="X2858" s="2"/>
      <c r="Y2858" s="2"/>
      <c r="Z2858" s="2"/>
      <c r="AA2858" s="2"/>
      <c r="AB2858" s="2"/>
      <c r="AC2858" s="1291"/>
      <c r="AD2858" s="1415"/>
      <c r="AE2858" s="1415"/>
      <c r="AF2858" s="1415"/>
      <c r="AG2858" s="1415"/>
      <c r="AH2858" s="1415"/>
      <c r="AI2858" s="1415"/>
      <c r="AJ2858" s="1415"/>
      <c r="AK2858" s="1415"/>
      <c r="AL2858" s="1415"/>
    </row>
    <row r="2859" spans="1:38" s="731" customFormat="1" ht="25" customHeight="1">
      <c r="A2859" s="1704">
        <f>IF(G2795="",0,1)</f>
        <v>0</v>
      </c>
      <c r="B2859" s="1629"/>
      <c r="C2859" s="1283"/>
      <c r="D2859" s="1561"/>
      <c r="E2859" s="1474" t="str">
        <f t="shared" si="268"/>
        <v/>
      </c>
      <c r="F2859" s="1789"/>
      <c r="G2859" s="1571" t="str">
        <f>G$129</f>
        <v>Réalisez les mesures d'optimisation énergétique au moins 1 x par an - au mieux avant la période de chauffe.</v>
      </c>
      <c r="H2859" s="1335"/>
      <c r="I2859" s="1336"/>
      <c r="J2859" s="1337"/>
      <c r="K2859" s="1338"/>
      <c r="L2859" s="1338"/>
      <c r="M2859" s="1338"/>
      <c r="N2859" s="1338"/>
      <c r="O2859" s="1338"/>
      <c r="P2859" s="1338"/>
      <c r="Q2859" s="1338"/>
      <c r="R2859" s="1338"/>
      <c r="S2859" s="1337"/>
      <c r="T2859" s="1337"/>
      <c r="U2859" s="1337"/>
      <c r="V2859" s="1339"/>
      <c r="W2859" s="989"/>
      <c r="X2859" s="2"/>
      <c r="Y2859" s="2"/>
      <c r="Z2859" s="2"/>
      <c r="AA2859" s="2"/>
      <c r="AB2859" s="2"/>
      <c r="AC2859" s="1291"/>
      <c r="AD2859" s="1415"/>
      <c r="AE2859" s="1415"/>
      <c r="AF2859" s="1415"/>
      <c r="AG2859" s="1415"/>
      <c r="AH2859" s="1415"/>
      <c r="AI2859" s="1415"/>
      <c r="AJ2859" s="1415"/>
      <c r="AK2859" s="1415"/>
      <c r="AL2859" s="1415"/>
    </row>
    <row r="2860" spans="1:38" s="731" customFormat="1" ht="25" customHeight="1">
      <c r="A2860" s="1704">
        <f>IF(G2795="",0,1)</f>
        <v>0</v>
      </c>
      <c r="B2860" s="1629"/>
      <c r="C2860" s="1283"/>
      <c r="D2860" s="1561"/>
      <c r="E2860" s="1474" t="str">
        <f t="shared" ref="E2860:E2893" si="269">IF((SUM(A2860:C2860))&gt;0,G$42,"")</f>
        <v/>
      </c>
      <c r="F2860" s="1789"/>
      <c r="G2860" s="1571"/>
      <c r="H2860" s="1335"/>
      <c r="I2860" s="1336"/>
      <c r="J2860" s="1337"/>
      <c r="K2860" s="1338"/>
      <c r="L2860" s="1338"/>
      <c r="M2860" s="1338"/>
      <c r="N2860" s="1338"/>
      <c r="O2860" s="1338"/>
      <c r="P2860" s="1338"/>
      <c r="Q2860" s="1338"/>
      <c r="R2860" s="1338"/>
      <c r="S2860" s="1572" t="str">
        <f>S$130</f>
        <v>Réalisé</v>
      </c>
      <c r="V2860" s="955" t="str">
        <f>V$130</f>
        <v>Nom, date</v>
      </c>
      <c r="W2860" s="989"/>
      <c r="X2860" s="2"/>
      <c r="Y2860" s="2"/>
      <c r="Z2860" s="2"/>
      <c r="AA2860" s="2"/>
      <c r="AB2860" s="2"/>
      <c r="AC2860" s="1291"/>
      <c r="AD2860" s="1415"/>
      <c r="AE2860" s="1415"/>
      <c r="AF2860" s="1415"/>
      <c r="AG2860" s="1415"/>
      <c r="AH2860" s="1415"/>
      <c r="AI2860" s="1415"/>
      <c r="AJ2860" s="1415"/>
      <c r="AK2860" s="1415"/>
      <c r="AL2860" s="1415"/>
    </row>
    <row r="2861" spans="1:38" s="731" customFormat="1" ht="25" customHeight="1">
      <c r="A2861" s="1704">
        <f>IF(G2795="",0,1)</f>
        <v>0</v>
      </c>
      <c r="B2861" s="1629"/>
      <c r="C2861" s="1283"/>
      <c r="D2861" s="1561"/>
      <c r="E2861" s="1474" t="str">
        <f t="shared" si="269"/>
        <v/>
      </c>
      <c r="F2861" s="1789"/>
      <c r="G2861" s="1335" t="str">
        <f>G$131</f>
        <v>2.1 Etanchéité</v>
      </c>
      <c r="H2861" s="1335"/>
      <c r="I2861" s="1336"/>
      <c r="J2861" s="1337"/>
      <c r="K2861" s="1338"/>
      <c r="L2861" s="1338"/>
      <c r="M2861" s="1338"/>
      <c r="N2861" s="1338"/>
      <c r="O2861" s="1338"/>
      <c r="P2861" s="1338"/>
      <c r="Q2861" s="1338"/>
      <c r="R2861" s="1338"/>
      <c r="S2861" s="1337"/>
      <c r="T2861" s="1337"/>
      <c r="U2861" s="1337"/>
      <c r="V2861" s="1339"/>
      <c r="W2861" s="1339"/>
      <c r="X2861" s="1339"/>
      <c r="Y2861" s="2"/>
      <c r="Z2861" s="2"/>
      <c r="AA2861" s="2"/>
      <c r="AB2861" s="2"/>
      <c r="AC2861" s="1291"/>
      <c r="AD2861" s="1415"/>
      <c r="AE2861" s="1415"/>
      <c r="AF2861" s="1415"/>
      <c r="AG2861" s="1415"/>
      <c r="AH2861" s="1415"/>
      <c r="AI2861" s="1415"/>
      <c r="AJ2861" s="1415"/>
      <c r="AK2861" s="1415"/>
      <c r="AL2861" s="1415"/>
    </row>
    <row r="2862" spans="1:38" s="731" customFormat="1" ht="19" customHeight="1">
      <c r="A2862" s="1704">
        <f>IF(G2795="",0,1)</f>
        <v>0</v>
      </c>
      <c r="B2862" s="1629"/>
      <c r="C2862" s="1283"/>
      <c r="D2862" s="1561"/>
      <c r="E2862" s="1474" t="str">
        <f t="shared" si="269"/>
        <v/>
      </c>
      <c r="F2862" s="1789"/>
      <c r="G2862" s="1573" t="s">
        <v>9</v>
      </c>
      <c r="H2862" s="1574" t="str">
        <f>BT2795</f>
        <v/>
      </c>
      <c r="I2862" s="1575"/>
      <c r="J2862" s="1576"/>
      <c r="K2862" s="1577"/>
      <c r="L2862" s="1578"/>
      <c r="M2862" s="1578"/>
      <c r="N2862" s="1578"/>
      <c r="O2862" s="1578"/>
      <c r="P2862" s="1578"/>
      <c r="Q2862" s="1578"/>
      <c r="R2862" s="1578"/>
      <c r="S2862" s="1578"/>
      <c r="T2862" s="1578"/>
      <c r="U2862" s="1576"/>
      <c r="V2862" s="1579"/>
      <c r="W2862" s="1579"/>
      <c r="X2862" s="1579"/>
      <c r="Y2862" s="2"/>
      <c r="Z2862" s="2"/>
      <c r="AA2862" s="2"/>
      <c r="AB2862" s="2"/>
      <c r="AC2862" s="1291"/>
      <c r="AD2862" s="1415"/>
      <c r="AE2862" s="1415"/>
      <c r="AF2862" s="1415"/>
      <c r="AG2862" s="1415"/>
      <c r="AH2862" s="1415"/>
      <c r="AI2862" s="1415"/>
      <c r="AJ2862" s="1415"/>
      <c r="AK2862" s="1415"/>
      <c r="AL2862" s="1415"/>
    </row>
    <row r="2863" spans="1:38" s="731" customFormat="1" ht="20" customHeight="1">
      <c r="A2863" s="1704">
        <f>IF(G2795="",0,1)</f>
        <v>0</v>
      </c>
      <c r="B2863" s="1629"/>
      <c r="C2863" s="1283"/>
      <c r="D2863" s="1561"/>
      <c r="E2863" s="1474" t="str">
        <f t="shared" si="269"/>
        <v/>
      </c>
      <c r="F2863" s="1789"/>
      <c r="G2863" s="1573"/>
      <c r="H2863" s="1335"/>
      <c r="I2863" s="2176" t="s">
        <v>528</v>
      </c>
      <c r="J2863" s="2176"/>
      <c r="K2863" s="1338"/>
      <c r="L2863" s="1338"/>
      <c r="M2863" s="1338"/>
      <c r="N2863" s="1338"/>
      <c r="O2863" s="1338"/>
      <c r="P2863" s="1337"/>
      <c r="Q2863" s="1337"/>
      <c r="U2863" s="1580"/>
      <c r="V2863" s="1580"/>
      <c r="W2863" s="1580"/>
      <c r="X2863" s="1580"/>
      <c r="Y2863" s="2"/>
      <c r="Z2863" s="2"/>
      <c r="AA2863" s="2"/>
      <c r="AB2863" s="2"/>
      <c r="AC2863" s="1291"/>
      <c r="AD2863" s="1415"/>
      <c r="AE2863" s="1415"/>
      <c r="AF2863" s="1415"/>
      <c r="AG2863" s="1415"/>
      <c r="AH2863" s="1415"/>
      <c r="AI2863" s="1415"/>
      <c r="AJ2863" s="1415"/>
      <c r="AK2863" s="1415"/>
      <c r="AL2863" s="1415"/>
    </row>
    <row r="2864" spans="1:38" s="731" customFormat="1" ht="25" customHeight="1">
      <c r="A2864" s="1704">
        <f>IF(G2795="",0,1)</f>
        <v>0</v>
      </c>
      <c r="B2864" s="1629"/>
      <c r="C2864" s="1283"/>
      <c r="D2864" s="1561"/>
      <c r="E2864" s="1474" t="str">
        <f t="shared" si="269"/>
        <v/>
      </c>
      <c r="F2864" s="1789"/>
      <c r="G2864" s="1573"/>
      <c r="H2864" s="1335"/>
      <c r="I2864" s="2176" t="s">
        <v>529</v>
      </c>
      <c r="J2864" s="2176"/>
      <c r="K2864" s="2177" t="str">
        <f>K$134</f>
        <v xml:space="preserve"> Améliorez l'étanchéité des portes en renforçant les joints.</v>
      </c>
      <c r="L2864" s="2177"/>
      <c r="M2864" s="2177"/>
      <c r="N2864" s="2177"/>
      <c r="O2864" s="2177"/>
      <c r="P2864" s="2177"/>
      <c r="Q2864" s="2177"/>
      <c r="R2864" s="2177"/>
      <c r="S2864" s="1581" t="s">
        <v>16</v>
      </c>
      <c r="T2864" s="1582"/>
      <c r="U2864" s="1580"/>
      <c r="V2864" s="1583"/>
      <c r="W2864" s="1584"/>
      <c r="X2864" s="1585"/>
      <c r="Y2864" s="2"/>
      <c r="Z2864" s="2"/>
      <c r="AA2864" s="2"/>
      <c r="AB2864" s="2"/>
      <c r="AC2864" s="1291"/>
      <c r="AD2864" s="1415"/>
      <c r="AE2864" s="1415"/>
      <c r="AF2864" s="1415"/>
      <c r="AG2864" s="1415"/>
      <c r="AH2864" s="1415"/>
      <c r="AI2864" s="1415"/>
      <c r="AJ2864" s="1415"/>
      <c r="AK2864" s="1415"/>
      <c r="AL2864" s="1415"/>
    </row>
    <row r="2865" spans="1:38" s="731" customFormat="1" ht="6" customHeight="1">
      <c r="A2865" s="1704">
        <f>IF(G2795="",0,1)</f>
        <v>0</v>
      </c>
      <c r="B2865" s="1629"/>
      <c r="C2865" s="1283"/>
      <c r="D2865" s="1561"/>
      <c r="E2865" s="1474" t="str">
        <f t="shared" si="269"/>
        <v/>
      </c>
      <c r="F2865" s="1789"/>
      <c r="G2865" s="1573"/>
      <c r="H2865" s="1335"/>
      <c r="I2865" s="1586"/>
      <c r="J2865" s="1586"/>
      <c r="K2865" s="1587"/>
      <c r="L2865" s="1587"/>
      <c r="M2865" s="1587"/>
      <c r="N2865" s="1587"/>
      <c r="O2865" s="1587"/>
      <c r="P2865" s="1587"/>
      <c r="Q2865" s="1587"/>
      <c r="R2865" s="1338"/>
      <c r="S2865" s="1337"/>
      <c r="T2865" s="1588"/>
      <c r="U2865" s="1582"/>
      <c r="V2865" s="1339"/>
      <c r="W2865" s="1339"/>
      <c r="X2865" s="1339"/>
      <c r="Y2865" s="2"/>
      <c r="Z2865" s="2"/>
      <c r="AA2865" s="2"/>
      <c r="AB2865" s="2"/>
      <c r="AC2865" s="1291"/>
      <c r="AD2865" s="1415"/>
      <c r="AE2865" s="1415"/>
      <c r="AF2865" s="1415"/>
      <c r="AG2865" s="1415"/>
      <c r="AH2865" s="1415"/>
      <c r="AI2865" s="1415"/>
      <c r="AJ2865" s="1415"/>
      <c r="AK2865" s="1415"/>
      <c r="AL2865" s="1415"/>
    </row>
    <row r="2866" spans="1:38" s="731" customFormat="1" ht="19" customHeight="1">
      <c r="A2866" s="1704">
        <f>IF(G2795="",0,1)</f>
        <v>0</v>
      </c>
      <c r="B2866" s="1629"/>
      <c r="C2866" s="1283"/>
      <c r="D2866" s="1561"/>
      <c r="E2866" s="1474" t="str">
        <f t="shared" si="269"/>
        <v/>
      </c>
      <c r="F2866" s="1789"/>
      <c r="G2866" s="1573" t="s">
        <v>9</v>
      </c>
      <c r="H2866" s="1574" t="str">
        <f>BU2795</f>
        <v/>
      </c>
      <c r="I2866" s="1575"/>
      <c r="J2866" s="1576"/>
      <c r="K2866" s="1577"/>
      <c r="L2866" s="1578"/>
      <c r="M2866" s="1578"/>
      <c r="N2866" s="1578"/>
      <c r="O2866" s="1578"/>
      <c r="P2866" s="1578"/>
      <c r="Q2866" s="1578"/>
      <c r="R2866" s="1578"/>
      <c r="S2866" s="1578"/>
      <c r="T2866" s="1578"/>
      <c r="U2866" s="1576"/>
      <c r="V2866" s="1579"/>
      <c r="W2866" s="1579"/>
      <c r="X2866" s="1579"/>
      <c r="Y2866" s="2"/>
      <c r="Z2866" s="2"/>
      <c r="AA2866" s="2"/>
      <c r="AB2866" s="2"/>
      <c r="AC2866" s="1291"/>
      <c r="AD2866" s="1415"/>
      <c r="AE2866" s="1415"/>
      <c r="AF2866" s="1415"/>
      <c r="AG2866" s="1415"/>
      <c r="AH2866" s="1415"/>
      <c r="AI2866" s="1415"/>
      <c r="AJ2866" s="1415"/>
      <c r="AK2866" s="1415"/>
      <c r="AL2866" s="1415"/>
    </row>
    <row r="2867" spans="1:38" s="731" customFormat="1" ht="19" customHeight="1">
      <c r="A2867" s="1704">
        <f>IF(G2795="",0,1)</f>
        <v>0</v>
      </c>
      <c r="B2867" s="1629"/>
      <c r="C2867" s="1283"/>
      <c r="D2867" s="1561"/>
      <c r="E2867" s="1474" t="str">
        <f t="shared" si="269"/>
        <v/>
      </c>
      <c r="F2867" s="1789"/>
      <c r="G2867" s="1571"/>
      <c r="H2867" s="1335"/>
      <c r="I2867" s="2176" t="s">
        <v>528</v>
      </c>
      <c r="J2867" s="2176"/>
      <c r="K2867" s="1338"/>
      <c r="L2867" s="1338"/>
      <c r="M2867" s="1338"/>
      <c r="N2867" s="1338"/>
      <c r="O2867" s="1338"/>
      <c r="P2867" s="1337"/>
      <c r="Q2867" s="1337"/>
      <c r="U2867" s="1580"/>
      <c r="V2867" s="1580"/>
      <c r="W2867" s="1580"/>
      <c r="X2867" s="1580"/>
      <c r="Y2867" s="2"/>
      <c r="Z2867" s="2"/>
      <c r="AA2867" s="2"/>
      <c r="AB2867" s="2"/>
      <c r="AC2867" s="1291"/>
      <c r="AD2867" s="1415"/>
      <c r="AE2867" s="1415"/>
      <c r="AF2867" s="1415"/>
      <c r="AG2867" s="1415"/>
      <c r="AH2867" s="1415"/>
      <c r="AI2867" s="1415"/>
      <c r="AJ2867" s="1415"/>
      <c r="AK2867" s="1415"/>
      <c r="AL2867" s="1415"/>
    </row>
    <row r="2868" spans="1:38" s="731" customFormat="1" ht="31" customHeight="1">
      <c r="A2868" s="1704">
        <f>IF(G2795="",0,1)</f>
        <v>0</v>
      </c>
      <c r="B2868" s="1629"/>
      <c r="C2868" s="1283"/>
      <c r="D2868" s="1561"/>
      <c r="E2868" s="1474" t="str">
        <f t="shared" si="269"/>
        <v/>
      </c>
      <c r="F2868" s="1789"/>
      <c r="G2868" s="1571"/>
      <c r="H2868" s="1335"/>
      <c r="I2868" s="2176" t="s">
        <v>529</v>
      </c>
      <c r="J2868" s="2176"/>
      <c r="K2868" s="2178" t="str">
        <f>BV2795</f>
        <v/>
      </c>
      <c r="L2868" s="2177"/>
      <c r="M2868" s="2177"/>
      <c r="N2868" s="2177"/>
      <c r="O2868" s="2177"/>
      <c r="P2868" s="2177"/>
      <c r="Q2868" s="2177"/>
      <c r="R2868" s="2177"/>
      <c r="S2868" s="1581" t="s">
        <v>16</v>
      </c>
      <c r="T2868" s="1582"/>
      <c r="U2868" s="1580"/>
      <c r="V2868" s="1583"/>
      <c r="W2868" s="1584"/>
      <c r="X2868" s="1585"/>
      <c r="Y2868" s="2"/>
      <c r="Z2868" s="2"/>
      <c r="AA2868" s="2"/>
      <c r="AB2868" s="2"/>
      <c r="AC2868" s="1291"/>
      <c r="AD2868" s="1415"/>
      <c r="AE2868" s="1415"/>
      <c r="AF2868" s="1415"/>
      <c r="AG2868" s="1415"/>
      <c r="AH2868" s="1415"/>
      <c r="AI2868" s="1415"/>
      <c r="AJ2868" s="1415"/>
      <c r="AK2868" s="1415"/>
      <c r="AL2868" s="1415"/>
    </row>
    <row r="2869" spans="1:38" s="731" customFormat="1" ht="6" customHeight="1">
      <c r="A2869" s="1704">
        <f>IF(G2795="",0,1)</f>
        <v>0</v>
      </c>
      <c r="B2869" s="1629"/>
      <c r="C2869" s="1283"/>
      <c r="D2869" s="1561"/>
      <c r="E2869" s="1474" t="str">
        <f t="shared" si="269"/>
        <v/>
      </c>
      <c r="F2869" s="1789"/>
      <c r="G2869" s="1571"/>
      <c r="H2869" s="1335"/>
      <c r="I2869" s="1586"/>
      <c r="J2869" s="1586"/>
      <c r="K2869" s="1587"/>
      <c r="L2869" s="1587"/>
      <c r="M2869" s="1587"/>
      <c r="N2869" s="1587"/>
      <c r="O2869" s="1587"/>
      <c r="P2869" s="1587"/>
      <c r="Q2869" s="1587"/>
      <c r="R2869" s="1338"/>
      <c r="S2869" s="1337"/>
      <c r="T2869" s="1582"/>
      <c r="U2869" s="1582"/>
      <c r="V2869" s="1339"/>
      <c r="W2869" s="1339"/>
      <c r="X2869" s="1339"/>
      <c r="Y2869" s="2"/>
      <c r="Z2869" s="2"/>
      <c r="AA2869" s="2"/>
      <c r="AB2869" s="2"/>
      <c r="AC2869" s="1291"/>
      <c r="AD2869" s="1415"/>
      <c r="AE2869" s="1415"/>
      <c r="AF2869" s="1415"/>
      <c r="AG2869" s="1415"/>
      <c r="AH2869" s="1415"/>
      <c r="AI2869" s="1415"/>
      <c r="AJ2869" s="1415"/>
      <c r="AK2869" s="1415"/>
      <c r="AL2869" s="1415"/>
    </row>
    <row r="2870" spans="1:38" s="731" customFormat="1" ht="17" customHeight="1">
      <c r="A2870" s="1704">
        <f>IF(G2795="",0,1)</f>
        <v>0</v>
      </c>
      <c r="B2870" s="1629"/>
      <c r="C2870" s="1283"/>
      <c r="D2870" s="1561"/>
      <c r="E2870" s="1474" t="str">
        <f t="shared" si="269"/>
        <v/>
      </c>
      <c r="F2870" s="1789"/>
      <c r="G2870" s="1571"/>
      <c r="H2870" s="1589"/>
      <c r="I2870" s="1590"/>
      <c r="J2870" s="1590"/>
      <c r="K2870" s="1591"/>
      <c r="L2870" s="1591"/>
      <c r="M2870" s="1591"/>
      <c r="N2870" s="1591"/>
      <c r="O2870" s="1591"/>
      <c r="P2870" s="1591"/>
      <c r="Q2870" s="1591"/>
      <c r="R2870" s="1592"/>
      <c r="S2870" s="1593"/>
      <c r="T2870" s="1594"/>
      <c r="U2870" s="1594"/>
      <c r="V2870" s="1595"/>
      <c r="W2870" s="1595"/>
      <c r="X2870" s="1595"/>
      <c r="Y2870" s="2"/>
      <c r="Z2870" s="2"/>
      <c r="AA2870" s="2"/>
      <c r="AB2870" s="2"/>
      <c r="AC2870" s="1291"/>
      <c r="AD2870" s="1415"/>
      <c r="AE2870" s="1415"/>
      <c r="AF2870" s="1415"/>
      <c r="AG2870" s="1415"/>
      <c r="AH2870" s="1415"/>
      <c r="AI2870" s="1415"/>
      <c r="AJ2870" s="1415"/>
      <c r="AK2870" s="1415"/>
      <c r="AL2870" s="1415"/>
    </row>
    <row r="2871" spans="1:38" s="731" customFormat="1" ht="25" customHeight="1">
      <c r="A2871" s="1704">
        <f>IF(G2795="",0,1)</f>
        <v>0</v>
      </c>
      <c r="B2871" s="1629"/>
      <c r="C2871" s="1283"/>
      <c r="D2871" s="1561"/>
      <c r="E2871" s="1474" t="str">
        <f t="shared" si="269"/>
        <v/>
      </c>
      <c r="F2871" s="1789"/>
      <c r="G2871" s="1335" t="str">
        <f>G$141</f>
        <v>2.2 Sonde</v>
      </c>
      <c r="H2871" s="1335"/>
      <c r="I2871" s="1336"/>
      <c r="J2871" s="1337"/>
      <c r="K2871" s="1338"/>
      <c r="L2871" s="1338"/>
      <c r="M2871" s="1338"/>
      <c r="N2871" s="1338"/>
      <c r="O2871" s="1338"/>
      <c r="P2871" s="1338"/>
      <c r="Q2871" s="1338"/>
      <c r="R2871" s="1338"/>
      <c r="S2871" s="1337"/>
      <c r="T2871" s="1337"/>
      <c r="U2871" s="1337"/>
      <c r="V2871" s="1339"/>
      <c r="W2871" s="1339"/>
      <c r="X2871" s="1339"/>
      <c r="Y2871" s="2"/>
      <c r="Z2871" s="2"/>
      <c r="AA2871" s="2"/>
      <c r="AB2871" s="2"/>
      <c r="AC2871" s="1291"/>
      <c r="AD2871" s="1415"/>
      <c r="AE2871" s="1415"/>
      <c r="AF2871" s="1415"/>
      <c r="AG2871" s="1415"/>
      <c r="AH2871" s="1415"/>
      <c r="AI2871" s="1415"/>
      <c r="AJ2871" s="1415"/>
      <c r="AK2871" s="1415"/>
      <c r="AL2871" s="1415"/>
    </row>
    <row r="2872" spans="1:38" s="731" customFormat="1" ht="19" customHeight="1">
      <c r="A2872" s="1704">
        <f>IF(G2795="",0,1)</f>
        <v>0</v>
      </c>
      <c r="B2872" s="1629"/>
      <c r="C2872" s="1283"/>
      <c r="D2872" s="1561"/>
      <c r="E2872" s="1474" t="str">
        <f t="shared" si="269"/>
        <v/>
      </c>
      <c r="F2872" s="1789"/>
      <c r="G2872" s="1573" t="s">
        <v>9</v>
      </c>
      <c r="H2872" s="1596" t="str">
        <f>BW2795</f>
        <v/>
      </c>
      <c r="I2872" s="1575"/>
      <c r="J2872" s="1576"/>
      <c r="K2872" s="1577"/>
      <c r="L2872" s="1578"/>
      <c r="M2872" s="1578"/>
      <c r="N2872" s="1578"/>
      <c r="O2872" s="1578"/>
      <c r="P2872" s="1578"/>
      <c r="Q2872" s="1578"/>
      <c r="R2872" s="1578"/>
      <c r="S2872" s="1578"/>
      <c r="T2872" s="1578"/>
      <c r="U2872" s="1576"/>
      <c r="V2872" s="1579"/>
      <c r="W2872" s="1579"/>
      <c r="X2872" s="1579"/>
      <c r="Y2872" s="2"/>
      <c r="Z2872" s="2"/>
      <c r="AA2872" s="2"/>
      <c r="AB2872" s="2"/>
      <c r="AC2872" s="1291"/>
      <c r="AD2872" s="1415"/>
      <c r="AE2872" s="1415"/>
      <c r="AF2872" s="1415"/>
      <c r="AG2872" s="1415"/>
      <c r="AH2872" s="1415"/>
      <c r="AI2872" s="1415"/>
      <c r="AJ2872" s="1415"/>
      <c r="AK2872" s="1415"/>
      <c r="AL2872" s="1415"/>
    </row>
    <row r="2873" spans="1:38" s="731" customFormat="1" ht="19" customHeight="1">
      <c r="A2873" s="1704">
        <f>IF(G2795="",0,1)</f>
        <v>0</v>
      </c>
      <c r="B2873" s="1629"/>
      <c r="C2873" s="1283"/>
      <c r="D2873" s="1561"/>
      <c r="E2873" s="1474" t="str">
        <f t="shared" si="269"/>
        <v/>
      </c>
      <c r="F2873" s="1789"/>
      <c r="G2873" s="1573"/>
      <c r="H2873" s="1335"/>
      <c r="I2873" s="2176" t="s">
        <v>528</v>
      </c>
      <c r="J2873" s="2176"/>
      <c r="K2873" s="1338"/>
      <c r="L2873" s="1338"/>
      <c r="M2873" s="1338"/>
      <c r="N2873" s="1338"/>
      <c r="O2873" s="1338"/>
      <c r="P2873" s="1337"/>
      <c r="Q2873" s="1337"/>
      <c r="U2873" s="1580"/>
      <c r="V2873" s="1580"/>
      <c r="W2873" s="1580"/>
      <c r="X2873" s="1580"/>
      <c r="Y2873" s="2"/>
      <c r="Z2873" s="2"/>
      <c r="AA2873" s="2"/>
      <c r="AB2873" s="2"/>
      <c r="AC2873" s="1291"/>
      <c r="AD2873" s="1415"/>
      <c r="AE2873" s="1415"/>
      <c r="AF2873" s="1415"/>
      <c r="AG2873" s="1415"/>
      <c r="AH2873" s="1415"/>
      <c r="AI2873" s="1415"/>
      <c r="AJ2873" s="1415"/>
      <c r="AK2873" s="1415"/>
      <c r="AL2873" s="1415"/>
    </row>
    <row r="2874" spans="1:38" s="731" customFormat="1" ht="31" customHeight="1">
      <c r="A2874" s="1704">
        <f>IF(G2795="",0,1)</f>
        <v>0</v>
      </c>
      <c r="B2874" s="1629"/>
      <c r="C2874" s="1283"/>
      <c r="D2874" s="1561"/>
      <c r="E2874" s="1474" t="str">
        <f t="shared" si="269"/>
        <v/>
      </c>
      <c r="F2874" s="1789"/>
      <c r="G2874" s="1573"/>
      <c r="H2874" s="1335"/>
      <c r="I2874" s="2176" t="s">
        <v>529</v>
      </c>
      <c r="J2874" s="2176"/>
      <c r="K2874" s="2177" t="str">
        <f>K$144</f>
        <v>Réajustez les sondes de façon à ce qu'elles assurent une exactitude de mesure de l'ordre de ± 0.2°C.</v>
      </c>
      <c r="L2874" s="2177"/>
      <c r="M2874" s="2177"/>
      <c r="N2874" s="2177"/>
      <c r="O2874" s="2177"/>
      <c r="P2874" s="2177"/>
      <c r="Q2874" s="2177"/>
      <c r="R2874" s="2177"/>
      <c r="S2874" s="1581" t="s">
        <v>16</v>
      </c>
      <c r="T2874" s="1582"/>
      <c r="U2874" s="1580"/>
      <c r="V2874" s="1583"/>
      <c r="W2874" s="1584"/>
      <c r="X2874" s="1585"/>
      <c r="Y2874" s="2"/>
      <c r="Z2874" s="2"/>
      <c r="AA2874" s="2"/>
      <c r="AB2874" s="2"/>
      <c r="AC2874" s="1291"/>
      <c r="AD2874" s="1415"/>
      <c r="AE2874" s="1415"/>
      <c r="AF2874" s="1415"/>
      <c r="AG2874" s="1415"/>
      <c r="AH2874" s="1415"/>
      <c r="AI2874" s="1415"/>
      <c r="AJ2874" s="1415"/>
      <c r="AK2874" s="1415"/>
      <c r="AL2874" s="1415"/>
    </row>
    <row r="2875" spans="1:38" s="731" customFormat="1" ht="6" customHeight="1">
      <c r="A2875" s="1704">
        <f>IF(G2795="",0,1)</f>
        <v>0</v>
      </c>
      <c r="B2875" s="1629"/>
      <c r="C2875" s="1283"/>
      <c r="D2875" s="1561"/>
      <c r="E2875" s="1474" t="str">
        <f t="shared" si="269"/>
        <v/>
      </c>
      <c r="F2875" s="1789"/>
      <c r="G2875" s="1573"/>
      <c r="H2875" s="1335"/>
      <c r="I2875" s="1586"/>
      <c r="J2875" s="1586"/>
      <c r="K2875" s="1587"/>
      <c r="L2875" s="1587"/>
      <c r="M2875" s="1587"/>
      <c r="N2875" s="1587"/>
      <c r="O2875" s="1587"/>
      <c r="P2875" s="1587"/>
      <c r="Q2875" s="1587"/>
      <c r="R2875" s="1338"/>
      <c r="S2875" s="1337"/>
      <c r="T2875" s="1588"/>
      <c r="U2875" s="1582"/>
      <c r="V2875" s="1339"/>
      <c r="W2875" s="1339"/>
      <c r="X2875" s="1339"/>
      <c r="Y2875" s="2"/>
      <c r="Z2875" s="2"/>
      <c r="AA2875" s="2"/>
      <c r="AB2875" s="2"/>
      <c r="AC2875" s="1291"/>
      <c r="AD2875" s="1415"/>
      <c r="AE2875" s="1415"/>
      <c r="AF2875" s="1415"/>
      <c r="AG2875" s="1415"/>
      <c r="AH2875" s="1415"/>
      <c r="AI2875" s="1415"/>
      <c r="AJ2875" s="1415"/>
      <c r="AK2875" s="1415"/>
      <c r="AL2875" s="1415"/>
    </row>
    <row r="2876" spans="1:38" s="731" customFormat="1" ht="19" customHeight="1">
      <c r="A2876" s="1704">
        <f>IF(G2795="",0,1)</f>
        <v>0</v>
      </c>
      <c r="B2876" s="1629"/>
      <c r="C2876" s="1283"/>
      <c r="D2876" s="1561"/>
      <c r="E2876" s="1474" t="str">
        <f t="shared" si="269"/>
        <v/>
      </c>
      <c r="F2876" s="1789"/>
      <c r="G2876" s="1573" t="s">
        <v>9</v>
      </c>
      <c r="H2876" s="1596" t="str">
        <f>BX2795</f>
        <v/>
      </c>
      <c r="I2876" s="1575"/>
      <c r="J2876" s="1576"/>
      <c r="K2876" s="1577"/>
      <c r="L2876" s="1578"/>
      <c r="M2876" s="1578"/>
      <c r="N2876" s="1578"/>
      <c r="O2876" s="1578"/>
      <c r="P2876" s="1578"/>
      <c r="Q2876" s="1578"/>
      <c r="R2876" s="1578"/>
      <c r="S2876" s="1578"/>
      <c r="T2876" s="1578"/>
      <c r="U2876" s="1576"/>
      <c r="V2876" s="1579"/>
      <c r="W2876" s="1579"/>
      <c r="X2876" s="1579"/>
      <c r="Y2876" s="2"/>
      <c r="Z2876" s="2"/>
      <c r="AA2876" s="2"/>
      <c r="AB2876" s="2"/>
      <c r="AC2876" s="1291"/>
      <c r="AD2876" s="1415"/>
      <c r="AE2876" s="1415"/>
      <c r="AF2876" s="1415"/>
      <c r="AG2876" s="1415"/>
      <c r="AH2876" s="1415"/>
      <c r="AI2876" s="1415"/>
      <c r="AJ2876" s="1415"/>
      <c r="AK2876" s="1415"/>
      <c r="AL2876" s="1415"/>
    </row>
    <row r="2877" spans="1:38" s="731" customFormat="1" ht="19" customHeight="1">
      <c r="A2877" s="1704">
        <f>IF(G2795="",0,1)</f>
        <v>0</v>
      </c>
      <c r="B2877" s="1629"/>
      <c r="C2877" s="1283"/>
      <c r="D2877" s="1561"/>
      <c r="E2877" s="1474" t="str">
        <f t="shared" si="269"/>
        <v/>
      </c>
      <c r="F2877" s="1789"/>
      <c r="G2877" s="1571"/>
      <c r="H2877" s="1335"/>
      <c r="I2877" s="2176" t="s">
        <v>528</v>
      </c>
      <c r="J2877" s="2176"/>
      <c r="K2877" s="1338"/>
      <c r="L2877" s="1338"/>
      <c r="M2877" s="1338"/>
      <c r="N2877" s="1338"/>
      <c r="O2877" s="1338"/>
      <c r="P2877" s="1337"/>
      <c r="Q2877" s="1337"/>
      <c r="U2877" s="1580"/>
      <c r="V2877" s="1580"/>
      <c r="W2877" s="1580"/>
      <c r="X2877" s="1580"/>
      <c r="Y2877" s="2"/>
      <c r="Z2877" s="2"/>
      <c r="AA2877" s="2"/>
      <c r="AB2877" s="2"/>
      <c r="AC2877" s="1291"/>
      <c r="AD2877" s="1415"/>
      <c r="AE2877" s="1415"/>
      <c r="AF2877" s="1415"/>
      <c r="AG2877" s="1415"/>
      <c r="AH2877" s="1415"/>
      <c r="AI2877" s="1415"/>
      <c r="AJ2877" s="1415"/>
      <c r="AK2877" s="1415"/>
      <c r="AL2877" s="1415"/>
    </row>
    <row r="2878" spans="1:38" s="731" customFormat="1" ht="31" customHeight="1">
      <c r="A2878" s="1704">
        <f>IF(G2795="",0,1)</f>
        <v>0</v>
      </c>
      <c r="B2878" s="1629"/>
      <c r="C2878" s="1283"/>
      <c r="D2878" s="1561"/>
      <c r="E2878" s="1474" t="str">
        <f t="shared" si="269"/>
        <v/>
      </c>
      <c r="F2878" s="1789"/>
      <c r="G2878" s="1571"/>
      <c r="H2878" s="1335"/>
      <c r="I2878" s="2176" t="s">
        <v>529</v>
      </c>
      <c r="J2878" s="2176"/>
      <c r="K2878" s="2177" t="str">
        <f>K$148</f>
        <v>Placez les sondes de façon à ce qu'elles soient disposées entre 0 et 50 cm au-dessus de la plante.</v>
      </c>
      <c r="L2878" s="2177"/>
      <c r="M2878" s="2177"/>
      <c r="N2878" s="2177"/>
      <c r="O2878" s="2177"/>
      <c r="P2878" s="2177"/>
      <c r="Q2878" s="2177"/>
      <c r="R2878" s="2177"/>
      <c r="S2878" s="1581" t="s">
        <v>16</v>
      </c>
      <c r="T2878" s="1582"/>
      <c r="U2878" s="1580"/>
      <c r="V2878" s="1583"/>
      <c r="W2878" s="1584"/>
      <c r="X2878" s="1585"/>
      <c r="Y2878" s="2"/>
      <c r="Z2878" s="2"/>
      <c r="AA2878" s="2"/>
      <c r="AB2878" s="2"/>
      <c r="AC2878" s="1291"/>
      <c r="AD2878" s="1415"/>
      <c r="AE2878" s="1415"/>
      <c r="AF2878" s="1415"/>
      <c r="AG2878" s="1415"/>
      <c r="AH2878" s="1415"/>
      <c r="AI2878" s="1415"/>
      <c r="AJ2878" s="1415"/>
      <c r="AK2878" s="1415"/>
      <c r="AL2878" s="1415"/>
    </row>
    <row r="2879" spans="1:38" s="731" customFormat="1" ht="6" customHeight="1">
      <c r="A2879" s="1704">
        <f>IF(G2795="",0,1)</f>
        <v>0</v>
      </c>
      <c r="B2879" s="1629"/>
      <c r="C2879" s="1283"/>
      <c r="D2879" s="1561"/>
      <c r="E2879" s="1474" t="str">
        <f t="shared" si="269"/>
        <v/>
      </c>
      <c r="F2879" s="1789"/>
      <c r="G2879" s="1571"/>
      <c r="H2879" s="1335"/>
      <c r="I2879" s="1586"/>
      <c r="J2879" s="1586"/>
      <c r="K2879" s="1587"/>
      <c r="L2879" s="1587"/>
      <c r="M2879" s="1587"/>
      <c r="N2879" s="1587"/>
      <c r="O2879" s="1587"/>
      <c r="P2879" s="1587"/>
      <c r="Q2879" s="1587"/>
      <c r="R2879" s="1338"/>
      <c r="S2879" s="1337"/>
      <c r="T2879" s="1582"/>
      <c r="U2879" s="1582"/>
      <c r="V2879" s="1339"/>
      <c r="W2879" s="1339"/>
      <c r="X2879" s="1339"/>
      <c r="Y2879" s="2"/>
      <c r="Z2879" s="2"/>
      <c r="AA2879" s="2"/>
      <c r="AB2879" s="2"/>
      <c r="AC2879" s="1291"/>
      <c r="AD2879" s="1415"/>
      <c r="AE2879" s="1415"/>
      <c r="AF2879" s="1415"/>
      <c r="AG2879" s="1415"/>
      <c r="AH2879" s="1415"/>
      <c r="AI2879" s="1415"/>
      <c r="AJ2879" s="1415"/>
      <c r="AK2879" s="1415"/>
      <c r="AL2879" s="1415"/>
    </row>
    <row r="2880" spans="1:38" s="731" customFormat="1" ht="17" customHeight="1">
      <c r="A2880" s="1704">
        <f>IF(G2795="",0,1)</f>
        <v>0</v>
      </c>
      <c r="B2880" s="1629"/>
      <c r="C2880" s="1283"/>
      <c r="D2880" s="1561"/>
      <c r="E2880" s="1474" t="str">
        <f t="shared" si="269"/>
        <v/>
      </c>
      <c r="F2880" s="1789"/>
      <c r="G2880" s="1571"/>
      <c r="H2880" s="1589"/>
      <c r="I2880" s="1590"/>
      <c r="J2880" s="1590"/>
      <c r="K2880" s="1591"/>
      <c r="L2880" s="1591"/>
      <c r="M2880" s="1591"/>
      <c r="N2880" s="1591"/>
      <c r="O2880" s="1591"/>
      <c r="P2880" s="1591"/>
      <c r="Q2880" s="1591"/>
      <c r="R2880" s="1592"/>
      <c r="S2880" s="1593"/>
      <c r="T2880" s="1594"/>
      <c r="U2880" s="1594"/>
      <c r="V2880" s="1595"/>
      <c r="W2880" s="1595"/>
      <c r="X2880" s="1595"/>
      <c r="Y2880" s="2"/>
      <c r="Z2880" s="2"/>
      <c r="AA2880" s="2"/>
      <c r="AB2880" s="2"/>
      <c r="AC2880" s="1291"/>
      <c r="AD2880" s="1415"/>
      <c r="AE2880" s="1415"/>
      <c r="AF2880" s="1415"/>
      <c r="AG2880" s="1415"/>
      <c r="AH2880" s="1415"/>
      <c r="AI2880" s="1415"/>
      <c r="AJ2880" s="1415"/>
      <c r="AK2880" s="1415"/>
      <c r="AL2880" s="1415"/>
    </row>
    <row r="2881" spans="1:39" s="731" customFormat="1" ht="25" customHeight="1">
      <c r="A2881" s="1704">
        <f>IF(G2795="",0,1)</f>
        <v>0</v>
      </c>
      <c r="B2881" s="1629"/>
      <c r="C2881" s="1283"/>
      <c r="D2881" s="1561"/>
      <c r="E2881" s="1474" t="str">
        <f t="shared" si="269"/>
        <v/>
      </c>
      <c r="F2881" s="1789"/>
      <c r="G2881" s="1335" t="str">
        <f>G$151</f>
        <v>2.3 Ecran thermique</v>
      </c>
      <c r="H2881" s="1335"/>
      <c r="I2881" s="1336"/>
      <c r="J2881" s="1337"/>
      <c r="K2881" s="1338"/>
      <c r="L2881" s="1338"/>
      <c r="M2881" s="1338"/>
      <c r="N2881" s="1338"/>
      <c r="O2881" s="1338"/>
      <c r="P2881" s="1338"/>
      <c r="Q2881" s="1338"/>
      <c r="R2881" s="1338"/>
      <c r="S2881" s="1337"/>
      <c r="T2881" s="1337"/>
      <c r="U2881" s="1337"/>
      <c r="V2881" s="1339"/>
      <c r="W2881" s="1339"/>
      <c r="X2881" s="1339"/>
      <c r="Y2881" s="2"/>
      <c r="Z2881" s="2"/>
      <c r="AA2881" s="2"/>
      <c r="AB2881" s="2"/>
      <c r="AC2881" s="1291"/>
      <c r="AD2881" s="1415"/>
      <c r="AE2881" s="1415"/>
      <c r="AF2881" s="1415"/>
      <c r="AG2881" s="1415"/>
      <c r="AH2881" s="1415"/>
      <c r="AI2881" s="1415"/>
      <c r="AJ2881" s="1415"/>
      <c r="AK2881" s="1415"/>
      <c r="AL2881" s="1415"/>
    </row>
    <row r="2882" spans="1:39" s="731" customFormat="1" ht="19" customHeight="1">
      <c r="A2882" s="1704">
        <f>IF(G2795="",0,1)</f>
        <v>0</v>
      </c>
      <c r="B2882" s="1629"/>
      <c r="C2882" s="1283"/>
      <c r="D2882" s="1561"/>
      <c r="E2882" s="1474" t="str">
        <f t="shared" si="269"/>
        <v/>
      </c>
      <c r="F2882" s="1789"/>
      <c r="G2882" s="1573" t="s">
        <v>9</v>
      </c>
      <c r="H2882" s="1574" t="str">
        <f>BR2795</f>
        <v/>
      </c>
      <c r="I2882" s="1575"/>
      <c r="J2882" s="1576"/>
      <c r="K2882" s="1577"/>
      <c r="L2882" s="1578"/>
      <c r="M2882" s="1578"/>
      <c r="N2882" s="1578"/>
      <c r="O2882" s="1578"/>
      <c r="P2882" s="1578"/>
      <c r="Q2882" s="1578"/>
      <c r="R2882" s="1578"/>
      <c r="S2882" s="1578"/>
      <c r="T2882" s="1578"/>
      <c r="U2882" s="1576"/>
      <c r="V2882" s="1579"/>
      <c r="W2882" s="1579"/>
      <c r="X2882" s="1579"/>
      <c r="Y2882" s="2"/>
      <c r="Z2882" s="2"/>
      <c r="AA2882" s="2"/>
      <c r="AB2882" s="2"/>
      <c r="AC2882" s="1291"/>
      <c r="AD2882" s="1415"/>
      <c r="AE2882" s="1415"/>
      <c r="AF2882" s="1415"/>
      <c r="AG2882" s="1415"/>
      <c r="AH2882" s="1415"/>
      <c r="AI2882" s="1415"/>
      <c r="AJ2882" s="1415"/>
      <c r="AK2882" s="1415"/>
      <c r="AL2882" s="1415"/>
    </row>
    <row r="2883" spans="1:39" s="731" customFormat="1" ht="19" customHeight="1">
      <c r="A2883" s="1704">
        <f>IF(G2795="",0,1)</f>
        <v>0</v>
      </c>
      <c r="B2883" s="1629">
        <f>IF(H2882=G$41,-1,0)</f>
        <v>0</v>
      </c>
      <c r="C2883" s="1283"/>
      <c r="D2883" s="1561"/>
      <c r="E2883" s="1474" t="str">
        <f t="shared" si="269"/>
        <v/>
      </c>
      <c r="F2883" s="1789"/>
      <c r="G2883" s="1571"/>
      <c r="H2883" s="1335"/>
      <c r="I2883" s="2176" t="s">
        <v>528</v>
      </c>
      <c r="J2883" s="2176"/>
      <c r="K2883" s="1338"/>
      <c r="L2883" s="1338"/>
      <c r="M2883" s="1338"/>
      <c r="N2883" s="1338"/>
      <c r="O2883" s="1338"/>
      <c r="P2883" s="1337"/>
      <c r="Q2883" s="1337"/>
      <c r="U2883" s="1580"/>
      <c r="V2883" s="1580"/>
      <c r="W2883" s="1580"/>
      <c r="X2883" s="1580"/>
      <c r="Y2883" s="2"/>
      <c r="Z2883" s="2"/>
      <c r="AA2883" s="2"/>
      <c r="AB2883" s="2"/>
      <c r="AC2883" s="1291"/>
      <c r="AD2883" s="1415"/>
      <c r="AE2883" s="1415"/>
      <c r="AF2883" s="1415"/>
      <c r="AG2883" s="1415"/>
      <c r="AH2883" s="1415"/>
      <c r="AI2883" s="1415"/>
      <c r="AJ2883" s="1415"/>
      <c r="AK2883" s="1415"/>
      <c r="AL2883" s="1415"/>
    </row>
    <row r="2884" spans="1:39" s="731" customFormat="1" ht="25" customHeight="1">
      <c r="A2884" s="1704">
        <f>IF(G2795="",0,1)</f>
        <v>0</v>
      </c>
      <c r="B2884" s="1629">
        <f>IF(H2882=G$41,-1,0)</f>
        <v>0</v>
      </c>
      <c r="C2884" s="1283"/>
      <c r="D2884" s="1561"/>
      <c r="E2884" s="1474" t="str">
        <f t="shared" si="269"/>
        <v/>
      </c>
      <c r="F2884" s="1789"/>
      <c r="G2884" s="1571"/>
      <c r="H2884" s="1335"/>
      <c r="I2884" s="2176" t="s">
        <v>529</v>
      </c>
      <c r="J2884" s="2176"/>
      <c r="K2884" s="2177" t="str">
        <f>K$154</f>
        <v xml:space="preserve"> Colmatez les fentes avec des patchs et par agrafage.</v>
      </c>
      <c r="L2884" s="2177"/>
      <c r="M2884" s="2177"/>
      <c r="N2884" s="2177"/>
      <c r="O2884" s="2177"/>
      <c r="P2884" s="2177"/>
      <c r="Q2884" s="2177"/>
      <c r="R2884" s="2177"/>
      <c r="S2884" s="1581" t="s">
        <v>16</v>
      </c>
      <c r="T2884" s="1582"/>
      <c r="U2884" s="1580"/>
      <c r="V2884" s="1583"/>
      <c r="W2884" s="1584"/>
      <c r="X2884" s="1585"/>
      <c r="Y2884" s="2"/>
      <c r="Z2884" s="2"/>
      <c r="AA2884" s="2"/>
      <c r="AB2884" s="2"/>
      <c r="AC2884" s="1291"/>
      <c r="AD2884" s="1415"/>
      <c r="AE2884" s="1415"/>
      <c r="AF2884" s="1415"/>
      <c r="AG2884" s="1415"/>
      <c r="AH2884" s="1415"/>
      <c r="AI2884" s="1415"/>
      <c r="AJ2884" s="1415"/>
      <c r="AK2884" s="1415"/>
      <c r="AL2884" s="1415"/>
    </row>
    <row r="2885" spans="1:39" s="731" customFormat="1" ht="6" customHeight="1">
      <c r="A2885" s="1704">
        <f>IF(G2795="",0,1)</f>
        <v>0</v>
      </c>
      <c r="B2885" s="1629">
        <f>IF(H2882=G$41,-1,0)</f>
        <v>0</v>
      </c>
      <c r="C2885" s="1283"/>
      <c r="D2885" s="1561"/>
      <c r="E2885" s="1474" t="str">
        <f t="shared" si="269"/>
        <v/>
      </c>
      <c r="F2885" s="1789"/>
      <c r="G2885" s="1571"/>
      <c r="H2885" s="1335"/>
      <c r="I2885" s="1586"/>
      <c r="J2885" s="1586"/>
      <c r="K2885" s="1587"/>
      <c r="L2885" s="1587"/>
      <c r="M2885" s="1587"/>
      <c r="N2885" s="1587"/>
      <c r="O2885" s="1587"/>
      <c r="P2885" s="1587"/>
      <c r="Q2885" s="1587"/>
      <c r="R2885" s="1338"/>
      <c r="S2885" s="1337"/>
      <c r="T2885" s="1588"/>
      <c r="U2885" s="1582"/>
      <c r="V2885" s="1339"/>
      <c r="W2885" s="1339"/>
      <c r="X2885" s="1339"/>
      <c r="Y2885" s="2"/>
      <c r="Z2885" s="2"/>
      <c r="AA2885" s="2"/>
      <c r="AB2885" s="2"/>
      <c r="AC2885" s="1291"/>
      <c r="AD2885" s="1415"/>
      <c r="AE2885" s="1415"/>
      <c r="AF2885" s="1415"/>
      <c r="AG2885" s="1415"/>
      <c r="AH2885" s="1415"/>
      <c r="AI2885" s="1415"/>
      <c r="AJ2885" s="1415"/>
      <c r="AK2885" s="1415"/>
      <c r="AL2885" s="1415"/>
    </row>
    <row r="2886" spans="1:39" s="731" customFormat="1" ht="19" customHeight="1">
      <c r="A2886" s="1704">
        <f>IF(G2795="",0,1)</f>
        <v>0</v>
      </c>
      <c r="B2886" s="1629">
        <f>IF(H2882=G$41,-1,0)</f>
        <v>0</v>
      </c>
      <c r="C2886" s="1283"/>
      <c r="D2886" s="1561"/>
      <c r="E2886" s="1474" t="str">
        <f t="shared" si="269"/>
        <v/>
      </c>
      <c r="F2886" s="1789"/>
      <c r="G2886" s="1571"/>
      <c r="H2886" s="1574" t="str">
        <f>BS2795</f>
        <v/>
      </c>
      <c r="I2886" s="1575"/>
      <c r="J2886" s="1576"/>
      <c r="K2886" s="1577"/>
      <c r="L2886" s="1578"/>
      <c r="M2886" s="1578"/>
      <c r="N2886" s="1578"/>
      <c r="O2886" s="1578"/>
      <c r="P2886" s="1578"/>
      <c r="Q2886" s="1578"/>
      <c r="R2886" s="1578"/>
      <c r="S2886" s="1578"/>
      <c r="T2886" s="1578"/>
      <c r="U2886" s="1576"/>
      <c r="V2886" s="1579"/>
      <c r="W2886" s="1579"/>
      <c r="X2886" s="1579"/>
      <c r="Y2886" s="2"/>
      <c r="Z2886" s="2"/>
      <c r="AA2886" s="2"/>
      <c r="AB2886" s="2"/>
      <c r="AC2886" s="1291"/>
      <c r="AD2886" s="1415"/>
      <c r="AE2886" s="1415"/>
      <c r="AF2886" s="1415"/>
      <c r="AG2886" s="1415"/>
      <c r="AH2886" s="1415"/>
      <c r="AI2886" s="1415"/>
      <c r="AJ2886" s="1415"/>
      <c r="AK2886" s="1415"/>
      <c r="AL2886" s="1415"/>
    </row>
    <row r="2887" spans="1:39" s="731" customFormat="1" ht="19" customHeight="1">
      <c r="A2887" s="1704">
        <f>IF(G2795="",0,1)</f>
        <v>0</v>
      </c>
      <c r="B2887" s="1629">
        <f>IF(H2882=G$41,-1,0)</f>
        <v>0</v>
      </c>
      <c r="C2887" s="1283"/>
      <c r="D2887" s="1561"/>
      <c r="E2887" s="1474" t="str">
        <f t="shared" si="269"/>
        <v/>
      </c>
      <c r="F2887" s="1789"/>
      <c r="G2887" s="1571"/>
      <c r="H2887" s="1335"/>
      <c r="I2887" s="2176" t="s">
        <v>528</v>
      </c>
      <c r="J2887" s="2176"/>
      <c r="K2887" s="1338"/>
      <c r="L2887" s="1338"/>
      <c r="M2887" s="1338"/>
      <c r="N2887" s="1338"/>
      <c r="O2887" s="1338"/>
      <c r="P2887" s="1337"/>
      <c r="Q2887" s="1337"/>
      <c r="U2887" s="1580"/>
      <c r="V2887" s="1580"/>
      <c r="W2887" s="1580"/>
      <c r="X2887" s="1580"/>
      <c r="Y2887" s="2"/>
      <c r="Z2887" s="2"/>
      <c r="AA2887" s="2"/>
      <c r="AB2887" s="2"/>
      <c r="AC2887" s="1291"/>
      <c r="AD2887" s="1415"/>
      <c r="AE2887" s="1415"/>
      <c r="AF2887" s="1415"/>
      <c r="AG2887" s="1415"/>
      <c r="AH2887" s="1415"/>
      <c r="AI2887" s="1415"/>
      <c r="AJ2887" s="1415"/>
      <c r="AK2887" s="1415"/>
      <c r="AL2887" s="1415"/>
    </row>
    <row r="2888" spans="1:39" s="731" customFormat="1" ht="25" customHeight="1">
      <c r="A2888" s="1704">
        <f>IF(G2795="",0,1)</f>
        <v>0</v>
      </c>
      <c r="B2888" s="1629">
        <f>IF(H2882=G$41,-1,0)</f>
        <v>0</v>
      </c>
      <c r="C2888" s="1283"/>
      <c r="D2888" s="1561"/>
      <c r="E2888" s="1474" t="str">
        <f t="shared" si="269"/>
        <v/>
      </c>
      <c r="F2888" s="1789"/>
      <c r="G2888" s="1571"/>
      <c r="H2888" s="1335"/>
      <c r="I2888" s="2176" t="s">
        <v>529</v>
      </c>
      <c r="J2888" s="2176"/>
      <c r="K2888" s="2177" t="str">
        <f>K$158</f>
        <v xml:space="preserve"> Réajustez les bandes de tractions.</v>
      </c>
      <c r="L2888" s="2177"/>
      <c r="M2888" s="2177"/>
      <c r="N2888" s="2177"/>
      <c r="O2888" s="2177"/>
      <c r="P2888" s="2177"/>
      <c r="Q2888" s="2177"/>
      <c r="R2888" s="2177"/>
      <c r="S2888" s="1581" t="s">
        <v>16</v>
      </c>
      <c r="T2888" s="1582"/>
      <c r="U2888" s="1580"/>
      <c r="V2888" s="1583"/>
      <c r="W2888" s="1584"/>
      <c r="X2888" s="1585"/>
      <c r="Y2888" s="2"/>
      <c r="Z2888" s="2"/>
      <c r="AA2888" s="2"/>
      <c r="AB2888" s="2"/>
      <c r="AC2888" s="1291"/>
      <c r="AD2888" s="1415"/>
      <c r="AE2888" s="1415"/>
      <c r="AF2888" s="1415"/>
      <c r="AG2888" s="1415"/>
      <c r="AH2888" s="1415"/>
      <c r="AI2888" s="1415"/>
      <c r="AJ2888" s="1415"/>
      <c r="AK2888" s="1415"/>
      <c r="AL2888" s="1415"/>
    </row>
    <row r="2889" spans="1:39" s="731" customFormat="1" ht="6" customHeight="1">
      <c r="A2889" s="1704">
        <f>IF(G2795="",0,1)</f>
        <v>0</v>
      </c>
      <c r="B2889" s="1629"/>
      <c r="C2889" s="1283"/>
      <c r="D2889" s="1561"/>
      <c r="E2889" s="1474" t="str">
        <f t="shared" si="269"/>
        <v/>
      </c>
      <c r="F2889" s="1789"/>
      <c r="G2889" s="1571"/>
      <c r="H2889" s="1335"/>
      <c r="I2889" s="1586"/>
      <c r="J2889" s="1586"/>
      <c r="K2889" s="1587"/>
      <c r="L2889" s="1587"/>
      <c r="M2889" s="1587"/>
      <c r="N2889" s="1587"/>
      <c r="O2889" s="1587"/>
      <c r="P2889" s="1587"/>
      <c r="Q2889" s="1587"/>
      <c r="R2889" s="1338"/>
      <c r="S2889" s="1337"/>
      <c r="T2889" s="1582"/>
      <c r="U2889" s="1582"/>
      <c r="V2889" s="1339"/>
      <c r="W2889" s="1339"/>
      <c r="X2889" s="1339"/>
      <c r="Y2889" s="2"/>
      <c r="Z2889" s="2"/>
      <c r="AA2889" s="2"/>
      <c r="AB2889" s="2"/>
      <c r="AC2889" s="1291"/>
      <c r="AD2889" s="1415"/>
      <c r="AE2889" s="1415"/>
      <c r="AF2889" s="1415"/>
      <c r="AG2889" s="1415"/>
      <c r="AH2889" s="1415"/>
      <c r="AI2889" s="1415"/>
      <c r="AJ2889" s="1415"/>
      <c r="AK2889" s="1415"/>
      <c r="AL2889" s="1415"/>
    </row>
    <row r="2890" spans="1:39" s="731" customFormat="1" ht="17" customHeight="1">
      <c r="A2890" s="1704">
        <f>IF(G2795="",0,1)</f>
        <v>0</v>
      </c>
      <c r="B2890" s="1629"/>
      <c r="C2890" s="1283"/>
      <c r="D2890" s="1561"/>
      <c r="E2890" s="1474" t="str">
        <f t="shared" si="269"/>
        <v/>
      </c>
      <c r="F2890" s="1789"/>
      <c r="G2890" s="1571"/>
      <c r="H2890" s="1589"/>
      <c r="I2890" s="1590"/>
      <c r="J2890" s="1590"/>
      <c r="K2890" s="1591"/>
      <c r="L2890" s="1591"/>
      <c r="M2890" s="1591"/>
      <c r="N2890" s="1591"/>
      <c r="O2890" s="1591"/>
      <c r="P2890" s="1591"/>
      <c r="Q2890" s="1591"/>
      <c r="R2890" s="1592"/>
      <c r="S2890" s="1593"/>
      <c r="T2890" s="1594"/>
      <c r="U2890" s="1594"/>
      <c r="V2890" s="1595"/>
      <c r="W2890" s="1595"/>
      <c r="X2890" s="1595"/>
      <c r="Y2890" s="2"/>
      <c r="Z2890" s="2"/>
      <c r="AA2890" s="2"/>
      <c r="AB2890" s="2"/>
      <c r="AC2890" s="1291"/>
      <c r="AD2890" s="1415"/>
      <c r="AE2890" s="1415"/>
      <c r="AF2890" s="1415"/>
      <c r="AG2890" s="1415"/>
      <c r="AH2890" s="1415"/>
      <c r="AI2890" s="1415"/>
      <c r="AJ2890" s="1415"/>
      <c r="AK2890" s="1415"/>
      <c r="AL2890" s="1415"/>
    </row>
    <row r="2891" spans="1:39" s="1292" customFormat="1" ht="17" customHeight="1">
      <c r="A2891" s="1704">
        <f>IF(G2795="",0,1)</f>
        <v>0</v>
      </c>
      <c r="B2891" s="1629"/>
      <c r="C2891" s="1283"/>
      <c r="D2891" s="1561"/>
      <c r="E2891" s="1474" t="str">
        <f t="shared" si="269"/>
        <v/>
      </c>
      <c r="F2891" s="1789"/>
      <c r="G2891" s="1597"/>
      <c r="H2891" s="1597"/>
      <c r="I2891" s="1597"/>
      <c r="J2891" s="1597"/>
      <c r="K2891" s="1597"/>
      <c r="L2891" s="1597"/>
      <c r="M2891" s="1597"/>
      <c r="N2891" s="1597"/>
      <c r="O2891" s="1597"/>
      <c r="P2891" s="1598"/>
      <c r="Q2891" s="1598"/>
      <c r="R2891" s="1598"/>
      <c r="S2891" s="1598"/>
      <c r="T2891" s="1598"/>
      <c r="U2891" s="1598"/>
      <c r="V2891" s="1598"/>
      <c r="W2891" s="1598"/>
      <c r="X2891" s="1598"/>
    </row>
    <row r="2892" spans="1:39" s="1292" customFormat="1" ht="17" customHeight="1">
      <c r="A2892" s="1704">
        <f>IF(G2795="",0,1)</f>
        <v>0</v>
      </c>
      <c r="B2892" s="1629"/>
      <c r="C2892" s="1283"/>
      <c r="D2892" s="1561"/>
      <c r="E2892" s="1474" t="str">
        <f t="shared" si="269"/>
        <v/>
      </c>
      <c r="F2892" s="1789"/>
      <c r="G2892" s="1597"/>
      <c r="H2892" s="1597"/>
      <c r="I2892" s="1597"/>
      <c r="J2892" s="1597"/>
      <c r="K2892" s="1597"/>
      <c r="L2892" s="1597"/>
      <c r="M2892" s="1597"/>
      <c r="N2892" s="1597"/>
      <c r="O2892" s="1597"/>
      <c r="P2892" s="1598"/>
      <c r="Q2892" s="1598"/>
      <c r="R2892" s="1598"/>
      <c r="S2892" s="1598"/>
      <c r="T2892" s="1598"/>
      <c r="U2892" s="1598"/>
      <c r="V2892" s="1598"/>
      <c r="W2892" s="1598"/>
      <c r="X2892" s="1598"/>
    </row>
    <row r="2893" spans="1:39" s="1292" customFormat="1" ht="17" customHeight="1">
      <c r="A2893" s="1710">
        <f>IF(G2795="",0,1)</f>
        <v>0</v>
      </c>
      <c r="B2893" s="1711"/>
      <c r="C2893" s="1283"/>
      <c r="D2893" s="1561"/>
      <c r="E2893" s="1474" t="str">
        <f t="shared" si="269"/>
        <v/>
      </c>
      <c r="F2893" s="1789"/>
      <c r="G2893" s="1599"/>
      <c r="H2893" s="1599"/>
      <c r="I2893" s="1599"/>
      <c r="J2893" s="1599"/>
      <c r="K2893" s="1599"/>
      <c r="L2893" s="1599"/>
      <c r="M2893" s="1599"/>
      <c r="N2893" s="1599"/>
      <c r="O2893" s="1599"/>
      <c r="P2893" s="1600"/>
      <c r="Q2893" s="1600"/>
      <c r="R2893" s="1600"/>
      <c r="S2893" s="1600"/>
      <c r="T2893" s="1600"/>
      <c r="U2893" s="1600"/>
      <c r="V2893" s="1600"/>
      <c r="W2893" s="1600"/>
      <c r="X2893" s="1600"/>
      <c r="Z2893" s="1601"/>
      <c r="AA2893" s="1601"/>
      <c r="AB2893" s="1601"/>
      <c r="AC2893" s="1601"/>
      <c r="AD2893" s="1601"/>
      <c r="AE2893" s="1601"/>
      <c r="AF2893" s="1601"/>
      <c r="AG2893" s="1601"/>
      <c r="AH2893" s="1601"/>
      <c r="AI2893" s="1601"/>
      <c r="AJ2893" s="1601"/>
      <c r="AK2893" s="1601"/>
    </row>
    <row r="2894" spans="1:39" ht="13">
      <c r="A2894" s="1705">
        <f>IF(G2900="",0,1)</f>
        <v>0</v>
      </c>
      <c r="B2894" s="1706"/>
      <c r="C2894" s="1283"/>
      <c r="D2894" s="677"/>
      <c r="E2894" s="1474" t="str">
        <f t="shared" ref="E2894:E2900" si="270">IF((SUM(A2894:C2894))&gt;0,"Evaluation","")</f>
        <v/>
      </c>
      <c r="F2894" s="1789"/>
      <c r="G2894" s="1449">
        <f>G$49</f>
        <v>0</v>
      </c>
      <c r="H2894" s="1450"/>
      <c r="I2894" s="10"/>
      <c r="J2894" s="10"/>
      <c r="K2894" s="10"/>
      <c r="L2894" s="10"/>
      <c r="M2894" s="10"/>
      <c r="N2894" s="10"/>
      <c r="O2894" s="10"/>
      <c r="P2894" s="10"/>
      <c r="Q2894" s="10"/>
      <c r="R2894" s="10"/>
      <c r="S2894" s="10"/>
      <c r="T2894" s="10"/>
      <c r="U2894" s="10"/>
      <c r="V2894" s="10"/>
      <c r="W2894" s="10"/>
      <c r="X2894" s="2"/>
      <c r="Z2894" s="1545"/>
      <c r="AA2894" s="1545"/>
      <c r="AB2894" s="1545"/>
      <c r="AC2894" s="1545"/>
      <c r="AD2894" s="1545"/>
      <c r="AE2894" s="1545"/>
      <c r="AF2894" s="1545"/>
      <c r="AG2894" s="1545"/>
      <c r="AH2894" s="1545"/>
      <c r="AI2894" s="1545"/>
      <c r="AJ2894" s="1545"/>
      <c r="AK2894" s="1545"/>
      <c r="AL2894" s="1545"/>
      <c r="AM2894" s="1545"/>
    </row>
    <row r="2895" spans="1:39" ht="13">
      <c r="A2895" s="1704">
        <f>IF(G2900="",0,1)</f>
        <v>0</v>
      </c>
      <c r="C2895" s="1283"/>
      <c r="D2895" s="677"/>
      <c r="E2895" s="1474" t="str">
        <f t="shared" si="270"/>
        <v/>
      </c>
      <c r="F2895" s="1789"/>
      <c r="G2895" s="1244"/>
      <c r="H2895" s="1245"/>
      <c r="I2895" s="1"/>
      <c r="J2895" s="1"/>
      <c r="K2895" s="1"/>
      <c r="L2895" s="1"/>
      <c r="M2895" s="1"/>
      <c r="N2895" s="1"/>
      <c r="O2895" s="1"/>
      <c r="P2895" s="1"/>
      <c r="Q2895" s="1"/>
      <c r="R2895" s="1"/>
      <c r="S2895" s="1"/>
      <c r="T2895" s="1"/>
      <c r="U2895" s="1"/>
      <c r="V2895" s="1"/>
      <c r="W2895" s="1"/>
    </row>
    <row r="2896" spans="1:39" ht="13">
      <c r="A2896" s="1704">
        <f>IF(G2900="",0,1)</f>
        <v>0</v>
      </c>
      <c r="C2896" s="1283"/>
      <c r="D2896" s="677"/>
      <c r="E2896" s="1474" t="str">
        <f t="shared" si="270"/>
        <v/>
      </c>
      <c r="F2896" s="1789"/>
      <c r="G2896" s="1244"/>
      <c r="H2896" s="1245"/>
      <c r="I2896" s="1"/>
      <c r="J2896" s="1"/>
      <c r="K2896" s="1"/>
      <c r="L2896" s="1"/>
      <c r="M2896" s="1"/>
      <c r="N2896" s="1"/>
      <c r="O2896" s="1"/>
      <c r="P2896" s="1"/>
      <c r="Q2896" s="1"/>
      <c r="R2896" s="1"/>
      <c r="S2896" s="1"/>
      <c r="T2896" s="1"/>
      <c r="U2896" s="1"/>
      <c r="V2896" s="1"/>
      <c r="W2896" s="1"/>
    </row>
    <row r="2897" spans="1:81" s="1250" customFormat="1" ht="29" thickBot="1">
      <c r="A2897" s="1704">
        <f>IF(G2900="",0,1)</f>
        <v>0</v>
      </c>
      <c r="B2897" s="1629"/>
      <c r="C2897" s="1283"/>
      <c r="D2897" s="1546"/>
      <c r="E2897" s="1474" t="str">
        <f t="shared" si="270"/>
        <v/>
      </c>
      <c r="F2897" s="1789"/>
      <c r="G2897" s="1621" t="str">
        <f>G2900</f>
        <v/>
      </c>
      <c r="H2897" s="777"/>
      <c r="I2897" s="777"/>
      <c r="J2897" s="777"/>
      <c r="K2897" s="777"/>
      <c r="L2897" s="777"/>
      <c r="M2897" s="777"/>
      <c r="N2897" s="777"/>
      <c r="O2897" s="777"/>
      <c r="P2897" s="777"/>
      <c r="Q2897" s="777"/>
      <c r="R2897" s="777"/>
      <c r="S2897" s="777"/>
      <c r="T2897" s="777"/>
      <c r="U2897" s="777"/>
      <c r="V2897" s="777"/>
      <c r="W2897" s="777"/>
      <c r="X2897" s="1370">
        <f>U$45</f>
        <v>0</v>
      </c>
      <c r="Y2897" s="1415"/>
      <c r="Z2897" s="1415"/>
      <c r="AA2897" s="1415"/>
      <c r="AB2897" s="1415"/>
      <c r="AC2897" s="1415"/>
      <c r="AD2897" s="1415"/>
      <c r="AE2897" s="1246"/>
      <c r="AF2897" s="1246"/>
      <c r="AG2897" s="1247"/>
      <c r="AH2897" s="1247"/>
      <c r="AI2897" s="1247"/>
      <c r="AJ2897" s="1248"/>
      <c r="AK2897" s="1247"/>
      <c r="AL2897" s="1249"/>
      <c r="AM2897" s="1247"/>
      <c r="AN2897" s="1247"/>
      <c r="AO2897" s="1247"/>
      <c r="AP2897" s="1247"/>
      <c r="AQ2897" s="1247"/>
      <c r="AR2897" s="1247"/>
      <c r="AS2897" s="1247"/>
      <c r="AT2897" s="1247"/>
    </row>
    <row r="2898" spans="1:81" s="18" customFormat="1" ht="19">
      <c r="A2898" s="1704">
        <f>IF(G2900="",0,1)</f>
        <v>0</v>
      </c>
      <c r="B2898" s="1629"/>
      <c r="C2898" s="1283"/>
      <c r="D2898" s="677"/>
      <c r="E2898" s="1474" t="str">
        <f t="shared" si="270"/>
        <v/>
      </c>
      <c r="F2898" s="1789"/>
      <c r="G2898" s="1184"/>
      <c r="H2898" s="1184"/>
      <c r="I2898" s="1184"/>
      <c r="J2898" s="1184"/>
      <c r="K2898" s="1184"/>
      <c r="L2898" s="1184"/>
      <c r="M2898" s="1184"/>
      <c r="N2898" s="1184"/>
      <c r="O2898" s="1184"/>
      <c r="P2898" s="1184"/>
      <c r="Q2898" s="1184"/>
      <c r="R2898" s="1184"/>
      <c r="S2898" s="1184"/>
      <c r="T2898" s="1184"/>
      <c r="U2898" s="1184"/>
      <c r="V2898" s="1184"/>
      <c r="W2898" s="1184"/>
      <c r="X2898" s="1415"/>
      <c r="Y2898" s="1415"/>
      <c r="Z2898" s="1415"/>
      <c r="AA2898" s="1415"/>
      <c r="AB2898" s="1415"/>
      <c r="AC2898" s="1415"/>
      <c r="AD2898" s="1415"/>
      <c r="AE2898" s="1415"/>
      <c r="AF2898" s="1415"/>
      <c r="AG2898" s="40"/>
      <c r="AH2898" s="40"/>
      <c r="AI2898" s="40"/>
      <c r="AJ2898" s="49"/>
      <c r="AK2898" s="40"/>
      <c r="AL2898" s="20"/>
      <c r="AM2898" s="1247"/>
      <c r="AN2898" s="40"/>
      <c r="AO2898" s="1247"/>
      <c r="AP2898" s="40"/>
      <c r="AQ2898" s="40"/>
      <c r="AR2898" s="40"/>
      <c r="AS2898" s="40"/>
      <c r="AT2898" s="40"/>
      <c r="BZ2898" s="122" t="s">
        <v>905</v>
      </c>
      <c r="CB2898" s="122" t="s">
        <v>904</v>
      </c>
    </row>
    <row r="2899" spans="1:81" s="41" customFormat="1" ht="187" hidden="1" customHeight="1" outlineLevel="1">
      <c r="A2899" s="1707"/>
      <c r="B2899" s="1708"/>
      <c r="C2899" s="685"/>
      <c r="D2899" s="685"/>
      <c r="E2899" s="1474" t="str">
        <f t="shared" si="270"/>
        <v/>
      </c>
      <c r="F2899" s="1790"/>
      <c r="G2899" s="342" t="str">
        <f t="shared" ref="G2899:AL2899" si="271">G$3</f>
        <v>Serre</v>
      </c>
      <c r="H2899" s="343" t="str">
        <f t="shared" si="271"/>
        <v>Année de construction</v>
      </c>
      <c r="I2899" s="344" t="str">
        <f t="shared" si="271"/>
        <v xml:space="preserve">Surface cultivée nette </v>
      </c>
      <c r="J2899" s="344" t="str">
        <f t="shared" si="271"/>
        <v>Type de serre</v>
      </c>
      <c r="K2899" s="344" t="str">
        <f t="shared" si="271"/>
        <v>Température moyenne octobre-mars</v>
      </c>
      <c r="L2899" s="344" t="str">
        <f t="shared" si="271"/>
        <v>Type de température</v>
      </c>
      <c r="M2899" s="344" t="str">
        <f t="shared" si="271"/>
        <v>Qualité énergétique [consommation en % d'une serre standard]</v>
      </c>
      <c r="N2899" s="344" t="str">
        <f t="shared" si="271"/>
        <v>Rang</v>
      </c>
      <c r="O2899" s="344" t="str">
        <f t="shared" si="271"/>
        <v>Evaluation de la qualité énergétique</v>
      </c>
      <c r="P2899" s="344" t="str">
        <f t="shared" si="271"/>
        <v>Utilisation escomptée</v>
      </c>
      <c r="Q2899" s="327">
        <f t="shared" si="271"/>
        <v>0</v>
      </c>
      <c r="R2899" s="456" t="str">
        <f t="shared" si="271"/>
        <v>Serre Consommation d'énergie [%]</v>
      </c>
      <c r="S2899" s="456" t="str">
        <f t="shared" si="271"/>
        <v>Serre Consommation d'énergie Actuel [kWh]</v>
      </c>
      <c r="T2899" s="455" t="str">
        <f t="shared" si="271"/>
        <v>Distribution de chaleur Consommation d'énergie [kWh]</v>
      </c>
      <c r="U2899" s="456" t="str">
        <f t="shared" si="271"/>
        <v>Total Consommation d'énergie Actuel [kWh]</v>
      </c>
      <c r="V2899" s="327">
        <f t="shared" si="271"/>
        <v>0</v>
      </c>
      <c r="W2899" s="512" t="str">
        <f t="shared" si="271"/>
        <v>Objectif en 4 ans</v>
      </c>
      <c r="X2899" s="512" t="str">
        <f t="shared" si="271"/>
        <v>Objectif en 8 ans</v>
      </c>
      <c r="Y2899" s="327">
        <f t="shared" si="271"/>
        <v>0</v>
      </c>
      <c r="Z2899" s="333" t="str">
        <f t="shared" si="271"/>
        <v>Ecran thermique</v>
      </c>
      <c r="AA2899" s="333" t="str">
        <f t="shared" si="271"/>
        <v>Toit</v>
      </c>
      <c r="AB2899" s="333" t="str">
        <f t="shared" si="271"/>
        <v>Parois latérales</v>
      </c>
      <c r="AC2899" s="333" t="str">
        <f t="shared" si="271"/>
        <v>Etanchéité</v>
      </c>
      <c r="AD2899" s="333" t="str">
        <f t="shared" si="271"/>
        <v>Gestion climatique</v>
      </c>
      <c r="AE2899" s="40" t="str">
        <f t="shared" si="271"/>
        <v>Observations</v>
      </c>
      <c r="AF2899" s="332" t="str">
        <f t="shared" si="271"/>
        <v>Ecran thermique</v>
      </c>
      <c r="AG2899" s="332" t="str">
        <f t="shared" si="271"/>
        <v>Toit</v>
      </c>
      <c r="AH2899" s="332" t="str">
        <f t="shared" si="271"/>
        <v>Parois latérales</v>
      </c>
      <c r="AI2899" s="332" t="str">
        <f t="shared" si="271"/>
        <v>Etanchéité</v>
      </c>
      <c r="AJ2899" s="332" t="str">
        <f t="shared" si="271"/>
        <v>Gestion climatique</v>
      </c>
      <c r="AK2899" s="455" t="str">
        <f t="shared" si="271"/>
        <v>Isolation des conduites</v>
      </c>
      <c r="AL2899" s="455" t="str">
        <f t="shared" si="271"/>
        <v>Isolation des sous-distributions</v>
      </c>
      <c r="AM2899" s="405">
        <f t="shared" ref="AM2899:BR2899" si="272">AM$3</f>
        <v>0</v>
      </c>
      <c r="AN2899" s="332" t="str">
        <f t="shared" si="272"/>
        <v>Ecran thermique</v>
      </c>
      <c r="AO2899" s="332" t="str">
        <f t="shared" si="272"/>
        <v>Toit</v>
      </c>
      <c r="AP2899" s="332" t="str">
        <f t="shared" si="272"/>
        <v>Parois latérales</v>
      </c>
      <c r="AQ2899" s="332" t="str">
        <f t="shared" si="272"/>
        <v>Etanchéité</v>
      </c>
      <c r="AR2899" s="332" t="str">
        <f t="shared" si="272"/>
        <v>Gestion climatique</v>
      </c>
      <c r="AS2899" s="40">
        <f t="shared" si="272"/>
        <v>0</v>
      </c>
      <c r="AT2899" s="332" t="str">
        <f t="shared" si="272"/>
        <v>Ecran thermique</v>
      </c>
      <c r="AU2899" s="332" t="str">
        <f t="shared" si="272"/>
        <v>Toit</v>
      </c>
      <c r="AV2899" s="332" t="str">
        <f t="shared" si="272"/>
        <v>Parois latérales</v>
      </c>
      <c r="AW2899" s="332" t="str">
        <f t="shared" si="272"/>
        <v>Etanchéité</v>
      </c>
      <c r="AX2899" s="332" t="str">
        <f t="shared" si="272"/>
        <v>Gestion climatique</v>
      </c>
      <c r="AY2899" s="455" t="str">
        <f t="shared" si="272"/>
        <v>Isolation des conduites</v>
      </c>
      <c r="AZ2899" s="455" t="str">
        <f t="shared" si="272"/>
        <v>Isolation des sous-distributions</v>
      </c>
      <c r="BA2899" s="332" t="str">
        <f t="shared" si="272"/>
        <v>Total arrondi</v>
      </c>
      <c r="BB2899" s="40">
        <f t="shared" si="272"/>
        <v>0</v>
      </c>
      <c r="BC2899" s="332" t="str">
        <f t="shared" si="272"/>
        <v>Ecran thermique</v>
      </c>
      <c r="BD2899" s="332" t="str">
        <f t="shared" si="272"/>
        <v>Toit</v>
      </c>
      <c r="BE2899" s="332" t="str">
        <f t="shared" si="272"/>
        <v>Parois latérales</v>
      </c>
      <c r="BF2899" s="332" t="str">
        <f t="shared" si="272"/>
        <v>Etanchéité</v>
      </c>
      <c r="BG2899" s="332" t="str">
        <f t="shared" si="272"/>
        <v>Gestion climatique</v>
      </c>
      <c r="BH2899" s="455" t="str">
        <f t="shared" si="272"/>
        <v>Isolation des conduites</v>
      </c>
      <c r="BI2899" s="455" t="str">
        <f t="shared" si="272"/>
        <v>Isolation des sous-distributions</v>
      </c>
      <c r="BJ2899" s="40">
        <f t="shared" si="272"/>
        <v>0</v>
      </c>
      <c r="BK2899" s="512" t="str">
        <f t="shared" si="272"/>
        <v>P1</v>
      </c>
      <c r="BL2899" s="512">
        <f t="shared" si="272"/>
        <v>0</v>
      </c>
      <c r="BM2899" s="512" t="str">
        <f t="shared" si="272"/>
        <v>Total</v>
      </c>
      <c r="BN2899" s="40">
        <f t="shared" si="272"/>
        <v>0</v>
      </c>
      <c r="BO2899" s="512" t="str">
        <f t="shared" si="272"/>
        <v>Objectif en 4 ans</v>
      </c>
      <c r="BP2899" s="512" t="str">
        <f t="shared" si="272"/>
        <v>Objectif en 8 ans</v>
      </c>
      <c r="BQ2899" s="41">
        <f t="shared" si="272"/>
        <v>0</v>
      </c>
      <c r="BR2899" s="332" t="str">
        <f t="shared" si="272"/>
        <v>Ecran thermique</v>
      </c>
      <c r="BS2899" s="332" t="str">
        <f t="shared" ref="BS2899:CA2899" si="273">BS$3</f>
        <v>Ecran thermique 2</v>
      </c>
      <c r="BT2899" s="332" t="str">
        <f t="shared" si="273"/>
        <v>Etanchéité</v>
      </c>
      <c r="BU2899" s="332" t="str">
        <f t="shared" si="273"/>
        <v>Etanchéité 2</v>
      </c>
      <c r="BV2899" s="332" t="str">
        <f t="shared" si="273"/>
        <v>Etanchéité 2 - Recommandation</v>
      </c>
      <c r="BW2899" s="332" t="str">
        <f t="shared" si="273"/>
        <v>Sonde 1</v>
      </c>
      <c r="BX2899" s="332" t="str">
        <f t="shared" si="273"/>
        <v>Sonde 2</v>
      </c>
      <c r="BY2899" s="41">
        <f t="shared" si="273"/>
        <v>0</v>
      </c>
      <c r="BZ2899" s="416" t="str">
        <f t="shared" si="273"/>
        <v>Ensemble 1</v>
      </c>
      <c r="CA2899" s="416" t="str">
        <f t="shared" si="273"/>
        <v>Ensemble 2</v>
      </c>
      <c r="CB2899" s="416" t="str">
        <f>BZ2899</f>
        <v>Ensemble 1</v>
      </c>
      <c r="CC2899" s="416" t="str">
        <f>CA2899</f>
        <v>Ensemble 2</v>
      </c>
    </row>
    <row r="2900" spans="1:81" s="28" customFormat="1" ht="32" hidden="1" customHeight="1" outlineLevel="1">
      <c r="A2900" s="1646"/>
      <c r="B2900" s="1659"/>
      <c r="C2900" s="686"/>
      <c r="D2900" s="686"/>
      <c r="E2900" s="1474" t="str">
        <f t="shared" si="270"/>
        <v/>
      </c>
      <c r="F2900" s="1791"/>
      <c r="G2900" s="521" t="str">
        <f t="shared" ref="G2900:AL2900" si="274">G31</f>
        <v/>
      </c>
      <c r="H2900" s="335" t="str">
        <f t="shared" si="274"/>
        <v/>
      </c>
      <c r="I2900" s="336" t="str">
        <f t="shared" si="274"/>
        <v/>
      </c>
      <c r="J2900" s="336" t="str">
        <f t="shared" si="274"/>
        <v/>
      </c>
      <c r="K2900" s="337" t="str">
        <f t="shared" si="274"/>
        <v/>
      </c>
      <c r="L2900" s="336" t="str">
        <f t="shared" si="274"/>
        <v/>
      </c>
      <c r="M2900" s="468" t="str">
        <f t="shared" si="274"/>
        <v/>
      </c>
      <c r="N2900" s="337" t="str">
        <f t="shared" si="274"/>
        <v/>
      </c>
      <c r="O2900" s="338" t="str">
        <f t="shared" si="274"/>
        <v/>
      </c>
      <c r="P2900" s="336" t="str">
        <f t="shared" si="274"/>
        <v/>
      </c>
      <c r="Q2900" s="522">
        <f t="shared" si="274"/>
        <v>0</v>
      </c>
      <c r="R2900" s="338">
        <f t="shared" si="274"/>
        <v>0</v>
      </c>
      <c r="S2900" s="523">
        <f t="shared" si="274"/>
        <v>0</v>
      </c>
      <c r="T2900" s="523">
        <f t="shared" si="274"/>
        <v>0</v>
      </c>
      <c r="U2900" s="523" t="str">
        <f t="shared" si="274"/>
        <v/>
      </c>
      <c r="V2900" s="522">
        <f t="shared" si="274"/>
        <v>0</v>
      </c>
      <c r="W2900" s="523" t="str">
        <f t="shared" si="274"/>
        <v/>
      </c>
      <c r="X2900" s="523" t="str">
        <f t="shared" si="274"/>
        <v/>
      </c>
      <c r="Y2900" s="522">
        <f t="shared" si="274"/>
        <v>0</v>
      </c>
      <c r="Z2900" s="331" t="str">
        <f t="shared" si="274"/>
        <v/>
      </c>
      <c r="AA2900" s="331" t="str">
        <f t="shared" si="274"/>
        <v/>
      </c>
      <c r="AB2900" s="331" t="str">
        <f t="shared" si="274"/>
        <v/>
      </c>
      <c r="AC2900" s="331" t="str">
        <f t="shared" si="274"/>
        <v/>
      </c>
      <c r="AD2900" s="331" t="str">
        <f t="shared" si="274"/>
        <v/>
      </c>
      <c r="AE2900" s="524" t="str">
        <f t="shared" si="274"/>
        <v/>
      </c>
      <c r="AF2900" s="331" t="str">
        <f t="shared" si="274"/>
        <v/>
      </c>
      <c r="AG2900" s="331" t="str">
        <f t="shared" si="274"/>
        <v/>
      </c>
      <c r="AH2900" s="331" t="str">
        <f t="shared" si="274"/>
        <v/>
      </c>
      <c r="AI2900" s="331" t="str">
        <f t="shared" si="274"/>
        <v/>
      </c>
      <c r="AJ2900" s="331" t="str">
        <f t="shared" si="274"/>
        <v/>
      </c>
      <c r="AK2900" s="331" t="str">
        <f t="shared" si="274"/>
        <v/>
      </c>
      <c r="AL2900" s="331" t="str">
        <f t="shared" si="274"/>
        <v/>
      </c>
      <c r="AM2900" s="524" t="str">
        <f t="shared" ref="AM2900:BR2900" si="275">AM31</f>
        <v>.</v>
      </c>
      <c r="AN2900" s="346" t="str">
        <f t="shared" si="275"/>
        <v/>
      </c>
      <c r="AO2900" s="346" t="str">
        <f t="shared" si="275"/>
        <v/>
      </c>
      <c r="AP2900" s="346" t="str">
        <f t="shared" si="275"/>
        <v/>
      </c>
      <c r="AQ2900" s="346" t="str">
        <f t="shared" si="275"/>
        <v/>
      </c>
      <c r="AR2900" s="346" t="str">
        <f t="shared" si="275"/>
        <v/>
      </c>
      <c r="AS2900" s="525">
        <f t="shared" si="275"/>
        <v>0</v>
      </c>
      <c r="AT2900" s="398" t="str">
        <f t="shared" si="275"/>
        <v/>
      </c>
      <c r="AU2900" s="398" t="str">
        <f t="shared" si="275"/>
        <v/>
      </c>
      <c r="AV2900" s="398" t="str">
        <f t="shared" si="275"/>
        <v/>
      </c>
      <c r="AW2900" s="398" t="str">
        <f t="shared" si="275"/>
        <v/>
      </c>
      <c r="AX2900" s="398" t="str">
        <f t="shared" si="275"/>
        <v/>
      </c>
      <c r="AY2900" s="28" t="str">
        <f t="shared" si="275"/>
        <v/>
      </c>
      <c r="AZ2900" s="28" t="str">
        <f t="shared" si="275"/>
        <v/>
      </c>
      <c r="BA2900" s="398" t="str">
        <f t="shared" si="275"/>
        <v/>
      </c>
      <c r="BB2900" s="525">
        <f t="shared" si="275"/>
        <v>0</v>
      </c>
      <c r="BC2900" s="445" t="str">
        <f t="shared" si="275"/>
        <v/>
      </c>
      <c r="BD2900" s="445" t="str">
        <f t="shared" si="275"/>
        <v/>
      </c>
      <c r="BE2900" s="445" t="str">
        <f t="shared" si="275"/>
        <v/>
      </c>
      <c r="BF2900" s="445" t="str">
        <f t="shared" si="275"/>
        <v/>
      </c>
      <c r="BG2900" s="445" t="str">
        <f t="shared" si="275"/>
        <v/>
      </c>
      <c r="BH2900" s="467" t="str">
        <f t="shared" si="275"/>
        <v/>
      </c>
      <c r="BI2900" s="467" t="str">
        <f t="shared" si="275"/>
        <v/>
      </c>
      <c r="BJ2900" s="525">
        <f t="shared" si="275"/>
        <v>0</v>
      </c>
      <c r="BK2900" s="445" t="str">
        <f t="shared" si="275"/>
        <v/>
      </c>
      <c r="BL2900" s="445" t="str">
        <f t="shared" si="275"/>
        <v/>
      </c>
      <c r="BM2900" s="445" t="str">
        <f t="shared" si="275"/>
        <v/>
      </c>
      <c r="BN2900" s="525">
        <f t="shared" si="275"/>
        <v>0</v>
      </c>
      <c r="BO2900" s="445" t="str">
        <f t="shared" si="275"/>
        <v/>
      </c>
      <c r="BP2900" s="445">
        <f t="shared" si="275"/>
        <v>0</v>
      </c>
      <c r="BQ2900" s="28">
        <f t="shared" si="275"/>
        <v>0</v>
      </c>
      <c r="BR2900" s="398" t="str">
        <f t="shared" si="275"/>
        <v/>
      </c>
      <c r="BS2900" s="398" t="str">
        <f t="shared" ref="BS2900:BX2900" si="276">BS31</f>
        <v/>
      </c>
      <c r="BT2900" s="398" t="str">
        <f t="shared" si="276"/>
        <v/>
      </c>
      <c r="BU2900" s="398" t="str">
        <f t="shared" si="276"/>
        <v/>
      </c>
      <c r="BV2900" s="398" t="str">
        <f t="shared" si="276"/>
        <v/>
      </c>
      <c r="BW2900" s="398" t="str">
        <f t="shared" si="276"/>
        <v/>
      </c>
      <c r="BX2900" s="398" t="str">
        <f t="shared" si="276"/>
        <v/>
      </c>
      <c r="BY2900" s="28">
        <f>BY2847</f>
        <v>0</v>
      </c>
      <c r="BZ2900" s="396">
        <f>AG2951</f>
        <v>0</v>
      </c>
      <c r="CA2900" s="396">
        <f>AH2951</f>
        <v>0</v>
      </c>
      <c r="CB2900" s="396">
        <f>AI2951</f>
        <v>0</v>
      </c>
      <c r="CC2900" s="396">
        <f>AJ2951</f>
        <v>0</v>
      </c>
    </row>
    <row r="2901" spans="1:81" s="51" customFormat="1" ht="19" hidden="1" outlineLevel="1">
      <c r="A2901" s="1704">
        <v>0</v>
      </c>
      <c r="B2901" s="1629"/>
      <c r="C2901" s="1283"/>
      <c r="D2901" s="677"/>
      <c r="E2901" s="1474" t="str">
        <f t="shared" ref="E2901:E2932" si="277">IF((SUM(A2901:C2901))&gt;0,G$42,"")</f>
        <v/>
      </c>
      <c r="F2901" s="1789"/>
      <c r="N2901" s="644"/>
      <c r="R2901" s="50"/>
      <c r="U2901" s="1184"/>
      <c r="W2901" s="130"/>
      <c r="X2901" s="1415"/>
      <c r="Y2901" s="1415"/>
      <c r="Z2901" s="53"/>
      <c r="AA2901" s="1415"/>
      <c r="AB2901" s="53"/>
      <c r="AC2901" s="53"/>
      <c r="AD2901" s="53"/>
      <c r="AE2901" s="53"/>
      <c r="AF2901" s="53"/>
      <c r="AG2901" s="40"/>
      <c r="AJ2901" s="52"/>
      <c r="AL2901" s="1383"/>
      <c r="AM2901" s="1247"/>
      <c r="AO2901" s="1247"/>
      <c r="AV2901" s="18"/>
      <c r="BL2901" s="18"/>
    </row>
    <row r="2902" spans="1:81" s="1385" customFormat="1" ht="19" hidden="1" outlineLevel="1">
      <c r="A2902" s="1704">
        <v>0</v>
      </c>
      <c r="B2902" s="1629"/>
      <c r="C2902" s="1283"/>
      <c r="D2902" s="677"/>
      <c r="E2902" s="1474" t="str">
        <f t="shared" si="277"/>
        <v/>
      </c>
      <c r="F2902" s="1789"/>
      <c r="H2902" s="1547"/>
      <c r="I2902" s="1547"/>
      <c r="J2902" s="1547"/>
      <c r="K2902" s="1547"/>
      <c r="L2902" s="1547"/>
      <c r="M2902" s="1547"/>
      <c r="N2902" s="1384"/>
      <c r="O2902" s="1384"/>
      <c r="P2902" s="1384"/>
      <c r="Q2902" s="1384"/>
      <c r="R2902" s="1384"/>
      <c r="S2902" s="1384"/>
      <c r="T2902" s="1384"/>
      <c r="U2902" s="1384"/>
      <c r="V2902" s="1384"/>
      <c r="W2902" s="130"/>
      <c r="X2902" s="1415"/>
      <c r="Y2902" s="1415"/>
      <c r="Z2902" s="53"/>
      <c r="AA2902" s="1415"/>
      <c r="AB2902" s="53"/>
      <c r="AC2902" s="53"/>
      <c r="AD2902" s="53"/>
      <c r="AE2902" s="1384"/>
      <c r="AF2902" s="1384"/>
      <c r="AG2902" s="40"/>
      <c r="AH2902" s="1384"/>
      <c r="AI2902" s="1384"/>
      <c r="AJ2902" s="1384"/>
      <c r="AK2902" s="1384"/>
      <c r="AL2902" s="1384"/>
      <c r="AM2902" s="1247"/>
      <c r="AN2902" s="1384"/>
      <c r="AO2902" s="1247"/>
      <c r="AP2902" s="1384"/>
      <c r="AQ2902" s="1384"/>
      <c r="AR2902" s="1384"/>
      <c r="AS2902" s="1384"/>
      <c r="AT2902" s="1384"/>
      <c r="BL2902" s="18"/>
    </row>
    <row r="2903" spans="1:81" s="1385" customFormat="1" ht="19" hidden="1" outlineLevel="1">
      <c r="A2903" s="1704">
        <v>0</v>
      </c>
      <c r="B2903" s="1629"/>
      <c r="C2903" s="1283"/>
      <c r="D2903" s="677"/>
      <c r="E2903" s="1474" t="str">
        <f t="shared" si="277"/>
        <v/>
      </c>
      <c r="F2903" s="1789"/>
      <c r="G2903" s="1547"/>
      <c r="H2903" s="1547"/>
      <c r="I2903" s="1547"/>
      <c r="J2903" s="1547"/>
      <c r="K2903" s="1547"/>
      <c r="L2903" s="1547"/>
      <c r="M2903" s="1547"/>
      <c r="N2903" s="1384"/>
      <c r="O2903" s="1384"/>
      <c r="P2903" s="1384"/>
      <c r="Q2903" s="1384"/>
      <c r="R2903" s="1384"/>
      <c r="S2903" s="1384"/>
      <c r="T2903" s="1384"/>
      <c r="U2903" s="1384"/>
      <c r="V2903" s="1384"/>
      <c r="W2903" s="130"/>
      <c r="X2903" s="1415"/>
      <c r="Y2903" s="1415"/>
      <c r="Z2903" s="53"/>
      <c r="AA2903" s="1415"/>
      <c r="AB2903" s="53"/>
      <c r="AC2903" s="53"/>
      <c r="AD2903" s="53"/>
      <c r="AE2903" s="1384"/>
      <c r="AF2903" s="1384"/>
      <c r="AG2903" s="40"/>
      <c r="AH2903" s="1384"/>
      <c r="AI2903" s="1384"/>
      <c r="AJ2903" s="1384"/>
      <c r="AK2903" s="1384"/>
      <c r="AL2903" s="1384"/>
      <c r="AM2903" s="1247"/>
      <c r="AN2903" s="1384"/>
      <c r="AO2903" s="1247"/>
      <c r="AP2903" s="1384"/>
      <c r="AQ2903" s="1384"/>
      <c r="AR2903" s="1384"/>
      <c r="AS2903" s="1384"/>
      <c r="AT2903" s="1384"/>
      <c r="BL2903" s="18"/>
    </row>
    <row r="2904" spans="1:81" s="1269" customFormat="1" ht="15" collapsed="1">
      <c r="A2904" s="1704">
        <f>IF(G2900="",0,1)</f>
        <v>0</v>
      </c>
      <c r="B2904" s="1629"/>
      <c r="C2904" s="1283"/>
      <c r="D2904" s="1548"/>
      <c r="E2904" s="1474" t="str">
        <f t="shared" si="277"/>
        <v/>
      </c>
      <c r="F2904" s="1789"/>
      <c r="G2904" s="1252" t="str">
        <f>G$69</f>
        <v>Année de construction</v>
      </c>
      <c r="H2904" s="1252"/>
      <c r="I2904" s="1252"/>
      <c r="J2904" s="1252"/>
      <c r="K2904" s="1252"/>
      <c r="L2904" s="1252"/>
      <c r="M2904" s="1388"/>
      <c r="N2904" s="2162" t="str">
        <f>H2900</f>
        <v/>
      </c>
      <c r="O2904" s="2162"/>
      <c r="P2904" s="2162"/>
      <c r="Q2904" s="2162"/>
      <c r="R2904" s="2162"/>
      <c r="S2904" s="2162"/>
      <c r="T2904" s="2161">
        <f>T2884</f>
        <v>0</v>
      </c>
      <c r="U2904" s="2161"/>
      <c r="V2904" s="2161"/>
      <c r="W2904" s="2161"/>
      <c r="X2904" s="2161"/>
      <c r="Y2904" s="1386"/>
      <c r="AD2904" s="1251"/>
      <c r="AE2904" s="1251"/>
      <c r="AF2904" s="1251"/>
      <c r="AG2904" s="1251"/>
      <c r="AH2904" s="1251"/>
      <c r="AI2904" s="1251"/>
      <c r="AJ2904" s="1251"/>
      <c r="AK2904" s="1251"/>
      <c r="AL2904" s="20"/>
      <c r="AM2904" s="1251"/>
      <c r="AN2904" s="1251"/>
      <c r="AO2904" s="1251"/>
      <c r="AP2904" s="1251"/>
      <c r="AQ2904" s="1251"/>
      <c r="AR2904" s="1251"/>
      <c r="AS2904" s="1251"/>
      <c r="AT2904" s="1251"/>
    </row>
    <row r="2905" spans="1:81" s="1269" customFormat="1" ht="15">
      <c r="A2905" s="1704">
        <f>IF(G2900="",0,1)</f>
        <v>0</v>
      </c>
      <c r="B2905" s="1629"/>
      <c r="C2905" s="1283"/>
      <c r="D2905" s="1548"/>
      <c r="E2905" s="1474" t="str">
        <f t="shared" si="277"/>
        <v/>
      </c>
      <c r="F2905" s="1789"/>
      <c r="G2905" s="1551" t="str">
        <f>G$70</f>
        <v>Utilisation escomptée</v>
      </c>
      <c r="H2905" s="1551"/>
      <c r="I2905" s="1552"/>
      <c r="J2905" s="1552"/>
      <c r="K2905" s="1552"/>
      <c r="L2905" s="1552"/>
      <c r="M2905" s="1388"/>
      <c r="N2905" s="2163" t="str">
        <f>P2900</f>
        <v/>
      </c>
      <c r="O2905" s="2163"/>
      <c r="P2905" s="2163"/>
      <c r="Q2905" s="2163"/>
      <c r="R2905" s="2163"/>
      <c r="S2905" s="2163"/>
      <c r="T2905" s="2179">
        <f>'A1 Serres'!P2884</f>
        <v>0</v>
      </c>
      <c r="U2905" s="2179"/>
      <c r="V2905" s="2179"/>
      <c r="W2905" s="2179"/>
      <c r="X2905" s="2179"/>
      <c r="Y2905" s="1387"/>
      <c r="AL2905" s="20"/>
    </row>
    <row r="2906" spans="1:81" s="1269" customFormat="1" ht="15">
      <c r="A2906" s="1704">
        <f>IF(G2900="",0,1)</f>
        <v>0</v>
      </c>
      <c r="B2906" s="1629"/>
      <c r="C2906" s="1283"/>
      <c r="D2906" s="1548"/>
      <c r="E2906" s="1474" t="str">
        <f t="shared" si="277"/>
        <v/>
      </c>
      <c r="F2906" s="1789"/>
      <c r="G2906" s="1551" t="str">
        <f>G$71</f>
        <v>Surface cultivée de la serre</v>
      </c>
      <c r="H2906" s="1551"/>
      <c r="I2906" s="1552"/>
      <c r="J2906" s="1552"/>
      <c r="K2906" s="1552"/>
      <c r="L2906" s="1552"/>
      <c r="M2906" s="1388"/>
      <c r="N2906" s="2163" t="str">
        <f>J2900</f>
        <v/>
      </c>
      <c r="O2906" s="2163"/>
      <c r="P2906" s="2163"/>
      <c r="Q2906" s="2163"/>
      <c r="R2906" s="2163"/>
      <c r="S2906" s="2163"/>
      <c r="T2906" s="1268"/>
      <c r="U2906" s="1268"/>
      <c r="V2906" s="1268"/>
      <c r="W2906" s="989"/>
      <c r="X2906" s="1251"/>
      <c r="AL2906" s="20"/>
    </row>
    <row r="2907" spans="1:81" s="1269" customFormat="1" ht="15">
      <c r="A2907" s="1704">
        <f>IF(G2900="",0,1)</f>
        <v>0</v>
      </c>
      <c r="B2907" s="1629"/>
      <c r="C2907" s="1283"/>
      <c r="D2907" s="1548"/>
      <c r="E2907" s="1474" t="str">
        <f t="shared" si="277"/>
        <v/>
      </c>
      <c r="F2907" s="1789"/>
      <c r="G2907" s="1265">
        <f>G$72</f>
        <v>0</v>
      </c>
      <c r="H2907" s="1265"/>
      <c r="I2907" s="1266"/>
      <c r="J2907" s="1266"/>
      <c r="K2907" s="1266"/>
      <c r="L2907" s="1266"/>
      <c r="M2907" s="1388"/>
      <c r="N2907" s="1268"/>
      <c r="O2907" s="1268"/>
      <c r="P2907" s="1268"/>
      <c r="Q2907" s="1268"/>
      <c r="R2907" s="1268"/>
      <c r="S2907" s="1268"/>
      <c r="T2907" s="1268"/>
      <c r="U2907" s="1268"/>
      <c r="V2907" s="1268"/>
      <c r="W2907" s="989"/>
      <c r="X2907" s="1251"/>
      <c r="AL2907" s="20"/>
    </row>
    <row r="2908" spans="1:81" s="1269" customFormat="1" ht="15">
      <c r="A2908" s="1704">
        <f>IF(G2900="",0,1)</f>
        <v>0</v>
      </c>
      <c r="B2908" s="1629"/>
      <c r="C2908" s="1283"/>
      <c r="D2908" s="1548"/>
      <c r="E2908" s="1474" t="str">
        <f t="shared" si="277"/>
        <v/>
      </c>
      <c r="F2908" s="1789"/>
      <c r="G2908" s="1389" t="str">
        <f>G$73</f>
        <v>Température octobre-mars</v>
      </c>
      <c r="H2908" s="1389"/>
      <c r="I2908" s="1390"/>
      <c r="J2908" s="1390"/>
      <c r="K2908" s="1390"/>
      <c r="L2908" s="1390"/>
      <c r="M2908" s="1388"/>
      <c r="N2908" s="2168" t="str">
        <f>L2900</f>
        <v/>
      </c>
      <c r="O2908" s="2168"/>
      <c r="P2908" s="2168"/>
      <c r="Q2908" s="2168"/>
      <c r="R2908" s="2168"/>
      <c r="S2908" s="2168"/>
      <c r="T2908" s="1268"/>
      <c r="U2908" s="1268"/>
      <c r="V2908" s="1268"/>
      <c r="W2908" s="989"/>
      <c r="X2908" s="1251"/>
      <c r="AJ2908" s="1298"/>
      <c r="AL2908" s="20"/>
    </row>
    <row r="2909" spans="1:81" s="1269" customFormat="1" ht="29" customHeight="1">
      <c r="A2909" s="1704">
        <f>IF(G2900="",0,1)</f>
        <v>0</v>
      </c>
      <c r="B2909" s="1629"/>
      <c r="C2909" s="1283"/>
      <c r="D2909" s="1548"/>
      <c r="E2909" s="1474" t="str">
        <f t="shared" si="277"/>
        <v/>
      </c>
      <c r="F2909" s="1789"/>
      <c r="G2909" s="1553" t="str">
        <f>G$74</f>
        <v>Observations</v>
      </c>
      <c r="H2909" s="1389"/>
      <c r="I2909" s="1390"/>
      <c r="J2909" s="1390"/>
      <c r="K2909" s="1390"/>
      <c r="L2909" s="1390"/>
      <c r="M2909" s="1388"/>
      <c r="N2909" s="2164" t="str">
        <f>AE2900</f>
        <v/>
      </c>
      <c r="O2909" s="2164"/>
      <c r="P2909" s="2164"/>
      <c r="Q2909" s="2164"/>
      <c r="R2909" s="2164"/>
      <c r="S2909" s="2164"/>
      <c r="T2909" s="1268"/>
      <c r="U2909" s="1268"/>
      <c r="V2909" s="1268"/>
      <c r="W2909" s="989"/>
      <c r="X2909" s="1251"/>
      <c r="AL2909" s="20"/>
    </row>
    <row r="2910" spans="1:81" s="1269" customFormat="1" ht="15">
      <c r="A2910" s="1704">
        <f>IF(G2900="",0,1)</f>
        <v>0</v>
      </c>
      <c r="B2910" s="1629"/>
      <c r="C2910" s="1283"/>
      <c r="D2910" s="1548"/>
      <c r="E2910" s="1474" t="str">
        <f t="shared" si="277"/>
        <v/>
      </c>
      <c r="F2910" s="1789"/>
      <c r="G2910" s="1265">
        <f>G$75</f>
        <v>0</v>
      </c>
      <c r="H2910" s="1265"/>
      <c r="I2910" s="1266"/>
      <c r="J2910" s="1266"/>
      <c r="K2910" s="1266"/>
      <c r="L2910" s="1266"/>
      <c r="M2910" s="1388"/>
      <c r="N2910" s="1268"/>
      <c r="O2910" s="1268"/>
      <c r="P2910" s="1268"/>
      <c r="Q2910" s="1268"/>
      <c r="R2910" s="1268"/>
      <c r="S2910" s="1268"/>
      <c r="T2910" s="1268"/>
      <c r="U2910" s="1268"/>
      <c r="V2910" s="1268"/>
      <c r="W2910" s="989"/>
      <c r="X2910" s="1251"/>
      <c r="AL2910" s="20"/>
    </row>
    <row r="2911" spans="1:81" s="1269" customFormat="1" ht="15">
      <c r="A2911" s="1704">
        <f>IF(G2900="",0,1)</f>
        <v>0</v>
      </c>
      <c r="B2911" s="1629"/>
      <c r="C2911" s="1283"/>
      <c r="D2911" s="1548"/>
      <c r="E2911" s="1474" t="str">
        <f t="shared" si="277"/>
        <v/>
      </c>
      <c r="F2911" s="1789"/>
      <c r="G2911" s="1389" t="str">
        <f>G$76</f>
        <v>Participation à la consommation totale d'énergie du chauffage</v>
      </c>
      <c r="H2911" s="1389"/>
      <c r="I2911" s="1390"/>
      <c r="J2911" s="1390"/>
      <c r="K2911" s="1390"/>
      <c r="L2911" s="1390"/>
      <c r="M2911" s="1388"/>
      <c r="N2911" s="2169">
        <f>R2900</f>
        <v>0</v>
      </c>
      <c r="O2911" s="2169"/>
      <c r="P2911" s="2169"/>
      <c r="Q2911" s="2169"/>
      <c r="R2911" s="2169"/>
      <c r="S2911" s="2169"/>
      <c r="T2911" s="1268"/>
      <c r="U2911" s="1268"/>
      <c r="V2911" s="1268"/>
      <c r="W2911" s="989"/>
      <c r="X2911" s="1251"/>
      <c r="AJ2911" s="1298"/>
      <c r="AL2911" s="20"/>
    </row>
    <row r="2912" spans="1:81" s="1269" customFormat="1" ht="15">
      <c r="A2912" s="1704">
        <f>IF(G2900="",0,1)</f>
        <v>0</v>
      </c>
      <c r="B2912" s="1629"/>
      <c r="C2912" s="1283"/>
      <c r="D2912" s="1548"/>
      <c r="E2912" s="1474" t="str">
        <f t="shared" si="277"/>
        <v/>
      </c>
      <c r="F2912" s="1789"/>
      <c r="G2912" s="1393" t="str">
        <f>G$77</f>
        <v>Rang concernant l'efficience énergétique</v>
      </c>
      <c r="H2912" s="1393"/>
      <c r="I2912" s="1394"/>
      <c r="J2912" s="1394"/>
      <c r="K2912" s="1394"/>
      <c r="L2912" s="1394"/>
      <c r="M2912" s="1388"/>
      <c r="N2912" s="2170" t="str">
        <f>N2900</f>
        <v/>
      </c>
      <c r="O2912" s="2170"/>
      <c r="P2912" s="2170"/>
      <c r="Q2912" s="2170"/>
      <c r="R2912" s="2170"/>
      <c r="S2912" s="2170"/>
      <c r="T2912" s="1396"/>
      <c r="U2912" s="1396"/>
      <c r="V2912" s="1396"/>
      <c r="W2912" s="989"/>
      <c r="X2912" s="1397"/>
      <c r="AJ2912" s="1298"/>
      <c r="AL2912" s="20"/>
    </row>
    <row r="2913" spans="1:38" s="1269" customFormat="1" ht="15">
      <c r="A2913" s="1704">
        <f>IF(G2900="",0,1)</f>
        <v>0</v>
      </c>
      <c r="B2913" s="1629"/>
      <c r="C2913" s="1283"/>
      <c r="D2913" s="1548"/>
      <c r="E2913" s="1474" t="str">
        <f t="shared" si="277"/>
        <v/>
      </c>
      <c r="F2913" s="1789"/>
      <c r="G2913" s="1393" t="str">
        <f>G$78</f>
        <v>Evaluation de la qualité énergétique</v>
      </c>
      <c r="H2913" s="1393"/>
      <c r="I2913" s="1394"/>
      <c r="J2913" s="1394"/>
      <c r="K2913" s="1394"/>
      <c r="L2913" s="1394"/>
      <c r="M2913" s="1388"/>
      <c r="N2913" s="2171" t="str">
        <f>O2900</f>
        <v/>
      </c>
      <c r="O2913" s="2171"/>
      <c r="P2913" s="2171"/>
      <c r="Q2913" s="2171"/>
      <c r="R2913" s="2171"/>
      <c r="S2913" s="2171"/>
      <c r="T2913" s="1268"/>
      <c r="U2913" s="1268"/>
      <c r="V2913" s="1268"/>
      <c r="W2913" s="989"/>
      <c r="X2913" s="1251"/>
      <c r="AJ2913" s="1298"/>
      <c r="AL2913" s="20"/>
    </row>
    <row r="2914" spans="1:38" s="1269" customFormat="1" ht="15">
      <c r="A2914" s="1704">
        <f>IF(G2900="",0,1)</f>
        <v>0</v>
      </c>
      <c r="B2914" s="1629"/>
      <c r="C2914" s="1283"/>
      <c r="D2914" s="1548"/>
      <c r="E2914" s="1474" t="str">
        <f t="shared" si="277"/>
        <v/>
      </c>
      <c r="F2914" s="1789"/>
      <c r="G2914" s="1265">
        <f>G$79</f>
        <v>0</v>
      </c>
      <c r="H2914" s="1265"/>
      <c r="I2914" s="1266"/>
      <c r="J2914" s="1266"/>
      <c r="K2914" s="1266"/>
      <c r="L2914" s="1266"/>
      <c r="M2914" s="1388"/>
      <c r="N2914" s="1399"/>
      <c r="O2914" s="1268"/>
      <c r="P2914" s="1268"/>
      <c r="Q2914" s="1268"/>
      <c r="R2914" s="1268"/>
      <c r="S2914" s="1268"/>
      <c r="T2914" s="1268"/>
      <c r="U2914" s="1268"/>
      <c r="V2914" s="1268"/>
      <c r="W2914" s="989"/>
      <c r="X2914" s="1251"/>
      <c r="AJ2914" s="1298"/>
      <c r="AL2914" s="20"/>
    </row>
    <row r="2915" spans="1:38" s="1269" customFormat="1" ht="15">
      <c r="A2915" s="1704">
        <f>IF(G2900="",0,1)</f>
        <v>0</v>
      </c>
      <c r="B2915" s="1629"/>
      <c r="C2915" s="1283"/>
      <c r="D2915" s="1548"/>
      <c r="E2915" s="1474" t="str">
        <f t="shared" si="277"/>
        <v/>
      </c>
      <c r="F2915" s="1789"/>
      <c r="G2915" s="1389" t="str">
        <f>G$80</f>
        <v>Consommation d'énergie de la serre</v>
      </c>
      <c r="H2915" s="1389"/>
      <c r="I2915" s="1390"/>
      <c r="J2915" s="1390"/>
      <c r="K2915" s="1390"/>
      <c r="L2915" s="1390"/>
      <c r="M2915" s="1388"/>
      <c r="N2915" s="2172">
        <f>S2900</f>
        <v>0</v>
      </c>
      <c r="O2915" s="2172"/>
      <c r="P2915" s="2172"/>
      <c r="Q2915" s="1401"/>
      <c r="R2915" s="1401"/>
      <c r="S2915" s="1401"/>
      <c r="T2915" s="1268"/>
      <c r="U2915" s="1268"/>
      <c r="V2915" s="1268"/>
      <c r="W2915" s="989"/>
      <c r="X2915" s="1251"/>
      <c r="AJ2915" s="1298"/>
      <c r="AL2915" s="20"/>
    </row>
    <row r="2916" spans="1:38" s="1269" customFormat="1" ht="15">
      <c r="A2916" s="1704">
        <f>IF(G2900="",0,1)</f>
        <v>0</v>
      </c>
      <c r="B2916" s="1629"/>
      <c r="C2916" s="1283"/>
      <c r="D2916" s="1548"/>
      <c r="E2916" s="1474" t="str">
        <f t="shared" si="277"/>
        <v/>
      </c>
      <c r="F2916" s="1789"/>
      <c r="G2916" s="1393" t="str">
        <f>G$81</f>
        <v>Distribution de chaleur Consommation d'énergie</v>
      </c>
      <c r="H2916" s="1393"/>
      <c r="I2916" s="1394"/>
      <c r="J2916" s="1394"/>
      <c r="K2916" s="1394"/>
      <c r="L2916" s="1394"/>
      <c r="M2916" s="1388"/>
      <c r="N2916" s="2182">
        <f>T2900</f>
        <v>0</v>
      </c>
      <c r="O2916" s="2182"/>
      <c r="P2916" s="2182"/>
      <c r="Q2916" s="1403"/>
      <c r="R2916" s="1403"/>
      <c r="S2916" s="1403"/>
      <c r="T2916" s="1268"/>
      <c r="U2916" s="1268"/>
      <c r="V2916" s="1268"/>
      <c r="W2916" s="989"/>
      <c r="X2916" s="1251"/>
      <c r="AJ2916" s="1298"/>
      <c r="AL2916" s="20"/>
    </row>
    <row r="2917" spans="1:38" s="1269" customFormat="1" ht="15">
      <c r="A2917" s="1704">
        <f>IF(G2900="",0,1)</f>
        <v>0</v>
      </c>
      <c r="B2917" s="1629"/>
      <c r="C2917" s="1283"/>
      <c r="D2917" s="1548"/>
      <c r="E2917" s="1474" t="str">
        <f t="shared" si="277"/>
        <v/>
      </c>
      <c r="F2917" s="1789"/>
      <c r="G2917" s="1554" t="str">
        <f>G$82</f>
        <v>Total de la consommation d'énergie Etat actuel</v>
      </c>
      <c r="H2917" s="1554"/>
      <c r="I2917" s="1555"/>
      <c r="J2917" s="1555"/>
      <c r="K2917" s="1555"/>
      <c r="L2917" s="1555"/>
      <c r="M2917" s="1556"/>
      <c r="N2917" s="2166" t="str">
        <f>U2900</f>
        <v/>
      </c>
      <c r="O2917" s="2166"/>
      <c r="P2917" s="2166"/>
      <c r="Q2917" s="1557"/>
      <c r="R2917" s="1557"/>
      <c r="S2917" s="1557"/>
      <c r="T2917" s="1268"/>
      <c r="U2917" s="1268"/>
      <c r="V2917" s="1268"/>
      <c r="W2917" s="989"/>
      <c r="X2917" s="1251"/>
      <c r="AJ2917" s="1298"/>
      <c r="AL2917" s="20"/>
    </row>
    <row r="2918" spans="1:38" s="787" customFormat="1" ht="15">
      <c r="A2918" s="1704">
        <f>IF(G2900="",0,1)</f>
        <v>0</v>
      </c>
      <c r="B2918" s="1629"/>
      <c r="C2918" s="1283"/>
      <c r="D2918" s="1548"/>
      <c r="E2918" s="1474" t="str">
        <f t="shared" si="277"/>
        <v/>
      </c>
      <c r="F2918" s="1789"/>
      <c r="G2918" s="1265">
        <f>G$83</f>
        <v>0</v>
      </c>
      <c r="H2918" s="1265"/>
      <c r="I2918" s="1266"/>
      <c r="J2918" s="1266"/>
      <c r="K2918" s="1266"/>
      <c r="L2918" s="1266"/>
      <c r="M2918" s="225"/>
      <c r="N2918" s="1404"/>
      <c r="O2918" s="1404"/>
      <c r="P2918" s="1404"/>
      <c r="Q2918" s="1404"/>
      <c r="R2918" s="1404"/>
      <c r="S2918" s="1404"/>
      <c r="T2918" s="1404"/>
      <c r="U2918" s="1404"/>
      <c r="V2918" s="1404"/>
      <c r="W2918" s="989"/>
    </row>
    <row r="2919" spans="1:38" s="1269" customFormat="1" ht="15">
      <c r="A2919" s="1704">
        <f>IF(G2900="",0,1)</f>
        <v>0</v>
      </c>
      <c r="B2919" s="1629"/>
      <c r="C2919" s="1283"/>
      <c r="D2919" s="1548"/>
      <c r="E2919" s="1474" t="str">
        <f t="shared" si="277"/>
        <v/>
      </c>
      <c r="F2919" s="1789"/>
      <c r="G2919" s="1389" t="str">
        <f>G$84</f>
        <v>Ecran thermique</v>
      </c>
      <c r="H2919" s="1389"/>
      <c r="I2919" s="1390"/>
      <c r="J2919" s="1390"/>
      <c r="K2919" s="1390"/>
      <c r="L2919" s="1390"/>
      <c r="M2919" s="1388"/>
      <c r="N2919" s="1558" t="str">
        <f>Z2900</f>
        <v/>
      </c>
      <c r="O2919" s="1401"/>
      <c r="P2919" s="1401"/>
      <c r="Q2919" s="1401"/>
      <c r="R2919" s="1401"/>
      <c r="S2919" s="1401"/>
      <c r="T2919" s="1268"/>
      <c r="U2919" s="1268"/>
      <c r="V2919" s="1268"/>
      <c r="W2919" s="989"/>
      <c r="X2919" s="1251"/>
      <c r="AJ2919" s="1298"/>
      <c r="AL2919" s="20"/>
    </row>
    <row r="2920" spans="1:38" s="1269" customFormat="1" ht="15">
      <c r="A2920" s="1704">
        <f>IF(G2900="",0,1)</f>
        <v>0</v>
      </c>
      <c r="B2920" s="1629"/>
      <c r="C2920" s="1283"/>
      <c r="D2920" s="1548"/>
      <c r="E2920" s="1474" t="str">
        <f t="shared" si="277"/>
        <v/>
      </c>
      <c r="F2920" s="1789"/>
      <c r="G2920" s="1393" t="str">
        <f>G$85</f>
        <v>Toit</v>
      </c>
      <c r="H2920" s="1393"/>
      <c r="I2920" s="1394"/>
      <c r="J2920" s="1394"/>
      <c r="K2920" s="1394"/>
      <c r="L2920" s="1394"/>
      <c r="M2920" s="1388"/>
      <c r="N2920" s="1559" t="str">
        <f>AA2900</f>
        <v/>
      </c>
      <c r="O2920" s="1403"/>
      <c r="P2920" s="1403"/>
      <c r="Q2920" s="1403"/>
      <c r="R2920" s="1403"/>
      <c r="S2920" s="1403"/>
      <c r="T2920" s="1268"/>
      <c r="U2920" s="1268"/>
      <c r="V2920" s="1268"/>
      <c r="W2920" s="989"/>
      <c r="X2920" s="1251"/>
      <c r="AJ2920" s="1298"/>
      <c r="AL2920" s="20"/>
    </row>
    <row r="2921" spans="1:38" s="1269" customFormat="1" ht="15">
      <c r="A2921" s="1704">
        <f>IF(G2900="",0,1)</f>
        <v>0</v>
      </c>
      <c r="B2921" s="1629"/>
      <c r="C2921" s="1283"/>
      <c r="D2921" s="1548"/>
      <c r="E2921" s="1474" t="str">
        <f t="shared" si="277"/>
        <v/>
      </c>
      <c r="F2921" s="1789"/>
      <c r="G2921" s="1393" t="str">
        <f>G$86</f>
        <v>Parois latérales et pignons</v>
      </c>
      <c r="H2921" s="1393"/>
      <c r="I2921" s="1394"/>
      <c r="J2921" s="1394"/>
      <c r="K2921" s="1394"/>
      <c r="L2921" s="1394"/>
      <c r="M2921" s="1388"/>
      <c r="N2921" s="1560" t="str">
        <f>AB2900</f>
        <v/>
      </c>
      <c r="O2921" s="1403"/>
      <c r="P2921" s="1403"/>
      <c r="Q2921" s="1403"/>
      <c r="R2921" s="1403"/>
      <c r="S2921" s="1403"/>
      <c r="T2921" s="1268"/>
      <c r="U2921" s="1268"/>
      <c r="V2921" s="1268"/>
      <c r="W2921" s="989"/>
      <c r="X2921" s="1251"/>
      <c r="AJ2921" s="1298"/>
      <c r="AL2921" s="20"/>
    </row>
    <row r="2922" spans="1:38" s="1269" customFormat="1" ht="15">
      <c r="A2922" s="1704">
        <f>IF(G2900="",0,1)</f>
        <v>0</v>
      </c>
      <c r="B2922" s="1629"/>
      <c r="C2922" s="1283"/>
      <c r="D2922" s="1548"/>
      <c r="E2922" s="1474" t="str">
        <f t="shared" si="277"/>
        <v/>
      </c>
      <c r="F2922" s="1789"/>
      <c r="G2922" s="1393" t="str">
        <f>G$87</f>
        <v>Etanchéité</v>
      </c>
      <c r="H2922" s="1393"/>
      <c r="I2922" s="1394"/>
      <c r="J2922" s="1394"/>
      <c r="K2922" s="1394"/>
      <c r="L2922" s="1394"/>
      <c r="M2922" s="1388"/>
      <c r="N2922" s="1560" t="str">
        <f>AC2900</f>
        <v/>
      </c>
      <c r="O2922" s="1403"/>
      <c r="P2922" s="1403"/>
      <c r="Q2922" s="1403"/>
      <c r="R2922" s="1403"/>
      <c r="S2922" s="1403"/>
      <c r="T2922" s="1268"/>
      <c r="U2922" s="1268"/>
      <c r="V2922" s="1268"/>
      <c r="W2922" s="989"/>
      <c r="X2922" s="1251"/>
      <c r="AJ2922" s="1298"/>
      <c r="AL2922" s="20"/>
    </row>
    <row r="2923" spans="1:38" s="1269" customFormat="1" ht="15">
      <c r="A2923" s="1704">
        <f>IF(G2900="",0,1)</f>
        <v>0</v>
      </c>
      <c r="B2923" s="1629"/>
      <c r="C2923" s="1283"/>
      <c r="D2923" s="1548"/>
      <c r="E2923" s="1474" t="str">
        <f t="shared" si="277"/>
        <v/>
      </c>
      <c r="F2923" s="1789"/>
      <c r="G2923" s="1393" t="str">
        <f>G$88</f>
        <v>Gestion climatique</v>
      </c>
      <c r="H2923" s="1393"/>
      <c r="I2923" s="1394"/>
      <c r="J2923" s="1394"/>
      <c r="K2923" s="1394"/>
      <c r="L2923" s="1394"/>
      <c r="M2923" s="1388"/>
      <c r="N2923" s="1560" t="str">
        <f>AD2900</f>
        <v/>
      </c>
      <c r="O2923" s="1403"/>
      <c r="P2923" s="1403"/>
      <c r="Q2923" s="1403"/>
      <c r="R2923" s="1403"/>
      <c r="S2923" s="1403"/>
      <c r="T2923" s="1268"/>
      <c r="U2923" s="1268"/>
      <c r="V2923" s="1268"/>
      <c r="W2923" s="989"/>
      <c r="X2923" s="1251"/>
      <c r="AJ2923" s="1298"/>
      <c r="AL2923" s="20"/>
    </row>
    <row r="2924" spans="1:38" s="1269" customFormat="1" ht="15">
      <c r="A2924" s="1704">
        <f>IF(G2900="",0,1)</f>
        <v>0</v>
      </c>
      <c r="B2924" s="1629"/>
      <c r="C2924" s="1283"/>
      <c r="D2924" s="1548"/>
      <c r="E2924" s="1474" t="str">
        <f t="shared" si="277"/>
        <v/>
      </c>
      <c r="F2924" s="1789"/>
      <c r="G2924" s="1265"/>
      <c r="H2924" s="1265"/>
      <c r="I2924" s="1266"/>
      <c r="J2924" s="1266"/>
      <c r="K2924" s="1266"/>
      <c r="L2924" s="1266"/>
      <c r="M2924" s="1405"/>
      <c r="N2924" s="1268"/>
      <c r="O2924" s="1268"/>
      <c r="P2924" s="1268"/>
      <c r="Q2924" s="1268"/>
      <c r="R2924" s="1268"/>
      <c r="S2924" s="1268"/>
      <c r="T2924" s="1268"/>
      <c r="U2924" s="1268"/>
      <c r="V2924" s="1268"/>
      <c r="W2924" s="989"/>
      <c r="X2924" s="1251"/>
      <c r="AJ2924" s="1298"/>
      <c r="AL2924" s="20"/>
    </row>
    <row r="2925" spans="1:38" s="1269" customFormat="1" ht="15">
      <c r="A2925" s="1704">
        <f>IF(G2900="",0,1)</f>
        <v>0</v>
      </c>
      <c r="B2925" s="1629"/>
      <c r="C2925" s="1283"/>
      <c r="D2925" s="1548"/>
      <c r="E2925" s="1474" t="str">
        <f t="shared" si="277"/>
        <v/>
      </c>
      <c r="F2925" s="1789"/>
      <c r="G2925" s="1406"/>
      <c r="H2925" s="1266"/>
      <c r="I2925" s="1266"/>
      <c r="J2925" s="1266"/>
      <c r="K2925" s="1266"/>
      <c r="L2925" s="1266"/>
      <c r="M2925" s="1399"/>
      <c r="N2925" s="1268"/>
      <c r="O2925" s="1268"/>
      <c r="P2925" s="1268"/>
      <c r="Q2925" s="1268"/>
      <c r="R2925" s="1268"/>
      <c r="S2925" s="1268"/>
      <c r="T2925" s="1268"/>
      <c r="U2925" s="1268"/>
      <c r="V2925" s="1268"/>
      <c r="W2925" s="989"/>
      <c r="X2925" s="1251"/>
      <c r="AJ2925" s="1298"/>
      <c r="AL2925" s="20"/>
    </row>
    <row r="2926" spans="1:38" s="1269" customFormat="1" ht="15">
      <c r="A2926" s="1704">
        <f>IF(G2900="",0,1)</f>
        <v>0</v>
      </c>
      <c r="B2926" s="1629"/>
      <c r="C2926" s="1283"/>
      <c r="D2926" s="1548"/>
      <c r="E2926" s="1474" t="str">
        <f t="shared" si="277"/>
        <v/>
      </c>
      <c r="F2926" s="1789"/>
      <c r="G2926" s="1406"/>
      <c r="H2926" s="1266"/>
      <c r="I2926" s="1266"/>
      <c r="J2926" s="1266"/>
      <c r="K2926" s="1266"/>
      <c r="L2926" s="1266"/>
      <c r="M2926" s="1399"/>
      <c r="N2926" s="1268"/>
      <c r="O2926" s="1268"/>
      <c r="P2926" s="1268"/>
      <c r="Q2926" s="1268"/>
      <c r="R2926" s="1268"/>
      <c r="S2926" s="1268"/>
      <c r="T2926" s="1268"/>
      <c r="U2926" s="1268"/>
      <c r="V2926" s="1268"/>
      <c r="W2926" s="989"/>
      <c r="X2926" s="1251"/>
      <c r="AJ2926" s="1298"/>
      <c r="AL2926" s="20"/>
    </row>
    <row r="2927" spans="1:38" s="1269" customFormat="1" ht="15">
      <c r="A2927" s="1704">
        <f>IF(G2900="",0,1)</f>
        <v>0</v>
      </c>
      <c r="B2927" s="1629"/>
      <c r="C2927" s="1283"/>
      <c r="D2927" s="1548"/>
      <c r="E2927" s="1474" t="str">
        <f t="shared" si="277"/>
        <v/>
      </c>
      <c r="F2927" s="1789"/>
      <c r="G2927" s="1406"/>
      <c r="H2927" s="1266"/>
      <c r="I2927" s="1266"/>
      <c r="J2927" s="1266"/>
      <c r="K2927" s="1266"/>
      <c r="L2927" s="1266"/>
      <c r="M2927" s="1399"/>
      <c r="N2927" s="1268"/>
      <c r="O2927" s="1268"/>
      <c r="P2927" s="1268"/>
      <c r="Q2927" s="1268"/>
      <c r="R2927" s="1268"/>
      <c r="S2927" s="1268"/>
      <c r="T2927" s="1268"/>
      <c r="U2927" s="1268"/>
      <c r="V2927" s="1268"/>
      <c r="W2927" s="989"/>
      <c r="X2927" s="1251"/>
      <c r="AJ2927" s="1298"/>
      <c r="AL2927" s="20"/>
    </row>
    <row r="2928" spans="1:38" s="1292" customFormat="1" ht="17.25" customHeight="1">
      <c r="A2928" s="1704">
        <f>IF(G2900="",0,1)</f>
        <v>0</v>
      </c>
      <c r="B2928" s="1629"/>
      <c r="C2928" s="1283"/>
      <c r="D2928" s="677"/>
      <c r="E2928" s="1474" t="str">
        <f t="shared" si="277"/>
        <v/>
      </c>
      <c r="F2928" s="1789"/>
      <c r="G2928" s="779"/>
      <c r="H2928" s="779"/>
      <c r="I2928" s="779"/>
      <c r="J2928" s="779"/>
      <c r="K2928" s="779"/>
      <c r="L2928" s="779"/>
      <c r="M2928" s="779"/>
      <c r="N2928" s="779"/>
      <c r="O2928" s="779"/>
      <c r="P2928" s="779"/>
      <c r="Q2928" s="779"/>
      <c r="R2928" s="779"/>
      <c r="S2928" s="779"/>
      <c r="T2928" s="779"/>
      <c r="U2928" s="2167"/>
      <c r="V2928" s="2167"/>
      <c r="W2928" s="989"/>
    </row>
    <row r="2929" spans="1:38" s="1292" customFormat="1" ht="21.75" customHeight="1" thickBot="1">
      <c r="A2929" s="1704">
        <f>IF(G2900="",0,1)</f>
        <v>0</v>
      </c>
      <c r="B2929" s="1629"/>
      <c r="C2929" s="1283"/>
      <c r="D2929" s="677"/>
      <c r="E2929" s="1474" t="str">
        <f t="shared" si="277"/>
        <v/>
      </c>
      <c r="F2929" s="1789"/>
      <c r="G2929" s="777" t="str">
        <f>CONCATENATE(G2900, G$40)</f>
        <v>: Recommandations spécifiques d'investissement</v>
      </c>
      <c r="H2929" s="777"/>
      <c r="I2929" s="777"/>
      <c r="J2929" s="777"/>
      <c r="K2929" s="777"/>
      <c r="L2929" s="777"/>
      <c r="M2929" s="777"/>
      <c r="N2929" s="777"/>
      <c r="O2929" s="777"/>
      <c r="P2929" s="777"/>
      <c r="Q2929" s="777"/>
      <c r="R2929" s="777"/>
      <c r="S2929" s="777"/>
      <c r="T2929" s="777"/>
      <c r="U2929" s="1410"/>
      <c r="V2929" s="1410"/>
      <c r="W2929" s="1410"/>
      <c r="X2929" s="1410"/>
    </row>
    <row r="2930" spans="1:38" s="1292" customFormat="1" ht="21.75" customHeight="1">
      <c r="A2930" s="1704">
        <f>IF(G2900="",0,1)</f>
        <v>0</v>
      </c>
      <c r="B2930" s="1629"/>
      <c r="C2930" s="1283"/>
      <c r="D2930" s="677"/>
      <c r="E2930" s="1474" t="str">
        <f t="shared" si="277"/>
        <v/>
      </c>
      <c r="F2930" s="1789"/>
      <c r="G2930" s="779"/>
      <c r="H2930" s="779"/>
      <c r="I2930" s="779"/>
      <c r="J2930" s="779"/>
      <c r="K2930" s="779"/>
      <c r="L2930" s="779"/>
      <c r="M2930" s="779"/>
      <c r="N2930" s="779"/>
      <c r="O2930" s="779"/>
      <c r="P2930" s="779"/>
      <c r="Q2930" s="779"/>
      <c r="R2930" s="779"/>
      <c r="S2930" s="779"/>
      <c r="T2930" s="779"/>
      <c r="U2930" s="1423"/>
      <c r="V2930" s="1423"/>
      <c r="W2930" s="1423"/>
      <c r="AG2930" s="1292" t="s">
        <v>242</v>
      </c>
      <c r="AI2930" s="1292" t="s">
        <v>872</v>
      </c>
    </row>
    <row r="2931" spans="1:38" s="1292" customFormat="1" ht="16" customHeight="1">
      <c r="A2931" s="1704">
        <f>IF(G2900="",0,1)</f>
        <v>0</v>
      </c>
      <c r="B2931" s="1629"/>
      <c r="C2931" s="1283"/>
      <c r="D2931" s="677"/>
      <c r="E2931" s="1474" t="str">
        <f t="shared" si="277"/>
        <v/>
      </c>
      <c r="F2931" s="1789"/>
      <c r="G2931" s="1309" t="str">
        <f>G$96</f>
        <v>Elément</v>
      </c>
      <c r="H2931" s="1309"/>
      <c r="I2931" s="1309"/>
      <c r="J2931" s="1309"/>
      <c r="K2931" s="1309" t="str">
        <f>K$96</f>
        <v>Mesure</v>
      </c>
      <c r="L2931" s="1309"/>
      <c r="M2931" s="1309"/>
      <c r="N2931" s="1309"/>
      <c r="O2931" s="1309"/>
      <c r="P2931" s="1309"/>
      <c r="Q2931" s="1309"/>
      <c r="R2931" s="1309" t="str">
        <f>R$96</f>
        <v>Réalisation</v>
      </c>
      <c r="S2931" s="1310" t="str">
        <f>S$96</f>
        <v>Economie</v>
      </c>
      <c r="T2931" s="1310"/>
      <c r="U2931" s="2180" t="s">
        <v>74</v>
      </c>
      <c r="V2931" s="2180"/>
      <c r="W2931" s="2180"/>
      <c r="X2931" s="1310" t="str">
        <f>X$96</f>
        <v>Economies</v>
      </c>
      <c r="AA2931" s="101" t="s">
        <v>903</v>
      </c>
      <c r="AD2931" s="101" t="s">
        <v>902</v>
      </c>
      <c r="AG2931" s="101" t="s">
        <v>532</v>
      </c>
      <c r="AI2931" s="101" t="s">
        <v>902</v>
      </c>
    </row>
    <row r="2932" spans="1:38" s="1292" customFormat="1" ht="16" customHeight="1">
      <c r="A2932" s="1704">
        <f>IF(G2900="",0,1)</f>
        <v>0</v>
      </c>
      <c r="B2932" s="1629"/>
      <c r="C2932" s="1283"/>
      <c r="D2932" s="677"/>
      <c r="E2932" s="1474" t="str">
        <f t="shared" si="277"/>
        <v/>
      </c>
      <c r="F2932" s="1789"/>
      <c r="G2932" s="1311"/>
      <c r="H2932" s="1311"/>
      <c r="I2932" s="1311"/>
      <c r="J2932" s="1311"/>
      <c r="K2932" s="1311"/>
      <c r="L2932" s="1311"/>
      <c r="M2932" s="1311"/>
      <c r="N2932" s="1311"/>
      <c r="O2932" s="1311"/>
      <c r="P2932" s="1311"/>
      <c r="Q2932" s="1311"/>
      <c r="R2932" s="1311"/>
      <c r="S2932" s="1312" t="str">
        <f>S$97</f>
        <v>calculée</v>
      </c>
      <c r="T2932" s="1312"/>
      <c r="U2932" s="1312"/>
      <c r="V2932" s="1312"/>
      <c r="W2932" s="1312"/>
      <c r="X2932" s="1312" t="str">
        <f>X$97</f>
        <v>des mesures</v>
      </c>
      <c r="Z2932" s="2165" t="s">
        <v>594</v>
      </c>
      <c r="AA2932" s="2165" t="str">
        <f>$R$40</f>
        <v>d'ici à 4 ans</v>
      </c>
      <c r="AB2932" s="2165" t="str">
        <f>$R$41</f>
        <v>d'ici à 8 ans</v>
      </c>
      <c r="AD2932" s="2165" t="str">
        <f>$R$40</f>
        <v>d'ici à 4 ans</v>
      </c>
      <c r="AE2932" s="2165" t="str">
        <f>$R$41</f>
        <v>d'ici à 8 ans</v>
      </c>
      <c r="AG2932" s="2165" t="str">
        <f>$R$40</f>
        <v>d'ici à 4 ans</v>
      </c>
      <c r="AH2932" s="2165" t="str">
        <f>$R$41</f>
        <v>d'ici à 8 ans</v>
      </c>
      <c r="AI2932" s="2165" t="str">
        <f>$R$40</f>
        <v>d'ici à 4 ans</v>
      </c>
      <c r="AJ2932" s="2165" t="str">
        <f>$R$41</f>
        <v>d'ici à 8 ans</v>
      </c>
    </row>
    <row r="2933" spans="1:38" s="1292" customFormat="1" ht="16" customHeight="1">
      <c r="A2933" s="1704">
        <f>IF(G2900="",0,1)</f>
        <v>0</v>
      </c>
      <c r="B2933" s="1629"/>
      <c r="C2933" s="1283"/>
      <c r="D2933" s="677"/>
      <c r="E2933" s="1474" t="str">
        <f t="shared" ref="E2933:E2964" si="278">IF((SUM(A2933:C2933))&gt;0,G$42,"")</f>
        <v/>
      </c>
      <c r="F2933" s="1789"/>
      <c r="G2933" s="1311"/>
      <c r="H2933" s="1311"/>
      <c r="I2933" s="1311"/>
      <c r="J2933" s="1311"/>
      <c r="K2933" s="1311"/>
      <c r="L2933" s="1311"/>
      <c r="M2933" s="1311"/>
      <c r="N2933" s="1311"/>
      <c r="O2933" s="1311"/>
      <c r="P2933" s="1311"/>
      <c r="Q2933" s="1311"/>
      <c r="R2933" s="1311"/>
      <c r="S2933" s="1312"/>
      <c r="T2933" s="1312"/>
      <c r="U2933" s="1312"/>
      <c r="V2933" s="1312"/>
      <c r="W2933" s="1312"/>
      <c r="X2933" s="1312" t="str">
        <f>X$98</f>
        <v>choisies</v>
      </c>
      <c r="Z2933" s="2165"/>
      <c r="AA2933" s="2165"/>
      <c r="AB2933" s="2165"/>
      <c r="AD2933" s="2165"/>
      <c r="AE2933" s="2165"/>
      <c r="AG2933" s="2165"/>
      <c r="AH2933" s="2165"/>
      <c r="AI2933" s="2165"/>
      <c r="AJ2933" s="2165"/>
    </row>
    <row r="2934" spans="1:38" s="1292" customFormat="1" ht="16" customHeight="1">
      <c r="A2934" s="1704">
        <f>IF(G2900="",0,1)</f>
        <v>0</v>
      </c>
      <c r="B2934" s="1629"/>
      <c r="C2934" s="1283"/>
      <c r="D2934" s="677"/>
      <c r="E2934" s="1474" t="str">
        <f t="shared" si="278"/>
        <v/>
      </c>
      <c r="F2934" s="1789"/>
      <c r="G2934" s="1313"/>
      <c r="H2934" s="1313"/>
      <c r="I2934" s="1313"/>
      <c r="J2934" s="1313"/>
      <c r="K2934" s="1313"/>
      <c r="L2934" s="1313"/>
      <c r="M2934" s="1313"/>
      <c r="N2934" s="1313"/>
      <c r="O2934" s="1313"/>
      <c r="P2934" s="1313"/>
      <c r="Q2934" s="1313"/>
      <c r="R2934" s="1313"/>
      <c r="S2934" s="1314" t="s">
        <v>5</v>
      </c>
      <c r="T2934" s="1314"/>
      <c r="U2934" s="2181" t="str">
        <f>U$99</f>
        <v>[oui/non]</v>
      </c>
      <c r="V2934" s="2181"/>
      <c r="W2934" s="2181"/>
      <c r="X2934" s="1314" t="s">
        <v>5</v>
      </c>
      <c r="Z2934" s="2165"/>
      <c r="AA2934" s="2165"/>
      <c r="AB2934" s="2165"/>
      <c r="AD2934" s="2165"/>
      <c r="AE2934" s="2165"/>
      <c r="AG2934" s="2165"/>
      <c r="AH2934" s="2165"/>
      <c r="AI2934" s="2165"/>
      <c r="AJ2934" s="2165"/>
    </row>
    <row r="2935" spans="1:38" s="1292" customFormat="1" ht="16" customHeight="1">
      <c r="A2935" s="1704">
        <f>IF(G2900="",0,1)</f>
        <v>0</v>
      </c>
      <c r="B2935" s="1629"/>
      <c r="C2935" s="1283"/>
      <c r="D2935" s="677"/>
      <c r="E2935" s="1474" t="str">
        <f t="shared" si="278"/>
        <v/>
      </c>
      <c r="F2935" s="1789"/>
      <c r="G2935" s="1311"/>
      <c r="H2935" s="1311"/>
      <c r="I2935" s="1311"/>
      <c r="J2935" s="1311"/>
      <c r="K2935" s="1311"/>
      <c r="L2935" s="1311"/>
      <c r="M2935" s="1311"/>
      <c r="N2935" s="1311"/>
      <c r="O2935" s="1311"/>
      <c r="P2935" s="1311"/>
      <c r="Q2935" s="1311"/>
      <c r="R2935" s="1311"/>
      <c r="T2935" s="1312"/>
      <c r="U2935" s="1312"/>
      <c r="V2935" s="1312"/>
      <c r="Z2935" s="2165"/>
      <c r="AA2935" s="2165"/>
      <c r="AB2935" s="2165"/>
      <c r="AD2935" s="2165"/>
      <c r="AE2935" s="2165"/>
      <c r="AG2935" s="2165"/>
      <c r="AH2935" s="2165"/>
      <c r="AI2935" s="2165"/>
      <c r="AJ2935" s="2165"/>
    </row>
    <row r="2936" spans="1:38" s="1292" customFormat="1" ht="12" customHeight="1">
      <c r="A2936" s="1704">
        <f>IF(G2900="",0,1)</f>
        <v>0</v>
      </c>
      <c r="B2936" s="1629"/>
      <c r="C2936" s="1283"/>
      <c r="D2936" s="677"/>
      <c r="E2936" s="1474" t="str">
        <f t="shared" si="278"/>
        <v/>
      </c>
      <c r="F2936" s="1789"/>
      <c r="G2936" s="1315"/>
      <c r="H2936" s="1315"/>
      <c r="I2936" s="1315"/>
      <c r="J2936" s="1315"/>
      <c r="K2936" s="1315"/>
      <c r="L2936" s="1315"/>
      <c r="M2936" s="1315"/>
      <c r="N2936" s="1315"/>
      <c r="O2936" s="1315"/>
      <c r="P2936" s="1315"/>
      <c r="Q2936" s="1315"/>
      <c r="R2936" s="1315"/>
      <c r="S2936" s="1315"/>
      <c r="T2936" s="1315"/>
      <c r="U2936" s="1312"/>
      <c r="V2936" s="1315"/>
      <c r="W2936" s="1315"/>
      <c r="X2936" s="1315"/>
      <c r="Z2936" s="2165"/>
      <c r="AA2936" s="2165"/>
      <c r="AB2936" s="2165"/>
      <c r="AD2936" s="2165"/>
      <c r="AE2936" s="2165"/>
      <c r="AG2936" s="2165"/>
      <c r="AH2936" s="2165"/>
      <c r="AI2936" s="2165"/>
      <c r="AJ2936" s="2165"/>
    </row>
    <row r="2937" spans="1:38" s="737" customFormat="1" ht="17" customHeight="1">
      <c r="A2937" s="1704">
        <f>IF(G2900="",0,1)</f>
        <v>0</v>
      </c>
      <c r="B2937" s="1655"/>
      <c r="C2937" s="1283"/>
      <c r="D2937" s="1561"/>
      <c r="E2937" s="1474" t="str">
        <f t="shared" si="278"/>
        <v/>
      </c>
      <c r="F2937" s="1789"/>
      <c r="G2937" s="1316"/>
      <c r="H2937" s="1317" t="str">
        <f>H$102</f>
        <v>Ecran thermique</v>
      </c>
      <c r="I2937" s="1317"/>
      <c r="J2937" s="1317"/>
      <c r="K2937" s="2173" t="str">
        <f>AF2900</f>
        <v/>
      </c>
      <c r="L2937" s="2173"/>
      <c r="M2937" s="2173"/>
      <c r="N2937" s="2173"/>
      <c r="O2937" s="2173"/>
      <c r="P2937" s="2173"/>
      <c r="Q2937" s="2173"/>
      <c r="R2937" s="1318" t="str">
        <f>IF(S2937=0,"",IF(BC2900=Q$40,R$40,R$41))</f>
        <v>d'ici à 8 ans</v>
      </c>
      <c r="S2937" s="1319" t="str">
        <f>AT2900</f>
        <v/>
      </c>
      <c r="T2937" s="1319"/>
      <c r="U2937" s="1319"/>
      <c r="V2937" s="527"/>
      <c r="W2937" s="1320"/>
      <c r="X2937" s="1319" t="str">
        <f>IF(V2937=V$41,0,S2937)</f>
        <v/>
      </c>
      <c r="Z2937" s="1321">
        <f>IF(S2937=0,1,IF(V2937=V$41,2,3))</f>
        <v>3</v>
      </c>
      <c r="AA2937" s="1322">
        <f>IF(R2937=AA2932,S2937,0)</f>
        <v>0</v>
      </c>
      <c r="AB2937" s="1322" t="str">
        <f>IF(R2937=AB2932,S2937,0)</f>
        <v/>
      </c>
      <c r="AC2937" s="1292"/>
      <c r="AD2937" s="1322">
        <f>IF(R2937=AD2932,X2937,0)</f>
        <v>0</v>
      </c>
      <c r="AE2937" s="1322" t="str">
        <f>IF(R2937=AE2932,X2937,0)</f>
        <v/>
      </c>
      <c r="AF2937" s="40"/>
      <c r="AG2937" s="1322">
        <f>AD2937</f>
        <v>0</v>
      </c>
      <c r="AH2937" s="1562" t="str">
        <f>AE2937</f>
        <v/>
      </c>
      <c r="AI2937" s="1563">
        <f>IF(W2937=AI2932,AC2937,0)</f>
        <v>0</v>
      </c>
      <c r="AJ2937" s="1563">
        <f>IF(W2937=AJ2932,AC2937,0)</f>
        <v>0</v>
      </c>
      <c r="AK2937" s="40"/>
      <c r="AL2937" s="40"/>
    </row>
    <row r="2938" spans="1:38" s="737" customFormat="1" ht="47" customHeight="1">
      <c r="A2938" s="1704">
        <f>IF(G2900="",0,1)</f>
        <v>0</v>
      </c>
      <c r="B2938" s="1655"/>
      <c r="C2938" s="1283"/>
      <c r="D2938" s="1561"/>
      <c r="E2938" s="1474" t="str">
        <f t="shared" si="278"/>
        <v/>
      </c>
      <c r="F2938" s="1789"/>
      <c r="G2938" s="1323"/>
      <c r="H2938" s="1324"/>
      <c r="I2938" s="1324"/>
      <c r="J2938" s="1324"/>
      <c r="K2938" s="2174"/>
      <c r="L2938" s="2174"/>
      <c r="M2938" s="2174"/>
      <c r="N2938" s="2174"/>
      <c r="O2938" s="2174"/>
      <c r="P2938" s="2174"/>
      <c r="Q2938" s="2174"/>
      <c r="R2938" s="1325"/>
      <c r="S2938" s="1326"/>
      <c r="T2938" s="1326"/>
      <c r="U2938" s="1326"/>
      <c r="V2938" s="1326"/>
      <c r="W2938" s="1326"/>
      <c r="X2938" s="1326"/>
      <c r="AC2938" s="1292"/>
      <c r="AF2938" s="40"/>
      <c r="AI2938" s="1443"/>
      <c r="AJ2938" s="1443"/>
      <c r="AK2938" s="40"/>
      <c r="AL2938" s="40"/>
    </row>
    <row r="2939" spans="1:38" s="737" customFormat="1" ht="17" customHeight="1">
      <c r="A2939" s="1704">
        <f>IF(G2900="",0,1)</f>
        <v>0</v>
      </c>
      <c r="B2939" s="1655"/>
      <c r="C2939" s="1283"/>
      <c r="D2939" s="1561"/>
      <c r="E2939" s="1474" t="str">
        <f t="shared" si="278"/>
        <v/>
      </c>
      <c r="F2939" s="1789"/>
      <c r="G2939" s="1316"/>
      <c r="H2939" s="1317" t="str">
        <f>H$104</f>
        <v>Toit</v>
      </c>
      <c r="I2939" s="1317"/>
      <c r="J2939" s="1317"/>
      <c r="K2939" s="2173" t="str">
        <f>AG2900</f>
        <v/>
      </c>
      <c r="L2939" s="2173"/>
      <c r="M2939" s="2173"/>
      <c r="N2939" s="2173"/>
      <c r="O2939" s="2173"/>
      <c r="P2939" s="2173"/>
      <c r="Q2939" s="2173"/>
      <c r="R2939" s="1318" t="str">
        <f>IF(S2939=0,"",IF(BD2900=Q$40,R$40,R$41))</f>
        <v>d'ici à 8 ans</v>
      </c>
      <c r="S2939" s="1327" t="str">
        <f>AU2900</f>
        <v/>
      </c>
      <c r="T2939" s="1327"/>
      <c r="U2939" s="1327"/>
      <c r="V2939" s="527"/>
      <c r="W2939" s="1320"/>
      <c r="X2939" s="1319" t="str">
        <f>IF(V2939=V$41,0,S2939)</f>
        <v/>
      </c>
      <c r="Z2939" s="1328">
        <f>IF(S2939=0,1,IF(V2939=V$41,2,3))</f>
        <v>3</v>
      </c>
      <c r="AA2939" s="1322">
        <f>IF(R2939=AA2932,S2939,0)</f>
        <v>0</v>
      </c>
      <c r="AB2939" s="1322" t="str">
        <f>IF(R2939=AB2932,S2939,0)</f>
        <v/>
      </c>
      <c r="AC2939" s="1292"/>
      <c r="AD2939" s="1322">
        <f>IF(R2939=AD2932,X2939,0)</f>
        <v>0</v>
      </c>
      <c r="AE2939" s="1322" t="str">
        <f>IF(R2939=AE2932,X2939,0)</f>
        <v/>
      </c>
      <c r="AF2939" s="40"/>
      <c r="AG2939" s="1322">
        <f>AD2939</f>
        <v>0</v>
      </c>
      <c r="AH2939" s="1562" t="str">
        <f>AE2939</f>
        <v/>
      </c>
      <c r="AI2939" s="1563">
        <f>IF(W2939=AI2932,AC2939,0)</f>
        <v>0</v>
      </c>
      <c r="AJ2939" s="1563">
        <f>IF(W2939=AJ2932,AC2939,0)</f>
        <v>0</v>
      </c>
      <c r="AK2939" s="40"/>
      <c r="AL2939" s="40"/>
    </row>
    <row r="2940" spans="1:38" s="737" customFormat="1" ht="92" customHeight="1">
      <c r="A2940" s="1704">
        <f>IF(G2900="",0,1)</f>
        <v>0</v>
      </c>
      <c r="B2940" s="1655"/>
      <c r="C2940" s="1283"/>
      <c r="D2940" s="1561"/>
      <c r="E2940" s="1474" t="str">
        <f t="shared" si="278"/>
        <v/>
      </c>
      <c r="F2940" s="1789"/>
      <c r="G2940" s="1323"/>
      <c r="H2940" s="1324"/>
      <c r="I2940" s="1324"/>
      <c r="J2940" s="1324"/>
      <c r="K2940" s="2174"/>
      <c r="L2940" s="2174"/>
      <c r="M2940" s="2174"/>
      <c r="N2940" s="2174"/>
      <c r="O2940" s="2174"/>
      <c r="P2940" s="2174"/>
      <c r="Q2940" s="2174"/>
      <c r="R2940" s="1325"/>
      <c r="S2940" s="1326"/>
      <c r="T2940" s="1326"/>
      <c r="U2940" s="1326"/>
      <c r="V2940" s="1326"/>
      <c r="W2940" s="1326"/>
      <c r="X2940" s="1326"/>
      <c r="AC2940" s="1292"/>
      <c r="AF2940" s="40"/>
      <c r="AI2940" s="1443"/>
      <c r="AJ2940" s="1443"/>
      <c r="AK2940" s="40"/>
      <c r="AL2940" s="40"/>
    </row>
    <row r="2941" spans="1:38" s="737" customFormat="1" ht="17" customHeight="1">
      <c r="A2941" s="1704">
        <f>IF(G2900="",0,1)</f>
        <v>0</v>
      </c>
      <c r="B2941" s="1655"/>
      <c r="C2941" s="1283"/>
      <c r="D2941" s="1561"/>
      <c r="E2941" s="1474" t="str">
        <f t="shared" si="278"/>
        <v/>
      </c>
      <c r="F2941" s="1789"/>
      <c r="G2941" s="1316"/>
      <c r="H2941" s="1317" t="str">
        <f>H$106</f>
        <v>Parois latérales et pignons</v>
      </c>
      <c r="I2941" s="1317"/>
      <c r="J2941" s="1317"/>
      <c r="K2941" s="2173" t="str">
        <f>AH2900</f>
        <v/>
      </c>
      <c r="L2941" s="2173"/>
      <c r="M2941" s="2173"/>
      <c r="N2941" s="2173"/>
      <c r="O2941" s="2173"/>
      <c r="P2941" s="2173"/>
      <c r="Q2941" s="2173"/>
      <c r="R2941" s="1318" t="str">
        <f>IF(S2941=0,"",IF(BE2900=Q$40,R$40,R$41))</f>
        <v>d'ici à 8 ans</v>
      </c>
      <c r="S2941" s="1327" t="str">
        <f>AV2900</f>
        <v/>
      </c>
      <c r="T2941" s="1327"/>
      <c r="U2941" s="1327"/>
      <c r="V2941" s="527"/>
      <c r="W2941" s="1320"/>
      <c r="X2941" s="1319" t="str">
        <f>IF(V2941=V$41,0,S2941)</f>
        <v/>
      </c>
      <c r="Z2941" s="1328">
        <f>IF(S2941=0,1,IF(V2941=V$41,2,3))</f>
        <v>3</v>
      </c>
      <c r="AA2941" s="1322">
        <f>IF(R2941=AA2932,S2941,0)</f>
        <v>0</v>
      </c>
      <c r="AB2941" s="1322" t="str">
        <f>IF(R2941=AB2932,S2941,0)</f>
        <v/>
      </c>
      <c r="AC2941" s="1292"/>
      <c r="AD2941" s="1322">
        <f>IF(R2941=AD2932,X2941,0)</f>
        <v>0</v>
      </c>
      <c r="AE2941" s="1322" t="str">
        <f>IF(R2941=AE2932,X2941,0)</f>
        <v/>
      </c>
      <c r="AF2941" s="40"/>
      <c r="AG2941" s="1322">
        <f>AD2941</f>
        <v>0</v>
      </c>
      <c r="AH2941" s="1562" t="str">
        <f>AE2941</f>
        <v/>
      </c>
      <c r="AI2941" s="1563">
        <f>IF(W2941=AI2932,AC2941,0)</f>
        <v>0</v>
      </c>
      <c r="AJ2941" s="1563">
        <f>IF(W2941=AJ2932,AC2941,0)</f>
        <v>0</v>
      </c>
      <c r="AK2941" s="40"/>
      <c r="AL2941" s="40"/>
    </row>
    <row r="2942" spans="1:38" s="737" customFormat="1" ht="34" customHeight="1">
      <c r="A2942" s="1704">
        <f>IF(G2900="",0,1)</f>
        <v>0</v>
      </c>
      <c r="B2942" s="1655"/>
      <c r="C2942" s="1283"/>
      <c r="D2942" s="1561"/>
      <c r="E2942" s="1474" t="str">
        <f t="shared" si="278"/>
        <v/>
      </c>
      <c r="F2942" s="1789"/>
      <c r="G2942" s="1323"/>
      <c r="H2942" s="1324"/>
      <c r="I2942" s="1324"/>
      <c r="J2942" s="1324"/>
      <c r="K2942" s="2174"/>
      <c r="L2942" s="2174"/>
      <c r="M2942" s="2174"/>
      <c r="N2942" s="2174"/>
      <c r="O2942" s="2174"/>
      <c r="P2942" s="2174"/>
      <c r="Q2942" s="2174"/>
      <c r="R2942" s="1325"/>
      <c r="S2942" s="1326"/>
      <c r="T2942" s="1326"/>
      <c r="U2942" s="1326"/>
      <c r="V2942" s="1326"/>
      <c r="W2942" s="1326"/>
      <c r="X2942" s="1326"/>
      <c r="AC2942" s="1292"/>
      <c r="AI2942" s="1443"/>
      <c r="AJ2942" s="1443"/>
      <c r="AK2942" s="40"/>
      <c r="AL2942" s="40"/>
    </row>
    <row r="2943" spans="1:38" s="737" customFormat="1" ht="17" customHeight="1">
      <c r="A2943" s="1704">
        <f>IF(G2900="",0,1)</f>
        <v>0</v>
      </c>
      <c r="B2943" s="1655"/>
      <c r="C2943" s="1283"/>
      <c r="D2943" s="1561"/>
      <c r="E2943" s="1474" t="str">
        <f t="shared" si="278"/>
        <v/>
      </c>
      <c r="F2943" s="1789"/>
      <c r="G2943" s="1316"/>
      <c r="H2943" s="1317" t="str">
        <f>H$108</f>
        <v>Etanchéité</v>
      </c>
      <c r="I2943" s="1317"/>
      <c r="J2943" s="1317"/>
      <c r="K2943" s="2173" t="str">
        <f>AI2900</f>
        <v/>
      </c>
      <c r="L2943" s="2173"/>
      <c r="M2943" s="2173"/>
      <c r="N2943" s="2173"/>
      <c r="O2943" s="2173"/>
      <c r="P2943" s="2173"/>
      <c r="Q2943" s="2173"/>
      <c r="R2943" s="1318" t="str">
        <f>IF(S2943=0,"",IF(BF2900=Q$40,R$40,R$41))</f>
        <v>d'ici à 8 ans</v>
      </c>
      <c r="S2943" s="1327" t="str">
        <f>AW2900</f>
        <v/>
      </c>
      <c r="T2943" s="1327"/>
      <c r="U2943" s="1327"/>
      <c r="V2943" s="527"/>
      <c r="W2943" s="1320"/>
      <c r="X2943" s="1319" t="str">
        <f>IF(V2943=V$41,0,S2943)</f>
        <v/>
      </c>
      <c r="Z2943" s="1328">
        <f>IF(S2943=0,1,IF(V2943=V$41,2,3))</f>
        <v>3</v>
      </c>
      <c r="AA2943" s="1322">
        <f>IF(R2943=AA2932,S2943,0)</f>
        <v>0</v>
      </c>
      <c r="AB2943" s="1322" t="str">
        <f>IF(R2943=AB2932,S2943,0)</f>
        <v/>
      </c>
      <c r="AC2943" s="1292"/>
      <c r="AD2943" s="1322">
        <f>IF(R2943=AD2932,X2943,0)</f>
        <v>0</v>
      </c>
      <c r="AE2943" s="1322" t="str">
        <f>IF(R2943=AE2932,X2943,0)</f>
        <v/>
      </c>
      <c r="AF2943" s="40"/>
      <c r="AG2943" s="1322">
        <f>AD2943</f>
        <v>0</v>
      </c>
      <c r="AH2943" s="1562" t="str">
        <f>AE2943</f>
        <v/>
      </c>
      <c r="AI2943" s="1563">
        <f>IF(W2943=AI2932,AC2943,0)</f>
        <v>0</v>
      </c>
      <c r="AJ2943" s="1563">
        <f>IF(W2943=AJ2932,AC2943,0)</f>
        <v>0</v>
      </c>
      <c r="AK2943" s="40"/>
      <c r="AL2943" s="40"/>
    </row>
    <row r="2944" spans="1:38" s="737" customFormat="1" ht="47" customHeight="1">
      <c r="A2944" s="1704">
        <f>IF(G2900="",0,1)</f>
        <v>0</v>
      </c>
      <c r="B2944" s="1655"/>
      <c r="C2944" s="1283"/>
      <c r="D2944" s="1561"/>
      <c r="E2944" s="1474" t="str">
        <f t="shared" si="278"/>
        <v/>
      </c>
      <c r="F2944" s="1789"/>
      <c r="G2944" s="1323"/>
      <c r="H2944" s="1324"/>
      <c r="I2944" s="1324"/>
      <c r="J2944" s="1324"/>
      <c r="K2944" s="2174"/>
      <c r="L2944" s="2174"/>
      <c r="M2944" s="2174"/>
      <c r="N2944" s="2174"/>
      <c r="O2944" s="2174"/>
      <c r="P2944" s="2174"/>
      <c r="Q2944" s="2174"/>
      <c r="R2944" s="1325"/>
      <c r="S2944" s="1326"/>
      <c r="T2944" s="1326"/>
      <c r="U2944" s="1326"/>
      <c r="V2944" s="1326"/>
      <c r="W2944" s="1326"/>
      <c r="X2944" s="1326"/>
      <c r="AC2944" s="1292"/>
      <c r="AE2944" s="40"/>
      <c r="AF2944" s="40"/>
      <c r="AH2944" s="40"/>
      <c r="AI2944" s="1443"/>
      <c r="AJ2944" s="44"/>
      <c r="AK2944" s="40"/>
      <c r="AL2944" s="40"/>
    </row>
    <row r="2945" spans="1:38" s="737" customFormat="1" ht="17" customHeight="1">
      <c r="A2945" s="1704">
        <f>IF(G2900="",0,1)</f>
        <v>0</v>
      </c>
      <c r="B2945" s="1655"/>
      <c r="C2945" s="1283"/>
      <c r="D2945" s="1561"/>
      <c r="E2945" s="1474" t="str">
        <f t="shared" si="278"/>
        <v/>
      </c>
      <c r="F2945" s="1789"/>
      <c r="G2945" s="1316"/>
      <c r="H2945" s="1317" t="str">
        <f>H$110</f>
        <v>Gestion du climat</v>
      </c>
      <c r="I2945" s="1317"/>
      <c r="J2945" s="1317"/>
      <c r="K2945" s="2173" t="str">
        <f>AJ2900</f>
        <v/>
      </c>
      <c r="L2945" s="2173"/>
      <c r="M2945" s="2173"/>
      <c r="N2945" s="2173"/>
      <c r="O2945" s="2173"/>
      <c r="P2945" s="2173"/>
      <c r="Q2945" s="2173"/>
      <c r="R2945" s="1318" t="str">
        <f>IF(S2945=0,"",IF(BG2900=Q$40,R$40,R$41))</f>
        <v>d'ici à 8 ans</v>
      </c>
      <c r="S2945" s="1327" t="str">
        <f>AX2900</f>
        <v/>
      </c>
      <c r="T2945" s="1327"/>
      <c r="U2945" s="1327"/>
      <c r="V2945" s="527"/>
      <c r="W2945" s="1320"/>
      <c r="X2945" s="1319" t="str">
        <f>IF(V2945=V$41,0,S2945)</f>
        <v/>
      </c>
      <c r="Z2945" s="1328">
        <f>IF(S2945=0,1,IF(V2945=V$41,2,3))</f>
        <v>3</v>
      </c>
      <c r="AA2945" s="1322">
        <f>IF(R2945=AA2932,S2945,0)</f>
        <v>0</v>
      </c>
      <c r="AB2945" s="1322" t="str">
        <f>IF(R2945=AB2932,S2945,0)</f>
        <v/>
      </c>
      <c r="AC2945" s="1292"/>
      <c r="AD2945" s="1322">
        <f>IF(R2945=AD2932,X2945,0)</f>
        <v>0</v>
      </c>
      <c r="AE2945" s="1322" t="str">
        <f>IF(R2945=AE2932,X2945,0)</f>
        <v/>
      </c>
      <c r="AF2945" s="40"/>
      <c r="AG2945" s="1322">
        <f>AD2945</f>
        <v>0</v>
      </c>
      <c r="AH2945" s="1562" t="str">
        <f>AE2945</f>
        <v/>
      </c>
      <c r="AI2945" s="1563">
        <f>IF(W2945=AI2932,AC2945,0)</f>
        <v>0</v>
      </c>
      <c r="AJ2945" s="1563">
        <f>IF(W2945=AJ2932,AC2945,0)</f>
        <v>0</v>
      </c>
      <c r="AK2945" s="40"/>
      <c r="AL2945" s="40"/>
    </row>
    <row r="2946" spans="1:38" s="737" customFormat="1" ht="24" customHeight="1">
      <c r="A2946" s="1704">
        <f>IF(G2900="",0,1)</f>
        <v>0</v>
      </c>
      <c r="B2946" s="1655"/>
      <c r="C2946" s="1283"/>
      <c r="D2946" s="1561"/>
      <c r="E2946" s="1474" t="str">
        <f t="shared" si="278"/>
        <v/>
      </c>
      <c r="F2946" s="1789"/>
      <c r="G2946" s="1323"/>
      <c r="H2946" s="1324"/>
      <c r="I2946" s="1324"/>
      <c r="J2946" s="1324"/>
      <c r="K2946" s="2174"/>
      <c r="L2946" s="2174"/>
      <c r="M2946" s="2174"/>
      <c r="N2946" s="2174"/>
      <c r="O2946" s="2174"/>
      <c r="P2946" s="2174"/>
      <c r="Q2946" s="2174"/>
      <c r="R2946" s="1325"/>
      <c r="S2946" s="1326"/>
      <c r="T2946" s="1326"/>
      <c r="U2946" s="1326"/>
      <c r="V2946" s="1326"/>
      <c r="W2946" s="1326"/>
      <c r="X2946" s="1326"/>
      <c r="AC2946" s="1292"/>
      <c r="AE2946" s="40"/>
      <c r="AF2946" s="40"/>
      <c r="AH2946" s="40"/>
      <c r="AJ2946" s="40"/>
      <c r="AK2946" s="40"/>
      <c r="AL2946" s="40"/>
    </row>
    <row r="2947" spans="1:38" s="737" customFormat="1" ht="17" customHeight="1">
      <c r="A2947" s="1704">
        <f>IF(G2900="",0,1)</f>
        <v>0</v>
      </c>
      <c r="B2947" s="1655"/>
      <c r="C2947" s="1283"/>
      <c r="D2947" s="1561"/>
      <c r="E2947" s="1474" t="str">
        <f t="shared" si="278"/>
        <v/>
      </c>
      <c r="F2947" s="1789"/>
      <c r="G2947" s="1316"/>
      <c r="H2947" s="1317" t="str">
        <f>H$112</f>
        <v>Isolation des conduites</v>
      </c>
      <c r="I2947" s="1317"/>
      <c r="J2947" s="1317"/>
      <c r="K2947" s="2173" t="str">
        <f>AK2900</f>
        <v/>
      </c>
      <c r="L2947" s="2173"/>
      <c r="M2947" s="2173"/>
      <c r="N2947" s="2173"/>
      <c r="O2947" s="2173"/>
      <c r="P2947" s="2173"/>
      <c r="Q2947" s="2173"/>
      <c r="R2947" s="1318" t="str">
        <f>IF(S2947=0,"",IF(BH2900=Q$40,R$40,R$41))</f>
        <v>d'ici à 8 ans</v>
      </c>
      <c r="S2947" s="1327" t="str">
        <f>AY2900</f>
        <v/>
      </c>
      <c r="T2947" s="1327"/>
      <c r="U2947" s="1327"/>
      <c r="V2947" s="527"/>
      <c r="W2947" s="1320"/>
      <c r="X2947" s="1319" t="str">
        <f>IF(V2947=V$41,0,S2947)</f>
        <v/>
      </c>
      <c r="Z2947" s="1328">
        <f>IF(S2947=0,1,IF(V2947=V$41,2,3))</f>
        <v>3</v>
      </c>
      <c r="AA2947" s="1322">
        <f>IF(R2947=AA2932,S2947,0)</f>
        <v>0</v>
      </c>
      <c r="AB2947" s="1322" t="str">
        <f>IF(R2947=AB2932,S2947,0)</f>
        <v/>
      </c>
      <c r="AC2947" s="1292"/>
      <c r="AD2947" s="1322">
        <f>IF(R2947=AD2932,X2947,0)</f>
        <v>0</v>
      </c>
      <c r="AE2947" s="1322" t="str">
        <f>IF(R2947=AE2932,X2947,0)</f>
        <v/>
      </c>
      <c r="AF2947" s="40"/>
      <c r="AH2947" s="40"/>
      <c r="AI2947" s="1322">
        <f>AD2947</f>
        <v>0</v>
      </c>
      <c r="AJ2947" s="1322" t="str">
        <f>AE2947</f>
        <v/>
      </c>
      <c r="AK2947" s="40"/>
      <c r="AL2947" s="40"/>
    </row>
    <row r="2948" spans="1:38" s="737" customFormat="1" ht="15" customHeight="1">
      <c r="A2948" s="1704">
        <f>IF(G2900="",0,1)</f>
        <v>0</v>
      </c>
      <c r="B2948" s="1655"/>
      <c r="C2948" s="1283"/>
      <c r="D2948" s="1561"/>
      <c r="E2948" s="1474" t="str">
        <f t="shared" si="278"/>
        <v/>
      </c>
      <c r="F2948" s="1789"/>
      <c r="G2948" s="1323"/>
      <c r="H2948" s="1324"/>
      <c r="I2948" s="1324"/>
      <c r="J2948" s="1324"/>
      <c r="K2948" s="2174"/>
      <c r="L2948" s="2174"/>
      <c r="M2948" s="2174"/>
      <c r="N2948" s="2174"/>
      <c r="O2948" s="2174"/>
      <c r="P2948" s="2174"/>
      <c r="Q2948" s="2174"/>
      <c r="R2948" s="1325"/>
      <c r="S2948" s="1326"/>
      <c r="T2948" s="1326"/>
      <c r="U2948" s="1326"/>
      <c r="V2948" s="1326"/>
      <c r="W2948" s="1326"/>
      <c r="X2948" s="1326"/>
      <c r="AC2948" s="1292"/>
      <c r="AE2948" s="40"/>
      <c r="AF2948" s="40"/>
      <c r="AH2948" s="40"/>
      <c r="AJ2948" s="40"/>
      <c r="AK2948" s="40"/>
      <c r="AL2948" s="40"/>
    </row>
    <row r="2949" spans="1:38" s="737" customFormat="1" ht="17" customHeight="1">
      <c r="A2949" s="1704">
        <f>IF(G2900="",0,1)</f>
        <v>0</v>
      </c>
      <c r="B2949" s="1655"/>
      <c r="C2949" s="1283"/>
      <c r="D2949" s="1561"/>
      <c r="E2949" s="1474" t="str">
        <f t="shared" si="278"/>
        <v/>
      </c>
      <c r="F2949" s="1789"/>
      <c r="G2949" s="1316"/>
      <c r="H2949" s="1317" t="str">
        <f>H$114</f>
        <v>Isolation du distributeur de chauffage</v>
      </c>
      <c r="I2949" s="1317"/>
      <c r="J2949" s="1317"/>
      <c r="K2949" s="2173" t="str">
        <f>AL2900</f>
        <v/>
      </c>
      <c r="L2949" s="2173"/>
      <c r="M2949" s="2173"/>
      <c r="N2949" s="2173"/>
      <c r="O2949" s="2173"/>
      <c r="P2949" s="2173"/>
      <c r="Q2949" s="2173"/>
      <c r="R2949" s="1318" t="str">
        <f>IF(S2949=0,"",IF(BI2900=Q$40,R$40,R$41))</f>
        <v>d'ici à 8 ans</v>
      </c>
      <c r="S2949" s="1327" t="str">
        <f>AZ2900</f>
        <v/>
      </c>
      <c r="T2949" s="1327"/>
      <c r="U2949" s="1327"/>
      <c r="V2949" s="527"/>
      <c r="W2949" s="1320"/>
      <c r="X2949" s="1319" t="str">
        <f>IF(V2949=V$41,0,S2949)</f>
        <v/>
      </c>
      <c r="Z2949" s="1328">
        <f>IF(S2949=0,1,IF(V2949=V$41,2,3))</f>
        <v>3</v>
      </c>
      <c r="AA2949" s="1322">
        <f>IF(R2949=AA$97,S2949,0)</f>
        <v>0</v>
      </c>
      <c r="AB2949" s="1322" t="str">
        <f>IF(R2949=AB$97,S2949,0)</f>
        <v/>
      </c>
      <c r="AC2949" s="1292"/>
      <c r="AD2949" s="1322">
        <f>IF(R2949=AD$97,X2949,0)</f>
        <v>0</v>
      </c>
      <c r="AE2949" s="1322" t="str">
        <f>IF(R2949=AE$97,X2949,0)</f>
        <v/>
      </c>
      <c r="AF2949" s="40"/>
      <c r="AH2949" s="40"/>
      <c r="AI2949" s="1322">
        <f>AD2949</f>
        <v>0</v>
      </c>
      <c r="AJ2949" s="1322" t="str">
        <f>AE2949</f>
        <v/>
      </c>
      <c r="AK2949" s="40"/>
      <c r="AL2949" s="40"/>
    </row>
    <row r="2950" spans="1:38" s="737" customFormat="1" ht="17" customHeight="1">
      <c r="A2950" s="1704">
        <f>IF(G2900="",0,1)</f>
        <v>0</v>
      </c>
      <c r="B2950" s="1655"/>
      <c r="C2950" s="1283"/>
      <c r="D2950" s="1561"/>
      <c r="E2950" s="1474" t="str">
        <f t="shared" si="278"/>
        <v/>
      </c>
      <c r="F2950" s="1789"/>
      <c r="G2950" s="1323"/>
      <c r="H2950" s="1324"/>
      <c r="I2950" s="1324"/>
      <c r="J2950" s="1324"/>
      <c r="K2950" s="2174"/>
      <c r="L2950" s="2174"/>
      <c r="M2950" s="2174"/>
      <c r="N2950" s="2174"/>
      <c r="O2950" s="2174"/>
      <c r="P2950" s="2174"/>
      <c r="Q2950" s="2174"/>
      <c r="R2950" s="1325"/>
      <c r="S2950" s="1326"/>
      <c r="T2950" s="1326"/>
      <c r="U2950" s="1326"/>
      <c r="V2950" s="1326"/>
      <c r="W2950" s="1326"/>
      <c r="X2950" s="1326"/>
      <c r="AC2950" s="1292"/>
      <c r="AE2950" s="40"/>
      <c r="AF2950" s="40"/>
      <c r="AH2950" s="40"/>
      <c r="AJ2950" s="40"/>
      <c r="AK2950" s="40"/>
      <c r="AL2950" s="40"/>
    </row>
    <row r="2951" spans="1:38" s="1292" customFormat="1" ht="18" customHeight="1">
      <c r="A2951" s="1704">
        <f>IF(G2900="",0,1)</f>
        <v>0</v>
      </c>
      <c r="B2951" s="1629"/>
      <c r="C2951" s="1283"/>
      <c r="D2951" s="1564">
        <f>IF(I2951="",-1,0)</f>
        <v>-1</v>
      </c>
      <c r="E2951" s="1474" t="str">
        <f t="shared" si="278"/>
        <v/>
      </c>
      <c r="F2951" s="1789"/>
      <c r="G2951" s="1329" t="str">
        <f>G$116</f>
        <v>Total</v>
      </c>
      <c r="H2951" s="1329"/>
      <c r="I2951" s="1330"/>
      <c r="J2951" s="1331"/>
      <c r="K2951" s="1332">
        <f>AK2901</f>
        <v>0</v>
      </c>
      <c r="L2951" s="1332"/>
      <c r="M2951" s="1332"/>
      <c r="N2951" s="1332"/>
      <c r="O2951" s="1332"/>
      <c r="P2951" s="1332"/>
      <c r="Q2951" s="1332"/>
      <c r="R2951" s="1332"/>
      <c r="S2951" s="1286">
        <f>SUM(S2937:S2950)</f>
        <v>0</v>
      </c>
      <c r="T2951" s="1333"/>
      <c r="U2951" s="1286"/>
      <c r="V2951" s="1286">
        <f>SUM(V2937:V2950)</f>
        <v>0</v>
      </c>
      <c r="W2951" s="1286">
        <f>SUM(W2937:W2950)</f>
        <v>0</v>
      </c>
      <c r="X2951" s="1286">
        <f>SUM(X2937:X2950)</f>
        <v>0</v>
      </c>
      <c r="Y2951" s="2"/>
      <c r="Z2951" s="2"/>
      <c r="AA2951" s="1334">
        <f>SUM(AA2937:AA2950)</f>
        <v>0</v>
      </c>
      <c r="AB2951" s="1334">
        <f>SUM(AB2937:AB2950)</f>
        <v>0</v>
      </c>
      <c r="AD2951" s="1334">
        <f>SUM(AD2937:AD2950)</f>
        <v>0</v>
      </c>
      <c r="AE2951" s="1334">
        <f>SUM(AE2937:AE2950)</f>
        <v>0</v>
      </c>
      <c r="AF2951" s="1415"/>
      <c r="AG2951" s="1334">
        <f>SUM(AG2937:AG2950)</f>
        <v>0</v>
      </c>
      <c r="AH2951" s="1334">
        <f>SUM(AH2937:AH2950)</f>
        <v>0</v>
      </c>
      <c r="AI2951" s="1334">
        <f>SUM(AI2937:AI2950)</f>
        <v>0</v>
      </c>
      <c r="AJ2951" s="1334">
        <f>SUM(AJ2937:AJ2950)</f>
        <v>0</v>
      </c>
      <c r="AK2951" s="1415"/>
      <c r="AL2951" s="1415"/>
    </row>
    <row r="2952" spans="1:38" s="731" customFormat="1" ht="25" customHeight="1">
      <c r="A2952" s="1704">
        <f>IF(G2900="",0,1)</f>
        <v>0</v>
      </c>
      <c r="B2952" s="1629"/>
      <c r="C2952" s="1283"/>
      <c r="D2952" s="1561"/>
      <c r="E2952" s="1474" t="str">
        <f t="shared" si="278"/>
        <v/>
      </c>
      <c r="F2952" s="1789"/>
      <c r="G2952" s="1315"/>
      <c r="H2952" s="1335"/>
      <c r="I2952" s="1336"/>
      <c r="J2952" s="1337"/>
      <c r="K2952" s="1338"/>
      <c r="L2952" s="1338"/>
      <c r="M2952" s="1338"/>
      <c r="N2952" s="1338"/>
      <c r="O2952" s="1338"/>
      <c r="P2952" s="1338"/>
      <c r="Q2952" s="1338"/>
      <c r="R2952" s="1338"/>
      <c r="S2952" s="1337"/>
      <c r="T2952" s="1337"/>
      <c r="U2952" s="1337"/>
      <c r="V2952" s="1339"/>
      <c r="W2952" s="989"/>
      <c r="X2952" s="2"/>
      <c r="Y2952" s="2"/>
      <c r="Z2952" s="2"/>
      <c r="AA2952" s="2"/>
      <c r="AB2952" s="2"/>
      <c r="AC2952" s="1292"/>
      <c r="AD2952" s="1415"/>
      <c r="AE2952" s="1415"/>
      <c r="AF2952" s="1415"/>
      <c r="AG2952" s="1415"/>
      <c r="AH2952" s="1415"/>
      <c r="AI2952" s="1415"/>
      <c r="AJ2952" s="1415"/>
      <c r="AK2952" s="1415"/>
      <c r="AL2952" s="1415"/>
    </row>
    <row r="2953" spans="1:38" s="1279" customFormat="1" ht="19" customHeight="1">
      <c r="A2953" s="1704">
        <f>IF(G2900="",0,1)</f>
        <v>0</v>
      </c>
      <c r="B2953" s="1704"/>
      <c r="C2953" s="1565"/>
      <c r="D2953" s="1566"/>
      <c r="E2953" s="1474" t="str">
        <f t="shared" si="278"/>
        <v/>
      </c>
      <c r="F2953" s="1789"/>
      <c r="G2953" s="1340"/>
      <c r="H2953" s="1341" t="str">
        <f>H$118</f>
        <v>Economies</v>
      </c>
      <c r="I2953" s="1342"/>
      <c r="J2953" s="1343"/>
      <c r="K2953" s="1344" t="str">
        <f>K$118</f>
        <v>Ensemble des mesures 1</v>
      </c>
      <c r="L2953" s="1345"/>
      <c r="M2953" s="1261"/>
      <c r="N2953" s="1346"/>
      <c r="O2953" s="1346"/>
      <c r="P2953" s="1346"/>
      <c r="Q2953" s="1346"/>
      <c r="R2953" s="1346"/>
      <c r="S2953" s="1347">
        <f>AA2951</f>
        <v>0</v>
      </c>
      <c r="T2953" s="1261"/>
      <c r="U2953" s="1261"/>
      <c r="V2953" s="1261"/>
      <c r="W2953" s="1348"/>
      <c r="X2953" s="1349">
        <f>AD2951</f>
        <v>0</v>
      </c>
      <c r="Y2953" s="1350"/>
      <c r="Z2953" s="1350"/>
      <c r="AA2953" s="1350"/>
      <c r="AB2953" s="1350"/>
      <c r="AC2953" s="1350"/>
    </row>
    <row r="2954" spans="1:38" s="1355" customFormat="1" ht="19" customHeight="1">
      <c r="A2954" s="1704">
        <f>IF(G2900="",0,1)</f>
        <v>0</v>
      </c>
      <c r="B2954" s="1646"/>
      <c r="C2954" s="1565"/>
      <c r="D2954" s="1567"/>
      <c r="E2954" s="1474" t="str">
        <f t="shared" si="278"/>
        <v/>
      </c>
      <c r="F2954" s="1789"/>
      <c r="G2954" s="1351"/>
      <c r="H2954" s="1352" t="s">
        <v>100</v>
      </c>
      <c r="I2954" s="1353"/>
      <c r="J2954" s="1354"/>
      <c r="K2954" s="1344" t="str">
        <f>K$119</f>
        <v>Ensemble des mesures 2</v>
      </c>
      <c r="L2954" s="1345"/>
      <c r="M2954" s="1261"/>
      <c r="N2954" s="1346"/>
      <c r="O2954" s="1346"/>
      <c r="P2954" s="1346"/>
      <c r="Q2954" s="1346"/>
      <c r="R2954" s="1346"/>
      <c r="S2954" s="1347">
        <f>AB2951</f>
        <v>0</v>
      </c>
      <c r="T2954" s="1261"/>
      <c r="U2954" s="1261"/>
      <c r="V2954" s="1261"/>
      <c r="W2954" s="1348"/>
      <c r="X2954" s="1349">
        <f>AE2951</f>
        <v>0</v>
      </c>
      <c r="Y2954" s="208"/>
      <c r="Z2954" s="208"/>
      <c r="AA2954" s="208"/>
      <c r="AB2954" s="208"/>
      <c r="AC2954" s="208"/>
      <c r="AD2954" s="198"/>
      <c r="AE2954" s="198"/>
      <c r="AF2954" s="198"/>
      <c r="AG2954" s="198"/>
      <c r="AH2954" s="198"/>
      <c r="AI2954" s="198"/>
      <c r="AJ2954" s="198"/>
      <c r="AK2954" s="198"/>
      <c r="AL2954" s="198"/>
    </row>
    <row r="2955" spans="1:38" s="1368" customFormat="1" ht="19" customHeight="1">
      <c r="A2955" s="1704">
        <f>IF(G2900="",0,1)</f>
        <v>0</v>
      </c>
      <c r="B2955" s="1709"/>
      <c r="C2955" s="1568"/>
      <c r="D2955" s="1569"/>
      <c r="E2955" s="1474" t="str">
        <f t="shared" si="278"/>
        <v/>
      </c>
      <c r="F2955" s="1789"/>
      <c r="G2955" s="1359"/>
      <c r="H2955" s="1360"/>
      <c r="I2955" s="1361"/>
      <c r="J2955" s="1360"/>
      <c r="K2955" s="1414" t="str">
        <f>K$120</f>
        <v>Total (ensemble des mesures 1+2)</v>
      </c>
      <c r="L2955" s="1363"/>
      <c r="M2955" s="1364"/>
      <c r="N2955" s="1362"/>
      <c r="O2955" s="1362"/>
      <c r="P2955" s="1362"/>
      <c r="Q2955" s="1362"/>
      <c r="R2955" s="1362"/>
      <c r="S2955" s="1365">
        <f>SUM(S2953:S2954)</f>
        <v>0</v>
      </c>
      <c r="T2955" s="1364"/>
      <c r="U2955" s="1364"/>
      <c r="V2955" s="1364"/>
      <c r="W2955" s="1366"/>
      <c r="X2955" s="1367">
        <f>SUM(X2953:X2954)</f>
        <v>0</v>
      </c>
      <c r="Y2955" s="933"/>
      <c r="Z2955" s="933"/>
      <c r="AA2955" s="933"/>
      <c r="AB2955" s="933"/>
      <c r="AC2955" s="933"/>
      <c r="AD2955" s="21"/>
      <c r="AE2955" s="21"/>
      <c r="AF2955" s="21"/>
      <c r="AG2955" s="21"/>
      <c r="AH2955" s="21"/>
      <c r="AI2955" s="21"/>
      <c r="AJ2955" s="21"/>
      <c r="AK2955" s="21"/>
      <c r="AL2955" s="21"/>
    </row>
    <row r="2956" spans="1:38" s="731" customFormat="1" ht="25" customHeight="1">
      <c r="A2956" s="1704">
        <f>IF(G2900="",0,1)</f>
        <v>0</v>
      </c>
      <c r="B2956" s="1629"/>
      <c r="C2956" s="1283"/>
      <c r="D2956" s="1561"/>
      <c r="E2956" s="1474" t="str">
        <f t="shared" si="278"/>
        <v/>
      </c>
      <c r="F2956" s="1789"/>
      <c r="G2956" s="1315"/>
      <c r="H2956" s="1335"/>
      <c r="I2956" s="1336"/>
      <c r="J2956" s="1337"/>
      <c r="K2956" s="1338"/>
      <c r="L2956" s="1338"/>
      <c r="M2956" s="1338"/>
      <c r="N2956" s="1338"/>
      <c r="O2956" s="1338"/>
      <c r="P2956" s="1338"/>
      <c r="Q2956" s="1338"/>
      <c r="R2956" s="1338"/>
      <c r="S2956" s="1337"/>
      <c r="T2956" s="1337"/>
      <c r="U2956" s="1337"/>
      <c r="V2956" s="1339"/>
      <c r="W2956" s="989"/>
      <c r="X2956" s="2"/>
      <c r="Y2956" s="2"/>
      <c r="Z2956" s="2"/>
      <c r="AA2956" s="2"/>
      <c r="AB2956" s="2"/>
      <c r="AC2956" s="1291"/>
      <c r="AD2956" s="1415"/>
      <c r="AE2956" s="1415"/>
      <c r="AF2956" s="1415"/>
      <c r="AG2956" s="1415"/>
      <c r="AH2956" s="1415"/>
      <c r="AI2956" s="1415"/>
      <c r="AJ2956" s="1415"/>
      <c r="AK2956" s="1415"/>
      <c r="AL2956" s="1415"/>
    </row>
    <row r="2957" spans="1:38" s="731" customFormat="1" ht="25" customHeight="1">
      <c r="A2957" s="1704">
        <f>IF(G2900="",0,1)</f>
        <v>0</v>
      </c>
      <c r="B2957" s="1629"/>
      <c r="C2957" s="1283"/>
      <c r="D2957" s="1561"/>
      <c r="E2957" s="1474" t="str">
        <f t="shared" si="278"/>
        <v/>
      </c>
      <c r="F2957" s="1789"/>
      <c r="G2957" s="1315"/>
      <c r="H2957" s="1619" t="s">
        <v>909</v>
      </c>
      <c r="I2957" s="1369"/>
      <c r="J2957" s="1369"/>
      <c r="K2957" s="1369"/>
      <c r="L2957" s="1369"/>
      <c r="M2957" s="1369"/>
      <c r="N2957" s="1369"/>
      <c r="O2957" s="1369"/>
      <c r="P2957" s="1369"/>
      <c r="Q2957" s="1369"/>
      <c r="R2957" s="1369"/>
      <c r="S2957" s="1369"/>
      <c r="T2957" s="1369"/>
      <c r="U2957" s="1369"/>
      <c r="V2957" s="1369"/>
      <c r="W2957" s="1369"/>
      <c r="X2957" s="2"/>
      <c r="Y2957" s="2"/>
      <c r="Z2957" s="2"/>
      <c r="AA2957" s="2"/>
      <c r="AB2957" s="2"/>
      <c r="AC2957" s="1291"/>
      <c r="AD2957" s="1415"/>
      <c r="AE2957" s="1415"/>
      <c r="AF2957" s="1415"/>
      <c r="AG2957" s="1415"/>
      <c r="AH2957" s="1415"/>
      <c r="AI2957" s="1415"/>
      <c r="AJ2957" s="1415"/>
      <c r="AK2957" s="1415"/>
      <c r="AL2957" s="1415"/>
    </row>
    <row r="2958" spans="1:38" s="731" customFormat="1" ht="84" customHeight="1">
      <c r="A2958" s="1704">
        <f>IF(G2900="",0,1)</f>
        <v>0</v>
      </c>
      <c r="B2958" s="1629"/>
      <c r="C2958" s="1283"/>
      <c r="D2958" s="1561"/>
      <c r="E2958" s="1474" t="str">
        <f t="shared" si="278"/>
        <v/>
      </c>
      <c r="F2958" s="1789"/>
      <c r="G2958" s="1315"/>
      <c r="H2958" s="2188"/>
      <c r="I2958" s="2189"/>
      <c r="J2958" s="2189"/>
      <c r="K2958" s="2189"/>
      <c r="L2958" s="2189"/>
      <c r="M2958" s="2189"/>
      <c r="N2958" s="2189"/>
      <c r="O2958" s="2189"/>
      <c r="P2958" s="2189"/>
      <c r="Q2958" s="2189"/>
      <c r="R2958" s="2189"/>
      <c r="S2958" s="2189"/>
      <c r="T2958" s="2189"/>
      <c r="U2958" s="2189"/>
      <c r="V2958" s="2189"/>
      <c r="W2958" s="2190"/>
      <c r="X2958" s="2"/>
      <c r="Y2958" s="2"/>
      <c r="Z2958" s="2"/>
      <c r="AA2958" s="2"/>
      <c r="AB2958" s="2"/>
      <c r="AC2958" s="1291"/>
      <c r="AD2958" s="1415"/>
      <c r="AE2958" s="1415"/>
      <c r="AF2958" s="1415"/>
      <c r="AG2958" s="1415"/>
      <c r="AH2958" s="1415"/>
      <c r="AI2958" s="1415"/>
      <c r="AJ2958" s="1415"/>
      <c r="AK2958" s="1415"/>
      <c r="AL2958" s="1415"/>
    </row>
    <row r="2959" spans="1:38" s="731" customFormat="1" ht="25" customHeight="1">
      <c r="A2959" s="1704">
        <f>IF(G2900="",0,1)</f>
        <v>0</v>
      </c>
      <c r="B2959" s="1629"/>
      <c r="C2959" s="1283"/>
      <c r="D2959" s="1561"/>
      <c r="E2959" s="1474" t="str">
        <f t="shared" si="278"/>
        <v/>
      </c>
      <c r="F2959" s="1789"/>
      <c r="G2959" s="1315"/>
      <c r="H2959" s="1335"/>
      <c r="I2959" s="1336"/>
      <c r="J2959" s="1336"/>
      <c r="K2959" s="1336"/>
      <c r="L2959" s="1336"/>
      <c r="M2959" s="1336"/>
      <c r="N2959" s="1336"/>
      <c r="O2959" s="1336"/>
      <c r="P2959" s="1336"/>
      <c r="Q2959" s="1336"/>
      <c r="R2959" s="1336"/>
      <c r="S2959" s="1336"/>
      <c r="T2959" s="1336"/>
      <c r="U2959" s="1336"/>
      <c r="V2959" s="1336"/>
      <c r="W2959" s="1336"/>
      <c r="X2959" s="2"/>
      <c r="Y2959" s="2"/>
      <c r="Z2959" s="2"/>
      <c r="AA2959" s="2"/>
      <c r="AB2959" s="2"/>
      <c r="AC2959" s="1291"/>
      <c r="AD2959" s="1415"/>
      <c r="AE2959" s="1415"/>
      <c r="AF2959" s="1415"/>
      <c r="AG2959" s="1415"/>
      <c r="AH2959" s="1415"/>
      <c r="AI2959" s="1415"/>
      <c r="AJ2959" s="1415"/>
      <c r="AK2959" s="1415"/>
      <c r="AL2959" s="1415"/>
    </row>
    <row r="2960" spans="1:38" s="731" customFormat="1" ht="25" customHeight="1">
      <c r="A2960" s="1704">
        <f>IF(G2900="",0,1)</f>
        <v>0</v>
      </c>
      <c r="B2960" s="1629"/>
      <c r="C2960" s="1283"/>
      <c r="D2960" s="1561"/>
      <c r="E2960" s="1474" t="str">
        <f t="shared" si="278"/>
        <v/>
      </c>
      <c r="F2960" s="1789"/>
      <c r="G2960" s="1315"/>
      <c r="H2960" s="1335"/>
      <c r="I2960" s="1336"/>
      <c r="J2960" s="1337"/>
      <c r="K2960" s="1338"/>
      <c r="L2960" s="1338"/>
      <c r="M2960" s="1338"/>
      <c r="N2960" s="1338"/>
      <c r="O2960" s="1338"/>
      <c r="P2960" s="1338"/>
      <c r="Q2960" s="1338"/>
      <c r="R2960" s="1338"/>
      <c r="S2960" s="1337"/>
      <c r="T2960" s="1337"/>
      <c r="U2960" s="1337"/>
      <c r="V2960" s="1339"/>
      <c r="W2960" s="989"/>
      <c r="X2960" s="2"/>
      <c r="Y2960" s="2"/>
      <c r="Z2960" s="2"/>
      <c r="AA2960" s="2"/>
      <c r="AB2960" s="2"/>
      <c r="AC2960" s="1291"/>
      <c r="AD2960" s="1415"/>
      <c r="AE2960" s="1415"/>
      <c r="AF2960" s="1415"/>
      <c r="AG2960" s="1415"/>
      <c r="AH2960" s="1415"/>
      <c r="AI2960" s="1415"/>
      <c r="AJ2960" s="1415"/>
      <c r="AK2960" s="1415"/>
      <c r="AL2960" s="1415"/>
    </row>
    <row r="2961" spans="1:38" s="731" customFormat="1" ht="25" customHeight="1">
      <c r="A2961" s="1704">
        <f>IF(G2900="",0,1)</f>
        <v>0</v>
      </c>
      <c r="B2961" s="1629"/>
      <c r="C2961" s="1283"/>
      <c r="D2961" s="1561"/>
      <c r="E2961" s="1474" t="str">
        <f t="shared" si="278"/>
        <v/>
      </c>
      <c r="F2961" s="1789"/>
      <c r="G2961" s="1315"/>
      <c r="H2961" s="1335"/>
      <c r="I2961" s="1336"/>
      <c r="J2961" s="1337"/>
      <c r="K2961" s="1338"/>
      <c r="L2961" s="1338"/>
      <c r="M2961" s="1338"/>
      <c r="N2961" s="1338"/>
      <c r="O2961" s="1338"/>
      <c r="P2961" s="1338"/>
      <c r="Q2961" s="1338"/>
      <c r="R2961" s="1338"/>
      <c r="S2961" s="1337"/>
      <c r="T2961" s="1337"/>
      <c r="U2961" s="1337"/>
      <c r="V2961" s="1339"/>
      <c r="W2961" s="989"/>
      <c r="X2961" s="2"/>
      <c r="Y2961" s="2"/>
      <c r="Z2961" s="2"/>
      <c r="AA2961" s="2"/>
      <c r="AB2961" s="2"/>
      <c r="AC2961" s="1291"/>
      <c r="AD2961" s="1415"/>
      <c r="AE2961" s="1415"/>
      <c r="AF2961" s="1415"/>
      <c r="AG2961" s="1415"/>
      <c r="AH2961" s="1415"/>
      <c r="AI2961" s="1415"/>
      <c r="AJ2961" s="1415"/>
      <c r="AK2961" s="1415"/>
      <c r="AL2961" s="1415"/>
    </row>
    <row r="2962" spans="1:38" s="1292" customFormat="1" ht="24" thickBot="1">
      <c r="A2962" s="1704">
        <f>IF(G2900="",0,1)</f>
        <v>0</v>
      </c>
      <c r="B2962" s="1629"/>
      <c r="C2962" s="1283"/>
      <c r="D2962" s="1561"/>
      <c r="E2962" s="1474" t="str">
        <f t="shared" si="278"/>
        <v/>
      </c>
      <c r="F2962" s="1789"/>
      <c r="G2962" s="777" t="str">
        <f>CONCATENATE(G2900, G$39)</f>
        <v>: Contrôle d'optimisation énergétique</v>
      </c>
      <c r="H2962" s="777"/>
      <c r="I2962" s="777"/>
      <c r="J2962" s="777"/>
      <c r="K2962" s="777"/>
      <c r="L2962" s="777"/>
      <c r="M2962" s="777"/>
      <c r="N2962" s="777"/>
      <c r="O2962" s="777"/>
      <c r="P2962" s="777"/>
      <c r="Q2962" s="777"/>
      <c r="R2962" s="777"/>
      <c r="S2962" s="777"/>
      <c r="T2962" s="777"/>
      <c r="U2962" s="2175"/>
      <c r="V2962" s="2175"/>
      <c r="W2962" s="1570"/>
      <c r="X2962" s="2"/>
      <c r="Y2962" s="2"/>
      <c r="Z2962" s="2"/>
      <c r="AA2962" s="2"/>
      <c r="AB2962" s="2"/>
      <c r="AC2962" s="1291"/>
      <c r="AD2962" s="1415"/>
    </row>
    <row r="2963" spans="1:38" s="731" customFormat="1" ht="25" customHeight="1">
      <c r="A2963" s="1704">
        <f>IF(G2900="",0,1)</f>
        <v>0</v>
      </c>
      <c r="B2963" s="1629"/>
      <c r="C2963" s="1283"/>
      <c r="D2963" s="1561"/>
      <c r="E2963" s="1474" t="str">
        <f t="shared" si="278"/>
        <v/>
      </c>
      <c r="F2963" s="1789"/>
      <c r="G2963" s="1315"/>
      <c r="H2963" s="1335"/>
      <c r="I2963" s="1336"/>
      <c r="J2963" s="1337"/>
      <c r="K2963" s="1338"/>
      <c r="L2963" s="1338"/>
      <c r="M2963" s="1338"/>
      <c r="N2963" s="1338"/>
      <c r="O2963" s="1338"/>
      <c r="P2963" s="1338"/>
      <c r="Q2963" s="1338"/>
      <c r="R2963" s="1338"/>
      <c r="S2963" s="1337"/>
      <c r="T2963" s="1337"/>
      <c r="U2963" s="1337"/>
      <c r="V2963" s="1339"/>
      <c r="W2963" s="989"/>
      <c r="X2963" s="2"/>
      <c r="Y2963" s="2"/>
      <c r="Z2963" s="2"/>
      <c r="AA2963" s="2"/>
      <c r="AB2963" s="2"/>
      <c r="AC2963" s="1291"/>
      <c r="AD2963" s="1415"/>
      <c r="AE2963" s="1415"/>
      <c r="AF2963" s="1415"/>
      <c r="AG2963" s="1415"/>
      <c r="AH2963" s="1415"/>
      <c r="AI2963" s="1415"/>
      <c r="AJ2963" s="1415"/>
      <c r="AK2963" s="1415"/>
      <c r="AL2963" s="1415"/>
    </row>
    <row r="2964" spans="1:38" s="731" customFormat="1" ht="25" customHeight="1">
      <c r="A2964" s="1704">
        <f>IF(G2900="",0,1)</f>
        <v>0</v>
      </c>
      <c r="B2964" s="1629"/>
      <c r="C2964" s="1283"/>
      <c r="D2964" s="1561"/>
      <c r="E2964" s="1474" t="str">
        <f t="shared" si="278"/>
        <v/>
      </c>
      <c r="F2964" s="1789"/>
      <c r="G2964" s="1571" t="str">
        <f>G$129</f>
        <v>Réalisez les mesures d'optimisation énergétique au moins 1 x par an - au mieux avant la période de chauffe.</v>
      </c>
      <c r="H2964" s="1335"/>
      <c r="I2964" s="1336"/>
      <c r="J2964" s="1337"/>
      <c r="K2964" s="1338"/>
      <c r="L2964" s="1338"/>
      <c r="M2964" s="1338"/>
      <c r="N2964" s="1338"/>
      <c r="O2964" s="1338"/>
      <c r="P2964" s="1338"/>
      <c r="Q2964" s="1338"/>
      <c r="R2964" s="1338"/>
      <c r="S2964" s="1337"/>
      <c r="T2964" s="1337"/>
      <c r="U2964" s="1337"/>
      <c r="V2964" s="1339"/>
      <c r="W2964" s="989"/>
      <c r="X2964" s="2"/>
      <c r="Y2964" s="2"/>
      <c r="Z2964" s="2"/>
      <c r="AA2964" s="2"/>
      <c r="AB2964" s="2"/>
      <c r="AC2964" s="1291"/>
      <c r="AD2964" s="1415"/>
      <c r="AE2964" s="1415"/>
      <c r="AF2964" s="1415"/>
      <c r="AG2964" s="1415"/>
      <c r="AH2964" s="1415"/>
      <c r="AI2964" s="1415"/>
      <c r="AJ2964" s="1415"/>
      <c r="AK2964" s="1415"/>
      <c r="AL2964" s="1415"/>
    </row>
    <row r="2965" spans="1:38" s="731" customFormat="1" ht="25" customHeight="1">
      <c r="A2965" s="1704">
        <f>IF(G2900="",0,1)</f>
        <v>0</v>
      </c>
      <c r="B2965" s="1629"/>
      <c r="C2965" s="1283"/>
      <c r="D2965" s="1561"/>
      <c r="E2965" s="1474" t="str">
        <f t="shared" ref="E2965:E2998" si="279">IF((SUM(A2965:C2965))&gt;0,G$42,"")</f>
        <v/>
      </c>
      <c r="F2965" s="1789"/>
      <c r="G2965" s="1571"/>
      <c r="H2965" s="1335"/>
      <c r="I2965" s="1336"/>
      <c r="J2965" s="1337"/>
      <c r="K2965" s="1338"/>
      <c r="L2965" s="1338"/>
      <c r="M2965" s="1338"/>
      <c r="N2965" s="1338"/>
      <c r="O2965" s="1338"/>
      <c r="P2965" s="1338"/>
      <c r="Q2965" s="1338"/>
      <c r="R2965" s="1338"/>
      <c r="S2965" s="1572" t="str">
        <f>S$130</f>
        <v>Réalisé</v>
      </c>
      <c r="V2965" s="955" t="str">
        <f>V$130</f>
        <v>Nom, date</v>
      </c>
      <c r="W2965" s="989"/>
      <c r="X2965" s="2"/>
      <c r="Y2965" s="2"/>
      <c r="Z2965" s="2"/>
      <c r="AA2965" s="2"/>
      <c r="AB2965" s="2"/>
      <c r="AC2965" s="1291"/>
      <c r="AD2965" s="1415"/>
      <c r="AE2965" s="1415"/>
      <c r="AF2965" s="1415"/>
      <c r="AG2965" s="1415"/>
      <c r="AH2965" s="1415"/>
      <c r="AI2965" s="1415"/>
      <c r="AJ2965" s="1415"/>
      <c r="AK2965" s="1415"/>
      <c r="AL2965" s="1415"/>
    </row>
    <row r="2966" spans="1:38" s="731" customFormat="1" ht="25" customHeight="1">
      <c r="A2966" s="1704">
        <f>IF(G2900="",0,1)</f>
        <v>0</v>
      </c>
      <c r="B2966" s="1629"/>
      <c r="C2966" s="1283"/>
      <c r="D2966" s="1561"/>
      <c r="E2966" s="1474" t="str">
        <f t="shared" si="279"/>
        <v/>
      </c>
      <c r="F2966" s="1789"/>
      <c r="G2966" s="1335" t="str">
        <f>G$131</f>
        <v>2.1 Etanchéité</v>
      </c>
      <c r="H2966" s="1335"/>
      <c r="I2966" s="1336"/>
      <c r="J2966" s="1337"/>
      <c r="K2966" s="1338"/>
      <c r="L2966" s="1338"/>
      <c r="M2966" s="1338"/>
      <c r="N2966" s="1338"/>
      <c r="O2966" s="1338"/>
      <c r="P2966" s="1338"/>
      <c r="Q2966" s="1338"/>
      <c r="R2966" s="1338"/>
      <c r="S2966" s="1337"/>
      <c r="T2966" s="1337"/>
      <c r="U2966" s="1337"/>
      <c r="V2966" s="1339"/>
      <c r="W2966" s="1339"/>
      <c r="X2966" s="1339"/>
      <c r="Y2966" s="2"/>
      <c r="Z2966" s="2"/>
      <c r="AA2966" s="2"/>
      <c r="AB2966" s="2"/>
      <c r="AC2966" s="1291"/>
      <c r="AD2966" s="1415"/>
      <c r="AE2966" s="1415"/>
      <c r="AF2966" s="1415"/>
      <c r="AG2966" s="1415"/>
      <c r="AH2966" s="1415"/>
      <c r="AI2966" s="1415"/>
      <c r="AJ2966" s="1415"/>
      <c r="AK2966" s="1415"/>
      <c r="AL2966" s="1415"/>
    </row>
    <row r="2967" spans="1:38" s="731" customFormat="1" ht="19" customHeight="1">
      <c r="A2967" s="1704">
        <f>IF(G2900="",0,1)</f>
        <v>0</v>
      </c>
      <c r="B2967" s="1629"/>
      <c r="C2967" s="1283"/>
      <c r="D2967" s="1561"/>
      <c r="E2967" s="1474" t="str">
        <f t="shared" si="279"/>
        <v/>
      </c>
      <c r="F2967" s="1789"/>
      <c r="G2967" s="1573" t="s">
        <v>9</v>
      </c>
      <c r="H2967" s="1574" t="str">
        <f>BT2900</f>
        <v/>
      </c>
      <c r="I2967" s="1575"/>
      <c r="J2967" s="1576"/>
      <c r="K2967" s="1577"/>
      <c r="L2967" s="1578"/>
      <c r="M2967" s="1578"/>
      <c r="N2967" s="1578"/>
      <c r="O2967" s="1578"/>
      <c r="P2967" s="1578"/>
      <c r="Q2967" s="1578"/>
      <c r="R2967" s="1578"/>
      <c r="S2967" s="1578"/>
      <c r="T2967" s="1578"/>
      <c r="U2967" s="1576"/>
      <c r="V2967" s="1579"/>
      <c r="W2967" s="1579"/>
      <c r="X2967" s="1579"/>
      <c r="Y2967" s="2"/>
      <c r="Z2967" s="2"/>
      <c r="AA2967" s="2"/>
      <c r="AB2967" s="2"/>
      <c r="AC2967" s="1291"/>
      <c r="AD2967" s="1415"/>
      <c r="AE2967" s="1415"/>
      <c r="AF2967" s="1415"/>
      <c r="AG2967" s="1415"/>
      <c r="AH2967" s="1415"/>
      <c r="AI2967" s="1415"/>
      <c r="AJ2967" s="1415"/>
      <c r="AK2967" s="1415"/>
      <c r="AL2967" s="1415"/>
    </row>
    <row r="2968" spans="1:38" s="731" customFormat="1" ht="20" customHeight="1">
      <c r="A2968" s="1704">
        <f>IF(G2900="",0,1)</f>
        <v>0</v>
      </c>
      <c r="B2968" s="1629"/>
      <c r="C2968" s="1283"/>
      <c r="D2968" s="1561"/>
      <c r="E2968" s="1474" t="str">
        <f t="shared" si="279"/>
        <v/>
      </c>
      <c r="F2968" s="1789"/>
      <c r="G2968" s="1573"/>
      <c r="H2968" s="1335"/>
      <c r="I2968" s="2176" t="s">
        <v>528</v>
      </c>
      <c r="J2968" s="2176"/>
      <c r="K2968" s="1338"/>
      <c r="L2968" s="1338"/>
      <c r="M2968" s="1338"/>
      <c r="N2968" s="1338"/>
      <c r="O2968" s="1338"/>
      <c r="P2968" s="1337"/>
      <c r="Q2968" s="1337"/>
      <c r="U2968" s="1580"/>
      <c r="V2968" s="1580"/>
      <c r="W2968" s="1580"/>
      <c r="X2968" s="1580"/>
      <c r="Y2968" s="2"/>
      <c r="Z2968" s="2"/>
      <c r="AA2968" s="2"/>
      <c r="AB2968" s="2"/>
      <c r="AC2968" s="1291"/>
      <c r="AD2968" s="1415"/>
      <c r="AE2968" s="1415"/>
      <c r="AF2968" s="1415"/>
      <c r="AG2968" s="1415"/>
      <c r="AH2968" s="1415"/>
      <c r="AI2968" s="1415"/>
      <c r="AJ2968" s="1415"/>
      <c r="AK2968" s="1415"/>
      <c r="AL2968" s="1415"/>
    </row>
    <row r="2969" spans="1:38" s="731" customFormat="1" ht="25" customHeight="1">
      <c r="A2969" s="1704">
        <f>IF(G2900="",0,1)</f>
        <v>0</v>
      </c>
      <c r="B2969" s="1629"/>
      <c r="C2969" s="1283"/>
      <c r="D2969" s="1561"/>
      <c r="E2969" s="1474" t="str">
        <f t="shared" si="279"/>
        <v/>
      </c>
      <c r="F2969" s="1789"/>
      <c r="G2969" s="1573"/>
      <c r="H2969" s="1335"/>
      <c r="I2969" s="2176" t="s">
        <v>529</v>
      </c>
      <c r="J2969" s="2176"/>
      <c r="K2969" s="2177" t="str">
        <f>K$134</f>
        <v xml:space="preserve"> Améliorez l'étanchéité des portes en renforçant les joints.</v>
      </c>
      <c r="L2969" s="2177"/>
      <c r="M2969" s="2177"/>
      <c r="N2969" s="2177"/>
      <c r="O2969" s="2177"/>
      <c r="P2969" s="2177"/>
      <c r="Q2969" s="2177"/>
      <c r="R2969" s="2177"/>
      <c r="S2969" s="1581" t="s">
        <v>16</v>
      </c>
      <c r="T2969" s="1582"/>
      <c r="U2969" s="1580"/>
      <c r="V2969" s="1583"/>
      <c r="W2969" s="1584"/>
      <c r="X2969" s="1585"/>
      <c r="Y2969" s="2"/>
      <c r="Z2969" s="2"/>
      <c r="AA2969" s="2"/>
      <c r="AB2969" s="2"/>
      <c r="AC2969" s="1291"/>
      <c r="AD2969" s="1415"/>
      <c r="AE2969" s="1415"/>
      <c r="AF2969" s="1415"/>
      <c r="AG2969" s="1415"/>
      <c r="AH2969" s="1415"/>
      <c r="AI2969" s="1415"/>
      <c r="AJ2969" s="1415"/>
      <c r="AK2969" s="1415"/>
      <c r="AL2969" s="1415"/>
    </row>
    <row r="2970" spans="1:38" s="731" customFormat="1" ht="6" customHeight="1">
      <c r="A2970" s="1704">
        <f>IF(G2900="",0,1)</f>
        <v>0</v>
      </c>
      <c r="B2970" s="1629"/>
      <c r="C2970" s="1283"/>
      <c r="D2970" s="1561"/>
      <c r="E2970" s="1474" t="str">
        <f t="shared" si="279"/>
        <v/>
      </c>
      <c r="F2970" s="1789"/>
      <c r="G2970" s="1573"/>
      <c r="H2970" s="1335"/>
      <c r="I2970" s="1586"/>
      <c r="J2970" s="1586"/>
      <c r="K2970" s="1587"/>
      <c r="L2970" s="1587"/>
      <c r="M2970" s="1587"/>
      <c r="N2970" s="1587"/>
      <c r="O2970" s="1587"/>
      <c r="P2970" s="1587"/>
      <c r="Q2970" s="1587"/>
      <c r="R2970" s="1338"/>
      <c r="S2970" s="1337"/>
      <c r="T2970" s="1588"/>
      <c r="U2970" s="1582"/>
      <c r="V2970" s="1339"/>
      <c r="W2970" s="1339"/>
      <c r="X2970" s="1339"/>
      <c r="Y2970" s="2"/>
      <c r="Z2970" s="2"/>
      <c r="AA2970" s="2"/>
      <c r="AB2970" s="2"/>
      <c r="AC2970" s="1291"/>
      <c r="AD2970" s="1415"/>
      <c r="AE2970" s="1415"/>
      <c r="AF2970" s="1415"/>
      <c r="AG2970" s="1415"/>
      <c r="AH2970" s="1415"/>
      <c r="AI2970" s="1415"/>
      <c r="AJ2970" s="1415"/>
      <c r="AK2970" s="1415"/>
      <c r="AL2970" s="1415"/>
    </row>
    <row r="2971" spans="1:38" s="731" customFormat="1" ht="19" customHeight="1">
      <c r="A2971" s="1704">
        <f>IF(G2900="",0,1)</f>
        <v>0</v>
      </c>
      <c r="B2971" s="1629"/>
      <c r="C2971" s="1283"/>
      <c r="D2971" s="1561"/>
      <c r="E2971" s="1474" t="str">
        <f t="shared" si="279"/>
        <v/>
      </c>
      <c r="F2971" s="1789"/>
      <c r="G2971" s="1573" t="s">
        <v>9</v>
      </c>
      <c r="H2971" s="1574" t="str">
        <f>BU2900</f>
        <v/>
      </c>
      <c r="I2971" s="1575"/>
      <c r="J2971" s="1576"/>
      <c r="K2971" s="1577"/>
      <c r="L2971" s="1578"/>
      <c r="M2971" s="1578"/>
      <c r="N2971" s="1578"/>
      <c r="O2971" s="1578"/>
      <c r="P2971" s="1578"/>
      <c r="Q2971" s="1578"/>
      <c r="R2971" s="1578"/>
      <c r="S2971" s="1578"/>
      <c r="T2971" s="1578"/>
      <c r="U2971" s="1576"/>
      <c r="V2971" s="1579"/>
      <c r="W2971" s="1579"/>
      <c r="X2971" s="1579"/>
      <c r="Y2971" s="2"/>
      <c r="Z2971" s="2"/>
      <c r="AA2971" s="2"/>
      <c r="AB2971" s="2"/>
      <c r="AC2971" s="1291"/>
      <c r="AD2971" s="1415"/>
      <c r="AE2971" s="1415"/>
      <c r="AF2971" s="1415"/>
      <c r="AG2971" s="1415"/>
      <c r="AH2971" s="1415"/>
      <c r="AI2971" s="1415"/>
      <c r="AJ2971" s="1415"/>
      <c r="AK2971" s="1415"/>
      <c r="AL2971" s="1415"/>
    </row>
    <row r="2972" spans="1:38" s="731" customFormat="1" ht="19" customHeight="1">
      <c r="A2972" s="1704">
        <f>IF(G2900="",0,1)</f>
        <v>0</v>
      </c>
      <c r="B2972" s="1629"/>
      <c r="C2972" s="1283"/>
      <c r="D2972" s="1561"/>
      <c r="E2972" s="1474" t="str">
        <f t="shared" si="279"/>
        <v/>
      </c>
      <c r="F2972" s="1789"/>
      <c r="G2972" s="1571"/>
      <c r="H2972" s="1335"/>
      <c r="I2972" s="2176" t="s">
        <v>528</v>
      </c>
      <c r="J2972" s="2176"/>
      <c r="K2972" s="1338"/>
      <c r="L2972" s="1338"/>
      <c r="M2972" s="1338"/>
      <c r="N2972" s="1338"/>
      <c r="O2972" s="1338"/>
      <c r="P2972" s="1337"/>
      <c r="Q2972" s="1337"/>
      <c r="U2972" s="1580"/>
      <c r="V2972" s="1580"/>
      <c r="W2972" s="1580"/>
      <c r="X2972" s="1580"/>
      <c r="Y2972" s="2"/>
      <c r="Z2972" s="2"/>
      <c r="AA2972" s="2"/>
      <c r="AB2972" s="2"/>
      <c r="AC2972" s="1291"/>
      <c r="AD2972" s="1415"/>
      <c r="AE2972" s="1415"/>
      <c r="AF2972" s="1415"/>
      <c r="AG2972" s="1415"/>
      <c r="AH2972" s="1415"/>
      <c r="AI2972" s="1415"/>
      <c r="AJ2972" s="1415"/>
      <c r="AK2972" s="1415"/>
      <c r="AL2972" s="1415"/>
    </row>
    <row r="2973" spans="1:38" s="731" customFormat="1" ht="31" customHeight="1">
      <c r="A2973" s="1704">
        <f>IF(G2900="",0,1)</f>
        <v>0</v>
      </c>
      <c r="B2973" s="1629"/>
      <c r="C2973" s="1283"/>
      <c r="D2973" s="1561"/>
      <c r="E2973" s="1474" t="str">
        <f t="shared" si="279"/>
        <v/>
      </c>
      <c r="F2973" s="1789"/>
      <c r="G2973" s="1571"/>
      <c r="H2973" s="1335"/>
      <c r="I2973" s="2176" t="s">
        <v>529</v>
      </c>
      <c r="J2973" s="2176"/>
      <c r="K2973" s="2178" t="str">
        <f>BV2900</f>
        <v/>
      </c>
      <c r="L2973" s="2177"/>
      <c r="M2973" s="2177"/>
      <c r="N2973" s="2177"/>
      <c r="O2973" s="2177"/>
      <c r="P2973" s="2177"/>
      <c r="Q2973" s="2177"/>
      <c r="R2973" s="2177"/>
      <c r="S2973" s="1581" t="s">
        <v>16</v>
      </c>
      <c r="T2973" s="1582"/>
      <c r="U2973" s="1580"/>
      <c r="V2973" s="1583"/>
      <c r="W2973" s="1584"/>
      <c r="X2973" s="1585"/>
      <c r="Y2973" s="2"/>
      <c r="Z2973" s="2"/>
      <c r="AA2973" s="2"/>
      <c r="AB2973" s="2"/>
      <c r="AC2973" s="1291"/>
      <c r="AD2973" s="1415"/>
      <c r="AE2973" s="1415"/>
      <c r="AF2973" s="1415"/>
      <c r="AG2973" s="1415"/>
      <c r="AH2973" s="1415"/>
      <c r="AI2973" s="1415"/>
      <c r="AJ2973" s="1415"/>
      <c r="AK2973" s="1415"/>
      <c r="AL2973" s="1415"/>
    </row>
    <row r="2974" spans="1:38" s="731" customFormat="1" ht="6" customHeight="1">
      <c r="A2974" s="1704">
        <f>IF(G2900="",0,1)</f>
        <v>0</v>
      </c>
      <c r="B2974" s="1629"/>
      <c r="C2974" s="1283"/>
      <c r="D2974" s="1561"/>
      <c r="E2974" s="1474" t="str">
        <f t="shared" si="279"/>
        <v/>
      </c>
      <c r="F2974" s="1789"/>
      <c r="G2974" s="1571"/>
      <c r="H2974" s="1335"/>
      <c r="I2974" s="1586"/>
      <c r="J2974" s="1586"/>
      <c r="K2974" s="1587"/>
      <c r="L2974" s="1587"/>
      <c r="M2974" s="1587"/>
      <c r="N2974" s="1587"/>
      <c r="O2974" s="1587"/>
      <c r="P2974" s="1587"/>
      <c r="Q2974" s="1587"/>
      <c r="R2974" s="1338"/>
      <c r="S2974" s="1337"/>
      <c r="T2974" s="1582"/>
      <c r="U2974" s="1582"/>
      <c r="V2974" s="1339"/>
      <c r="W2974" s="1339"/>
      <c r="X2974" s="1339"/>
      <c r="Y2974" s="2"/>
      <c r="Z2974" s="2"/>
      <c r="AA2974" s="2"/>
      <c r="AB2974" s="2"/>
      <c r="AC2974" s="1291"/>
      <c r="AD2974" s="1415"/>
      <c r="AE2974" s="1415"/>
      <c r="AF2974" s="1415"/>
      <c r="AG2974" s="1415"/>
      <c r="AH2974" s="1415"/>
      <c r="AI2974" s="1415"/>
      <c r="AJ2974" s="1415"/>
      <c r="AK2974" s="1415"/>
      <c r="AL2974" s="1415"/>
    </row>
    <row r="2975" spans="1:38" s="731" customFormat="1" ht="17" customHeight="1">
      <c r="A2975" s="1704">
        <f>IF(G2900="",0,1)</f>
        <v>0</v>
      </c>
      <c r="B2975" s="1629"/>
      <c r="C2975" s="1283"/>
      <c r="D2975" s="1561"/>
      <c r="E2975" s="1474" t="str">
        <f t="shared" si="279"/>
        <v/>
      </c>
      <c r="F2975" s="1789"/>
      <c r="G2975" s="1571"/>
      <c r="H2975" s="1589"/>
      <c r="I2975" s="1590"/>
      <c r="J2975" s="1590"/>
      <c r="K2975" s="1591"/>
      <c r="L2975" s="1591"/>
      <c r="M2975" s="1591"/>
      <c r="N2975" s="1591"/>
      <c r="O2975" s="1591"/>
      <c r="P2975" s="1591"/>
      <c r="Q2975" s="1591"/>
      <c r="R2975" s="1592"/>
      <c r="S2975" s="1593"/>
      <c r="T2975" s="1594"/>
      <c r="U2975" s="1594"/>
      <c r="V2975" s="1595"/>
      <c r="W2975" s="1595"/>
      <c r="X2975" s="1595"/>
      <c r="Y2975" s="2"/>
      <c r="Z2975" s="2"/>
      <c r="AA2975" s="2"/>
      <c r="AB2975" s="2"/>
      <c r="AC2975" s="1291"/>
      <c r="AD2975" s="1415"/>
      <c r="AE2975" s="1415"/>
      <c r="AF2975" s="1415"/>
      <c r="AG2975" s="1415"/>
      <c r="AH2975" s="1415"/>
      <c r="AI2975" s="1415"/>
      <c r="AJ2975" s="1415"/>
      <c r="AK2975" s="1415"/>
      <c r="AL2975" s="1415"/>
    </row>
    <row r="2976" spans="1:38" s="731" customFormat="1" ht="25" customHeight="1">
      <c r="A2976" s="1704">
        <f>IF(G2900="",0,1)</f>
        <v>0</v>
      </c>
      <c r="B2976" s="1629"/>
      <c r="C2976" s="1283"/>
      <c r="D2976" s="1561"/>
      <c r="E2976" s="1474" t="str">
        <f t="shared" si="279"/>
        <v/>
      </c>
      <c r="F2976" s="1789"/>
      <c r="G2976" s="1335" t="str">
        <f>G$141</f>
        <v>2.2 Sonde</v>
      </c>
      <c r="H2976" s="1335"/>
      <c r="I2976" s="1336"/>
      <c r="J2976" s="1337"/>
      <c r="K2976" s="1338"/>
      <c r="L2976" s="1338"/>
      <c r="M2976" s="1338"/>
      <c r="N2976" s="1338"/>
      <c r="O2976" s="1338"/>
      <c r="P2976" s="1338"/>
      <c r="Q2976" s="1338"/>
      <c r="R2976" s="1338"/>
      <c r="S2976" s="1337"/>
      <c r="T2976" s="1337"/>
      <c r="U2976" s="1337"/>
      <c r="V2976" s="1339"/>
      <c r="W2976" s="1339"/>
      <c r="X2976" s="1339"/>
      <c r="Y2976" s="2"/>
      <c r="Z2976" s="2"/>
      <c r="AA2976" s="2"/>
      <c r="AB2976" s="2"/>
      <c r="AC2976" s="1291"/>
      <c r="AD2976" s="1415"/>
      <c r="AE2976" s="1415"/>
      <c r="AF2976" s="1415"/>
      <c r="AG2976" s="1415"/>
      <c r="AH2976" s="1415"/>
      <c r="AI2976" s="1415"/>
      <c r="AJ2976" s="1415"/>
      <c r="AK2976" s="1415"/>
      <c r="AL2976" s="1415"/>
    </row>
    <row r="2977" spans="1:38" s="731" customFormat="1" ht="19" customHeight="1">
      <c r="A2977" s="1704">
        <f>IF(G2900="",0,1)</f>
        <v>0</v>
      </c>
      <c r="B2977" s="1629"/>
      <c r="C2977" s="1283"/>
      <c r="D2977" s="1561"/>
      <c r="E2977" s="1474" t="str">
        <f t="shared" si="279"/>
        <v/>
      </c>
      <c r="F2977" s="1789"/>
      <c r="G2977" s="1573" t="s">
        <v>9</v>
      </c>
      <c r="H2977" s="1596" t="str">
        <f>BW2900</f>
        <v/>
      </c>
      <c r="I2977" s="1575"/>
      <c r="J2977" s="1576"/>
      <c r="K2977" s="1577"/>
      <c r="L2977" s="1578"/>
      <c r="M2977" s="1578"/>
      <c r="N2977" s="1578"/>
      <c r="O2977" s="1578"/>
      <c r="P2977" s="1578"/>
      <c r="Q2977" s="1578"/>
      <c r="R2977" s="1578"/>
      <c r="S2977" s="1578"/>
      <c r="T2977" s="1578"/>
      <c r="U2977" s="1576"/>
      <c r="V2977" s="1579"/>
      <c r="W2977" s="1579"/>
      <c r="X2977" s="1579"/>
      <c r="Y2977" s="2"/>
      <c r="Z2977" s="2"/>
      <c r="AA2977" s="2"/>
      <c r="AB2977" s="2"/>
      <c r="AC2977" s="1291"/>
      <c r="AD2977" s="1415"/>
      <c r="AE2977" s="1415"/>
      <c r="AF2977" s="1415"/>
      <c r="AG2977" s="1415"/>
      <c r="AH2977" s="1415"/>
      <c r="AI2977" s="1415"/>
      <c r="AJ2977" s="1415"/>
      <c r="AK2977" s="1415"/>
      <c r="AL2977" s="1415"/>
    </row>
    <row r="2978" spans="1:38" s="731" customFormat="1" ht="19" customHeight="1">
      <c r="A2978" s="1704">
        <f>IF(G2900="",0,1)</f>
        <v>0</v>
      </c>
      <c r="B2978" s="1629"/>
      <c r="C2978" s="1283"/>
      <c r="D2978" s="1561"/>
      <c r="E2978" s="1474" t="str">
        <f t="shared" si="279"/>
        <v/>
      </c>
      <c r="F2978" s="1789"/>
      <c r="G2978" s="1573"/>
      <c r="H2978" s="1335"/>
      <c r="I2978" s="2176" t="s">
        <v>528</v>
      </c>
      <c r="J2978" s="2176"/>
      <c r="K2978" s="1338"/>
      <c r="L2978" s="1338"/>
      <c r="M2978" s="1338"/>
      <c r="N2978" s="1338"/>
      <c r="O2978" s="1338"/>
      <c r="P2978" s="1337"/>
      <c r="Q2978" s="1337"/>
      <c r="U2978" s="1580"/>
      <c r="V2978" s="1580"/>
      <c r="W2978" s="1580"/>
      <c r="X2978" s="1580"/>
      <c r="Y2978" s="2"/>
      <c r="Z2978" s="2"/>
      <c r="AA2978" s="2"/>
      <c r="AB2978" s="2"/>
      <c r="AC2978" s="1291"/>
      <c r="AD2978" s="1415"/>
      <c r="AE2978" s="1415"/>
      <c r="AF2978" s="1415"/>
      <c r="AG2978" s="1415"/>
      <c r="AH2978" s="1415"/>
      <c r="AI2978" s="1415"/>
      <c r="AJ2978" s="1415"/>
      <c r="AK2978" s="1415"/>
      <c r="AL2978" s="1415"/>
    </row>
    <row r="2979" spans="1:38" s="731" customFormat="1" ht="31" customHeight="1">
      <c r="A2979" s="1704">
        <f>IF(G2900="",0,1)</f>
        <v>0</v>
      </c>
      <c r="B2979" s="1629"/>
      <c r="C2979" s="1283"/>
      <c r="D2979" s="1561"/>
      <c r="E2979" s="1474" t="str">
        <f t="shared" si="279"/>
        <v/>
      </c>
      <c r="F2979" s="1789"/>
      <c r="G2979" s="1573"/>
      <c r="H2979" s="1335"/>
      <c r="I2979" s="2176" t="s">
        <v>529</v>
      </c>
      <c r="J2979" s="2176"/>
      <c r="K2979" s="2177" t="str">
        <f>K$144</f>
        <v>Réajustez les sondes de façon à ce qu'elles assurent une exactitude de mesure de l'ordre de ± 0.2°C.</v>
      </c>
      <c r="L2979" s="2177"/>
      <c r="M2979" s="2177"/>
      <c r="N2979" s="2177"/>
      <c r="O2979" s="2177"/>
      <c r="P2979" s="2177"/>
      <c r="Q2979" s="2177"/>
      <c r="R2979" s="2177"/>
      <c r="S2979" s="1581" t="s">
        <v>16</v>
      </c>
      <c r="T2979" s="1582"/>
      <c r="U2979" s="1580"/>
      <c r="V2979" s="1583"/>
      <c r="W2979" s="1584"/>
      <c r="X2979" s="1585"/>
      <c r="Y2979" s="2"/>
      <c r="Z2979" s="2"/>
      <c r="AA2979" s="2"/>
      <c r="AB2979" s="2"/>
      <c r="AC2979" s="1291"/>
      <c r="AD2979" s="1415"/>
      <c r="AE2979" s="1415"/>
      <c r="AF2979" s="1415"/>
      <c r="AG2979" s="1415"/>
      <c r="AH2979" s="1415"/>
      <c r="AI2979" s="1415"/>
      <c r="AJ2979" s="1415"/>
      <c r="AK2979" s="1415"/>
      <c r="AL2979" s="1415"/>
    </row>
    <row r="2980" spans="1:38" s="731" customFormat="1" ht="6" customHeight="1">
      <c r="A2980" s="1704">
        <f>IF(G2900="",0,1)</f>
        <v>0</v>
      </c>
      <c r="B2980" s="1629"/>
      <c r="C2980" s="1283"/>
      <c r="D2980" s="1561"/>
      <c r="E2980" s="1474" t="str">
        <f t="shared" si="279"/>
        <v/>
      </c>
      <c r="F2980" s="1789"/>
      <c r="G2980" s="1573"/>
      <c r="H2980" s="1335"/>
      <c r="I2980" s="1586"/>
      <c r="J2980" s="1586"/>
      <c r="K2980" s="1587"/>
      <c r="L2980" s="1587"/>
      <c r="M2980" s="1587"/>
      <c r="N2980" s="1587"/>
      <c r="O2980" s="1587"/>
      <c r="P2980" s="1587"/>
      <c r="Q2980" s="1587"/>
      <c r="R2980" s="1338"/>
      <c r="S2980" s="1337"/>
      <c r="T2980" s="1588"/>
      <c r="U2980" s="1582"/>
      <c r="V2980" s="1339"/>
      <c r="W2980" s="1339"/>
      <c r="X2980" s="1339"/>
      <c r="Y2980" s="2"/>
      <c r="Z2980" s="2"/>
      <c r="AA2980" s="2"/>
      <c r="AB2980" s="2"/>
      <c r="AC2980" s="1291"/>
      <c r="AD2980" s="1415"/>
      <c r="AE2980" s="1415"/>
      <c r="AF2980" s="1415"/>
      <c r="AG2980" s="1415"/>
      <c r="AH2980" s="1415"/>
      <c r="AI2980" s="1415"/>
      <c r="AJ2980" s="1415"/>
      <c r="AK2980" s="1415"/>
      <c r="AL2980" s="1415"/>
    </row>
    <row r="2981" spans="1:38" s="731" customFormat="1" ht="19" customHeight="1">
      <c r="A2981" s="1704">
        <f>IF(G2900="",0,1)</f>
        <v>0</v>
      </c>
      <c r="B2981" s="1629"/>
      <c r="C2981" s="1283"/>
      <c r="D2981" s="1561"/>
      <c r="E2981" s="1474" t="str">
        <f t="shared" si="279"/>
        <v/>
      </c>
      <c r="F2981" s="1789"/>
      <c r="G2981" s="1573" t="s">
        <v>9</v>
      </c>
      <c r="H2981" s="1596" t="str">
        <f>BX2900</f>
        <v/>
      </c>
      <c r="I2981" s="1575"/>
      <c r="J2981" s="1576"/>
      <c r="K2981" s="1577"/>
      <c r="L2981" s="1578"/>
      <c r="M2981" s="1578"/>
      <c r="N2981" s="1578"/>
      <c r="O2981" s="1578"/>
      <c r="P2981" s="1578"/>
      <c r="Q2981" s="1578"/>
      <c r="R2981" s="1578"/>
      <c r="S2981" s="1578"/>
      <c r="T2981" s="1578"/>
      <c r="U2981" s="1576"/>
      <c r="V2981" s="1579"/>
      <c r="W2981" s="1579"/>
      <c r="X2981" s="1579"/>
      <c r="Y2981" s="2"/>
      <c r="Z2981" s="2"/>
      <c r="AA2981" s="2"/>
      <c r="AB2981" s="2"/>
      <c r="AC2981" s="1291"/>
      <c r="AD2981" s="1415"/>
      <c r="AE2981" s="1415"/>
      <c r="AF2981" s="1415"/>
      <c r="AG2981" s="1415"/>
      <c r="AH2981" s="1415"/>
      <c r="AI2981" s="1415"/>
      <c r="AJ2981" s="1415"/>
      <c r="AK2981" s="1415"/>
      <c r="AL2981" s="1415"/>
    </row>
    <row r="2982" spans="1:38" s="731" customFormat="1" ht="19" customHeight="1">
      <c r="A2982" s="1704">
        <f>IF(G2900="",0,1)</f>
        <v>0</v>
      </c>
      <c r="B2982" s="1629"/>
      <c r="C2982" s="1283"/>
      <c r="D2982" s="1561"/>
      <c r="E2982" s="1474" t="str">
        <f t="shared" si="279"/>
        <v/>
      </c>
      <c r="F2982" s="1789"/>
      <c r="G2982" s="1571"/>
      <c r="H2982" s="1335"/>
      <c r="I2982" s="2176" t="s">
        <v>528</v>
      </c>
      <c r="J2982" s="2176"/>
      <c r="K2982" s="1338"/>
      <c r="L2982" s="1338"/>
      <c r="M2982" s="1338"/>
      <c r="N2982" s="1338"/>
      <c r="O2982" s="1338"/>
      <c r="P2982" s="1337"/>
      <c r="Q2982" s="1337"/>
      <c r="U2982" s="1580"/>
      <c r="V2982" s="1580"/>
      <c r="W2982" s="1580"/>
      <c r="X2982" s="1580"/>
      <c r="Y2982" s="2"/>
      <c r="Z2982" s="2"/>
      <c r="AA2982" s="2"/>
      <c r="AB2982" s="2"/>
      <c r="AC2982" s="1291"/>
      <c r="AD2982" s="1415"/>
      <c r="AE2982" s="1415"/>
      <c r="AF2982" s="1415"/>
      <c r="AG2982" s="1415"/>
      <c r="AH2982" s="1415"/>
      <c r="AI2982" s="1415"/>
      <c r="AJ2982" s="1415"/>
      <c r="AK2982" s="1415"/>
      <c r="AL2982" s="1415"/>
    </row>
    <row r="2983" spans="1:38" s="731" customFormat="1" ht="31" customHeight="1">
      <c r="A2983" s="1704">
        <f>IF(G2900="",0,1)</f>
        <v>0</v>
      </c>
      <c r="B2983" s="1629"/>
      <c r="C2983" s="1283"/>
      <c r="D2983" s="1561"/>
      <c r="E2983" s="1474" t="str">
        <f t="shared" si="279"/>
        <v/>
      </c>
      <c r="F2983" s="1789"/>
      <c r="G2983" s="1571"/>
      <c r="H2983" s="1335"/>
      <c r="I2983" s="2176" t="s">
        <v>529</v>
      </c>
      <c r="J2983" s="2176"/>
      <c r="K2983" s="2177" t="str">
        <f>K$148</f>
        <v>Placez les sondes de façon à ce qu'elles soient disposées entre 0 et 50 cm au-dessus de la plante.</v>
      </c>
      <c r="L2983" s="2177"/>
      <c r="M2983" s="2177"/>
      <c r="N2983" s="2177"/>
      <c r="O2983" s="2177"/>
      <c r="P2983" s="2177"/>
      <c r="Q2983" s="2177"/>
      <c r="R2983" s="2177"/>
      <c r="S2983" s="1581" t="s">
        <v>16</v>
      </c>
      <c r="T2983" s="1582"/>
      <c r="U2983" s="1580"/>
      <c r="V2983" s="1583"/>
      <c r="W2983" s="1584"/>
      <c r="X2983" s="1585"/>
      <c r="Y2983" s="2"/>
      <c r="Z2983" s="2"/>
      <c r="AA2983" s="2"/>
      <c r="AB2983" s="2"/>
      <c r="AC2983" s="1291"/>
      <c r="AD2983" s="1415"/>
      <c r="AE2983" s="1415"/>
      <c r="AF2983" s="1415"/>
      <c r="AG2983" s="1415"/>
      <c r="AH2983" s="1415"/>
      <c r="AI2983" s="1415"/>
      <c r="AJ2983" s="1415"/>
      <c r="AK2983" s="1415"/>
      <c r="AL2983" s="1415"/>
    </row>
    <row r="2984" spans="1:38" s="731" customFormat="1" ht="6" customHeight="1">
      <c r="A2984" s="1704">
        <f>IF(G2900="",0,1)</f>
        <v>0</v>
      </c>
      <c r="B2984" s="1629"/>
      <c r="C2984" s="1283"/>
      <c r="D2984" s="1561"/>
      <c r="E2984" s="1474" t="str">
        <f t="shared" si="279"/>
        <v/>
      </c>
      <c r="F2984" s="1789"/>
      <c r="G2984" s="1571"/>
      <c r="H2984" s="1335"/>
      <c r="I2984" s="1586"/>
      <c r="J2984" s="1586"/>
      <c r="K2984" s="1587"/>
      <c r="L2984" s="1587"/>
      <c r="M2984" s="1587"/>
      <c r="N2984" s="1587"/>
      <c r="O2984" s="1587"/>
      <c r="P2984" s="1587"/>
      <c r="Q2984" s="1587"/>
      <c r="R2984" s="1338"/>
      <c r="S2984" s="1337"/>
      <c r="T2984" s="1582"/>
      <c r="U2984" s="1582"/>
      <c r="V2984" s="1339"/>
      <c r="W2984" s="1339"/>
      <c r="X2984" s="1339"/>
      <c r="Y2984" s="2"/>
      <c r="Z2984" s="2"/>
      <c r="AA2984" s="2"/>
      <c r="AB2984" s="2"/>
      <c r="AC2984" s="1291"/>
      <c r="AD2984" s="1415"/>
      <c r="AE2984" s="1415"/>
      <c r="AF2984" s="1415"/>
      <c r="AG2984" s="1415"/>
      <c r="AH2984" s="1415"/>
      <c r="AI2984" s="1415"/>
      <c r="AJ2984" s="1415"/>
      <c r="AK2984" s="1415"/>
      <c r="AL2984" s="1415"/>
    </row>
    <row r="2985" spans="1:38" s="731" customFormat="1" ht="17" customHeight="1">
      <c r="A2985" s="1704">
        <f>IF(G2900="",0,1)</f>
        <v>0</v>
      </c>
      <c r="B2985" s="1629"/>
      <c r="C2985" s="1283"/>
      <c r="D2985" s="1561"/>
      <c r="E2985" s="1474" t="str">
        <f t="shared" si="279"/>
        <v/>
      </c>
      <c r="F2985" s="1789"/>
      <c r="G2985" s="1571"/>
      <c r="H2985" s="1589"/>
      <c r="I2985" s="1590"/>
      <c r="J2985" s="1590"/>
      <c r="K2985" s="1591"/>
      <c r="L2985" s="1591"/>
      <c r="M2985" s="1591"/>
      <c r="N2985" s="1591"/>
      <c r="O2985" s="1591"/>
      <c r="P2985" s="1591"/>
      <c r="Q2985" s="1591"/>
      <c r="R2985" s="1592"/>
      <c r="S2985" s="1593"/>
      <c r="T2985" s="1594"/>
      <c r="U2985" s="1594"/>
      <c r="V2985" s="1595"/>
      <c r="W2985" s="1595"/>
      <c r="X2985" s="1595"/>
      <c r="Y2985" s="2"/>
      <c r="Z2985" s="2"/>
      <c r="AA2985" s="2"/>
      <c r="AB2985" s="2"/>
      <c r="AC2985" s="1291"/>
      <c r="AD2985" s="1415"/>
      <c r="AE2985" s="1415"/>
      <c r="AF2985" s="1415"/>
      <c r="AG2985" s="1415"/>
      <c r="AH2985" s="1415"/>
      <c r="AI2985" s="1415"/>
      <c r="AJ2985" s="1415"/>
      <c r="AK2985" s="1415"/>
      <c r="AL2985" s="1415"/>
    </row>
    <row r="2986" spans="1:38" s="731" customFormat="1" ht="25" customHeight="1">
      <c r="A2986" s="1704">
        <f>IF(G2900="",0,1)</f>
        <v>0</v>
      </c>
      <c r="B2986" s="1629"/>
      <c r="C2986" s="1283"/>
      <c r="D2986" s="1561"/>
      <c r="E2986" s="1474" t="str">
        <f t="shared" si="279"/>
        <v/>
      </c>
      <c r="F2986" s="1789"/>
      <c r="G2986" s="1335" t="str">
        <f>G$151</f>
        <v>2.3 Ecran thermique</v>
      </c>
      <c r="H2986" s="1335"/>
      <c r="I2986" s="1336"/>
      <c r="J2986" s="1337"/>
      <c r="K2986" s="1338"/>
      <c r="L2986" s="1338"/>
      <c r="M2986" s="1338"/>
      <c r="N2986" s="1338"/>
      <c r="O2986" s="1338"/>
      <c r="P2986" s="1338"/>
      <c r="Q2986" s="1338"/>
      <c r="R2986" s="1338"/>
      <c r="S2986" s="1337"/>
      <c r="T2986" s="1337"/>
      <c r="U2986" s="1337"/>
      <c r="V2986" s="1339"/>
      <c r="W2986" s="1339"/>
      <c r="X2986" s="1339"/>
      <c r="Y2986" s="2"/>
      <c r="Z2986" s="2"/>
      <c r="AA2986" s="2"/>
      <c r="AB2986" s="2"/>
      <c r="AC2986" s="1291"/>
      <c r="AD2986" s="1415"/>
      <c r="AE2986" s="1415"/>
      <c r="AF2986" s="1415"/>
      <c r="AG2986" s="1415"/>
      <c r="AH2986" s="1415"/>
      <c r="AI2986" s="1415"/>
      <c r="AJ2986" s="1415"/>
      <c r="AK2986" s="1415"/>
      <c r="AL2986" s="1415"/>
    </row>
    <row r="2987" spans="1:38" s="731" customFormat="1" ht="19" customHeight="1">
      <c r="A2987" s="1704">
        <f>IF(G2900="",0,1)</f>
        <v>0</v>
      </c>
      <c r="B2987" s="1629"/>
      <c r="C2987" s="1283"/>
      <c r="D2987" s="1561"/>
      <c r="E2987" s="1474" t="str">
        <f t="shared" si="279"/>
        <v/>
      </c>
      <c r="F2987" s="1789"/>
      <c r="G2987" s="1573" t="s">
        <v>9</v>
      </c>
      <c r="H2987" s="1574" t="str">
        <f>BR2900</f>
        <v/>
      </c>
      <c r="I2987" s="1575"/>
      <c r="J2987" s="1576"/>
      <c r="K2987" s="1577"/>
      <c r="L2987" s="1578"/>
      <c r="M2987" s="1578"/>
      <c r="N2987" s="1578"/>
      <c r="O2987" s="1578"/>
      <c r="P2987" s="1578"/>
      <c r="Q2987" s="1578"/>
      <c r="R2987" s="1578"/>
      <c r="S2987" s="1578"/>
      <c r="T2987" s="1578"/>
      <c r="U2987" s="1576"/>
      <c r="V2987" s="1579"/>
      <c r="W2987" s="1579"/>
      <c r="X2987" s="1579"/>
      <c r="Y2987" s="2"/>
      <c r="Z2987" s="2"/>
      <c r="AA2987" s="2"/>
      <c r="AB2987" s="2"/>
      <c r="AC2987" s="1291"/>
      <c r="AD2987" s="1415"/>
      <c r="AE2987" s="1415"/>
      <c r="AF2987" s="1415"/>
      <c r="AG2987" s="1415"/>
      <c r="AH2987" s="1415"/>
      <c r="AI2987" s="1415"/>
      <c r="AJ2987" s="1415"/>
      <c r="AK2987" s="1415"/>
      <c r="AL2987" s="1415"/>
    </row>
    <row r="2988" spans="1:38" s="731" customFormat="1" ht="19" customHeight="1">
      <c r="A2988" s="1704">
        <f>IF(G2900="",0,1)</f>
        <v>0</v>
      </c>
      <c r="B2988" s="1629">
        <f>IF(H2987=G$41,-1,0)</f>
        <v>0</v>
      </c>
      <c r="C2988" s="1283"/>
      <c r="D2988" s="1561"/>
      <c r="E2988" s="1474" t="str">
        <f t="shared" si="279"/>
        <v/>
      </c>
      <c r="F2988" s="1789"/>
      <c r="G2988" s="1571"/>
      <c r="H2988" s="1335"/>
      <c r="I2988" s="2176" t="s">
        <v>528</v>
      </c>
      <c r="J2988" s="2176"/>
      <c r="K2988" s="1338"/>
      <c r="L2988" s="1338"/>
      <c r="M2988" s="1338"/>
      <c r="N2988" s="1338"/>
      <c r="O2988" s="1338"/>
      <c r="P2988" s="1337"/>
      <c r="Q2988" s="1337"/>
      <c r="U2988" s="1580"/>
      <c r="V2988" s="1580"/>
      <c r="W2988" s="1580"/>
      <c r="X2988" s="1580"/>
      <c r="Y2988" s="2"/>
      <c r="Z2988" s="2"/>
      <c r="AA2988" s="2"/>
      <c r="AB2988" s="2"/>
      <c r="AC2988" s="1291"/>
      <c r="AD2988" s="1415"/>
      <c r="AE2988" s="1415"/>
      <c r="AF2988" s="1415"/>
      <c r="AG2988" s="1415"/>
      <c r="AH2988" s="1415"/>
      <c r="AI2988" s="1415"/>
      <c r="AJ2988" s="1415"/>
      <c r="AK2988" s="1415"/>
      <c r="AL2988" s="1415"/>
    </row>
    <row r="2989" spans="1:38" s="731" customFormat="1" ht="25" customHeight="1">
      <c r="A2989" s="1704">
        <f>IF(G2900="",0,1)</f>
        <v>0</v>
      </c>
      <c r="B2989" s="1629">
        <f>IF(H2987=G$41,-1,0)</f>
        <v>0</v>
      </c>
      <c r="C2989" s="1283"/>
      <c r="D2989" s="1561"/>
      <c r="E2989" s="1474" t="str">
        <f t="shared" si="279"/>
        <v/>
      </c>
      <c r="F2989" s="1789"/>
      <c r="G2989" s="1571"/>
      <c r="H2989" s="1335"/>
      <c r="I2989" s="2176" t="s">
        <v>529</v>
      </c>
      <c r="J2989" s="2176"/>
      <c r="K2989" s="2177" t="str">
        <f>K$154</f>
        <v xml:space="preserve"> Colmatez les fentes avec des patchs et par agrafage.</v>
      </c>
      <c r="L2989" s="2177"/>
      <c r="M2989" s="2177"/>
      <c r="N2989" s="2177"/>
      <c r="O2989" s="2177"/>
      <c r="P2989" s="2177"/>
      <c r="Q2989" s="2177"/>
      <c r="R2989" s="2177"/>
      <c r="S2989" s="1581" t="s">
        <v>16</v>
      </c>
      <c r="T2989" s="1582"/>
      <c r="U2989" s="1580"/>
      <c r="V2989" s="1583"/>
      <c r="W2989" s="1584"/>
      <c r="X2989" s="1585"/>
      <c r="Y2989" s="2"/>
      <c r="Z2989" s="2"/>
      <c r="AA2989" s="2"/>
      <c r="AB2989" s="2"/>
      <c r="AC2989" s="1291"/>
      <c r="AD2989" s="1415"/>
      <c r="AE2989" s="1415"/>
      <c r="AF2989" s="1415"/>
      <c r="AG2989" s="1415"/>
      <c r="AH2989" s="1415"/>
      <c r="AI2989" s="1415"/>
      <c r="AJ2989" s="1415"/>
      <c r="AK2989" s="1415"/>
      <c r="AL2989" s="1415"/>
    </row>
    <row r="2990" spans="1:38" s="731" customFormat="1" ht="6" customHeight="1">
      <c r="A2990" s="1704">
        <f>IF(G2900="",0,1)</f>
        <v>0</v>
      </c>
      <c r="B2990" s="1629">
        <f>IF(H2987=G$41,-1,0)</f>
        <v>0</v>
      </c>
      <c r="C2990" s="1283"/>
      <c r="D2990" s="1561"/>
      <c r="E2990" s="1474" t="str">
        <f t="shared" si="279"/>
        <v/>
      </c>
      <c r="F2990" s="1789"/>
      <c r="G2990" s="1571"/>
      <c r="H2990" s="1335"/>
      <c r="I2990" s="1586"/>
      <c r="J2990" s="1586"/>
      <c r="K2990" s="1587"/>
      <c r="L2990" s="1587"/>
      <c r="M2990" s="1587"/>
      <c r="N2990" s="1587"/>
      <c r="O2990" s="1587"/>
      <c r="P2990" s="1587"/>
      <c r="Q2990" s="1587"/>
      <c r="R2990" s="1338"/>
      <c r="S2990" s="1337"/>
      <c r="T2990" s="1588"/>
      <c r="U2990" s="1582"/>
      <c r="V2990" s="1339"/>
      <c r="W2990" s="1339"/>
      <c r="X2990" s="1339"/>
      <c r="Y2990" s="2"/>
      <c r="Z2990" s="2"/>
      <c r="AA2990" s="2"/>
      <c r="AB2990" s="2"/>
      <c r="AC2990" s="1291"/>
      <c r="AD2990" s="1415"/>
      <c r="AE2990" s="1415"/>
      <c r="AF2990" s="1415"/>
      <c r="AG2990" s="1415"/>
      <c r="AH2990" s="1415"/>
      <c r="AI2990" s="1415"/>
      <c r="AJ2990" s="1415"/>
      <c r="AK2990" s="1415"/>
      <c r="AL2990" s="1415"/>
    </row>
    <row r="2991" spans="1:38" s="731" customFormat="1" ht="19" customHeight="1">
      <c r="A2991" s="1704">
        <f>IF(G2900="",0,1)</f>
        <v>0</v>
      </c>
      <c r="B2991" s="1629">
        <f>IF(H2987=G$41,-1,0)</f>
        <v>0</v>
      </c>
      <c r="C2991" s="1283"/>
      <c r="D2991" s="1561"/>
      <c r="E2991" s="1474" t="str">
        <f t="shared" si="279"/>
        <v/>
      </c>
      <c r="F2991" s="1789"/>
      <c r="G2991" s="1571"/>
      <c r="H2991" s="1574" t="str">
        <f>BS2900</f>
        <v/>
      </c>
      <c r="I2991" s="1575"/>
      <c r="J2991" s="1576"/>
      <c r="K2991" s="1577"/>
      <c r="L2991" s="1578"/>
      <c r="M2991" s="1578"/>
      <c r="N2991" s="1578"/>
      <c r="O2991" s="1578"/>
      <c r="P2991" s="1578"/>
      <c r="Q2991" s="1578"/>
      <c r="R2991" s="1578"/>
      <c r="S2991" s="1578"/>
      <c r="T2991" s="1578"/>
      <c r="U2991" s="1576"/>
      <c r="V2991" s="1579"/>
      <c r="W2991" s="1579"/>
      <c r="X2991" s="1579"/>
      <c r="Y2991" s="2"/>
      <c r="Z2991" s="2"/>
      <c r="AA2991" s="2"/>
      <c r="AB2991" s="2"/>
      <c r="AC2991" s="1291"/>
      <c r="AD2991" s="1415"/>
      <c r="AE2991" s="1415"/>
      <c r="AF2991" s="1415"/>
      <c r="AG2991" s="1415"/>
      <c r="AH2991" s="1415"/>
      <c r="AI2991" s="1415"/>
      <c r="AJ2991" s="1415"/>
      <c r="AK2991" s="1415"/>
      <c r="AL2991" s="1415"/>
    </row>
    <row r="2992" spans="1:38" s="731" customFormat="1" ht="19" customHeight="1">
      <c r="A2992" s="1704">
        <f>IF(G2900="",0,1)</f>
        <v>0</v>
      </c>
      <c r="B2992" s="1629">
        <f>IF(H2987=G$41,-1,0)</f>
        <v>0</v>
      </c>
      <c r="C2992" s="1283"/>
      <c r="D2992" s="1561"/>
      <c r="E2992" s="1474" t="str">
        <f t="shared" si="279"/>
        <v/>
      </c>
      <c r="F2992" s="1789"/>
      <c r="G2992" s="1571"/>
      <c r="H2992" s="1335"/>
      <c r="I2992" s="2176" t="s">
        <v>528</v>
      </c>
      <c r="J2992" s="2176"/>
      <c r="K2992" s="1338"/>
      <c r="L2992" s="1338"/>
      <c r="M2992" s="1338"/>
      <c r="N2992" s="1338"/>
      <c r="O2992" s="1338"/>
      <c r="P2992" s="1337"/>
      <c r="Q2992" s="1337"/>
      <c r="U2992" s="1580"/>
      <c r="V2992" s="1580"/>
      <c r="W2992" s="1580"/>
      <c r="X2992" s="1580"/>
      <c r="Y2992" s="2"/>
      <c r="Z2992" s="2"/>
      <c r="AA2992" s="2"/>
      <c r="AB2992" s="2"/>
      <c r="AC2992" s="1291"/>
      <c r="AD2992" s="1415"/>
      <c r="AE2992" s="1415"/>
      <c r="AF2992" s="1415"/>
      <c r="AG2992" s="1415"/>
      <c r="AH2992" s="1415"/>
      <c r="AI2992" s="1415"/>
      <c r="AJ2992" s="1415"/>
      <c r="AK2992" s="1415"/>
      <c r="AL2992" s="1415"/>
    </row>
    <row r="2993" spans="1:81" s="731" customFormat="1" ht="25" customHeight="1">
      <c r="A2993" s="1704">
        <f>IF(G2900="",0,1)</f>
        <v>0</v>
      </c>
      <c r="B2993" s="1629">
        <f>IF(H2987=G$41,-1,0)</f>
        <v>0</v>
      </c>
      <c r="C2993" s="1283"/>
      <c r="D2993" s="1561"/>
      <c r="E2993" s="1474" t="str">
        <f t="shared" si="279"/>
        <v/>
      </c>
      <c r="F2993" s="1789"/>
      <c r="G2993" s="1571"/>
      <c r="H2993" s="1335"/>
      <c r="I2993" s="2176" t="s">
        <v>529</v>
      </c>
      <c r="J2993" s="2176"/>
      <c r="K2993" s="2177" t="str">
        <f>K$158</f>
        <v xml:space="preserve"> Réajustez les bandes de tractions.</v>
      </c>
      <c r="L2993" s="2177"/>
      <c r="M2993" s="2177"/>
      <c r="N2993" s="2177"/>
      <c r="O2993" s="2177"/>
      <c r="P2993" s="2177"/>
      <c r="Q2993" s="2177"/>
      <c r="R2993" s="2177"/>
      <c r="S2993" s="1581" t="s">
        <v>16</v>
      </c>
      <c r="T2993" s="1582"/>
      <c r="U2993" s="1580"/>
      <c r="V2993" s="1583"/>
      <c r="W2993" s="1584"/>
      <c r="X2993" s="1585"/>
      <c r="Y2993" s="2"/>
      <c r="Z2993" s="2"/>
      <c r="AA2993" s="2"/>
      <c r="AB2993" s="2"/>
      <c r="AC2993" s="1291"/>
      <c r="AD2993" s="1415"/>
      <c r="AE2993" s="1415"/>
      <c r="AF2993" s="1415"/>
      <c r="AG2993" s="1415"/>
      <c r="AH2993" s="1415"/>
      <c r="AI2993" s="1415"/>
      <c r="AJ2993" s="1415"/>
      <c r="AK2993" s="1415"/>
      <c r="AL2993" s="1415"/>
    </row>
    <row r="2994" spans="1:81" s="731" customFormat="1" ht="6" customHeight="1">
      <c r="A2994" s="1704">
        <f>IF(G2900="",0,1)</f>
        <v>0</v>
      </c>
      <c r="B2994" s="1629"/>
      <c r="C2994" s="1283"/>
      <c r="D2994" s="1561"/>
      <c r="E2994" s="1474" t="str">
        <f t="shared" si="279"/>
        <v/>
      </c>
      <c r="F2994" s="1789"/>
      <c r="G2994" s="1571"/>
      <c r="H2994" s="1335"/>
      <c r="I2994" s="1586"/>
      <c r="J2994" s="1586"/>
      <c r="K2994" s="1587"/>
      <c r="L2994" s="1587"/>
      <c r="M2994" s="1587"/>
      <c r="N2994" s="1587"/>
      <c r="O2994" s="1587"/>
      <c r="P2994" s="1587"/>
      <c r="Q2994" s="1587"/>
      <c r="R2994" s="1338"/>
      <c r="S2994" s="1337"/>
      <c r="T2994" s="1582"/>
      <c r="U2994" s="1582"/>
      <c r="V2994" s="1339"/>
      <c r="W2994" s="1339"/>
      <c r="X2994" s="1339"/>
      <c r="Y2994" s="2"/>
      <c r="Z2994" s="2"/>
      <c r="AA2994" s="2"/>
      <c r="AB2994" s="2"/>
      <c r="AC2994" s="1291"/>
      <c r="AD2994" s="1415"/>
      <c r="AE2994" s="1415"/>
      <c r="AF2994" s="1415"/>
      <c r="AG2994" s="1415"/>
      <c r="AH2994" s="1415"/>
      <c r="AI2994" s="1415"/>
      <c r="AJ2994" s="1415"/>
      <c r="AK2994" s="1415"/>
      <c r="AL2994" s="1415"/>
    </row>
    <row r="2995" spans="1:81" s="731" customFormat="1" ht="17" customHeight="1">
      <c r="A2995" s="1704">
        <f>IF(G2900="",0,1)</f>
        <v>0</v>
      </c>
      <c r="B2995" s="1629"/>
      <c r="C2995" s="1283"/>
      <c r="D2995" s="1561"/>
      <c r="E2995" s="1474" t="str">
        <f t="shared" si="279"/>
        <v/>
      </c>
      <c r="F2995" s="1789"/>
      <c r="G2995" s="1571"/>
      <c r="H2995" s="1589"/>
      <c r="I2995" s="1590"/>
      <c r="J2995" s="1590"/>
      <c r="K2995" s="1591"/>
      <c r="L2995" s="1591"/>
      <c r="M2995" s="1591"/>
      <c r="N2995" s="1591"/>
      <c r="O2995" s="1591"/>
      <c r="P2995" s="1591"/>
      <c r="Q2995" s="1591"/>
      <c r="R2995" s="1592"/>
      <c r="S2995" s="1593"/>
      <c r="T2995" s="1594"/>
      <c r="U2995" s="1594"/>
      <c r="V2995" s="1595"/>
      <c r="W2995" s="1595"/>
      <c r="X2995" s="1595"/>
      <c r="Y2995" s="2"/>
      <c r="Z2995" s="2"/>
      <c r="AA2995" s="2"/>
      <c r="AB2995" s="2"/>
      <c r="AC2995" s="1291"/>
      <c r="AD2995" s="1415"/>
      <c r="AE2995" s="1415"/>
      <c r="AF2995" s="1415"/>
      <c r="AG2995" s="1415"/>
      <c r="AH2995" s="1415"/>
      <c r="AI2995" s="1415"/>
      <c r="AJ2995" s="1415"/>
      <c r="AK2995" s="1415"/>
      <c r="AL2995" s="1415"/>
    </row>
    <row r="2996" spans="1:81" s="1292" customFormat="1" ht="17" customHeight="1">
      <c r="A2996" s="1704">
        <f>IF(G2900="",0,1)</f>
        <v>0</v>
      </c>
      <c r="B2996" s="1629"/>
      <c r="C2996" s="1283"/>
      <c r="D2996" s="1561"/>
      <c r="E2996" s="1474" t="str">
        <f t="shared" si="279"/>
        <v/>
      </c>
      <c r="F2996" s="1789"/>
      <c r="G2996" s="1597"/>
      <c r="H2996" s="1597"/>
      <c r="I2996" s="1597"/>
      <c r="J2996" s="1597"/>
      <c r="K2996" s="1597"/>
      <c r="L2996" s="1597"/>
      <c r="M2996" s="1597"/>
      <c r="N2996" s="1597"/>
      <c r="O2996" s="1597"/>
      <c r="P2996" s="1598"/>
      <c r="Q2996" s="1598"/>
      <c r="R2996" s="1598"/>
      <c r="S2996" s="1598"/>
      <c r="T2996" s="1598"/>
      <c r="U2996" s="1598"/>
      <c r="V2996" s="1598"/>
      <c r="W2996" s="1598"/>
      <c r="X2996" s="1598"/>
    </row>
    <row r="2997" spans="1:81" s="1292" customFormat="1" ht="17" customHeight="1">
      <c r="A2997" s="1704">
        <f>IF(G2900="",0,1)</f>
        <v>0</v>
      </c>
      <c r="B2997" s="1629"/>
      <c r="C2997" s="1283"/>
      <c r="D2997" s="1561"/>
      <c r="E2997" s="1474" t="str">
        <f t="shared" si="279"/>
        <v/>
      </c>
      <c r="F2997" s="1789"/>
      <c r="G2997" s="1597"/>
      <c r="H2997" s="1597"/>
      <c r="I2997" s="1597"/>
      <c r="J2997" s="1597"/>
      <c r="K2997" s="1597"/>
      <c r="L2997" s="1597"/>
      <c r="M2997" s="1597"/>
      <c r="N2997" s="1597"/>
      <c r="O2997" s="1597"/>
      <c r="P2997" s="1598"/>
      <c r="Q2997" s="1598"/>
      <c r="R2997" s="1598"/>
      <c r="S2997" s="1598"/>
      <c r="T2997" s="1598"/>
      <c r="U2997" s="1598"/>
      <c r="V2997" s="1598"/>
      <c r="W2997" s="1598"/>
      <c r="X2997" s="1598"/>
    </row>
    <row r="2998" spans="1:81" s="1292" customFormat="1" ht="17" customHeight="1">
      <c r="A2998" s="1710">
        <f>IF(G2900="",0,1)</f>
        <v>0</v>
      </c>
      <c r="B2998" s="1711"/>
      <c r="C2998" s="1283"/>
      <c r="D2998" s="1561"/>
      <c r="E2998" s="1474" t="str">
        <f t="shared" si="279"/>
        <v/>
      </c>
      <c r="F2998" s="1789"/>
      <c r="G2998" s="1599"/>
      <c r="H2998" s="1599"/>
      <c r="I2998" s="1599"/>
      <c r="J2998" s="1599"/>
      <c r="K2998" s="1599"/>
      <c r="L2998" s="1599"/>
      <c r="M2998" s="1599"/>
      <c r="N2998" s="1599"/>
      <c r="O2998" s="1599"/>
      <c r="P2998" s="1600"/>
      <c r="Q2998" s="1600"/>
      <c r="R2998" s="1600"/>
      <c r="S2998" s="1600"/>
      <c r="T2998" s="1600"/>
      <c r="U2998" s="1600"/>
      <c r="V2998" s="1600"/>
      <c r="W2998" s="1600"/>
      <c r="X2998" s="1600"/>
      <c r="Z2998" s="1601"/>
      <c r="AA2998" s="1601"/>
      <c r="AB2998" s="1601"/>
      <c r="AC2998" s="1601"/>
      <c r="AD2998" s="1601"/>
      <c r="AE2998" s="1601"/>
      <c r="AF2998" s="1601"/>
      <c r="AG2998" s="1601"/>
      <c r="AH2998" s="1601"/>
      <c r="AI2998" s="1601"/>
      <c r="AJ2998" s="1601"/>
      <c r="AK2998" s="1601"/>
    </row>
    <row r="2999" spans="1:81" ht="13">
      <c r="A2999" s="1705">
        <f>IF(G3005="",0,1)</f>
        <v>0</v>
      </c>
      <c r="B2999" s="1706"/>
      <c r="C2999" s="1283"/>
      <c r="D2999" s="677"/>
      <c r="E2999" s="1474" t="str">
        <f t="shared" ref="E2999:E3005" si="280">IF((SUM(A2999:C2999))&gt;0,"Evaluation","")</f>
        <v/>
      </c>
      <c r="F2999" s="1789"/>
      <c r="G2999" s="1449">
        <f>G$49</f>
        <v>0</v>
      </c>
      <c r="H2999" s="1450"/>
      <c r="I2999" s="10"/>
      <c r="J2999" s="10"/>
      <c r="K2999" s="10"/>
      <c r="L2999" s="10"/>
      <c r="M2999" s="10"/>
      <c r="N2999" s="10"/>
      <c r="O2999" s="10"/>
      <c r="P2999" s="10"/>
      <c r="Q2999" s="10"/>
      <c r="R2999" s="10"/>
      <c r="S2999" s="10"/>
      <c r="T2999" s="10"/>
      <c r="U2999" s="10"/>
      <c r="V2999" s="10"/>
      <c r="W2999" s="10"/>
      <c r="X2999" s="2"/>
      <c r="Z2999" s="1545"/>
      <c r="AA2999" s="1545"/>
      <c r="AB2999" s="1545"/>
      <c r="AC2999" s="1545"/>
      <c r="AD2999" s="1545"/>
      <c r="AE2999" s="1545"/>
      <c r="AF2999" s="1545"/>
      <c r="AG2999" s="1545"/>
      <c r="AH2999" s="1545"/>
      <c r="AI2999" s="1545"/>
      <c r="AJ2999" s="1545"/>
      <c r="AK2999" s="1545"/>
      <c r="AL2999" s="1545"/>
      <c r="AM2999" s="1545"/>
    </row>
    <row r="3000" spans="1:81" ht="13">
      <c r="A3000" s="1704">
        <f>IF(G3005="",0,1)</f>
        <v>0</v>
      </c>
      <c r="C3000" s="1283"/>
      <c r="D3000" s="677"/>
      <c r="E3000" s="1474" t="str">
        <f t="shared" si="280"/>
        <v/>
      </c>
      <c r="F3000" s="1789"/>
      <c r="G3000" s="1244"/>
      <c r="H3000" s="1245"/>
      <c r="I3000" s="1"/>
      <c r="J3000" s="1"/>
      <c r="K3000" s="1"/>
      <c r="L3000" s="1"/>
      <c r="M3000" s="1"/>
      <c r="N3000" s="1"/>
      <c r="O3000" s="1"/>
      <c r="P3000" s="1"/>
      <c r="Q3000" s="1"/>
      <c r="R3000" s="1"/>
      <c r="S3000" s="1"/>
      <c r="T3000" s="1"/>
      <c r="U3000" s="1"/>
      <c r="V3000" s="1"/>
      <c r="W3000" s="1"/>
    </row>
    <row r="3001" spans="1:81" ht="13">
      <c r="A3001" s="1704">
        <f>IF(G3005="",0,1)</f>
        <v>0</v>
      </c>
      <c r="C3001" s="1283"/>
      <c r="D3001" s="677"/>
      <c r="E3001" s="1474" t="str">
        <f t="shared" si="280"/>
        <v/>
      </c>
      <c r="F3001" s="1789"/>
      <c r="G3001" s="1244"/>
      <c r="H3001" s="1245"/>
      <c r="I3001" s="1"/>
      <c r="J3001" s="1"/>
      <c r="K3001" s="1"/>
      <c r="L3001" s="1"/>
      <c r="M3001" s="1"/>
      <c r="N3001" s="1"/>
      <c r="O3001" s="1"/>
      <c r="P3001" s="1"/>
      <c r="Q3001" s="1"/>
      <c r="R3001" s="1"/>
      <c r="S3001" s="1"/>
      <c r="T3001" s="1"/>
      <c r="U3001" s="1"/>
      <c r="V3001" s="1"/>
      <c r="W3001" s="1"/>
    </row>
    <row r="3002" spans="1:81" s="1250" customFormat="1" ht="29" thickBot="1">
      <c r="A3002" s="1704">
        <f>IF(G3005="",0,1)</f>
        <v>0</v>
      </c>
      <c r="B3002" s="1629"/>
      <c r="C3002" s="1283"/>
      <c r="D3002" s="1546"/>
      <c r="E3002" s="1474" t="str">
        <f t="shared" si="280"/>
        <v/>
      </c>
      <c r="F3002" s="1789"/>
      <c r="G3002" s="1621" t="str">
        <f>G3005</f>
        <v/>
      </c>
      <c r="H3002" s="777"/>
      <c r="I3002" s="777"/>
      <c r="J3002" s="777"/>
      <c r="K3002" s="777"/>
      <c r="L3002" s="777"/>
      <c r="M3002" s="777"/>
      <c r="N3002" s="777"/>
      <c r="O3002" s="777"/>
      <c r="P3002" s="777"/>
      <c r="Q3002" s="777"/>
      <c r="R3002" s="777"/>
      <c r="S3002" s="777"/>
      <c r="T3002" s="777"/>
      <c r="U3002" s="777"/>
      <c r="V3002" s="777"/>
      <c r="W3002" s="777"/>
      <c r="X3002" s="1370">
        <f>U$45</f>
        <v>0</v>
      </c>
      <c r="Y3002" s="1415"/>
      <c r="Z3002" s="1415"/>
      <c r="AA3002" s="1415"/>
      <c r="AB3002" s="1415"/>
      <c r="AC3002" s="1415"/>
      <c r="AD3002" s="1415"/>
      <c r="AE3002" s="1246"/>
      <c r="AF3002" s="1246"/>
      <c r="AG3002" s="1247"/>
      <c r="AH3002" s="1247"/>
      <c r="AI3002" s="1247"/>
      <c r="AJ3002" s="1248"/>
      <c r="AK3002" s="1247"/>
      <c r="AL3002" s="1249"/>
      <c r="AM3002" s="1247"/>
      <c r="AN3002" s="1247"/>
      <c r="AO3002" s="1247"/>
      <c r="AP3002" s="1247"/>
      <c r="AQ3002" s="1247"/>
      <c r="AR3002" s="1247"/>
      <c r="AS3002" s="1247"/>
      <c r="AT3002" s="1247"/>
    </row>
    <row r="3003" spans="1:81" s="18" customFormat="1" ht="19">
      <c r="A3003" s="1704">
        <f>IF(G3005="",0,1)</f>
        <v>0</v>
      </c>
      <c r="B3003" s="1629"/>
      <c r="C3003" s="1283"/>
      <c r="D3003" s="677"/>
      <c r="E3003" s="1474" t="str">
        <f t="shared" si="280"/>
        <v/>
      </c>
      <c r="F3003" s="1789"/>
      <c r="G3003" s="1184"/>
      <c r="H3003" s="1184"/>
      <c r="I3003" s="1184"/>
      <c r="J3003" s="1184"/>
      <c r="K3003" s="1184"/>
      <c r="L3003" s="1184"/>
      <c r="M3003" s="1184"/>
      <c r="N3003" s="1184"/>
      <c r="O3003" s="1184"/>
      <c r="P3003" s="1184"/>
      <c r="Q3003" s="1184"/>
      <c r="R3003" s="1184"/>
      <c r="S3003" s="1184"/>
      <c r="T3003" s="1184"/>
      <c r="U3003" s="1184"/>
      <c r="V3003" s="1184"/>
      <c r="W3003" s="1184"/>
      <c r="X3003" s="1415"/>
      <c r="Y3003" s="1415"/>
      <c r="Z3003" s="1415"/>
      <c r="AA3003" s="1415"/>
      <c r="AB3003" s="1415"/>
      <c r="AC3003" s="1415"/>
      <c r="AD3003" s="1415"/>
      <c r="AE3003" s="1415"/>
      <c r="AF3003" s="1415"/>
      <c r="AG3003" s="40"/>
      <c r="AH3003" s="40"/>
      <c r="AI3003" s="40"/>
      <c r="AJ3003" s="49"/>
      <c r="AK3003" s="40"/>
      <c r="AL3003" s="20"/>
      <c r="AM3003" s="1247"/>
      <c r="AN3003" s="40"/>
      <c r="AO3003" s="1247"/>
      <c r="AP3003" s="40"/>
      <c r="AQ3003" s="40"/>
      <c r="AR3003" s="40"/>
      <c r="AS3003" s="40"/>
      <c r="AT3003" s="40"/>
      <c r="BZ3003" s="122" t="s">
        <v>905</v>
      </c>
      <c r="CB3003" s="122" t="s">
        <v>904</v>
      </c>
    </row>
    <row r="3004" spans="1:81" s="41" customFormat="1" ht="187" hidden="1" customHeight="1" outlineLevel="1">
      <c r="A3004" s="1707"/>
      <c r="B3004" s="1708"/>
      <c r="C3004" s="685"/>
      <c r="D3004" s="685"/>
      <c r="E3004" s="1474" t="str">
        <f t="shared" si="280"/>
        <v/>
      </c>
      <c r="F3004" s="1790"/>
      <c r="G3004" s="342" t="str">
        <f t="shared" ref="G3004:AL3004" si="281">G$3</f>
        <v>Serre</v>
      </c>
      <c r="H3004" s="343" t="str">
        <f t="shared" si="281"/>
        <v>Année de construction</v>
      </c>
      <c r="I3004" s="344" t="str">
        <f t="shared" si="281"/>
        <v xml:space="preserve">Surface cultivée nette </v>
      </c>
      <c r="J3004" s="344" t="str">
        <f t="shared" si="281"/>
        <v>Type de serre</v>
      </c>
      <c r="K3004" s="344" t="str">
        <f t="shared" si="281"/>
        <v>Température moyenne octobre-mars</v>
      </c>
      <c r="L3004" s="344" t="str">
        <f t="shared" si="281"/>
        <v>Type de température</v>
      </c>
      <c r="M3004" s="344" t="str">
        <f t="shared" si="281"/>
        <v>Qualité énergétique [consommation en % d'une serre standard]</v>
      </c>
      <c r="N3004" s="344" t="str">
        <f t="shared" si="281"/>
        <v>Rang</v>
      </c>
      <c r="O3004" s="344" t="str">
        <f t="shared" si="281"/>
        <v>Evaluation de la qualité énergétique</v>
      </c>
      <c r="P3004" s="344" t="str">
        <f t="shared" si="281"/>
        <v>Utilisation escomptée</v>
      </c>
      <c r="Q3004" s="327">
        <f t="shared" si="281"/>
        <v>0</v>
      </c>
      <c r="R3004" s="456" t="str">
        <f t="shared" si="281"/>
        <v>Serre Consommation d'énergie [%]</v>
      </c>
      <c r="S3004" s="456" t="str">
        <f t="shared" si="281"/>
        <v>Serre Consommation d'énergie Actuel [kWh]</v>
      </c>
      <c r="T3004" s="455" t="str">
        <f t="shared" si="281"/>
        <v>Distribution de chaleur Consommation d'énergie [kWh]</v>
      </c>
      <c r="U3004" s="456" t="str">
        <f t="shared" si="281"/>
        <v>Total Consommation d'énergie Actuel [kWh]</v>
      </c>
      <c r="V3004" s="327">
        <f t="shared" si="281"/>
        <v>0</v>
      </c>
      <c r="W3004" s="512" t="str">
        <f t="shared" si="281"/>
        <v>Objectif en 4 ans</v>
      </c>
      <c r="X3004" s="512" t="str">
        <f t="shared" si="281"/>
        <v>Objectif en 8 ans</v>
      </c>
      <c r="Y3004" s="327">
        <f t="shared" si="281"/>
        <v>0</v>
      </c>
      <c r="Z3004" s="333" t="str">
        <f t="shared" si="281"/>
        <v>Ecran thermique</v>
      </c>
      <c r="AA3004" s="333" t="str">
        <f t="shared" si="281"/>
        <v>Toit</v>
      </c>
      <c r="AB3004" s="333" t="str">
        <f t="shared" si="281"/>
        <v>Parois latérales</v>
      </c>
      <c r="AC3004" s="333" t="str">
        <f t="shared" si="281"/>
        <v>Etanchéité</v>
      </c>
      <c r="AD3004" s="333" t="str">
        <f t="shared" si="281"/>
        <v>Gestion climatique</v>
      </c>
      <c r="AE3004" s="40" t="str">
        <f t="shared" si="281"/>
        <v>Observations</v>
      </c>
      <c r="AF3004" s="332" t="str">
        <f t="shared" si="281"/>
        <v>Ecran thermique</v>
      </c>
      <c r="AG3004" s="332" t="str">
        <f t="shared" si="281"/>
        <v>Toit</v>
      </c>
      <c r="AH3004" s="332" t="str">
        <f t="shared" si="281"/>
        <v>Parois latérales</v>
      </c>
      <c r="AI3004" s="332" t="str">
        <f t="shared" si="281"/>
        <v>Etanchéité</v>
      </c>
      <c r="AJ3004" s="332" t="str">
        <f t="shared" si="281"/>
        <v>Gestion climatique</v>
      </c>
      <c r="AK3004" s="455" t="str">
        <f t="shared" si="281"/>
        <v>Isolation des conduites</v>
      </c>
      <c r="AL3004" s="455" t="str">
        <f t="shared" si="281"/>
        <v>Isolation des sous-distributions</v>
      </c>
      <c r="AM3004" s="405">
        <f t="shared" ref="AM3004:BR3004" si="282">AM$3</f>
        <v>0</v>
      </c>
      <c r="AN3004" s="332" t="str">
        <f t="shared" si="282"/>
        <v>Ecran thermique</v>
      </c>
      <c r="AO3004" s="332" t="str">
        <f t="shared" si="282"/>
        <v>Toit</v>
      </c>
      <c r="AP3004" s="332" t="str">
        <f t="shared" si="282"/>
        <v>Parois latérales</v>
      </c>
      <c r="AQ3004" s="332" t="str">
        <f t="shared" si="282"/>
        <v>Etanchéité</v>
      </c>
      <c r="AR3004" s="332" t="str">
        <f t="shared" si="282"/>
        <v>Gestion climatique</v>
      </c>
      <c r="AS3004" s="40">
        <f t="shared" si="282"/>
        <v>0</v>
      </c>
      <c r="AT3004" s="332" t="str">
        <f t="shared" si="282"/>
        <v>Ecran thermique</v>
      </c>
      <c r="AU3004" s="332" t="str">
        <f t="shared" si="282"/>
        <v>Toit</v>
      </c>
      <c r="AV3004" s="332" t="str">
        <f t="shared" si="282"/>
        <v>Parois latérales</v>
      </c>
      <c r="AW3004" s="332" t="str">
        <f t="shared" si="282"/>
        <v>Etanchéité</v>
      </c>
      <c r="AX3004" s="332" t="str">
        <f t="shared" si="282"/>
        <v>Gestion climatique</v>
      </c>
      <c r="AY3004" s="455" t="str">
        <f t="shared" si="282"/>
        <v>Isolation des conduites</v>
      </c>
      <c r="AZ3004" s="455" t="str">
        <f t="shared" si="282"/>
        <v>Isolation des sous-distributions</v>
      </c>
      <c r="BA3004" s="332" t="str">
        <f t="shared" si="282"/>
        <v>Total arrondi</v>
      </c>
      <c r="BB3004" s="40">
        <f t="shared" si="282"/>
        <v>0</v>
      </c>
      <c r="BC3004" s="332" t="str">
        <f t="shared" si="282"/>
        <v>Ecran thermique</v>
      </c>
      <c r="BD3004" s="332" t="str">
        <f t="shared" si="282"/>
        <v>Toit</v>
      </c>
      <c r="BE3004" s="332" t="str">
        <f t="shared" si="282"/>
        <v>Parois latérales</v>
      </c>
      <c r="BF3004" s="332" t="str">
        <f t="shared" si="282"/>
        <v>Etanchéité</v>
      </c>
      <c r="BG3004" s="332" t="str">
        <f t="shared" si="282"/>
        <v>Gestion climatique</v>
      </c>
      <c r="BH3004" s="455" t="str">
        <f t="shared" si="282"/>
        <v>Isolation des conduites</v>
      </c>
      <c r="BI3004" s="455" t="str">
        <f t="shared" si="282"/>
        <v>Isolation des sous-distributions</v>
      </c>
      <c r="BJ3004" s="40">
        <f t="shared" si="282"/>
        <v>0</v>
      </c>
      <c r="BK3004" s="512" t="str">
        <f t="shared" si="282"/>
        <v>P1</v>
      </c>
      <c r="BL3004" s="512">
        <f t="shared" si="282"/>
        <v>0</v>
      </c>
      <c r="BM3004" s="512" t="str">
        <f t="shared" si="282"/>
        <v>Total</v>
      </c>
      <c r="BN3004" s="40">
        <f t="shared" si="282"/>
        <v>0</v>
      </c>
      <c r="BO3004" s="512" t="str">
        <f t="shared" si="282"/>
        <v>Objectif en 4 ans</v>
      </c>
      <c r="BP3004" s="512" t="str">
        <f t="shared" si="282"/>
        <v>Objectif en 8 ans</v>
      </c>
      <c r="BQ3004" s="41">
        <f t="shared" si="282"/>
        <v>0</v>
      </c>
      <c r="BR3004" s="332" t="str">
        <f t="shared" si="282"/>
        <v>Ecran thermique</v>
      </c>
      <c r="BS3004" s="332" t="str">
        <f t="shared" ref="BS3004:CA3004" si="283">BS$3</f>
        <v>Ecran thermique 2</v>
      </c>
      <c r="BT3004" s="332" t="str">
        <f t="shared" si="283"/>
        <v>Etanchéité</v>
      </c>
      <c r="BU3004" s="332" t="str">
        <f t="shared" si="283"/>
        <v>Etanchéité 2</v>
      </c>
      <c r="BV3004" s="332" t="str">
        <f t="shared" si="283"/>
        <v>Etanchéité 2 - Recommandation</v>
      </c>
      <c r="BW3004" s="332" t="str">
        <f t="shared" si="283"/>
        <v>Sonde 1</v>
      </c>
      <c r="BX3004" s="332" t="str">
        <f t="shared" si="283"/>
        <v>Sonde 2</v>
      </c>
      <c r="BY3004" s="41">
        <f t="shared" si="283"/>
        <v>0</v>
      </c>
      <c r="BZ3004" s="416" t="str">
        <f t="shared" si="283"/>
        <v>Ensemble 1</v>
      </c>
      <c r="CA3004" s="416" t="str">
        <f t="shared" si="283"/>
        <v>Ensemble 2</v>
      </c>
      <c r="CB3004" s="416" t="str">
        <f>BZ3004</f>
        <v>Ensemble 1</v>
      </c>
      <c r="CC3004" s="416" t="str">
        <f>CA3004</f>
        <v>Ensemble 2</v>
      </c>
    </row>
    <row r="3005" spans="1:81" s="28" customFormat="1" ht="32" hidden="1" customHeight="1" outlineLevel="1">
      <c r="A3005" s="1646"/>
      <c r="B3005" s="1659"/>
      <c r="C3005" s="686"/>
      <c r="D3005" s="686"/>
      <c r="E3005" s="1474" t="str">
        <f t="shared" si="280"/>
        <v/>
      </c>
      <c r="F3005" s="1791"/>
      <c r="G3005" s="521" t="str">
        <f t="shared" ref="G3005:AL3005" si="284">G32</f>
        <v/>
      </c>
      <c r="H3005" s="335" t="str">
        <f t="shared" si="284"/>
        <v/>
      </c>
      <c r="I3005" s="336" t="str">
        <f t="shared" si="284"/>
        <v/>
      </c>
      <c r="J3005" s="336" t="str">
        <f t="shared" si="284"/>
        <v/>
      </c>
      <c r="K3005" s="337" t="str">
        <f t="shared" si="284"/>
        <v/>
      </c>
      <c r="L3005" s="336" t="str">
        <f t="shared" si="284"/>
        <v/>
      </c>
      <c r="M3005" s="468" t="str">
        <f t="shared" si="284"/>
        <v/>
      </c>
      <c r="N3005" s="337" t="str">
        <f t="shared" si="284"/>
        <v/>
      </c>
      <c r="O3005" s="338" t="str">
        <f t="shared" si="284"/>
        <v/>
      </c>
      <c r="P3005" s="336" t="str">
        <f t="shared" si="284"/>
        <v/>
      </c>
      <c r="Q3005" s="522">
        <f t="shared" si="284"/>
        <v>0</v>
      </c>
      <c r="R3005" s="338">
        <f t="shared" si="284"/>
        <v>0</v>
      </c>
      <c r="S3005" s="523">
        <f t="shared" si="284"/>
        <v>0</v>
      </c>
      <c r="T3005" s="523">
        <f t="shared" si="284"/>
        <v>0</v>
      </c>
      <c r="U3005" s="523" t="str">
        <f t="shared" si="284"/>
        <v/>
      </c>
      <c r="V3005" s="522">
        <f t="shared" si="284"/>
        <v>0</v>
      </c>
      <c r="W3005" s="523" t="str">
        <f t="shared" si="284"/>
        <v/>
      </c>
      <c r="X3005" s="523" t="str">
        <f t="shared" si="284"/>
        <v/>
      </c>
      <c r="Y3005" s="522">
        <f t="shared" si="284"/>
        <v>0</v>
      </c>
      <c r="Z3005" s="331" t="str">
        <f t="shared" si="284"/>
        <v/>
      </c>
      <c r="AA3005" s="331" t="str">
        <f t="shared" si="284"/>
        <v/>
      </c>
      <c r="AB3005" s="331" t="str">
        <f t="shared" si="284"/>
        <v/>
      </c>
      <c r="AC3005" s="331" t="str">
        <f t="shared" si="284"/>
        <v/>
      </c>
      <c r="AD3005" s="331" t="str">
        <f t="shared" si="284"/>
        <v/>
      </c>
      <c r="AE3005" s="524" t="str">
        <f t="shared" si="284"/>
        <v/>
      </c>
      <c r="AF3005" s="331" t="str">
        <f t="shared" si="284"/>
        <v/>
      </c>
      <c r="AG3005" s="331" t="str">
        <f t="shared" si="284"/>
        <v/>
      </c>
      <c r="AH3005" s="331" t="str">
        <f t="shared" si="284"/>
        <v/>
      </c>
      <c r="AI3005" s="331" t="str">
        <f t="shared" si="284"/>
        <v/>
      </c>
      <c r="AJ3005" s="331" t="str">
        <f t="shared" si="284"/>
        <v/>
      </c>
      <c r="AK3005" s="331" t="str">
        <f t="shared" si="284"/>
        <v/>
      </c>
      <c r="AL3005" s="331" t="str">
        <f t="shared" si="284"/>
        <v/>
      </c>
      <c r="AM3005" s="524" t="str">
        <f t="shared" ref="AM3005:BR3005" si="285">AM32</f>
        <v>.</v>
      </c>
      <c r="AN3005" s="346" t="str">
        <f t="shared" si="285"/>
        <v/>
      </c>
      <c r="AO3005" s="346" t="str">
        <f t="shared" si="285"/>
        <v/>
      </c>
      <c r="AP3005" s="346" t="str">
        <f t="shared" si="285"/>
        <v/>
      </c>
      <c r="AQ3005" s="346" t="str">
        <f t="shared" si="285"/>
        <v/>
      </c>
      <c r="AR3005" s="346" t="str">
        <f t="shared" si="285"/>
        <v/>
      </c>
      <c r="AS3005" s="525">
        <f t="shared" si="285"/>
        <v>0</v>
      </c>
      <c r="AT3005" s="398" t="str">
        <f t="shared" si="285"/>
        <v/>
      </c>
      <c r="AU3005" s="398" t="str">
        <f t="shared" si="285"/>
        <v/>
      </c>
      <c r="AV3005" s="398" t="str">
        <f t="shared" si="285"/>
        <v/>
      </c>
      <c r="AW3005" s="398" t="str">
        <f t="shared" si="285"/>
        <v/>
      </c>
      <c r="AX3005" s="398" t="str">
        <f t="shared" si="285"/>
        <v/>
      </c>
      <c r="AY3005" s="28" t="str">
        <f t="shared" si="285"/>
        <v/>
      </c>
      <c r="AZ3005" s="28" t="str">
        <f t="shared" si="285"/>
        <v/>
      </c>
      <c r="BA3005" s="398" t="str">
        <f t="shared" si="285"/>
        <v/>
      </c>
      <c r="BB3005" s="525">
        <f t="shared" si="285"/>
        <v>0</v>
      </c>
      <c r="BC3005" s="445" t="str">
        <f t="shared" si="285"/>
        <v/>
      </c>
      <c r="BD3005" s="445" t="str">
        <f t="shared" si="285"/>
        <v/>
      </c>
      <c r="BE3005" s="445" t="str">
        <f t="shared" si="285"/>
        <v/>
      </c>
      <c r="BF3005" s="445" t="str">
        <f t="shared" si="285"/>
        <v/>
      </c>
      <c r="BG3005" s="445" t="str">
        <f t="shared" si="285"/>
        <v/>
      </c>
      <c r="BH3005" s="467" t="str">
        <f t="shared" si="285"/>
        <v/>
      </c>
      <c r="BI3005" s="467" t="str">
        <f t="shared" si="285"/>
        <v/>
      </c>
      <c r="BJ3005" s="525">
        <f t="shared" si="285"/>
        <v>0</v>
      </c>
      <c r="BK3005" s="445" t="str">
        <f t="shared" si="285"/>
        <v/>
      </c>
      <c r="BL3005" s="445" t="str">
        <f t="shared" si="285"/>
        <v/>
      </c>
      <c r="BM3005" s="445" t="str">
        <f t="shared" si="285"/>
        <v/>
      </c>
      <c r="BN3005" s="525">
        <f t="shared" si="285"/>
        <v>0</v>
      </c>
      <c r="BO3005" s="445" t="str">
        <f t="shared" si="285"/>
        <v/>
      </c>
      <c r="BP3005" s="445">
        <f t="shared" si="285"/>
        <v>0</v>
      </c>
      <c r="BQ3005" s="28">
        <f t="shared" si="285"/>
        <v>0</v>
      </c>
      <c r="BR3005" s="398" t="str">
        <f t="shared" si="285"/>
        <v/>
      </c>
      <c r="BS3005" s="398" t="str">
        <f t="shared" ref="BS3005:BX3005" si="286">BS32</f>
        <v/>
      </c>
      <c r="BT3005" s="398" t="str">
        <f t="shared" si="286"/>
        <v/>
      </c>
      <c r="BU3005" s="398" t="str">
        <f t="shared" si="286"/>
        <v/>
      </c>
      <c r="BV3005" s="398" t="str">
        <f t="shared" si="286"/>
        <v/>
      </c>
      <c r="BW3005" s="398" t="str">
        <f t="shared" si="286"/>
        <v/>
      </c>
      <c r="BX3005" s="398" t="str">
        <f t="shared" si="286"/>
        <v/>
      </c>
      <c r="BY3005" s="28">
        <f>BY2952</f>
        <v>0</v>
      </c>
      <c r="BZ3005" s="396">
        <f>AG3056</f>
        <v>0</v>
      </c>
      <c r="CA3005" s="396">
        <f>AH3056</f>
        <v>0</v>
      </c>
      <c r="CB3005" s="396">
        <f>AI3056</f>
        <v>0</v>
      </c>
      <c r="CC3005" s="396">
        <f>AJ3056</f>
        <v>0</v>
      </c>
    </row>
    <row r="3006" spans="1:81" s="51" customFormat="1" ht="19" hidden="1" outlineLevel="1">
      <c r="A3006" s="1704">
        <v>0</v>
      </c>
      <c r="B3006" s="1629"/>
      <c r="C3006" s="1283"/>
      <c r="D3006" s="677"/>
      <c r="E3006" s="1474" t="str">
        <f t="shared" ref="E3006:E3037" si="287">IF((SUM(A3006:C3006))&gt;0,G$42,"")</f>
        <v/>
      </c>
      <c r="F3006" s="1789"/>
      <c r="N3006" s="644"/>
      <c r="R3006" s="50"/>
      <c r="U3006" s="1184"/>
      <c r="W3006" s="130"/>
      <c r="X3006" s="1415"/>
      <c r="Y3006" s="1415"/>
      <c r="Z3006" s="53"/>
      <c r="AA3006" s="1415"/>
      <c r="AB3006" s="53"/>
      <c r="AC3006" s="53"/>
      <c r="AD3006" s="53"/>
      <c r="AE3006" s="53"/>
      <c r="AF3006" s="53"/>
      <c r="AG3006" s="40"/>
      <c r="AJ3006" s="52"/>
      <c r="AL3006" s="1383"/>
      <c r="AM3006" s="1247"/>
      <c r="AO3006" s="1247"/>
      <c r="AV3006" s="18"/>
      <c r="BL3006" s="18"/>
    </row>
    <row r="3007" spans="1:81" s="1385" customFormat="1" ht="19" hidden="1" outlineLevel="1">
      <c r="A3007" s="1704">
        <v>0</v>
      </c>
      <c r="B3007" s="1629"/>
      <c r="C3007" s="1283"/>
      <c r="D3007" s="677"/>
      <c r="E3007" s="1474" t="str">
        <f t="shared" si="287"/>
        <v/>
      </c>
      <c r="F3007" s="1789"/>
      <c r="H3007" s="1547"/>
      <c r="I3007" s="1547"/>
      <c r="J3007" s="1547"/>
      <c r="K3007" s="1547"/>
      <c r="L3007" s="1547"/>
      <c r="M3007" s="1547"/>
      <c r="N3007" s="1384"/>
      <c r="O3007" s="1384"/>
      <c r="P3007" s="1384"/>
      <c r="Q3007" s="1384"/>
      <c r="R3007" s="1384"/>
      <c r="S3007" s="1384"/>
      <c r="T3007" s="1384"/>
      <c r="U3007" s="1384"/>
      <c r="V3007" s="1384"/>
      <c r="W3007" s="130"/>
      <c r="X3007" s="1415"/>
      <c r="Y3007" s="1415"/>
      <c r="Z3007" s="53"/>
      <c r="AA3007" s="1415"/>
      <c r="AB3007" s="53"/>
      <c r="AC3007" s="53"/>
      <c r="AD3007" s="53"/>
      <c r="AE3007" s="1384"/>
      <c r="AF3007" s="1384"/>
      <c r="AG3007" s="40"/>
      <c r="AH3007" s="1384"/>
      <c r="AI3007" s="1384"/>
      <c r="AJ3007" s="1384"/>
      <c r="AK3007" s="1384"/>
      <c r="AL3007" s="1384"/>
      <c r="AM3007" s="1247"/>
      <c r="AN3007" s="1384"/>
      <c r="AO3007" s="1247"/>
      <c r="AP3007" s="1384"/>
      <c r="AQ3007" s="1384"/>
      <c r="AR3007" s="1384"/>
      <c r="AS3007" s="1384"/>
      <c r="AT3007" s="1384"/>
      <c r="BL3007" s="18"/>
    </row>
    <row r="3008" spans="1:81" s="1385" customFormat="1" ht="19" hidden="1" outlineLevel="1">
      <c r="A3008" s="1704">
        <v>0</v>
      </c>
      <c r="B3008" s="1629"/>
      <c r="C3008" s="1283"/>
      <c r="D3008" s="677"/>
      <c r="E3008" s="1474" t="str">
        <f t="shared" si="287"/>
        <v/>
      </c>
      <c r="F3008" s="1789"/>
      <c r="G3008" s="1547"/>
      <c r="H3008" s="1547"/>
      <c r="I3008" s="1547"/>
      <c r="J3008" s="1547"/>
      <c r="K3008" s="1547"/>
      <c r="L3008" s="1547"/>
      <c r="M3008" s="1547"/>
      <c r="N3008" s="1384"/>
      <c r="O3008" s="1384"/>
      <c r="P3008" s="1384"/>
      <c r="Q3008" s="1384"/>
      <c r="R3008" s="1384"/>
      <c r="S3008" s="1384"/>
      <c r="T3008" s="1384"/>
      <c r="U3008" s="1384"/>
      <c r="V3008" s="1384"/>
      <c r="W3008" s="130"/>
      <c r="X3008" s="1415"/>
      <c r="Y3008" s="1415"/>
      <c r="Z3008" s="53"/>
      <c r="AA3008" s="1415"/>
      <c r="AB3008" s="53"/>
      <c r="AC3008" s="53"/>
      <c r="AD3008" s="53"/>
      <c r="AE3008" s="1384"/>
      <c r="AF3008" s="1384"/>
      <c r="AG3008" s="40"/>
      <c r="AH3008" s="1384"/>
      <c r="AI3008" s="1384"/>
      <c r="AJ3008" s="1384"/>
      <c r="AK3008" s="1384"/>
      <c r="AL3008" s="1384"/>
      <c r="AM3008" s="1247"/>
      <c r="AN3008" s="1384"/>
      <c r="AO3008" s="1247"/>
      <c r="AP3008" s="1384"/>
      <c r="AQ3008" s="1384"/>
      <c r="AR3008" s="1384"/>
      <c r="AS3008" s="1384"/>
      <c r="AT3008" s="1384"/>
      <c r="BL3008" s="18"/>
    </row>
    <row r="3009" spans="1:46" s="1269" customFormat="1" ht="15" collapsed="1">
      <c r="A3009" s="1704">
        <f>IF(G3005="",0,1)</f>
        <v>0</v>
      </c>
      <c r="B3009" s="1629"/>
      <c r="C3009" s="1283"/>
      <c r="D3009" s="1548"/>
      <c r="E3009" s="1474" t="str">
        <f t="shared" si="287"/>
        <v/>
      </c>
      <c r="F3009" s="1789"/>
      <c r="G3009" s="1252" t="str">
        <f>G$69</f>
        <v>Année de construction</v>
      </c>
      <c r="H3009" s="1252"/>
      <c r="I3009" s="1252"/>
      <c r="J3009" s="1252"/>
      <c r="K3009" s="1252"/>
      <c r="L3009" s="1252"/>
      <c r="M3009" s="1388"/>
      <c r="N3009" s="2162" t="str">
        <f>H3005</f>
        <v/>
      </c>
      <c r="O3009" s="2162"/>
      <c r="P3009" s="2162"/>
      <c r="Q3009" s="2162"/>
      <c r="R3009" s="2162"/>
      <c r="S3009" s="2162"/>
      <c r="T3009" s="2161">
        <f>T2989</f>
        <v>0</v>
      </c>
      <c r="U3009" s="2161"/>
      <c r="V3009" s="2161"/>
      <c r="W3009" s="2161"/>
      <c r="X3009" s="2161"/>
      <c r="Y3009" s="1386"/>
      <c r="AD3009" s="1251"/>
      <c r="AE3009" s="1251"/>
      <c r="AF3009" s="1251"/>
      <c r="AG3009" s="1251"/>
      <c r="AH3009" s="1251"/>
      <c r="AI3009" s="1251"/>
      <c r="AJ3009" s="1251"/>
      <c r="AK3009" s="1251"/>
      <c r="AL3009" s="20"/>
      <c r="AM3009" s="1251"/>
      <c r="AN3009" s="1251"/>
      <c r="AO3009" s="1251"/>
      <c r="AP3009" s="1251"/>
      <c r="AQ3009" s="1251"/>
      <c r="AR3009" s="1251"/>
      <c r="AS3009" s="1251"/>
      <c r="AT3009" s="1251"/>
    </row>
    <row r="3010" spans="1:46" s="1269" customFormat="1" ht="15">
      <c r="A3010" s="1704">
        <f>IF(G3005="",0,1)</f>
        <v>0</v>
      </c>
      <c r="B3010" s="1629"/>
      <c r="C3010" s="1283"/>
      <c r="D3010" s="1548"/>
      <c r="E3010" s="1474" t="str">
        <f t="shared" si="287"/>
        <v/>
      </c>
      <c r="F3010" s="1789"/>
      <c r="G3010" s="1551" t="str">
        <f>G$70</f>
        <v>Utilisation escomptée</v>
      </c>
      <c r="H3010" s="1551"/>
      <c r="I3010" s="1552"/>
      <c r="J3010" s="1552"/>
      <c r="K3010" s="1552"/>
      <c r="L3010" s="1552"/>
      <c r="M3010" s="1388"/>
      <c r="N3010" s="2163" t="str">
        <f>P3005</f>
        <v/>
      </c>
      <c r="O3010" s="2163"/>
      <c r="P3010" s="2163"/>
      <c r="Q3010" s="2163"/>
      <c r="R3010" s="2163"/>
      <c r="S3010" s="2163"/>
      <c r="T3010" s="2179">
        <f>'A1 Serres'!P2989</f>
        <v>0</v>
      </c>
      <c r="U3010" s="2179"/>
      <c r="V3010" s="2179"/>
      <c r="W3010" s="2179"/>
      <c r="X3010" s="2179"/>
      <c r="Y3010" s="1387"/>
      <c r="AL3010" s="20"/>
    </row>
    <row r="3011" spans="1:46" s="1269" customFormat="1" ht="15">
      <c r="A3011" s="1704">
        <f>IF(G3005="",0,1)</f>
        <v>0</v>
      </c>
      <c r="B3011" s="1629"/>
      <c r="C3011" s="1283"/>
      <c r="D3011" s="1548"/>
      <c r="E3011" s="1474" t="str">
        <f t="shared" si="287"/>
        <v/>
      </c>
      <c r="F3011" s="1789"/>
      <c r="G3011" s="1551" t="str">
        <f>G$71</f>
        <v>Surface cultivée de la serre</v>
      </c>
      <c r="H3011" s="1551"/>
      <c r="I3011" s="1552"/>
      <c r="J3011" s="1552"/>
      <c r="K3011" s="1552"/>
      <c r="L3011" s="1552"/>
      <c r="M3011" s="1388"/>
      <c r="N3011" s="2163" t="str">
        <f>J3005</f>
        <v/>
      </c>
      <c r="O3011" s="2163"/>
      <c r="P3011" s="2163"/>
      <c r="Q3011" s="2163"/>
      <c r="R3011" s="2163"/>
      <c r="S3011" s="2163"/>
      <c r="T3011" s="1268"/>
      <c r="U3011" s="1268"/>
      <c r="V3011" s="1268"/>
      <c r="W3011" s="989"/>
      <c r="X3011" s="1251"/>
      <c r="AL3011" s="20"/>
    </row>
    <row r="3012" spans="1:46" s="1269" customFormat="1" ht="15">
      <c r="A3012" s="1704">
        <f>IF(G3005="",0,1)</f>
        <v>0</v>
      </c>
      <c r="B3012" s="1629"/>
      <c r="C3012" s="1283"/>
      <c r="D3012" s="1548"/>
      <c r="E3012" s="1474" t="str">
        <f t="shared" si="287"/>
        <v/>
      </c>
      <c r="F3012" s="1789"/>
      <c r="G3012" s="1265">
        <f>G$72</f>
        <v>0</v>
      </c>
      <c r="H3012" s="1265"/>
      <c r="I3012" s="1266"/>
      <c r="J3012" s="1266"/>
      <c r="K3012" s="1266"/>
      <c r="L3012" s="1266"/>
      <c r="M3012" s="1388"/>
      <c r="N3012" s="1268"/>
      <c r="O3012" s="1268"/>
      <c r="P3012" s="1268"/>
      <c r="Q3012" s="1268"/>
      <c r="R3012" s="1268"/>
      <c r="S3012" s="1268"/>
      <c r="T3012" s="1268"/>
      <c r="U3012" s="1268"/>
      <c r="V3012" s="1268"/>
      <c r="W3012" s="989"/>
      <c r="X3012" s="1251"/>
      <c r="AL3012" s="20"/>
    </row>
    <row r="3013" spans="1:46" s="1269" customFormat="1" ht="15">
      <c r="A3013" s="1704">
        <f>IF(G3005="",0,1)</f>
        <v>0</v>
      </c>
      <c r="B3013" s="1629"/>
      <c r="C3013" s="1283"/>
      <c r="D3013" s="1548"/>
      <c r="E3013" s="1474" t="str">
        <f t="shared" si="287"/>
        <v/>
      </c>
      <c r="F3013" s="1789"/>
      <c r="G3013" s="1389" t="str">
        <f>G$73</f>
        <v>Température octobre-mars</v>
      </c>
      <c r="H3013" s="1389"/>
      <c r="I3013" s="1390"/>
      <c r="J3013" s="1390"/>
      <c r="K3013" s="1390"/>
      <c r="L3013" s="1390"/>
      <c r="M3013" s="1388"/>
      <c r="N3013" s="2168" t="str">
        <f>L3005</f>
        <v/>
      </c>
      <c r="O3013" s="2168"/>
      <c r="P3013" s="2168"/>
      <c r="Q3013" s="2168"/>
      <c r="R3013" s="2168"/>
      <c r="S3013" s="2168"/>
      <c r="T3013" s="1268"/>
      <c r="U3013" s="1268"/>
      <c r="V3013" s="1268"/>
      <c r="W3013" s="989"/>
      <c r="X3013" s="1251"/>
      <c r="AJ3013" s="1298"/>
      <c r="AL3013" s="20"/>
    </row>
    <row r="3014" spans="1:46" s="1269" customFormat="1" ht="29" customHeight="1">
      <c r="A3014" s="1704">
        <f>IF(G3005="",0,1)</f>
        <v>0</v>
      </c>
      <c r="B3014" s="1629"/>
      <c r="C3014" s="1283"/>
      <c r="D3014" s="1548"/>
      <c r="E3014" s="1474" t="str">
        <f t="shared" si="287"/>
        <v/>
      </c>
      <c r="F3014" s="1789"/>
      <c r="G3014" s="1553" t="str">
        <f>G$74</f>
        <v>Observations</v>
      </c>
      <c r="H3014" s="1389"/>
      <c r="I3014" s="1390"/>
      <c r="J3014" s="1390"/>
      <c r="K3014" s="1390"/>
      <c r="L3014" s="1390"/>
      <c r="M3014" s="1388"/>
      <c r="N3014" s="2164" t="str">
        <f>AE3005</f>
        <v/>
      </c>
      <c r="O3014" s="2164"/>
      <c r="P3014" s="2164"/>
      <c r="Q3014" s="2164"/>
      <c r="R3014" s="2164"/>
      <c r="S3014" s="2164"/>
      <c r="T3014" s="1268"/>
      <c r="U3014" s="1268"/>
      <c r="V3014" s="1268"/>
      <c r="W3014" s="989"/>
      <c r="X3014" s="1251"/>
      <c r="AL3014" s="20"/>
    </row>
    <row r="3015" spans="1:46" s="1269" customFormat="1" ht="15">
      <c r="A3015" s="1704">
        <f>IF(G3005="",0,1)</f>
        <v>0</v>
      </c>
      <c r="B3015" s="1629"/>
      <c r="C3015" s="1283"/>
      <c r="D3015" s="1548"/>
      <c r="E3015" s="1474" t="str">
        <f t="shared" si="287"/>
        <v/>
      </c>
      <c r="F3015" s="1789"/>
      <c r="G3015" s="1265">
        <f>G$75</f>
        <v>0</v>
      </c>
      <c r="H3015" s="1265"/>
      <c r="I3015" s="1266"/>
      <c r="J3015" s="1266"/>
      <c r="K3015" s="1266"/>
      <c r="L3015" s="1266"/>
      <c r="M3015" s="1388"/>
      <c r="N3015" s="1268"/>
      <c r="O3015" s="1268"/>
      <c r="P3015" s="1268"/>
      <c r="Q3015" s="1268"/>
      <c r="R3015" s="1268"/>
      <c r="S3015" s="1268"/>
      <c r="T3015" s="1268"/>
      <c r="U3015" s="1268"/>
      <c r="V3015" s="1268"/>
      <c r="W3015" s="989"/>
      <c r="X3015" s="1251"/>
      <c r="AL3015" s="20"/>
    </row>
    <row r="3016" spans="1:46" s="1269" customFormat="1" ht="15">
      <c r="A3016" s="1704">
        <f>IF(G3005="",0,1)</f>
        <v>0</v>
      </c>
      <c r="B3016" s="1629"/>
      <c r="C3016" s="1283"/>
      <c r="D3016" s="1548"/>
      <c r="E3016" s="1474" t="str">
        <f t="shared" si="287"/>
        <v/>
      </c>
      <c r="F3016" s="1789"/>
      <c r="G3016" s="1389" t="str">
        <f>G$76</f>
        <v>Participation à la consommation totale d'énergie du chauffage</v>
      </c>
      <c r="H3016" s="1389"/>
      <c r="I3016" s="1390"/>
      <c r="J3016" s="1390"/>
      <c r="K3016" s="1390"/>
      <c r="L3016" s="1390"/>
      <c r="M3016" s="1388"/>
      <c r="N3016" s="2169">
        <f>R3005</f>
        <v>0</v>
      </c>
      <c r="O3016" s="2169"/>
      <c r="P3016" s="2169"/>
      <c r="Q3016" s="2169"/>
      <c r="R3016" s="2169"/>
      <c r="S3016" s="2169"/>
      <c r="T3016" s="1268"/>
      <c r="U3016" s="1268"/>
      <c r="V3016" s="1268"/>
      <c r="W3016" s="989"/>
      <c r="X3016" s="1251"/>
      <c r="AJ3016" s="1298"/>
      <c r="AL3016" s="20"/>
    </row>
    <row r="3017" spans="1:46" s="1269" customFormat="1" ht="15">
      <c r="A3017" s="1704">
        <f>IF(G3005="",0,1)</f>
        <v>0</v>
      </c>
      <c r="B3017" s="1629"/>
      <c r="C3017" s="1283"/>
      <c r="D3017" s="1548"/>
      <c r="E3017" s="1474" t="str">
        <f t="shared" si="287"/>
        <v/>
      </c>
      <c r="F3017" s="1789"/>
      <c r="G3017" s="1393" t="str">
        <f>G$77</f>
        <v>Rang concernant l'efficience énergétique</v>
      </c>
      <c r="H3017" s="1393"/>
      <c r="I3017" s="1394"/>
      <c r="J3017" s="1394"/>
      <c r="K3017" s="1394"/>
      <c r="L3017" s="1394"/>
      <c r="M3017" s="1388"/>
      <c r="N3017" s="2170" t="str">
        <f>N3005</f>
        <v/>
      </c>
      <c r="O3017" s="2170"/>
      <c r="P3017" s="2170"/>
      <c r="Q3017" s="2170"/>
      <c r="R3017" s="2170"/>
      <c r="S3017" s="2170"/>
      <c r="T3017" s="1396"/>
      <c r="U3017" s="1396"/>
      <c r="V3017" s="1396"/>
      <c r="W3017" s="989"/>
      <c r="X3017" s="1397"/>
      <c r="AJ3017" s="1298"/>
      <c r="AL3017" s="20"/>
    </row>
    <row r="3018" spans="1:46" s="1269" customFormat="1" ht="15">
      <c r="A3018" s="1704">
        <f>IF(G3005="",0,1)</f>
        <v>0</v>
      </c>
      <c r="B3018" s="1629"/>
      <c r="C3018" s="1283"/>
      <c r="D3018" s="1548"/>
      <c r="E3018" s="1474" t="str">
        <f t="shared" si="287"/>
        <v/>
      </c>
      <c r="F3018" s="1789"/>
      <c r="G3018" s="1393" t="str">
        <f>G$78</f>
        <v>Evaluation de la qualité énergétique</v>
      </c>
      <c r="H3018" s="1393"/>
      <c r="I3018" s="1394"/>
      <c r="J3018" s="1394"/>
      <c r="K3018" s="1394"/>
      <c r="L3018" s="1394"/>
      <c r="M3018" s="1388"/>
      <c r="N3018" s="2171" t="str">
        <f>O3005</f>
        <v/>
      </c>
      <c r="O3018" s="2171"/>
      <c r="P3018" s="2171"/>
      <c r="Q3018" s="2171"/>
      <c r="R3018" s="2171"/>
      <c r="S3018" s="2171"/>
      <c r="T3018" s="1268"/>
      <c r="U3018" s="1268"/>
      <c r="V3018" s="1268"/>
      <c r="W3018" s="989"/>
      <c r="X3018" s="1251"/>
      <c r="AJ3018" s="1298"/>
      <c r="AL3018" s="20"/>
    </row>
    <row r="3019" spans="1:46" s="1269" customFormat="1" ht="15">
      <c r="A3019" s="1704">
        <f>IF(G3005="",0,1)</f>
        <v>0</v>
      </c>
      <c r="B3019" s="1629"/>
      <c r="C3019" s="1283"/>
      <c r="D3019" s="1548"/>
      <c r="E3019" s="1474" t="str">
        <f t="shared" si="287"/>
        <v/>
      </c>
      <c r="F3019" s="1789"/>
      <c r="G3019" s="1265">
        <f>G$79</f>
        <v>0</v>
      </c>
      <c r="H3019" s="1265"/>
      <c r="I3019" s="1266"/>
      <c r="J3019" s="1266"/>
      <c r="K3019" s="1266"/>
      <c r="L3019" s="1266"/>
      <c r="M3019" s="1388"/>
      <c r="N3019" s="1399"/>
      <c r="O3019" s="1268"/>
      <c r="P3019" s="1268"/>
      <c r="Q3019" s="1268"/>
      <c r="R3019" s="1268"/>
      <c r="S3019" s="1268"/>
      <c r="T3019" s="1268"/>
      <c r="U3019" s="1268"/>
      <c r="V3019" s="1268"/>
      <c r="W3019" s="989"/>
      <c r="X3019" s="1251"/>
      <c r="AJ3019" s="1298"/>
      <c r="AL3019" s="20"/>
    </row>
    <row r="3020" spans="1:46" s="1269" customFormat="1" ht="15">
      <c r="A3020" s="1704">
        <f>IF(G3005="",0,1)</f>
        <v>0</v>
      </c>
      <c r="B3020" s="1629"/>
      <c r="C3020" s="1283"/>
      <c r="D3020" s="1548"/>
      <c r="E3020" s="1474" t="str">
        <f t="shared" si="287"/>
        <v/>
      </c>
      <c r="F3020" s="1789"/>
      <c r="G3020" s="1389" t="str">
        <f>G$80</f>
        <v>Consommation d'énergie de la serre</v>
      </c>
      <c r="H3020" s="1389"/>
      <c r="I3020" s="1390"/>
      <c r="J3020" s="1390"/>
      <c r="K3020" s="1390"/>
      <c r="L3020" s="1390"/>
      <c r="M3020" s="1388"/>
      <c r="N3020" s="2172">
        <f>S3005</f>
        <v>0</v>
      </c>
      <c r="O3020" s="2172"/>
      <c r="P3020" s="2172"/>
      <c r="Q3020" s="1401"/>
      <c r="R3020" s="1401"/>
      <c r="S3020" s="1401"/>
      <c r="T3020" s="1268"/>
      <c r="U3020" s="1268"/>
      <c r="V3020" s="1268"/>
      <c r="W3020" s="989"/>
      <c r="X3020" s="1251"/>
      <c r="AJ3020" s="1298"/>
      <c r="AL3020" s="20"/>
    </row>
    <row r="3021" spans="1:46" s="1269" customFormat="1" ht="15">
      <c r="A3021" s="1704">
        <f>IF(G3005="",0,1)</f>
        <v>0</v>
      </c>
      <c r="B3021" s="1629"/>
      <c r="C3021" s="1283"/>
      <c r="D3021" s="1548"/>
      <c r="E3021" s="1474" t="str">
        <f t="shared" si="287"/>
        <v/>
      </c>
      <c r="F3021" s="1789"/>
      <c r="G3021" s="1393" t="str">
        <f>G$81</f>
        <v>Distribution de chaleur Consommation d'énergie</v>
      </c>
      <c r="H3021" s="1393"/>
      <c r="I3021" s="1394"/>
      <c r="J3021" s="1394"/>
      <c r="K3021" s="1394"/>
      <c r="L3021" s="1394"/>
      <c r="M3021" s="1388"/>
      <c r="N3021" s="2182">
        <f>T3005</f>
        <v>0</v>
      </c>
      <c r="O3021" s="2182"/>
      <c r="P3021" s="2182"/>
      <c r="Q3021" s="1403"/>
      <c r="R3021" s="1403"/>
      <c r="S3021" s="1403"/>
      <c r="T3021" s="1268"/>
      <c r="U3021" s="1268"/>
      <c r="V3021" s="1268"/>
      <c r="W3021" s="989"/>
      <c r="X3021" s="1251"/>
      <c r="AJ3021" s="1298"/>
      <c r="AL3021" s="20"/>
    </row>
    <row r="3022" spans="1:46" s="1269" customFormat="1" ht="15">
      <c r="A3022" s="1704">
        <f>IF(G3005="",0,1)</f>
        <v>0</v>
      </c>
      <c r="B3022" s="1629"/>
      <c r="C3022" s="1283"/>
      <c r="D3022" s="1548"/>
      <c r="E3022" s="1474" t="str">
        <f t="shared" si="287"/>
        <v/>
      </c>
      <c r="F3022" s="1789"/>
      <c r="G3022" s="1554" t="str">
        <f>G$82</f>
        <v>Total de la consommation d'énergie Etat actuel</v>
      </c>
      <c r="H3022" s="1554"/>
      <c r="I3022" s="1555"/>
      <c r="J3022" s="1555"/>
      <c r="K3022" s="1555"/>
      <c r="L3022" s="1555"/>
      <c r="M3022" s="1556"/>
      <c r="N3022" s="2166" t="str">
        <f>U3005</f>
        <v/>
      </c>
      <c r="O3022" s="2166"/>
      <c r="P3022" s="2166"/>
      <c r="Q3022" s="1557"/>
      <c r="R3022" s="1557"/>
      <c r="S3022" s="1557"/>
      <c r="T3022" s="1268"/>
      <c r="U3022" s="1268"/>
      <c r="V3022" s="1268"/>
      <c r="W3022" s="989"/>
      <c r="X3022" s="1251"/>
      <c r="AJ3022" s="1298"/>
      <c r="AL3022" s="20"/>
    </row>
    <row r="3023" spans="1:46" s="787" customFormat="1" ht="15">
      <c r="A3023" s="1704">
        <f>IF(G3005="",0,1)</f>
        <v>0</v>
      </c>
      <c r="B3023" s="1629"/>
      <c r="C3023" s="1283"/>
      <c r="D3023" s="1548"/>
      <c r="E3023" s="1474" t="str">
        <f t="shared" si="287"/>
        <v/>
      </c>
      <c r="F3023" s="1789"/>
      <c r="G3023" s="1265">
        <f>G$83</f>
        <v>0</v>
      </c>
      <c r="H3023" s="1265"/>
      <c r="I3023" s="1266"/>
      <c r="J3023" s="1266"/>
      <c r="K3023" s="1266"/>
      <c r="L3023" s="1266"/>
      <c r="M3023" s="225"/>
      <c r="N3023" s="1404"/>
      <c r="O3023" s="1404"/>
      <c r="P3023" s="1404"/>
      <c r="Q3023" s="1404"/>
      <c r="R3023" s="1404"/>
      <c r="S3023" s="1404"/>
      <c r="T3023" s="1404"/>
      <c r="U3023" s="1404"/>
      <c r="V3023" s="1404"/>
      <c r="W3023" s="989"/>
    </row>
    <row r="3024" spans="1:46" s="1269" customFormat="1" ht="15">
      <c r="A3024" s="1704">
        <f>IF(G3005="",0,1)</f>
        <v>0</v>
      </c>
      <c r="B3024" s="1629"/>
      <c r="C3024" s="1283"/>
      <c r="D3024" s="1548"/>
      <c r="E3024" s="1474" t="str">
        <f t="shared" si="287"/>
        <v/>
      </c>
      <c r="F3024" s="1789"/>
      <c r="G3024" s="1389" t="str">
        <f>G$84</f>
        <v>Ecran thermique</v>
      </c>
      <c r="H3024" s="1389"/>
      <c r="I3024" s="1390"/>
      <c r="J3024" s="1390"/>
      <c r="K3024" s="1390"/>
      <c r="L3024" s="1390"/>
      <c r="M3024" s="1388"/>
      <c r="N3024" s="1558" t="str">
        <f>Z3005</f>
        <v/>
      </c>
      <c r="O3024" s="1401"/>
      <c r="P3024" s="1401"/>
      <c r="Q3024" s="1401"/>
      <c r="R3024" s="1401"/>
      <c r="S3024" s="1401"/>
      <c r="T3024" s="1268"/>
      <c r="U3024" s="1268"/>
      <c r="V3024" s="1268"/>
      <c r="W3024" s="989"/>
      <c r="X3024" s="1251"/>
      <c r="AJ3024" s="1298"/>
      <c r="AL3024" s="20"/>
    </row>
    <row r="3025" spans="1:38" s="1269" customFormat="1" ht="15">
      <c r="A3025" s="1704">
        <f>IF(G3005="",0,1)</f>
        <v>0</v>
      </c>
      <c r="B3025" s="1629"/>
      <c r="C3025" s="1283"/>
      <c r="D3025" s="1548"/>
      <c r="E3025" s="1474" t="str">
        <f t="shared" si="287"/>
        <v/>
      </c>
      <c r="F3025" s="1789"/>
      <c r="G3025" s="1393" t="str">
        <f>G$85</f>
        <v>Toit</v>
      </c>
      <c r="H3025" s="1393"/>
      <c r="I3025" s="1394"/>
      <c r="J3025" s="1394"/>
      <c r="K3025" s="1394"/>
      <c r="L3025" s="1394"/>
      <c r="M3025" s="1388"/>
      <c r="N3025" s="1559" t="str">
        <f>AA3005</f>
        <v/>
      </c>
      <c r="O3025" s="1403"/>
      <c r="P3025" s="1403"/>
      <c r="Q3025" s="1403"/>
      <c r="R3025" s="1403"/>
      <c r="S3025" s="1403"/>
      <c r="T3025" s="1268"/>
      <c r="U3025" s="1268"/>
      <c r="V3025" s="1268"/>
      <c r="W3025" s="989"/>
      <c r="X3025" s="1251"/>
      <c r="AJ3025" s="1298"/>
      <c r="AL3025" s="20"/>
    </row>
    <row r="3026" spans="1:38" s="1269" customFormat="1" ht="15">
      <c r="A3026" s="1704">
        <f>IF(G3005="",0,1)</f>
        <v>0</v>
      </c>
      <c r="B3026" s="1629"/>
      <c r="C3026" s="1283"/>
      <c r="D3026" s="1548"/>
      <c r="E3026" s="1474" t="str">
        <f t="shared" si="287"/>
        <v/>
      </c>
      <c r="F3026" s="1789"/>
      <c r="G3026" s="1393" t="str">
        <f>G$86</f>
        <v>Parois latérales et pignons</v>
      </c>
      <c r="H3026" s="1393"/>
      <c r="I3026" s="1394"/>
      <c r="J3026" s="1394"/>
      <c r="K3026" s="1394"/>
      <c r="L3026" s="1394"/>
      <c r="M3026" s="1388"/>
      <c r="N3026" s="1560" t="str">
        <f>AB3005</f>
        <v/>
      </c>
      <c r="O3026" s="1403"/>
      <c r="P3026" s="1403"/>
      <c r="Q3026" s="1403"/>
      <c r="R3026" s="1403"/>
      <c r="S3026" s="1403"/>
      <c r="T3026" s="1268"/>
      <c r="U3026" s="1268"/>
      <c r="V3026" s="1268"/>
      <c r="W3026" s="989"/>
      <c r="X3026" s="1251"/>
      <c r="AJ3026" s="1298"/>
      <c r="AL3026" s="20"/>
    </row>
    <row r="3027" spans="1:38" s="1269" customFormat="1" ht="15">
      <c r="A3027" s="1704">
        <f>IF(G3005="",0,1)</f>
        <v>0</v>
      </c>
      <c r="B3027" s="1629"/>
      <c r="C3027" s="1283"/>
      <c r="D3027" s="1548"/>
      <c r="E3027" s="1474" t="str">
        <f t="shared" si="287"/>
        <v/>
      </c>
      <c r="F3027" s="1789"/>
      <c r="G3027" s="1393" t="str">
        <f>G$87</f>
        <v>Etanchéité</v>
      </c>
      <c r="H3027" s="1393"/>
      <c r="I3027" s="1394"/>
      <c r="J3027" s="1394"/>
      <c r="K3027" s="1394"/>
      <c r="L3027" s="1394"/>
      <c r="M3027" s="1388"/>
      <c r="N3027" s="1560" t="str">
        <f>AC3005</f>
        <v/>
      </c>
      <c r="O3027" s="1403"/>
      <c r="P3027" s="1403"/>
      <c r="Q3027" s="1403"/>
      <c r="R3027" s="1403"/>
      <c r="S3027" s="1403"/>
      <c r="T3027" s="1268"/>
      <c r="U3027" s="1268"/>
      <c r="V3027" s="1268"/>
      <c r="W3027" s="989"/>
      <c r="X3027" s="1251"/>
      <c r="AJ3027" s="1298"/>
      <c r="AL3027" s="20"/>
    </row>
    <row r="3028" spans="1:38" s="1269" customFormat="1" ht="15">
      <c r="A3028" s="1704">
        <f>IF(G3005="",0,1)</f>
        <v>0</v>
      </c>
      <c r="B3028" s="1629"/>
      <c r="C3028" s="1283"/>
      <c r="D3028" s="1548"/>
      <c r="E3028" s="1474" t="str">
        <f t="shared" si="287"/>
        <v/>
      </c>
      <c r="F3028" s="1789"/>
      <c r="G3028" s="1393" t="str">
        <f>G$88</f>
        <v>Gestion climatique</v>
      </c>
      <c r="H3028" s="1393"/>
      <c r="I3028" s="1394"/>
      <c r="J3028" s="1394"/>
      <c r="K3028" s="1394"/>
      <c r="L3028" s="1394"/>
      <c r="M3028" s="1388"/>
      <c r="N3028" s="1560" t="str">
        <f>AD3005</f>
        <v/>
      </c>
      <c r="O3028" s="1403"/>
      <c r="P3028" s="1403"/>
      <c r="Q3028" s="1403"/>
      <c r="R3028" s="1403"/>
      <c r="S3028" s="1403"/>
      <c r="T3028" s="1268"/>
      <c r="U3028" s="1268"/>
      <c r="V3028" s="1268"/>
      <c r="W3028" s="989"/>
      <c r="X3028" s="1251"/>
      <c r="AJ3028" s="1298"/>
      <c r="AL3028" s="20"/>
    </row>
    <row r="3029" spans="1:38" s="1269" customFormat="1" ht="15">
      <c r="A3029" s="1704">
        <f>IF(G3005="",0,1)</f>
        <v>0</v>
      </c>
      <c r="B3029" s="1629"/>
      <c r="C3029" s="1283"/>
      <c r="D3029" s="1548"/>
      <c r="E3029" s="1474" t="str">
        <f t="shared" si="287"/>
        <v/>
      </c>
      <c r="F3029" s="1789"/>
      <c r="G3029" s="1265"/>
      <c r="H3029" s="1265"/>
      <c r="I3029" s="1266"/>
      <c r="J3029" s="1266"/>
      <c r="K3029" s="1266"/>
      <c r="L3029" s="1266"/>
      <c r="M3029" s="1405"/>
      <c r="N3029" s="1268"/>
      <c r="O3029" s="1268"/>
      <c r="P3029" s="1268"/>
      <c r="Q3029" s="1268"/>
      <c r="R3029" s="1268"/>
      <c r="S3029" s="1268"/>
      <c r="T3029" s="1268"/>
      <c r="U3029" s="1268"/>
      <c r="V3029" s="1268"/>
      <c r="W3029" s="989"/>
      <c r="X3029" s="1251"/>
      <c r="AJ3029" s="1298"/>
      <c r="AL3029" s="20"/>
    </row>
    <row r="3030" spans="1:38" s="1269" customFormat="1" ht="15">
      <c r="A3030" s="1704">
        <f>IF(G3005="",0,1)</f>
        <v>0</v>
      </c>
      <c r="B3030" s="1629"/>
      <c r="C3030" s="1283"/>
      <c r="D3030" s="1548"/>
      <c r="E3030" s="1474" t="str">
        <f t="shared" si="287"/>
        <v/>
      </c>
      <c r="F3030" s="1789"/>
      <c r="G3030" s="1406"/>
      <c r="H3030" s="1266"/>
      <c r="I3030" s="1266"/>
      <c r="J3030" s="1266"/>
      <c r="K3030" s="1266"/>
      <c r="L3030" s="1266"/>
      <c r="M3030" s="1399"/>
      <c r="N3030" s="1268"/>
      <c r="O3030" s="1268"/>
      <c r="P3030" s="1268"/>
      <c r="Q3030" s="1268"/>
      <c r="R3030" s="1268"/>
      <c r="S3030" s="1268"/>
      <c r="T3030" s="1268"/>
      <c r="U3030" s="1268"/>
      <c r="V3030" s="1268"/>
      <c r="W3030" s="989"/>
      <c r="X3030" s="1251"/>
      <c r="AJ3030" s="1298"/>
      <c r="AL3030" s="20"/>
    </row>
    <row r="3031" spans="1:38" s="1269" customFormat="1" ht="15">
      <c r="A3031" s="1704">
        <f>IF(G3005="",0,1)</f>
        <v>0</v>
      </c>
      <c r="B3031" s="1629"/>
      <c r="C3031" s="1283"/>
      <c r="D3031" s="1548"/>
      <c r="E3031" s="1474" t="str">
        <f t="shared" si="287"/>
        <v/>
      </c>
      <c r="F3031" s="1789"/>
      <c r="G3031" s="1406"/>
      <c r="H3031" s="1266"/>
      <c r="I3031" s="1266"/>
      <c r="J3031" s="1266"/>
      <c r="K3031" s="1266"/>
      <c r="L3031" s="1266"/>
      <c r="M3031" s="1399"/>
      <c r="N3031" s="1268"/>
      <c r="O3031" s="1268"/>
      <c r="P3031" s="1268"/>
      <c r="Q3031" s="1268"/>
      <c r="R3031" s="1268"/>
      <c r="S3031" s="1268"/>
      <c r="T3031" s="1268"/>
      <c r="U3031" s="1268"/>
      <c r="V3031" s="1268"/>
      <c r="W3031" s="989"/>
      <c r="X3031" s="1251"/>
      <c r="AJ3031" s="1298"/>
      <c r="AL3031" s="20"/>
    </row>
    <row r="3032" spans="1:38" s="1269" customFormat="1" ht="15">
      <c r="A3032" s="1704">
        <f>IF(G3005="",0,1)</f>
        <v>0</v>
      </c>
      <c r="B3032" s="1629"/>
      <c r="C3032" s="1283"/>
      <c r="D3032" s="1548"/>
      <c r="E3032" s="1474" t="str">
        <f t="shared" si="287"/>
        <v/>
      </c>
      <c r="F3032" s="1789"/>
      <c r="G3032" s="1406"/>
      <c r="H3032" s="1266"/>
      <c r="I3032" s="1266"/>
      <c r="J3032" s="1266"/>
      <c r="K3032" s="1266"/>
      <c r="L3032" s="1266"/>
      <c r="M3032" s="1399"/>
      <c r="N3032" s="1268"/>
      <c r="O3032" s="1268"/>
      <c r="P3032" s="1268"/>
      <c r="Q3032" s="1268"/>
      <c r="R3032" s="1268"/>
      <c r="S3032" s="1268"/>
      <c r="T3032" s="1268"/>
      <c r="U3032" s="1268"/>
      <c r="V3032" s="1268"/>
      <c r="W3032" s="989"/>
      <c r="X3032" s="1251"/>
      <c r="AJ3032" s="1298"/>
      <c r="AL3032" s="20"/>
    </row>
    <row r="3033" spans="1:38" s="1292" customFormat="1" ht="17.25" customHeight="1">
      <c r="A3033" s="1704">
        <f>IF(G3005="",0,1)</f>
        <v>0</v>
      </c>
      <c r="B3033" s="1629"/>
      <c r="C3033" s="1283"/>
      <c r="D3033" s="677"/>
      <c r="E3033" s="1474" t="str">
        <f t="shared" si="287"/>
        <v/>
      </c>
      <c r="F3033" s="1789"/>
      <c r="G3033" s="779"/>
      <c r="H3033" s="779"/>
      <c r="I3033" s="779"/>
      <c r="J3033" s="779"/>
      <c r="K3033" s="779"/>
      <c r="L3033" s="779"/>
      <c r="M3033" s="779"/>
      <c r="N3033" s="779"/>
      <c r="O3033" s="779"/>
      <c r="P3033" s="779"/>
      <c r="Q3033" s="779"/>
      <c r="R3033" s="779"/>
      <c r="S3033" s="779"/>
      <c r="T3033" s="779"/>
      <c r="U3033" s="2167"/>
      <c r="V3033" s="2167"/>
      <c r="W3033" s="989"/>
    </row>
    <row r="3034" spans="1:38" s="1292" customFormat="1" ht="21.75" customHeight="1" thickBot="1">
      <c r="A3034" s="1704">
        <f>IF(G3005="",0,1)</f>
        <v>0</v>
      </c>
      <c r="B3034" s="1629"/>
      <c r="C3034" s="1283"/>
      <c r="D3034" s="677"/>
      <c r="E3034" s="1474" t="str">
        <f t="shared" si="287"/>
        <v/>
      </c>
      <c r="F3034" s="1789"/>
      <c r="G3034" s="777" t="str">
        <f>CONCATENATE(G3005, G$40)</f>
        <v>: Recommandations spécifiques d'investissement</v>
      </c>
      <c r="H3034" s="777"/>
      <c r="I3034" s="777"/>
      <c r="J3034" s="777"/>
      <c r="K3034" s="777"/>
      <c r="L3034" s="777"/>
      <c r="M3034" s="777"/>
      <c r="N3034" s="777"/>
      <c r="O3034" s="777"/>
      <c r="P3034" s="777"/>
      <c r="Q3034" s="777"/>
      <c r="R3034" s="777"/>
      <c r="S3034" s="777"/>
      <c r="T3034" s="777"/>
      <c r="U3034" s="1410"/>
      <c r="V3034" s="1410"/>
      <c r="W3034" s="1410"/>
      <c r="X3034" s="1410"/>
    </row>
    <row r="3035" spans="1:38" s="1292" customFormat="1" ht="21.75" customHeight="1">
      <c r="A3035" s="1704">
        <f>IF(G3005="",0,1)</f>
        <v>0</v>
      </c>
      <c r="B3035" s="1629"/>
      <c r="C3035" s="1283"/>
      <c r="D3035" s="677"/>
      <c r="E3035" s="1474" t="str">
        <f t="shared" si="287"/>
        <v/>
      </c>
      <c r="F3035" s="1789"/>
      <c r="G3035" s="779"/>
      <c r="H3035" s="779"/>
      <c r="I3035" s="779"/>
      <c r="J3035" s="779"/>
      <c r="K3035" s="779"/>
      <c r="L3035" s="779"/>
      <c r="M3035" s="779"/>
      <c r="N3035" s="779"/>
      <c r="O3035" s="779"/>
      <c r="P3035" s="779"/>
      <c r="Q3035" s="779"/>
      <c r="R3035" s="779"/>
      <c r="S3035" s="779"/>
      <c r="T3035" s="779"/>
      <c r="U3035" s="1423"/>
      <c r="V3035" s="1423"/>
      <c r="W3035" s="1423"/>
      <c r="AG3035" s="1292" t="s">
        <v>242</v>
      </c>
      <c r="AI3035" s="1292" t="s">
        <v>872</v>
      </c>
    </row>
    <row r="3036" spans="1:38" s="1292" customFormat="1" ht="16" customHeight="1">
      <c r="A3036" s="1704">
        <f>IF(G3005="",0,1)</f>
        <v>0</v>
      </c>
      <c r="B3036" s="1629"/>
      <c r="C3036" s="1283"/>
      <c r="D3036" s="677"/>
      <c r="E3036" s="1474" t="str">
        <f t="shared" si="287"/>
        <v/>
      </c>
      <c r="F3036" s="1789"/>
      <c r="G3036" s="1309" t="str">
        <f>G$96</f>
        <v>Elément</v>
      </c>
      <c r="H3036" s="1309"/>
      <c r="I3036" s="1309"/>
      <c r="J3036" s="1309"/>
      <c r="K3036" s="1309" t="str">
        <f>K$96</f>
        <v>Mesure</v>
      </c>
      <c r="L3036" s="1309"/>
      <c r="M3036" s="1309"/>
      <c r="N3036" s="1309"/>
      <c r="O3036" s="1309"/>
      <c r="P3036" s="1309"/>
      <c r="Q3036" s="1309"/>
      <c r="R3036" s="1309" t="str">
        <f>R$96</f>
        <v>Réalisation</v>
      </c>
      <c r="S3036" s="1310" t="str">
        <f>S$96</f>
        <v>Economie</v>
      </c>
      <c r="T3036" s="1310"/>
      <c r="U3036" s="2180" t="s">
        <v>74</v>
      </c>
      <c r="V3036" s="2180"/>
      <c r="W3036" s="2180"/>
      <c r="X3036" s="1310" t="str">
        <f>X$96</f>
        <v>Economies</v>
      </c>
      <c r="AA3036" s="101" t="s">
        <v>903</v>
      </c>
      <c r="AD3036" s="101" t="s">
        <v>902</v>
      </c>
      <c r="AG3036" s="101" t="s">
        <v>532</v>
      </c>
      <c r="AI3036" s="101" t="s">
        <v>902</v>
      </c>
    </row>
    <row r="3037" spans="1:38" s="1292" customFormat="1" ht="16" customHeight="1">
      <c r="A3037" s="1704">
        <f>IF(G3005="",0,1)</f>
        <v>0</v>
      </c>
      <c r="B3037" s="1629"/>
      <c r="C3037" s="1283"/>
      <c r="D3037" s="677"/>
      <c r="E3037" s="1474" t="str">
        <f t="shared" si="287"/>
        <v/>
      </c>
      <c r="F3037" s="1789"/>
      <c r="G3037" s="1311"/>
      <c r="H3037" s="1311"/>
      <c r="I3037" s="1311"/>
      <c r="J3037" s="1311"/>
      <c r="K3037" s="1311"/>
      <c r="L3037" s="1311"/>
      <c r="M3037" s="1311"/>
      <c r="N3037" s="1311"/>
      <c r="O3037" s="1311"/>
      <c r="P3037" s="1311"/>
      <c r="Q3037" s="1311"/>
      <c r="R3037" s="1311"/>
      <c r="S3037" s="1312" t="str">
        <f>S$97</f>
        <v>calculée</v>
      </c>
      <c r="T3037" s="1312"/>
      <c r="U3037" s="1312"/>
      <c r="V3037" s="1312"/>
      <c r="W3037" s="1312"/>
      <c r="X3037" s="1312" t="str">
        <f>X$97</f>
        <v>des mesures</v>
      </c>
      <c r="Z3037" s="2165" t="s">
        <v>594</v>
      </c>
      <c r="AA3037" s="2165" t="str">
        <f>$R$40</f>
        <v>d'ici à 4 ans</v>
      </c>
      <c r="AB3037" s="2165" t="str">
        <f>$R$41</f>
        <v>d'ici à 8 ans</v>
      </c>
      <c r="AD3037" s="2165" t="str">
        <f>$R$40</f>
        <v>d'ici à 4 ans</v>
      </c>
      <c r="AE3037" s="2165" t="str">
        <f>$R$41</f>
        <v>d'ici à 8 ans</v>
      </c>
      <c r="AG3037" s="2165" t="str">
        <f>$R$40</f>
        <v>d'ici à 4 ans</v>
      </c>
      <c r="AH3037" s="2165" t="str">
        <f>$R$41</f>
        <v>d'ici à 8 ans</v>
      </c>
      <c r="AI3037" s="2165" t="str">
        <f>$R$40</f>
        <v>d'ici à 4 ans</v>
      </c>
      <c r="AJ3037" s="2165" t="str">
        <f>$R$41</f>
        <v>d'ici à 8 ans</v>
      </c>
    </row>
    <row r="3038" spans="1:38" s="1292" customFormat="1" ht="16" customHeight="1">
      <c r="A3038" s="1704">
        <f>IF(G3005="",0,1)</f>
        <v>0</v>
      </c>
      <c r="B3038" s="1629"/>
      <c r="C3038" s="1283"/>
      <c r="D3038" s="677"/>
      <c r="E3038" s="1474" t="str">
        <f t="shared" ref="E3038:E3069" si="288">IF((SUM(A3038:C3038))&gt;0,G$42,"")</f>
        <v/>
      </c>
      <c r="F3038" s="1789"/>
      <c r="G3038" s="1311"/>
      <c r="H3038" s="1311"/>
      <c r="I3038" s="1311"/>
      <c r="J3038" s="1311"/>
      <c r="K3038" s="1311"/>
      <c r="L3038" s="1311"/>
      <c r="M3038" s="1311"/>
      <c r="N3038" s="1311"/>
      <c r="O3038" s="1311"/>
      <c r="P3038" s="1311"/>
      <c r="Q3038" s="1311"/>
      <c r="R3038" s="1311"/>
      <c r="S3038" s="1312"/>
      <c r="T3038" s="1312"/>
      <c r="U3038" s="1312"/>
      <c r="V3038" s="1312"/>
      <c r="W3038" s="1312"/>
      <c r="X3038" s="1312" t="str">
        <f>X$98</f>
        <v>choisies</v>
      </c>
      <c r="Z3038" s="2165"/>
      <c r="AA3038" s="2165"/>
      <c r="AB3038" s="2165"/>
      <c r="AD3038" s="2165"/>
      <c r="AE3038" s="2165"/>
      <c r="AG3038" s="2165"/>
      <c r="AH3038" s="2165"/>
      <c r="AI3038" s="2165"/>
      <c r="AJ3038" s="2165"/>
    </row>
    <row r="3039" spans="1:38" s="1292" customFormat="1" ht="16" customHeight="1">
      <c r="A3039" s="1704">
        <f>IF(G3005="",0,1)</f>
        <v>0</v>
      </c>
      <c r="B3039" s="1629"/>
      <c r="C3039" s="1283"/>
      <c r="D3039" s="677"/>
      <c r="E3039" s="1474" t="str">
        <f t="shared" si="288"/>
        <v/>
      </c>
      <c r="F3039" s="1789"/>
      <c r="G3039" s="1313"/>
      <c r="H3039" s="1313"/>
      <c r="I3039" s="1313"/>
      <c r="J3039" s="1313"/>
      <c r="K3039" s="1313"/>
      <c r="L3039" s="1313"/>
      <c r="M3039" s="1313"/>
      <c r="N3039" s="1313"/>
      <c r="O3039" s="1313"/>
      <c r="P3039" s="1313"/>
      <c r="Q3039" s="1313"/>
      <c r="R3039" s="1313"/>
      <c r="S3039" s="1314" t="s">
        <v>5</v>
      </c>
      <c r="T3039" s="1314"/>
      <c r="U3039" s="2181" t="str">
        <f>U$99</f>
        <v>[oui/non]</v>
      </c>
      <c r="V3039" s="2181"/>
      <c r="W3039" s="2181"/>
      <c r="X3039" s="1314" t="s">
        <v>5</v>
      </c>
      <c r="Z3039" s="2165"/>
      <c r="AA3039" s="2165"/>
      <c r="AB3039" s="2165"/>
      <c r="AD3039" s="2165"/>
      <c r="AE3039" s="2165"/>
      <c r="AG3039" s="2165"/>
      <c r="AH3039" s="2165"/>
      <c r="AI3039" s="2165"/>
      <c r="AJ3039" s="2165"/>
    </row>
    <row r="3040" spans="1:38" s="1292" customFormat="1" ht="16" customHeight="1">
      <c r="A3040" s="1704">
        <f>IF(G3005="",0,1)</f>
        <v>0</v>
      </c>
      <c r="B3040" s="1629"/>
      <c r="C3040" s="1283"/>
      <c r="D3040" s="677"/>
      <c r="E3040" s="1474" t="str">
        <f t="shared" si="288"/>
        <v/>
      </c>
      <c r="F3040" s="1789"/>
      <c r="G3040" s="1311"/>
      <c r="H3040" s="1311"/>
      <c r="I3040" s="1311"/>
      <c r="J3040" s="1311"/>
      <c r="K3040" s="1311"/>
      <c r="L3040" s="1311"/>
      <c r="M3040" s="1311"/>
      <c r="N3040" s="1311"/>
      <c r="O3040" s="1311"/>
      <c r="P3040" s="1311"/>
      <c r="Q3040" s="1311"/>
      <c r="R3040" s="1311"/>
      <c r="T3040" s="1312"/>
      <c r="U3040" s="1312"/>
      <c r="V3040" s="1312"/>
      <c r="Z3040" s="2165"/>
      <c r="AA3040" s="2165"/>
      <c r="AB3040" s="2165"/>
      <c r="AD3040" s="2165"/>
      <c r="AE3040" s="2165"/>
      <c r="AG3040" s="2165"/>
      <c r="AH3040" s="2165"/>
      <c r="AI3040" s="2165"/>
      <c r="AJ3040" s="2165"/>
    </row>
    <row r="3041" spans="1:38" s="1292" customFormat="1" ht="12" customHeight="1">
      <c r="A3041" s="1704">
        <f>IF(G3005="",0,1)</f>
        <v>0</v>
      </c>
      <c r="B3041" s="1629"/>
      <c r="C3041" s="1283"/>
      <c r="D3041" s="677"/>
      <c r="E3041" s="1474" t="str">
        <f t="shared" si="288"/>
        <v/>
      </c>
      <c r="F3041" s="1789"/>
      <c r="G3041" s="1315"/>
      <c r="H3041" s="1315"/>
      <c r="I3041" s="1315"/>
      <c r="J3041" s="1315"/>
      <c r="K3041" s="1315"/>
      <c r="L3041" s="1315"/>
      <c r="M3041" s="1315"/>
      <c r="N3041" s="1315"/>
      <c r="O3041" s="1315"/>
      <c r="P3041" s="1315"/>
      <c r="Q3041" s="1315"/>
      <c r="R3041" s="1315"/>
      <c r="S3041" s="1315"/>
      <c r="T3041" s="1315"/>
      <c r="U3041" s="1312"/>
      <c r="V3041" s="1315"/>
      <c r="W3041" s="1315"/>
      <c r="X3041" s="1315"/>
      <c r="Z3041" s="2165"/>
      <c r="AA3041" s="2165"/>
      <c r="AB3041" s="2165"/>
      <c r="AD3041" s="2165"/>
      <c r="AE3041" s="2165"/>
      <c r="AG3041" s="2165"/>
      <c r="AH3041" s="2165"/>
      <c r="AI3041" s="2165"/>
      <c r="AJ3041" s="2165"/>
    </row>
    <row r="3042" spans="1:38" s="737" customFormat="1" ht="17" customHeight="1">
      <c r="A3042" s="1704">
        <f>IF(G3005="",0,1)</f>
        <v>0</v>
      </c>
      <c r="B3042" s="1655"/>
      <c r="C3042" s="1283"/>
      <c r="D3042" s="1561"/>
      <c r="E3042" s="1474" t="str">
        <f t="shared" si="288"/>
        <v/>
      </c>
      <c r="F3042" s="1789"/>
      <c r="G3042" s="1316"/>
      <c r="H3042" s="1317" t="str">
        <f>H$102</f>
        <v>Ecran thermique</v>
      </c>
      <c r="I3042" s="1317"/>
      <c r="J3042" s="1317"/>
      <c r="K3042" s="2173" t="str">
        <f>AF3005</f>
        <v/>
      </c>
      <c r="L3042" s="2173"/>
      <c r="M3042" s="2173"/>
      <c r="N3042" s="2173"/>
      <c r="O3042" s="2173"/>
      <c r="P3042" s="2173"/>
      <c r="Q3042" s="2173"/>
      <c r="R3042" s="1318" t="str">
        <f>IF(S3042=0,"",IF(BC3005=Q$40,R$40,R$41))</f>
        <v>d'ici à 8 ans</v>
      </c>
      <c r="S3042" s="1319" t="str">
        <f>AT3005</f>
        <v/>
      </c>
      <c r="T3042" s="1319"/>
      <c r="U3042" s="1319"/>
      <c r="V3042" s="527"/>
      <c r="W3042" s="1320"/>
      <c r="X3042" s="1319" t="str">
        <f>IF(V3042=V$41,0,S3042)</f>
        <v/>
      </c>
      <c r="Z3042" s="1321">
        <f>IF(S3042=0,1,IF(V3042=V$41,2,3))</f>
        <v>3</v>
      </c>
      <c r="AA3042" s="1322">
        <f>IF(R3042=AA3037,S3042,0)</f>
        <v>0</v>
      </c>
      <c r="AB3042" s="1322" t="str">
        <f>IF(R3042=AB3037,S3042,0)</f>
        <v/>
      </c>
      <c r="AC3042" s="1292"/>
      <c r="AD3042" s="1322">
        <f>IF(R3042=AD3037,X3042,0)</f>
        <v>0</v>
      </c>
      <c r="AE3042" s="1322" t="str">
        <f>IF(R3042=AE3037,X3042,0)</f>
        <v/>
      </c>
      <c r="AF3042" s="40"/>
      <c r="AG3042" s="1322">
        <f>AD3042</f>
        <v>0</v>
      </c>
      <c r="AH3042" s="1562" t="str">
        <f>AE3042</f>
        <v/>
      </c>
      <c r="AI3042" s="1563">
        <f>IF(W3042=AI3037,AC3042,0)</f>
        <v>0</v>
      </c>
      <c r="AJ3042" s="1563">
        <f>IF(W3042=AJ3037,AC3042,0)</f>
        <v>0</v>
      </c>
      <c r="AK3042" s="40"/>
      <c r="AL3042" s="40"/>
    </row>
    <row r="3043" spans="1:38" s="737" customFormat="1" ht="47" customHeight="1">
      <c r="A3043" s="1704">
        <f>IF(G3005="",0,1)</f>
        <v>0</v>
      </c>
      <c r="B3043" s="1655"/>
      <c r="C3043" s="1283"/>
      <c r="D3043" s="1561"/>
      <c r="E3043" s="1474" t="str">
        <f t="shared" si="288"/>
        <v/>
      </c>
      <c r="F3043" s="1789"/>
      <c r="G3043" s="1323"/>
      <c r="H3043" s="1324"/>
      <c r="I3043" s="1324"/>
      <c r="J3043" s="1324"/>
      <c r="K3043" s="2174"/>
      <c r="L3043" s="2174"/>
      <c r="M3043" s="2174"/>
      <c r="N3043" s="2174"/>
      <c r="O3043" s="2174"/>
      <c r="P3043" s="2174"/>
      <c r="Q3043" s="2174"/>
      <c r="R3043" s="1325"/>
      <c r="S3043" s="1326"/>
      <c r="T3043" s="1326"/>
      <c r="U3043" s="1326"/>
      <c r="V3043" s="1326"/>
      <c r="W3043" s="1326"/>
      <c r="X3043" s="1326"/>
      <c r="AC3043" s="1292"/>
      <c r="AF3043" s="40"/>
      <c r="AI3043" s="1443"/>
      <c r="AJ3043" s="1443"/>
      <c r="AK3043" s="40"/>
      <c r="AL3043" s="40"/>
    </row>
    <row r="3044" spans="1:38" s="737" customFormat="1" ht="17" customHeight="1">
      <c r="A3044" s="1704">
        <f>IF(G3005="",0,1)</f>
        <v>0</v>
      </c>
      <c r="B3044" s="1655"/>
      <c r="C3044" s="1283"/>
      <c r="D3044" s="1561"/>
      <c r="E3044" s="1474" t="str">
        <f t="shared" si="288"/>
        <v/>
      </c>
      <c r="F3044" s="1789"/>
      <c r="G3044" s="1316"/>
      <c r="H3044" s="1317" t="str">
        <f>H$104</f>
        <v>Toit</v>
      </c>
      <c r="I3044" s="1317"/>
      <c r="J3044" s="1317"/>
      <c r="K3044" s="2173" t="str">
        <f>AG3005</f>
        <v/>
      </c>
      <c r="L3044" s="2173"/>
      <c r="M3044" s="2173"/>
      <c r="N3044" s="2173"/>
      <c r="O3044" s="2173"/>
      <c r="P3044" s="2173"/>
      <c r="Q3044" s="2173"/>
      <c r="R3044" s="1318" t="str">
        <f>IF(S3044=0,"",IF(BD3005=Q$40,R$40,R$41))</f>
        <v>d'ici à 8 ans</v>
      </c>
      <c r="S3044" s="1327" t="str">
        <f>AU3005</f>
        <v/>
      </c>
      <c r="T3044" s="1327"/>
      <c r="U3044" s="1327"/>
      <c r="V3044" s="527"/>
      <c r="W3044" s="1320"/>
      <c r="X3044" s="1319" t="str">
        <f>IF(V3044=V$41,0,S3044)</f>
        <v/>
      </c>
      <c r="Z3044" s="1328">
        <f>IF(S3044=0,1,IF(V3044=V$41,2,3))</f>
        <v>3</v>
      </c>
      <c r="AA3044" s="1322">
        <f>IF(R3044=AA3037,S3044,0)</f>
        <v>0</v>
      </c>
      <c r="AB3044" s="1322" t="str">
        <f>IF(R3044=AB3037,S3044,0)</f>
        <v/>
      </c>
      <c r="AC3044" s="1292"/>
      <c r="AD3044" s="1322">
        <f>IF(R3044=AD3037,X3044,0)</f>
        <v>0</v>
      </c>
      <c r="AE3044" s="1322" t="str">
        <f>IF(R3044=AE3037,X3044,0)</f>
        <v/>
      </c>
      <c r="AF3044" s="40"/>
      <c r="AG3044" s="1322">
        <f>AD3044</f>
        <v>0</v>
      </c>
      <c r="AH3044" s="1562" t="str">
        <f>AE3044</f>
        <v/>
      </c>
      <c r="AI3044" s="1563">
        <f>IF(W3044=AI3037,AC3044,0)</f>
        <v>0</v>
      </c>
      <c r="AJ3044" s="1563">
        <f>IF(W3044=AJ3037,AC3044,0)</f>
        <v>0</v>
      </c>
      <c r="AK3044" s="40"/>
      <c r="AL3044" s="40"/>
    </row>
    <row r="3045" spans="1:38" s="737" customFormat="1" ht="92" customHeight="1">
      <c r="A3045" s="1704">
        <f>IF(G3005="",0,1)</f>
        <v>0</v>
      </c>
      <c r="B3045" s="1655"/>
      <c r="C3045" s="1283"/>
      <c r="D3045" s="1561"/>
      <c r="E3045" s="1474" t="str">
        <f t="shared" si="288"/>
        <v/>
      </c>
      <c r="F3045" s="1789"/>
      <c r="G3045" s="1323"/>
      <c r="H3045" s="1324"/>
      <c r="I3045" s="1324"/>
      <c r="J3045" s="1324"/>
      <c r="K3045" s="2174"/>
      <c r="L3045" s="2174"/>
      <c r="M3045" s="2174"/>
      <c r="N3045" s="2174"/>
      <c r="O3045" s="2174"/>
      <c r="P3045" s="2174"/>
      <c r="Q3045" s="2174"/>
      <c r="R3045" s="1325"/>
      <c r="S3045" s="1326"/>
      <c r="T3045" s="1326"/>
      <c r="U3045" s="1326"/>
      <c r="V3045" s="1326"/>
      <c r="W3045" s="1326"/>
      <c r="X3045" s="1326"/>
      <c r="AC3045" s="1292"/>
      <c r="AF3045" s="40"/>
      <c r="AI3045" s="1443"/>
      <c r="AJ3045" s="1443"/>
      <c r="AK3045" s="40"/>
      <c r="AL3045" s="40"/>
    </row>
    <row r="3046" spans="1:38" s="737" customFormat="1" ht="17" customHeight="1">
      <c r="A3046" s="1704">
        <f>IF(G3005="",0,1)</f>
        <v>0</v>
      </c>
      <c r="B3046" s="1655"/>
      <c r="C3046" s="1283"/>
      <c r="D3046" s="1561"/>
      <c r="E3046" s="1474" t="str">
        <f t="shared" si="288"/>
        <v/>
      </c>
      <c r="F3046" s="1789"/>
      <c r="G3046" s="1316"/>
      <c r="H3046" s="1317" t="str">
        <f>H$106</f>
        <v>Parois latérales et pignons</v>
      </c>
      <c r="I3046" s="1317"/>
      <c r="J3046" s="1317"/>
      <c r="K3046" s="2173" t="str">
        <f>AH3005</f>
        <v/>
      </c>
      <c r="L3046" s="2173"/>
      <c r="M3046" s="2173"/>
      <c r="N3046" s="2173"/>
      <c r="O3046" s="2173"/>
      <c r="P3046" s="2173"/>
      <c r="Q3046" s="2173"/>
      <c r="R3046" s="1318" t="str">
        <f>IF(S3046=0,"",IF(BE3005=Q$40,R$40,R$41))</f>
        <v>d'ici à 8 ans</v>
      </c>
      <c r="S3046" s="1327" t="str">
        <f>AV3005</f>
        <v/>
      </c>
      <c r="T3046" s="1327"/>
      <c r="U3046" s="1327"/>
      <c r="V3046" s="527"/>
      <c r="W3046" s="1320"/>
      <c r="X3046" s="1319" t="str">
        <f>IF(V3046=V$41,0,S3046)</f>
        <v/>
      </c>
      <c r="Z3046" s="1328">
        <f>IF(S3046=0,1,IF(V3046=V$41,2,3))</f>
        <v>3</v>
      </c>
      <c r="AA3046" s="1322">
        <f>IF(R3046=AA3037,S3046,0)</f>
        <v>0</v>
      </c>
      <c r="AB3046" s="1322" t="str">
        <f>IF(R3046=AB3037,S3046,0)</f>
        <v/>
      </c>
      <c r="AC3046" s="1292"/>
      <c r="AD3046" s="1322">
        <f>IF(R3046=AD3037,X3046,0)</f>
        <v>0</v>
      </c>
      <c r="AE3046" s="1322" t="str">
        <f>IF(R3046=AE3037,X3046,0)</f>
        <v/>
      </c>
      <c r="AF3046" s="40"/>
      <c r="AG3046" s="1322">
        <f>AD3046</f>
        <v>0</v>
      </c>
      <c r="AH3046" s="1562" t="str">
        <f>AE3046</f>
        <v/>
      </c>
      <c r="AI3046" s="1563">
        <f>IF(W3046=AI3037,AC3046,0)</f>
        <v>0</v>
      </c>
      <c r="AJ3046" s="1563">
        <f>IF(W3046=AJ3037,AC3046,0)</f>
        <v>0</v>
      </c>
      <c r="AK3046" s="40"/>
      <c r="AL3046" s="40"/>
    </row>
    <row r="3047" spans="1:38" s="737" customFormat="1" ht="34" customHeight="1">
      <c r="A3047" s="1704">
        <f>IF(G3005="",0,1)</f>
        <v>0</v>
      </c>
      <c r="B3047" s="1655"/>
      <c r="C3047" s="1283"/>
      <c r="D3047" s="1561"/>
      <c r="E3047" s="1474" t="str">
        <f t="shared" si="288"/>
        <v/>
      </c>
      <c r="F3047" s="1789"/>
      <c r="G3047" s="1323"/>
      <c r="H3047" s="1324"/>
      <c r="I3047" s="1324"/>
      <c r="J3047" s="1324"/>
      <c r="K3047" s="2174"/>
      <c r="L3047" s="2174"/>
      <c r="M3047" s="2174"/>
      <c r="N3047" s="2174"/>
      <c r="O3047" s="2174"/>
      <c r="P3047" s="2174"/>
      <c r="Q3047" s="2174"/>
      <c r="R3047" s="1325"/>
      <c r="S3047" s="1326"/>
      <c r="T3047" s="1326"/>
      <c r="U3047" s="1326"/>
      <c r="V3047" s="1326"/>
      <c r="W3047" s="1326"/>
      <c r="X3047" s="1326"/>
      <c r="AC3047" s="1292"/>
      <c r="AI3047" s="1443"/>
      <c r="AJ3047" s="1443"/>
      <c r="AK3047" s="40"/>
      <c r="AL3047" s="40"/>
    </row>
    <row r="3048" spans="1:38" s="737" customFormat="1" ht="17" customHeight="1">
      <c r="A3048" s="1704">
        <f>IF(G3005="",0,1)</f>
        <v>0</v>
      </c>
      <c r="B3048" s="1655"/>
      <c r="C3048" s="1283"/>
      <c r="D3048" s="1561"/>
      <c r="E3048" s="1474" t="str">
        <f t="shared" si="288"/>
        <v/>
      </c>
      <c r="F3048" s="1789"/>
      <c r="G3048" s="1316"/>
      <c r="H3048" s="1317" t="str">
        <f>H$108</f>
        <v>Etanchéité</v>
      </c>
      <c r="I3048" s="1317"/>
      <c r="J3048" s="1317"/>
      <c r="K3048" s="2173" t="str">
        <f>AI3005</f>
        <v/>
      </c>
      <c r="L3048" s="2173"/>
      <c r="M3048" s="2173"/>
      <c r="N3048" s="2173"/>
      <c r="O3048" s="2173"/>
      <c r="P3048" s="2173"/>
      <c r="Q3048" s="2173"/>
      <c r="R3048" s="1318" t="str">
        <f>IF(S3048=0,"",IF(BF3005=Q$40,R$40,R$41))</f>
        <v>d'ici à 8 ans</v>
      </c>
      <c r="S3048" s="1327" t="str">
        <f>AW3005</f>
        <v/>
      </c>
      <c r="T3048" s="1327"/>
      <c r="U3048" s="1327"/>
      <c r="V3048" s="527"/>
      <c r="W3048" s="1320"/>
      <c r="X3048" s="1319" t="str">
        <f>IF(V3048=V$41,0,S3048)</f>
        <v/>
      </c>
      <c r="Z3048" s="1328">
        <f>IF(S3048=0,1,IF(V3048=V$41,2,3))</f>
        <v>3</v>
      </c>
      <c r="AA3048" s="1322">
        <f>IF(R3048=AA3037,S3048,0)</f>
        <v>0</v>
      </c>
      <c r="AB3048" s="1322" t="str">
        <f>IF(R3048=AB3037,S3048,0)</f>
        <v/>
      </c>
      <c r="AC3048" s="1292"/>
      <c r="AD3048" s="1322">
        <f>IF(R3048=AD3037,X3048,0)</f>
        <v>0</v>
      </c>
      <c r="AE3048" s="1322" t="str">
        <f>IF(R3048=AE3037,X3048,0)</f>
        <v/>
      </c>
      <c r="AF3048" s="40"/>
      <c r="AG3048" s="1322">
        <f>AD3048</f>
        <v>0</v>
      </c>
      <c r="AH3048" s="1562" t="str">
        <f>AE3048</f>
        <v/>
      </c>
      <c r="AI3048" s="1563">
        <f>IF(W3048=AI3037,AC3048,0)</f>
        <v>0</v>
      </c>
      <c r="AJ3048" s="1563">
        <f>IF(W3048=AJ3037,AC3048,0)</f>
        <v>0</v>
      </c>
      <c r="AK3048" s="40"/>
      <c r="AL3048" s="40"/>
    </row>
    <row r="3049" spans="1:38" s="737" customFormat="1" ht="47" customHeight="1">
      <c r="A3049" s="1704">
        <f>IF(G3005="",0,1)</f>
        <v>0</v>
      </c>
      <c r="B3049" s="1655"/>
      <c r="C3049" s="1283"/>
      <c r="D3049" s="1561"/>
      <c r="E3049" s="1474" t="str">
        <f t="shared" si="288"/>
        <v/>
      </c>
      <c r="F3049" s="1789"/>
      <c r="G3049" s="1323"/>
      <c r="H3049" s="1324"/>
      <c r="I3049" s="1324"/>
      <c r="J3049" s="1324"/>
      <c r="K3049" s="2174"/>
      <c r="L3049" s="2174"/>
      <c r="M3049" s="2174"/>
      <c r="N3049" s="2174"/>
      <c r="O3049" s="2174"/>
      <c r="P3049" s="2174"/>
      <c r="Q3049" s="2174"/>
      <c r="R3049" s="1325"/>
      <c r="S3049" s="1326"/>
      <c r="T3049" s="1326"/>
      <c r="U3049" s="1326"/>
      <c r="V3049" s="1326"/>
      <c r="W3049" s="1326"/>
      <c r="X3049" s="1326"/>
      <c r="AC3049" s="1292"/>
      <c r="AE3049" s="40"/>
      <c r="AF3049" s="40"/>
      <c r="AH3049" s="40"/>
      <c r="AI3049" s="1443"/>
      <c r="AJ3049" s="44"/>
      <c r="AK3049" s="40"/>
      <c r="AL3049" s="40"/>
    </row>
    <row r="3050" spans="1:38" s="737" customFormat="1" ht="17" customHeight="1">
      <c r="A3050" s="1704">
        <f>IF(G3005="",0,1)</f>
        <v>0</v>
      </c>
      <c r="B3050" s="1655"/>
      <c r="C3050" s="1283"/>
      <c r="D3050" s="1561"/>
      <c r="E3050" s="1474" t="str">
        <f t="shared" si="288"/>
        <v/>
      </c>
      <c r="F3050" s="1789"/>
      <c r="G3050" s="1316"/>
      <c r="H3050" s="1317" t="str">
        <f>H$110</f>
        <v>Gestion du climat</v>
      </c>
      <c r="I3050" s="1317"/>
      <c r="J3050" s="1317"/>
      <c r="K3050" s="2173" t="str">
        <f>AJ3005</f>
        <v/>
      </c>
      <c r="L3050" s="2173"/>
      <c r="M3050" s="2173"/>
      <c r="N3050" s="2173"/>
      <c r="O3050" s="2173"/>
      <c r="P3050" s="2173"/>
      <c r="Q3050" s="2173"/>
      <c r="R3050" s="1318" t="str">
        <f>IF(S3050=0,"",IF(BG3005=Q$40,R$40,R$41))</f>
        <v>d'ici à 8 ans</v>
      </c>
      <c r="S3050" s="1327" t="str">
        <f>AX3005</f>
        <v/>
      </c>
      <c r="T3050" s="1327"/>
      <c r="U3050" s="1327"/>
      <c r="V3050" s="527"/>
      <c r="W3050" s="1320"/>
      <c r="X3050" s="1319" t="str">
        <f>IF(V3050=V$41,0,S3050)</f>
        <v/>
      </c>
      <c r="Z3050" s="1328">
        <f>IF(S3050=0,1,IF(V3050=V$41,2,3))</f>
        <v>3</v>
      </c>
      <c r="AA3050" s="1322">
        <f>IF(R3050=AA3037,S3050,0)</f>
        <v>0</v>
      </c>
      <c r="AB3050" s="1322" t="str">
        <f>IF(R3050=AB3037,S3050,0)</f>
        <v/>
      </c>
      <c r="AC3050" s="1292"/>
      <c r="AD3050" s="1322">
        <f>IF(R3050=AD3037,X3050,0)</f>
        <v>0</v>
      </c>
      <c r="AE3050" s="1322" t="str">
        <f>IF(R3050=AE3037,X3050,0)</f>
        <v/>
      </c>
      <c r="AF3050" s="40"/>
      <c r="AG3050" s="1322">
        <f>AD3050</f>
        <v>0</v>
      </c>
      <c r="AH3050" s="1562" t="str">
        <f>AE3050</f>
        <v/>
      </c>
      <c r="AI3050" s="1563">
        <f>IF(W3050=AI3037,AC3050,0)</f>
        <v>0</v>
      </c>
      <c r="AJ3050" s="1563">
        <f>IF(W3050=AJ3037,AC3050,0)</f>
        <v>0</v>
      </c>
      <c r="AK3050" s="40"/>
      <c r="AL3050" s="40"/>
    </row>
    <row r="3051" spans="1:38" s="737" customFormat="1" ht="24" customHeight="1">
      <c r="A3051" s="1704">
        <f>IF(G3005="",0,1)</f>
        <v>0</v>
      </c>
      <c r="B3051" s="1655"/>
      <c r="C3051" s="1283"/>
      <c r="D3051" s="1561"/>
      <c r="E3051" s="1474" t="str">
        <f t="shared" si="288"/>
        <v/>
      </c>
      <c r="F3051" s="1789"/>
      <c r="G3051" s="1323"/>
      <c r="H3051" s="1324"/>
      <c r="I3051" s="1324"/>
      <c r="J3051" s="1324"/>
      <c r="K3051" s="2174"/>
      <c r="L3051" s="2174"/>
      <c r="M3051" s="2174"/>
      <c r="N3051" s="2174"/>
      <c r="O3051" s="2174"/>
      <c r="P3051" s="2174"/>
      <c r="Q3051" s="2174"/>
      <c r="R3051" s="1325"/>
      <c r="S3051" s="1326"/>
      <c r="T3051" s="1326"/>
      <c r="U3051" s="1326"/>
      <c r="V3051" s="1326"/>
      <c r="W3051" s="1326"/>
      <c r="X3051" s="1326"/>
      <c r="AC3051" s="1292"/>
      <c r="AE3051" s="40"/>
      <c r="AF3051" s="40"/>
      <c r="AH3051" s="40"/>
      <c r="AJ3051" s="40"/>
      <c r="AK3051" s="40"/>
      <c r="AL3051" s="40"/>
    </row>
    <row r="3052" spans="1:38" s="737" customFormat="1" ht="17" customHeight="1">
      <c r="A3052" s="1704">
        <f>IF(G3005="",0,1)</f>
        <v>0</v>
      </c>
      <c r="B3052" s="1655"/>
      <c r="C3052" s="1283"/>
      <c r="D3052" s="1561"/>
      <c r="E3052" s="1474" t="str">
        <f t="shared" si="288"/>
        <v/>
      </c>
      <c r="F3052" s="1789"/>
      <c r="G3052" s="1316"/>
      <c r="H3052" s="1317" t="str">
        <f>H$112</f>
        <v>Isolation des conduites</v>
      </c>
      <c r="I3052" s="1317"/>
      <c r="J3052" s="1317"/>
      <c r="K3052" s="2173" t="str">
        <f>AK3005</f>
        <v/>
      </c>
      <c r="L3052" s="2173"/>
      <c r="M3052" s="2173"/>
      <c r="N3052" s="2173"/>
      <c r="O3052" s="2173"/>
      <c r="P3052" s="2173"/>
      <c r="Q3052" s="2173"/>
      <c r="R3052" s="1318" t="str">
        <f>IF(S3052=0,"",IF(BH3005=Q$40,R$40,R$41))</f>
        <v>d'ici à 8 ans</v>
      </c>
      <c r="S3052" s="1327" t="str">
        <f>AY3005</f>
        <v/>
      </c>
      <c r="T3052" s="1327"/>
      <c r="U3052" s="1327"/>
      <c r="V3052" s="527"/>
      <c r="W3052" s="1320"/>
      <c r="X3052" s="1319" t="str">
        <f>IF(V3052=V$41,0,S3052)</f>
        <v/>
      </c>
      <c r="Z3052" s="1328">
        <f>IF(S3052=0,1,IF(V3052=V$41,2,3))</f>
        <v>3</v>
      </c>
      <c r="AA3052" s="1322">
        <f>IF(R3052=AA3037,S3052,0)</f>
        <v>0</v>
      </c>
      <c r="AB3052" s="1322" t="str">
        <f>IF(R3052=AB3037,S3052,0)</f>
        <v/>
      </c>
      <c r="AC3052" s="1292"/>
      <c r="AD3052" s="1322">
        <f>IF(R3052=AD3037,X3052,0)</f>
        <v>0</v>
      </c>
      <c r="AE3052" s="1322" t="str">
        <f>IF(R3052=AE3037,X3052,0)</f>
        <v/>
      </c>
      <c r="AF3052" s="40"/>
      <c r="AH3052" s="40"/>
      <c r="AI3052" s="1322">
        <f>AD3052</f>
        <v>0</v>
      </c>
      <c r="AJ3052" s="1322" t="str">
        <f>AE3052</f>
        <v/>
      </c>
      <c r="AK3052" s="40"/>
      <c r="AL3052" s="40"/>
    </row>
    <row r="3053" spans="1:38" s="737" customFormat="1" ht="15" customHeight="1">
      <c r="A3053" s="1704">
        <f>IF(G3005="",0,1)</f>
        <v>0</v>
      </c>
      <c r="B3053" s="1655"/>
      <c r="C3053" s="1283"/>
      <c r="D3053" s="1561"/>
      <c r="E3053" s="1474" t="str">
        <f t="shared" si="288"/>
        <v/>
      </c>
      <c r="F3053" s="1789"/>
      <c r="G3053" s="1323"/>
      <c r="H3053" s="1324"/>
      <c r="I3053" s="1324"/>
      <c r="J3053" s="1324"/>
      <c r="K3053" s="2174"/>
      <c r="L3053" s="2174"/>
      <c r="M3053" s="2174"/>
      <c r="N3053" s="2174"/>
      <c r="O3053" s="2174"/>
      <c r="P3053" s="2174"/>
      <c r="Q3053" s="2174"/>
      <c r="R3053" s="1325"/>
      <c r="S3053" s="1326"/>
      <c r="T3053" s="1326"/>
      <c r="U3053" s="1326"/>
      <c r="V3053" s="1326"/>
      <c r="W3053" s="1326"/>
      <c r="X3053" s="1326"/>
      <c r="AC3053" s="1292"/>
      <c r="AE3053" s="40"/>
      <c r="AF3053" s="40"/>
      <c r="AH3053" s="40"/>
      <c r="AJ3053" s="40"/>
      <c r="AK3053" s="40"/>
      <c r="AL3053" s="40"/>
    </row>
    <row r="3054" spans="1:38" s="737" customFormat="1" ht="17" customHeight="1">
      <c r="A3054" s="1704">
        <f>IF(G3005="",0,1)</f>
        <v>0</v>
      </c>
      <c r="B3054" s="1655"/>
      <c r="C3054" s="1283"/>
      <c r="D3054" s="1561"/>
      <c r="E3054" s="1474" t="str">
        <f t="shared" si="288"/>
        <v/>
      </c>
      <c r="F3054" s="1789"/>
      <c r="G3054" s="1316"/>
      <c r="H3054" s="1317" t="str">
        <f>H$114</f>
        <v>Isolation du distributeur de chauffage</v>
      </c>
      <c r="I3054" s="1317"/>
      <c r="J3054" s="1317"/>
      <c r="K3054" s="2173" t="str">
        <f>AL3005</f>
        <v/>
      </c>
      <c r="L3054" s="2173"/>
      <c r="M3054" s="2173"/>
      <c r="N3054" s="2173"/>
      <c r="O3054" s="2173"/>
      <c r="P3054" s="2173"/>
      <c r="Q3054" s="2173"/>
      <c r="R3054" s="1318" t="str">
        <f>IF(S3054=0,"",IF(BI3005=Q$40,R$40,R$41))</f>
        <v>d'ici à 8 ans</v>
      </c>
      <c r="S3054" s="1327" t="str">
        <f>AZ3005</f>
        <v/>
      </c>
      <c r="T3054" s="1327"/>
      <c r="U3054" s="1327"/>
      <c r="V3054" s="527"/>
      <c r="W3054" s="1320"/>
      <c r="X3054" s="1319" t="str">
        <f>IF(V3054=V$41,0,S3054)</f>
        <v/>
      </c>
      <c r="Z3054" s="1328">
        <f>IF(S3054=0,1,IF(V3054=V$41,2,3))</f>
        <v>3</v>
      </c>
      <c r="AA3054" s="1322">
        <f>IF(R3054=AA$97,S3054,0)</f>
        <v>0</v>
      </c>
      <c r="AB3054" s="1322" t="str">
        <f>IF(R3054=AB$97,S3054,0)</f>
        <v/>
      </c>
      <c r="AC3054" s="1292"/>
      <c r="AD3054" s="1322">
        <f>IF(R3054=AD$97,X3054,0)</f>
        <v>0</v>
      </c>
      <c r="AE3054" s="1322" t="str">
        <f>IF(R3054=AE$97,X3054,0)</f>
        <v/>
      </c>
      <c r="AF3054" s="40"/>
      <c r="AH3054" s="40"/>
      <c r="AI3054" s="1322">
        <f>AD3054</f>
        <v>0</v>
      </c>
      <c r="AJ3054" s="1322" t="str">
        <f>AE3054</f>
        <v/>
      </c>
      <c r="AK3054" s="40"/>
      <c r="AL3054" s="40"/>
    </row>
    <row r="3055" spans="1:38" s="737" customFormat="1" ht="17" customHeight="1">
      <c r="A3055" s="1704">
        <f>IF(G3005="",0,1)</f>
        <v>0</v>
      </c>
      <c r="B3055" s="1655"/>
      <c r="C3055" s="1283"/>
      <c r="D3055" s="1561"/>
      <c r="E3055" s="1474" t="str">
        <f t="shared" si="288"/>
        <v/>
      </c>
      <c r="F3055" s="1789"/>
      <c r="G3055" s="1323"/>
      <c r="H3055" s="1324"/>
      <c r="I3055" s="1324"/>
      <c r="J3055" s="1324"/>
      <c r="K3055" s="2174"/>
      <c r="L3055" s="2174"/>
      <c r="M3055" s="2174"/>
      <c r="N3055" s="2174"/>
      <c r="O3055" s="2174"/>
      <c r="P3055" s="2174"/>
      <c r="Q3055" s="2174"/>
      <c r="R3055" s="1325"/>
      <c r="S3055" s="1326"/>
      <c r="T3055" s="1326"/>
      <c r="U3055" s="1326"/>
      <c r="V3055" s="1326"/>
      <c r="W3055" s="1326"/>
      <c r="X3055" s="1326"/>
      <c r="AC3055" s="1292"/>
      <c r="AE3055" s="40"/>
      <c r="AF3055" s="40"/>
      <c r="AH3055" s="40"/>
      <c r="AJ3055" s="40"/>
      <c r="AK3055" s="40"/>
      <c r="AL3055" s="40"/>
    </row>
    <row r="3056" spans="1:38" s="1292" customFormat="1" ht="18" customHeight="1">
      <c r="A3056" s="1704">
        <f>IF(G3005="",0,1)</f>
        <v>0</v>
      </c>
      <c r="B3056" s="1629"/>
      <c r="C3056" s="1283"/>
      <c r="D3056" s="1564">
        <f>IF(I3056="",-1,0)</f>
        <v>-1</v>
      </c>
      <c r="E3056" s="1474" t="str">
        <f t="shared" si="288"/>
        <v/>
      </c>
      <c r="F3056" s="1789"/>
      <c r="G3056" s="1329" t="str">
        <f>G$116</f>
        <v>Total</v>
      </c>
      <c r="H3056" s="1329"/>
      <c r="I3056" s="1330"/>
      <c r="J3056" s="1331"/>
      <c r="K3056" s="1332">
        <f>AK3006</f>
        <v>0</v>
      </c>
      <c r="L3056" s="1332"/>
      <c r="M3056" s="1332"/>
      <c r="N3056" s="1332"/>
      <c r="O3056" s="1332"/>
      <c r="P3056" s="1332"/>
      <c r="Q3056" s="1332"/>
      <c r="R3056" s="1332"/>
      <c r="S3056" s="1286">
        <f>SUM(S3042:S3055)</f>
        <v>0</v>
      </c>
      <c r="T3056" s="1333"/>
      <c r="U3056" s="1286"/>
      <c r="V3056" s="1286">
        <f>SUM(V3042:V3055)</f>
        <v>0</v>
      </c>
      <c r="W3056" s="1286">
        <f>SUM(W3042:W3055)</f>
        <v>0</v>
      </c>
      <c r="X3056" s="1286">
        <f>SUM(X3042:X3055)</f>
        <v>0</v>
      </c>
      <c r="Y3056" s="2"/>
      <c r="Z3056" s="2"/>
      <c r="AA3056" s="1334">
        <f>SUM(AA3042:AA3055)</f>
        <v>0</v>
      </c>
      <c r="AB3056" s="1334">
        <f>SUM(AB3042:AB3055)</f>
        <v>0</v>
      </c>
      <c r="AD3056" s="1334">
        <f>SUM(AD3042:AD3055)</f>
        <v>0</v>
      </c>
      <c r="AE3056" s="1334">
        <f>SUM(AE3042:AE3055)</f>
        <v>0</v>
      </c>
      <c r="AF3056" s="1415"/>
      <c r="AG3056" s="1334">
        <f>SUM(AG3042:AG3055)</f>
        <v>0</v>
      </c>
      <c r="AH3056" s="1334">
        <f>SUM(AH3042:AH3055)</f>
        <v>0</v>
      </c>
      <c r="AI3056" s="1334">
        <f>SUM(AI3042:AI3055)</f>
        <v>0</v>
      </c>
      <c r="AJ3056" s="1334">
        <f>SUM(AJ3042:AJ3055)</f>
        <v>0</v>
      </c>
      <c r="AK3056" s="1415"/>
      <c r="AL3056" s="1415"/>
    </row>
    <row r="3057" spans="1:38" s="731" customFormat="1" ht="25" customHeight="1">
      <c r="A3057" s="1704">
        <f>IF(G3005="",0,1)</f>
        <v>0</v>
      </c>
      <c r="B3057" s="1629"/>
      <c r="C3057" s="1283"/>
      <c r="D3057" s="1561"/>
      <c r="E3057" s="1474" t="str">
        <f t="shared" si="288"/>
        <v/>
      </c>
      <c r="F3057" s="1789"/>
      <c r="G3057" s="1315"/>
      <c r="H3057" s="1335"/>
      <c r="I3057" s="1336"/>
      <c r="J3057" s="1337"/>
      <c r="K3057" s="1338"/>
      <c r="L3057" s="1338"/>
      <c r="M3057" s="1338"/>
      <c r="N3057" s="1338"/>
      <c r="O3057" s="1338"/>
      <c r="P3057" s="1338"/>
      <c r="Q3057" s="1338"/>
      <c r="R3057" s="1338"/>
      <c r="S3057" s="1337"/>
      <c r="T3057" s="1337"/>
      <c r="U3057" s="1337"/>
      <c r="V3057" s="1339"/>
      <c r="W3057" s="989"/>
      <c r="X3057" s="2"/>
      <c r="Y3057" s="2"/>
      <c r="Z3057" s="2"/>
      <c r="AA3057" s="2"/>
      <c r="AB3057" s="2"/>
      <c r="AC3057" s="1292"/>
      <c r="AD3057" s="1415"/>
      <c r="AE3057" s="1415"/>
      <c r="AF3057" s="1415"/>
      <c r="AG3057" s="1415"/>
      <c r="AH3057" s="1415"/>
      <c r="AI3057" s="1415"/>
      <c r="AJ3057" s="1415"/>
      <c r="AK3057" s="1415"/>
      <c r="AL3057" s="1415"/>
    </row>
    <row r="3058" spans="1:38" s="1279" customFormat="1" ht="19" customHeight="1">
      <c r="A3058" s="1704">
        <f>IF(G3005="",0,1)</f>
        <v>0</v>
      </c>
      <c r="B3058" s="1704"/>
      <c r="C3058" s="1565"/>
      <c r="D3058" s="1566"/>
      <c r="E3058" s="1474" t="str">
        <f t="shared" si="288"/>
        <v/>
      </c>
      <c r="F3058" s="1789"/>
      <c r="G3058" s="1340"/>
      <c r="H3058" s="1341" t="str">
        <f>H$118</f>
        <v>Economies</v>
      </c>
      <c r="I3058" s="1342"/>
      <c r="J3058" s="1343"/>
      <c r="K3058" s="1344" t="str">
        <f>K$118</f>
        <v>Ensemble des mesures 1</v>
      </c>
      <c r="L3058" s="1345"/>
      <c r="M3058" s="1261"/>
      <c r="N3058" s="1346"/>
      <c r="O3058" s="1346"/>
      <c r="P3058" s="1346"/>
      <c r="Q3058" s="1346"/>
      <c r="R3058" s="1346"/>
      <c r="S3058" s="1347">
        <f>AA3056</f>
        <v>0</v>
      </c>
      <c r="T3058" s="1261"/>
      <c r="U3058" s="1261"/>
      <c r="V3058" s="1261"/>
      <c r="W3058" s="1348"/>
      <c r="X3058" s="1349">
        <f>AD3056</f>
        <v>0</v>
      </c>
      <c r="Y3058" s="1350"/>
      <c r="Z3058" s="1350"/>
      <c r="AA3058" s="1350"/>
      <c r="AB3058" s="1350"/>
      <c r="AC3058" s="1350"/>
    </row>
    <row r="3059" spans="1:38" s="1355" customFormat="1" ht="19" customHeight="1">
      <c r="A3059" s="1704">
        <f>IF(G3005="",0,1)</f>
        <v>0</v>
      </c>
      <c r="B3059" s="1646"/>
      <c r="C3059" s="1565"/>
      <c r="D3059" s="1567"/>
      <c r="E3059" s="1474" t="str">
        <f t="shared" si="288"/>
        <v/>
      </c>
      <c r="F3059" s="1789"/>
      <c r="G3059" s="1351"/>
      <c r="H3059" s="1352" t="s">
        <v>100</v>
      </c>
      <c r="I3059" s="1353"/>
      <c r="J3059" s="1354"/>
      <c r="K3059" s="1344" t="str">
        <f>K$119</f>
        <v>Ensemble des mesures 2</v>
      </c>
      <c r="L3059" s="1345"/>
      <c r="M3059" s="1261"/>
      <c r="N3059" s="1346"/>
      <c r="O3059" s="1346"/>
      <c r="P3059" s="1346"/>
      <c r="Q3059" s="1346"/>
      <c r="R3059" s="1346"/>
      <c r="S3059" s="1347">
        <f>AB3056</f>
        <v>0</v>
      </c>
      <c r="T3059" s="1261"/>
      <c r="U3059" s="1261"/>
      <c r="V3059" s="1261"/>
      <c r="W3059" s="1348"/>
      <c r="X3059" s="1349">
        <f>AE3056</f>
        <v>0</v>
      </c>
      <c r="Y3059" s="208"/>
      <c r="Z3059" s="208"/>
      <c r="AA3059" s="208"/>
      <c r="AB3059" s="208"/>
      <c r="AC3059" s="208"/>
      <c r="AD3059" s="198"/>
      <c r="AE3059" s="198"/>
      <c r="AF3059" s="198"/>
      <c r="AG3059" s="198"/>
      <c r="AH3059" s="198"/>
      <c r="AI3059" s="198"/>
      <c r="AJ3059" s="198"/>
      <c r="AK3059" s="198"/>
      <c r="AL3059" s="198"/>
    </row>
    <row r="3060" spans="1:38" s="1368" customFormat="1" ht="19" customHeight="1">
      <c r="A3060" s="1704">
        <f>IF(G3005="",0,1)</f>
        <v>0</v>
      </c>
      <c r="B3060" s="1709"/>
      <c r="C3060" s="1568"/>
      <c r="D3060" s="1569"/>
      <c r="E3060" s="1474" t="str">
        <f t="shared" si="288"/>
        <v/>
      </c>
      <c r="F3060" s="1789"/>
      <c r="G3060" s="1359"/>
      <c r="H3060" s="1360"/>
      <c r="I3060" s="1361"/>
      <c r="J3060" s="1360"/>
      <c r="K3060" s="1414" t="str">
        <f>K$120</f>
        <v>Total (ensemble des mesures 1+2)</v>
      </c>
      <c r="L3060" s="1363"/>
      <c r="M3060" s="1364"/>
      <c r="N3060" s="1362"/>
      <c r="O3060" s="1362"/>
      <c r="P3060" s="1362"/>
      <c r="Q3060" s="1362"/>
      <c r="R3060" s="1362"/>
      <c r="S3060" s="1365">
        <f>SUM(S3058:S3059)</f>
        <v>0</v>
      </c>
      <c r="T3060" s="1364"/>
      <c r="U3060" s="1364"/>
      <c r="V3060" s="1364"/>
      <c r="W3060" s="1366"/>
      <c r="X3060" s="1367">
        <f>SUM(X3058:X3059)</f>
        <v>0</v>
      </c>
      <c r="Y3060" s="933"/>
      <c r="Z3060" s="933"/>
      <c r="AA3060" s="933"/>
      <c r="AB3060" s="933"/>
      <c r="AC3060" s="933"/>
      <c r="AD3060" s="21"/>
      <c r="AE3060" s="21"/>
      <c r="AF3060" s="21"/>
      <c r="AG3060" s="21"/>
      <c r="AH3060" s="21"/>
      <c r="AI3060" s="21"/>
      <c r="AJ3060" s="21"/>
      <c r="AK3060" s="21"/>
      <c r="AL3060" s="21"/>
    </row>
    <row r="3061" spans="1:38" s="731" customFormat="1" ht="25" customHeight="1">
      <c r="A3061" s="1704">
        <f>IF(G3005="",0,1)</f>
        <v>0</v>
      </c>
      <c r="B3061" s="1629"/>
      <c r="C3061" s="1283"/>
      <c r="D3061" s="1561"/>
      <c r="E3061" s="1474" t="str">
        <f t="shared" si="288"/>
        <v/>
      </c>
      <c r="F3061" s="1789"/>
      <c r="G3061" s="1315"/>
      <c r="H3061" s="1335"/>
      <c r="I3061" s="1336"/>
      <c r="J3061" s="1337"/>
      <c r="K3061" s="1338"/>
      <c r="L3061" s="1338"/>
      <c r="M3061" s="1338"/>
      <c r="N3061" s="1338"/>
      <c r="O3061" s="1338"/>
      <c r="P3061" s="1338"/>
      <c r="Q3061" s="1338"/>
      <c r="R3061" s="1338"/>
      <c r="S3061" s="1337"/>
      <c r="T3061" s="1337"/>
      <c r="U3061" s="1337"/>
      <c r="V3061" s="1339"/>
      <c r="W3061" s="989"/>
      <c r="X3061" s="2"/>
      <c r="Y3061" s="2"/>
      <c r="Z3061" s="2"/>
      <c r="AA3061" s="2"/>
      <c r="AB3061" s="2"/>
      <c r="AC3061" s="1291"/>
      <c r="AD3061" s="1415"/>
      <c r="AE3061" s="1415"/>
      <c r="AF3061" s="1415"/>
      <c r="AG3061" s="1415"/>
      <c r="AH3061" s="1415"/>
      <c r="AI3061" s="1415"/>
      <c r="AJ3061" s="1415"/>
      <c r="AK3061" s="1415"/>
      <c r="AL3061" s="1415"/>
    </row>
    <row r="3062" spans="1:38" s="731" customFormat="1" ht="25" customHeight="1">
      <c r="A3062" s="1704">
        <f>IF(G3005="",0,1)</f>
        <v>0</v>
      </c>
      <c r="B3062" s="1629"/>
      <c r="C3062" s="1283"/>
      <c r="D3062" s="1561"/>
      <c r="E3062" s="1474" t="str">
        <f t="shared" si="288"/>
        <v/>
      </c>
      <c r="F3062" s="1789"/>
      <c r="G3062" s="1315"/>
      <c r="H3062" s="1619" t="s">
        <v>909</v>
      </c>
      <c r="I3062" s="1369"/>
      <c r="J3062" s="1369"/>
      <c r="K3062" s="1369"/>
      <c r="L3062" s="1369"/>
      <c r="M3062" s="1369"/>
      <c r="N3062" s="1369"/>
      <c r="O3062" s="1369"/>
      <c r="P3062" s="1369"/>
      <c r="Q3062" s="1369"/>
      <c r="R3062" s="1369"/>
      <c r="S3062" s="1369"/>
      <c r="T3062" s="1369"/>
      <c r="U3062" s="1369"/>
      <c r="V3062" s="1369"/>
      <c r="W3062" s="1369"/>
      <c r="X3062" s="2"/>
      <c r="Y3062" s="2"/>
      <c r="Z3062" s="2"/>
      <c r="AA3062" s="2"/>
      <c r="AB3062" s="2"/>
      <c r="AC3062" s="1291"/>
      <c r="AD3062" s="1415"/>
      <c r="AE3062" s="1415"/>
      <c r="AF3062" s="1415"/>
      <c r="AG3062" s="1415"/>
      <c r="AH3062" s="1415"/>
      <c r="AI3062" s="1415"/>
      <c r="AJ3062" s="1415"/>
      <c r="AK3062" s="1415"/>
      <c r="AL3062" s="1415"/>
    </row>
    <row r="3063" spans="1:38" s="731" customFormat="1" ht="84" customHeight="1">
      <c r="A3063" s="1704">
        <f>IF(G3005="",0,1)</f>
        <v>0</v>
      </c>
      <c r="B3063" s="1629"/>
      <c r="C3063" s="1283"/>
      <c r="D3063" s="1561"/>
      <c r="E3063" s="1474" t="str">
        <f t="shared" si="288"/>
        <v/>
      </c>
      <c r="F3063" s="1789"/>
      <c r="G3063" s="1315"/>
      <c r="H3063" s="2188"/>
      <c r="I3063" s="2189"/>
      <c r="J3063" s="2189"/>
      <c r="K3063" s="2189"/>
      <c r="L3063" s="2189"/>
      <c r="M3063" s="2189"/>
      <c r="N3063" s="2189"/>
      <c r="O3063" s="2189"/>
      <c r="P3063" s="2189"/>
      <c r="Q3063" s="2189"/>
      <c r="R3063" s="2189"/>
      <c r="S3063" s="2189"/>
      <c r="T3063" s="2189"/>
      <c r="U3063" s="2189"/>
      <c r="V3063" s="2189"/>
      <c r="W3063" s="2190"/>
      <c r="X3063" s="2"/>
      <c r="Y3063" s="2"/>
      <c r="Z3063" s="2"/>
      <c r="AA3063" s="2"/>
      <c r="AB3063" s="2"/>
      <c r="AC3063" s="1291"/>
      <c r="AD3063" s="1415"/>
      <c r="AE3063" s="1415"/>
      <c r="AF3063" s="1415"/>
      <c r="AG3063" s="1415"/>
      <c r="AH3063" s="1415"/>
      <c r="AI3063" s="1415"/>
      <c r="AJ3063" s="1415"/>
      <c r="AK3063" s="1415"/>
      <c r="AL3063" s="1415"/>
    </row>
    <row r="3064" spans="1:38" s="731" customFormat="1" ht="25" customHeight="1">
      <c r="A3064" s="1704">
        <f>IF(G3005="",0,1)</f>
        <v>0</v>
      </c>
      <c r="B3064" s="1629"/>
      <c r="C3064" s="1283"/>
      <c r="D3064" s="1561"/>
      <c r="E3064" s="1474" t="str">
        <f t="shared" si="288"/>
        <v/>
      </c>
      <c r="F3064" s="1789"/>
      <c r="G3064" s="1315"/>
      <c r="H3064" s="1335"/>
      <c r="I3064" s="1336"/>
      <c r="J3064" s="1336"/>
      <c r="K3064" s="1336"/>
      <c r="L3064" s="1336"/>
      <c r="M3064" s="1336"/>
      <c r="N3064" s="1336"/>
      <c r="O3064" s="1336"/>
      <c r="P3064" s="1336"/>
      <c r="Q3064" s="1336"/>
      <c r="R3064" s="1336"/>
      <c r="S3064" s="1336"/>
      <c r="T3064" s="1336"/>
      <c r="U3064" s="1336"/>
      <c r="V3064" s="1336"/>
      <c r="W3064" s="1336"/>
      <c r="X3064" s="2"/>
      <c r="Y3064" s="2"/>
      <c r="Z3064" s="2"/>
      <c r="AA3064" s="2"/>
      <c r="AB3064" s="2"/>
      <c r="AC3064" s="1291"/>
      <c r="AD3064" s="1415"/>
      <c r="AE3064" s="1415"/>
      <c r="AF3064" s="1415"/>
      <c r="AG3064" s="1415"/>
      <c r="AH3064" s="1415"/>
      <c r="AI3064" s="1415"/>
      <c r="AJ3064" s="1415"/>
      <c r="AK3064" s="1415"/>
      <c r="AL3064" s="1415"/>
    </row>
    <row r="3065" spans="1:38" s="731" customFormat="1" ht="25" customHeight="1">
      <c r="A3065" s="1704">
        <f>IF(G3005="",0,1)</f>
        <v>0</v>
      </c>
      <c r="B3065" s="1629"/>
      <c r="C3065" s="1283"/>
      <c r="D3065" s="1561"/>
      <c r="E3065" s="1474" t="str">
        <f t="shared" si="288"/>
        <v/>
      </c>
      <c r="F3065" s="1789"/>
      <c r="G3065" s="1315"/>
      <c r="H3065" s="1335"/>
      <c r="I3065" s="1336"/>
      <c r="J3065" s="1337"/>
      <c r="K3065" s="1338"/>
      <c r="L3065" s="1338"/>
      <c r="M3065" s="1338"/>
      <c r="N3065" s="1338"/>
      <c r="O3065" s="1338"/>
      <c r="P3065" s="1338"/>
      <c r="Q3065" s="1338"/>
      <c r="R3065" s="1338"/>
      <c r="S3065" s="1337"/>
      <c r="T3065" s="1337"/>
      <c r="U3065" s="1337"/>
      <c r="V3065" s="1339"/>
      <c r="W3065" s="989"/>
      <c r="X3065" s="2"/>
      <c r="Y3065" s="2"/>
      <c r="Z3065" s="2"/>
      <c r="AA3065" s="2"/>
      <c r="AB3065" s="2"/>
      <c r="AC3065" s="1291"/>
      <c r="AD3065" s="1415"/>
      <c r="AE3065" s="1415"/>
      <c r="AF3065" s="1415"/>
      <c r="AG3065" s="1415"/>
      <c r="AH3065" s="1415"/>
      <c r="AI3065" s="1415"/>
      <c r="AJ3065" s="1415"/>
      <c r="AK3065" s="1415"/>
      <c r="AL3065" s="1415"/>
    </row>
    <row r="3066" spans="1:38" s="731" customFormat="1" ht="25" customHeight="1">
      <c r="A3066" s="1704">
        <f>IF(G3005="",0,1)</f>
        <v>0</v>
      </c>
      <c r="B3066" s="1629"/>
      <c r="C3066" s="1283"/>
      <c r="D3066" s="1561"/>
      <c r="E3066" s="1474" t="str">
        <f t="shared" si="288"/>
        <v/>
      </c>
      <c r="F3066" s="1789"/>
      <c r="G3066" s="1315"/>
      <c r="H3066" s="1335"/>
      <c r="I3066" s="1336"/>
      <c r="J3066" s="1337"/>
      <c r="K3066" s="1338"/>
      <c r="L3066" s="1338"/>
      <c r="M3066" s="1338"/>
      <c r="N3066" s="1338"/>
      <c r="O3066" s="1338"/>
      <c r="P3066" s="1338"/>
      <c r="Q3066" s="1338"/>
      <c r="R3066" s="1338"/>
      <c r="S3066" s="1337"/>
      <c r="T3066" s="1337"/>
      <c r="U3066" s="1337"/>
      <c r="V3066" s="1339"/>
      <c r="W3066" s="989"/>
      <c r="X3066" s="2"/>
      <c r="Y3066" s="2"/>
      <c r="Z3066" s="2"/>
      <c r="AA3066" s="2"/>
      <c r="AB3066" s="2"/>
      <c r="AC3066" s="1291"/>
      <c r="AD3066" s="1415"/>
      <c r="AE3066" s="1415"/>
      <c r="AF3066" s="1415"/>
      <c r="AG3066" s="1415"/>
      <c r="AH3066" s="1415"/>
      <c r="AI3066" s="1415"/>
      <c r="AJ3066" s="1415"/>
      <c r="AK3066" s="1415"/>
      <c r="AL3066" s="1415"/>
    </row>
    <row r="3067" spans="1:38" s="1292" customFormat="1" ht="24" thickBot="1">
      <c r="A3067" s="1704">
        <f>IF(G3005="",0,1)</f>
        <v>0</v>
      </c>
      <c r="B3067" s="1629"/>
      <c r="C3067" s="1283"/>
      <c r="D3067" s="1561"/>
      <c r="E3067" s="1474" t="str">
        <f t="shared" si="288"/>
        <v/>
      </c>
      <c r="F3067" s="1789"/>
      <c r="G3067" s="777" t="str">
        <f>CONCATENATE(G3005, G$39)</f>
        <v>: Contrôle d'optimisation énergétique</v>
      </c>
      <c r="H3067" s="777"/>
      <c r="I3067" s="777"/>
      <c r="J3067" s="777"/>
      <c r="K3067" s="777"/>
      <c r="L3067" s="777"/>
      <c r="M3067" s="777"/>
      <c r="N3067" s="777"/>
      <c r="O3067" s="777"/>
      <c r="P3067" s="777"/>
      <c r="Q3067" s="777"/>
      <c r="R3067" s="777"/>
      <c r="S3067" s="777"/>
      <c r="T3067" s="777"/>
      <c r="U3067" s="2175"/>
      <c r="V3067" s="2175"/>
      <c r="W3067" s="1570"/>
      <c r="X3067" s="2"/>
      <c r="Y3067" s="2"/>
      <c r="Z3067" s="2"/>
      <c r="AA3067" s="2"/>
      <c r="AB3067" s="2"/>
      <c r="AC3067" s="1291"/>
      <c r="AD3067" s="1415"/>
    </row>
    <row r="3068" spans="1:38" s="731" customFormat="1" ht="25" customHeight="1">
      <c r="A3068" s="1704">
        <f>IF(G3005="",0,1)</f>
        <v>0</v>
      </c>
      <c r="B3068" s="1629"/>
      <c r="C3068" s="1283"/>
      <c r="D3068" s="1561"/>
      <c r="E3068" s="1474" t="str">
        <f t="shared" si="288"/>
        <v/>
      </c>
      <c r="F3068" s="1789"/>
      <c r="G3068" s="1315"/>
      <c r="H3068" s="1335"/>
      <c r="I3068" s="1336"/>
      <c r="J3068" s="1337"/>
      <c r="K3068" s="1338"/>
      <c r="L3068" s="1338"/>
      <c r="M3068" s="1338"/>
      <c r="N3068" s="1338"/>
      <c r="O3068" s="1338"/>
      <c r="P3068" s="1338"/>
      <c r="Q3068" s="1338"/>
      <c r="R3068" s="1338"/>
      <c r="S3068" s="1337"/>
      <c r="T3068" s="1337"/>
      <c r="U3068" s="1337"/>
      <c r="V3068" s="1339"/>
      <c r="W3068" s="989"/>
      <c r="X3068" s="2"/>
      <c r="Y3068" s="2"/>
      <c r="Z3068" s="2"/>
      <c r="AA3068" s="2"/>
      <c r="AB3068" s="2"/>
      <c r="AC3068" s="1291"/>
      <c r="AD3068" s="1415"/>
      <c r="AE3068" s="1415"/>
      <c r="AF3068" s="1415"/>
      <c r="AG3068" s="1415"/>
      <c r="AH3068" s="1415"/>
      <c r="AI3068" s="1415"/>
      <c r="AJ3068" s="1415"/>
      <c r="AK3068" s="1415"/>
      <c r="AL3068" s="1415"/>
    </row>
    <row r="3069" spans="1:38" s="731" customFormat="1" ht="25" customHeight="1">
      <c r="A3069" s="1704">
        <f>IF(G3005="",0,1)</f>
        <v>0</v>
      </c>
      <c r="B3069" s="1629"/>
      <c r="C3069" s="1283"/>
      <c r="D3069" s="1561"/>
      <c r="E3069" s="1474" t="str">
        <f t="shared" si="288"/>
        <v/>
      </c>
      <c r="F3069" s="1789"/>
      <c r="G3069" s="1571" t="str">
        <f>G$129</f>
        <v>Réalisez les mesures d'optimisation énergétique au moins 1 x par an - au mieux avant la période de chauffe.</v>
      </c>
      <c r="H3069" s="1335"/>
      <c r="I3069" s="1336"/>
      <c r="J3069" s="1337"/>
      <c r="K3069" s="1338"/>
      <c r="L3069" s="1338"/>
      <c r="M3069" s="1338"/>
      <c r="N3069" s="1338"/>
      <c r="O3069" s="1338"/>
      <c r="P3069" s="1338"/>
      <c r="Q3069" s="1338"/>
      <c r="R3069" s="1338"/>
      <c r="S3069" s="1337"/>
      <c r="T3069" s="1337"/>
      <c r="U3069" s="1337"/>
      <c r="V3069" s="1339"/>
      <c r="W3069" s="989"/>
      <c r="X3069" s="2"/>
      <c r="Y3069" s="2"/>
      <c r="Z3069" s="2"/>
      <c r="AA3069" s="2"/>
      <c r="AB3069" s="2"/>
      <c r="AC3069" s="1291"/>
      <c r="AD3069" s="1415"/>
      <c r="AE3069" s="1415"/>
      <c r="AF3069" s="1415"/>
      <c r="AG3069" s="1415"/>
      <c r="AH3069" s="1415"/>
      <c r="AI3069" s="1415"/>
      <c r="AJ3069" s="1415"/>
      <c r="AK3069" s="1415"/>
      <c r="AL3069" s="1415"/>
    </row>
    <row r="3070" spans="1:38" s="731" customFormat="1" ht="25" customHeight="1">
      <c r="A3070" s="1704">
        <f>IF(G3005="",0,1)</f>
        <v>0</v>
      </c>
      <c r="B3070" s="1629"/>
      <c r="C3070" s="1283"/>
      <c r="D3070" s="1561"/>
      <c r="E3070" s="1474" t="str">
        <f t="shared" ref="E3070:E3103" si="289">IF((SUM(A3070:C3070))&gt;0,G$42,"")</f>
        <v/>
      </c>
      <c r="F3070" s="1789"/>
      <c r="G3070" s="1571"/>
      <c r="H3070" s="1335"/>
      <c r="I3070" s="1336"/>
      <c r="J3070" s="1337"/>
      <c r="K3070" s="1338"/>
      <c r="L3070" s="1338"/>
      <c r="M3070" s="1338"/>
      <c r="N3070" s="1338"/>
      <c r="O3070" s="1338"/>
      <c r="P3070" s="1338"/>
      <c r="Q3070" s="1338"/>
      <c r="R3070" s="1338"/>
      <c r="S3070" s="1572" t="str">
        <f>S$130</f>
        <v>Réalisé</v>
      </c>
      <c r="V3070" s="955" t="str">
        <f>V$130</f>
        <v>Nom, date</v>
      </c>
      <c r="W3070" s="989"/>
      <c r="X3070" s="2"/>
      <c r="Y3070" s="2"/>
      <c r="Z3070" s="2"/>
      <c r="AA3070" s="2"/>
      <c r="AB3070" s="2"/>
      <c r="AC3070" s="1291"/>
      <c r="AD3070" s="1415"/>
      <c r="AE3070" s="1415"/>
      <c r="AF3070" s="1415"/>
      <c r="AG3070" s="1415"/>
      <c r="AH3070" s="1415"/>
      <c r="AI3070" s="1415"/>
      <c r="AJ3070" s="1415"/>
      <c r="AK3070" s="1415"/>
      <c r="AL3070" s="1415"/>
    </row>
    <row r="3071" spans="1:38" s="731" customFormat="1" ht="25" customHeight="1">
      <c r="A3071" s="1704">
        <f>IF(G3005="",0,1)</f>
        <v>0</v>
      </c>
      <c r="B3071" s="1629"/>
      <c r="C3071" s="1283"/>
      <c r="D3071" s="1561"/>
      <c r="E3071" s="1474" t="str">
        <f t="shared" si="289"/>
        <v/>
      </c>
      <c r="F3071" s="1789"/>
      <c r="G3071" s="1335" t="str">
        <f>G$131</f>
        <v>2.1 Etanchéité</v>
      </c>
      <c r="H3071" s="1335"/>
      <c r="I3071" s="1336"/>
      <c r="J3071" s="1337"/>
      <c r="K3071" s="1338"/>
      <c r="L3071" s="1338"/>
      <c r="M3071" s="1338"/>
      <c r="N3071" s="1338"/>
      <c r="O3071" s="1338"/>
      <c r="P3071" s="1338"/>
      <c r="Q3071" s="1338"/>
      <c r="R3071" s="1338"/>
      <c r="S3071" s="1337"/>
      <c r="T3071" s="1337"/>
      <c r="U3071" s="1337"/>
      <c r="V3071" s="1339"/>
      <c r="W3071" s="1339"/>
      <c r="X3071" s="1339"/>
      <c r="Y3071" s="2"/>
      <c r="Z3071" s="2"/>
      <c r="AA3071" s="2"/>
      <c r="AB3071" s="2"/>
      <c r="AC3071" s="1291"/>
      <c r="AD3071" s="1415"/>
      <c r="AE3071" s="1415"/>
      <c r="AF3071" s="1415"/>
      <c r="AG3071" s="1415"/>
      <c r="AH3071" s="1415"/>
      <c r="AI3071" s="1415"/>
      <c r="AJ3071" s="1415"/>
      <c r="AK3071" s="1415"/>
      <c r="AL3071" s="1415"/>
    </row>
    <row r="3072" spans="1:38" s="731" customFormat="1" ht="19" customHeight="1">
      <c r="A3072" s="1704">
        <f>IF(G3005="",0,1)</f>
        <v>0</v>
      </c>
      <c r="B3072" s="1629"/>
      <c r="C3072" s="1283"/>
      <c r="D3072" s="1561"/>
      <c r="E3072" s="1474" t="str">
        <f t="shared" si="289"/>
        <v/>
      </c>
      <c r="F3072" s="1789"/>
      <c r="G3072" s="1573" t="s">
        <v>9</v>
      </c>
      <c r="H3072" s="1574" t="str">
        <f>BT3005</f>
        <v/>
      </c>
      <c r="I3072" s="1575"/>
      <c r="J3072" s="1576"/>
      <c r="K3072" s="1577"/>
      <c r="L3072" s="1578"/>
      <c r="M3072" s="1578"/>
      <c r="N3072" s="1578"/>
      <c r="O3072" s="1578"/>
      <c r="P3072" s="1578"/>
      <c r="Q3072" s="1578"/>
      <c r="R3072" s="1578"/>
      <c r="S3072" s="1578"/>
      <c r="T3072" s="1578"/>
      <c r="U3072" s="1576"/>
      <c r="V3072" s="1579"/>
      <c r="W3072" s="1579"/>
      <c r="X3072" s="1579"/>
      <c r="Y3072" s="2"/>
      <c r="Z3072" s="2"/>
      <c r="AA3072" s="2"/>
      <c r="AB3072" s="2"/>
      <c r="AC3072" s="1291"/>
      <c r="AD3072" s="1415"/>
      <c r="AE3072" s="1415"/>
      <c r="AF3072" s="1415"/>
      <c r="AG3072" s="1415"/>
      <c r="AH3072" s="1415"/>
      <c r="AI3072" s="1415"/>
      <c r="AJ3072" s="1415"/>
      <c r="AK3072" s="1415"/>
      <c r="AL3072" s="1415"/>
    </row>
    <row r="3073" spans="1:38" s="731" customFormat="1" ht="20" customHeight="1">
      <c r="A3073" s="1704">
        <f>IF(G3005="",0,1)</f>
        <v>0</v>
      </c>
      <c r="B3073" s="1629"/>
      <c r="C3073" s="1283"/>
      <c r="D3073" s="1561"/>
      <c r="E3073" s="1474" t="str">
        <f t="shared" si="289"/>
        <v/>
      </c>
      <c r="F3073" s="1789"/>
      <c r="G3073" s="1573"/>
      <c r="H3073" s="1335"/>
      <c r="I3073" s="2176" t="s">
        <v>528</v>
      </c>
      <c r="J3073" s="2176"/>
      <c r="K3073" s="1338"/>
      <c r="L3073" s="1338"/>
      <c r="M3073" s="1338"/>
      <c r="N3073" s="1338"/>
      <c r="O3073" s="1338"/>
      <c r="P3073" s="1337"/>
      <c r="Q3073" s="1337"/>
      <c r="U3073" s="1580"/>
      <c r="V3073" s="1580"/>
      <c r="W3073" s="1580"/>
      <c r="X3073" s="1580"/>
      <c r="Y3073" s="2"/>
      <c r="Z3073" s="2"/>
      <c r="AA3073" s="2"/>
      <c r="AB3073" s="2"/>
      <c r="AC3073" s="1291"/>
      <c r="AD3073" s="1415"/>
      <c r="AE3073" s="1415"/>
      <c r="AF3073" s="1415"/>
      <c r="AG3073" s="1415"/>
      <c r="AH3073" s="1415"/>
      <c r="AI3073" s="1415"/>
      <c r="AJ3073" s="1415"/>
      <c r="AK3073" s="1415"/>
      <c r="AL3073" s="1415"/>
    </row>
    <row r="3074" spans="1:38" s="731" customFormat="1" ht="25" customHeight="1">
      <c r="A3074" s="1704">
        <f>IF(G3005="",0,1)</f>
        <v>0</v>
      </c>
      <c r="B3074" s="1629"/>
      <c r="C3074" s="1283"/>
      <c r="D3074" s="1561"/>
      <c r="E3074" s="1474" t="str">
        <f t="shared" si="289"/>
        <v/>
      </c>
      <c r="F3074" s="1789"/>
      <c r="G3074" s="1573"/>
      <c r="H3074" s="1335"/>
      <c r="I3074" s="2176" t="s">
        <v>529</v>
      </c>
      <c r="J3074" s="2176"/>
      <c r="K3074" s="2177" t="str">
        <f>K$134</f>
        <v xml:space="preserve"> Améliorez l'étanchéité des portes en renforçant les joints.</v>
      </c>
      <c r="L3074" s="2177"/>
      <c r="M3074" s="2177"/>
      <c r="N3074" s="2177"/>
      <c r="O3074" s="2177"/>
      <c r="P3074" s="2177"/>
      <c r="Q3074" s="2177"/>
      <c r="R3074" s="2177"/>
      <c r="S3074" s="1581" t="s">
        <v>16</v>
      </c>
      <c r="T3074" s="1582"/>
      <c r="U3074" s="1580"/>
      <c r="V3074" s="1583"/>
      <c r="W3074" s="1584"/>
      <c r="X3074" s="1585"/>
      <c r="Y3074" s="2"/>
      <c r="Z3074" s="2"/>
      <c r="AA3074" s="2"/>
      <c r="AB3074" s="2"/>
      <c r="AC3074" s="1291"/>
      <c r="AD3074" s="1415"/>
      <c r="AE3074" s="1415"/>
      <c r="AF3074" s="1415"/>
      <c r="AG3074" s="1415"/>
      <c r="AH3074" s="1415"/>
      <c r="AI3074" s="1415"/>
      <c r="AJ3074" s="1415"/>
      <c r="AK3074" s="1415"/>
      <c r="AL3074" s="1415"/>
    </row>
    <row r="3075" spans="1:38" s="731" customFormat="1" ht="6" customHeight="1">
      <c r="A3075" s="1704">
        <f>IF(G3005="",0,1)</f>
        <v>0</v>
      </c>
      <c r="B3075" s="1629"/>
      <c r="C3075" s="1283"/>
      <c r="D3075" s="1561"/>
      <c r="E3075" s="1474" t="str">
        <f t="shared" si="289"/>
        <v/>
      </c>
      <c r="F3075" s="1789"/>
      <c r="G3075" s="1573"/>
      <c r="H3075" s="1335"/>
      <c r="I3075" s="1586"/>
      <c r="J3075" s="1586"/>
      <c r="K3075" s="1587"/>
      <c r="L3075" s="1587"/>
      <c r="M3075" s="1587"/>
      <c r="N3075" s="1587"/>
      <c r="O3075" s="1587"/>
      <c r="P3075" s="1587"/>
      <c r="Q3075" s="1587"/>
      <c r="R3075" s="1338"/>
      <c r="S3075" s="1337"/>
      <c r="T3075" s="1588"/>
      <c r="U3075" s="1582"/>
      <c r="V3075" s="1339"/>
      <c r="W3075" s="1339"/>
      <c r="X3075" s="1339"/>
      <c r="Y3075" s="2"/>
      <c r="Z3075" s="2"/>
      <c r="AA3075" s="2"/>
      <c r="AB3075" s="2"/>
      <c r="AC3075" s="1291"/>
      <c r="AD3075" s="1415"/>
      <c r="AE3075" s="1415"/>
      <c r="AF3075" s="1415"/>
      <c r="AG3075" s="1415"/>
      <c r="AH3075" s="1415"/>
      <c r="AI3075" s="1415"/>
      <c r="AJ3075" s="1415"/>
      <c r="AK3075" s="1415"/>
      <c r="AL3075" s="1415"/>
    </row>
    <row r="3076" spans="1:38" s="731" customFormat="1" ht="19" customHeight="1">
      <c r="A3076" s="1704">
        <f>IF(G3005="",0,1)</f>
        <v>0</v>
      </c>
      <c r="B3076" s="1629"/>
      <c r="C3076" s="1283"/>
      <c r="D3076" s="1561"/>
      <c r="E3076" s="1474" t="str">
        <f t="shared" si="289"/>
        <v/>
      </c>
      <c r="F3076" s="1789"/>
      <c r="G3076" s="1573" t="s">
        <v>9</v>
      </c>
      <c r="H3076" s="1574" t="str">
        <f>BU3005</f>
        <v/>
      </c>
      <c r="I3076" s="1575"/>
      <c r="J3076" s="1576"/>
      <c r="K3076" s="1577"/>
      <c r="L3076" s="1578"/>
      <c r="M3076" s="1578"/>
      <c r="N3076" s="1578"/>
      <c r="O3076" s="1578"/>
      <c r="P3076" s="1578"/>
      <c r="Q3076" s="1578"/>
      <c r="R3076" s="1578"/>
      <c r="S3076" s="1578"/>
      <c r="T3076" s="1578"/>
      <c r="U3076" s="1576"/>
      <c r="V3076" s="1579"/>
      <c r="W3076" s="1579"/>
      <c r="X3076" s="1579"/>
      <c r="Y3076" s="2"/>
      <c r="Z3076" s="2"/>
      <c r="AA3076" s="2"/>
      <c r="AB3076" s="2"/>
      <c r="AC3076" s="1291"/>
      <c r="AD3076" s="1415"/>
      <c r="AE3076" s="1415"/>
      <c r="AF3076" s="1415"/>
      <c r="AG3076" s="1415"/>
      <c r="AH3076" s="1415"/>
      <c r="AI3076" s="1415"/>
      <c r="AJ3076" s="1415"/>
      <c r="AK3076" s="1415"/>
      <c r="AL3076" s="1415"/>
    </row>
    <row r="3077" spans="1:38" s="731" customFormat="1" ht="19" customHeight="1">
      <c r="A3077" s="1704">
        <f>IF(G3005="",0,1)</f>
        <v>0</v>
      </c>
      <c r="B3077" s="1629"/>
      <c r="C3077" s="1283"/>
      <c r="D3077" s="1561"/>
      <c r="E3077" s="1474" t="str">
        <f t="shared" si="289"/>
        <v/>
      </c>
      <c r="F3077" s="1789"/>
      <c r="G3077" s="1571"/>
      <c r="H3077" s="1335"/>
      <c r="I3077" s="2176" t="s">
        <v>528</v>
      </c>
      <c r="J3077" s="2176"/>
      <c r="K3077" s="1338"/>
      <c r="L3077" s="1338"/>
      <c r="M3077" s="1338"/>
      <c r="N3077" s="1338"/>
      <c r="O3077" s="1338"/>
      <c r="P3077" s="1337"/>
      <c r="Q3077" s="1337"/>
      <c r="U3077" s="1580"/>
      <c r="V3077" s="1580"/>
      <c r="W3077" s="1580"/>
      <c r="X3077" s="1580"/>
      <c r="Y3077" s="2"/>
      <c r="Z3077" s="2"/>
      <c r="AA3077" s="2"/>
      <c r="AB3077" s="2"/>
      <c r="AC3077" s="1291"/>
      <c r="AD3077" s="1415"/>
      <c r="AE3077" s="1415"/>
      <c r="AF3077" s="1415"/>
      <c r="AG3077" s="1415"/>
      <c r="AH3077" s="1415"/>
      <c r="AI3077" s="1415"/>
      <c r="AJ3077" s="1415"/>
      <c r="AK3077" s="1415"/>
      <c r="AL3077" s="1415"/>
    </row>
    <row r="3078" spans="1:38" s="731" customFormat="1" ht="31" customHeight="1">
      <c r="A3078" s="1704">
        <f>IF(G3005="",0,1)</f>
        <v>0</v>
      </c>
      <c r="B3078" s="1629"/>
      <c r="C3078" s="1283"/>
      <c r="D3078" s="1561"/>
      <c r="E3078" s="1474" t="str">
        <f t="shared" si="289"/>
        <v/>
      </c>
      <c r="F3078" s="1789"/>
      <c r="G3078" s="1571"/>
      <c r="H3078" s="1335"/>
      <c r="I3078" s="2176" t="s">
        <v>529</v>
      </c>
      <c r="J3078" s="2176"/>
      <c r="K3078" s="2178" t="str">
        <f>BV3005</f>
        <v/>
      </c>
      <c r="L3078" s="2177"/>
      <c r="M3078" s="2177"/>
      <c r="N3078" s="2177"/>
      <c r="O3078" s="2177"/>
      <c r="P3078" s="2177"/>
      <c r="Q3078" s="2177"/>
      <c r="R3078" s="2177"/>
      <c r="S3078" s="1581" t="s">
        <v>16</v>
      </c>
      <c r="T3078" s="1582"/>
      <c r="U3078" s="1580"/>
      <c r="V3078" s="1583"/>
      <c r="W3078" s="1584"/>
      <c r="X3078" s="1585"/>
      <c r="Y3078" s="2"/>
      <c r="Z3078" s="2"/>
      <c r="AA3078" s="2"/>
      <c r="AB3078" s="2"/>
      <c r="AC3078" s="1291"/>
      <c r="AD3078" s="1415"/>
      <c r="AE3078" s="1415"/>
      <c r="AF3078" s="1415"/>
      <c r="AG3078" s="1415"/>
      <c r="AH3078" s="1415"/>
      <c r="AI3078" s="1415"/>
      <c r="AJ3078" s="1415"/>
      <c r="AK3078" s="1415"/>
      <c r="AL3078" s="1415"/>
    </row>
    <row r="3079" spans="1:38" s="731" customFormat="1" ht="6" customHeight="1">
      <c r="A3079" s="1704">
        <f>IF(G3005="",0,1)</f>
        <v>0</v>
      </c>
      <c r="B3079" s="1629"/>
      <c r="C3079" s="1283"/>
      <c r="D3079" s="1561"/>
      <c r="E3079" s="1474" t="str">
        <f t="shared" si="289"/>
        <v/>
      </c>
      <c r="F3079" s="1789"/>
      <c r="G3079" s="1571"/>
      <c r="H3079" s="1335"/>
      <c r="I3079" s="1586"/>
      <c r="J3079" s="1586"/>
      <c r="K3079" s="1587"/>
      <c r="L3079" s="1587"/>
      <c r="M3079" s="1587"/>
      <c r="N3079" s="1587"/>
      <c r="O3079" s="1587"/>
      <c r="P3079" s="1587"/>
      <c r="Q3079" s="1587"/>
      <c r="R3079" s="1338"/>
      <c r="S3079" s="1337"/>
      <c r="T3079" s="1582"/>
      <c r="U3079" s="1582"/>
      <c r="V3079" s="1339"/>
      <c r="W3079" s="1339"/>
      <c r="X3079" s="1339"/>
      <c r="Y3079" s="2"/>
      <c r="Z3079" s="2"/>
      <c r="AA3079" s="2"/>
      <c r="AB3079" s="2"/>
      <c r="AC3079" s="1291"/>
      <c r="AD3079" s="1415"/>
      <c r="AE3079" s="1415"/>
      <c r="AF3079" s="1415"/>
      <c r="AG3079" s="1415"/>
      <c r="AH3079" s="1415"/>
      <c r="AI3079" s="1415"/>
      <c r="AJ3079" s="1415"/>
      <c r="AK3079" s="1415"/>
      <c r="AL3079" s="1415"/>
    </row>
    <row r="3080" spans="1:38" s="731" customFormat="1" ht="17" customHeight="1">
      <c r="A3080" s="1704">
        <f>IF(G3005="",0,1)</f>
        <v>0</v>
      </c>
      <c r="B3080" s="1629"/>
      <c r="C3080" s="1283"/>
      <c r="D3080" s="1561"/>
      <c r="E3080" s="1474" t="str">
        <f t="shared" si="289"/>
        <v/>
      </c>
      <c r="F3080" s="1789"/>
      <c r="G3080" s="1571"/>
      <c r="H3080" s="1589"/>
      <c r="I3080" s="1590"/>
      <c r="J3080" s="1590"/>
      <c r="K3080" s="1591"/>
      <c r="L3080" s="1591"/>
      <c r="M3080" s="1591"/>
      <c r="N3080" s="1591"/>
      <c r="O3080" s="1591"/>
      <c r="P3080" s="1591"/>
      <c r="Q3080" s="1591"/>
      <c r="R3080" s="1592"/>
      <c r="S3080" s="1593"/>
      <c r="T3080" s="1594"/>
      <c r="U3080" s="1594"/>
      <c r="V3080" s="1595"/>
      <c r="W3080" s="1595"/>
      <c r="X3080" s="1595"/>
      <c r="Y3080" s="2"/>
      <c r="Z3080" s="2"/>
      <c r="AA3080" s="2"/>
      <c r="AB3080" s="2"/>
      <c r="AC3080" s="1291"/>
      <c r="AD3080" s="1415"/>
      <c r="AE3080" s="1415"/>
      <c r="AF3080" s="1415"/>
      <c r="AG3080" s="1415"/>
      <c r="AH3080" s="1415"/>
      <c r="AI3080" s="1415"/>
      <c r="AJ3080" s="1415"/>
      <c r="AK3080" s="1415"/>
      <c r="AL3080" s="1415"/>
    </row>
    <row r="3081" spans="1:38" s="731" customFormat="1" ht="25" customHeight="1">
      <c r="A3081" s="1704">
        <f>IF(G3005="",0,1)</f>
        <v>0</v>
      </c>
      <c r="B3081" s="1629"/>
      <c r="C3081" s="1283"/>
      <c r="D3081" s="1561"/>
      <c r="E3081" s="1474" t="str">
        <f t="shared" si="289"/>
        <v/>
      </c>
      <c r="F3081" s="1789"/>
      <c r="G3081" s="1335" t="str">
        <f>G$141</f>
        <v>2.2 Sonde</v>
      </c>
      <c r="H3081" s="1335"/>
      <c r="I3081" s="1336"/>
      <c r="J3081" s="1337"/>
      <c r="K3081" s="1338"/>
      <c r="L3081" s="1338"/>
      <c r="M3081" s="1338"/>
      <c r="N3081" s="1338"/>
      <c r="O3081" s="1338"/>
      <c r="P3081" s="1338"/>
      <c r="Q3081" s="1338"/>
      <c r="R3081" s="1338"/>
      <c r="S3081" s="1337"/>
      <c r="T3081" s="1337"/>
      <c r="U3081" s="1337"/>
      <c r="V3081" s="1339"/>
      <c r="W3081" s="1339"/>
      <c r="X3081" s="1339"/>
      <c r="Y3081" s="2"/>
      <c r="Z3081" s="2"/>
      <c r="AA3081" s="2"/>
      <c r="AB3081" s="2"/>
      <c r="AC3081" s="1291"/>
      <c r="AD3081" s="1415"/>
      <c r="AE3081" s="1415"/>
      <c r="AF3081" s="1415"/>
      <c r="AG3081" s="1415"/>
      <c r="AH3081" s="1415"/>
      <c r="AI3081" s="1415"/>
      <c r="AJ3081" s="1415"/>
      <c r="AK3081" s="1415"/>
      <c r="AL3081" s="1415"/>
    </row>
    <row r="3082" spans="1:38" s="731" customFormat="1" ht="19" customHeight="1">
      <c r="A3082" s="1704">
        <f>IF(G3005="",0,1)</f>
        <v>0</v>
      </c>
      <c r="B3082" s="1629"/>
      <c r="C3082" s="1283"/>
      <c r="D3082" s="1561"/>
      <c r="E3082" s="1474" t="str">
        <f t="shared" si="289"/>
        <v/>
      </c>
      <c r="F3082" s="1789"/>
      <c r="G3082" s="1573" t="s">
        <v>9</v>
      </c>
      <c r="H3082" s="1596" t="str">
        <f>BW3005</f>
        <v/>
      </c>
      <c r="I3082" s="1575"/>
      <c r="J3082" s="1576"/>
      <c r="K3082" s="1577"/>
      <c r="L3082" s="1578"/>
      <c r="M3082" s="1578"/>
      <c r="N3082" s="1578"/>
      <c r="O3082" s="1578"/>
      <c r="P3082" s="1578"/>
      <c r="Q3082" s="1578"/>
      <c r="R3082" s="1578"/>
      <c r="S3082" s="1578"/>
      <c r="T3082" s="1578"/>
      <c r="U3082" s="1576"/>
      <c r="V3082" s="1579"/>
      <c r="W3082" s="1579"/>
      <c r="X3082" s="1579"/>
      <c r="Y3082" s="2"/>
      <c r="Z3082" s="2"/>
      <c r="AA3082" s="2"/>
      <c r="AB3082" s="2"/>
      <c r="AC3082" s="1291"/>
      <c r="AD3082" s="1415"/>
      <c r="AE3082" s="1415"/>
      <c r="AF3082" s="1415"/>
      <c r="AG3082" s="1415"/>
      <c r="AH3082" s="1415"/>
      <c r="AI3082" s="1415"/>
      <c r="AJ3082" s="1415"/>
      <c r="AK3082" s="1415"/>
      <c r="AL3082" s="1415"/>
    </row>
    <row r="3083" spans="1:38" s="731" customFormat="1" ht="19" customHeight="1">
      <c r="A3083" s="1704">
        <f>IF(G3005="",0,1)</f>
        <v>0</v>
      </c>
      <c r="B3083" s="1629"/>
      <c r="C3083" s="1283"/>
      <c r="D3083" s="1561"/>
      <c r="E3083" s="1474" t="str">
        <f t="shared" si="289"/>
        <v/>
      </c>
      <c r="F3083" s="1789"/>
      <c r="G3083" s="1573"/>
      <c r="H3083" s="1335"/>
      <c r="I3083" s="2176" t="s">
        <v>528</v>
      </c>
      <c r="J3083" s="2176"/>
      <c r="K3083" s="1338"/>
      <c r="L3083" s="1338"/>
      <c r="M3083" s="1338"/>
      <c r="N3083" s="1338"/>
      <c r="O3083" s="1338"/>
      <c r="P3083" s="1337"/>
      <c r="Q3083" s="1337"/>
      <c r="U3083" s="1580"/>
      <c r="V3083" s="1580"/>
      <c r="W3083" s="1580"/>
      <c r="X3083" s="1580"/>
      <c r="Y3083" s="2"/>
      <c r="Z3083" s="2"/>
      <c r="AA3083" s="2"/>
      <c r="AB3083" s="2"/>
      <c r="AC3083" s="1291"/>
      <c r="AD3083" s="1415"/>
      <c r="AE3083" s="1415"/>
      <c r="AF3083" s="1415"/>
      <c r="AG3083" s="1415"/>
      <c r="AH3083" s="1415"/>
      <c r="AI3083" s="1415"/>
      <c r="AJ3083" s="1415"/>
      <c r="AK3083" s="1415"/>
      <c r="AL3083" s="1415"/>
    </row>
    <row r="3084" spans="1:38" s="731" customFormat="1" ht="31" customHeight="1">
      <c r="A3084" s="1704">
        <f>IF(G3005="",0,1)</f>
        <v>0</v>
      </c>
      <c r="B3084" s="1629"/>
      <c r="C3084" s="1283"/>
      <c r="D3084" s="1561"/>
      <c r="E3084" s="1474" t="str">
        <f t="shared" si="289"/>
        <v/>
      </c>
      <c r="F3084" s="1789"/>
      <c r="G3084" s="1573"/>
      <c r="H3084" s="1335"/>
      <c r="I3084" s="2176" t="s">
        <v>529</v>
      </c>
      <c r="J3084" s="2176"/>
      <c r="K3084" s="2177" t="str">
        <f>K$144</f>
        <v>Réajustez les sondes de façon à ce qu'elles assurent une exactitude de mesure de l'ordre de ± 0.2°C.</v>
      </c>
      <c r="L3084" s="2177"/>
      <c r="M3084" s="2177"/>
      <c r="N3084" s="2177"/>
      <c r="O3084" s="2177"/>
      <c r="P3084" s="2177"/>
      <c r="Q3084" s="2177"/>
      <c r="R3084" s="2177"/>
      <c r="S3084" s="1581" t="s">
        <v>16</v>
      </c>
      <c r="T3084" s="1582"/>
      <c r="U3084" s="1580"/>
      <c r="V3084" s="1583"/>
      <c r="W3084" s="1584"/>
      <c r="X3084" s="1585"/>
      <c r="Y3084" s="2"/>
      <c r="Z3084" s="2"/>
      <c r="AA3084" s="2"/>
      <c r="AB3084" s="2"/>
      <c r="AC3084" s="1291"/>
      <c r="AD3084" s="1415"/>
      <c r="AE3084" s="1415"/>
      <c r="AF3084" s="1415"/>
      <c r="AG3084" s="1415"/>
      <c r="AH3084" s="1415"/>
      <c r="AI3084" s="1415"/>
      <c r="AJ3084" s="1415"/>
      <c r="AK3084" s="1415"/>
      <c r="AL3084" s="1415"/>
    </row>
    <row r="3085" spans="1:38" s="731" customFormat="1" ht="6" customHeight="1">
      <c r="A3085" s="1704">
        <f>IF(G3005="",0,1)</f>
        <v>0</v>
      </c>
      <c r="B3085" s="1629"/>
      <c r="C3085" s="1283"/>
      <c r="D3085" s="1561"/>
      <c r="E3085" s="1474" t="str">
        <f t="shared" si="289"/>
        <v/>
      </c>
      <c r="F3085" s="1789"/>
      <c r="G3085" s="1573"/>
      <c r="H3085" s="1335"/>
      <c r="I3085" s="1586"/>
      <c r="J3085" s="1586"/>
      <c r="K3085" s="1587"/>
      <c r="L3085" s="1587"/>
      <c r="M3085" s="1587"/>
      <c r="N3085" s="1587"/>
      <c r="O3085" s="1587"/>
      <c r="P3085" s="1587"/>
      <c r="Q3085" s="1587"/>
      <c r="R3085" s="1338"/>
      <c r="S3085" s="1337"/>
      <c r="T3085" s="1588"/>
      <c r="U3085" s="1582"/>
      <c r="V3085" s="1339"/>
      <c r="W3085" s="1339"/>
      <c r="X3085" s="1339"/>
      <c r="Y3085" s="2"/>
      <c r="Z3085" s="2"/>
      <c r="AA3085" s="2"/>
      <c r="AB3085" s="2"/>
      <c r="AC3085" s="1291"/>
      <c r="AD3085" s="1415"/>
      <c r="AE3085" s="1415"/>
      <c r="AF3085" s="1415"/>
      <c r="AG3085" s="1415"/>
      <c r="AH3085" s="1415"/>
      <c r="AI3085" s="1415"/>
      <c r="AJ3085" s="1415"/>
      <c r="AK3085" s="1415"/>
      <c r="AL3085" s="1415"/>
    </row>
    <row r="3086" spans="1:38" s="731" customFormat="1" ht="19" customHeight="1">
      <c r="A3086" s="1704">
        <f>IF(G3005="",0,1)</f>
        <v>0</v>
      </c>
      <c r="B3086" s="1629"/>
      <c r="C3086" s="1283"/>
      <c r="D3086" s="1561"/>
      <c r="E3086" s="1474" t="str">
        <f t="shared" si="289"/>
        <v/>
      </c>
      <c r="F3086" s="1789"/>
      <c r="G3086" s="1573" t="s">
        <v>9</v>
      </c>
      <c r="H3086" s="1596" t="str">
        <f>BX3005</f>
        <v/>
      </c>
      <c r="I3086" s="1575"/>
      <c r="J3086" s="1576"/>
      <c r="K3086" s="1577"/>
      <c r="L3086" s="1578"/>
      <c r="M3086" s="1578"/>
      <c r="N3086" s="1578"/>
      <c r="O3086" s="1578"/>
      <c r="P3086" s="1578"/>
      <c r="Q3086" s="1578"/>
      <c r="R3086" s="1578"/>
      <c r="S3086" s="1578"/>
      <c r="T3086" s="1578"/>
      <c r="U3086" s="1576"/>
      <c r="V3086" s="1579"/>
      <c r="W3086" s="1579"/>
      <c r="X3086" s="1579"/>
      <c r="Y3086" s="2"/>
      <c r="Z3086" s="2"/>
      <c r="AA3086" s="2"/>
      <c r="AB3086" s="2"/>
      <c r="AC3086" s="1291"/>
      <c r="AD3086" s="1415"/>
      <c r="AE3086" s="1415"/>
      <c r="AF3086" s="1415"/>
      <c r="AG3086" s="1415"/>
      <c r="AH3086" s="1415"/>
      <c r="AI3086" s="1415"/>
      <c r="AJ3086" s="1415"/>
      <c r="AK3086" s="1415"/>
      <c r="AL3086" s="1415"/>
    </row>
    <row r="3087" spans="1:38" s="731" customFormat="1" ht="19" customHeight="1">
      <c r="A3087" s="1704">
        <f>IF(G3005="",0,1)</f>
        <v>0</v>
      </c>
      <c r="B3087" s="1629"/>
      <c r="C3087" s="1283"/>
      <c r="D3087" s="1561"/>
      <c r="E3087" s="1474" t="str">
        <f t="shared" si="289"/>
        <v/>
      </c>
      <c r="F3087" s="1789"/>
      <c r="G3087" s="1571"/>
      <c r="H3087" s="1335"/>
      <c r="I3087" s="2176" t="s">
        <v>528</v>
      </c>
      <c r="J3087" s="2176"/>
      <c r="K3087" s="1338"/>
      <c r="L3087" s="1338"/>
      <c r="M3087" s="1338"/>
      <c r="N3087" s="1338"/>
      <c r="O3087" s="1338"/>
      <c r="P3087" s="1337"/>
      <c r="Q3087" s="1337"/>
      <c r="U3087" s="1580"/>
      <c r="V3087" s="1580"/>
      <c r="W3087" s="1580"/>
      <c r="X3087" s="1580"/>
      <c r="Y3087" s="2"/>
      <c r="Z3087" s="2"/>
      <c r="AA3087" s="2"/>
      <c r="AB3087" s="2"/>
      <c r="AC3087" s="1291"/>
      <c r="AD3087" s="1415"/>
      <c r="AE3087" s="1415"/>
      <c r="AF3087" s="1415"/>
      <c r="AG3087" s="1415"/>
      <c r="AH3087" s="1415"/>
      <c r="AI3087" s="1415"/>
      <c r="AJ3087" s="1415"/>
      <c r="AK3087" s="1415"/>
      <c r="AL3087" s="1415"/>
    </row>
    <row r="3088" spans="1:38" s="731" customFormat="1" ht="31" customHeight="1">
      <c r="A3088" s="1704">
        <f>IF(G3005="",0,1)</f>
        <v>0</v>
      </c>
      <c r="B3088" s="1629"/>
      <c r="C3088" s="1283"/>
      <c r="D3088" s="1561"/>
      <c r="E3088" s="1474" t="str">
        <f t="shared" si="289"/>
        <v/>
      </c>
      <c r="F3088" s="1789"/>
      <c r="G3088" s="1571"/>
      <c r="H3088" s="1335"/>
      <c r="I3088" s="2176" t="s">
        <v>529</v>
      </c>
      <c r="J3088" s="2176"/>
      <c r="K3088" s="2177" t="str">
        <f>K$148</f>
        <v>Placez les sondes de façon à ce qu'elles soient disposées entre 0 et 50 cm au-dessus de la plante.</v>
      </c>
      <c r="L3088" s="2177"/>
      <c r="M3088" s="2177"/>
      <c r="N3088" s="2177"/>
      <c r="O3088" s="2177"/>
      <c r="P3088" s="2177"/>
      <c r="Q3088" s="2177"/>
      <c r="R3088" s="2177"/>
      <c r="S3088" s="1581" t="s">
        <v>16</v>
      </c>
      <c r="T3088" s="1582"/>
      <c r="U3088" s="1580"/>
      <c r="V3088" s="1583"/>
      <c r="W3088" s="1584"/>
      <c r="X3088" s="1585"/>
      <c r="Y3088" s="2"/>
      <c r="Z3088" s="2"/>
      <c r="AA3088" s="2"/>
      <c r="AB3088" s="2"/>
      <c r="AC3088" s="1291"/>
      <c r="AD3088" s="1415"/>
      <c r="AE3088" s="1415"/>
      <c r="AF3088" s="1415"/>
      <c r="AG3088" s="1415"/>
      <c r="AH3088" s="1415"/>
      <c r="AI3088" s="1415"/>
      <c r="AJ3088" s="1415"/>
      <c r="AK3088" s="1415"/>
      <c r="AL3088" s="1415"/>
    </row>
    <row r="3089" spans="1:39" s="731" customFormat="1" ht="6" customHeight="1">
      <c r="A3089" s="1704">
        <f>IF(G3005="",0,1)</f>
        <v>0</v>
      </c>
      <c r="B3089" s="1629"/>
      <c r="C3089" s="1283"/>
      <c r="D3089" s="1561"/>
      <c r="E3089" s="1474" t="str">
        <f t="shared" si="289"/>
        <v/>
      </c>
      <c r="F3089" s="1789"/>
      <c r="G3089" s="1571"/>
      <c r="H3089" s="1335"/>
      <c r="I3089" s="1586"/>
      <c r="J3089" s="1586"/>
      <c r="K3089" s="1587"/>
      <c r="L3089" s="1587"/>
      <c r="M3089" s="1587"/>
      <c r="N3089" s="1587"/>
      <c r="O3089" s="1587"/>
      <c r="P3089" s="1587"/>
      <c r="Q3089" s="1587"/>
      <c r="R3089" s="1338"/>
      <c r="S3089" s="1337"/>
      <c r="T3089" s="1582"/>
      <c r="U3089" s="1582"/>
      <c r="V3089" s="1339"/>
      <c r="W3089" s="1339"/>
      <c r="X3089" s="1339"/>
      <c r="Y3089" s="2"/>
      <c r="Z3089" s="2"/>
      <c r="AA3089" s="2"/>
      <c r="AB3089" s="2"/>
      <c r="AC3089" s="1291"/>
      <c r="AD3089" s="1415"/>
      <c r="AE3089" s="1415"/>
      <c r="AF3089" s="1415"/>
      <c r="AG3089" s="1415"/>
      <c r="AH3089" s="1415"/>
      <c r="AI3089" s="1415"/>
      <c r="AJ3089" s="1415"/>
      <c r="AK3089" s="1415"/>
      <c r="AL3089" s="1415"/>
    </row>
    <row r="3090" spans="1:39" s="731" customFormat="1" ht="17" customHeight="1">
      <c r="A3090" s="1704">
        <f>IF(G3005="",0,1)</f>
        <v>0</v>
      </c>
      <c r="B3090" s="1629"/>
      <c r="C3090" s="1283"/>
      <c r="D3090" s="1561"/>
      <c r="E3090" s="1474" t="str">
        <f t="shared" si="289"/>
        <v/>
      </c>
      <c r="F3090" s="1789"/>
      <c r="G3090" s="1571"/>
      <c r="H3090" s="1589"/>
      <c r="I3090" s="1590"/>
      <c r="J3090" s="1590"/>
      <c r="K3090" s="1591"/>
      <c r="L3090" s="1591"/>
      <c r="M3090" s="1591"/>
      <c r="N3090" s="1591"/>
      <c r="O3090" s="1591"/>
      <c r="P3090" s="1591"/>
      <c r="Q3090" s="1591"/>
      <c r="R3090" s="1592"/>
      <c r="S3090" s="1593"/>
      <c r="T3090" s="1594"/>
      <c r="U3090" s="1594"/>
      <c r="V3090" s="1595"/>
      <c r="W3090" s="1595"/>
      <c r="X3090" s="1595"/>
      <c r="Y3090" s="2"/>
      <c r="Z3090" s="2"/>
      <c r="AA3090" s="2"/>
      <c r="AB3090" s="2"/>
      <c r="AC3090" s="1291"/>
      <c r="AD3090" s="1415"/>
      <c r="AE3090" s="1415"/>
      <c r="AF3090" s="1415"/>
      <c r="AG3090" s="1415"/>
      <c r="AH3090" s="1415"/>
      <c r="AI3090" s="1415"/>
      <c r="AJ3090" s="1415"/>
      <c r="AK3090" s="1415"/>
      <c r="AL3090" s="1415"/>
    </row>
    <row r="3091" spans="1:39" s="731" customFormat="1" ht="25" customHeight="1">
      <c r="A3091" s="1704">
        <f>IF(G3005="",0,1)</f>
        <v>0</v>
      </c>
      <c r="B3091" s="1629"/>
      <c r="C3091" s="1283"/>
      <c r="D3091" s="1561"/>
      <c r="E3091" s="1474" t="str">
        <f t="shared" si="289"/>
        <v/>
      </c>
      <c r="F3091" s="1789"/>
      <c r="G3091" s="1335" t="str">
        <f>G$151</f>
        <v>2.3 Ecran thermique</v>
      </c>
      <c r="H3091" s="1335"/>
      <c r="I3091" s="1336"/>
      <c r="J3091" s="1337"/>
      <c r="K3091" s="1338"/>
      <c r="L3091" s="1338"/>
      <c r="M3091" s="1338"/>
      <c r="N3091" s="1338"/>
      <c r="O3091" s="1338"/>
      <c r="P3091" s="1338"/>
      <c r="Q3091" s="1338"/>
      <c r="R3091" s="1338"/>
      <c r="S3091" s="1337"/>
      <c r="T3091" s="1337"/>
      <c r="U3091" s="1337"/>
      <c r="V3091" s="1339"/>
      <c r="W3091" s="1339"/>
      <c r="X3091" s="1339"/>
      <c r="Y3091" s="2"/>
      <c r="Z3091" s="2"/>
      <c r="AA3091" s="2"/>
      <c r="AB3091" s="2"/>
      <c r="AC3091" s="1291"/>
      <c r="AD3091" s="1415"/>
      <c r="AE3091" s="1415"/>
      <c r="AF3091" s="1415"/>
      <c r="AG3091" s="1415"/>
      <c r="AH3091" s="1415"/>
      <c r="AI3091" s="1415"/>
      <c r="AJ3091" s="1415"/>
      <c r="AK3091" s="1415"/>
      <c r="AL3091" s="1415"/>
    </row>
    <row r="3092" spans="1:39" s="731" customFormat="1" ht="19" customHeight="1">
      <c r="A3092" s="1704">
        <f>IF(G3005="",0,1)</f>
        <v>0</v>
      </c>
      <c r="B3092" s="1629"/>
      <c r="C3092" s="1283"/>
      <c r="D3092" s="1561"/>
      <c r="E3092" s="1474" t="str">
        <f t="shared" si="289"/>
        <v/>
      </c>
      <c r="F3092" s="1789"/>
      <c r="G3092" s="1573" t="s">
        <v>9</v>
      </c>
      <c r="H3092" s="1574" t="str">
        <f>BR3005</f>
        <v/>
      </c>
      <c r="I3092" s="1575"/>
      <c r="J3092" s="1576"/>
      <c r="K3092" s="1577"/>
      <c r="L3092" s="1578"/>
      <c r="M3092" s="1578"/>
      <c r="N3092" s="1578"/>
      <c r="O3092" s="1578"/>
      <c r="P3092" s="1578"/>
      <c r="Q3092" s="1578"/>
      <c r="R3092" s="1578"/>
      <c r="S3092" s="1578"/>
      <c r="T3092" s="1578"/>
      <c r="U3092" s="1576"/>
      <c r="V3092" s="1579"/>
      <c r="W3092" s="1579"/>
      <c r="X3092" s="1579"/>
      <c r="Y3092" s="2"/>
      <c r="Z3092" s="2"/>
      <c r="AA3092" s="2"/>
      <c r="AB3092" s="2"/>
      <c r="AC3092" s="1291"/>
      <c r="AD3092" s="1415"/>
      <c r="AE3092" s="1415"/>
      <c r="AF3092" s="1415"/>
      <c r="AG3092" s="1415"/>
      <c r="AH3092" s="1415"/>
      <c r="AI3092" s="1415"/>
      <c r="AJ3092" s="1415"/>
      <c r="AK3092" s="1415"/>
      <c r="AL3092" s="1415"/>
    </row>
    <row r="3093" spans="1:39" s="731" customFormat="1" ht="19" customHeight="1">
      <c r="A3093" s="1704">
        <f>IF(G3005="",0,1)</f>
        <v>0</v>
      </c>
      <c r="B3093" s="1629">
        <f>IF(H3092=G$41,-1,0)</f>
        <v>0</v>
      </c>
      <c r="C3093" s="1283"/>
      <c r="D3093" s="1561"/>
      <c r="E3093" s="1474" t="str">
        <f t="shared" si="289"/>
        <v/>
      </c>
      <c r="F3093" s="1789"/>
      <c r="G3093" s="1571"/>
      <c r="H3093" s="1335"/>
      <c r="I3093" s="2176" t="s">
        <v>528</v>
      </c>
      <c r="J3093" s="2176"/>
      <c r="K3093" s="1338"/>
      <c r="L3093" s="1338"/>
      <c r="M3093" s="1338"/>
      <c r="N3093" s="1338"/>
      <c r="O3093" s="1338"/>
      <c r="P3093" s="1337"/>
      <c r="Q3093" s="1337"/>
      <c r="U3093" s="1580"/>
      <c r="V3093" s="1580"/>
      <c r="W3093" s="1580"/>
      <c r="X3093" s="1580"/>
      <c r="Y3093" s="2"/>
      <c r="Z3093" s="2"/>
      <c r="AA3093" s="2"/>
      <c r="AB3093" s="2"/>
      <c r="AC3093" s="1291"/>
      <c r="AD3093" s="1415"/>
      <c r="AE3093" s="1415"/>
      <c r="AF3093" s="1415"/>
      <c r="AG3093" s="1415"/>
      <c r="AH3093" s="1415"/>
      <c r="AI3093" s="1415"/>
      <c r="AJ3093" s="1415"/>
      <c r="AK3093" s="1415"/>
      <c r="AL3093" s="1415"/>
    </row>
    <row r="3094" spans="1:39" s="731" customFormat="1" ht="25" customHeight="1">
      <c r="A3094" s="1704">
        <f>IF(G3005="",0,1)</f>
        <v>0</v>
      </c>
      <c r="B3094" s="1629">
        <f>IF(H3092=G$41,-1,0)</f>
        <v>0</v>
      </c>
      <c r="C3094" s="1283"/>
      <c r="D3094" s="1561"/>
      <c r="E3094" s="1474" t="str">
        <f t="shared" si="289"/>
        <v/>
      </c>
      <c r="F3094" s="1789"/>
      <c r="G3094" s="1571"/>
      <c r="H3094" s="1335"/>
      <c r="I3094" s="2176" t="s">
        <v>529</v>
      </c>
      <c r="J3094" s="2176"/>
      <c r="K3094" s="2177" t="str">
        <f>K$154</f>
        <v xml:space="preserve"> Colmatez les fentes avec des patchs et par agrafage.</v>
      </c>
      <c r="L3094" s="2177"/>
      <c r="M3094" s="2177"/>
      <c r="N3094" s="2177"/>
      <c r="O3094" s="2177"/>
      <c r="P3094" s="2177"/>
      <c r="Q3094" s="2177"/>
      <c r="R3094" s="2177"/>
      <c r="S3094" s="1581" t="s">
        <v>16</v>
      </c>
      <c r="T3094" s="1582"/>
      <c r="U3094" s="1580"/>
      <c r="V3094" s="1583"/>
      <c r="W3094" s="1584"/>
      <c r="X3094" s="1585"/>
      <c r="Y3094" s="2"/>
      <c r="Z3094" s="2"/>
      <c r="AA3094" s="2"/>
      <c r="AB3094" s="2"/>
      <c r="AC3094" s="1291"/>
      <c r="AD3094" s="1415"/>
      <c r="AE3094" s="1415"/>
      <c r="AF3094" s="1415"/>
      <c r="AG3094" s="1415"/>
      <c r="AH3094" s="1415"/>
      <c r="AI3094" s="1415"/>
      <c r="AJ3094" s="1415"/>
      <c r="AK3094" s="1415"/>
      <c r="AL3094" s="1415"/>
    </row>
    <row r="3095" spans="1:39" s="731" customFormat="1" ht="6" customHeight="1">
      <c r="A3095" s="1704">
        <f>IF(G3005="",0,1)</f>
        <v>0</v>
      </c>
      <c r="B3095" s="1629">
        <f>IF(H3092=G$41,-1,0)</f>
        <v>0</v>
      </c>
      <c r="C3095" s="1283"/>
      <c r="D3095" s="1561"/>
      <c r="E3095" s="1474" t="str">
        <f t="shared" si="289"/>
        <v/>
      </c>
      <c r="F3095" s="1789"/>
      <c r="G3095" s="1571"/>
      <c r="H3095" s="1335"/>
      <c r="I3095" s="1586"/>
      <c r="J3095" s="1586"/>
      <c r="K3095" s="1587"/>
      <c r="L3095" s="1587"/>
      <c r="M3095" s="1587"/>
      <c r="N3095" s="1587"/>
      <c r="O3095" s="1587"/>
      <c r="P3095" s="1587"/>
      <c r="Q3095" s="1587"/>
      <c r="R3095" s="1338"/>
      <c r="S3095" s="1337"/>
      <c r="T3095" s="1588"/>
      <c r="U3095" s="1582"/>
      <c r="V3095" s="1339"/>
      <c r="W3095" s="1339"/>
      <c r="X3095" s="1339"/>
      <c r="Y3095" s="2"/>
      <c r="Z3095" s="2"/>
      <c r="AA3095" s="2"/>
      <c r="AB3095" s="2"/>
      <c r="AC3095" s="1291"/>
      <c r="AD3095" s="1415"/>
      <c r="AE3095" s="1415"/>
      <c r="AF3095" s="1415"/>
      <c r="AG3095" s="1415"/>
      <c r="AH3095" s="1415"/>
      <c r="AI3095" s="1415"/>
      <c r="AJ3095" s="1415"/>
      <c r="AK3095" s="1415"/>
      <c r="AL3095" s="1415"/>
    </row>
    <row r="3096" spans="1:39" s="731" customFormat="1" ht="19" customHeight="1">
      <c r="A3096" s="1704">
        <f>IF(G3005="",0,1)</f>
        <v>0</v>
      </c>
      <c r="B3096" s="1629">
        <f>IF(H3092=G$41,-1,0)</f>
        <v>0</v>
      </c>
      <c r="C3096" s="1283"/>
      <c r="D3096" s="1561"/>
      <c r="E3096" s="1474" t="str">
        <f t="shared" si="289"/>
        <v/>
      </c>
      <c r="F3096" s="1789"/>
      <c r="G3096" s="1571"/>
      <c r="H3096" s="1574" t="str">
        <f>BS3005</f>
        <v/>
      </c>
      <c r="I3096" s="1575"/>
      <c r="J3096" s="1576"/>
      <c r="K3096" s="1577"/>
      <c r="L3096" s="1578"/>
      <c r="M3096" s="1578"/>
      <c r="N3096" s="1578"/>
      <c r="O3096" s="1578"/>
      <c r="P3096" s="1578"/>
      <c r="Q3096" s="1578"/>
      <c r="R3096" s="1578"/>
      <c r="S3096" s="1578"/>
      <c r="T3096" s="1578"/>
      <c r="U3096" s="1576"/>
      <c r="V3096" s="1579"/>
      <c r="W3096" s="1579"/>
      <c r="X3096" s="1579"/>
      <c r="Y3096" s="2"/>
      <c r="Z3096" s="2"/>
      <c r="AA3096" s="2"/>
      <c r="AB3096" s="2"/>
      <c r="AC3096" s="1291"/>
      <c r="AD3096" s="1415"/>
      <c r="AE3096" s="1415"/>
      <c r="AF3096" s="1415"/>
      <c r="AG3096" s="1415"/>
      <c r="AH3096" s="1415"/>
      <c r="AI3096" s="1415"/>
      <c r="AJ3096" s="1415"/>
      <c r="AK3096" s="1415"/>
      <c r="AL3096" s="1415"/>
    </row>
    <row r="3097" spans="1:39" s="731" customFormat="1" ht="19" customHeight="1">
      <c r="A3097" s="1704">
        <f>IF(G3005="",0,1)</f>
        <v>0</v>
      </c>
      <c r="B3097" s="1629">
        <f>IF(H3092=G$41,-1,0)</f>
        <v>0</v>
      </c>
      <c r="C3097" s="1283"/>
      <c r="D3097" s="1561"/>
      <c r="E3097" s="1474" t="str">
        <f t="shared" si="289"/>
        <v/>
      </c>
      <c r="F3097" s="1789"/>
      <c r="G3097" s="1571"/>
      <c r="H3097" s="1335"/>
      <c r="I3097" s="2176" t="s">
        <v>528</v>
      </c>
      <c r="J3097" s="2176"/>
      <c r="K3097" s="1338"/>
      <c r="L3097" s="1338"/>
      <c r="M3097" s="1338"/>
      <c r="N3097" s="1338"/>
      <c r="O3097" s="1338"/>
      <c r="P3097" s="1337"/>
      <c r="Q3097" s="1337"/>
      <c r="U3097" s="1580"/>
      <c r="V3097" s="1580"/>
      <c r="W3097" s="1580"/>
      <c r="X3097" s="1580"/>
      <c r="Y3097" s="2"/>
      <c r="Z3097" s="2"/>
      <c r="AA3097" s="2"/>
      <c r="AB3097" s="2"/>
      <c r="AC3097" s="1291"/>
      <c r="AD3097" s="1415"/>
      <c r="AE3097" s="1415"/>
      <c r="AF3097" s="1415"/>
      <c r="AG3097" s="1415"/>
      <c r="AH3097" s="1415"/>
      <c r="AI3097" s="1415"/>
      <c r="AJ3097" s="1415"/>
      <c r="AK3097" s="1415"/>
      <c r="AL3097" s="1415"/>
    </row>
    <row r="3098" spans="1:39" s="731" customFormat="1" ht="25" customHeight="1">
      <c r="A3098" s="1704">
        <f>IF(G3005="",0,1)</f>
        <v>0</v>
      </c>
      <c r="B3098" s="1629">
        <f>IF(H3092=G$41,-1,0)</f>
        <v>0</v>
      </c>
      <c r="C3098" s="1283"/>
      <c r="D3098" s="1561"/>
      <c r="E3098" s="1474" t="str">
        <f t="shared" si="289"/>
        <v/>
      </c>
      <c r="F3098" s="1789"/>
      <c r="G3098" s="1571"/>
      <c r="H3098" s="1335"/>
      <c r="I3098" s="2176" t="s">
        <v>529</v>
      </c>
      <c r="J3098" s="2176"/>
      <c r="K3098" s="2177" t="str">
        <f>K$158</f>
        <v xml:space="preserve"> Réajustez les bandes de tractions.</v>
      </c>
      <c r="L3098" s="2177"/>
      <c r="M3098" s="2177"/>
      <c r="N3098" s="2177"/>
      <c r="O3098" s="2177"/>
      <c r="P3098" s="2177"/>
      <c r="Q3098" s="2177"/>
      <c r="R3098" s="2177"/>
      <c r="S3098" s="1581" t="s">
        <v>16</v>
      </c>
      <c r="T3098" s="1582"/>
      <c r="U3098" s="1580"/>
      <c r="V3098" s="1583"/>
      <c r="W3098" s="1584"/>
      <c r="X3098" s="1585"/>
      <c r="Y3098" s="2"/>
      <c r="Z3098" s="2"/>
      <c r="AA3098" s="2"/>
      <c r="AB3098" s="2"/>
      <c r="AC3098" s="1291"/>
      <c r="AD3098" s="1415"/>
      <c r="AE3098" s="1415"/>
      <c r="AF3098" s="1415"/>
      <c r="AG3098" s="1415"/>
      <c r="AH3098" s="1415"/>
      <c r="AI3098" s="1415"/>
      <c r="AJ3098" s="1415"/>
      <c r="AK3098" s="1415"/>
      <c r="AL3098" s="1415"/>
    </row>
    <row r="3099" spans="1:39" s="731" customFormat="1" ht="6" customHeight="1">
      <c r="A3099" s="1704">
        <f>IF(G3005="",0,1)</f>
        <v>0</v>
      </c>
      <c r="B3099" s="1629"/>
      <c r="C3099" s="1283"/>
      <c r="D3099" s="1561"/>
      <c r="E3099" s="1474" t="str">
        <f t="shared" si="289"/>
        <v/>
      </c>
      <c r="F3099" s="1789"/>
      <c r="G3099" s="1571"/>
      <c r="H3099" s="1335"/>
      <c r="I3099" s="1586"/>
      <c r="J3099" s="1586"/>
      <c r="K3099" s="1587"/>
      <c r="L3099" s="1587"/>
      <c r="M3099" s="1587"/>
      <c r="N3099" s="1587"/>
      <c r="O3099" s="1587"/>
      <c r="P3099" s="1587"/>
      <c r="Q3099" s="1587"/>
      <c r="R3099" s="1338"/>
      <c r="S3099" s="1337"/>
      <c r="T3099" s="1582"/>
      <c r="U3099" s="1582"/>
      <c r="V3099" s="1339"/>
      <c r="W3099" s="1339"/>
      <c r="X3099" s="1339"/>
      <c r="Y3099" s="2"/>
      <c r="Z3099" s="2"/>
      <c r="AA3099" s="2"/>
      <c r="AB3099" s="2"/>
      <c r="AC3099" s="1291"/>
      <c r="AD3099" s="1415"/>
      <c r="AE3099" s="1415"/>
      <c r="AF3099" s="1415"/>
      <c r="AG3099" s="1415"/>
      <c r="AH3099" s="1415"/>
      <c r="AI3099" s="1415"/>
      <c r="AJ3099" s="1415"/>
      <c r="AK3099" s="1415"/>
      <c r="AL3099" s="1415"/>
    </row>
    <row r="3100" spans="1:39" s="731" customFormat="1" ht="17" customHeight="1">
      <c r="A3100" s="1704">
        <f>IF(G3005="",0,1)</f>
        <v>0</v>
      </c>
      <c r="B3100" s="1629"/>
      <c r="C3100" s="1283"/>
      <c r="D3100" s="1561"/>
      <c r="E3100" s="1474" t="str">
        <f t="shared" si="289"/>
        <v/>
      </c>
      <c r="F3100" s="1789"/>
      <c r="G3100" s="1571"/>
      <c r="H3100" s="1589"/>
      <c r="I3100" s="1590"/>
      <c r="J3100" s="1590"/>
      <c r="K3100" s="1591"/>
      <c r="L3100" s="1591"/>
      <c r="M3100" s="1591"/>
      <c r="N3100" s="1591"/>
      <c r="O3100" s="1591"/>
      <c r="P3100" s="1591"/>
      <c r="Q3100" s="1591"/>
      <c r="R3100" s="1592"/>
      <c r="S3100" s="1593"/>
      <c r="T3100" s="1594"/>
      <c r="U3100" s="1594"/>
      <c r="V3100" s="1595"/>
      <c r="W3100" s="1595"/>
      <c r="X3100" s="1595"/>
      <c r="Y3100" s="2"/>
      <c r="Z3100" s="2"/>
      <c r="AA3100" s="2"/>
      <c r="AB3100" s="2"/>
      <c r="AC3100" s="1291"/>
      <c r="AD3100" s="1415"/>
      <c r="AE3100" s="1415"/>
      <c r="AF3100" s="1415"/>
      <c r="AG3100" s="1415"/>
      <c r="AH3100" s="1415"/>
      <c r="AI3100" s="1415"/>
      <c r="AJ3100" s="1415"/>
      <c r="AK3100" s="1415"/>
      <c r="AL3100" s="1415"/>
    </row>
    <row r="3101" spans="1:39" s="1292" customFormat="1" ht="17" customHeight="1">
      <c r="A3101" s="1704">
        <f>IF(G3005="",0,1)</f>
        <v>0</v>
      </c>
      <c r="B3101" s="1629"/>
      <c r="C3101" s="1283"/>
      <c r="D3101" s="1561"/>
      <c r="E3101" s="1474" t="str">
        <f t="shared" si="289"/>
        <v/>
      </c>
      <c r="F3101" s="1789"/>
      <c r="G3101" s="1597"/>
      <c r="H3101" s="1597"/>
      <c r="I3101" s="1597"/>
      <c r="J3101" s="1597"/>
      <c r="K3101" s="1597"/>
      <c r="L3101" s="1597"/>
      <c r="M3101" s="1597"/>
      <c r="N3101" s="1597"/>
      <c r="O3101" s="1597"/>
      <c r="P3101" s="1598"/>
      <c r="Q3101" s="1598"/>
      <c r="R3101" s="1598"/>
      <c r="S3101" s="1598"/>
      <c r="T3101" s="1598"/>
      <c r="U3101" s="1598"/>
      <c r="V3101" s="1598"/>
      <c r="W3101" s="1598"/>
      <c r="X3101" s="1598"/>
    </row>
    <row r="3102" spans="1:39" s="1292" customFormat="1" ht="17" customHeight="1">
      <c r="A3102" s="1704">
        <f>IF(G3005="",0,1)</f>
        <v>0</v>
      </c>
      <c r="B3102" s="1629"/>
      <c r="C3102" s="1283"/>
      <c r="D3102" s="1561"/>
      <c r="E3102" s="1474" t="str">
        <f t="shared" si="289"/>
        <v/>
      </c>
      <c r="F3102" s="1789"/>
      <c r="G3102" s="1597"/>
      <c r="H3102" s="1597"/>
      <c r="I3102" s="1597"/>
      <c r="J3102" s="1597"/>
      <c r="K3102" s="1597"/>
      <c r="L3102" s="1597"/>
      <c r="M3102" s="1597"/>
      <c r="N3102" s="1597"/>
      <c r="O3102" s="1597"/>
      <c r="P3102" s="1598"/>
      <c r="Q3102" s="1598"/>
      <c r="R3102" s="1598"/>
      <c r="S3102" s="1598"/>
      <c r="T3102" s="1598"/>
      <c r="U3102" s="1598"/>
      <c r="V3102" s="1598"/>
      <c r="W3102" s="1598"/>
      <c r="X3102" s="1598"/>
    </row>
    <row r="3103" spans="1:39" s="1292" customFormat="1" ht="17" customHeight="1">
      <c r="A3103" s="1710">
        <f>IF(G3005="",0,1)</f>
        <v>0</v>
      </c>
      <c r="B3103" s="1711"/>
      <c r="C3103" s="1283"/>
      <c r="D3103" s="1561"/>
      <c r="E3103" s="1474" t="str">
        <f t="shared" si="289"/>
        <v/>
      </c>
      <c r="F3103" s="1789"/>
      <c r="G3103" s="1599"/>
      <c r="H3103" s="1599"/>
      <c r="I3103" s="1599"/>
      <c r="J3103" s="1599"/>
      <c r="K3103" s="1599"/>
      <c r="L3103" s="1599"/>
      <c r="M3103" s="1599"/>
      <c r="N3103" s="1599"/>
      <c r="O3103" s="1599"/>
      <c r="P3103" s="1600"/>
      <c r="Q3103" s="1600"/>
      <c r="R3103" s="1600"/>
      <c r="S3103" s="1600"/>
      <c r="T3103" s="1600"/>
      <c r="U3103" s="1600"/>
      <c r="V3103" s="1600"/>
      <c r="W3103" s="1600"/>
      <c r="X3103" s="1600"/>
      <c r="Z3103" s="1601"/>
      <c r="AA3103" s="1601"/>
      <c r="AB3103" s="1601"/>
      <c r="AC3103" s="1601"/>
      <c r="AD3103" s="1601"/>
      <c r="AE3103" s="1601"/>
      <c r="AF3103" s="1601"/>
      <c r="AG3103" s="1601"/>
      <c r="AH3103" s="1601"/>
      <c r="AI3103" s="1601"/>
      <c r="AJ3103" s="1601"/>
      <c r="AK3103" s="1601"/>
    </row>
    <row r="3104" spans="1:39" ht="13">
      <c r="A3104" s="1705">
        <f>IF(G3110="",0,1)</f>
        <v>0</v>
      </c>
      <c r="B3104" s="1706"/>
      <c r="C3104" s="1283"/>
      <c r="D3104" s="677"/>
      <c r="E3104" s="1474" t="str">
        <f t="shared" ref="E3104:E3110" si="290">IF((SUM(A3104:C3104))&gt;0,"Evaluation","")</f>
        <v/>
      </c>
      <c r="F3104" s="1789"/>
      <c r="G3104" s="1449">
        <f>G$49</f>
        <v>0</v>
      </c>
      <c r="H3104" s="1450"/>
      <c r="I3104" s="10"/>
      <c r="J3104" s="10"/>
      <c r="K3104" s="10"/>
      <c r="L3104" s="10"/>
      <c r="M3104" s="10"/>
      <c r="N3104" s="10"/>
      <c r="O3104" s="10"/>
      <c r="P3104" s="10"/>
      <c r="Q3104" s="10"/>
      <c r="R3104" s="10"/>
      <c r="S3104" s="10"/>
      <c r="T3104" s="10"/>
      <c r="U3104" s="10"/>
      <c r="V3104" s="10"/>
      <c r="W3104" s="10"/>
      <c r="X3104" s="2"/>
      <c r="Z3104" s="1545"/>
      <c r="AA3104" s="1545"/>
      <c r="AB3104" s="1545"/>
      <c r="AC3104" s="1545"/>
      <c r="AD3104" s="1545"/>
      <c r="AE3104" s="1545"/>
      <c r="AF3104" s="1545"/>
      <c r="AG3104" s="1545"/>
      <c r="AH3104" s="1545"/>
      <c r="AI3104" s="1545"/>
      <c r="AJ3104" s="1545"/>
      <c r="AK3104" s="1545"/>
      <c r="AL3104" s="1545"/>
      <c r="AM3104" s="1545"/>
    </row>
    <row r="3105" spans="1:81" ht="13">
      <c r="A3105" s="1704">
        <f>IF(G3110="",0,1)</f>
        <v>0</v>
      </c>
      <c r="C3105" s="1283"/>
      <c r="D3105" s="677"/>
      <c r="E3105" s="1474" t="str">
        <f t="shared" si="290"/>
        <v/>
      </c>
      <c r="F3105" s="1789"/>
      <c r="G3105" s="1244"/>
      <c r="H3105" s="1245"/>
      <c r="I3105" s="1"/>
      <c r="J3105" s="1"/>
      <c r="K3105" s="1"/>
      <c r="L3105" s="1"/>
      <c r="M3105" s="1"/>
      <c r="N3105" s="1"/>
      <c r="O3105" s="1"/>
      <c r="P3105" s="1"/>
      <c r="Q3105" s="1"/>
      <c r="R3105" s="1"/>
      <c r="S3105" s="1"/>
      <c r="T3105" s="1"/>
      <c r="U3105" s="1"/>
      <c r="V3105" s="1"/>
      <c r="W3105" s="1"/>
    </row>
    <row r="3106" spans="1:81" ht="13">
      <c r="A3106" s="1704">
        <f>IF(G3110="",0,1)</f>
        <v>0</v>
      </c>
      <c r="C3106" s="1283"/>
      <c r="D3106" s="677"/>
      <c r="E3106" s="1474" t="str">
        <f t="shared" si="290"/>
        <v/>
      </c>
      <c r="F3106" s="1789"/>
      <c r="G3106" s="1244"/>
      <c r="H3106" s="1245"/>
      <c r="I3106" s="1"/>
      <c r="J3106" s="1"/>
      <c r="K3106" s="1"/>
      <c r="L3106" s="1"/>
      <c r="M3106" s="1"/>
      <c r="N3106" s="1"/>
      <c r="O3106" s="1"/>
      <c r="P3106" s="1"/>
      <c r="Q3106" s="1"/>
      <c r="R3106" s="1"/>
      <c r="S3106" s="1"/>
      <c r="T3106" s="1"/>
      <c r="U3106" s="1"/>
      <c r="V3106" s="1"/>
      <c r="W3106" s="1"/>
    </row>
    <row r="3107" spans="1:81" s="1250" customFormat="1" ht="29" thickBot="1">
      <c r="A3107" s="1704">
        <f>IF(G3110="",0,1)</f>
        <v>0</v>
      </c>
      <c r="B3107" s="1629"/>
      <c r="C3107" s="1283"/>
      <c r="D3107" s="1546"/>
      <c r="E3107" s="1474" t="str">
        <f t="shared" si="290"/>
        <v/>
      </c>
      <c r="F3107" s="1789"/>
      <c r="G3107" s="1621" t="str">
        <f>G3110</f>
        <v/>
      </c>
      <c r="H3107" s="777"/>
      <c r="I3107" s="777"/>
      <c r="J3107" s="777"/>
      <c r="K3107" s="777"/>
      <c r="L3107" s="777"/>
      <c r="M3107" s="777"/>
      <c r="N3107" s="777"/>
      <c r="O3107" s="777"/>
      <c r="P3107" s="777"/>
      <c r="Q3107" s="777"/>
      <c r="R3107" s="777"/>
      <c r="S3107" s="777"/>
      <c r="T3107" s="777"/>
      <c r="U3107" s="777"/>
      <c r="V3107" s="777"/>
      <c r="W3107" s="777"/>
      <c r="X3107" s="1370">
        <f>U$45</f>
        <v>0</v>
      </c>
      <c r="Y3107" s="1415"/>
      <c r="Z3107" s="1415"/>
      <c r="AA3107" s="1415"/>
      <c r="AB3107" s="1415"/>
      <c r="AC3107" s="1415"/>
      <c r="AD3107" s="1415"/>
      <c r="AE3107" s="1246"/>
      <c r="AF3107" s="1246"/>
      <c r="AG3107" s="1247"/>
      <c r="AH3107" s="1247"/>
      <c r="AI3107" s="1247"/>
      <c r="AJ3107" s="1248"/>
      <c r="AK3107" s="1247"/>
      <c r="AL3107" s="1249"/>
      <c r="AM3107" s="1247"/>
      <c r="AN3107" s="1247"/>
      <c r="AO3107" s="1247"/>
      <c r="AP3107" s="1247"/>
      <c r="AQ3107" s="1247"/>
      <c r="AR3107" s="1247"/>
      <c r="AS3107" s="1247"/>
      <c r="AT3107" s="1247"/>
    </row>
    <row r="3108" spans="1:81" s="18" customFormat="1" ht="19">
      <c r="A3108" s="1704">
        <f>IF(G3110="",0,1)</f>
        <v>0</v>
      </c>
      <c r="B3108" s="1629"/>
      <c r="C3108" s="1283"/>
      <c r="D3108" s="677"/>
      <c r="E3108" s="1474" t="str">
        <f t="shared" si="290"/>
        <v/>
      </c>
      <c r="F3108" s="1789"/>
      <c r="G3108" s="1184"/>
      <c r="H3108" s="1184"/>
      <c r="I3108" s="1184"/>
      <c r="J3108" s="1184"/>
      <c r="K3108" s="1184"/>
      <c r="L3108" s="1184"/>
      <c r="M3108" s="1184"/>
      <c r="N3108" s="1184"/>
      <c r="O3108" s="1184"/>
      <c r="P3108" s="1184"/>
      <c r="Q3108" s="1184"/>
      <c r="R3108" s="1184"/>
      <c r="S3108" s="1184"/>
      <c r="T3108" s="1184"/>
      <c r="U3108" s="1184"/>
      <c r="V3108" s="1184"/>
      <c r="W3108" s="1184"/>
      <c r="X3108" s="1415"/>
      <c r="Y3108" s="1415"/>
      <c r="Z3108" s="1415"/>
      <c r="AA3108" s="1415"/>
      <c r="AB3108" s="1415"/>
      <c r="AC3108" s="1415"/>
      <c r="AD3108" s="1415"/>
      <c r="AE3108" s="1415"/>
      <c r="AF3108" s="1415"/>
      <c r="AG3108" s="40"/>
      <c r="AH3108" s="40"/>
      <c r="AI3108" s="40"/>
      <c r="AJ3108" s="49"/>
      <c r="AK3108" s="40"/>
      <c r="AL3108" s="20"/>
      <c r="AM3108" s="1247"/>
      <c r="AN3108" s="40"/>
      <c r="AO3108" s="1247"/>
      <c r="AP3108" s="40"/>
      <c r="AQ3108" s="40"/>
      <c r="AR3108" s="40"/>
      <c r="AS3108" s="40"/>
      <c r="AT3108" s="40"/>
      <c r="BZ3108" s="122" t="s">
        <v>905</v>
      </c>
      <c r="CB3108" s="122" t="s">
        <v>904</v>
      </c>
    </row>
    <row r="3109" spans="1:81" s="41" customFormat="1" ht="187" hidden="1" customHeight="1" outlineLevel="1">
      <c r="A3109" s="1707"/>
      <c r="B3109" s="1708"/>
      <c r="C3109" s="685"/>
      <c r="D3109" s="685"/>
      <c r="E3109" s="1474" t="str">
        <f t="shared" si="290"/>
        <v/>
      </c>
      <c r="F3109" s="1790"/>
      <c r="G3109" s="342" t="str">
        <f t="shared" ref="G3109:AL3109" si="291">G$3</f>
        <v>Serre</v>
      </c>
      <c r="H3109" s="343" t="str">
        <f t="shared" si="291"/>
        <v>Année de construction</v>
      </c>
      <c r="I3109" s="344" t="str">
        <f t="shared" si="291"/>
        <v xml:space="preserve">Surface cultivée nette </v>
      </c>
      <c r="J3109" s="344" t="str">
        <f t="shared" si="291"/>
        <v>Type de serre</v>
      </c>
      <c r="K3109" s="344" t="str">
        <f t="shared" si="291"/>
        <v>Température moyenne octobre-mars</v>
      </c>
      <c r="L3109" s="344" t="str">
        <f t="shared" si="291"/>
        <v>Type de température</v>
      </c>
      <c r="M3109" s="344" t="str">
        <f t="shared" si="291"/>
        <v>Qualité énergétique [consommation en % d'une serre standard]</v>
      </c>
      <c r="N3109" s="344" t="str">
        <f t="shared" si="291"/>
        <v>Rang</v>
      </c>
      <c r="O3109" s="344" t="str">
        <f t="shared" si="291"/>
        <v>Evaluation de la qualité énergétique</v>
      </c>
      <c r="P3109" s="344" t="str">
        <f t="shared" si="291"/>
        <v>Utilisation escomptée</v>
      </c>
      <c r="Q3109" s="327">
        <f t="shared" si="291"/>
        <v>0</v>
      </c>
      <c r="R3109" s="456" t="str">
        <f t="shared" si="291"/>
        <v>Serre Consommation d'énergie [%]</v>
      </c>
      <c r="S3109" s="456" t="str">
        <f t="shared" si="291"/>
        <v>Serre Consommation d'énergie Actuel [kWh]</v>
      </c>
      <c r="T3109" s="455" t="str">
        <f t="shared" si="291"/>
        <v>Distribution de chaleur Consommation d'énergie [kWh]</v>
      </c>
      <c r="U3109" s="456" t="str">
        <f t="shared" si="291"/>
        <v>Total Consommation d'énergie Actuel [kWh]</v>
      </c>
      <c r="V3109" s="327">
        <f t="shared" si="291"/>
        <v>0</v>
      </c>
      <c r="W3109" s="512" t="str">
        <f t="shared" si="291"/>
        <v>Objectif en 4 ans</v>
      </c>
      <c r="X3109" s="512" t="str">
        <f t="shared" si="291"/>
        <v>Objectif en 8 ans</v>
      </c>
      <c r="Y3109" s="327">
        <f t="shared" si="291"/>
        <v>0</v>
      </c>
      <c r="Z3109" s="333" t="str">
        <f t="shared" si="291"/>
        <v>Ecran thermique</v>
      </c>
      <c r="AA3109" s="333" t="str">
        <f t="shared" si="291"/>
        <v>Toit</v>
      </c>
      <c r="AB3109" s="333" t="str">
        <f t="shared" si="291"/>
        <v>Parois latérales</v>
      </c>
      <c r="AC3109" s="333" t="str">
        <f t="shared" si="291"/>
        <v>Etanchéité</v>
      </c>
      <c r="AD3109" s="333" t="str">
        <f t="shared" si="291"/>
        <v>Gestion climatique</v>
      </c>
      <c r="AE3109" s="40" t="str">
        <f t="shared" si="291"/>
        <v>Observations</v>
      </c>
      <c r="AF3109" s="332" t="str">
        <f t="shared" si="291"/>
        <v>Ecran thermique</v>
      </c>
      <c r="AG3109" s="332" t="str">
        <f t="shared" si="291"/>
        <v>Toit</v>
      </c>
      <c r="AH3109" s="332" t="str">
        <f t="shared" si="291"/>
        <v>Parois latérales</v>
      </c>
      <c r="AI3109" s="332" t="str">
        <f t="shared" si="291"/>
        <v>Etanchéité</v>
      </c>
      <c r="AJ3109" s="332" t="str">
        <f t="shared" si="291"/>
        <v>Gestion climatique</v>
      </c>
      <c r="AK3109" s="455" t="str">
        <f t="shared" si="291"/>
        <v>Isolation des conduites</v>
      </c>
      <c r="AL3109" s="455" t="str">
        <f t="shared" si="291"/>
        <v>Isolation des sous-distributions</v>
      </c>
      <c r="AM3109" s="405">
        <f t="shared" ref="AM3109:BR3109" si="292">AM$3</f>
        <v>0</v>
      </c>
      <c r="AN3109" s="332" t="str">
        <f t="shared" si="292"/>
        <v>Ecran thermique</v>
      </c>
      <c r="AO3109" s="332" t="str">
        <f t="shared" si="292"/>
        <v>Toit</v>
      </c>
      <c r="AP3109" s="332" t="str">
        <f t="shared" si="292"/>
        <v>Parois latérales</v>
      </c>
      <c r="AQ3109" s="332" t="str">
        <f t="shared" si="292"/>
        <v>Etanchéité</v>
      </c>
      <c r="AR3109" s="332" t="str">
        <f t="shared" si="292"/>
        <v>Gestion climatique</v>
      </c>
      <c r="AS3109" s="40">
        <f t="shared" si="292"/>
        <v>0</v>
      </c>
      <c r="AT3109" s="332" t="str">
        <f t="shared" si="292"/>
        <v>Ecran thermique</v>
      </c>
      <c r="AU3109" s="332" t="str">
        <f t="shared" si="292"/>
        <v>Toit</v>
      </c>
      <c r="AV3109" s="332" t="str">
        <f t="shared" si="292"/>
        <v>Parois latérales</v>
      </c>
      <c r="AW3109" s="332" t="str">
        <f t="shared" si="292"/>
        <v>Etanchéité</v>
      </c>
      <c r="AX3109" s="332" t="str">
        <f t="shared" si="292"/>
        <v>Gestion climatique</v>
      </c>
      <c r="AY3109" s="455" t="str">
        <f t="shared" si="292"/>
        <v>Isolation des conduites</v>
      </c>
      <c r="AZ3109" s="455" t="str">
        <f t="shared" si="292"/>
        <v>Isolation des sous-distributions</v>
      </c>
      <c r="BA3109" s="332" t="str">
        <f t="shared" si="292"/>
        <v>Total arrondi</v>
      </c>
      <c r="BB3109" s="40">
        <f t="shared" si="292"/>
        <v>0</v>
      </c>
      <c r="BC3109" s="332" t="str">
        <f t="shared" si="292"/>
        <v>Ecran thermique</v>
      </c>
      <c r="BD3109" s="332" t="str">
        <f t="shared" si="292"/>
        <v>Toit</v>
      </c>
      <c r="BE3109" s="332" t="str">
        <f t="shared" si="292"/>
        <v>Parois latérales</v>
      </c>
      <c r="BF3109" s="332" t="str">
        <f t="shared" si="292"/>
        <v>Etanchéité</v>
      </c>
      <c r="BG3109" s="332" t="str">
        <f t="shared" si="292"/>
        <v>Gestion climatique</v>
      </c>
      <c r="BH3109" s="455" t="str">
        <f t="shared" si="292"/>
        <v>Isolation des conduites</v>
      </c>
      <c r="BI3109" s="455" t="str">
        <f t="shared" si="292"/>
        <v>Isolation des sous-distributions</v>
      </c>
      <c r="BJ3109" s="40">
        <f t="shared" si="292"/>
        <v>0</v>
      </c>
      <c r="BK3109" s="512" t="str">
        <f t="shared" si="292"/>
        <v>P1</v>
      </c>
      <c r="BL3109" s="512">
        <f t="shared" si="292"/>
        <v>0</v>
      </c>
      <c r="BM3109" s="512" t="str">
        <f t="shared" si="292"/>
        <v>Total</v>
      </c>
      <c r="BN3109" s="40">
        <f t="shared" si="292"/>
        <v>0</v>
      </c>
      <c r="BO3109" s="512" t="str">
        <f t="shared" si="292"/>
        <v>Objectif en 4 ans</v>
      </c>
      <c r="BP3109" s="512" t="str">
        <f t="shared" si="292"/>
        <v>Objectif en 8 ans</v>
      </c>
      <c r="BQ3109" s="41">
        <f t="shared" si="292"/>
        <v>0</v>
      </c>
      <c r="BR3109" s="332" t="str">
        <f t="shared" si="292"/>
        <v>Ecran thermique</v>
      </c>
      <c r="BS3109" s="332" t="str">
        <f t="shared" ref="BS3109:CA3109" si="293">BS$3</f>
        <v>Ecran thermique 2</v>
      </c>
      <c r="BT3109" s="332" t="str">
        <f t="shared" si="293"/>
        <v>Etanchéité</v>
      </c>
      <c r="BU3109" s="332" t="str">
        <f t="shared" si="293"/>
        <v>Etanchéité 2</v>
      </c>
      <c r="BV3109" s="332" t="str">
        <f t="shared" si="293"/>
        <v>Etanchéité 2 - Recommandation</v>
      </c>
      <c r="BW3109" s="332" t="str">
        <f t="shared" si="293"/>
        <v>Sonde 1</v>
      </c>
      <c r="BX3109" s="332" t="str">
        <f t="shared" si="293"/>
        <v>Sonde 2</v>
      </c>
      <c r="BY3109" s="41">
        <f t="shared" si="293"/>
        <v>0</v>
      </c>
      <c r="BZ3109" s="416" t="str">
        <f t="shared" si="293"/>
        <v>Ensemble 1</v>
      </c>
      <c r="CA3109" s="416" t="str">
        <f t="shared" si="293"/>
        <v>Ensemble 2</v>
      </c>
      <c r="CB3109" s="416" t="str">
        <f>BZ3109</f>
        <v>Ensemble 1</v>
      </c>
      <c r="CC3109" s="416" t="str">
        <f>CA3109</f>
        <v>Ensemble 2</v>
      </c>
    </row>
    <row r="3110" spans="1:81" s="28" customFormat="1" ht="32" hidden="1" customHeight="1" outlineLevel="1">
      <c r="A3110" s="1646"/>
      <c r="B3110" s="1659"/>
      <c r="C3110" s="686"/>
      <c r="D3110" s="686"/>
      <c r="E3110" s="1474" t="str">
        <f t="shared" si="290"/>
        <v/>
      </c>
      <c r="F3110" s="1791"/>
      <c r="G3110" s="521" t="str">
        <f t="shared" ref="G3110:AL3110" si="294">G33</f>
        <v/>
      </c>
      <c r="H3110" s="335" t="str">
        <f t="shared" si="294"/>
        <v/>
      </c>
      <c r="I3110" s="336" t="str">
        <f t="shared" si="294"/>
        <v/>
      </c>
      <c r="J3110" s="336" t="str">
        <f t="shared" si="294"/>
        <v/>
      </c>
      <c r="K3110" s="337" t="str">
        <f t="shared" si="294"/>
        <v/>
      </c>
      <c r="L3110" s="336" t="str">
        <f t="shared" si="294"/>
        <v/>
      </c>
      <c r="M3110" s="468" t="str">
        <f t="shared" si="294"/>
        <v/>
      </c>
      <c r="N3110" s="337" t="str">
        <f t="shared" si="294"/>
        <v/>
      </c>
      <c r="O3110" s="338" t="str">
        <f t="shared" si="294"/>
        <v/>
      </c>
      <c r="P3110" s="336" t="str">
        <f t="shared" si="294"/>
        <v/>
      </c>
      <c r="Q3110" s="522">
        <f t="shared" si="294"/>
        <v>0</v>
      </c>
      <c r="R3110" s="338">
        <f t="shared" si="294"/>
        <v>0</v>
      </c>
      <c r="S3110" s="523">
        <f t="shared" si="294"/>
        <v>0</v>
      </c>
      <c r="T3110" s="523">
        <f t="shared" si="294"/>
        <v>0</v>
      </c>
      <c r="U3110" s="523" t="str">
        <f t="shared" si="294"/>
        <v/>
      </c>
      <c r="V3110" s="522">
        <f t="shared" si="294"/>
        <v>0</v>
      </c>
      <c r="W3110" s="523" t="str">
        <f t="shared" si="294"/>
        <v/>
      </c>
      <c r="X3110" s="523" t="str">
        <f t="shared" si="294"/>
        <v/>
      </c>
      <c r="Y3110" s="522">
        <f t="shared" si="294"/>
        <v>0</v>
      </c>
      <c r="Z3110" s="331" t="str">
        <f t="shared" si="294"/>
        <v/>
      </c>
      <c r="AA3110" s="331" t="str">
        <f t="shared" si="294"/>
        <v/>
      </c>
      <c r="AB3110" s="331" t="str">
        <f t="shared" si="294"/>
        <v/>
      </c>
      <c r="AC3110" s="331" t="str">
        <f t="shared" si="294"/>
        <v/>
      </c>
      <c r="AD3110" s="331" t="str">
        <f t="shared" si="294"/>
        <v/>
      </c>
      <c r="AE3110" s="524" t="str">
        <f t="shared" si="294"/>
        <v/>
      </c>
      <c r="AF3110" s="331" t="str">
        <f t="shared" si="294"/>
        <v/>
      </c>
      <c r="AG3110" s="331" t="str">
        <f t="shared" si="294"/>
        <v/>
      </c>
      <c r="AH3110" s="331" t="str">
        <f t="shared" si="294"/>
        <v/>
      </c>
      <c r="AI3110" s="331" t="str">
        <f t="shared" si="294"/>
        <v/>
      </c>
      <c r="AJ3110" s="331" t="str">
        <f t="shared" si="294"/>
        <v/>
      </c>
      <c r="AK3110" s="331" t="str">
        <f t="shared" si="294"/>
        <v/>
      </c>
      <c r="AL3110" s="331" t="str">
        <f t="shared" si="294"/>
        <v/>
      </c>
      <c r="AM3110" s="524" t="str">
        <f t="shared" ref="AM3110:BR3110" si="295">AM33</f>
        <v>.</v>
      </c>
      <c r="AN3110" s="346" t="str">
        <f t="shared" si="295"/>
        <v/>
      </c>
      <c r="AO3110" s="346" t="str">
        <f t="shared" si="295"/>
        <v/>
      </c>
      <c r="AP3110" s="346" t="str">
        <f t="shared" si="295"/>
        <v/>
      </c>
      <c r="AQ3110" s="346" t="str">
        <f t="shared" si="295"/>
        <v/>
      </c>
      <c r="AR3110" s="346" t="str">
        <f t="shared" si="295"/>
        <v/>
      </c>
      <c r="AS3110" s="525">
        <f t="shared" si="295"/>
        <v>0</v>
      </c>
      <c r="AT3110" s="398" t="str">
        <f t="shared" si="295"/>
        <v/>
      </c>
      <c r="AU3110" s="398" t="str">
        <f t="shared" si="295"/>
        <v/>
      </c>
      <c r="AV3110" s="398" t="str">
        <f t="shared" si="295"/>
        <v/>
      </c>
      <c r="AW3110" s="398" t="str">
        <f t="shared" si="295"/>
        <v/>
      </c>
      <c r="AX3110" s="398" t="str">
        <f t="shared" si="295"/>
        <v/>
      </c>
      <c r="AY3110" s="28" t="str">
        <f t="shared" si="295"/>
        <v/>
      </c>
      <c r="AZ3110" s="28" t="str">
        <f t="shared" si="295"/>
        <v/>
      </c>
      <c r="BA3110" s="398" t="str">
        <f t="shared" si="295"/>
        <v/>
      </c>
      <c r="BB3110" s="525">
        <f t="shared" si="295"/>
        <v>0</v>
      </c>
      <c r="BC3110" s="445" t="str">
        <f t="shared" si="295"/>
        <v/>
      </c>
      <c r="BD3110" s="445" t="str">
        <f t="shared" si="295"/>
        <v/>
      </c>
      <c r="BE3110" s="445" t="str">
        <f t="shared" si="295"/>
        <v/>
      </c>
      <c r="BF3110" s="445" t="str">
        <f t="shared" si="295"/>
        <v/>
      </c>
      <c r="BG3110" s="445" t="str">
        <f t="shared" si="295"/>
        <v/>
      </c>
      <c r="BH3110" s="467" t="str">
        <f t="shared" si="295"/>
        <v/>
      </c>
      <c r="BI3110" s="467" t="str">
        <f t="shared" si="295"/>
        <v/>
      </c>
      <c r="BJ3110" s="525">
        <f t="shared" si="295"/>
        <v>0</v>
      </c>
      <c r="BK3110" s="445" t="str">
        <f t="shared" si="295"/>
        <v/>
      </c>
      <c r="BL3110" s="445" t="str">
        <f t="shared" si="295"/>
        <v/>
      </c>
      <c r="BM3110" s="445" t="str">
        <f t="shared" si="295"/>
        <v/>
      </c>
      <c r="BN3110" s="525">
        <f t="shared" si="295"/>
        <v>0</v>
      </c>
      <c r="BO3110" s="445" t="str">
        <f t="shared" si="295"/>
        <v/>
      </c>
      <c r="BP3110" s="445">
        <f t="shared" si="295"/>
        <v>0</v>
      </c>
      <c r="BQ3110" s="28">
        <f t="shared" si="295"/>
        <v>0</v>
      </c>
      <c r="BR3110" s="398" t="str">
        <f t="shared" si="295"/>
        <v/>
      </c>
      <c r="BS3110" s="398" t="str">
        <f t="shared" ref="BS3110:BX3110" si="296">BS33</f>
        <v/>
      </c>
      <c r="BT3110" s="398" t="str">
        <f t="shared" si="296"/>
        <v/>
      </c>
      <c r="BU3110" s="398" t="str">
        <f t="shared" si="296"/>
        <v/>
      </c>
      <c r="BV3110" s="398" t="str">
        <f t="shared" si="296"/>
        <v/>
      </c>
      <c r="BW3110" s="398" t="str">
        <f t="shared" si="296"/>
        <v/>
      </c>
      <c r="BX3110" s="398" t="str">
        <f t="shared" si="296"/>
        <v/>
      </c>
      <c r="BY3110" s="28">
        <f>BY3057</f>
        <v>0</v>
      </c>
      <c r="BZ3110" s="396">
        <f>AG3161</f>
        <v>0</v>
      </c>
      <c r="CA3110" s="396">
        <f>AH3161</f>
        <v>0</v>
      </c>
      <c r="CB3110" s="396">
        <f>AI3161</f>
        <v>0</v>
      </c>
      <c r="CC3110" s="396">
        <f>AJ3161</f>
        <v>0</v>
      </c>
    </row>
    <row r="3111" spans="1:81" s="51" customFormat="1" ht="19" hidden="1" outlineLevel="1">
      <c r="A3111" s="1704">
        <v>0</v>
      </c>
      <c r="B3111" s="1629"/>
      <c r="C3111" s="1283"/>
      <c r="D3111" s="677"/>
      <c r="E3111" s="1474" t="str">
        <f t="shared" ref="E3111:E3142" si="297">IF((SUM(A3111:C3111))&gt;0,G$42,"")</f>
        <v/>
      </c>
      <c r="F3111" s="1789"/>
      <c r="N3111" s="644"/>
      <c r="R3111" s="50"/>
      <c r="U3111" s="1184"/>
      <c r="W3111" s="130"/>
      <c r="X3111" s="1415"/>
      <c r="Y3111" s="1415"/>
      <c r="Z3111" s="53"/>
      <c r="AA3111" s="1415"/>
      <c r="AB3111" s="53"/>
      <c r="AC3111" s="53"/>
      <c r="AD3111" s="53"/>
      <c r="AE3111" s="53"/>
      <c r="AF3111" s="53"/>
      <c r="AG3111" s="40"/>
      <c r="AJ3111" s="52"/>
      <c r="AL3111" s="1383"/>
      <c r="AM3111" s="1247"/>
      <c r="AO3111" s="1247"/>
      <c r="AV3111" s="18"/>
      <c r="BL3111" s="18"/>
    </row>
    <row r="3112" spans="1:81" s="1385" customFormat="1" ht="19" hidden="1" outlineLevel="1">
      <c r="A3112" s="1704">
        <v>0</v>
      </c>
      <c r="B3112" s="1629"/>
      <c r="C3112" s="1283"/>
      <c r="D3112" s="677"/>
      <c r="E3112" s="1474" t="str">
        <f t="shared" si="297"/>
        <v/>
      </c>
      <c r="F3112" s="1789"/>
      <c r="H3112" s="1547"/>
      <c r="I3112" s="1547"/>
      <c r="J3112" s="1547"/>
      <c r="K3112" s="1547"/>
      <c r="L3112" s="1547"/>
      <c r="M3112" s="1547"/>
      <c r="N3112" s="1384"/>
      <c r="O3112" s="1384"/>
      <c r="P3112" s="1384"/>
      <c r="Q3112" s="1384"/>
      <c r="R3112" s="1384"/>
      <c r="S3112" s="1384"/>
      <c r="T3112" s="1384"/>
      <c r="U3112" s="1384"/>
      <c r="V3112" s="1384"/>
      <c r="W3112" s="130"/>
      <c r="X3112" s="1415"/>
      <c r="Y3112" s="1415"/>
      <c r="Z3112" s="53"/>
      <c r="AA3112" s="1415"/>
      <c r="AB3112" s="53"/>
      <c r="AC3112" s="53"/>
      <c r="AD3112" s="53"/>
      <c r="AE3112" s="1384"/>
      <c r="AF3112" s="1384"/>
      <c r="AG3112" s="40"/>
      <c r="AH3112" s="1384"/>
      <c r="AI3112" s="1384"/>
      <c r="AJ3112" s="1384"/>
      <c r="AK3112" s="1384"/>
      <c r="AL3112" s="1384"/>
      <c r="AM3112" s="1247"/>
      <c r="AN3112" s="1384"/>
      <c r="AO3112" s="1247"/>
      <c r="AP3112" s="1384"/>
      <c r="AQ3112" s="1384"/>
      <c r="AR3112" s="1384"/>
      <c r="AS3112" s="1384"/>
      <c r="AT3112" s="1384"/>
      <c r="BL3112" s="18"/>
    </row>
    <row r="3113" spans="1:81" s="1385" customFormat="1" ht="19" hidden="1" outlineLevel="1">
      <c r="A3113" s="1704">
        <v>0</v>
      </c>
      <c r="B3113" s="1629"/>
      <c r="C3113" s="1283"/>
      <c r="D3113" s="677"/>
      <c r="E3113" s="1474" t="str">
        <f t="shared" si="297"/>
        <v/>
      </c>
      <c r="F3113" s="1789"/>
      <c r="G3113" s="1547"/>
      <c r="H3113" s="1547"/>
      <c r="I3113" s="1547"/>
      <c r="J3113" s="1547"/>
      <c r="K3113" s="1547"/>
      <c r="L3113" s="1547"/>
      <c r="M3113" s="1547"/>
      <c r="N3113" s="1384"/>
      <c r="O3113" s="1384"/>
      <c r="P3113" s="1384"/>
      <c r="Q3113" s="1384"/>
      <c r="R3113" s="1384"/>
      <c r="S3113" s="1384"/>
      <c r="T3113" s="1384"/>
      <c r="U3113" s="1384"/>
      <c r="V3113" s="1384"/>
      <c r="W3113" s="130"/>
      <c r="X3113" s="1415"/>
      <c r="Y3113" s="1415"/>
      <c r="Z3113" s="53"/>
      <c r="AA3113" s="1415"/>
      <c r="AB3113" s="53"/>
      <c r="AC3113" s="53"/>
      <c r="AD3113" s="53"/>
      <c r="AE3113" s="1384"/>
      <c r="AF3113" s="1384"/>
      <c r="AG3113" s="40"/>
      <c r="AH3113" s="1384"/>
      <c r="AI3113" s="1384"/>
      <c r="AJ3113" s="1384"/>
      <c r="AK3113" s="1384"/>
      <c r="AL3113" s="1384"/>
      <c r="AM3113" s="1247"/>
      <c r="AN3113" s="1384"/>
      <c r="AO3113" s="1247"/>
      <c r="AP3113" s="1384"/>
      <c r="AQ3113" s="1384"/>
      <c r="AR3113" s="1384"/>
      <c r="AS3113" s="1384"/>
      <c r="AT3113" s="1384"/>
      <c r="BL3113" s="18"/>
    </row>
    <row r="3114" spans="1:81" s="1269" customFormat="1" ht="15" collapsed="1">
      <c r="A3114" s="1704">
        <f>IF(G3110="",0,1)</f>
        <v>0</v>
      </c>
      <c r="B3114" s="1629"/>
      <c r="C3114" s="1283"/>
      <c r="D3114" s="1548"/>
      <c r="E3114" s="1474" t="str">
        <f t="shared" si="297"/>
        <v/>
      </c>
      <c r="F3114" s="1789"/>
      <c r="G3114" s="1252" t="str">
        <f>G$69</f>
        <v>Année de construction</v>
      </c>
      <c r="H3114" s="1252"/>
      <c r="I3114" s="1252"/>
      <c r="J3114" s="1252"/>
      <c r="K3114" s="1252"/>
      <c r="L3114" s="1252"/>
      <c r="M3114" s="1388"/>
      <c r="N3114" s="2162" t="str">
        <f>H3110</f>
        <v/>
      </c>
      <c r="O3114" s="2162"/>
      <c r="P3114" s="2162"/>
      <c r="Q3114" s="2162"/>
      <c r="R3114" s="2162"/>
      <c r="S3114" s="2162"/>
      <c r="T3114" s="2161">
        <f>T3094</f>
        <v>0</v>
      </c>
      <c r="U3114" s="2161"/>
      <c r="V3114" s="2161"/>
      <c r="W3114" s="2161"/>
      <c r="X3114" s="2161"/>
      <c r="Y3114" s="1386"/>
      <c r="AD3114" s="1251"/>
      <c r="AE3114" s="1251"/>
      <c r="AF3114" s="1251"/>
      <c r="AG3114" s="1251"/>
      <c r="AH3114" s="1251"/>
      <c r="AI3114" s="1251"/>
      <c r="AJ3114" s="1251"/>
      <c r="AK3114" s="1251"/>
      <c r="AL3114" s="20"/>
      <c r="AM3114" s="1251"/>
      <c r="AN3114" s="1251"/>
      <c r="AO3114" s="1251"/>
      <c r="AP3114" s="1251"/>
      <c r="AQ3114" s="1251"/>
      <c r="AR3114" s="1251"/>
      <c r="AS3114" s="1251"/>
      <c r="AT3114" s="1251"/>
    </row>
    <row r="3115" spans="1:81" s="1269" customFormat="1" ht="15">
      <c r="A3115" s="1704">
        <f>IF(G3110="",0,1)</f>
        <v>0</v>
      </c>
      <c r="B3115" s="1629"/>
      <c r="C3115" s="1283"/>
      <c r="D3115" s="1548"/>
      <c r="E3115" s="1474" t="str">
        <f t="shared" si="297"/>
        <v/>
      </c>
      <c r="F3115" s="1789"/>
      <c r="G3115" s="1551" t="str">
        <f>G$70</f>
        <v>Utilisation escomptée</v>
      </c>
      <c r="H3115" s="1551"/>
      <c r="I3115" s="1552"/>
      <c r="J3115" s="1552"/>
      <c r="K3115" s="1552"/>
      <c r="L3115" s="1552"/>
      <c r="M3115" s="1388"/>
      <c r="N3115" s="2163" t="str">
        <f>P3110</f>
        <v/>
      </c>
      <c r="O3115" s="2163"/>
      <c r="P3115" s="2163"/>
      <c r="Q3115" s="2163"/>
      <c r="R3115" s="2163"/>
      <c r="S3115" s="2163"/>
      <c r="T3115" s="2179">
        <f>'A1 Serres'!P3094</f>
        <v>0</v>
      </c>
      <c r="U3115" s="2179"/>
      <c r="V3115" s="2179"/>
      <c r="W3115" s="2179"/>
      <c r="X3115" s="2179"/>
      <c r="Y3115" s="1387"/>
      <c r="AL3115" s="20"/>
    </row>
    <row r="3116" spans="1:81" s="1269" customFormat="1" ht="15">
      <c r="A3116" s="1704">
        <f>IF(G3110="",0,1)</f>
        <v>0</v>
      </c>
      <c r="B3116" s="1629"/>
      <c r="C3116" s="1283"/>
      <c r="D3116" s="1548"/>
      <c r="E3116" s="1474" t="str">
        <f t="shared" si="297"/>
        <v/>
      </c>
      <c r="F3116" s="1789"/>
      <c r="G3116" s="1551" t="str">
        <f>G$71</f>
        <v>Surface cultivée de la serre</v>
      </c>
      <c r="H3116" s="1551"/>
      <c r="I3116" s="1552"/>
      <c r="J3116" s="1552"/>
      <c r="K3116" s="1552"/>
      <c r="L3116" s="1552"/>
      <c r="M3116" s="1388"/>
      <c r="N3116" s="2163" t="str">
        <f>J3110</f>
        <v/>
      </c>
      <c r="O3116" s="2163"/>
      <c r="P3116" s="2163"/>
      <c r="Q3116" s="2163"/>
      <c r="R3116" s="2163"/>
      <c r="S3116" s="2163"/>
      <c r="T3116" s="1268"/>
      <c r="U3116" s="1268"/>
      <c r="V3116" s="1268"/>
      <c r="W3116" s="989"/>
      <c r="X3116" s="1251"/>
      <c r="AL3116" s="20"/>
    </row>
    <row r="3117" spans="1:81" s="1269" customFormat="1" ht="15">
      <c r="A3117" s="1704">
        <f>IF(G3110="",0,1)</f>
        <v>0</v>
      </c>
      <c r="B3117" s="1629"/>
      <c r="C3117" s="1283"/>
      <c r="D3117" s="1548"/>
      <c r="E3117" s="1474" t="str">
        <f t="shared" si="297"/>
        <v/>
      </c>
      <c r="F3117" s="1789"/>
      <c r="G3117" s="1265">
        <f>G$72</f>
        <v>0</v>
      </c>
      <c r="H3117" s="1265"/>
      <c r="I3117" s="1266"/>
      <c r="J3117" s="1266"/>
      <c r="K3117" s="1266"/>
      <c r="L3117" s="1266"/>
      <c r="M3117" s="1388"/>
      <c r="N3117" s="1268"/>
      <c r="O3117" s="1268"/>
      <c r="P3117" s="1268"/>
      <c r="Q3117" s="1268"/>
      <c r="R3117" s="1268"/>
      <c r="S3117" s="1268"/>
      <c r="T3117" s="1268"/>
      <c r="U3117" s="1268"/>
      <c r="V3117" s="1268"/>
      <c r="W3117" s="989"/>
      <c r="X3117" s="1251"/>
      <c r="AL3117" s="20"/>
    </row>
    <row r="3118" spans="1:81" s="1269" customFormat="1" ht="15">
      <c r="A3118" s="1704">
        <f>IF(G3110="",0,1)</f>
        <v>0</v>
      </c>
      <c r="B3118" s="1629"/>
      <c r="C3118" s="1283"/>
      <c r="D3118" s="1548"/>
      <c r="E3118" s="1474" t="str">
        <f t="shared" si="297"/>
        <v/>
      </c>
      <c r="F3118" s="1789"/>
      <c r="G3118" s="1389" t="str">
        <f>G$73</f>
        <v>Température octobre-mars</v>
      </c>
      <c r="H3118" s="1389"/>
      <c r="I3118" s="1390"/>
      <c r="J3118" s="1390"/>
      <c r="K3118" s="1390"/>
      <c r="L3118" s="1390"/>
      <c r="M3118" s="1388"/>
      <c r="N3118" s="2168" t="str">
        <f>L3110</f>
        <v/>
      </c>
      <c r="O3118" s="2168"/>
      <c r="P3118" s="2168"/>
      <c r="Q3118" s="2168"/>
      <c r="R3118" s="2168"/>
      <c r="S3118" s="2168"/>
      <c r="T3118" s="1268"/>
      <c r="U3118" s="1268"/>
      <c r="V3118" s="1268"/>
      <c r="W3118" s="989"/>
      <c r="X3118" s="1251"/>
      <c r="AJ3118" s="1298"/>
      <c r="AL3118" s="20"/>
    </row>
    <row r="3119" spans="1:81" s="1269" customFormat="1" ht="29" customHeight="1">
      <c r="A3119" s="1704">
        <f>IF(G3110="",0,1)</f>
        <v>0</v>
      </c>
      <c r="B3119" s="1629"/>
      <c r="C3119" s="1283"/>
      <c r="D3119" s="1548"/>
      <c r="E3119" s="1474" t="str">
        <f t="shared" si="297"/>
        <v/>
      </c>
      <c r="F3119" s="1789"/>
      <c r="G3119" s="1553" t="str">
        <f>G$74</f>
        <v>Observations</v>
      </c>
      <c r="H3119" s="1389"/>
      <c r="I3119" s="1390"/>
      <c r="J3119" s="1390"/>
      <c r="K3119" s="1390"/>
      <c r="L3119" s="1390"/>
      <c r="M3119" s="1388"/>
      <c r="N3119" s="2164" t="str">
        <f>AE3110</f>
        <v/>
      </c>
      <c r="O3119" s="2164"/>
      <c r="P3119" s="2164"/>
      <c r="Q3119" s="2164"/>
      <c r="R3119" s="2164"/>
      <c r="S3119" s="2164"/>
      <c r="T3119" s="1268"/>
      <c r="U3119" s="1268"/>
      <c r="V3119" s="1268"/>
      <c r="W3119" s="989"/>
      <c r="X3119" s="1251"/>
      <c r="AL3119" s="20"/>
    </row>
    <row r="3120" spans="1:81" s="1269" customFormat="1" ht="15">
      <c r="A3120" s="1704">
        <f>IF(G3110="",0,1)</f>
        <v>0</v>
      </c>
      <c r="B3120" s="1629"/>
      <c r="C3120" s="1283"/>
      <c r="D3120" s="1548"/>
      <c r="E3120" s="1474" t="str">
        <f t="shared" si="297"/>
        <v/>
      </c>
      <c r="F3120" s="1789"/>
      <c r="G3120" s="1265">
        <f>G$75</f>
        <v>0</v>
      </c>
      <c r="H3120" s="1265"/>
      <c r="I3120" s="1266"/>
      <c r="J3120" s="1266"/>
      <c r="K3120" s="1266"/>
      <c r="L3120" s="1266"/>
      <c r="M3120" s="1388"/>
      <c r="N3120" s="1268"/>
      <c r="O3120" s="1268"/>
      <c r="P3120" s="1268"/>
      <c r="Q3120" s="1268"/>
      <c r="R3120" s="1268"/>
      <c r="S3120" s="1268"/>
      <c r="T3120" s="1268"/>
      <c r="U3120" s="1268"/>
      <c r="V3120" s="1268"/>
      <c r="W3120" s="989"/>
      <c r="X3120" s="1251"/>
      <c r="AL3120" s="20"/>
    </row>
    <row r="3121" spans="1:38" s="1269" customFormat="1" ht="15">
      <c r="A3121" s="1704">
        <f>IF(G3110="",0,1)</f>
        <v>0</v>
      </c>
      <c r="B3121" s="1629"/>
      <c r="C3121" s="1283"/>
      <c r="D3121" s="1548"/>
      <c r="E3121" s="1474" t="str">
        <f t="shared" si="297"/>
        <v/>
      </c>
      <c r="F3121" s="1789"/>
      <c r="G3121" s="1389" t="str">
        <f>G$76</f>
        <v>Participation à la consommation totale d'énergie du chauffage</v>
      </c>
      <c r="H3121" s="1389"/>
      <c r="I3121" s="1390"/>
      <c r="J3121" s="1390"/>
      <c r="K3121" s="1390"/>
      <c r="L3121" s="1390"/>
      <c r="M3121" s="1388"/>
      <c r="N3121" s="2169">
        <f>R3110</f>
        <v>0</v>
      </c>
      <c r="O3121" s="2169"/>
      <c r="P3121" s="2169"/>
      <c r="Q3121" s="2169"/>
      <c r="R3121" s="2169"/>
      <c r="S3121" s="2169"/>
      <c r="T3121" s="1268"/>
      <c r="U3121" s="1268"/>
      <c r="V3121" s="1268"/>
      <c r="W3121" s="989"/>
      <c r="X3121" s="1251"/>
      <c r="AJ3121" s="1298"/>
      <c r="AL3121" s="20"/>
    </row>
    <row r="3122" spans="1:38" s="1269" customFormat="1" ht="15">
      <c r="A3122" s="1704">
        <f>IF(G3110="",0,1)</f>
        <v>0</v>
      </c>
      <c r="B3122" s="1629"/>
      <c r="C3122" s="1283"/>
      <c r="D3122" s="1548"/>
      <c r="E3122" s="1474" t="str">
        <f t="shared" si="297"/>
        <v/>
      </c>
      <c r="F3122" s="1789"/>
      <c r="G3122" s="1393" t="str">
        <f>G$77</f>
        <v>Rang concernant l'efficience énergétique</v>
      </c>
      <c r="H3122" s="1393"/>
      <c r="I3122" s="1394"/>
      <c r="J3122" s="1394"/>
      <c r="K3122" s="1394"/>
      <c r="L3122" s="1394"/>
      <c r="M3122" s="1388"/>
      <c r="N3122" s="2170" t="str">
        <f>N3110</f>
        <v/>
      </c>
      <c r="O3122" s="2170"/>
      <c r="P3122" s="2170"/>
      <c r="Q3122" s="2170"/>
      <c r="R3122" s="2170"/>
      <c r="S3122" s="2170"/>
      <c r="T3122" s="1396"/>
      <c r="U3122" s="1396"/>
      <c r="V3122" s="1396"/>
      <c r="W3122" s="989"/>
      <c r="X3122" s="1397"/>
      <c r="AJ3122" s="1298"/>
      <c r="AL3122" s="20"/>
    </row>
    <row r="3123" spans="1:38" s="1269" customFormat="1" ht="15">
      <c r="A3123" s="1704">
        <f>IF(G3110="",0,1)</f>
        <v>0</v>
      </c>
      <c r="B3123" s="1629"/>
      <c r="C3123" s="1283"/>
      <c r="D3123" s="1548"/>
      <c r="E3123" s="1474" t="str">
        <f t="shared" si="297"/>
        <v/>
      </c>
      <c r="F3123" s="1789"/>
      <c r="G3123" s="1393" t="str">
        <f>G$78</f>
        <v>Evaluation de la qualité énergétique</v>
      </c>
      <c r="H3123" s="1393"/>
      <c r="I3123" s="1394"/>
      <c r="J3123" s="1394"/>
      <c r="K3123" s="1394"/>
      <c r="L3123" s="1394"/>
      <c r="M3123" s="1388"/>
      <c r="N3123" s="2171" t="str">
        <f>O3110</f>
        <v/>
      </c>
      <c r="O3123" s="2171"/>
      <c r="P3123" s="2171"/>
      <c r="Q3123" s="2171"/>
      <c r="R3123" s="2171"/>
      <c r="S3123" s="2171"/>
      <c r="T3123" s="1268"/>
      <c r="U3123" s="1268"/>
      <c r="V3123" s="1268"/>
      <c r="W3123" s="989"/>
      <c r="X3123" s="1251"/>
      <c r="AJ3123" s="1298"/>
      <c r="AL3123" s="20"/>
    </row>
    <row r="3124" spans="1:38" s="1269" customFormat="1" ht="15">
      <c r="A3124" s="1704">
        <f>IF(G3110="",0,1)</f>
        <v>0</v>
      </c>
      <c r="B3124" s="1629"/>
      <c r="C3124" s="1283"/>
      <c r="D3124" s="1548"/>
      <c r="E3124" s="1474" t="str">
        <f t="shared" si="297"/>
        <v/>
      </c>
      <c r="F3124" s="1789"/>
      <c r="G3124" s="1265">
        <f>G$79</f>
        <v>0</v>
      </c>
      <c r="H3124" s="1265"/>
      <c r="I3124" s="1266"/>
      <c r="J3124" s="1266"/>
      <c r="K3124" s="1266"/>
      <c r="L3124" s="1266"/>
      <c r="M3124" s="1388"/>
      <c r="N3124" s="1399"/>
      <c r="O3124" s="1268"/>
      <c r="P3124" s="1268"/>
      <c r="Q3124" s="1268"/>
      <c r="R3124" s="1268"/>
      <c r="S3124" s="1268"/>
      <c r="T3124" s="1268"/>
      <c r="U3124" s="1268"/>
      <c r="V3124" s="1268"/>
      <c r="W3124" s="989"/>
      <c r="X3124" s="1251"/>
      <c r="AJ3124" s="1298"/>
      <c r="AL3124" s="20"/>
    </row>
    <row r="3125" spans="1:38" s="1269" customFormat="1" ht="15">
      <c r="A3125" s="1704">
        <f>IF(G3110="",0,1)</f>
        <v>0</v>
      </c>
      <c r="B3125" s="1629"/>
      <c r="C3125" s="1283"/>
      <c r="D3125" s="1548"/>
      <c r="E3125" s="1474" t="str">
        <f t="shared" si="297"/>
        <v/>
      </c>
      <c r="F3125" s="1789"/>
      <c r="G3125" s="1389" t="str">
        <f>G$80</f>
        <v>Consommation d'énergie de la serre</v>
      </c>
      <c r="H3125" s="1389"/>
      <c r="I3125" s="1390"/>
      <c r="J3125" s="1390"/>
      <c r="K3125" s="1390"/>
      <c r="L3125" s="1390"/>
      <c r="M3125" s="1388"/>
      <c r="N3125" s="2172">
        <f>S3110</f>
        <v>0</v>
      </c>
      <c r="O3125" s="2172"/>
      <c r="P3125" s="2172"/>
      <c r="Q3125" s="1401"/>
      <c r="R3125" s="1401"/>
      <c r="S3125" s="1401"/>
      <c r="T3125" s="1268"/>
      <c r="U3125" s="1268"/>
      <c r="V3125" s="1268"/>
      <c r="W3125" s="989"/>
      <c r="X3125" s="1251"/>
      <c r="AJ3125" s="1298"/>
      <c r="AL3125" s="20"/>
    </row>
    <row r="3126" spans="1:38" s="1269" customFormat="1" ht="15">
      <c r="A3126" s="1704">
        <f>IF(G3110="",0,1)</f>
        <v>0</v>
      </c>
      <c r="B3126" s="1629"/>
      <c r="C3126" s="1283"/>
      <c r="D3126" s="1548"/>
      <c r="E3126" s="1474" t="str">
        <f t="shared" si="297"/>
        <v/>
      </c>
      <c r="F3126" s="1789"/>
      <c r="G3126" s="1393" t="str">
        <f>G$81</f>
        <v>Distribution de chaleur Consommation d'énergie</v>
      </c>
      <c r="H3126" s="1393"/>
      <c r="I3126" s="1394"/>
      <c r="J3126" s="1394"/>
      <c r="K3126" s="1394"/>
      <c r="L3126" s="1394"/>
      <c r="M3126" s="1388"/>
      <c r="N3126" s="2182">
        <f>T3110</f>
        <v>0</v>
      </c>
      <c r="O3126" s="2182"/>
      <c r="P3126" s="2182"/>
      <c r="Q3126" s="1403"/>
      <c r="R3126" s="1403"/>
      <c r="S3126" s="1403"/>
      <c r="T3126" s="1268"/>
      <c r="U3126" s="1268"/>
      <c r="V3126" s="1268"/>
      <c r="W3126" s="989"/>
      <c r="X3126" s="1251"/>
      <c r="AJ3126" s="1298"/>
      <c r="AL3126" s="20"/>
    </row>
    <row r="3127" spans="1:38" s="1269" customFormat="1" ht="15">
      <c r="A3127" s="1704">
        <f>IF(G3110="",0,1)</f>
        <v>0</v>
      </c>
      <c r="B3127" s="1629"/>
      <c r="C3127" s="1283"/>
      <c r="D3127" s="1548"/>
      <c r="E3127" s="1474" t="str">
        <f t="shared" si="297"/>
        <v/>
      </c>
      <c r="F3127" s="1789"/>
      <c r="G3127" s="1554" t="str">
        <f>G$82</f>
        <v>Total de la consommation d'énergie Etat actuel</v>
      </c>
      <c r="H3127" s="1554"/>
      <c r="I3127" s="1555"/>
      <c r="J3127" s="1555"/>
      <c r="K3127" s="1555"/>
      <c r="L3127" s="1555"/>
      <c r="M3127" s="1556"/>
      <c r="N3127" s="2166" t="str">
        <f>U3110</f>
        <v/>
      </c>
      <c r="O3127" s="2166"/>
      <c r="P3127" s="2166"/>
      <c r="Q3127" s="1557"/>
      <c r="R3127" s="1557"/>
      <c r="S3127" s="1557"/>
      <c r="T3127" s="1268"/>
      <c r="U3127" s="1268"/>
      <c r="V3127" s="1268"/>
      <c r="W3127" s="989"/>
      <c r="X3127" s="1251"/>
      <c r="AJ3127" s="1298"/>
      <c r="AL3127" s="20"/>
    </row>
    <row r="3128" spans="1:38" s="787" customFormat="1" ht="15">
      <c r="A3128" s="1704">
        <f>IF(G3110="",0,1)</f>
        <v>0</v>
      </c>
      <c r="B3128" s="1629"/>
      <c r="C3128" s="1283"/>
      <c r="D3128" s="1548"/>
      <c r="E3128" s="1474" t="str">
        <f t="shared" si="297"/>
        <v/>
      </c>
      <c r="F3128" s="1789"/>
      <c r="G3128" s="1265">
        <f>G$83</f>
        <v>0</v>
      </c>
      <c r="H3128" s="1265"/>
      <c r="I3128" s="1266"/>
      <c r="J3128" s="1266"/>
      <c r="K3128" s="1266"/>
      <c r="L3128" s="1266"/>
      <c r="M3128" s="225"/>
      <c r="N3128" s="1404"/>
      <c r="O3128" s="1404"/>
      <c r="P3128" s="1404"/>
      <c r="Q3128" s="1404"/>
      <c r="R3128" s="1404"/>
      <c r="S3128" s="1404"/>
      <c r="T3128" s="1404"/>
      <c r="U3128" s="1404"/>
      <c r="V3128" s="1404"/>
      <c r="W3128" s="989"/>
    </row>
    <row r="3129" spans="1:38" s="1269" customFormat="1" ht="15">
      <c r="A3129" s="1704">
        <f>IF(G3110="",0,1)</f>
        <v>0</v>
      </c>
      <c r="B3129" s="1629"/>
      <c r="C3129" s="1283"/>
      <c r="D3129" s="1548"/>
      <c r="E3129" s="1474" t="str">
        <f t="shared" si="297"/>
        <v/>
      </c>
      <c r="F3129" s="1789"/>
      <c r="G3129" s="1389" t="str">
        <f>G$84</f>
        <v>Ecran thermique</v>
      </c>
      <c r="H3129" s="1389"/>
      <c r="I3129" s="1390"/>
      <c r="J3129" s="1390"/>
      <c r="K3129" s="1390"/>
      <c r="L3129" s="1390"/>
      <c r="M3129" s="1388"/>
      <c r="N3129" s="1558" t="str">
        <f>Z3110</f>
        <v/>
      </c>
      <c r="O3129" s="1401"/>
      <c r="P3129" s="1401"/>
      <c r="Q3129" s="1401"/>
      <c r="R3129" s="1401"/>
      <c r="S3129" s="1401"/>
      <c r="T3129" s="1268"/>
      <c r="U3129" s="1268"/>
      <c r="V3129" s="1268"/>
      <c r="W3129" s="989"/>
      <c r="X3129" s="1251"/>
      <c r="AJ3129" s="1298"/>
      <c r="AL3129" s="20"/>
    </row>
    <row r="3130" spans="1:38" s="1269" customFormat="1" ht="15">
      <c r="A3130" s="1704">
        <f>IF(G3110="",0,1)</f>
        <v>0</v>
      </c>
      <c r="B3130" s="1629"/>
      <c r="C3130" s="1283"/>
      <c r="D3130" s="1548"/>
      <c r="E3130" s="1474" t="str">
        <f t="shared" si="297"/>
        <v/>
      </c>
      <c r="F3130" s="1789"/>
      <c r="G3130" s="1393" t="str">
        <f>G$85</f>
        <v>Toit</v>
      </c>
      <c r="H3130" s="1393"/>
      <c r="I3130" s="1394"/>
      <c r="J3130" s="1394"/>
      <c r="K3130" s="1394"/>
      <c r="L3130" s="1394"/>
      <c r="M3130" s="1388"/>
      <c r="N3130" s="1559" t="str">
        <f>AA3110</f>
        <v/>
      </c>
      <c r="O3130" s="1403"/>
      <c r="P3130" s="1403"/>
      <c r="Q3130" s="1403"/>
      <c r="R3130" s="1403"/>
      <c r="S3130" s="1403"/>
      <c r="T3130" s="1268"/>
      <c r="U3130" s="1268"/>
      <c r="V3130" s="1268"/>
      <c r="W3130" s="989"/>
      <c r="X3130" s="1251"/>
      <c r="AJ3130" s="1298"/>
      <c r="AL3130" s="20"/>
    </row>
    <row r="3131" spans="1:38" s="1269" customFormat="1" ht="15">
      <c r="A3131" s="1704">
        <f>IF(G3110="",0,1)</f>
        <v>0</v>
      </c>
      <c r="B3131" s="1629"/>
      <c r="C3131" s="1283"/>
      <c r="D3131" s="1548"/>
      <c r="E3131" s="1474" t="str">
        <f t="shared" si="297"/>
        <v/>
      </c>
      <c r="F3131" s="1789"/>
      <c r="G3131" s="1393" t="str">
        <f>G$86</f>
        <v>Parois latérales et pignons</v>
      </c>
      <c r="H3131" s="1393"/>
      <c r="I3131" s="1394"/>
      <c r="J3131" s="1394"/>
      <c r="K3131" s="1394"/>
      <c r="L3131" s="1394"/>
      <c r="M3131" s="1388"/>
      <c r="N3131" s="1560" t="str">
        <f>AB3110</f>
        <v/>
      </c>
      <c r="O3131" s="1403"/>
      <c r="P3131" s="1403"/>
      <c r="Q3131" s="1403"/>
      <c r="R3131" s="1403"/>
      <c r="S3131" s="1403"/>
      <c r="T3131" s="1268"/>
      <c r="U3131" s="1268"/>
      <c r="V3131" s="1268"/>
      <c r="W3131" s="989"/>
      <c r="X3131" s="1251"/>
      <c r="AJ3131" s="1298"/>
      <c r="AL3131" s="20"/>
    </row>
    <row r="3132" spans="1:38" s="1269" customFormat="1" ht="15">
      <c r="A3132" s="1704">
        <f>IF(G3110="",0,1)</f>
        <v>0</v>
      </c>
      <c r="B3132" s="1629"/>
      <c r="C3132" s="1283"/>
      <c r="D3132" s="1548"/>
      <c r="E3132" s="1474" t="str">
        <f t="shared" si="297"/>
        <v/>
      </c>
      <c r="F3132" s="1789"/>
      <c r="G3132" s="1393" t="str">
        <f>G$87</f>
        <v>Etanchéité</v>
      </c>
      <c r="H3132" s="1393"/>
      <c r="I3132" s="1394"/>
      <c r="J3132" s="1394"/>
      <c r="K3132" s="1394"/>
      <c r="L3132" s="1394"/>
      <c r="M3132" s="1388"/>
      <c r="N3132" s="1560" t="str">
        <f>AC3110</f>
        <v/>
      </c>
      <c r="O3132" s="1403"/>
      <c r="P3132" s="1403"/>
      <c r="Q3132" s="1403"/>
      <c r="R3132" s="1403"/>
      <c r="S3132" s="1403"/>
      <c r="T3132" s="1268"/>
      <c r="U3132" s="1268"/>
      <c r="V3132" s="1268"/>
      <c r="W3132" s="989"/>
      <c r="X3132" s="1251"/>
      <c r="AJ3132" s="1298"/>
      <c r="AL3132" s="20"/>
    </row>
    <row r="3133" spans="1:38" s="1269" customFormat="1" ht="15">
      <c r="A3133" s="1704">
        <f>IF(G3110="",0,1)</f>
        <v>0</v>
      </c>
      <c r="B3133" s="1629"/>
      <c r="C3133" s="1283"/>
      <c r="D3133" s="1548"/>
      <c r="E3133" s="1474" t="str">
        <f t="shared" si="297"/>
        <v/>
      </c>
      <c r="F3133" s="1789"/>
      <c r="G3133" s="1393" t="str">
        <f>G$88</f>
        <v>Gestion climatique</v>
      </c>
      <c r="H3133" s="1393"/>
      <c r="I3133" s="1394"/>
      <c r="J3133" s="1394"/>
      <c r="K3133" s="1394"/>
      <c r="L3133" s="1394"/>
      <c r="M3133" s="1388"/>
      <c r="N3133" s="1560" t="str">
        <f>AD3110</f>
        <v/>
      </c>
      <c r="O3133" s="1403"/>
      <c r="P3133" s="1403"/>
      <c r="Q3133" s="1403"/>
      <c r="R3133" s="1403"/>
      <c r="S3133" s="1403"/>
      <c r="T3133" s="1268"/>
      <c r="U3133" s="1268"/>
      <c r="V3133" s="1268"/>
      <c r="W3133" s="989"/>
      <c r="X3133" s="1251"/>
      <c r="AJ3133" s="1298"/>
      <c r="AL3133" s="20"/>
    </row>
    <row r="3134" spans="1:38" s="1269" customFormat="1" ht="15">
      <c r="A3134" s="1704">
        <f>IF(G3110="",0,1)</f>
        <v>0</v>
      </c>
      <c r="B3134" s="1629"/>
      <c r="C3134" s="1283"/>
      <c r="D3134" s="1548"/>
      <c r="E3134" s="1474" t="str">
        <f t="shared" si="297"/>
        <v/>
      </c>
      <c r="F3134" s="1789"/>
      <c r="G3134" s="1265"/>
      <c r="H3134" s="1265"/>
      <c r="I3134" s="1266"/>
      <c r="J3134" s="1266"/>
      <c r="K3134" s="1266"/>
      <c r="L3134" s="1266"/>
      <c r="M3134" s="1405"/>
      <c r="N3134" s="1268"/>
      <c r="O3134" s="1268"/>
      <c r="P3134" s="1268"/>
      <c r="Q3134" s="1268"/>
      <c r="R3134" s="1268"/>
      <c r="S3134" s="1268"/>
      <c r="T3134" s="1268"/>
      <c r="U3134" s="1268"/>
      <c r="V3134" s="1268"/>
      <c r="W3134" s="989"/>
      <c r="X3134" s="1251"/>
      <c r="AJ3134" s="1298"/>
      <c r="AL3134" s="20"/>
    </row>
    <row r="3135" spans="1:38" s="1269" customFormat="1" ht="15">
      <c r="A3135" s="1704">
        <f>IF(G3110="",0,1)</f>
        <v>0</v>
      </c>
      <c r="B3135" s="1629"/>
      <c r="C3135" s="1283"/>
      <c r="D3135" s="1548"/>
      <c r="E3135" s="1474" t="str">
        <f t="shared" si="297"/>
        <v/>
      </c>
      <c r="F3135" s="1789"/>
      <c r="G3135" s="1406"/>
      <c r="H3135" s="1266"/>
      <c r="I3135" s="1266"/>
      <c r="J3135" s="1266"/>
      <c r="K3135" s="1266"/>
      <c r="L3135" s="1266"/>
      <c r="M3135" s="1399"/>
      <c r="N3135" s="1268"/>
      <c r="O3135" s="1268"/>
      <c r="P3135" s="1268"/>
      <c r="Q3135" s="1268"/>
      <c r="R3135" s="1268"/>
      <c r="S3135" s="1268"/>
      <c r="T3135" s="1268"/>
      <c r="U3135" s="1268"/>
      <c r="V3135" s="1268"/>
      <c r="W3135" s="989"/>
      <c r="X3135" s="1251"/>
      <c r="AJ3135" s="1298"/>
      <c r="AL3135" s="20"/>
    </row>
    <row r="3136" spans="1:38" s="1269" customFormat="1" ht="15">
      <c r="A3136" s="1704">
        <f>IF(G3110="",0,1)</f>
        <v>0</v>
      </c>
      <c r="B3136" s="1629"/>
      <c r="C3136" s="1283"/>
      <c r="D3136" s="1548"/>
      <c r="E3136" s="1474" t="str">
        <f t="shared" si="297"/>
        <v/>
      </c>
      <c r="F3136" s="1789"/>
      <c r="G3136" s="1406"/>
      <c r="H3136" s="1266"/>
      <c r="I3136" s="1266"/>
      <c r="J3136" s="1266"/>
      <c r="K3136" s="1266"/>
      <c r="L3136" s="1266"/>
      <c r="M3136" s="1399"/>
      <c r="N3136" s="1268"/>
      <c r="O3136" s="1268"/>
      <c r="P3136" s="1268"/>
      <c r="Q3136" s="1268"/>
      <c r="R3136" s="1268"/>
      <c r="S3136" s="1268"/>
      <c r="T3136" s="1268"/>
      <c r="U3136" s="1268"/>
      <c r="V3136" s="1268"/>
      <c r="W3136" s="989"/>
      <c r="X3136" s="1251"/>
      <c r="AJ3136" s="1298"/>
      <c r="AL3136" s="20"/>
    </row>
    <row r="3137" spans="1:38" s="1269" customFormat="1" ht="15">
      <c r="A3137" s="1704">
        <f>IF(G3110="",0,1)</f>
        <v>0</v>
      </c>
      <c r="B3137" s="1629"/>
      <c r="C3137" s="1283"/>
      <c r="D3137" s="1548"/>
      <c r="E3137" s="1474" t="str">
        <f t="shared" si="297"/>
        <v/>
      </c>
      <c r="F3137" s="1789"/>
      <c r="G3137" s="1406"/>
      <c r="H3137" s="1266"/>
      <c r="I3137" s="1266"/>
      <c r="J3137" s="1266"/>
      <c r="K3137" s="1266"/>
      <c r="L3137" s="1266"/>
      <c r="M3137" s="1399"/>
      <c r="N3137" s="1268"/>
      <c r="O3137" s="1268"/>
      <c r="P3137" s="1268"/>
      <c r="Q3137" s="1268"/>
      <c r="R3137" s="1268"/>
      <c r="S3137" s="1268"/>
      <c r="T3137" s="1268"/>
      <c r="U3137" s="1268"/>
      <c r="V3137" s="1268"/>
      <c r="W3137" s="989"/>
      <c r="X3137" s="1251"/>
      <c r="AJ3137" s="1298"/>
      <c r="AL3137" s="20"/>
    </row>
    <row r="3138" spans="1:38" s="1292" customFormat="1" ht="17.25" customHeight="1">
      <c r="A3138" s="1704">
        <f>IF(G3110="",0,1)</f>
        <v>0</v>
      </c>
      <c r="B3138" s="1629"/>
      <c r="C3138" s="1283"/>
      <c r="D3138" s="677"/>
      <c r="E3138" s="1474" t="str">
        <f t="shared" si="297"/>
        <v/>
      </c>
      <c r="F3138" s="1789"/>
      <c r="G3138" s="779"/>
      <c r="H3138" s="779"/>
      <c r="I3138" s="779"/>
      <c r="J3138" s="779"/>
      <c r="K3138" s="779"/>
      <c r="L3138" s="779"/>
      <c r="M3138" s="779"/>
      <c r="N3138" s="779"/>
      <c r="O3138" s="779"/>
      <c r="P3138" s="779"/>
      <c r="Q3138" s="779"/>
      <c r="R3138" s="779"/>
      <c r="S3138" s="779"/>
      <c r="T3138" s="779"/>
      <c r="U3138" s="2167"/>
      <c r="V3138" s="2167"/>
      <c r="W3138" s="989"/>
    </row>
    <row r="3139" spans="1:38" s="1292" customFormat="1" ht="21.75" customHeight="1" thickBot="1">
      <c r="A3139" s="1704">
        <f>IF(G3110="",0,1)</f>
        <v>0</v>
      </c>
      <c r="B3139" s="1629"/>
      <c r="C3139" s="1283"/>
      <c r="D3139" s="677"/>
      <c r="E3139" s="1474" t="str">
        <f t="shared" si="297"/>
        <v/>
      </c>
      <c r="F3139" s="1789"/>
      <c r="G3139" s="777" t="str">
        <f>CONCATENATE(G3110, G$40)</f>
        <v>: Recommandations spécifiques d'investissement</v>
      </c>
      <c r="H3139" s="777"/>
      <c r="I3139" s="777"/>
      <c r="J3139" s="777"/>
      <c r="K3139" s="777"/>
      <c r="L3139" s="777"/>
      <c r="M3139" s="777"/>
      <c r="N3139" s="777"/>
      <c r="O3139" s="777"/>
      <c r="P3139" s="777"/>
      <c r="Q3139" s="777"/>
      <c r="R3139" s="777"/>
      <c r="S3139" s="777"/>
      <c r="T3139" s="777"/>
      <c r="U3139" s="1410"/>
      <c r="V3139" s="1410"/>
      <c r="W3139" s="1410"/>
      <c r="X3139" s="1410"/>
    </row>
    <row r="3140" spans="1:38" s="1292" customFormat="1" ht="21.75" customHeight="1">
      <c r="A3140" s="1704">
        <f>IF(G3110="",0,1)</f>
        <v>0</v>
      </c>
      <c r="B3140" s="1629"/>
      <c r="C3140" s="1283"/>
      <c r="D3140" s="677"/>
      <c r="E3140" s="1474" t="str">
        <f t="shared" si="297"/>
        <v/>
      </c>
      <c r="F3140" s="1789"/>
      <c r="G3140" s="779"/>
      <c r="H3140" s="779"/>
      <c r="I3140" s="779"/>
      <c r="J3140" s="779"/>
      <c r="K3140" s="779"/>
      <c r="L3140" s="779"/>
      <c r="M3140" s="779"/>
      <c r="N3140" s="779"/>
      <c r="O3140" s="779"/>
      <c r="P3140" s="779"/>
      <c r="Q3140" s="779"/>
      <c r="R3140" s="779"/>
      <c r="S3140" s="779"/>
      <c r="T3140" s="779"/>
      <c r="U3140" s="1423"/>
      <c r="V3140" s="1423"/>
      <c r="W3140" s="1423"/>
      <c r="AG3140" s="1292" t="s">
        <v>242</v>
      </c>
      <c r="AI3140" s="1292" t="s">
        <v>872</v>
      </c>
    </row>
    <row r="3141" spans="1:38" s="1292" customFormat="1" ht="16" customHeight="1">
      <c r="A3141" s="1704">
        <f>IF(G3110="",0,1)</f>
        <v>0</v>
      </c>
      <c r="B3141" s="1629"/>
      <c r="C3141" s="1283"/>
      <c r="D3141" s="677"/>
      <c r="E3141" s="1474" t="str">
        <f t="shared" si="297"/>
        <v/>
      </c>
      <c r="F3141" s="1789"/>
      <c r="G3141" s="1309" t="str">
        <f>G$96</f>
        <v>Elément</v>
      </c>
      <c r="H3141" s="1309"/>
      <c r="I3141" s="1309"/>
      <c r="J3141" s="1309"/>
      <c r="K3141" s="1309" t="str">
        <f>K$96</f>
        <v>Mesure</v>
      </c>
      <c r="L3141" s="1309"/>
      <c r="M3141" s="1309"/>
      <c r="N3141" s="1309"/>
      <c r="O3141" s="1309"/>
      <c r="P3141" s="1309"/>
      <c r="Q3141" s="1309"/>
      <c r="R3141" s="1309" t="str">
        <f>R$96</f>
        <v>Réalisation</v>
      </c>
      <c r="S3141" s="1310" t="str">
        <f>S$96</f>
        <v>Economie</v>
      </c>
      <c r="T3141" s="1310"/>
      <c r="U3141" s="2180" t="s">
        <v>74</v>
      </c>
      <c r="V3141" s="2180"/>
      <c r="W3141" s="2180"/>
      <c r="X3141" s="1310" t="str">
        <f>X$96</f>
        <v>Economies</v>
      </c>
      <c r="AA3141" s="101" t="s">
        <v>903</v>
      </c>
      <c r="AD3141" s="101" t="s">
        <v>902</v>
      </c>
      <c r="AG3141" s="101" t="s">
        <v>532</v>
      </c>
      <c r="AI3141" s="101" t="s">
        <v>902</v>
      </c>
    </row>
    <row r="3142" spans="1:38" s="1292" customFormat="1" ht="16" customHeight="1">
      <c r="A3142" s="1704">
        <f>IF(G3110="",0,1)</f>
        <v>0</v>
      </c>
      <c r="B3142" s="1629"/>
      <c r="C3142" s="1283"/>
      <c r="D3142" s="677"/>
      <c r="E3142" s="1474" t="str">
        <f t="shared" si="297"/>
        <v/>
      </c>
      <c r="F3142" s="1789"/>
      <c r="G3142" s="1311"/>
      <c r="H3142" s="1311"/>
      <c r="I3142" s="1311"/>
      <c r="J3142" s="1311"/>
      <c r="K3142" s="1311"/>
      <c r="L3142" s="1311"/>
      <c r="M3142" s="1311"/>
      <c r="N3142" s="1311"/>
      <c r="O3142" s="1311"/>
      <c r="P3142" s="1311"/>
      <c r="Q3142" s="1311"/>
      <c r="R3142" s="1311"/>
      <c r="S3142" s="1312" t="str">
        <f>S$97</f>
        <v>calculée</v>
      </c>
      <c r="T3142" s="1312"/>
      <c r="U3142" s="1312"/>
      <c r="V3142" s="1312"/>
      <c r="W3142" s="1312"/>
      <c r="X3142" s="1312" t="str">
        <f>X$97</f>
        <v>des mesures</v>
      </c>
      <c r="Z3142" s="2165" t="s">
        <v>594</v>
      </c>
      <c r="AA3142" s="2165" t="str">
        <f>$R$40</f>
        <v>d'ici à 4 ans</v>
      </c>
      <c r="AB3142" s="2165" t="str">
        <f>$R$41</f>
        <v>d'ici à 8 ans</v>
      </c>
      <c r="AD3142" s="2165" t="str">
        <f>$R$40</f>
        <v>d'ici à 4 ans</v>
      </c>
      <c r="AE3142" s="2165" t="str">
        <f>$R$41</f>
        <v>d'ici à 8 ans</v>
      </c>
      <c r="AG3142" s="2165" t="str">
        <f>$R$40</f>
        <v>d'ici à 4 ans</v>
      </c>
      <c r="AH3142" s="2165" t="str">
        <f>$R$41</f>
        <v>d'ici à 8 ans</v>
      </c>
      <c r="AI3142" s="2165" t="str">
        <f>$R$40</f>
        <v>d'ici à 4 ans</v>
      </c>
      <c r="AJ3142" s="2165" t="str">
        <f>$R$41</f>
        <v>d'ici à 8 ans</v>
      </c>
    </row>
    <row r="3143" spans="1:38" s="1292" customFormat="1" ht="16" customHeight="1">
      <c r="A3143" s="1704">
        <f>IF(G3110="",0,1)</f>
        <v>0</v>
      </c>
      <c r="B3143" s="1629"/>
      <c r="C3143" s="1283"/>
      <c r="D3143" s="677"/>
      <c r="E3143" s="1474" t="str">
        <f t="shared" ref="E3143:E3174" si="298">IF((SUM(A3143:C3143))&gt;0,G$42,"")</f>
        <v/>
      </c>
      <c r="F3143" s="1789"/>
      <c r="G3143" s="1311"/>
      <c r="H3143" s="1311"/>
      <c r="I3143" s="1311"/>
      <c r="J3143" s="1311"/>
      <c r="K3143" s="1311"/>
      <c r="L3143" s="1311"/>
      <c r="M3143" s="1311"/>
      <c r="N3143" s="1311"/>
      <c r="O3143" s="1311"/>
      <c r="P3143" s="1311"/>
      <c r="Q3143" s="1311"/>
      <c r="R3143" s="1311"/>
      <c r="S3143" s="1312"/>
      <c r="T3143" s="1312"/>
      <c r="U3143" s="1312"/>
      <c r="V3143" s="1312"/>
      <c r="W3143" s="1312"/>
      <c r="X3143" s="1312" t="str">
        <f>X$98</f>
        <v>choisies</v>
      </c>
      <c r="Z3143" s="2165"/>
      <c r="AA3143" s="2165"/>
      <c r="AB3143" s="2165"/>
      <c r="AD3143" s="2165"/>
      <c r="AE3143" s="2165"/>
      <c r="AG3143" s="2165"/>
      <c r="AH3143" s="2165"/>
      <c r="AI3143" s="2165"/>
      <c r="AJ3143" s="2165"/>
    </row>
    <row r="3144" spans="1:38" s="1292" customFormat="1" ht="16" customHeight="1">
      <c r="A3144" s="1704">
        <f>IF(G3110="",0,1)</f>
        <v>0</v>
      </c>
      <c r="B3144" s="1629"/>
      <c r="C3144" s="1283"/>
      <c r="D3144" s="677"/>
      <c r="E3144" s="1474" t="str">
        <f t="shared" si="298"/>
        <v/>
      </c>
      <c r="F3144" s="1789"/>
      <c r="G3144" s="1313"/>
      <c r="H3144" s="1313"/>
      <c r="I3144" s="1313"/>
      <c r="J3144" s="1313"/>
      <c r="K3144" s="1313"/>
      <c r="L3144" s="1313"/>
      <c r="M3144" s="1313"/>
      <c r="N3144" s="1313"/>
      <c r="O3144" s="1313"/>
      <c r="P3144" s="1313"/>
      <c r="Q3144" s="1313"/>
      <c r="R3144" s="1313"/>
      <c r="S3144" s="1314" t="s">
        <v>5</v>
      </c>
      <c r="T3144" s="1314"/>
      <c r="U3144" s="2181" t="str">
        <f>U$99</f>
        <v>[oui/non]</v>
      </c>
      <c r="V3144" s="2181"/>
      <c r="W3144" s="2181"/>
      <c r="X3144" s="1314" t="s">
        <v>5</v>
      </c>
      <c r="Z3144" s="2165"/>
      <c r="AA3144" s="2165"/>
      <c r="AB3144" s="2165"/>
      <c r="AD3144" s="2165"/>
      <c r="AE3144" s="2165"/>
      <c r="AG3144" s="2165"/>
      <c r="AH3144" s="2165"/>
      <c r="AI3144" s="2165"/>
      <c r="AJ3144" s="2165"/>
    </row>
    <row r="3145" spans="1:38" s="1292" customFormat="1" ht="16" customHeight="1">
      <c r="A3145" s="1704">
        <f>IF(G3110="",0,1)</f>
        <v>0</v>
      </c>
      <c r="B3145" s="1629"/>
      <c r="C3145" s="1283"/>
      <c r="D3145" s="677"/>
      <c r="E3145" s="1474" t="str">
        <f t="shared" si="298"/>
        <v/>
      </c>
      <c r="F3145" s="1789"/>
      <c r="G3145" s="1311"/>
      <c r="H3145" s="1311"/>
      <c r="I3145" s="1311"/>
      <c r="J3145" s="1311"/>
      <c r="K3145" s="1311"/>
      <c r="L3145" s="1311"/>
      <c r="M3145" s="1311"/>
      <c r="N3145" s="1311"/>
      <c r="O3145" s="1311"/>
      <c r="P3145" s="1311"/>
      <c r="Q3145" s="1311"/>
      <c r="R3145" s="1311"/>
      <c r="T3145" s="1312"/>
      <c r="U3145" s="1312"/>
      <c r="V3145" s="1312"/>
      <c r="Z3145" s="2165"/>
      <c r="AA3145" s="2165"/>
      <c r="AB3145" s="2165"/>
      <c r="AD3145" s="2165"/>
      <c r="AE3145" s="2165"/>
      <c r="AG3145" s="2165"/>
      <c r="AH3145" s="2165"/>
      <c r="AI3145" s="2165"/>
      <c r="AJ3145" s="2165"/>
    </row>
    <row r="3146" spans="1:38" s="1292" customFormat="1" ht="12" customHeight="1">
      <c r="A3146" s="1704">
        <f>IF(G3110="",0,1)</f>
        <v>0</v>
      </c>
      <c r="B3146" s="1629"/>
      <c r="C3146" s="1283"/>
      <c r="D3146" s="677"/>
      <c r="E3146" s="1474" t="str">
        <f t="shared" si="298"/>
        <v/>
      </c>
      <c r="F3146" s="1789"/>
      <c r="G3146" s="1315"/>
      <c r="H3146" s="1315"/>
      <c r="I3146" s="1315"/>
      <c r="J3146" s="1315"/>
      <c r="K3146" s="1315"/>
      <c r="L3146" s="1315"/>
      <c r="M3146" s="1315"/>
      <c r="N3146" s="1315"/>
      <c r="O3146" s="1315"/>
      <c r="P3146" s="1315"/>
      <c r="Q3146" s="1315"/>
      <c r="R3146" s="1315"/>
      <c r="S3146" s="1315"/>
      <c r="T3146" s="1315"/>
      <c r="U3146" s="1312"/>
      <c r="V3146" s="1315"/>
      <c r="W3146" s="1315"/>
      <c r="X3146" s="1315"/>
      <c r="Z3146" s="2165"/>
      <c r="AA3146" s="2165"/>
      <c r="AB3146" s="2165"/>
      <c r="AD3146" s="2165"/>
      <c r="AE3146" s="2165"/>
      <c r="AG3146" s="2165"/>
      <c r="AH3146" s="2165"/>
      <c r="AI3146" s="2165"/>
      <c r="AJ3146" s="2165"/>
    </row>
    <row r="3147" spans="1:38" s="737" customFormat="1" ht="17" customHeight="1">
      <c r="A3147" s="1704">
        <f>IF(G3110="",0,1)</f>
        <v>0</v>
      </c>
      <c r="B3147" s="1655"/>
      <c r="C3147" s="1283"/>
      <c r="D3147" s="1561"/>
      <c r="E3147" s="1474" t="str">
        <f t="shared" si="298"/>
        <v/>
      </c>
      <c r="F3147" s="1789"/>
      <c r="G3147" s="1316"/>
      <c r="H3147" s="1317" t="str">
        <f>H$102</f>
        <v>Ecran thermique</v>
      </c>
      <c r="I3147" s="1317"/>
      <c r="J3147" s="1317"/>
      <c r="K3147" s="2173" t="str">
        <f>AF3110</f>
        <v/>
      </c>
      <c r="L3147" s="2173"/>
      <c r="M3147" s="2173"/>
      <c r="N3147" s="2173"/>
      <c r="O3147" s="2173"/>
      <c r="P3147" s="2173"/>
      <c r="Q3147" s="2173"/>
      <c r="R3147" s="1318" t="str">
        <f>IF(S3147=0,"",IF(BC3110=Q$40,R$40,R$41))</f>
        <v>d'ici à 8 ans</v>
      </c>
      <c r="S3147" s="1319" t="str">
        <f>AT3110</f>
        <v/>
      </c>
      <c r="T3147" s="1319"/>
      <c r="U3147" s="1319"/>
      <c r="V3147" s="527"/>
      <c r="W3147" s="1320"/>
      <c r="X3147" s="1319" t="str">
        <f>IF(V3147=V$41,0,S3147)</f>
        <v/>
      </c>
      <c r="Z3147" s="1321">
        <f>IF(S3147=0,1,IF(V3147=V$41,2,3))</f>
        <v>3</v>
      </c>
      <c r="AA3147" s="1322">
        <f>IF(R3147=AA3142,S3147,0)</f>
        <v>0</v>
      </c>
      <c r="AB3147" s="1322" t="str">
        <f>IF(R3147=AB3142,S3147,0)</f>
        <v/>
      </c>
      <c r="AC3147" s="1292"/>
      <c r="AD3147" s="1322">
        <f>IF(R3147=AD3142,X3147,0)</f>
        <v>0</v>
      </c>
      <c r="AE3147" s="1322" t="str">
        <f>IF(R3147=AE3142,X3147,0)</f>
        <v/>
      </c>
      <c r="AF3147" s="40"/>
      <c r="AG3147" s="1322">
        <f>AD3147</f>
        <v>0</v>
      </c>
      <c r="AH3147" s="1562" t="str">
        <f>AE3147</f>
        <v/>
      </c>
      <c r="AI3147" s="1563">
        <f>IF(W3147=AI3142,AC3147,0)</f>
        <v>0</v>
      </c>
      <c r="AJ3147" s="1563">
        <f>IF(W3147=AJ3142,AC3147,0)</f>
        <v>0</v>
      </c>
      <c r="AK3147" s="40"/>
      <c r="AL3147" s="40"/>
    </row>
    <row r="3148" spans="1:38" s="737" customFormat="1" ht="47" customHeight="1">
      <c r="A3148" s="1704">
        <f>IF(G3110="",0,1)</f>
        <v>0</v>
      </c>
      <c r="B3148" s="1655"/>
      <c r="C3148" s="1283"/>
      <c r="D3148" s="1561"/>
      <c r="E3148" s="1474" t="str">
        <f t="shared" si="298"/>
        <v/>
      </c>
      <c r="F3148" s="1789"/>
      <c r="G3148" s="1323"/>
      <c r="H3148" s="1324"/>
      <c r="I3148" s="1324"/>
      <c r="J3148" s="1324"/>
      <c r="K3148" s="2174"/>
      <c r="L3148" s="2174"/>
      <c r="M3148" s="2174"/>
      <c r="N3148" s="2174"/>
      <c r="O3148" s="2174"/>
      <c r="P3148" s="2174"/>
      <c r="Q3148" s="2174"/>
      <c r="R3148" s="1325"/>
      <c r="S3148" s="1326"/>
      <c r="T3148" s="1326"/>
      <c r="U3148" s="1326"/>
      <c r="V3148" s="1326"/>
      <c r="W3148" s="1326"/>
      <c r="X3148" s="1326"/>
      <c r="AC3148" s="1292"/>
      <c r="AF3148" s="40"/>
      <c r="AI3148" s="1443"/>
      <c r="AJ3148" s="1443"/>
      <c r="AK3148" s="40"/>
      <c r="AL3148" s="40"/>
    </row>
    <row r="3149" spans="1:38" s="737" customFormat="1" ht="17" customHeight="1">
      <c r="A3149" s="1704">
        <f>IF(G3110="",0,1)</f>
        <v>0</v>
      </c>
      <c r="B3149" s="1655"/>
      <c r="C3149" s="1283"/>
      <c r="D3149" s="1561"/>
      <c r="E3149" s="1474" t="str">
        <f t="shared" si="298"/>
        <v/>
      </c>
      <c r="F3149" s="1789"/>
      <c r="G3149" s="1316"/>
      <c r="H3149" s="1317" t="str">
        <f>H$104</f>
        <v>Toit</v>
      </c>
      <c r="I3149" s="1317"/>
      <c r="J3149" s="1317"/>
      <c r="K3149" s="2173" t="str">
        <f>AG3110</f>
        <v/>
      </c>
      <c r="L3149" s="2173"/>
      <c r="M3149" s="2173"/>
      <c r="N3149" s="2173"/>
      <c r="O3149" s="2173"/>
      <c r="P3149" s="2173"/>
      <c r="Q3149" s="2173"/>
      <c r="R3149" s="1318" t="str">
        <f>IF(S3149=0,"",IF(BD3110=Q$40,R$40,R$41))</f>
        <v>d'ici à 8 ans</v>
      </c>
      <c r="S3149" s="1327" t="str">
        <f>AU3110</f>
        <v/>
      </c>
      <c r="T3149" s="1327"/>
      <c r="U3149" s="1327"/>
      <c r="V3149" s="527"/>
      <c r="W3149" s="1320"/>
      <c r="X3149" s="1319" t="str">
        <f>IF(V3149=V$41,0,S3149)</f>
        <v/>
      </c>
      <c r="Z3149" s="1328">
        <f>IF(S3149=0,1,IF(V3149=V$41,2,3))</f>
        <v>3</v>
      </c>
      <c r="AA3149" s="1322">
        <f>IF(R3149=AA3142,S3149,0)</f>
        <v>0</v>
      </c>
      <c r="AB3149" s="1322" t="str">
        <f>IF(R3149=AB3142,S3149,0)</f>
        <v/>
      </c>
      <c r="AC3149" s="1292"/>
      <c r="AD3149" s="1322">
        <f>IF(R3149=AD3142,X3149,0)</f>
        <v>0</v>
      </c>
      <c r="AE3149" s="1322" t="str">
        <f>IF(R3149=AE3142,X3149,0)</f>
        <v/>
      </c>
      <c r="AF3149" s="40"/>
      <c r="AG3149" s="1322">
        <f>AD3149</f>
        <v>0</v>
      </c>
      <c r="AH3149" s="1562" t="str">
        <f>AE3149</f>
        <v/>
      </c>
      <c r="AI3149" s="1563">
        <f>IF(W3149=AI3142,AC3149,0)</f>
        <v>0</v>
      </c>
      <c r="AJ3149" s="1563">
        <f>IF(W3149=AJ3142,AC3149,0)</f>
        <v>0</v>
      </c>
      <c r="AK3149" s="40"/>
      <c r="AL3149" s="40"/>
    </row>
    <row r="3150" spans="1:38" s="737" customFormat="1" ht="92" customHeight="1">
      <c r="A3150" s="1704">
        <f>IF(G3110="",0,1)</f>
        <v>0</v>
      </c>
      <c r="B3150" s="1655"/>
      <c r="C3150" s="1283"/>
      <c r="D3150" s="1561"/>
      <c r="E3150" s="1474" t="str">
        <f t="shared" si="298"/>
        <v/>
      </c>
      <c r="F3150" s="1789"/>
      <c r="G3150" s="1323"/>
      <c r="H3150" s="1324"/>
      <c r="I3150" s="1324"/>
      <c r="J3150" s="1324"/>
      <c r="K3150" s="2174"/>
      <c r="L3150" s="2174"/>
      <c r="M3150" s="2174"/>
      <c r="N3150" s="2174"/>
      <c r="O3150" s="2174"/>
      <c r="P3150" s="2174"/>
      <c r="Q3150" s="2174"/>
      <c r="R3150" s="1325"/>
      <c r="S3150" s="1326"/>
      <c r="T3150" s="1326"/>
      <c r="U3150" s="1326"/>
      <c r="V3150" s="1326"/>
      <c r="W3150" s="1326"/>
      <c r="X3150" s="1326"/>
      <c r="AC3150" s="1292"/>
      <c r="AF3150" s="40"/>
      <c r="AI3150" s="1443"/>
      <c r="AJ3150" s="1443"/>
      <c r="AK3150" s="40"/>
      <c r="AL3150" s="40"/>
    </row>
    <row r="3151" spans="1:38" s="737" customFormat="1" ht="17" customHeight="1">
      <c r="A3151" s="1704">
        <f>IF(G3110="",0,1)</f>
        <v>0</v>
      </c>
      <c r="B3151" s="1655"/>
      <c r="C3151" s="1283"/>
      <c r="D3151" s="1561"/>
      <c r="E3151" s="1474" t="str">
        <f t="shared" si="298"/>
        <v/>
      </c>
      <c r="F3151" s="1789"/>
      <c r="G3151" s="1316"/>
      <c r="H3151" s="1317" t="str">
        <f>H$106</f>
        <v>Parois latérales et pignons</v>
      </c>
      <c r="I3151" s="1317"/>
      <c r="J3151" s="1317"/>
      <c r="K3151" s="2173" t="str">
        <f>AH3110</f>
        <v/>
      </c>
      <c r="L3151" s="2173"/>
      <c r="M3151" s="2173"/>
      <c r="N3151" s="2173"/>
      <c r="O3151" s="2173"/>
      <c r="P3151" s="2173"/>
      <c r="Q3151" s="2173"/>
      <c r="R3151" s="1318" t="str">
        <f>IF(S3151=0,"",IF(BE3110=Q$40,R$40,R$41))</f>
        <v>d'ici à 8 ans</v>
      </c>
      <c r="S3151" s="1327" t="str">
        <f>AV3110</f>
        <v/>
      </c>
      <c r="T3151" s="1327"/>
      <c r="U3151" s="1327"/>
      <c r="V3151" s="527"/>
      <c r="W3151" s="1320"/>
      <c r="X3151" s="1319" t="str">
        <f>IF(V3151=V$41,0,S3151)</f>
        <v/>
      </c>
      <c r="Z3151" s="1328">
        <f>IF(S3151=0,1,IF(V3151=V$41,2,3))</f>
        <v>3</v>
      </c>
      <c r="AA3151" s="1322">
        <f>IF(R3151=AA3142,S3151,0)</f>
        <v>0</v>
      </c>
      <c r="AB3151" s="1322" t="str">
        <f>IF(R3151=AB3142,S3151,0)</f>
        <v/>
      </c>
      <c r="AC3151" s="1292"/>
      <c r="AD3151" s="1322">
        <f>IF(R3151=AD3142,X3151,0)</f>
        <v>0</v>
      </c>
      <c r="AE3151" s="1322" t="str">
        <f>IF(R3151=AE3142,X3151,0)</f>
        <v/>
      </c>
      <c r="AF3151" s="40"/>
      <c r="AG3151" s="1322">
        <f>AD3151</f>
        <v>0</v>
      </c>
      <c r="AH3151" s="1562" t="str">
        <f>AE3151</f>
        <v/>
      </c>
      <c r="AI3151" s="1563">
        <f>IF(W3151=AI3142,AC3151,0)</f>
        <v>0</v>
      </c>
      <c r="AJ3151" s="1563">
        <f>IF(W3151=AJ3142,AC3151,0)</f>
        <v>0</v>
      </c>
      <c r="AK3151" s="40"/>
      <c r="AL3151" s="40"/>
    </row>
    <row r="3152" spans="1:38" s="737" customFormat="1" ht="34" customHeight="1">
      <c r="A3152" s="1704">
        <f>IF(G3110="",0,1)</f>
        <v>0</v>
      </c>
      <c r="B3152" s="1655"/>
      <c r="C3152" s="1283"/>
      <c r="D3152" s="1561"/>
      <c r="E3152" s="1474" t="str">
        <f t="shared" si="298"/>
        <v/>
      </c>
      <c r="F3152" s="1789"/>
      <c r="G3152" s="1323"/>
      <c r="H3152" s="1324"/>
      <c r="I3152" s="1324"/>
      <c r="J3152" s="1324"/>
      <c r="K3152" s="2174"/>
      <c r="L3152" s="2174"/>
      <c r="M3152" s="2174"/>
      <c r="N3152" s="2174"/>
      <c r="O3152" s="2174"/>
      <c r="P3152" s="2174"/>
      <c r="Q3152" s="2174"/>
      <c r="R3152" s="1325"/>
      <c r="S3152" s="1326"/>
      <c r="T3152" s="1326"/>
      <c r="U3152" s="1326"/>
      <c r="V3152" s="1326"/>
      <c r="W3152" s="1326"/>
      <c r="X3152" s="1326"/>
      <c r="AC3152" s="1292"/>
      <c r="AI3152" s="1443"/>
      <c r="AJ3152" s="1443"/>
      <c r="AK3152" s="40"/>
      <c r="AL3152" s="40"/>
    </row>
    <row r="3153" spans="1:38" s="737" customFormat="1" ht="17" customHeight="1">
      <c r="A3153" s="1704">
        <f>IF(G3110="",0,1)</f>
        <v>0</v>
      </c>
      <c r="B3153" s="1655"/>
      <c r="C3153" s="1283"/>
      <c r="D3153" s="1561"/>
      <c r="E3153" s="1474" t="str">
        <f t="shared" si="298"/>
        <v/>
      </c>
      <c r="F3153" s="1789"/>
      <c r="G3153" s="1316"/>
      <c r="H3153" s="1317" t="str">
        <f>H$108</f>
        <v>Etanchéité</v>
      </c>
      <c r="I3153" s="1317"/>
      <c r="J3153" s="1317"/>
      <c r="K3153" s="2173" t="str">
        <f>AI3110</f>
        <v/>
      </c>
      <c r="L3153" s="2173"/>
      <c r="M3153" s="2173"/>
      <c r="N3153" s="2173"/>
      <c r="O3153" s="2173"/>
      <c r="P3153" s="2173"/>
      <c r="Q3153" s="2173"/>
      <c r="R3153" s="1318" t="str">
        <f>IF(S3153=0,"",IF(BF3110=Q$40,R$40,R$41))</f>
        <v>d'ici à 8 ans</v>
      </c>
      <c r="S3153" s="1327" t="str">
        <f>AW3110</f>
        <v/>
      </c>
      <c r="T3153" s="1327"/>
      <c r="U3153" s="1327"/>
      <c r="V3153" s="527"/>
      <c r="W3153" s="1320"/>
      <c r="X3153" s="1319" t="str">
        <f>IF(V3153=V$41,0,S3153)</f>
        <v/>
      </c>
      <c r="Z3153" s="1328">
        <f>IF(S3153=0,1,IF(V3153=V$41,2,3))</f>
        <v>3</v>
      </c>
      <c r="AA3153" s="1322">
        <f>IF(R3153=AA3142,S3153,0)</f>
        <v>0</v>
      </c>
      <c r="AB3153" s="1322" t="str">
        <f>IF(R3153=AB3142,S3153,0)</f>
        <v/>
      </c>
      <c r="AC3153" s="1292"/>
      <c r="AD3153" s="1322">
        <f>IF(R3153=AD3142,X3153,0)</f>
        <v>0</v>
      </c>
      <c r="AE3153" s="1322" t="str">
        <f>IF(R3153=AE3142,X3153,0)</f>
        <v/>
      </c>
      <c r="AF3153" s="40"/>
      <c r="AG3153" s="1322">
        <f>AD3153</f>
        <v>0</v>
      </c>
      <c r="AH3153" s="1562" t="str">
        <f>AE3153</f>
        <v/>
      </c>
      <c r="AI3153" s="1563">
        <f>IF(W3153=AI3142,AC3153,0)</f>
        <v>0</v>
      </c>
      <c r="AJ3153" s="1563">
        <f>IF(W3153=AJ3142,AC3153,0)</f>
        <v>0</v>
      </c>
      <c r="AK3153" s="40"/>
      <c r="AL3153" s="40"/>
    </row>
    <row r="3154" spans="1:38" s="737" customFormat="1" ht="47" customHeight="1">
      <c r="A3154" s="1704">
        <f>IF(G3110="",0,1)</f>
        <v>0</v>
      </c>
      <c r="B3154" s="1655"/>
      <c r="C3154" s="1283"/>
      <c r="D3154" s="1561"/>
      <c r="E3154" s="1474" t="str">
        <f t="shared" si="298"/>
        <v/>
      </c>
      <c r="F3154" s="1789"/>
      <c r="G3154" s="1323"/>
      <c r="H3154" s="1324"/>
      <c r="I3154" s="1324"/>
      <c r="J3154" s="1324"/>
      <c r="K3154" s="2174"/>
      <c r="L3154" s="2174"/>
      <c r="M3154" s="2174"/>
      <c r="N3154" s="2174"/>
      <c r="O3154" s="2174"/>
      <c r="P3154" s="2174"/>
      <c r="Q3154" s="2174"/>
      <c r="R3154" s="1325"/>
      <c r="S3154" s="1326"/>
      <c r="T3154" s="1326"/>
      <c r="U3154" s="1326"/>
      <c r="V3154" s="1326"/>
      <c r="W3154" s="1326"/>
      <c r="X3154" s="1326"/>
      <c r="AC3154" s="1292"/>
      <c r="AE3154" s="40"/>
      <c r="AF3154" s="40"/>
      <c r="AH3154" s="40"/>
      <c r="AI3154" s="1443"/>
      <c r="AJ3154" s="44"/>
      <c r="AK3154" s="40"/>
      <c r="AL3154" s="40"/>
    </row>
    <row r="3155" spans="1:38" s="737" customFormat="1" ht="17" customHeight="1">
      <c r="A3155" s="1704">
        <f>IF(G3110="",0,1)</f>
        <v>0</v>
      </c>
      <c r="B3155" s="1655"/>
      <c r="C3155" s="1283"/>
      <c r="D3155" s="1561"/>
      <c r="E3155" s="1474" t="str">
        <f t="shared" si="298"/>
        <v/>
      </c>
      <c r="F3155" s="1789"/>
      <c r="G3155" s="1316"/>
      <c r="H3155" s="1317" t="str">
        <f>H$110</f>
        <v>Gestion du climat</v>
      </c>
      <c r="I3155" s="1317"/>
      <c r="J3155" s="1317"/>
      <c r="K3155" s="2173" t="str">
        <f>AJ3110</f>
        <v/>
      </c>
      <c r="L3155" s="2173"/>
      <c r="M3155" s="2173"/>
      <c r="N3155" s="2173"/>
      <c r="O3155" s="2173"/>
      <c r="P3155" s="2173"/>
      <c r="Q3155" s="2173"/>
      <c r="R3155" s="1318" t="str">
        <f>IF(S3155=0,"",IF(BG3110=Q$40,R$40,R$41))</f>
        <v>d'ici à 8 ans</v>
      </c>
      <c r="S3155" s="1327" t="str">
        <f>AX3110</f>
        <v/>
      </c>
      <c r="T3155" s="1327"/>
      <c r="U3155" s="1327"/>
      <c r="V3155" s="527"/>
      <c r="W3155" s="1320"/>
      <c r="X3155" s="1319" t="str">
        <f>IF(V3155=V$41,0,S3155)</f>
        <v/>
      </c>
      <c r="Z3155" s="1328">
        <f>IF(S3155=0,1,IF(V3155=V$41,2,3))</f>
        <v>3</v>
      </c>
      <c r="AA3155" s="1322">
        <f>IF(R3155=AA3142,S3155,0)</f>
        <v>0</v>
      </c>
      <c r="AB3155" s="1322" t="str">
        <f>IF(R3155=AB3142,S3155,0)</f>
        <v/>
      </c>
      <c r="AC3155" s="1292"/>
      <c r="AD3155" s="1322">
        <f>IF(R3155=AD3142,X3155,0)</f>
        <v>0</v>
      </c>
      <c r="AE3155" s="1322" t="str">
        <f>IF(R3155=AE3142,X3155,0)</f>
        <v/>
      </c>
      <c r="AF3155" s="40"/>
      <c r="AG3155" s="1322">
        <f>AD3155</f>
        <v>0</v>
      </c>
      <c r="AH3155" s="1562" t="str">
        <f>AE3155</f>
        <v/>
      </c>
      <c r="AI3155" s="1563">
        <f>IF(W3155=AI3142,AC3155,0)</f>
        <v>0</v>
      </c>
      <c r="AJ3155" s="1563">
        <f>IF(W3155=AJ3142,AC3155,0)</f>
        <v>0</v>
      </c>
      <c r="AK3155" s="40"/>
      <c r="AL3155" s="40"/>
    </row>
    <row r="3156" spans="1:38" s="737" customFormat="1" ht="24" customHeight="1">
      <c r="A3156" s="1704">
        <f>IF(G3110="",0,1)</f>
        <v>0</v>
      </c>
      <c r="B3156" s="1655"/>
      <c r="C3156" s="1283"/>
      <c r="D3156" s="1561"/>
      <c r="E3156" s="1474" t="str">
        <f t="shared" si="298"/>
        <v/>
      </c>
      <c r="F3156" s="1789"/>
      <c r="G3156" s="1323"/>
      <c r="H3156" s="1324"/>
      <c r="I3156" s="1324"/>
      <c r="J3156" s="1324"/>
      <c r="K3156" s="2174"/>
      <c r="L3156" s="2174"/>
      <c r="M3156" s="2174"/>
      <c r="N3156" s="2174"/>
      <c r="O3156" s="2174"/>
      <c r="P3156" s="2174"/>
      <c r="Q3156" s="2174"/>
      <c r="R3156" s="1325"/>
      <c r="S3156" s="1326"/>
      <c r="T3156" s="1326"/>
      <c r="U3156" s="1326"/>
      <c r="V3156" s="1326"/>
      <c r="W3156" s="1326"/>
      <c r="X3156" s="1326"/>
      <c r="AC3156" s="1292"/>
      <c r="AE3156" s="40"/>
      <c r="AF3156" s="40"/>
      <c r="AH3156" s="40"/>
      <c r="AJ3156" s="40"/>
      <c r="AK3156" s="40"/>
      <c r="AL3156" s="40"/>
    </row>
    <row r="3157" spans="1:38" s="737" customFormat="1" ht="17" customHeight="1">
      <c r="A3157" s="1704">
        <f>IF(G3110="",0,1)</f>
        <v>0</v>
      </c>
      <c r="B3157" s="1655"/>
      <c r="C3157" s="1283"/>
      <c r="D3157" s="1561"/>
      <c r="E3157" s="1474" t="str">
        <f t="shared" si="298"/>
        <v/>
      </c>
      <c r="F3157" s="1789"/>
      <c r="G3157" s="1316"/>
      <c r="H3157" s="1317" t="str">
        <f>H$112</f>
        <v>Isolation des conduites</v>
      </c>
      <c r="I3157" s="1317"/>
      <c r="J3157" s="1317"/>
      <c r="K3157" s="2173" t="str">
        <f>AK3110</f>
        <v/>
      </c>
      <c r="L3157" s="2173"/>
      <c r="M3157" s="2173"/>
      <c r="N3157" s="2173"/>
      <c r="O3157" s="2173"/>
      <c r="P3157" s="2173"/>
      <c r="Q3157" s="2173"/>
      <c r="R3157" s="1318" t="str">
        <f>IF(S3157=0,"",IF(BH3110=Q$40,R$40,R$41))</f>
        <v>d'ici à 8 ans</v>
      </c>
      <c r="S3157" s="1327" t="str">
        <f>AY3110</f>
        <v/>
      </c>
      <c r="T3157" s="1327"/>
      <c r="U3157" s="1327"/>
      <c r="V3157" s="527"/>
      <c r="W3157" s="1320"/>
      <c r="X3157" s="1319" t="str">
        <f>IF(V3157=V$41,0,S3157)</f>
        <v/>
      </c>
      <c r="Z3157" s="1328">
        <f>IF(S3157=0,1,IF(V3157=V$41,2,3))</f>
        <v>3</v>
      </c>
      <c r="AA3157" s="1322">
        <f>IF(R3157=AA3142,S3157,0)</f>
        <v>0</v>
      </c>
      <c r="AB3157" s="1322" t="str">
        <f>IF(R3157=AB3142,S3157,0)</f>
        <v/>
      </c>
      <c r="AC3157" s="1292"/>
      <c r="AD3157" s="1322">
        <f>IF(R3157=AD3142,X3157,0)</f>
        <v>0</v>
      </c>
      <c r="AE3157" s="1322" t="str">
        <f>IF(R3157=AE3142,X3157,0)</f>
        <v/>
      </c>
      <c r="AF3157" s="40"/>
      <c r="AH3157" s="40"/>
      <c r="AI3157" s="1322">
        <f>AD3157</f>
        <v>0</v>
      </c>
      <c r="AJ3157" s="1322" t="str">
        <f>AE3157</f>
        <v/>
      </c>
      <c r="AK3157" s="40"/>
      <c r="AL3157" s="40"/>
    </row>
    <row r="3158" spans="1:38" s="737" customFormat="1" ht="15" customHeight="1">
      <c r="A3158" s="1704">
        <f>IF(G3110="",0,1)</f>
        <v>0</v>
      </c>
      <c r="B3158" s="1655"/>
      <c r="C3158" s="1283"/>
      <c r="D3158" s="1561"/>
      <c r="E3158" s="1474" t="str">
        <f t="shared" si="298"/>
        <v/>
      </c>
      <c r="F3158" s="1789"/>
      <c r="G3158" s="1323"/>
      <c r="H3158" s="1324"/>
      <c r="I3158" s="1324"/>
      <c r="J3158" s="1324"/>
      <c r="K3158" s="2174"/>
      <c r="L3158" s="2174"/>
      <c r="M3158" s="2174"/>
      <c r="N3158" s="2174"/>
      <c r="O3158" s="2174"/>
      <c r="P3158" s="2174"/>
      <c r="Q3158" s="2174"/>
      <c r="R3158" s="1325"/>
      <c r="S3158" s="1326"/>
      <c r="T3158" s="1326"/>
      <c r="U3158" s="1326"/>
      <c r="V3158" s="1326"/>
      <c r="W3158" s="1326"/>
      <c r="X3158" s="1326"/>
      <c r="AC3158" s="1292"/>
      <c r="AE3158" s="40"/>
      <c r="AF3158" s="40"/>
      <c r="AH3158" s="40"/>
      <c r="AJ3158" s="40"/>
      <c r="AK3158" s="40"/>
      <c r="AL3158" s="40"/>
    </row>
    <row r="3159" spans="1:38" s="737" customFormat="1" ht="17" customHeight="1">
      <c r="A3159" s="1704">
        <f>IF(G3110="",0,1)</f>
        <v>0</v>
      </c>
      <c r="B3159" s="1655"/>
      <c r="C3159" s="1283"/>
      <c r="D3159" s="1561"/>
      <c r="E3159" s="1474" t="str">
        <f t="shared" si="298"/>
        <v/>
      </c>
      <c r="F3159" s="1789"/>
      <c r="G3159" s="1316"/>
      <c r="H3159" s="1317" t="str">
        <f>H$114</f>
        <v>Isolation du distributeur de chauffage</v>
      </c>
      <c r="I3159" s="1317"/>
      <c r="J3159" s="1317"/>
      <c r="K3159" s="2173" t="str">
        <f>AL3110</f>
        <v/>
      </c>
      <c r="L3159" s="2173"/>
      <c r="M3159" s="2173"/>
      <c r="N3159" s="2173"/>
      <c r="O3159" s="2173"/>
      <c r="P3159" s="2173"/>
      <c r="Q3159" s="2173"/>
      <c r="R3159" s="1318" t="str">
        <f>IF(S3159=0,"",IF(BI3110=Q$40,R$40,R$41))</f>
        <v>d'ici à 8 ans</v>
      </c>
      <c r="S3159" s="1327" t="str">
        <f>AZ3110</f>
        <v/>
      </c>
      <c r="T3159" s="1327"/>
      <c r="U3159" s="1327"/>
      <c r="V3159" s="527"/>
      <c r="W3159" s="1320"/>
      <c r="X3159" s="1319" t="str">
        <f>IF(V3159=V$41,0,S3159)</f>
        <v/>
      </c>
      <c r="Z3159" s="1328">
        <f>IF(S3159=0,1,IF(V3159=V$41,2,3))</f>
        <v>3</v>
      </c>
      <c r="AA3159" s="1322">
        <f>IF(R3159=AA$97,S3159,0)</f>
        <v>0</v>
      </c>
      <c r="AB3159" s="1322" t="str">
        <f>IF(R3159=AB$97,S3159,0)</f>
        <v/>
      </c>
      <c r="AC3159" s="1292"/>
      <c r="AD3159" s="1322">
        <f>IF(R3159=AD$97,X3159,0)</f>
        <v>0</v>
      </c>
      <c r="AE3159" s="1322" t="str">
        <f>IF(R3159=AE$97,X3159,0)</f>
        <v/>
      </c>
      <c r="AF3159" s="40"/>
      <c r="AH3159" s="40"/>
      <c r="AI3159" s="1322">
        <f>AD3159</f>
        <v>0</v>
      </c>
      <c r="AJ3159" s="1322" t="str">
        <f>AE3159</f>
        <v/>
      </c>
      <c r="AK3159" s="40"/>
      <c r="AL3159" s="40"/>
    </row>
    <row r="3160" spans="1:38" s="737" customFormat="1" ht="17" customHeight="1">
      <c r="A3160" s="1704">
        <f>IF(G3110="",0,1)</f>
        <v>0</v>
      </c>
      <c r="B3160" s="1655"/>
      <c r="C3160" s="1283"/>
      <c r="D3160" s="1561"/>
      <c r="E3160" s="1474" t="str">
        <f t="shared" si="298"/>
        <v/>
      </c>
      <c r="F3160" s="1789"/>
      <c r="G3160" s="1323"/>
      <c r="H3160" s="1324"/>
      <c r="I3160" s="1324"/>
      <c r="J3160" s="1324"/>
      <c r="K3160" s="2174"/>
      <c r="L3160" s="2174"/>
      <c r="M3160" s="2174"/>
      <c r="N3160" s="2174"/>
      <c r="O3160" s="2174"/>
      <c r="P3160" s="2174"/>
      <c r="Q3160" s="2174"/>
      <c r="R3160" s="1325"/>
      <c r="S3160" s="1326"/>
      <c r="T3160" s="1326"/>
      <c r="U3160" s="1326"/>
      <c r="V3160" s="1326"/>
      <c r="W3160" s="1326"/>
      <c r="X3160" s="1326"/>
      <c r="AC3160" s="1292"/>
      <c r="AE3160" s="40"/>
      <c r="AF3160" s="40"/>
      <c r="AH3160" s="40"/>
      <c r="AJ3160" s="40"/>
      <c r="AK3160" s="40"/>
      <c r="AL3160" s="40"/>
    </row>
    <row r="3161" spans="1:38" s="1292" customFormat="1" ht="18" customHeight="1">
      <c r="A3161" s="1704">
        <f>IF(G3110="",0,1)</f>
        <v>0</v>
      </c>
      <c r="B3161" s="1629"/>
      <c r="C3161" s="1283"/>
      <c r="D3161" s="1564">
        <f>IF(I3161="",-1,0)</f>
        <v>-1</v>
      </c>
      <c r="E3161" s="1474" t="str">
        <f t="shared" si="298"/>
        <v/>
      </c>
      <c r="F3161" s="1789"/>
      <c r="G3161" s="1329" t="str">
        <f>G$116</f>
        <v>Total</v>
      </c>
      <c r="H3161" s="1329"/>
      <c r="I3161" s="1330"/>
      <c r="J3161" s="1331"/>
      <c r="K3161" s="1332">
        <f>AK3111</f>
        <v>0</v>
      </c>
      <c r="L3161" s="1332"/>
      <c r="M3161" s="1332"/>
      <c r="N3161" s="1332"/>
      <c r="O3161" s="1332"/>
      <c r="P3161" s="1332"/>
      <c r="Q3161" s="1332"/>
      <c r="R3161" s="1332"/>
      <c r="S3161" s="1286">
        <f>SUM(S3147:S3160)</f>
        <v>0</v>
      </c>
      <c r="T3161" s="1333"/>
      <c r="U3161" s="1286"/>
      <c r="V3161" s="1286">
        <f>SUM(V3147:V3160)</f>
        <v>0</v>
      </c>
      <c r="W3161" s="1286">
        <f>SUM(W3147:W3160)</f>
        <v>0</v>
      </c>
      <c r="X3161" s="1286">
        <f>SUM(X3147:X3160)</f>
        <v>0</v>
      </c>
      <c r="Y3161" s="2"/>
      <c r="Z3161" s="2"/>
      <c r="AA3161" s="1334">
        <f>SUM(AA3147:AA3160)</f>
        <v>0</v>
      </c>
      <c r="AB3161" s="1334">
        <f>SUM(AB3147:AB3160)</f>
        <v>0</v>
      </c>
      <c r="AD3161" s="1334">
        <f>SUM(AD3147:AD3160)</f>
        <v>0</v>
      </c>
      <c r="AE3161" s="1334">
        <f>SUM(AE3147:AE3160)</f>
        <v>0</v>
      </c>
      <c r="AF3161" s="1415"/>
      <c r="AG3161" s="1334">
        <f>SUM(AG3147:AG3160)</f>
        <v>0</v>
      </c>
      <c r="AH3161" s="1334">
        <f>SUM(AH3147:AH3160)</f>
        <v>0</v>
      </c>
      <c r="AI3161" s="1334">
        <f>SUM(AI3147:AI3160)</f>
        <v>0</v>
      </c>
      <c r="AJ3161" s="1334">
        <f>SUM(AJ3147:AJ3160)</f>
        <v>0</v>
      </c>
      <c r="AK3161" s="1415"/>
      <c r="AL3161" s="1415"/>
    </row>
    <row r="3162" spans="1:38" s="731" customFormat="1" ht="25" customHeight="1">
      <c r="A3162" s="1704">
        <f>IF(G3110="",0,1)</f>
        <v>0</v>
      </c>
      <c r="B3162" s="1629"/>
      <c r="C3162" s="1283"/>
      <c r="D3162" s="1561"/>
      <c r="E3162" s="1474" t="str">
        <f t="shared" si="298"/>
        <v/>
      </c>
      <c r="F3162" s="1789"/>
      <c r="G3162" s="1315"/>
      <c r="H3162" s="1335"/>
      <c r="I3162" s="1336"/>
      <c r="J3162" s="1337"/>
      <c r="K3162" s="1338"/>
      <c r="L3162" s="1338"/>
      <c r="M3162" s="1338"/>
      <c r="N3162" s="1338"/>
      <c r="O3162" s="1338"/>
      <c r="P3162" s="1338"/>
      <c r="Q3162" s="1338"/>
      <c r="R3162" s="1338"/>
      <c r="S3162" s="1337"/>
      <c r="T3162" s="1337"/>
      <c r="U3162" s="1337"/>
      <c r="V3162" s="1339"/>
      <c r="W3162" s="989"/>
      <c r="X3162" s="2"/>
      <c r="Y3162" s="2"/>
      <c r="Z3162" s="2"/>
      <c r="AA3162" s="2"/>
      <c r="AB3162" s="2"/>
      <c r="AC3162" s="1292"/>
      <c r="AD3162" s="1415"/>
      <c r="AE3162" s="1415"/>
      <c r="AF3162" s="1415"/>
      <c r="AG3162" s="1415"/>
      <c r="AH3162" s="1415"/>
      <c r="AI3162" s="1415"/>
      <c r="AJ3162" s="1415"/>
      <c r="AK3162" s="1415"/>
      <c r="AL3162" s="1415"/>
    </row>
    <row r="3163" spans="1:38" s="1279" customFormat="1" ht="19" customHeight="1">
      <c r="A3163" s="1704">
        <f>IF(G3110="",0,1)</f>
        <v>0</v>
      </c>
      <c r="B3163" s="1704"/>
      <c r="C3163" s="1565"/>
      <c r="D3163" s="1566"/>
      <c r="E3163" s="1474" t="str">
        <f t="shared" si="298"/>
        <v/>
      </c>
      <c r="F3163" s="1789"/>
      <c r="G3163" s="1340"/>
      <c r="H3163" s="1341" t="str">
        <f>H$118</f>
        <v>Economies</v>
      </c>
      <c r="I3163" s="1342"/>
      <c r="J3163" s="1343"/>
      <c r="K3163" s="1344" t="str">
        <f>K$118</f>
        <v>Ensemble des mesures 1</v>
      </c>
      <c r="L3163" s="1345"/>
      <c r="M3163" s="1261"/>
      <c r="N3163" s="1346"/>
      <c r="O3163" s="1346"/>
      <c r="P3163" s="1346"/>
      <c r="Q3163" s="1346"/>
      <c r="R3163" s="1346"/>
      <c r="S3163" s="1347">
        <f>AA3161</f>
        <v>0</v>
      </c>
      <c r="T3163" s="1261"/>
      <c r="U3163" s="1261"/>
      <c r="V3163" s="1261"/>
      <c r="W3163" s="1348"/>
      <c r="X3163" s="1349">
        <f>AD3161</f>
        <v>0</v>
      </c>
      <c r="Y3163" s="1350"/>
      <c r="Z3163" s="1350"/>
      <c r="AA3163" s="1350"/>
      <c r="AB3163" s="1350"/>
      <c r="AC3163" s="1350"/>
    </row>
    <row r="3164" spans="1:38" s="1355" customFormat="1" ht="19" customHeight="1">
      <c r="A3164" s="1704">
        <f>IF(G3110="",0,1)</f>
        <v>0</v>
      </c>
      <c r="B3164" s="1646"/>
      <c r="C3164" s="1565"/>
      <c r="D3164" s="1567"/>
      <c r="E3164" s="1474" t="str">
        <f t="shared" si="298"/>
        <v/>
      </c>
      <c r="F3164" s="1789"/>
      <c r="G3164" s="1351"/>
      <c r="H3164" s="1352" t="s">
        <v>100</v>
      </c>
      <c r="I3164" s="1353"/>
      <c r="J3164" s="1354"/>
      <c r="K3164" s="1344" t="str">
        <f>K$119</f>
        <v>Ensemble des mesures 2</v>
      </c>
      <c r="L3164" s="1345"/>
      <c r="M3164" s="1261"/>
      <c r="N3164" s="1346"/>
      <c r="O3164" s="1346"/>
      <c r="P3164" s="1346"/>
      <c r="Q3164" s="1346"/>
      <c r="R3164" s="1346"/>
      <c r="S3164" s="1347">
        <f>AB3161</f>
        <v>0</v>
      </c>
      <c r="T3164" s="1261"/>
      <c r="U3164" s="1261"/>
      <c r="V3164" s="1261"/>
      <c r="W3164" s="1348"/>
      <c r="X3164" s="1349">
        <f>AE3161</f>
        <v>0</v>
      </c>
      <c r="Y3164" s="208"/>
      <c r="Z3164" s="208"/>
      <c r="AA3164" s="208"/>
      <c r="AB3164" s="208"/>
      <c r="AC3164" s="208"/>
      <c r="AD3164" s="198"/>
      <c r="AE3164" s="198"/>
      <c r="AF3164" s="198"/>
      <c r="AG3164" s="198"/>
      <c r="AH3164" s="198"/>
      <c r="AI3164" s="198"/>
      <c r="AJ3164" s="198"/>
      <c r="AK3164" s="198"/>
      <c r="AL3164" s="198"/>
    </row>
    <row r="3165" spans="1:38" s="1368" customFormat="1" ht="19" customHeight="1">
      <c r="A3165" s="1704">
        <f>IF(G3110="",0,1)</f>
        <v>0</v>
      </c>
      <c r="B3165" s="1709"/>
      <c r="C3165" s="1568"/>
      <c r="D3165" s="1569"/>
      <c r="E3165" s="1474" t="str">
        <f t="shared" si="298"/>
        <v/>
      </c>
      <c r="F3165" s="1789"/>
      <c r="G3165" s="1359"/>
      <c r="H3165" s="1360"/>
      <c r="I3165" s="1361"/>
      <c r="J3165" s="1360"/>
      <c r="K3165" s="1414" t="str">
        <f>K$120</f>
        <v>Total (ensemble des mesures 1+2)</v>
      </c>
      <c r="L3165" s="1363"/>
      <c r="M3165" s="1364"/>
      <c r="N3165" s="1362"/>
      <c r="O3165" s="1362"/>
      <c r="P3165" s="1362"/>
      <c r="Q3165" s="1362"/>
      <c r="R3165" s="1362"/>
      <c r="S3165" s="1365">
        <f>SUM(S3163:S3164)</f>
        <v>0</v>
      </c>
      <c r="T3165" s="1364"/>
      <c r="U3165" s="1364"/>
      <c r="V3165" s="1364"/>
      <c r="W3165" s="1366"/>
      <c r="X3165" s="1367">
        <f>SUM(X3163:X3164)</f>
        <v>0</v>
      </c>
      <c r="Y3165" s="933"/>
      <c r="Z3165" s="933"/>
      <c r="AA3165" s="933"/>
      <c r="AB3165" s="933"/>
      <c r="AC3165" s="933"/>
      <c r="AD3165" s="21"/>
      <c r="AE3165" s="21"/>
      <c r="AF3165" s="21"/>
      <c r="AG3165" s="21"/>
      <c r="AH3165" s="21"/>
      <c r="AI3165" s="21"/>
      <c r="AJ3165" s="21"/>
      <c r="AK3165" s="21"/>
      <c r="AL3165" s="21"/>
    </row>
    <row r="3166" spans="1:38" s="731" customFormat="1" ht="25" customHeight="1">
      <c r="A3166" s="1704">
        <f>IF(G3110="",0,1)</f>
        <v>0</v>
      </c>
      <c r="B3166" s="1629"/>
      <c r="C3166" s="1283"/>
      <c r="D3166" s="1561"/>
      <c r="E3166" s="1474" t="str">
        <f t="shared" si="298"/>
        <v/>
      </c>
      <c r="F3166" s="1789"/>
      <c r="G3166" s="1315"/>
      <c r="H3166" s="1335"/>
      <c r="I3166" s="1336"/>
      <c r="J3166" s="1337"/>
      <c r="K3166" s="1338"/>
      <c r="L3166" s="1338"/>
      <c r="M3166" s="1338"/>
      <c r="N3166" s="1338"/>
      <c r="O3166" s="1338"/>
      <c r="P3166" s="1338"/>
      <c r="Q3166" s="1338"/>
      <c r="R3166" s="1338"/>
      <c r="S3166" s="1337"/>
      <c r="T3166" s="1337"/>
      <c r="U3166" s="1337"/>
      <c r="V3166" s="1339"/>
      <c r="W3166" s="989"/>
      <c r="X3166" s="2"/>
      <c r="Y3166" s="2"/>
      <c r="Z3166" s="2"/>
      <c r="AA3166" s="2"/>
      <c r="AB3166" s="2"/>
      <c r="AC3166" s="1291"/>
      <c r="AD3166" s="1415"/>
      <c r="AE3166" s="1415"/>
      <c r="AF3166" s="1415"/>
      <c r="AG3166" s="1415"/>
      <c r="AH3166" s="1415"/>
      <c r="AI3166" s="1415"/>
      <c r="AJ3166" s="1415"/>
      <c r="AK3166" s="1415"/>
      <c r="AL3166" s="1415"/>
    </row>
    <row r="3167" spans="1:38" s="731" customFormat="1" ht="25" customHeight="1">
      <c r="A3167" s="1704">
        <f>IF(G3110="",0,1)</f>
        <v>0</v>
      </c>
      <c r="B3167" s="1629"/>
      <c r="C3167" s="1283"/>
      <c r="D3167" s="1561"/>
      <c r="E3167" s="1474" t="str">
        <f t="shared" si="298"/>
        <v/>
      </c>
      <c r="F3167" s="1789"/>
      <c r="G3167" s="1315"/>
      <c r="H3167" s="1619" t="s">
        <v>909</v>
      </c>
      <c r="I3167" s="1369"/>
      <c r="J3167" s="1369"/>
      <c r="K3167" s="1369"/>
      <c r="L3167" s="1369"/>
      <c r="M3167" s="1369"/>
      <c r="N3167" s="1369"/>
      <c r="O3167" s="1369"/>
      <c r="P3167" s="1369"/>
      <c r="Q3167" s="1369"/>
      <c r="R3167" s="1369"/>
      <c r="S3167" s="1369"/>
      <c r="T3167" s="1369"/>
      <c r="U3167" s="1369"/>
      <c r="V3167" s="1369"/>
      <c r="W3167" s="1369"/>
      <c r="X3167" s="2"/>
      <c r="Y3167" s="2"/>
      <c r="Z3167" s="2"/>
      <c r="AA3167" s="2"/>
      <c r="AB3167" s="2"/>
      <c r="AC3167" s="1291"/>
      <c r="AD3167" s="1415"/>
      <c r="AE3167" s="1415"/>
      <c r="AF3167" s="1415"/>
      <c r="AG3167" s="1415"/>
      <c r="AH3167" s="1415"/>
      <c r="AI3167" s="1415"/>
      <c r="AJ3167" s="1415"/>
      <c r="AK3167" s="1415"/>
      <c r="AL3167" s="1415"/>
    </row>
    <row r="3168" spans="1:38" s="731" customFormat="1" ht="84" customHeight="1">
      <c r="A3168" s="1704">
        <f>IF(G3110="",0,1)</f>
        <v>0</v>
      </c>
      <c r="B3168" s="1629"/>
      <c r="C3168" s="1283"/>
      <c r="D3168" s="1561"/>
      <c r="E3168" s="1474" t="str">
        <f t="shared" si="298"/>
        <v/>
      </c>
      <c r="F3168" s="1789"/>
      <c r="G3168" s="1315"/>
      <c r="H3168" s="2188"/>
      <c r="I3168" s="2189"/>
      <c r="J3168" s="2189"/>
      <c r="K3168" s="2189"/>
      <c r="L3168" s="2189"/>
      <c r="M3168" s="2189"/>
      <c r="N3168" s="2189"/>
      <c r="O3168" s="2189"/>
      <c r="P3168" s="2189"/>
      <c r="Q3168" s="2189"/>
      <c r="R3168" s="2189"/>
      <c r="S3168" s="2189"/>
      <c r="T3168" s="2189"/>
      <c r="U3168" s="2189"/>
      <c r="V3168" s="2189"/>
      <c r="W3168" s="2190"/>
      <c r="X3168" s="2"/>
      <c r="Y3168" s="2"/>
      <c r="Z3168" s="2"/>
      <c r="AA3168" s="2"/>
      <c r="AB3168" s="2"/>
      <c r="AC3168" s="1291"/>
      <c r="AD3168" s="1415"/>
      <c r="AE3168" s="1415"/>
      <c r="AF3168" s="1415"/>
      <c r="AG3168" s="1415"/>
      <c r="AH3168" s="1415"/>
      <c r="AI3168" s="1415"/>
      <c r="AJ3168" s="1415"/>
      <c r="AK3168" s="1415"/>
      <c r="AL3168" s="1415"/>
    </row>
    <row r="3169" spans="1:38" s="731" customFormat="1" ht="25" customHeight="1">
      <c r="A3169" s="1704">
        <f>IF(G3110="",0,1)</f>
        <v>0</v>
      </c>
      <c r="B3169" s="1629"/>
      <c r="C3169" s="1283"/>
      <c r="D3169" s="1561"/>
      <c r="E3169" s="1474" t="str">
        <f t="shared" si="298"/>
        <v/>
      </c>
      <c r="F3169" s="1789"/>
      <c r="G3169" s="1315"/>
      <c r="H3169" s="1335"/>
      <c r="I3169" s="1336"/>
      <c r="J3169" s="1336"/>
      <c r="K3169" s="1336"/>
      <c r="L3169" s="1336"/>
      <c r="M3169" s="1336"/>
      <c r="N3169" s="1336"/>
      <c r="O3169" s="1336"/>
      <c r="P3169" s="1336"/>
      <c r="Q3169" s="1336"/>
      <c r="R3169" s="1336"/>
      <c r="S3169" s="1336"/>
      <c r="T3169" s="1336"/>
      <c r="U3169" s="1336"/>
      <c r="V3169" s="1336"/>
      <c r="W3169" s="1336"/>
      <c r="X3169" s="2"/>
      <c r="Y3169" s="2"/>
      <c r="Z3169" s="2"/>
      <c r="AA3169" s="2"/>
      <c r="AB3169" s="2"/>
      <c r="AC3169" s="1291"/>
      <c r="AD3169" s="1415"/>
      <c r="AE3169" s="1415"/>
      <c r="AF3169" s="1415"/>
      <c r="AG3169" s="1415"/>
      <c r="AH3169" s="1415"/>
      <c r="AI3169" s="1415"/>
      <c r="AJ3169" s="1415"/>
      <c r="AK3169" s="1415"/>
      <c r="AL3169" s="1415"/>
    </row>
    <row r="3170" spans="1:38" s="731" customFormat="1" ht="25" customHeight="1">
      <c r="A3170" s="1704">
        <f>IF(G3110="",0,1)</f>
        <v>0</v>
      </c>
      <c r="B3170" s="1629"/>
      <c r="C3170" s="1283"/>
      <c r="D3170" s="1561"/>
      <c r="E3170" s="1474" t="str">
        <f t="shared" si="298"/>
        <v/>
      </c>
      <c r="F3170" s="1789"/>
      <c r="G3170" s="1315"/>
      <c r="H3170" s="1335"/>
      <c r="I3170" s="1336"/>
      <c r="J3170" s="1337"/>
      <c r="K3170" s="1338"/>
      <c r="L3170" s="1338"/>
      <c r="M3170" s="1338"/>
      <c r="N3170" s="1338"/>
      <c r="O3170" s="1338"/>
      <c r="P3170" s="1338"/>
      <c r="Q3170" s="1338"/>
      <c r="R3170" s="1338"/>
      <c r="S3170" s="1337"/>
      <c r="T3170" s="1337"/>
      <c r="U3170" s="1337"/>
      <c r="V3170" s="1339"/>
      <c r="W3170" s="989"/>
      <c r="X3170" s="2"/>
      <c r="Y3170" s="2"/>
      <c r="Z3170" s="2"/>
      <c r="AA3170" s="2"/>
      <c r="AB3170" s="2"/>
      <c r="AC3170" s="1291"/>
      <c r="AD3170" s="1415"/>
      <c r="AE3170" s="1415"/>
      <c r="AF3170" s="1415"/>
      <c r="AG3170" s="1415"/>
      <c r="AH3170" s="1415"/>
      <c r="AI3170" s="1415"/>
      <c r="AJ3170" s="1415"/>
      <c r="AK3170" s="1415"/>
      <c r="AL3170" s="1415"/>
    </row>
    <row r="3171" spans="1:38" s="731" customFormat="1" ht="25" customHeight="1">
      <c r="A3171" s="1704">
        <f>IF(G3110="",0,1)</f>
        <v>0</v>
      </c>
      <c r="B3171" s="1629"/>
      <c r="C3171" s="1283"/>
      <c r="D3171" s="1561"/>
      <c r="E3171" s="1474" t="str">
        <f t="shared" si="298"/>
        <v/>
      </c>
      <c r="F3171" s="1789"/>
      <c r="G3171" s="1315"/>
      <c r="H3171" s="1335"/>
      <c r="I3171" s="1336"/>
      <c r="J3171" s="1337"/>
      <c r="K3171" s="1338"/>
      <c r="L3171" s="1338"/>
      <c r="M3171" s="1338"/>
      <c r="N3171" s="1338"/>
      <c r="O3171" s="1338"/>
      <c r="P3171" s="1338"/>
      <c r="Q3171" s="1338"/>
      <c r="R3171" s="1338"/>
      <c r="S3171" s="1337"/>
      <c r="T3171" s="1337"/>
      <c r="U3171" s="1337"/>
      <c r="V3171" s="1339"/>
      <c r="W3171" s="989"/>
      <c r="X3171" s="2"/>
      <c r="Y3171" s="2"/>
      <c r="Z3171" s="2"/>
      <c r="AA3171" s="2"/>
      <c r="AB3171" s="2"/>
      <c r="AC3171" s="1291"/>
      <c r="AD3171" s="1415"/>
      <c r="AE3171" s="1415"/>
      <c r="AF3171" s="1415"/>
      <c r="AG3171" s="1415"/>
      <c r="AH3171" s="1415"/>
      <c r="AI3171" s="1415"/>
      <c r="AJ3171" s="1415"/>
      <c r="AK3171" s="1415"/>
      <c r="AL3171" s="1415"/>
    </row>
    <row r="3172" spans="1:38" s="1292" customFormat="1" ht="24" thickBot="1">
      <c r="A3172" s="1704">
        <f>IF(G3110="",0,1)</f>
        <v>0</v>
      </c>
      <c r="B3172" s="1629"/>
      <c r="C3172" s="1283"/>
      <c r="D3172" s="1561"/>
      <c r="E3172" s="1474" t="str">
        <f t="shared" si="298"/>
        <v/>
      </c>
      <c r="F3172" s="1789"/>
      <c r="G3172" s="777" t="str">
        <f>CONCATENATE(G3110, G$39)</f>
        <v>: Contrôle d'optimisation énergétique</v>
      </c>
      <c r="H3172" s="777"/>
      <c r="I3172" s="777"/>
      <c r="J3172" s="777"/>
      <c r="K3172" s="777"/>
      <c r="L3172" s="777"/>
      <c r="M3172" s="777"/>
      <c r="N3172" s="777"/>
      <c r="O3172" s="777"/>
      <c r="P3172" s="777"/>
      <c r="Q3172" s="777"/>
      <c r="R3172" s="777"/>
      <c r="S3172" s="777"/>
      <c r="T3172" s="777"/>
      <c r="U3172" s="2175"/>
      <c r="V3172" s="2175"/>
      <c r="W3172" s="1570"/>
      <c r="X3172" s="2"/>
      <c r="Y3172" s="2"/>
      <c r="Z3172" s="2"/>
      <c r="AA3172" s="2"/>
      <c r="AB3172" s="2"/>
      <c r="AC3172" s="1291"/>
      <c r="AD3172" s="1415"/>
    </row>
    <row r="3173" spans="1:38" s="731" customFormat="1" ht="25" customHeight="1">
      <c r="A3173" s="1704">
        <f>IF(G3110="",0,1)</f>
        <v>0</v>
      </c>
      <c r="B3173" s="1629"/>
      <c r="C3173" s="1283"/>
      <c r="D3173" s="1561"/>
      <c r="E3173" s="1474" t="str">
        <f t="shared" si="298"/>
        <v/>
      </c>
      <c r="F3173" s="1789"/>
      <c r="G3173" s="1315"/>
      <c r="H3173" s="1335"/>
      <c r="I3173" s="1336"/>
      <c r="J3173" s="1337"/>
      <c r="K3173" s="1338"/>
      <c r="L3173" s="1338"/>
      <c r="M3173" s="1338"/>
      <c r="N3173" s="1338"/>
      <c r="O3173" s="1338"/>
      <c r="P3173" s="1338"/>
      <c r="Q3173" s="1338"/>
      <c r="R3173" s="1338"/>
      <c r="S3173" s="1337"/>
      <c r="T3173" s="1337"/>
      <c r="U3173" s="1337"/>
      <c r="V3173" s="1339"/>
      <c r="W3173" s="989"/>
      <c r="X3173" s="2"/>
      <c r="Y3173" s="2"/>
      <c r="Z3173" s="2"/>
      <c r="AA3173" s="2"/>
      <c r="AB3173" s="2"/>
      <c r="AC3173" s="1291"/>
      <c r="AD3173" s="1415"/>
      <c r="AE3173" s="1415"/>
      <c r="AF3173" s="1415"/>
      <c r="AG3173" s="1415"/>
      <c r="AH3173" s="1415"/>
      <c r="AI3173" s="1415"/>
      <c r="AJ3173" s="1415"/>
      <c r="AK3173" s="1415"/>
      <c r="AL3173" s="1415"/>
    </row>
    <row r="3174" spans="1:38" s="731" customFormat="1" ht="25" customHeight="1">
      <c r="A3174" s="1704">
        <f>IF(G3110="",0,1)</f>
        <v>0</v>
      </c>
      <c r="B3174" s="1629"/>
      <c r="C3174" s="1283"/>
      <c r="D3174" s="1561"/>
      <c r="E3174" s="1474" t="str">
        <f t="shared" si="298"/>
        <v/>
      </c>
      <c r="F3174" s="1789"/>
      <c r="G3174" s="1571" t="str">
        <f>G$129</f>
        <v>Réalisez les mesures d'optimisation énergétique au moins 1 x par an - au mieux avant la période de chauffe.</v>
      </c>
      <c r="H3174" s="1335"/>
      <c r="I3174" s="1336"/>
      <c r="J3174" s="1337"/>
      <c r="K3174" s="1338"/>
      <c r="L3174" s="1338"/>
      <c r="M3174" s="1338"/>
      <c r="N3174" s="1338"/>
      <c r="O3174" s="1338"/>
      <c r="P3174" s="1338"/>
      <c r="Q3174" s="1338"/>
      <c r="R3174" s="1338"/>
      <c r="S3174" s="1337"/>
      <c r="T3174" s="1337"/>
      <c r="U3174" s="1337"/>
      <c r="V3174" s="1339"/>
      <c r="W3174" s="989"/>
      <c r="X3174" s="2"/>
      <c r="Y3174" s="2"/>
      <c r="Z3174" s="2"/>
      <c r="AA3174" s="2"/>
      <c r="AB3174" s="2"/>
      <c r="AC3174" s="1291"/>
      <c r="AD3174" s="1415"/>
      <c r="AE3174" s="1415"/>
      <c r="AF3174" s="1415"/>
      <c r="AG3174" s="1415"/>
      <c r="AH3174" s="1415"/>
      <c r="AI3174" s="1415"/>
      <c r="AJ3174" s="1415"/>
      <c r="AK3174" s="1415"/>
      <c r="AL3174" s="1415"/>
    </row>
    <row r="3175" spans="1:38" s="731" customFormat="1" ht="25" customHeight="1">
      <c r="A3175" s="1704">
        <f>IF(G3110="",0,1)</f>
        <v>0</v>
      </c>
      <c r="B3175" s="1629"/>
      <c r="C3175" s="1283"/>
      <c r="D3175" s="1561"/>
      <c r="E3175" s="1474" t="str">
        <f t="shared" ref="E3175:E3208" si="299">IF((SUM(A3175:C3175))&gt;0,G$42,"")</f>
        <v/>
      </c>
      <c r="F3175" s="1789"/>
      <c r="G3175" s="1571"/>
      <c r="H3175" s="1335"/>
      <c r="I3175" s="1336"/>
      <c r="J3175" s="1337"/>
      <c r="K3175" s="1338"/>
      <c r="L3175" s="1338"/>
      <c r="M3175" s="1338"/>
      <c r="N3175" s="1338"/>
      <c r="O3175" s="1338"/>
      <c r="P3175" s="1338"/>
      <c r="Q3175" s="1338"/>
      <c r="R3175" s="1338"/>
      <c r="S3175" s="1572" t="str">
        <f>S$130</f>
        <v>Réalisé</v>
      </c>
      <c r="V3175" s="955" t="str">
        <f>V$130</f>
        <v>Nom, date</v>
      </c>
      <c r="W3175" s="989"/>
      <c r="X3175" s="2"/>
      <c r="Y3175" s="2"/>
      <c r="Z3175" s="2"/>
      <c r="AA3175" s="2"/>
      <c r="AB3175" s="2"/>
      <c r="AC3175" s="1291"/>
      <c r="AD3175" s="1415"/>
      <c r="AE3175" s="1415"/>
      <c r="AF3175" s="1415"/>
      <c r="AG3175" s="1415"/>
      <c r="AH3175" s="1415"/>
      <c r="AI3175" s="1415"/>
      <c r="AJ3175" s="1415"/>
      <c r="AK3175" s="1415"/>
      <c r="AL3175" s="1415"/>
    </row>
    <row r="3176" spans="1:38" s="731" customFormat="1" ht="25" customHeight="1">
      <c r="A3176" s="1704">
        <f>IF(G3110="",0,1)</f>
        <v>0</v>
      </c>
      <c r="B3176" s="1629"/>
      <c r="C3176" s="1283"/>
      <c r="D3176" s="1561"/>
      <c r="E3176" s="1474" t="str">
        <f t="shared" si="299"/>
        <v/>
      </c>
      <c r="F3176" s="1789"/>
      <c r="G3176" s="1335" t="str">
        <f>G$131</f>
        <v>2.1 Etanchéité</v>
      </c>
      <c r="H3176" s="1335"/>
      <c r="I3176" s="1336"/>
      <c r="J3176" s="1337"/>
      <c r="K3176" s="1338"/>
      <c r="L3176" s="1338"/>
      <c r="M3176" s="1338"/>
      <c r="N3176" s="1338"/>
      <c r="O3176" s="1338"/>
      <c r="P3176" s="1338"/>
      <c r="Q3176" s="1338"/>
      <c r="R3176" s="1338"/>
      <c r="S3176" s="1337"/>
      <c r="T3176" s="1337"/>
      <c r="U3176" s="1337"/>
      <c r="V3176" s="1339"/>
      <c r="W3176" s="1339"/>
      <c r="X3176" s="1339"/>
      <c r="Y3176" s="2"/>
      <c r="Z3176" s="2"/>
      <c r="AA3176" s="2"/>
      <c r="AB3176" s="2"/>
      <c r="AC3176" s="1291"/>
      <c r="AD3176" s="1415"/>
      <c r="AE3176" s="1415"/>
      <c r="AF3176" s="1415"/>
      <c r="AG3176" s="1415"/>
      <c r="AH3176" s="1415"/>
      <c r="AI3176" s="1415"/>
      <c r="AJ3176" s="1415"/>
      <c r="AK3176" s="1415"/>
      <c r="AL3176" s="1415"/>
    </row>
    <row r="3177" spans="1:38" s="731" customFormat="1" ht="19" customHeight="1">
      <c r="A3177" s="1704">
        <f>IF(G3110="",0,1)</f>
        <v>0</v>
      </c>
      <c r="B3177" s="1629"/>
      <c r="C3177" s="1283"/>
      <c r="D3177" s="1561"/>
      <c r="E3177" s="1474" t="str">
        <f t="shared" si="299"/>
        <v/>
      </c>
      <c r="F3177" s="1789"/>
      <c r="G3177" s="1573" t="s">
        <v>9</v>
      </c>
      <c r="H3177" s="1574" t="str">
        <f>BT3110</f>
        <v/>
      </c>
      <c r="I3177" s="1575"/>
      <c r="J3177" s="1576"/>
      <c r="K3177" s="1577"/>
      <c r="L3177" s="1578"/>
      <c r="M3177" s="1578"/>
      <c r="N3177" s="1578"/>
      <c r="O3177" s="1578"/>
      <c r="P3177" s="1578"/>
      <c r="Q3177" s="1578"/>
      <c r="R3177" s="1578"/>
      <c r="S3177" s="1578"/>
      <c r="T3177" s="1578"/>
      <c r="U3177" s="1576"/>
      <c r="V3177" s="1579"/>
      <c r="W3177" s="1579"/>
      <c r="X3177" s="1579"/>
      <c r="Y3177" s="2"/>
      <c r="Z3177" s="2"/>
      <c r="AA3177" s="2"/>
      <c r="AB3177" s="2"/>
      <c r="AC3177" s="1291"/>
      <c r="AD3177" s="1415"/>
      <c r="AE3177" s="1415"/>
      <c r="AF3177" s="1415"/>
      <c r="AG3177" s="1415"/>
      <c r="AH3177" s="1415"/>
      <c r="AI3177" s="1415"/>
      <c r="AJ3177" s="1415"/>
      <c r="AK3177" s="1415"/>
      <c r="AL3177" s="1415"/>
    </row>
    <row r="3178" spans="1:38" s="731" customFormat="1" ht="20" customHeight="1">
      <c r="A3178" s="1704">
        <f>IF(G3110="",0,1)</f>
        <v>0</v>
      </c>
      <c r="B3178" s="1629"/>
      <c r="C3178" s="1283"/>
      <c r="D3178" s="1561"/>
      <c r="E3178" s="1474" t="str">
        <f t="shared" si="299"/>
        <v/>
      </c>
      <c r="F3178" s="1789"/>
      <c r="G3178" s="1573"/>
      <c r="H3178" s="1335"/>
      <c r="I3178" s="2176" t="s">
        <v>528</v>
      </c>
      <c r="J3178" s="2176"/>
      <c r="K3178" s="1338"/>
      <c r="L3178" s="1338"/>
      <c r="M3178" s="1338"/>
      <c r="N3178" s="1338"/>
      <c r="O3178" s="1338"/>
      <c r="P3178" s="1337"/>
      <c r="Q3178" s="1337"/>
      <c r="U3178" s="1580"/>
      <c r="V3178" s="1580"/>
      <c r="W3178" s="1580"/>
      <c r="X3178" s="1580"/>
      <c r="Y3178" s="2"/>
      <c r="Z3178" s="2"/>
      <c r="AA3178" s="2"/>
      <c r="AB3178" s="2"/>
      <c r="AC3178" s="1291"/>
      <c r="AD3178" s="1415"/>
      <c r="AE3178" s="1415"/>
      <c r="AF3178" s="1415"/>
      <c r="AG3178" s="1415"/>
      <c r="AH3178" s="1415"/>
      <c r="AI3178" s="1415"/>
      <c r="AJ3178" s="1415"/>
      <c r="AK3178" s="1415"/>
      <c r="AL3178" s="1415"/>
    </row>
    <row r="3179" spans="1:38" s="731" customFormat="1" ht="25" customHeight="1">
      <c r="A3179" s="1704">
        <f>IF(G3110="",0,1)</f>
        <v>0</v>
      </c>
      <c r="B3179" s="1629"/>
      <c r="C3179" s="1283"/>
      <c r="D3179" s="1561"/>
      <c r="E3179" s="1474" t="str">
        <f t="shared" si="299"/>
        <v/>
      </c>
      <c r="F3179" s="1789"/>
      <c r="G3179" s="1573"/>
      <c r="H3179" s="1335"/>
      <c r="I3179" s="2176" t="s">
        <v>529</v>
      </c>
      <c r="J3179" s="2176"/>
      <c r="K3179" s="2177" t="str">
        <f>K$134</f>
        <v xml:space="preserve"> Améliorez l'étanchéité des portes en renforçant les joints.</v>
      </c>
      <c r="L3179" s="2177"/>
      <c r="M3179" s="2177"/>
      <c r="N3179" s="2177"/>
      <c r="O3179" s="2177"/>
      <c r="P3179" s="2177"/>
      <c r="Q3179" s="2177"/>
      <c r="R3179" s="2177"/>
      <c r="S3179" s="1581" t="s">
        <v>16</v>
      </c>
      <c r="T3179" s="1582"/>
      <c r="U3179" s="1580"/>
      <c r="V3179" s="1583"/>
      <c r="W3179" s="1584"/>
      <c r="X3179" s="1585"/>
      <c r="Y3179" s="2"/>
      <c r="Z3179" s="2"/>
      <c r="AA3179" s="2"/>
      <c r="AB3179" s="2"/>
      <c r="AC3179" s="1291"/>
      <c r="AD3179" s="1415"/>
      <c r="AE3179" s="1415"/>
      <c r="AF3179" s="1415"/>
      <c r="AG3179" s="1415"/>
      <c r="AH3179" s="1415"/>
      <c r="AI3179" s="1415"/>
      <c r="AJ3179" s="1415"/>
      <c r="AK3179" s="1415"/>
      <c r="AL3179" s="1415"/>
    </row>
    <row r="3180" spans="1:38" s="731" customFormat="1" ht="6" customHeight="1">
      <c r="A3180" s="1704">
        <f>IF(G3110="",0,1)</f>
        <v>0</v>
      </c>
      <c r="B3180" s="1629"/>
      <c r="C3180" s="1283"/>
      <c r="D3180" s="1561"/>
      <c r="E3180" s="1474" t="str">
        <f t="shared" si="299"/>
        <v/>
      </c>
      <c r="F3180" s="1789"/>
      <c r="G3180" s="1573"/>
      <c r="H3180" s="1335"/>
      <c r="I3180" s="1586"/>
      <c r="J3180" s="1586"/>
      <c r="K3180" s="1587"/>
      <c r="L3180" s="1587"/>
      <c r="M3180" s="1587"/>
      <c r="N3180" s="1587"/>
      <c r="O3180" s="1587"/>
      <c r="P3180" s="1587"/>
      <c r="Q3180" s="1587"/>
      <c r="R3180" s="1338"/>
      <c r="S3180" s="1337"/>
      <c r="T3180" s="1588"/>
      <c r="U3180" s="1582"/>
      <c r="V3180" s="1339"/>
      <c r="W3180" s="1339"/>
      <c r="X3180" s="1339"/>
      <c r="Y3180" s="2"/>
      <c r="Z3180" s="2"/>
      <c r="AA3180" s="2"/>
      <c r="AB3180" s="2"/>
      <c r="AC3180" s="1291"/>
      <c r="AD3180" s="1415"/>
      <c r="AE3180" s="1415"/>
      <c r="AF3180" s="1415"/>
      <c r="AG3180" s="1415"/>
      <c r="AH3180" s="1415"/>
      <c r="AI3180" s="1415"/>
      <c r="AJ3180" s="1415"/>
      <c r="AK3180" s="1415"/>
      <c r="AL3180" s="1415"/>
    </row>
    <row r="3181" spans="1:38" s="731" customFormat="1" ht="19" customHeight="1">
      <c r="A3181" s="1704">
        <f>IF(G3110="",0,1)</f>
        <v>0</v>
      </c>
      <c r="B3181" s="1629"/>
      <c r="C3181" s="1283"/>
      <c r="D3181" s="1561"/>
      <c r="E3181" s="1474" t="str">
        <f t="shared" si="299"/>
        <v/>
      </c>
      <c r="F3181" s="1789"/>
      <c r="G3181" s="1573" t="s">
        <v>9</v>
      </c>
      <c r="H3181" s="1574" t="str">
        <f>BU3110</f>
        <v/>
      </c>
      <c r="I3181" s="1575"/>
      <c r="J3181" s="1576"/>
      <c r="K3181" s="1577"/>
      <c r="L3181" s="1578"/>
      <c r="M3181" s="1578"/>
      <c r="N3181" s="1578"/>
      <c r="O3181" s="1578"/>
      <c r="P3181" s="1578"/>
      <c r="Q3181" s="1578"/>
      <c r="R3181" s="1578"/>
      <c r="S3181" s="1578"/>
      <c r="T3181" s="1578"/>
      <c r="U3181" s="1576"/>
      <c r="V3181" s="1579"/>
      <c r="W3181" s="1579"/>
      <c r="X3181" s="1579"/>
      <c r="Y3181" s="2"/>
      <c r="Z3181" s="2"/>
      <c r="AA3181" s="2"/>
      <c r="AB3181" s="2"/>
      <c r="AC3181" s="1291"/>
      <c r="AD3181" s="1415"/>
      <c r="AE3181" s="1415"/>
      <c r="AF3181" s="1415"/>
      <c r="AG3181" s="1415"/>
      <c r="AH3181" s="1415"/>
      <c r="AI3181" s="1415"/>
      <c r="AJ3181" s="1415"/>
      <c r="AK3181" s="1415"/>
      <c r="AL3181" s="1415"/>
    </row>
    <row r="3182" spans="1:38" s="731" customFormat="1" ht="19" customHeight="1">
      <c r="A3182" s="1704">
        <f>IF(G3110="",0,1)</f>
        <v>0</v>
      </c>
      <c r="B3182" s="1629"/>
      <c r="C3182" s="1283"/>
      <c r="D3182" s="1561"/>
      <c r="E3182" s="1474" t="str">
        <f t="shared" si="299"/>
        <v/>
      </c>
      <c r="F3182" s="1789"/>
      <c r="G3182" s="1571"/>
      <c r="H3182" s="1335"/>
      <c r="I3182" s="2176" t="s">
        <v>528</v>
      </c>
      <c r="J3182" s="2176"/>
      <c r="K3182" s="1338"/>
      <c r="L3182" s="1338"/>
      <c r="M3182" s="1338"/>
      <c r="N3182" s="1338"/>
      <c r="O3182" s="1338"/>
      <c r="P3182" s="1337"/>
      <c r="Q3182" s="1337"/>
      <c r="U3182" s="1580"/>
      <c r="V3182" s="1580"/>
      <c r="W3182" s="1580"/>
      <c r="X3182" s="1580"/>
      <c r="Y3182" s="2"/>
      <c r="Z3182" s="2"/>
      <c r="AA3182" s="2"/>
      <c r="AB3182" s="2"/>
      <c r="AC3182" s="1291"/>
      <c r="AD3182" s="1415"/>
      <c r="AE3182" s="1415"/>
      <c r="AF3182" s="1415"/>
      <c r="AG3182" s="1415"/>
      <c r="AH3182" s="1415"/>
      <c r="AI3182" s="1415"/>
      <c r="AJ3182" s="1415"/>
      <c r="AK3182" s="1415"/>
      <c r="AL3182" s="1415"/>
    </row>
    <row r="3183" spans="1:38" s="731" customFormat="1" ht="31" customHeight="1">
      <c r="A3183" s="1704">
        <f>IF(G3110="",0,1)</f>
        <v>0</v>
      </c>
      <c r="B3183" s="1629"/>
      <c r="C3183" s="1283"/>
      <c r="D3183" s="1561"/>
      <c r="E3183" s="1474" t="str">
        <f t="shared" si="299"/>
        <v/>
      </c>
      <c r="F3183" s="1789"/>
      <c r="G3183" s="1571"/>
      <c r="H3183" s="1335"/>
      <c r="I3183" s="2176" t="s">
        <v>529</v>
      </c>
      <c r="J3183" s="2176"/>
      <c r="K3183" s="2178" t="str">
        <f>BV3110</f>
        <v/>
      </c>
      <c r="L3183" s="2177"/>
      <c r="M3183" s="2177"/>
      <c r="N3183" s="2177"/>
      <c r="O3183" s="2177"/>
      <c r="P3183" s="2177"/>
      <c r="Q3183" s="2177"/>
      <c r="R3183" s="2177"/>
      <c r="S3183" s="1581" t="s">
        <v>16</v>
      </c>
      <c r="T3183" s="1582"/>
      <c r="U3183" s="1580"/>
      <c r="V3183" s="1583"/>
      <c r="W3183" s="1584"/>
      <c r="X3183" s="1585"/>
      <c r="Y3183" s="2"/>
      <c r="Z3183" s="2"/>
      <c r="AA3183" s="2"/>
      <c r="AB3183" s="2"/>
      <c r="AC3183" s="1291"/>
      <c r="AD3183" s="1415"/>
      <c r="AE3183" s="1415"/>
      <c r="AF3183" s="1415"/>
      <c r="AG3183" s="1415"/>
      <c r="AH3183" s="1415"/>
      <c r="AI3183" s="1415"/>
      <c r="AJ3183" s="1415"/>
      <c r="AK3183" s="1415"/>
      <c r="AL3183" s="1415"/>
    </row>
    <row r="3184" spans="1:38" s="731" customFormat="1" ht="6" customHeight="1">
      <c r="A3184" s="1704">
        <f>IF(G3110="",0,1)</f>
        <v>0</v>
      </c>
      <c r="B3184" s="1629"/>
      <c r="C3184" s="1283"/>
      <c r="D3184" s="1561"/>
      <c r="E3184" s="1474" t="str">
        <f t="shared" si="299"/>
        <v/>
      </c>
      <c r="F3184" s="1789"/>
      <c r="G3184" s="1571"/>
      <c r="H3184" s="1335"/>
      <c r="I3184" s="1586"/>
      <c r="J3184" s="1586"/>
      <c r="K3184" s="1587"/>
      <c r="L3184" s="1587"/>
      <c r="M3184" s="1587"/>
      <c r="N3184" s="1587"/>
      <c r="O3184" s="1587"/>
      <c r="P3184" s="1587"/>
      <c r="Q3184" s="1587"/>
      <c r="R3184" s="1338"/>
      <c r="S3184" s="1337"/>
      <c r="T3184" s="1582"/>
      <c r="U3184" s="1582"/>
      <c r="V3184" s="1339"/>
      <c r="W3184" s="1339"/>
      <c r="X3184" s="1339"/>
      <c r="Y3184" s="2"/>
      <c r="Z3184" s="2"/>
      <c r="AA3184" s="2"/>
      <c r="AB3184" s="2"/>
      <c r="AC3184" s="1291"/>
      <c r="AD3184" s="1415"/>
      <c r="AE3184" s="1415"/>
      <c r="AF3184" s="1415"/>
      <c r="AG3184" s="1415"/>
      <c r="AH3184" s="1415"/>
      <c r="AI3184" s="1415"/>
      <c r="AJ3184" s="1415"/>
      <c r="AK3184" s="1415"/>
      <c r="AL3184" s="1415"/>
    </row>
    <row r="3185" spans="1:38" s="731" customFormat="1" ht="17" customHeight="1">
      <c r="A3185" s="1704">
        <f>IF(G3110="",0,1)</f>
        <v>0</v>
      </c>
      <c r="B3185" s="1629"/>
      <c r="C3185" s="1283"/>
      <c r="D3185" s="1561"/>
      <c r="E3185" s="1474" t="str">
        <f t="shared" si="299"/>
        <v/>
      </c>
      <c r="F3185" s="1789"/>
      <c r="G3185" s="1571"/>
      <c r="H3185" s="1589"/>
      <c r="I3185" s="1590"/>
      <c r="J3185" s="1590"/>
      <c r="K3185" s="1591"/>
      <c r="L3185" s="1591"/>
      <c r="M3185" s="1591"/>
      <c r="N3185" s="1591"/>
      <c r="O3185" s="1591"/>
      <c r="P3185" s="1591"/>
      <c r="Q3185" s="1591"/>
      <c r="R3185" s="1592"/>
      <c r="S3185" s="1593"/>
      <c r="T3185" s="1594"/>
      <c r="U3185" s="1594"/>
      <c r="V3185" s="1595"/>
      <c r="W3185" s="1595"/>
      <c r="X3185" s="1595"/>
      <c r="Y3185" s="2"/>
      <c r="Z3185" s="2"/>
      <c r="AA3185" s="2"/>
      <c r="AB3185" s="2"/>
      <c r="AC3185" s="1291"/>
      <c r="AD3185" s="1415"/>
      <c r="AE3185" s="1415"/>
      <c r="AF3185" s="1415"/>
      <c r="AG3185" s="1415"/>
      <c r="AH3185" s="1415"/>
      <c r="AI3185" s="1415"/>
      <c r="AJ3185" s="1415"/>
      <c r="AK3185" s="1415"/>
      <c r="AL3185" s="1415"/>
    </row>
    <row r="3186" spans="1:38" s="731" customFormat="1" ht="25" customHeight="1">
      <c r="A3186" s="1704">
        <f>IF(G3110="",0,1)</f>
        <v>0</v>
      </c>
      <c r="B3186" s="1629"/>
      <c r="C3186" s="1283"/>
      <c r="D3186" s="1561"/>
      <c r="E3186" s="1474" t="str">
        <f t="shared" si="299"/>
        <v/>
      </c>
      <c r="F3186" s="1789"/>
      <c r="G3186" s="1335" t="str">
        <f>G$141</f>
        <v>2.2 Sonde</v>
      </c>
      <c r="H3186" s="1335"/>
      <c r="I3186" s="1336"/>
      <c r="J3186" s="1337"/>
      <c r="K3186" s="1338"/>
      <c r="L3186" s="1338"/>
      <c r="M3186" s="1338"/>
      <c r="N3186" s="1338"/>
      <c r="O3186" s="1338"/>
      <c r="P3186" s="1338"/>
      <c r="Q3186" s="1338"/>
      <c r="R3186" s="1338"/>
      <c r="S3186" s="1337"/>
      <c r="T3186" s="1337"/>
      <c r="U3186" s="1337"/>
      <c r="V3186" s="1339"/>
      <c r="W3186" s="1339"/>
      <c r="X3186" s="1339"/>
      <c r="Y3186" s="2"/>
      <c r="Z3186" s="2"/>
      <c r="AA3186" s="2"/>
      <c r="AB3186" s="2"/>
      <c r="AC3186" s="1291"/>
      <c r="AD3186" s="1415"/>
      <c r="AE3186" s="1415"/>
      <c r="AF3186" s="1415"/>
      <c r="AG3186" s="1415"/>
      <c r="AH3186" s="1415"/>
      <c r="AI3186" s="1415"/>
      <c r="AJ3186" s="1415"/>
      <c r="AK3186" s="1415"/>
      <c r="AL3186" s="1415"/>
    </row>
    <row r="3187" spans="1:38" s="731" customFormat="1" ht="19" customHeight="1">
      <c r="A3187" s="1704">
        <f>IF(G3110="",0,1)</f>
        <v>0</v>
      </c>
      <c r="B3187" s="1629"/>
      <c r="C3187" s="1283"/>
      <c r="D3187" s="1561"/>
      <c r="E3187" s="1474" t="str">
        <f t="shared" si="299"/>
        <v/>
      </c>
      <c r="F3187" s="1789"/>
      <c r="G3187" s="1573" t="s">
        <v>9</v>
      </c>
      <c r="H3187" s="1596" t="str">
        <f>BW3110</f>
        <v/>
      </c>
      <c r="I3187" s="1575"/>
      <c r="J3187" s="1576"/>
      <c r="K3187" s="1577"/>
      <c r="L3187" s="1578"/>
      <c r="M3187" s="1578"/>
      <c r="N3187" s="1578"/>
      <c r="O3187" s="1578"/>
      <c r="P3187" s="1578"/>
      <c r="Q3187" s="1578"/>
      <c r="R3187" s="1578"/>
      <c r="S3187" s="1578"/>
      <c r="T3187" s="1578"/>
      <c r="U3187" s="1576"/>
      <c r="V3187" s="1579"/>
      <c r="W3187" s="1579"/>
      <c r="X3187" s="1579"/>
      <c r="Y3187" s="2"/>
      <c r="Z3187" s="2"/>
      <c r="AA3187" s="2"/>
      <c r="AB3187" s="2"/>
      <c r="AC3187" s="1291"/>
      <c r="AD3187" s="1415"/>
      <c r="AE3187" s="1415"/>
      <c r="AF3187" s="1415"/>
      <c r="AG3187" s="1415"/>
      <c r="AH3187" s="1415"/>
      <c r="AI3187" s="1415"/>
      <c r="AJ3187" s="1415"/>
      <c r="AK3187" s="1415"/>
      <c r="AL3187" s="1415"/>
    </row>
    <row r="3188" spans="1:38" s="731" customFormat="1" ht="19" customHeight="1">
      <c r="A3188" s="1704">
        <f>IF(G3110="",0,1)</f>
        <v>0</v>
      </c>
      <c r="B3188" s="1629"/>
      <c r="C3188" s="1283"/>
      <c r="D3188" s="1561"/>
      <c r="E3188" s="1474" t="str">
        <f t="shared" si="299"/>
        <v/>
      </c>
      <c r="F3188" s="1789"/>
      <c r="G3188" s="1573"/>
      <c r="H3188" s="1335"/>
      <c r="I3188" s="2176" t="s">
        <v>528</v>
      </c>
      <c r="J3188" s="2176"/>
      <c r="K3188" s="1338"/>
      <c r="L3188" s="1338"/>
      <c r="M3188" s="1338"/>
      <c r="N3188" s="1338"/>
      <c r="O3188" s="1338"/>
      <c r="P3188" s="1337"/>
      <c r="Q3188" s="1337"/>
      <c r="U3188" s="1580"/>
      <c r="V3188" s="1580"/>
      <c r="W3188" s="1580"/>
      <c r="X3188" s="1580"/>
      <c r="Y3188" s="2"/>
      <c r="Z3188" s="2"/>
      <c r="AA3188" s="2"/>
      <c r="AB3188" s="2"/>
      <c r="AC3188" s="1291"/>
      <c r="AD3188" s="1415"/>
      <c r="AE3188" s="1415"/>
      <c r="AF3188" s="1415"/>
      <c r="AG3188" s="1415"/>
      <c r="AH3188" s="1415"/>
      <c r="AI3188" s="1415"/>
      <c r="AJ3188" s="1415"/>
      <c r="AK3188" s="1415"/>
      <c r="AL3188" s="1415"/>
    </row>
    <row r="3189" spans="1:38" s="731" customFormat="1" ht="31" customHeight="1">
      <c r="A3189" s="1704">
        <f>IF(G3110="",0,1)</f>
        <v>0</v>
      </c>
      <c r="B3189" s="1629"/>
      <c r="C3189" s="1283"/>
      <c r="D3189" s="1561"/>
      <c r="E3189" s="1474" t="str">
        <f t="shared" si="299"/>
        <v/>
      </c>
      <c r="F3189" s="1789"/>
      <c r="G3189" s="1573"/>
      <c r="H3189" s="1335"/>
      <c r="I3189" s="2176" t="s">
        <v>529</v>
      </c>
      <c r="J3189" s="2176"/>
      <c r="K3189" s="2177" t="str">
        <f>K$144</f>
        <v>Réajustez les sondes de façon à ce qu'elles assurent une exactitude de mesure de l'ordre de ± 0.2°C.</v>
      </c>
      <c r="L3189" s="2177"/>
      <c r="M3189" s="2177"/>
      <c r="N3189" s="2177"/>
      <c r="O3189" s="2177"/>
      <c r="P3189" s="2177"/>
      <c r="Q3189" s="2177"/>
      <c r="R3189" s="2177"/>
      <c r="S3189" s="1581" t="s">
        <v>16</v>
      </c>
      <c r="T3189" s="1582"/>
      <c r="U3189" s="1580"/>
      <c r="V3189" s="1583"/>
      <c r="W3189" s="1584"/>
      <c r="X3189" s="1585"/>
      <c r="Y3189" s="2"/>
      <c r="Z3189" s="2"/>
      <c r="AA3189" s="2"/>
      <c r="AB3189" s="2"/>
      <c r="AC3189" s="1291"/>
      <c r="AD3189" s="1415"/>
      <c r="AE3189" s="1415"/>
      <c r="AF3189" s="1415"/>
      <c r="AG3189" s="1415"/>
      <c r="AH3189" s="1415"/>
      <c r="AI3189" s="1415"/>
      <c r="AJ3189" s="1415"/>
      <c r="AK3189" s="1415"/>
      <c r="AL3189" s="1415"/>
    </row>
    <row r="3190" spans="1:38" s="731" customFormat="1" ht="6" customHeight="1">
      <c r="A3190" s="1704">
        <f>IF(G3110="",0,1)</f>
        <v>0</v>
      </c>
      <c r="B3190" s="1629"/>
      <c r="C3190" s="1283"/>
      <c r="D3190" s="1561"/>
      <c r="E3190" s="1474" t="str">
        <f t="shared" si="299"/>
        <v/>
      </c>
      <c r="F3190" s="1789"/>
      <c r="G3190" s="1573"/>
      <c r="H3190" s="1335"/>
      <c r="I3190" s="1586"/>
      <c r="J3190" s="1586"/>
      <c r="K3190" s="1587"/>
      <c r="L3190" s="1587"/>
      <c r="M3190" s="1587"/>
      <c r="N3190" s="1587"/>
      <c r="O3190" s="1587"/>
      <c r="P3190" s="1587"/>
      <c r="Q3190" s="1587"/>
      <c r="R3190" s="1338"/>
      <c r="S3190" s="1337"/>
      <c r="T3190" s="1588"/>
      <c r="U3190" s="1582"/>
      <c r="V3190" s="1339"/>
      <c r="W3190" s="1339"/>
      <c r="X3190" s="1339"/>
      <c r="Y3190" s="2"/>
      <c r="Z3190" s="2"/>
      <c r="AA3190" s="2"/>
      <c r="AB3190" s="2"/>
      <c r="AC3190" s="1291"/>
      <c r="AD3190" s="1415"/>
      <c r="AE3190" s="1415"/>
      <c r="AF3190" s="1415"/>
      <c r="AG3190" s="1415"/>
      <c r="AH3190" s="1415"/>
      <c r="AI3190" s="1415"/>
      <c r="AJ3190" s="1415"/>
      <c r="AK3190" s="1415"/>
      <c r="AL3190" s="1415"/>
    </row>
    <row r="3191" spans="1:38" s="731" customFormat="1" ht="19" customHeight="1">
      <c r="A3191" s="1704">
        <f>IF(G3110="",0,1)</f>
        <v>0</v>
      </c>
      <c r="B3191" s="1629"/>
      <c r="C3191" s="1283"/>
      <c r="D3191" s="1561"/>
      <c r="E3191" s="1474" t="str">
        <f t="shared" si="299"/>
        <v/>
      </c>
      <c r="F3191" s="1789"/>
      <c r="G3191" s="1573" t="s">
        <v>9</v>
      </c>
      <c r="H3191" s="1596" t="str">
        <f>BX3110</f>
        <v/>
      </c>
      <c r="I3191" s="1575"/>
      <c r="J3191" s="1576"/>
      <c r="K3191" s="1577"/>
      <c r="L3191" s="1578"/>
      <c r="M3191" s="1578"/>
      <c r="N3191" s="1578"/>
      <c r="O3191" s="1578"/>
      <c r="P3191" s="1578"/>
      <c r="Q3191" s="1578"/>
      <c r="R3191" s="1578"/>
      <c r="S3191" s="1578"/>
      <c r="T3191" s="1578"/>
      <c r="U3191" s="1576"/>
      <c r="V3191" s="1579"/>
      <c r="W3191" s="1579"/>
      <c r="X3191" s="1579"/>
      <c r="Y3191" s="2"/>
      <c r="Z3191" s="2"/>
      <c r="AA3191" s="2"/>
      <c r="AB3191" s="2"/>
      <c r="AC3191" s="1291"/>
      <c r="AD3191" s="1415"/>
      <c r="AE3191" s="1415"/>
      <c r="AF3191" s="1415"/>
      <c r="AG3191" s="1415"/>
      <c r="AH3191" s="1415"/>
      <c r="AI3191" s="1415"/>
      <c r="AJ3191" s="1415"/>
      <c r="AK3191" s="1415"/>
      <c r="AL3191" s="1415"/>
    </row>
    <row r="3192" spans="1:38" s="731" customFormat="1" ht="19" customHeight="1">
      <c r="A3192" s="1704">
        <f>IF(G3110="",0,1)</f>
        <v>0</v>
      </c>
      <c r="B3192" s="1629"/>
      <c r="C3192" s="1283"/>
      <c r="D3192" s="1561"/>
      <c r="E3192" s="1474" t="str">
        <f t="shared" si="299"/>
        <v/>
      </c>
      <c r="F3192" s="1789"/>
      <c r="G3192" s="1571"/>
      <c r="H3192" s="1335"/>
      <c r="I3192" s="2176" t="s">
        <v>528</v>
      </c>
      <c r="J3192" s="2176"/>
      <c r="K3192" s="1338"/>
      <c r="L3192" s="1338"/>
      <c r="M3192" s="1338"/>
      <c r="N3192" s="1338"/>
      <c r="O3192" s="1338"/>
      <c r="P3192" s="1337"/>
      <c r="Q3192" s="1337"/>
      <c r="U3192" s="1580"/>
      <c r="V3192" s="1580"/>
      <c r="W3192" s="1580"/>
      <c r="X3192" s="1580"/>
      <c r="Y3192" s="2"/>
      <c r="Z3192" s="2"/>
      <c r="AA3192" s="2"/>
      <c r="AB3192" s="2"/>
      <c r="AC3192" s="1291"/>
      <c r="AD3192" s="1415"/>
      <c r="AE3192" s="1415"/>
      <c r="AF3192" s="1415"/>
      <c r="AG3192" s="1415"/>
      <c r="AH3192" s="1415"/>
      <c r="AI3192" s="1415"/>
      <c r="AJ3192" s="1415"/>
      <c r="AK3192" s="1415"/>
      <c r="AL3192" s="1415"/>
    </row>
    <row r="3193" spans="1:38" s="731" customFormat="1" ht="31" customHeight="1">
      <c r="A3193" s="1704">
        <f>IF(G3110="",0,1)</f>
        <v>0</v>
      </c>
      <c r="B3193" s="1629"/>
      <c r="C3193" s="1283"/>
      <c r="D3193" s="1561"/>
      <c r="E3193" s="1474" t="str">
        <f t="shared" si="299"/>
        <v/>
      </c>
      <c r="F3193" s="1789"/>
      <c r="G3193" s="1571"/>
      <c r="H3193" s="1335"/>
      <c r="I3193" s="2176" t="s">
        <v>529</v>
      </c>
      <c r="J3193" s="2176"/>
      <c r="K3193" s="2177" t="str">
        <f>K$148</f>
        <v>Placez les sondes de façon à ce qu'elles soient disposées entre 0 et 50 cm au-dessus de la plante.</v>
      </c>
      <c r="L3193" s="2177"/>
      <c r="M3193" s="2177"/>
      <c r="N3193" s="2177"/>
      <c r="O3193" s="2177"/>
      <c r="P3193" s="2177"/>
      <c r="Q3193" s="2177"/>
      <c r="R3193" s="2177"/>
      <c r="S3193" s="1581" t="s">
        <v>16</v>
      </c>
      <c r="T3193" s="1582"/>
      <c r="U3193" s="1580"/>
      <c r="V3193" s="1583"/>
      <c r="W3193" s="1584"/>
      <c r="X3193" s="1585"/>
      <c r="Y3193" s="2"/>
      <c r="Z3193" s="2"/>
      <c r="AA3193" s="2"/>
      <c r="AB3193" s="2"/>
      <c r="AC3193" s="1291"/>
      <c r="AD3193" s="1415"/>
      <c r="AE3193" s="1415"/>
      <c r="AF3193" s="1415"/>
      <c r="AG3193" s="1415"/>
      <c r="AH3193" s="1415"/>
      <c r="AI3193" s="1415"/>
      <c r="AJ3193" s="1415"/>
      <c r="AK3193" s="1415"/>
      <c r="AL3193" s="1415"/>
    </row>
    <row r="3194" spans="1:38" s="731" customFormat="1" ht="6" customHeight="1">
      <c r="A3194" s="1704">
        <f>IF(G3110="",0,1)</f>
        <v>0</v>
      </c>
      <c r="B3194" s="1629"/>
      <c r="C3194" s="1283"/>
      <c r="D3194" s="1561"/>
      <c r="E3194" s="1474" t="str">
        <f t="shared" si="299"/>
        <v/>
      </c>
      <c r="F3194" s="1789"/>
      <c r="G3194" s="1571"/>
      <c r="H3194" s="1335"/>
      <c r="I3194" s="1586"/>
      <c r="J3194" s="1586"/>
      <c r="K3194" s="1587"/>
      <c r="L3194" s="1587"/>
      <c r="M3194" s="1587"/>
      <c r="N3194" s="1587"/>
      <c r="O3194" s="1587"/>
      <c r="P3194" s="1587"/>
      <c r="Q3194" s="1587"/>
      <c r="R3194" s="1338"/>
      <c r="S3194" s="1337"/>
      <c r="T3194" s="1582"/>
      <c r="U3194" s="1582"/>
      <c r="V3194" s="1339"/>
      <c r="W3194" s="1339"/>
      <c r="X3194" s="1339"/>
      <c r="Y3194" s="2"/>
      <c r="Z3194" s="2"/>
      <c r="AA3194" s="2"/>
      <c r="AB3194" s="2"/>
      <c r="AC3194" s="1291"/>
      <c r="AD3194" s="1415"/>
      <c r="AE3194" s="1415"/>
      <c r="AF3194" s="1415"/>
      <c r="AG3194" s="1415"/>
      <c r="AH3194" s="1415"/>
      <c r="AI3194" s="1415"/>
      <c r="AJ3194" s="1415"/>
      <c r="AK3194" s="1415"/>
      <c r="AL3194" s="1415"/>
    </row>
    <row r="3195" spans="1:38" s="731" customFormat="1" ht="17" customHeight="1">
      <c r="A3195" s="1704">
        <f>IF(G3110="",0,1)</f>
        <v>0</v>
      </c>
      <c r="B3195" s="1629"/>
      <c r="C3195" s="1283"/>
      <c r="D3195" s="1561"/>
      <c r="E3195" s="1474" t="str">
        <f t="shared" si="299"/>
        <v/>
      </c>
      <c r="F3195" s="1789"/>
      <c r="G3195" s="1571"/>
      <c r="H3195" s="1589"/>
      <c r="I3195" s="1590"/>
      <c r="J3195" s="1590"/>
      <c r="K3195" s="1591"/>
      <c r="L3195" s="1591"/>
      <c r="M3195" s="1591"/>
      <c r="N3195" s="1591"/>
      <c r="O3195" s="1591"/>
      <c r="P3195" s="1591"/>
      <c r="Q3195" s="1591"/>
      <c r="R3195" s="1592"/>
      <c r="S3195" s="1593"/>
      <c r="T3195" s="1594"/>
      <c r="U3195" s="1594"/>
      <c r="V3195" s="1595"/>
      <c r="W3195" s="1595"/>
      <c r="X3195" s="1595"/>
      <c r="Y3195" s="2"/>
      <c r="Z3195" s="2"/>
      <c r="AA3195" s="2"/>
      <c r="AB3195" s="2"/>
      <c r="AC3195" s="1291"/>
      <c r="AD3195" s="1415"/>
      <c r="AE3195" s="1415"/>
      <c r="AF3195" s="1415"/>
      <c r="AG3195" s="1415"/>
      <c r="AH3195" s="1415"/>
      <c r="AI3195" s="1415"/>
      <c r="AJ3195" s="1415"/>
      <c r="AK3195" s="1415"/>
      <c r="AL3195" s="1415"/>
    </row>
    <row r="3196" spans="1:38" s="731" customFormat="1" ht="25" customHeight="1">
      <c r="A3196" s="1704">
        <f>IF(G3110="",0,1)</f>
        <v>0</v>
      </c>
      <c r="B3196" s="1629"/>
      <c r="C3196" s="1283"/>
      <c r="D3196" s="1561"/>
      <c r="E3196" s="1474" t="str">
        <f t="shared" si="299"/>
        <v/>
      </c>
      <c r="F3196" s="1789"/>
      <c r="G3196" s="1335" t="str">
        <f>G$151</f>
        <v>2.3 Ecran thermique</v>
      </c>
      <c r="H3196" s="1335"/>
      <c r="I3196" s="1336"/>
      <c r="J3196" s="1337"/>
      <c r="K3196" s="1338"/>
      <c r="L3196" s="1338"/>
      <c r="M3196" s="1338"/>
      <c r="N3196" s="1338"/>
      <c r="O3196" s="1338"/>
      <c r="P3196" s="1338"/>
      <c r="Q3196" s="1338"/>
      <c r="R3196" s="1338"/>
      <c r="S3196" s="1337"/>
      <c r="T3196" s="1337"/>
      <c r="U3196" s="1337"/>
      <c r="V3196" s="1339"/>
      <c r="W3196" s="1339"/>
      <c r="X3196" s="1339"/>
      <c r="Y3196" s="2"/>
      <c r="Z3196" s="2"/>
      <c r="AA3196" s="2"/>
      <c r="AB3196" s="2"/>
      <c r="AC3196" s="1291"/>
      <c r="AD3196" s="1415"/>
      <c r="AE3196" s="1415"/>
      <c r="AF3196" s="1415"/>
      <c r="AG3196" s="1415"/>
      <c r="AH3196" s="1415"/>
      <c r="AI3196" s="1415"/>
      <c r="AJ3196" s="1415"/>
      <c r="AK3196" s="1415"/>
      <c r="AL3196" s="1415"/>
    </row>
    <row r="3197" spans="1:38" s="731" customFormat="1" ht="19" customHeight="1">
      <c r="A3197" s="1704">
        <f>IF(G3110="",0,1)</f>
        <v>0</v>
      </c>
      <c r="B3197" s="1629"/>
      <c r="C3197" s="1283"/>
      <c r="D3197" s="1561"/>
      <c r="E3197" s="1474" t="str">
        <f t="shared" si="299"/>
        <v/>
      </c>
      <c r="F3197" s="1789"/>
      <c r="G3197" s="1573" t="s">
        <v>9</v>
      </c>
      <c r="H3197" s="1574" t="str">
        <f>BR3110</f>
        <v/>
      </c>
      <c r="I3197" s="1575"/>
      <c r="J3197" s="1576"/>
      <c r="K3197" s="1577"/>
      <c r="L3197" s="1578"/>
      <c r="M3197" s="1578"/>
      <c r="N3197" s="1578"/>
      <c r="O3197" s="1578"/>
      <c r="P3197" s="1578"/>
      <c r="Q3197" s="1578"/>
      <c r="R3197" s="1578"/>
      <c r="S3197" s="1578"/>
      <c r="T3197" s="1578"/>
      <c r="U3197" s="1576"/>
      <c r="V3197" s="1579"/>
      <c r="W3197" s="1579"/>
      <c r="X3197" s="1579"/>
      <c r="Y3197" s="2"/>
      <c r="Z3197" s="2"/>
      <c r="AA3197" s="2"/>
      <c r="AB3197" s="2"/>
      <c r="AC3197" s="1291"/>
      <c r="AD3197" s="1415"/>
      <c r="AE3197" s="1415"/>
      <c r="AF3197" s="1415"/>
      <c r="AG3197" s="1415"/>
      <c r="AH3197" s="1415"/>
      <c r="AI3197" s="1415"/>
      <c r="AJ3197" s="1415"/>
      <c r="AK3197" s="1415"/>
      <c r="AL3197" s="1415"/>
    </row>
    <row r="3198" spans="1:38" s="731" customFormat="1" ht="19" customHeight="1">
      <c r="A3198" s="1704">
        <f>IF(G3110="",0,1)</f>
        <v>0</v>
      </c>
      <c r="B3198" s="1629">
        <f>IF(H3197=G$41,-1,0)</f>
        <v>0</v>
      </c>
      <c r="C3198" s="1283"/>
      <c r="D3198" s="1561"/>
      <c r="E3198" s="1474" t="str">
        <f t="shared" si="299"/>
        <v/>
      </c>
      <c r="F3198" s="1789"/>
      <c r="G3198" s="1571"/>
      <c r="H3198" s="1335"/>
      <c r="I3198" s="2176" t="s">
        <v>528</v>
      </c>
      <c r="J3198" s="2176"/>
      <c r="K3198" s="1338"/>
      <c r="L3198" s="1338"/>
      <c r="M3198" s="1338"/>
      <c r="N3198" s="1338"/>
      <c r="O3198" s="1338"/>
      <c r="P3198" s="1337"/>
      <c r="Q3198" s="1337"/>
      <c r="U3198" s="1580"/>
      <c r="V3198" s="1580"/>
      <c r="W3198" s="1580"/>
      <c r="X3198" s="1580"/>
      <c r="Y3198" s="2"/>
      <c r="Z3198" s="2"/>
      <c r="AA3198" s="2"/>
      <c r="AB3198" s="2"/>
      <c r="AC3198" s="1291"/>
      <c r="AD3198" s="1415"/>
      <c r="AE3198" s="1415"/>
      <c r="AF3198" s="1415"/>
      <c r="AG3198" s="1415"/>
      <c r="AH3198" s="1415"/>
      <c r="AI3198" s="1415"/>
      <c r="AJ3198" s="1415"/>
      <c r="AK3198" s="1415"/>
      <c r="AL3198" s="1415"/>
    </row>
    <row r="3199" spans="1:38" s="731" customFormat="1" ht="25" customHeight="1">
      <c r="A3199" s="1704">
        <f>IF(G3110="",0,1)</f>
        <v>0</v>
      </c>
      <c r="B3199" s="1629">
        <f>IF(H3197=G$41,-1,0)</f>
        <v>0</v>
      </c>
      <c r="C3199" s="1283"/>
      <c r="D3199" s="1561"/>
      <c r="E3199" s="1474" t="str">
        <f t="shared" si="299"/>
        <v/>
      </c>
      <c r="F3199" s="1789"/>
      <c r="G3199" s="1571"/>
      <c r="H3199" s="1335"/>
      <c r="I3199" s="2176" t="s">
        <v>529</v>
      </c>
      <c r="J3199" s="2176"/>
      <c r="K3199" s="2177" t="str">
        <f>K$154</f>
        <v xml:space="preserve"> Colmatez les fentes avec des patchs et par agrafage.</v>
      </c>
      <c r="L3199" s="2177"/>
      <c r="M3199" s="2177"/>
      <c r="N3199" s="2177"/>
      <c r="O3199" s="2177"/>
      <c r="P3199" s="2177"/>
      <c r="Q3199" s="2177"/>
      <c r="R3199" s="2177"/>
      <c r="S3199" s="1581" t="s">
        <v>16</v>
      </c>
      <c r="T3199" s="1582"/>
      <c r="U3199" s="1580"/>
      <c r="V3199" s="1583"/>
      <c r="W3199" s="1584"/>
      <c r="X3199" s="1585"/>
      <c r="Y3199" s="2"/>
      <c r="Z3199" s="2"/>
      <c r="AA3199" s="2"/>
      <c r="AB3199" s="2"/>
      <c r="AC3199" s="1291"/>
      <c r="AD3199" s="1415"/>
      <c r="AE3199" s="1415"/>
      <c r="AF3199" s="1415"/>
      <c r="AG3199" s="1415"/>
      <c r="AH3199" s="1415"/>
      <c r="AI3199" s="1415"/>
      <c r="AJ3199" s="1415"/>
      <c r="AK3199" s="1415"/>
      <c r="AL3199" s="1415"/>
    </row>
    <row r="3200" spans="1:38" s="731" customFormat="1" ht="6" customHeight="1">
      <c r="A3200" s="1704">
        <f>IF(G3110="",0,1)</f>
        <v>0</v>
      </c>
      <c r="B3200" s="1629">
        <f>IF(H3197=G$41,-1,0)</f>
        <v>0</v>
      </c>
      <c r="C3200" s="1283"/>
      <c r="D3200" s="1561"/>
      <c r="E3200" s="1474" t="str">
        <f t="shared" si="299"/>
        <v/>
      </c>
      <c r="F3200" s="1789"/>
      <c r="G3200" s="1571"/>
      <c r="H3200" s="1335"/>
      <c r="I3200" s="1586"/>
      <c r="J3200" s="1586"/>
      <c r="K3200" s="1587"/>
      <c r="L3200" s="1587"/>
      <c r="M3200" s="1587"/>
      <c r="N3200" s="1587"/>
      <c r="O3200" s="1587"/>
      <c r="P3200" s="1587"/>
      <c r="Q3200" s="1587"/>
      <c r="R3200" s="1338"/>
      <c r="S3200" s="1337"/>
      <c r="T3200" s="1588"/>
      <c r="U3200" s="1582"/>
      <c r="V3200" s="1339"/>
      <c r="W3200" s="1339"/>
      <c r="X3200" s="1339"/>
      <c r="Y3200" s="2"/>
      <c r="Z3200" s="2"/>
      <c r="AA3200" s="2"/>
      <c r="AB3200" s="2"/>
      <c r="AC3200" s="1291"/>
      <c r="AD3200" s="1415"/>
      <c r="AE3200" s="1415"/>
      <c r="AF3200" s="1415"/>
      <c r="AG3200" s="1415"/>
      <c r="AH3200" s="1415"/>
      <c r="AI3200" s="1415"/>
      <c r="AJ3200" s="1415"/>
      <c r="AK3200" s="1415"/>
      <c r="AL3200" s="1415"/>
    </row>
    <row r="3201" spans="1:81" s="731" customFormat="1" ht="19" customHeight="1">
      <c r="A3201" s="1704">
        <f>IF(G3110="",0,1)</f>
        <v>0</v>
      </c>
      <c r="B3201" s="1629">
        <f>IF(H3197=G$41,-1,0)</f>
        <v>0</v>
      </c>
      <c r="C3201" s="1283"/>
      <c r="D3201" s="1561"/>
      <c r="E3201" s="1474" t="str">
        <f t="shared" si="299"/>
        <v/>
      </c>
      <c r="F3201" s="1789"/>
      <c r="G3201" s="1571"/>
      <c r="H3201" s="1574" t="str">
        <f>BS3110</f>
        <v/>
      </c>
      <c r="I3201" s="1575"/>
      <c r="J3201" s="1576"/>
      <c r="K3201" s="1577"/>
      <c r="L3201" s="1578"/>
      <c r="M3201" s="1578"/>
      <c r="N3201" s="1578"/>
      <c r="O3201" s="1578"/>
      <c r="P3201" s="1578"/>
      <c r="Q3201" s="1578"/>
      <c r="R3201" s="1578"/>
      <c r="S3201" s="1578"/>
      <c r="T3201" s="1578"/>
      <c r="U3201" s="1576"/>
      <c r="V3201" s="1579"/>
      <c r="W3201" s="1579"/>
      <c r="X3201" s="1579"/>
      <c r="Y3201" s="2"/>
      <c r="Z3201" s="2"/>
      <c r="AA3201" s="2"/>
      <c r="AB3201" s="2"/>
      <c r="AC3201" s="1291"/>
      <c r="AD3201" s="1415"/>
      <c r="AE3201" s="1415"/>
      <c r="AF3201" s="1415"/>
      <c r="AG3201" s="1415"/>
      <c r="AH3201" s="1415"/>
      <c r="AI3201" s="1415"/>
      <c r="AJ3201" s="1415"/>
      <c r="AK3201" s="1415"/>
      <c r="AL3201" s="1415"/>
    </row>
    <row r="3202" spans="1:81" s="731" customFormat="1" ht="19" customHeight="1">
      <c r="A3202" s="1704">
        <f>IF(G3110="",0,1)</f>
        <v>0</v>
      </c>
      <c r="B3202" s="1629">
        <f>IF(H3197=G$41,-1,0)</f>
        <v>0</v>
      </c>
      <c r="C3202" s="1283"/>
      <c r="D3202" s="1561"/>
      <c r="E3202" s="1474" t="str">
        <f t="shared" si="299"/>
        <v/>
      </c>
      <c r="F3202" s="1789"/>
      <c r="G3202" s="1571"/>
      <c r="H3202" s="1335"/>
      <c r="I3202" s="2176" t="s">
        <v>528</v>
      </c>
      <c r="J3202" s="2176"/>
      <c r="K3202" s="1338"/>
      <c r="L3202" s="1338"/>
      <c r="M3202" s="1338"/>
      <c r="N3202" s="1338"/>
      <c r="O3202" s="1338"/>
      <c r="P3202" s="1337"/>
      <c r="Q3202" s="1337"/>
      <c r="U3202" s="1580"/>
      <c r="V3202" s="1580"/>
      <c r="W3202" s="1580"/>
      <c r="X3202" s="1580"/>
      <c r="Y3202" s="2"/>
      <c r="Z3202" s="2"/>
      <c r="AA3202" s="2"/>
      <c r="AB3202" s="2"/>
      <c r="AC3202" s="1291"/>
      <c r="AD3202" s="1415"/>
      <c r="AE3202" s="1415"/>
      <c r="AF3202" s="1415"/>
      <c r="AG3202" s="1415"/>
      <c r="AH3202" s="1415"/>
      <c r="AI3202" s="1415"/>
      <c r="AJ3202" s="1415"/>
      <c r="AK3202" s="1415"/>
      <c r="AL3202" s="1415"/>
    </row>
    <row r="3203" spans="1:81" s="731" customFormat="1" ht="25" customHeight="1">
      <c r="A3203" s="1704">
        <f>IF(G3110="",0,1)</f>
        <v>0</v>
      </c>
      <c r="B3203" s="1629">
        <f>IF(H3197=G$41,-1,0)</f>
        <v>0</v>
      </c>
      <c r="C3203" s="1283"/>
      <c r="D3203" s="1561"/>
      <c r="E3203" s="1474" t="str">
        <f t="shared" si="299"/>
        <v/>
      </c>
      <c r="F3203" s="1789"/>
      <c r="G3203" s="1571"/>
      <c r="H3203" s="1335"/>
      <c r="I3203" s="2176" t="s">
        <v>529</v>
      </c>
      <c r="J3203" s="2176"/>
      <c r="K3203" s="2177" t="str">
        <f>K$158</f>
        <v xml:space="preserve"> Réajustez les bandes de tractions.</v>
      </c>
      <c r="L3203" s="2177"/>
      <c r="M3203" s="2177"/>
      <c r="N3203" s="2177"/>
      <c r="O3203" s="2177"/>
      <c r="P3203" s="2177"/>
      <c r="Q3203" s="2177"/>
      <c r="R3203" s="2177"/>
      <c r="S3203" s="1581" t="s">
        <v>16</v>
      </c>
      <c r="T3203" s="1582"/>
      <c r="U3203" s="1580"/>
      <c r="V3203" s="1583"/>
      <c r="W3203" s="1584"/>
      <c r="X3203" s="1585"/>
      <c r="Y3203" s="2"/>
      <c r="Z3203" s="2"/>
      <c r="AA3203" s="2"/>
      <c r="AB3203" s="2"/>
      <c r="AC3203" s="1291"/>
      <c r="AD3203" s="1415"/>
      <c r="AE3203" s="1415"/>
      <c r="AF3203" s="1415"/>
      <c r="AG3203" s="1415"/>
      <c r="AH3203" s="1415"/>
      <c r="AI3203" s="1415"/>
      <c r="AJ3203" s="1415"/>
      <c r="AK3203" s="1415"/>
      <c r="AL3203" s="1415"/>
    </row>
    <row r="3204" spans="1:81" s="731" customFormat="1" ht="6" customHeight="1">
      <c r="A3204" s="1704">
        <f>IF(G3110="",0,1)</f>
        <v>0</v>
      </c>
      <c r="B3204" s="1629"/>
      <c r="C3204" s="1283"/>
      <c r="D3204" s="1561"/>
      <c r="E3204" s="1474" t="str">
        <f t="shared" si="299"/>
        <v/>
      </c>
      <c r="F3204" s="1789"/>
      <c r="G3204" s="1571"/>
      <c r="H3204" s="1335"/>
      <c r="I3204" s="1586"/>
      <c r="J3204" s="1586"/>
      <c r="K3204" s="1587"/>
      <c r="L3204" s="1587"/>
      <c r="M3204" s="1587"/>
      <c r="N3204" s="1587"/>
      <c r="O3204" s="1587"/>
      <c r="P3204" s="1587"/>
      <c r="Q3204" s="1587"/>
      <c r="R3204" s="1338"/>
      <c r="S3204" s="1337"/>
      <c r="T3204" s="1582"/>
      <c r="U3204" s="1582"/>
      <c r="V3204" s="1339"/>
      <c r="W3204" s="1339"/>
      <c r="X3204" s="1339"/>
      <c r="Y3204" s="2"/>
      <c r="Z3204" s="2"/>
      <c r="AA3204" s="2"/>
      <c r="AB3204" s="2"/>
      <c r="AC3204" s="1291"/>
      <c r="AD3204" s="1415"/>
      <c r="AE3204" s="1415"/>
      <c r="AF3204" s="1415"/>
      <c r="AG3204" s="1415"/>
      <c r="AH3204" s="1415"/>
      <c r="AI3204" s="1415"/>
      <c r="AJ3204" s="1415"/>
      <c r="AK3204" s="1415"/>
      <c r="AL3204" s="1415"/>
    </row>
    <row r="3205" spans="1:81" s="731" customFormat="1" ht="17" customHeight="1">
      <c r="A3205" s="1704">
        <f>IF(G3110="",0,1)</f>
        <v>0</v>
      </c>
      <c r="B3205" s="1629"/>
      <c r="C3205" s="1283"/>
      <c r="D3205" s="1561"/>
      <c r="E3205" s="1474" t="str">
        <f t="shared" si="299"/>
        <v/>
      </c>
      <c r="F3205" s="1789"/>
      <c r="G3205" s="1571"/>
      <c r="H3205" s="1589"/>
      <c r="I3205" s="1590"/>
      <c r="J3205" s="1590"/>
      <c r="K3205" s="1591"/>
      <c r="L3205" s="1591"/>
      <c r="M3205" s="1591"/>
      <c r="N3205" s="1591"/>
      <c r="O3205" s="1591"/>
      <c r="P3205" s="1591"/>
      <c r="Q3205" s="1591"/>
      <c r="R3205" s="1592"/>
      <c r="S3205" s="1593"/>
      <c r="T3205" s="1594"/>
      <c r="U3205" s="1594"/>
      <c r="V3205" s="1595"/>
      <c r="W3205" s="1595"/>
      <c r="X3205" s="1595"/>
      <c r="Y3205" s="2"/>
      <c r="Z3205" s="2"/>
      <c r="AA3205" s="2"/>
      <c r="AB3205" s="2"/>
      <c r="AC3205" s="1291"/>
      <c r="AD3205" s="1415"/>
      <c r="AE3205" s="1415"/>
      <c r="AF3205" s="1415"/>
      <c r="AG3205" s="1415"/>
      <c r="AH3205" s="1415"/>
      <c r="AI3205" s="1415"/>
      <c r="AJ3205" s="1415"/>
      <c r="AK3205" s="1415"/>
      <c r="AL3205" s="1415"/>
    </row>
    <row r="3206" spans="1:81" s="1292" customFormat="1" ht="17" customHeight="1">
      <c r="A3206" s="1704">
        <f>IF(G3110="",0,1)</f>
        <v>0</v>
      </c>
      <c r="B3206" s="1629"/>
      <c r="C3206" s="1283"/>
      <c r="D3206" s="1561"/>
      <c r="E3206" s="1474" t="str">
        <f t="shared" si="299"/>
        <v/>
      </c>
      <c r="F3206" s="1789"/>
      <c r="G3206" s="1597"/>
      <c r="H3206" s="1597"/>
      <c r="I3206" s="1597"/>
      <c r="J3206" s="1597"/>
      <c r="K3206" s="1597"/>
      <c r="L3206" s="1597"/>
      <c r="M3206" s="1597"/>
      <c r="N3206" s="1597"/>
      <c r="O3206" s="1597"/>
      <c r="P3206" s="1598"/>
      <c r="Q3206" s="1598"/>
      <c r="R3206" s="1598"/>
      <c r="S3206" s="1598"/>
      <c r="T3206" s="1598"/>
      <c r="U3206" s="1598"/>
      <c r="V3206" s="1598"/>
      <c r="W3206" s="1598"/>
      <c r="X3206" s="1598"/>
    </row>
    <row r="3207" spans="1:81" s="1292" customFormat="1" ht="17" customHeight="1">
      <c r="A3207" s="1704">
        <f>IF(G3110="",0,1)</f>
        <v>0</v>
      </c>
      <c r="B3207" s="1629"/>
      <c r="C3207" s="1283"/>
      <c r="D3207" s="1561"/>
      <c r="E3207" s="1474" t="str">
        <f t="shared" si="299"/>
        <v/>
      </c>
      <c r="F3207" s="1789"/>
      <c r="G3207" s="1597"/>
      <c r="H3207" s="1597"/>
      <c r="I3207" s="1597"/>
      <c r="J3207" s="1597"/>
      <c r="K3207" s="1597"/>
      <c r="L3207" s="1597"/>
      <c r="M3207" s="1597"/>
      <c r="N3207" s="1597"/>
      <c r="O3207" s="1597"/>
      <c r="P3207" s="1598"/>
      <c r="Q3207" s="1598"/>
      <c r="R3207" s="1598"/>
      <c r="S3207" s="1598"/>
      <c r="T3207" s="1598"/>
      <c r="U3207" s="1598"/>
      <c r="V3207" s="1598"/>
      <c r="W3207" s="1598"/>
      <c r="X3207" s="1598"/>
    </row>
    <row r="3208" spans="1:81" s="1292" customFormat="1" ht="17" customHeight="1">
      <c r="A3208" s="1710">
        <f>IF(G3110="",0,1)</f>
        <v>0</v>
      </c>
      <c r="B3208" s="1711"/>
      <c r="C3208" s="1283"/>
      <c r="D3208" s="1561"/>
      <c r="E3208" s="1474" t="str">
        <f t="shared" si="299"/>
        <v/>
      </c>
      <c r="F3208" s="1789"/>
      <c r="G3208" s="1599"/>
      <c r="H3208" s="1599"/>
      <c r="I3208" s="1599"/>
      <c r="J3208" s="1599"/>
      <c r="K3208" s="1599"/>
      <c r="L3208" s="1599"/>
      <c r="M3208" s="1599"/>
      <c r="N3208" s="1599"/>
      <c r="O3208" s="1599"/>
      <c r="P3208" s="1600"/>
      <c r="Q3208" s="1600"/>
      <c r="R3208" s="1600"/>
      <c r="S3208" s="1600"/>
      <c r="T3208" s="1600"/>
      <c r="U3208" s="1600"/>
      <c r="V3208" s="1600"/>
      <c r="W3208" s="1600"/>
      <c r="X3208" s="1600"/>
      <c r="Z3208" s="1601"/>
      <c r="AA3208" s="1601"/>
      <c r="AB3208" s="1601"/>
      <c r="AC3208" s="1601"/>
      <c r="AD3208" s="1601"/>
      <c r="AE3208" s="1601"/>
      <c r="AF3208" s="1601"/>
      <c r="AG3208" s="1601"/>
      <c r="AH3208" s="1601"/>
      <c r="AI3208" s="1601"/>
      <c r="AJ3208" s="1601"/>
      <c r="AK3208" s="1601"/>
    </row>
    <row r="3209" spans="1:81" ht="13">
      <c r="A3209" s="1705">
        <f>IF(G3215="",0,1)</f>
        <v>0</v>
      </c>
      <c r="B3209" s="1706"/>
      <c r="C3209" s="1283"/>
      <c r="D3209" s="677"/>
      <c r="E3209" s="1474" t="str">
        <f t="shared" ref="E3209:E3215" si="300">IF((SUM(A3209:C3209))&gt;0,"Evaluation","")</f>
        <v/>
      </c>
      <c r="F3209" s="1789"/>
      <c r="G3209" s="1449">
        <f>G$49</f>
        <v>0</v>
      </c>
      <c r="H3209" s="1450"/>
      <c r="I3209" s="10"/>
      <c r="J3209" s="10"/>
      <c r="K3209" s="10"/>
      <c r="L3209" s="10"/>
      <c r="M3209" s="10"/>
      <c r="N3209" s="10"/>
      <c r="O3209" s="10"/>
      <c r="P3209" s="10"/>
      <c r="Q3209" s="10"/>
      <c r="R3209" s="10"/>
      <c r="S3209" s="10"/>
      <c r="T3209" s="10"/>
      <c r="U3209" s="10"/>
      <c r="V3209" s="10"/>
      <c r="W3209" s="10"/>
      <c r="X3209" s="2"/>
      <c r="Z3209" s="1545"/>
      <c r="AA3209" s="1545"/>
      <c r="AB3209" s="1545"/>
      <c r="AC3209" s="1545"/>
      <c r="AD3209" s="1545"/>
      <c r="AE3209" s="1545"/>
      <c r="AF3209" s="1545"/>
      <c r="AG3209" s="1545"/>
      <c r="AH3209" s="1545"/>
      <c r="AI3209" s="1545"/>
      <c r="AJ3209" s="1545"/>
      <c r="AK3209" s="1545"/>
      <c r="AL3209" s="1545"/>
      <c r="AM3209" s="1545"/>
    </row>
    <row r="3210" spans="1:81" ht="13">
      <c r="A3210" s="1704">
        <f>IF(G3215="",0,1)</f>
        <v>0</v>
      </c>
      <c r="C3210" s="1283"/>
      <c r="D3210" s="677"/>
      <c r="E3210" s="1474" t="str">
        <f t="shared" si="300"/>
        <v/>
      </c>
      <c r="F3210" s="1789"/>
      <c r="G3210" s="1244"/>
      <c r="H3210" s="1245"/>
      <c r="I3210" s="1"/>
      <c r="J3210" s="1"/>
      <c r="K3210" s="1"/>
      <c r="L3210" s="1"/>
      <c r="M3210" s="1"/>
      <c r="N3210" s="1"/>
      <c r="O3210" s="1"/>
      <c r="P3210" s="1"/>
      <c r="Q3210" s="1"/>
      <c r="R3210" s="1"/>
      <c r="S3210" s="1"/>
      <c r="T3210" s="1"/>
      <c r="U3210" s="1"/>
      <c r="V3210" s="1"/>
      <c r="W3210" s="1"/>
    </row>
    <row r="3211" spans="1:81" ht="13">
      <c r="A3211" s="1704">
        <f>IF(G3215="",0,1)</f>
        <v>0</v>
      </c>
      <c r="C3211" s="1283"/>
      <c r="D3211" s="677"/>
      <c r="E3211" s="1474" t="str">
        <f t="shared" si="300"/>
        <v/>
      </c>
      <c r="F3211" s="1789"/>
      <c r="G3211" s="1244"/>
      <c r="H3211" s="1245"/>
      <c r="I3211" s="1"/>
      <c r="J3211" s="1"/>
      <c r="K3211" s="1"/>
      <c r="L3211" s="1"/>
      <c r="M3211" s="1"/>
      <c r="N3211" s="1"/>
      <c r="O3211" s="1"/>
      <c r="P3211" s="1"/>
      <c r="Q3211" s="1"/>
      <c r="R3211" s="1"/>
      <c r="S3211" s="1"/>
      <c r="T3211" s="1"/>
      <c r="U3211" s="1"/>
      <c r="V3211" s="1"/>
      <c r="W3211" s="1"/>
    </row>
    <row r="3212" spans="1:81" s="1250" customFormat="1" ht="29" thickBot="1">
      <c r="A3212" s="1704">
        <f>IF(G3215="",0,1)</f>
        <v>0</v>
      </c>
      <c r="B3212" s="1629"/>
      <c r="C3212" s="1283"/>
      <c r="D3212" s="1546"/>
      <c r="E3212" s="1474" t="str">
        <f t="shared" si="300"/>
        <v/>
      </c>
      <c r="F3212" s="1789"/>
      <c r="G3212" s="1621" t="str">
        <f>G3215</f>
        <v/>
      </c>
      <c r="H3212" s="777"/>
      <c r="I3212" s="777"/>
      <c r="J3212" s="777"/>
      <c r="K3212" s="777"/>
      <c r="L3212" s="777"/>
      <c r="M3212" s="777"/>
      <c r="N3212" s="777"/>
      <c r="O3212" s="777"/>
      <c r="P3212" s="777"/>
      <c r="Q3212" s="777"/>
      <c r="R3212" s="777"/>
      <c r="S3212" s="777"/>
      <c r="T3212" s="777"/>
      <c r="U3212" s="777"/>
      <c r="V3212" s="777"/>
      <c r="W3212" s="777"/>
      <c r="X3212" s="1370">
        <f>U$45</f>
        <v>0</v>
      </c>
      <c r="Y3212" s="1415"/>
      <c r="Z3212" s="1415"/>
      <c r="AA3212" s="1415"/>
      <c r="AB3212" s="1415"/>
      <c r="AC3212" s="1415"/>
      <c r="AD3212" s="1415"/>
      <c r="AE3212" s="1246"/>
      <c r="AF3212" s="1246"/>
      <c r="AG3212" s="1247"/>
      <c r="AH3212" s="1247"/>
      <c r="AI3212" s="1247"/>
      <c r="AJ3212" s="1248"/>
      <c r="AK3212" s="1247"/>
      <c r="AL3212" s="1249"/>
      <c r="AM3212" s="1247"/>
      <c r="AN3212" s="1247"/>
      <c r="AO3212" s="1247"/>
      <c r="AP3212" s="1247"/>
      <c r="AQ3212" s="1247"/>
      <c r="AR3212" s="1247"/>
      <c r="AS3212" s="1247"/>
      <c r="AT3212" s="1247"/>
    </row>
    <row r="3213" spans="1:81" s="18" customFormat="1" ht="19">
      <c r="A3213" s="1704">
        <f>IF(G3215="",0,1)</f>
        <v>0</v>
      </c>
      <c r="B3213" s="1629"/>
      <c r="C3213" s="1283"/>
      <c r="D3213" s="677"/>
      <c r="E3213" s="1474" t="str">
        <f t="shared" si="300"/>
        <v/>
      </c>
      <c r="F3213" s="1789"/>
      <c r="G3213" s="1184"/>
      <c r="H3213" s="1184"/>
      <c r="I3213" s="1184"/>
      <c r="J3213" s="1184"/>
      <c r="K3213" s="1184"/>
      <c r="L3213" s="1184"/>
      <c r="M3213" s="1184"/>
      <c r="N3213" s="1184"/>
      <c r="O3213" s="1184"/>
      <c r="P3213" s="1184"/>
      <c r="Q3213" s="1184"/>
      <c r="R3213" s="1184"/>
      <c r="S3213" s="1184"/>
      <c r="T3213" s="1184"/>
      <c r="U3213" s="1184"/>
      <c r="V3213" s="1184"/>
      <c r="W3213" s="1184"/>
      <c r="X3213" s="1415"/>
      <c r="Y3213" s="1415"/>
      <c r="Z3213" s="1415"/>
      <c r="AA3213" s="1415"/>
      <c r="AB3213" s="1415"/>
      <c r="AC3213" s="1415"/>
      <c r="AD3213" s="1415"/>
      <c r="AE3213" s="1415"/>
      <c r="AF3213" s="1415"/>
      <c r="AG3213" s="40"/>
      <c r="AH3213" s="40"/>
      <c r="AI3213" s="40"/>
      <c r="AJ3213" s="49"/>
      <c r="AK3213" s="40"/>
      <c r="AL3213" s="20"/>
      <c r="AM3213" s="1247"/>
      <c r="AN3213" s="40"/>
      <c r="AO3213" s="1247"/>
      <c r="AP3213" s="40"/>
      <c r="AQ3213" s="40"/>
      <c r="AR3213" s="40"/>
      <c r="AS3213" s="40"/>
      <c r="AT3213" s="40"/>
      <c r="BZ3213" s="122" t="s">
        <v>905</v>
      </c>
      <c r="CB3213" s="122" t="s">
        <v>904</v>
      </c>
    </row>
    <row r="3214" spans="1:81" s="41" customFormat="1" ht="187" hidden="1" customHeight="1" outlineLevel="1">
      <c r="A3214" s="1707"/>
      <c r="B3214" s="1708"/>
      <c r="C3214" s="685"/>
      <c r="D3214" s="685"/>
      <c r="E3214" s="1474" t="str">
        <f t="shared" si="300"/>
        <v/>
      </c>
      <c r="F3214" s="1790"/>
      <c r="G3214" s="342" t="str">
        <f t="shared" ref="G3214:AL3214" si="301">G$3</f>
        <v>Serre</v>
      </c>
      <c r="H3214" s="343" t="str">
        <f t="shared" si="301"/>
        <v>Année de construction</v>
      </c>
      <c r="I3214" s="344" t="str">
        <f t="shared" si="301"/>
        <v xml:space="preserve">Surface cultivée nette </v>
      </c>
      <c r="J3214" s="344" t="str">
        <f t="shared" si="301"/>
        <v>Type de serre</v>
      </c>
      <c r="K3214" s="344" t="str">
        <f t="shared" si="301"/>
        <v>Température moyenne octobre-mars</v>
      </c>
      <c r="L3214" s="344" t="str">
        <f t="shared" si="301"/>
        <v>Type de température</v>
      </c>
      <c r="M3214" s="344" t="str">
        <f t="shared" si="301"/>
        <v>Qualité énergétique [consommation en % d'une serre standard]</v>
      </c>
      <c r="N3214" s="344" t="str">
        <f t="shared" si="301"/>
        <v>Rang</v>
      </c>
      <c r="O3214" s="344" t="str">
        <f t="shared" si="301"/>
        <v>Evaluation de la qualité énergétique</v>
      </c>
      <c r="P3214" s="344" t="str">
        <f t="shared" si="301"/>
        <v>Utilisation escomptée</v>
      </c>
      <c r="Q3214" s="327">
        <f t="shared" si="301"/>
        <v>0</v>
      </c>
      <c r="R3214" s="456" t="str">
        <f t="shared" si="301"/>
        <v>Serre Consommation d'énergie [%]</v>
      </c>
      <c r="S3214" s="456" t="str">
        <f t="shared" si="301"/>
        <v>Serre Consommation d'énergie Actuel [kWh]</v>
      </c>
      <c r="T3214" s="455" t="str">
        <f t="shared" si="301"/>
        <v>Distribution de chaleur Consommation d'énergie [kWh]</v>
      </c>
      <c r="U3214" s="456" t="str">
        <f t="shared" si="301"/>
        <v>Total Consommation d'énergie Actuel [kWh]</v>
      </c>
      <c r="V3214" s="327">
        <f t="shared" si="301"/>
        <v>0</v>
      </c>
      <c r="W3214" s="512" t="str">
        <f t="shared" si="301"/>
        <v>Objectif en 4 ans</v>
      </c>
      <c r="X3214" s="512" t="str">
        <f t="shared" si="301"/>
        <v>Objectif en 8 ans</v>
      </c>
      <c r="Y3214" s="327">
        <f t="shared" si="301"/>
        <v>0</v>
      </c>
      <c r="Z3214" s="333" t="str">
        <f t="shared" si="301"/>
        <v>Ecran thermique</v>
      </c>
      <c r="AA3214" s="333" t="str">
        <f t="shared" si="301"/>
        <v>Toit</v>
      </c>
      <c r="AB3214" s="333" t="str">
        <f t="shared" si="301"/>
        <v>Parois latérales</v>
      </c>
      <c r="AC3214" s="333" t="str">
        <f t="shared" si="301"/>
        <v>Etanchéité</v>
      </c>
      <c r="AD3214" s="333" t="str">
        <f t="shared" si="301"/>
        <v>Gestion climatique</v>
      </c>
      <c r="AE3214" s="40" t="str">
        <f t="shared" si="301"/>
        <v>Observations</v>
      </c>
      <c r="AF3214" s="332" t="str">
        <f t="shared" si="301"/>
        <v>Ecran thermique</v>
      </c>
      <c r="AG3214" s="332" t="str">
        <f t="shared" si="301"/>
        <v>Toit</v>
      </c>
      <c r="AH3214" s="332" t="str">
        <f t="shared" si="301"/>
        <v>Parois latérales</v>
      </c>
      <c r="AI3214" s="332" t="str">
        <f t="shared" si="301"/>
        <v>Etanchéité</v>
      </c>
      <c r="AJ3214" s="332" t="str">
        <f t="shared" si="301"/>
        <v>Gestion climatique</v>
      </c>
      <c r="AK3214" s="455" t="str">
        <f t="shared" si="301"/>
        <v>Isolation des conduites</v>
      </c>
      <c r="AL3214" s="455" t="str">
        <f t="shared" si="301"/>
        <v>Isolation des sous-distributions</v>
      </c>
      <c r="AM3214" s="405">
        <f t="shared" ref="AM3214:BR3214" si="302">AM$3</f>
        <v>0</v>
      </c>
      <c r="AN3214" s="332" t="str">
        <f t="shared" si="302"/>
        <v>Ecran thermique</v>
      </c>
      <c r="AO3214" s="332" t="str">
        <f t="shared" si="302"/>
        <v>Toit</v>
      </c>
      <c r="AP3214" s="332" t="str">
        <f t="shared" si="302"/>
        <v>Parois latérales</v>
      </c>
      <c r="AQ3214" s="332" t="str">
        <f t="shared" si="302"/>
        <v>Etanchéité</v>
      </c>
      <c r="AR3214" s="332" t="str">
        <f t="shared" si="302"/>
        <v>Gestion climatique</v>
      </c>
      <c r="AS3214" s="40">
        <f t="shared" si="302"/>
        <v>0</v>
      </c>
      <c r="AT3214" s="332" t="str">
        <f t="shared" si="302"/>
        <v>Ecran thermique</v>
      </c>
      <c r="AU3214" s="332" t="str">
        <f t="shared" si="302"/>
        <v>Toit</v>
      </c>
      <c r="AV3214" s="332" t="str">
        <f t="shared" si="302"/>
        <v>Parois latérales</v>
      </c>
      <c r="AW3214" s="332" t="str">
        <f t="shared" si="302"/>
        <v>Etanchéité</v>
      </c>
      <c r="AX3214" s="332" t="str">
        <f t="shared" si="302"/>
        <v>Gestion climatique</v>
      </c>
      <c r="AY3214" s="455" t="str">
        <f t="shared" si="302"/>
        <v>Isolation des conduites</v>
      </c>
      <c r="AZ3214" s="455" t="str">
        <f t="shared" si="302"/>
        <v>Isolation des sous-distributions</v>
      </c>
      <c r="BA3214" s="332" t="str">
        <f t="shared" si="302"/>
        <v>Total arrondi</v>
      </c>
      <c r="BB3214" s="40">
        <f t="shared" si="302"/>
        <v>0</v>
      </c>
      <c r="BC3214" s="332" t="str">
        <f t="shared" si="302"/>
        <v>Ecran thermique</v>
      </c>
      <c r="BD3214" s="332" t="str">
        <f t="shared" si="302"/>
        <v>Toit</v>
      </c>
      <c r="BE3214" s="332" t="str">
        <f t="shared" si="302"/>
        <v>Parois latérales</v>
      </c>
      <c r="BF3214" s="332" t="str">
        <f t="shared" si="302"/>
        <v>Etanchéité</v>
      </c>
      <c r="BG3214" s="332" t="str">
        <f t="shared" si="302"/>
        <v>Gestion climatique</v>
      </c>
      <c r="BH3214" s="455" t="str">
        <f t="shared" si="302"/>
        <v>Isolation des conduites</v>
      </c>
      <c r="BI3214" s="455" t="str">
        <f t="shared" si="302"/>
        <v>Isolation des sous-distributions</v>
      </c>
      <c r="BJ3214" s="40">
        <f t="shared" si="302"/>
        <v>0</v>
      </c>
      <c r="BK3214" s="512" t="str">
        <f t="shared" si="302"/>
        <v>P1</v>
      </c>
      <c r="BL3214" s="512">
        <f t="shared" si="302"/>
        <v>0</v>
      </c>
      <c r="BM3214" s="512" t="str">
        <f t="shared" si="302"/>
        <v>Total</v>
      </c>
      <c r="BN3214" s="40">
        <f t="shared" si="302"/>
        <v>0</v>
      </c>
      <c r="BO3214" s="512" t="str">
        <f t="shared" si="302"/>
        <v>Objectif en 4 ans</v>
      </c>
      <c r="BP3214" s="512" t="str">
        <f t="shared" si="302"/>
        <v>Objectif en 8 ans</v>
      </c>
      <c r="BQ3214" s="41">
        <f t="shared" si="302"/>
        <v>0</v>
      </c>
      <c r="BR3214" s="332" t="str">
        <f t="shared" si="302"/>
        <v>Ecran thermique</v>
      </c>
      <c r="BS3214" s="332" t="str">
        <f t="shared" ref="BS3214:CA3214" si="303">BS$3</f>
        <v>Ecran thermique 2</v>
      </c>
      <c r="BT3214" s="332" t="str">
        <f t="shared" si="303"/>
        <v>Etanchéité</v>
      </c>
      <c r="BU3214" s="332" t="str">
        <f t="shared" si="303"/>
        <v>Etanchéité 2</v>
      </c>
      <c r="BV3214" s="332" t="str">
        <f t="shared" si="303"/>
        <v>Etanchéité 2 - Recommandation</v>
      </c>
      <c r="BW3214" s="332" t="str">
        <f t="shared" si="303"/>
        <v>Sonde 1</v>
      </c>
      <c r="BX3214" s="332" t="str">
        <f t="shared" si="303"/>
        <v>Sonde 2</v>
      </c>
      <c r="BY3214" s="41">
        <f t="shared" si="303"/>
        <v>0</v>
      </c>
      <c r="BZ3214" s="416" t="str">
        <f t="shared" si="303"/>
        <v>Ensemble 1</v>
      </c>
      <c r="CA3214" s="416" t="str">
        <f t="shared" si="303"/>
        <v>Ensemble 2</v>
      </c>
      <c r="CB3214" s="416" t="str">
        <f>BZ3214</f>
        <v>Ensemble 1</v>
      </c>
      <c r="CC3214" s="416" t="str">
        <f>CA3214</f>
        <v>Ensemble 2</v>
      </c>
    </row>
    <row r="3215" spans="1:81" s="28" customFormat="1" ht="32" hidden="1" customHeight="1" outlineLevel="1">
      <c r="A3215" s="1646"/>
      <c r="B3215" s="1659"/>
      <c r="C3215" s="686"/>
      <c r="D3215" s="686"/>
      <c r="E3215" s="1474" t="str">
        <f t="shared" si="300"/>
        <v/>
      </c>
      <c r="F3215" s="1791"/>
      <c r="G3215" s="521" t="str">
        <f t="shared" ref="G3215:AL3215" si="304">G34</f>
        <v/>
      </c>
      <c r="H3215" s="335" t="str">
        <f t="shared" si="304"/>
        <v/>
      </c>
      <c r="I3215" s="336" t="str">
        <f t="shared" si="304"/>
        <v/>
      </c>
      <c r="J3215" s="336" t="str">
        <f t="shared" si="304"/>
        <v/>
      </c>
      <c r="K3215" s="337" t="str">
        <f t="shared" si="304"/>
        <v/>
      </c>
      <c r="L3215" s="336" t="str">
        <f t="shared" si="304"/>
        <v/>
      </c>
      <c r="M3215" s="468" t="str">
        <f t="shared" si="304"/>
        <v/>
      </c>
      <c r="N3215" s="337" t="str">
        <f t="shared" si="304"/>
        <v/>
      </c>
      <c r="O3215" s="338" t="str">
        <f t="shared" si="304"/>
        <v/>
      </c>
      <c r="P3215" s="336" t="str">
        <f t="shared" si="304"/>
        <v/>
      </c>
      <c r="Q3215" s="522">
        <f t="shared" si="304"/>
        <v>0</v>
      </c>
      <c r="R3215" s="338">
        <f t="shared" si="304"/>
        <v>0</v>
      </c>
      <c r="S3215" s="523">
        <f t="shared" si="304"/>
        <v>0</v>
      </c>
      <c r="T3215" s="523">
        <f t="shared" si="304"/>
        <v>0</v>
      </c>
      <c r="U3215" s="523" t="str">
        <f t="shared" si="304"/>
        <v/>
      </c>
      <c r="V3215" s="522">
        <f t="shared" si="304"/>
        <v>0</v>
      </c>
      <c r="W3215" s="523" t="str">
        <f t="shared" si="304"/>
        <v/>
      </c>
      <c r="X3215" s="523" t="str">
        <f t="shared" si="304"/>
        <v/>
      </c>
      <c r="Y3215" s="522">
        <f t="shared" si="304"/>
        <v>0</v>
      </c>
      <c r="Z3215" s="331" t="str">
        <f t="shared" si="304"/>
        <v/>
      </c>
      <c r="AA3215" s="331" t="str">
        <f t="shared" si="304"/>
        <v/>
      </c>
      <c r="AB3215" s="331" t="str">
        <f t="shared" si="304"/>
        <v/>
      </c>
      <c r="AC3215" s="331" t="str">
        <f t="shared" si="304"/>
        <v/>
      </c>
      <c r="AD3215" s="331" t="str">
        <f t="shared" si="304"/>
        <v/>
      </c>
      <c r="AE3215" s="524" t="str">
        <f t="shared" si="304"/>
        <v/>
      </c>
      <c r="AF3215" s="331" t="str">
        <f t="shared" si="304"/>
        <v/>
      </c>
      <c r="AG3215" s="331" t="str">
        <f t="shared" si="304"/>
        <v/>
      </c>
      <c r="AH3215" s="331" t="str">
        <f t="shared" si="304"/>
        <v/>
      </c>
      <c r="AI3215" s="331" t="str">
        <f t="shared" si="304"/>
        <v/>
      </c>
      <c r="AJ3215" s="331" t="str">
        <f t="shared" si="304"/>
        <v/>
      </c>
      <c r="AK3215" s="331" t="str">
        <f t="shared" si="304"/>
        <v/>
      </c>
      <c r="AL3215" s="331" t="str">
        <f t="shared" si="304"/>
        <v/>
      </c>
      <c r="AM3215" s="524" t="str">
        <f t="shared" ref="AM3215:BR3215" si="305">AM34</f>
        <v>.</v>
      </c>
      <c r="AN3215" s="346" t="str">
        <f t="shared" si="305"/>
        <v/>
      </c>
      <c r="AO3215" s="346" t="str">
        <f t="shared" si="305"/>
        <v/>
      </c>
      <c r="AP3215" s="346" t="str">
        <f t="shared" si="305"/>
        <v/>
      </c>
      <c r="AQ3215" s="346" t="str">
        <f t="shared" si="305"/>
        <v/>
      </c>
      <c r="AR3215" s="346" t="str">
        <f t="shared" si="305"/>
        <v/>
      </c>
      <c r="AS3215" s="525">
        <f t="shared" si="305"/>
        <v>0</v>
      </c>
      <c r="AT3215" s="398" t="str">
        <f t="shared" si="305"/>
        <v/>
      </c>
      <c r="AU3215" s="398" t="str">
        <f t="shared" si="305"/>
        <v/>
      </c>
      <c r="AV3215" s="398" t="str">
        <f t="shared" si="305"/>
        <v/>
      </c>
      <c r="AW3215" s="398" t="str">
        <f t="shared" si="305"/>
        <v/>
      </c>
      <c r="AX3215" s="398" t="str">
        <f t="shared" si="305"/>
        <v/>
      </c>
      <c r="AY3215" s="28" t="str">
        <f t="shared" si="305"/>
        <v/>
      </c>
      <c r="AZ3215" s="28" t="str">
        <f t="shared" si="305"/>
        <v/>
      </c>
      <c r="BA3215" s="398" t="str">
        <f t="shared" si="305"/>
        <v/>
      </c>
      <c r="BB3215" s="525">
        <f t="shared" si="305"/>
        <v>0</v>
      </c>
      <c r="BC3215" s="445" t="str">
        <f t="shared" si="305"/>
        <v/>
      </c>
      <c r="BD3215" s="445" t="str">
        <f t="shared" si="305"/>
        <v/>
      </c>
      <c r="BE3215" s="445" t="str">
        <f t="shared" si="305"/>
        <v/>
      </c>
      <c r="BF3215" s="445" t="str">
        <f t="shared" si="305"/>
        <v/>
      </c>
      <c r="BG3215" s="445" t="str">
        <f t="shared" si="305"/>
        <v/>
      </c>
      <c r="BH3215" s="467" t="str">
        <f t="shared" si="305"/>
        <v/>
      </c>
      <c r="BI3215" s="467" t="str">
        <f t="shared" si="305"/>
        <v/>
      </c>
      <c r="BJ3215" s="525">
        <f t="shared" si="305"/>
        <v>0</v>
      </c>
      <c r="BK3215" s="445" t="str">
        <f t="shared" si="305"/>
        <v/>
      </c>
      <c r="BL3215" s="445" t="str">
        <f t="shared" si="305"/>
        <v/>
      </c>
      <c r="BM3215" s="445" t="str">
        <f t="shared" si="305"/>
        <v/>
      </c>
      <c r="BN3215" s="525">
        <f t="shared" si="305"/>
        <v>0</v>
      </c>
      <c r="BO3215" s="445" t="str">
        <f t="shared" si="305"/>
        <v/>
      </c>
      <c r="BP3215" s="445">
        <f t="shared" si="305"/>
        <v>0</v>
      </c>
      <c r="BQ3215" s="28">
        <f t="shared" si="305"/>
        <v>0</v>
      </c>
      <c r="BR3215" s="398" t="str">
        <f t="shared" si="305"/>
        <v/>
      </c>
      <c r="BS3215" s="398" t="str">
        <f t="shared" ref="BS3215:BX3215" si="306">BS34</f>
        <v/>
      </c>
      <c r="BT3215" s="398" t="str">
        <f t="shared" si="306"/>
        <v/>
      </c>
      <c r="BU3215" s="398" t="str">
        <f t="shared" si="306"/>
        <v/>
      </c>
      <c r="BV3215" s="398" t="str">
        <f t="shared" si="306"/>
        <v/>
      </c>
      <c r="BW3215" s="398" t="str">
        <f t="shared" si="306"/>
        <v/>
      </c>
      <c r="BX3215" s="398" t="str">
        <f t="shared" si="306"/>
        <v/>
      </c>
      <c r="BY3215" s="28">
        <f>BY3162</f>
        <v>0</v>
      </c>
      <c r="BZ3215" s="396">
        <f>AG3266</f>
        <v>0</v>
      </c>
      <c r="CA3215" s="396">
        <f>AH3266</f>
        <v>0</v>
      </c>
      <c r="CB3215" s="396">
        <f>AI3266</f>
        <v>0</v>
      </c>
      <c r="CC3215" s="396">
        <f>AJ3266</f>
        <v>0</v>
      </c>
    </row>
    <row r="3216" spans="1:81" s="51" customFormat="1" ht="19" hidden="1" outlineLevel="1">
      <c r="A3216" s="1704">
        <v>0</v>
      </c>
      <c r="B3216" s="1629"/>
      <c r="C3216" s="1283"/>
      <c r="D3216" s="677"/>
      <c r="E3216" s="1474" t="str">
        <f t="shared" ref="E3216:E3247" si="307">IF((SUM(A3216:C3216))&gt;0,G$42,"")</f>
        <v/>
      </c>
      <c r="F3216" s="1789"/>
      <c r="N3216" s="644"/>
      <c r="R3216" s="50"/>
      <c r="U3216" s="1184"/>
      <c r="W3216" s="130"/>
      <c r="X3216" s="1415"/>
      <c r="Y3216" s="1415"/>
      <c r="Z3216" s="53"/>
      <c r="AA3216" s="1415"/>
      <c r="AB3216" s="53"/>
      <c r="AC3216" s="53"/>
      <c r="AD3216" s="53"/>
      <c r="AE3216" s="53"/>
      <c r="AF3216" s="53"/>
      <c r="AG3216" s="40"/>
      <c r="AJ3216" s="52"/>
      <c r="AL3216" s="1383"/>
      <c r="AM3216" s="1247"/>
      <c r="AO3216" s="1247"/>
      <c r="AV3216" s="18"/>
      <c r="BL3216" s="18"/>
    </row>
    <row r="3217" spans="1:64" s="1385" customFormat="1" ht="19" hidden="1" outlineLevel="1">
      <c r="A3217" s="1704">
        <v>0</v>
      </c>
      <c r="B3217" s="1629"/>
      <c r="C3217" s="1283"/>
      <c r="D3217" s="677"/>
      <c r="E3217" s="1474" t="str">
        <f t="shared" si="307"/>
        <v/>
      </c>
      <c r="F3217" s="1789"/>
      <c r="H3217" s="1547"/>
      <c r="I3217" s="1547"/>
      <c r="J3217" s="1547"/>
      <c r="K3217" s="1547"/>
      <c r="L3217" s="1547"/>
      <c r="M3217" s="1547"/>
      <c r="N3217" s="1384"/>
      <c r="O3217" s="1384"/>
      <c r="P3217" s="1384"/>
      <c r="Q3217" s="1384"/>
      <c r="R3217" s="1384"/>
      <c r="S3217" s="1384"/>
      <c r="T3217" s="1384"/>
      <c r="U3217" s="1384"/>
      <c r="V3217" s="1384"/>
      <c r="W3217" s="130"/>
      <c r="X3217" s="1415"/>
      <c r="Y3217" s="1415"/>
      <c r="Z3217" s="53"/>
      <c r="AA3217" s="1415"/>
      <c r="AB3217" s="53"/>
      <c r="AC3217" s="53"/>
      <c r="AD3217" s="53"/>
      <c r="AE3217" s="1384"/>
      <c r="AF3217" s="1384"/>
      <c r="AG3217" s="40"/>
      <c r="AH3217" s="1384"/>
      <c r="AI3217" s="1384"/>
      <c r="AJ3217" s="1384"/>
      <c r="AK3217" s="1384"/>
      <c r="AL3217" s="1384"/>
      <c r="AM3217" s="1247"/>
      <c r="AN3217" s="1384"/>
      <c r="AO3217" s="1247"/>
      <c r="AP3217" s="1384"/>
      <c r="AQ3217" s="1384"/>
      <c r="AR3217" s="1384"/>
      <c r="AS3217" s="1384"/>
      <c r="AT3217" s="1384"/>
      <c r="BL3217" s="18"/>
    </row>
    <row r="3218" spans="1:64" s="1385" customFormat="1" ht="19" hidden="1" outlineLevel="1">
      <c r="A3218" s="1704">
        <v>0</v>
      </c>
      <c r="B3218" s="1629"/>
      <c r="C3218" s="1283"/>
      <c r="D3218" s="677"/>
      <c r="E3218" s="1474" t="str">
        <f t="shared" si="307"/>
        <v/>
      </c>
      <c r="F3218" s="1789"/>
      <c r="G3218" s="1547"/>
      <c r="H3218" s="1547"/>
      <c r="I3218" s="1547"/>
      <c r="J3218" s="1547"/>
      <c r="K3218" s="1547"/>
      <c r="L3218" s="1547"/>
      <c r="M3218" s="1547"/>
      <c r="N3218" s="1384"/>
      <c r="O3218" s="1384"/>
      <c r="P3218" s="1384"/>
      <c r="Q3218" s="1384"/>
      <c r="R3218" s="1384"/>
      <c r="S3218" s="1384"/>
      <c r="T3218" s="1384"/>
      <c r="U3218" s="1384"/>
      <c r="V3218" s="1384"/>
      <c r="W3218" s="130"/>
      <c r="X3218" s="1415"/>
      <c r="Y3218" s="1415"/>
      <c r="Z3218" s="53"/>
      <c r="AA3218" s="1415"/>
      <c r="AB3218" s="53"/>
      <c r="AC3218" s="53"/>
      <c r="AD3218" s="53"/>
      <c r="AE3218" s="1384"/>
      <c r="AF3218" s="1384"/>
      <c r="AG3218" s="40"/>
      <c r="AH3218" s="1384"/>
      <c r="AI3218" s="1384"/>
      <c r="AJ3218" s="1384"/>
      <c r="AK3218" s="1384"/>
      <c r="AL3218" s="1384"/>
      <c r="AM3218" s="1247"/>
      <c r="AN3218" s="1384"/>
      <c r="AO3218" s="1247"/>
      <c r="AP3218" s="1384"/>
      <c r="AQ3218" s="1384"/>
      <c r="AR3218" s="1384"/>
      <c r="AS3218" s="1384"/>
      <c r="AT3218" s="1384"/>
      <c r="BL3218" s="18"/>
    </row>
    <row r="3219" spans="1:64" s="1269" customFormat="1" ht="15" collapsed="1">
      <c r="A3219" s="1704">
        <f>IF(G3215="",0,1)</f>
        <v>0</v>
      </c>
      <c r="B3219" s="1629"/>
      <c r="C3219" s="1283"/>
      <c r="D3219" s="1548"/>
      <c r="E3219" s="1474" t="str">
        <f t="shared" si="307"/>
        <v/>
      </c>
      <c r="F3219" s="1789"/>
      <c r="G3219" s="1252" t="str">
        <f>G$69</f>
        <v>Année de construction</v>
      </c>
      <c r="H3219" s="1252"/>
      <c r="I3219" s="1252"/>
      <c r="J3219" s="1252"/>
      <c r="K3219" s="1252"/>
      <c r="L3219" s="1252"/>
      <c r="M3219" s="1388"/>
      <c r="N3219" s="2162" t="str">
        <f>H3215</f>
        <v/>
      </c>
      <c r="O3219" s="2162"/>
      <c r="P3219" s="2162"/>
      <c r="Q3219" s="2162"/>
      <c r="R3219" s="2162"/>
      <c r="S3219" s="2162"/>
      <c r="T3219" s="2161">
        <f>T3199</f>
        <v>0</v>
      </c>
      <c r="U3219" s="2161"/>
      <c r="V3219" s="2161"/>
      <c r="W3219" s="2161"/>
      <c r="X3219" s="2161"/>
      <c r="Y3219" s="1386"/>
      <c r="AD3219" s="1251"/>
      <c r="AE3219" s="1251"/>
      <c r="AF3219" s="1251"/>
      <c r="AG3219" s="1251"/>
      <c r="AH3219" s="1251"/>
      <c r="AI3219" s="1251"/>
      <c r="AJ3219" s="1251"/>
      <c r="AK3219" s="1251"/>
      <c r="AL3219" s="20"/>
      <c r="AM3219" s="1251"/>
      <c r="AN3219" s="1251"/>
      <c r="AO3219" s="1251"/>
      <c r="AP3219" s="1251"/>
      <c r="AQ3219" s="1251"/>
      <c r="AR3219" s="1251"/>
      <c r="AS3219" s="1251"/>
      <c r="AT3219" s="1251"/>
    </row>
    <row r="3220" spans="1:64" s="1269" customFormat="1" ht="15">
      <c r="A3220" s="1704">
        <f>IF(G3215="",0,1)</f>
        <v>0</v>
      </c>
      <c r="B3220" s="1629"/>
      <c r="C3220" s="1283"/>
      <c r="D3220" s="1548"/>
      <c r="E3220" s="1474" t="str">
        <f t="shared" si="307"/>
        <v/>
      </c>
      <c r="F3220" s="1789"/>
      <c r="G3220" s="1551" t="str">
        <f>G$70</f>
        <v>Utilisation escomptée</v>
      </c>
      <c r="H3220" s="1551"/>
      <c r="I3220" s="1552"/>
      <c r="J3220" s="1552"/>
      <c r="K3220" s="1552"/>
      <c r="L3220" s="1552"/>
      <c r="M3220" s="1388"/>
      <c r="N3220" s="2163" t="str">
        <f>P3215</f>
        <v/>
      </c>
      <c r="O3220" s="2163"/>
      <c r="P3220" s="2163"/>
      <c r="Q3220" s="2163"/>
      <c r="R3220" s="2163"/>
      <c r="S3220" s="2163"/>
      <c r="T3220" s="2179">
        <f>'A1 Serres'!P3199</f>
        <v>0</v>
      </c>
      <c r="U3220" s="2179"/>
      <c r="V3220" s="2179"/>
      <c r="W3220" s="2179"/>
      <c r="X3220" s="2179"/>
      <c r="Y3220" s="1387"/>
      <c r="AL3220" s="20"/>
    </row>
    <row r="3221" spans="1:64" s="1269" customFormat="1" ht="15">
      <c r="A3221" s="1704">
        <f>IF(G3215="",0,1)</f>
        <v>0</v>
      </c>
      <c r="B3221" s="1629"/>
      <c r="C3221" s="1283"/>
      <c r="D3221" s="1548"/>
      <c r="E3221" s="1474" t="str">
        <f t="shared" si="307"/>
        <v/>
      </c>
      <c r="F3221" s="1789"/>
      <c r="G3221" s="1551" t="str">
        <f>G$71</f>
        <v>Surface cultivée de la serre</v>
      </c>
      <c r="H3221" s="1551"/>
      <c r="I3221" s="1552"/>
      <c r="J3221" s="1552"/>
      <c r="K3221" s="1552"/>
      <c r="L3221" s="1552"/>
      <c r="M3221" s="1388"/>
      <c r="N3221" s="2163" t="str">
        <f>J3215</f>
        <v/>
      </c>
      <c r="O3221" s="2163"/>
      <c r="P3221" s="2163"/>
      <c r="Q3221" s="2163"/>
      <c r="R3221" s="2163"/>
      <c r="S3221" s="2163"/>
      <c r="T3221" s="1268"/>
      <c r="U3221" s="1268"/>
      <c r="V3221" s="1268"/>
      <c r="W3221" s="989"/>
      <c r="X3221" s="1251"/>
      <c r="AL3221" s="20"/>
    </row>
    <row r="3222" spans="1:64" s="1269" customFormat="1" ht="15">
      <c r="A3222" s="1704">
        <f>IF(G3215="",0,1)</f>
        <v>0</v>
      </c>
      <c r="B3222" s="1629"/>
      <c r="C3222" s="1283"/>
      <c r="D3222" s="1548"/>
      <c r="E3222" s="1474" t="str">
        <f t="shared" si="307"/>
        <v/>
      </c>
      <c r="F3222" s="1789"/>
      <c r="G3222" s="1265">
        <f>G$72</f>
        <v>0</v>
      </c>
      <c r="H3222" s="1265"/>
      <c r="I3222" s="1266"/>
      <c r="J3222" s="1266"/>
      <c r="K3222" s="1266"/>
      <c r="L3222" s="1266"/>
      <c r="M3222" s="1388"/>
      <c r="N3222" s="1268"/>
      <c r="O3222" s="1268"/>
      <c r="P3222" s="1268"/>
      <c r="Q3222" s="1268"/>
      <c r="R3222" s="1268"/>
      <c r="S3222" s="1268"/>
      <c r="T3222" s="1268"/>
      <c r="U3222" s="1268"/>
      <c r="V3222" s="1268"/>
      <c r="W3222" s="989"/>
      <c r="X3222" s="1251"/>
      <c r="AL3222" s="20"/>
    </row>
    <row r="3223" spans="1:64" s="1269" customFormat="1" ht="15">
      <c r="A3223" s="1704">
        <f>IF(G3215="",0,1)</f>
        <v>0</v>
      </c>
      <c r="B3223" s="1629"/>
      <c r="C3223" s="1283"/>
      <c r="D3223" s="1548"/>
      <c r="E3223" s="1474" t="str">
        <f t="shared" si="307"/>
        <v/>
      </c>
      <c r="F3223" s="1789"/>
      <c r="G3223" s="1389" t="str">
        <f>G$73</f>
        <v>Température octobre-mars</v>
      </c>
      <c r="H3223" s="1389"/>
      <c r="I3223" s="1390"/>
      <c r="J3223" s="1390"/>
      <c r="K3223" s="1390"/>
      <c r="L3223" s="1390"/>
      <c r="M3223" s="1388"/>
      <c r="N3223" s="2168" t="str">
        <f>L3215</f>
        <v/>
      </c>
      <c r="O3223" s="2168"/>
      <c r="P3223" s="2168"/>
      <c r="Q3223" s="2168"/>
      <c r="R3223" s="2168"/>
      <c r="S3223" s="2168"/>
      <c r="T3223" s="1268"/>
      <c r="U3223" s="1268"/>
      <c r="V3223" s="1268"/>
      <c r="W3223" s="989"/>
      <c r="X3223" s="1251"/>
      <c r="AJ3223" s="1298"/>
      <c r="AL3223" s="20"/>
    </row>
    <row r="3224" spans="1:64" s="1269" customFormat="1" ht="29" customHeight="1">
      <c r="A3224" s="1704">
        <f>IF(G3215="",0,1)</f>
        <v>0</v>
      </c>
      <c r="B3224" s="1629"/>
      <c r="C3224" s="1283"/>
      <c r="D3224" s="1548"/>
      <c r="E3224" s="1474" t="str">
        <f t="shared" si="307"/>
        <v/>
      </c>
      <c r="F3224" s="1789"/>
      <c r="G3224" s="1553" t="str">
        <f>G$74</f>
        <v>Observations</v>
      </c>
      <c r="H3224" s="1389"/>
      <c r="I3224" s="1390"/>
      <c r="J3224" s="1390"/>
      <c r="K3224" s="1390"/>
      <c r="L3224" s="1390"/>
      <c r="M3224" s="1388"/>
      <c r="N3224" s="2164" t="str">
        <f>AE3215</f>
        <v/>
      </c>
      <c r="O3224" s="2164"/>
      <c r="P3224" s="2164"/>
      <c r="Q3224" s="2164"/>
      <c r="R3224" s="2164"/>
      <c r="S3224" s="2164"/>
      <c r="T3224" s="1268"/>
      <c r="U3224" s="1268"/>
      <c r="V3224" s="1268"/>
      <c r="W3224" s="989"/>
      <c r="X3224" s="1251"/>
      <c r="AL3224" s="20"/>
    </row>
    <row r="3225" spans="1:64" s="1269" customFormat="1" ht="15">
      <c r="A3225" s="1704">
        <f>IF(G3215="",0,1)</f>
        <v>0</v>
      </c>
      <c r="B3225" s="1629"/>
      <c r="C3225" s="1283"/>
      <c r="D3225" s="1548"/>
      <c r="E3225" s="1474" t="str">
        <f t="shared" si="307"/>
        <v/>
      </c>
      <c r="F3225" s="1789"/>
      <c r="G3225" s="1265">
        <f>G$75</f>
        <v>0</v>
      </c>
      <c r="H3225" s="1265"/>
      <c r="I3225" s="1266"/>
      <c r="J3225" s="1266"/>
      <c r="K3225" s="1266"/>
      <c r="L3225" s="1266"/>
      <c r="M3225" s="1388"/>
      <c r="N3225" s="1268"/>
      <c r="O3225" s="1268"/>
      <c r="P3225" s="1268"/>
      <c r="Q3225" s="1268"/>
      <c r="R3225" s="1268"/>
      <c r="S3225" s="1268"/>
      <c r="T3225" s="1268"/>
      <c r="U3225" s="1268"/>
      <c r="V3225" s="1268"/>
      <c r="W3225" s="989"/>
      <c r="X3225" s="1251"/>
      <c r="AL3225" s="20"/>
    </row>
    <row r="3226" spans="1:64" s="1269" customFormat="1" ht="15">
      <c r="A3226" s="1704">
        <f>IF(G3215="",0,1)</f>
        <v>0</v>
      </c>
      <c r="B3226" s="1629"/>
      <c r="C3226" s="1283"/>
      <c r="D3226" s="1548"/>
      <c r="E3226" s="1474" t="str">
        <f t="shared" si="307"/>
        <v/>
      </c>
      <c r="F3226" s="1789"/>
      <c r="G3226" s="1389" t="str">
        <f>G$76</f>
        <v>Participation à la consommation totale d'énergie du chauffage</v>
      </c>
      <c r="H3226" s="1389"/>
      <c r="I3226" s="1390"/>
      <c r="J3226" s="1390"/>
      <c r="K3226" s="1390"/>
      <c r="L3226" s="1390"/>
      <c r="M3226" s="1388"/>
      <c r="N3226" s="2169">
        <f>R3215</f>
        <v>0</v>
      </c>
      <c r="O3226" s="2169"/>
      <c r="P3226" s="2169"/>
      <c r="Q3226" s="2169"/>
      <c r="R3226" s="2169"/>
      <c r="S3226" s="2169"/>
      <c r="T3226" s="1268"/>
      <c r="U3226" s="1268"/>
      <c r="V3226" s="1268"/>
      <c r="W3226" s="989"/>
      <c r="X3226" s="1251"/>
      <c r="AJ3226" s="1298"/>
      <c r="AL3226" s="20"/>
    </row>
    <row r="3227" spans="1:64" s="1269" customFormat="1" ht="15">
      <c r="A3227" s="1704">
        <f>IF(G3215="",0,1)</f>
        <v>0</v>
      </c>
      <c r="B3227" s="1629"/>
      <c r="C3227" s="1283"/>
      <c r="D3227" s="1548"/>
      <c r="E3227" s="1474" t="str">
        <f t="shared" si="307"/>
        <v/>
      </c>
      <c r="F3227" s="1789"/>
      <c r="G3227" s="1393" t="str">
        <f>G$77</f>
        <v>Rang concernant l'efficience énergétique</v>
      </c>
      <c r="H3227" s="1393"/>
      <c r="I3227" s="1394"/>
      <c r="J3227" s="1394"/>
      <c r="K3227" s="1394"/>
      <c r="L3227" s="1394"/>
      <c r="M3227" s="1388"/>
      <c r="N3227" s="2170" t="str">
        <f>N3215</f>
        <v/>
      </c>
      <c r="O3227" s="2170"/>
      <c r="P3227" s="2170"/>
      <c r="Q3227" s="2170"/>
      <c r="R3227" s="2170"/>
      <c r="S3227" s="2170"/>
      <c r="T3227" s="1396"/>
      <c r="U3227" s="1396"/>
      <c r="V3227" s="1396"/>
      <c r="W3227" s="989"/>
      <c r="X3227" s="1397"/>
      <c r="AJ3227" s="1298"/>
      <c r="AL3227" s="20"/>
    </row>
    <row r="3228" spans="1:64" s="1269" customFormat="1" ht="15">
      <c r="A3228" s="1704">
        <f>IF(G3215="",0,1)</f>
        <v>0</v>
      </c>
      <c r="B3228" s="1629"/>
      <c r="C3228" s="1283"/>
      <c r="D3228" s="1548"/>
      <c r="E3228" s="1474" t="str">
        <f t="shared" si="307"/>
        <v/>
      </c>
      <c r="F3228" s="1789"/>
      <c r="G3228" s="1393" t="str">
        <f>G$78</f>
        <v>Evaluation de la qualité énergétique</v>
      </c>
      <c r="H3228" s="1393"/>
      <c r="I3228" s="1394"/>
      <c r="J3228" s="1394"/>
      <c r="K3228" s="1394"/>
      <c r="L3228" s="1394"/>
      <c r="M3228" s="1388"/>
      <c r="N3228" s="2171" t="str">
        <f>O3215</f>
        <v/>
      </c>
      <c r="O3228" s="2171"/>
      <c r="P3228" s="2171"/>
      <c r="Q3228" s="2171"/>
      <c r="R3228" s="2171"/>
      <c r="S3228" s="2171"/>
      <c r="T3228" s="1268"/>
      <c r="U3228" s="1268"/>
      <c r="V3228" s="1268"/>
      <c r="W3228" s="989"/>
      <c r="X3228" s="1251"/>
      <c r="AJ3228" s="1298"/>
      <c r="AL3228" s="20"/>
    </row>
    <row r="3229" spans="1:64" s="1269" customFormat="1" ht="15">
      <c r="A3229" s="1704">
        <f>IF(G3215="",0,1)</f>
        <v>0</v>
      </c>
      <c r="B3229" s="1629"/>
      <c r="C3229" s="1283"/>
      <c r="D3229" s="1548"/>
      <c r="E3229" s="1474" t="str">
        <f t="shared" si="307"/>
        <v/>
      </c>
      <c r="F3229" s="1789"/>
      <c r="G3229" s="1265">
        <f>G$79</f>
        <v>0</v>
      </c>
      <c r="H3229" s="1265"/>
      <c r="I3229" s="1266"/>
      <c r="J3229" s="1266"/>
      <c r="K3229" s="1266"/>
      <c r="L3229" s="1266"/>
      <c r="M3229" s="1388"/>
      <c r="N3229" s="1399"/>
      <c r="O3229" s="1268"/>
      <c r="P3229" s="1268"/>
      <c r="Q3229" s="1268"/>
      <c r="R3229" s="1268"/>
      <c r="S3229" s="1268"/>
      <c r="T3229" s="1268"/>
      <c r="U3229" s="1268"/>
      <c r="V3229" s="1268"/>
      <c r="W3229" s="989"/>
      <c r="X3229" s="1251"/>
      <c r="AJ3229" s="1298"/>
      <c r="AL3229" s="20"/>
    </row>
    <row r="3230" spans="1:64" s="1269" customFormat="1" ht="15">
      <c r="A3230" s="1704">
        <f>IF(G3215="",0,1)</f>
        <v>0</v>
      </c>
      <c r="B3230" s="1629"/>
      <c r="C3230" s="1283"/>
      <c r="D3230" s="1548"/>
      <c r="E3230" s="1474" t="str">
        <f t="shared" si="307"/>
        <v/>
      </c>
      <c r="F3230" s="1789"/>
      <c r="G3230" s="1389" t="str">
        <f>G$80</f>
        <v>Consommation d'énergie de la serre</v>
      </c>
      <c r="H3230" s="1389"/>
      <c r="I3230" s="1390"/>
      <c r="J3230" s="1390"/>
      <c r="K3230" s="1390"/>
      <c r="L3230" s="1390"/>
      <c r="M3230" s="1388"/>
      <c r="N3230" s="2172">
        <f>S3215</f>
        <v>0</v>
      </c>
      <c r="O3230" s="2172"/>
      <c r="P3230" s="2172"/>
      <c r="Q3230" s="1401"/>
      <c r="R3230" s="1401"/>
      <c r="S3230" s="1401"/>
      <c r="T3230" s="1268"/>
      <c r="U3230" s="1268"/>
      <c r="V3230" s="1268"/>
      <c r="W3230" s="989"/>
      <c r="X3230" s="1251"/>
      <c r="AJ3230" s="1298"/>
      <c r="AL3230" s="20"/>
    </row>
    <row r="3231" spans="1:64" s="1269" customFormat="1" ht="15">
      <c r="A3231" s="1704">
        <f>IF(G3215="",0,1)</f>
        <v>0</v>
      </c>
      <c r="B3231" s="1629"/>
      <c r="C3231" s="1283"/>
      <c r="D3231" s="1548"/>
      <c r="E3231" s="1474" t="str">
        <f t="shared" si="307"/>
        <v/>
      </c>
      <c r="F3231" s="1789"/>
      <c r="G3231" s="1393" t="str">
        <f>G$81</f>
        <v>Distribution de chaleur Consommation d'énergie</v>
      </c>
      <c r="H3231" s="1393"/>
      <c r="I3231" s="1394"/>
      <c r="J3231" s="1394"/>
      <c r="K3231" s="1394"/>
      <c r="L3231" s="1394"/>
      <c r="M3231" s="1388"/>
      <c r="N3231" s="2182">
        <f>T3215</f>
        <v>0</v>
      </c>
      <c r="O3231" s="2182"/>
      <c r="P3231" s="2182"/>
      <c r="Q3231" s="1403"/>
      <c r="R3231" s="1403"/>
      <c r="S3231" s="1403"/>
      <c r="T3231" s="1268"/>
      <c r="U3231" s="1268"/>
      <c r="V3231" s="1268"/>
      <c r="W3231" s="989"/>
      <c r="X3231" s="1251"/>
      <c r="AJ3231" s="1298"/>
      <c r="AL3231" s="20"/>
    </row>
    <row r="3232" spans="1:64" s="1269" customFormat="1" ht="15">
      <c r="A3232" s="1704">
        <f>IF(G3215="",0,1)</f>
        <v>0</v>
      </c>
      <c r="B3232" s="1629"/>
      <c r="C3232" s="1283"/>
      <c r="D3232" s="1548"/>
      <c r="E3232" s="1474" t="str">
        <f t="shared" si="307"/>
        <v/>
      </c>
      <c r="F3232" s="1789"/>
      <c r="G3232" s="1554" t="str">
        <f>G$82</f>
        <v>Total de la consommation d'énergie Etat actuel</v>
      </c>
      <c r="H3232" s="1554"/>
      <c r="I3232" s="1555"/>
      <c r="J3232" s="1555"/>
      <c r="K3232" s="1555"/>
      <c r="L3232" s="1555"/>
      <c r="M3232" s="1556"/>
      <c r="N3232" s="2166" t="str">
        <f>U3215</f>
        <v/>
      </c>
      <c r="O3232" s="2166"/>
      <c r="P3232" s="2166"/>
      <c r="Q3232" s="1557"/>
      <c r="R3232" s="1557"/>
      <c r="S3232" s="1557"/>
      <c r="T3232" s="1268"/>
      <c r="U3232" s="1268"/>
      <c r="V3232" s="1268"/>
      <c r="W3232" s="989"/>
      <c r="X3232" s="1251"/>
      <c r="AJ3232" s="1298"/>
      <c r="AL3232" s="20"/>
    </row>
    <row r="3233" spans="1:38" s="787" customFormat="1" ht="15">
      <c r="A3233" s="1704">
        <f>IF(G3215="",0,1)</f>
        <v>0</v>
      </c>
      <c r="B3233" s="1629"/>
      <c r="C3233" s="1283"/>
      <c r="D3233" s="1548"/>
      <c r="E3233" s="1474" t="str">
        <f t="shared" si="307"/>
        <v/>
      </c>
      <c r="F3233" s="1789"/>
      <c r="G3233" s="1265">
        <f>G$83</f>
        <v>0</v>
      </c>
      <c r="H3233" s="1265"/>
      <c r="I3233" s="1266"/>
      <c r="J3233" s="1266"/>
      <c r="K3233" s="1266"/>
      <c r="L3233" s="1266"/>
      <c r="M3233" s="225"/>
      <c r="N3233" s="1404"/>
      <c r="O3233" s="1404"/>
      <c r="P3233" s="1404"/>
      <c r="Q3233" s="1404"/>
      <c r="R3233" s="1404"/>
      <c r="S3233" s="1404"/>
      <c r="T3233" s="1404"/>
      <c r="U3233" s="1404"/>
      <c r="V3233" s="1404"/>
      <c r="W3233" s="989"/>
    </row>
    <row r="3234" spans="1:38" s="1269" customFormat="1" ht="15">
      <c r="A3234" s="1704">
        <f>IF(G3215="",0,1)</f>
        <v>0</v>
      </c>
      <c r="B3234" s="1629"/>
      <c r="C3234" s="1283"/>
      <c r="D3234" s="1548"/>
      <c r="E3234" s="1474" t="str">
        <f t="shared" si="307"/>
        <v/>
      </c>
      <c r="F3234" s="1789"/>
      <c r="G3234" s="1389" t="str">
        <f>G$84</f>
        <v>Ecran thermique</v>
      </c>
      <c r="H3234" s="1389"/>
      <c r="I3234" s="1390"/>
      <c r="J3234" s="1390"/>
      <c r="K3234" s="1390"/>
      <c r="L3234" s="1390"/>
      <c r="M3234" s="1388"/>
      <c r="N3234" s="1558" t="str">
        <f>Z3215</f>
        <v/>
      </c>
      <c r="O3234" s="1401"/>
      <c r="P3234" s="1401"/>
      <c r="Q3234" s="1401"/>
      <c r="R3234" s="1401"/>
      <c r="S3234" s="1401"/>
      <c r="T3234" s="1268"/>
      <c r="U3234" s="1268"/>
      <c r="V3234" s="1268"/>
      <c r="W3234" s="989"/>
      <c r="X3234" s="1251"/>
      <c r="AJ3234" s="1298"/>
      <c r="AL3234" s="20"/>
    </row>
    <row r="3235" spans="1:38" s="1269" customFormat="1" ht="15">
      <c r="A3235" s="1704">
        <f>IF(G3215="",0,1)</f>
        <v>0</v>
      </c>
      <c r="B3235" s="1629"/>
      <c r="C3235" s="1283"/>
      <c r="D3235" s="1548"/>
      <c r="E3235" s="1474" t="str">
        <f t="shared" si="307"/>
        <v/>
      </c>
      <c r="F3235" s="1789"/>
      <c r="G3235" s="1393" t="str">
        <f>G$85</f>
        <v>Toit</v>
      </c>
      <c r="H3235" s="1393"/>
      <c r="I3235" s="1394"/>
      <c r="J3235" s="1394"/>
      <c r="K3235" s="1394"/>
      <c r="L3235" s="1394"/>
      <c r="M3235" s="1388"/>
      <c r="N3235" s="1559" t="str">
        <f>AA3215</f>
        <v/>
      </c>
      <c r="O3235" s="1403"/>
      <c r="P3235" s="1403"/>
      <c r="Q3235" s="1403"/>
      <c r="R3235" s="1403"/>
      <c r="S3235" s="1403"/>
      <c r="T3235" s="1268"/>
      <c r="U3235" s="1268"/>
      <c r="V3235" s="1268"/>
      <c r="W3235" s="989"/>
      <c r="X3235" s="1251"/>
      <c r="AJ3235" s="1298"/>
      <c r="AL3235" s="20"/>
    </row>
    <row r="3236" spans="1:38" s="1269" customFormat="1" ht="15">
      <c r="A3236" s="1704">
        <f>IF(G3215="",0,1)</f>
        <v>0</v>
      </c>
      <c r="B3236" s="1629"/>
      <c r="C3236" s="1283"/>
      <c r="D3236" s="1548"/>
      <c r="E3236" s="1474" t="str">
        <f t="shared" si="307"/>
        <v/>
      </c>
      <c r="F3236" s="1789"/>
      <c r="G3236" s="1393" t="str">
        <f>G$86</f>
        <v>Parois latérales et pignons</v>
      </c>
      <c r="H3236" s="1393"/>
      <c r="I3236" s="1394"/>
      <c r="J3236" s="1394"/>
      <c r="K3236" s="1394"/>
      <c r="L3236" s="1394"/>
      <c r="M3236" s="1388"/>
      <c r="N3236" s="1560" t="str">
        <f>AB3215</f>
        <v/>
      </c>
      <c r="O3236" s="1403"/>
      <c r="P3236" s="1403"/>
      <c r="Q3236" s="1403"/>
      <c r="R3236" s="1403"/>
      <c r="S3236" s="1403"/>
      <c r="T3236" s="1268"/>
      <c r="U3236" s="1268"/>
      <c r="V3236" s="1268"/>
      <c r="W3236" s="989"/>
      <c r="X3236" s="1251"/>
      <c r="AJ3236" s="1298"/>
      <c r="AL3236" s="20"/>
    </row>
    <row r="3237" spans="1:38" s="1269" customFormat="1" ht="15">
      <c r="A3237" s="1704">
        <f>IF(G3215="",0,1)</f>
        <v>0</v>
      </c>
      <c r="B3237" s="1629"/>
      <c r="C3237" s="1283"/>
      <c r="D3237" s="1548"/>
      <c r="E3237" s="1474" t="str">
        <f t="shared" si="307"/>
        <v/>
      </c>
      <c r="F3237" s="1789"/>
      <c r="G3237" s="1393" t="str">
        <f>G$87</f>
        <v>Etanchéité</v>
      </c>
      <c r="H3237" s="1393"/>
      <c r="I3237" s="1394"/>
      <c r="J3237" s="1394"/>
      <c r="K3237" s="1394"/>
      <c r="L3237" s="1394"/>
      <c r="M3237" s="1388"/>
      <c r="N3237" s="1560" t="str">
        <f>AC3215</f>
        <v/>
      </c>
      <c r="O3237" s="1403"/>
      <c r="P3237" s="1403"/>
      <c r="Q3237" s="1403"/>
      <c r="R3237" s="1403"/>
      <c r="S3237" s="1403"/>
      <c r="T3237" s="1268"/>
      <c r="U3237" s="1268"/>
      <c r="V3237" s="1268"/>
      <c r="W3237" s="989"/>
      <c r="X3237" s="1251"/>
      <c r="AJ3237" s="1298"/>
      <c r="AL3237" s="20"/>
    </row>
    <row r="3238" spans="1:38" s="1269" customFormat="1" ht="15">
      <c r="A3238" s="1704">
        <f>IF(G3215="",0,1)</f>
        <v>0</v>
      </c>
      <c r="B3238" s="1629"/>
      <c r="C3238" s="1283"/>
      <c r="D3238" s="1548"/>
      <c r="E3238" s="1474" t="str">
        <f t="shared" si="307"/>
        <v/>
      </c>
      <c r="F3238" s="1789"/>
      <c r="G3238" s="1393" t="str">
        <f>G$88</f>
        <v>Gestion climatique</v>
      </c>
      <c r="H3238" s="1393"/>
      <c r="I3238" s="1394"/>
      <c r="J3238" s="1394"/>
      <c r="K3238" s="1394"/>
      <c r="L3238" s="1394"/>
      <c r="M3238" s="1388"/>
      <c r="N3238" s="1560" t="str">
        <f>AD3215</f>
        <v/>
      </c>
      <c r="O3238" s="1403"/>
      <c r="P3238" s="1403"/>
      <c r="Q3238" s="1403"/>
      <c r="R3238" s="1403"/>
      <c r="S3238" s="1403"/>
      <c r="T3238" s="1268"/>
      <c r="U3238" s="1268"/>
      <c r="V3238" s="1268"/>
      <c r="W3238" s="989"/>
      <c r="X3238" s="1251"/>
      <c r="AJ3238" s="1298"/>
      <c r="AL3238" s="20"/>
    </row>
    <row r="3239" spans="1:38" s="1269" customFormat="1" ht="15">
      <c r="A3239" s="1704">
        <f>IF(G3215="",0,1)</f>
        <v>0</v>
      </c>
      <c r="B3239" s="1629"/>
      <c r="C3239" s="1283"/>
      <c r="D3239" s="1548"/>
      <c r="E3239" s="1474" t="str">
        <f t="shared" si="307"/>
        <v/>
      </c>
      <c r="F3239" s="1789"/>
      <c r="G3239" s="1265"/>
      <c r="H3239" s="1265"/>
      <c r="I3239" s="1266"/>
      <c r="J3239" s="1266"/>
      <c r="K3239" s="1266"/>
      <c r="L3239" s="1266"/>
      <c r="M3239" s="1405"/>
      <c r="N3239" s="1268"/>
      <c r="O3239" s="1268"/>
      <c r="P3239" s="1268"/>
      <c r="Q3239" s="1268"/>
      <c r="R3239" s="1268"/>
      <c r="S3239" s="1268"/>
      <c r="T3239" s="1268"/>
      <c r="U3239" s="1268"/>
      <c r="V3239" s="1268"/>
      <c r="W3239" s="989"/>
      <c r="X3239" s="1251"/>
      <c r="AJ3239" s="1298"/>
      <c r="AL3239" s="20"/>
    </row>
    <row r="3240" spans="1:38" s="1269" customFormat="1" ht="15">
      <c r="A3240" s="1704">
        <f>IF(G3215="",0,1)</f>
        <v>0</v>
      </c>
      <c r="B3240" s="1629"/>
      <c r="C3240" s="1283"/>
      <c r="D3240" s="1548"/>
      <c r="E3240" s="1474" t="str">
        <f t="shared" si="307"/>
        <v/>
      </c>
      <c r="F3240" s="1789"/>
      <c r="G3240" s="1406"/>
      <c r="H3240" s="1266"/>
      <c r="I3240" s="1266"/>
      <c r="J3240" s="1266"/>
      <c r="K3240" s="1266"/>
      <c r="L3240" s="1266"/>
      <c r="M3240" s="1399"/>
      <c r="N3240" s="1268"/>
      <c r="O3240" s="1268"/>
      <c r="P3240" s="1268"/>
      <c r="Q3240" s="1268"/>
      <c r="R3240" s="1268"/>
      <c r="S3240" s="1268"/>
      <c r="T3240" s="1268"/>
      <c r="U3240" s="1268"/>
      <c r="V3240" s="1268"/>
      <c r="W3240" s="989"/>
      <c r="X3240" s="1251"/>
      <c r="AJ3240" s="1298"/>
      <c r="AL3240" s="20"/>
    </row>
    <row r="3241" spans="1:38" s="1269" customFormat="1" ht="15">
      <c r="A3241" s="1704">
        <f>IF(G3215="",0,1)</f>
        <v>0</v>
      </c>
      <c r="B3241" s="1629"/>
      <c r="C3241" s="1283"/>
      <c r="D3241" s="1548"/>
      <c r="E3241" s="1474" t="str">
        <f t="shared" si="307"/>
        <v/>
      </c>
      <c r="F3241" s="1789"/>
      <c r="G3241" s="1406"/>
      <c r="H3241" s="1266"/>
      <c r="I3241" s="1266"/>
      <c r="J3241" s="1266"/>
      <c r="K3241" s="1266"/>
      <c r="L3241" s="1266"/>
      <c r="M3241" s="1399"/>
      <c r="N3241" s="1268"/>
      <c r="O3241" s="1268"/>
      <c r="P3241" s="1268"/>
      <c r="Q3241" s="1268"/>
      <c r="R3241" s="1268"/>
      <c r="S3241" s="1268"/>
      <c r="T3241" s="1268"/>
      <c r="U3241" s="1268"/>
      <c r="V3241" s="1268"/>
      <c r="W3241" s="989"/>
      <c r="X3241" s="1251"/>
      <c r="AJ3241" s="1298"/>
      <c r="AL3241" s="20"/>
    </row>
    <row r="3242" spans="1:38" s="1269" customFormat="1" ht="15">
      <c r="A3242" s="1704">
        <f>IF(G3215="",0,1)</f>
        <v>0</v>
      </c>
      <c r="B3242" s="1629"/>
      <c r="C3242" s="1283"/>
      <c r="D3242" s="1548"/>
      <c r="E3242" s="1474" t="str">
        <f t="shared" si="307"/>
        <v/>
      </c>
      <c r="F3242" s="1789"/>
      <c r="G3242" s="1406"/>
      <c r="H3242" s="1266"/>
      <c r="I3242" s="1266"/>
      <c r="J3242" s="1266"/>
      <c r="K3242" s="1266"/>
      <c r="L3242" s="1266"/>
      <c r="M3242" s="1399"/>
      <c r="N3242" s="1268"/>
      <c r="O3242" s="1268"/>
      <c r="P3242" s="1268"/>
      <c r="Q3242" s="1268"/>
      <c r="R3242" s="1268"/>
      <c r="S3242" s="1268"/>
      <c r="T3242" s="1268"/>
      <c r="U3242" s="1268"/>
      <c r="V3242" s="1268"/>
      <c r="W3242" s="989"/>
      <c r="X3242" s="1251"/>
      <c r="AJ3242" s="1298"/>
      <c r="AL3242" s="20"/>
    </row>
    <row r="3243" spans="1:38" s="1292" customFormat="1" ht="17.25" customHeight="1">
      <c r="A3243" s="1704">
        <f>IF(G3215="",0,1)</f>
        <v>0</v>
      </c>
      <c r="B3243" s="1629"/>
      <c r="C3243" s="1283"/>
      <c r="D3243" s="677"/>
      <c r="E3243" s="1474" t="str">
        <f t="shared" si="307"/>
        <v/>
      </c>
      <c r="F3243" s="1789"/>
      <c r="G3243" s="779"/>
      <c r="H3243" s="779"/>
      <c r="I3243" s="779"/>
      <c r="J3243" s="779"/>
      <c r="K3243" s="779"/>
      <c r="L3243" s="779"/>
      <c r="M3243" s="779"/>
      <c r="N3243" s="779"/>
      <c r="O3243" s="779"/>
      <c r="P3243" s="779"/>
      <c r="Q3243" s="779"/>
      <c r="R3243" s="779"/>
      <c r="S3243" s="779"/>
      <c r="T3243" s="779"/>
      <c r="U3243" s="2167"/>
      <c r="V3243" s="2167"/>
      <c r="W3243" s="989"/>
    </row>
    <row r="3244" spans="1:38" s="1292" customFormat="1" ht="21.75" customHeight="1" thickBot="1">
      <c r="A3244" s="1704">
        <f>IF(G3215="",0,1)</f>
        <v>0</v>
      </c>
      <c r="B3244" s="1629"/>
      <c r="C3244" s="1283"/>
      <c r="D3244" s="677"/>
      <c r="E3244" s="1474" t="str">
        <f t="shared" si="307"/>
        <v/>
      </c>
      <c r="F3244" s="1789"/>
      <c r="G3244" s="777" t="str">
        <f>CONCATENATE(G3215, G$40)</f>
        <v>: Recommandations spécifiques d'investissement</v>
      </c>
      <c r="H3244" s="777"/>
      <c r="I3244" s="777"/>
      <c r="J3244" s="777"/>
      <c r="K3244" s="777"/>
      <c r="L3244" s="777"/>
      <c r="M3244" s="777"/>
      <c r="N3244" s="777"/>
      <c r="O3244" s="777"/>
      <c r="P3244" s="777"/>
      <c r="Q3244" s="777"/>
      <c r="R3244" s="777"/>
      <c r="S3244" s="777"/>
      <c r="T3244" s="777"/>
      <c r="U3244" s="1410"/>
      <c r="V3244" s="1410"/>
      <c r="W3244" s="1410"/>
      <c r="X3244" s="1410"/>
    </row>
    <row r="3245" spans="1:38" s="1292" customFormat="1" ht="21.75" customHeight="1">
      <c r="A3245" s="1704">
        <f>IF(G3215="",0,1)</f>
        <v>0</v>
      </c>
      <c r="B3245" s="1629"/>
      <c r="C3245" s="1283"/>
      <c r="D3245" s="677"/>
      <c r="E3245" s="1474" t="str">
        <f t="shared" si="307"/>
        <v/>
      </c>
      <c r="F3245" s="1789"/>
      <c r="G3245" s="779"/>
      <c r="H3245" s="779"/>
      <c r="I3245" s="779"/>
      <c r="J3245" s="779"/>
      <c r="K3245" s="779"/>
      <c r="L3245" s="779"/>
      <c r="M3245" s="779"/>
      <c r="N3245" s="779"/>
      <c r="O3245" s="779"/>
      <c r="P3245" s="779"/>
      <c r="Q3245" s="779"/>
      <c r="R3245" s="779"/>
      <c r="S3245" s="779"/>
      <c r="T3245" s="779"/>
      <c r="U3245" s="1423"/>
      <c r="V3245" s="1423"/>
      <c r="W3245" s="1423"/>
      <c r="AG3245" s="1292" t="s">
        <v>242</v>
      </c>
      <c r="AI3245" s="1292" t="s">
        <v>872</v>
      </c>
    </row>
    <row r="3246" spans="1:38" s="1292" customFormat="1" ht="16" customHeight="1">
      <c r="A3246" s="1704">
        <f>IF(G3215="",0,1)</f>
        <v>0</v>
      </c>
      <c r="B3246" s="1629"/>
      <c r="C3246" s="1283"/>
      <c r="D3246" s="677"/>
      <c r="E3246" s="1474" t="str">
        <f t="shared" si="307"/>
        <v/>
      </c>
      <c r="F3246" s="1789"/>
      <c r="G3246" s="1309" t="str">
        <f>G$96</f>
        <v>Elément</v>
      </c>
      <c r="H3246" s="1309"/>
      <c r="I3246" s="1309"/>
      <c r="J3246" s="1309"/>
      <c r="K3246" s="1309" t="str">
        <f>K$96</f>
        <v>Mesure</v>
      </c>
      <c r="L3246" s="1309"/>
      <c r="M3246" s="1309"/>
      <c r="N3246" s="1309"/>
      <c r="O3246" s="1309"/>
      <c r="P3246" s="1309"/>
      <c r="Q3246" s="1309"/>
      <c r="R3246" s="1309" t="str">
        <f>R$96</f>
        <v>Réalisation</v>
      </c>
      <c r="S3246" s="1310" t="str">
        <f>S$96</f>
        <v>Economie</v>
      </c>
      <c r="T3246" s="1310"/>
      <c r="U3246" s="2180" t="s">
        <v>74</v>
      </c>
      <c r="V3246" s="2180"/>
      <c r="W3246" s="2180"/>
      <c r="X3246" s="1310" t="str">
        <f>X$96</f>
        <v>Economies</v>
      </c>
      <c r="AA3246" s="101" t="s">
        <v>903</v>
      </c>
      <c r="AD3246" s="101" t="s">
        <v>902</v>
      </c>
      <c r="AG3246" s="101" t="s">
        <v>532</v>
      </c>
      <c r="AI3246" s="101" t="s">
        <v>902</v>
      </c>
    </row>
    <row r="3247" spans="1:38" s="1292" customFormat="1" ht="16" customHeight="1">
      <c r="A3247" s="1704">
        <f>IF(G3215="",0,1)</f>
        <v>0</v>
      </c>
      <c r="B3247" s="1629"/>
      <c r="C3247" s="1283"/>
      <c r="D3247" s="677"/>
      <c r="E3247" s="1474" t="str">
        <f t="shared" si="307"/>
        <v/>
      </c>
      <c r="F3247" s="1789"/>
      <c r="G3247" s="1311"/>
      <c r="H3247" s="1311"/>
      <c r="I3247" s="1311"/>
      <c r="J3247" s="1311"/>
      <c r="K3247" s="1311"/>
      <c r="L3247" s="1311"/>
      <c r="M3247" s="1311"/>
      <c r="N3247" s="1311"/>
      <c r="O3247" s="1311"/>
      <c r="P3247" s="1311"/>
      <c r="Q3247" s="1311"/>
      <c r="R3247" s="1311"/>
      <c r="S3247" s="1312" t="str">
        <f>S$97</f>
        <v>calculée</v>
      </c>
      <c r="T3247" s="1312"/>
      <c r="U3247" s="1312"/>
      <c r="V3247" s="1312"/>
      <c r="W3247" s="1312"/>
      <c r="X3247" s="1312" t="str">
        <f>X$97</f>
        <v>des mesures</v>
      </c>
      <c r="Z3247" s="2165" t="s">
        <v>594</v>
      </c>
      <c r="AA3247" s="2165" t="str">
        <f>$R$40</f>
        <v>d'ici à 4 ans</v>
      </c>
      <c r="AB3247" s="2165" t="str">
        <f>$R$41</f>
        <v>d'ici à 8 ans</v>
      </c>
      <c r="AD3247" s="2165" t="str">
        <f>$R$40</f>
        <v>d'ici à 4 ans</v>
      </c>
      <c r="AE3247" s="2165" t="str">
        <f>$R$41</f>
        <v>d'ici à 8 ans</v>
      </c>
      <c r="AG3247" s="2165" t="str">
        <f>$R$40</f>
        <v>d'ici à 4 ans</v>
      </c>
      <c r="AH3247" s="2165" t="str">
        <f>$R$41</f>
        <v>d'ici à 8 ans</v>
      </c>
      <c r="AI3247" s="2165" t="str">
        <f>$R$40</f>
        <v>d'ici à 4 ans</v>
      </c>
      <c r="AJ3247" s="2165" t="str">
        <f>$R$41</f>
        <v>d'ici à 8 ans</v>
      </c>
    </row>
    <row r="3248" spans="1:38" s="1292" customFormat="1" ht="16" customHeight="1">
      <c r="A3248" s="1704">
        <f>IF(G3215="",0,1)</f>
        <v>0</v>
      </c>
      <c r="B3248" s="1629"/>
      <c r="C3248" s="1283"/>
      <c r="D3248" s="677"/>
      <c r="E3248" s="1474" t="str">
        <f t="shared" ref="E3248:E3279" si="308">IF((SUM(A3248:C3248))&gt;0,G$42,"")</f>
        <v/>
      </c>
      <c r="F3248" s="1789"/>
      <c r="G3248" s="1311"/>
      <c r="H3248" s="1311"/>
      <c r="I3248" s="1311"/>
      <c r="J3248" s="1311"/>
      <c r="K3248" s="1311"/>
      <c r="L3248" s="1311"/>
      <c r="M3248" s="1311"/>
      <c r="N3248" s="1311"/>
      <c r="O3248" s="1311"/>
      <c r="P3248" s="1311"/>
      <c r="Q3248" s="1311"/>
      <c r="R3248" s="1311"/>
      <c r="S3248" s="1312"/>
      <c r="T3248" s="1312"/>
      <c r="U3248" s="1312"/>
      <c r="V3248" s="1312"/>
      <c r="W3248" s="1312"/>
      <c r="X3248" s="1312" t="str">
        <f>X$98</f>
        <v>choisies</v>
      </c>
      <c r="Z3248" s="2165"/>
      <c r="AA3248" s="2165"/>
      <c r="AB3248" s="2165"/>
      <c r="AD3248" s="2165"/>
      <c r="AE3248" s="2165"/>
      <c r="AG3248" s="2165"/>
      <c r="AH3248" s="2165"/>
      <c r="AI3248" s="2165"/>
      <c r="AJ3248" s="2165"/>
    </row>
    <row r="3249" spans="1:38" s="1292" customFormat="1" ht="16" customHeight="1">
      <c r="A3249" s="1704">
        <f>IF(G3215="",0,1)</f>
        <v>0</v>
      </c>
      <c r="B3249" s="1629"/>
      <c r="C3249" s="1283"/>
      <c r="D3249" s="677"/>
      <c r="E3249" s="1474" t="str">
        <f t="shared" si="308"/>
        <v/>
      </c>
      <c r="F3249" s="1789"/>
      <c r="G3249" s="1313"/>
      <c r="H3249" s="1313"/>
      <c r="I3249" s="1313"/>
      <c r="J3249" s="1313"/>
      <c r="K3249" s="1313"/>
      <c r="L3249" s="1313"/>
      <c r="M3249" s="1313"/>
      <c r="N3249" s="1313"/>
      <c r="O3249" s="1313"/>
      <c r="P3249" s="1313"/>
      <c r="Q3249" s="1313"/>
      <c r="R3249" s="1313"/>
      <c r="S3249" s="1314" t="s">
        <v>5</v>
      </c>
      <c r="T3249" s="1314"/>
      <c r="U3249" s="2181" t="str">
        <f>U$99</f>
        <v>[oui/non]</v>
      </c>
      <c r="V3249" s="2181"/>
      <c r="W3249" s="2181"/>
      <c r="X3249" s="1314" t="s">
        <v>5</v>
      </c>
      <c r="Z3249" s="2165"/>
      <c r="AA3249" s="2165"/>
      <c r="AB3249" s="2165"/>
      <c r="AD3249" s="2165"/>
      <c r="AE3249" s="2165"/>
      <c r="AG3249" s="2165"/>
      <c r="AH3249" s="2165"/>
      <c r="AI3249" s="2165"/>
      <c r="AJ3249" s="2165"/>
    </row>
    <row r="3250" spans="1:38" s="1292" customFormat="1" ht="16" customHeight="1">
      <c r="A3250" s="1704">
        <f>IF(G3215="",0,1)</f>
        <v>0</v>
      </c>
      <c r="B3250" s="1629"/>
      <c r="C3250" s="1283"/>
      <c r="D3250" s="677"/>
      <c r="E3250" s="1474" t="str">
        <f t="shared" si="308"/>
        <v/>
      </c>
      <c r="F3250" s="1789"/>
      <c r="G3250" s="1311"/>
      <c r="H3250" s="1311"/>
      <c r="I3250" s="1311"/>
      <c r="J3250" s="1311"/>
      <c r="K3250" s="1311"/>
      <c r="L3250" s="1311"/>
      <c r="M3250" s="1311"/>
      <c r="N3250" s="1311"/>
      <c r="O3250" s="1311"/>
      <c r="P3250" s="1311"/>
      <c r="Q3250" s="1311"/>
      <c r="R3250" s="1311"/>
      <c r="T3250" s="1312"/>
      <c r="U3250" s="1312"/>
      <c r="V3250" s="1312"/>
      <c r="Z3250" s="2165"/>
      <c r="AA3250" s="2165"/>
      <c r="AB3250" s="2165"/>
      <c r="AD3250" s="2165"/>
      <c r="AE3250" s="2165"/>
      <c r="AG3250" s="2165"/>
      <c r="AH3250" s="2165"/>
      <c r="AI3250" s="2165"/>
      <c r="AJ3250" s="2165"/>
    </row>
    <row r="3251" spans="1:38" s="1292" customFormat="1" ht="12" customHeight="1">
      <c r="A3251" s="1704">
        <f>IF(G3215="",0,1)</f>
        <v>0</v>
      </c>
      <c r="B3251" s="1629"/>
      <c r="C3251" s="1283"/>
      <c r="D3251" s="677"/>
      <c r="E3251" s="1474" t="str">
        <f t="shared" si="308"/>
        <v/>
      </c>
      <c r="F3251" s="1789"/>
      <c r="G3251" s="1315"/>
      <c r="H3251" s="1315"/>
      <c r="I3251" s="1315"/>
      <c r="J3251" s="1315"/>
      <c r="K3251" s="1315"/>
      <c r="L3251" s="1315"/>
      <c r="M3251" s="1315"/>
      <c r="N3251" s="1315"/>
      <c r="O3251" s="1315"/>
      <c r="P3251" s="1315"/>
      <c r="Q3251" s="1315"/>
      <c r="R3251" s="1315"/>
      <c r="S3251" s="1315"/>
      <c r="T3251" s="1315"/>
      <c r="U3251" s="1312"/>
      <c r="V3251" s="1315"/>
      <c r="W3251" s="1315"/>
      <c r="X3251" s="1315"/>
      <c r="Z3251" s="2165"/>
      <c r="AA3251" s="2165"/>
      <c r="AB3251" s="2165"/>
      <c r="AD3251" s="2165"/>
      <c r="AE3251" s="2165"/>
      <c r="AG3251" s="2165"/>
      <c r="AH3251" s="2165"/>
      <c r="AI3251" s="2165"/>
      <c r="AJ3251" s="2165"/>
    </row>
    <row r="3252" spans="1:38" s="737" customFormat="1" ht="17" customHeight="1">
      <c r="A3252" s="1704">
        <f>IF(G3215="",0,1)</f>
        <v>0</v>
      </c>
      <c r="B3252" s="1655"/>
      <c r="C3252" s="1283"/>
      <c r="D3252" s="1561"/>
      <c r="E3252" s="1474" t="str">
        <f t="shared" si="308"/>
        <v/>
      </c>
      <c r="F3252" s="1789"/>
      <c r="G3252" s="1316"/>
      <c r="H3252" s="1317" t="str">
        <f>H$102</f>
        <v>Ecran thermique</v>
      </c>
      <c r="I3252" s="1317"/>
      <c r="J3252" s="1317"/>
      <c r="K3252" s="2173" t="str">
        <f>AF3215</f>
        <v/>
      </c>
      <c r="L3252" s="2173"/>
      <c r="M3252" s="2173"/>
      <c r="N3252" s="2173"/>
      <c r="O3252" s="2173"/>
      <c r="P3252" s="2173"/>
      <c r="Q3252" s="2173"/>
      <c r="R3252" s="1318" t="str">
        <f>IF(S3252=0,"",IF(BC3215=Q$40,R$40,R$41))</f>
        <v>d'ici à 8 ans</v>
      </c>
      <c r="S3252" s="1319" t="str">
        <f>AT3215</f>
        <v/>
      </c>
      <c r="T3252" s="1319"/>
      <c r="U3252" s="1319"/>
      <c r="V3252" s="527"/>
      <c r="W3252" s="1320"/>
      <c r="X3252" s="1319" t="str">
        <f>IF(V3252=V$41,0,S3252)</f>
        <v/>
      </c>
      <c r="Z3252" s="1321">
        <f>IF(S3252=0,1,IF(V3252=V$41,2,3))</f>
        <v>3</v>
      </c>
      <c r="AA3252" s="1322">
        <f>IF(R3252=AA3247,S3252,0)</f>
        <v>0</v>
      </c>
      <c r="AB3252" s="1322" t="str">
        <f>IF(R3252=AB3247,S3252,0)</f>
        <v/>
      </c>
      <c r="AC3252" s="1292"/>
      <c r="AD3252" s="1322">
        <f>IF(R3252=AD3247,X3252,0)</f>
        <v>0</v>
      </c>
      <c r="AE3252" s="1322" t="str">
        <f>IF(R3252=AE3247,X3252,0)</f>
        <v/>
      </c>
      <c r="AF3252" s="40"/>
      <c r="AG3252" s="1322">
        <f>AD3252</f>
        <v>0</v>
      </c>
      <c r="AH3252" s="1562" t="str">
        <f>AE3252</f>
        <v/>
      </c>
      <c r="AI3252" s="1563">
        <f>IF(W3252=AI3247,AC3252,0)</f>
        <v>0</v>
      </c>
      <c r="AJ3252" s="1563">
        <f>IF(W3252=AJ3247,AC3252,0)</f>
        <v>0</v>
      </c>
      <c r="AK3252" s="40"/>
      <c r="AL3252" s="40"/>
    </row>
    <row r="3253" spans="1:38" s="737" customFormat="1" ht="47" customHeight="1">
      <c r="A3253" s="1704">
        <f>IF(G3215="",0,1)</f>
        <v>0</v>
      </c>
      <c r="B3253" s="1655"/>
      <c r="C3253" s="1283"/>
      <c r="D3253" s="1561"/>
      <c r="E3253" s="1474" t="str">
        <f t="shared" si="308"/>
        <v/>
      </c>
      <c r="F3253" s="1789"/>
      <c r="G3253" s="1323"/>
      <c r="H3253" s="1324"/>
      <c r="I3253" s="1324"/>
      <c r="J3253" s="1324"/>
      <c r="K3253" s="2174"/>
      <c r="L3253" s="2174"/>
      <c r="M3253" s="2174"/>
      <c r="N3253" s="2174"/>
      <c r="O3253" s="2174"/>
      <c r="P3253" s="2174"/>
      <c r="Q3253" s="2174"/>
      <c r="R3253" s="1325"/>
      <c r="S3253" s="1326"/>
      <c r="T3253" s="1326"/>
      <c r="U3253" s="1326"/>
      <c r="V3253" s="1326"/>
      <c r="W3253" s="1326"/>
      <c r="X3253" s="1326"/>
      <c r="AC3253" s="1292"/>
      <c r="AF3253" s="40"/>
      <c r="AI3253" s="1443"/>
      <c r="AJ3253" s="1443"/>
      <c r="AK3253" s="40"/>
      <c r="AL3253" s="40"/>
    </row>
    <row r="3254" spans="1:38" s="737" customFormat="1" ht="17" customHeight="1">
      <c r="A3254" s="1704">
        <f>IF(G3215="",0,1)</f>
        <v>0</v>
      </c>
      <c r="B3254" s="1655"/>
      <c r="C3254" s="1283"/>
      <c r="D3254" s="1561"/>
      <c r="E3254" s="1474" t="str">
        <f t="shared" si="308"/>
        <v/>
      </c>
      <c r="F3254" s="1789"/>
      <c r="G3254" s="1316"/>
      <c r="H3254" s="1317" t="str">
        <f>H$104</f>
        <v>Toit</v>
      </c>
      <c r="I3254" s="1317"/>
      <c r="J3254" s="1317"/>
      <c r="K3254" s="2173" t="str">
        <f>AG3215</f>
        <v/>
      </c>
      <c r="L3254" s="2173"/>
      <c r="M3254" s="2173"/>
      <c r="N3254" s="2173"/>
      <c r="O3254" s="2173"/>
      <c r="P3254" s="2173"/>
      <c r="Q3254" s="2173"/>
      <c r="R3254" s="1318" t="str">
        <f>IF(S3254=0,"",IF(BD3215=Q$40,R$40,R$41))</f>
        <v>d'ici à 8 ans</v>
      </c>
      <c r="S3254" s="1327" t="str">
        <f>AU3215</f>
        <v/>
      </c>
      <c r="T3254" s="1327"/>
      <c r="U3254" s="1327"/>
      <c r="V3254" s="527"/>
      <c r="W3254" s="1320"/>
      <c r="X3254" s="1319" t="str">
        <f>IF(V3254=V$41,0,S3254)</f>
        <v/>
      </c>
      <c r="Z3254" s="1328">
        <f>IF(S3254=0,1,IF(V3254=V$41,2,3))</f>
        <v>3</v>
      </c>
      <c r="AA3254" s="1322">
        <f>IF(R3254=AA3247,S3254,0)</f>
        <v>0</v>
      </c>
      <c r="AB3254" s="1322" t="str">
        <f>IF(R3254=AB3247,S3254,0)</f>
        <v/>
      </c>
      <c r="AC3254" s="1292"/>
      <c r="AD3254" s="1322">
        <f>IF(R3254=AD3247,X3254,0)</f>
        <v>0</v>
      </c>
      <c r="AE3254" s="1322" t="str">
        <f>IF(R3254=AE3247,X3254,0)</f>
        <v/>
      </c>
      <c r="AF3254" s="40"/>
      <c r="AG3254" s="1322">
        <f>AD3254</f>
        <v>0</v>
      </c>
      <c r="AH3254" s="1562" t="str">
        <f>AE3254</f>
        <v/>
      </c>
      <c r="AI3254" s="1563">
        <f>IF(W3254=AI3247,AC3254,0)</f>
        <v>0</v>
      </c>
      <c r="AJ3254" s="1563">
        <f>IF(W3254=AJ3247,AC3254,0)</f>
        <v>0</v>
      </c>
      <c r="AK3254" s="40"/>
      <c r="AL3254" s="40"/>
    </row>
    <row r="3255" spans="1:38" s="737" customFormat="1" ht="92" customHeight="1">
      <c r="A3255" s="1704">
        <f>IF(G3215="",0,1)</f>
        <v>0</v>
      </c>
      <c r="B3255" s="1655"/>
      <c r="C3255" s="1283"/>
      <c r="D3255" s="1561"/>
      <c r="E3255" s="1474" t="str">
        <f t="shared" si="308"/>
        <v/>
      </c>
      <c r="F3255" s="1789"/>
      <c r="G3255" s="1323"/>
      <c r="H3255" s="1324"/>
      <c r="I3255" s="1324"/>
      <c r="J3255" s="1324"/>
      <c r="K3255" s="2174"/>
      <c r="L3255" s="2174"/>
      <c r="M3255" s="2174"/>
      <c r="N3255" s="2174"/>
      <c r="O3255" s="2174"/>
      <c r="P3255" s="2174"/>
      <c r="Q3255" s="2174"/>
      <c r="R3255" s="1325"/>
      <c r="S3255" s="1326"/>
      <c r="T3255" s="1326"/>
      <c r="U3255" s="1326"/>
      <c r="V3255" s="1326"/>
      <c r="W3255" s="1326"/>
      <c r="X3255" s="1326"/>
      <c r="AC3255" s="1292"/>
      <c r="AF3255" s="40"/>
      <c r="AI3255" s="1443"/>
      <c r="AJ3255" s="1443"/>
      <c r="AK3255" s="40"/>
      <c r="AL3255" s="40"/>
    </row>
    <row r="3256" spans="1:38" s="737" customFormat="1" ht="17" customHeight="1">
      <c r="A3256" s="1704">
        <f>IF(G3215="",0,1)</f>
        <v>0</v>
      </c>
      <c r="B3256" s="1655"/>
      <c r="C3256" s="1283"/>
      <c r="D3256" s="1561"/>
      <c r="E3256" s="1474" t="str">
        <f t="shared" si="308"/>
        <v/>
      </c>
      <c r="F3256" s="1789"/>
      <c r="G3256" s="1316"/>
      <c r="H3256" s="1317" t="str">
        <f>H$106</f>
        <v>Parois latérales et pignons</v>
      </c>
      <c r="I3256" s="1317"/>
      <c r="J3256" s="1317"/>
      <c r="K3256" s="2173" t="str">
        <f>AH3215</f>
        <v/>
      </c>
      <c r="L3256" s="2173"/>
      <c r="M3256" s="2173"/>
      <c r="N3256" s="2173"/>
      <c r="O3256" s="2173"/>
      <c r="P3256" s="2173"/>
      <c r="Q3256" s="2173"/>
      <c r="R3256" s="1318" t="str">
        <f>IF(S3256=0,"",IF(BE3215=Q$40,R$40,R$41))</f>
        <v>d'ici à 8 ans</v>
      </c>
      <c r="S3256" s="1327" t="str">
        <f>AV3215</f>
        <v/>
      </c>
      <c r="T3256" s="1327"/>
      <c r="U3256" s="1327"/>
      <c r="V3256" s="527"/>
      <c r="W3256" s="1320"/>
      <c r="X3256" s="1319" t="str">
        <f>IF(V3256=V$41,0,S3256)</f>
        <v/>
      </c>
      <c r="Z3256" s="1328">
        <f>IF(S3256=0,1,IF(V3256=V$41,2,3))</f>
        <v>3</v>
      </c>
      <c r="AA3256" s="1322">
        <f>IF(R3256=AA3247,S3256,0)</f>
        <v>0</v>
      </c>
      <c r="AB3256" s="1322" t="str">
        <f>IF(R3256=AB3247,S3256,0)</f>
        <v/>
      </c>
      <c r="AC3256" s="1292"/>
      <c r="AD3256" s="1322">
        <f>IF(R3256=AD3247,X3256,0)</f>
        <v>0</v>
      </c>
      <c r="AE3256" s="1322" t="str">
        <f>IF(R3256=AE3247,X3256,0)</f>
        <v/>
      </c>
      <c r="AF3256" s="40"/>
      <c r="AG3256" s="1322">
        <f>AD3256</f>
        <v>0</v>
      </c>
      <c r="AH3256" s="1562" t="str">
        <f>AE3256</f>
        <v/>
      </c>
      <c r="AI3256" s="1563">
        <f>IF(W3256=AI3247,AC3256,0)</f>
        <v>0</v>
      </c>
      <c r="AJ3256" s="1563">
        <f>IF(W3256=AJ3247,AC3256,0)</f>
        <v>0</v>
      </c>
      <c r="AK3256" s="40"/>
      <c r="AL3256" s="40"/>
    </row>
    <row r="3257" spans="1:38" s="737" customFormat="1" ht="34" customHeight="1">
      <c r="A3257" s="1704">
        <f>IF(G3215="",0,1)</f>
        <v>0</v>
      </c>
      <c r="B3257" s="1655"/>
      <c r="C3257" s="1283"/>
      <c r="D3257" s="1561"/>
      <c r="E3257" s="1474" t="str">
        <f t="shared" si="308"/>
        <v/>
      </c>
      <c r="F3257" s="1789"/>
      <c r="G3257" s="1323"/>
      <c r="H3257" s="1324"/>
      <c r="I3257" s="1324"/>
      <c r="J3257" s="1324"/>
      <c r="K3257" s="2174"/>
      <c r="L3257" s="2174"/>
      <c r="M3257" s="2174"/>
      <c r="N3257" s="2174"/>
      <c r="O3257" s="2174"/>
      <c r="P3257" s="2174"/>
      <c r="Q3257" s="2174"/>
      <c r="R3257" s="1325"/>
      <c r="S3257" s="1326"/>
      <c r="T3257" s="1326"/>
      <c r="U3257" s="1326"/>
      <c r="V3257" s="1326"/>
      <c r="W3257" s="1326"/>
      <c r="X3257" s="1326"/>
      <c r="AC3257" s="1292"/>
      <c r="AI3257" s="1443"/>
      <c r="AJ3257" s="1443"/>
      <c r="AK3257" s="40"/>
      <c r="AL3257" s="40"/>
    </row>
    <row r="3258" spans="1:38" s="737" customFormat="1" ht="17" customHeight="1">
      <c r="A3258" s="1704">
        <f>IF(G3215="",0,1)</f>
        <v>0</v>
      </c>
      <c r="B3258" s="1655"/>
      <c r="C3258" s="1283"/>
      <c r="D3258" s="1561"/>
      <c r="E3258" s="1474" t="str">
        <f t="shared" si="308"/>
        <v/>
      </c>
      <c r="F3258" s="1789"/>
      <c r="G3258" s="1316"/>
      <c r="H3258" s="1317" t="str">
        <f>H$108</f>
        <v>Etanchéité</v>
      </c>
      <c r="I3258" s="1317"/>
      <c r="J3258" s="1317"/>
      <c r="K3258" s="2173" t="str">
        <f>AI3215</f>
        <v/>
      </c>
      <c r="L3258" s="2173"/>
      <c r="M3258" s="2173"/>
      <c r="N3258" s="2173"/>
      <c r="O3258" s="2173"/>
      <c r="P3258" s="2173"/>
      <c r="Q3258" s="2173"/>
      <c r="R3258" s="1318" t="str">
        <f>IF(S3258=0,"",IF(BF3215=Q$40,R$40,R$41))</f>
        <v>d'ici à 8 ans</v>
      </c>
      <c r="S3258" s="1327" t="str">
        <f>AW3215</f>
        <v/>
      </c>
      <c r="T3258" s="1327"/>
      <c r="U3258" s="1327"/>
      <c r="V3258" s="527"/>
      <c r="W3258" s="1320"/>
      <c r="X3258" s="1319" t="str">
        <f>IF(V3258=V$41,0,S3258)</f>
        <v/>
      </c>
      <c r="Z3258" s="1328">
        <f>IF(S3258=0,1,IF(V3258=V$41,2,3))</f>
        <v>3</v>
      </c>
      <c r="AA3258" s="1322">
        <f>IF(R3258=AA3247,S3258,0)</f>
        <v>0</v>
      </c>
      <c r="AB3258" s="1322" t="str">
        <f>IF(R3258=AB3247,S3258,0)</f>
        <v/>
      </c>
      <c r="AC3258" s="1292"/>
      <c r="AD3258" s="1322">
        <f>IF(R3258=AD3247,X3258,0)</f>
        <v>0</v>
      </c>
      <c r="AE3258" s="1322" t="str">
        <f>IF(R3258=AE3247,X3258,0)</f>
        <v/>
      </c>
      <c r="AF3258" s="40"/>
      <c r="AG3258" s="1322">
        <f>AD3258</f>
        <v>0</v>
      </c>
      <c r="AH3258" s="1562" t="str">
        <f>AE3258</f>
        <v/>
      </c>
      <c r="AI3258" s="1563">
        <f>IF(W3258=AI3247,AC3258,0)</f>
        <v>0</v>
      </c>
      <c r="AJ3258" s="1563">
        <f>IF(W3258=AJ3247,AC3258,0)</f>
        <v>0</v>
      </c>
      <c r="AK3258" s="40"/>
      <c r="AL3258" s="40"/>
    </row>
    <row r="3259" spans="1:38" s="737" customFormat="1" ht="47" customHeight="1">
      <c r="A3259" s="1704">
        <f>IF(G3215="",0,1)</f>
        <v>0</v>
      </c>
      <c r="B3259" s="1655"/>
      <c r="C3259" s="1283"/>
      <c r="D3259" s="1561"/>
      <c r="E3259" s="1474" t="str">
        <f t="shared" si="308"/>
        <v/>
      </c>
      <c r="F3259" s="1789"/>
      <c r="G3259" s="1323"/>
      <c r="H3259" s="1324"/>
      <c r="I3259" s="1324"/>
      <c r="J3259" s="1324"/>
      <c r="K3259" s="2174"/>
      <c r="L3259" s="2174"/>
      <c r="M3259" s="2174"/>
      <c r="N3259" s="2174"/>
      <c r="O3259" s="2174"/>
      <c r="P3259" s="2174"/>
      <c r="Q3259" s="2174"/>
      <c r="R3259" s="1325"/>
      <c r="S3259" s="1326"/>
      <c r="T3259" s="1326"/>
      <c r="U3259" s="1326"/>
      <c r="V3259" s="1326"/>
      <c r="W3259" s="1326"/>
      <c r="X3259" s="1326"/>
      <c r="AC3259" s="1292"/>
      <c r="AE3259" s="40"/>
      <c r="AF3259" s="40"/>
      <c r="AH3259" s="40"/>
      <c r="AI3259" s="1443"/>
      <c r="AJ3259" s="44"/>
      <c r="AK3259" s="40"/>
      <c r="AL3259" s="40"/>
    </row>
    <row r="3260" spans="1:38" s="737" customFormat="1" ht="17" customHeight="1">
      <c r="A3260" s="1704">
        <f>IF(G3215="",0,1)</f>
        <v>0</v>
      </c>
      <c r="B3260" s="1655"/>
      <c r="C3260" s="1283"/>
      <c r="D3260" s="1561"/>
      <c r="E3260" s="1474" t="str">
        <f t="shared" si="308"/>
        <v/>
      </c>
      <c r="F3260" s="1789"/>
      <c r="G3260" s="1316"/>
      <c r="H3260" s="1317" t="str">
        <f>H$110</f>
        <v>Gestion du climat</v>
      </c>
      <c r="I3260" s="1317"/>
      <c r="J3260" s="1317"/>
      <c r="K3260" s="2173" t="str">
        <f>AJ3215</f>
        <v/>
      </c>
      <c r="L3260" s="2173"/>
      <c r="M3260" s="2173"/>
      <c r="N3260" s="2173"/>
      <c r="O3260" s="2173"/>
      <c r="P3260" s="2173"/>
      <c r="Q3260" s="2173"/>
      <c r="R3260" s="1318" t="str">
        <f>IF(S3260=0,"",IF(BG3215=Q$40,R$40,R$41))</f>
        <v>d'ici à 8 ans</v>
      </c>
      <c r="S3260" s="1327" t="str">
        <f>AX3215</f>
        <v/>
      </c>
      <c r="T3260" s="1327"/>
      <c r="U3260" s="1327"/>
      <c r="V3260" s="527"/>
      <c r="W3260" s="1320"/>
      <c r="X3260" s="1319" t="str">
        <f>IF(V3260=V$41,0,S3260)</f>
        <v/>
      </c>
      <c r="Z3260" s="1328">
        <f>IF(S3260=0,1,IF(V3260=V$41,2,3))</f>
        <v>3</v>
      </c>
      <c r="AA3260" s="1322">
        <f>IF(R3260=AA3247,S3260,0)</f>
        <v>0</v>
      </c>
      <c r="AB3260" s="1322" t="str">
        <f>IF(R3260=AB3247,S3260,0)</f>
        <v/>
      </c>
      <c r="AC3260" s="1292"/>
      <c r="AD3260" s="1322">
        <f>IF(R3260=AD3247,X3260,0)</f>
        <v>0</v>
      </c>
      <c r="AE3260" s="1322" t="str">
        <f>IF(R3260=AE3247,X3260,0)</f>
        <v/>
      </c>
      <c r="AF3260" s="40"/>
      <c r="AG3260" s="1322">
        <f>AD3260</f>
        <v>0</v>
      </c>
      <c r="AH3260" s="1562" t="str">
        <f>AE3260</f>
        <v/>
      </c>
      <c r="AI3260" s="1563">
        <f>IF(W3260=AI3247,AC3260,0)</f>
        <v>0</v>
      </c>
      <c r="AJ3260" s="1563">
        <f>IF(W3260=AJ3247,AC3260,0)</f>
        <v>0</v>
      </c>
      <c r="AK3260" s="40"/>
      <c r="AL3260" s="40"/>
    </row>
    <row r="3261" spans="1:38" s="737" customFormat="1" ht="24" customHeight="1">
      <c r="A3261" s="1704">
        <f>IF(G3215="",0,1)</f>
        <v>0</v>
      </c>
      <c r="B3261" s="1655"/>
      <c r="C3261" s="1283"/>
      <c r="D3261" s="1561"/>
      <c r="E3261" s="1474" t="str">
        <f t="shared" si="308"/>
        <v/>
      </c>
      <c r="F3261" s="1789"/>
      <c r="G3261" s="1323"/>
      <c r="H3261" s="1324"/>
      <c r="I3261" s="1324"/>
      <c r="J3261" s="1324"/>
      <c r="K3261" s="2174"/>
      <c r="L3261" s="2174"/>
      <c r="M3261" s="2174"/>
      <c r="N3261" s="2174"/>
      <c r="O3261" s="2174"/>
      <c r="P3261" s="2174"/>
      <c r="Q3261" s="2174"/>
      <c r="R3261" s="1325"/>
      <c r="S3261" s="1326"/>
      <c r="T3261" s="1326"/>
      <c r="U3261" s="1326"/>
      <c r="V3261" s="1326"/>
      <c r="W3261" s="1326"/>
      <c r="X3261" s="1326"/>
      <c r="AC3261" s="1292"/>
      <c r="AE3261" s="40"/>
      <c r="AF3261" s="40"/>
      <c r="AH3261" s="40"/>
      <c r="AJ3261" s="40"/>
      <c r="AK3261" s="40"/>
      <c r="AL3261" s="40"/>
    </row>
    <row r="3262" spans="1:38" s="737" customFormat="1" ht="17" customHeight="1">
      <c r="A3262" s="1704">
        <f>IF(G3215="",0,1)</f>
        <v>0</v>
      </c>
      <c r="B3262" s="1655"/>
      <c r="C3262" s="1283"/>
      <c r="D3262" s="1561"/>
      <c r="E3262" s="1474" t="str">
        <f t="shared" si="308"/>
        <v/>
      </c>
      <c r="F3262" s="1789"/>
      <c r="G3262" s="1316"/>
      <c r="H3262" s="1317" t="str">
        <f>H$112</f>
        <v>Isolation des conduites</v>
      </c>
      <c r="I3262" s="1317"/>
      <c r="J3262" s="1317"/>
      <c r="K3262" s="2173" t="str">
        <f>AK3215</f>
        <v/>
      </c>
      <c r="L3262" s="2173"/>
      <c r="M3262" s="2173"/>
      <c r="N3262" s="2173"/>
      <c r="O3262" s="2173"/>
      <c r="P3262" s="2173"/>
      <c r="Q3262" s="2173"/>
      <c r="R3262" s="1318" t="str">
        <f>IF(S3262=0,"",IF(BH3215=Q$40,R$40,R$41))</f>
        <v>d'ici à 8 ans</v>
      </c>
      <c r="S3262" s="1327" t="str">
        <f>AY3215</f>
        <v/>
      </c>
      <c r="T3262" s="1327"/>
      <c r="U3262" s="1327"/>
      <c r="V3262" s="527"/>
      <c r="W3262" s="1320"/>
      <c r="X3262" s="1319" t="str">
        <f>IF(V3262=V$41,0,S3262)</f>
        <v/>
      </c>
      <c r="Z3262" s="1328">
        <f>IF(S3262=0,1,IF(V3262=V$41,2,3))</f>
        <v>3</v>
      </c>
      <c r="AA3262" s="1322">
        <f>IF(R3262=AA3247,S3262,0)</f>
        <v>0</v>
      </c>
      <c r="AB3262" s="1322" t="str">
        <f>IF(R3262=AB3247,S3262,0)</f>
        <v/>
      </c>
      <c r="AC3262" s="1292"/>
      <c r="AD3262" s="1322">
        <f>IF(R3262=AD3247,X3262,0)</f>
        <v>0</v>
      </c>
      <c r="AE3262" s="1322" t="str">
        <f>IF(R3262=AE3247,X3262,0)</f>
        <v/>
      </c>
      <c r="AF3262" s="40"/>
      <c r="AH3262" s="40"/>
      <c r="AI3262" s="1322">
        <f>AD3262</f>
        <v>0</v>
      </c>
      <c r="AJ3262" s="1322" t="str">
        <f>AE3262</f>
        <v/>
      </c>
      <c r="AK3262" s="40"/>
      <c r="AL3262" s="40"/>
    </row>
    <row r="3263" spans="1:38" s="737" customFormat="1" ht="15" customHeight="1">
      <c r="A3263" s="1704">
        <f>IF(G3215="",0,1)</f>
        <v>0</v>
      </c>
      <c r="B3263" s="1655"/>
      <c r="C3263" s="1283"/>
      <c r="D3263" s="1561"/>
      <c r="E3263" s="1474" t="str">
        <f t="shared" si="308"/>
        <v/>
      </c>
      <c r="F3263" s="1789"/>
      <c r="G3263" s="1323"/>
      <c r="H3263" s="1324"/>
      <c r="I3263" s="1324"/>
      <c r="J3263" s="1324"/>
      <c r="K3263" s="2174"/>
      <c r="L3263" s="2174"/>
      <c r="M3263" s="2174"/>
      <c r="N3263" s="2174"/>
      <c r="O3263" s="2174"/>
      <c r="P3263" s="2174"/>
      <c r="Q3263" s="2174"/>
      <c r="R3263" s="1325"/>
      <c r="S3263" s="1326"/>
      <c r="T3263" s="1326"/>
      <c r="U3263" s="1326"/>
      <c r="V3263" s="1326"/>
      <c r="W3263" s="1326"/>
      <c r="X3263" s="1326"/>
      <c r="AC3263" s="1292"/>
      <c r="AE3263" s="40"/>
      <c r="AF3263" s="40"/>
      <c r="AH3263" s="40"/>
      <c r="AJ3263" s="40"/>
      <c r="AK3263" s="40"/>
      <c r="AL3263" s="40"/>
    </row>
    <row r="3264" spans="1:38" s="737" customFormat="1" ht="17" customHeight="1">
      <c r="A3264" s="1704">
        <f>IF(G3215="",0,1)</f>
        <v>0</v>
      </c>
      <c r="B3264" s="1655"/>
      <c r="C3264" s="1283"/>
      <c r="D3264" s="1561"/>
      <c r="E3264" s="1474" t="str">
        <f t="shared" si="308"/>
        <v/>
      </c>
      <c r="F3264" s="1789"/>
      <c r="G3264" s="1316"/>
      <c r="H3264" s="1317" t="str">
        <f>H$114</f>
        <v>Isolation du distributeur de chauffage</v>
      </c>
      <c r="I3264" s="1317"/>
      <c r="J3264" s="1317"/>
      <c r="K3264" s="2173" t="str">
        <f>AL3215</f>
        <v/>
      </c>
      <c r="L3264" s="2173"/>
      <c r="M3264" s="2173"/>
      <c r="N3264" s="2173"/>
      <c r="O3264" s="2173"/>
      <c r="P3264" s="2173"/>
      <c r="Q3264" s="2173"/>
      <c r="R3264" s="1318" t="str">
        <f>IF(S3264=0,"",IF(BI3215=Q$40,R$40,R$41))</f>
        <v>d'ici à 8 ans</v>
      </c>
      <c r="S3264" s="1327" t="str">
        <f>AZ3215</f>
        <v/>
      </c>
      <c r="T3264" s="1327"/>
      <c r="U3264" s="1327"/>
      <c r="V3264" s="527"/>
      <c r="W3264" s="1320"/>
      <c r="X3264" s="1319" t="str">
        <f>IF(V3264=V$41,0,S3264)</f>
        <v/>
      </c>
      <c r="Z3264" s="1328">
        <f>IF(S3264=0,1,IF(V3264=V$41,2,3))</f>
        <v>3</v>
      </c>
      <c r="AA3264" s="1322">
        <f>IF(R3264=AA$97,S3264,0)</f>
        <v>0</v>
      </c>
      <c r="AB3264" s="1322" t="str">
        <f>IF(R3264=AB$97,S3264,0)</f>
        <v/>
      </c>
      <c r="AC3264" s="1292"/>
      <c r="AD3264" s="1322">
        <f>IF(R3264=AD$97,X3264,0)</f>
        <v>0</v>
      </c>
      <c r="AE3264" s="1322" t="str">
        <f>IF(R3264=AE$97,X3264,0)</f>
        <v/>
      </c>
      <c r="AF3264" s="40"/>
      <c r="AH3264" s="40"/>
      <c r="AI3264" s="1322">
        <f>AD3264</f>
        <v>0</v>
      </c>
      <c r="AJ3264" s="1322" t="str">
        <f>AE3264</f>
        <v/>
      </c>
      <c r="AK3264" s="40"/>
      <c r="AL3264" s="40"/>
    </row>
    <row r="3265" spans="1:38" s="737" customFormat="1" ht="17" customHeight="1">
      <c r="A3265" s="1704">
        <f>IF(G3215="",0,1)</f>
        <v>0</v>
      </c>
      <c r="B3265" s="1655"/>
      <c r="C3265" s="1283"/>
      <c r="D3265" s="1561"/>
      <c r="E3265" s="1474" t="str">
        <f t="shared" si="308"/>
        <v/>
      </c>
      <c r="F3265" s="1789"/>
      <c r="G3265" s="1323"/>
      <c r="H3265" s="1324"/>
      <c r="I3265" s="1324"/>
      <c r="J3265" s="1324"/>
      <c r="K3265" s="2174"/>
      <c r="L3265" s="2174"/>
      <c r="M3265" s="2174"/>
      <c r="N3265" s="2174"/>
      <c r="O3265" s="2174"/>
      <c r="P3265" s="2174"/>
      <c r="Q3265" s="2174"/>
      <c r="R3265" s="1325"/>
      <c r="S3265" s="1326"/>
      <c r="T3265" s="1326"/>
      <c r="U3265" s="1326"/>
      <c r="V3265" s="1326"/>
      <c r="W3265" s="1326"/>
      <c r="X3265" s="1326"/>
      <c r="AC3265" s="1292"/>
      <c r="AE3265" s="40"/>
      <c r="AF3265" s="40"/>
      <c r="AH3265" s="40"/>
      <c r="AJ3265" s="40"/>
      <c r="AK3265" s="40"/>
      <c r="AL3265" s="40"/>
    </row>
    <row r="3266" spans="1:38" s="1292" customFormat="1" ht="18" customHeight="1">
      <c r="A3266" s="1704">
        <f>IF(G3215="",0,1)</f>
        <v>0</v>
      </c>
      <c r="B3266" s="1629"/>
      <c r="C3266" s="1283"/>
      <c r="D3266" s="1564">
        <f>IF(I3266="",-1,0)</f>
        <v>-1</v>
      </c>
      <c r="E3266" s="1474" t="str">
        <f t="shared" si="308"/>
        <v/>
      </c>
      <c r="F3266" s="1789"/>
      <c r="G3266" s="1329" t="str">
        <f>G$116</f>
        <v>Total</v>
      </c>
      <c r="H3266" s="1329"/>
      <c r="I3266" s="1330"/>
      <c r="J3266" s="1331"/>
      <c r="K3266" s="1332">
        <f>AK3216</f>
        <v>0</v>
      </c>
      <c r="L3266" s="1332"/>
      <c r="M3266" s="1332"/>
      <c r="N3266" s="1332"/>
      <c r="O3266" s="1332"/>
      <c r="P3266" s="1332"/>
      <c r="Q3266" s="1332"/>
      <c r="R3266" s="1332"/>
      <c r="S3266" s="1286">
        <f>SUM(S3252:S3265)</f>
        <v>0</v>
      </c>
      <c r="T3266" s="1333"/>
      <c r="U3266" s="1286"/>
      <c r="V3266" s="1286">
        <f>SUM(V3252:V3265)</f>
        <v>0</v>
      </c>
      <c r="W3266" s="1286">
        <f>SUM(W3252:W3265)</f>
        <v>0</v>
      </c>
      <c r="X3266" s="1286">
        <f>SUM(X3252:X3265)</f>
        <v>0</v>
      </c>
      <c r="Y3266" s="2"/>
      <c r="Z3266" s="2"/>
      <c r="AA3266" s="1334">
        <f>SUM(AA3252:AA3265)</f>
        <v>0</v>
      </c>
      <c r="AB3266" s="1334">
        <f>SUM(AB3252:AB3265)</f>
        <v>0</v>
      </c>
      <c r="AD3266" s="1334">
        <f>SUM(AD3252:AD3265)</f>
        <v>0</v>
      </c>
      <c r="AE3266" s="1334">
        <f>SUM(AE3252:AE3265)</f>
        <v>0</v>
      </c>
      <c r="AF3266" s="1415"/>
      <c r="AG3266" s="1334">
        <f>SUM(AG3252:AG3265)</f>
        <v>0</v>
      </c>
      <c r="AH3266" s="1334">
        <f>SUM(AH3252:AH3265)</f>
        <v>0</v>
      </c>
      <c r="AI3266" s="1334">
        <f>SUM(AI3252:AI3265)</f>
        <v>0</v>
      </c>
      <c r="AJ3266" s="1334">
        <f>SUM(AJ3252:AJ3265)</f>
        <v>0</v>
      </c>
      <c r="AK3266" s="1415"/>
      <c r="AL3266" s="1415"/>
    </row>
    <row r="3267" spans="1:38" s="731" customFormat="1" ht="25" customHeight="1">
      <c r="A3267" s="1704">
        <f>IF(G3215="",0,1)</f>
        <v>0</v>
      </c>
      <c r="B3267" s="1629"/>
      <c r="C3267" s="1283"/>
      <c r="D3267" s="1561"/>
      <c r="E3267" s="1474" t="str">
        <f t="shared" si="308"/>
        <v/>
      </c>
      <c r="F3267" s="1789"/>
      <c r="G3267" s="1315"/>
      <c r="H3267" s="1335"/>
      <c r="I3267" s="1336"/>
      <c r="J3267" s="1337"/>
      <c r="K3267" s="1338"/>
      <c r="L3267" s="1338"/>
      <c r="M3267" s="1338"/>
      <c r="N3267" s="1338"/>
      <c r="O3267" s="1338"/>
      <c r="P3267" s="1338"/>
      <c r="Q3267" s="1338"/>
      <c r="R3267" s="1338"/>
      <c r="S3267" s="1337"/>
      <c r="T3267" s="1337"/>
      <c r="U3267" s="1337"/>
      <c r="V3267" s="1339"/>
      <c r="W3267" s="989"/>
      <c r="X3267" s="2"/>
      <c r="Y3267" s="2"/>
      <c r="Z3267" s="2"/>
      <c r="AA3267" s="2"/>
      <c r="AB3267" s="2"/>
      <c r="AC3267" s="1292"/>
      <c r="AD3267" s="1415"/>
      <c r="AE3267" s="1415"/>
      <c r="AF3267" s="1415"/>
      <c r="AG3267" s="1415"/>
      <c r="AH3267" s="1415"/>
      <c r="AI3267" s="1415"/>
      <c r="AJ3267" s="1415"/>
      <c r="AK3267" s="1415"/>
      <c r="AL3267" s="1415"/>
    </row>
    <row r="3268" spans="1:38" s="1279" customFormat="1" ht="19" customHeight="1">
      <c r="A3268" s="1704">
        <f>IF(G3215="",0,1)</f>
        <v>0</v>
      </c>
      <c r="B3268" s="1704"/>
      <c r="C3268" s="1565"/>
      <c r="D3268" s="1566"/>
      <c r="E3268" s="1474" t="str">
        <f t="shared" si="308"/>
        <v/>
      </c>
      <c r="F3268" s="1789"/>
      <c r="G3268" s="1340"/>
      <c r="H3268" s="1341" t="str">
        <f>H$118</f>
        <v>Economies</v>
      </c>
      <c r="I3268" s="1342"/>
      <c r="J3268" s="1343"/>
      <c r="K3268" s="1344" t="str">
        <f>K$118</f>
        <v>Ensemble des mesures 1</v>
      </c>
      <c r="L3268" s="1345"/>
      <c r="M3268" s="1261"/>
      <c r="N3268" s="1346"/>
      <c r="O3268" s="1346"/>
      <c r="P3268" s="1346"/>
      <c r="Q3268" s="1346"/>
      <c r="R3268" s="1346"/>
      <c r="S3268" s="1347">
        <f>AA3266</f>
        <v>0</v>
      </c>
      <c r="T3268" s="1261"/>
      <c r="U3268" s="1261"/>
      <c r="V3268" s="1261"/>
      <c r="W3268" s="1348"/>
      <c r="X3268" s="1349">
        <f>AD3266</f>
        <v>0</v>
      </c>
      <c r="Y3268" s="1350"/>
      <c r="Z3268" s="1350"/>
      <c r="AA3268" s="1350"/>
      <c r="AB3268" s="1350"/>
      <c r="AC3268" s="1350"/>
    </row>
    <row r="3269" spans="1:38" s="1355" customFormat="1" ht="19" customHeight="1">
      <c r="A3269" s="1704">
        <f>IF(G3215="",0,1)</f>
        <v>0</v>
      </c>
      <c r="B3269" s="1646"/>
      <c r="C3269" s="1565"/>
      <c r="D3269" s="1567"/>
      <c r="E3269" s="1474" t="str">
        <f t="shared" si="308"/>
        <v/>
      </c>
      <c r="F3269" s="1789"/>
      <c r="G3269" s="1351"/>
      <c r="H3269" s="1352" t="s">
        <v>100</v>
      </c>
      <c r="I3269" s="1353"/>
      <c r="J3269" s="1354"/>
      <c r="K3269" s="1344" t="str">
        <f>K$119</f>
        <v>Ensemble des mesures 2</v>
      </c>
      <c r="L3269" s="1345"/>
      <c r="M3269" s="1261"/>
      <c r="N3269" s="1346"/>
      <c r="O3269" s="1346"/>
      <c r="P3269" s="1346"/>
      <c r="Q3269" s="1346"/>
      <c r="R3269" s="1346"/>
      <c r="S3269" s="1347">
        <f>AB3266</f>
        <v>0</v>
      </c>
      <c r="T3269" s="1261"/>
      <c r="U3269" s="1261"/>
      <c r="V3269" s="1261"/>
      <c r="W3269" s="1348"/>
      <c r="X3269" s="1349">
        <f>AE3266</f>
        <v>0</v>
      </c>
      <c r="Y3269" s="208"/>
      <c r="Z3269" s="208"/>
      <c r="AA3269" s="208"/>
      <c r="AB3269" s="208"/>
      <c r="AC3269" s="208"/>
      <c r="AD3269" s="198"/>
      <c r="AE3269" s="198"/>
      <c r="AF3269" s="198"/>
      <c r="AG3269" s="198"/>
      <c r="AH3269" s="198"/>
      <c r="AI3269" s="198"/>
      <c r="AJ3269" s="198"/>
      <c r="AK3269" s="198"/>
      <c r="AL3269" s="198"/>
    </row>
    <row r="3270" spans="1:38" s="1368" customFormat="1" ht="19" customHeight="1">
      <c r="A3270" s="1704">
        <f>IF(G3215="",0,1)</f>
        <v>0</v>
      </c>
      <c r="B3270" s="1709"/>
      <c r="C3270" s="1568"/>
      <c r="D3270" s="1569"/>
      <c r="E3270" s="1474" t="str">
        <f t="shared" si="308"/>
        <v/>
      </c>
      <c r="F3270" s="1789"/>
      <c r="G3270" s="1359"/>
      <c r="H3270" s="1360"/>
      <c r="I3270" s="1361"/>
      <c r="J3270" s="1360"/>
      <c r="K3270" s="1414" t="str">
        <f>K$120</f>
        <v>Total (ensemble des mesures 1+2)</v>
      </c>
      <c r="L3270" s="1363"/>
      <c r="M3270" s="1364"/>
      <c r="N3270" s="1362"/>
      <c r="O3270" s="1362"/>
      <c r="P3270" s="1362"/>
      <c r="Q3270" s="1362"/>
      <c r="R3270" s="1362"/>
      <c r="S3270" s="1365">
        <f>SUM(S3268:S3269)</f>
        <v>0</v>
      </c>
      <c r="T3270" s="1364"/>
      <c r="U3270" s="1364"/>
      <c r="V3270" s="1364"/>
      <c r="W3270" s="1366"/>
      <c r="X3270" s="1367">
        <f>SUM(X3268:X3269)</f>
        <v>0</v>
      </c>
      <c r="Y3270" s="933"/>
      <c r="Z3270" s="933"/>
      <c r="AA3270" s="933"/>
      <c r="AB3270" s="933"/>
      <c r="AC3270" s="933"/>
      <c r="AD3270" s="21"/>
      <c r="AE3270" s="21"/>
      <c r="AF3270" s="21"/>
      <c r="AG3270" s="21"/>
      <c r="AH3270" s="21"/>
      <c r="AI3270" s="21"/>
      <c r="AJ3270" s="21"/>
      <c r="AK3270" s="21"/>
      <c r="AL3270" s="21"/>
    </row>
    <row r="3271" spans="1:38" s="731" customFormat="1" ht="25" customHeight="1">
      <c r="A3271" s="1704">
        <f>IF(G3215="",0,1)</f>
        <v>0</v>
      </c>
      <c r="B3271" s="1629"/>
      <c r="C3271" s="1283"/>
      <c r="D3271" s="1561"/>
      <c r="E3271" s="1474" t="str">
        <f t="shared" si="308"/>
        <v/>
      </c>
      <c r="F3271" s="1789"/>
      <c r="G3271" s="1315"/>
      <c r="H3271" s="1335"/>
      <c r="I3271" s="1336"/>
      <c r="J3271" s="1337"/>
      <c r="K3271" s="1338"/>
      <c r="L3271" s="1338"/>
      <c r="M3271" s="1338"/>
      <c r="N3271" s="1338"/>
      <c r="O3271" s="1338"/>
      <c r="P3271" s="1338"/>
      <c r="Q3271" s="1338"/>
      <c r="R3271" s="1338"/>
      <c r="S3271" s="1337"/>
      <c r="T3271" s="1337"/>
      <c r="U3271" s="1337"/>
      <c r="V3271" s="1339"/>
      <c r="W3271" s="989"/>
      <c r="X3271" s="2"/>
      <c r="Y3271" s="2"/>
      <c r="Z3271" s="2"/>
      <c r="AA3271" s="2"/>
      <c r="AB3271" s="2"/>
      <c r="AC3271" s="1291"/>
      <c r="AD3271" s="1415"/>
      <c r="AE3271" s="1415"/>
      <c r="AF3271" s="1415"/>
      <c r="AG3271" s="1415"/>
      <c r="AH3271" s="1415"/>
      <c r="AI3271" s="1415"/>
      <c r="AJ3271" s="1415"/>
      <c r="AK3271" s="1415"/>
      <c r="AL3271" s="1415"/>
    </row>
    <row r="3272" spans="1:38" s="731" customFormat="1" ht="25" customHeight="1">
      <c r="A3272" s="1704">
        <f>IF(G3215="",0,1)</f>
        <v>0</v>
      </c>
      <c r="B3272" s="1629"/>
      <c r="C3272" s="1283"/>
      <c r="D3272" s="1561"/>
      <c r="E3272" s="1474" t="str">
        <f t="shared" si="308"/>
        <v/>
      </c>
      <c r="F3272" s="1789"/>
      <c r="G3272" s="1315"/>
      <c r="H3272" s="1619" t="s">
        <v>909</v>
      </c>
      <c r="I3272" s="1369"/>
      <c r="J3272" s="1369"/>
      <c r="K3272" s="1369"/>
      <c r="L3272" s="1369"/>
      <c r="M3272" s="1369"/>
      <c r="N3272" s="1369"/>
      <c r="O3272" s="1369"/>
      <c r="P3272" s="1369"/>
      <c r="Q3272" s="1369"/>
      <c r="R3272" s="1369"/>
      <c r="S3272" s="1369"/>
      <c r="T3272" s="1369"/>
      <c r="U3272" s="1369"/>
      <c r="V3272" s="1369"/>
      <c r="W3272" s="1369"/>
      <c r="X3272" s="2"/>
      <c r="Y3272" s="2"/>
      <c r="Z3272" s="2"/>
      <c r="AA3272" s="2"/>
      <c r="AB3272" s="2"/>
      <c r="AC3272" s="1291"/>
      <c r="AD3272" s="1415"/>
      <c r="AE3272" s="1415"/>
      <c r="AF3272" s="1415"/>
      <c r="AG3272" s="1415"/>
      <c r="AH3272" s="1415"/>
      <c r="AI3272" s="1415"/>
      <c r="AJ3272" s="1415"/>
      <c r="AK3272" s="1415"/>
      <c r="AL3272" s="1415"/>
    </row>
    <row r="3273" spans="1:38" s="731" customFormat="1" ht="84" customHeight="1">
      <c r="A3273" s="1704">
        <f>IF(G3215="",0,1)</f>
        <v>0</v>
      </c>
      <c r="B3273" s="1629"/>
      <c r="C3273" s="1283"/>
      <c r="D3273" s="1561"/>
      <c r="E3273" s="1474" t="str">
        <f t="shared" si="308"/>
        <v/>
      </c>
      <c r="F3273" s="1789"/>
      <c r="G3273" s="1315"/>
      <c r="H3273" s="2188"/>
      <c r="I3273" s="2189"/>
      <c r="J3273" s="2189"/>
      <c r="K3273" s="2189"/>
      <c r="L3273" s="2189"/>
      <c r="M3273" s="2189"/>
      <c r="N3273" s="2189"/>
      <c r="O3273" s="2189"/>
      <c r="P3273" s="2189"/>
      <c r="Q3273" s="2189"/>
      <c r="R3273" s="2189"/>
      <c r="S3273" s="2189"/>
      <c r="T3273" s="2189"/>
      <c r="U3273" s="2189"/>
      <c r="V3273" s="2189"/>
      <c r="W3273" s="2190"/>
      <c r="X3273" s="2"/>
      <c r="Y3273" s="2"/>
      <c r="Z3273" s="2"/>
      <c r="AA3273" s="2"/>
      <c r="AB3273" s="2"/>
      <c r="AC3273" s="1291"/>
      <c r="AD3273" s="1415"/>
      <c r="AE3273" s="1415"/>
      <c r="AF3273" s="1415"/>
      <c r="AG3273" s="1415"/>
      <c r="AH3273" s="1415"/>
      <c r="AI3273" s="1415"/>
      <c r="AJ3273" s="1415"/>
      <c r="AK3273" s="1415"/>
      <c r="AL3273" s="1415"/>
    </row>
    <row r="3274" spans="1:38" s="731" customFormat="1" ht="25" customHeight="1">
      <c r="A3274" s="1704">
        <f>IF(G3215="",0,1)</f>
        <v>0</v>
      </c>
      <c r="B3274" s="1629"/>
      <c r="C3274" s="1283"/>
      <c r="D3274" s="1561"/>
      <c r="E3274" s="1474" t="str">
        <f t="shared" si="308"/>
        <v/>
      </c>
      <c r="F3274" s="1789"/>
      <c r="G3274" s="1315"/>
      <c r="H3274" s="1335"/>
      <c r="I3274" s="1336"/>
      <c r="J3274" s="1336"/>
      <c r="K3274" s="1336"/>
      <c r="L3274" s="1336"/>
      <c r="M3274" s="1336"/>
      <c r="N3274" s="1336"/>
      <c r="O3274" s="1336"/>
      <c r="P3274" s="1336"/>
      <c r="Q3274" s="1336"/>
      <c r="R3274" s="1336"/>
      <c r="S3274" s="1336"/>
      <c r="T3274" s="1336"/>
      <c r="U3274" s="1336"/>
      <c r="V3274" s="1336"/>
      <c r="W3274" s="1336"/>
      <c r="X3274" s="2"/>
      <c r="Y3274" s="2"/>
      <c r="Z3274" s="2"/>
      <c r="AA3274" s="2"/>
      <c r="AB3274" s="2"/>
      <c r="AC3274" s="1291"/>
      <c r="AD3274" s="1415"/>
      <c r="AE3274" s="1415"/>
      <c r="AF3274" s="1415"/>
      <c r="AG3274" s="1415"/>
      <c r="AH3274" s="1415"/>
      <c r="AI3274" s="1415"/>
      <c r="AJ3274" s="1415"/>
      <c r="AK3274" s="1415"/>
      <c r="AL3274" s="1415"/>
    </row>
    <row r="3275" spans="1:38" s="731" customFormat="1" ht="25" customHeight="1">
      <c r="A3275" s="1704">
        <f>IF(G3215="",0,1)</f>
        <v>0</v>
      </c>
      <c r="B3275" s="1629"/>
      <c r="C3275" s="1283"/>
      <c r="D3275" s="1561"/>
      <c r="E3275" s="1474" t="str">
        <f t="shared" si="308"/>
        <v/>
      </c>
      <c r="F3275" s="1789"/>
      <c r="G3275" s="1315"/>
      <c r="H3275" s="1335"/>
      <c r="I3275" s="1336"/>
      <c r="J3275" s="1337"/>
      <c r="K3275" s="1338"/>
      <c r="L3275" s="1338"/>
      <c r="M3275" s="1338"/>
      <c r="N3275" s="1338"/>
      <c r="O3275" s="1338"/>
      <c r="P3275" s="1338"/>
      <c r="Q3275" s="1338"/>
      <c r="R3275" s="1338"/>
      <c r="S3275" s="1337"/>
      <c r="T3275" s="1337"/>
      <c r="U3275" s="1337"/>
      <c r="V3275" s="1339"/>
      <c r="W3275" s="989"/>
      <c r="X3275" s="2"/>
      <c r="Y3275" s="2"/>
      <c r="Z3275" s="2"/>
      <c r="AA3275" s="2"/>
      <c r="AB3275" s="2"/>
      <c r="AC3275" s="1291"/>
      <c r="AD3275" s="1415"/>
      <c r="AE3275" s="1415"/>
      <c r="AF3275" s="1415"/>
      <c r="AG3275" s="1415"/>
      <c r="AH3275" s="1415"/>
      <c r="AI3275" s="1415"/>
      <c r="AJ3275" s="1415"/>
      <c r="AK3275" s="1415"/>
      <c r="AL3275" s="1415"/>
    </row>
    <row r="3276" spans="1:38" s="731" customFormat="1" ht="25" customHeight="1">
      <c r="A3276" s="1704">
        <f>IF(G3215="",0,1)</f>
        <v>0</v>
      </c>
      <c r="B3276" s="1629"/>
      <c r="C3276" s="1283"/>
      <c r="D3276" s="1561"/>
      <c r="E3276" s="1474" t="str">
        <f t="shared" si="308"/>
        <v/>
      </c>
      <c r="F3276" s="1789"/>
      <c r="G3276" s="1315"/>
      <c r="H3276" s="1335"/>
      <c r="I3276" s="1336"/>
      <c r="J3276" s="1337"/>
      <c r="K3276" s="1338"/>
      <c r="L3276" s="1338"/>
      <c r="M3276" s="1338"/>
      <c r="N3276" s="1338"/>
      <c r="O3276" s="1338"/>
      <c r="P3276" s="1338"/>
      <c r="Q3276" s="1338"/>
      <c r="R3276" s="1338"/>
      <c r="S3276" s="1337"/>
      <c r="T3276" s="1337"/>
      <c r="U3276" s="1337"/>
      <c r="V3276" s="1339"/>
      <c r="W3276" s="989"/>
      <c r="X3276" s="2"/>
      <c r="Y3276" s="2"/>
      <c r="Z3276" s="2"/>
      <c r="AA3276" s="2"/>
      <c r="AB3276" s="2"/>
      <c r="AC3276" s="1291"/>
      <c r="AD3276" s="1415"/>
      <c r="AE3276" s="1415"/>
      <c r="AF3276" s="1415"/>
      <c r="AG3276" s="1415"/>
      <c r="AH3276" s="1415"/>
      <c r="AI3276" s="1415"/>
      <c r="AJ3276" s="1415"/>
      <c r="AK3276" s="1415"/>
      <c r="AL3276" s="1415"/>
    </row>
    <row r="3277" spans="1:38" s="1292" customFormat="1" ht="24" thickBot="1">
      <c r="A3277" s="1704">
        <f>IF(G3215="",0,1)</f>
        <v>0</v>
      </c>
      <c r="B3277" s="1629"/>
      <c r="C3277" s="1283"/>
      <c r="D3277" s="1561"/>
      <c r="E3277" s="1474" t="str">
        <f t="shared" si="308"/>
        <v/>
      </c>
      <c r="F3277" s="1789"/>
      <c r="G3277" s="777" t="str">
        <f>CONCATENATE(G3215, G$39)</f>
        <v>: Contrôle d'optimisation énergétique</v>
      </c>
      <c r="H3277" s="777"/>
      <c r="I3277" s="777"/>
      <c r="J3277" s="777"/>
      <c r="K3277" s="777"/>
      <c r="L3277" s="777"/>
      <c r="M3277" s="777"/>
      <c r="N3277" s="777"/>
      <c r="O3277" s="777"/>
      <c r="P3277" s="777"/>
      <c r="Q3277" s="777"/>
      <c r="R3277" s="777"/>
      <c r="S3277" s="777"/>
      <c r="T3277" s="777"/>
      <c r="U3277" s="2175"/>
      <c r="V3277" s="2175"/>
      <c r="W3277" s="1570"/>
      <c r="X3277" s="2"/>
      <c r="Y3277" s="2"/>
      <c r="Z3277" s="2"/>
      <c r="AA3277" s="2"/>
      <c r="AB3277" s="2"/>
      <c r="AC3277" s="1291"/>
      <c r="AD3277" s="1415"/>
    </row>
    <row r="3278" spans="1:38" s="731" customFormat="1" ht="25" customHeight="1">
      <c r="A3278" s="1704">
        <f>IF(G3215="",0,1)</f>
        <v>0</v>
      </c>
      <c r="B3278" s="1629"/>
      <c r="C3278" s="1283"/>
      <c r="D3278" s="1561"/>
      <c r="E3278" s="1474" t="str">
        <f t="shared" si="308"/>
        <v/>
      </c>
      <c r="F3278" s="1789"/>
      <c r="G3278" s="1315"/>
      <c r="H3278" s="1335"/>
      <c r="I3278" s="1336"/>
      <c r="J3278" s="1337"/>
      <c r="K3278" s="1338"/>
      <c r="L3278" s="1338"/>
      <c r="M3278" s="1338"/>
      <c r="N3278" s="1338"/>
      <c r="O3278" s="1338"/>
      <c r="P3278" s="1338"/>
      <c r="Q3278" s="1338"/>
      <c r="R3278" s="1338"/>
      <c r="S3278" s="1337"/>
      <c r="T3278" s="1337"/>
      <c r="U3278" s="1337"/>
      <c r="V3278" s="1339"/>
      <c r="W3278" s="989"/>
      <c r="X3278" s="2"/>
      <c r="Y3278" s="2"/>
      <c r="Z3278" s="2"/>
      <c r="AA3278" s="2"/>
      <c r="AB3278" s="2"/>
      <c r="AC3278" s="1291"/>
      <c r="AD3278" s="1415"/>
      <c r="AE3278" s="1415"/>
      <c r="AF3278" s="1415"/>
      <c r="AG3278" s="1415"/>
      <c r="AH3278" s="1415"/>
      <c r="AI3278" s="1415"/>
      <c r="AJ3278" s="1415"/>
      <c r="AK3278" s="1415"/>
      <c r="AL3278" s="1415"/>
    </row>
    <row r="3279" spans="1:38" s="731" customFormat="1" ht="25" customHeight="1">
      <c r="A3279" s="1704">
        <f>IF(G3215="",0,1)</f>
        <v>0</v>
      </c>
      <c r="B3279" s="1629"/>
      <c r="C3279" s="1283"/>
      <c r="D3279" s="1561"/>
      <c r="E3279" s="1474" t="str">
        <f t="shared" si="308"/>
        <v/>
      </c>
      <c r="F3279" s="1789"/>
      <c r="G3279" s="1571" t="str">
        <f>G$129</f>
        <v>Réalisez les mesures d'optimisation énergétique au moins 1 x par an - au mieux avant la période de chauffe.</v>
      </c>
      <c r="H3279" s="1335"/>
      <c r="I3279" s="1336"/>
      <c r="J3279" s="1337"/>
      <c r="K3279" s="1338"/>
      <c r="L3279" s="1338"/>
      <c r="M3279" s="1338"/>
      <c r="N3279" s="1338"/>
      <c r="O3279" s="1338"/>
      <c r="P3279" s="1338"/>
      <c r="Q3279" s="1338"/>
      <c r="R3279" s="1338"/>
      <c r="S3279" s="1337"/>
      <c r="T3279" s="1337"/>
      <c r="U3279" s="1337"/>
      <c r="V3279" s="1339"/>
      <c r="W3279" s="989"/>
      <c r="X3279" s="2"/>
      <c r="Y3279" s="2"/>
      <c r="Z3279" s="2"/>
      <c r="AA3279" s="2"/>
      <c r="AB3279" s="2"/>
      <c r="AC3279" s="1291"/>
      <c r="AD3279" s="1415"/>
      <c r="AE3279" s="1415"/>
      <c r="AF3279" s="1415"/>
      <c r="AG3279" s="1415"/>
      <c r="AH3279" s="1415"/>
      <c r="AI3279" s="1415"/>
      <c r="AJ3279" s="1415"/>
      <c r="AK3279" s="1415"/>
      <c r="AL3279" s="1415"/>
    </row>
    <row r="3280" spans="1:38" s="731" customFormat="1" ht="25" customHeight="1">
      <c r="A3280" s="1704">
        <f>IF(G3215="",0,1)</f>
        <v>0</v>
      </c>
      <c r="B3280" s="1629"/>
      <c r="C3280" s="1283"/>
      <c r="D3280" s="1561"/>
      <c r="E3280" s="1474" t="str">
        <f t="shared" ref="E3280:E3313" si="309">IF((SUM(A3280:C3280))&gt;0,G$42,"")</f>
        <v/>
      </c>
      <c r="F3280" s="1789"/>
      <c r="G3280" s="1571"/>
      <c r="H3280" s="1335"/>
      <c r="I3280" s="1336"/>
      <c r="J3280" s="1337"/>
      <c r="K3280" s="1338"/>
      <c r="L3280" s="1338"/>
      <c r="M3280" s="1338"/>
      <c r="N3280" s="1338"/>
      <c r="O3280" s="1338"/>
      <c r="P3280" s="1338"/>
      <c r="Q3280" s="1338"/>
      <c r="R3280" s="1338"/>
      <c r="S3280" s="1572" t="str">
        <f>S$130</f>
        <v>Réalisé</v>
      </c>
      <c r="V3280" s="955" t="str">
        <f>V$130</f>
        <v>Nom, date</v>
      </c>
      <c r="W3280" s="989"/>
      <c r="X3280" s="2"/>
      <c r="Y3280" s="2"/>
      <c r="Z3280" s="2"/>
      <c r="AA3280" s="2"/>
      <c r="AB3280" s="2"/>
      <c r="AC3280" s="1291"/>
      <c r="AD3280" s="1415"/>
      <c r="AE3280" s="1415"/>
      <c r="AF3280" s="1415"/>
      <c r="AG3280" s="1415"/>
      <c r="AH3280" s="1415"/>
      <c r="AI3280" s="1415"/>
      <c r="AJ3280" s="1415"/>
      <c r="AK3280" s="1415"/>
      <c r="AL3280" s="1415"/>
    </row>
    <row r="3281" spans="1:38" s="731" customFormat="1" ht="25" customHeight="1">
      <c r="A3281" s="1704">
        <f>IF(G3215="",0,1)</f>
        <v>0</v>
      </c>
      <c r="B3281" s="1629"/>
      <c r="C3281" s="1283"/>
      <c r="D3281" s="1561"/>
      <c r="E3281" s="1474" t="str">
        <f t="shared" si="309"/>
        <v/>
      </c>
      <c r="F3281" s="1789"/>
      <c r="G3281" s="1335" t="str">
        <f>G$131</f>
        <v>2.1 Etanchéité</v>
      </c>
      <c r="H3281" s="1335"/>
      <c r="I3281" s="1336"/>
      <c r="J3281" s="1337"/>
      <c r="K3281" s="1338"/>
      <c r="L3281" s="1338"/>
      <c r="M3281" s="1338"/>
      <c r="N3281" s="1338"/>
      <c r="O3281" s="1338"/>
      <c r="P3281" s="1338"/>
      <c r="Q3281" s="1338"/>
      <c r="R3281" s="1338"/>
      <c r="S3281" s="1337"/>
      <c r="T3281" s="1337"/>
      <c r="U3281" s="1337"/>
      <c r="V3281" s="1339"/>
      <c r="W3281" s="1339"/>
      <c r="X3281" s="1339"/>
      <c r="Y3281" s="2"/>
      <c r="Z3281" s="2"/>
      <c r="AA3281" s="2"/>
      <c r="AB3281" s="2"/>
      <c r="AC3281" s="1291"/>
      <c r="AD3281" s="1415"/>
      <c r="AE3281" s="1415"/>
      <c r="AF3281" s="1415"/>
      <c r="AG3281" s="1415"/>
      <c r="AH3281" s="1415"/>
      <c r="AI3281" s="1415"/>
      <c r="AJ3281" s="1415"/>
      <c r="AK3281" s="1415"/>
      <c r="AL3281" s="1415"/>
    </row>
    <row r="3282" spans="1:38" s="731" customFormat="1" ht="19" customHeight="1">
      <c r="A3282" s="1704">
        <f>IF(G3215="",0,1)</f>
        <v>0</v>
      </c>
      <c r="B3282" s="1629"/>
      <c r="C3282" s="1283"/>
      <c r="D3282" s="1561"/>
      <c r="E3282" s="1474" t="str">
        <f t="shared" si="309"/>
        <v/>
      </c>
      <c r="F3282" s="1789"/>
      <c r="G3282" s="1573" t="s">
        <v>9</v>
      </c>
      <c r="H3282" s="1574" t="str">
        <f>BT3215</f>
        <v/>
      </c>
      <c r="I3282" s="1575"/>
      <c r="J3282" s="1576"/>
      <c r="K3282" s="1577"/>
      <c r="L3282" s="1578"/>
      <c r="M3282" s="1578"/>
      <c r="N3282" s="1578"/>
      <c r="O3282" s="1578"/>
      <c r="P3282" s="1578"/>
      <c r="Q3282" s="1578"/>
      <c r="R3282" s="1578"/>
      <c r="S3282" s="1578"/>
      <c r="T3282" s="1578"/>
      <c r="U3282" s="1576"/>
      <c r="V3282" s="1579"/>
      <c r="W3282" s="1579"/>
      <c r="X3282" s="1579"/>
      <c r="Y3282" s="2"/>
      <c r="Z3282" s="2"/>
      <c r="AA3282" s="2"/>
      <c r="AB3282" s="2"/>
      <c r="AC3282" s="1291"/>
      <c r="AD3282" s="1415"/>
      <c r="AE3282" s="1415"/>
      <c r="AF3282" s="1415"/>
      <c r="AG3282" s="1415"/>
      <c r="AH3282" s="1415"/>
      <c r="AI3282" s="1415"/>
      <c r="AJ3282" s="1415"/>
      <c r="AK3282" s="1415"/>
      <c r="AL3282" s="1415"/>
    </row>
    <row r="3283" spans="1:38" s="731" customFormat="1" ht="20" customHeight="1">
      <c r="A3283" s="1704">
        <f>IF(G3215="",0,1)</f>
        <v>0</v>
      </c>
      <c r="B3283" s="1629"/>
      <c r="C3283" s="1283"/>
      <c r="D3283" s="1561"/>
      <c r="E3283" s="1474" t="str">
        <f t="shared" si="309"/>
        <v/>
      </c>
      <c r="F3283" s="1789"/>
      <c r="G3283" s="1573"/>
      <c r="H3283" s="1335"/>
      <c r="I3283" s="2176" t="s">
        <v>528</v>
      </c>
      <c r="J3283" s="2176"/>
      <c r="K3283" s="1338"/>
      <c r="L3283" s="1338"/>
      <c r="M3283" s="1338"/>
      <c r="N3283" s="1338"/>
      <c r="O3283" s="1338"/>
      <c r="P3283" s="1337"/>
      <c r="Q3283" s="1337"/>
      <c r="U3283" s="1580"/>
      <c r="V3283" s="1580"/>
      <c r="W3283" s="1580"/>
      <c r="X3283" s="1580"/>
      <c r="Y3283" s="2"/>
      <c r="Z3283" s="2"/>
      <c r="AA3283" s="2"/>
      <c r="AB3283" s="2"/>
      <c r="AC3283" s="1291"/>
      <c r="AD3283" s="1415"/>
      <c r="AE3283" s="1415"/>
      <c r="AF3283" s="1415"/>
      <c r="AG3283" s="1415"/>
      <c r="AH3283" s="1415"/>
      <c r="AI3283" s="1415"/>
      <c r="AJ3283" s="1415"/>
      <c r="AK3283" s="1415"/>
      <c r="AL3283" s="1415"/>
    </row>
    <row r="3284" spans="1:38" s="731" customFormat="1" ht="25" customHeight="1">
      <c r="A3284" s="1704">
        <f>IF(G3215="",0,1)</f>
        <v>0</v>
      </c>
      <c r="B3284" s="1629"/>
      <c r="C3284" s="1283"/>
      <c r="D3284" s="1561"/>
      <c r="E3284" s="1474" t="str">
        <f t="shared" si="309"/>
        <v/>
      </c>
      <c r="F3284" s="1789"/>
      <c r="G3284" s="1573"/>
      <c r="H3284" s="1335"/>
      <c r="I3284" s="2176" t="s">
        <v>529</v>
      </c>
      <c r="J3284" s="2176"/>
      <c r="K3284" s="2177" t="str">
        <f>K$134</f>
        <v xml:space="preserve"> Améliorez l'étanchéité des portes en renforçant les joints.</v>
      </c>
      <c r="L3284" s="2177"/>
      <c r="M3284" s="2177"/>
      <c r="N3284" s="2177"/>
      <c r="O3284" s="2177"/>
      <c r="P3284" s="2177"/>
      <c r="Q3284" s="2177"/>
      <c r="R3284" s="2177"/>
      <c r="S3284" s="1581" t="s">
        <v>16</v>
      </c>
      <c r="T3284" s="1582"/>
      <c r="U3284" s="1580"/>
      <c r="V3284" s="1583"/>
      <c r="W3284" s="1584"/>
      <c r="X3284" s="1585"/>
      <c r="Y3284" s="2"/>
      <c r="Z3284" s="2"/>
      <c r="AA3284" s="2"/>
      <c r="AB3284" s="2"/>
      <c r="AC3284" s="1291"/>
      <c r="AD3284" s="1415"/>
      <c r="AE3284" s="1415"/>
      <c r="AF3284" s="1415"/>
      <c r="AG3284" s="1415"/>
      <c r="AH3284" s="1415"/>
      <c r="AI3284" s="1415"/>
      <c r="AJ3284" s="1415"/>
      <c r="AK3284" s="1415"/>
      <c r="AL3284" s="1415"/>
    </row>
    <row r="3285" spans="1:38" s="731" customFormat="1" ht="6" customHeight="1">
      <c r="A3285" s="1704">
        <f>IF(G3215="",0,1)</f>
        <v>0</v>
      </c>
      <c r="B3285" s="1629"/>
      <c r="C3285" s="1283"/>
      <c r="D3285" s="1561"/>
      <c r="E3285" s="1474" t="str">
        <f t="shared" si="309"/>
        <v/>
      </c>
      <c r="F3285" s="1789"/>
      <c r="G3285" s="1573"/>
      <c r="H3285" s="1335"/>
      <c r="I3285" s="1586"/>
      <c r="J3285" s="1586"/>
      <c r="K3285" s="1587"/>
      <c r="L3285" s="1587"/>
      <c r="M3285" s="1587"/>
      <c r="N3285" s="1587"/>
      <c r="O3285" s="1587"/>
      <c r="P3285" s="1587"/>
      <c r="Q3285" s="1587"/>
      <c r="R3285" s="1338"/>
      <c r="S3285" s="1337"/>
      <c r="T3285" s="1588"/>
      <c r="U3285" s="1582"/>
      <c r="V3285" s="1339"/>
      <c r="W3285" s="1339"/>
      <c r="X3285" s="1339"/>
      <c r="Y3285" s="2"/>
      <c r="Z3285" s="2"/>
      <c r="AA3285" s="2"/>
      <c r="AB3285" s="2"/>
      <c r="AC3285" s="1291"/>
      <c r="AD3285" s="1415"/>
      <c r="AE3285" s="1415"/>
      <c r="AF3285" s="1415"/>
      <c r="AG3285" s="1415"/>
      <c r="AH3285" s="1415"/>
      <c r="AI3285" s="1415"/>
      <c r="AJ3285" s="1415"/>
      <c r="AK3285" s="1415"/>
      <c r="AL3285" s="1415"/>
    </row>
    <row r="3286" spans="1:38" s="731" customFormat="1" ht="19" customHeight="1">
      <c r="A3286" s="1704">
        <f>IF(G3215="",0,1)</f>
        <v>0</v>
      </c>
      <c r="B3286" s="1629"/>
      <c r="C3286" s="1283"/>
      <c r="D3286" s="1561"/>
      <c r="E3286" s="1474" t="str">
        <f t="shared" si="309"/>
        <v/>
      </c>
      <c r="F3286" s="1789"/>
      <c r="G3286" s="1573" t="s">
        <v>9</v>
      </c>
      <c r="H3286" s="1574" t="str">
        <f>BU3215</f>
        <v/>
      </c>
      <c r="I3286" s="1575"/>
      <c r="J3286" s="1576"/>
      <c r="K3286" s="1577"/>
      <c r="L3286" s="1578"/>
      <c r="M3286" s="1578"/>
      <c r="N3286" s="1578"/>
      <c r="O3286" s="1578"/>
      <c r="P3286" s="1578"/>
      <c r="Q3286" s="1578"/>
      <c r="R3286" s="1578"/>
      <c r="S3286" s="1578"/>
      <c r="T3286" s="1578"/>
      <c r="U3286" s="1576"/>
      <c r="V3286" s="1579"/>
      <c r="W3286" s="1579"/>
      <c r="X3286" s="1579"/>
      <c r="Y3286" s="2"/>
      <c r="Z3286" s="2"/>
      <c r="AA3286" s="2"/>
      <c r="AB3286" s="2"/>
      <c r="AC3286" s="1291"/>
      <c r="AD3286" s="1415"/>
      <c r="AE3286" s="1415"/>
      <c r="AF3286" s="1415"/>
      <c r="AG3286" s="1415"/>
      <c r="AH3286" s="1415"/>
      <c r="AI3286" s="1415"/>
      <c r="AJ3286" s="1415"/>
      <c r="AK3286" s="1415"/>
      <c r="AL3286" s="1415"/>
    </row>
    <row r="3287" spans="1:38" s="731" customFormat="1" ht="19" customHeight="1">
      <c r="A3287" s="1704">
        <f>IF(G3215="",0,1)</f>
        <v>0</v>
      </c>
      <c r="B3287" s="1629"/>
      <c r="C3287" s="1283"/>
      <c r="D3287" s="1561"/>
      <c r="E3287" s="1474" t="str">
        <f t="shared" si="309"/>
        <v/>
      </c>
      <c r="F3287" s="1789"/>
      <c r="G3287" s="1571"/>
      <c r="H3287" s="1335"/>
      <c r="I3287" s="2176" t="s">
        <v>528</v>
      </c>
      <c r="J3287" s="2176"/>
      <c r="K3287" s="1338"/>
      <c r="L3287" s="1338"/>
      <c r="M3287" s="1338"/>
      <c r="N3287" s="1338"/>
      <c r="O3287" s="1338"/>
      <c r="P3287" s="1337"/>
      <c r="Q3287" s="1337"/>
      <c r="U3287" s="1580"/>
      <c r="V3287" s="1580"/>
      <c r="W3287" s="1580"/>
      <c r="X3287" s="1580"/>
      <c r="Y3287" s="2"/>
      <c r="Z3287" s="2"/>
      <c r="AA3287" s="2"/>
      <c r="AB3287" s="2"/>
      <c r="AC3287" s="1291"/>
      <c r="AD3287" s="1415"/>
      <c r="AE3287" s="1415"/>
      <c r="AF3287" s="1415"/>
      <c r="AG3287" s="1415"/>
      <c r="AH3287" s="1415"/>
      <c r="AI3287" s="1415"/>
      <c r="AJ3287" s="1415"/>
      <c r="AK3287" s="1415"/>
      <c r="AL3287" s="1415"/>
    </row>
    <row r="3288" spans="1:38" s="731" customFormat="1" ht="31" customHeight="1">
      <c r="A3288" s="1704">
        <f>IF(G3215="",0,1)</f>
        <v>0</v>
      </c>
      <c r="B3288" s="1629"/>
      <c r="C3288" s="1283"/>
      <c r="D3288" s="1561"/>
      <c r="E3288" s="1474" t="str">
        <f t="shared" si="309"/>
        <v/>
      </c>
      <c r="F3288" s="1789"/>
      <c r="G3288" s="1571"/>
      <c r="H3288" s="1335"/>
      <c r="I3288" s="2176" t="s">
        <v>529</v>
      </c>
      <c r="J3288" s="2176"/>
      <c r="K3288" s="2178" t="str">
        <f>BV3215</f>
        <v/>
      </c>
      <c r="L3288" s="2177"/>
      <c r="M3288" s="2177"/>
      <c r="N3288" s="2177"/>
      <c r="O3288" s="2177"/>
      <c r="P3288" s="2177"/>
      <c r="Q3288" s="2177"/>
      <c r="R3288" s="2177"/>
      <c r="S3288" s="1581" t="s">
        <v>16</v>
      </c>
      <c r="T3288" s="1582"/>
      <c r="U3288" s="1580"/>
      <c r="V3288" s="1583"/>
      <c r="W3288" s="1584"/>
      <c r="X3288" s="1585"/>
      <c r="Y3288" s="2"/>
      <c r="Z3288" s="2"/>
      <c r="AA3288" s="2"/>
      <c r="AB3288" s="2"/>
      <c r="AC3288" s="1291"/>
      <c r="AD3288" s="1415"/>
      <c r="AE3288" s="1415"/>
      <c r="AF3288" s="1415"/>
      <c r="AG3288" s="1415"/>
      <c r="AH3288" s="1415"/>
      <c r="AI3288" s="1415"/>
      <c r="AJ3288" s="1415"/>
      <c r="AK3288" s="1415"/>
      <c r="AL3288" s="1415"/>
    </row>
    <row r="3289" spans="1:38" s="731" customFormat="1" ht="6" customHeight="1">
      <c r="A3289" s="1704">
        <f>IF(G3215="",0,1)</f>
        <v>0</v>
      </c>
      <c r="B3289" s="1629"/>
      <c r="C3289" s="1283"/>
      <c r="D3289" s="1561"/>
      <c r="E3289" s="1474" t="str">
        <f t="shared" si="309"/>
        <v/>
      </c>
      <c r="F3289" s="1789"/>
      <c r="G3289" s="1571"/>
      <c r="H3289" s="1335"/>
      <c r="I3289" s="1586"/>
      <c r="J3289" s="1586"/>
      <c r="K3289" s="1587"/>
      <c r="L3289" s="1587"/>
      <c r="M3289" s="1587"/>
      <c r="N3289" s="1587"/>
      <c r="O3289" s="1587"/>
      <c r="P3289" s="1587"/>
      <c r="Q3289" s="1587"/>
      <c r="R3289" s="1338"/>
      <c r="S3289" s="1337"/>
      <c r="T3289" s="1582"/>
      <c r="U3289" s="1582"/>
      <c r="V3289" s="1339"/>
      <c r="W3289" s="1339"/>
      <c r="X3289" s="1339"/>
      <c r="Y3289" s="2"/>
      <c r="Z3289" s="2"/>
      <c r="AA3289" s="2"/>
      <c r="AB3289" s="2"/>
      <c r="AC3289" s="1291"/>
      <c r="AD3289" s="1415"/>
      <c r="AE3289" s="1415"/>
      <c r="AF3289" s="1415"/>
      <c r="AG3289" s="1415"/>
      <c r="AH3289" s="1415"/>
      <c r="AI3289" s="1415"/>
      <c r="AJ3289" s="1415"/>
      <c r="AK3289" s="1415"/>
      <c r="AL3289" s="1415"/>
    </row>
    <row r="3290" spans="1:38" s="731" customFormat="1" ht="17" customHeight="1">
      <c r="A3290" s="1704">
        <f>IF(G3215="",0,1)</f>
        <v>0</v>
      </c>
      <c r="B3290" s="1629"/>
      <c r="C3290" s="1283"/>
      <c r="D3290" s="1561"/>
      <c r="E3290" s="1474" t="str">
        <f t="shared" si="309"/>
        <v/>
      </c>
      <c r="F3290" s="1789"/>
      <c r="G3290" s="1571"/>
      <c r="H3290" s="1589"/>
      <c r="I3290" s="1590"/>
      <c r="J3290" s="1590"/>
      <c r="K3290" s="1591"/>
      <c r="L3290" s="1591"/>
      <c r="M3290" s="1591"/>
      <c r="N3290" s="1591"/>
      <c r="O3290" s="1591"/>
      <c r="P3290" s="1591"/>
      <c r="Q3290" s="1591"/>
      <c r="R3290" s="1592"/>
      <c r="S3290" s="1593"/>
      <c r="T3290" s="1594"/>
      <c r="U3290" s="1594"/>
      <c r="V3290" s="1595"/>
      <c r="W3290" s="1595"/>
      <c r="X3290" s="1595"/>
      <c r="Y3290" s="2"/>
      <c r="Z3290" s="2"/>
      <c r="AA3290" s="2"/>
      <c r="AB3290" s="2"/>
      <c r="AC3290" s="1291"/>
      <c r="AD3290" s="1415"/>
      <c r="AE3290" s="1415"/>
      <c r="AF3290" s="1415"/>
      <c r="AG3290" s="1415"/>
      <c r="AH3290" s="1415"/>
      <c r="AI3290" s="1415"/>
      <c r="AJ3290" s="1415"/>
      <c r="AK3290" s="1415"/>
      <c r="AL3290" s="1415"/>
    </row>
    <row r="3291" spans="1:38" s="731" customFormat="1" ht="25" customHeight="1">
      <c r="A3291" s="1704">
        <f>IF(G3215="",0,1)</f>
        <v>0</v>
      </c>
      <c r="B3291" s="1629"/>
      <c r="C3291" s="1283"/>
      <c r="D3291" s="1561"/>
      <c r="E3291" s="1474" t="str">
        <f t="shared" si="309"/>
        <v/>
      </c>
      <c r="F3291" s="1789"/>
      <c r="G3291" s="1335" t="str">
        <f>G$141</f>
        <v>2.2 Sonde</v>
      </c>
      <c r="H3291" s="1335"/>
      <c r="I3291" s="1336"/>
      <c r="J3291" s="1337"/>
      <c r="K3291" s="1338"/>
      <c r="L3291" s="1338"/>
      <c r="M3291" s="1338"/>
      <c r="N3291" s="1338"/>
      <c r="O3291" s="1338"/>
      <c r="P3291" s="1338"/>
      <c r="Q3291" s="1338"/>
      <c r="R3291" s="1338"/>
      <c r="S3291" s="1337"/>
      <c r="T3291" s="1337"/>
      <c r="U3291" s="1337"/>
      <c r="V3291" s="1339"/>
      <c r="W3291" s="1339"/>
      <c r="X3291" s="1339"/>
      <c r="Y3291" s="2"/>
      <c r="Z3291" s="2"/>
      <c r="AA3291" s="2"/>
      <c r="AB3291" s="2"/>
      <c r="AC3291" s="1291"/>
      <c r="AD3291" s="1415"/>
      <c r="AE3291" s="1415"/>
      <c r="AF3291" s="1415"/>
      <c r="AG3291" s="1415"/>
      <c r="AH3291" s="1415"/>
      <c r="AI3291" s="1415"/>
      <c r="AJ3291" s="1415"/>
      <c r="AK3291" s="1415"/>
      <c r="AL3291" s="1415"/>
    </row>
    <row r="3292" spans="1:38" s="731" customFormat="1" ht="19" customHeight="1">
      <c r="A3292" s="1704">
        <f>IF(G3215="",0,1)</f>
        <v>0</v>
      </c>
      <c r="B3292" s="1629"/>
      <c r="C3292" s="1283"/>
      <c r="D3292" s="1561"/>
      <c r="E3292" s="1474" t="str">
        <f t="shared" si="309"/>
        <v/>
      </c>
      <c r="F3292" s="1789"/>
      <c r="G3292" s="1573" t="s">
        <v>9</v>
      </c>
      <c r="H3292" s="1596" t="str">
        <f>BW3215</f>
        <v/>
      </c>
      <c r="I3292" s="1575"/>
      <c r="J3292" s="1576"/>
      <c r="K3292" s="1577"/>
      <c r="L3292" s="1578"/>
      <c r="M3292" s="1578"/>
      <c r="N3292" s="1578"/>
      <c r="O3292" s="1578"/>
      <c r="P3292" s="1578"/>
      <c r="Q3292" s="1578"/>
      <c r="R3292" s="1578"/>
      <c r="S3292" s="1578"/>
      <c r="T3292" s="1578"/>
      <c r="U3292" s="1576"/>
      <c r="V3292" s="1579"/>
      <c r="W3292" s="1579"/>
      <c r="X3292" s="1579"/>
      <c r="Y3292" s="2"/>
      <c r="Z3292" s="2"/>
      <c r="AA3292" s="2"/>
      <c r="AB3292" s="2"/>
      <c r="AC3292" s="1291"/>
      <c r="AD3292" s="1415"/>
      <c r="AE3292" s="1415"/>
      <c r="AF3292" s="1415"/>
      <c r="AG3292" s="1415"/>
      <c r="AH3292" s="1415"/>
      <c r="AI3292" s="1415"/>
      <c r="AJ3292" s="1415"/>
      <c r="AK3292" s="1415"/>
      <c r="AL3292" s="1415"/>
    </row>
    <row r="3293" spans="1:38" s="731" customFormat="1" ht="19" customHeight="1">
      <c r="A3293" s="1704">
        <f>IF(G3215="",0,1)</f>
        <v>0</v>
      </c>
      <c r="B3293" s="1629"/>
      <c r="C3293" s="1283"/>
      <c r="D3293" s="1561"/>
      <c r="E3293" s="1474" t="str">
        <f t="shared" si="309"/>
        <v/>
      </c>
      <c r="F3293" s="1789"/>
      <c r="G3293" s="1573"/>
      <c r="H3293" s="1335"/>
      <c r="I3293" s="2176" t="s">
        <v>528</v>
      </c>
      <c r="J3293" s="2176"/>
      <c r="K3293" s="1338"/>
      <c r="L3293" s="1338"/>
      <c r="M3293" s="1338"/>
      <c r="N3293" s="1338"/>
      <c r="O3293" s="1338"/>
      <c r="P3293" s="1337"/>
      <c r="Q3293" s="1337"/>
      <c r="U3293" s="1580"/>
      <c r="V3293" s="1580"/>
      <c r="W3293" s="1580"/>
      <c r="X3293" s="1580"/>
      <c r="Y3293" s="2"/>
      <c r="Z3293" s="2"/>
      <c r="AA3293" s="2"/>
      <c r="AB3293" s="2"/>
      <c r="AC3293" s="1291"/>
      <c r="AD3293" s="1415"/>
      <c r="AE3293" s="1415"/>
      <c r="AF3293" s="1415"/>
      <c r="AG3293" s="1415"/>
      <c r="AH3293" s="1415"/>
      <c r="AI3293" s="1415"/>
      <c r="AJ3293" s="1415"/>
      <c r="AK3293" s="1415"/>
      <c r="AL3293" s="1415"/>
    </row>
    <row r="3294" spans="1:38" s="731" customFormat="1" ht="31" customHeight="1">
      <c r="A3294" s="1704">
        <f>IF(G3215="",0,1)</f>
        <v>0</v>
      </c>
      <c r="B3294" s="1629"/>
      <c r="C3294" s="1283"/>
      <c r="D3294" s="1561"/>
      <c r="E3294" s="1474" t="str">
        <f t="shared" si="309"/>
        <v/>
      </c>
      <c r="F3294" s="1789"/>
      <c r="G3294" s="1573"/>
      <c r="H3294" s="1335"/>
      <c r="I3294" s="2176" t="s">
        <v>529</v>
      </c>
      <c r="J3294" s="2176"/>
      <c r="K3294" s="2177" t="str">
        <f>K$144</f>
        <v>Réajustez les sondes de façon à ce qu'elles assurent une exactitude de mesure de l'ordre de ± 0.2°C.</v>
      </c>
      <c r="L3294" s="2177"/>
      <c r="M3294" s="2177"/>
      <c r="N3294" s="2177"/>
      <c r="O3294" s="2177"/>
      <c r="P3294" s="2177"/>
      <c r="Q3294" s="2177"/>
      <c r="R3294" s="2177"/>
      <c r="S3294" s="1581" t="s">
        <v>16</v>
      </c>
      <c r="T3294" s="1582"/>
      <c r="U3294" s="1580"/>
      <c r="V3294" s="1583"/>
      <c r="W3294" s="1584"/>
      <c r="X3294" s="1585"/>
      <c r="Y3294" s="2"/>
      <c r="Z3294" s="2"/>
      <c r="AA3294" s="2"/>
      <c r="AB3294" s="2"/>
      <c r="AC3294" s="1291"/>
      <c r="AD3294" s="1415"/>
      <c r="AE3294" s="1415"/>
      <c r="AF3294" s="1415"/>
      <c r="AG3294" s="1415"/>
      <c r="AH3294" s="1415"/>
      <c r="AI3294" s="1415"/>
      <c r="AJ3294" s="1415"/>
      <c r="AK3294" s="1415"/>
      <c r="AL3294" s="1415"/>
    </row>
    <row r="3295" spans="1:38" s="731" customFormat="1" ht="6" customHeight="1">
      <c r="A3295" s="1704">
        <f>IF(G3215="",0,1)</f>
        <v>0</v>
      </c>
      <c r="B3295" s="1629"/>
      <c r="C3295" s="1283"/>
      <c r="D3295" s="1561"/>
      <c r="E3295" s="1474" t="str">
        <f t="shared" si="309"/>
        <v/>
      </c>
      <c r="F3295" s="1789"/>
      <c r="G3295" s="1573"/>
      <c r="H3295" s="1335"/>
      <c r="I3295" s="1586"/>
      <c r="J3295" s="1586"/>
      <c r="K3295" s="1587"/>
      <c r="L3295" s="1587"/>
      <c r="M3295" s="1587"/>
      <c r="N3295" s="1587"/>
      <c r="O3295" s="1587"/>
      <c r="P3295" s="1587"/>
      <c r="Q3295" s="1587"/>
      <c r="R3295" s="1338"/>
      <c r="S3295" s="1337"/>
      <c r="T3295" s="1588"/>
      <c r="U3295" s="1582"/>
      <c r="V3295" s="1339"/>
      <c r="W3295" s="1339"/>
      <c r="X3295" s="1339"/>
      <c r="Y3295" s="2"/>
      <c r="Z3295" s="2"/>
      <c r="AA3295" s="2"/>
      <c r="AB3295" s="2"/>
      <c r="AC3295" s="1291"/>
      <c r="AD3295" s="1415"/>
      <c r="AE3295" s="1415"/>
      <c r="AF3295" s="1415"/>
      <c r="AG3295" s="1415"/>
      <c r="AH3295" s="1415"/>
      <c r="AI3295" s="1415"/>
      <c r="AJ3295" s="1415"/>
      <c r="AK3295" s="1415"/>
      <c r="AL3295" s="1415"/>
    </row>
    <row r="3296" spans="1:38" s="731" customFormat="1" ht="19" customHeight="1">
      <c r="A3296" s="1704">
        <f>IF(G3215="",0,1)</f>
        <v>0</v>
      </c>
      <c r="B3296" s="1629"/>
      <c r="C3296" s="1283"/>
      <c r="D3296" s="1561"/>
      <c r="E3296" s="1474" t="str">
        <f t="shared" si="309"/>
        <v/>
      </c>
      <c r="F3296" s="1789"/>
      <c r="G3296" s="1573" t="s">
        <v>9</v>
      </c>
      <c r="H3296" s="1596" t="str">
        <f>BX3215</f>
        <v/>
      </c>
      <c r="I3296" s="1575"/>
      <c r="J3296" s="1576"/>
      <c r="K3296" s="1577"/>
      <c r="L3296" s="1578"/>
      <c r="M3296" s="1578"/>
      <c r="N3296" s="1578"/>
      <c r="O3296" s="1578"/>
      <c r="P3296" s="1578"/>
      <c r="Q3296" s="1578"/>
      <c r="R3296" s="1578"/>
      <c r="S3296" s="1578"/>
      <c r="T3296" s="1578"/>
      <c r="U3296" s="1576"/>
      <c r="V3296" s="1579"/>
      <c r="W3296" s="1579"/>
      <c r="X3296" s="1579"/>
      <c r="Y3296" s="2"/>
      <c r="Z3296" s="2"/>
      <c r="AA3296" s="2"/>
      <c r="AB3296" s="2"/>
      <c r="AC3296" s="1291"/>
      <c r="AD3296" s="1415"/>
      <c r="AE3296" s="1415"/>
      <c r="AF3296" s="1415"/>
      <c r="AG3296" s="1415"/>
      <c r="AH3296" s="1415"/>
      <c r="AI3296" s="1415"/>
      <c r="AJ3296" s="1415"/>
      <c r="AK3296" s="1415"/>
      <c r="AL3296" s="1415"/>
    </row>
    <row r="3297" spans="1:38" s="731" customFormat="1" ht="19" customHeight="1">
      <c r="A3297" s="1704">
        <f>IF(G3215="",0,1)</f>
        <v>0</v>
      </c>
      <c r="B3297" s="1629"/>
      <c r="C3297" s="1283"/>
      <c r="D3297" s="1561"/>
      <c r="E3297" s="1474" t="str">
        <f t="shared" si="309"/>
        <v/>
      </c>
      <c r="F3297" s="1789"/>
      <c r="G3297" s="1571"/>
      <c r="H3297" s="1335"/>
      <c r="I3297" s="2176" t="s">
        <v>528</v>
      </c>
      <c r="J3297" s="2176"/>
      <c r="K3297" s="1338"/>
      <c r="L3297" s="1338"/>
      <c r="M3297" s="1338"/>
      <c r="N3297" s="1338"/>
      <c r="O3297" s="1338"/>
      <c r="P3297" s="1337"/>
      <c r="Q3297" s="1337"/>
      <c r="U3297" s="1580"/>
      <c r="V3297" s="1580"/>
      <c r="W3297" s="1580"/>
      <c r="X3297" s="1580"/>
      <c r="Y3297" s="2"/>
      <c r="Z3297" s="2"/>
      <c r="AA3297" s="2"/>
      <c r="AB3297" s="2"/>
      <c r="AC3297" s="1291"/>
      <c r="AD3297" s="1415"/>
      <c r="AE3297" s="1415"/>
      <c r="AF3297" s="1415"/>
      <c r="AG3297" s="1415"/>
      <c r="AH3297" s="1415"/>
      <c r="AI3297" s="1415"/>
      <c r="AJ3297" s="1415"/>
      <c r="AK3297" s="1415"/>
      <c r="AL3297" s="1415"/>
    </row>
    <row r="3298" spans="1:38" s="731" customFormat="1" ht="31" customHeight="1">
      <c r="A3298" s="1704">
        <f>IF(G3215="",0,1)</f>
        <v>0</v>
      </c>
      <c r="B3298" s="1629"/>
      <c r="C3298" s="1283"/>
      <c r="D3298" s="1561"/>
      <c r="E3298" s="1474" t="str">
        <f t="shared" si="309"/>
        <v/>
      </c>
      <c r="F3298" s="1789"/>
      <c r="G3298" s="1571"/>
      <c r="H3298" s="1335"/>
      <c r="I3298" s="2176" t="s">
        <v>529</v>
      </c>
      <c r="J3298" s="2176"/>
      <c r="K3298" s="2177" t="str">
        <f>K$148</f>
        <v>Placez les sondes de façon à ce qu'elles soient disposées entre 0 et 50 cm au-dessus de la plante.</v>
      </c>
      <c r="L3298" s="2177"/>
      <c r="M3298" s="2177"/>
      <c r="N3298" s="2177"/>
      <c r="O3298" s="2177"/>
      <c r="P3298" s="2177"/>
      <c r="Q3298" s="2177"/>
      <c r="R3298" s="2177"/>
      <c r="S3298" s="1581" t="s">
        <v>16</v>
      </c>
      <c r="T3298" s="1582"/>
      <c r="U3298" s="1580"/>
      <c r="V3298" s="1583"/>
      <c r="W3298" s="1584"/>
      <c r="X3298" s="1585"/>
      <c r="Y3298" s="2"/>
      <c r="Z3298" s="2"/>
      <c r="AA3298" s="2"/>
      <c r="AB3298" s="2"/>
      <c r="AC3298" s="1291"/>
      <c r="AD3298" s="1415"/>
      <c r="AE3298" s="1415"/>
      <c r="AF3298" s="1415"/>
      <c r="AG3298" s="1415"/>
      <c r="AH3298" s="1415"/>
      <c r="AI3298" s="1415"/>
      <c r="AJ3298" s="1415"/>
      <c r="AK3298" s="1415"/>
      <c r="AL3298" s="1415"/>
    </row>
    <row r="3299" spans="1:38" s="731" customFormat="1" ht="6" customHeight="1">
      <c r="A3299" s="1704">
        <f>IF(G3215="",0,1)</f>
        <v>0</v>
      </c>
      <c r="B3299" s="1629"/>
      <c r="C3299" s="1283"/>
      <c r="D3299" s="1561"/>
      <c r="E3299" s="1474" t="str">
        <f t="shared" si="309"/>
        <v/>
      </c>
      <c r="F3299" s="1789"/>
      <c r="G3299" s="1571"/>
      <c r="H3299" s="1335"/>
      <c r="I3299" s="1586"/>
      <c r="J3299" s="1586"/>
      <c r="K3299" s="1587"/>
      <c r="L3299" s="1587"/>
      <c r="M3299" s="1587"/>
      <c r="N3299" s="1587"/>
      <c r="O3299" s="1587"/>
      <c r="P3299" s="1587"/>
      <c r="Q3299" s="1587"/>
      <c r="R3299" s="1338"/>
      <c r="S3299" s="1337"/>
      <c r="T3299" s="1582"/>
      <c r="U3299" s="1582"/>
      <c r="V3299" s="1339"/>
      <c r="W3299" s="1339"/>
      <c r="X3299" s="1339"/>
      <c r="Y3299" s="2"/>
      <c r="Z3299" s="2"/>
      <c r="AA3299" s="2"/>
      <c r="AB3299" s="2"/>
      <c r="AC3299" s="1291"/>
      <c r="AD3299" s="1415"/>
      <c r="AE3299" s="1415"/>
      <c r="AF3299" s="1415"/>
      <c r="AG3299" s="1415"/>
      <c r="AH3299" s="1415"/>
      <c r="AI3299" s="1415"/>
      <c r="AJ3299" s="1415"/>
      <c r="AK3299" s="1415"/>
      <c r="AL3299" s="1415"/>
    </row>
    <row r="3300" spans="1:38" s="731" customFormat="1" ht="17" customHeight="1">
      <c r="A3300" s="1704">
        <f>IF(G3215="",0,1)</f>
        <v>0</v>
      </c>
      <c r="B3300" s="1629"/>
      <c r="C3300" s="1283"/>
      <c r="D3300" s="1561"/>
      <c r="E3300" s="1474" t="str">
        <f t="shared" si="309"/>
        <v/>
      </c>
      <c r="F3300" s="1789"/>
      <c r="G3300" s="1571"/>
      <c r="H3300" s="1589"/>
      <c r="I3300" s="1590"/>
      <c r="J3300" s="1590"/>
      <c r="K3300" s="1591"/>
      <c r="L3300" s="1591"/>
      <c r="M3300" s="1591"/>
      <c r="N3300" s="1591"/>
      <c r="O3300" s="1591"/>
      <c r="P3300" s="1591"/>
      <c r="Q3300" s="1591"/>
      <c r="R3300" s="1592"/>
      <c r="S3300" s="1593"/>
      <c r="T3300" s="1594"/>
      <c r="U3300" s="1594"/>
      <c r="V3300" s="1595"/>
      <c r="W3300" s="1595"/>
      <c r="X3300" s="1595"/>
      <c r="Y3300" s="2"/>
      <c r="Z3300" s="2"/>
      <c r="AA3300" s="2"/>
      <c r="AB3300" s="2"/>
      <c r="AC3300" s="1291"/>
      <c r="AD3300" s="1415"/>
      <c r="AE3300" s="1415"/>
      <c r="AF3300" s="1415"/>
      <c r="AG3300" s="1415"/>
      <c r="AH3300" s="1415"/>
      <c r="AI3300" s="1415"/>
      <c r="AJ3300" s="1415"/>
      <c r="AK3300" s="1415"/>
      <c r="AL3300" s="1415"/>
    </row>
    <row r="3301" spans="1:38" s="731" customFormat="1" ht="25" customHeight="1">
      <c r="A3301" s="1704">
        <f>IF(G3215="",0,1)</f>
        <v>0</v>
      </c>
      <c r="B3301" s="1629"/>
      <c r="C3301" s="1283"/>
      <c r="D3301" s="1561"/>
      <c r="E3301" s="1474" t="str">
        <f t="shared" si="309"/>
        <v/>
      </c>
      <c r="F3301" s="1789"/>
      <c r="G3301" s="1335" t="str">
        <f>G$151</f>
        <v>2.3 Ecran thermique</v>
      </c>
      <c r="H3301" s="1335"/>
      <c r="I3301" s="1336"/>
      <c r="J3301" s="1337"/>
      <c r="K3301" s="1338"/>
      <c r="L3301" s="1338"/>
      <c r="M3301" s="1338"/>
      <c r="N3301" s="1338"/>
      <c r="O3301" s="1338"/>
      <c r="P3301" s="1338"/>
      <c r="Q3301" s="1338"/>
      <c r="R3301" s="1338"/>
      <c r="S3301" s="1337"/>
      <c r="T3301" s="1337"/>
      <c r="U3301" s="1337"/>
      <c r="V3301" s="1339"/>
      <c r="W3301" s="1339"/>
      <c r="X3301" s="1339"/>
      <c r="Y3301" s="2"/>
      <c r="Z3301" s="2"/>
      <c r="AA3301" s="2"/>
      <c r="AB3301" s="2"/>
      <c r="AC3301" s="1291"/>
      <c r="AD3301" s="1415"/>
      <c r="AE3301" s="1415"/>
      <c r="AF3301" s="1415"/>
      <c r="AG3301" s="1415"/>
      <c r="AH3301" s="1415"/>
      <c r="AI3301" s="1415"/>
      <c r="AJ3301" s="1415"/>
      <c r="AK3301" s="1415"/>
      <c r="AL3301" s="1415"/>
    </row>
    <row r="3302" spans="1:38" s="731" customFormat="1" ht="19" customHeight="1">
      <c r="A3302" s="1704">
        <f>IF(G3215="",0,1)</f>
        <v>0</v>
      </c>
      <c r="B3302" s="1629"/>
      <c r="C3302" s="1283"/>
      <c r="D3302" s="1561"/>
      <c r="E3302" s="1474" t="str">
        <f t="shared" si="309"/>
        <v/>
      </c>
      <c r="F3302" s="1789"/>
      <c r="G3302" s="1573" t="s">
        <v>9</v>
      </c>
      <c r="H3302" s="1574" t="str">
        <f>BR3215</f>
        <v/>
      </c>
      <c r="I3302" s="1575"/>
      <c r="J3302" s="1576"/>
      <c r="K3302" s="1577"/>
      <c r="L3302" s="1578"/>
      <c r="M3302" s="1578"/>
      <c r="N3302" s="1578"/>
      <c r="O3302" s="1578"/>
      <c r="P3302" s="1578"/>
      <c r="Q3302" s="1578"/>
      <c r="R3302" s="1578"/>
      <c r="S3302" s="1578"/>
      <c r="T3302" s="1578"/>
      <c r="U3302" s="1576"/>
      <c r="V3302" s="1579"/>
      <c r="W3302" s="1579"/>
      <c r="X3302" s="1579"/>
      <c r="Y3302" s="2"/>
      <c r="Z3302" s="2"/>
      <c r="AA3302" s="2"/>
      <c r="AB3302" s="2"/>
      <c r="AC3302" s="1291"/>
      <c r="AD3302" s="1415"/>
      <c r="AE3302" s="1415"/>
      <c r="AF3302" s="1415"/>
      <c r="AG3302" s="1415"/>
      <c r="AH3302" s="1415"/>
      <c r="AI3302" s="1415"/>
      <c r="AJ3302" s="1415"/>
      <c r="AK3302" s="1415"/>
      <c r="AL3302" s="1415"/>
    </row>
    <row r="3303" spans="1:38" s="731" customFormat="1" ht="19" customHeight="1">
      <c r="A3303" s="1704">
        <f>IF(G3215="",0,1)</f>
        <v>0</v>
      </c>
      <c r="B3303" s="1629">
        <f>IF(H3302=G$41,-1,0)</f>
        <v>0</v>
      </c>
      <c r="C3303" s="1283"/>
      <c r="D3303" s="1561"/>
      <c r="E3303" s="1474" t="str">
        <f t="shared" si="309"/>
        <v/>
      </c>
      <c r="F3303" s="1789"/>
      <c r="G3303" s="1571"/>
      <c r="H3303" s="1335"/>
      <c r="I3303" s="2176" t="s">
        <v>528</v>
      </c>
      <c r="J3303" s="2176"/>
      <c r="K3303" s="1338"/>
      <c r="L3303" s="1338"/>
      <c r="M3303" s="1338"/>
      <c r="N3303" s="1338"/>
      <c r="O3303" s="1338"/>
      <c r="P3303" s="1337"/>
      <c r="Q3303" s="1337"/>
      <c r="U3303" s="1580"/>
      <c r="V3303" s="1580"/>
      <c r="W3303" s="1580"/>
      <c r="X3303" s="1580"/>
      <c r="Y3303" s="2"/>
      <c r="Z3303" s="2"/>
      <c r="AA3303" s="2"/>
      <c r="AB3303" s="2"/>
      <c r="AC3303" s="1291"/>
      <c r="AD3303" s="1415"/>
      <c r="AE3303" s="1415"/>
      <c r="AF3303" s="1415"/>
      <c r="AG3303" s="1415"/>
      <c r="AH3303" s="1415"/>
      <c r="AI3303" s="1415"/>
      <c r="AJ3303" s="1415"/>
      <c r="AK3303" s="1415"/>
      <c r="AL3303" s="1415"/>
    </row>
    <row r="3304" spans="1:38" s="731" customFormat="1" ht="25" customHeight="1">
      <c r="A3304" s="1704">
        <f>IF(G3215="",0,1)</f>
        <v>0</v>
      </c>
      <c r="B3304" s="1629">
        <f>IF(H3302=G$41,-1,0)</f>
        <v>0</v>
      </c>
      <c r="C3304" s="1283"/>
      <c r="D3304" s="1561"/>
      <c r="E3304" s="1474" t="str">
        <f t="shared" si="309"/>
        <v/>
      </c>
      <c r="F3304" s="1789"/>
      <c r="G3304" s="1571"/>
      <c r="H3304" s="1335"/>
      <c r="I3304" s="2176" t="s">
        <v>529</v>
      </c>
      <c r="J3304" s="2176"/>
      <c r="K3304" s="2177" t="str">
        <f>K$154</f>
        <v xml:space="preserve"> Colmatez les fentes avec des patchs et par agrafage.</v>
      </c>
      <c r="L3304" s="2177"/>
      <c r="M3304" s="2177"/>
      <c r="N3304" s="2177"/>
      <c r="O3304" s="2177"/>
      <c r="P3304" s="2177"/>
      <c r="Q3304" s="2177"/>
      <c r="R3304" s="2177"/>
      <c r="S3304" s="1581" t="s">
        <v>16</v>
      </c>
      <c r="T3304" s="1582"/>
      <c r="U3304" s="1580"/>
      <c r="V3304" s="1583"/>
      <c r="W3304" s="1584"/>
      <c r="X3304" s="1585"/>
      <c r="Y3304" s="2"/>
      <c r="Z3304" s="2"/>
      <c r="AA3304" s="2"/>
      <c r="AB3304" s="2"/>
      <c r="AC3304" s="1291"/>
      <c r="AD3304" s="1415"/>
      <c r="AE3304" s="1415"/>
      <c r="AF3304" s="1415"/>
      <c r="AG3304" s="1415"/>
      <c r="AH3304" s="1415"/>
      <c r="AI3304" s="1415"/>
      <c r="AJ3304" s="1415"/>
      <c r="AK3304" s="1415"/>
      <c r="AL3304" s="1415"/>
    </row>
    <row r="3305" spans="1:38" s="731" customFormat="1" ht="6" customHeight="1">
      <c r="A3305" s="1704">
        <f>IF(G3215="",0,1)</f>
        <v>0</v>
      </c>
      <c r="B3305" s="1629">
        <f>IF(H3302=G$41,-1,0)</f>
        <v>0</v>
      </c>
      <c r="C3305" s="1283"/>
      <c r="D3305" s="1561"/>
      <c r="E3305" s="1474" t="str">
        <f t="shared" si="309"/>
        <v/>
      </c>
      <c r="F3305" s="1789"/>
      <c r="G3305" s="1571"/>
      <c r="H3305" s="1335"/>
      <c r="I3305" s="1586"/>
      <c r="J3305" s="1586"/>
      <c r="K3305" s="1587"/>
      <c r="L3305" s="1587"/>
      <c r="M3305" s="1587"/>
      <c r="N3305" s="1587"/>
      <c r="O3305" s="1587"/>
      <c r="P3305" s="1587"/>
      <c r="Q3305" s="1587"/>
      <c r="R3305" s="1338"/>
      <c r="S3305" s="1337"/>
      <c r="T3305" s="1588"/>
      <c r="U3305" s="1582"/>
      <c r="V3305" s="1339"/>
      <c r="W3305" s="1339"/>
      <c r="X3305" s="1339"/>
      <c r="Y3305" s="2"/>
      <c r="Z3305" s="2"/>
      <c r="AA3305" s="2"/>
      <c r="AB3305" s="2"/>
      <c r="AC3305" s="1291"/>
      <c r="AD3305" s="1415"/>
      <c r="AE3305" s="1415"/>
      <c r="AF3305" s="1415"/>
      <c r="AG3305" s="1415"/>
      <c r="AH3305" s="1415"/>
      <c r="AI3305" s="1415"/>
      <c r="AJ3305" s="1415"/>
      <c r="AK3305" s="1415"/>
      <c r="AL3305" s="1415"/>
    </row>
    <row r="3306" spans="1:38" s="731" customFormat="1" ht="19" customHeight="1">
      <c r="A3306" s="1704">
        <f>IF(G3215="",0,1)</f>
        <v>0</v>
      </c>
      <c r="B3306" s="1629">
        <f>IF(H3302=G$41,-1,0)</f>
        <v>0</v>
      </c>
      <c r="C3306" s="1283"/>
      <c r="D3306" s="1561"/>
      <c r="E3306" s="1474" t="str">
        <f t="shared" si="309"/>
        <v/>
      </c>
      <c r="F3306" s="1789"/>
      <c r="G3306" s="1571"/>
      <c r="H3306" s="1574" t="str">
        <f>BS3215</f>
        <v/>
      </c>
      <c r="I3306" s="1575"/>
      <c r="J3306" s="1576"/>
      <c r="K3306" s="1577"/>
      <c r="L3306" s="1578"/>
      <c r="M3306" s="1578"/>
      <c r="N3306" s="1578"/>
      <c r="O3306" s="1578"/>
      <c r="P3306" s="1578"/>
      <c r="Q3306" s="1578"/>
      <c r="R3306" s="1578"/>
      <c r="S3306" s="1578"/>
      <c r="T3306" s="1578"/>
      <c r="U3306" s="1576"/>
      <c r="V3306" s="1579"/>
      <c r="W3306" s="1579"/>
      <c r="X3306" s="1579"/>
      <c r="Y3306" s="2"/>
      <c r="Z3306" s="2"/>
      <c r="AA3306" s="2"/>
      <c r="AB3306" s="2"/>
      <c r="AC3306" s="1291"/>
      <c r="AD3306" s="1415"/>
      <c r="AE3306" s="1415"/>
      <c r="AF3306" s="1415"/>
      <c r="AG3306" s="1415"/>
      <c r="AH3306" s="1415"/>
      <c r="AI3306" s="1415"/>
      <c r="AJ3306" s="1415"/>
      <c r="AK3306" s="1415"/>
      <c r="AL3306" s="1415"/>
    </row>
    <row r="3307" spans="1:38" s="731" customFormat="1" ht="19" customHeight="1">
      <c r="A3307" s="1704">
        <f>IF(G3215="",0,1)</f>
        <v>0</v>
      </c>
      <c r="B3307" s="1629">
        <f>IF(H3302=G$41,-1,0)</f>
        <v>0</v>
      </c>
      <c r="C3307" s="1283"/>
      <c r="D3307" s="1561"/>
      <c r="E3307" s="1474" t="str">
        <f t="shared" si="309"/>
        <v/>
      </c>
      <c r="F3307" s="1789"/>
      <c r="G3307" s="1571"/>
      <c r="H3307" s="1335"/>
      <c r="I3307" s="2176" t="s">
        <v>528</v>
      </c>
      <c r="J3307" s="2176"/>
      <c r="K3307" s="1338"/>
      <c r="L3307" s="1338"/>
      <c r="M3307" s="1338"/>
      <c r="N3307" s="1338"/>
      <c r="O3307" s="1338"/>
      <c r="P3307" s="1337"/>
      <c r="Q3307" s="1337"/>
      <c r="U3307" s="1580"/>
      <c r="V3307" s="1580"/>
      <c r="W3307" s="1580"/>
      <c r="X3307" s="1580"/>
      <c r="Y3307" s="2"/>
      <c r="Z3307" s="2"/>
      <c r="AA3307" s="2"/>
      <c r="AB3307" s="2"/>
      <c r="AC3307" s="1291"/>
      <c r="AD3307" s="1415"/>
      <c r="AE3307" s="1415"/>
      <c r="AF3307" s="1415"/>
      <c r="AG3307" s="1415"/>
      <c r="AH3307" s="1415"/>
      <c r="AI3307" s="1415"/>
      <c r="AJ3307" s="1415"/>
      <c r="AK3307" s="1415"/>
      <c r="AL3307" s="1415"/>
    </row>
    <row r="3308" spans="1:38" s="731" customFormat="1" ht="25" customHeight="1">
      <c r="A3308" s="1704">
        <f>IF(G3215="",0,1)</f>
        <v>0</v>
      </c>
      <c r="B3308" s="1629">
        <f>IF(H3302=G$41,-1,0)</f>
        <v>0</v>
      </c>
      <c r="C3308" s="1283"/>
      <c r="D3308" s="1561"/>
      <c r="E3308" s="1474" t="str">
        <f t="shared" si="309"/>
        <v/>
      </c>
      <c r="F3308" s="1789"/>
      <c r="G3308" s="1571"/>
      <c r="H3308" s="1335"/>
      <c r="I3308" s="2176" t="s">
        <v>529</v>
      </c>
      <c r="J3308" s="2176"/>
      <c r="K3308" s="2177" t="str">
        <f>K$158</f>
        <v xml:space="preserve"> Réajustez les bandes de tractions.</v>
      </c>
      <c r="L3308" s="2177"/>
      <c r="M3308" s="2177"/>
      <c r="N3308" s="2177"/>
      <c r="O3308" s="2177"/>
      <c r="P3308" s="2177"/>
      <c r="Q3308" s="2177"/>
      <c r="R3308" s="2177"/>
      <c r="S3308" s="1581" t="s">
        <v>16</v>
      </c>
      <c r="T3308" s="1582"/>
      <c r="U3308" s="1580"/>
      <c r="V3308" s="1583"/>
      <c r="W3308" s="1584"/>
      <c r="X3308" s="1585"/>
      <c r="Y3308" s="2"/>
      <c r="Z3308" s="2"/>
      <c r="AA3308" s="2"/>
      <c r="AB3308" s="2"/>
      <c r="AC3308" s="1291"/>
      <c r="AD3308" s="1415"/>
      <c r="AE3308" s="1415"/>
      <c r="AF3308" s="1415"/>
      <c r="AG3308" s="1415"/>
      <c r="AH3308" s="1415"/>
      <c r="AI3308" s="1415"/>
      <c r="AJ3308" s="1415"/>
      <c r="AK3308" s="1415"/>
      <c r="AL3308" s="1415"/>
    </row>
    <row r="3309" spans="1:38" s="731" customFormat="1" ht="6" customHeight="1">
      <c r="A3309" s="1704">
        <f>IF(G3215="",0,1)</f>
        <v>0</v>
      </c>
      <c r="B3309" s="1629"/>
      <c r="C3309" s="1283"/>
      <c r="D3309" s="1561"/>
      <c r="E3309" s="1474" t="str">
        <f t="shared" si="309"/>
        <v/>
      </c>
      <c r="F3309" s="1789"/>
      <c r="G3309" s="1571"/>
      <c r="H3309" s="1335"/>
      <c r="I3309" s="1586"/>
      <c r="J3309" s="1586"/>
      <c r="K3309" s="1587"/>
      <c r="L3309" s="1587"/>
      <c r="M3309" s="1587"/>
      <c r="N3309" s="1587"/>
      <c r="O3309" s="1587"/>
      <c r="P3309" s="1587"/>
      <c r="Q3309" s="1587"/>
      <c r="R3309" s="1338"/>
      <c r="S3309" s="1337"/>
      <c r="T3309" s="1582"/>
      <c r="U3309" s="1582"/>
      <c r="V3309" s="1339"/>
      <c r="W3309" s="1339"/>
      <c r="X3309" s="1339"/>
      <c r="Y3309" s="2"/>
      <c r="Z3309" s="2"/>
      <c r="AA3309" s="2"/>
      <c r="AB3309" s="2"/>
      <c r="AC3309" s="1291"/>
      <c r="AD3309" s="1415"/>
      <c r="AE3309" s="1415"/>
      <c r="AF3309" s="1415"/>
      <c r="AG3309" s="1415"/>
      <c r="AH3309" s="1415"/>
      <c r="AI3309" s="1415"/>
      <c r="AJ3309" s="1415"/>
      <c r="AK3309" s="1415"/>
      <c r="AL3309" s="1415"/>
    </row>
    <row r="3310" spans="1:38" s="731" customFormat="1" ht="17" customHeight="1">
      <c r="A3310" s="1704">
        <f>IF(G3215="",0,1)</f>
        <v>0</v>
      </c>
      <c r="B3310" s="1629"/>
      <c r="C3310" s="1283"/>
      <c r="D3310" s="1561"/>
      <c r="E3310" s="1474" t="str">
        <f t="shared" si="309"/>
        <v/>
      </c>
      <c r="F3310" s="1789"/>
      <c r="G3310" s="1571"/>
      <c r="H3310" s="1589"/>
      <c r="I3310" s="1590"/>
      <c r="J3310" s="1590"/>
      <c r="K3310" s="1591"/>
      <c r="L3310" s="1591"/>
      <c r="M3310" s="1591"/>
      <c r="N3310" s="1591"/>
      <c r="O3310" s="1591"/>
      <c r="P3310" s="1591"/>
      <c r="Q3310" s="1591"/>
      <c r="R3310" s="1592"/>
      <c r="S3310" s="1593"/>
      <c r="T3310" s="1594"/>
      <c r="U3310" s="1594"/>
      <c r="V3310" s="1595"/>
      <c r="W3310" s="1595"/>
      <c r="X3310" s="1595"/>
      <c r="Y3310" s="2"/>
      <c r="Z3310" s="2"/>
      <c r="AA3310" s="2"/>
      <c r="AB3310" s="2"/>
      <c r="AC3310" s="1291"/>
      <c r="AD3310" s="1415"/>
      <c r="AE3310" s="1415"/>
      <c r="AF3310" s="1415"/>
      <c r="AG3310" s="1415"/>
      <c r="AH3310" s="1415"/>
      <c r="AI3310" s="1415"/>
      <c r="AJ3310" s="1415"/>
      <c r="AK3310" s="1415"/>
      <c r="AL3310" s="1415"/>
    </row>
    <row r="3311" spans="1:38" s="1292" customFormat="1" ht="17" customHeight="1">
      <c r="A3311" s="1704">
        <f>IF(G3215="",0,1)</f>
        <v>0</v>
      </c>
      <c r="B3311" s="1629"/>
      <c r="C3311" s="1283"/>
      <c r="D3311" s="1561"/>
      <c r="E3311" s="1474" t="str">
        <f t="shared" si="309"/>
        <v/>
      </c>
      <c r="F3311" s="1789"/>
      <c r="G3311" s="1597"/>
      <c r="H3311" s="1597"/>
      <c r="I3311" s="1597"/>
      <c r="J3311" s="1597"/>
      <c r="K3311" s="1597"/>
      <c r="L3311" s="1597"/>
      <c r="M3311" s="1597"/>
      <c r="N3311" s="1597"/>
      <c r="O3311" s="1597"/>
      <c r="P3311" s="1598"/>
      <c r="Q3311" s="1598"/>
      <c r="R3311" s="1598"/>
      <c r="S3311" s="1598"/>
      <c r="T3311" s="1598"/>
      <c r="U3311" s="1598"/>
      <c r="V3311" s="1598"/>
      <c r="W3311" s="1598"/>
      <c r="X3311" s="1598"/>
    </row>
    <row r="3312" spans="1:38" s="1292" customFormat="1" ht="17" customHeight="1">
      <c r="A3312" s="1704">
        <f>IF(G3215="",0,1)</f>
        <v>0</v>
      </c>
      <c r="B3312" s="1629"/>
      <c r="C3312" s="1283"/>
      <c r="D3312" s="1561"/>
      <c r="E3312" s="1474" t="str">
        <f t="shared" si="309"/>
        <v/>
      </c>
      <c r="F3312" s="1789"/>
      <c r="G3312" s="1597"/>
      <c r="H3312" s="1597"/>
      <c r="I3312" s="1597"/>
      <c r="J3312" s="1597"/>
      <c r="K3312" s="1597"/>
      <c r="L3312" s="1597"/>
      <c r="M3312" s="1597"/>
      <c r="N3312" s="1597"/>
      <c r="O3312" s="1597"/>
      <c r="P3312" s="1598"/>
      <c r="Q3312" s="1598"/>
      <c r="R3312" s="1598"/>
      <c r="S3312" s="1598"/>
      <c r="T3312" s="1598"/>
      <c r="U3312" s="1598"/>
      <c r="V3312" s="1598"/>
      <c r="W3312" s="1598"/>
      <c r="X3312" s="1598"/>
    </row>
    <row r="3313" spans="1:81" s="1292" customFormat="1" ht="17" customHeight="1">
      <c r="A3313" s="1710">
        <f>IF(G3215="",0,1)</f>
        <v>0</v>
      </c>
      <c r="B3313" s="1711"/>
      <c r="C3313" s="1283"/>
      <c r="D3313" s="1561"/>
      <c r="E3313" s="1474" t="str">
        <f t="shared" si="309"/>
        <v/>
      </c>
      <c r="F3313" s="1789"/>
      <c r="G3313" s="1599"/>
      <c r="H3313" s="1599"/>
      <c r="I3313" s="1599"/>
      <c r="J3313" s="1599"/>
      <c r="K3313" s="1599"/>
      <c r="L3313" s="1599"/>
      <c r="M3313" s="1599"/>
      <c r="N3313" s="1599"/>
      <c r="O3313" s="1599"/>
      <c r="P3313" s="1600"/>
      <c r="Q3313" s="1600"/>
      <c r="R3313" s="1600"/>
      <c r="S3313" s="1600"/>
      <c r="T3313" s="1600"/>
      <c r="U3313" s="1600"/>
      <c r="V3313" s="1600"/>
      <c r="W3313" s="1600"/>
      <c r="X3313" s="1600"/>
      <c r="Z3313" s="1601"/>
      <c r="AA3313" s="1601"/>
      <c r="AB3313" s="1601"/>
      <c r="AC3313" s="1601"/>
      <c r="AD3313" s="1601"/>
      <c r="AE3313" s="1601"/>
      <c r="AF3313" s="1601"/>
      <c r="AG3313" s="1601"/>
      <c r="AH3313" s="1601"/>
      <c r="AI3313" s="1601"/>
      <c r="AJ3313" s="1601"/>
      <c r="AK3313" s="1601"/>
    </row>
    <row r="3314" spans="1:81" ht="13">
      <c r="A3314" s="1705">
        <f>IF(G3320="",0,1)</f>
        <v>0</v>
      </c>
      <c r="B3314" s="1706"/>
      <c r="C3314" s="1283"/>
      <c r="D3314" s="677"/>
      <c r="E3314" s="1474" t="str">
        <f t="shared" ref="E3314:E3320" si="310">IF((SUM(A3314:C3314))&gt;0,"Evaluation","")</f>
        <v/>
      </c>
      <c r="F3314" s="1789"/>
      <c r="G3314" s="1449">
        <f>G$49</f>
        <v>0</v>
      </c>
      <c r="H3314" s="1450"/>
      <c r="I3314" s="10"/>
      <c r="J3314" s="10"/>
      <c r="K3314" s="10"/>
      <c r="L3314" s="10"/>
      <c r="M3314" s="10"/>
      <c r="N3314" s="10"/>
      <c r="O3314" s="10"/>
      <c r="P3314" s="10"/>
      <c r="Q3314" s="10"/>
      <c r="R3314" s="10"/>
      <c r="S3314" s="10"/>
      <c r="T3314" s="10"/>
      <c r="U3314" s="10"/>
      <c r="V3314" s="10"/>
      <c r="W3314" s="10"/>
      <c r="X3314" s="2"/>
      <c r="Z3314" s="1545"/>
      <c r="AA3314" s="1545"/>
      <c r="AB3314" s="1545"/>
      <c r="AC3314" s="1545"/>
      <c r="AD3314" s="1545"/>
      <c r="AE3314" s="1545"/>
      <c r="AF3314" s="1545"/>
      <c r="AG3314" s="1545"/>
      <c r="AH3314" s="1545"/>
      <c r="AI3314" s="1545"/>
      <c r="AJ3314" s="1545"/>
      <c r="AK3314" s="1545"/>
      <c r="AL3314" s="1545"/>
      <c r="AM3314" s="1545"/>
    </row>
    <row r="3315" spans="1:81" ht="13">
      <c r="A3315" s="1704">
        <f>IF(G3320="",0,1)</f>
        <v>0</v>
      </c>
      <c r="C3315" s="1283"/>
      <c r="D3315" s="677"/>
      <c r="E3315" s="1474" t="str">
        <f t="shared" si="310"/>
        <v/>
      </c>
      <c r="F3315" s="1789"/>
      <c r="G3315" s="1244"/>
      <c r="H3315" s="1245"/>
      <c r="I3315" s="1"/>
      <c r="J3315" s="1"/>
      <c r="K3315" s="1"/>
      <c r="L3315" s="1"/>
      <c r="M3315" s="1"/>
      <c r="N3315" s="1"/>
      <c r="O3315" s="1"/>
      <c r="P3315" s="1"/>
      <c r="Q3315" s="1"/>
      <c r="R3315" s="1"/>
      <c r="S3315" s="1"/>
      <c r="T3315" s="1"/>
      <c r="U3315" s="1"/>
      <c r="V3315" s="1"/>
      <c r="W3315" s="1"/>
    </row>
    <row r="3316" spans="1:81" ht="13">
      <c r="A3316" s="1704">
        <f>IF(G3320="",0,1)</f>
        <v>0</v>
      </c>
      <c r="C3316" s="1283"/>
      <c r="D3316" s="677"/>
      <c r="E3316" s="1474" t="str">
        <f t="shared" si="310"/>
        <v/>
      </c>
      <c r="F3316" s="1789"/>
      <c r="G3316" s="1244"/>
      <c r="H3316" s="1245"/>
      <c r="I3316" s="1"/>
      <c r="J3316" s="1"/>
      <c r="K3316" s="1"/>
      <c r="L3316" s="1"/>
      <c r="M3316" s="1"/>
      <c r="N3316" s="1"/>
      <c r="O3316" s="1"/>
      <c r="P3316" s="1"/>
      <c r="Q3316" s="1"/>
      <c r="R3316" s="1"/>
      <c r="S3316" s="1"/>
      <c r="T3316" s="1"/>
      <c r="U3316" s="1"/>
      <c r="V3316" s="1"/>
      <c r="W3316" s="1"/>
    </row>
    <row r="3317" spans="1:81" s="1250" customFormat="1" ht="29" thickBot="1">
      <c r="A3317" s="1704">
        <f>IF(G3320="",0,1)</f>
        <v>0</v>
      </c>
      <c r="B3317" s="1629"/>
      <c r="C3317" s="1283"/>
      <c r="D3317" s="1546"/>
      <c r="E3317" s="1474" t="str">
        <f t="shared" si="310"/>
        <v/>
      </c>
      <c r="F3317" s="1789"/>
      <c r="G3317" s="1621" t="str">
        <f>G3320</f>
        <v/>
      </c>
      <c r="H3317" s="777"/>
      <c r="I3317" s="777"/>
      <c r="J3317" s="777"/>
      <c r="K3317" s="777"/>
      <c r="L3317" s="777"/>
      <c r="M3317" s="777"/>
      <c r="N3317" s="777"/>
      <c r="O3317" s="777"/>
      <c r="P3317" s="777"/>
      <c r="Q3317" s="777"/>
      <c r="R3317" s="777"/>
      <c r="S3317" s="777"/>
      <c r="T3317" s="777"/>
      <c r="U3317" s="777"/>
      <c r="V3317" s="777"/>
      <c r="W3317" s="777"/>
      <c r="X3317" s="1370">
        <f>U$45</f>
        <v>0</v>
      </c>
      <c r="Y3317" s="1415"/>
      <c r="Z3317" s="1415"/>
      <c r="AA3317" s="1415"/>
      <c r="AB3317" s="1415"/>
      <c r="AC3317" s="1415"/>
      <c r="AD3317" s="1415"/>
      <c r="AE3317" s="1246"/>
      <c r="AF3317" s="1246"/>
      <c r="AG3317" s="1247"/>
      <c r="AH3317" s="1247"/>
      <c r="AI3317" s="1247"/>
      <c r="AJ3317" s="1248"/>
      <c r="AK3317" s="1247"/>
      <c r="AL3317" s="1249"/>
      <c r="AM3317" s="1247"/>
      <c r="AN3317" s="1247"/>
      <c r="AO3317" s="1247"/>
      <c r="AP3317" s="1247"/>
      <c r="AQ3317" s="1247"/>
      <c r="AR3317" s="1247"/>
      <c r="AS3317" s="1247"/>
      <c r="AT3317" s="1247"/>
    </row>
    <row r="3318" spans="1:81" s="18" customFormat="1" ht="19">
      <c r="A3318" s="1704">
        <f>IF(G3320="",0,1)</f>
        <v>0</v>
      </c>
      <c r="B3318" s="1629"/>
      <c r="C3318" s="1283"/>
      <c r="D3318" s="677"/>
      <c r="E3318" s="1474" t="str">
        <f t="shared" si="310"/>
        <v/>
      </c>
      <c r="F3318" s="1789"/>
      <c r="G3318" s="1184"/>
      <c r="H3318" s="1184"/>
      <c r="I3318" s="1184"/>
      <c r="J3318" s="1184"/>
      <c r="K3318" s="1184"/>
      <c r="L3318" s="1184"/>
      <c r="M3318" s="1184"/>
      <c r="N3318" s="1184"/>
      <c r="O3318" s="1184"/>
      <c r="P3318" s="1184"/>
      <c r="Q3318" s="1184"/>
      <c r="R3318" s="1184"/>
      <c r="S3318" s="1184"/>
      <c r="T3318" s="1184"/>
      <c r="U3318" s="1184"/>
      <c r="V3318" s="1184"/>
      <c r="W3318" s="1184"/>
      <c r="X3318" s="1415"/>
      <c r="Y3318" s="1415"/>
      <c r="Z3318" s="1415"/>
      <c r="AA3318" s="1415"/>
      <c r="AB3318" s="1415"/>
      <c r="AC3318" s="1415"/>
      <c r="AD3318" s="1415"/>
      <c r="AE3318" s="1415"/>
      <c r="AF3318" s="1415"/>
      <c r="AG3318" s="40"/>
      <c r="AH3318" s="40"/>
      <c r="AI3318" s="40"/>
      <c r="AJ3318" s="49"/>
      <c r="AK3318" s="40"/>
      <c r="AL3318" s="20"/>
      <c r="AM3318" s="1247"/>
      <c r="AN3318" s="40"/>
      <c r="AO3318" s="1247"/>
      <c r="AP3318" s="40"/>
      <c r="AQ3318" s="40"/>
      <c r="AR3318" s="40"/>
      <c r="AS3318" s="40"/>
      <c r="AT3318" s="40"/>
      <c r="BZ3318" s="122" t="s">
        <v>905</v>
      </c>
      <c r="CB3318" s="122" t="s">
        <v>904</v>
      </c>
    </row>
    <row r="3319" spans="1:81" s="41" customFormat="1" ht="187" hidden="1" customHeight="1" outlineLevel="1">
      <c r="A3319" s="1707"/>
      <c r="B3319" s="1708"/>
      <c r="C3319" s="685"/>
      <c r="D3319" s="685"/>
      <c r="E3319" s="1474" t="str">
        <f t="shared" si="310"/>
        <v/>
      </c>
      <c r="F3319" s="1790"/>
      <c r="G3319" s="342" t="str">
        <f t="shared" ref="G3319:AL3319" si="311">G$3</f>
        <v>Serre</v>
      </c>
      <c r="H3319" s="343" t="str">
        <f t="shared" si="311"/>
        <v>Année de construction</v>
      </c>
      <c r="I3319" s="344" t="str">
        <f t="shared" si="311"/>
        <v xml:space="preserve">Surface cultivée nette </v>
      </c>
      <c r="J3319" s="344" t="str">
        <f t="shared" si="311"/>
        <v>Type de serre</v>
      </c>
      <c r="K3319" s="344" t="str">
        <f t="shared" si="311"/>
        <v>Température moyenne octobre-mars</v>
      </c>
      <c r="L3319" s="344" t="str">
        <f t="shared" si="311"/>
        <v>Type de température</v>
      </c>
      <c r="M3319" s="344" t="str">
        <f t="shared" si="311"/>
        <v>Qualité énergétique [consommation en % d'une serre standard]</v>
      </c>
      <c r="N3319" s="344" t="str">
        <f t="shared" si="311"/>
        <v>Rang</v>
      </c>
      <c r="O3319" s="344" t="str">
        <f t="shared" si="311"/>
        <v>Evaluation de la qualité énergétique</v>
      </c>
      <c r="P3319" s="344" t="str">
        <f t="shared" si="311"/>
        <v>Utilisation escomptée</v>
      </c>
      <c r="Q3319" s="327">
        <f t="shared" si="311"/>
        <v>0</v>
      </c>
      <c r="R3319" s="456" t="str">
        <f t="shared" si="311"/>
        <v>Serre Consommation d'énergie [%]</v>
      </c>
      <c r="S3319" s="456" t="str">
        <f t="shared" si="311"/>
        <v>Serre Consommation d'énergie Actuel [kWh]</v>
      </c>
      <c r="T3319" s="455" t="str">
        <f t="shared" si="311"/>
        <v>Distribution de chaleur Consommation d'énergie [kWh]</v>
      </c>
      <c r="U3319" s="456" t="str">
        <f t="shared" si="311"/>
        <v>Total Consommation d'énergie Actuel [kWh]</v>
      </c>
      <c r="V3319" s="327">
        <f t="shared" si="311"/>
        <v>0</v>
      </c>
      <c r="W3319" s="512" t="str">
        <f t="shared" si="311"/>
        <v>Objectif en 4 ans</v>
      </c>
      <c r="X3319" s="512" t="str">
        <f t="shared" si="311"/>
        <v>Objectif en 8 ans</v>
      </c>
      <c r="Y3319" s="327">
        <f t="shared" si="311"/>
        <v>0</v>
      </c>
      <c r="Z3319" s="333" t="str">
        <f t="shared" si="311"/>
        <v>Ecran thermique</v>
      </c>
      <c r="AA3319" s="333" t="str">
        <f t="shared" si="311"/>
        <v>Toit</v>
      </c>
      <c r="AB3319" s="333" t="str">
        <f t="shared" si="311"/>
        <v>Parois latérales</v>
      </c>
      <c r="AC3319" s="333" t="str">
        <f t="shared" si="311"/>
        <v>Etanchéité</v>
      </c>
      <c r="AD3319" s="333" t="str">
        <f t="shared" si="311"/>
        <v>Gestion climatique</v>
      </c>
      <c r="AE3319" s="40" t="str">
        <f t="shared" si="311"/>
        <v>Observations</v>
      </c>
      <c r="AF3319" s="332" t="str">
        <f t="shared" si="311"/>
        <v>Ecran thermique</v>
      </c>
      <c r="AG3319" s="332" t="str">
        <f t="shared" si="311"/>
        <v>Toit</v>
      </c>
      <c r="AH3319" s="332" t="str">
        <f t="shared" si="311"/>
        <v>Parois latérales</v>
      </c>
      <c r="AI3319" s="332" t="str">
        <f t="shared" si="311"/>
        <v>Etanchéité</v>
      </c>
      <c r="AJ3319" s="332" t="str">
        <f t="shared" si="311"/>
        <v>Gestion climatique</v>
      </c>
      <c r="AK3319" s="455" t="str">
        <f t="shared" si="311"/>
        <v>Isolation des conduites</v>
      </c>
      <c r="AL3319" s="455" t="str">
        <f t="shared" si="311"/>
        <v>Isolation des sous-distributions</v>
      </c>
      <c r="AM3319" s="405">
        <f t="shared" ref="AM3319:BR3319" si="312">AM$3</f>
        <v>0</v>
      </c>
      <c r="AN3319" s="332" t="str">
        <f t="shared" si="312"/>
        <v>Ecran thermique</v>
      </c>
      <c r="AO3319" s="332" t="str">
        <f t="shared" si="312"/>
        <v>Toit</v>
      </c>
      <c r="AP3319" s="332" t="str">
        <f t="shared" si="312"/>
        <v>Parois latérales</v>
      </c>
      <c r="AQ3319" s="332" t="str">
        <f t="shared" si="312"/>
        <v>Etanchéité</v>
      </c>
      <c r="AR3319" s="332" t="str">
        <f t="shared" si="312"/>
        <v>Gestion climatique</v>
      </c>
      <c r="AS3319" s="40">
        <f t="shared" si="312"/>
        <v>0</v>
      </c>
      <c r="AT3319" s="332" t="str">
        <f t="shared" si="312"/>
        <v>Ecran thermique</v>
      </c>
      <c r="AU3319" s="332" t="str">
        <f t="shared" si="312"/>
        <v>Toit</v>
      </c>
      <c r="AV3319" s="332" t="str">
        <f t="shared" si="312"/>
        <v>Parois latérales</v>
      </c>
      <c r="AW3319" s="332" t="str">
        <f t="shared" si="312"/>
        <v>Etanchéité</v>
      </c>
      <c r="AX3319" s="332" t="str">
        <f t="shared" si="312"/>
        <v>Gestion climatique</v>
      </c>
      <c r="AY3319" s="455" t="str">
        <f t="shared" si="312"/>
        <v>Isolation des conduites</v>
      </c>
      <c r="AZ3319" s="455" t="str">
        <f t="shared" si="312"/>
        <v>Isolation des sous-distributions</v>
      </c>
      <c r="BA3319" s="332" t="str">
        <f t="shared" si="312"/>
        <v>Total arrondi</v>
      </c>
      <c r="BB3319" s="40">
        <f t="shared" si="312"/>
        <v>0</v>
      </c>
      <c r="BC3319" s="332" t="str">
        <f t="shared" si="312"/>
        <v>Ecran thermique</v>
      </c>
      <c r="BD3319" s="332" t="str">
        <f t="shared" si="312"/>
        <v>Toit</v>
      </c>
      <c r="BE3319" s="332" t="str">
        <f t="shared" si="312"/>
        <v>Parois latérales</v>
      </c>
      <c r="BF3319" s="332" t="str">
        <f t="shared" si="312"/>
        <v>Etanchéité</v>
      </c>
      <c r="BG3319" s="332" t="str">
        <f t="shared" si="312"/>
        <v>Gestion climatique</v>
      </c>
      <c r="BH3319" s="455" t="str">
        <f t="shared" si="312"/>
        <v>Isolation des conduites</v>
      </c>
      <c r="BI3319" s="455" t="str">
        <f t="shared" si="312"/>
        <v>Isolation des sous-distributions</v>
      </c>
      <c r="BJ3319" s="40">
        <f t="shared" si="312"/>
        <v>0</v>
      </c>
      <c r="BK3319" s="512" t="str">
        <f t="shared" si="312"/>
        <v>P1</v>
      </c>
      <c r="BL3319" s="512">
        <f t="shared" si="312"/>
        <v>0</v>
      </c>
      <c r="BM3319" s="512" t="str">
        <f t="shared" si="312"/>
        <v>Total</v>
      </c>
      <c r="BN3319" s="40">
        <f t="shared" si="312"/>
        <v>0</v>
      </c>
      <c r="BO3319" s="512" t="str">
        <f t="shared" si="312"/>
        <v>Objectif en 4 ans</v>
      </c>
      <c r="BP3319" s="512" t="str">
        <f t="shared" si="312"/>
        <v>Objectif en 8 ans</v>
      </c>
      <c r="BQ3319" s="41">
        <f t="shared" si="312"/>
        <v>0</v>
      </c>
      <c r="BR3319" s="332" t="str">
        <f t="shared" si="312"/>
        <v>Ecran thermique</v>
      </c>
      <c r="BS3319" s="332" t="str">
        <f t="shared" ref="BS3319:CA3319" si="313">BS$3</f>
        <v>Ecran thermique 2</v>
      </c>
      <c r="BT3319" s="332" t="str">
        <f t="shared" si="313"/>
        <v>Etanchéité</v>
      </c>
      <c r="BU3319" s="332" t="str">
        <f t="shared" si="313"/>
        <v>Etanchéité 2</v>
      </c>
      <c r="BV3319" s="332" t="str">
        <f t="shared" si="313"/>
        <v>Etanchéité 2 - Recommandation</v>
      </c>
      <c r="BW3319" s="332" t="str">
        <f t="shared" si="313"/>
        <v>Sonde 1</v>
      </c>
      <c r="BX3319" s="332" t="str">
        <f t="shared" si="313"/>
        <v>Sonde 2</v>
      </c>
      <c r="BY3319" s="41">
        <f t="shared" si="313"/>
        <v>0</v>
      </c>
      <c r="BZ3319" s="416" t="str">
        <f t="shared" si="313"/>
        <v>Ensemble 1</v>
      </c>
      <c r="CA3319" s="416" t="str">
        <f t="shared" si="313"/>
        <v>Ensemble 2</v>
      </c>
      <c r="CB3319" s="416" t="str">
        <f>BZ3319</f>
        <v>Ensemble 1</v>
      </c>
      <c r="CC3319" s="416" t="str">
        <f>CA3319</f>
        <v>Ensemble 2</v>
      </c>
    </row>
    <row r="3320" spans="1:81" s="28" customFormat="1" ht="32" hidden="1" customHeight="1" outlineLevel="1">
      <c r="A3320" s="1646"/>
      <c r="B3320" s="1659"/>
      <c r="C3320" s="686"/>
      <c r="D3320" s="686"/>
      <c r="E3320" s="1474" t="str">
        <f t="shared" si="310"/>
        <v/>
      </c>
      <c r="F3320" s="1791"/>
      <c r="G3320" s="521" t="str">
        <f t="shared" ref="G3320:AL3320" si="314">G35</f>
        <v/>
      </c>
      <c r="H3320" s="335" t="str">
        <f t="shared" si="314"/>
        <v/>
      </c>
      <c r="I3320" s="336" t="str">
        <f t="shared" si="314"/>
        <v/>
      </c>
      <c r="J3320" s="336" t="str">
        <f t="shared" si="314"/>
        <v/>
      </c>
      <c r="K3320" s="337" t="str">
        <f t="shared" si="314"/>
        <v/>
      </c>
      <c r="L3320" s="336" t="str">
        <f t="shared" si="314"/>
        <v/>
      </c>
      <c r="M3320" s="468" t="str">
        <f t="shared" si="314"/>
        <v/>
      </c>
      <c r="N3320" s="337" t="str">
        <f t="shared" si="314"/>
        <v/>
      </c>
      <c r="O3320" s="338" t="str">
        <f t="shared" si="314"/>
        <v/>
      </c>
      <c r="P3320" s="336" t="str">
        <f t="shared" si="314"/>
        <v/>
      </c>
      <c r="Q3320" s="522">
        <f t="shared" si="314"/>
        <v>0</v>
      </c>
      <c r="R3320" s="338">
        <f t="shared" si="314"/>
        <v>0</v>
      </c>
      <c r="S3320" s="523">
        <f t="shared" si="314"/>
        <v>0</v>
      </c>
      <c r="T3320" s="523">
        <f t="shared" si="314"/>
        <v>0</v>
      </c>
      <c r="U3320" s="523" t="str">
        <f t="shared" si="314"/>
        <v/>
      </c>
      <c r="V3320" s="522">
        <f t="shared" si="314"/>
        <v>0</v>
      </c>
      <c r="W3320" s="523" t="str">
        <f t="shared" si="314"/>
        <v/>
      </c>
      <c r="X3320" s="523" t="str">
        <f t="shared" si="314"/>
        <v/>
      </c>
      <c r="Y3320" s="522">
        <f t="shared" si="314"/>
        <v>0</v>
      </c>
      <c r="Z3320" s="331" t="str">
        <f t="shared" si="314"/>
        <v/>
      </c>
      <c r="AA3320" s="331" t="str">
        <f t="shared" si="314"/>
        <v/>
      </c>
      <c r="AB3320" s="331" t="str">
        <f t="shared" si="314"/>
        <v/>
      </c>
      <c r="AC3320" s="331" t="str">
        <f t="shared" si="314"/>
        <v/>
      </c>
      <c r="AD3320" s="331" t="str">
        <f t="shared" si="314"/>
        <v/>
      </c>
      <c r="AE3320" s="524" t="str">
        <f t="shared" si="314"/>
        <v/>
      </c>
      <c r="AF3320" s="331" t="str">
        <f t="shared" si="314"/>
        <v/>
      </c>
      <c r="AG3320" s="331" t="str">
        <f t="shared" si="314"/>
        <v/>
      </c>
      <c r="AH3320" s="331" t="str">
        <f t="shared" si="314"/>
        <v/>
      </c>
      <c r="AI3320" s="331" t="str">
        <f t="shared" si="314"/>
        <v/>
      </c>
      <c r="AJ3320" s="331" t="str">
        <f t="shared" si="314"/>
        <v/>
      </c>
      <c r="AK3320" s="331" t="str">
        <f t="shared" si="314"/>
        <v/>
      </c>
      <c r="AL3320" s="331" t="str">
        <f t="shared" si="314"/>
        <v/>
      </c>
      <c r="AM3320" s="524" t="str">
        <f t="shared" ref="AM3320:BR3320" si="315">AM35</f>
        <v>.</v>
      </c>
      <c r="AN3320" s="346" t="str">
        <f t="shared" si="315"/>
        <v/>
      </c>
      <c r="AO3320" s="346" t="str">
        <f t="shared" si="315"/>
        <v/>
      </c>
      <c r="AP3320" s="346" t="str">
        <f t="shared" si="315"/>
        <v/>
      </c>
      <c r="AQ3320" s="346" t="str">
        <f t="shared" si="315"/>
        <v/>
      </c>
      <c r="AR3320" s="346" t="str">
        <f t="shared" si="315"/>
        <v/>
      </c>
      <c r="AS3320" s="525">
        <f t="shared" si="315"/>
        <v>0</v>
      </c>
      <c r="AT3320" s="398" t="str">
        <f t="shared" si="315"/>
        <v/>
      </c>
      <c r="AU3320" s="398" t="str">
        <f t="shared" si="315"/>
        <v/>
      </c>
      <c r="AV3320" s="398" t="str">
        <f t="shared" si="315"/>
        <v/>
      </c>
      <c r="AW3320" s="398" t="str">
        <f t="shared" si="315"/>
        <v/>
      </c>
      <c r="AX3320" s="398" t="str">
        <f t="shared" si="315"/>
        <v/>
      </c>
      <c r="AY3320" s="28" t="str">
        <f t="shared" si="315"/>
        <v/>
      </c>
      <c r="AZ3320" s="28" t="str">
        <f t="shared" si="315"/>
        <v/>
      </c>
      <c r="BA3320" s="398" t="str">
        <f t="shared" si="315"/>
        <v/>
      </c>
      <c r="BB3320" s="525">
        <f t="shared" si="315"/>
        <v>0</v>
      </c>
      <c r="BC3320" s="445" t="str">
        <f t="shared" si="315"/>
        <v/>
      </c>
      <c r="BD3320" s="445" t="str">
        <f t="shared" si="315"/>
        <v/>
      </c>
      <c r="BE3320" s="445" t="str">
        <f t="shared" si="315"/>
        <v/>
      </c>
      <c r="BF3320" s="445" t="str">
        <f t="shared" si="315"/>
        <v/>
      </c>
      <c r="BG3320" s="445" t="str">
        <f t="shared" si="315"/>
        <v/>
      </c>
      <c r="BH3320" s="467" t="str">
        <f t="shared" si="315"/>
        <v/>
      </c>
      <c r="BI3320" s="467" t="str">
        <f t="shared" si="315"/>
        <v/>
      </c>
      <c r="BJ3320" s="525">
        <f t="shared" si="315"/>
        <v>0</v>
      </c>
      <c r="BK3320" s="445" t="str">
        <f t="shared" si="315"/>
        <v/>
      </c>
      <c r="BL3320" s="445" t="str">
        <f t="shared" si="315"/>
        <v/>
      </c>
      <c r="BM3320" s="445" t="str">
        <f t="shared" si="315"/>
        <v/>
      </c>
      <c r="BN3320" s="525">
        <f t="shared" si="315"/>
        <v>0</v>
      </c>
      <c r="BO3320" s="445" t="str">
        <f t="shared" si="315"/>
        <v/>
      </c>
      <c r="BP3320" s="445">
        <f t="shared" si="315"/>
        <v>0</v>
      </c>
      <c r="BQ3320" s="28">
        <f t="shared" si="315"/>
        <v>0</v>
      </c>
      <c r="BR3320" s="398" t="str">
        <f t="shared" si="315"/>
        <v/>
      </c>
      <c r="BS3320" s="398" t="str">
        <f t="shared" ref="BS3320:BX3320" si="316">BS35</f>
        <v/>
      </c>
      <c r="BT3320" s="398" t="str">
        <f t="shared" si="316"/>
        <v/>
      </c>
      <c r="BU3320" s="398" t="str">
        <f t="shared" si="316"/>
        <v/>
      </c>
      <c r="BV3320" s="398" t="str">
        <f t="shared" si="316"/>
        <v/>
      </c>
      <c r="BW3320" s="398" t="str">
        <f t="shared" si="316"/>
        <v/>
      </c>
      <c r="BX3320" s="398" t="str">
        <f t="shared" si="316"/>
        <v/>
      </c>
      <c r="BY3320" s="28">
        <f>BY3267</f>
        <v>0</v>
      </c>
      <c r="BZ3320" s="396">
        <f>AG3371</f>
        <v>0</v>
      </c>
      <c r="CA3320" s="396">
        <f>AH3371</f>
        <v>0</v>
      </c>
      <c r="CB3320" s="396">
        <f>AI3371</f>
        <v>0</v>
      </c>
      <c r="CC3320" s="396">
        <f>AJ3371</f>
        <v>0</v>
      </c>
    </row>
    <row r="3321" spans="1:81" s="51" customFormat="1" ht="19" hidden="1" outlineLevel="1">
      <c r="A3321" s="1704">
        <v>0</v>
      </c>
      <c r="B3321" s="1629"/>
      <c r="C3321" s="1283"/>
      <c r="D3321" s="677"/>
      <c r="E3321" s="1474" t="str">
        <f t="shared" ref="E3321:E3352" si="317">IF((SUM(A3321:C3321))&gt;0,G$42,"")</f>
        <v/>
      </c>
      <c r="F3321" s="1789"/>
      <c r="N3321" s="644"/>
      <c r="R3321" s="50"/>
      <c r="U3321" s="1184"/>
      <c r="W3321" s="130"/>
      <c r="X3321" s="1415"/>
      <c r="Y3321" s="1415"/>
      <c r="Z3321" s="53"/>
      <c r="AA3321" s="1415"/>
      <c r="AB3321" s="53"/>
      <c r="AC3321" s="53"/>
      <c r="AD3321" s="53"/>
      <c r="AE3321" s="53"/>
      <c r="AF3321" s="53"/>
      <c r="AG3321" s="40"/>
      <c r="AJ3321" s="52"/>
      <c r="AL3321" s="1383"/>
      <c r="AM3321" s="1247"/>
      <c r="AO3321" s="1247"/>
      <c r="AV3321" s="18"/>
      <c r="BL3321" s="18"/>
    </row>
    <row r="3322" spans="1:81" s="1385" customFormat="1" ht="19" hidden="1" outlineLevel="1">
      <c r="A3322" s="1704">
        <v>0</v>
      </c>
      <c r="B3322" s="1629"/>
      <c r="C3322" s="1283"/>
      <c r="D3322" s="677"/>
      <c r="E3322" s="1474" t="str">
        <f t="shared" si="317"/>
        <v/>
      </c>
      <c r="F3322" s="1789"/>
      <c r="H3322" s="1547"/>
      <c r="I3322" s="1547"/>
      <c r="J3322" s="1547"/>
      <c r="K3322" s="1547"/>
      <c r="L3322" s="1547"/>
      <c r="M3322" s="1547"/>
      <c r="N3322" s="1384"/>
      <c r="O3322" s="1384"/>
      <c r="P3322" s="1384"/>
      <c r="Q3322" s="1384"/>
      <c r="R3322" s="1384"/>
      <c r="S3322" s="1384"/>
      <c r="T3322" s="1384"/>
      <c r="U3322" s="1384"/>
      <c r="V3322" s="1384"/>
      <c r="W3322" s="130"/>
      <c r="X3322" s="1415"/>
      <c r="Y3322" s="1415"/>
      <c r="Z3322" s="53"/>
      <c r="AA3322" s="1415"/>
      <c r="AB3322" s="53"/>
      <c r="AC3322" s="53"/>
      <c r="AD3322" s="53"/>
      <c r="AE3322" s="1384"/>
      <c r="AF3322" s="1384"/>
      <c r="AG3322" s="40"/>
      <c r="AH3322" s="1384"/>
      <c r="AI3322" s="1384"/>
      <c r="AJ3322" s="1384"/>
      <c r="AK3322" s="1384"/>
      <c r="AL3322" s="1384"/>
      <c r="AM3322" s="1247"/>
      <c r="AN3322" s="1384"/>
      <c r="AO3322" s="1247"/>
      <c r="AP3322" s="1384"/>
      <c r="AQ3322" s="1384"/>
      <c r="AR3322" s="1384"/>
      <c r="AS3322" s="1384"/>
      <c r="AT3322" s="1384"/>
      <c r="BL3322" s="18"/>
    </row>
    <row r="3323" spans="1:81" s="1385" customFormat="1" ht="19" hidden="1" outlineLevel="1">
      <c r="A3323" s="1704">
        <v>0</v>
      </c>
      <c r="B3323" s="1629"/>
      <c r="C3323" s="1283"/>
      <c r="D3323" s="677"/>
      <c r="E3323" s="1474" t="str">
        <f t="shared" si="317"/>
        <v/>
      </c>
      <c r="F3323" s="1789"/>
      <c r="G3323" s="1547"/>
      <c r="H3323" s="1547"/>
      <c r="I3323" s="1547"/>
      <c r="J3323" s="1547"/>
      <c r="K3323" s="1547"/>
      <c r="L3323" s="1547"/>
      <c r="M3323" s="1547"/>
      <c r="N3323" s="1384"/>
      <c r="O3323" s="1384"/>
      <c r="P3323" s="1384"/>
      <c r="Q3323" s="1384"/>
      <c r="R3323" s="1384"/>
      <c r="S3323" s="1384"/>
      <c r="T3323" s="1384"/>
      <c r="U3323" s="1384"/>
      <c r="V3323" s="1384"/>
      <c r="W3323" s="130"/>
      <c r="X3323" s="1415"/>
      <c r="Y3323" s="1415"/>
      <c r="Z3323" s="53"/>
      <c r="AA3323" s="1415"/>
      <c r="AB3323" s="53"/>
      <c r="AC3323" s="53"/>
      <c r="AD3323" s="53"/>
      <c r="AE3323" s="1384"/>
      <c r="AF3323" s="1384"/>
      <c r="AG3323" s="40"/>
      <c r="AH3323" s="1384"/>
      <c r="AI3323" s="1384"/>
      <c r="AJ3323" s="1384"/>
      <c r="AK3323" s="1384"/>
      <c r="AL3323" s="1384"/>
      <c r="AM3323" s="1247"/>
      <c r="AN3323" s="1384"/>
      <c r="AO3323" s="1247"/>
      <c r="AP3323" s="1384"/>
      <c r="AQ3323" s="1384"/>
      <c r="AR3323" s="1384"/>
      <c r="AS3323" s="1384"/>
      <c r="AT3323" s="1384"/>
      <c r="BL3323" s="18"/>
    </row>
    <row r="3324" spans="1:81" s="1269" customFormat="1" ht="15" collapsed="1">
      <c r="A3324" s="1704">
        <f>IF(G3320="",0,1)</f>
        <v>0</v>
      </c>
      <c r="B3324" s="1629"/>
      <c r="C3324" s="1283"/>
      <c r="D3324" s="1548"/>
      <c r="E3324" s="1474" t="str">
        <f t="shared" si="317"/>
        <v/>
      </c>
      <c r="F3324" s="1789"/>
      <c r="G3324" s="1252" t="str">
        <f>G$69</f>
        <v>Année de construction</v>
      </c>
      <c r="H3324" s="1252"/>
      <c r="I3324" s="1252"/>
      <c r="J3324" s="1252"/>
      <c r="K3324" s="1252"/>
      <c r="L3324" s="1252"/>
      <c r="M3324" s="1388"/>
      <c r="N3324" s="2162" t="str">
        <f>H3320</f>
        <v/>
      </c>
      <c r="O3324" s="2162"/>
      <c r="P3324" s="2162"/>
      <c r="Q3324" s="2162"/>
      <c r="R3324" s="2162"/>
      <c r="S3324" s="2162"/>
      <c r="T3324" s="2161">
        <f>T3304</f>
        <v>0</v>
      </c>
      <c r="U3324" s="2161"/>
      <c r="V3324" s="2161"/>
      <c r="W3324" s="2161"/>
      <c r="X3324" s="2161"/>
      <c r="Y3324" s="1386"/>
      <c r="AD3324" s="1251"/>
      <c r="AE3324" s="1251"/>
      <c r="AF3324" s="1251"/>
      <c r="AG3324" s="1251"/>
      <c r="AH3324" s="1251"/>
      <c r="AI3324" s="1251"/>
      <c r="AJ3324" s="1251"/>
      <c r="AK3324" s="1251"/>
      <c r="AL3324" s="20"/>
      <c r="AM3324" s="1251"/>
      <c r="AN3324" s="1251"/>
      <c r="AO3324" s="1251"/>
      <c r="AP3324" s="1251"/>
      <c r="AQ3324" s="1251"/>
      <c r="AR3324" s="1251"/>
      <c r="AS3324" s="1251"/>
      <c r="AT3324" s="1251"/>
    </row>
    <row r="3325" spans="1:81" s="1269" customFormat="1" ht="15">
      <c r="A3325" s="1704">
        <f>IF(G3320="",0,1)</f>
        <v>0</v>
      </c>
      <c r="B3325" s="1629"/>
      <c r="C3325" s="1283"/>
      <c r="D3325" s="1548"/>
      <c r="E3325" s="1474" t="str">
        <f t="shared" si="317"/>
        <v/>
      </c>
      <c r="F3325" s="1789"/>
      <c r="G3325" s="1551" t="str">
        <f>G$70</f>
        <v>Utilisation escomptée</v>
      </c>
      <c r="H3325" s="1551"/>
      <c r="I3325" s="1552"/>
      <c r="J3325" s="1552"/>
      <c r="K3325" s="1552"/>
      <c r="L3325" s="1552"/>
      <c r="M3325" s="1388"/>
      <c r="N3325" s="2163" t="str">
        <f>P3320</f>
        <v/>
      </c>
      <c r="O3325" s="2163"/>
      <c r="P3325" s="2163"/>
      <c r="Q3325" s="2163"/>
      <c r="R3325" s="2163"/>
      <c r="S3325" s="2163"/>
      <c r="T3325" s="2179">
        <f>'A1 Serres'!P3304</f>
        <v>0</v>
      </c>
      <c r="U3325" s="2179"/>
      <c r="V3325" s="2179"/>
      <c r="W3325" s="2179"/>
      <c r="X3325" s="2179"/>
      <c r="Y3325" s="1387"/>
      <c r="AL3325" s="20"/>
    </row>
    <row r="3326" spans="1:81" s="1269" customFormat="1" ht="15">
      <c r="A3326" s="1704">
        <f>IF(G3320="",0,1)</f>
        <v>0</v>
      </c>
      <c r="B3326" s="1629"/>
      <c r="C3326" s="1283"/>
      <c r="D3326" s="1548"/>
      <c r="E3326" s="1474" t="str">
        <f t="shared" si="317"/>
        <v/>
      </c>
      <c r="F3326" s="1789"/>
      <c r="G3326" s="1551" t="str">
        <f>G$71</f>
        <v>Surface cultivée de la serre</v>
      </c>
      <c r="H3326" s="1551"/>
      <c r="I3326" s="1552"/>
      <c r="J3326" s="1552"/>
      <c r="K3326" s="1552"/>
      <c r="L3326" s="1552"/>
      <c r="M3326" s="1388"/>
      <c r="N3326" s="2163" t="str">
        <f>J3320</f>
        <v/>
      </c>
      <c r="O3326" s="2163"/>
      <c r="P3326" s="2163"/>
      <c r="Q3326" s="2163"/>
      <c r="R3326" s="2163"/>
      <c r="S3326" s="2163"/>
      <c r="T3326" s="1268"/>
      <c r="U3326" s="1268"/>
      <c r="V3326" s="1268"/>
      <c r="W3326" s="989"/>
      <c r="X3326" s="1251"/>
      <c r="AL3326" s="20"/>
    </row>
    <row r="3327" spans="1:81" s="1269" customFormat="1" ht="15">
      <c r="A3327" s="1704">
        <f>IF(G3320="",0,1)</f>
        <v>0</v>
      </c>
      <c r="B3327" s="1629"/>
      <c r="C3327" s="1283"/>
      <c r="D3327" s="1548"/>
      <c r="E3327" s="1474" t="str">
        <f t="shared" si="317"/>
        <v/>
      </c>
      <c r="F3327" s="1789"/>
      <c r="G3327" s="1265">
        <f>G$72</f>
        <v>0</v>
      </c>
      <c r="H3327" s="1265"/>
      <c r="I3327" s="1266"/>
      <c r="J3327" s="1266"/>
      <c r="K3327" s="1266"/>
      <c r="L3327" s="1266"/>
      <c r="M3327" s="1388"/>
      <c r="N3327" s="1268"/>
      <c r="O3327" s="1268"/>
      <c r="P3327" s="1268"/>
      <c r="Q3327" s="1268"/>
      <c r="R3327" s="1268"/>
      <c r="S3327" s="1268"/>
      <c r="T3327" s="1268"/>
      <c r="U3327" s="1268"/>
      <c r="V3327" s="1268"/>
      <c r="W3327" s="989"/>
      <c r="X3327" s="1251"/>
      <c r="AL3327" s="20"/>
    </row>
    <row r="3328" spans="1:81" s="1269" customFormat="1" ht="15">
      <c r="A3328" s="1704">
        <f>IF(G3320="",0,1)</f>
        <v>0</v>
      </c>
      <c r="B3328" s="1629"/>
      <c r="C3328" s="1283"/>
      <c r="D3328" s="1548"/>
      <c r="E3328" s="1474" t="str">
        <f t="shared" si="317"/>
        <v/>
      </c>
      <c r="F3328" s="1789"/>
      <c r="G3328" s="1389" t="str">
        <f>G$73</f>
        <v>Température octobre-mars</v>
      </c>
      <c r="H3328" s="1389"/>
      <c r="I3328" s="1390"/>
      <c r="J3328" s="1390"/>
      <c r="K3328" s="1390"/>
      <c r="L3328" s="1390"/>
      <c r="M3328" s="1388"/>
      <c r="N3328" s="2168" t="str">
        <f>L3320</f>
        <v/>
      </c>
      <c r="O3328" s="2168"/>
      <c r="P3328" s="2168"/>
      <c r="Q3328" s="2168"/>
      <c r="R3328" s="2168"/>
      <c r="S3328" s="2168"/>
      <c r="T3328" s="1268"/>
      <c r="U3328" s="1268"/>
      <c r="V3328" s="1268"/>
      <c r="W3328" s="989"/>
      <c r="X3328" s="1251"/>
      <c r="AJ3328" s="1298"/>
      <c r="AL3328" s="20"/>
    </row>
    <row r="3329" spans="1:38" s="1269" customFormat="1" ht="29" customHeight="1">
      <c r="A3329" s="1704">
        <f>IF(G3320="",0,1)</f>
        <v>0</v>
      </c>
      <c r="B3329" s="1629"/>
      <c r="C3329" s="1283"/>
      <c r="D3329" s="1548"/>
      <c r="E3329" s="1474" t="str">
        <f t="shared" si="317"/>
        <v/>
      </c>
      <c r="F3329" s="1789"/>
      <c r="G3329" s="1553" t="str">
        <f>G$74</f>
        <v>Observations</v>
      </c>
      <c r="H3329" s="1389"/>
      <c r="I3329" s="1390"/>
      <c r="J3329" s="1390"/>
      <c r="K3329" s="1390"/>
      <c r="L3329" s="1390"/>
      <c r="M3329" s="1388"/>
      <c r="N3329" s="2164" t="str">
        <f>AE3320</f>
        <v/>
      </c>
      <c r="O3329" s="2164"/>
      <c r="P3329" s="2164"/>
      <c r="Q3329" s="2164"/>
      <c r="R3329" s="2164"/>
      <c r="S3329" s="2164"/>
      <c r="T3329" s="1268"/>
      <c r="U3329" s="1268"/>
      <c r="V3329" s="1268"/>
      <c r="W3329" s="989"/>
      <c r="X3329" s="1251"/>
      <c r="AL3329" s="20"/>
    </row>
    <row r="3330" spans="1:38" s="1269" customFormat="1" ht="15">
      <c r="A3330" s="1704">
        <f>IF(G3320="",0,1)</f>
        <v>0</v>
      </c>
      <c r="B3330" s="1629"/>
      <c r="C3330" s="1283"/>
      <c r="D3330" s="1548"/>
      <c r="E3330" s="1474" t="str">
        <f t="shared" si="317"/>
        <v/>
      </c>
      <c r="F3330" s="1789"/>
      <c r="G3330" s="1265">
        <f>G$75</f>
        <v>0</v>
      </c>
      <c r="H3330" s="1265"/>
      <c r="I3330" s="1266"/>
      <c r="J3330" s="1266"/>
      <c r="K3330" s="1266"/>
      <c r="L3330" s="1266"/>
      <c r="M3330" s="1388"/>
      <c r="N3330" s="1268"/>
      <c r="O3330" s="1268"/>
      <c r="P3330" s="1268"/>
      <c r="Q3330" s="1268"/>
      <c r="R3330" s="1268"/>
      <c r="S3330" s="1268"/>
      <c r="T3330" s="1268"/>
      <c r="U3330" s="1268"/>
      <c r="V3330" s="1268"/>
      <c r="W3330" s="989"/>
      <c r="X3330" s="1251"/>
      <c r="AL3330" s="20"/>
    </row>
    <row r="3331" spans="1:38" s="1269" customFormat="1" ht="15">
      <c r="A3331" s="1704">
        <f>IF(G3320="",0,1)</f>
        <v>0</v>
      </c>
      <c r="B3331" s="1629"/>
      <c r="C3331" s="1283"/>
      <c r="D3331" s="1548"/>
      <c r="E3331" s="1474" t="str">
        <f t="shared" si="317"/>
        <v/>
      </c>
      <c r="F3331" s="1789"/>
      <c r="G3331" s="1389" t="str">
        <f>G$76</f>
        <v>Participation à la consommation totale d'énergie du chauffage</v>
      </c>
      <c r="H3331" s="1389"/>
      <c r="I3331" s="1390"/>
      <c r="J3331" s="1390"/>
      <c r="K3331" s="1390"/>
      <c r="L3331" s="1390"/>
      <c r="M3331" s="1388"/>
      <c r="N3331" s="2169">
        <f>R3320</f>
        <v>0</v>
      </c>
      <c r="O3331" s="2169"/>
      <c r="P3331" s="2169"/>
      <c r="Q3331" s="2169"/>
      <c r="R3331" s="2169"/>
      <c r="S3331" s="2169"/>
      <c r="T3331" s="1268"/>
      <c r="U3331" s="1268"/>
      <c r="V3331" s="1268"/>
      <c r="W3331" s="989"/>
      <c r="X3331" s="1251"/>
      <c r="AJ3331" s="1298"/>
      <c r="AL3331" s="20"/>
    </row>
    <row r="3332" spans="1:38" s="1269" customFormat="1" ht="15">
      <c r="A3332" s="1704">
        <f>IF(G3320="",0,1)</f>
        <v>0</v>
      </c>
      <c r="B3332" s="1629"/>
      <c r="C3332" s="1283"/>
      <c r="D3332" s="1548"/>
      <c r="E3332" s="1474" t="str">
        <f t="shared" si="317"/>
        <v/>
      </c>
      <c r="F3332" s="1789"/>
      <c r="G3332" s="1393" t="str">
        <f>G$77</f>
        <v>Rang concernant l'efficience énergétique</v>
      </c>
      <c r="H3332" s="1393"/>
      <c r="I3332" s="1394"/>
      <c r="J3332" s="1394"/>
      <c r="K3332" s="1394"/>
      <c r="L3332" s="1394"/>
      <c r="M3332" s="1388"/>
      <c r="N3332" s="2170" t="str">
        <f>N3320</f>
        <v/>
      </c>
      <c r="O3332" s="2170"/>
      <c r="P3332" s="2170"/>
      <c r="Q3332" s="2170"/>
      <c r="R3332" s="2170"/>
      <c r="S3332" s="2170"/>
      <c r="T3332" s="1396"/>
      <c r="U3332" s="1396"/>
      <c r="V3332" s="1396"/>
      <c r="W3332" s="989"/>
      <c r="X3332" s="1397"/>
      <c r="AJ3332" s="1298"/>
      <c r="AL3332" s="20"/>
    </row>
    <row r="3333" spans="1:38" s="1269" customFormat="1" ht="15">
      <c r="A3333" s="1704">
        <f>IF(G3320="",0,1)</f>
        <v>0</v>
      </c>
      <c r="B3333" s="1629"/>
      <c r="C3333" s="1283"/>
      <c r="D3333" s="1548"/>
      <c r="E3333" s="1474" t="str">
        <f t="shared" si="317"/>
        <v/>
      </c>
      <c r="F3333" s="1789"/>
      <c r="G3333" s="1393" t="str">
        <f>G$78</f>
        <v>Evaluation de la qualité énergétique</v>
      </c>
      <c r="H3333" s="1393"/>
      <c r="I3333" s="1394"/>
      <c r="J3333" s="1394"/>
      <c r="K3333" s="1394"/>
      <c r="L3333" s="1394"/>
      <c r="M3333" s="1388"/>
      <c r="N3333" s="2171" t="str">
        <f>O3320</f>
        <v/>
      </c>
      <c r="O3333" s="2171"/>
      <c r="P3333" s="2171"/>
      <c r="Q3333" s="2171"/>
      <c r="R3333" s="2171"/>
      <c r="S3333" s="2171"/>
      <c r="T3333" s="1268"/>
      <c r="U3333" s="1268"/>
      <c r="V3333" s="1268"/>
      <c r="W3333" s="989"/>
      <c r="X3333" s="1251"/>
      <c r="AJ3333" s="1298"/>
      <c r="AL3333" s="20"/>
    </row>
    <row r="3334" spans="1:38" s="1269" customFormat="1" ht="15">
      <c r="A3334" s="1704">
        <f>IF(G3320="",0,1)</f>
        <v>0</v>
      </c>
      <c r="B3334" s="1629"/>
      <c r="C3334" s="1283"/>
      <c r="D3334" s="1548"/>
      <c r="E3334" s="1474" t="str">
        <f t="shared" si="317"/>
        <v/>
      </c>
      <c r="F3334" s="1789"/>
      <c r="G3334" s="1265">
        <f>G$79</f>
        <v>0</v>
      </c>
      <c r="H3334" s="1265"/>
      <c r="I3334" s="1266"/>
      <c r="J3334" s="1266"/>
      <c r="K3334" s="1266"/>
      <c r="L3334" s="1266"/>
      <c r="M3334" s="1388"/>
      <c r="N3334" s="1399"/>
      <c r="O3334" s="1268"/>
      <c r="P3334" s="1268"/>
      <c r="Q3334" s="1268"/>
      <c r="R3334" s="1268"/>
      <c r="S3334" s="1268"/>
      <c r="T3334" s="1268"/>
      <c r="U3334" s="1268"/>
      <c r="V3334" s="1268"/>
      <c r="W3334" s="989"/>
      <c r="X3334" s="1251"/>
      <c r="AJ3334" s="1298"/>
      <c r="AL3334" s="20"/>
    </row>
    <row r="3335" spans="1:38" s="1269" customFormat="1" ht="15">
      <c r="A3335" s="1704">
        <f>IF(G3320="",0,1)</f>
        <v>0</v>
      </c>
      <c r="B3335" s="1629"/>
      <c r="C3335" s="1283"/>
      <c r="D3335" s="1548"/>
      <c r="E3335" s="1474" t="str">
        <f t="shared" si="317"/>
        <v/>
      </c>
      <c r="F3335" s="1789"/>
      <c r="G3335" s="1389" t="str">
        <f>G$80</f>
        <v>Consommation d'énergie de la serre</v>
      </c>
      <c r="H3335" s="1389"/>
      <c r="I3335" s="1390"/>
      <c r="J3335" s="1390"/>
      <c r="K3335" s="1390"/>
      <c r="L3335" s="1390"/>
      <c r="M3335" s="1388"/>
      <c r="N3335" s="2172">
        <f>S3320</f>
        <v>0</v>
      </c>
      <c r="O3335" s="2172"/>
      <c r="P3335" s="2172"/>
      <c r="Q3335" s="1401"/>
      <c r="R3335" s="1401"/>
      <c r="S3335" s="1401"/>
      <c r="T3335" s="1268"/>
      <c r="U3335" s="1268"/>
      <c r="V3335" s="1268"/>
      <c r="W3335" s="989"/>
      <c r="X3335" s="1251"/>
      <c r="AJ3335" s="1298"/>
      <c r="AL3335" s="20"/>
    </row>
    <row r="3336" spans="1:38" s="1269" customFormat="1" ht="15">
      <c r="A3336" s="1704">
        <f>IF(G3320="",0,1)</f>
        <v>0</v>
      </c>
      <c r="B3336" s="1629"/>
      <c r="C3336" s="1283"/>
      <c r="D3336" s="1548"/>
      <c r="E3336" s="1474" t="str">
        <f t="shared" si="317"/>
        <v/>
      </c>
      <c r="F3336" s="1789"/>
      <c r="G3336" s="1393" t="str">
        <f>G$81</f>
        <v>Distribution de chaleur Consommation d'énergie</v>
      </c>
      <c r="H3336" s="1393"/>
      <c r="I3336" s="1394"/>
      <c r="J3336" s="1394"/>
      <c r="K3336" s="1394"/>
      <c r="L3336" s="1394"/>
      <c r="M3336" s="1388"/>
      <c r="N3336" s="2182">
        <f>T3320</f>
        <v>0</v>
      </c>
      <c r="O3336" s="2182"/>
      <c r="P3336" s="2182"/>
      <c r="Q3336" s="1403"/>
      <c r="R3336" s="1403"/>
      <c r="S3336" s="1403"/>
      <c r="T3336" s="1268"/>
      <c r="U3336" s="1268"/>
      <c r="V3336" s="1268"/>
      <c r="W3336" s="989"/>
      <c r="X3336" s="1251"/>
      <c r="AJ3336" s="1298"/>
      <c r="AL3336" s="20"/>
    </row>
    <row r="3337" spans="1:38" s="1269" customFormat="1" ht="15">
      <c r="A3337" s="1704">
        <f>IF(G3320="",0,1)</f>
        <v>0</v>
      </c>
      <c r="B3337" s="1629"/>
      <c r="C3337" s="1283"/>
      <c r="D3337" s="1548"/>
      <c r="E3337" s="1474" t="str">
        <f t="shared" si="317"/>
        <v/>
      </c>
      <c r="F3337" s="1789"/>
      <c r="G3337" s="1554" t="str">
        <f>G$82</f>
        <v>Total de la consommation d'énergie Etat actuel</v>
      </c>
      <c r="H3337" s="1554"/>
      <c r="I3337" s="1555"/>
      <c r="J3337" s="1555"/>
      <c r="K3337" s="1555"/>
      <c r="L3337" s="1555"/>
      <c r="M3337" s="1556"/>
      <c r="N3337" s="2166" t="str">
        <f>U3320</f>
        <v/>
      </c>
      <c r="O3337" s="2166"/>
      <c r="P3337" s="2166"/>
      <c r="Q3337" s="1557"/>
      <c r="R3337" s="1557"/>
      <c r="S3337" s="1557"/>
      <c r="T3337" s="1268"/>
      <c r="U3337" s="1268"/>
      <c r="V3337" s="1268"/>
      <c r="W3337" s="989"/>
      <c r="X3337" s="1251"/>
      <c r="AJ3337" s="1298"/>
      <c r="AL3337" s="20"/>
    </row>
    <row r="3338" spans="1:38" s="787" customFormat="1" ht="15">
      <c r="A3338" s="1704">
        <f>IF(G3320="",0,1)</f>
        <v>0</v>
      </c>
      <c r="B3338" s="1629"/>
      <c r="C3338" s="1283"/>
      <c r="D3338" s="1548"/>
      <c r="E3338" s="1474" t="str">
        <f t="shared" si="317"/>
        <v/>
      </c>
      <c r="F3338" s="1789"/>
      <c r="G3338" s="1265">
        <f>G$83</f>
        <v>0</v>
      </c>
      <c r="H3338" s="1265"/>
      <c r="I3338" s="1266"/>
      <c r="J3338" s="1266"/>
      <c r="K3338" s="1266"/>
      <c r="L3338" s="1266"/>
      <c r="M3338" s="225"/>
      <c r="N3338" s="1404"/>
      <c r="O3338" s="1404"/>
      <c r="P3338" s="1404"/>
      <c r="Q3338" s="1404"/>
      <c r="R3338" s="1404"/>
      <c r="S3338" s="1404"/>
      <c r="T3338" s="1404"/>
      <c r="U3338" s="1404"/>
      <c r="V3338" s="1404"/>
      <c r="W3338" s="989"/>
    </row>
    <row r="3339" spans="1:38" s="1269" customFormat="1" ht="15">
      <c r="A3339" s="1704">
        <f>IF(G3320="",0,1)</f>
        <v>0</v>
      </c>
      <c r="B3339" s="1629"/>
      <c r="C3339" s="1283"/>
      <c r="D3339" s="1548"/>
      <c r="E3339" s="1474" t="str">
        <f t="shared" si="317"/>
        <v/>
      </c>
      <c r="F3339" s="1789"/>
      <c r="G3339" s="1389" t="str">
        <f>G$84</f>
        <v>Ecran thermique</v>
      </c>
      <c r="H3339" s="1389"/>
      <c r="I3339" s="1390"/>
      <c r="J3339" s="1390"/>
      <c r="K3339" s="1390"/>
      <c r="L3339" s="1390"/>
      <c r="M3339" s="1388"/>
      <c r="N3339" s="1558" t="str">
        <f>Z3320</f>
        <v/>
      </c>
      <c r="O3339" s="1401"/>
      <c r="P3339" s="1401"/>
      <c r="Q3339" s="1401"/>
      <c r="R3339" s="1401"/>
      <c r="S3339" s="1401"/>
      <c r="T3339" s="1268"/>
      <c r="U3339" s="1268"/>
      <c r="V3339" s="1268"/>
      <c r="W3339" s="989"/>
      <c r="X3339" s="1251"/>
      <c r="AJ3339" s="1298"/>
      <c r="AL3339" s="20"/>
    </row>
    <row r="3340" spans="1:38" s="1269" customFormat="1" ht="15">
      <c r="A3340" s="1704">
        <f>IF(G3320="",0,1)</f>
        <v>0</v>
      </c>
      <c r="B3340" s="1629"/>
      <c r="C3340" s="1283"/>
      <c r="D3340" s="1548"/>
      <c r="E3340" s="1474" t="str">
        <f t="shared" si="317"/>
        <v/>
      </c>
      <c r="F3340" s="1789"/>
      <c r="G3340" s="1393" t="str">
        <f>G$85</f>
        <v>Toit</v>
      </c>
      <c r="H3340" s="1393"/>
      <c r="I3340" s="1394"/>
      <c r="J3340" s="1394"/>
      <c r="K3340" s="1394"/>
      <c r="L3340" s="1394"/>
      <c r="M3340" s="1388"/>
      <c r="N3340" s="1559" t="str">
        <f>AA3320</f>
        <v/>
      </c>
      <c r="O3340" s="1403"/>
      <c r="P3340" s="1403"/>
      <c r="Q3340" s="1403"/>
      <c r="R3340" s="1403"/>
      <c r="S3340" s="1403"/>
      <c r="T3340" s="1268"/>
      <c r="U3340" s="1268"/>
      <c r="V3340" s="1268"/>
      <c r="W3340" s="989"/>
      <c r="X3340" s="1251"/>
      <c r="AJ3340" s="1298"/>
      <c r="AL3340" s="20"/>
    </row>
    <row r="3341" spans="1:38" s="1269" customFormat="1" ht="15">
      <c r="A3341" s="1704">
        <f>IF(G3320="",0,1)</f>
        <v>0</v>
      </c>
      <c r="B3341" s="1629"/>
      <c r="C3341" s="1283"/>
      <c r="D3341" s="1548"/>
      <c r="E3341" s="1474" t="str">
        <f t="shared" si="317"/>
        <v/>
      </c>
      <c r="F3341" s="1789"/>
      <c r="G3341" s="1393" t="str">
        <f>G$86</f>
        <v>Parois latérales et pignons</v>
      </c>
      <c r="H3341" s="1393"/>
      <c r="I3341" s="1394"/>
      <c r="J3341" s="1394"/>
      <c r="K3341" s="1394"/>
      <c r="L3341" s="1394"/>
      <c r="M3341" s="1388"/>
      <c r="N3341" s="1560" t="str">
        <f>AB3320</f>
        <v/>
      </c>
      <c r="O3341" s="1403"/>
      <c r="P3341" s="1403"/>
      <c r="Q3341" s="1403"/>
      <c r="R3341" s="1403"/>
      <c r="S3341" s="1403"/>
      <c r="T3341" s="1268"/>
      <c r="U3341" s="1268"/>
      <c r="V3341" s="1268"/>
      <c r="W3341" s="989"/>
      <c r="X3341" s="1251"/>
      <c r="AJ3341" s="1298"/>
      <c r="AL3341" s="20"/>
    </row>
    <row r="3342" spans="1:38" s="1269" customFormat="1" ht="15">
      <c r="A3342" s="1704">
        <f>IF(G3320="",0,1)</f>
        <v>0</v>
      </c>
      <c r="B3342" s="1629"/>
      <c r="C3342" s="1283"/>
      <c r="D3342" s="1548"/>
      <c r="E3342" s="1474" t="str">
        <f t="shared" si="317"/>
        <v/>
      </c>
      <c r="F3342" s="1789"/>
      <c r="G3342" s="1393" t="str">
        <f>G$87</f>
        <v>Etanchéité</v>
      </c>
      <c r="H3342" s="1393"/>
      <c r="I3342" s="1394"/>
      <c r="J3342" s="1394"/>
      <c r="K3342" s="1394"/>
      <c r="L3342" s="1394"/>
      <c r="M3342" s="1388"/>
      <c r="N3342" s="1560" t="str">
        <f>AC3320</f>
        <v/>
      </c>
      <c r="O3342" s="1403"/>
      <c r="P3342" s="1403"/>
      <c r="Q3342" s="1403"/>
      <c r="R3342" s="1403"/>
      <c r="S3342" s="1403"/>
      <c r="T3342" s="1268"/>
      <c r="U3342" s="1268"/>
      <c r="V3342" s="1268"/>
      <c r="W3342" s="989"/>
      <c r="X3342" s="1251"/>
      <c r="AJ3342" s="1298"/>
      <c r="AL3342" s="20"/>
    </row>
    <row r="3343" spans="1:38" s="1269" customFormat="1" ht="15">
      <c r="A3343" s="1704">
        <f>IF(G3320="",0,1)</f>
        <v>0</v>
      </c>
      <c r="B3343" s="1629"/>
      <c r="C3343" s="1283"/>
      <c r="D3343" s="1548"/>
      <c r="E3343" s="1474" t="str">
        <f t="shared" si="317"/>
        <v/>
      </c>
      <c r="F3343" s="1789"/>
      <c r="G3343" s="1393" t="str">
        <f>G$88</f>
        <v>Gestion climatique</v>
      </c>
      <c r="H3343" s="1393"/>
      <c r="I3343" s="1394"/>
      <c r="J3343" s="1394"/>
      <c r="K3343" s="1394"/>
      <c r="L3343" s="1394"/>
      <c r="M3343" s="1388"/>
      <c r="N3343" s="1560" t="str">
        <f>AD3320</f>
        <v/>
      </c>
      <c r="O3343" s="1403"/>
      <c r="P3343" s="1403"/>
      <c r="Q3343" s="1403"/>
      <c r="R3343" s="1403"/>
      <c r="S3343" s="1403"/>
      <c r="T3343" s="1268"/>
      <c r="U3343" s="1268"/>
      <c r="V3343" s="1268"/>
      <c r="W3343" s="989"/>
      <c r="X3343" s="1251"/>
      <c r="AJ3343" s="1298"/>
      <c r="AL3343" s="20"/>
    </row>
    <row r="3344" spans="1:38" s="1269" customFormat="1" ht="15">
      <c r="A3344" s="1704">
        <f>IF(G3320="",0,1)</f>
        <v>0</v>
      </c>
      <c r="B3344" s="1629"/>
      <c r="C3344" s="1283"/>
      <c r="D3344" s="1548"/>
      <c r="E3344" s="1474" t="str">
        <f t="shared" si="317"/>
        <v/>
      </c>
      <c r="F3344" s="1789"/>
      <c r="G3344" s="1265"/>
      <c r="H3344" s="1265"/>
      <c r="I3344" s="1266"/>
      <c r="J3344" s="1266"/>
      <c r="K3344" s="1266"/>
      <c r="L3344" s="1266"/>
      <c r="M3344" s="1405"/>
      <c r="N3344" s="1268"/>
      <c r="O3344" s="1268"/>
      <c r="P3344" s="1268"/>
      <c r="Q3344" s="1268"/>
      <c r="R3344" s="1268"/>
      <c r="S3344" s="1268"/>
      <c r="T3344" s="1268"/>
      <c r="U3344" s="1268"/>
      <c r="V3344" s="1268"/>
      <c r="W3344" s="989"/>
      <c r="X3344" s="1251"/>
      <c r="AJ3344" s="1298"/>
      <c r="AL3344" s="20"/>
    </row>
    <row r="3345" spans="1:38" s="1269" customFormat="1" ht="15">
      <c r="A3345" s="1704">
        <f>IF(G3320="",0,1)</f>
        <v>0</v>
      </c>
      <c r="B3345" s="1629"/>
      <c r="C3345" s="1283"/>
      <c r="D3345" s="1548"/>
      <c r="E3345" s="1474" t="str">
        <f t="shared" si="317"/>
        <v/>
      </c>
      <c r="F3345" s="1789"/>
      <c r="G3345" s="1406"/>
      <c r="H3345" s="1266"/>
      <c r="I3345" s="1266"/>
      <c r="J3345" s="1266"/>
      <c r="K3345" s="1266"/>
      <c r="L3345" s="1266"/>
      <c r="M3345" s="1399"/>
      <c r="N3345" s="1268"/>
      <c r="O3345" s="1268"/>
      <c r="P3345" s="1268"/>
      <c r="Q3345" s="1268"/>
      <c r="R3345" s="1268"/>
      <c r="S3345" s="1268"/>
      <c r="T3345" s="1268"/>
      <c r="U3345" s="1268"/>
      <c r="V3345" s="1268"/>
      <c r="W3345" s="989"/>
      <c r="X3345" s="1251"/>
      <c r="AJ3345" s="1298"/>
      <c r="AL3345" s="20"/>
    </row>
    <row r="3346" spans="1:38" s="1269" customFormat="1" ht="15">
      <c r="A3346" s="1704">
        <f>IF(G3320="",0,1)</f>
        <v>0</v>
      </c>
      <c r="B3346" s="1629"/>
      <c r="C3346" s="1283"/>
      <c r="D3346" s="1548"/>
      <c r="E3346" s="1474" t="str">
        <f t="shared" si="317"/>
        <v/>
      </c>
      <c r="F3346" s="1789"/>
      <c r="G3346" s="1406"/>
      <c r="H3346" s="1266"/>
      <c r="I3346" s="1266"/>
      <c r="J3346" s="1266"/>
      <c r="K3346" s="1266"/>
      <c r="L3346" s="1266"/>
      <c r="M3346" s="1399"/>
      <c r="N3346" s="1268"/>
      <c r="O3346" s="1268"/>
      <c r="P3346" s="1268"/>
      <c r="Q3346" s="1268"/>
      <c r="R3346" s="1268"/>
      <c r="S3346" s="1268"/>
      <c r="T3346" s="1268"/>
      <c r="U3346" s="1268"/>
      <c r="V3346" s="1268"/>
      <c r="W3346" s="989"/>
      <c r="X3346" s="1251"/>
      <c r="AJ3346" s="1298"/>
      <c r="AL3346" s="20"/>
    </row>
    <row r="3347" spans="1:38" s="1269" customFormat="1" ht="15">
      <c r="A3347" s="1704">
        <f>IF(G3320="",0,1)</f>
        <v>0</v>
      </c>
      <c r="B3347" s="1629"/>
      <c r="C3347" s="1283"/>
      <c r="D3347" s="1548"/>
      <c r="E3347" s="1474" t="str">
        <f t="shared" si="317"/>
        <v/>
      </c>
      <c r="F3347" s="1789"/>
      <c r="G3347" s="1406"/>
      <c r="H3347" s="1266"/>
      <c r="I3347" s="1266"/>
      <c r="J3347" s="1266"/>
      <c r="K3347" s="1266"/>
      <c r="L3347" s="1266"/>
      <c r="M3347" s="1399"/>
      <c r="N3347" s="1268"/>
      <c r="O3347" s="1268"/>
      <c r="P3347" s="1268"/>
      <c r="Q3347" s="1268"/>
      <c r="R3347" s="1268"/>
      <c r="S3347" s="1268"/>
      <c r="T3347" s="1268"/>
      <c r="U3347" s="1268"/>
      <c r="V3347" s="1268"/>
      <c r="W3347" s="989"/>
      <c r="X3347" s="1251"/>
      <c r="AJ3347" s="1298"/>
      <c r="AL3347" s="20"/>
    </row>
    <row r="3348" spans="1:38" s="1292" customFormat="1" ht="17.25" customHeight="1">
      <c r="A3348" s="1704">
        <f>IF(G3320="",0,1)</f>
        <v>0</v>
      </c>
      <c r="B3348" s="1629"/>
      <c r="C3348" s="1283"/>
      <c r="D3348" s="677"/>
      <c r="E3348" s="1474" t="str">
        <f t="shared" si="317"/>
        <v/>
      </c>
      <c r="F3348" s="1789"/>
      <c r="G3348" s="779"/>
      <c r="H3348" s="779"/>
      <c r="I3348" s="779"/>
      <c r="J3348" s="779"/>
      <c r="K3348" s="779"/>
      <c r="L3348" s="779"/>
      <c r="M3348" s="779"/>
      <c r="N3348" s="779"/>
      <c r="O3348" s="779"/>
      <c r="P3348" s="779"/>
      <c r="Q3348" s="779"/>
      <c r="R3348" s="779"/>
      <c r="S3348" s="779"/>
      <c r="T3348" s="779"/>
      <c r="U3348" s="2167"/>
      <c r="V3348" s="2167"/>
      <c r="W3348" s="989"/>
    </row>
    <row r="3349" spans="1:38" s="1292" customFormat="1" ht="21.75" customHeight="1" thickBot="1">
      <c r="A3349" s="1704">
        <f>IF(G3320="",0,1)</f>
        <v>0</v>
      </c>
      <c r="B3349" s="1629"/>
      <c r="C3349" s="1283"/>
      <c r="D3349" s="677"/>
      <c r="E3349" s="1474" t="str">
        <f t="shared" si="317"/>
        <v/>
      </c>
      <c r="F3349" s="1789"/>
      <c r="G3349" s="777" t="str">
        <f>CONCATENATE(G3320, G$40)</f>
        <v>: Recommandations spécifiques d'investissement</v>
      </c>
      <c r="H3349" s="777"/>
      <c r="I3349" s="777"/>
      <c r="J3349" s="777"/>
      <c r="K3349" s="777"/>
      <c r="L3349" s="777"/>
      <c r="M3349" s="777"/>
      <c r="N3349" s="777"/>
      <c r="O3349" s="777"/>
      <c r="P3349" s="777"/>
      <c r="Q3349" s="777"/>
      <c r="R3349" s="777"/>
      <c r="S3349" s="777"/>
      <c r="T3349" s="777"/>
      <c r="U3349" s="1410"/>
      <c r="V3349" s="1410"/>
      <c r="W3349" s="1410"/>
      <c r="X3349" s="1410"/>
    </row>
    <row r="3350" spans="1:38" s="1292" customFormat="1" ht="21.75" customHeight="1">
      <c r="A3350" s="1704">
        <f>IF(G3320="",0,1)</f>
        <v>0</v>
      </c>
      <c r="B3350" s="1629"/>
      <c r="C3350" s="1283"/>
      <c r="D3350" s="677"/>
      <c r="E3350" s="1474" t="str">
        <f t="shared" si="317"/>
        <v/>
      </c>
      <c r="F3350" s="1789"/>
      <c r="G3350" s="779"/>
      <c r="H3350" s="779"/>
      <c r="I3350" s="779"/>
      <c r="J3350" s="779"/>
      <c r="K3350" s="779"/>
      <c r="L3350" s="779"/>
      <c r="M3350" s="779"/>
      <c r="N3350" s="779"/>
      <c r="O3350" s="779"/>
      <c r="P3350" s="779"/>
      <c r="Q3350" s="779"/>
      <c r="R3350" s="779"/>
      <c r="S3350" s="779"/>
      <c r="T3350" s="779"/>
      <c r="U3350" s="1423"/>
      <c r="V3350" s="1423"/>
      <c r="W3350" s="1423"/>
      <c r="AG3350" s="1292" t="s">
        <v>242</v>
      </c>
      <c r="AI3350" s="1292" t="s">
        <v>872</v>
      </c>
    </row>
    <row r="3351" spans="1:38" s="1292" customFormat="1" ht="16" customHeight="1">
      <c r="A3351" s="1704">
        <f>IF(G3320="",0,1)</f>
        <v>0</v>
      </c>
      <c r="B3351" s="1629"/>
      <c r="C3351" s="1283"/>
      <c r="D3351" s="677"/>
      <c r="E3351" s="1474" t="str">
        <f t="shared" si="317"/>
        <v/>
      </c>
      <c r="F3351" s="1789"/>
      <c r="G3351" s="1309" t="str">
        <f>G$96</f>
        <v>Elément</v>
      </c>
      <c r="H3351" s="1309"/>
      <c r="I3351" s="1309"/>
      <c r="J3351" s="1309"/>
      <c r="K3351" s="1309" t="str">
        <f>K$96</f>
        <v>Mesure</v>
      </c>
      <c r="L3351" s="1309"/>
      <c r="M3351" s="1309"/>
      <c r="N3351" s="1309"/>
      <c r="O3351" s="1309"/>
      <c r="P3351" s="1309"/>
      <c r="Q3351" s="1309"/>
      <c r="R3351" s="1309" t="str">
        <f>R$96</f>
        <v>Réalisation</v>
      </c>
      <c r="S3351" s="1310" t="str">
        <f>S$96</f>
        <v>Economie</v>
      </c>
      <c r="T3351" s="1310"/>
      <c r="U3351" s="2180" t="s">
        <v>74</v>
      </c>
      <c r="V3351" s="2180"/>
      <c r="W3351" s="2180"/>
      <c r="X3351" s="1310" t="str">
        <f>X$96</f>
        <v>Economies</v>
      </c>
      <c r="AA3351" s="101" t="s">
        <v>903</v>
      </c>
      <c r="AD3351" s="101" t="s">
        <v>902</v>
      </c>
      <c r="AG3351" s="101" t="s">
        <v>532</v>
      </c>
      <c r="AI3351" s="101" t="s">
        <v>902</v>
      </c>
    </row>
    <row r="3352" spans="1:38" s="1292" customFormat="1" ht="16" customHeight="1">
      <c r="A3352" s="1704">
        <f>IF(G3320="",0,1)</f>
        <v>0</v>
      </c>
      <c r="B3352" s="1629"/>
      <c r="C3352" s="1283"/>
      <c r="D3352" s="677"/>
      <c r="E3352" s="1474" t="str">
        <f t="shared" si="317"/>
        <v/>
      </c>
      <c r="F3352" s="1789"/>
      <c r="G3352" s="1311"/>
      <c r="H3352" s="1311"/>
      <c r="I3352" s="1311"/>
      <c r="J3352" s="1311"/>
      <c r="K3352" s="1311"/>
      <c r="L3352" s="1311"/>
      <c r="M3352" s="1311"/>
      <c r="N3352" s="1311"/>
      <c r="O3352" s="1311"/>
      <c r="P3352" s="1311"/>
      <c r="Q3352" s="1311"/>
      <c r="R3352" s="1311"/>
      <c r="S3352" s="1312" t="str">
        <f>S$97</f>
        <v>calculée</v>
      </c>
      <c r="T3352" s="1312"/>
      <c r="U3352" s="1312"/>
      <c r="V3352" s="1312"/>
      <c r="W3352" s="1312"/>
      <c r="X3352" s="1312" t="str">
        <f>X$97</f>
        <v>des mesures</v>
      </c>
      <c r="Z3352" s="2165" t="s">
        <v>594</v>
      </c>
      <c r="AA3352" s="2165" t="str">
        <f>$R$40</f>
        <v>d'ici à 4 ans</v>
      </c>
      <c r="AB3352" s="2165" t="str">
        <f>$R$41</f>
        <v>d'ici à 8 ans</v>
      </c>
      <c r="AD3352" s="2165" t="str">
        <f>$R$40</f>
        <v>d'ici à 4 ans</v>
      </c>
      <c r="AE3352" s="2165" t="str">
        <f>$R$41</f>
        <v>d'ici à 8 ans</v>
      </c>
      <c r="AG3352" s="2165" t="str">
        <f>$R$40</f>
        <v>d'ici à 4 ans</v>
      </c>
      <c r="AH3352" s="2165" t="str">
        <f>$R$41</f>
        <v>d'ici à 8 ans</v>
      </c>
      <c r="AI3352" s="2165" t="str">
        <f>$R$40</f>
        <v>d'ici à 4 ans</v>
      </c>
      <c r="AJ3352" s="2165" t="str">
        <f>$R$41</f>
        <v>d'ici à 8 ans</v>
      </c>
    </row>
    <row r="3353" spans="1:38" s="1292" customFormat="1" ht="16" customHeight="1">
      <c r="A3353" s="1704">
        <f>IF(G3320="",0,1)</f>
        <v>0</v>
      </c>
      <c r="B3353" s="1629"/>
      <c r="C3353" s="1283"/>
      <c r="D3353" s="677"/>
      <c r="E3353" s="1474" t="str">
        <f t="shared" ref="E3353:E3384" si="318">IF((SUM(A3353:C3353))&gt;0,G$42,"")</f>
        <v/>
      </c>
      <c r="F3353" s="1789"/>
      <c r="G3353" s="1311"/>
      <c r="H3353" s="1311"/>
      <c r="I3353" s="1311"/>
      <c r="J3353" s="1311"/>
      <c r="K3353" s="1311"/>
      <c r="L3353" s="1311"/>
      <c r="M3353" s="1311"/>
      <c r="N3353" s="1311"/>
      <c r="O3353" s="1311"/>
      <c r="P3353" s="1311"/>
      <c r="Q3353" s="1311"/>
      <c r="R3353" s="1311"/>
      <c r="S3353" s="1312"/>
      <c r="T3353" s="1312"/>
      <c r="U3353" s="1312"/>
      <c r="V3353" s="1312"/>
      <c r="W3353" s="1312"/>
      <c r="X3353" s="1312" t="str">
        <f>X$98</f>
        <v>choisies</v>
      </c>
      <c r="Z3353" s="2165"/>
      <c r="AA3353" s="2165"/>
      <c r="AB3353" s="2165"/>
      <c r="AD3353" s="2165"/>
      <c r="AE3353" s="2165"/>
      <c r="AG3353" s="2165"/>
      <c r="AH3353" s="2165"/>
      <c r="AI3353" s="2165"/>
      <c r="AJ3353" s="2165"/>
    </row>
    <row r="3354" spans="1:38" s="1292" customFormat="1" ht="16" customHeight="1">
      <c r="A3354" s="1704">
        <f>IF(G3320="",0,1)</f>
        <v>0</v>
      </c>
      <c r="B3354" s="1629"/>
      <c r="C3354" s="1283"/>
      <c r="D3354" s="677"/>
      <c r="E3354" s="1474" t="str">
        <f t="shared" si="318"/>
        <v/>
      </c>
      <c r="F3354" s="1789"/>
      <c r="G3354" s="1313"/>
      <c r="H3354" s="1313"/>
      <c r="I3354" s="1313"/>
      <c r="J3354" s="1313"/>
      <c r="K3354" s="1313"/>
      <c r="L3354" s="1313"/>
      <c r="M3354" s="1313"/>
      <c r="N3354" s="1313"/>
      <c r="O3354" s="1313"/>
      <c r="P3354" s="1313"/>
      <c r="Q3354" s="1313"/>
      <c r="R3354" s="1313"/>
      <c r="S3354" s="1314" t="s">
        <v>5</v>
      </c>
      <c r="T3354" s="1314"/>
      <c r="U3354" s="2181" t="str">
        <f>U$99</f>
        <v>[oui/non]</v>
      </c>
      <c r="V3354" s="2181"/>
      <c r="W3354" s="2181"/>
      <c r="X3354" s="1314" t="s">
        <v>5</v>
      </c>
      <c r="Z3354" s="2165"/>
      <c r="AA3354" s="2165"/>
      <c r="AB3354" s="2165"/>
      <c r="AD3354" s="2165"/>
      <c r="AE3354" s="2165"/>
      <c r="AG3354" s="2165"/>
      <c r="AH3354" s="2165"/>
      <c r="AI3354" s="2165"/>
      <c r="AJ3354" s="2165"/>
    </row>
    <row r="3355" spans="1:38" s="1292" customFormat="1" ht="16" customHeight="1">
      <c r="A3355" s="1704">
        <f>IF(G3320="",0,1)</f>
        <v>0</v>
      </c>
      <c r="B3355" s="1629"/>
      <c r="C3355" s="1283"/>
      <c r="D3355" s="677"/>
      <c r="E3355" s="1474" t="str">
        <f t="shared" si="318"/>
        <v/>
      </c>
      <c r="F3355" s="1789"/>
      <c r="G3355" s="1311"/>
      <c r="H3355" s="1311"/>
      <c r="I3355" s="1311"/>
      <c r="J3355" s="1311"/>
      <c r="K3355" s="1311"/>
      <c r="L3355" s="1311"/>
      <c r="M3355" s="1311"/>
      <c r="N3355" s="1311"/>
      <c r="O3355" s="1311"/>
      <c r="P3355" s="1311"/>
      <c r="Q3355" s="1311"/>
      <c r="R3355" s="1311"/>
      <c r="T3355" s="1312"/>
      <c r="U3355" s="1312"/>
      <c r="V3355" s="1312"/>
      <c r="Z3355" s="2165"/>
      <c r="AA3355" s="2165"/>
      <c r="AB3355" s="2165"/>
      <c r="AD3355" s="2165"/>
      <c r="AE3355" s="2165"/>
      <c r="AG3355" s="2165"/>
      <c r="AH3355" s="2165"/>
      <c r="AI3355" s="2165"/>
      <c r="AJ3355" s="2165"/>
    </row>
    <row r="3356" spans="1:38" s="1292" customFormat="1" ht="12" customHeight="1">
      <c r="A3356" s="1704">
        <f>IF(G3320="",0,1)</f>
        <v>0</v>
      </c>
      <c r="B3356" s="1629"/>
      <c r="C3356" s="1283"/>
      <c r="D3356" s="677"/>
      <c r="E3356" s="1474" t="str">
        <f t="shared" si="318"/>
        <v/>
      </c>
      <c r="F3356" s="1789"/>
      <c r="G3356" s="1315"/>
      <c r="H3356" s="1315"/>
      <c r="I3356" s="1315"/>
      <c r="J3356" s="1315"/>
      <c r="K3356" s="1315"/>
      <c r="L3356" s="1315"/>
      <c r="M3356" s="1315"/>
      <c r="N3356" s="1315"/>
      <c r="O3356" s="1315"/>
      <c r="P3356" s="1315"/>
      <c r="Q3356" s="1315"/>
      <c r="R3356" s="1315"/>
      <c r="S3356" s="1315"/>
      <c r="T3356" s="1315"/>
      <c r="U3356" s="1312"/>
      <c r="V3356" s="1315"/>
      <c r="W3356" s="1315"/>
      <c r="X3356" s="1315"/>
      <c r="Z3356" s="2165"/>
      <c r="AA3356" s="2165"/>
      <c r="AB3356" s="2165"/>
      <c r="AD3356" s="2165"/>
      <c r="AE3356" s="2165"/>
      <c r="AG3356" s="2165"/>
      <c r="AH3356" s="2165"/>
      <c r="AI3356" s="2165"/>
      <c r="AJ3356" s="2165"/>
    </row>
    <row r="3357" spans="1:38" s="737" customFormat="1" ht="17" customHeight="1">
      <c r="A3357" s="1704">
        <f>IF(G3320="",0,1)</f>
        <v>0</v>
      </c>
      <c r="B3357" s="1655"/>
      <c r="C3357" s="1283"/>
      <c r="D3357" s="1561"/>
      <c r="E3357" s="1474" t="str">
        <f t="shared" si="318"/>
        <v/>
      </c>
      <c r="F3357" s="1789"/>
      <c r="G3357" s="1316"/>
      <c r="H3357" s="1317" t="str">
        <f>H$102</f>
        <v>Ecran thermique</v>
      </c>
      <c r="I3357" s="1317"/>
      <c r="J3357" s="1317"/>
      <c r="K3357" s="2173" t="str">
        <f>AF3320</f>
        <v/>
      </c>
      <c r="L3357" s="2173"/>
      <c r="M3357" s="2173"/>
      <c r="N3357" s="2173"/>
      <c r="O3357" s="2173"/>
      <c r="P3357" s="2173"/>
      <c r="Q3357" s="2173"/>
      <c r="R3357" s="1318" t="str">
        <f>IF(S3357=0,"",IF(BC3320=Q$40,R$40,R$41))</f>
        <v>d'ici à 8 ans</v>
      </c>
      <c r="S3357" s="1319" t="str">
        <f>AT3320</f>
        <v/>
      </c>
      <c r="T3357" s="1319"/>
      <c r="U3357" s="1319"/>
      <c r="V3357" s="527"/>
      <c r="W3357" s="1320"/>
      <c r="X3357" s="1319" t="str">
        <f>IF(V3357=V$41,0,S3357)</f>
        <v/>
      </c>
      <c r="Z3357" s="1321">
        <f>IF(S3357=0,1,IF(V3357=V$41,2,3))</f>
        <v>3</v>
      </c>
      <c r="AA3357" s="1322">
        <f>IF(R3357=AA3352,S3357,0)</f>
        <v>0</v>
      </c>
      <c r="AB3357" s="1322" t="str">
        <f>IF(R3357=AB3352,S3357,0)</f>
        <v/>
      </c>
      <c r="AC3357" s="1292"/>
      <c r="AD3357" s="1322">
        <f>IF(R3357=AD3352,X3357,0)</f>
        <v>0</v>
      </c>
      <c r="AE3357" s="1322" t="str">
        <f>IF(R3357=AE3352,X3357,0)</f>
        <v/>
      </c>
      <c r="AF3357" s="40"/>
      <c r="AG3357" s="1322">
        <f>AD3357</f>
        <v>0</v>
      </c>
      <c r="AH3357" s="1562" t="str">
        <f>AE3357</f>
        <v/>
      </c>
      <c r="AI3357" s="1563">
        <f>IF(W3357=AI3352,AC3357,0)</f>
        <v>0</v>
      </c>
      <c r="AJ3357" s="1563">
        <f>IF(W3357=AJ3352,AC3357,0)</f>
        <v>0</v>
      </c>
      <c r="AK3357" s="40"/>
      <c r="AL3357" s="40"/>
    </row>
    <row r="3358" spans="1:38" s="737" customFormat="1" ht="47" customHeight="1">
      <c r="A3358" s="1704">
        <f>IF(G3320="",0,1)</f>
        <v>0</v>
      </c>
      <c r="B3358" s="1655"/>
      <c r="C3358" s="1283"/>
      <c r="D3358" s="1561"/>
      <c r="E3358" s="1474" t="str">
        <f t="shared" si="318"/>
        <v/>
      </c>
      <c r="F3358" s="1789"/>
      <c r="G3358" s="1323"/>
      <c r="H3358" s="1324"/>
      <c r="I3358" s="1324"/>
      <c r="J3358" s="1324"/>
      <c r="K3358" s="2174"/>
      <c r="L3358" s="2174"/>
      <c r="M3358" s="2174"/>
      <c r="N3358" s="2174"/>
      <c r="O3358" s="2174"/>
      <c r="P3358" s="2174"/>
      <c r="Q3358" s="2174"/>
      <c r="R3358" s="1325"/>
      <c r="S3358" s="1326"/>
      <c r="T3358" s="1326"/>
      <c r="U3358" s="1326"/>
      <c r="V3358" s="1326"/>
      <c r="W3358" s="1326"/>
      <c r="X3358" s="1326"/>
      <c r="AC3358" s="1292"/>
      <c r="AF3358" s="40"/>
      <c r="AI3358" s="1443"/>
      <c r="AJ3358" s="1443"/>
      <c r="AK3358" s="40"/>
      <c r="AL3358" s="40"/>
    </row>
    <row r="3359" spans="1:38" s="737" customFormat="1" ht="17" customHeight="1">
      <c r="A3359" s="1704">
        <f>IF(G3320="",0,1)</f>
        <v>0</v>
      </c>
      <c r="B3359" s="1655"/>
      <c r="C3359" s="1283"/>
      <c r="D3359" s="1561"/>
      <c r="E3359" s="1474" t="str">
        <f t="shared" si="318"/>
        <v/>
      </c>
      <c r="F3359" s="1789"/>
      <c r="G3359" s="1316"/>
      <c r="H3359" s="1317" t="str">
        <f>H$104</f>
        <v>Toit</v>
      </c>
      <c r="I3359" s="1317"/>
      <c r="J3359" s="1317"/>
      <c r="K3359" s="2173" t="str">
        <f>AG3320</f>
        <v/>
      </c>
      <c r="L3359" s="2173"/>
      <c r="M3359" s="2173"/>
      <c r="N3359" s="2173"/>
      <c r="O3359" s="2173"/>
      <c r="P3359" s="2173"/>
      <c r="Q3359" s="2173"/>
      <c r="R3359" s="1318" t="str">
        <f>IF(S3359=0,"",IF(BD3320=Q$40,R$40,R$41))</f>
        <v>d'ici à 8 ans</v>
      </c>
      <c r="S3359" s="1327" t="str">
        <f>AU3320</f>
        <v/>
      </c>
      <c r="T3359" s="1327"/>
      <c r="U3359" s="1327"/>
      <c r="V3359" s="527"/>
      <c r="W3359" s="1320"/>
      <c r="X3359" s="1319" t="str">
        <f>IF(V3359=V$41,0,S3359)</f>
        <v/>
      </c>
      <c r="Z3359" s="1328">
        <f>IF(S3359=0,1,IF(V3359=V$41,2,3))</f>
        <v>3</v>
      </c>
      <c r="AA3359" s="1322">
        <f>IF(R3359=AA3352,S3359,0)</f>
        <v>0</v>
      </c>
      <c r="AB3359" s="1322" t="str">
        <f>IF(R3359=AB3352,S3359,0)</f>
        <v/>
      </c>
      <c r="AC3359" s="1292"/>
      <c r="AD3359" s="1322">
        <f>IF(R3359=AD3352,X3359,0)</f>
        <v>0</v>
      </c>
      <c r="AE3359" s="1322" t="str">
        <f>IF(R3359=AE3352,X3359,0)</f>
        <v/>
      </c>
      <c r="AF3359" s="40"/>
      <c r="AG3359" s="1322">
        <f>AD3359</f>
        <v>0</v>
      </c>
      <c r="AH3359" s="1562" t="str">
        <f>AE3359</f>
        <v/>
      </c>
      <c r="AI3359" s="1563">
        <f>IF(W3359=AI3352,AC3359,0)</f>
        <v>0</v>
      </c>
      <c r="AJ3359" s="1563">
        <f>IF(W3359=AJ3352,AC3359,0)</f>
        <v>0</v>
      </c>
      <c r="AK3359" s="40"/>
      <c r="AL3359" s="40"/>
    </row>
    <row r="3360" spans="1:38" s="737" customFormat="1" ht="92" customHeight="1">
      <c r="A3360" s="1704">
        <f>IF(G3320="",0,1)</f>
        <v>0</v>
      </c>
      <c r="B3360" s="1655"/>
      <c r="C3360" s="1283"/>
      <c r="D3360" s="1561"/>
      <c r="E3360" s="1474" t="str">
        <f t="shared" si="318"/>
        <v/>
      </c>
      <c r="F3360" s="1789"/>
      <c r="G3360" s="1323"/>
      <c r="H3360" s="1324"/>
      <c r="I3360" s="1324"/>
      <c r="J3360" s="1324"/>
      <c r="K3360" s="2174"/>
      <c r="L3360" s="2174"/>
      <c r="M3360" s="2174"/>
      <c r="N3360" s="2174"/>
      <c r="O3360" s="2174"/>
      <c r="P3360" s="2174"/>
      <c r="Q3360" s="2174"/>
      <c r="R3360" s="1325"/>
      <c r="S3360" s="1326"/>
      <c r="T3360" s="1326"/>
      <c r="U3360" s="1326"/>
      <c r="V3360" s="1326"/>
      <c r="W3360" s="1326"/>
      <c r="X3360" s="1326"/>
      <c r="AC3360" s="1292"/>
      <c r="AF3360" s="40"/>
      <c r="AI3360" s="1443"/>
      <c r="AJ3360" s="1443"/>
      <c r="AK3360" s="40"/>
      <c r="AL3360" s="40"/>
    </row>
    <row r="3361" spans="1:38" s="737" customFormat="1" ht="17" customHeight="1">
      <c r="A3361" s="1704">
        <f>IF(G3320="",0,1)</f>
        <v>0</v>
      </c>
      <c r="B3361" s="1655"/>
      <c r="C3361" s="1283"/>
      <c r="D3361" s="1561"/>
      <c r="E3361" s="1474" t="str">
        <f t="shared" si="318"/>
        <v/>
      </c>
      <c r="F3361" s="1789"/>
      <c r="G3361" s="1316"/>
      <c r="H3361" s="1317" t="str">
        <f>H$106</f>
        <v>Parois latérales et pignons</v>
      </c>
      <c r="I3361" s="1317"/>
      <c r="J3361" s="1317"/>
      <c r="K3361" s="2173" t="str">
        <f>AH3320</f>
        <v/>
      </c>
      <c r="L3361" s="2173"/>
      <c r="M3361" s="2173"/>
      <c r="N3361" s="2173"/>
      <c r="O3361" s="2173"/>
      <c r="P3361" s="2173"/>
      <c r="Q3361" s="2173"/>
      <c r="R3361" s="1318" t="str">
        <f>IF(S3361=0,"",IF(BE3320=Q$40,R$40,R$41))</f>
        <v>d'ici à 8 ans</v>
      </c>
      <c r="S3361" s="1327" t="str">
        <f>AV3320</f>
        <v/>
      </c>
      <c r="T3361" s="1327"/>
      <c r="U3361" s="1327"/>
      <c r="V3361" s="527"/>
      <c r="W3361" s="1320"/>
      <c r="X3361" s="1319" t="str">
        <f>IF(V3361=V$41,0,S3361)</f>
        <v/>
      </c>
      <c r="Z3361" s="1328">
        <f>IF(S3361=0,1,IF(V3361=V$41,2,3))</f>
        <v>3</v>
      </c>
      <c r="AA3361" s="1322">
        <f>IF(R3361=AA3352,S3361,0)</f>
        <v>0</v>
      </c>
      <c r="AB3361" s="1322" t="str">
        <f>IF(R3361=AB3352,S3361,0)</f>
        <v/>
      </c>
      <c r="AC3361" s="1292"/>
      <c r="AD3361" s="1322">
        <f>IF(R3361=AD3352,X3361,0)</f>
        <v>0</v>
      </c>
      <c r="AE3361" s="1322" t="str">
        <f>IF(R3361=AE3352,X3361,0)</f>
        <v/>
      </c>
      <c r="AF3361" s="40"/>
      <c r="AG3361" s="1322">
        <f>AD3361</f>
        <v>0</v>
      </c>
      <c r="AH3361" s="1562" t="str">
        <f>AE3361</f>
        <v/>
      </c>
      <c r="AI3361" s="1563">
        <f>IF(W3361=AI3352,AC3361,0)</f>
        <v>0</v>
      </c>
      <c r="AJ3361" s="1563">
        <f>IF(W3361=AJ3352,AC3361,0)</f>
        <v>0</v>
      </c>
      <c r="AK3361" s="40"/>
      <c r="AL3361" s="40"/>
    </row>
    <row r="3362" spans="1:38" s="737" customFormat="1" ht="34" customHeight="1">
      <c r="A3362" s="1704">
        <f>IF(G3320="",0,1)</f>
        <v>0</v>
      </c>
      <c r="B3362" s="1655"/>
      <c r="C3362" s="1283"/>
      <c r="D3362" s="1561"/>
      <c r="E3362" s="1474" t="str">
        <f t="shared" si="318"/>
        <v/>
      </c>
      <c r="F3362" s="1789"/>
      <c r="G3362" s="1323"/>
      <c r="H3362" s="1324"/>
      <c r="I3362" s="1324"/>
      <c r="J3362" s="1324"/>
      <c r="K3362" s="2174"/>
      <c r="L3362" s="2174"/>
      <c r="M3362" s="2174"/>
      <c r="N3362" s="2174"/>
      <c r="O3362" s="2174"/>
      <c r="P3362" s="2174"/>
      <c r="Q3362" s="2174"/>
      <c r="R3362" s="1325"/>
      <c r="S3362" s="1326"/>
      <c r="T3362" s="1326"/>
      <c r="U3362" s="1326"/>
      <c r="V3362" s="1326"/>
      <c r="W3362" s="1326"/>
      <c r="X3362" s="1326"/>
      <c r="AC3362" s="1292"/>
      <c r="AI3362" s="1443"/>
      <c r="AJ3362" s="1443"/>
      <c r="AK3362" s="40"/>
      <c r="AL3362" s="40"/>
    </row>
    <row r="3363" spans="1:38" s="737" customFormat="1" ht="17" customHeight="1">
      <c r="A3363" s="1704">
        <f>IF(G3320="",0,1)</f>
        <v>0</v>
      </c>
      <c r="B3363" s="1655"/>
      <c r="C3363" s="1283"/>
      <c r="D3363" s="1561"/>
      <c r="E3363" s="1474" t="str">
        <f t="shared" si="318"/>
        <v/>
      </c>
      <c r="F3363" s="1789"/>
      <c r="G3363" s="1316"/>
      <c r="H3363" s="1317" t="str">
        <f>H$108</f>
        <v>Etanchéité</v>
      </c>
      <c r="I3363" s="1317"/>
      <c r="J3363" s="1317"/>
      <c r="K3363" s="2173" t="str">
        <f>AI3320</f>
        <v/>
      </c>
      <c r="L3363" s="2173"/>
      <c r="M3363" s="2173"/>
      <c r="N3363" s="2173"/>
      <c r="O3363" s="2173"/>
      <c r="P3363" s="2173"/>
      <c r="Q3363" s="2173"/>
      <c r="R3363" s="1318" t="str">
        <f>IF(S3363=0,"",IF(BF3320=Q$40,R$40,R$41))</f>
        <v>d'ici à 8 ans</v>
      </c>
      <c r="S3363" s="1327" t="str">
        <f>AW3320</f>
        <v/>
      </c>
      <c r="T3363" s="1327"/>
      <c r="U3363" s="1327"/>
      <c r="V3363" s="527"/>
      <c r="W3363" s="1320"/>
      <c r="X3363" s="1319" t="str">
        <f>IF(V3363=V$41,0,S3363)</f>
        <v/>
      </c>
      <c r="Z3363" s="1328">
        <f>IF(S3363=0,1,IF(V3363=V$41,2,3))</f>
        <v>3</v>
      </c>
      <c r="AA3363" s="1322">
        <f>IF(R3363=AA3352,S3363,0)</f>
        <v>0</v>
      </c>
      <c r="AB3363" s="1322" t="str">
        <f>IF(R3363=AB3352,S3363,0)</f>
        <v/>
      </c>
      <c r="AC3363" s="1292"/>
      <c r="AD3363" s="1322">
        <f>IF(R3363=AD3352,X3363,0)</f>
        <v>0</v>
      </c>
      <c r="AE3363" s="1322" t="str">
        <f>IF(R3363=AE3352,X3363,0)</f>
        <v/>
      </c>
      <c r="AF3363" s="40"/>
      <c r="AG3363" s="1322">
        <f>AD3363</f>
        <v>0</v>
      </c>
      <c r="AH3363" s="1562" t="str">
        <f>AE3363</f>
        <v/>
      </c>
      <c r="AI3363" s="1563">
        <f>IF(W3363=AI3352,AC3363,0)</f>
        <v>0</v>
      </c>
      <c r="AJ3363" s="1563">
        <f>IF(W3363=AJ3352,AC3363,0)</f>
        <v>0</v>
      </c>
      <c r="AK3363" s="40"/>
      <c r="AL3363" s="40"/>
    </row>
    <row r="3364" spans="1:38" s="737" customFormat="1" ht="47" customHeight="1">
      <c r="A3364" s="1704">
        <f>IF(G3320="",0,1)</f>
        <v>0</v>
      </c>
      <c r="B3364" s="1655"/>
      <c r="C3364" s="1283"/>
      <c r="D3364" s="1561"/>
      <c r="E3364" s="1474" t="str">
        <f t="shared" si="318"/>
        <v/>
      </c>
      <c r="F3364" s="1789"/>
      <c r="G3364" s="1323"/>
      <c r="H3364" s="1324"/>
      <c r="I3364" s="1324"/>
      <c r="J3364" s="1324"/>
      <c r="K3364" s="2174"/>
      <c r="L3364" s="2174"/>
      <c r="M3364" s="2174"/>
      <c r="N3364" s="2174"/>
      <c r="O3364" s="2174"/>
      <c r="P3364" s="2174"/>
      <c r="Q3364" s="2174"/>
      <c r="R3364" s="1325"/>
      <c r="S3364" s="1326"/>
      <c r="T3364" s="1326"/>
      <c r="U3364" s="1326"/>
      <c r="V3364" s="1326"/>
      <c r="W3364" s="1326"/>
      <c r="X3364" s="1326"/>
      <c r="AC3364" s="1292"/>
      <c r="AE3364" s="40"/>
      <c r="AF3364" s="40"/>
      <c r="AH3364" s="40"/>
      <c r="AI3364" s="1443"/>
      <c r="AJ3364" s="44"/>
      <c r="AK3364" s="40"/>
      <c r="AL3364" s="40"/>
    </row>
    <row r="3365" spans="1:38" s="737" customFormat="1" ht="17" customHeight="1">
      <c r="A3365" s="1704">
        <f>IF(G3320="",0,1)</f>
        <v>0</v>
      </c>
      <c r="B3365" s="1655"/>
      <c r="C3365" s="1283"/>
      <c r="D3365" s="1561"/>
      <c r="E3365" s="1474" t="str">
        <f t="shared" si="318"/>
        <v/>
      </c>
      <c r="F3365" s="1789"/>
      <c r="G3365" s="1316"/>
      <c r="H3365" s="1317" t="str">
        <f>H$110</f>
        <v>Gestion du climat</v>
      </c>
      <c r="I3365" s="1317"/>
      <c r="J3365" s="1317"/>
      <c r="K3365" s="2173" t="str">
        <f>AJ3320</f>
        <v/>
      </c>
      <c r="L3365" s="2173"/>
      <c r="M3365" s="2173"/>
      <c r="N3365" s="2173"/>
      <c r="O3365" s="2173"/>
      <c r="P3365" s="2173"/>
      <c r="Q3365" s="2173"/>
      <c r="R3365" s="1318" t="str">
        <f>IF(S3365=0,"",IF(BG3320=Q$40,R$40,R$41))</f>
        <v>d'ici à 8 ans</v>
      </c>
      <c r="S3365" s="1327" t="str">
        <f>AX3320</f>
        <v/>
      </c>
      <c r="T3365" s="1327"/>
      <c r="U3365" s="1327"/>
      <c r="V3365" s="527"/>
      <c r="W3365" s="1320"/>
      <c r="X3365" s="1319" t="str">
        <f>IF(V3365=V$41,0,S3365)</f>
        <v/>
      </c>
      <c r="Z3365" s="1328">
        <f>IF(S3365=0,1,IF(V3365=V$41,2,3))</f>
        <v>3</v>
      </c>
      <c r="AA3365" s="1322">
        <f>IF(R3365=AA3352,S3365,0)</f>
        <v>0</v>
      </c>
      <c r="AB3365" s="1322" t="str">
        <f>IF(R3365=AB3352,S3365,0)</f>
        <v/>
      </c>
      <c r="AC3365" s="1292"/>
      <c r="AD3365" s="1322">
        <f>IF(R3365=AD3352,X3365,0)</f>
        <v>0</v>
      </c>
      <c r="AE3365" s="1322" t="str">
        <f>IF(R3365=AE3352,X3365,0)</f>
        <v/>
      </c>
      <c r="AF3365" s="40"/>
      <c r="AG3365" s="1322">
        <f>AD3365</f>
        <v>0</v>
      </c>
      <c r="AH3365" s="1562" t="str">
        <f>AE3365</f>
        <v/>
      </c>
      <c r="AI3365" s="1563">
        <f>IF(W3365=AI3352,AC3365,0)</f>
        <v>0</v>
      </c>
      <c r="AJ3365" s="1563">
        <f>IF(W3365=AJ3352,AC3365,0)</f>
        <v>0</v>
      </c>
      <c r="AK3365" s="40"/>
      <c r="AL3365" s="40"/>
    </row>
    <row r="3366" spans="1:38" s="737" customFormat="1" ht="24" customHeight="1">
      <c r="A3366" s="1704">
        <f>IF(G3320="",0,1)</f>
        <v>0</v>
      </c>
      <c r="B3366" s="1655"/>
      <c r="C3366" s="1283"/>
      <c r="D3366" s="1561"/>
      <c r="E3366" s="1474" t="str">
        <f t="shared" si="318"/>
        <v/>
      </c>
      <c r="F3366" s="1789"/>
      <c r="G3366" s="1323"/>
      <c r="H3366" s="1324"/>
      <c r="I3366" s="1324"/>
      <c r="J3366" s="1324"/>
      <c r="K3366" s="2174"/>
      <c r="L3366" s="2174"/>
      <c r="M3366" s="2174"/>
      <c r="N3366" s="2174"/>
      <c r="O3366" s="2174"/>
      <c r="P3366" s="2174"/>
      <c r="Q3366" s="2174"/>
      <c r="R3366" s="1325"/>
      <c r="S3366" s="1326"/>
      <c r="T3366" s="1326"/>
      <c r="U3366" s="1326"/>
      <c r="V3366" s="1326"/>
      <c r="W3366" s="1326"/>
      <c r="X3366" s="1326"/>
      <c r="AC3366" s="1292"/>
      <c r="AE3366" s="40"/>
      <c r="AF3366" s="40"/>
      <c r="AH3366" s="40"/>
      <c r="AJ3366" s="40"/>
      <c r="AK3366" s="40"/>
      <c r="AL3366" s="40"/>
    </row>
    <row r="3367" spans="1:38" s="737" customFormat="1" ht="17" customHeight="1">
      <c r="A3367" s="1704">
        <f>IF(G3320="",0,1)</f>
        <v>0</v>
      </c>
      <c r="B3367" s="1655"/>
      <c r="C3367" s="1283"/>
      <c r="D3367" s="1561"/>
      <c r="E3367" s="1474" t="str">
        <f t="shared" si="318"/>
        <v/>
      </c>
      <c r="F3367" s="1789"/>
      <c r="G3367" s="1316"/>
      <c r="H3367" s="1317" t="str">
        <f>H$112</f>
        <v>Isolation des conduites</v>
      </c>
      <c r="I3367" s="1317"/>
      <c r="J3367" s="1317"/>
      <c r="K3367" s="2173" t="str">
        <f>AK3320</f>
        <v/>
      </c>
      <c r="L3367" s="2173"/>
      <c r="M3367" s="2173"/>
      <c r="N3367" s="2173"/>
      <c r="O3367" s="2173"/>
      <c r="P3367" s="2173"/>
      <c r="Q3367" s="2173"/>
      <c r="R3367" s="1318" t="str">
        <f>IF(S3367=0,"",IF(BH3320=Q$40,R$40,R$41))</f>
        <v>d'ici à 8 ans</v>
      </c>
      <c r="S3367" s="1327" t="str">
        <f>AY3320</f>
        <v/>
      </c>
      <c r="T3367" s="1327"/>
      <c r="U3367" s="1327"/>
      <c r="V3367" s="527"/>
      <c r="W3367" s="1320"/>
      <c r="X3367" s="1319" t="str">
        <f>IF(V3367=V$41,0,S3367)</f>
        <v/>
      </c>
      <c r="Z3367" s="1328">
        <f>IF(S3367=0,1,IF(V3367=V$41,2,3))</f>
        <v>3</v>
      </c>
      <c r="AA3367" s="1322">
        <f>IF(R3367=AA3352,S3367,0)</f>
        <v>0</v>
      </c>
      <c r="AB3367" s="1322" t="str">
        <f>IF(R3367=AB3352,S3367,0)</f>
        <v/>
      </c>
      <c r="AC3367" s="1292"/>
      <c r="AD3367" s="1322">
        <f>IF(R3367=AD3352,X3367,0)</f>
        <v>0</v>
      </c>
      <c r="AE3367" s="1322" t="str">
        <f>IF(R3367=AE3352,X3367,0)</f>
        <v/>
      </c>
      <c r="AF3367" s="40"/>
      <c r="AH3367" s="40"/>
      <c r="AI3367" s="1322">
        <f>AD3367</f>
        <v>0</v>
      </c>
      <c r="AJ3367" s="1322" t="str">
        <f>AE3367</f>
        <v/>
      </c>
      <c r="AK3367" s="40"/>
      <c r="AL3367" s="40"/>
    </row>
    <row r="3368" spans="1:38" s="737" customFormat="1" ht="15" customHeight="1">
      <c r="A3368" s="1704">
        <f>IF(G3320="",0,1)</f>
        <v>0</v>
      </c>
      <c r="B3368" s="1655"/>
      <c r="C3368" s="1283"/>
      <c r="D3368" s="1561"/>
      <c r="E3368" s="1474" t="str">
        <f t="shared" si="318"/>
        <v/>
      </c>
      <c r="F3368" s="1789"/>
      <c r="G3368" s="1323"/>
      <c r="H3368" s="1324"/>
      <c r="I3368" s="1324"/>
      <c r="J3368" s="1324"/>
      <c r="K3368" s="2174"/>
      <c r="L3368" s="2174"/>
      <c r="M3368" s="2174"/>
      <c r="N3368" s="2174"/>
      <c r="O3368" s="2174"/>
      <c r="P3368" s="2174"/>
      <c r="Q3368" s="2174"/>
      <c r="R3368" s="1325"/>
      <c r="S3368" s="1326"/>
      <c r="T3368" s="1326"/>
      <c r="U3368" s="1326"/>
      <c r="V3368" s="1326"/>
      <c r="W3368" s="1326"/>
      <c r="X3368" s="1326"/>
      <c r="AC3368" s="1292"/>
      <c r="AE3368" s="40"/>
      <c r="AF3368" s="40"/>
      <c r="AH3368" s="40"/>
      <c r="AJ3368" s="40"/>
      <c r="AK3368" s="40"/>
      <c r="AL3368" s="40"/>
    </row>
    <row r="3369" spans="1:38" s="737" customFormat="1" ht="17" customHeight="1">
      <c r="A3369" s="1704">
        <f>IF(G3320="",0,1)</f>
        <v>0</v>
      </c>
      <c r="B3369" s="1655"/>
      <c r="C3369" s="1283"/>
      <c r="D3369" s="1561"/>
      <c r="E3369" s="1474" t="str">
        <f t="shared" si="318"/>
        <v/>
      </c>
      <c r="F3369" s="1789"/>
      <c r="G3369" s="1316"/>
      <c r="H3369" s="1317" t="str">
        <f>H$114</f>
        <v>Isolation du distributeur de chauffage</v>
      </c>
      <c r="I3369" s="1317"/>
      <c r="J3369" s="1317"/>
      <c r="K3369" s="2173" t="str">
        <f>AL3320</f>
        <v/>
      </c>
      <c r="L3369" s="2173"/>
      <c r="M3369" s="2173"/>
      <c r="N3369" s="2173"/>
      <c r="O3369" s="2173"/>
      <c r="P3369" s="2173"/>
      <c r="Q3369" s="2173"/>
      <c r="R3369" s="1318" t="str">
        <f>IF(S3369=0,"",IF(BI3320=Q$40,R$40,R$41))</f>
        <v>d'ici à 8 ans</v>
      </c>
      <c r="S3369" s="1327" t="str">
        <f>AZ3320</f>
        <v/>
      </c>
      <c r="T3369" s="1327"/>
      <c r="U3369" s="1327"/>
      <c r="V3369" s="527"/>
      <c r="W3369" s="1320"/>
      <c r="X3369" s="1319" t="str">
        <f>IF(V3369=V$41,0,S3369)</f>
        <v/>
      </c>
      <c r="Z3369" s="1328">
        <f>IF(S3369=0,1,IF(V3369=V$41,2,3))</f>
        <v>3</v>
      </c>
      <c r="AA3369" s="1322">
        <f>IF(R3369=AA$97,S3369,0)</f>
        <v>0</v>
      </c>
      <c r="AB3369" s="1322" t="str">
        <f>IF(R3369=AB$97,S3369,0)</f>
        <v/>
      </c>
      <c r="AC3369" s="1292"/>
      <c r="AD3369" s="1322">
        <f>IF(R3369=AD$97,X3369,0)</f>
        <v>0</v>
      </c>
      <c r="AE3369" s="1322" t="str">
        <f>IF(R3369=AE$97,X3369,0)</f>
        <v/>
      </c>
      <c r="AF3369" s="40"/>
      <c r="AH3369" s="40"/>
      <c r="AI3369" s="1322">
        <f>AD3369</f>
        <v>0</v>
      </c>
      <c r="AJ3369" s="1322" t="str">
        <f>AE3369</f>
        <v/>
      </c>
      <c r="AK3369" s="40"/>
      <c r="AL3369" s="40"/>
    </row>
    <row r="3370" spans="1:38" s="737" customFormat="1" ht="17" customHeight="1">
      <c r="A3370" s="1704">
        <f>IF(G3320="",0,1)</f>
        <v>0</v>
      </c>
      <c r="B3370" s="1655"/>
      <c r="C3370" s="1283"/>
      <c r="D3370" s="1561"/>
      <c r="E3370" s="1474" t="str">
        <f t="shared" si="318"/>
        <v/>
      </c>
      <c r="F3370" s="1789"/>
      <c r="G3370" s="1323"/>
      <c r="H3370" s="1324"/>
      <c r="I3370" s="1324"/>
      <c r="J3370" s="1324"/>
      <c r="K3370" s="2174"/>
      <c r="L3370" s="2174"/>
      <c r="M3370" s="2174"/>
      <c r="N3370" s="2174"/>
      <c r="O3370" s="2174"/>
      <c r="P3370" s="2174"/>
      <c r="Q3370" s="2174"/>
      <c r="R3370" s="1325"/>
      <c r="S3370" s="1326"/>
      <c r="T3370" s="1326"/>
      <c r="U3370" s="1326"/>
      <c r="V3370" s="1326"/>
      <c r="W3370" s="1326"/>
      <c r="X3370" s="1326"/>
      <c r="AC3370" s="1292"/>
      <c r="AE3370" s="40"/>
      <c r="AF3370" s="40"/>
      <c r="AH3370" s="40"/>
      <c r="AJ3370" s="40"/>
      <c r="AK3370" s="40"/>
      <c r="AL3370" s="40"/>
    </row>
    <row r="3371" spans="1:38" s="1292" customFormat="1" ht="18" customHeight="1">
      <c r="A3371" s="1704">
        <f>IF(G3320="",0,1)</f>
        <v>0</v>
      </c>
      <c r="B3371" s="1629"/>
      <c r="C3371" s="1283"/>
      <c r="D3371" s="1564">
        <f>IF(I3371="",-1,0)</f>
        <v>-1</v>
      </c>
      <c r="E3371" s="1474" t="str">
        <f t="shared" si="318"/>
        <v/>
      </c>
      <c r="F3371" s="1789"/>
      <c r="G3371" s="1329" t="str">
        <f>G$116</f>
        <v>Total</v>
      </c>
      <c r="H3371" s="1329"/>
      <c r="I3371" s="1330"/>
      <c r="J3371" s="1331"/>
      <c r="K3371" s="1332">
        <f>AK3321</f>
        <v>0</v>
      </c>
      <c r="L3371" s="1332"/>
      <c r="M3371" s="1332"/>
      <c r="N3371" s="1332"/>
      <c r="O3371" s="1332"/>
      <c r="P3371" s="1332"/>
      <c r="Q3371" s="1332"/>
      <c r="R3371" s="1332"/>
      <c r="S3371" s="1286">
        <f>SUM(S3357:S3370)</f>
        <v>0</v>
      </c>
      <c r="T3371" s="1333"/>
      <c r="U3371" s="1286"/>
      <c r="V3371" s="1286">
        <f>SUM(V3357:V3370)</f>
        <v>0</v>
      </c>
      <c r="W3371" s="1286">
        <f>SUM(W3357:W3370)</f>
        <v>0</v>
      </c>
      <c r="X3371" s="1286">
        <f>SUM(X3357:X3370)</f>
        <v>0</v>
      </c>
      <c r="Y3371" s="2"/>
      <c r="Z3371" s="2"/>
      <c r="AA3371" s="1334">
        <f>SUM(AA3357:AA3370)</f>
        <v>0</v>
      </c>
      <c r="AB3371" s="1334">
        <f>SUM(AB3357:AB3370)</f>
        <v>0</v>
      </c>
      <c r="AD3371" s="1334">
        <f>SUM(AD3357:AD3370)</f>
        <v>0</v>
      </c>
      <c r="AE3371" s="1334">
        <f>SUM(AE3357:AE3370)</f>
        <v>0</v>
      </c>
      <c r="AF3371" s="1415"/>
      <c r="AG3371" s="1334">
        <f>SUM(AG3357:AG3370)</f>
        <v>0</v>
      </c>
      <c r="AH3371" s="1334">
        <f>SUM(AH3357:AH3370)</f>
        <v>0</v>
      </c>
      <c r="AI3371" s="1334">
        <f>SUM(AI3357:AI3370)</f>
        <v>0</v>
      </c>
      <c r="AJ3371" s="1334">
        <f>SUM(AJ3357:AJ3370)</f>
        <v>0</v>
      </c>
      <c r="AK3371" s="1415"/>
      <c r="AL3371" s="1415"/>
    </row>
    <row r="3372" spans="1:38" s="731" customFormat="1" ht="25" customHeight="1">
      <c r="A3372" s="1704">
        <f>IF(G3320="",0,1)</f>
        <v>0</v>
      </c>
      <c r="B3372" s="1629"/>
      <c r="C3372" s="1283"/>
      <c r="D3372" s="1561"/>
      <c r="E3372" s="1474" t="str">
        <f t="shared" si="318"/>
        <v/>
      </c>
      <c r="F3372" s="1789"/>
      <c r="G3372" s="1315"/>
      <c r="H3372" s="1335"/>
      <c r="I3372" s="1336"/>
      <c r="J3372" s="1337"/>
      <c r="K3372" s="1338"/>
      <c r="L3372" s="1338"/>
      <c r="M3372" s="1338"/>
      <c r="N3372" s="1338"/>
      <c r="O3372" s="1338"/>
      <c r="P3372" s="1338"/>
      <c r="Q3372" s="1338"/>
      <c r="R3372" s="1338"/>
      <c r="S3372" s="1337"/>
      <c r="T3372" s="1337"/>
      <c r="U3372" s="1337"/>
      <c r="V3372" s="1339"/>
      <c r="W3372" s="989"/>
      <c r="X3372" s="2"/>
      <c r="Y3372" s="2"/>
      <c r="Z3372" s="2"/>
      <c r="AA3372" s="2"/>
      <c r="AB3372" s="2"/>
      <c r="AC3372" s="1292"/>
      <c r="AD3372" s="1415"/>
      <c r="AE3372" s="1415"/>
      <c r="AF3372" s="1415"/>
      <c r="AG3372" s="1415"/>
      <c r="AH3372" s="1415"/>
      <c r="AI3372" s="1415"/>
      <c r="AJ3372" s="1415"/>
      <c r="AK3372" s="1415"/>
      <c r="AL3372" s="1415"/>
    </row>
    <row r="3373" spans="1:38" s="1279" customFormat="1" ht="19" customHeight="1">
      <c r="A3373" s="1704">
        <f>IF(G3320="",0,1)</f>
        <v>0</v>
      </c>
      <c r="B3373" s="1704"/>
      <c r="C3373" s="1565"/>
      <c r="D3373" s="1566"/>
      <c r="E3373" s="1474" t="str">
        <f t="shared" si="318"/>
        <v/>
      </c>
      <c r="F3373" s="1789"/>
      <c r="G3373" s="1340"/>
      <c r="H3373" s="1341" t="str">
        <f>H$118</f>
        <v>Economies</v>
      </c>
      <c r="I3373" s="1342"/>
      <c r="J3373" s="1343"/>
      <c r="K3373" s="1344" t="str">
        <f>K$118</f>
        <v>Ensemble des mesures 1</v>
      </c>
      <c r="L3373" s="1345"/>
      <c r="M3373" s="1261"/>
      <c r="N3373" s="1346"/>
      <c r="O3373" s="1346"/>
      <c r="P3373" s="1346"/>
      <c r="Q3373" s="1346"/>
      <c r="R3373" s="1346"/>
      <c r="S3373" s="1347">
        <f>AA3371</f>
        <v>0</v>
      </c>
      <c r="T3373" s="1261"/>
      <c r="U3373" s="1261"/>
      <c r="V3373" s="1261"/>
      <c r="W3373" s="1348"/>
      <c r="X3373" s="1349">
        <f>AD3371</f>
        <v>0</v>
      </c>
      <c r="Y3373" s="1350"/>
      <c r="Z3373" s="1350"/>
      <c r="AA3373" s="1350"/>
      <c r="AB3373" s="1350"/>
      <c r="AC3373" s="1350"/>
    </row>
    <row r="3374" spans="1:38" s="1355" customFormat="1" ht="19" customHeight="1">
      <c r="A3374" s="1704">
        <f>IF(G3320="",0,1)</f>
        <v>0</v>
      </c>
      <c r="B3374" s="1646"/>
      <c r="C3374" s="1565"/>
      <c r="D3374" s="1567"/>
      <c r="E3374" s="1474" t="str">
        <f t="shared" si="318"/>
        <v/>
      </c>
      <c r="F3374" s="1789"/>
      <c r="G3374" s="1351"/>
      <c r="H3374" s="1352" t="s">
        <v>100</v>
      </c>
      <c r="I3374" s="1353"/>
      <c r="J3374" s="1354"/>
      <c r="K3374" s="1344" t="str">
        <f>K$119</f>
        <v>Ensemble des mesures 2</v>
      </c>
      <c r="L3374" s="1345"/>
      <c r="M3374" s="1261"/>
      <c r="N3374" s="1346"/>
      <c r="O3374" s="1346"/>
      <c r="P3374" s="1346"/>
      <c r="Q3374" s="1346"/>
      <c r="R3374" s="1346"/>
      <c r="S3374" s="1347">
        <f>AB3371</f>
        <v>0</v>
      </c>
      <c r="T3374" s="1261"/>
      <c r="U3374" s="1261"/>
      <c r="V3374" s="1261"/>
      <c r="W3374" s="1348"/>
      <c r="X3374" s="1349">
        <f>AE3371</f>
        <v>0</v>
      </c>
      <c r="Y3374" s="208"/>
      <c r="Z3374" s="208"/>
      <c r="AA3374" s="208"/>
      <c r="AB3374" s="208"/>
      <c r="AC3374" s="208"/>
      <c r="AD3374" s="198"/>
      <c r="AE3374" s="198"/>
      <c r="AF3374" s="198"/>
      <c r="AG3374" s="198"/>
      <c r="AH3374" s="198"/>
      <c r="AI3374" s="198"/>
      <c r="AJ3374" s="198"/>
      <c r="AK3374" s="198"/>
      <c r="AL3374" s="198"/>
    </row>
    <row r="3375" spans="1:38" s="1368" customFormat="1" ht="19" customHeight="1">
      <c r="A3375" s="1704">
        <f>IF(G3320="",0,1)</f>
        <v>0</v>
      </c>
      <c r="B3375" s="1709"/>
      <c r="C3375" s="1568"/>
      <c r="D3375" s="1569"/>
      <c r="E3375" s="1474" t="str">
        <f t="shared" si="318"/>
        <v/>
      </c>
      <c r="F3375" s="1789"/>
      <c r="G3375" s="1359"/>
      <c r="H3375" s="1360"/>
      <c r="I3375" s="1361"/>
      <c r="J3375" s="1360"/>
      <c r="K3375" s="1414" t="str">
        <f>K$120</f>
        <v>Total (ensemble des mesures 1+2)</v>
      </c>
      <c r="L3375" s="1363"/>
      <c r="M3375" s="1364"/>
      <c r="N3375" s="1362"/>
      <c r="O3375" s="1362"/>
      <c r="P3375" s="1362"/>
      <c r="Q3375" s="1362"/>
      <c r="R3375" s="1362"/>
      <c r="S3375" s="1365">
        <f>SUM(S3373:S3374)</f>
        <v>0</v>
      </c>
      <c r="T3375" s="1364"/>
      <c r="U3375" s="1364"/>
      <c r="V3375" s="1364"/>
      <c r="W3375" s="1366"/>
      <c r="X3375" s="1367">
        <f>SUM(X3373:X3374)</f>
        <v>0</v>
      </c>
      <c r="Y3375" s="933"/>
      <c r="Z3375" s="933"/>
      <c r="AA3375" s="933"/>
      <c r="AB3375" s="933"/>
      <c r="AC3375" s="933"/>
      <c r="AD3375" s="21"/>
      <c r="AE3375" s="21"/>
      <c r="AF3375" s="21"/>
      <c r="AG3375" s="21"/>
      <c r="AH3375" s="21"/>
      <c r="AI3375" s="21"/>
      <c r="AJ3375" s="21"/>
      <c r="AK3375" s="21"/>
      <c r="AL3375" s="21"/>
    </row>
    <row r="3376" spans="1:38" s="731" customFormat="1" ht="25" customHeight="1">
      <c r="A3376" s="1704">
        <f>IF(G3320="",0,1)</f>
        <v>0</v>
      </c>
      <c r="B3376" s="1629"/>
      <c r="C3376" s="1283"/>
      <c r="D3376" s="1561"/>
      <c r="E3376" s="1474" t="str">
        <f t="shared" si="318"/>
        <v/>
      </c>
      <c r="F3376" s="1789"/>
      <c r="G3376" s="1315"/>
      <c r="H3376" s="1335"/>
      <c r="I3376" s="1336"/>
      <c r="J3376" s="1337"/>
      <c r="K3376" s="1338"/>
      <c r="L3376" s="1338"/>
      <c r="M3376" s="1338"/>
      <c r="N3376" s="1338"/>
      <c r="O3376" s="1338"/>
      <c r="P3376" s="1338"/>
      <c r="Q3376" s="1338"/>
      <c r="R3376" s="1338"/>
      <c r="S3376" s="1337"/>
      <c r="T3376" s="1337"/>
      <c r="U3376" s="1337"/>
      <c r="V3376" s="1339"/>
      <c r="W3376" s="989"/>
      <c r="X3376" s="2"/>
      <c r="Y3376" s="2"/>
      <c r="Z3376" s="2"/>
      <c r="AA3376" s="2"/>
      <c r="AB3376" s="2"/>
      <c r="AC3376" s="1291"/>
      <c r="AD3376" s="1415"/>
      <c r="AE3376" s="1415"/>
      <c r="AF3376" s="1415"/>
      <c r="AG3376" s="1415"/>
      <c r="AH3376" s="1415"/>
      <c r="AI3376" s="1415"/>
      <c r="AJ3376" s="1415"/>
      <c r="AK3376" s="1415"/>
      <c r="AL3376" s="1415"/>
    </row>
    <row r="3377" spans="1:38" s="731" customFormat="1" ht="25" customHeight="1">
      <c r="A3377" s="1704">
        <f>IF(G3320="",0,1)</f>
        <v>0</v>
      </c>
      <c r="B3377" s="1629"/>
      <c r="C3377" s="1283"/>
      <c r="D3377" s="1561"/>
      <c r="E3377" s="1474" t="str">
        <f t="shared" si="318"/>
        <v/>
      </c>
      <c r="F3377" s="1789"/>
      <c r="G3377" s="1315"/>
      <c r="H3377" s="1619" t="s">
        <v>909</v>
      </c>
      <c r="I3377" s="1369"/>
      <c r="J3377" s="1369"/>
      <c r="K3377" s="1369"/>
      <c r="L3377" s="1369"/>
      <c r="M3377" s="1369"/>
      <c r="N3377" s="1369"/>
      <c r="O3377" s="1369"/>
      <c r="P3377" s="1369"/>
      <c r="Q3377" s="1369"/>
      <c r="R3377" s="1369"/>
      <c r="S3377" s="1369"/>
      <c r="T3377" s="1369"/>
      <c r="U3377" s="1369"/>
      <c r="V3377" s="1369"/>
      <c r="W3377" s="1369"/>
      <c r="X3377" s="2"/>
      <c r="Y3377" s="2"/>
      <c r="Z3377" s="2"/>
      <c r="AA3377" s="2"/>
      <c r="AB3377" s="2"/>
      <c r="AC3377" s="1291"/>
      <c r="AD3377" s="1415"/>
      <c r="AE3377" s="1415"/>
      <c r="AF3377" s="1415"/>
      <c r="AG3377" s="1415"/>
      <c r="AH3377" s="1415"/>
      <c r="AI3377" s="1415"/>
      <c r="AJ3377" s="1415"/>
      <c r="AK3377" s="1415"/>
      <c r="AL3377" s="1415"/>
    </row>
    <row r="3378" spans="1:38" s="731" customFormat="1" ht="84" customHeight="1">
      <c r="A3378" s="1704">
        <f>IF(G3320="",0,1)</f>
        <v>0</v>
      </c>
      <c r="B3378" s="1629"/>
      <c r="C3378" s="1283"/>
      <c r="D3378" s="1561"/>
      <c r="E3378" s="1474" t="str">
        <f t="shared" si="318"/>
        <v/>
      </c>
      <c r="F3378" s="1789"/>
      <c r="G3378" s="1315"/>
      <c r="H3378" s="2188"/>
      <c r="I3378" s="2189"/>
      <c r="J3378" s="2189"/>
      <c r="K3378" s="2189"/>
      <c r="L3378" s="2189"/>
      <c r="M3378" s="2189"/>
      <c r="N3378" s="2189"/>
      <c r="O3378" s="2189"/>
      <c r="P3378" s="2189"/>
      <c r="Q3378" s="2189"/>
      <c r="R3378" s="2189"/>
      <c r="S3378" s="2189"/>
      <c r="T3378" s="2189"/>
      <c r="U3378" s="2189"/>
      <c r="V3378" s="2189"/>
      <c r="W3378" s="2190"/>
      <c r="X3378" s="2"/>
      <c r="Y3378" s="2"/>
      <c r="Z3378" s="2"/>
      <c r="AA3378" s="2"/>
      <c r="AB3378" s="2"/>
      <c r="AC3378" s="1291"/>
      <c r="AD3378" s="1415"/>
      <c r="AE3378" s="1415"/>
      <c r="AF3378" s="1415"/>
      <c r="AG3378" s="1415"/>
      <c r="AH3378" s="1415"/>
      <c r="AI3378" s="1415"/>
      <c r="AJ3378" s="1415"/>
      <c r="AK3378" s="1415"/>
      <c r="AL3378" s="1415"/>
    </row>
    <row r="3379" spans="1:38" s="731" customFormat="1" ht="25" customHeight="1">
      <c r="A3379" s="1704">
        <f>IF(G3320="",0,1)</f>
        <v>0</v>
      </c>
      <c r="B3379" s="1629"/>
      <c r="C3379" s="1283"/>
      <c r="D3379" s="1561"/>
      <c r="E3379" s="1474" t="str">
        <f t="shared" si="318"/>
        <v/>
      </c>
      <c r="F3379" s="1789"/>
      <c r="G3379" s="1315"/>
      <c r="H3379" s="1335"/>
      <c r="I3379" s="1336"/>
      <c r="J3379" s="1336"/>
      <c r="K3379" s="1336"/>
      <c r="L3379" s="1336"/>
      <c r="M3379" s="1336"/>
      <c r="N3379" s="1336"/>
      <c r="O3379" s="1336"/>
      <c r="P3379" s="1336"/>
      <c r="Q3379" s="1336"/>
      <c r="R3379" s="1336"/>
      <c r="S3379" s="1336"/>
      <c r="T3379" s="1336"/>
      <c r="U3379" s="1336"/>
      <c r="V3379" s="1336"/>
      <c r="W3379" s="1336"/>
      <c r="X3379" s="2"/>
      <c r="Y3379" s="2"/>
      <c r="Z3379" s="2"/>
      <c r="AA3379" s="2"/>
      <c r="AB3379" s="2"/>
      <c r="AC3379" s="1291"/>
      <c r="AD3379" s="1415"/>
      <c r="AE3379" s="1415"/>
      <c r="AF3379" s="1415"/>
      <c r="AG3379" s="1415"/>
      <c r="AH3379" s="1415"/>
      <c r="AI3379" s="1415"/>
      <c r="AJ3379" s="1415"/>
      <c r="AK3379" s="1415"/>
      <c r="AL3379" s="1415"/>
    </row>
    <row r="3380" spans="1:38" s="731" customFormat="1" ht="25" customHeight="1">
      <c r="A3380" s="1704">
        <f>IF(G3320="",0,1)</f>
        <v>0</v>
      </c>
      <c r="B3380" s="1629"/>
      <c r="C3380" s="1283"/>
      <c r="D3380" s="1561"/>
      <c r="E3380" s="1474" t="str">
        <f t="shared" si="318"/>
        <v/>
      </c>
      <c r="F3380" s="1789"/>
      <c r="G3380" s="1315"/>
      <c r="H3380" s="1335"/>
      <c r="I3380" s="1336"/>
      <c r="J3380" s="1337"/>
      <c r="K3380" s="1338"/>
      <c r="L3380" s="1338"/>
      <c r="M3380" s="1338"/>
      <c r="N3380" s="1338"/>
      <c r="O3380" s="1338"/>
      <c r="P3380" s="1338"/>
      <c r="Q3380" s="1338"/>
      <c r="R3380" s="1338"/>
      <c r="S3380" s="1337"/>
      <c r="T3380" s="1337"/>
      <c r="U3380" s="1337"/>
      <c r="V3380" s="1339"/>
      <c r="W3380" s="989"/>
      <c r="X3380" s="2"/>
      <c r="Y3380" s="2"/>
      <c r="Z3380" s="2"/>
      <c r="AA3380" s="2"/>
      <c r="AB3380" s="2"/>
      <c r="AC3380" s="1291"/>
      <c r="AD3380" s="1415"/>
      <c r="AE3380" s="1415"/>
      <c r="AF3380" s="1415"/>
      <c r="AG3380" s="1415"/>
      <c r="AH3380" s="1415"/>
      <c r="AI3380" s="1415"/>
      <c r="AJ3380" s="1415"/>
      <c r="AK3380" s="1415"/>
      <c r="AL3380" s="1415"/>
    </row>
    <row r="3381" spans="1:38" s="731" customFormat="1" ht="25" customHeight="1">
      <c r="A3381" s="1704">
        <f>IF(G3320="",0,1)</f>
        <v>0</v>
      </c>
      <c r="B3381" s="1629"/>
      <c r="C3381" s="1283"/>
      <c r="D3381" s="1561"/>
      <c r="E3381" s="1474" t="str">
        <f t="shared" si="318"/>
        <v/>
      </c>
      <c r="F3381" s="1789"/>
      <c r="G3381" s="1315"/>
      <c r="H3381" s="1335"/>
      <c r="I3381" s="1336"/>
      <c r="J3381" s="1337"/>
      <c r="K3381" s="1338"/>
      <c r="L3381" s="1338"/>
      <c r="M3381" s="1338"/>
      <c r="N3381" s="1338"/>
      <c r="O3381" s="1338"/>
      <c r="P3381" s="1338"/>
      <c r="Q3381" s="1338"/>
      <c r="R3381" s="1338"/>
      <c r="S3381" s="1337"/>
      <c r="T3381" s="1337"/>
      <c r="U3381" s="1337"/>
      <c r="V3381" s="1339"/>
      <c r="W3381" s="989"/>
      <c r="X3381" s="2"/>
      <c r="Y3381" s="2"/>
      <c r="Z3381" s="2"/>
      <c r="AA3381" s="2"/>
      <c r="AB3381" s="2"/>
      <c r="AC3381" s="1291"/>
      <c r="AD3381" s="1415"/>
      <c r="AE3381" s="1415"/>
      <c r="AF3381" s="1415"/>
      <c r="AG3381" s="1415"/>
      <c r="AH3381" s="1415"/>
      <c r="AI3381" s="1415"/>
      <c r="AJ3381" s="1415"/>
      <c r="AK3381" s="1415"/>
      <c r="AL3381" s="1415"/>
    </row>
    <row r="3382" spans="1:38" s="1292" customFormat="1" ht="24" thickBot="1">
      <c r="A3382" s="1704">
        <f>IF(G3320="",0,1)</f>
        <v>0</v>
      </c>
      <c r="B3382" s="1629"/>
      <c r="C3382" s="1283"/>
      <c r="D3382" s="1561"/>
      <c r="E3382" s="1474" t="str">
        <f t="shared" si="318"/>
        <v/>
      </c>
      <c r="F3382" s="1789"/>
      <c r="G3382" s="777" t="str">
        <f>CONCATENATE(G3320, G$39)</f>
        <v>: Contrôle d'optimisation énergétique</v>
      </c>
      <c r="H3382" s="777"/>
      <c r="I3382" s="777"/>
      <c r="J3382" s="777"/>
      <c r="K3382" s="777"/>
      <c r="L3382" s="777"/>
      <c r="M3382" s="777"/>
      <c r="N3382" s="777"/>
      <c r="O3382" s="777"/>
      <c r="P3382" s="777"/>
      <c r="Q3382" s="777"/>
      <c r="R3382" s="777"/>
      <c r="S3382" s="777"/>
      <c r="T3382" s="777"/>
      <c r="U3382" s="2175"/>
      <c r="V3382" s="2175"/>
      <c r="W3382" s="1570"/>
      <c r="X3382" s="2"/>
      <c r="Y3382" s="2"/>
      <c r="Z3382" s="2"/>
      <c r="AA3382" s="2"/>
      <c r="AB3382" s="2"/>
      <c r="AC3382" s="1291"/>
      <c r="AD3382" s="1415"/>
    </row>
    <row r="3383" spans="1:38" s="731" customFormat="1" ht="25" customHeight="1">
      <c r="A3383" s="1704">
        <f>IF(G3320="",0,1)</f>
        <v>0</v>
      </c>
      <c r="B3383" s="1629"/>
      <c r="C3383" s="1283"/>
      <c r="D3383" s="1561"/>
      <c r="E3383" s="1474" t="str">
        <f t="shared" si="318"/>
        <v/>
      </c>
      <c r="F3383" s="1789"/>
      <c r="G3383" s="1315"/>
      <c r="H3383" s="1335"/>
      <c r="I3383" s="1336"/>
      <c r="J3383" s="1337"/>
      <c r="K3383" s="1338"/>
      <c r="L3383" s="1338"/>
      <c r="M3383" s="1338"/>
      <c r="N3383" s="1338"/>
      <c r="O3383" s="1338"/>
      <c r="P3383" s="1338"/>
      <c r="Q3383" s="1338"/>
      <c r="R3383" s="1338"/>
      <c r="S3383" s="1337"/>
      <c r="T3383" s="1337"/>
      <c r="U3383" s="1337"/>
      <c r="V3383" s="1339"/>
      <c r="W3383" s="989"/>
      <c r="X3383" s="2"/>
      <c r="Y3383" s="2"/>
      <c r="Z3383" s="2"/>
      <c r="AA3383" s="2"/>
      <c r="AB3383" s="2"/>
      <c r="AC3383" s="1291"/>
      <c r="AD3383" s="1415"/>
      <c r="AE3383" s="1415"/>
      <c r="AF3383" s="1415"/>
      <c r="AG3383" s="1415"/>
      <c r="AH3383" s="1415"/>
      <c r="AI3383" s="1415"/>
      <c r="AJ3383" s="1415"/>
      <c r="AK3383" s="1415"/>
      <c r="AL3383" s="1415"/>
    </row>
    <row r="3384" spans="1:38" s="731" customFormat="1" ht="25" customHeight="1">
      <c r="A3384" s="1704">
        <f>IF(G3320="",0,1)</f>
        <v>0</v>
      </c>
      <c r="B3384" s="1629"/>
      <c r="C3384" s="1283"/>
      <c r="D3384" s="1561"/>
      <c r="E3384" s="1474" t="str">
        <f t="shared" si="318"/>
        <v/>
      </c>
      <c r="F3384" s="1789"/>
      <c r="G3384" s="1571" t="str">
        <f>G$129</f>
        <v>Réalisez les mesures d'optimisation énergétique au moins 1 x par an - au mieux avant la période de chauffe.</v>
      </c>
      <c r="H3384" s="1335"/>
      <c r="I3384" s="1336"/>
      <c r="J3384" s="1337"/>
      <c r="K3384" s="1338"/>
      <c r="L3384" s="1338"/>
      <c r="M3384" s="1338"/>
      <c r="N3384" s="1338"/>
      <c r="O3384" s="1338"/>
      <c r="P3384" s="1338"/>
      <c r="Q3384" s="1338"/>
      <c r="R3384" s="1338"/>
      <c r="S3384" s="1337"/>
      <c r="T3384" s="1337"/>
      <c r="U3384" s="1337"/>
      <c r="V3384" s="1339"/>
      <c r="W3384" s="989"/>
      <c r="X3384" s="2"/>
      <c r="Y3384" s="2"/>
      <c r="Z3384" s="2"/>
      <c r="AA3384" s="2"/>
      <c r="AB3384" s="2"/>
      <c r="AC3384" s="1291"/>
      <c r="AD3384" s="1415"/>
      <c r="AE3384" s="1415"/>
      <c r="AF3384" s="1415"/>
      <c r="AG3384" s="1415"/>
      <c r="AH3384" s="1415"/>
      <c r="AI3384" s="1415"/>
      <c r="AJ3384" s="1415"/>
      <c r="AK3384" s="1415"/>
      <c r="AL3384" s="1415"/>
    </row>
    <row r="3385" spans="1:38" s="731" customFormat="1" ht="25" customHeight="1">
      <c r="A3385" s="1704">
        <f>IF(G3320="",0,1)</f>
        <v>0</v>
      </c>
      <c r="B3385" s="1629"/>
      <c r="C3385" s="1283"/>
      <c r="D3385" s="1561"/>
      <c r="E3385" s="1474" t="str">
        <f t="shared" ref="E3385:E3418" si="319">IF((SUM(A3385:C3385))&gt;0,G$42,"")</f>
        <v/>
      </c>
      <c r="F3385" s="1789"/>
      <c r="G3385" s="1571"/>
      <c r="H3385" s="1335"/>
      <c r="I3385" s="1336"/>
      <c r="J3385" s="1337"/>
      <c r="K3385" s="1338"/>
      <c r="L3385" s="1338"/>
      <c r="M3385" s="1338"/>
      <c r="N3385" s="1338"/>
      <c r="O3385" s="1338"/>
      <c r="P3385" s="1338"/>
      <c r="Q3385" s="1338"/>
      <c r="R3385" s="1338"/>
      <c r="S3385" s="1572" t="str">
        <f>S$130</f>
        <v>Réalisé</v>
      </c>
      <c r="V3385" s="955" t="str">
        <f>V$130</f>
        <v>Nom, date</v>
      </c>
      <c r="W3385" s="989"/>
      <c r="X3385" s="2"/>
      <c r="Y3385" s="2"/>
      <c r="Z3385" s="2"/>
      <c r="AA3385" s="2"/>
      <c r="AB3385" s="2"/>
      <c r="AC3385" s="1291"/>
      <c r="AD3385" s="1415"/>
      <c r="AE3385" s="1415"/>
      <c r="AF3385" s="1415"/>
      <c r="AG3385" s="1415"/>
      <c r="AH3385" s="1415"/>
      <c r="AI3385" s="1415"/>
      <c r="AJ3385" s="1415"/>
      <c r="AK3385" s="1415"/>
      <c r="AL3385" s="1415"/>
    </row>
    <row r="3386" spans="1:38" s="731" customFormat="1" ht="25" customHeight="1">
      <c r="A3386" s="1704">
        <f>IF(G3320="",0,1)</f>
        <v>0</v>
      </c>
      <c r="B3386" s="1629"/>
      <c r="C3386" s="1283"/>
      <c r="D3386" s="1561"/>
      <c r="E3386" s="1474" t="str">
        <f t="shared" si="319"/>
        <v/>
      </c>
      <c r="F3386" s="1789"/>
      <c r="G3386" s="1335" t="str">
        <f>G$131</f>
        <v>2.1 Etanchéité</v>
      </c>
      <c r="H3386" s="1335"/>
      <c r="I3386" s="1336"/>
      <c r="J3386" s="1337"/>
      <c r="K3386" s="1338"/>
      <c r="L3386" s="1338"/>
      <c r="M3386" s="1338"/>
      <c r="N3386" s="1338"/>
      <c r="O3386" s="1338"/>
      <c r="P3386" s="1338"/>
      <c r="Q3386" s="1338"/>
      <c r="R3386" s="1338"/>
      <c r="S3386" s="1337"/>
      <c r="T3386" s="1337"/>
      <c r="U3386" s="1337"/>
      <c r="V3386" s="1339"/>
      <c r="W3386" s="1339"/>
      <c r="X3386" s="1339"/>
      <c r="Y3386" s="2"/>
      <c r="Z3386" s="2"/>
      <c r="AA3386" s="2"/>
      <c r="AB3386" s="2"/>
      <c r="AC3386" s="1291"/>
      <c r="AD3386" s="1415"/>
      <c r="AE3386" s="1415"/>
      <c r="AF3386" s="1415"/>
      <c r="AG3386" s="1415"/>
      <c r="AH3386" s="1415"/>
      <c r="AI3386" s="1415"/>
      <c r="AJ3386" s="1415"/>
      <c r="AK3386" s="1415"/>
      <c r="AL3386" s="1415"/>
    </row>
    <row r="3387" spans="1:38" s="731" customFormat="1" ht="19" customHeight="1">
      <c r="A3387" s="1704">
        <f>IF(G3320="",0,1)</f>
        <v>0</v>
      </c>
      <c r="B3387" s="1629"/>
      <c r="C3387" s="1283"/>
      <c r="D3387" s="1561"/>
      <c r="E3387" s="1474" t="str">
        <f t="shared" si="319"/>
        <v/>
      </c>
      <c r="F3387" s="1789"/>
      <c r="G3387" s="1573" t="s">
        <v>9</v>
      </c>
      <c r="H3387" s="1574" t="str">
        <f>BT3320</f>
        <v/>
      </c>
      <c r="I3387" s="1575"/>
      <c r="J3387" s="1576"/>
      <c r="K3387" s="1577"/>
      <c r="L3387" s="1578"/>
      <c r="M3387" s="1578"/>
      <c r="N3387" s="1578"/>
      <c r="O3387" s="1578"/>
      <c r="P3387" s="1578"/>
      <c r="Q3387" s="1578"/>
      <c r="R3387" s="1578"/>
      <c r="S3387" s="1578"/>
      <c r="T3387" s="1578"/>
      <c r="U3387" s="1576"/>
      <c r="V3387" s="1579"/>
      <c r="W3387" s="1579"/>
      <c r="X3387" s="1579"/>
      <c r="Y3387" s="2"/>
      <c r="Z3387" s="2"/>
      <c r="AA3387" s="2"/>
      <c r="AB3387" s="2"/>
      <c r="AC3387" s="1291"/>
      <c r="AD3387" s="1415"/>
      <c r="AE3387" s="1415"/>
      <c r="AF3387" s="1415"/>
      <c r="AG3387" s="1415"/>
      <c r="AH3387" s="1415"/>
      <c r="AI3387" s="1415"/>
      <c r="AJ3387" s="1415"/>
      <c r="AK3387" s="1415"/>
      <c r="AL3387" s="1415"/>
    </row>
    <row r="3388" spans="1:38" s="731" customFormat="1" ht="20" customHeight="1">
      <c r="A3388" s="1704">
        <f>IF(G3320="",0,1)</f>
        <v>0</v>
      </c>
      <c r="B3388" s="1629"/>
      <c r="C3388" s="1283"/>
      <c r="D3388" s="1561"/>
      <c r="E3388" s="1474" t="str">
        <f t="shared" si="319"/>
        <v/>
      </c>
      <c r="F3388" s="1789"/>
      <c r="G3388" s="1573"/>
      <c r="H3388" s="1335"/>
      <c r="I3388" s="2176" t="s">
        <v>528</v>
      </c>
      <c r="J3388" s="2176"/>
      <c r="K3388" s="1338"/>
      <c r="L3388" s="1338"/>
      <c r="M3388" s="1338"/>
      <c r="N3388" s="1338"/>
      <c r="O3388" s="1338"/>
      <c r="P3388" s="1337"/>
      <c r="Q3388" s="1337"/>
      <c r="U3388" s="1580"/>
      <c r="V3388" s="1580"/>
      <c r="W3388" s="1580"/>
      <c r="X3388" s="1580"/>
      <c r="Y3388" s="2"/>
      <c r="Z3388" s="2"/>
      <c r="AA3388" s="2"/>
      <c r="AB3388" s="2"/>
      <c r="AC3388" s="1291"/>
      <c r="AD3388" s="1415"/>
      <c r="AE3388" s="1415"/>
      <c r="AF3388" s="1415"/>
      <c r="AG3388" s="1415"/>
      <c r="AH3388" s="1415"/>
      <c r="AI3388" s="1415"/>
      <c r="AJ3388" s="1415"/>
      <c r="AK3388" s="1415"/>
      <c r="AL3388" s="1415"/>
    </row>
    <row r="3389" spans="1:38" s="731" customFormat="1" ht="25" customHeight="1">
      <c r="A3389" s="1704">
        <f>IF(G3320="",0,1)</f>
        <v>0</v>
      </c>
      <c r="B3389" s="1629"/>
      <c r="C3389" s="1283"/>
      <c r="D3389" s="1561"/>
      <c r="E3389" s="1474" t="str">
        <f t="shared" si="319"/>
        <v/>
      </c>
      <c r="F3389" s="1789"/>
      <c r="G3389" s="1573"/>
      <c r="H3389" s="1335"/>
      <c r="I3389" s="2176" t="s">
        <v>529</v>
      </c>
      <c r="J3389" s="2176"/>
      <c r="K3389" s="2177" t="str">
        <f>K$134</f>
        <v xml:space="preserve"> Améliorez l'étanchéité des portes en renforçant les joints.</v>
      </c>
      <c r="L3389" s="2177"/>
      <c r="M3389" s="2177"/>
      <c r="N3389" s="2177"/>
      <c r="O3389" s="2177"/>
      <c r="P3389" s="2177"/>
      <c r="Q3389" s="2177"/>
      <c r="R3389" s="2177"/>
      <c r="S3389" s="1581" t="s">
        <v>16</v>
      </c>
      <c r="T3389" s="1582"/>
      <c r="U3389" s="1580"/>
      <c r="V3389" s="1583"/>
      <c r="W3389" s="1584"/>
      <c r="X3389" s="1585"/>
      <c r="Y3389" s="2"/>
      <c r="Z3389" s="2"/>
      <c r="AA3389" s="2"/>
      <c r="AB3389" s="2"/>
      <c r="AC3389" s="1291"/>
      <c r="AD3389" s="1415"/>
      <c r="AE3389" s="1415"/>
      <c r="AF3389" s="1415"/>
      <c r="AG3389" s="1415"/>
      <c r="AH3389" s="1415"/>
      <c r="AI3389" s="1415"/>
      <c r="AJ3389" s="1415"/>
      <c r="AK3389" s="1415"/>
      <c r="AL3389" s="1415"/>
    </row>
    <row r="3390" spans="1:38" s="731" customFormat="1" ht="6" customHeight="1">
      <c r="A3390" s="1704">
        <f>IF(G3320="",0,1)</f>
        <v>0</v>
      </c>
      <c r="B3390" s="1629"/>
      <c r="C3390" s="1283"/>
      <c r="D3390" s="1561"/>
      <c r="E3390" s="1474" t="str">
        <f t="shared" si="319"/>
        <v/>
      </c>
      <c r="F3390" s="1789"/>
      <c r="G3390" s="1573"/>
      <c r="H3390" s="1335"/>
      <c r="I3390" s="1586"/>
      <c r="J3390" s="1586"/>
      <c r="K3390" s="1587"/>
      <c r="L3390" s="1587"/>
      <c r="M3390" s="1587"/>
      <c r="N3390" s="1587"/>
      <c r="O3390" s="1587"/>
      <c r="P3390" s="1587"/>
      <c r="Q3390" s="1587"/>
      <c r="R3390" s="1338"/>
      <c r="S3390" s="1337"/>
      <c r="T3390" s="1588"/>
      <c r="U3390" s="1582"/>
      <c r="V3390" s="1339"/>
      <c r="W3390" s="1339"/>
      <c r="X3390" s="1339"/>
      <c r="Y3390" s="2"/>
      <c r="Z3390" s="2"/>
      <c r="AA3390" s="2"/>
      <c r="AB3390" s="2"/>
      <c r="AC3390" s="1291"/>
      <c r="AD3390" s="1415"/>
      <c r="AE3390" s="1415"/>
      <c r="AF3390" s="1415"/>
      <c r="AG3390" s="1415"/>
      <c r="AH3390" s="1415"/>
      <c r="AI3390" s="1415"/>
      <c r="AJ3390" s="1415"/>
      <c r="AK3390" s="1415"/>
      <c r="AL3390" s="1415"/>
    </row>
    <row r="3391" spans="1:38" s="731" customFormat="1" ht="19" customHeight="1">
      <c r="A3391" s="1704">
        <f>IF(G3320="",0,1)</f>
        <v>0</v>
      </c>
      <c r="B3391" s="1629"/>
      <c r="C3391" s="1283"/>
      <c r="D3391" s="1561"/>
      <c r="E3391" s="1474" t="str">
        <f t="shared" si="319"/>
        <v/>
      </c>
      <c r="F3391" s="1789"/>
      <c r="G3391" s="1573" t="s">
        <v>9</v>
      </c>
      <c r="H3391" s="1574" t="str">
        <f>BU3320</f>
        <v/>
      </c>
      <c r="I3391" s="1575"/>
      <c r="J3391" s="1576"/>
      <c r="K3391" s="1577"/>
      <c r="L3391" s="1578"/>
      <c r="M3391" s="1578"/>
      <c r="N3391" s="1578"/>
      <c r="O3391" s="1578"/>
      <c r="P3391" s="1578"/>
      <c r="Q3391" s="1578"/>
      <c r="R3391" s="1578"/>
      <c r="S3391" s="1578"/>
      <c r="T3391" s="1578"/>
      <c r="U3391" s="1576"/>
      <c r="V3391" s="1579"/>
      <c r="W3391" s="1579"/>
      <c r="X3391" s="1579"/>
      <c r="Y3391" s="2"/>
      <c r="Z3391" s="2"/>
      <c r="AA3391" s="2"/>
      <c r="AB3391" s="2"/>
      <c r="AC3391" s="1291"/>
      <c r="AD3391" s="1415"/>
      <c r="AE3391" s="1415"/>
      <c r="AF3391" s="1415"/>
      <c r="AG3391" s="1415"/>
      <c r="AH3391" s="1415"/>
      <c r="AI3391" s="1415"/>
      <c r="AJ3391" s="1415"/>
      <c r="AK3391" s="1415"/>
      <c r="AL3391" s="1415"/>
    </row>
    <row r="3392" spans="1:38" s="731" customFormat="1" ht="19" customHeight="1">
      <c r="A3392" s="1704">
        <f>IF(G3320="",0,1)</f>
        <v>0</v>
      </c>
      <c r="B3392" s="1629"/>
      <c r="C3392" s="1283"/>
      <c r="D3392" s="1561"/>
      <c r="E3392" s="1474" t="str">
        <f t="shared" si="319"/>
        <v/>
      </c>
      <c r="F3392" s="1789"/>
      <c r="G3392" s="1571"/>
      <c r="H3392" s="1335"/>
      <c r="I3392" s="2176" t="s">
        <v>528</v>
      </c>
      <c r="J3392" s="2176"/>
      <c r="K3392" s="1338"/>
      <c r="L3392" s="1338"/>
      <c r="M3392" s="1338"/>
      <c r="N3392" s="1338"/>
      <c r="O3392" s="1338"/>
      <c r="P3392" s="1337"/>
      <c r="Q3392" s="1337"/>
      <c r="U3392" s="1580"/>
      <c r="V3392" s="1580"/>
      <c r="W3392" s="1580"/>
      <c r="X3392" s="1580"/>
      <c r="Y3392" s="2"/>
      <c r="Z3392" s="2"/>
      <c r="AA3392" s="2"/>
      <c r="AB3392" s="2"/>
      <c r="AC3392" s="1291"/>
      <c r="AD3392" s="1415"/>
      <c r="AE3392" s="1415"/>
      <c r="AF3392" s="1415"/>
      <c r="AG3392" s="1415"/>
      <c r="AH3392" s="1415"/>
      <c r="AI3392" s="1415"/>
      <c r="AJ3392" s="1415"/>
      <c r="AK3392" s="1415"/>
      <c r="AL3392" s="1415"/>
    </row>
    <row r="3393" spans="1:38" s="731" customFormat="1" ht="31" customHeight="1">
      <c r="A3393" s="1704">
        <f>IF(G3320="",0,1)</f>
        <v>0</v>
      </c>
      <c r="B3393" s="1629"/>
      <c r="C3393" s="1283"/>
      <c r="D3393" s="1561"/>
      <c r="E3393" s="1474" t="str">
        <f t="shared" si="319"/>
        <v/>
      </c>
      <c r="F3393" s="1789"/>
      <c r="G3393" s="1571"/>
      <c r="H3393" s="1335"/>
      <c r="I3393" s="2176" t="s">
        <v>529</v>
      </c>
      <c r="J3393" s="2176"/>
      <c r="K3393" s="2178" t="str">
        <f>BV3320</f>
        <v/>
      </c>
      <c r="L3393" s="2177"/>
      <c r="M3393" s="2177"/>
      <c r="N3393" s="2177"/>
      <c r="O3393" s="2177"/>
      <c r="P3393" s="2177"/>
      <c r="Q3393" s="2177"/>
      <c r="R3393" s="2177"/>
      <c r="S3393" s="1581" t="s">
        <v>16</v>
      </c>
      <c r="T3393" s="1582"/>
      <c r="U3393" s="1580"/>
      <c r="V3393" s="1583"/>
      <c r="W3393" s="1584"/>
      <c r="X3393" s="1585"/>
      <c r="Y3393" s="2"/>
      <c r="Z3393" s="2"/>
      <c r="AA3393" s="2"/>
      <c r="AB3393" s="2"/>
      <c r="AC3393" s="1291"/>
      <c r="AD3393" s="1415"/>
      <c r="AE3393" s="1415"/>
      <c r="AF3393" s="1415"/>
      <c r="AG3393" s="1415"/>
      <c r="AH3393" s="1415"/>
      <c r="AI3393" s="1415"/>
      <c r="AJ3393" s="1415"/>
      <c r="AK3393" s="1415"/>
      <c r="AL3393" s="1415"/>
    </row>
    <row r="3394" spans="1:38" s="731" customFormat="1" ht="6" customHeight="1">
      <c r="A3394" s="1704">
        <f>IF(G3320="",0,1)</f>
        <v>0</v>
      </c>
      <c r="B3394" s="1629"/>
      <c r="C3394" s="1283"/>
      <c r="D3394" s="1561"/>
      <c r="E3394" s="1474" t="str">
        <f t="shared" si="319"/>
        <v/>
      </c>
      <c r="F3394" s="1789"/>
      <c r="G3394" s="1571"/>
      <c r="H3394" s="1335"/>
      <c r="I3394" s="1586"/>
      <c r="J3394" s="1586"/>
      <c r="K3394" s="1587"/>
      <c r="L3394" s="1587"/>
      <c r="M3394" s="1587"/>
      <c r="N3394" s="1587"/>
      <c r="O3394" s="1587"/>
      <c r="P3394" s="1587"/>
      <c r="Q3394" s="1587"/>
      <c r="R3394" s="1338"/>
      <c r="S3394" s="1337"/>
      <c r="T3394" s="1582"/>
      <c r="U3394" s="1582"/>
      <c r="V3394" s="1339"/>
      <c r="W3394" s="1339"/>
      <c r="X3394" s="1339"/>
      <c r="Y3394" s="2"/>
      <c r="Z3394" s="2"/>
      <c r="AA3394" s="2"/>
      <c r="AB3394" s="2"/>
      <c r="AC3394" s="1291"/>
      <c r="AD3394" s="1415"/>
      <c r="AE3394" s="1415"/>
      <c r="AF3394" s="1415"/>
      <c r="AG3394" s="1415"/>
      <c r="AH3394" s="1415"/>
      <c r="AI3394" s="1415"/>
      <c r="AJ3394" s="1415"/>
      <c r="AK3394" s="1415"/>
      <c r="AL3394" s="1415"/>
    </row>
    <row r="3395" spans="1:38" s="731" customFormat="1" ht="17" customHeight="1">
      <c r="A3395" s="1704">
        <f>IF(G3320="",0,1)</f>
        <v>0</v>
      </c>
      <c r="B3395" s="1629"/>
      <c r="C3395" s="1283"/>
      <c r="D3395" s="1561"/>
      <c r="E3395" s="1474" t="str">
        <f t="shared" si="319"/>
        <v/>
      </c>
      <c r="F3395" s="1789"/>
      <c r="G3395" s="1571"/>
      <c r="H3395" s="1589"/>
      <c r="I3395" s="1590"/>
      <c r="J3395" s="1590"/>
      <c r="K3395" s="1591"/>
      <c r="L3395" s="1591"/>
      <c r="M3395" s="1591"/>
      <c r="N3395" s="1591"/>
      <c r="O3395" s="1591"/>
      <c r="P3395" s="1591"/>
      <c r="Q3395" s="1591"/>
      <c r="R3395" s="1592"/>
      <c r="S3395" s="1593"/>
      <c r="T3395" s="1594"/>
      <c r="U3395" s="1594"/>
      <c r="V3395" s="1595"/>
      <c r="W3395" s="1595"/>
      <c r="X3395" s="1595"/>
      <c r="Y3395" s="2"/>
      <c r="Z3395" s="2"/>
      <c r="AA3395" s="2"/>
      <c r="AB3395" s="2"/>
      <c r="AC3395" s="1291"/>
      <c r="AD3395" s="1415"/>
      <c r="AE3395" s="1415"/>
      <c r="AF3395" s="1415"/>
      <c r="AG3395" s="1415"/>
      <c r="AH3395" s="1415"/>
      <c r="AI3395" s="1415"/>
      <c r="AJ3395" s="1415"/>
      <c r="AK3395" s="1415"/>
      <c r="AL3395" s="1415"/>
    </row>
    <row r="3396" spans="1:38" s="731" customFormat="1" ht="25" customHeight="1">
      <c r="A3396" s="1704">
        <f>IF(G3320="",0,1)</f>
        <v>0</v>
      </c>
      <c r="B3396" s="1629"/>
      <c r="C3396" s="1283"/>
      <c r="D3396" s="1561"/>
      <c r="E3396" s="1474" t="str">
        <f t="shared" si="319"/>
        <v/>
      </c>
      <c r="F3396" s="1789"/>
      <c r="G3396" s="1335" t="str">
        <f>G$141</f>
        <v>2.2 Sonde</v>
      </c>
      <c r="H3396" s="1335"/>
      <c r="I3396" s="1336"/>
      <c r="J3396" s="1337"/>
      <c r="K3396" s="1338"/>
      <c r="L3396" s="1338"/>
      <c r="M3396" s="1338"/>
      <c r="N3396" s="1338"/>
      <c r="O3396" s="1338"/>
      <c r="P3396" s="1338"/>
      <c r="Q3396" s="1338"/>
      <c r="R3396" s="1338"/>
      <c r="S3396" s="1337"/>
      <c r="T3396" s="1337"/>
      <c r="U3396" s="1337"/>
      <c r="V3396" s="1339"/>
      <c r="W3396" s="1339"/>
      <c r="X3396" s="1339"/>
      <c r="Y3396" s="2"/>
      <c r="Z3396" s="2"/>
      <c r="AA3396" s="2"/>
      <c r="AB3396" s="2"/>
      <c r="AC3396" s="1291"/>
      <c r="AD3396" s="1415"/>
      <c r="AE3396" s="1415"/>
      <c r="AF3396" s="1415"/>
      <c r="AG3396" s="1415"/>
      <c r="AH3396" s="1415"/>
      <c r="AI3396" s="1415"/>
      <c r="AJ3396" s="1415"/>
      <c r="AK3396" s="1415"/>
      <c r="AL3396" s="1415"/>
    </row>
    <row r="3397" spans="1:38" s="731" customFormat="1" ht="19" customHeight="1">
      <c r="A3397" s="1704">
        <f>IF(G3320="",0,1)</f>
        <v>0</v>
      </c>
      <c r="B3397" s="1629"/>
      <c r="C3397" s="1283"/>
      <c r="D3397" s="1561"/>
      <c r="E3397" s="1474" t="str">
        <f t="shared" si="319"/>
        <v/>
      </c>
      <c r="F3397" s="1789"/>
      <c r="G3397" s="1573" t="s">
        <v>9</v>
      </c>
      <c r="H3397" s="1596" t="str">
        <f>BW3320</f>
        <v/>
      </c>
      <c r="I3397" s="1575"/>
      <c r="J3397" s="1576"/>
      <c r="K3397" s="1577"/>
      <c r="L3397" s="1578"/>
      <c r="M3397" s="1578"/>
      <c r="N3397" s="1578"/>
      <c r="O3397" s="1578"/>
      <c r="P3397" s="1578"/>
      <c r="Q3397" s="1578"/>
      <c r="R3397" s="1578"/>
      <c r="S3397" s="1578"/>
      <c r="T3397" s="1578"/>
      <c r="U3397" s="1576"/>
      <c r="V3397" s="1579"/>
      <c r="W3397" s="1579"/>
      <c r="X3397" s="1579"/>
      <c r="Y3397" s="2"/>
      <c r="Z3397" s="2"/>
      <c r="AA3397" s="2"/>
      <c r="AB3397" s="2"/>
      <c r="AC3397" s="1291"/>
      <c r="AD3397" s="1415"/>
      <c r="AE3397" s="1415"/>
      <c r="AF3397" s="1415"/>
      <c r="AG3397" s="1415"/>
      <c r="AH3397" s="1415"/>
      <c r="AI3397" s="1415"/>
      <c r="AJ3397" s="1415"/>
      <c r="AK3397" s="1415"/>
      <c r="AL3397" s="1415"/>
    </row>
    <row r="3398" spans="1:38" s="731" customFormat="1" ht="19" customHeight="1">
      <c r="A3398" s="1704">
        <f>IF(G3320="",0,1)</f>
        <v>0</v>
      </c>
      <c r="B3398" s="1629"/>
      <c r="C3398" s="1283"/>
      <c r="D3398" s="1561"/>
      <c r="E3398" s="1474" t="str">
        <f t="shared" si="319"/>
        <v/>
      </c>
      <c r="F3398" s="1789"/>
      <c r="G3398" s="1573"/>
      <c r="H3398" s="1335"/>
      <c r="I3398" s="2176" t="s">
        <v>528</v>
      </c>
      <c r="J3398" s="2176"/>
      <c r="K3398" s="1338"/>
      <c r="L3398" s="1338"/>
      <c r="M3398" s="1338"/>
      <c r="N3398" s="1338"/>
      <c r="O3398" s="1338"/>
      <c r="P3398" s="1337"/>
      <c r="Q3398" s="1337"/>
      <c r="U3398" s="1580"/>
      <c r="V3398" s="1580"/>
      <c r="W3398" s="1580"/>
      <c r="X3398" s="1580"/>
      <c r="Y3398" s="2"/>
      <c r="Z3398" s="2"/>
      <c r="AA3398" s="2"/>
      <c r="AB3398" s="2"/>
      <c r="AC3398" s="1291"/>
      <c r="AD3398" s="1415"/>
      <c r="AE3398" s="1415"/>
      <c r="AF3398" s="1415"/>
      <c r="AG3398" s="1415"/>
      <c r="AH3398" s="1415"/>
      <c r="AI3398" s="1415"/>
      <c r="AJ3398" s="1415"/>
      <c r="AK3398" s="1415"/>
      <c r="AL3398" s="1415"/>
    </row>
    <row r="3399" spans="1:38" s="731" customFormat="1" ht="31" customHeight="1">
      <c r="A3399" s="1704">
        <f>IF(G3320="",0,1)</f>
        <v>0</v>
      </c>
      <c r="B3399" s="1629"/>
      <c r="C3399" s="1283"/>
      <c r="D3399" s="1561"/>
      <c r="E3399" s="1474" t="str">
        <f t="shared" si="319"/>
        <v/>
      </c>
      <c r="F3399" s="1789"/>
      <c r="G3399" s="1573"/>
      <c r="H3399" s="1335"/>
      <c r="I3399" s="2176" t="s">
        <v>529</v>
      </c>
      <c r="J3399" s="2176"/>
      <c r="K3399" s="2177" t="str">
        <f>K$144</f>
        <v>Réajustez les sondes de façon à ce qu'elles assurent une exactitude de mesure de l'ordre de ± 0.2°C.</v>
      </c>
      <c r="L3399" s="2177"/>
      <c r="M3399" s="2177"/>
      <c r="N3399" s="2177"/>
      <c r="O3399" s="2177"/>
      <c r="P3399" s="2177"/>
      <c r="Q3399" s="2177"/>
      <c r="R3399" s="2177"/>
      <c r="S3399" s="1581" t="s">
        <v>16</v>
      </c>
      <c r="T3399" s="1582"/>
      <c r="U3399" s="1580"/>
      <c r="V3399" s="1583"/>
      <c r="W3399" s="1584"/>
      <c r="X3399" s="1585"/>
      <c r="Y3399" s="2"/>
      <c r="Z3399" s="2"/>
      <c r="AA3399" s="2"/>
      <c r="AB3399" s="2"/>
      <c r="AC3399" s="1291"/>
      <c r="AD3399" s="1415"/>
      <c r="AE3399" s="1415"/>
      <c r="AF3399" s="1415"/>
      <c r="AG3399" s="1415"/>
      <c r="AH3399" s="1415"/>
      <c r="AI3399" s="1415"/>
      <c r="AJ3399" s="1415"/>
      <c r="AK3399" s="1415"/>
      <c r="AL3399" s="1415"/>
    </row>
    <row r="3400" spans="1:38" s="731" customFormat="1" ht="6" customHeight="1">
      <c r="A3400" s="1704">
        <f>IF(G3320="",0,1)</f>
        <v>0</v>
      </c>
      <c r="B3400" s="1629"/>
      <c r="C3400" s="1283"/>
      <c r="D3400" s="1561"/>
      <c r="E3400" s="1474" t="str">
        <f t="shared" si="319"/>
        <v/>
      </c>
      <c r="F3400" s="1789"/>
      <c r="G3400" s="1573"/>
      <c r="H3400" s="1335"/>
      <c r="I3400" s="1586"/>
      <c r="J3400" s="1586"/>
      <c r="K3400" s="1587"/>
      <c r="L3400" s="1587"/>
      <c r="M3400" s="1587"/>
      <c r="N3400" s="1587"/>
      <c r="O3400" s="1587"/>
      <c r="P3400" s="1587"/>
      <c r="Q3400" s="1587"/>
      <c r="R3400" s="1338"/>
      <c r="S3400" s="1337"/>
      <c r="T3400" s="1588"/>
      <c r="U3400" s="1582"/>
      <c r="V3400" s="1339"/>
      <c r="W3400" s="1339"/>
      <c r="X3400" s="1339"/>
      <c r="Y3400" s="2"/>
      <c r="Z3400" s="2"/>
      <c r="AA3400" s="2"/>
      <c r="AB3400" s="2"/>
      <c r="AC3400" s="1291"/>
      <c r="AD3400" s="1415"/>
      <c r="AE3400" s="1415"/>
      <c r="AF3400" s="1415"/>
      <c r="AG3400" s="1415"/>
      <c r="AH3400" s="1415"/>
      <c r="AI3400" s="1415"/>
      <c r="AJ3400" s="1415"/>
      <c r="AK3400" s="1415"/>
      <c r="AL3400" s="1415"/>
    </row>
    <row r="3401" spans="1:38" s="731" customFormat="1" ht="19" customHeight="1">
      <c r="A3401" s="1704">
        <f>IF(G3320="",0,1)</f>
        <v>0</v>
      </c>
      <c r="B3401" s="1629"/>
      <c r="C3401" s="1283"/>
      <c r="D3401" s="1561"/>
      <c r="E3401" s="1474" t="str">
        <f t="shared" si="319"/>
        <v/>
      </c>
      <c r="F3401" s="1789"/>
      <c r="G3401" s="1573" t="s">
        <v>9</v>
      </c>
      <c r="H3401" s="1596" t="str">
        <f>BX3320</f>
        <v/>
      </c>
      <c r="I3401" s="1575"/>
      <c r="J3401" s="1576"/>
      <c r="K3401" s="1577"/>
      <c r="L3401" s="1578"/>
      <c r="M3401" s="1578"/>
      <c r="N3401" s="1578"/>
      <c r="O3401" s="1578"/>
      <c r="P3401" s="1578"/>
      <c r="Q3401" s="1578"/>
      <c r="R3401" s="1578"/>
      <c r="S3401" s="1578"/>
      <c r="T3401" s="1578"/>
      <c r="U3401" s="1576"/>
      <c r="V3401" s="1579"/>
      <c r="W3401" s="1579"/>
      <c r="X3401" s="1579"/>
      <c r="Y3401" s="2"/>
      <c r="Z3401" s="2"/>
      <c r="AA3401" s="2"/>
      <c r="AB3401" s="2"/>
      <c r="AC3401" s="1291"/>
      <c r="AD3401" s="1415"/>
      <c r="AE3401" s="1415"/>
      <c r="AF3401" s="1415"/>
      <c r="AG3401" s="1415"/>
      <c r="AH3401" s="1415"/>
      <c r="AI3401" s="1415"/>
      <c r="AJ3401" s="1415"/>
      <c r="AK3401" s="1415"/>
      <c r="AL3401" s="1415"/>
    </row>
    <row r="3402" spans="1:38" s="731" customFormat="1" ht="19" customHeight="1">
      <c r="A3402" s="1704">
        <f>IF(G3320="",0,1)</f>
        <v>0</v>
      </c>
      <c r="B3402" s="1629"/>
      <c r="C3402" s="1283"/>
      <c r="D3402" s="1561"/>
      <c r="E3402" s="1474" t="str">
        <f t="shared" si="319"/>
        <v/>
      </c>
      <c r="F3402" s="1789"/>
      <c r="G3402" s="1571"/>
      <c r="H3402" s="1335"/>
      <c r="I3402" s="2176" t="s">
        <v>528</v>
      </c>
      <c r="J3402" s="2176"/>
      <c r="K3402" s="1338"/>
      <c r="L3402" s="1338"/>
      <c r="M3402" s="1338"/>
      <c r="N3402" s="1338"/>
      <c r="O3402" s="1338"/>
      <c r="P3402" s="1337"/>
      <c r="Q3402" s="1337"/>
      <c r="U3402" s="1580"/>
      <c r="V3402" s="1580"/>
      <c r="W3402" s="1580"/>
      <c r="X3402" s="1580"/>
      <c r="Y3402" s="2"/>
      <c r="Z3402" s="2"/>
      <c r="AA3402" s="2"/>
      <c r="AB3402" s="2"/>
      <c r="AC3402" s="1291"/>
      <c r="AD3402" s="1415"/>
      <c r="AE3402" s="1415"/>
      <c r="AF3402" s="1415"/>
      <c r="AG3402" s="1415"/>
      <c r="AH3402" s="1415"/>
      <c r="AI3402" s="1415"/>
      <c r="AJ3402" s="1415"/>
      <c r="AK3402" s="1415"/>
      <c r="AL3402" s="1415"/>
    </row>
    <row r="3403" spans="1:38" s="731" customFormat="1" ht="31" customHeight="1">
      <c r="A3403" s="1704">
        <f>IF(G3320="",0,1)</f>
        <v>0</v>
      </c>
      <c r="B3403" s="1629"/>
      <c r="C3403" s="1283"/>
      <c r="D3403" s="1561"/>
      <c r="E3403" s="1474" t="str">
        <f t="shared" si="319"/>
        <v/>
      </c>
      <c r="F3403" s="1789"/>
      <c r="G3403" s="1571"/>
      <c r="H3403" s="1335"/>
      <c r="I3403" s="2176" t="s">
        <v>529</v>
      </c>
      <c r="J3403" s="2176"/>
      <c r="K3403" s="2177" t="str">
        <f>K$148</f>
        <v>Placez les sondes de façon à ce qu'elles soient disposées entre 0 et 50 cm au-dessus de la plante.</v>
      </c>
      <c r="L3403" s="2177"/>
      <c r="M3403" s="2177"/>
      <c r="N3403" s="2177"/>
      <c r="O3403" s="2177"/>
      <c r="P3403" s="2177"/>
      <c r="Q3403" s="2177"/>
      <c r="R3403" s="2177"/>
      <c r="S3403" s="1581" t="s">
        <v>16</v>
      </c>
      <c r="T3403" s="1582"/>
      <c r="U3403" s="1580"/>
      <c r="V3403" s="1583"/>
      <c r="W3403" s="1584"/>
      <c r="X3403" s="1585"/>
      <c r="Y3403" s="2"/>
      <c r="Z3403" s="2"/>
      <c r="AA3403" s="2"/>
      <c r="AB3403" s="2"/>
      <c r="AC3403" s="1291"/>
      <c r="AD3403" s="1415"/>
      <c r="AE3403" s="1415"/>
      <c r="AF3403" s="1415"/>
      <c r="AG3403" s="1415"/>
      <c r="AH3403" s="1415"/>
      <c r="AI3403" s="1415"/>
      <c r="AJ3403" s="1415"/>
      <c r="AK3403" s="1415"/>
      <c r="AL3403" s="1415"/>
    </row>
    <row r="3404" spans="1:38" s="731" customFormat="1" ht="6" customHeight="1">
      <c r="A3404" s="1704">
        <f>IF(G3320="",0,1)</f>
        <v>0</v>
      </c>
      <c r="B3404" s="1629"/>
      <c r="C3404" s="1283"/>
      <c r="D3404" s="1561"/>
      <c r="E3404" s="1474" t="str">
        <f t="shared" si="319"/>
        <v/>
      </c>
      <c r="F3404" s="1789"/>
      <c r="G3404" s="1571"/>
      <c r="H3404" s="1335"/>
      <c r="I3404" s="1586"/>
      <c r="J3404" s="1586"/>
      <c r="K3404" s="1587"/>
      <c r="L3404" s="1587"/>
      <c r="M3404" s="1587"/>
      <c r="N3404" s="1587"/>
      <c r="O3404" s="1587"/>
      <c r="P3404" s="1587"/>
      <c r="Q3404" s="1587"/>
      <c r="R3404" s="1338"/>
      <c r="S3404" s="1337"/>
      <c r="T3404" s="1582"/>
      <c r="U3404" s="1582"/>
      <c r="V3404" s="1339"/>
      <c r="W3404" s="1339"/>
      <c r="X3404" s="1339"/>
      <c r="Y3404" s="2"/>
      <c r="Z3404" s="2"/>
      <c r="AA3404" s="2"/>
      <c r="AB3404" s="2"/>
      <c r="AC3404" s="1291"/>
      <c r="AD3404" s="1415"/>
      <c r="AE3404" s="1415"/>
      <c r="AF3404" s="1415"/>
      <c r="AG3404" s="1415"/>
      <c r="AH3404" s="1415"/>
      <c r="AI3404" s="1415"/>
      <c r="AJ3404" s="1415"/>
      <c r="AK3404" s="1415"/>
      <c r="AL3404" s="1415"/>
    </row>
    <row r="3405" spans="1:38" s="731" customFormat="1" ht="17" customHeight="1">
      <c r="A3405" s="1704">
        <f>IF(G3320="",0,1)</f>
        <v>0</v>
      </c>
      <c r="B3405" s="1629"/>
      <c r="C3405" s="1283"/>
      <c r="D3405" s="1561"/>
      <c r="E3405" s="1474" t="str">
        <f t="shared" si="319"/>
        <v/>
      </c>
      <c r="F3405" s="1789"/>
      <c r="G3405" s="1571"/>
      <c r="H3405" s="1589"/>
      <c r="I3405" s="1590"/>
      <c r="J3405" s="1590"/>
      <c r="K3405" s="1591"/>
      <c r="L3405" s="1591"/>
      <c r="M3405" s="1591"/>
      <c r="N3405" s="1591"/>
      <c r="O3405" s="1591"/>
      <c r="P3405" s="1591"/>
      <c r="Q3405" s="1591"/>
      <c r="R3405" s="1592"/>
      <c r="S3405" s="1593"/>
      <c r="T3405" s="1594"/>
      <c r="U3405" s="1594"/>
      <c r="V3405" s="1595"/>
      <c r="W3405" s="1595"/>
      <c r="X3405" s="1595"/>
      <c r="Y3405" s="2"/>
      <c r="Z3405" s="2"/>
      <c r="AA3405" s="2"/>
      <c r="AB3405" s="2"/>
      <c r="AC3405" s="1291"/>
      <c r="AD3405" s="1415"/>
      <c r="AE3405" s="1415"/>
      <c r="AF3405" s="1415"/>
      <c r="AG3405" s="1415"/>
      <c r="AH3405" s="1415"/>
      <c r="AI3405" s="1415"/>
      <c r="AJ3405" s="1415"/>
      <c r="AK3405" s="1415"/>
      <c r="AL3405" s="1415"/>
    </row>
    <row r="3406" spans="1:38" s="731" customFormat="1" ht="25" customHeight="1">
      <c r="A3406" s="1704">
        <f>IF(G3320="",0,1)</f>
        <v>0</v>
      </c>
      <c r="B3406" s="1629"/>
      <c r="C3406" s="1283"/>
      <c r="D3406" s="1561"/>
      <c r="E3406" s="1474" t="str">
        <f t="shared" si="319"/>
        <v/>
      </c>
      <c r="F3406" s="1789"/>
      <c r="G3406" s="1335" t="str">
        <f>G$151</f>
        <v>2.3 Ecran thermique</v>
      </c>
      <c r="H3406" s="1335"/>
      <c r="I3406" s="1336"/>
      <c r="J3406" s="1337"/>
      <c r="K3406" s="1338"/>
      <c r="L3406" s="1338"/>
      <c r="M3406" s="1338"/>
      <c r="N3406" s="1338"/>
      <c r="O3406" s="1338"/>
      <c r="P3406" s="1338"/>
      <c r="Q3406" s="1338"/>
      <c r="R3406" s="1338"/>
      <c r="S3406" s="1337"/>
      <c r="T3406" s="1337"/>
      <c r="U3406" s="1337"/>
      <c r="V3406" s="1339"/>
      <c r="W3406" s="1339"/>
      <c r="X3406" s="1339"/>
      <c r="Y3406" s="2"/>
      <c r="Z3406" s="2"/>
      <c r="AA3406" s="2"/>
      <c r="AB3406" s="2"/>
      <c r="AC3406" s="1291"/>
      <c r="AD3406" s="1415"/>
      <c r="AE3406" s="1415"/>
      <c r="AF3406" s="1415"/>
      <c r="AG3406" s="1415"/>
      <c r="AH3406" s="1415"/>
      <c r="AI3406" s="1415"/>
      <c r="AJ3406" s="1415"/>
      <c r="AK3406" s="1415"/>
      <c r="AL3406" s="1415"/>
    </row>
    <row r="3407" spans="1:38" s="731" customFormat="1" ht="19" customHeight="1">
      <c r="A3407" s="1704">
        <f>IF(G3320="",0,1)</f>
        <v>0</v>
      </c>
      <c r="B3407" s="1629"/>
      <c r="C3407" s="1283"/>
      <c r="D3407" s="1561"/>
      <c r="E3407" s="1474" t="str">
        <f t="shared" si="319"/>
        <v/>
      </c>
      <c r="F3407" s="1789"/>
      <c r="G3407" s="1573" t="s">
        <v>9</v>
      </c>
      <c r="H3407" s="1574" t="str">
        <f>BR3320</f>
        <v/>
      </c>
      <c r="I3407" s="1575"/>
      <c r="J3407" s="1576"/>
      <c r="K3407" s="1577"/>
      <c r="L3407" s="1578"/>
      <c r="M3407" s="1578"/>
      <c r="N3407" s="1578"/>
      <c r="O3407" s="1578"/>
      <c r="P3407" s="1578"/>
      <c r="Q3407" s="1578"/>
      <c r="R3407" s="1578"/>
      <c r="S3407" s="1578"/>
      <c r="T3407" s="1578"/>
      <c r="U3407" s="1576"/>
      <c r="V3407" s="1579"/>
      <c r="W3407" s="1579"/>
      <c r="X3407" s="1579"/>
      <c r="Y3407" s="2"/>
      <c r="Z3407" s="2"/>
      <c r="AA3407" s="2"/>
      <c r="AB3407" s="2"/>
      <c r="AC3407" s="1291"/>
      <c r="AD3407" s="1415"/>
      <c r="AE3407" s="1415"/>
      <c r="AF3407" s="1415"/>
      <c r="AG3407" s="1415"/>
      <c r="AH3407" s="1415"/>
      <c r="AI3407" s="1415"/>
      <c r="AJ3407" s="1415"/>
      <c r="AK3407" s="1415"/>
      <c r="AL3407" s="1415"/>
    </row>
    <row r="3408" spans="1:38" s="731" customFormat="1" ht="19" customHeight="1">
      <c r="A3408" s="1704">
        <f>IF(G3320="",0,1)</f>
        <v>0</v>
      </c>
      <c r="B3408" s="1629">
        <f>IF(H3407=G$41,-1,0)</f>
        <v>0</v>
      </c>
      <c r="C3408" s="1283"/>
      <c r="D3408" s="1561"/>
      <c r="E3408" s="1474" t="str">
        <f t="shared" si="319"/>
        <v/>
      </c>
      <c r="F3408" s="1789"/>
      <c r="G3408" s="1571"/>
      <c r="H3408" s="1335"/>
      <c r="I3408" s="2176" t="s">
        <v>528</v>
      </c>
      <c r="J3408" s="2176"/>
      <c r="K3408" s="1338"/>
      <c r="L3408" s="1338"/>
      <c r="M3408" s="1338"/>
      <c r="N3408" s="1338"/>
      <c r="O3408" s="1338"/>
      <c r="P3408" s="1337"/>
      <c r="Q3408" s="1337"/>
      <c r="U3408" s="1580"/>
      <c r="V3408" s="1580"/>
      <c r="W3408" s="1580"/>
      <c r="X3408" s="1580"/>
      <c r="Y3408" s="2"/>
      <c r="Z3408" s="2"/>
      <c r="AA3408" s="2"/>
      <c r="AB3408" s="2"/>
      <c r="AC3408" s="1291"/>
      <c r="AD3408" s="1415"/>
      <c r="AE3408" s="1415"/>
      <c r="AF3408" s="1415"/>
      <c r="AG3408" s="1415"/>
      <c r="AH3408" s="1415"/>
      <c r="AI3408" s="1415"/>
      <c r="AJ3408" s="1415"/>
      <c r="AK3408" s="1415"/>
      <c r="AL3408" s="1415"/>
    </row>
    <row r="3409" spans="1:81" s="731" customFormat="1" ht="25" customHeight="1">
      <c r="A3409" s="1704">
        <f>IF(G3320="",0,1)</f>
        <v>0</v>
      </c>
      <c r="B3409" s="1629">
        <f>IF(H3407=G$41,-1,0)</f>
        <v>0</v>
      </c>
      <c r="C3409" s="1283"/>
      <c r="D3409" s="1561"/>
      <c r="E3409" s="1474" t="str">
        <f t="shared" si="319"/>
        <v/>
      </c>
      <c r="F3409" s="1789"/>
      <c r="G3409" s="1571"/>
      <c r="H3409" s="1335"/>
      <c r="I3409" s="2176" t="s">
        <v>529</v>
      </c>
      <c r="J3409" s="2176"/>
      <c r="K3409" s="2177" t="str">
        <f>K$154</f>
        <v xml:space="preserve"> Colmatez les fentes avec des patchs et par agrafage.</v>
      </c>
      <c r="L3409" s="2177"/>
      <c r="M3409" s="2177"/>
      <c r="N3409" s="2177"/>
      <c r="O3409" s="2177"/>
      <c r="P3409" s="2177"/>
      <c r="Q3409" s="2177"/>
      <c r="R3409" s="2177"/>
      <c r="S3409" s="1581" t="s">
        <v>16</v>
      </c>
      <c r="T3409" s="1582"/>
      <c r="U3409" s="1580"/>
      <c r="V3409" s="1583"/>
      <c r="W3409" s="1584"/>
      <c r="X3409" s="1585"/>
      <c r="Y3409" s="2"/>
      <c r="Z3409" s="2"/>
      <c r="AA3409" s="2"/>
      <c r="AB3409" s="2"/>
      <c r="AC3409" s="1291"/>
      <c r="AD3409" s="1415"/>
      <c r="AE3409" s="1415"/>
      <c r="AF3409" s="1415"/>
      <c r="AG3409" s="1415"/>
      <c r="AH3409" s="1415"/>
      <c r="AI3409" s="1415"/>
      <c r="AJ3409" s="1415"/>
      <c r="AK3409" s="1415"/>
      <c r="AL3409" s="1415"/>
    </row>
    <row r="3410" spans="1:81" s="731" customFormat="1" ht="6" customHeight="1">
      <c r="A3410" s="1704">
        <f>IF(G3320="",0,1)</f>
        <v>0</v>
      </c>
      <c r="B3410" s="1629">
        <f>IF(H3407=G$41,-1,0)</f>
        <v>0</v>
      </c>
      <c r="C3410" s="1283"/>
      <c r="D3410" s="1561"/>
      <c r="E3410" s="1474" t="str">
        <f t="shared" si="319"/>
        <v/>
      </c>
      <c r="F3410" s="1789"/>
      <c r="G3410" s="1571"/>
      <c r="H3410" s="1335"/>
      <c r="I3410" s="1586"/>
      <c r="J3410" s="1586"/>
      <c r="K3410" s="1587"/>
      <c r="L3410" s="1587"/>
      <c r="M3410" s="1587"/>
      <c r="N3410" s="1587"/>
      <c r="O3410" s="1587"/>
      <c r="P3410" s="1587"/>
      <c r="Q3410" s="1587"/>
      <c r="R3410" s="1338"/>
      <c r="S3410" s="1337"/>
      <c r="T3410" s="1588"/>
      <c r="U3410" s="1582"/>
      <c r="V3410" s="1339"/>
      <c r="W3410" s="1339"/>
      <c r="X3410" s="1339"/>
      <c r="Y3410" s="2"/>
      <c r="Z3410" s="2"/>
      <c r="AA3410" s="2"/>
      <c r="AB3410" s="2"/>
      <c r="AC3410" s="1291"/>
      <c r="AD3410" s="1415"/>
      <c r="AE3410" s="1415"/>
      <c r="AF3410" s="1415"/>
      <c r="AG3410" s="1415"/>
      <c r="AH3410" s="1415"/>
      <c r="AI3410" s="1415"/>
      <c r="AJ3410" s="1415"/>
      <c r="AK3410" s="1415"/>
      <c r="AL3410" s="1415"/>
    </row>
    <row r="3411" spans="1:81" s="731" customFormat="1" ht="19" customHeight="1">
      <c r="A3411" s="1704">
        <f>IF(G3320="",0,1)</f>
        <v>0</v>
      </c>
      <c r="B3411" s="1629">
        <f>IF(H3407=G$41,-1,0)</f>
        <v>0</v>
      </c>
      <c r="C3411" s="1283"/>
      <c r="D3411" s="1561"/>
      <c r="E3411" s="1474" t="str">
        <f t="shared" si="319"/>
        <v/>
      </c>
      <c r="F3411" s="1789"/>
      <c r="G3411" s="1571"/>
      <c r="H3411" s="1574" t="str">
        <f>BS3320</f>
        <v/>
      </c>
      <c r="I3411" s="1575"/>
      <c r="J3411" s="1576"/>
      <c r="K3411" s="1577"/>
      <c r="L3411" s="1578"/>
      <c r="M3411" s="1578"/>
      <c r="N3411" s="1578"/>
      <c r="O3411" s="1578"/>
      <c r="P3411" s="1578"/>
      <c r="Q3411" s="1578"/>
      <c r="R3411" s="1578"/>
      <c r="S3411" s="1578"/>
      <c r="T3411" s="1578"/>
      <c r="U3411" s="1576"/>
      <c r="V3411" s="1579"/>
      <c r="W3411" s="1579"/>
      <c r="X3411" s="1579"/>
      <c r="Y3411" s="2"/>
      <c r="Z3411" s="2"/>
      <c r="AA3411" s="2"/>
      <c r="AB3411" s="2"/>
      <c r="AC3411" s="1291"/>
      <c r="AD3411" s="1415"/>
      <c r="AE3411" s="1415"/>
      <c r="AF3411" s="1415"/>
      <c r="AG3411" s="1415"/>
      <c r="AH3411" s="1415"/>
      <c r="AI3411" s="1415"/>
      <c r="AJ3411" s="1415"/>
      <c r="AK3411" s="1415"/>
      <c r="AL3411" s="1415"/>
    </row>
    <row r="3412" spans="1:81" s="731" customFormat="1" ht="19" customHeight="1">
      <c r="A3412" s="1704">
        <f>IF(G3320="",0,1)</f>
        <v>0</v>
      </c>
      <c r="B3412" s="1629">
        <f>IF(H3407=G$41,-1,0)</f>
        <v>0</v>
      </c>
      <c r="C3412" s="1283"/>
      <c r="D3412" s="1561"/>
      <c r="E3412" s="1474" t="str">
        <f t="shared" si="319"/>
        <v/>
      </c>
      <c r="F3412" s="1789"/>
      <c r="G3412" s="1571"/>
      <c r="H3412" s="1335"/>
      <c r="I3412" s="2176" t="s">
        <v>528</v>
      </c>
      <c r="J3412" s="2176"/>
      <c r="K3412" s="1338"/>
      <c r="L3412" s="1338"/>
      <c r="M3412" s="1338"/>
      <c r="N3412" s="1338"/>
      <c r="O3412" s="1338"/>
      <c r="P3412" s="1337"/>
      <c r="Q3412" s="1337"/>
      <c r="U3412" s="1580"/>
      <c r="V3412" s="1580"/>
      <c r="W3412" s="1580"/>
      <c r="X3412" s="1580"/>
      <c r="Y3412" s="2"/>
      <c r="Z3412" s="2"/>
      <c r="AA3412" s="2"/>
      <c r="AB3412" s="2"/>
      <c r="AC3412" s="1291"/>
      <c r="AD3412" s="1415"/>
      <c r="AE3412" s="1415"/>
      <c r="AF3412" s="1415"/>
      <c r="AG3412" s="1415"/>
      <c r="AH3412" s="1415"/>
      <c r="AI3412" s="1415"/>
      <c r="AJ3412" s="1415"/>
      <c r="AK3412" s="1415"/>
      <c r="AL3412" s="1415"/>
    </row>
    <row r="3413" spans="1:81" s="731" customFormat="1" ht="25" customHeight="1">
      <c r="A3413" s="1704">
        <f>IF(G3320="",0,1)</f>
        <v>0</v>
      </c>
      <c r="B3413" s="1629">
        <f>IF(H3407=G$41,-1,0)</f>
        <v>0</v>
      </c>
      <c r="C3413" s="1283"/>
      <c r="D3413" s="1561"/>
      <c r="E3413" s="1474" t="str">
        <f t="shared" si="319"/>
        <v/>
      </c>
      <c r="F3413" s="1789"/>
      <c r="G3413" s="1571"/>
      <c r="H3413" s="1335"/>
      <c r="I3413" s="2176" t="s">
        <v>529</v>
      </c>
      <c r="J3413" s="2176"/>
      <c r="K3413" s="2177" t="str">
        <f>K$158</f>
        <v xml:space="preserve"> Réajustez les bandes de tractions.</v>
      </c>
      <c r="L3413" s="2177"/>
      <c r="M3413" s="2177"/>
      <c r="N3413" s="2177"/>
      <c r="O3413" s="2177"/>
      <c r="P3413" s="2177"/>
      <c r="Q3413" s="2177"/>
      <c r="R3413" s="2177"/>
      <c r="S3413" s="1581" t="s">
        <v>16</v>
      </c>
      <c r="T3413" s="1582"/>
      <c r="U3413" s="1580"/>
      <c r="V3413" s="1583"/>
      <c r="W3413" s="1584"/>
      <c r="X3413" s="1585"/>
      <c r="Y3413" s="2"/>
      <c r="Z3413" s="2"/>
      <c r="AA3413" s="2"/>
      <c r="AB3413" s="2"/>
      <c r="AC3413" s="1291"/>
      <c r="AD3413" s="1415"/>
      <c r="AE3413" s="1415"/>
      <c r="AF3413" s="1415"/>
      <c r="AG3413" s="1415"/>
      <c r="AH3413" s="1415"/>
      <c r="AI3413" s="1415"/>
      <c r="AJ3413" s="1415"/>
      <c r="AK3413" s="1415"/>
      <c r="AL3413" s="1415"/>
    </row>
    <row r="3414" spans="1:81" s="731" customFormat="1" ht="6" customHeight="1">
      <c r="A3414" s="1704">
        <f>IF(G3320="",0,1)</f>
        <v>0</v>
      </c>
      <c r="B3414" s="1629"/>
      <c r="C3414" s="1283"/>
      <c r="D3414" s="1561"/>
      <c r="E3414" s="1474" t="str">
        <f t="shared" si="319"/>
        <v/>
      </c>
      <c r="F3414" s="1789"/>
      <c r="G3414" s="1571"/>
      <c r="H3414" s="1335"/>
      <c r="I3414" s="1586"/>
      <c r="J3414" s="1586"/>
      <c r="K3414" s="1587"/>
      <c r="L3414" s="1587"/>
      <c r="M3414" s="1587"/>
      <c r="N3414" s="1587"/>
      <c r="O3414" s="1587"/>
      <c r="P3414" s="1587"/>
      <c r="Q3414" s="1587"/>
      <c r="R3414" s="1338"/>
      <c r="S3414" s="1337"/>
      <c r="T3414" s="1582"/>
      <c r="U3414" s="1582"/>
      <c r="V3414" s="1339"/>
      <c r="W3414" s="1339"/>
      <c r="X3414" s="1339"/>
      <c r="Y3414" s="2"/>
      <c r="Z3414" s="2"/>
      <c r="AA3414" s="2"/>
      <c r="AB3414" s="2"/>
      <c r="AC3414" s="1291"/>
      <c r="AD3414" s="1415"/>
      <c r="AE3414" s="1415"/>
      <c r="AF3414" s="1415"/>
      <c r="AG3414" s="1415"/>
      <c r="AH3414" s="1415"/>
      <c r="AI3414" s="1415"/>
      <c r="AJ3414" s="1415"/>
      <c r="AK3414" s="1415"/>
      <c r="AL3414" s="1415"/>
    </row>
    <row r="3415" spans="1:81" s="731" customFormat="1" ht="17" customHeight="1">
      <c r="A3415" s="1704">
        <f>IF(G3320="",0,1)</f>
        <v>0</v>
      </c>
      <c r="B3415" s="1629"/>
      <c r="C3415" s="1283"/>
      <c r="D3415" s="1561"/>
      <c r="E3415" s="1474" t="str">
        <f t="shared" si="319"/>
        <v/>
      </c>
      <c r="F3415" s="1789"/>
      <c r="G3415" s="1571"/>
      <c r="H3415" s="1589"/>
      <c r="I3415" s="1590"/>
      <c r="J3415" s="1590"/>
      <c r="K3415" s="1591"/>
      <c r="L3415" s="1591"/>
      <c r="M3415" s="1591"/>
      <c r="N3415" s="1591"/>
      <c r="O3415" s="1591"/>
      <c r="P3415" s="1591"/>
      <c r="Q3415" s="1591"/>
      <c r="R3415" s="1592"/>
      <c r="S3415" s="1593"/>
      <c r="T3415" s="1594"/>
      <c r="U3415" s="1594"/>
      <c r="V3415" s="1595"/>
      <c r="W3415" s="1595"/>
      <c r="X3415" s="1595"/>
      <c r="Y3415" s="2"/>
      <c r="Z3415" s="2"/>
      <c r="AA3415" s="2"/>
      <c r="AB3415" s="2"/>
      <c r="AC3415" s="1291"/>
      <c r="AD3415" s="1415"/>
      <c r="AE3415" s="1415"/>
      <c r="AF3415" s="1415"/>
      <c r="AG3415" s="1415"/>
      <c r="AH3415" s="1415"/>
      <c r="AI3415" s="1415"/>
      <c r="AJ3415" s="1415"/>
      <c r="AK3415" s="1415"/>
      <c r="AL3415" s="1415"/>
    </row>
    <row r="3416" spans="1:81" s="1292" customFormat="1" ht="17" customHeight="1">
      <c r="A3416" s="1704">
        <f>IF(G3320="",0,1)</f>
        <v>0</v>
      </c>
      <c r="B3416" s="1629"/>
      <c r="C3416" s="1283"/>
      <c r="D3416" s="1561"/>
      <c r="E3416" s="1474" t="str">
        <f t="shared" si="319"/>
        <v/>
      </c>
      <c r="F3416" s="1789"/>
      <c r="G3416" s="1597"/>
      <c r="H3416" s="1597"/>
      <c r="I3416" s="1597"/>
      <c r="J3416" s="1597"/>
      <c r="K3416" s="1597"/>
      <c r="L3416" s="1597"/>
      <c r="M3416" s="1597"/>
      <c r="N3416" s="1597"/>
      <c r="O3416" s="1597"/>
      <c r="P3416" s="1598"/>
      <c r="Q3416" s="1598"/>
      <c r="R3416" s="1598"/>
      <c r="S3416" s="1598"/>
      <c r="T3416" s="1598"/>
      <c r="U3416" s="1598"/>
      <c r="V3416" s="1598"/>
      <c r="W3416" s="1598"/>
      <c r="X3416" s="1598"/>
    </row>
    <row r="3417" spans="1:81" s="1292" customFormat="1" ht="17" customHeight="1">
      <c r="A3417" s="1704">
        <f>IF(G3320="",0,1)</f>
        <v>0</v>
      </c>
      <c r="B3417" s="1629"/>
      <c r="C3417" s="1283"/>
      <c r="D3417" s="1561"/>
      <c r="E3417" s="1474" t="str">
        <f t="shared" si="319"/>
        <v/>
      </c>
      <c r="F3417" s="1789"/>
      <c r="G3417" s="1597"/>
      <c r="H3417" s="1597"/>
      <c r="I3417" s="1597"/>
      <c r="J3417" s="1597"/>
      <c r="K3417" s="1597"/>
      <c r="L3417" s="1597"/>
      <c r="M3417" s="1597"/>
      <c r="N3417" s="1597"/>
      <c r="O3417" s="1597"/>
      <c r="P3417" s="1598"/>
      <c r="Q3417" s="1598"/>
      <c r="R3417" s="1598"/>
      <c r="S3417" s="1598"/>
      <c r="T3417" s="1598"/>
      <c r="U3417" s="1598"/>
      <c r="V3417" s="1598"/>
      <c r="W3417" s="1598"/>
      <c r="X3417" s="1598"/>
    </row>
    <row r="3418" spans="1:81" s="1292" customFormat="1" ht="17" customHeight="1">
      <c r="A3418" s="1710">
        <f>IF(G3320="",0,1)</f>
        <v>0</v>
      </c>
      <c r="B3418" s="1711"/>
      <c r="C3418" s="1283"/>
      <c r="D3418" s="1561"/>
      <c r="E3418" s="1474" t="str">
        <f t="shared" si="319"/>
        <v/>
      </c>
      <c r="F3418" s="1789"/>
      <c r="G3418" s="1599"/>
      <c r="H3418" s="1599"/>
      <c r="I3418" s="1599"/>
      <c r="J3418" s="1599"/>
      <c r="K3418" s="1599"/>
      <c r="L3418" s="1599"/>
      <c r="M3418" s="1599"/>
      <c r="N3418" s="1599"/>
      <c r="O3418" s="1599"/>
      <c r="P3418" s="1600"/>
      <c r="Q3418" s="1600"/>
      <c r="R3418" s="1600"/>
      <c r="S3418" s="1600"/>
      <c r="T3418" s="1600"/>
      <c r="U3418" s="1600"/>
      <c r="V3418" s="1600"/>
      <c r="W3418" s="1600"/>
      <c r="X3418" s="1600"/>
      <c r="Z3418" s="1601"/>
      <c r="AA3418" s="1601"/>
      <c r="AB3418" s="1601"/>
      <c r="AC3418" s="1601"/>
      <c r="AD3418" s="1601"/>
      <c r="AE3418" s="1601"/>
      <c r="AF3418" s="1601"/>
      <c r="AG3418" s="1601"/>
      <c r="AH3418" s="1601"/>
      <c r="AI3418" s="1601"/>
      <c r="AJ3418" s="1601"/>
      <c r="AK3418" s="1601"/>
    </row>
    <row r="3419" spans="1:81" ht="13">
      <c r="A3419" s="1705">
        <f>IF(G3425="",0,1)</f>
        <v>0</v>
      </c>
      <c r="B3419" s="1706"/>
      <c r="C3419" s="1283"/>
      <c r="D3419" s="677"/>
      <c r="E3419" s="1474" t="str">
        <f t="shared" ref="E3419:E3425" si="320">IF((SUM(A3419:C3419))&gt;0,"Evaluation","")</f>
        <v/>
      </c>
      <c r="F3419" s="1789"/>
      <c r="G3419" s="1449">
        <f>G$49</f>
        <v>0</v>
      </c>
      <c r="H3419" s="1450"/>
      <c r="I3419" s="10"/>
      <c r="J3419" s="10"/>
      <c r="K3419" s="10"/>
      <c r="L3419" s="10"/>
      <c r="M3419" s="10"/>
      <c r="N3419" s="10"/>
      <c r="O3419" s="10"/>
      <c r="P3419" s="10"/>
      <c r="Q3419" s="10"/>
      <c r="R3419" s="10"/>
      <c r="S3419" s="10"/>
      <c r="T3419" s="10"/>
      <c r="U3419" s="10"/>
      <c r="V3419" s="10"/>
      <c r="W3419" s="10"/>
      <c r="X3419" s="2"/>
      <c r="Z3419" s="1545"/>
      <c r="AA3419" s="1545"/>
      <c r="AB3419" s="1545"/>
      <c r="AC3419" s="1545"/>
      <c r="AD3419" s="1545"/>
      <c r="AE3419" s="1545"/>
      <c r="AF3419" s="1545"/>
      <c r="AG3419" s="1545"/>
      <c r="AH3419" s="1545"/>
      <c r="AI3419" s="1545"/>
      <c r="AJ3419" s="1545"/>
      <c r="AK3419" s="1545"/>
      <c r="AL3419" s="1545"/>
      <c r="AM3419" s="1545"/>
    </row>
    <row r="3420" spans="1:81" ht="13">
      <c r="A3420" s="1704">
        <f>IF(G3425="",0,1)</f>
        <v>0</v>
      </c>
      <c r="C3420" s="1283"/>
      <c r="D3420" s="677"/>
      <c r="E3420" s="1474" t="str">
        <f t="shared" si="320"/>
        <v/>
      </c>
      <c r="F3420" s="1789"/>
      <c r="G3420" s="1244"/>
      <c r="H3420" s="1245"/>
      <c r="I3420" s="1"/>
      <c r="J3420" s="1"/>
      <c r="K3420" s="1"/>
      <c r="L3420" s="1"/>
      <c r="M3420" s="1"/>
      <c r="N3420" s="1"/>
      <c r="O3420" s="1"/>
      <c r="P3420" s="1"/>
      <c r="Q3420" s="1"/>
      <c r="R3420" s="1"/>
      <c r="S3420" s="1"/>
      <c r="T3420" s="1"/>
      <c r="U3420" s="1"/>
      <c r="V3420" s="1"/>
      <c r="W3420" s="1"/>
    </row>
    <row r="3421" spans="1:81" ht="13">
      <c r="A3421" s="1704">
        <f>IF(G3425="",0,1)</f>
        <v>0</v>
      </c>
      <c r="C3421" s="1283"/>
      <c r="D3421" s="677"/>
      <c r="E3421" s="1474" t="str">
        <f t="shared" si="320"/>
        <v/>
      </c>
      <c r="F3421" s="1789"/>
      <c r="G3421" s="1244"/>
      <c r="H3421" s="1245"/>
      <c r="I3421" s="1"/>
      <c r="J3421" s="1"/>
      <c r="K3421" s="1"/>
      <c r="L3421" s="1"/>
      <c r="M3421" s="1"/>
      <c r="N3421" s="1"/>
      <c r="O3421" s="1"/>
      <c r="P3421" s="1"/>
      <c r="Q3421" s="1"/>
      <c r="R3421" s="1"/>
      <c r="S3421" s="1"/>
      <c r="T3421" s="1"/>
      <c r="U3421" s="1"/>
      <c r="V3421" s="1"/>
      <c r="W3421" s="1"/>
    </row>
    <row r="3422" spans="1:81" s="1250" customFormat="1" ht="29" thickBot="1">
      <c r="A3422" s="1704">
        <f>IF(G3425="",0,1)</f>
        <v>0</v>
      </c>
      <c r="B3422" s="1629"/>
      <c r="C3422" s="1283"/>
      <c r="D3422" s="1546"/>
      <c r="E3422" s="1474" t="str">
        <f t="shared" si="320"/>
        <v/>
      </c>
      <c r="F3422" s="1789"/>
      <c r="G3422" s="1621" t="str">
        <f>G3425</f>
        <v/>
      </c>
      <c r="H3422" s="777"/>
      <c r="I3422" s="777"/>
      <c r="J3422" s="777"/>
      <c r="K3422" s="777"/>
      <c r="L3422" s="777"/>
      <c r="M3422" s="777"/>
      <c r="N3422" s="777"/>
      <c r="O3422" s="777"/>
      <c r="P3422" s="777"/>
      <c r="Q3422" s="777"/>
      <c r="R3422" s="777"/>
      <c r="S3422" s="777"/>
      <c r="T3422" s="777"/>
      <c r="U3422" s="777"/>
      <c r="V3422" s="777"/>
      <c r="W3422" s="777"/>
      <c r="X3422" s="1370">
        <f>U$45</f>
        <v>0</v>
      </c>
      <c r="Y3422" s="1415"/>
      <c r="Z3422" s="1415"/>
      <c r="AA3422" s="1415"/>
      <c r="AB3422" s="1415"/>
      <c r="AC3422" s="1415"/>
      <c r="AD3422" s="1415"/>
      <c r="AE3422" s="1246"/>
      <c r="AF3422" s="1246"/>
      <c r="AG3422" s="1247"/>
      <c r="AH3422" s="1247"/>
      <c r="AI3422" s="1247"/>
      <c r="AJ3422" s="1248"/>
      <c r="AK3422" s="1247"/>
      <c r="AL3422" s="1249"/>
      <c r="AM3422" s="1247"/>
      <c r="AN3422" s="1247"/>
      <c r="AO3422" s="1247"/>
      <c r="AP3422" s="1247"/>
      <c r="AQ3422" s="1247"/>
      <c r="AR3422" s="1247"/>
      <c r="AS3422" s="1247"/>
      <c r="AT3422" s="1247"/>
    </row>
    <row r="3423" spans="1:81" s="18" customFormat="1" ht="19">
      <c r="A3423" s="1704">
        <f>IF(G3425="",0,1)</f>
        <v>0</v>
      </c>
      <c r="B3423" s="1629"/>
      <c r="C3423" s="1283"/>
      <c r="D3423" s="677"/>
      <c r="E3423" s="1474" t="str">
        <f t="shared" si="320"/>
        <v/>
      </c>
      <c r="F3423" s="1789"/>
      <c r="G3423" s="1184"/>
      <c r="H3423" s="1184"/>
      <c r="I3423" s="1184"/>
      <c r="J3423" s="1184"/>
      <c r="K3423" s="1184"/>
      <c r="L3423" s="1184"/>
      <c r="M3423" s="1184"/>
      <c r="N3423" s="1184"/>
      <c r="O3423" s="1184"/>
      <c r="P3423" s="1184"/>
      <c r="Q3423" s="1184"/>
      <c r="R3423" s="1184"/>
      <c r="S3423" s="1184"/>
      <c r="T3423" s="1184"/>
      <c r="U3423" s="1184"/>
      <c r="V3423" s="1184"/>
      <c r="W3423" s="1184"/>
      <c r="X3423" s="1415"/>
      <c r="Y3423" s="1415"/>
      <c r="Z3423" s="1415"/>
      <c r="AA3423" s="1415"/>
      <c r="AB3423" s="1415"/>
      <c r="AC3423" s="1415"/>
      <c r="AD3423" s="1415"/>
      <c r="AE3423" s="1415"/>
      <c r="AF3423" s="1415"/>
      <c r="AG3423" s="40"/>
      <c r="AH3423" s="40"/>
      <c r="AI3423" s="40"/>
      <c r="AJ3423" s="49"/>
      <c r="AK3423" s="40"/>
      <c r="AL3423" s="20"/>
      <c r="AM3423" s="1247"/>
      <c r="AN3423" s="40"/>
      <c r="AO3423" s="1247"/>
      <c r="AP3423" s="40"/>
      <c r="AQ3423" s="40"/>
      <c r="AR3423" s="40"/>
      <c r="AS3423" s="40"/>
      <c r="AT3423" s="40"/>
      <c r="BZ3423" s="122" t="s">
        <v>905</v>
      </c>
      <c r="CB3423" s="122" t="s">
        <v>904</v>
      </c>
    </row>
    <row r="3424" spans="1:81" s="41" customFormat="1" ht="187" hidden="1" customHeight="1" outlineLevel="1">
      <c r="A3424" s="1707"/>
      <c r="B3424" s="1708"/>
      <c r="C3424" s="685"/>
      <c r="D3424" s="685"/>
      <c r="E3424" s="1474" t="str">
        <f t="shared" si="320"/>
        <v/>
      </c>
      <c r="F3424" s="1790"/>
      <c r="G3424" s="342" t="str">
        <f t="shared" ref="G3424:AL3424" si="321">G$3</f>
        <v>Serre</v>
      </c>
      <c r="H3424" s="343" t="str">
        <f t="shared" si="321"/>
        <v>Année de construction</v>
      </c>
      <c r="I3424" s="344" t="str">
        <f t="shared" si="321"/>
        <v xml:space="preserve">Surface cultivée nette </v>
      </c>
      <c r="J3424" s="344" t="str">
        <f t="shared" si="321"/>
        <v>Type de serre</v>
      </c>
      <c r="K3424" s="344" t="str">
        <f t="shared" si="321"/>
        <v>Température moyenne octobre-mars</v>
      </c>
      <c r="L3424" s="344" t="str">
        <f t="shared" si="321"/>
        <v>Type de température</v>
      </c>
      <c r="M3424" s="344" t="str">
        <f t="shared" si="321"/>
        <v>Qualité énergétique [consommation en % d'une serre standard]</v>
      </c>
      <c r="N3424" s="344" t="str">
        <f t="shared" si="321"/>
        <v>Rang</v>
      </c>
      <c r="O3424" s="344" t="str">
        <f t="shared" si="321"/>
        <v>Evaluation de la qualité énergétique</v>
      </c>
      <c r="P3424" s="344" t="str">
        <f t="shared" si="321"/>
        <v>Utilisation escomptée</v>
      </c>
      <c r="Q3424" s="327">
        <f t="shared" si="321"/>
        <v>0</v>
      </c>
      <c r="R3424" s="456" t="str">
        <f t="shared" si="321"/>
        <v>Serre Consommation d'énergie [%]</v>
      </c>
      <c r="S3424" s="456" t="str">
        <f t="shared" si="321"/>
        <v>Serre Consommation d'énergie Actuel [kWh]</v>
      </c>
      <c r="T3424" s="455" t="str">
        <f t="shared" si="321"/>
        <v>Distribution de chaleur Consommation d'énergie [kWh]</v>
      </c>
      <c r="U3424" s="456" t="str">
        <f t="shared" si="321"/>
        <v>Total Consommation d'énergie Actuel [kWh]</v>
      </c>
      <c r="V3424" s="327">
        <f t="shared" si="321"/>
        <v>0</v>
      </c>
      <c r="W3424" s="512" t="str">
        <f t="shared" si="321"/>
        <v>Objectif en 4 ans</v>
      </c>
      <c r="X3424" s="512" t="str">
        <f t="shared" si="321"/>
        <v>Objectif en 8 ans</v>
      </c>
      <c r="Y3424" s="327">
        <f t="shared" si="321"/>
        <v>0</v>
      </c>
      <c r="Z3424" s="333" t="str">
        <f t="shared" si="321"/>
        <v>Ecran thermique</v>
      </c>
      <c r="AA3424" s="333" t="str">
        <f t="shared" si="321"/>
        <v>Toit</v>
      </c>
      <c r="AB3424" s="333" t="str">
        <f t="shared" si="321"/>
        <v>Parois latérales</v>
      </c>
      <c r="AC3424" s="333" t="str">
        <f t="shared" si="321"/>
        <v>Etanchéité</v>
      </c>
      <c r="AD3424" s="333" t="str">
        <f t="shared" si="321"/>
        <v>Gestion climatique</v>
      </c>
      <c r="AE3424" s="40" t="str">
        <f t="shared" si="321"/>
        <v>Observations</v>
      </c>
      <c r="AF3424" s="332" t="str">
        <f t="shared" si="321"/>
        <v>Ecran thermique</v>
      </c>
      <c r="AG3424" s="332" t="str">
        <f t="shared" si="321"/>
        <v>Toit</v>
      </c>
      <c r="AH3424" s="332" t="str">
        <f t="shared" si="321"/>
        <v>Parois latérales</v>
      </c>
      <c r="AI3424" s="332" t="str">
        <f t="shared" si="321"/>
        <v>Etanchéité</v>
      </c>
      <c r="AJ3424" s="332" t="str">
        <f t="shared" si="321"/>
        <v>Gestion climatique</v>
      </c>
      <c r="AK3424" s="455" t="str">
        <f t="shared" si="321"/>
        <v>Isolation des conduites</v>
      </c>
      <c r="AL3424" s="455" t="str">
        <f t="shared" si="321"/>
        <v>Isolation des sous-distributions</v>
      </c>
      <c r="AM3424" s="405">
        <f t="shared" ref="AM3424:BR3424" si="322">AM$3</f>
        <v>0</v>
      </c>
      <c r="AN3424" s="332" t="str">
        <f t="shared" si="322"/>
        <v>Ecran thermique</v>
      </c>
      <c r="AO3424" s="332" t="str">
        <f t="shared" si="322"/>
        <v>Toit</v>
      </c>
      <c r="AP3424" s="332" t="str">
        <f t="shared" si="322"/>
        <v>Parois latérales</v>
      </c>
      <c r="AQ3424" s="332" t="str">
        <f t="shared" si="322"/>
        <v>Etanchéité</v>
      </c>
      <c r="AR3424" s="332" t="str">
        <f t="shared" si="322"/>
        <v>Gestion climatique</v>
      </c>
      <c r="AS3424" s="40">
        <f t="shared" si="322"/>
        <v>0</v>
      </c>
      <c r="AT3424" s="332" t="str">
        <f t="shared" si="322"/>
        <v>Ecran thermique</v>
      </c>
      <c r="AU3424" s="332" t="str">
        <f t="shared" si="322"/>
        <v>Toit</v>
      </c>
      <c r="AV3424" s="332" t="str">
        <f t="shared" si="322"/>
        <v>Parois latérales</v>
      </c>
      <c r="AW3424" s="332" t="str">
        <f t="shared" si="322"/>
        <v>Etanchéité</v>
      </c>
      <c r="AX3424" s="332" t="str">
        <f t="shared" si="322"/>
        <v>Gestion climatique</v>
      </c>
      <c r="AY3424" s="455" t="str">
        <f t="shared" si="322"/>
        <v>Isolation des conduites</v>
      </c>
      <c r="AZ3424" s="455" t="str">
        <f t="shared" si="322"/>
        <v>Isolation des sous-distributions</v>
      </c>
      <c r="BA3424" s="332" t="str">
        <f t="shared" si="322"/>
        <v>Total arrondi</v>
      </c>
      <c r="BB3424" s="40">
        <f t="shared" si="322"/>
        <v>0</v>
      </c>
      <c r="BC3424" s="332" t="str">
        <f t="shared" si="322"/>
        <v>Ecran thermique</v>
      </c>
      <c r="BD3424" s="332" t="str">
        <f t="shared" si="322"/>
        <v>Toit</v>
      </c>
      <c r="BE3424" s="332" t="str">
        <f t="shared" si="322"/>
        <v>Parois latérales</v>
      </c>
      <c r="BF3424" s="332" t="str">
        <f t="shared" si="322"/>
        <v>Etanchéité</v>
      </c>
      <c r="BG3424" s="332" t="str">
        <f t="shared" si="322"/>
        <v>Gestion climatique</v>
      </c>
      <c r="BH3424" s="455" t="str">
        <f t="shared" si="322"/>
        <v>Isolation des conduites</v>
      </c>
      <c r="BI3424" s="455" t="str">
        <f t="shared" si="322"/>
        <v>Isolation des sous-distributions</v>
      </c>
      <c r="BJ3424" s="40">
        <f t="shared" si="322"/>
        <v>0</v>
      </c>
      <c r="BK3424" s="512" t="str">
        <f t="shared" si="322"/>
        <v>P1</v>
      </c>
      <c r="BL3424" s="512">
        <f t="shared" si="322"/>
        <v>0</v>
      </c>
      <c r="BM3424" s="512" t="str">
        <f t="shared" si="322"/>
        <v>Total</v>
      </c>
      <c r="BN3424" s="40">
        <f t="shared" si="322"/>
        <v>0</v>
      </c>
      <c r="BO3424" s="512" t="str">
        <f t="shared" si="322"/>
        <v>Objectif en 4 ans</v>
      </c>
      <c r="BP3424" s="512" t="str">
        <f t="shared" si="322"/>
        <v>Objectif en 8 ans</v>
      </c>
      <c r="BQ3424" s="41">
        <f t="shared" si="322"/>
        <v>0</v>
      </c>
      <c r="BR3424" s="332" t="str">
        <f t="shared" si="322"/>
        <v>Ecran thermique</v>
      </c>
      <c r="BS3424" s="332" t="str">
        <f t="shared" ref="BS3424:CA3424" si="323">BS$3</f>
        <v>Ecran thermique 2</v>
      </c>
      <c r="BT3424" s="332" t="str">
        <f t="shared" si="323"/>
        <v>Etanchéité</v>
      </c>
      <c r="BU3424" s="332" t="str">
        <f t="shared" si="323"/>
        <v>Etanchéité 2</v>
      </c>
      <c r="BV3424" s="332" t="str">
        <f t="shared" si="323"/>
        <v>Etanchéité 2 - Recommandation</v>
      </c>
      <c r="BW3424" s="332" t="str">
        <f t="shared" si="323"/>
        <v>Sonde 1</v>
      </c>
      <c r="BX3424" s="332" t="str">
        <f t="shared" si="323"/>
        <v>Sonde 2</v>
      </c>
      <c r="BY3424" s="41">
        <f t="shared" si="323"/>
        <v>0</v>
      </c>
      <c r="BZ3424" s="416" t="str">
        <f t="shared" si="323"/>
        <v>Ensemble 1</v>
      </c>
      <c r="CA3424" s="416" t="str">
        <f t="shared" si="323"/>
        <v>Ensemble 2</v>
      </c>
      <c r="CB3424" s="416" t="str">
        <f>BZ3424</f>
        <v>Ensemble 1</v>
      </c>
      <c r="CC3424" s="416" t="str">
        <f>CA3424</f>
        <v>Ensemble 2</v>
      </c>
    </row>
    <row r="3425" spans="1:81" s="28" customFormat="1" ht="32" hidden="1" customHeight="1" outlineLevel="1">
      <c r="A3425" s="1646"/>
      <c r="B3425" s="1659"/>
      <c r="C3425" s="686"/>
      <c r="D3425" s="686"/>
      <c r="E3425" s="1474" t="str">
        <f t="shared" si="320"/>
        <v/>
      </c>
      <c r="F3425" s="1791"/>
      <c r="G3425" s="521" t="str">
        <f t="shared" ref="G3425:AL3425" si="324">G36</f>
        <v/>
      </c>
      <c r="H3425" s="335" t="str">
        <f t="shared" si="324"/>
        <v/>
      </c>
      <c r="I3425" s="336" t="str">
        <f t="shared" si="324"/>
        <v/>
      </c>
      <c r="J3425" s="336" t="str">
        <f t="shared" si="324"/>
        <v/>
      </c>
      <c r="K3425" s="337" t="str">
        <f t="shared" si="324"/>
        <v/>
      </c>
      <c r="L3425" s="336" t="str">
        <f t="shared" si="324"/>
        <v/>
      </c>
      <c r="M3425" s="468" t="str">
        <f t="shared" si="324"/>
        <v/>
      </c>
      <c r="N3425" s="337" t="str">
        <f t="shared" si="324"/>
        <v/>
      </c>
      <c r="O3425" s="338" t="str">
        <f t="shared" si="324"/>
        <v/>
      </c>
      <c r="P3425" s="336" t="str">
        <f t="shared" si="324"/>
        <v/>
      </c>
      <c r="Q3425" s="522">
        <f t="shared" si="324"/>
        <v>0</v>
      </c>
      <c r="R3425" s="338">
        <f t="shared" si="324"/>
        <v>0</v>
      </c>
      <c r="S3425" s="523">
        <f t="shared" si="324"/>
        <v>0</v>
      </c>
      <c r="T3425" s="523">
        <f t="shared" si="324"/>
        <v>0</v>
      </c>
      <c r="U3425" s="523" t="str">
        <f t="shared" si="324"/>
        <v/>
      </c>
      <c r="V3425" s="522">
        <f t="shared" si="324"/>
        <v>0</v>
      </c>
      <c r="W3425" s="523" t="str">
        <f t="shared" si="324"/>
        <v/>
      </c>
      <c r="X3425" s="523" t="str">
        <f t="shared" si="324"/>
        <v/>
      </c>
      <c r="Y3425" s="522">
        <f t="shared" si="324"/>
        <v>0</v>
      </c>
      <c r="Z3425" s="331" t="str">
        <f t="shared" si="324"/>
        <v/>
      </c>
      <c r="AA3425" s="331" t="str">
        <f t="shared" si="324"/>
        <v/>
      </c>
      <c r="AB3425" s="331" t="str">
        <f t="shared" si="324"/>
        <v/>
      </c>
      <c r="AC3425" s="331" t="str">
        <f t="shared" si="324"/>
        <v/>
      </c>
      <c r="AD3425" s="331" t="str">
        <f t="shared" si="324"/>
        <v/>
      </c>
      <c r="AE3425" s="524" t="str">
        <f t="shared" si="324"/>
        <v/>
      </c>
      <c r="AF3425" s="331" t="str">
        <f t="shared" si="324"/>
        <v/>
      </c>
      <c r="AG3425" s="331" t="str">
        <f t="shared" si="324"/>
        <v/>
      </c>
      <c r="AH3425" s="331" t="str">
        <f t="shared" si="324"/>
        <v/>
      </c>
      <c r="AI3425" s="331" t="str">
        <f t="shared" si="324"/>
        <v/>
      </c>
      <c r="AJ3425" s="331" t="str">
        <f t="shared" si="324"/>
        <v/>
      </c>
      <c r="AK3425" s="331" t="str">
        <f t="shared" si="324"/>
        <v/>
      </c>
      <c r="AL3425" s="331" t="str">
        <f t="shared" si="324"/>
        <v/>
      </c>
      <c r="AM3425" s="524" t="str">
        <f t="shared" ref="AM3425:BR3425" si="325">AM36</f>
        <v>.</v>
      </c>
      <c r="AN3425" s="346" t="str">
        <f t="shared" si="325"/>
        <v/>
      </c>
      <c r="AO3425" s="346" t="str">
        <f t="shared" si="325"/>
        <v/>
      </c>
      <c r="AP3425" s="346" t="str">
        <f t="shared" si="325"/>
        <v/>
      </c>
      <c r="AQ3425" s="346" t="str">
        <f t="shared" si="325"/>
        <v/>
      </c>
      <c r="AR3425" s="346" t="str">
        <f t="shared" si="325"/>
        <v/>
      </c>
      <c r="AS3425" s="525">
        <f t="shared" si="325"/>
        <v>0</v>
      </c>
      <c r="AT3425" s="398" t="str">
        <f t="shared" si="325"/>
        <v/>
      </c>
      <c r="AU3425" s="398" t="str">
        <f t="shared" si="325"/>
        <v/>
      </c>
      <c r="AV3425" s="398" t="str">
        <f t="shared" si="325"/>
        <v/>
      </c>
      <c r="AW3425" s="398" t="str">
        <f t="shared" si="325"/>
        <v/>
      </c>
      <c r="AX3425" s="398" t="str">
        <f t="shared" si="325"/>
        <v/>
      </c>
      <c r="AY3425" s="28" t="str">
        <f t="shared" si="325"/>
        <v/>
      </c>
      <c r="AZ3425" s="28" t="str">
        <f t="shared" si="325"/>
        <v/>
      </c>
      <c r="BA3425" s="398" t="str">
        <f t="shared" si="325"/>
        <v/>
      </c>
      <c r="BB3425" s="525">
        <f t="shared" si="325"/>
        <v>0</v>
      </c>
      <c r="BC3425" s="445" t="str">
        <f t="shared" si="325"/>
        <v/>
      </c>
      <c r="BD3425" s="445" t="str">
        <f t="shared" si="325"/>
        <v/>
      </c>
      <c r="BE3425" s="445" t="str">
        <f t="shared" si="325"/>
        <v/>
      </c>
      <c r="BF3425" s="445" t="str">
        <f t="shared" si="325"/>
        <v/>
      </c>
      <c r="BG3425" s="445" t="str">
        <f t="shared" si="325"/>
        <v/>
      </c>
      <c r="BH3425" s="467" t="str">
        <f t="shared" si="325"/>
        <v/>
      </c>
      <c r="BI3425" s="467" t="str">
        <f t="shared" si="325"/>
        <v/>
      </c>
      <c r="BJ3425" s="525">
        <f t="shared" si="325"/>
        <v>0</v>
      </c>
      <c r="BK3425" s="445" t="str">
        <f t="shared" si="325"/>
        <v/>
      </c>
      <c r="BL3425" s="445" t="str">
        <f t="shared" si="325"/>
        <v/>
      </c>
      <c r="BM3425" s="445" t="str">
        <f t="shared" si="325"/>
        <v/>
      </c>
      <c r="BN3425" s="525">
        <f t="shared" si="325"/>
        <v>0</v>
      </c>
      <c r="BO3425" s="445" t="str">
        <f t="shared" si="325"/>
        <v/>
      </c>
      <c r="BP3425" s="445">
        <f t="shared" si="325"/>
        <v>0</v>
      </c>
      <c r="BQ3425" s="28">
        <f t="shared" si="325"/>
        <v>0</v>
      </c>
      <c r="BR3425" s="398" t="str">
        <f t="shared" si="325"/>
        <v/>
      </c>
      <c r="BS3425" s="398" t="str">
        <f t="shared" ref="BS3425:BX3425" si="326">BS36</f>
        <v/>
      </c>
      <c r="BT3425" s="398" t="str">
        <f t="shared" si="326"/>
        <v/>
      </c>
      <c r="BU3425" s="398" t="str">
        <f t="shared" si="326"/>
        <v/>
      </c>
      <c r="BV3425" s="398" t="str">
        <f t="shared" si="326"/>
        <v/>
      </c>
      <c r="BW3425" s="398" t="str">
        <f t="shared" si="326"/>
        <v/>
      </c>
      <c r="BX3425" s="398" t="str">
        <f t="shared" si="326"/>
        <v/>
      </c>
      <c r="BY3425" s="28">
        <f>BY3372</f>
        <v>0</v>
      </c>
      <c r="BZ3425" s="396">
        <f>AG3476</f>
        <v>0</v>
      </c>
      <c r="CA3425" s="396">
        <f>AH3476</f>
        <v>0</v>
      </c>
      <c r="CB3425" s="396">
        <f>AI3476</f>
        <v>0</v>
      </c>
      <c r="CC3425" s="396">
        <f>AJ3476</f>
        <v>0</v>
      </c>
    </row>
    <row r="3426" spans="1:81" s="51" customFormat="1" ht="19" hidden="1" outlineLevel="1">
      <c r="A3426" s="1704">
        <v>0</v>
      </c>
      <c r="B3426" s="1629"/>
      <c r="C3426" s="1283"/>
      <c r="D3426" s="677"/>
      <c r="E3426" s="1474" t="str">
        <f t="shared" ref="E3426:E3457" si="327">IF((SUM(A3426:C3426))&gt;0,G$42,"")</f>
        <v/>
      </c>
      <c r="F3426" s="1789"/>
      <c r="N3426" s="644"/>
      <c r="R3426" s="50"/>
      <c r="U3426" s="1184"/>
      <c r="W3426" s="130"/>
      <c r="X3426" s="1415"/>
      <c r="Y3426" s="1415"/>
      <c r="Z3426" s="53"/>
      <c r="AA3426" s="1415"/>
      <c r="AB3426" s="53"/>
      <c r="AC3426" s="53"/>
      <c r="AD3426" s="53"/>
      <c r="AE3426" s="53"/>
      <c r="AF3426" s="53"/>
      <c r="AG3426" s="40"/>
      <c r="AJ3426" s="52"/>
      <c r="AL3426" s="1383"/>
      <c r="AM3426" s="1247"/>
      <c r="AO3426" s="1247"/>
      <c r="AV3426" s="18"/>
      <c r="BL3426" s="18"/>
    </row>
    <row r="3427" spans="1:81" s="1385" customFormat="1" ht="19" hidden="1" outlineLevel="1">
      <c r="A3427" s="1704">
        <v>0</v>
      </c>
      <c r="B3427" s="1629"/>
      <c r="C3427" s="1283"/>
      <c r="D3427" s="677"/>
      <c r="E3427" s="1474" t="str">
        <f t="shared" si="327"/>
        <v/>
      </c>
      <c r="F3427" s="1789"/>
      <c r="H3427" s="1547"/>
      <c r="I3427" s="1547"/>
      <c r="J3427" s="1547"/>
      <c r="K3427" s="1547"/>
      <c r="L3427" s="1547"/>
      <c r="M3427" s="1547"/>
      <c r="N3427" s="1384"/>
      <c r="O3427" s="1384"/>
      <c r="P3427" s="1384"/>
      <c r="Q3427" s="1384"/>
      <c r="R3427" s="1384"/>
      <c r="S3427" s="1384"/>
      <c r="T3427" s="1384"/>
      <c r="U3427" s="1384"/>
      <c r="V3427" s="1384"/>
      <c r="W3427" s="130"/>
      <c r="X3427" s="1415"/>
      <c r="Y3427" s="1415"/>
      <c r="Z3427" s="53"/>
      <c r="AA3427" s="1415"/>
      <c r="AB3427" s="53"/>
      <c r="AC3427" s="53"/>
      <c r="AD3427" s="53"/>
      <c r="AE3427" s="1384"/>
      <c r="AF3427" s="1384"/>
      <c r="AG3427" s="40"/>
      <c r="AH3427" s="1384"/>
      <c r="AI3427" s="1384"/>
      <c r="AJ3427" s="1384"/>
      <c r="AK3427" s="1384"/>
      <c r="AL3427" s="1384"/>
      <c r="AM3427" s="1247"/>
      <c r="AN3427" s="1384"/>
      <c r="AO3427" s="1247"/>
      <c r="AP3427" s="1384"/>
      <c r="AQ3427" s="1384"/>
      <c r="AR3427" s="1384"/>
      <c r="AS3427" s="1384"/>
      <c r="AT3427" s="1384"/>
      <c r="BL3427" s="18"/>
    </row>
    <row r="3428" spans="1:81" s="1385" customFormat="1" ht="19" hidden="1" outlineLevel="1">
      <c r="A3428" s="1704">
        <v>0</v>
      </c>
      <c r="B3428" s="1629"/>
      <c r="C3428" s="1283"/>
      <c r="D3428" s="677"/>
      <c r="E3428" s="1474" t="str">
        <f t="shared" si="327"/>
        <v/>
      </c>
      <c r="F3428" s="1789"/>
      <c r="G3428" s="1547"/>
      <c r="H3428" s="1547"/>
      <c r="I3428" s="1547"/>
      <c r="J3428" s="1547"/>
      <c r="K3428" s="1547"/>
      <c r="L3428" s="1547"/>
      <c r="M3428" s="1547"/>
      <c r="N3428" s="1384"/>
      <c r="O3428" s="1384"/>
      <c r="P3428" s="1384"/>
      <c r="Q3428" s="1384"/>
      <c r="R3428" s="1384"/>
      <c r="S3428" s="1384"/>
      <c r="T3428" s="1384"/>
      <c r="U3428" s="1384"/>
      <c r="V3428" s="1384"/>
      <c r="W3428" s="130"/>
      <c r="X3428" s="1415"/>
      <c r="Y3428" s="1415"/>
      <c r="Z3428" s="53"/>
      <c r="AA3428" s="1415"/>
      <c r="AB3428" s="53"/>
      <c r="AC3428" s="53"/>
      <c r="AD3428" s="53"/>
      <c r="AE3428" s="1384"/>
      <c r="AF3428" s="1384"/>
      <c r="AG3428" s="40"/>
      <c r="AH3428" s="1384"/>
      <c r="AI3428" s="1384"/>
      <c r="AJ3428" s="1384"/>
      <c r="AK3428" s="1384"/>
      <c r="AL3428" s="1384"/>
      <c r="AM3428" s="1247"/>
      <c r="AN3428" s="1384"/>
      <c r="AO3428" s="1247"/>
      <c r="AP3428" s="1384"/>
      <c r="AQ3428" s="1384"/>
      <c r="AR3428" s="1384"/>
      <c r="AS3428" s="1384"/>
      <c r="AT3428" s="1384"/>
      <c r="BL3428" s="18"/>
    </row>
    <row r="3429" spans="1:81" s="1269" customFormat="1" ht="15" collapsed="1">
      <c r="A3429" s="1704">
        <f>IF(G3425="",0,1)</f>
        <v>0</v>
      </c>
      <c r="B3429" s="1629"/>
      <c r="C3429" s="1283"/>
      <c r="D3429" s="1548"/>
      <c r="E3429" s="1474" t="str">
        <f t="shared" si="327"/>
        <v/>
      </c>
      <c r="F3429" s="1789"/>
      <c r="G3429" s="1252" t="str">
        <f>G$69</f>
        <v>Année de construction</v>
      </c>
      <c r="H3429" s="1252"/>
      <c r="I3429" s="1252"/>
      <c r="J3429" s="1252"/>
      <c r="K3429" s="1252"/>
      <c r="L3429" s="1252"/>
      <c r="M3429" s="1388"/>
      <c r="N3429" s="2162" t="str">
        <f>H3425</f>
        <v/>
      </c>
      <c r="O3429" s="2162"/>
      <c r="P3429" s="2162"/>
      <c r="Q3429" s="2162"/>
      <c r="R3429" s="2162"/>
      <c r="S3429" s="2162"/>
      <c r="T3429" s="2161">
        <f>T3409</f>
        <v>0</v>
      </c>
      <c r="U3429" s="2161"/>
      <c r="V3429" s="2161"/>
      <c r="W3429" s="2161"/>
      <c r="X3429" s="2161"/>
      <c r="Y3429" s="1386"/>
      <c r="AD3429" s="1251"/>
      <c r="AE3429" s="1251"/>
      <c r="AF3429" s="1251"/>
      <c r="AG3429" s="1251"/>
      <c r="AH3429" s="1251"/>
      <c r="AI3429" s="1251"/>
      <c r="AJ3429" s="1251"/>
      <c r="AK3429" s="1251"/>
      <c r="AL3429" s="20"/>
      <c r="AM3429" s="1251"/>
      <c r="AN3429" s="1251"/>
      <c r="AO3429" s="1251"/>
      <c r="AP3429" s="1251"/>
      <c r="AQ3429" s="1251"/>
      <c r="AR3429" s="1251"/>
      <c r="AS3429" s="1251"/>
      <c r="AT3429" s="1251"/>
    </row>
    <row r="3430" spans="1:81" s="1269" customFormat="1" ht="15">
      <c r="A3430" s="1704">
        <f>IF(G3425="",0,1)</f>
        <v>0</v>
      </c>
      <c r="B3430" s="1629"/>
      <c r="C3430" s="1283"/>
      <c r="D3430" s="1548"/>
      <c r="E3430" s="1474" t="str">
        <f t="shared" si="327"/>
        <v/>
      </c>
      <c r="F3430" s="1789"/>
      <c r="G3430" s="1551" t="str">
        <f>G$70</f>
        <v>Utilisation escomptée</v>
      </c>
      <c r="H3430" s="1551"/>
      <c r="I3430" s="1552"/>
      <c r="J3430" s="1552"/>
      <c r="K3430" s="1552"/>
      <c r="L3430" s="1552"/>
      <c r="M3430" s="1388"/>
      <c r="N3430" s="2163" t="str">
        <f>P3425</f>
        <v/>
      </c>
      <c r="O3430" s="2163"/>
      <c r="P3430" s="2163"/>
      <c r="Q3430" s="2163"/>
      <c r="R3430" s="2163"/>
      <c r="S3430" s="2163"/>
      <c r="T3430" s="2179">
        <f>'A1 Serres'!P3409</f>
        <v>0</v>
      </c>
      <c r="U3430" s="2179"/>
      <c r="V3430" s="2179"/>
      <c r="W3430" s="2179"/>
      <c r="X3430" s="2179"/>
      <c r="Y3430" s="1387"/>
      <c r="AL3430" s="20"/>
    </row>
    <row r="3431" spans="1:81" s="1269" customFormat="1" ht="15">
      <c r="A3431" s="1704">
        <f>IF(G3425="",0,1)</f>
        <v>0</v>
      </c>
      <c r="B3431" s="1629"/>
      <c r="C3431" s="1283"/>
      <c r="D3431" s="1548"/>
      <c r="E3431" s="1474" t="str">
        <f t="shared" si="327"/>
        <v/>
      </c>
      <c r="F3431" s="1789"/>
      <c r="G3431" s="1551" t="str">
        <f>G$71</f>
        <v>Surface cultivée de la serre</v>
      </c>
      <c r="H3431" s="1551"/>
      <c r="I3431" s="1552"/>
      <c r="J3431" s="1552"/>
      <c r="K3431" s="1552"/>
      <c r="L3431" s="1552"/>
      <c r="M3431" s="1388"/>
      <c r="N3431" s="2163" t="str">
        <f>J3425</f>
        <v/>
      </c>
      <c r="O3431" s="2163"/>
      <c r="P3431" s="2163"/>
      <c r="Q3431" s="2163"/>
      <c r="R3431" s="2163"/>
      <c r="S3431" s="2163"/>
      <c r="T3431" s="1268"/>
      <c r="U3431" s="1268"/>
      <c r="V3431" s="1268"/>
      <c r="W3431" s="989"/>
      <c r="X3431" s="1251"/>
      <c r="AL3431" s="20"/>
    </row>
    <row r="3432" spans="1:81" s="1269" customFormat="1" ht="15">
      <c r="A3432" s="1704">
        <f>IF(G3425="",0,1)</f>
        <v>0</v>
      </c>
      <c r="B3432" s="1629"/>
      <c r="C3432" s="1283"/>
      <c r="D3432" s="1548"/>
      <c r="E3432" s="1474" t="str">
        <f t="shared" si="327"/>
        <v/>
      </c>
      <c r="F3432" s="1789"/>
      <c r="G3432" s="1265">
        <f>G$72</f>
        <v>0</v>
      </c>
      <c r="H3432" s="1265"/>
      <c r="I3432" s="1266"/>
      <c r="J3432" s="1266"/>
      <c r="K3432" s="1266"/>
      <c r="L3432" s="1266"/>
      <c r="M3432" s="1388"/>
      <c r="N3432" s="1268"/>
      <c r="O3432" s="1268"/>
      <c r="P3432" s="1268"/>
      <c r="Q3432" s="1268"/>
      <c r="R3432" s="1268"/>
      <c r="S3432" s="1268"/>
      <c r="T3432" s="1268"/>
      <c r="U3432" s="1268"/>
      <c r="V3432" s="1268"/>
      <c r="W3432" s="989"/>
      <c r="X3432" s="1251"/>
      <c r="AL3432" s="20"/>
    </row>
    <row r="3433" spans="1:81" s="1269" customFormat="1" ht="15">
      <c r="A3433" s="1704">
        <f>IF(G3425="",0,1)</f>
        <v>0</v>
      </c>
      <c r="B3433" s="1629"/>
      <c r="C3433" s="1283"/>
      <c r="D3433" s="1548"/>
      <c r="E3433" s="1474" t="str">
        <f t="shared" si="327"/>
        <v/>
      </c>
      <c r="F3433" s="1789"/>
      <c r="G3433" s="1389" t="str">
        <f>G$73</f>
        <v>Température octobre-mars</v>
      </c>
      <c r="H3433" s="1389"/>
      <c r="I3433" s="1390"/>
      <c r="J3433" s="1390"/>
      <c r="K3433" s="1390"/>
      <c r="L3433" s="1390"/>
      <c r="M3433" s="1388"/>
      <c r="N3433" s="2168" t="str">
        <f>L3425</f>
        <v/>
      </c>
      <c r="O3433" s="2168"/>
      <c r="P3433" s="2168"/>
      <c r="Q3433" s="2168"/>
      <c r="R3433" s="2168"/>
      <c r="S3433" s="2168"/>
      <c r="T3433" s="1268"/>
      <c r="U3433" s="1268"/>
      <c r="V3433" s="1268"/>
      <c r="W3433" s="989"/>
      <c r="X3433" s="1251"/>
      <c r="AJ3433" s="1298"/>
      <c r="AL3433" s="20"/>
    </row>
    <row r="3434" spans="1:81" s="1269" customFormat="1" ht="29" customHeight="1">
      <c r="A3434" s="1704">
        <f>IF(G3425="",0,1)</f>
        <v>0</v>
      </c>
      <c r="B3434" s="1629"/>
      <c r="C3434" s="1283"/>
      <c r="D3434" s="1548"/>
      <c r="E3434" s="1474" t="str">
        <f t="shared" si="327"/>
        <v/>
      </c>
      <c r="F3434" s="1789"/>
      <c r="G3434" s="1553" t="str">
        <f>G$74</f>
        <v>Observations</v>
      </c>
      <c r="H3434" s="1389"/>
      <c r="I3434" s="1390"/>
      <c r="J3434" s="1390"/>
      <c r="K3434" s="1390"/>
      <c r="L3434" s="1390"/>
      <c r="M3434" s="1388"/>
      <c r="N3434" s="2164" t="str">
        <f>AE3425</f>
        <v/>
      </c>
      <c r="O3434" s="2164"/>
      <c r="P3434" s="2164"/>
      <c r="Q3434" s="2164"/>
      <c r="R3434" s="2164"/>
      <c r="S3434" s="2164"/>
      <c r="T3434" s="1268"/>
      <c r="U3434" s="1268"/>
      <c r="V3434" s="1268"/>
      <c r="W3434" s="989"/>
      <c r="X3434" s="1251"/>
      <c r="AL3434" s="20"/>
    </row>
    <row r="3435" spans="1:81" s="1269" customFormat="1" ht="15">
      <c r="A3435" s="1704">
        <f>IF(G3425="",0,1)</f>
        <v>0</v>
      </c>
      <c r="B3435" s="1629"/>
      <c r="C3435" s="1283"/>
      <c r="D3435" s="1548"/>
      <c r="E3435" s="1474" t="str">
        <f t="shared" si="327"/>
        <v/>
      </c>
      <c r="F3435" s="1789"/>
      <c r="G3435" s="1265">
        <f>G$75</f>
        <v>0</v>
      </c>
      <c r="H3435" s="1265"/>
      <c r="I3435" s="1266"/>
      <c r="J3435" s="1266"/>
      <c r="K3435" s="1266"/>
      <c r="L3435" s="1266"/>
      <c r="M3435" s="1388"/>
      <c r="N3435" s="1268"/>
      <c r="O3435" s="1268"/>
      <c r="P3435" s="1268"/>
      <c r="Q3435" s="1268"/>
      <c r="R3435" s="1268"/>
      <c r="S3435" s="1268"/>
      <c r="T3435" s="1268"/>
      <c r="U3435" s="1268"/>
      <c r="V3435" s="1268"/>
      <c r="W3435" s="989"/>
      <c r="X3435" s="1251"/>
      <c r="AL3435" s="20"/>
    </row>
    <row r="3436" spans="1:81" s="1269" customFormat="1" ht="15">
      <c r="A3436" s="1704">
        <f>IF(G3425="",0,1)</f>
        <v>0</v>
      </c>
      <c r="B3436" s="1629"/>
      <c r="C3436" s="1283"/>
      <c r="D3436" s="1548"/>
      <c r="E3436" s="1474" t="str">
        <f t="shared" si="327"/>
        <v/>
      </c>
      <c r="F3436" s="1789"/>
      <c r="G3436" s="1389" t="str">
        <f>G$76</f>
        <v>Participation à la consommation totale d'énergie du chauffage</v>
      </c>
      <c r="H3436" s="1389"/>
      <c r="I3436" s="1390"/>
      <c r="J3436" s="1390"/>
      <c r="K3436" s="1390"/>
      <c r="L3436" s="1390"/>
      <c r="M3436" s="1388"/>
      <c r="N3436" s="2169">
        <f>R3425</f>
        <v>0</v>
      </c>
      <c r="O3436" s="2169"/>
      <c r="P3436" s="2169"/>
      <c r="Q3436" s="2169"/>
      <c r="R3436" s="2169"/>
      <c r="S3436" s="2169"/>
      <c r="T3436" s="1268"/>
      <c r="U3436" s="1268"/>
      <c r="V3436" s="1268"/>
      <c r="W3436" s="989"/>
      <c r="X3436" s="1251"/>
      <c r="AJ3436" s="1298"/>
      <c r="AL3436" s="20"/>
    </row>
    <row r="3437" spans="1:81" s="1269" customFormat="1" ht="15">
      <c r="A3437" s="1704">
        <f>IF(G3425="",0,1)</f>
        <v>0</v>
      </c>
      <c r="B3437" s="1629"/>
      <c r="C3437" s="1283"/>
      <c r="D3437" s="1548"/>
      <c r="E3437" s="1474" t="str">
        <f t="shared" si="327"/>
        <v/>
      </c>
      <c r="F3437" s="1789"/>
      <c r="G3437" s="1393" t="str">
        <f>G$77</f>
        <v>Rang concernant l'efficience énergétique</v>
      </c>
      <c r="H3437" s="1393"/>
      <c r="I3437" s="1394"/>
      <c r="J3437" s="1394"/>
      <c r="K3437" s="1394"/>
      <c r="L3437" s="1394"/>
      <c r="M3437" s="1388"/>
      <c r="N3437" s="2170" t="str">
        <f>N3425</f>
        <v/>
      </c>
      <c r="O3437" s="2170"/>
      <c r="P3437" s="2170"/>
      <c r="Q3437" s="2170"/>
      <c r="R3437" s="2170"/>
      <c r="S3437" s="2170"/>
      <c r="T3437" s="1396"/>
      <c r="U3437" s="1396"/>
      <c r="V3437" s="1396"/>
      <c r="W3437" s="989"/>
      <c r="X3437" s="1397"/>
      <c r="AJ3437" s="1298"/>
      <c r="AL3437" s="20"/>
    </row>
    <row r="3438" spans="1:81" s="1269" customFormat="1" ht="15">
      <c r="A3438" s="1704">
        <f>IF(G3425="",0,1)</f>
        <v>0</v>
      </c>
      <c r="B3438" s="1629"/>
      <c r="C3438" s="1283"/>
      <c r="D3438" s="1548"/>
      <c r="E3438" s="1474" t="str">
        <f t="shared" si="327"/>
        <v/>
      </c>
      <c r="F3438" s="1789"/>
      <c r="G3438" s="1393" t="str">
        <f>G$78</f>
        <v>Evaluation de la qualité énergétique</v>
      </c>
      <c r="H3438" s="1393"/>
      <c r="I3438" s="1394"/>
      <c r="J3438" s="1394"/>
      <c r="K3438" s="1394"/>
      <c r="L3438" s="1394"/>
      <c r="M3438" s="1388"/>
      <c r="N3438" s="2171" t="str">
        <f>O3425</f>
        <v/>
      </c>
      <c r="O3438" s="2171"/>
      <c r="P3438" s="2171"/>
      <c r="Q3438" s="2171"/>
      <c r="R3438" s="2171"/>
      <c r="S3438" s="2171"/>
      <c r="T3438" s="1268"/>
      <c r="U3438" s="1268"/>
      <c r="V3438" s="1268"/>
      <c r="W3438" s="989"/>
      <c r="X3438" s="1251"/>
      <c r="AJ3438" s="1298"/>
      <c r="AL3438" s="20"/>
    </row>
    <row r="3439" spans="1:81" s="1269" customFormat="1" ht="15">
      <c r="A3439" s="1704">
        <f>IF(G3425="",0,1)</f>
        <v>0</v>
      </c>
      <c r="B3439" s="1629"/>
      <c r="C3439" s="1283"/>
      <c r="D3439" s="1548"/>
      <c r="E3439" s="1474" t="str">
        <f t="shared" si="327"/>
        <v/>
      </c>
      <c r="F3439" s="1789"/>
      <c r="G3439" s="1265">
        <f>G$79</f>
        <v>0</v>
      </c>
      <c r="H3439" s="1265"/>
      <c r="I3439" s="1266"/>
      <c r="J3439" s="1266"/>
      <c r="K3439" s="1266"/>
      <c r="L3439" s="1266"/>
      <c r="M3439" s="1388"/>
      <c r="N3439" s="1399"/>
      <c r="O3439" s="1268"/>
      <c r="P3439" s="1268"/>
      <c r="Q3439" s="1268"/>
      <c r="R3439" s="1268"/>
      <c r="S3439" s="1268"/>
      <c r="T3439" s="1268"/>
      <c r="U3439" s="1268"/>
      <c r="V3439" s="1268"/>
      <c r="W3439" s="989"/>
      <c r="X3439" s="1251"/>
      <c r="AJ3439" s="1298"/>
      <c r="AL3439" s="20"/>
    </row>
    <row r="3440" spans="1:81" s="1269" customFormat="1" ht="15">
      <c r="A3440" s="1704">
        <f>IF(G3425="",0,1)</f>
        <v>0</v>
      </c>
      <c r="B3440" s="1629"/>
      <c r="C3440" s="1283"/>
      <c r="D3440" s="1548"/>
      <c r="E3440" s="1474" t="str">
        <f t="shared" si="327"/>
        <v/>
      </c>
      <c r="F3440" s="1789"/>
      <c r="G3440" s="1389" t="str">
        <f>G$80</f>
        <v>Consommation d'énergie de la serre</v>
      </c>
      <c r="H3440" s="1389"/>
      <c r="I3440" s="1390"/>
      <c r="J3440" s="1390"/>
      <c r="K3440" s="1390"/>
      <c r="L3440" s="1390"/>
      <c r="M3440" s="1388"/>
      <c r="N3440" s="2172">
        <f>S3425</f>
        <v>0</v>
      </c>
      <c r="O3440" s="2172"/>
      <c r="P3440" s="2172"/>
      <c r="Q3440" s="1401"/>
      <c r="R3440" s="1401"/>
      <c r="S3440" s="1401"/>
      <c r="T3440" s="1268"/>
      <c r="U3440" s="1268"/>
      <c r="V3440" s="1268"/>
      <c r="W3440" s="989"/>
      <c r="X3440" s="1251"/>
      <c r="AJ3440" s="1298"/>
      <c r="AL3440" s="20"/>
    </row>
    <row r="3441" spans="1:38" s="1269" customFormat="1" ht="15">
      <c r="A3441" s="1704">
        <f>IF(G3425="",0,1)</f>
        <v>0</v>
      </c>
      <c r="B3441" s="1629"/>
      <c r="C3441" s="1283"/>
      <c r="D3441" s="1548"/>
      <c r="E3441" s="1474" t="str">
        <f t="shared" si="327"/>
        <v/>
      </c>
      <c r="F3441" s="1789"/>
      <c r="G3441" s="1393" t="str">
        <f>G$81</f>
        <v>Distribution de chaleur Consommation d'énergie</v>
      </c>
      <c r="H3441" s="1393"/>
      <c r="I3441" s="1394"/>
      <c r="J3441" s="1394"/>
      <c r="K3441" s="1394"/>
      <c r="L3441" s="1394"/>
      <c r="M3441" s="1388"/>
      <c r="N3441" s="2182">
        <f>T3425</f>
        <v>0</v>
      </c>
      <c r="O3441" s="2182"/>
      <c r="P3441" s="2182"/>
      <c r="Q3441" s="1403"/>
      <c r="R3441" s="1403"/>
      <c r="S3441" s="1403"/>
      <c r="T3441" s="1268"/>
      <c r="U3441" s="1268"/>
      <c r="V3441" s="1268"/>
      <c r="W3441" s="989"/>
      <c r="X3441" s="1251"/>
      <c r="AJ3441" s="1298"/>
      <c r="AL3441" s="20"/>
    </row>
    <row r="3442" spans="1:38" s="1269" customFormat="1" ht="15">
      <c r="A3442" s="1704">
        <f>IF(G3425="",0,1)</f>
        <v>0</v>
      </c>
      <c r="B3442" s="1629"/>
      <c r="C3442" s="1283"/>
      <c r="D3442" s="1548"/>
      <c r="E3442" s="1474" t="str">
        <f t="shared" si="327"/>
        <v/>
      </c>
      <c r="F3442" s="1789"/>
      <c r="G3442" s="1554" t="str">
        <f>G$82</f>
        <v>Total de la consommation d'énergie Etat actuel</v>
      </c>
      <c r="H3442" s="1554"/>
      <c r="I3442" s="1555"/>
      <c r="J3442" s="1555"/>
      <c r="K3442" s="1555"/>
      <c r="L3442" s="1555"/>
      <c r="M3442" s="1556"/>
      <c r="N3442" s="2166" t="str">
        <f>U3425</f>
        <v/>
      </c>
      <c r="O3442" s="2166"/>
      <c r="P3442" s="2166"/>
      <c r="Q3442" s="1557"/>
      <c r="R3442" s="1557"/>
      <c r="S3442" s="1557"/>
      <c r="T3442" s="1268"/>
      <c r="U3442" s="1268"/>
      <c r="V3442" s="1268"/>
      <c r="W3442" s="989"/>
      <c r="X3442" s="1251"/>
      <c r="AJ3442" s="1298"/>
      <c r="AL3442" s="20"/>
    </row>
    <row r="3443" spans="1:38" s="787" customFormat="1" ht="15">
      <c r="A3443" s="1704">
        <f>IF(G3425="",0,1)</f>
        <v>0</v>
      </c>
      <c r="B3443" s="1629"/>
      <c r="C3443" s="1283"/>
      <c r="D3443" s="1548"/>
      <c r="E3443" s="1474" t="str">
        <f t="shared" si="327"/>
        <v/>
      </c>
      <c r="F3443" s="1789"/>
      <c r="G3443" s="1265">
        <f>G$83</f>
        <v>0</v>
      </c>
      <c r="H3443" s="1265"/>
      <c r="I3443" s="1266"/>
      <c r="J3443" s="1266"/>
      <c r="K3443" s="1266"/>
      <c r="L3443" s="1266"/>
      <c r="M3443" s="225"/>
      <c r="N3443" s="1404"/>
      <c r="O3443" s="1404"/>
      <c r="P3443" s="1404"/>
      <c r="Q3443" s="1404"/>
      <c r="R3443" s="1404"/>
      <c r="S3443" s="1404"/>
      <c r="T3443" s="1404"/>
      <c r="U3443" s="1404"/>
      <c r="V3443" s="1404"/>
      <c r="W3443" s="989"/>
    </row>
    <row r="3444" spans="1:38" s="1269" customFormat="1" ht="15">
      <c r="A3444" s="1704">
        <f>IF(G3425="",0,1)</f>
        <v>0</v>
      </c>
      <c r="B3444" s="1629"/>
      <c r="C3444" s="1283"/>
      <c r="D3444" s="1548"/>
      <c r="E3444" s="1474" t="str">
        <f t="shared" si="327"/>
        <v/>
      </c>
      <c r="F3444" s="1789"/>
      <c r="G3444" s="1389" t="str">
        <f>G$84</f>
        <v>Ecran thermique</v>
      </c>
      <c r="H3444" s="1389"/>
      <c r="I3444" s="1390"/>
      <c r="J3444" s="1390"/>
      <c r="K3444" s="1390"/>
      <c r="L3444" s="1390"/>
      <c r="M3444" s="1388"/>
      <c r="N3444" s="1558" t="str">
        <f>Z3425</f>
        <v/>
      </c>
      <c r="O3444" s="1401"/>
      <c r="P3444" s="1401"/>
      <c r="Q3444" s="1401"/>
      <c r="R3444" s="1401"/>
      <c r="S3444" s="1401"/>
      <c r="T3444" s="1268"/>
      <c r="U3444" s="1268"/>
      <c r="V3444" s="1268"/>
      <c r="W3444" s="989"/>
      <c r="X3444" s="1251"/>
      <c r="AJ3444" s="1298"/>
      <c r="AL3444" s="20"/>
    </row>
    <row r="3445" spans="1:38" s="1269" customFormat="1" ht="15">
      <c r="A3445" s="1704">
        <f>IF(G3425="",0,1)</f>
        <v>0</v>
      </c>
      <c r="B3445" s="1629"/>
      <c r="C3445" s="1283"/>
      <c r="D3445" s="1548"/>
      <c r="E3445" s="1474" t="str">
        <f t="shared" si="327"/>
        <v/>
      </c>
      <c r="F3445" s="1789"/>
      <c r="G3445" s="1393" t="str">
        <f>G$85</f>
        <v>Toit</v>
      </c>
      <c r="H3445" s="1393"/>
      <c r="I3445" s="1394"/>
      <c r="J3445" s="1394"/>
      <c r="K3445" s="1394"/>
      <c r="L3445" s="1394"/>
      <c r="M3445" s="1388"/>
      <c r="N3445" s="1559" t="str">
        <f>AA3425</f>
        <v/>
      </c>
      <c r="O3445" s="1403"/>
      <c r="P3445" s="1403"/>
      <c r="Q3445" s="1403"/>
      <c r="R3445" s="1403"/>
      <c r="S3445" s="1403"/>
      <c r="T3445" s="1268"/>
      <c r="U3445" s="1268"/>
      <c r="V3445" s="1268"/>
      <c r="W3445" s="989"/>
      <c r="X3445" s="1251"/>
      <c r="AJ3445" s="1298"/>
      <c r="AL3445" s="20"/>
    </row>
    <row r="3446" spans="1:38" s="1269" customFormat="1" ht="15">
      <c r="A3446" s="1704">
        <f>IF(G3425="",0,1)</f>
        <v>0</v>
      </c>
      <c r="B3446" s="1629"/>
      <c r="C3446" s="1283"/>
      <c r="D3446" s="1548"/>
      <c r="E3446" s="1474" t="str">
        <f t="shared" si="327"/>
        <v/>
      </c>
      <c r="F3446" s="1789"/>
      <c r="G3446" s="1393" t="str">
        <f>G$86</f>
        <v>Parois latérales et pignons</v>
      </c>
      <c r="H3446" s="1393"/>
      <c r="I3446" s="1394"/>
      <c r="J3446" s="1394"/>
      <c r="K3446" s="1394"/>
      <c r="L3446" s="1394"/>
      <c r="M3446" s="1388"/>
      <c r="N3446" s="1560" t="str">
        <f>AB3425</f>
        <v/>
      </c>
      <c r="O3446" s="1403"/>
      <c r="P3446" s="1403"/>
      <c r="Q3446" s="1403"/>
      <c r="R3446" s="1403"/>
      <c r="S3446" s="1403"/>
      <c r="T3446" s="1268"/>
      <c r="U3446" s="1268"/>
      <c r="V3446" s="1268"/>
      <c r="W3446" s="989"/>
      <c r="X3446" s="1251"/>
      <c r="AJ3446" s="1298"/>
      <c r="AL3446" s="20"/>
    </row>
    <row r="3447" spans="1:38" s="1269" customFormat="1" ht="15">
      <c r="A3447" s="1704">
        <f>IF(G3425="",0,1)</f>
        <v>0</v>
      </c>
      <c r="B3447" s="1629"/>
      <c r="C3447" s="1283"/>
      <c r="D3447" s="1548"/>
      <c r="E3447" s="1474" t="str">
        <f t="shared" si="327"/>
        <v/>
      </c>
      <c r="F3447" s="1789"/>
      <c r="G3447" s="1393" t="str">
        <f>G$87</f>
        <v>Etanchéité</v>
      </c>
      <c r="H3447" s="1393"/>
      <c r="I3447" s="1394"/>
      <c r="J3447" s="1394"/>
      <c r="K3447" s="1394"/>
      <c r="L3447" s="1394"/>
      <c r="M3447" s="1388"/>
      <c r="N3447" s="1560" t="str">
        <f>AC3425</f>
        <v/>
      </c>
      <c r="O3447" s="1403"/>
      <c r="P3447" s="1403"/>
      <c r="Q3447" s="1403"/>
      <c r="R3447" s="1403"/>
      <c r="S3447" s="1403"/>
      <c r="T3447" s="1268"/>
      <c r="U3447" s="1268"/>
      <c r="V3447" s="1268"/>
      <c r="W3447" s="989"/>
      <c r="X3447" s="1251"/>
      <c r="AJ3447" s="1298"/>
      <c r="AL3447" s="20"/>
    </row>
    <row r="3448" spans="1:38" s="1269" customFormat="1" ht="15">
      <c r="A3448" s="1704">
        <f>IF(G3425="",0,1)</f>
        <v>0</v>
      </c>
      <c r="B3448" s="1629"/>
      <c r="C3448" s="1283"/>
      <c r="D3448" s="1548"/>
      <c r="E3448" s="1474" t="str">
        <f t="shared" si="327"/>
        <v/>
      </c>
      <c r="F3448" s="1789"/>
      <c r="G3448" s="1393" t="str">
        <f>G$88</f>
        <v>Gestion climatique</v>
      </c>
      <c r="H3448" s="1393"/>
      <c r="I3448" s="1394"/>
      <c r="J3448" s="1394"/>
      <c r="K3448" s="1394"/>
      <c r="L3448" s="1394"/>
      <c r="M3448" s="1388"/>
      <c r="N3448" s="1560" t="str">
        <f>AD3425</f>
        <v/>
      </c>
      <c r="O3448" s="1403"/>
      <c r="P3448" s="1403"/>
      <c r="Q3448" s="1403"/>
      <c r="R3448" s="1403"/>
      <c r="S3448" s="1403"/>
      <c r="T3448" s="1268"/>
      <c r="U3448" s="1268"/>
      <c r="V3448" s="1268"/>
      <c r="W3448" s="989"/>
      <c r="X3448" s="1251"/>
      <c r="AJ3448" s="1298"/>
      <c r="AL3448" s="20"/>
    </row>
    <row r="3449" spans="1:38" s="1269" customFormat="1" ht="15">
      <c r="A3449" s="1704">
        <f>IF(G3425="",0,1)</f>
        <v>0</v>
      </c>
      <c r="B3449" s="1629"/>
      <c r="C3449" s="1283"/>
      <c r="D3449" s="1548"/>
      <c r="E3449" s="1474" t="str">
        <f t="shared" si="327"/>
        <v/>
      </c>
      <c r="F3449" s="1789"/>
      <c r="G3449" s="1265"/>
      <c r="H3449" s="1265"/>
      <c r="I3449" s="1266"/>
      <c r="J3449" s="1266"/>
      <c r="K3449" s="1266"/>
      <c r="L3449" s="1266"/>
      <c r="M3449" s="1405"/>
      <c r="N3449" s="1268"/>
      <c r="O3449" s="1268"/>
      <c r="P3449" s="1268"/>
      <c r="Q3449" s="1268"/>
      <c r="R3449" s="1268"/>
      <c r="S3449" s="1268"/>
      <c r="T3449" s="1268"/>
      <c r="U3449" s="1268"/>
      <c r="V3449" s="1268"/>
      <c r="W3449" s="989"/>
      <c r="X3449" s="1251"/>
      <c r="AJ3449" s="1298"/>
      <c r="AL3449" s="20"/>
    </row>
    <row r="3450" spans="1:38" s="1269" customFormat="1" ht="15">
      <c r="A3450" s="1704">
        <f>IF(G3425="",0,1)</f>
        <v>0</v>
      </c>
      <c r="B3450" s="1629"/>
      <c r="C3450" s="1283"/>
      <c r="D3450" s="1548"/>
      <c r="E3450" s="1474" t="str">
        <f t="shared" si="327"/>
        <v/>
      </c>
      <c r="F3450" s="1789"/>
      <c r="G3450" s="1406"/>
      <c r="H3450" s="1266"/>
      <c r="I3450" s="1266"/>
      <c r="J3450" s="1266"/>
      <c r="K3450" s="1266"/>
      <c r="L3450" s="1266"/>
      <c r="M3450" s="1399"/>
      <c r="N3450" s="1268"/>
      <c r="O3450" s="1268"/>
      <c r="P3450" s="1268"/>
      <c r="Q3450" s="1268"/>
      <c r="R3450" s="1268"/>
      <c r="S3450" s="1268"/>
      <c r="T3450" s="1268"/>
      <c r="U3450" s="1268"/>
      <c r="V3450" s="1268"/>
      <c r="W3450" s="989"/>
      <c r="X3450" s="1251"/>
      <c r="AJ3450" s="1298"/>
      <c r="AL3450" s="20"/>
    </row>
    <row r="3451" spans="1:38" s="1269" customFormat="1" ht="15">
      <c r="A3451" s="1704">
        <f>IF(G3425="",0,1)</f>
        <v>0</v>
      </c>
      <c r="B3451" s="1629"/>
      <c r="C3451" s="1283"/>
      <c r="D3451" s="1548"/>
      <c r="E3451" s="1474" t="str">
        <f t="shared" si="327"/>
        <v/>
      </c>
      <c r="F3451" s="1789"/>
      <c r="G3451" s="1406"/>
      <c r="H3451" s="1266"/>
      <c r="I3451" s="1266"/>
      <c r="J3451" s="1266"/>
      <c r="K3451" s="1266"/>
      <c r="L3451" s="1266"/>
      <c r="M3451" s="1399"/>
      <c r="N3451" s="1268"/>
      <c r="O3451" s="1268"/>
      <c r="P3451" s="1268"/>
      <c r="Q3451" s="1268"/>
      <c r="R3451" s="1268"/>
      <c r="S3451" s="1268"/>
      <c r="T3451" s="1268"/>
      <c r="U3451" s="1268"/>
      <c r="V3451" s="1268"/>
      <c r="W3451" s="989"/>
      <c r="X3451" s="1251"/>
      <c r="AJ3451" s="1298"/>
      <c r="AL3451" s="20"/>
    </row>
    <row r="3452" spans="1:38" s="1269" customFormat="1" ht="15">
      <c r="A3452" s="1704">
        <f>IF(G3425="",0,1)</f>
        <v>0</v>
      </c>
      <c r="B3452" s="1629"/>
      <c r="C3452" s="1283"/>
      <c r="D3452" s="1548"/>
      <c r="E3452" s="1474" t="str">
        <f t="shared" si="327"/>
        <v/>
      </c>
      <c r="F3452" s="1789"/>
      <c r="G3452" s="1406"/>
      <c r="H3452" s="1266"/>
      <c r="I3452" s="1266"/>
      <c r="J3452" s="1266"/>
      <c r="K3452" s="1266"/>
      <c r="L3452" s="1266"/>
      <c r="M3452" s="1399"/>
      <c r="N3452" s="1268"/>
      <c r="O3452" s="1268"/>
      <c r="P3452" s="1268"/>
      <c r="Q3452" s="1268"/>
      <c r="R3452" s="1268"/>
      <c r="S3452" s="1268"/>
      <c r="T3452" s="1268"/>
      <c r="U3452" s="1268"/>
      <c r="V3452" s="1268"/>
      <c r="W3452" s="989"/>
      <c r="X3452" s="1251"/>
      <c r="AJ3452" s="1298"/>
      <c r="AL3452" s="20"/>
    </row>
    <row r="3453" spans="1:38" s="1292" customFormat="1" ht="17.25" customHeight="1">
      <c r="A3453" s="1704">
        <f>IF(G3425="",0,1)</f>
        <v>0</v>
      </c>
      <c r="B3453" s="1629"/>
      <c r="C3453" s="1283"/>
      <c r="D3453" s="677"/>
      <c r="E3453" s="1474" t="str">
        <f t="shared" si="327"/>
        <v/>
      </c>
      <c r="F3453" s="1789"/>
      <c r="G3453" s="779"/>
      <c r="H3453" s="779"/>
      <c r="I3453" s="779"/>
      <c r="J3453" s="779"/>
      <c r="K3453" s="779"/>
      <c r="L3453" s="779"/>
      <c r="M3453" s="779"/>
      <c r="N3453" s="779"/>
      <c r="O3453" s="779"/>
      <c r="P3453" s="779"/>
      <c r="Q3453" s="779"/>
      <c r="R3453" s="779"/>
      <c r="S3453" s="779"/>
      <c r="T3453" s="779"/>
      <c r="U3453" s="2167"/>
      <c r="V3453" s="2167"/>
      <c r="W3453" s="989"/>
    </row>
    <row r="3454" spans="1:38" s="1292" customFormat="1" ht="21.75" customHeight="1" thickBot="1">
      <c r="A3454" s="1704">
        <f>IF(G3425="",0,1)</f>
        <v>0</v>
      </c>
      <c r="B3454" s="1629"/>
      <c r="C3454" s="1283"/>
      <c r="D3454" s="677"/>
      <c r="E3454" s="1474" t="str">
        <f t="shared" si="327"/>
        <v/>
      </c>
      <c r="F3454" s="1789"/>
      <c r="G3454" s="777" t="str">
        <f>CONCATENATE(G3425, G$40)</f>
        <v>: Recommandations spécifiques d'investissement</v>
      </c>
      <c r="H3454" s="777"/>
      <c r="I3454" s="777"/>
      <c r="J3454" s="777"/>
      <c r="K3454" s="777"/>
      <c r="L3454" s="777"/>
      <c r="M3454" s="777"/>
      <c r="N3454" s="777"/>
      <c r="O3454" s="777"/>
      <c r="P3454" s="777"/>
      <c r="Q3454" s="777"/>
      <c r="R3454" s="777"/>
      <c r="S3454" s="777"/>
      <c r="T3454" s="777"/>
      <c r="U3454" s="1410"/>
      <c r="V3454" s="1410"/>
      <c r="W3454" s="1410"/>
      <c r="X3454" s="1410"/>
    </row>
    <row r="3455" spans="1:38" s="1292" customFormat="1" ht="21.75" customHeight="1">
      <c r="A3455" s="1704">
        <f>IF(G3425="",0,1)</f>
        <v>0</v>
      </c>
      <c r="B3455" s="1629"/>
      <c r="C3455" s="1283"/>
      <c r="D3455" s="677"/>
      <c r="E3455" s="1474" t="str">
        <f t="shared" si="327"/>
        <v/>
      </c>
      <c r="F3455" s="1789"/>
      <c r="G3455" s="779"/>
      <c r="H3455" s="779"/>
      <c r="I3455" s="779"/>
      <c r="J3455" s="779"/>
      <c r="K3455" s="779"/>
      <c r="L3455" s="779"/>
      <c r="M3455" s="779"/>
      <c r="N3455" s="779"/>
      <c r="O3455" s="779"/>
      <c r="P3455" s="779"/>
      <c r="Q3455" s="779"/>
      <c r="R3455" s="779"/>
      <c r="S3455" s="779"/>
      <c r="T3455" s="779"/>
      <c r="U3455" s="1423"/>
      <c r="V3455" s="1423"/>
      <c r="W3455" s="1423"/>
      <c r="AG3455" s="1292" t="s">
        <v>242</v>
      </c>
      <c r="AI3455" s="1292" t="s">
        <v>872</v>
      </c>
    </row>
    <row r="3456" spans="1:38" s="1292" customFormat="1" ht="16" customHeight="1">
      <c r="A3456" s="1704">
        <f>IF(G3425="",0,1)</f>
        <v>0</v>
      </c>
      <c r="B3456" s="1629"/>
      <c r="C3456" s="1283"/>
      <c r="D3456" s="677"/>
      <c r="E3456" s="1474" t="str">
        <f t="shared" si="327"/>
        <v/>
      </c>
      <c r="F3456" s="1789"/>
      <c r="G3456" s="1309" t="str">
        <f>G$96</f>
        <v>Elément</v>
      </c>
      <c r="H3456" s="1309"/>
      <c r="I3456" s="1309"/>
      <c r="J3456" s="1309"/>
      <c r="K3456" s="1309" t="str">
        <f>K$96</f>
        <v>Mesure</v>
      </c>
      <c r="L3456" s="1309"/>
      <c r="M3456" s="1309"/>
      <c r="N3456" s="1309"/>
      <c r="O3456" s="1309"/>
      <c r="P3456" s="1309"/>
      <c r="Q3456" s="1309"/>
      <c r="R3456" s="1309" t="str">
        <f>R$96</f>
        <v>Réalisation</v>
      </c>
      <c r="S3456" s="1310" t="str">
        <f>S$96</f>
        <v>Economie</v>
      </c>
      <c r="T3456" s="1310"/>
      <c r="U3456" s="2180" t="s">
        <v>74</v>
      </c>
      <c r="V3456" s="2180"/>
      <c r="W3456" s="2180"/>
      <c r="X3456" s="1310" t="str">
        <f>X$96</f>
        <v>Economies</v>
      </c>
      <c r="AA3456" s="101" t="s">
        <v>903</v>
      </c>
      <c r="AD3456" s="101" t="s">
        <v>902</v>
      </c>
      <c r="AG3456" s="101" t="s">
        <v>532</v>
      </c>
      <c r="AI3456" s="101" t="s">
        <v>902</v>
      </c>
    </row>
    <row r="3457" spans="1:38" s="1292" customFormat="1" ht="16" customHeight="1">
      <c r="A3457" s="1704">
        <f>IF(G3425="",0,1)</f>
        <v>0</v>
      </c>
      <c r="B3457" s="1629"/>
      <c r="C3457" s="1283"/>
      <c r="D3457" s="677"/>
      <c r="E3457" s="1474" t="str">
        <f t="shared" si="327"/>
        <v/>
      </c>
      <c r="F3457" s="1789"/>
      <c r="G3457" s="1311"/>
      <c r="H3457" s="1311"/>
      <c r="I3457" s="1311"/>
      <c r="J3457" s="1311"/>
      <c r="K3457" s="1311"/>
      <c r="L3457" s="1311"/>
      <c r="M3457" s="1311"/>
      <c r="N3457" s="1311"/>
      <c r="O3457" s="1311"/>
      <c r="P3457" s="1311"/>
      <c r="Q3457" s="1311"/>
      <c r="R3457" s="1311"/>
      <c r="S3457" s="1312" t="str">
        <f>S$97</f>
        <v>calculée</v>
      </c>
      <c r="T3457" s="1312"/>
      <c r="U3457" s="1312"/>
      <c r="V3457" s="1312"/>
      <c r="W3457" s="1312"/>
      <c r="X3457" s="1312" t="str">
        <f>X$97</f>
        <v>des mesures</v>
      </c>
      <c r="Z3457" s="2165" t="s">
        <v>594</v>
      </c>
      <c r="AA3457" s="2165" t="str">
        <f>$R$40</f>
        <v>d'ici à 4 ans</v>
      </c>
      <c r="AB3457" s="2165" t="str">
        <f>$R$41</f>
        <v>d'ici à 8 ans</v>
      </c>
      <c r="AD3457" s="2165" t="str">
        <f>$R$40</f>
        <v>d'ici à 4 ans</v>
      </c>
      <c r="AE3457" s="2165" t="str">
        <f>$R$41</f>
        <v>d'ici à 8 ans</v>
      </c>
      <c r="AG3457" s="2165" t="str">
        <f>$R$40</f>
        <v>d'ici à 4 ans</v>
      </c>
      <c r="AH3457" s="2165" t="str">
        <f>$R$41</f>
        <v>d'ici à 8 ans</v>
      </c>
      <c r="AI3457" s="2165" t="str">
        <f>$R$40</f>
        <v>d'ici à 4 ans</v>
      </c>
      <c r="AJ3457" s="2165" t="str">
        <f>$R$41</f>
        <v>d'ici à 8 ans</v>
      </c>
    </row>
    <row r="3458" spans="1:38" s="1292" customFormat="1" ht="16" customHeight="1">
      <c r="A3458" s="1704">
        <f>IF(G3425="",0,1)</f>
        <v>0</v>
      </c>
      <c r="B3458" s="1629"/>
      <c r="C3458" s="1283"/>
      <c r="D3458" s="677"/>
      <c r="E3458" s="1474" t="str">
        <f t="shared" ref="E3458:E3489" si="328">IF((SUM(A3458:C3458))&gt;0,G$42,"")</f>
        <v/>
      </c>
      <c r="F3458" s="1789"/>
      <c r="G3458" s="1311"/>
      <c r="H3458" s="1311"/>
      <c r="I3458" s="1311"/>
      <c r="J3458" s="1311"/>
      <c r="K3458" s="1311"/>
      <c r="L3458" s="1311"/>
      <c r="M3458" s="1311"/>
      <c r="N3458" s="1311"/>
      <c r="O3458" s="1311"/>
      <c r="P3458" s="1311"/>
      <c r="Q3458" s="1311"/>
      <c r="R3458" s="1311"/>
      <c r="S3458" s="1312"/>
      <c r="T3458" s="1312"/>
      <c r="U3458" s="1312"/>
      <c r="V3458" s="1312"/>
      <c r="W3458" s="1312"/>
      <c r="X3458" s="1312" t="str">
        <f>X$98</f>
        <v>choisies</v>
      </c>
      <c r="Z3458" s="2165"/>
      <c r="AA3458" s="2165"/>
      <c r="AB3458" s="2165"/>
      <c r="AD3458" s="2165"/>
      <c r="AE3458" s="2165"/>
      <c r="AG3458" s="2165"/>
      <c r="AH3458" s="2165"/>
      <c r="AI3458" s="2165"/>
      <c r="AJ3458" s="2165"/>
    </row>
    <row r="3459" spans="1:38" s="1292" customFormat="1" ht="16" customHeight="1">
      <c r="A3459" s="1704">
        <f>IF(G3425="",0,1)</f>
        <v>0</v>
      </c>
      <c r="B3459" s="1629"/>
      <c r="C3459" s="1283"/>
      <c r="D3459" s="677"/>
      <c r="E3459" s="1474" t="str">
        <f t="shared" si="328"/>
        <v/>
      </c>
      <c r="F3459" s="1789"/>
      <c r="G3459" s="1313"/>
      <c r="H3459" s="1313"/>
      <c r="I3459" s="1313"/>
      <c r="J3459" s="1313"/>
      <c r="K3459" s="1313"/>
      <c r="L3459" s="1313"/>
      <c r="M3459" s="1313"/>
      <c r="N3459" s="1313"/>
      <c r="O3459" s="1313"/>
      <c r="P3459" s="1313"/>
      <c r="Q3459" s="1313"/>
      <c r="R3459" s="1313"/>
      <c r="S3459" s="1314" t="s">
        <v>5</v>
      </c>
      <c r="T3459" s="1314"/>
      <c r="U3459" s="2181" t="str">
        <f>U$99</f>
        <v>[oui/non]</v>
      </c>
      <c r="V3459" s="2181"/>
      <c r="W3459" s="2181"/>
      <c r="X3459" s="1314" t="s">
        <v>5</v>
      </c>
      <c r="Z3459" s="2165"/>
      <c r="AA3459" s="2165"/>
      <c r="AB3459" s="2165"/>
      <c r="AD3459" s="2165"/>
      <c r="AE3459" s="2165"/>
      <c r="AG3459" s="2165"/>
      <c r="AH3459" s="2165"/>
      <c r="AI3459" s="2165"/>
      <c r="AJ3459" s="2165"/>
    </row>
    <row r="3460" spans="1:38" s="1292" customFormat="1" ht="16" customHeight="1">
      <c r="A3460" s="1704">
        <f>IF(G3425="",0,1)</f>
        <v>0</v>
      </c>
      <c r="B3460" s="1629"/>
      <c r="C3460" s="1283"/>
      <c r="D3460" s="677"/>
      <c r="E3460" s="1474" t="str">
        <f t="shared" si="328"/>
        <v/>
      </c>
      <c r="F3460" s="1789"/>
      <c r="G3460" s="1311"/>
      <c r="H3460" s="1311"/>
      <c r="I3460" s="1311"/>
      <c r="J3460" s="1311"/>
      <c r="K3460" s="1311"/>
      <c r="L3460" s="1311"/>
      <c r="M3460" s="1311"/>
      <c r="N3460" s="1311"/>
      <c r="O3460" s="1311"/>
      <c r="P3460" s="1311"/>
      <c r="Q3460" s="1311"/>
      <c r="R3460" s="1311"/>
      <c r="T3460" s="1312"/>
      <c r="U3460" s="1312"/>
      <c r="V3460" s="1312"/>
      <c r="Z3460" s="2165"/>
      <c r="AA3460" s="2165"/>
      <c r="AB3460" s="2165"/>
      <c r="AD3460" s="2165"/>
      <c r="AE3460" s="2165"/>
      <c r="AG3460" s="2165"/>
      <c r="AH3460" s="2165"/>
      <c r="AI3460" s="2165"/>
      <c r="AJ3460" s="2165"/>
    </row>
    <row r="3461" spans="1:38" s="1292" customFormat="1" ht="12" customHeight="1">
      <c r="A3461" s="1704">
        <f>IF(G3425="",0,1)</f>
        <v>0</v>
      </c>
      <c r="B3461" s="1629"/>
      <c r="C3461" s="1283"/>
      <c r="D3461" s="677"/>
      <c r="E3461" s="1474" t="str">
        <f t="shared" si="328"/>
        <v/>
      </c>
      <c r="F3461" s="1789"/>
      <c r="G3461" s="1315"/>
      <c r="H3461" s="1315"/>
      <c r="I3461" s="1315"/>
      <c r="J3461" s="1315"/>
      <c r="K3461" s="1315"/>
      <c r="L3461" s="1315"/>
      <c r="M3461" s="1315"/>
      <c r="N3461" s="1315"/>
      <c r="O3461" s="1315"/>
      <c r="P3461" s="1315"/>
      <c r="Q3461" s="1315"/>
      <c r="R3461" s="1315"/>
      <c r="S3461" s="1315"/>
      <c r="T3461" s="1315"/>
      <c r="U3461" s="1312"/>
      <c r="V3461" s="1315"/>
      <c r="W3461" s="1315"/>
      <c r="X3461" s="1315"/>
      <c r="Z3461" s="2165"/>
      <c r="AA3461" s="2165"/>
      <c r="AB3461" s="2165"/>
      <c r="AD3461" s="2165"/>
      <c r="AE3461" s="2165"/>
      <c r="AG3461" s="2165"/>
      <c r="AH3461" s="2165"/>
      <c r="AI3461" s="2165"/>
      <c r="AJ3461" s="2165"/>
    </row>
    <row r="3462" spans="1:38" s="737" customFormat="1" ht="17" customHeight="1">
      <c r="A3462" s="1704">
        <f>IF(G3425="",0,1)</f>
        <v>0</v>
      </c>
      <c r="B3462" s="1655"/>
      <c r="C3462" s="1283"/>
      <c r="D3462" s="1561"/>
      <c r="E3462" s="1474" t="str">
        <f t="shared" si="328"/>
        <v/>
      </c>
      <c r="F3462" s="1789"/>
      <c r="G3462" s="1316"/>
      <c r="H3462" s="1317" t="str">
        <f>H$102</f>
        <v>Ecran thermique</v>
      </c>
      <c r="I3462" s="1317"/>
      <c r="J3462" s="1317"/>
      <c r="K3462" s="2173" t="str">
        <f>AF3425</f>
        <v/>
      </c>
      <c r="L3462" s="2173"/>
      <c r="M3462" s="2173"/>
      <c r="N3462" s="2173"/>
      <c r="O3462" s="2173"/>
      <c r="P3462" s="2173"/>
      <c r="Q3462" s="2173"/>
      <c r="R3462" s="1318" t="str">
        <f>IF(S3462=0,"",IF(BC3425=Q$40,R$40,R$41))</f>
        <v>d'ici à 8 ans</v>
      </c>
      <c r="S3462" s="1319" t="str">
        <f>AT3425</f>
        <v/>
      </c>
      <c r="T3462" s="1319"/>
      <c r="U3462" s="1319"/>
      <c r="V3462" s="527"/>
      <c r="W3462" s="1320"/>
      <c r="X3462" s="1319" t="str">
        <f>IF(V3462=V$41,0,S3462)</f>
        <v/>
      </c>
      <c r="Z3462" s="1321">
        <f>IF(S3462=0,1,IF(V3462=V$41,2,3))</f>
        <v>3</v>
      </c>
      <c r="AA3462" s="1322">
        <f>IF(R3462=AA3457,S3462,0)</f>
        <v>0</v>
      </c>
      <c r="AB3462" s="1322" t="str">
        <f>IF(R3462=AB3457,S3462,0)</f>
        <v/>
      </c>
      <c r="AC3462" s="1292"/>
      <c r="AD3462" s="1322">
        <f>IF(R3462=AD3457,X3462,0)</f>
        <v>0</v>
      </c>
      <c r="AE3462" s="1322" t="str">
        <f>IF(R3462=AE3457,X3462,0)</f>
        <v/>
      </c>
      <c r="AF3462" s="40"/>
      <c r="AG3462" s="1322">
        <f>AD3462</f>
        <v>0</v>
      </c>
      <c r="AH3462" s="1562" t="str">
        <f>AE3462</f>
        <v/>
      </c>
      <c r="AI3462" s="1563">
        <f>IF(W3462=AI3457,AC3462,0)</f>
        <v>0</v>
      </c>
      <c r="AJ3462" s="1563">
        <f>IF(W3462=AJ3457,AC3462,0)</f>
        <v>0</v>
      </c>
      <c r="AK3462" s="40"/>
      <c r="AL3462" s="40"/>
    </row>
    <row r="3463" spans="1:38" s="737" customFormat="1" ht="47" customHeight="1">
      <c r="A3463" s="1704">
        <f>IF(G3425="",0,1)</f>
        <v>0</v>
      </c>
      <c r="B3463" s="1655"/>
      <c r="C3463" s="1283"/>
      <c r="D3463" s="1561"/>
      <c r="E3463" s="1474" t="str">
        <f t="shared" si="328"/>
        <v/>
      </c>
      <c r="F3463" s="1789"/>
      <c r="G3463" s="1323"/>
      <c r="H3463" s="1324"/>
      <c r="I3463" s="1324"/>
      <c r="J3463" s="1324"/>
      <c r="K3463" s="2174"/>
      <c r="L3463" s="2174"/>
      <c r="M3463" s="2174"/>
      <c r="N3463" s="2174"/>
      <c r="O3463" s="2174"/>
      <c r="P3463" s="2174"/>
      <c r="Q3463" s="2174"/>
      <c r="R3463" s="1325"/>
      <c r="S3463" s="1326"/>
      <c r="T3463" s="1326"/>
      <c r="U3463" s="1326"/>
      <c r="V3463" s="1326"/>
      <c r="W3463" s="1326"/>
      <c r="X3463" s="1326"/>
      <c r="AC3463" s="1292"/>
      <c r="AF3463" s="40"/>
      <c r="AI3463" s="1443"/>
      <c r="AJ3463" s="1443"/>
      <c r="AK3463" s="40"/>
      <c r="AL3463" s="40"/>
    </row>
    <row r="3464" spans="1:38" s="737" customFormat="1" ht="17" customHeight="1">
      <c r="A3464" s="1704">
        <f>IF(G3425="",0,1)</f>
        <v>0</v>
      </c>
      <c r="B3464" s="1655"/>
      <c r="C3464" s="1283"/>
      <c r="D3464" s="1561"/>
      <c r="E3464" s="1474" t="str">
        <f t="shared" si="328"/>
        <v/>
      </c>
      <c r="F3464" s="1789"/>
      <c r="G3464" s="1316"/>
      <c r="H3464" s="1317" t="str">
        <f>H$104</f>
        <v>Toit</v>
      </c>
      <c r="I3464" s="1317"/>
      <c r="J3464" s="1317"/>
      <c r="K3464" s="2173" t="str">
        <f>AG3425</f>
        <v/>
      </c>
      <c r="L3464" s="2173"/>
      <c r="M3464" s="2173"/>
      <c r="N3464" s="2173"/>
      <c r="O3464" s="2173"/>
      <c r="P3464" s="2173"/>
      <c r="Q3464" s="2173"/>
      <c r="R3464" s="1318" t="str">
        <f>IF(S3464=0,"",IF(BD3425=Q$40,R$40,R$41))</f>
        <v>d'ici à 8 ans</v>
      </c>
      <c r="S3464" s="1327" t="str">
        <f>AU3425</f>
        <v/>
      </c>
      <c r="T3464" s="1327"/>
      <c r="U3464" s="1327"/>
      <c r="V3464" s="527"/>
      <c r="W3464" s="1320"/>
      <c r="X3464" s="1319" t="str">
        <f>IF(V3464=V$41,0,S3464)</f>
        <v/>
      </c>
      <c r="Z3464" s="1328">
        <f>IF(S3464=0,1,IF(V3464=V$41,2,3))</f>
        <v>3</v>
      </c>
      <c r="AA3464" s="1322">
        <f>IF(R3464=AA3457,S3464,0)</f>
        <v>0</v>
      </c>
      <c r="AB3464" s="1322" t="str">
        <f>IF(R3464=AB3457,S3464,0)</f>
        <v/>
      </c>
      <c r="AC3464" s="1292"/>
      <c r="AD3464" s="1322">
        <f>IF(R3464=AD3457,X3464,0)</f>
        <v>0</v>
      </c>
      <c r="AE3464" s="1322" t="str">
        <f>IF(R3464=AE3457,X3464,0)</f>
        <v/>
      </c>
      <c r="AF3464" s="40"/>
      <c r="AG3464" s="1322">
        <f>AD3464</f>
        <v>0</v>
      </c>
      <c r="AH3464" s="1562" t="str">
        <f>AE3464</f>
        <v/>
      </c>
      <c r="AI3464" s="1563">
        <f>IF(W3464=AI3457,AC3464,0)</f>
        <v>0</v>
      </c>
      <c r="AJ3464" s="1563">
        <f>IF(W3464=AJ3457,AC3464,0)</f>
        <v>0</v>
      </c>
      <c r="AK3464" s="40"/>
      <c r="AL3464" s="40"/>
    </row>
    <row r="3465" spans="1:38" s="737" customFormat="1" ht="92" customHeight="1">
      <c r="A3465" s="1704">
        <f>IF(G3425="",0,1)</f>
        <v>0</v>
      </c>
      <c r="B3465" s="1655"/>
      <c r="C3465" s="1283"/>
      <c r="D3465" s="1561"/>
      <c r="E3465" s="1474" t="str">
        <f t="shared" si="328"/>
        <v/>
      </c>
      <c r="F3465" s="1789"/>
      <c r="G3465" s="1323"/>
      <c r="H3465" s="1324"/>
      <c r="I3465" s="1324"/>
      <c r="J3465" s="1324"/>
      <c r="K3465" s="2174"/>
      <c r="L3465" s="2174"/>
      <c r="M3465" s="2174"/>
      <c r="N3465" s="2174"/>
      <c r="O3465" s="2174"/>
      <c r="P3465" s="2174"/>
      <c r="Q3465" s="2174"/>
      <c r="R3465" s="1325"/>
      <c r="S3465" s="1326"/>
      <c r="T3465" s="1326"/>
      <c r="U3465" s="1326"/>
      <c r="V3465" s="1326"/>
      <c r="W3465" s="1326"/>
      <c r="X3465" s="1326"/>
      <c r="AC3465" s="1292"/>
      <c r="AF3465" s="40"/>
      <c r="AI3465" s="1443"/>
      <c r="AJ3465" s="1443"/>
      <c r="AK3465" s="40"/>
      <c r="AL3465" s="40"/>
    </row>
    <row r="3466" spans="1:38" s="737" customFormat="1" ht="17" customHeight="1">
      <c r="A3466" s="1704">
        <f>IF(G3425="",0,1)</f>
        <v>0</v>
      </c>
      <c r="B3466" s="1655"/>
      <c r="C3466" s="1283"/>
      <c r="D3466" s="1561"/>
      <c r="E3466" s="1474" t="str">
        <f t="shared" si="328"/>
        <v/>
      </c>
      <c r="F3466" s="1789"/>
      <c r="G3466" s="1316"/>
      <c r="H3466" s="1317" t="str">
        <f>H$106</f>
        <v>Parois latérales et pignons</v>
      </c>
      <c r="I3466" s="1317"/>
      <c r="J3466" s="1317"/>
      <c r="K3466" s="2173" t="str">
        <f>AH3425</f>
        <v/>
      </c>
      <c r="L3466" s="2173"/>
      <c r="M3466" s="2173"/>
      <c r="N3466" s="2173"/>
      <c r="O3466" s="2173"/>
      <c r="P3466" s="2173"/>
      <c r="Q3466" s="2173"/>
      <c r="R3466" s="1318" t="str">
        <f>IF(S3466=0,"",IF(BE3425=Q$40,R$40,R$41))</f>
        <v>d'ici à 8 ans</v>
      </c>
      <c r="S3466" s="1327" t="str">
        <f>AV3425</f>
        <v/>
      </c>
      <c r="T3466" s="1327"/>
      <c r="U3466" s="1327"/>
      <c r="V3466" s="527"/>
      <c r="W3466" s="1320"/>
      <c r="X3466" s="1319" t="str">
        <f>IF(V3466=V$41,0,S3466)</f>
        <v/>
      </c>
      <c r="Z3466" s="1328">
        <f>IF(S3466=0,1,IF(V3466=V$41,2,3))</f>
        <v>3</v>
      </c>
      <c r="AA3466" s="1322">
        <f>IF(R3466=AA3457,S3466,0)</f>
        <v>0</v>
      </c>
      <c r="AB3466" s="1322" t="str">
        <f>IF(R3466=AB3457,S3466,0)</f>
        <v/>
      </c>
      <c r="AC3466" s="1292"/>
      <c r="AD3466" s="1322">
        <f>IF(R3466=AD3457,X3466,0)</f>
        <v>0</v>
      </c>
      <c r="AE3466" s="1322" t="str">
        <f>IF(R3466=AE3457,X3466,0)</f>
        <v/>
      </c>
      <c r="AF3466" s="40"/>
      <c r="AG3466" s="1322">
        <f>AD3466</f>
        <v>0</v>
      </c>
      <c r="AH3466" s="1562" t="str">
        <f>AE3466</f>
        <v/>
      </c>
      <c r="AI3466" s="1563">
        <f>IF(W3466=AI3457,AC3466,0)</f>
        <v>0</v>
      </c>
      <c r="AJ3466" s="1563">
        <f>IF(W3466=AJ3457,AC3466,0)</f>
        <v>0</v>
      </c>
      <c r="AK3466" s="40"/>
      <c r="AL3466" s="40"/>
    </row>
    <row r="3467" spans="1:38" s="737" customFormat="1" ht="34" customHeight="1">
      <c r="A3467" s="1704">
        <f>IF(G3425="",0,1)</f>
        <v>0</v>
      </c>
      <c r="B3467" s="1655"/>
      <c r="C3467" s="1283"/>
      <c r="D3467" s="1561"/>
      <c r="E3467" s="1474" t="str">
        <f t="shared" si="328"/>
        <v/>
      </c>
      <c r="F3467" s="1789"/>
      <c r="G3467" s="1323"/>
      <c r="H3467" s="1324"/>
      <c r="I3467" s="1324"/>
      <c r="J3467" s="1324"/>
      <c r="K3467" s="2174"/>
      <c r="L3467" s="2174"/>
      <c r="M3467" s="2174"/>
      <c r="N3467" s="2174"/>
      <c r="O3467" s="2174"/>
      <c r="P3467" s="2174"/>
      <c r="Q3467" s="2174"/>
      <c r="R3467" s="1325"/>
      <c r="S3467" s="1326"/>
      <c r="T3467" s="1326"/>
      <c r="U3467" s="1326"/>
      <c r="V3467" s="1326"/>
      <c r="W3467" s="1326"/>
      <c r="X3467" s="1326"/>
      <c r="AC3467" s="1292"/>
      <c r="AI3467" s="1443"/>
      <c r="AJ3467" s="1443"/>
      <c r="AK3467" s="40"/>
      <c r="AL3467" s="40"/>
    </row>
    <row r="3468" spans="1:38" s="737" customFormat="1" ht="17" customHeight="1">
      <c r="A3468" s="1704">
        <f>IF(G3425="",0,1)</f>
        <v>0</v>
      </c>
      <c r="B3468" s="1655"/>
      <c r="C3468" s="1283"/>
      <c r="D3468" s="1561"/>
      <c r="E3468" s="1474" t="str">
        <f t="shared" si="328"/>
        <v/>
      </c>
      <c r="F3468" s="1789"/>
      <c r="G3468" s="1316"/>
      <c r="H3468" s="1317" t="str">
        <f>H$108</f>
        <v>Etanchéité</v>
      </c>
      <c r="I3468" s="1317"/>
      <c r="J3468" s="1317"/>
      <c r="K3468" s="2173" t="str">
        <f>AI3425</f>
        <v/>
      </c>
      <c r="L3468" s="2173"/>
      <c r="M3468" s="2173"/>
      <c r="N3468" s="2173"/>
      <c r="O3468" s="2173"/>
      <c r="P3468" s="2173"/>
      <c r="Q3468" s="2173"/>
      <c r="R3468" s="1318" t="str">
        <f>IF(S3468=0,"",IF(BF3425=Q$40,R$40,R$41))</f>
        <v>d'ici à 8 ans</v>
      </c>
      <c r="S3468" s="1327" t="str">
        <f>AW3425</f>
        <v/>
      </c>
      <c r="T3468" s="1327"/>
      <c r="U3468" s="1327"/>
      <c r="V3468" s="527"/>
      <c r="W3468" s="1320"/>
      <c r="X3468" s="1319" t="str">
        <f>IF(V3468=V$41,0,S3468)</f>
        <v/>
      </c>
      <c r="Z3468" s="1328">
        <f>IF(S3468=0,1,IF(V3468=V$41,2,3))</f>
        <v>3</v>
      </c>
      <c r="AA3468" s="1322">
        <f>IF(R3468=AA3457,S3468,0)</f>
        <v>0</v>
      </c>
      <c r="AB3468" s="1322" t="str">
        <f>IF(R3468=AB3457,S3468,0)</f>
        <v/>
      </c>
      <c r="AC3468" s="1292"/>
      <c r="AD3468" s="1322">
        <f>IF(R3468=AD3457,X3468,0)</f>
        <v>0</v>
      </c>
      <c r="AE3468" s="1322" t="str">
        <f>IF(R3468=AE3457,X3468,0)</f>
        <v/>
      </c>
      <c r="AF3468" s="40"/>
      <c r="AG3468" s="1322">
        <f>AD3468</f>
        <v>0</v>
      </c>
      <c r="AH3468" s="1562" t="str">
        <f>AE3468</f>
        <v/>
      </c>
      <c r="AI3468" s="1563">
        <f>IF(W3468=AI3457,AC3468,0)</f>
        <v>0</v>
      </c>
      <c r="AJ3468" s="1563">
        <f>IF(W3468=AJ3457,AC3468,0)</f>
        <v>0</v>
      </c>
      <c r="AK3468" s="40"/>
      <c r="AL3468" s="40"/>
    </row>
    <row r="3469" spans="1:38" s="737" customFormat="1" ht="47" customHeight="1">
      <c r="A3469" s="1704">
        <f>IF(G3425="",0,1)</f>
        <v>0</v>
      </c>
      <c r="B3469" s="1655"/>
      <c r="C3469" s="1283"/>
      <c r="D3469" s="1561"/>
      <c r="E3469" s="1474" t="str">
        <f t="shared" si="328"/>
        <v/>
      </c>
      <c r="F3469" s="1789"/>
      <c r="G3469" s="1323"/>
      <c r="H3469" s="1324"/>
      <c r="I3469" s="1324"/>
      <c r="J3469" s="1324"/>
      <c r="K3469" s="2174"/>
      <c r="L3469" s="2174"/>
      <c r="M3469" s="2174"/>
      <c r="N3469" s="2174"/>
      <c r="O3469" s="2174"/>
      <c r="P3469" s="2174"/>
      <c r="Q3469" s="2174"/>
      <c r="R3469" s="1325"/>
      <c r="S3469" s="1326"/>
      <c r="T3469" s="1326"/>
      <c r="U3469" s="1326"/>
      <c r="V3469" s="1326"/>
      <c r="W3469" s="1326"/>
      <c r="X3469" s="1326"/>
      <c r="AC3469" s="1292"/>
      <c r="AE3469" s="40"/>
      <c r="AF3469" s="40"/>
      <c r="AH3469" s="40"/>
      <c r="AI3469" s="1443"/>
      <c r="AJ3469" s="44"/>
      <c r="AK3469" s="40"/>
      <c r="AL3469" s="40"/>
    </row>
    <row r="3470" spans="1:38" s="737" customFormat="1" ht="17" customHeight="1">
      <c r="A3470" s="1704">
        <f>IF(G3425="",0,1)</f>
        <v>0</v>
      </c>
      <c r="B3470" s="1655"/>
      <c r="C3470" s="1283"/>
      <c r="D3470" s="1561"/>
      <c r="E3470" s="1474" t="str">
        <f t="shared" si="328"/>
        <v/>
      </c>
      <c r="F3470" s="1789"/>
      <c r="G3470" s="1316"/>
      <c r="H3470" s="1317" t="str">
        <f>H$110</f>
        <v>Gestion du climat</v>
      </c>
      <c r="I3470" s="1317"/>
      <c r="J3470" s="1317"/>
      <c r="K3470" s="2173" t="str">
        <f>AJ3425</f>
        <v/>
      </c>
      <c r="L3470" s="2173"/>
      <c r="M3470" s="2173"/>
      <c r="N3470" s="2173"/>
      <c r="O3470" s="2173"/>
      <c r="P3470" s="2173"/>
      <c r="Q3470" s="2173"/>
      <c r="R3470" s="1318" t="str">
        <f>IF(S3470=0,"",IF(BG3425=Q$40,R$40,R$41))</f>
        <v>d'ici à 8 ans</v>
      </c>
      <c r="S3470" s="1327" t="str">
        <f>AX3425</f>
        <v/>
      </c>
      <c r="T3470" s="1327"/>
      <c r="U3470" s="1327"/>
      <c r="V3470" s="527"/>
      <c r="W3470" s="1320"/>
      <c r="X3470" s="1319" t="str">
        <f>IF(V3470=V$41,0,S3470)</f>
        <v/>
      </c>
      <c r="Z3470" s="1328">
        <f>IF(S3470=0,1,IF(V3470=V$41,2,3))</f>
        <v>3</v>
      </c>
      <c r="AA3470" s="1322">
        <f>IF(R3470=AA3457,S3470,0)</f>
        <v>0</v>
      </c>
      <c r="AB3470" s="1322" t="str">
        <f>IF(R3470=AB3457,S3470,0)</f>
        <v/>
      </c>
      <c r="AC3470" s="1292"/>
      <c r="AD3470" s="1322">
        <f>IF(R3470=AD3457,X3470,0)</f>
        <v>0</v>
      </c>
      <c r="AE3470" s="1322" t="str">
        <f>IF(R3470=AE3457,X3470,0)</f>
        <v/>
      </c>
      <c r="AF3470" s="40"/>
      <c r="AG3470" s="1322">
        <f>AD3470</f>
        <v>0</v>
      </c>
      <c r="AH3470" s="1562" t="str">
        <f>AE3470</f>
        <v/>
      </c>
      <c r="AI3470" s="1563">
        <f>IF(W3470=AI3457,AC3470,0)</f>
        <v>0</v>
      </c>
      <c r="AJ3470" s="1563">
        <f>IF(W3470=AJ3457,AC3470,0)</f>
        <v>0</v>
      </c>
      <c r="AK3470" s="40"/>
      <c r="AL3470" s="40"/>
    </row>
    <row r="3471" spans="1:38" s="737" customFormat="1" ht="24" customHeight="1">
      <c r="A3471" s="1704">
        <f>IF(G3425="",0,1)</f>
        <v>0</v>
      </c>
      <c r="B3471" s="1655"/>
      <c r="C3471" s="1283"/>
      <c r="D3471" s="1561"/>
      <c r="E3471" s="1474" t="str">
        <f t="shared" si="328"/>
        <v/>
      </c>
      <c r="F3471" s="1789"/>
      <c r="G3471" s="1323"/>
      <c r="H3471" s="1324"/>
      <c r="I3471" s="1324"/>
      <c r="J3471" s="1324"/>
      <c r="K3471" s="2174"/>
      <c r="L3471" s="2174"/>
      <c r="M3471" s="2174"/>
      <c r="N3471" s="2174"/>
      <c r="O3471" s="2174"/>
      <c r="P3471" s="2174"/>
      <c r="Q3471" s="2174"/>
      <c r="R3471" s="1325"/>
      <c r="S3471" s="1326"/>
      <c r="T3471" s="1326"/>
      <c r="U3471" s="1326"/>
      <c r="V3471" s="1326"/>
      <c r="W3471" s="1326"/>
      <c r="X3471" s="1326"/>
      <c r="AC3471" s="1292"/>
      <c r="AE3471" s="40"/>
      <c r="AF3471" s="40"/>
      <c r="AH3471" s="40"/>
      <c r="AJ3471" s="40"/>
      <c r="AK3471" s="40"/>
      <c r="AL3471" s="40"/>
    </row>
    <row r="3472" spans="1:38" s="737" customFormat="1" ht="17" customHeight="1">
      <c r="A3472" s="1704">
        <f>IF(G3425="",0,1)</f>
        <v>0</v>
      </c>
      <c r="B3472" s="1655"/>
      <c r="C3472" s="1283"/>
      <c r="D3472" s="1561"/>
      <c r="E3472" s="1474" t="str">
        <f t="shared" si="328"/>
        <v/>
      </c>
      <c r="F3472" s="1789"/>
      <c r="G3472" s="1316"/>
      <c r="H3472" s="1317" t="str">
        <f>H$112</f>
        <v>Isolation des conduites</v>
      </c>
      <c r="I3472" s="1317"/>
      <c r="J3472" s="1317"/>
      <c r="K3472" s="2173" t="str">
        <f>AK3425</f>
        <v/>
      </c>
      <c r="L3472" s="2173"/>
      <c r="M3472" s="2173"/>
      <c r="N3472" s="2173"/>
      <c r="O3472" s="2173"/>
      <c r="P3472" s="2173"/>
      <c r="Q3472" s="2173"/>
      <c r="R3472" s="1318" t="str">
        <f>IF(S3472=0,"",IF(BH3425=Q$40,R$40,R$41))</f>
        <v>d'ici à 8 ans</v>
      </c>
      <c r="S3472" s="1327" t="str">
        <f>AY3425</f>
        <v/>
      </c>
      <c r="T3472" s="1327"/>
      <c r="U3472" s="1327"/>
      <c r="V3472" s="527"/>
      <c r="W3472" s="1320"/>
      <c r="X3472" s="1319" t="str">
        <f>IF(V3472=V$41,0,S3472)</f>
        <v/>
      </c>
      <c r="Z3472" s="1328">
        <f>IF(S3472=0,1,IF(V3472=V$41,2,3))</f>
        <v>3</v>
      </c>
      <c r="AA3472" s="1322">
        <f>IF(R3472=AA3457,S3472,0)</f>
        <v>0</v>
      </c>
      <c r="AB3472" s="1322" t="str">
        <f>IF(R3472=AB3457,S3472,0)</f>
        <v/>
      </c>
      <c r="AC3472" s="1292"/>
      <c r="AD3472" s="1322">
        <f>IF(R3472=AD3457,X3472,0)</f>
        <v>0</v>
      </c>
      <c r="AE3472" s="1322" t="str">
        <f>IF(R3472=AE3457,X3472,0)</f>
        <v/>
      </c>
      <c r="AF3472" s="40"/>
      <c r="AH3472" s="40"/>
      <c r="AI3472" s="1322">
        <f>AD3472</f>
        <v>0</v>
      </c>
      <c r="AJ3472" s="1322" t="str">
        <f>AE3472</f>
        <v/>
      </c>
      <c r="AK3472" s="40"/>
      <c r="AL3472" s="40"/>
    </row>
    <row r="3473" spans="1:38" s="737" customFormat="1" ht="15" customHeight="1">
      <c r="A3473" s="1704">
        <f>IF(G3425="",0,1)</f>
        <v>0</v>
      </c>
      <c r="B3473" s="1655"/>
      <c r="C3473" s="1283"/>
      <c r="D3473" s="1561"/>
      <c r="E3473" s="1474" t="str">
        <f t="shared" si="328"/>
        <v/>
      </c>
      <c r="F3473" s="1789"/>
      <c r="G3473" s="1323"/>
      <c r="H3473" s="1324"/>
      <c r="I3473" s="1324"/>
      <c r="J3473" s="1324"/>
      <c r="K3473" s="2174"/>
      <c r="L3473" s="2174"/>
      <c r="M3473" s="2174"/>
      <c r="N3473" s="2174"/>
      <c r="O3473" s="2174"/>
      <c r="P3473" s="2174"/>
      <c r="Q3473" s="2174"/>
      <c r="R3473" s="1325"/>
      <c r="S3473" s="1326"/>
      <c r="T3473" s="1326"/>
      <c r="U3473" s="1326"/>
      <c r="V3473" s="1326"/>
      <c r="W3473" s="1326"/>
      <c r="X3473" s="1326"/>
      <c r="AC3473" s="1292"/>
      <c r="AE3473" s="40"/>
      <c r="AF3473" s="40"/>
      <c r="AH3473" s="40"/>
      <c r="AJ3473" s="40"/>
      <c r="AK3473" s="40"/>
      <c r="AL3473" s="40"/>
    </row>
    <row r="3474" spans="1:38" s="737" customFormat="1" ht="17" customHeight="1">
      <c r="A3474" s="1704">
        <f>IF(G3425="",0,1)</f>
        <v>0</v>
      </c>
      <c r="B3474" s="1655"/>
      <c r="C3474" s="1283"/>
      <c r="D3474" s="1561"/>
      <c r="E3474" s="1474" t="str">
        <f t="shared" si="328"/>
        <v/>
      </c>
      <c r="F3474" s="1789"/>
      <c r="G3474" s="1316"/>
      <c r="H3474" s="1317" t="str">
        <f>H$114</f>
        <v>Isolation du distributeur de chauffage</v>
      </c>
      <c r="I3474" s="1317"/>
      <c r="J3474" s="1317"/>
      <c r="K3474" s="2173" t="str">
        <f>AL3425</f>
        <v/>
      </c>
      <c r="L3474" s="2173"/>
      <c r="M3474" s="2173"/>
      <c r="N3474" s="2173"/>
      <c r="O3474" s="2173"/>
      <c r="P3474" s="2173"/>
      <c r="Q3474" s="2173"/>
      <c r="R3474" s="1318" t="str">
        <f>IF(S3474=0,"",IF(BI3425=Q$40,R$40,R$41))</f>
        <v>d'ici à 8 ans</v>
      </c>
      <c r="S3474" s="1327" t="str">
        <f>AZ3425</f>
        <v/>
      </c>
      <c r="T3474" s="1327"/>
      <c r="U3474" s="1327"/>
      <c r="V3474" s="527"/>
      <c r="W3474" s="1320"/>
      <c r="X3474" s="1319" t="str">
        <f>IF(V3474=V$41,0,S3474)</f>
        <v/>
      </c>
      <c r="Z3474" s="1328">
        <f>IF(S3474=0,1,IF(V3474=V$41,2,3))</f>
        <v>3</v>
      </c>
      <c r="AA3474" s="1322">
        <f>IF(R3474=AA$97,S3474,0)</f>
        <v>0</v>
      </c>
      <c r="AB3474" s="1322" t="str">
        <f>IF(R3474=AB$97,S3474,0)</f>
        <v/>
      </c>
      <c r="AC3474" s="1292"/>
      <c r="AD3474" s="1322">
        <f>IF(R3474=AD$97,X3474,0)</f>
        <v>0</v>
      </c>
      <c r="AE3474" s="1322" t="str">
        <f>IF(R3474=AE$97,X3474,0)</f>
        <v/>
      </c>
      <c r="AF3474" s="40"/>
      <c r="AH3474" s="40"/>
      <c r="AI3474" s="1322">
        <f>AD3474</f>
        <v>0</v>
      </c>
      <c r="AJ3474" s="1322" t="str">
        <f>AE3474</f>
        <v/>
      </c>
      <c r="AK3474" s="40"/>
      <c r="AL3474" s="40"/>
    </row>
    <row r="3475" spans="1:38" s="737" customFormat="1" ht="17" customHeight="1">
      <c r="A3475" s="1704">
        <f>IF(G3425="",0,1)</f>
        <v>0</v>
      </c>
      <c r="B3475" s="1655"/>
      <c r="C3475" s="1283"/>
      <c r="D3475" s="1561"/>
      <c r="E3475" s="1474" t="str">
        <f t="shared" si="328"/>
        <v/>
      </c>
      <c r="F3475" s="1789"/>
      <c r="G3475" s="1323"/>
      <c r="H3475" s="1324"/>
      <c r="I3475" s="1324"/>
      <c r="J3475" s="1324"/>
      <c r="K3475" s="2174"/>
      <c r="L3475" s="2174"/>
      <c r="M3475" s="2174"/>
      <c r="N3475" s="2174"/>
      <c r="O3475" s="2174"/>
      <c r="P3475" s="2174"/>
      <c r="Q3475" s="2174"/>
      <c r="R3475" s="1325"/>
      <c r="S3475" s="1326"/>
      <c r="T3475" s="1326"/>
      <c r="U3475" s="1326"/>
      <c r="V3475" s="1326"/>
      <c r="W3475" s="1326"/>
      <c r="X3475" s="1326"/>
      <c r="AC3475" s="1292"/>
      <c r="AE3475" s="40"/>
      <c r="AF3475" s="40"/>
      <c r="AH3475" s="40"/>
      <c r="AJ3475" s="40"/>
      <c r="AK3475" s="40"/>
      <c r="AL3475" s="40"/>
    </row>
    <row r="3476" spans="1:38" s="1292" customFormat="1" ht="18" customHeight="1">
      <c r="A3476" s="1704">
        <f>IF(G3425="",0,1)</f>
        <v>0</v>
      </c>
      <c r="B3476" s="1629"/>
      <c r="C3476" s="1283"/>
      <c r="D3476" s="1564">
        <f>IF(I3476="",-1,0)</f>
        <v>-1</v>
      </c>
      <c r="E3476" s="1474" t="str">
        <f t="shared" si="328"/>
        <v/>
      </c>
      <c r="F3476" s="1789"/>
      <c r="G3476" s="1329" t="str">
        <f>G$116</f>
        <v>Total</v>
      </c>
      <c r="H3476" s="1329"/>
      <c r="I3476" s="1330"/>
      <c r="J3476" s="1331"/>
      <c r="K3476" s="1332">
        <f>AK3426</f>
        <v>0</v>
      </c>
      <c r="L3476" s="1332"/>
      <c r="M3476" s="1332"/>
      <c r="N3476" s="1332"/>
      <c r="O3476" s="1332"/>
      <c r="P3476" s="1332"/>
      <c r="Q3476" s="1332"/>
      <c r="R3476" s="1332"/>
      <c r="S3476" s="1286">
        <f>SUM(S3462:S3475)</f>
        <v>0</v>
      </c>
      <c r="T3476" s="1333"/>
      <c r="U3476" s="1286"/>
      <c r="V3476" s="1286">
        <f>SUM(V3462:V3475)</f>
        <v>0</v>
      </c>
      <c r="W3476" s="1286">
        <f>SUM(W3462:W3475)</f>
        <v>0</v>
      </c>
      <c r="X3476" s="1286">
        <f>SUM(X3462:X3475)</f>
        <v>0</v>
      </c>
      <c r="Y3476" s="2"/>
      <c r="Z3476" s="2"/>
      <c r="AA3476" s="1334">
        <f>SUM(AA3462:AA3475)</f>
        <v>0</v>
      </c>
      <c r="AB3476" s="1334">
        <f>SUM(AB3462:AB3475)</f>
        <v>0</v>
      </c>
      <c r="AD3476" s="1334">
        <f>SUM(AD3462:AD3475)</f>
        <v>0</v>
      </c>
      <c r="AE3476" s="1334">
        <f>SUM(AE3462:AE3475)</f>
        <v>0</v>
      </c>
      <c r="AF3476" s="1415"/>
      <c r="AG3476" s="1334">
        <f>SUM(AG3462:AG3475)</f>
        <v>0</v>
      </c>
      <c r="AH3476" s="1334">
        <f>SUM(AH3462:AH3475)</f>
        <v>0</v>
      </c>
      <c r="AI3476" s="1334">
        <f>SUM(AI3462:AI3475)</f>
        <v>0</v>
      </c>
      <c r="AJ3476" s="1334">
        <f>SUM(AJ3462:AJ3475)</f>
        <v>0</v>
      </c>
      <c r="AK3476" s="1415"/>
      <c r="AL3476" s="1415"/>
    </row>
    <row r="3477" spans="1:38" s="731" customFormat="1" ht="25" customHeight="1">
      <c r="A3477" s="1704">
        <f>IF(G3425="",0,1)</f>
        <v>0</v>
      </c>
      <c r="B3477" s="1629"/>
      <c r="C3477" s="1283"/>
      <c r="D3477" s="1561"/>
      <c r="E3477" s="1474" t="str">
        <f t="shared" si="328"/>
        <v/>
      </c>
      <c r="F3477" s="1789"/>
      <c r="G3477" s="1315"/>
      <c r="H3477" s="1335"/>
      <c r="I3477" s="1336"/>
      <c r="J3477" s="1337"/>
      <c r="K3477" s="1338"/>
      <c r="L3477" s="1338"/>
      <c r="M3477" s="1338"/>
      <c r="N3477" s="1338"/>
      <c r="O3477" s="1338"/>
      <c r="P3477" s="1338"/>
      <c r="Q3477" s="1338"/>
      <c r="R3477" s="1338"/>
      <c r="S3477" s="1337"/>
      <c r="T3477" s="1337"/>
      <c r="U3477" s="1337"/>
      <c r="V3477" s="1339"/>
      <c r="W3477" s="989"/>
      <c r="X3477" s="2"/>
      <c r="Y3477" s="2"/>
      <c r="Z3477" s="2"/>
      <c r="AA3477" s="2"/>
      <c r="AB3477" s="2"/>
      <c r="AC3477" s="1292"/>
      <c r="AD3477" s="1415"/>
      <c r="AE3477" s="1415"/>
      <c r="AF3477" s="1415"/>
      <c r="AG3477" s="1415"/>
      <c r="AH3477" s="1415"/>
      <c r="AI3477" s="1415"/>
      <c r="AJ3477" s="1415"/>
      <c r="AK3477" s="1415"/>
      <c r="AL3477" s="1415"/>
    </row>
    <row r="3478" spans="1:38" s="1279" customFormat="1" ht="19" customHeight="1">
      <c r="A3478" s="1704">
        <f>IF(G3425="",0,1)</f>
        <v>0</v>
      </c>
      <c r="B3478" s="1704"/>
      <c r="C3478" s="1565"/>
      <c r="D3478" s="1566"/>
      <c r="E3478" s="1474" t="str">
        <f t="shared" si="328"/>
        <v/>
      </c>
      <c r="F3478" s="1789"/>
      <c r="G3478" s="1340"/>
      <c r="H3478" s="1341" t="str">
        <f>H$118</f>
        <v>Economies</v>
      </c>
      <c r="I3478" s="1342"/>
      <c r="J3478" s="1343"/>
      <c r="K3478" s="1344" t="str">
        <f>K$118</f>
        <v>Ensemble des mesures 1</v>
      </c>
      <c r="L3478" s="1345"/>
      <c r="M3478" s="1261"/>
      <c r="N3478" s="1346"/>
      <c r="O3478" s="1346"/>
      <c r="P3478" s="1346"/>
      <c r="Q3478" s="1346"/>
      <c r="R3478" s="1346"/>
      <c r="S3478" s="1347">
        <f>AA3476</f>
        <v>0</v>
      </c>
      <c r="T3478" s="1261"/>
      <c r="U3478" s="1261"/>
      <c r="V3478" s="1261"/>
      <c r="W3478" s="1348"/>
      <c r="X3478" s="1349">
        <f>AD3476</f>
        <v>0</v>
      </c>
      <c r="Y3478" s="1350"/>
      <c r="Z3478" s="1350"/>
      <c r="AA3478" s="1350"/>
      <c r="AB3478" s="1350"/>
      <c r="AC3478" s="1350"/>
    </row>
    <row r="3479" spans="1:38" s="1355" customFormat="1" ht="19" customHeight="1">
      <c r="A3479" s="1704">
        <f>IF(G3425="",0,1)</f>
        <v>0</v>
      </c>
      <c r="B3479" s="1646"/>
      <c r="C3479" s="1565"/>
      <c r="D3479" s="1567"/>
      <c r="E3479" s="1474" t="str">
        <f t="shared" si="328"/>
        <v/>
      </c>
      <c r="F3479" s="1789"/>
      <c r="G3479" s="1351"/>
      <c r="H3479" s="1352" t="s">
        <v>100</v>
      </c>
      <c r="I3479" s="1353"/>
      <c r="J3479" s="1354"/>
      <c r="K3479" s="1344" t="str">
        <f>K$119</f>
        <v>Ensemble des mesures 2</v>
      </c>
      <c r="L3479" s="1345"/>
      <c r="M3479" s="1261"/>
      <c r="N3479" s="1346"/>
      <c r="O3479" s="1346"/>
      <c r="P3479" s="1346"/>
      <c r="Q3479" s="1346"/>
      <c r="R3479" s="1346"/>
      <c r="S3479" s="1347">
        <f>AB3476</f>
        <v>0</v>
      </c>
      <c r="T3479" s="1261"/>
      <c r="U3479" s="1261"/>
      <c r="V3479" s="1261"/>
      <c r="W3479" s="1348"/>
      <c r="X3479" s="1349">
        <f>AE3476</f>
        <v>0</v>
      </c>
      <c r="Y3479" s="208"/>
      <c r="Z3479" s="208"/>
      <c r="AA3479" s="208"/>
      <c r="AB3479" s="208"/>
      <c r="AC3479" s="208"/>
      <c r="AD3479" s="198"/>
      <c r="AE3479" s="198"/>
      <c r="AF3479" s="198"/>
      <c r="AG3479" s="198"/>
      <c r="AH3479" s="198"/>
      <c r="AI3479" s="198"/>
      <c r="AJ3479" s="198"/>
      <c r="AK3479" s="198"/>
      <c r="AL3479" s="198"/>
    </row>
    <row r="3480" spans="1:38" s="1368" customFormat="1" ht="19" customHeight="1">
      <c r="A3480" s="1704">
        <f>IF(G3425="",0,1)</f>
        <v>0</v>
      </c>
      <c r="B3480" s="1709"/>
      <c r="C3480" s="1568"/>
      <c r="D3480" s="1569"/>
      <c r="E3480" s="1474" t="str">
        <f t="shared" si="328"/>
        <v/>
      </c>
      <c r="F3480" s="1789"/>
      <c r="G3480" s="1359"/>
      <c r="H3480" s="1360"/>
      <c r="I3480" s="1361"/>
      <c r="J3480" s="1360"/>
      <c r="K3480" s="1414" t="str">
        <f>K$120</f>
        <v>Total (ensemble des mesures 1+2)</v>
      </c>
      <c r="L3480" s="1363"/>
      <c r="M3480" s="1364"/>
      <c r="N3480" s="1362"/>
      <c r="O3480" s="1362"/>
      <c r="P3480" s="1362"/>
      <c r="Q3480" s="1362"/>
      <c r="R3480" s="1362"/>
      <c r="S3480" s="1365">
        <f>SUM(S3478:S3479)</f>
        <v>0</v>
      </c>
      <c r="T3480" s="1364"/>
      <c r="U3480" s="1364"/>
      <c r="V3480" s="1364"/>
      <c r="W3480" s="1366"/>
      <c r="X3480" s="1367">
        <f>SUM(X3478:X3479)</f>
        <v>0</v>
      </c>
      <c r="Y3480" s="933"/>
      <c r="Z3480" s="933"/>
      <c r="AA3480" s="933"/>
      <c r="AB3480" s="933"/>
      <c r="AC3480" s="933"/>
      <c r="AD3480" s="21"/>
      <c r="AE3480" s="21"/>
      <c r="AF3480" s="21"/>
      <c r="AG3480" s="21"/>
      <c r="AH3480" s="21"/>
      <c r="AI3480" s="21"/>
      <c r="AJ3480" s="21"/>
      <c r="AK3480" s="21"/>
      <c r="AL3480" s="21"/>
    </row>
    <row r="3481" spans="1:38" s="731" customFormat="1" ht="25" customHeight="1">
      <c r="A3481" s="1704">
        <f>IF(G3425="",0,1)</f>
        <v>0</v>
      </c>
      <c r="B3481" s="1629"/>
      <c r="C3481" s="1283"/>
      <c r="D3481" s="1561"/>
      <c r="E3481" s="1474" t="str">
        <f t="shared" si="328"/>
        <v/>
      </c>
      <c r="F3481" s="1789"/>
      <c r="G3481" s="1315"/>
      <c r="H3481" s="1335"/>
      <c r="I3481" s="1336"/>
      <c r="J3481" s="1337"/>
      <c r="K3481" s="1338"/>
      <c r="L3481" s="1338"/>
      <c r="M3481" s="1338"/>
      <c r="N3481" s="1338"/>
      <c r="O3481" s="1338"/>
      <c r="P3481" s="1338"/>
      <c r="Q3481" s="1338"/>
      <c r="R3481" s="1338"/>
      <c r="S3481" s="1337"/>
      <c r="T3481" s="1337"/>
      <c r="U3481" s="1337"/>
      <c r="V3481" s="1339"/>
      <c r="W3481" s="989"/>
      <c r="X3481" s="2"/>
      <c r="Y3481" s="2"/>
      <c r="Z3481" s="2"/>
      <c r="AA3481" s="2"/>
      <c r="AB3481" s="2"/>
      <c r="AC3481" s="1291"/>
      <c r="AD3481" s="1415"/>
      <c r="AE3481" s="1415"/>
      <c r="AF3481" s="1415"/>
      <c r="AG3481" s="1415"/>
      <c r="AH3481" s="1415"/>
      <c r="AI3481" s="1415"/>
      <c r="AJ3481" s="1415"/>
      <c r="AK3481" s="1415"/>
      <c r="AL3481" s="1415"/>
    </row>
    <row r="3482" spans="1:38" s="731" customFormat="1" ht="25" customHeight="1">
      <c r="A3482" s="1704">
        <f>IF(G3425="",0,1)</f>
        <v>0</v>
      </c>
      <c r="B3482" s="1629"/>
      <c r="C3482" s="1283"/>
      <c r="D3482" s="1561"/>
      <c r="E3482" s="1474" t="str">
        <f t="shared" si="328"/>
        <v/>
      </c>
      <c r="F3482" s="1789"/>
      <c r="G3482" s="1315"/>
      <c r="H3482" s="1619" t="s">
        <v>909</v>
      </c>
      <c r="I3482" s="1369"/>
      <c r="J3482" s="1369"/>
      <c r="K3482" s="1369"/>
      <c r="L3482" s="1369"/>
      <c r="M3482" s="1369"/>
      <c r="N3482" s="1369"/>
      <c r="O3482" s="1369"/>
      <c r="P3482" s="1369"/>
      <c r="Q3482" s="1369"/>
      <c r="R3482" s="1369"/>
      <c r="S3482" s="1369"/>
      <c r="T3482" s="1369"/>
      <c r="U3482" s="1369"/>
      <c r="V3482" s="1369"/>
      <c r="W3482" s="1369"/>
      <c r="X3482" s="2"/>
      <c r="Y3482" s="2"/>
      <c r="Z3482" s="2"/>
      <c r="AA3482" s="2"/>
      <c r="AB3482" s="2"/>
      <c r="AC3482" s="1291"/>
      <c r="AD3482" s="1415"/>
      <c r="AE3482" s="1415"/>
      <c r="AF3482" s="1415"/>
      <c r="AG3482" s="1415"/>
      <c r="AH3482" s="1415"/>
      <c r="AI3482" s="1415"/>
      <c r="AJ3482" s="1415"/>
      <c r="AK3482" s="1415"/>
      <c r="AL3482" s="1415"/>
    </row>
    <row r="3483" spans="1:38" s="731" customFormat="1" ht="84" customHeight="1">
      <c r="A3483" s="1704">
        <f>IF(G3425="",0,1)</f>
        <v>0</v>
      </c>
      <c r="B3483" s="1629"/>
      <c r="C3483" s="1283"/>
      <c r="D3483" s="1561"/>
      <c r="E3483" s="1474" t="str">
        <f t="shared" si="328"/>
        <v/>
      </c>
      <c r="F3483" s="1789"/>
      <c r="G3483" s="1315"/>
      <c r="H3483" s="2188"/>
      <c r="I3483" s="2189"/>
      <c r="J3483" s="2189"/>
      <c r="K3483" s="2189"/>
      <c r="L3483" s="2189"/>
      <c r="M3483" s="2189"/>
      <c r="N3483" s="2189"/>
      <c r="O3483" s="2189"/>
      <c r="P3483" s="2189"/>
      <c r="Q3483" s="2189"/>
      <c r="R3483" s="2189"/>
      <c r="S3483" s="2189"/>
      <c r="T3483" s="2189"/>
      <c r="U3483" s="2189"/>
      <c r="V3483" s="2189"/>
      <c r="W3483" s="2190"/>
      <c r="X3483" s="2"/>
      <c r="Y3483" s="2"/>
      <c r="Z3483" s="2"/>
      <c r="AA3483" s="2"/>
      <c r="AB3483" s="2"/>
      <c r="AC3483" s="1291"/>
      <c r="AD3483" s="1415"/>
      <c r="AE3483" s="1415"/>
      <c r="AF3483" s="1415"/>
      <c r="AG3483" s="1415"/>
      <c r="AH3483" s="1415"/>
      <c r="AI3483" s="1415"/>
      <c r="AJ3483" s="1415"/>
      <c r="AK3483" s="1415"/>
      <c r="AL3483" s="1415"/>
    </row>
    <row r="3484" spans="1:38" s="731" customFormat="1" ht="25" customHeight="1">
      <c r="A3484" s="1704">
        <f>IF(G3425="",0,1)</f>
        <v>0</v>
      </c>
      <c r="B3484" s="1629"/>
      <c r="C3484" s="1283"/>
      <c r="D3484" s="1561"/>
      <c r="E3484" s="1474" t="str">
        <f t="shared" si="328"/>
        <v/>
      </c>
      <c r="F3484" s="1789"/>
      <c r="G3484" s="1315"/>
      <c r="H3484" s="1335"/>
      <c r="I3484" s="1336"/>
      <c r="J3484" s="1336"/>
      <c r="K3484" s="1336"/>
      <c r="L3484" s="1336"/>
      <c r="M3484" s="1336"/>
      <c r="N3484" s="1336"/>
      <c r="O3484" s="1336"/>
      <c r="P3484" s="1336"/>
      <c r="Q3484" s="1336"/>
      <c r="R3484" s="1336"/>
      <c r="S3484" s="1336"/>
      <c r="T3484" s="1336"/>
      <c r="U3484" s="1336"/>
      <c r="V3484" s="1336"/>
      <c r="W3484" s="1336"/>
      <c r="X3484" s="2"/>
      <c r="Y3484" s="2"/>
      <c r="Z3484" s="2"/>
      <c r="AA3484" s="2"/>
      <c r="AB3484" s="2"/>
      <c r="AC3484" s="1291"/>
      <c r="AD3484" s="1415"/>
      <c r="AE3484" s="1415"/>
      <c r="AF3484" s="1415"/>
      <c r="AG3484" s="1415"/>
      <c r="AH3484" s="1415"/>
      <c r="AI3484" s="1415"/>
      <c r="AJ3484" s="1415"/>
      <c r="AK3484" s="1415"/>
      <c r="AL3484" s="1415"/>
    </row>
    <row r="3485" spans="1:38" s="731" customFormat="1" ht="25" customHeight="1">
      <c r="A3485" s="1704">
        <f>IF(G3425="",0,1)</f>
        <v>0</v>
      </c>
      <c r="B3485" s="1629"/>
      <c r="C3485" s="1283"/>
      <c r="D3485" s="1561"/>
      <c r="E3485" s="1474" t="str">
        <f t="shared" si="328"/>
        <v/>
      </c>
      <c r="F3485" s="1789"/>
      <c r="G3485" s="1315"/>
      <c r="H3485" s="1335"/>
      <c r="I3485" s="1336"/>
      <c r="J3485" s="1337"/>
      <c r="K3485" s="1338"/>
      <c r="L3485" s="1338"/>
      <c r="M3485" s="1338"/>
      <c r="N3485" s="1338"/>
      <c r="O3485" s="1338"/>
      <c r="P3485" s="1338"/>
      <c r="Q3485" s="1338"/>
      <c r="R3485" s="1338"/>
      <c r="S3485" s="1337"/>
      <c r="T3485" s="1337"/>
      <c r="U3485" s="1337"/>
      <c r="V3485" s="1339"/>
      <c r="W3485" s="989"/>
      <c r="X3485" s="2"/>
      <c r="Y3485" s="2"/>
      <c r="Z3485" s="2"/>
      <c r="AA3485" s="2"/>
      <c r="AB3485" s="2"/>
      <c r="AC3485" s="1291"/>
      <c r="AD3485" s="1415"/>
      <c r="AE3485" s="1415"/>
      <c r="AF3485" s="1415"/>
      <c r="AG3485" s="1415"/>
      <c r="AH3485" s="1415"/>
      <c r="AI3485" s="1415"/>
      <c r="AJ3485" s="1415"/>
      <c r="AK3485" s="1415"/>
      <c r="AL3485" s="1415"/>
    </row>
    <row r="3486" spans="1:38" s="731" customFormat="1" ht="25" customHeight="1">
      <c r="A3486" s="1704">
        <f>IF(G3425="",0,1)</f>
        <v>0</v>
      </c>
      <c r="B3486" s="1629"/>
      <c r="C3486" s="1283"/>
      <c r="D3486" s="1561"/>
      <c r="E3486" s="1474" t="str">
        <f t="shared" si="328"/>
        <v/>
      </c>
      <c r="F3486" s="1789"/>
      <c r="G3486" s="1315"/>
      <c r="H3486" s="1335"/>
      <c r="I3486" s="1336"/>
      <c r="J3486" s="1337"/>
      <c r="K3486" s="1338"/>
      <c r="L3486" s="1338"/>
      <c r="M3486" s="1338"/>
      <c r="N3486" s="1338"/>
      <c r="O3486" s="1338"/>
      <c r="P3486" s="1338"/>
      <c r="Q3486" s="1338"/>
      <c r="R3486" s="1338"/>
      <c r="S3486" s="1337"/>
      <c r="T3486" s="1337"/>
      <c r="U3486" s="1337"/>
      <c r="V3486" s="1339"/>
      <c r="W3486" s="989"/>
      <c r="X3486" s="2"/>
      <c r="Y3486" s="2"/>
      <c r="Z3486" s="2"/>
      <c r="AA3486" s="2"/>
      <c r="AB3486" s="2"/>
      <c r="AC3486" s="1291"/>
      <c r="AD3486" s="1415"/>
      <c r="AE3486" s="1415"/>
      <c r="AF3486" s="1415"/>
      <c r="AG3486" s="1415"/>
      <c r="AH3486" s="1415"/>
      <c r="AI3486" s="1415"/>
      <c r="AJ3486" s="1415"/>
      <c r="AK3486" s="1415"/>
      <c r="AL3486" s="1415"/>
    </row>
    <row r="3487" spans="1:38" s="1292" customFormat="1" ht="24" thickBot="1">
      <c r="A3487" s="1704">
        <f>IF(G3425="",0,1)</f>
        <v>0</v>
      </c>
      <c r="B3487" s="1629"/>
      <c r="C3487" s="1283"/>
      <c r="D3487" s="1561"/>
      <c r="E3487" s="1474" t="str">
        <f t="shared" si="328"/>
        <v/>
      </c>
      <c r="F3487" s="1789"/>
      <c r="G3487" s="777" t="str">
        <f>CONCATENATE(G3425, G$39)</f>
        <v>: Contrôle d'optimisation énergétique</v>
      </c>
      <c r="H3487" s="777"/>
      <c r="I3487" s="777"/>
      <c r="J3487" s="777"/>
      <c r="K3487" s="777"/>
      <c r="L3487" s="777"/>
      <c r="M3487" s="777"/>
      <c r="N3487" s="777"/>
      <c r="O3487" s="777"/>
      <c r="P3487" s="777"/>
      <c r="Q3487" s="777"/>
      <c r="R3487" s="777"/>
      <c r="S3487" s="777"/>
      <c r="T3487" s="777"/>
      <c r="U3487" s="2175"/>
      <c r="V3487" s="2175"/>
      <c r="W3487" s="1570"/>
      <c r="X3487" s="2"/>
      <c r="Y3487" s="2"/>
      <c r="Z3487" s="2"/>
      <c r="AA3487" s="2"/>
      <c r="AB3487" s="2"/>
      <c r="AC3487" s="1291"/>
      <c r="AD3487" s="1415"/>
    </row>
    <row r="3488" spans="1:38" s="731" customFormat="1" ht="25" customHeight="1">
      <c r="A3488" s="1704">
        <f>IF(G3425="",0,1)</f>
        <v>0</v>
      </c>
      <c r="B3488" s="1629"/>
      <c r="C3488" s="1283"/>
      <c r="D3488" s="1561"/>
      <c r="E3488" s="1474" t="str">
        <f t="shared" si="328"/>
        <v/>
      </c>
      <c r="F3488" s="1789"/>
      <c r="G3488" s="1315"/>
      <c r="H3488" s="1335"/>
      <c r="I3488" s="1336"/>
      <c r="J3488" s="1337"/>
      <c r="K3488" s="1338"/>
      <c r="L3488" s="1338"/>
      <c r="M3488" s="1338"/>
      <c r="N3488" s="1338"/>
      <c r="O3488" s="1338"/>
      <c r="P3488" s="1338"/>
      <c r="Q3488" s="1338"/>
      <c r="R3488" s="1338"/>
      <c r="S3488" s="1337"/>
      <c r="T3488" s="1337"/>
      <c r="U3488" s="1337"/>
      <c r="V3488" s="1339"/>
      <c r="W3488" s="989"/>
      <c r="X3488" s="2"/>
      <c r="Y3488" s="2"/>
      <c r="Z3488" s="2"/>
      <c r="AA3488" s="2"/>
      <c r="AB3488" s="2"/>
      <c r="AC3488" s="1291"/>
      <c r="AD3488" s="1415"/>
      <c r="AE3488" s="1415"/>
      <c r="AF3488" s="1415"/>
      <c r="AG3488" s="1415"/>
      <c r="AH3488" s="1415"/>
      <c r="AI3488" s="1415"/>
      <c r="AJ3488" s="1415"/>
      <c r="AK3488" s="1415"/>
      <c r="AL3488" s="1415"/>
    </row>
    <row r="3489" spans="1:38" s="731" customFormat="1" ht="25" customHeight="1">
      <c r="A3489" s="1704">
        <f>IF(G3425="",0,1)</f>
        <v>0</v>
      </c>
      <c r="B3489" s="1629"/>
      <c r="C3489" s="1283"/>
      <c r="D3489" s="1561"/>
      <c r="E3489" s="1474" t="str">
        <f t="shared" si="328"/>
        <v/>
      </c>
      <c r="F3489" s="1789"/>
      <c r="G3489" s="1571" t="str">
        <f>G$129</f>
        <v>Réalisez les mesures d'optimisation énergétique au moins 1 x par an - au mieux avant la période de chauffe.</v>
      </c>
      <c r="H3489" s="1335"/>
      <c r="I3489" s="1336"/>
      <c r="J3489" s="1337"/>
      <c r="K3489" s="1338"/>
      <c r="L3489" s="1338"/>
      <c r="M3489" s="1338"/>
      <c r="N3489" s="1338"/>
      <c r="O3489" s="1338"/>
      <c r="P3489" s="1338"/>
      <c r="Q3489" s="1338"/>
      <c r="R3489" s="1338"/>
      <c r="S3489" s="1337"/>
      <c r="T3489" s="1337"/>
      <c r="U3489" s="1337"/>
      <c r="V3489" s="1339"/>
      <c r="W3489" s="989"/>
      <c r="X3489" s="2"/>
      <c r="Y3489" s="2"/>
      <c r="Z3489" s="2"/>
      <c r="AA3489" s="2"/>
      <c r="AB3489" s="2"/>
      <c r="AC3489" s="1291"/>
      <c r="AD3489" s="1415"/>
      <c r="AE3489" s="1415"/>
      <c r="AF3489" s="1415"/>
      <c r="AG3489" s="1415"/>
      <c r="AH3489" s="1415"/>
      <c r="AI3489" s="1415"/>
      <c r="AJ3489" s="1415"/>
      <c r="AK3489" s="1415"/>
      <c r="AL3489" s="1415"/>
    </row>
    <row r="3490" spans="1:38" s="731" customFormat="1" ht="25" customHeight="1">
      <c r="A3490" s="1704">
        <f>IF(G3425="",0,1)</f>
        <v>0</v>
      </c>
      <c r="B3490" s="1629"/>
      <c r="C3490" s="1283"/>
      <c r="D3490" s="1561"/>
      <c r="E3490" s="1474" t="str">
        <f t="shared" ref="E3490:E3523" si="329">IF((SUM(A3490:C3490))&gt;0,G$42,"")</f>
        <v/>
      </c>
      <c r="F3490" s="1789"/>
      <c r="G3490" s="1571"/>
      <c r="H3490" s="1335"/>
      <c r="I3490" s="1336"/>
      <c r="J3490" s="1337"/>
      <c r="K3490" s="1338"/>
      <c r="L3490" s="1338"/>
      <c r="M3490" s="1338"/>
      <c r="N3490" s="1338"/>
      <c r="O3490" s="1338"/>
      <c r="P3490" s="1338"/>
      <c r="Q3490" s="1338"/>
      <c r="R3490" s="1338"/>
      <c r="S3490" s="1572" t="str">
        <f>S$130</f>
        <v>Réalisé</v>
      </c>
      <c r="V3490" s="955" t="str">
        <f>V$130</f>
        <v>Nom, date</v>
      </c>
      <c r="W3490" s="989"/>
      <c r="X3490" s="2"/>
      <c r="Y3490" s="2"/>
      <c r="Z3490" s="2"/>
      <c r="AA3490" s="2"/>
      <c r="AB3490" s="2"/>
      <c r="AC3490" s="1291"/>
      <c r="AD3490" s="1415"/>
      <c r="AE3490" s="1415"/>
      <c r="AF3490" s="1415"/>
      <c r="AG3490" s="1415"/>
      <c r="AH3490" s="1415"/>
      <c r="AI3490" s="1415"/>
      <c r="AJ3490" s="1415"/>
      <c r="AK3490" s="1415"/>
      <c r="AL3490" s="1415"/>
    </row>
    <row r="3491" spans="1:38" s="731" customFormat="1" ht="25" customHeight="1">
      <c r="A3491" s="1704">
        <f>IF(G3425="",0,1)</f>
        <v>0</v>
      </c>
      <c r="B3491" s="1629"/>
      <c r="C3491" s="1283"/>
      <c r="D3491" s="1561"/>
      <c r="E3491" s="1474" t="str">
        <f t="shared" si="329"/>
        <v/>
      </c>
      <c r="F3491" s="1789"/>
      <c r="G3491" s="1335" t="str">
        <f>G$131</f>
        <v>2.1 Etanchéité</v>
      </c>
      <c r="H3491" s="1335"/>
      <c r="I3491" s="1336"/>
      <c r="J3491" s="1337"/>
      <c r="K3491" s="1338"/>
      <c r="L3491" s="1338"/>
      <c r="M3491" s="1338"/>
      <c r="N3491" s="1338"/>
      <c r="O3491" s="1338"/>
      <c r="P3491" s="1338"/>
      <c r="Q3491" s="1338"/>
      <c r="R3491" s="1338"/>
      <c r="S3491" s="1337"/>
      <c r="T3491" s="1337"/>
      <c r="U3491" s="1337"/>
      <c r="V3491" s="1339"/>
      <c r="W3491" s="1339"/>
      <c r="X3491" s="1339"/>
      <c r="Y3491" s="2"/>
      <c r="Z3491" s="2"/>
      <c r="AA3491" s="2"/>
      <c r="AB3491" s="2"/>
      <c r="AC3491" s="1291"/>
      <c r="AD3491" s="1415"/>
      <c r="AE3491" s="1415"/>
      <c r="AF3491" s="1415"/>
      <c r="AG3491" s="1415"/>
      <c r="AH3491" s="1415"/>
      <c r="AI3491" s="1415"/>
      <c r="AJ3491" s="1415"/>
      <c r="AK3491" s="1415"/>
      <c r="AL3491" s="1415"/>
    </row>
    <row r="3492" spans="1:38" s="731" customFormat="1" ht="19" customHeight="1">
      <c r="A3492" s="1704">
        <f>IF(G3425="",0,1)</f>
        <v>0</v>
      </c>
      <c r="B3492" s="1629"/>
      <c r="C3492" s="1283"/>
      <c r="D3492" s="1561"/>
      <c r="E3492" s="1474" t="str">
        <f t="shared" si="329"/>
        <v/>
      </c>
      <c r="F3492" s="1789"/>
      <c r="G3492" s="1573" t="s">
        <v>9</v>
      </c>
      <c r="H3492" s="1574" t="str">
        <f>BT3425</f>
        <v/>
      </c>
      <c r="I3492" s="1575"/>
      <c r="J3492" s="1576"/>
      <c r="K3492" s="1577"/>
      <c r="L3492" s="1578"/>
      <c r="M3492" s="1578"/>
      <c r="N3492" s="1578"/>
      <c r="O3492" s="1578"/>
      <c r="P3492" s="1578"/>
      <c r="Q3492" s="1578"/>
      <c r="R3492" s="1578"/>
      <c r="S3492" s="1578"/>
      <c r="T3492" s="1578"/>
      <c r="U3492" s="1576"/>
      <c r="V3492" s="1579"/>
      <c r="W3492" s="1579"/>
      <c r="X3492" s="1579"/>
      <c r="Y3492" s="2"/>
      <c r="Z3492" s="2"/>
      <c r="AA3492" s="2"/>
      <c r="AB3492" s="2"/>
      <c r="AC3492" s="1291"/>
      <c r="AD3492" s="1415"/>
      <c r="AE3492" s="1415"/>
      <c r="AF3492" s="1415"/>
      <c r="AG3492" s="1415"/>
      <c r="AH3492" s="1415"/>
      <c r="AI3492" s="1415"/>
      <c r="AJ3492" s="1415"/>
      <c r="AK3492" s="1415"/>
      <c r="AL3492" s="1415"/>
    </row>
    <row r="3493" spans="1:38" s="731" customFormat="1" ht="20" customHeight="1">
      <c r="A3493" s="1704">
        <f>IF(G3425="",0,1)</f>
        <v>0</v>
      </c>
      <c r="B3493" s="1629"/>
      <c r="C3493" s="1283"/>
      <c r="D3493" s="1561"/>
      <c r="E3493" s="1474" t="str">
        <f t="shared" si="329"/>
        <v/>
      </c>
      <c r="F3493" s="1789"/>
      <c r="G3493" s="1573"/>
      <c r="H3493" s="1335"/>
      <c r="I3493" s="2176" t="s">
        <v>528</v>
      </c>
      <c r="J3493" s="2176"/>
      <c r="K3493" s="1338"/>
      <c r="L3493" s="1338"/>
      <c r="M3493" s="1338"/>
      <c r="N3493" s="1338"/>
      <c r="O3493" s="1338"/>
      <c r="P3493" s="1337"/>
      <c r="Q3493" s="1337"/>
      <c r="U3493" s="1580"/>
      <c r="V3493" s="1580"/>
      <c r="W3493" s="1580"/>
      <c r="X3493" s="1580"/>
      <c r="Y3493" s="2"/>
      <c r="Z3493" s="2"/>
      <c r="AA3493" s="2"/>
      <c r="AB3493" s="2"/>
      <c r="AC3493" s="1291"/>
      <c r="AD3493" s="1415"/>
      <c r="AE3493" s="1415"/>
      <c r="AF3493" s="1415"/>
      <c r="AG3493" s="1415"/>
      <c r="AH3493" s="1415"/>
      <c r="AI3493" s="1415"/>
      <c r="AJ3493" s="1415"/>
      <c r="AK3493" s="1415"/>
      <c r="AL3493" s="1415"/>
    </row>
    <row r="3494" spans="1:38" s="731" customFormat="1" ht="25" customHeight="1">
      <c r="A3494" s="1704">
        <f>IF(G3425="",0,1)</f>
        <v>0</v>
      </c>
      <c r="B3494" s="1629"/>
      <c r="C3494" s="1283"/>
      <c r="D3494" s="1561"/>
      <c r="E3494" s="1474" t="str">
        <f t="shared" si="329"/>
        <v/>
      </c>
      <c r="F3494" s="1789"/>
      <c r="G3494" s="1573"/>
      <c r="H3494" s="1335"/>
      <c r="I3494" s="2176" t="s">
        <v>529</v>
      </c>
      <c r="J3494" s="2176"/>
      <c r="K3494" s="2177" t="str">
        <f>K$134</f>
        <v xml:space="preserve"> Améliorez l'étanchéité des portes en renforçant les joints.</v>
      </c>
      <c r="L3494" s="2177"/>
      <c r="M3494" s="2177"/>
      <c r="N3494" s="2177"/>
      <c r="O3494" s="2177"/>
      <c r="P3494" s="2177"/>
      <c r="Q3494" s="2177"/>
      <c r="R3494" s="2177"/>
      <c r="S3494" s="1581" t="s">
        <v>16</v>
      </c>
      <c r="T3494" s="1582"/>
      <c r="U3494" s="1580"/>
      <c r="V3494" s="1583"/>
      <c r="W3494" s="1584"/>
      <c r="X3494" s="1585"/>
      <c r="Y3494" s="2"/>
      <c r="Z3494" s="2"/>
      <c r="AA3494" s="2"/>
      <c r="AB3494" s="2"/>
      <c r="AC3494" s="1291"/>
      <c r="AD3494" s="1415"/>
      <c r="AE3494" s="1415"/>
      <c r="AF3494" s="1415"/>
      <c r="AG3494" s="1415"/>
      <c r="AH3494" s="1415"/>
      <c r="AI3494" s="1415"/>
      <c r="AJ3494" s="1415"/>
      <c r="AK3494" s="1415"/>
      <c r="AL3494" s="1415"/>
    </row>
    <row r="3495" spans="1:38" s="731" customFormat="1" ht="6" customHeight="1">
      <c r="A3495" s="1704">
        <f>IF(G3425="",0,1)</f>
        <v>0</v>
      </c>
      <c r="B3495" s="1629"/>
      <c r="C3495" s="1283"/>
      <c r="D3495" s="1561"/>
      <c r="E3495" s="1474" t="str">
        <f t="shared" si="329"/>
        <v/>
      </c>
      <c r="F3495" s="1789"/>
      <c r="G3495" s="1573"/>
      <c r="H3495" s="1335"/>
      <c r="I3495" s="1586"/>
      <c r="J3495" s="1586"/>
      <c r="K3495" s="1587"/>
      <c r="L3495" s="1587"/>
      <c r="M3495" s="1587"/>
      <c r="N3495" s="1587"/>
      <c r="O3495" s="1587"/>
      <c r="P3495" s="1587"/>
      <c r="Q3495" s="1587"/>
      <c r="R3495" s="1338"/>
      <c r="S3495" s="1337"/>
      <c r="T3495" s="1588"/>
      <c r="U3495" s="1582"/>
      <c r="V3495" s="1339"/>
      <c r="W3495" s="1339"/>
      <c r="X3495" s="1339"/>
      <c r="Y3495" s="2"/>
      <c r="Z3495" s="2"/>
      <c r="AA3495" s="2"/>
      <c r="AB3495" s="2"/>
      <c r="AC3495" s="1291"/>
      <c r="AD3495" s="1415"/>
      <c r="AE3495" s="1415"/>
      <c r="AF3495" s="1415"/>
      <c r="AG3495" s="1415"/>
      <c r="AH3495" s="1415"/>
      <c r="AI3495" s="1415"/>
      <c r="AJ3495" s="1415"/>
      <c r="AK3495" s="1415"/>
      <c r="AL3495" s="1415"/>
    </row>
    <row r="3496" spans="1:38" s="731" customFormat="1" ht="19" customHeight="1">
      <c r="A3496" s="1704">
        <f>IF(G3425="",0,1)</f>
        <v>0</v>
      </c>
      <c r="B3496" s="1629"/>
      <c r="C3496" s="1283"/>
      <c r="D3496" s="1561"/>
      <c r="E3496" s="1474" t="str">
        <f t="shared" si="329"/>
        <v/>
      </c>
      <c r="F3496" s="1789"/>
      <c r="G3496" s="1573" t="s">
        <v>9</v>
      </c>
      <c r="H3496" s="1574" t="str">
        <f>BU3425</f>
        <v/>
      </c>
      <c r="I3496" s="1575"/>
      <c r="J3496" s="1576"/>
      <c r="K3496" s="1577"/>
      <c r="L3496" s="1578"/>
      <c r="M3496" s="1578"/>
      <c r="N3496" s="1578"/>
      <c r="O3496" s="1578"/>
      <c r="P3496" s="1578"/>
      <c r="Q3496" s="1578"/>
      <c r="R3496" s="1578"/>
      <c r="S3496" s="1578"/>
      <c r="T3496" s="1578"/>
      <c r="U3496" s="1576"/>
      <c r="V3496" s="1579"/>
      <c r="W3496" s="1579"/>
      <c r="X3496" s="1579"/>
      <c r="Y3496" s="2"/>
      <c r="Z3496" s="2"/>
      <c r="AA3496" s="2"/>
      <c r="AB3496" s="2"/>
      <c r="AC3496" s="1291"/>
      <c r="AD3496" s="1415"/>
      <c r="AE3496" s="1415"/>
      <c r="AF3496" s="1415"/>
      <c r="AG3496" s="1415"/>
      <c r="AH3496" s="1415"/>
      <c r="AI3496" s="1415"/>
      <c r="AJ3496" s="1415"/>
      <c r="AK3496" s="1415"/>
      <c r="AL3496" s="1415"/>
    </row>
    <row r="3497" spans="1:38" s="731" customFormat="1" ht="19" customHeight="1">
      <c r="A3497" s="1704">
        <f>IF(G3425="",0,1)</f>
        <v>0</v>
      </c>
      <c r="B3497" s="1629"/>
      <c r="C3497" s="1283"/>
      <c r="D3497" s="1561"/>
      <c r="E3497" s="1474" t="str">
        <f t="shared" si="329"/>
        <v/>
      </c>
      <c r="F3497" s="1789"/>
      <c r="G3497" s="1571"/>
      <c r="H3497" s="1335"/>
      <c r="I3497" s="2176" t="s">
        <v>528</v>
      </c>
      <c r="J3497" s="2176"/>
      <c r="K3497" s="1338"/>
      <c r="L3497" s="1338"/>
      <c r="M3497" s="1338"/>
      <c r="N3497" s="1338"/>
      <c r="O3497" s="1338"/>
      <c r="P3497" s="1337"/>
      <c r="Q3497" s="1337"/>
      <c r="U3497" s="1580"/>
      <c r="V3497" s="1580"/>
      <c r="W3497" s="1580"/>
      <c r="X3497" s="1580"/>
      <c r="Y3497" s="2"/>
      <c r="Z3497" s="2"/>
      <c r="AA3497" s="2"/>
      <c r="AB3497" s="2"/>
      <c r="AC3497" s="1291"/>
      <c r="AD3497" s="1415"/>
      <c r="AE3497" s="1415"/>
      <c r="AF3497" s="1415"/>
      <c r="AG3497" s="1415"/>
      <c r="AH3497" s="1415"/>
      <c r="AI3497" s="1415"/>
      <c r="AJ3497" s="1415"/>
      <c r="AK3497" s="1415"/>
      <c r="AL3497" s="1415"/>
    </row>
    <row r="3498" spans="1:38" s="731" customFormat="1" ht="31" customHeight="1">
      <c r="A3498" s="1704">
        <f>IF(G3425="",0,1)</f>
        <v>0</v>
      </c>
      <c r="B3498" s="1629"/>
      <c r="C3498" s="1283"/>
      <c r="D3498" s="1561"/>
      <c r="E3498" s="1474" t="str">
        <f t="shared" si="329"/>
        <v/>
      </c>
      <c r="F3498" s="1789"/>
      <c r="G3498" s="1571"/>
      <c r="H3498" s="1335"/>
      <c r="I3498" s="2176" t="s">
        <v>529</v>
      </c>
      <c r="J3498" s="2176"/>
      <c r="K3498" s="2178" t="str">
        <f>BV3425</f>
        <v/>
      </c>
      <c r="L3498" s="2177"/>
      <c r="M3498" s="2177"/>
      <c r="N3498" s="2177"/>
      <c r="O3498" s="2177"/>
      <c r="P3498" s="2177"/>
      <c r="Q3498" s="2177"/>
      <c r="R3498" s="2177"/>
      <c r="S3498" s="1581" t="s">
        <v>16</v>
      </c>
      <c r="T3498" s="1582"/>
      <c r="U3498" s="1580"/>
      <c r="V3498" s="1583"/>
      <c r="W3498" s="1584"/>
      <c r="X3498" s="1585"/>
      <c r="Y3498" s="2"/>
      <c r="Z3498" s="2"/>
      <c r="AA3498" s="2"/>
      <c r="AB3498" s="2"/>
      <c r="AC3498" s="1291"/>
      <c r="AD3498" s="1415"/>
      <c r="AE3498" s="1415"/>
      <c r="AF3498" s="1415"/>
      <c r="AG3498" s="1415"/>
      <c r="AH3498" s="1415"/>
      <c r="AI3498" s="1415"/>
      <c r="AJ3498" s="1415"/>
      <c r="AK3498" s="1415"/>
      <c r="AL3498" s="1415"/>
    </row>
    <row r="3499" spans="1:38" s="731" customFormat="1" ht="6" customHeight="1">
      <c r="A3499" s="1704">
        <f>IF(G3425="",0,1)</f>
        <v>0</v>
      </c>
      <c r="B3499" s="1629"/>
      <c r="C3499" s="1283"/>
      <c r="D3499" s="1561"/>
      <c r="E3499" s="1474" t="str">
        <f t="shared" si="329"/>
        <v/>
      </c>
      <c r="F3499" s="1789"/>
      <c r="G3499" s="1571"/>
      <c r="H3499" s="1335"/>
      <c r="I3499" s="1586"/>
      <c r="J3499" s="1586"/>
      <c r="K3499" s="1587"/>
      <c r="L3499" s="1587"/>
      <c r="M3499" s="1587"/>
      <c r="N3499" s="1587"/>
      <c r="O3499" s="1587"/>
      <c r="P3499" s="1587"/>
      <c r="Q3499" s="1587"/>
      <c r="R3499" s="1338"/>
      <c r="S3499" s="1337"/>
      <c r="T3499" s="1582"/>
      <c r="U3499" s="1582"/>
      <c r="V3499" s="1339"/>
      <c r="W3499" s="1339"/>
      <c r="X3499" s="1339"/>
      <c r="Y3499" s="2"/>
      <c r="Z3499" s="2"/>
      <c r="AA3499" s="2"/>
      <c r="AB3499" s="2"/>
      <c r="AC3499" s="1291"/>
      <c r="AD3499" s="1415"/>
      <c r="AE3499" s="1415"/>
      <c r="AF3499" s="1415"/>
      <c r="AG3499" s="1415"/>
      <c r="AH3499" s="1415"/>
      <c r="AI3499" s="1415"/>
      <c r="AJ3499" s="1415"/>
      <c r="AK3499" s="1415"/>
      <c r="AL3499" s="1415"/>
    </row>
    <row r="3500" spans="1:38" s="731" customFormat="1" ht="17" customHeight="1">
      <c r="A3500" s="1704">
        <f>IF(G3425="",0,1)</f>
        <v>0</v>
      </c>
      <c r="B3500" s="1629"/>
      <c r="C3500" s="1283"/>
      <c r="D3500" s="1561"/>
      <c r="E3500" s="1474" t="str">
        <f t="shared" si="329"/>
        <v/>
      </c>
      <c r="F3500" s="1789"/>
      <c r="G3500" s="1571"/>
      <c r="H3500" s="1589"/>
      <c r="I3500" s="1590"/>
      <c r="J3500" s="1590"/>
      <c r="K3500" s="1591"/>
      <c r="L3500" s="1591"/>
      <c r="M3500" s="1591"/>
      <c r="N3500" s="1591"/>
      <c r="O3500" s="1591"/>
      <c r="P3500" s="1591"/>
      <c r="Q3500" s="1591"/>
      <c r="R3500" s="1592"/>
      <c r="S3500" s="1593"/>
      <c r="T3500" s="1594"/>
      <c r="U3500" s="1594"/>
      <c r="V3500" s="1595"/>
      <c r="W3500" s="1595"/>
      <c r="X3500" s="1595"/>
      <c r="Y3500" s="2"/>
      <c r="Z3500" s="2"/>
      <c r="AA3500" s="2"/>
      <c r="AB3500" s="2"/>
      <c r="AC3500" s="1291"/>
      <c r="AD3500" s="1415"/>
      <c r="AE3500" s="1415"/>
      <c r="AF3500" s="1415"/>
      <c r="AG3500" s="1415"/>
      <c r="AH3500" s="1415"/>
      <c r="AI3500" s="1415"/>
      <c r="AJ3500" s="1415"/>
      <c r="AK3500" s="1415"/>
      <c r="AL3500" s="1415"/>
    </row>
    <row r="3501" spans="1:38" s="731" customFormat="1" ht="25" customHeight="1">
      <c r="A3501" s="1704">
        <f>IF(G3425="",0,1)</f>
        <v>0</v>
      </c>
      <c r="B3501" s="1629"/>
      <c r="C3501" s="1283"/>
      <c r="D3501" s="1561"/>
      <c r="E3501" s="1474" t="str">
        <f t="shared" si="329"/>
        <v/>
      </c>
      <c r="F3501" s="1789"/>
      <c r="G3501" s="1335" t="str">
        <f>G$141</f>
        <v>2.2 Sonde</v>
      </c>
      <c r="H3501" s="1335"/>
      <c r="I3501" s="1336"/>
      <c r="J3501" s="1337"/>
      <c r="K3501" s="1338"/>
      <c r="L3501" s="1338"/>
      <c r="M3501" s="1338"/>
      <c r="N3501" s="1338"/>
      <c r="O3501" s="1338"/>
      <c r="P3501" s="1338"/>
      <c r="Q3501" s="1338"/>
      <c r="R3501" s="1338"/>
      <c r="S3501" s="1337"/>
      <c r="T3501" s="1337"/>
      <c r="U3501" s="1337"/>
      <c r="V3501" s="1339"/>
      <c r="W3501" s="1339"/>
      <c r="X3501" s="1339"/>
      <c r="Y3501" s="2"/>
      <c r="Z3501" s="2"/>
      <c r="AA3501" s="2"/>
      <c r="AB3501" s="2"/>
      <c r="AC3501" s="1291"/>
      <c r="AD3501" s="1415"/>
      <c r="AE3501" s="1415"/>
      <c r="AF3501" s="1415"/>
      <c r="AG3501" s="1415"/>
      <c r="AH3501" s="1415"/>
      <c r="AI3501" s="1415"/>
      <c r="AJ3501" s="1415"/>
      <c r="AK3501" s="1415"/>
      <c r="AL3501" s="1415"/>
    </row>
    <row r="3502" spans="1:38" s="731" customFormat="1" ht="19" customHeight="1">
      <c r="A3502" s="1704">
        <f>IF(G3425="",0,1)</f>
        <v>0</v>
      </c>
      <c r="B3502" s="1629"/>
      <c r="C3502" s="1283"/>
      <c r="D3502" s="1561"/>
      <c r="E3502" s="1474" t="str">
        <f t="shared" si="329"/>
        <v/>
      </c>
      <c r="F3502" s="1789"/>
      <c r="G3502" s="1573" t="s">
        <v>9</v>
      </c>
      <c r="H3502" s="1596" t="str">
        <f>BW3425</f>
        <v/>
      </c>
      <c r="I3502" s="1575"/>
      <c r="J3502" s="1576"/>
      <c r="K3502" s="1577"/>
      <c r="L3502" s="1578"/>
      <c r="M3502" s="1578"/>
      <c r="N3502" s="1578"/>
      <c r="O3502" s="1578"/>
      <c r="P3502" s="1578"/>
      <c r="Q3502" s="1578"/>
      <c r="R3502" s="1578"/>
      <c r="S3502" s="1578"/>
      <c r="T3502" s="1578"/>
      <c r="U3502" s="1576"/>
      <c r="V3502" s="1579"/>
      <c r="W3502" s="1579"/>
      <c r="X3502" s="1579"/>
      <c r="Y3502" s="2"/>
      <c r="Z3502" s="2"/>
      <c r="AA3502" s="2"/>
      <c r="AB3502" s="2"/>
      <c r="AC3502" s="1291"/>
      <c r="AD3502" s="1415"/>
      <c r="AE3502" s="1415"/>
      <c r="AF3502" s="1415"/>
      <c r="AG3502" s="1415"/>
      <c r="AH3502" s="1415"/>
      <c r="AI3502" s="1415"/>
      <c r="AJ3502" s="1415"/>
      <c r="AK3502" s="1415"/>
      <c r="AL3502" s="1415"/>
    </row>
    <row r="3503" spans="1:38" s="731" customFormat="1" ht="19" customHeight="1">
      <c r="A3503" s="1704">
        <f>IF(G3425="",0,1)</f>
        <v>0</v>
      </c>
      <c r="B3503" s="1629"/>
      <c r="C3503" s="1283"/>
      <c r="D3503" s="1561"/>
      <c r="E3503" s="1474" t="str">
        <f t="shared" si="329"/>
        <v/>
      </c>
      <c r="F3503" s="1789"/>
      <c r="G3503" s="1573"/>
      <c r="H3503" s="1335"/>
      <c r="I3503" s="2176" t="s">
        <v>528</v>
      </c>
      <c r="J3503" s="2176"/>
      <c r="K3503" s="1338"/>
      <c r="L3503" s="1338"/>
      <c r="M3503" s="1338"/>
      <c r="N3503" s="1338"/>
      <c r="O3503" s="1338"/>
      <c r="P3503" s="1337"/>
      <c r="Q3503" s="1337"/>
      <c r="U3503" s="1580"/>
      <c r="V3503" s="1580"/>
      <c r="W3503" s="1580"/>
      <c r="X3503" s="1580"/>
      <c r="Y3503" s="2"/>
      <c r="Z3503" s="2"/>
      <c r="AA3503" s="2"/>
      <c r="AB3503" s="2"/>
      <c r="AC3503" s="1291"/>
      <c r="AD3503" s="1415"/>
      <c r="AE3503" s="1415"/>
      <c r="AF3503" s="1415"/>
      <c r="AG3503" s="1415"/>
      <c r="AH3503" s="1415"/>
      <c r="AI3503" s="1415"/>
      <c r="AJ3503" s="1415"/>
      <c r="AK3503" s="1415"/>
      <c r="AL3503" s="1415"/>
    </row>
    <row r="3504" spans="1:38" s="731" customFormat="1" ht="31" customHeight="1">
      <c r="A3504" s="1704">
        <f>IF(G3425="",0,1)</f>
        <v>0</v>
      </c>
      <c r="B3504" s="1629"/>
      <c r="C3504" s="1283"/>
      <c r="D3504" s="1561"/>
      <c r="E3504" s="1474" t="str">
        <f t="shared" si="329"/>
        <v/>
      </c>
      <c r="F3504" s="1789"/>
      <c r="G3504" s="1573"/>
      <c r="H3504" s="1335"/>
      <c r="I3504" s="2176" t="s">
        <v>529</v>
      </c>
      <c r="J3504" s="2176"/>
      <c r="K3504" s="2177" t="str">
        <f>K$144</f>
        <v>Réajustez les sondes de façon à ce qu'elles assurent une exactitude de mesure de l'ordre de ± 0.2°C.</v>
      </c>
      <c r="L3504" s="2177"/>
      <c r="M3504" s="2177"/>
      <c r="N3504" s="2177"/>
      <c r="O3504" s="2177"/>
      <c r="P3504" s="2177"/>
      <c r="Q3504" s="2177"/>
      <c r="R3504" s="2177"/>
      <c r="S3504" s="1581" t="s">
        <v>16</v>
      </c>
      <c r="T3504" s="1582"/>
      <c r="U3504" s="1580"/>
      <c r="V3504" s="1583"/>
      <c r="W3504" s="1584"/>
      <c r="X3504" s="1585"/>
      <c r="Y3504" s="2"/>
      <c r="Z3504" s="2"/>
      <c r="AA3504" s="2"/>
      <c r="AB3504" s="2"/>
      <c r="AC3504" s="1291"/>
      <c r="AD3504" s="1415"/>
      <c r="AE3504" s="1415"/>
      <c r="AF3504" s="1415"/>
      <c r="AG3504" s="1415"/>
      <c r="AH3504" s="1415"/>
      <c r="AI3504" s="1415"/>
      <c r="AJ3504" s="1415"/>
      <c r="AK3504" s="1415"/>
      <c r="AL3504" s="1415"/>
    </row>
    <row r="3505" spans="1:38" s="731" customFormat="1" ht="6" customHeight="1">
      <c r="A3505" s="1704">
        <f>IF(G3425="",0,1)</f>
        <v>0</v>
      </c>
      <c r="B3505" s="1629"/>
      <c r="C3505" s="1283"/>
      <c r="D3505" s="1561"/>
      <c r="E3505" s="1474" t="str">
        <f t="shared" si="329"/>
        <v/>
      </c>
      <c r="F3505" s="1789"/>
      <c r="G3505" s="1573"/>
      <c r="H3505" s="1335"/>
      <c r="I3505" s="1586"/>
      <c r="J3505" s="1586"/>
      <c r="K3505" s="1587"/>
      <c r="L3505" s="1587"/>
      <c r="M3505" s="1587"/>
      <c r="N3505" s="1587"/>
      <c r="O3505" s="1587"/>
      <c r="P3505" s="1587"/>
      <c r="Q3505" s="1587"/>
      <c r="R3505" s="1338"/>
      <c r="S3505" s="1337"/>
      <c r="T3505" s="1588"/>
      <c r="U3505" s="1582"/>
      <c r="V3505" s="1339"/>
      <c r="W3505" s="1339"/>
      <c r="X3505" s="1339"/>
      <c r="Y3505" s="2"/>
      <c r="Z3505" s="2"/>
      <c r="AA3505" s="2"/>
      <c r="AB3505" s="2"/>
      <c r="AC3505" s="1291"/>
      <c r="AD3505" s="1415"/>
      <c r="AE3505" s="1415"/>
      <c r="AF3505" s="1415"/>
      <c r="AG3505" s="1415"/>
      <c r="AH3505" s="1415"/>
      <c r="AI3505" s="1415"/>
      <c r="AJ3505" s="1415"/>
      <c r="AK3505" s="1415"/>
      <c r="AL3505" s="1415"/>
    </row>
    <row r="3506" spans="1:38" s="731" customFormat="1" ht="19" customHeight="1">
      <c r="A3506" s="1704">
        <f>IF(G3425="",0,1)</f>
        <v>0</v>
      </c>
      <c r="B3506" s="1629"/>
      <c r="C3506" s="1283"/>
      <c r="D3506" s="1561"/>
      <c r="E3506" s="1474" t="str">
        <f t="shared" si="329"/>
        <v/>
      </c>
      <c r="F3506" s="1789"/>
      <c r="G3506" s="1573" t="s">
        <v>9</v>
      </c>
      <c r="H3506" s="1596" t="str">
        <f>BX3425</f>
        <v/>
      </c>
      <c r="I3506" s="1575"/>
      <c r="J3506" s="1576"/>
      <c r="K3506" s="1577"/>
      <c r="L3506" s="1578"/>
      <c r="M3506" s="1578"/>
      <c r="N3506" s="1578"/>
      <c r="O3506" s="1578"/>
      <c r="P3506" s="1578"/>
      <c r="Q3506" s="1578"/>
      <c r="R3506" s="1578"/>
      <c r="S3506" s="1578"/>
      <c r="T3506" s="1578"/>
      <c r="U3506" s="1576"/>
      <c r="V3506" s="1579"/>
      <c r="W3506" s="1579"/>
      <c r="X3506" s="1579"/>
      <c r="Y3506" s="2"/>
      <c r="Z3506" s="2"/>
      <c r="AA3506" s="2"/>
      <c r="AB3506" s="2"/>
      <c r="AC3506" s="1291"/>
      <c r="AD3506" s="1415"/>
      <c r="AE3506" s="1415"/>
      <c r="AF3506" s="1415"/>
      <c r="AG3506" s="1415"/>
      <c r="AH3506" s="1415"/>
      <c r="AI3506" s="1415"/>
      <c r="AJ3506" s="1415"/>
      <c r="AK3506" s="1415"/>
      <c r="AL3506" s="1415"/>
    </row>
    <row r="3507" spans="1:38" s="731" customFormat="1" ht="19" customHeight="1">
      <c r="A3507" s="1704">
        <f>IF(G3425="",0,1)</f>
        <v>0</v>
      </c>
      <c r="B3507" s="1629"/>
      <c r="C3507" s="1283"/>
      <c r="D3507" s="1561"/>
      <c r="E3507" s="1474" t="str">
        <f t="shared" si="329"/>
        <v/>
      </c>
      <c r="F3507" s="1789"/>
      <c r="G3507" s="1571"/>
      <c r="H3507" s="1335"/>
      <c r="I3507" s="2176" t="s">
        <v>528</v>
      </c>
      <c r="J3507" s="2176"/>
      <c r="K3507" s="1338"/>
      <c r="L3507" s="1338"/>
      <c r="M3507" s="1338"/>
      <c r="N3507" s="1338"/>
      <c r="O3507" s="1338"/>
      <c r="P3507" s="1337"/>
      <c r="Q3507" s="1337"/>
      <c r="U3507" s="1580"/>
      <c r="V3507" s="1580"/>
      <c r="W3507" s="1580"/>
      <c r="X3507" s="1580"/>
      <c r="Y3507" s="2"/>
      <c r="Z3507" s="2"/>
      <c r="AA3507" s="2"/>
      <c r="AB3507" s="2"/>
      <c r="AC3507" s="1291"/>
      <c r="AD3507" s="1415"/>
      <c r="AE3507" s="1415"/>
      <c r="AF3507" s="1415"/>
      <c r="AG3507" s="1415"/>
      <c r="AH3507" s="1415"/>
      <c r="AI3507" s="1415"/>
      <c r="AJ3507" s="1415"/>
      <c r="AK3507" s="1415"/>
      <c r="AL3507" s="1415"/>
    </row>
    <row r="3508" spans="1:38" s="731" customFormat="1" ht="31" customHeight="1">
      <c r="A3508" s="1704">
        <f>IF(G3425="",0,1)</f>
        <v>0</v>
      </c>
      <c r="B3508" s="1629"/>
      <c r="C3508" s="1283"/>
      <c r="D3508" s="1561"/>
      <c r="E3508" s="1474" t="str">
        <f t="shared" si="329"/>
        <v/>
      </c>
      <c r="F3508" s="1789"/>
      <c r="G3508" s="1571"/>
      <c r="H3508" s="1335"/>
      <c r="I3508" s="2176" t="s">
        <v>529</v>
      </c>
      <c r="J3508" s="2176"/>
      <c r="K3508" s="2177" t="str">
        <f>K$148</f>
        <v>Placez les sondes de façon à ce qu'elles soient disposées entre 0 et 50 cm au-dessus de la plante.</v>
      </c>
      <c r="L3508" s="2177"/>
      <c r="M3508" s="2177"/>
      <c r="N3508" s="2177"/>
      <c r="O3508" s="2177"/>
      <c r="P3508" s="2177"/>
      <c r="Q3508" s="2177"/>
      <c r="R3508" s="2177"/>
      <c r="S3508" s="1581" t="s">
        <v>16</v>
      </c>
      <c r="T3508" s="1582"/>
      <c r="U3508" s="1580"/>
      <c r="V3508" s="1583"/>
      <c r="W3508" s="1584"/>
      <c r="X3508" s="1585"/>
      <c r="Y3508" s="2"/>
      <c r="Z3508" s="2"/>
      <c r="AA3508" s="2"/>
      <c r="AB3508" s="2"/>
      <c r="AC3508" s="1291"/>
      <c r="AD3508" s="1415"/>
      <c r="AE3508" s="1415"/>
      <c r="AF3508" s="1415"/>
      <c r="AG3508" s="1415"/>
      <c r="AH3508" s="1415"/>
      <c r="AI3508" s="1415"/>
      <c r="AJ3508" s="1415"/>
      <c r="AK3508" s="1415"/>
      <c r="AL3508" s="1415"/>
    </row>
    <row r="3509" spans="1:38" s="731" customFormat="1" ht="6" customHeight="1">
      <c r="A3509" s="1704">
        <f>IF(G3425="",0,1)</f>
        <v>0</v>
      </c>
      <c r="B3509" s="1629"/>
      <c r="C3509" s="1283"/>
      <c r="D3509" s="1561"/>
      <c r="E3509" s="1474" t="str">
        <f t="shared" si="329"/>
        <v/>
      </c>
      <c r="F3509" s="1789"/>
      <c r="G3509" s="1571"/>
      <c r="H3509" s="1335"/>
      <c r="I3509" s="1586"/>
      <c r="J3509" s="1586"/>
      <c r="K3509" s="1587"/>
      <c r="L3509" s="1587"/>
      <c r="M3509" s="1587"/>
      <c r="N3509" s="1587"/>
      <c r="O3509" s="1587"/>
      <c r="P3509" s="1587"/>
      <c r="Q3509" s="1587"/>
      <c r="R3509" s="1338"/>
      <c r="S3509" s="1337"/>
      <c r="T3509" s="1582"/>
      <c r="U3509" s="1582"/>
      <c r="V3509" s="1339"/>
      <c r="W3509" s="1339"/>
      <c r="X3509" s="1339"/>
      <c r="Y3509" s="2"/>
      <c r="Z3509" s="2"/>
      <c r="AA3509" s="2"/>
      <c r="AB3509" s="2"/>
      <c r="AC3509" s="1291"/>
      <c r="AD3509" s="1415"/>
      <c r="AE3509" s="1415"/>
      <c r="AF3509" s="1415"/>
      <c r="AG3509" s="1415"/>
      <c r="AH3509" s="1415"/>
      <c r="AI3509" s="1415"/>
      <c r="AJ3509" s="1415"/>
      <c r="AK3509" s="1415"/>
      <c r="AL3509" s="1415"/>
    </row>
    <row r="3510" spans="1:38" s="731" customFormat="1" ht="17" customHeight="1">
      <c r="A3510" s="1704">
        <f>IF(G3425="",0,1)</f>
        <v>0</v>
      </c>
      <c r="B3510" s="1629"/>
      <c r="C3510" s="1283"/>
      <c r="D3510" s="1561"/>
      <c r="E3510" s="1474" t="str">
        <f t="shared" si="329"/>
        <v/>
      </c>
      <c r="F3510" s="1789"/>
      <c r="G3510" s="1571"/>
      <c r="H3510" s="1589"/>
      <c r="I3510" s="1590"/>
      <c r="J3510" s="1590"/>
      <c r="K3510" s="1591"/>
      <c r="L3510" s="1591"/>
      <c r="M3510" s="1591"/>
      <c r="N3510" s="1591"/>
      <c r="O3510" s="1591"/>
      <c r="P3510" s="1591"/>
      <c r="Q3510" s="1591"/>
      <c r="R3510" s="1592"/>
      <c r="S3510" s="1593"/>
      <c r="T3510" s="1594"/>
      <c r="U3510" s="1594"/>
      <c r="V3510" s="1595"/>
      <c r="W3510" s="1595"/>
      <c r="X3510" s="1595"/>
      <c r="Y3510" s="2"/>
      <c r="Z3510" s="2"/>
      <c r="AA3510" s="2"/>
      <c r="AB3510" s="2"/>
      <c r="AC3510" s="1291"/>
      <c r="AD3510" s="1415"/>
      <c r="AE3510" s="1415"/>
      <c r="AF3510" s="1415"/>
      <c r="AG3510" s="1415"/>
      <c r="AH3510" s="1415"/>
      <c r="AI3510" s="1415"/>
      <c r="AJ3510" s="1415"/>
      <c r="AK3510" s="1415"/>
      <c r="AL3510" s="1415"/>
    </row>
    <row r="3511" spans="1:38" s="731" customFormat="1" ht="25" customHeight="1">
      <c r="A3511" s="1704">
        <f>IF(G3425="",0,1)</f>
        <v>0</v>
      </c>
      <c r="B3511" s="1629"/>
      <c r="C3511" s="1283"/>
      <c r="D3511" s="1561"/>
      <c r="E3511" s="1474" t="str">
        <f t="shared" si="329"/>
        <v/>
      </c>
      <c r="F3511" s="1789"/>
      <c r="G3511" s="1335" t="str">
        <f>G$151</f>
        <v>2.3 Ecran thermique</v>
      </c>
      <c r="H3511" s="1335"/>
      <c r="I3511" s="1336"/>
      <c r="J3511" s="1337"/>
      <c r="K3511" s="1338"/>
      <c r="L3511" s="1338"/>
      <c r="M3511" s="1338"/>
      <c r="N3511" s="1338"/>
      <c r="O3511" s="1338"/>
      <c r="P3511" s="1338"/>
      <c r="Q3511" s="1338"/>
      <c r="R3511" s="1338"/>
      <c r="S3511" s="1337"/>
      <c r="T3511" s="1337"/>
      <c r="U3511" s="1337"/>
      <c r="V3511" s="1339"/>
      <c r="W3511" s="1339"/>
      <c r="X3511" s="1339"/>
      <c r="Y3511" s="2"/>
      <c r="Z3511" s="2"/>
      <c r="AA3511" s="2"/>
      <c r="AB3511" s="2"/>
      <c r="AC3511" s="1291"/>
      <c r="AD3511" s="1415"/>
      <c r="AE3511" s="1415"/>
      <c r="AF3511" s="1415"/>
      <c r="AG3511" s="1415"/>
      <c r="AH3511" s="1415"/>
      <c r="AI3511" s="1415"/>
      <c r="AJ3511" s="1415"/>
      <c r="AK3511" s="1415"/>
      <c r="AL3511" s="1415"/>
    </row>
    <row r="3512" spans="1:38" s="731" customFormat="1" ht="19" customHeight="1">
      <c r="A3512" s="1704">
        <f>IF(G3425="",0,1)</f>
        <v>0</v>
      </c>
      <c r="B3512" s="1629"/>
      <c r="C3512" s="1283"/>
      <c r="D3512" s="1561"/>
      <c r="E3512" s="1474" t="str">
        <f t="shared" si="329"/>
        <v/>
      </c>
      <c r="F3512" s="1789"/>
      <c r="G3512" s="1573" t="s">
        <v>9</v>
      </c>
      <c r="H3512" s="1574" t="str">
        <f>BR3425</f>
        <v/>
      </c>
      <c r="I3512" s="1575"/>
      <c r="J3512" s="1576"/>
      <c r="K3512" s="1577"/>
      <c r="L3512" s="1578"/>
      <c r="M3512" s="1578"/>
      <c r="N3512" s="1578"/>
      <c r="O3512" s="1578"/>
      <c r="P3512" s="1578"/>
      <c r="Q3512" s="1578"/>
      <c r="R3512" s="1578"/>
      <c r="S3512" s="1578"/>
      <c r="T3512" s="1578"/>
      <c r="U3512" s="1576"/>
      <c r="V3512" s="1579"/>
      <c r="W3512" s="1579"/>
      <c r="X3512" s="1579"/>
      <c r="Y3512" s="2"/>
      <c r="Z3512" s="2"/>
      <c r="AA3512" s="2"/>
      <c r="AB3512" s="2"/>
      <c r="AC3512" s="1291"/>
      <c r="AD3512" s="1415"/>
      <c r="AE3512" s="1415"/>
      <c r="AF3512" s="1415"/>
      <c r="AG3512" s="1415"/>
      <c r="AH3512" s="1415"/>
      <c r="AI3512" s="1415"/>
      <c r="AJ3512" s="1415"/>
      <c r="AK3512" s="1415"/>
      <c r="AL3512" s="1415"/>
    </row>
    <row r="3513" spans="1:38" s="731" customFormat="1" ht="19" customHeight="1">
      <c r="A3513" s="1704">
        <f>IF(G3425="",0,1)</f>
        <v>0</v>
      </c>
      <c r="B3513" s="1629">
        <f>IF(H3512=G$41,-1,0)</f>
        <v>0</v>
      </c>
      <c r="C3513" s="1283"/>
      <c r="D3513" s="1561"/>
      <c r="E3513" s="1474" t="str">
        <f t="shared" si="329"/>
        <v/>
      </c>
      <c r="F3513" s="1789"/>
      <c r="G3513" s="1571"/>
      <c r="H3513" s="1335"/>
      <c r="I3513" s="2176" t="s">
        <v>528</v>
      </c>
      <c r="J3513" s="2176"/>
      <c r="K3513" s="1338"/>
      <c r="L3513" s="1338"/>
      <c r="M3513" s="1338"/>
      <c r="N3513" s="1338"/>
      <c r="O3513" s="1338"/>
      <c r="P3513" s="1337"/>
      <c r="Q3513" s="1337"/>
      <c r="U3513" s="1580"/>
      <c r="V3513" s="1580"/>
      <c r="W3513" s="1580"/>
      <c r="X3513" s="1580"/>
      <c r="Y3513" s="2"/>
      <c r="Z3513" s="2"/>
      <c r="AA3513" s="2"/>
      <c r="AB3513" s="2"/>
      <c r="AC3513" s="1291"/>
      <c r="AD3513" s="1415"/>
      <c r="AE3513" s="1415"/>
      <c r="AF3513" s="1415"/>
      <c r="AG3513" s="1415"/>
      <c r="AH3513" s="1415"/>
      <c r="AI3513" s="1415"/>
      <c r="AJ3513" s="1415"/>
      <c r="AK3513" s="1415"/>
      <c r="AL3513" s="1415"/>
    </row>
    <row r="3514" spans="1:38" s="731" customFormat="1" ht="25" customHeight="1">
      <c r="A3514" s="1704">
        <f>IF(G3425="",0,1)</f>
        <v>0</v>
      </c>
      <c r="B3514" s="1629">
        <f>IF(H3512=G$41,-1,0)</f>
        <v>0</v>
      </c>
      <c r="C3514" s="1283"/>
      <c r="D3514" s="1561"/>
      <c r="E3514" s="1474" t="str">
        <f t="shared" si="329"/>
        <v/>
      </c>
      <c r="F3514" s="1789"/>
      <c r="G3514" s="1571"/>
      <c r="H3514" s="1335"/>
      <c r="I3514" s="2176" t="s">
        <v>529</v>
      </c>
      <c r="J3514" s="2176"/>
      <c r="K3514" s="2177" t="str">
        <f>K$154</f>
        <v xml:space="preserve"> Colmatez les fentes avec des patchs et par agrafage.</v>
      </c>
      <c r="L3514" s="2177"/>
      <c r="M3514" s="2177"/>
      <c r="N3514" s="2177"/>
      <c r="O3514" s="2177"/>
      <c r="P3514" s="2177"/>
      <c r="Q3514" s="2177"/>
      <c r="R3514" s="2177"/>
      <c r="S3514" s="1581" t="s">
        <v>16</v>
      </c>
      <c r="T3514" s="1582"/>
      <c r="U3514" s="1580"/>
      <c r="V3514" s="1583"/>
      <c r="W3514" s="1584"/>
      <c r="X3514" s="1585"/>
      <c r="Y3514" s="2"/>
      <c r="Z3514" s="2"/>
      <c r="AA3514" s="2"/>
      <c r="AB3514" s="2"/>
      <c r="AC3514" s="1291"/>
      <c r="AD3514" s="1415"/>
      <c r="AE3514" s="1415"/>
      <c r="AF3514" s="1415"/>
      <c r="AG3514" s="1415"/>
      <c r="AH3514" s="1415"/>
      <c r="AI3514" s="1415"/>
      <c r="AJ3514" s="1415"/>
      <c r="AK3514" s="1415"/>
      <c r="AL3514" s="1415"/>
    </row>
    <row r="3515" spans="1:38" s="731" customFormat="1" ht="6" customHeight="1">
      <c r="A3515" s="1704">
        <f>IF(G3425="",0,1)</f>
        <v>0</v>
      </c>
      <c r="B3515" s="1629">
        <f>IF(H3512=G$41,-1,0)</f>
        <v>0</v>
      </c>
      <c r="C3515" s="1283"/>
      <c r="D3515" s="1561"/>
      <c r="E3515" s="1474" t="str">
        <f t="shared" si="329"/>
        <v/>
      </c>
      <c r="F3515" s="1789"/>
      <c r="G3515" s="1571"/>
      <c r="H3515" s="1335"/>
      <c r="I3515" s="1586"/>
      <c r="J3515" s="1586"/>
      <c r="K3515" s="1587"/>
      <c r="L3515" s="1587"/>
      <c r="M3515" s="1587"/>
      <c r="N3515" s="1587"/>
      <c r="O3515" s="1587"/>
      <c r="P3515" s="1587"/>
      <c r="Q3515" s="1587"/>
      <c r="R3515" s="1338"/>
      <c r="S3515" s="1337"/>
      <c r="T3515" s="1588"/>
      <c r="U3515" s="1582"/>
      <c r="V3515" s="1339"/>
      <c r="W3515" s="1339"/>
      <c r="X3515" s="1339"/>
      <c r="Y3515" s="2"/>
      <c r="Z3515" s="2"/>
      <c r="AA3515" s="2"/>
      <c r="AB3515" s="2"/>
      <c r="AC3515" s="1291"/>
      <c r="AD3515" s="1415"/>
      <c r="AE3515" s="1415"/>
      <c r="AF3515" s="1415"/>
      <c r="AG3515" s="1415"/>
      <c r="AH3515" s="1415"/>
      <c r="AI3515" s="1415"/>
      <c r="AJ3515" s="1415"/>
      <c r="AK3515" s="1415"/>
      <c r="AL3515" s="1415"/>
    </row>
    <row r="3516" spans="1:38" s="731" customFormat="1" ht="19" customHeight="1">
      <c r="A3516" s="1704">
        <f>IF(G3425="",0,1)</f>
        <v>0</v>
      </c>
      <c r="B3516" s="1629">
        <f>IF(H3512=G$41,-1,0)</f>
        <v>0</v>
      </c>
      <c r="C3516" s="1283"/>
      <c r="D3516" s="1561"/>
      <c r="E3516" s="1474" t="str">
        <f t="shared" si="329"/>
        <v/>
      </c>
      <c r="F3516" s="1789"/>
      <c r="G3516" s="1571"/>
      <c r="H3516" s="1574" t="str">
        <f>BS3425</f>
        <v/>
      </c>
      <c r="I3516" s="1575"/>
      <c r="J3516" s="1576"/>
      <c r="K3516" s="1577"/>
      <c r="L3516" s="1578"/>
      <c r="M3516" s="1578"/>
      <c r="N3516" s="1578"/>
      <c r="O3516" s="1578"/>
      <c r="P3516" s="1578"/>
      <c r="Q3516" s="1578"/>
      <c r="R3516" s="1578"/>
      <c r="S3516" s="1578"/>
      <c r="T3516" s="1578"/>
      <c r="U3516" s="1576"/>
      <c r="V3516" s="1579"/>
      <c r="W3516" s="1579"/>
      <c r="X3516" s="1579"/>
      <c r="Y3516" s="2"/>
      <c r="Z3516" s="2"/>
      <c r="AA3516" s="2"/>
      <c r="AB3516" s="2"/>
      <c r="AC3516" s="1291"/>
      <c r="AD3516" s="1415"/>
      <c r="AE3516" s="1415"/>
      <c r="AF3516" s="1415"/>
      <c r="AG3516" s="1415"/>
      <c r="AH3516" s="1415"/>
      <c r="AI3516" s="1415"/>
      <c r="AJ3516" s="1415"/>
      <c r="AK3516" s="1415"/>
      <c r="AL3516" s="1415"/>
    </row>
    <row r="3517" spans="1:38" s="731" customFormat="1" ht="19" customHeight="1">
      <c r="A3517" s="1704">
        <f>IF(G3425="",0,1)</f>
        <v>0</v>
      </c>
      <c r="B3517" s="1629">
        <f>IF(H3512=G$41,-1,0)</f>
        <v>0</v>
      </c>
      <c r="C3517" s="1283"/>
      <c r="D3517" s="1561"/>
      <c r="E3517" s="1474" t="str">
        <f t="shared" si="329"/>
        <v/>
      </c>
      <c r="F3517" s="1789"/>
      <c r="G3517" s="1571"/>
      <c r="H3517" s="1335"/>
      <c r="I3517" s="2176" t="s">
        <v>528</v>
      </c>
      <c r="J3517" s="2176"/>
      <c r="K3517" s="1338"/>
      <c r="L3517" s="1338"/>
      <c r="M3517" s="1338"/>
      <c r="N3517" s="1338"/>
      <c r="O3517" s="1338"/>
      <c r="P3517" s="1337"/>
      <c r="Q3517" s="1337"/>
      <c r="U3517" s="1580"/>
      <c r="V3517" s="1580"/>
      <c r="W3517" s="1580"/>
      <c r="X3517" s="1580"/>
      <c r="Y3517" s="2"/>
      <c r="Z3517" s="2"/>
      <c r="AA3517" s="2"/>
      <c r="AB3517" s="2"/>
      <c r="AC3517" s="1291"/>
      <c r="AD3517" s="1415"/>
      <c r="AE3517" s="1415"/>
      <c r="AF3517" s="1415"/>
      <c r="AG3517" s="1415"/>
      <c r="AH3517" s="1415"/>
      <c r="AI3517" s="1415"/>
      <c r="AJ3517" s="1415"/>
      <c r="AK3517" s="1415"/>
      <c r="AL3517" s="1415"/>
    </row>
    <row r="3518" spans="1:38" s="731" customFormat="1" ht="25" customHeight="1">
      <c r="A3518" s="1704">
        <f>IF(G3425="",0,1)</f>
        <v>0</v>
      </c>
      <c r="B3518" s="1629">
        <f>IF(H3512=G$41,-1,0)</f>
        <v>0</v>
      </c>
      <c r="C3518" s="1283"/>
      <c r="D3518" s="1561"/>
      <c r="E3518" s="1474" t="str">
        <f t="shared" si="329"/>
        <v/>
      </c>
      <c r="F3518" s="1789"/>
      <c r="G3518" s="1571"/>
      <c r="H3518" s="1335"/>
      <c r="I3518" s="2176" t="s">
        <v>529</v>
      </c>
      <c r="J3518" s="2176"/>
      <c r="K3518" s="2177" t="str">
        <f>K$158</f>
        <v xml:space="preserve"> Réajustez les bandes de tractions.</v>
      </c>
      <c r="L3518" s="2177"/>
      <c r="M3518" s="2177"/>
      <c r="N3518" s="2177"/>
      <c r="O3518" s="2177"/>
      <c r="P3518" s="2177"/>
      <c r="Q3518" s="2177"/>
      <c r="R3518" s="2177"/>
      <c r="S3518" s="1581" t="s">
        <v>16</v>
      </c>
      <c r="T3518" s="1582"/>
      <c r="U3518" s="1580"/>
      <c r="V3518" s="1583"/>
      <c r="W3518" s="1584"/>
      <c r="X3518" s="1585"/>
      <c r="Y3518" s="2"/>
      <c r="Z3518" s="2"/>
      <c r="AA3518" s="2"/>
      <c r="AB3518" s="2"/>
      <c r="AC3518" s="1291"/>
      <c r="AD3518" s="1415"/>
      <c r="AE3518" s="1415"/>
      <c r="AF3518" s="1415"/>
      <c r="AG3518" s="1415"/>
      <c r="AH3518" s="1415"/>
      <c r="AI3518" s="1415"/>
      <c r="AJ3518" s="1415"/>
      <c r="AK3518" s="1415"/>
      <c r="AL3518" s="1415"/>
    </row>
    <row r="3519" spans="1:38" s="731" customFormat="1" ht="6" customHeight="1">
      <c r="A3519" s="1704">
        <f>IF(G3425="",0,1)</f>
        <v>0</v>
      </c>
      <c r="B3519" s="1629"/>
      <c r="C3519" s="1283"/>
      <c r="D3519" s="1561"/>
      <c r="E3519" s="1474" t="str">
        <f t="shared" si="329"/>
        <v/>
      </c>
      <c r="F3519" s="1789"/>
      <c r="G3519" s="1571"/>
      <c r="H3519" s="1335"/>
      <c r="I3519" s="1586"/>
      <c r="J3519" s="1586"/>
      <c r="K3519" s="1587"/>
      <c r="L3519" s="1587"/>
      <c r="M3519" s="1587"/>
      <c r="N3519" s="1587"/>
      <c r="O3519" s="1587"/>
      <c r="P3519" s="1587"/>
      <c r="Q3519" s="1587"/>
      <c r="R3519" s="1338"/>
      <c r="S3519" s="1337"/>
      <c r="T3519" s="1582"/>
      <c r="U3519" s="1582"/>
      <c r="V3519" s="1339"/>
      <c r="W3519" s="1339"/>
      <c r="X3519" s="1339"/>
      <c r="Y3519" s="2"/>
      <c r="Z3519" s="2"/>
      <c r="AA3519" s="2"/>
      <c r="AB3519" s="2"/>
      <c r="AC3519" s="1291"/>
      <c r="AD3519" s="1415"/>
      <c r="AE3519" s="1415"/>
      <c r="AF3519" s="1415"/>
      <c r="AG3519" s="1415"/>
      <c r="AH3519" s="1415"/>
      <c r="AI3519" s="1415"/>
      <c r="AJ3519" s="1415"/>
      <c r="AK3519" s="1415"/>
      <c r="AL3519" s="1415"/>
    </row>
    <row r="3520" spans="1:38" s="731" customFormat="1" ht="17" customHeight="1">
      <c r="A3520" s="1704">
        <f>IF(G3425="",0,1)</f>
        <v>0</v>
      </c>
      <c r="B3520" s="1629"/>
      <c r="C3520" s="1283"/>
      <c r="D3520" s="1561"/>
      <c r="E3520" s="1474" t="str">
        <f t="shared" si="329"/>
        <v/>
      </c>
      <c r="F3520" s="1789"/>
      <c r="G3520" s="1571"/>
      <c r="H3520" s="1589"/>
      <c r="I3520" s="1590"/>
      <c r="J3520" s="1590"/>
      <c r="K3520" s="1591"/>
      <c r="L3520" s="1591"/>
      <c r="M3520" s="1591"/>
      <c r="N3520" s="1591"/>
      <c r="O3520" s="1591"/>
      <c r="P3520" s="1591"/>
      <c r="Q3520" s="1591"/>
      <c r="R3520" s="1592"/>
      <c r="S3520" s="1593"/>
      <c r="T3520" s="1594"/>
      <c r="U3520" s="1594"/>
      <c r="V3520" s="1595"/>
      <c r="W3520" s="1595"/>
      <c r="X3520" s="1595"/>
      <c r="Y3520" s="2"/>
      <c r="Z3520" s="2"/>
      <c r="AA3520" s="2"/>
      <c r="AB3520" s="2"/>
      <c r="AC3520" s="1291"/>
      <c r="AD3520" s="1415"/>
      <c r="AE3520" s="1415"/>
      <c r="AF3520" s="1415"/>
      <c r="AG3520" s="1415"/>
      <c r="AH3520" s="1415"/>
      <c r="AI3520" s="1415"/>
      <c r="AJ3520" s="1415"/>
      <c r="AK3520" s="1415"/>
      <c r="AL3520" s="1415"/>
    </row>
    <row r="3521" spans="1:37" s="1292" customFormat="1" ht="17" customHeight="1">
      <c r="A3521" s="1704">
        <f>IF(G3425="",0,1)</f>
        <v>0</v>
      </c>
      <c r="B3521" s="1629"/>
      <c r="C3521" s="1283"/>
      <c r="D3521" s="1561"/>
      <c r="E3521" s="1474" t="str">
        <f t="shared" si="329"/>
        <v/>
      </c>
      <c r="F3521" s="1789"/>
      <c r="G3521" s="1597"/>
      <c r="H3521" s="1597"/>
      <c r="I3521" s="1597"/>
      <c r="J3521" s="1597"/>
      <c r="K3521" s="1597"/>
      <c r="L3521" s="1597"/>
      <c r="M3521" s="1597"/>
      <c r="N3521" s="1597"/>
      <c r="O3521" s="1597"/>
      <c r="P3521" s="1598"/>
      <c r="Q3521" s="1598"/>
      <c r="R3521" s="1598"/>
      <c r="S3521" s="1598"/>
      <c r="T3521" s="1598"/>
      <c r="U3521" s="1598"/>
      <c r="V3521" s="1598"/>
      <c r="W3521" s="1598"/>
      <c r="X3521" s="1598"/>
    </row>
    <row r="3522" spans="1:37" s="1292" customFormat="1" ht="17" customHeight="1">
      <c r="A3522" s="1704">
        <f>IF(G3425="",0,1)</f>
        <v>0</v>
      </c>
      <c r="B3522" s="1629"/>
      <c r="C3522" s="1283"/>
      <c r="D3522" s="1561"/>
      <c r="E3522" s="1474" t="str">
        <f t="shared" si="329"/>
        <v/>
      </c>
      <c r="F3522" s="1789"/>
      <c r="G3522" s="1597"/>
      <c r="H3522" s="1597"/>
      <c r="I3522" s="1597"/>
      <c r="J3522" s="1597"/>
      <c r="K3522" s="1597"/>
      <c r="L3522" s="1597"/>
      <c r="M3522" s="1597"/>
      <c r="N3522" s="1597"/>
      <c r="O3522" s="1597"/>
      <c r="P3522" s="1598"/>
      <c r="Q3522" s="1598"/>
      <c r="R3522" s="1598"/>
      <c r="S3522" s="1598"/>
      <c r="T3522" s="1598"/>
      <c r="U3522" s="1598"/>
      <c r="V3522" s="1598"/>
      <c r="W3522" s="1598"/>
      <c r="X3522" s="1598"/>
    </row>
    <row r="3523" spans="1:37" s="1292" customFormat="1" ht="17" customHeight="1">
      <c r="A3523" s="1710">
        <f>IF(G3425="",0,1)</f>
        <v>0</v>
      </c>
      <c r="B3523" s="1711"/>
      <c r="C3523" s="1283"/>
      <c r="D3523" s="1561"/>
      <c r="E3523" s="1474" t="str">
        <f t="shared" si="329"/>
        <v/>
      </c>
      <c r="F3523" s="1789"/>
      <c r="G3523" s="1599"/>
      <c r="H3523" s="1599"/>
      <c r="I3523" s="1599"/>
      <c r="J3523" s="1599"/>
      <c r="K3523" s="1599"/>
      <c r="L3523" s="1599"/>
      <c r="M3523" s="1599"/>
      <c r="N3523" s="1599"/>
      <c r="O3523" s="1599"/>
      <c r="P3523" s="1600"/>
      <c r="Q3523" s="1600"/>
      <c r="R3523" s="1600"/>
      <c r="S3523" s="1600"/>
      <c r="T3523" s="1600"/>
      <c r="U3523" s="1600"/>
      <c r="V3523" s="1600"/>
      <c r="W3523" s="1600"/>
      <c r="X3523" s="1600"/>
      <c r="Z3523" s="1601"/>
      <c r="AA3523" s="1601"/>
      <c r="AB3523" s="1601"/>
      <c r="AC3523" s="1601"/>
      <c r="AD3523" s="1601"/>
      <c r="AE3523" s="1601"/>
      <c r="AF3523" s="1601"/>
      <c r="AG3523" s="1601"/>
      <c r="AH3523" s="1601"/>
      <c r="AI3523" s="1601"/>
      <c r="AJ3523" s="1601"/>
      <c r="AK3523" s="1601"/>
    </row>
  </sheetData>
  <sheetProtection password="CE62" sheet="1" objects="1" scenarios="1" selectLockedCells="1" autoFilter="0"/>
  <autoFilter ref="E46:E3523"/>
  <customSheetViews>
    <customSheetView guid="{226CE6B9-0074-41DE-8B54-D0C23AE90F79}" colorId="9" zeroValues="0" filter="1" showAutoFilter="1" hiddenRows="1" hiddenColumns="1" showRuler="0" topLeftCell="D1">
      <selection activeCell="X61" sqref="X61"/>
      <rowBreaks count="5" manualBreakCount="5">
        <brk id="51" max="16383" man="1"/>
        <brk id="143" max="16383" man="1"/>
        <brk id="235" max="16383" man="1"/>
        <brk id="327" max="16383" man="1"/>
        <brk id="419" max="16383" man="1"/>
      </rowBreaks>
      <colBreaks count="3" manualBreakCount="3">
        <brk id="20" max="1048575" man="1"/>
        <brk id="27" max="1048575" man="1"/>
        <brk id="37" max="1048575" man="1"/>
      </colBreaks>
      <pageSetup paperSize="9" scale="80" orientation="portrait"/>
      <headerFooter>
        <oddFooter>&amp;L      &amp;G&amp;C&amp;8&amp;F, &amp;P&amp;R&amp;"Arial Narrow,Standard"&amp;9&amp;G</oddFooter>
      </headerFooter>
      <autoFilter ref="B1">
        <filterColumn colId="0">
          <filters>
            <filter val="Auswertung"/>
          </filters>
        </filterColumn>
      </autoFilter>
    </customSheetView>
    <customSheetView guid="{0DBD56CF-1793-410C-9091-9F4F55319CFA}" scale="125" colorId="22" showGridLines="0" zeroValues="0" showAutoFilter="1" hiddenRows="1" hiddenColumns="1" topLeftCell="F43">
      <selection activeCell="V207" sqref="V207"/>
      <rowBreaks count="67" manualBreakCount="67">
        <brk id="58" max="16383" man="1"/>
        <brk id="117" max="16383" man="1"/>
        <brk id="163" max="16383" man="1"/>
        <brk id="222" max="16383" man="1"/>
        <brk id="268" max="16383" man="1"/>
        <brk id="327" max="16383" man="1"/>
        <brk id="373" max="16383" man="1"/>
        <brk id="432" max="16383" man="1"/>
        <brk id="478" max="16383" man="1"/>
        <brk id="537" max="16383" man="1"/>
        <brk id="583" max="16383" man="1"/>
        <brk id="642" max="16383" man="1"/>
        <brk id="688" max="16383" man="1"/>
        <brk id="747" max="16383" man="1"/>
        <brk id="793" max="16383" man="1"/>
        <brk id="852" max="16383" man="1"/>
        <brk id="898" max="16383" man="1"/>
        <brk id="957" max="16383" man="1"/>
        <brk id="1003" max="16383" man="1"/>
        <brk id="1062" max="16383" man="1"/>
        <brk id="1108" max="16383" man="1"/>
        <brk id="1167" max="16383" man="1"/>
        <brk id="1213" max="16383" man="1"/>
        <brk id="1272" max="16383" man="1"/>
        <brk id="1318" max="16383" man="1"/>
        <brk id="1377" max="16383" man="1"/>
        <brk id="1423" max="16383" man="1"/>
        <brk id="1482" max="16383" man="1"/>
        <brk id="1528" max="16383" man="1"/>
        <brk id="1587" max="16383" man="1"/>
        <brk id="1633" max="16383" man="1"/>
        <brk id="1692" max="16383" man="1"/>
        <brk id="1738" max="16383" man="1"/>
        <brk id="1797" max="16383" man="1"/>
        <brk id="1843" max="16383" man="1"/>
        <brk id="1902" max="16383" man="1"/>
        <brk id="1948" max="16383" man="1"/>
        <brk id="2007" max="16383" man="1"/>
        <brk id="2053" max="16383" man="1"/>
        <brk id="2112" max="16383" man="1"/>
        <brk id="2158" max="16383" man="1"/>
        <brk id="2217" max="16383" man="1"/>
        <brk id="2263" max="16383" man="1"/>
        <brk id="2322" max="16383" man="1"/>
        <brk id="2368" max="16383" man="1"/>
        <brk id="2427" max="16383" man="1"/>
        <brk id="2473" max="16383" man="1"/>
        <brk id="2532" max="16383" man="1"/>
        <brk id="2578" max="16383" man="1"/>
        <brk id="2637" max="16383" man="1"/>
        <brk id="2683" max="16383" man="1"/>
        <brk id="2742" max="16383" man="1"/>
        <brk id="2788" max="16383" man="1"/>
        <brk id="2847" max="16383" man="1"/>
        <brk id="2893" max="16383" man="1"/>
        <brk id="2952" max="16383" man="1"/>
        <brk id="2998" max="16383" man="1"/>
        <brk id="3057" max="16383" man="1"/>
        <brk id="3103" max="16383" man="1"/>
        <brk id="3162" max="16383" man="1"/>
        <brk id="3208" max="16383" man="1"/>
        <brk id="3267" max="16383" man="1"/>
        <brk id="3313" max="16383" man="1"/>
        <brk id="3372" max="16383" man="1"/>
        <brk id="3418" max="16383" man="1"/>
        <brk id="3477" max="16383" man="1"/>
        <brk id="3523" max="16383" man="1"/>
      </rowBreaks>
      <colBreaks count="1" manualBreakCount="1">
        <brk id="24" max="1048575" man="1"/>
      </colBreaks>
      <pageSetup paperSize="9" scale="65" fitToHeight="66" orientation="portrait"/>
      <headerFooter>
        <oddFooter>&amp;L      &amp;G&amp;C&amp;8&amp;F, &amp;P&amp;R&amp;"Arial Narrow,Standard"&amp;9&amp;G</oddFooter>
      </headerFooter>
      <autoFilter ref="E46:E3523"/>
    </customSheetView>
  </customSheetViews>
  <mergeCells count="1720">
    <mergeCell ref="C50:D57"/>
    <mergeCell ref="I3513:J3513"/>
    <mergeCell ref="I3514:J3514"/>
    <mergeCell ref="K3514:R3514"/>
    <mergeCell ref="I3517:J3517"/>
    <mergeCell ref="I3518:J3518"/>
    <mergeCell ref="K3518:R3518"/>
    <mergeCell ref="H123:W123"/>
    <mergeCell ref="H228:W228"/>
    <mergeCell ref="H333:W333"/>
    <mergeCell ref="H438:W438"/>
    <mergeCell ref="H543:W543"/>
    <mergeCell ref="H648:W648"/>
    <mergeCell ref="H753:W753"/>
    <mergeCell ref="H858:W858"/>
    <mergeCell ref="H963:W963"/>
    <mergeCell ref="H1068:W1068"/>
    <mergeCell ref="H1173:W1173"/>
    <mergeCell ref="H1278:W1278"/>
    <mergeCell ref="H1383:W1383"/>
    <mergeCell ref="H1488:W1488"/>
    <mergeCell ref="H1593:W1593"/>
    <mergeCell ref="H1698:W1698"/>
    <mergeCell ref="H1803:W1803"/>
    <mergeCell ref="H1908:W1908"/>
    <mergeCell ref="I3497:J3497"/>
    <mergeCell ref="I3498:J3498"/>
    <mergeCell ref="K3498:R3498"/>
    <mergeCell ref="I3503:J3503"/>
    <mergeCell ref="I3504:J3504"/>
    <mergeCell ref="K3504:R3504"/>
    <mergeCell ref="I3507:J3507"/>
    <mergeCell ref="I3508:J3508"/>
    <mergeCell ref="K3508:R3508"/>
    <mergeCell ref="K3466:Q3467"/>
    <mergeCell ref="K3468:Q3469"/>
    <mergeCell ref="K3470:Q3471"/>
    <mergeCell ref="K3472:Q3473"/>
    <mergeCell ref="K3474:Q3475"/>
    <mergeCell ref="U3487:V3487"/>
    <mergeCell ref="I3493:J3493"/>
    <mergeCell ref="I3494:J3494"/>
    <mergeCell ref="K3494:R3494"/>
    <mergeCell ref="H3483:W3483"/>
    <mergeCell ref="AD3457:AD3461"/>
    <mergeCell ref="AE3457:AE3461"/>
    <mergeCell ref="AG3457:AG3461"/>
    <mergeCell ref="AH3457:AH3461"/>
    <mergeCell ref="AI3457:AI3461"/>
    <mergeCell ref="AJ3457:AJ3461"/>
    <mergeCell ref="U3459:W3459"/>
    <mergeCell ref="K3462:Q3463"/>
    <mergeCell ref="K3464:Q3465"/>
    <mergeCell ref="N3438:S3438"/>
    <mergeCell ref="N3440:P3440"/>
    <mergeCell ref="N3441:P3441"/>
    <mergeCell ref="N3442:P3442"/>
    <mergeCell ref="U3453:V3453"/>
    <mergeCell ref="U3456:W3456"/>
    <mergeCell ref="Z3457:Z3461"/>
    <mergeCell ref="AA3457:AA3461"/>
    <mergeCell ref="AB3457:AB3461"/>
    <mergeCell ref="N3429:S3429"/>
    <mergeCell ref="T3429:X3429"/>
    <mergeCell ref="N3430:S3430"/>
    <mergeCell ref="T3430:X3430"/>
    <mergeCell ref="N3431:S3431"/>
    <mergeCell ref="N3433:S3433"/>
    <mergeCell ref="N3434:S3434"/>
    <mergeCell ref="N3436:S3436"/>
    <mergeCell ref="N3437:S3437"/>
    <mergeCell ref="I3403:J3403"/>
    <mergeCell ref="K3403:R3403"/>
    <mergeCell ref="I3408:J3408"/>
    <mergeCell ref="I3409:J3409"/>
    <mergeCell ref="K3409:R3409"/>
    <mergeCell ref="I3412:J3412"/>
    <mergeCell ref="I3413:J3413"/>
    <mergeCell ref="K3413:R3413"/>
    <mergeCell ref="U3382:V3382"/>
    <mergeCell ref="I3388:J3388"/>
    <mergeCell ref="I3389:J3389"/>
    <mergeCell ref="K3389:R3389"/>
    <mergeCell ref="I3392:J3392"/>
    <mergeCell ref="I3393:J3393"/>
    <mergeCell ref="K3393:R3393"/>
    <mergeCell ref="I3398:J3398"/>
    <mergeCell ref="I3399:J3399"/>
    <mergeCell ref="K3399:R3399"/>
    <mergeCell ref="K3357:Q3358"/>
    <mergeCell ref="K3359:Q3360"/>
    <mergeCell ref="K3361:Q3362"/>
    <mergeCell ref="K3363:Q3364"/>
    <mergeCell ref="K3365:Q3366"/>
    <mergeCell ref="K3367:Q3368"/>
    <mergeCell ref="K3369:Q3370"/>
    <mergeCell ref="H3378:W3378"/>
    <mergeCell ref="Z3352:Z3356"/>
    <mergeCell ref="AA3352:AA3356"/>
    <mergeCell ref="AB3352:AB3356"/>
    <mergeCell ref="AD3352:AD3356"/>
    <mergeCell ref="AE3352:AE3356"/>
    <mergeCell ref="AG3352:AG3356"/>
    <mergeCell ref="AH3352:AH3356"/>
    <mergeCell ref="AI3352:AI3356"/>
    <mergeCell ref="I3402:J3402"/>
    <mergeCell ref="AJ3352:AJ3356"/>
    <mergeCell ref="N3329:S3329"/>
    <mergeCell ref="N3331:S3331"/>
    <mergeCell ref="N3332:S3332"/>
    <mergeCell ref="N3333:S3333"/>
    <mergeCell ref="N3335:P3335"/>
    <mergeCell ref="N3336:P3336"/>
    <mergeCell ref="N3337:P3337"/>
    <mergeCell ref="U3348:V3348"/>
    <mergeCell ref="U3351:W3351"/>
    <mergeCell ref="I3307:J3307"/>
    <mergeCell ref="I3308:J3308"/>
    <mergeCell ref="K3308:R3308"/>
    <mergeCell ref="N3324:S3324"/>
    <mergeCell ref="T3324:X3324"/>
    <mergeCell ref="N3325:S3325"/>
    <mergeCell ref="T3325:X3325"/>
    <mergeCell ref="N3326:S3326"/>
    <mergeCell ref="N3328:S3328"/>
    <mergeCell ref="U3354:W3354"/>
    <mergeCell ref="I3293:J3293"/>
    <mergeCell ref="I3294:J3294"/>
    <mergeCell ref="K3294:R3294"/>
    <mergeCell ref="I3297:J3297"/>
    <mergeCell ref="I3298:J3298"/>
    <mergeCell ref="K3298:R3298"/>
    <mergeCell ref="I3303:J3303"/>
    <mergeCell ref="I3304:J3304"/>
    <mergeCell ref="K3304:R3304"/>
    <mergeCell ref="K3264:Q3265"/>
    <mergeCell ref="U3277:V3277"/>
    <mergeCell ref="I3283:J3283"/>
    <mergeCell ref="I3284:J3284"/>
    <mergeCell ref="K3284:R3284"/>
    <mergeCell ref="I3287:J3287"/>
    <mergeCell ref="I3288:J3288"/>
    <mergeCell ref="K3288:R3288"/>
    <mergeCell ref="H3273:W3273"/>
    <mergeCell ref="AI3247:AI3251"/>
    <mergeCell ref="AJ3247:AJ3251"/>
    <mergeCell ref="U3249:W3249"/>
    <mergeCell ref="K3252:Q3253"/>
    <mergeCell ref="K3254:Q3255"/>
    <mergeCell ref="K3256:Q3257"/>
    <mergeCell ref="K3258:Q3259"/>
    <mergeCell ref="K3260:Q3261"/>
    <mergeCell ref="K3262:Q3263"/>
    <mergeCell ref="U3243:V3243"/>
    <mergeCell ref="U3246:W3246"/>
    <mergeCell ref="Z3247:Z3251"/>
    <mergeCell ref="AA3247:AA3251"/>
    <mergeCell ref="AB3247:AB3251"/>
    <mergeCell ref="AD3247:AD3251"/>
    <mergeCell ref="AE3247:AE3251"/>
    <mergeCell ref="AG3247:AG3251"/>
    <mergeCell ref="AH3247:AH3251"/>
    <mergeCell ref="N3221:S3221"/>
    <mergeCell ref="N3223:S3223"/>
    <mergeCell ref="N3224:S3224"/>
    <mergeCell ref="N3226:S3226"/>
    <mergeCell ref="N3227:S3227"/>
    <mergeCell ref="N3228:S3228"/>
    <mergeCell ref="N3230:P3230"/>
    <mergeCell ref="N3231:P3231"/>
    <mergeCell ref="N3232:P3232"/>
    <mergeCell ref="I3198:J3198"/>
    <mergeCell ref="I3199:J3199"/>
    <mergeCell ref="K3199:R3199"/>
    <mergeCell ref="I3202:J3202"/>
    <mergeCell ref="I3203:J3203"/>
    <mergeCell ref="K3203:R3203"/>
    <mergeCell ref="N3219:S3219"/>
    <mergeCell ref="T3219:X3219"/>
    <mergeCell ref="N3220:S3220"/>
    <mergeCell ref="T3220:X3220"/>
    <mergeCell ref="I3182:J3182"/>
    <mergeCell ref="I3183:J3183"/>
    <mergeCell ref="K3183:R3183"/>
    <mergeCell ref="I3188:J3188"/>
    <mergeCell ref="I3189:J3189"/>
    <mergeCell ref="K3189:R3189"/>
    <mergeCell ref="I3192:J3192"/>
    <mergeCell ref="I3193:J3193"/>
    <mergeCell ref="K3193:R3193"/>
    <mergeCell ref="K3151:Q3152"/>
    <mergeCell ref="K3153:Q3154"/>
    <mergeCell ref="K3155:Q3156"/>
    <mergeCell ref="K3157:Q3158"/>
    <mergeCell ref="K3159:Q3160"/>
    <mergeCell ref="U3172:V3172"/>
    <mergeCell ref="I3178:J3178"/>
    <mergeCell ref="I3179:J3179"/>
    <mergeCell ref="K3179:R3179"/>
    <mergeCell ref="H3168:W3168"/>
    <mergeCell ref="AD3142:AD3146"/>
    <mergeCell ref="AE3142:AE3146"/>
    <mergeCell ref="AG3142:AG3146"/>
    <mergeCell ref="AH3142:AH3146"/>
    <mergeCell ref="AI3142:AI3146"/>
    <mergeCell ref="AJ3142:AJ3146"/>
    <mergeCell ref="U3144:W3144"/>
    <mergeCell ref="K3147:Q3148"/>
    <mergeCell ref="K3149:Q3150"/>
    <mergeCell ref="N3123:S3123"/>
    <mergeCell ref="N3125:P3125"/>
    <mergeCell ref="N3126:P3126"/>
    <mergeCell ref="N3127:P3127"/>
    <mergeCell ref="U3138:V3138"/>
    <mergeCell ref="U3141:W3141"/>
    <mergeCell ref="Z3142:Z3146"/>
    <mergeCell ref="AA3142:AA3146"/>
    <mergeCell ref="AB3142:AB3146"/>
    <mergeCell ref="N3114:S3114"/>
    <mergeCell ref="T3114:X3114"/>
    <mergeCell ref="N3115:S3115"/>
    <mergeCell ref="T3115:X3115"/>
    <mergeCell ref="N3116:S3116"/>
    <mergeCell ref="N3118:S3118"/>
    <mergeCell ref="N3119:S3119"/>
    <mergeCell ref="N3121:S3121"/>
    <mergeCell ref="N3122:S3122"/>
    <mergeCell ref="I3087:J3087"/>
    <mergeCell ref="I3088:J3088"/>
    <mergeCell ref="K3088:R3088"/>
    <mergeCell ref="I3093:J3093"/>
    <mergeCell ref="I3094:J3094"/>
    <mergeCell ref="K3094:R3094"/>
    <mergeCell ref="I3097:J3097"/>
    <mergeCell ref="I3098:J3098"/>
    <mergeCell ref="K3098:R3098"/>
    <mergeCell ref="U3067:V3067"/>
    <mergeCell ref="I3073:J3073"/>
    <mergeCell ref="I3074:J3074"/>
    <mergeCell ref="K3074:R3074"/>
    <mergeCell ref="I3077:J3077"/>
    <mergeCell ref="I3078:J3078"/>
    <mergeCell ref="K3078:R3078"/>
    <mergeCell ref="I3083:J3083"/>
    <mergeCell ref="I3084:J3084"/>
    <mergeCell ref="K3084:R3084"/>
    <mergeCell ref="U3039:W3039"/>
    <mergeCell ref="K3042:Q3043"/>
    <mergeCell ref="K3044:Q3045"/>
    <mergeCell ref="K3046:Q3047"/>
    <mergeCell ref="K3048:Q3049"/>
    <mergeCell ref="K3050:Q3051"/>
    <mergeCell ref="K3052:Q3053"/>
    <mergeCell ref="K3054:Q3055"/>
    <mergeCell ref="H3063:W3063"/>
    <mergeCell ref="Z3037:Z3041"/>
    <mergeCell ref="AA3037:AA3041"/>
    <mergeCell ref="AB3037:AB3041"/>
    <mergeCell ref="AD3037:AD3041"/>
    <mergeCell ref="AE3037:AE3041"/>
    <mergeCell ref="AG3037:AG3041"/>
    <mergeCell ref="AH3037:AH3041"/>
    <mergeCell ref="AI3037:AI3041"/>
    <mergeCell ref="AJ3037:AJ3041"/>
    <mergeCell ref="N3014:S3014"/>
    <mergeCell ref="N3016:S3016"/>
    <mergeCell ref="N3017:S3017"/>
    <mergeCell ref="N3018:S3018"/>
    <mergeCell ref="N3020:P3020"/>
    <mergeCell ref="N3021:P3021"/>
    <mergeCell ref="N3022:P3022"/>
    <mergeCell ref="U3033:V3033"/>
    <mergeCell ref="U3036:W3036"/>
    <mergeCell ref="I2992:J2992"/>
    <mergeCell ref="I2993:J2993"/>
    <mergeCell ref="K2993:R2993"/>
    <mergeCell ref="N3009:S3009"/>
    <mergeCell ref="T3009:X3009"/>
    <mergeCell ref="N3010:S3010"/>
    <mergeCell ref="T3010:X3010"/>
    <mergeCell ref="N3011:S3011"/>
    <mergeCell ref="N3013:S3013"/>
    <mergeCell ref="I2978:J2978"/>
    <mergeCell ref="I2979:J2979"/>
    <mergeCell ref="K2979:R2979"/>
    <mergeCell ref="I2982:J2982"/>
    <mergeCell ref="I2983:J2983"/>
    <mergeCell ref="K2983:R2983"/>
    <mergeCell ref="I2988:J2988"/>
    <mergeCell ref="I2989:J2989"/>
    <mergeCell ref="K2989:R2989"/>
    <mergeCell ref="K2949:Q2950"/>
    <mergeCell ref="U2962:V2962"/>
    <mergeCell ref="I2968:J2968"/>
    <mergeCell ref="I2969:J2969"/>
    <mergeCell ref="K2969:R2969"/>
    <mergeCell ref="I2972:J2972"/>
    <mergeCell ref="I2973:J2973"/>
    <mergeCell ref="K2973:R2973"/>
    <mergeCell ref="H2958:W2958"/>
    <mergeCell ref="AI2932:AI2936"/>
    <mergeCell ref="AJ2932:AJ2936"/>
    <mergeCell ref="U2934:W2934"/>
    <mergeCell ref="K2937:Q2938"/>
    <mergeCell ref="K2939:Q2940"/>
    <mergeCell ref="K2941:Q2942"/>
    <mergeCell ref="K2943:Q2944"/>
    <mergeCell ref="K2945:Q2946"/>
    <mergeCell ref="K2947:Q2948"/>
    <mergeCell ref="U2928:V2928"/>
    <mergeCell ref="U2931:W2931"/>
    <mergeCell ref="Z2932:Z2936"/>
    <mergeCell ref="AA2932:AA2936"/>
    <mergeCell ref="AB2932:AB2936"/>
    <mergeCell ref="AD2932:AD2936"/>
    <mergeCell ref="AE2932:AE2936"/>
    <mergeCell ref="AG2932:AG2936"/>
    <mergeCell ref="AH2932:AH2936"/>
    <mergeCell ref="N2906:S2906"/>
    <mergeCell ref="N2908:S2908"/>
    <mergeCell ref="N2909:S2909"/>
    <mergeCell ref="N2911:S2911"/>
    <mergeCell ref="N2912:S2912"/>
    <mergeCell ref="N2913:S2913"/>
    <mergeCell ref="N2915:P2915"/>
    <mergeCell ref="N2916:P2916"/>
    <mergeCell ref="N2917:P2917"/>
    <mergeCell ref="I2883:J2883"/>
    <mergeCell ref="I2884:J2884"/>
    <mergeCell ref="K2884:R2884"/>
    <mergeCell ref="I2887:J2887"/>
    <mergeCell ref="I2888:J2888"/>
    <mergeCell ref="K2888:R2888"/>
    <mergeCell ref="N2904:S2904"/>
    <mergeCell ref="T2904:X2904"/>
    <mergeCell ref="N2905:S2905"/>
    <mergeCell ref="T2905:X2905"/>
    <mergeCell ref="I2867:J2867"/>
    <mergeCell ref="I2868:J2868"/>
    <mergeCell ref="K2868:R2868"/>
    <mergeCell ref="I2873:J2873"/>
    <mergeCell ref="I2874:J2874"/>
    <mergeCell ref="K2874:R2874"/>
    <mergeCell ref="I2877:J2877"/>
    <mergeCell ref="I2878:J2878"/>
    <mergeCell ref="K2878:R2878"/>
    <mergeCell ref="K2836:Q2837"/>
    <mergeCell ref="K2838:Q2839"/>
    <mergeCell ref="K2840:Q2841"/>
    <mergeCell ref="K2842:Q2843"/>
    <mergeCell ref="K2844:Q2845"/>
    <mergeCell ref="U2857:V2857"/>
    <mergeCell ref="I2863:J2863"/>
    <mergeCell ref="I2864:J2864"/>
    <mergeCell ref="K2864:R2864"/>
    <mergeCell ref="H2853:W2853"/>
    <mergeCell ref="AD2827:AD2831"/>
    <mergeCell ref="AE2827:AE2831"/>
    <mergeCell ref="AG2827:AG2831"/>
    <mergeCell ref="AH2827:AH2831"/>
    <mergeCell ref="AI2827:AI2831"/>
    <mergeCell ref="AJ2827:AJ2831"/>
    <mergeCell ref="U2829:W2829"/>
    <mergeCell ref="K2832:Q2833"/>
    <mergeCell ref="K2834:Q2835"/>
    <mergeCell ref="N2808:S2808"/>
    <mergeCell ref="N2810:P2810"/>
    <mergeCell ref="N2811:P2811"/>
    <mergeCell ref="N2812:P2812"/>
    <mergeCell ref="U2823:V2823"/>
    <mergeCell ref="U2826:W2826"/>
    <mergeCell ref="Z2827:Z2831"/>
    <mergeCell ref="AA2827:AA2831"/>
    <mergeCell ref="AB2827:AB2831"/>
    <mergeCell ref="N2799:S2799"/>
    <mergeCell ref="T2799:X2799"/>
    <mergeCell ref="N2800:S2800"/>
    <mergeCell ref="T2800:X2800"/>
    <mergeCell ref="N2801:S2801"/>
    <mergeCell ref="N2803:S2803"/>
    <mergeCell ref="N2804:S2804"/>
    <mergeCell ref="N2806:S2806"/>
    <mergeCell ref="N2807:S2807"/>
    <mergeCell ref="I2773:J2773"/>
    <mergeCell ref="K2773:R2773"/>
    <mergeCell ref="I2778:J2778"/>
    <mergeCell ref="I2779:J2779"/>
    <mergeCell ref="K2779:R2779"/>
    <mergeCell ref="I2782:J2782"/>
    <mergeCell ref="I2783:J2783"/>
    <mergeCell ref="K2783:R2783"/>
    <mergeCell ref="U2752:V2752"/>
    <mergeCell ref="I2758:J2758"/>
    <mergeCell ref="I2759:J2759"/>
    <mergeCell ref="K2759:R2759"/>
    <mergeCell ref="I2762:J2762"/>
    <mergeCell ref="I2763:J2763"/>
    <mergeCell ref="K2763:R2763"/>
    <mergeCell ref="I2768:J2768"/>
    <mergeCell ref="I2769:J2769"/>
    <mergeCell ref="K2769:R2769"/>
    <mergeCell ref="K2727:Q2728"/>
    <mergeCell ref="K2729:Q2730"/>
    <mergeCell ref="K2731:Q2732"/>
    <mergeCell ref="K2733:Q2734"/>
    <mergeCell ref="K2735:Q2736"/>
    <mergeCell ref="K2737:Q2738"/>
    <mergeCell ref="K2739:Q2740"/>
    <mergeCell ref="H2748:W2748"/>
    <mergeCell ref="Z2722:Z2726"/>
    <mergeCell ref="AA2722:AA2726"/>
    <mergeCell ref="AB2722:AB2726"/>
    <mergeCell ref="AD2722:AD2726"/>
    <mergeCell ref="AE2722:AE2726"/>
    <mergeCell ref="AG2722:AG2726"/>
    <mergeCell ref="AH2722:AH2726"/>
    <mergeCell ref="AI2722:AI2726"/>
    <mergeCell ref="I2772:J2772"/>
    <mergeCell ref="AJ2722:AJ2726"/>
    <mergeCell ref="N2699:S2699"/>
    <mergeCell ref="N2701:S2701"/>
    <mergeCell ref="N2702:S2702"/>
    <mergeCell ref="N2703:S2703"/>
    <mergeCell ref="N2705:P2705"/>
    <mergeCell ref="N2706:P2706"/>
    <mergeCell ref="N2707:P2707"/>
    <mergeCell ref="U2718:V2718"/>
    <mergeCell ref="U2721:W2721"/>
    <mergeCell ref="I2677:J2677"/>
    <mergeCell ref="I2678:J2678"/>
    <mergeCell ref="K2678:R2678"/>
    <mergeCell ref="N2694:S2694"/>
    <mergeCell ref="T2694:X2694"/>
    <mergeCell ref="N2695:S2695"/>
    <mergeCell ref="T2695:X2695"/>
    <mergeCell ref="N2696:S2696"/>
    <mergeCell ref="N2698:S2698"/>
    <mergeCell ref="U2724:W2724"/>
    <mergeCell ref="I2663:J2663"/>
    <mergeCell ref="I2664:J2664"/>
    <mergeCell ref="K2664:R2664"/>
    <mergeCell ref="I2667:J2667"/>
    <mergeCell ref="I2668:J2668"/>
    <mergeCell ref="K2668:R2668"/>
    <mergeCell ref="I2673:J2673"/>
    <mergeCell ref="I2674:J2674"/>
    <mergeCell ref="K2674:R2674"/>
    <mergeCell ref="K2634:Q2635"/>
    <mergeCell ref="U2647:V2647"/>
    <mergeCell ref="I2653:J2653"/>
    <mergeCell ref="I2654:J2654"/>
    <mergeCell ref="K2654:R2654"/>
    <mergeCell ref="I2657:J2657"/>
    <mergeCell ref="I2658:J2658"/>
    <mergeCell ref="K2658:R2658"/>
    <mergeCell ref="H2643:W2643"/>
    <mergeCell ref="AI2617:AI2621"/>
    <mergeCell ref="AJ2617:AJ2621"/>
    <mergeCell ref="U2619:W2619"/>
    <mergeCell ref="K2622:Q2623"/>
    <mergeCell ref="K2624:Q2625"/>
    <mergeCell ref="K2626:Q2627"/>
    <mergeCell ref="K2628:Q2629"/>
    <mergeCell ref="K2630:Q2631"/>
    <mergeCell ref="K2632:Q2633"/>
    <mergeCell ref="U2613:V2613"/>
    <mergeCell ref="U2616:W2616"/>
    <mergeCell ref="Z2617:Z2621"/>
    <mergeCell ref="AA2617:AA2621"/>
    <mergeCell ref="AB2617:AB2621"/>
    <mergeCell ref="AD2617:AD2621"/>
    <mergeCell ref="AE2617:AE2621"/>
    <mergeCell ref="AG2617:AG2621"/>
    <mergeCell ref="AH2617:AH2621"/>
    <mergeCell ref="N2591:S2591"/>
    <mergeCell ref="N2593:S2593"/>
    <mergeCell ref="N2594:S2594"/>
    <mergeCell ref="N2596:S2596"/>
    <mergeCell ref="N2597:S2597"/>
    <mergeCell ref="N2598:S2598"/>
    <mergeCell ref="N2600:P2600"/>
    <mergeCell ref="N2601:P2601"/>
    <mergeCell ref="N2602:P2602"/>
    <mergeCell ref="I2568:J2568"/>
    <mergeCell ref="I2569:J2569"/>
    <mergeCell ref="K2569:R2569"/>
    <mergeCell ref="I2572:J2572"/>
    <mergeCell ref="I2573:J2573"/>
    <mergeCell ref="K2573:R2573"/>
    <mergeCell ref="N2589:S2589"/>
    <mergeCell ref="T2589:X2589"/>
    <mergeCell ref="N2590:S2590"/>
    <mergeCell ref="T2590:X2590"/>
    <mergeCell ref="I2552:J2552"/>
    <mergeCell ref="I2553:J2553"/>
    <mergeCell ref="K2553:R2553"/>
    <mergeCell ref="I2558:J2558"/>
    <mergeCell ref="I2559:J2559"/>
    <mergeCell ref="K2559:R2559"/>
    <mergeCell ref="I2562:J2562"/>
    <mergeCell ref="I2563:J2563"/>
    <mergeCell ref="K2563:R2563"/>
    <mergeCell ref="K2521:Q2522"/>
    <mergeCell ref="K2523:Q2524"/>
    <mergeCell ref="K2525:Q2526"/>
    <mergeCell ref="K2527:Q2528"/>
    <mergeCell ref="K2529:Q2530"/>
    <mergeCell ref="U2542:V2542"/>
    <mergeCell ref="I2548:J2548"/>
    <mergeCell ref="I2549:J2549"/>
    <mergeCell ref="K2549:R2549"/>
    <mergeCell ref="H2538:W2538"/>
    <mergeCell ref="AD2512:AD2516"/>
    <mergeCell ref="AE2512:AE2516"/>
    <mergeCell ref="AG2512:AG2516"/>
    <mergeCell ref="AH2512:AH2516"/>
    <mergeCell ref="AI2512:AI2516"/>
    <mergeCell ref="AJ2512:AJ2516"/>
    <mergeCell ref="U2514:W2514"/>
    <mergeCell ref="K2517:Q2518"/>
    <mergeCell ref="K2519:Q2520"/>
    <mergeCell ref="N2493:S2493"/>
    <mergeCell ref="N2495:P2495"/>
    <mergeCell ref="N2496:P2496"/>
    <mergeCell ref="N2497:P2497"/>
    <mergeCell ref="U2508:V2508"/>
    <mergeCell ref="U2511:W2511"/>
    <mergeCell ref="Z2512:Z2516"/>
    <mergeCell ref="AA2512:AA2516"/>
    <mergeCell ref="AB2512:AB2516"/>
    <mergeCell ref="N2484:S2484"/>
    <mergeCell ref="T2484:X2484"/>
    <mergeCell ref="N2485:S2485"/>
    <mergeCell ref="T2485:X2485"/>
    <mergeCell ref="N2486:S2486"/>
    <mergeCell ref="N2488:S2488"/>
    <mergeCell ref="N2489:S2489"/>
    <mergeCell ref="N2491:S2491"/>
    <mergeCell ref="N2492:S2492"/>
    <mergeCell ref="I2457:J2457"/>
    <mergeCell ref="I2458:J2458"/>
    <mergeCell ref="K2458:R2458"/>
    <mergeCell ref="I2463:J2463"/>
    <mergeCell ref="I2464:J2464"/>
    <mergeCell ref="K2464:R2464"/>
    <mergeCell ref="I2467:J2467"/>
    <mergeCell ref="I2468:J2468"/>
    <mergeCell ref="K2468:R2468"/>
    <mergeCell ref="U2437:V2437"/>
    <mergeCell ref="I2443:J2443"/>
    <mergeCell ref="I2444:J2444"/>
    <mergeCell ref="K2444:R2444"/>
    <mergeCell ref="I2447:J2447"/>
    <mergeCell ref="I2448:J2448"/>
    <mergeCell ref="K2448:R2448"/>
    <mergeCell ref="I2453:J2453"/>
    <mergeCell ref="I2454:J2454"/>
    <mergeCell ref="K2454:R2454"/>
    <mergeCell ref="U2409:W2409"/>
    <mergeCell ref="K2412:Q2413"/>
    <mergeCell ref="K2414:Q2415"/>
    <mergeCell ref="K2416:Q2417"/>
    <mergeCell ref="K2418:Q2419"/>
    <mergeCell ref="K2420:Q2421"/>
    <mergeCell ref="K2422:Q2423"/>
    <mergeCell ref="K2424:Q2425"/>
    <mergeCell ref="H2433:W2433"/>
    <mergeCell ref="Z2407:Z2411"/>
    <mergeCell ref="AA2407:AA2411"/>
    <mergeCell ref="AB2407:AB2411"/>
    <mergeCell ref="AD2407:AD2411"/>
    <mergeCell ref="AE2407:AE2411"/>
    <mergeCell ref="AG2407:AG2411"/>
    <mergeCell ref="AH2407:AH2411"/>
    <mergeCell ref="AI2407:AI2411"/>
    <mergeCell ref="AJ2407:AJ2411"/>
    <mergeCell ref="N2384:S2384"/>
    <mergeCell ref="N2386:S2386"/>
    <mergeCell ref="N2387:S2387"/>
    <mergeCell ref="N2388:S2388"/>
    <mergeCell ref="N2390:P2390"/>
    <mergeCell ref="N2391:P2391"/>
    <mergeCell ref="N2392:P2392"/>
    <mergeCell ref="U2403:V2403"/>
    <mergeCell ref="U2406:W2406"/>
    <mergeCell ref="I2362:J2362"/>
    <mergeCell ref="I2363:J2363"/>
    <mergeCell ref="K2363:R2363"/>
    <mergeCell ref="N2379:S2379"/>
    <mergeCell ref="T2379:X2379"/>
    <mergeCell ref="N2380:S2380"/>
    <mergeCell ref="T2380:X2380"/>
    <mergeCell ref="N2381:S2381"/>
    <mergeCell ref="N2383:S2383"/>
    <mergeCell ref="I2348:J2348"/>
    <mergeCell ref="I2349:J2349"/>
    <mergeCell ref="K2349:R2349"/>
    <mergeCell ref="I2352:J2352"/>
    <mergeCell ref="I2353:J2353"/>
    <mergeCell ref="K2353:R2353"/>
    <mergeCell ref="I2358:J2358"/>
    <mergeCell ref="I2359:J2359"/>
    <mergeCell ref="K2359:R2359"/>
    <mergeCell ref="K2319:Q2320"/>
    <mergeCell ref="U2332:V2332"/>
    <mergeCell ref="I2338:J2338"/>
    <mergeCell ref="I2339:J2339"/>
    <mergeCell ref="K2339:R2339"/>
    <mergeCell ref="I2342:J2342"/>
    <mergeCell ref="I2343:J2343"/>
    <mergeCell ref="K2343:R2343"/>
    <mergeCell ref="H2328:W2328"/>
    <mergeCell ref="AI2302:AI2306"/>
    <mergeCell ref="AJ2302:AJ2306"/>
    <mergeCell ref="U2304:W2304"/>
    <mergeCell ref="K2307:Q2308"/>
    <mergeCell ref="K2309:Q2310"/>
    <mergeCell ref="K2311:Q2312"/>
    <mergeCell ref="K2313:Q2314"/>
    <mergeCell ref="K2315:Q2316"/>
    <mergeCell ref="K2317:Q2318"/>
    <mergeCell ref="U2298:V2298"/>
    <mergeCell ref="U2301:W2301"/>
    <mergeCell ref="Z2302:Z2306"/>
    <mergeCell ref="AA2302:AA2306"/>
    <mergeCell ref="AB2302:AB2306"/>
    <mergeCell ref="AD2302:AD2306"/>
    <mergeCell ref="AE2302:AE2306"/>
    <mergeCell ref="AG2302:AG2306"/>
    <mergeCell ref="AH2302:AH2306"/>
    <mergeCell ref="N2276:S2276"/>
    <mergeCell ref="N2278:S2278"/>
    <mergeCell ref="N2279:S2279"/>
    <mergeCell ref="N2281:S2281"/>
    <mergeCell ref="N2282:S2282"/>
    <mergeCell ref="N2283:S2283"/>
    <mergeCell ref="N2285:P2285"/>
    <mergeCell ref="N2286:P2286"/>
    <mergeCell ref="N2287:P2287"/>
    <mergeCell ref="I2253:J2253"/>
    <mergeCell ref="I2254:J2254"/>
    <mergeCell ref="K2254:R2254"/>
    <mergeCell ref="I2257:J2257"/>
    <mergeCell ref="I2258:J2258"/>
    <mergeCell ref="K2258:R2258"/>
    <mergeCell ref="N2274:S2274"/>
    <mergeCell ref="T2274:X2274"/>
    <mergeCell ref="N2275:S2275"/>
    <mergeCell ref="T2275:X2275"/>
    <mergeCell ref="I2237:J2237"/>
    <mergeCell ref="I2238:J2238"/>
    <mergeCell ref="K2238:R2238"/>
    <mergeCell ref="I2243:J2243"/>
    <mergeCell ref="I2244:J2244"/>
    <mergeCell ref="K2244:R2244"/>
    <mergeCell ref="I2247:J2247"/>
    <mergeCell ref="I2248:J2248"/>
    <mergeCell ref="K2248:R2248"/>
    <mergeCell ref="K2206:Q2207"/>
    <mergeCell ref="K2208:Q2209"/>
    <mergeCell ref="K2210:Q2211"/>
    <mergeCell ref="K2212:Q2213"/>
    <mergeCell ref="K2214:Q2215"/>
    <mergeCell ref="U2227:V2227"/>
    <mergeCell ref="I2233:J2233"/>
    <mergeCell ref="I2234:J2234"/>
    <mergeCell ref="K2234:R2234"/>
    <mergeCell ref="H2223:W2223"/>
    <mergeCell ref="AD2197:AD2201"/>
    <mergeCell ref="AE2197:AE2201"/>
    <mergeCell ref="AG2197:AG2201"/>
    <mergeCell ref="AH2197:AH2201"/>
    <mergeCell ref="AI2197:AI2201"/>
    <mergeCell ref="AJ2197:AJ2201"/>
    <mergeCell ref="U2199:W2199"/>
    <mergeCell ref="K2202:Q2203"/>
    <mergeCell ref="K2204:Q2205"/>
    <mergeCell ref="N2178:S2178"/>
    <mergeCell ref="N2180:P2180"/>
    <mergeCell ref="N2181:P2181"/>
    <mergeCell ref="N2182:P2182"/>
    <mergeCell ref="U2193:V2193"/>
    <mergeCell ref="U2196:W2196"/>
    <mergeCell ref="Z2197:Z2201"/>
    <mergeCell ref="AA2197:AA2201"/>
    <mergeCell ref="AB2197:AB2201"/>
    <mergeCell ref="N2169:S2169"/>
    <mergeCell ref="T2169:X2169"/>
    <mergeCell ref="N2170:S2170"/>
    <mergeCell ref="T2170:X2170"/>
    <mergeCell ref="N2171:S2171"/>
    <mergeCell ref="N2173:S2173"/>
    <mergeCell ref="N2174:S2174"/>
    <mergeCell ref="N2176:S2176"/>
    <mergeCell ref="N2177:S2177"/>
    <mergeCell ref="I2143:J2143"/>
    <mergeCell ref="K2143:R2143"/>
    <mergeCell ref="I2148:J2148"/>
    <mergeCell ref="I2149:J2149"/>
    <mergeCell ref="K2149:R2149"/>
    <mergeCell ref="I2152:J2152"/>
    <mergeCell ref="I2153:J2153"/>
    <mergeCell ref="K2153:R2153"/>
    <mergeCell ref="U2122:V2122"/>
    <mergeCell ref="I2128:J2128"/>
    <mergeCell ref="I2129:J2129"/>
    <mergeCell ref="K2129:R2129"/>
    <mergeCell ref="I2132:J2132"/>
    <mergeCell ref="I2133:J2133"/>
    <mergeCell ref="K2133:R2133"/>
    <mergeCell ref="I2138:J2138"/>
    <mergeCell ref="I2139:J2139"/>
    <mergeCell ref="K2139:R2139"/>
    <mergeCell ref="K2097:Q2098"/>
    <mergeCell ref="K2099:Q2100"/>
    <mergeCell ref="K2101:Q2102"/>
    <mergeCell ref="K2103:Q2104"/>
    <mergeCell ref="K2105:Q2106"/>
    <mergeCell ref="K2107:Q2108"/>
    <mergeCell ref="K2109:Q2110"/>
    <mergeCell ref="H2118:W2118"/>
    <mergeCell ref="Z2092:Z2096"/>
    <mergeCell ref="AA2092:AA2096"/>
    <mergeCell ref="AB2092:AB2096"/>
    <mergeCell ref="AD2092:AD2096"/>
    <mergeCell ref="AE2092:AE2096"/>
    <mergeCell ref="AG2092:AG2096"/>
    <mergeCell ref="AH2092:AH2096"/>
    <mergeCell ref="AI2092:AI2096"/>
    <mergeCell ref="I2142:J2142"/>
    <mergeCell ref="AJ2092:AJ2096"/>
    <mergeCell ref="N2069:S2069"/>
    <mergeCell ref="N2071:S2071"/>
    <mergeCell ref="N2072:S2072"/>
    <mergeCell ref="N2073:S2073"/>
    <mergeCell ref="N2075:P2075"/>
    <mergeCell ref="N2076:P2076"/>
    <mergeCell ref="N2077:P2077"/>
    <mergeCell ref="U2088:V2088"/>
    <mergeCell ref="U2091:W2091"/>
    <mergeCell ref="I2047:J2047"/>
    <mergeCell ref="I2048:J2048"/>
    <mergeCell ref="K2048:R2048"/>
    <mergeCell ref="N2064:S2064"/>
    <mergeCell ref="T2064:X2064"/>
    <mergeCell ref="N2065:S2065"/>
    <mergeCell ref="T2065:X2065"/>
    <mergeCell ref="N2066:S2066"/>
    <mergeCell ref="N2068:S2068"/>
    <mergeCell ref="U2094:W2094"/>
    <mergeCell ref="I2033:J2033"/>
    <mergeCell ref="I2034:J2034"/>
    <mergeCell ref="K2034:R2034"/>
    <mergeCell ref="I2037:J2037"/>
    <mergeCell ref="I2038:J2038"/>
    <mergeCell ref="K2038:R2038"/>
    <mergeCell ref="I2043:J2043"/>
    <mergeCell ref="I2044:J2044"/>
    <mergeCell ref="K2044:R2044"/>
    <mergeCell ref="K2004:Q2005"/>
    <mergeCell ref="U2017:V2017"/>
    <mergeCell ref="I2023:J2023"/>
    <mergeCell ref="I2024:J2024"/>
    <mergeCell ref="K2024:R2024"/>
    <mergeCell ref="I2027:J2027"/>
    <mergeCell ref="I2028:J2028"/>
    <mergeCell ref="K2028:R2028"/>
    <mergeCell ref="H2013:W2013"/>
    <mergeCell ref="AI1987:AI1991"/>
    <mergeCell ref="AJ1987:AJ1991"/>
    <mergeCell ref="U1989:W1989"/>
    <mergeCell ref="K1992:Q1993"/>
    <mergeCell ref="K1994:Q1995"/>
    <mergeCell ref="K1996:Q1997"/>
    <mergeCell ref="K1998:Q1999"/>
    <mergeCell ref="K2000:Q2001"/>
    <mergeCell ref="K2002:Q2003"/>
    <mergeCell ref="U1983:V1983"/>
    <mergeCell ref="U1986:W1986"/>
    <mergeCell ref="Z1987:Z1991"/>
    <mergeCell ref="AA1987:AA1991"/>
    <mergeCell ref="AB1987:AB1991"/>
    <mergeCell ref="AD1987:AD1991"/>
    <mergeCell ref="AE1987:AE1991"/>
    <mergeCell ref="AG1987:AG1991"/>
    <mergeCell ref="AH1987:AH1991"/>
    <mergeCell ref="N1961:S1961"/>
    <mergeCell ref="N1963:S1963"/>
    <mergeCell ref="N1964:S1964"/>
    <mergeCell ref="N1966:S1966"/>
    <mergeCell ref="N1967:S1967"/>
    <mergeCell ref="N1968:S1968"/>
    <mergeCell ref="N1970:P1970"/>
    <mergeCell ref="N1971:P1971"/>
    <mergeCell ref="N1972:P1972"/>
    <mergeCell ref="I1938:J1938"/>
    <mergeCell ref="I1939:J1939"/>
    <mergeCell ref="K1939:R1939"/>
    <mergeCell ref="I1942:J1942"/>
    <mergeCell ref="I1943:J1943"/>
    <mergeCell ref="K1943:R1943"/>
    <mergeCell ref="N1959:S1959"/>
    <mergeCell ref="T1959:X1959"/>
    <mergeCell ref="N1960:S1960"/>
    <mergeCell ref="T1960:X1960"/>
    <mergeCell ref="I1922:J1922"/>
    <mergeCell ref="I1923:J1923"/>
    <mergeCell ref="K1923:R1923"/>
    <mergeCell ref="I1928:J1928"/>
    <mergeCell ref="I1929:J1929"/>
    <mergeCell ref="K1929:R1929"/>
    <mergeCell ref="I1932:J1932"/>
    <mergeCell ref="I1933:J1933"/>
    <mergeCell ref="K1933:R1933"/>
    <mergeCell ref="K1891:Q1892"/>
    <mergeCell ref="K1893:Q1894"/>
    <mergeCell ref="K1895:Q1896"/>
    <mergeCell ref="K1897:Q1898"/>
    <mergeCell ref="K1899:Q1900"/>
    <mergeCell ref="U1912:V1912"/>
    <mergeCell ref="I1918:J1918"/>
    <mergeCell ref="I1919:J1919"/>
    <mergeCell ref="K1919:R1919"/>
    <mergeCell ref="AD1882:AD1886"/>
    <mergeCell ref="AE1882:AE1886"/>
    <mergeCell ref="AG1882:AG1886"/>
    <mergeCell ref="AH1882:AH1886"/>
    <mergeCell ref="AI1882:AI1886"/>
    <mergeCell ref="AJ1882:AJ1886"/>
    <mergeCell ref="U1884:W1884"/>
    <mergeCell ref="K1887:Q1888"/>
    <mergeCell ref="K1889:Q1890"/>
    <mergeCell ref="N1863:S1863"/>
    <mergeCell ref="N1865:P1865"/>
    <mergeCell ref="N1866:P1866"/>
    <mergeCell ref="N1867:P1867"/>
    <mergeCell ref="U1878:V1878"/>
    <mergeCell ref="U1881:W1881"/>
    <mergeCell ref="Z1882:Z1886"/>
    <mergeCell ref="AA1882:AA1886"/>
    <mergeCell ref="AB1882:AB1886"/>
    <mergeCell ref="N1854:S1854"/>
    <mergeCell ref="T1854:X1854"/>
    <mergeCell ref="N1855:S1855"/>
    <mergeCell ref="T1855:X1855"/>
    <mergeCell ref="N1856:S1856"/>
    <mergeCell ref="N1858:S1858"/>
    <mergeCell ref="N1859:S1859"/>
    <mergeCell ref="N1861:S1861"/>
    <mergeCell ref="N1862:S1862"/>
    <mergeCell ref="I1827:J1827"/>
    <mergeCell ref="I1828:J1828"/>
    <mergeCell ref="K1828:R1828"/>
    <mergeCell ref="I1833:J1833"/>
    <mergeCell ref="I1834:J1834"/>
    <mergeCell ref="K1834:R1834"/>
    <mergeCell ref="I1837:J1837"/>
    <mergeCell ref="I1838:J1838"/>
    <mergeCell ref="K1838:R1838"/>
    <mergeCell ref="U1807:V1807"/>
    <mergeCell ref="I1813:J1813"/>
    <mergeCell ref="I1814:J1814"/>
    <mergeCell ref="K1814:R1814"/>
    <mergeCell ref="I1817:J1817"/>
    <mergeCell ref="I1818:J1818"/>
    <mergeCell ref="K1818:R1818"/>
    <mergeCell ref="I1823:J1823"/>
    <mergeCell ref="I1824:J1824"/>
    <mergeCell ref="K1824:R1824"/>
    <mergeCell ref="U1779:W1779"/>
    <mergeCell ref="K1782:Q1783"/>
    <mergeCell ref="K1784:Q1785"/>
    <mergeCell ref="K1786:Q1787"/>
    <mergeCell ref="K1788:Q1789"/>
    <mergeCell ref="K1790:Q1791"/>
    <mergeCell ref="K1792:Q1793"/>
    <mergeCell ref="K1794:Q1795"/>
    <mergeCell ref="Z1777:Z1781"/>
    <mergeCell ref="AA1777:AA1781"/>
    <mergeCell ref="AB1777:AB1781"/>
    <mergeCell ref="AD1777:AD1781"/>
    <mergeCell ref="AE1777:AE1781"/>
    <mergeCell ref="AG1777:AG1781"/>
    <mergeCell ref="AH1777:AH1781"/>
    <mergeCell ref="AI1777:AI1781"/>
    <mergeCell ref="AJ1777:AJ1781"/>
    <mergeCell ref="N1754:S1754"/>
    <mergeCell ref="N1756:S1756"/>
    <mergeCell ref="N1757:S1757"/>
    <mergeCell ref="N1758:S1758"/>
    <mergeCell ref="N1760:P1760"/>
    <mergeCell ref="N1761:P1761"/>
    <mergeCell ref="N1762:P1762"/>
    <mergeCell ref="U1773:V1773"/>
    <mergeCell ref="U1776:W1776"/>
    <mergeCell ref="I1732:J1732"/>
    <mergeCell ref="I1733:J1733"/>
    <mergeCell ref="K1733:R1733"/>
    <mergeCell ref="N1749:S1749"/>
    <mergeCell ref="T1749:X1749"/>
    <mergeCell ref="N1750:S1750"/>
    <mergeCell ref="T1750:X1750"/>
    <mergeCell ref="N1751:S1751"/>
    <mergeCell ref="N1753:S1753"/>
    <mergeCell ref="I1718:J1718"/>
    <mergeCell ref="I1719:J1719"/>
    <mergeCell ref="K1719:R1719"/>
    <mergeCell ref="I1722:J1722"/>
    <mergeCell ref="I1723:J1723"/>
    <mergeCell ref="K1723:R1723"/>
    <mergeCell ref="I1728:J1728"/>
    <mergeCell ref="I1729:J1729"/>
    <mergeCell ref="K1729:R1729"/>
    <mergeCell ref="K1689:Q1690"/>
    <mergeCell ref="U1702:V1702"/>
    <mergeCell ref="I1708:J1708"/>
    <mergeCell ref="I1709:J1709"/>
    <mergeCell ref="K1709:R1709"/>
    <mergeCell ref="I1712:J1712"/>
    <mergeCell ref="I1713:J1713"/>
    <mergeCell ref="K1713:R1713"/>
    <mergeCell ref="AI1672:AI1676"/>
    <mergeCell ref="AJ1672:AJ1676"/>
    <mergeCell ref="U1674:W1674"/>
    <mergeCell ref="K1677:Q1678"/>
    <mergeCell ref="K1679:Q1680"/>
    <mergeCell ref="K1681:Q1682"/>
    <mergeCell ref="K1683:Q1684"/>
    <mergeCell ref="K1685:Q1686"/>
    <mergeCell ref="K1687:Q1688"/>
    <mergeCell ref="U1668:V1668"/>
    <mergeCell ref="U1671:W1671"/>
    <mergeCell ref="Z1672:Z1676"/>
    <mergeCell ref="AA1672:AA1676"/>
    <mergeCell ref="AB1672:AB1676"/>
    <mergeCell ref="AD1672:AD1676"/>
    <mergeCell ref="AE1672:AE1676"/>
    <mergeCell ref="AG1672:AG1676"/>
    <mergeCell ref="AH1672:AH1676"/>
    <mergeCell ref="N1646:S1646"/>
    <mergeCell ref="N1648:S1648"/>
    <mergeCell ref="N1649:S1649"/>
    <mergeCell ref="N1651:S1651"/>
    <mergeCell ref="N1652:S1652"/>
    <mergeCell ref="N1653:S1653"/>
    <mergeCell ref="N1655:P1655"/>
    <mergeCell ref="N1656:P1656"/>
    <mergeCell ref="N1657:P1657"/>
    <mergeCell ref="I1623:J1623"/>
    <mergeCell ref="I1624:J1624"/>
    <mergeCell ref="K1624:R1624"/>
    <mergeCell ref="I1627:J1627"/>
    <mergeCell ref="I1628:J1628"/>
    <mergeCell ref="K1628:R1628"/>
    <mergeCell ref="N1644:S1644"/>
    <mergeCell ref="T1644:X1644"/>
    <mergeCell ref="N1645:S1645"/>
    <mergeCell ref="T1645:X1645"/>
    <mergeCell ref="I1607:J1607"/>
    <mergeCell ref="I1608:J1608"/>
    <mergeCell ref="K1608:R1608"/>
    <mergeCell ref="I1613:J1613"/>
    <mergeCell ref="I1614:J1614"/>
    <mergeCell ref="K1614:R1614"/>
    <mergeCell ref="I1617:J1617"/>
    <mergeCell ref="I1618:J1618"/>
    <mergeCell ref="K1618:R1618"/>
    <mergeCell ref="K1576:Q1577"/>
    <mergeCell ref="K1578:Q1579"/>
    <mergeCell ref="K1580:Q1581"/>
    <mergeCell ref="K1582:Q1583"/>
    <mergeCell ref="K1584:Q1585"/>
    <mergeCell ref="U1597:V1597"/>
    <mergeCell ref="I1603:J1603"/>
    <mergeCell ref="I1604:J1604"/>
    <mergeCell ref="K1604:R1604"/>
    <mergeCell ref="AD1567:AD1571"/>
    <mergeCell ref="AE1567:AE1571"/>
    <mergeCell ref="AG1567:AG1571"/>
    <mergeCell ref="AH1567:AH1571"/>
    <mergeCell ref="AI1567:AI1571"/>
    <mergeCell ref="AJ1567:AJ1571"/>
    <mergeCell ref="U1569:W1569"/>
    <mergeCell ref="K1572:Q1573"/>
    <mergeCell ref="K1574:Q1575"/>
    <mergeCell ref="N1548:S1548"/>
    <mergeCell ref="N1550:P1550"/>
    <mergeCell ref="N1551:P1551"/>
    <mergeCell ref="N1552:P1552"/>
    <mergeCell ref="U1563:V1563"/>
    <mergeCell ref="U1566:W1566"/>
    <mergeCell ref="Z1567:Z1571"/>
    <mergeCell ref="AA1567:AA1571"/>
    <mergeCell ref="AB1567:AB1571"/>
    <mergeCell ref="N1539:S1539"/>
    <mergeCell ref="T1539:X1539"/>
    <mergeCell ref="N1540:S1540"/>
    <mergeCell ref="T1540:X1540"/>
    <mergeCell ref="N1541:S1541"/>
    <mergeCell ref="N1543:S1543"/>
    <mergeCell ref="N1544:S1544"/>
    <mergeCell ref="N1546:S1546"/>
    <mergeCell ref="N1547:S1547"/>
    <mergeCell ref="I1512:J1512"/>
    <mergeCell ref="I1513:J1513"/>
    <mergeCell ref="K1513:R1513"/>
    <mergeCell ref="I1518:J1518"/>
    <mergeCell ref="I1519:J1519"/>
    <mergeCell ref="K1519:R1519"/>
    <mergeCell ref="I1522:J1522"/>
    <mergeCell ref="I1523:J1523"/>
    <mergeCell ref="K1523:R1523"/>
    <mergeCell ref="U1492:V1492"/>
    <mergeCell ref="I1498:J1498"/>
    <mergeCell ref="I1499:J1499"/>
    <mergeCell ref="K1499:R1499"/>
    <mergeCell ref="I1502:J1502"/>
    <mergeCell ref="I1503:J1503"/>
    <mergeCell ref="K1503:R1503"/>
    <mergeCell ref="I1508:J1508"/>
    <mergeCell ref="I1509:J1509"/>
    <mergeCell ref="K1509:R1509"/>
    <mergeCell ref="U1464:W1464"/>
    <mergeCell ref="K1467:Q1468"/>
    <mergeCell ref="K1469:Q1470"/>
    <mergeCell ref="K1471:Q1472"/>
    <mergeCell ref="K1473:Q1474"/>
    <mergeCell ref="K1475:Q1476"/>
    <mergeCell ref="K1477:Q1478"/>
    <mergeCell ref="K1479:Q1480"/>
    <mergeCell ref="Z1462:Z1466"/>
    <mergeCell ref="AA1462:AA1466"/>
    <mergeCell ref="AB1462:AB1466"/>
    <mergeCell ref="AD1462:AD1466"/>
    <mergeCell ref="AE1462:AE1466"/>
    <mergeCell ref="AG1462:AG1466"/>
    <mergeCell ref="AH1462:AH1466"/>
    <mergeCell ref="AI1462:AI1466"/>
    <mergeCell ref="AJ1462:AJ1466"/>
    <mergeCell ref="N1439:S1439"/>
    <mergeCell ref="N1441:S1441"/>
    <mergeCell ref="N1442:S1442"/>
    <mergeCell ref="N1443:S1443"/>
    <mergeCell ref="N1445:P1445"/>
    <mergeCell ref="N1446:P1446"/>
    <mergeCell ref="N1447:P1447"/>
    <mergeCell ref="U1458:V1458"/>
    <mergeCell ref="U1461:W1461"/>
    <mergeCell ref="I1417:J1417"/>
    <mergeCell ref="I1418:J1418"/>
    <mergeCell ref="K1418:R1418"/>
    <mergeCell ref="N1434:S1434"/>
    <mergeCell ref="T1434:X1434"/>
    <mergeCell ref="N1435:S1435"/>
    <mergeCell ref="T1435:X1435"/>
    <mergeCell ref="N1436:S1436"/>
    <mergeCell ref="N1438:S1438"/>
    <mergeCell ref="I1403:J1403"/>
    <mergeCell ref="I1404:J1404"/>
    <mergeCell ref="K1404:R1404"/>
    <mergeCell ref="I1407:J1407"/>
    <mergeCell ref="I1408:J1408"/>
    <mergeCell ref="K1408:R1408"/>
    <mergeCell ref="I1413:J1413"/>
    <mergeCell ref="I1414:J1414"/>
    <mergeCell ref="K1414:R1414"/>
    <mergeCell ref="K1374:Q1375"/>
    <mergeCell ref="U1387:V1387"/>
    <mergeCell ref="I1393:J1393"/>
    <mergeCell ref="I1394:J1394"/>
    <mergeCell ref="K1394:R1394"/>
    <mergeCell ref="I1397:J1397"/>
    <mergeCell ref="I1398:J1398"/>
    <mergeCell ref="K1398:R1398"/>
    <mergeCell ref="AI1357:AI1361"/>
    <mergeCell ref="AJ1357:AJ1361"/>
    <mergeCell ref="U1359:W1359"/>
    <mergeCell ref="K1362:Q1363"/>
    <mergeCell ref="K1364:Q1365"/>
    <mergeCell ref="K1366:Q1367"/>
    <mergeCell ref="K1368:Q1369"/>
    <mergeCell ref="K1370:Q1371"/>
    <mergeCell ref="K1372:Q1373"/>
    <mergeCell ref="U1353:V1353"/>
    <mergeCell ref="U1356:W1356"/>
    <mergeCell ref="Z1357:Z1361"/>
    <mergeCell ref="AA1357:AA1361"/>
    <mergeCell ref="AB1357:AB1361"/>
    <mergeCell ref="AD1357:AD1361"/>
    <mergeCell ref="AE1357:AE1361"/>
    <mergeCell ref="AG1357:AG1361"/>
    <mergeCell ref="AH1357:AH1361"/>
    <mergeCell ref="N1331:S1331"/>
    <mergeCell ref="N1333:S1333"/>
    <mergeCell ref="N1334:S1334"/>
    <mergeCell ref="N1336:S1336"/>
    <mergeCell ref="N1337:S1337"/>
    <mergeCell ref="N1338:S1338"/>
    <mergeCell ref="N1340:P1340"/>
    <mergeCell ref="N1341:P1341"/>
    <mergeCell ref="N1342:P1342"/>
    <mergeCell ref="I1308:J1308"/>
    <mergeCell ref="I1309:J1309"/>
    <mergeCell ref="K1309:R1309"/>
    <mergeCell ref="I1312:J1312"/>
    <mergeCell ref="I1313:J1313"/>
    <mergeCell ref="K1313:R1313"/>
    <mergeCell ref="N1329:S1329"/>
    <mergeCell ref="T1329:X1329"/>
    <mergeCell ref="N1330:S1330"/>
    <mergeCell ref="T1330:X1330"/>
    <mergeCell ref="I1292:J1292"/>
    <mergeCell ref="I1293:J1293"/>
    <mergeCell ref="K1293:R1293"/>
    <mergeCell ref="I1298:J1298"/>
    <mergeCell ref="I1299:J1299"/>
    <mergeCell ref="K1299:R1299"/>
    <mergeCell ref="I1302:J1302"/>
    <mergeCell ref="I1303:J1303"/>
    <mergeCell ref="K1303:R1303"/>
    <mergeCell ref="K1261:Q1262"/>
    <mergeCell ref="K1263:Q1264"/>
    <mergeCell ref="K1265:Q1266"/>
    <mergeCell ref="K1267:Q1268"/>
    <mergeCell ref="K1269:Q1270"/>
    <mergeCell ref="U1282:V1282"/>
    <mergeCell ref="I1288:J1288"/>
    <mergeCell ref="I1289:J1289"/>
    <mergeCell ref="K1289:R1289"/>
    <mergeCell ref="AD1252:AD1256"/>
    <mergeCell ref="AE1252:AE1256"/>
    <mergeCell ref="AG1252:AG1256"/>
    <mergeCell ref="AH1252:AH1256"/>
    <mergeCell ref="AI1252:AI1256"/>
    <mergeCell ref="AJ1252:AJ1256"/>
    <mergeCell ref="U1254:W1254"/>
    <mergeCell ref="K1257:Q1258"/>
    <mergeCell ref="K1259:Q1260"/>
    <mergeCell ref="N1233:S1233"/>
    <mergeCell ref="N1235:P1235"/>
    <mergeCell ref="N1236:P1236"/>
    <mergeCell ref="N1237:P1237"/>
    <mergeCell ref="U1248:V1248"/>
    <mergeCell ref="U1251:W1251"/>
    <mergeCell ref="Z1252:Z1256"/>
    <mergeCell ref="AA1252:AA1256"/>
    <mergeCell ref="AB1252:AB1256"/>
    <mergeCell ref="N1224:S1224"/>
    <mergeCell ref="T1224:X1224"/>
    <mergeCell ref="N1225:S1225"/>
    <mergeCell ref="T1225:X1225"/>
    <mergeCell ref="N1226:S1226"/>
    <mergeCell ref="N1228:S1228"/>
    <mergeCell ref="N1229:S1229"/>
    <mergeCell ref="N1231:S1231"/>
    <mergeCell ref="N1232:S1232"/>
    <mergeCell ref="I1197:J1197"/>
    <mergeCell ref="I1198:J1198"/>
    <mergeCell ref="K1198:R1198"/>
    <mergeCell ref="I1203:J1203"/>
    <mergeCell ref="I1204:J1204"/>
    <mergeCell ref="K1204:R1204"/>
    <mergeCell ref="I1207:J1207"/>
    <mergeCell ref="I1208:J1208"/>
    <mergeCell ref="K1208:R1208"/>
    <mergeCell ref="U1177:V1177"/>
    <mergeCell ref="I1183:J1183"/>
    <mergeCell ref="I1184:J1184"/>
    <mergeCell ref="K1184:R1184"/>
    <mergeCell ref="I1187:J1187"/>
    <mergeCell ref="I1188:J1188"/>
    <mergeCell ref="K1188:R1188"/>
    <mergeCell ref="I1193:J1193"/>
    <mergeCell ref="I1194:J1194"/>
    <mergeCell ref="K1194:R1194"/>
    <mergeCell ref="U1149:W1149"/>
    <mergeCell ref="K1152:Q1153"/>
    <mergeCell ref="K1154:Q1155"/>
    <mergeCell ref="K1156:Q1157"/>
    <mergeCell ref="K1158:Q1159"/>
    <mergeCell ref="K1160:Q1161"/>
    <mergeCell ref="K1162:Q1163"/>
    <mergeCell ref="K1164:Q1165"/>
    <mergeCell ref="Z1147:Z1151"/>
    <mergeCell ref="AA1147:AA1151"/>
    <mergeCell ref="AB1147:AB1151"/>
    <mergeCell ref="AD1147:AD1151"/>
    <mergeCell ref="AE1147:AE1151"/>
    <mergeCell ref="AG1147:AG1151"/>
    <mergeCell ref="AH1147:AH1151"/>
    <mergeCell ref="AI1147:AI1151"/>
    <mergeCell ref="AJ1147:AJ1151"/>
    <mergeCell ref="N1124:S1124"/>
    <mergeCell ref="N1126:S1126"/>
    <mergeCell ref="N1127:S1127"/>
    <mergeCell ref="N1128:S1128"/>
    <mergeCell ref="N1130:P1130"/>
    <mergeCell ref="N1131:P1131"/>
    <mergeCell ref="N1132:P1132"/>
    <mergeCell ref="U1143:V1143"/>
    <mergeCell ref="U1146:W1146"/>
    <mergeCell ref="I1102:J1102"/>
    <mergeCell ref="I1103:J1103"/>
    <mergeCell ref="K1103:R1103"/>
    <mergeCell ref="N1119:S1119"/>
    <mergeCell ref="T1119:X1119"/>
    <mergeCell ref="N1120:S1120"/>
    <mergeCell ref="T1120:X1120"/>
    <mergeCell ref="N1121:S1121"/>
    <mergeCell ref="N1123:S1123"/>
    <mergeCell ref="I1088:J1088"/>
    <mergeCell ref="I1089:J1089"/>
    <mergeCell ref="K1089:R1089"/>
    <mergeCell ref="I1092:J1092"/>
    <mergeCell ref="I1093:J1093"/>
    <mergeCell ref="K1093:R1093"/>
    <mergeCell ref="I1098:J1098"/>
    <mergeCell ref="I1099:J1099"/>
    <mergeCell ref="K1099:R1099"/>
    <mergeCell ref="K1059:Q1060"/>
    <mergeCell ref="U1072:V1072"/>
    <mergeCell ref="I1078:J1078"/>
    <mergeCell ref="I1079:J1079"/>
    <mergeCell ref="K1079:R1079"/>
    <mergeCell ref="I1082:J1082"/>
    <mergeCell ref="I1083:J1083"/>
    <mergeCell ref="K1083:R1083"/>
    <mergeCell ref="AI1042:AI1046"/>
    <mergeCell ref="AJ1042:AJ1046"/>
    <mergeCell ref="U1044:W1044"/>
    <mergeCell ref="K1047:Q1048"/>
    <mergeCell ref="K1049:Q1050"/>
    <mergeCell ref="K1051:Q1052"/>
    <mergeCell ref="K1053:Q1054"/>
    <mergeCell ref="K1055:Q1056"/>
    <mergeCell ref="K1057:Q1058"/>
    <mergeCell ref="U1038:V1038"/>
    <mergeCell ref="U1041:W1041"/>
    <mergeCell ref="Z1042:Z1046"/>
    <mergeCell ref="AA1042:AA1046"/>
    <mergeCell ref="AB1042:AB1046"/>
    <mergeCell ref="AD1042:AD1046"/>
    <mergeCell ref="AE1042:AE1046"/>
    <mergeCell ref="AG1042:AG1046"/>
    <mergeCell ref="AH1042:AH1046"/>
    <mergeCell ref="N1016:S1016"/>
    <mergeCell ref="N1018:S1018"/>
    <mergeCell ref="N1019:S1019"/>
    <mergeCell ref="N1021:S1021"/>
    <mergeCell ref="N1022:S1022"/>
    <mergeCell ref="N1023:S1023"/>
    <mergeCell ref="N1025:P1025"/>
    <mergeCell ref="N1026:P1026"/>
    <mergeCell ref="N1027:P1027"/>
    <mergeCell ref="I993:J993"/>
    <mergeCell ref="I994:J994"/>
    <mergeCell ref="K994:R994"/>
    <mergeCell ref="I997:J997"/>
    <mergeCell ref="I998:J998"/>
    <mergeCell ref="K998:R998"/>
    <mergeCell ref="N1014:S1014"/>
    <mergeCell ref="T1014:X1014"/>
    <mergeCell ref="N1015:S1015"/>
    <mergeCell ref="T1015:X1015"/>
    <mergeCell ref="I977:J977"/>
    <mergeCell ref="I978:J978"/>
    <mergeCell ref="K978:R978"/>
    <mergeCell ref="I983:J983"/>
    <mergeCell ref="I984:J984"/>
    <mergeCell ref="K984:R984"/>
    <mergeCell ref="I987:J987"/>
    <mergeCell ref="I988:J988"/>
    <mergeCell ref="K988:R988"/>
    <mergeCell ref="K946:Q947"/>
    <mergeCell ref="K948:Q949"/>
    <mergeCell ref="K950:Q951"/>
    <mergeCell ref="K952:Q953"/>
    <mergeCell ref="K954:Q955"/>
    <mergeCell ref="U967:V967"/>
    <mergeCell ref="I973:J973"/>
    <mergeCell ref="I974:J974"/>
    <mergeCell ref="K974:R974"/>
    <mergeCell ref="AD937:AD941"/>
    <mergeCell ref="AE937:AE941"/>
    <mergeCell ref="AG937:AG941"/>
    <mergeCell ref="AH937:AH941"/>
    <mergeCell ref="AI937:AI941"/>
    <mergeCell ref="AJ937:AJ941"/>
    <mergeCell ref="U939:W939"/>
    <mergeCell ref="K942:Q943"/>
    <mergeCell ref="K944:Q945"/>
    <mergeCell ref="N918:S918"/>
    <mergeCell ref="N920:P920"/>
    <mergeCell ref="N921:P921"/>
    <mergeCell ref="N922:P922"/>
    <mergeCell ref="U933:V933"/>
    <mergeCell ref="U936:W936"/>
    <mergeCell ref="Z937:Z941"/>
    <mergeCell ref="AA937:AA941"/>
    <mergeCell ref="AB937:AB941"/>
    <mergeCell ref="N909:S909"/>
    <mergeCell ref="T909:X909"/>
    <mergeCell ref="N910:S910"/>
    <mergeCell ref="T910:X910"/>
    <mergeCell ref="N911:S911"/>
    <mergeCell ref="N913:S913"/>
    <mergeCell ref="N914:S914"/>
    <mergeCell ref="N916:S916"/>
    <mergeCell ref="N917:S917"/>
    <mergeCell ref="I882:J882"/>
    <mergeCell ref="I883:J883"/>
    <mergeCell ref="K883:R883"/>
    <mergeCell ref="I888:J888"/>
    <mergeCell ref="I889:J889"/>
    <mergeCell ref="K889:R889"/>
    <mergeCell ref="I892:J892"/>
    <mergeCell ref="I893:J893"/>
    <mergeCell ref="K893:R893"/>
    <mergeCell ref="U862:V862"/>
    <mergeCell ref="I868:J868"/>
    <mergeCell ref="I869:J869"/>
    <mergeCell ref="K869:R869"/>
    <mergeCell ref="I872:J872"/>
    <mergeCell ref="I873:J873"/>
    <mergeCell ref="K873:R873"/>
    <mergeCell ref="I878:J878"/>
    <mergeCell ref="I879:J879"/>
    <mergeCell ref="K879:R879"/>
    <mergeCell ref="U834:W834"/>
    <mergeCell ref="K837:Q838"/>
    <mergeCell ref="K839:Q840"/>
    <mergeCell ref="K841:Q842"/>
    <mergeCell ref="K843:Q844"/>
    <mergeCell ref="K845:Q846"/>
    <mergeCell ref="K847:Q848"/>
    <mergeCell ref="K849:Q850"/>
    <mergeCell ref="Z832:Z836"/>
    <mergeCell ref="AA832:AA836"/>
    <mergeCell ref="AB832:AB836"/>
    <mergeCell ref="AD832:AD836"/>
    <mergeCell ref="AE832:AE836"/>
    <mergeCell ref="AG832:AG836"/>
    <mergeCell ref="AH832:AH836"/>
    <mergeCell ref="AI832:AI836"/>
    <mergeCell ref="AJ832:AJ836"/>
    <mergeCell ref="N809:S809"/>
    <mergeCell ref="N811:S811"/>
    <mergeCell ref="N812:S812"/>
    <mergeCell ref="N813:S813"/>
    <mergeCell ref="N815:P815"/>
    <mergeCell ref="N816:P816"/>
    <mergeCell ref="N817:P817"/>
    <mergeCell ref="U828:V828"/>
    <mergeCell ref="U831:W831"/>
    <mergeCell ref="I787:J787"/>
    <mergeCell ref="I788:J788"/>
    <mergeCell ref="K788:R788"/>
    <mergeCell ref="N804:S804"/>
    <mergeCell ref="T804:X804"/>
    <mergeCell ref="N805:S805"/>
    <mergeCell ref="T805:X805"/>
    <mergeCell ref="N806:S806"/>
    <mergeCell ref="N808:S808"/>
    <mergeCell ref="I773:J773"/>
    <mergeCell ref="I774:J774"/>
    <mergeCell ref="K774:R774"/>
    <mergeCell ref="I777:J777"/>
    <mergeCell ref="I778:J778"/>
    <mergeCell ref="K778:R778"/>
    <mergeCell ref="I783:J783"/>
    <mergeCell ref="I784:J784"/>
    <mergeCell ref="K784:R784"/>
    <mergeCell ref="K744:Q745"/>
    <mergeCell ref="U757:V757"/>
    <mergeCell ref="I763:J763"/>
    <mergeCell ref="I764:J764"/>
    <mergeCell ref="K764:R764"/>
    <mergeCell ref="I767:J767"/>
    <mergeCell ref="I768:J768"/>
    <mergeCell ref="K768:R768"/>
    <mergeCell ref="AI727:AI731"/>
    <mergeCell ref="AJ727:AJ731"/>
    <mergeCell ref="U729:W729"/>
    <mergeCell ref="K732:Q733"/>
    <mergeCell ref="K734:Q735"/>
    <mergeCell ref="K736:Q737"/>
    <mergeCell ref="K738:Q739"/>
    <mergeCell ref="K740:Q741"/>
    <mergeCell ref="K742:Q743"/>
    <mergeCell ref="U723:V723"/>
    <mergeCell ref="U726:W726"/>
    <mergeCell ref="Z727:Z731"/>
    <mergeCell ref="AA727:AA731"/>
    <mergeCell ref="AB727:AB731"/>
    <mergeCell ref="AD727:AD731"/>
    <mergeCell ref="AE727:AE731"/>
    <mergeCell ref="AG727:AG731"/>
    <mergeCell ref="AH727:AH731"/>
    <mergeCell ref="N701:S701"/>
    <mergeCell ref="N703:S703"/>
    <mergeCell ref="N704:S704"/>
    <mergeCell ref="N706:S706"/>
    <mergeCell ref="N707:S707"/>
    <mergeCell ref="N708:S708"/>
    <mergeCell ref="N710:P710"/>
    <mergeCell ref="N711:P711"/>
    <mergeCell ref="N712:P712"/>
    <mergeCell ref="I678:J678"/>
    <mergeCell ref="I679:J679"/>
    <mergeCell ref="K679:R679"/>
    <mergeCell ref="I682:J682"/>
    <mergeCell ref="I683:J683"/>
    <mergeCell ref="K683:R683"/>
    <mergeCell ref="N699:S699"/>
    <mergeCell ref="T699:X699"/>
    <mergeCell ref="N700:S700"/>
    <mergeCell ref="T700:X700"/>
    <mergeCell ref="I662:J662"/>
    <mergeCell ref="I663:J663"/>
    <mergeCell ref="K663:R663"/>
    <mergeCell ref="I668:J668"/>
    <mergeCell ref="I669:J669"/>
    <mergeCell ref="K669:R669"/>
    <mergeCell ref="I672:J672"/>
    <mergeCell ref="I673:J673"/>
    <mergeCell ref="K673:R673"/>
    <mergeCell ref="I258:J258"/>
    <mergeCell ref="K259:R259"/>
    <mergeCell ref="I262:J262"/>
    <mergeCell ref="I263:J263"/>
    <mergeCell ref="K263:R263"/>
    <mergeCell ref="N279:S279"/>
    <mergeCell ref="T279:X279"/>
    <mergeCell ref="N280:S280"/>
    <mergeCell ref="T280:X280"/>
    <mergeCell ref="I344:J344"/>
    <mergeCell ref="K344:R344"/>
    <mergeCell ref="I347:J347"/>
    <mergeCell ref="I348:J348"/>
    <mergeCell ref="K348:R348"/>
    <mergeCell ref="I353:J353"/>
    <mergeCell ref="I354:J354"/>
    <mergeCell ref="K354:R354"/>
    <mergeCell ref="I357:J357"/>
    <mergeCell ref="I358:J358"/>
    <mergeCell ref="K358:R358"/>
    <mergeCell ref="I363:J363"/>
    <mergeCell ref="I364:J364"/>
    <mergeCell ref="K364:R364"/>
    <mergeCell ref="I238:J238"/>
    <mergeCell ref="K239:R239"/>
    <mergeCell ref="I242:J242"/>
    <mergeCell ref="I243:J243"/>
    <mergeCell ref="K243:R243"/>
    <mergeCell ref="I248:J248"/>
    <mergeCell ref="K249:R249"/>
    <mergeCell ref="I252:J252"/>
    <mergeCell ref="I253:J253"/>
    <mergeCell ref="K253:R253"/>
    <mergeCell ref="N176:S176"/>
    <mergeCell ref="N178:S178"/>
    <mergeCell ref="N182:S182"/>
    <mergeCell ref="N183:S183"/>
    <mergeCell ref="N186:P186"/>
    <mergeCell ref="N187:P187"/>
    <mergeCell ref="U198:V198"/>
    <mergeCell ref="I249:J249"/>
    <mergeCell ref="I239:J239"/>
    <mergeCell ref="U201:W201"/>
    <mergeCell ref="Z202:Z206"/>
    <mergeCell ref="AA202:AA206"/>
    <mergeCell ref="U204:W204"/>
    <mergeCell ref="C45:D49"/>
    <mergeCell ref="N281:S281"/>
    <mergeCell ref="N283:S283"/>
    <mergeCell ref="N284:S284"/>
    <mergeCell ref="N286:S286"/>
    <mergeCell ref="N287:S287"/>
    <mergeCell ref="N288:S288"/>
    <mergeCell ref="N290:P290"/>
    <mergeCell ref="N291:P291"/>
    <mergeCell ref="N292:P292"/>
    <mergeCell ref="U303:V303"/>
    <mergeCell ref="U306:W306"/>
    <mergeCell ref="Z307:Z311"/>
    <mergeCell ref="AA307:AA311"/>
    <mergeCell ref="U45:X45"/>
    <mergeCell ref="I144:J144"/>
    <mergeCell ref="K144:R144"/>
    <mergeCell ref="U96:W96"/>
    <mergeCell ref="U99:W99"/>
    <mergeCell ref="K104:Q105"/>
    <mergeCell ref="K106:Q107"/>
    <mergeCell ref="K108:Q109"/>
    <mergeCell ref="K110:Q111"/>
    <mergeCell ref="K112:Q113"/>
    <mergeCell ref="N81:P81"/>
    <mergeCell ref="I134:J134"/>
    <mergeCell ref="T49:X49"/>
    <mergeCell ref="T70:X70"/>
    <mergeCell ref="I259:J259"/>
    <mergeCell ref="AB307:AB311"/>
    <mergeCell ref="AD307:AD311"/>
    <mergeCell ref="AE307:AE311"/>
    <mergeCell ref="U309:W309"/>
    <mergeCell ref="AG307:AG311"/>
    <mergeCell ref="AH307:AH311"/>
    <mergeCell ref="AI307:AI311"/>
    <mergeCell ref="AJ307:AJ311"/>
    <mergeCell ref="K312:Q313"/>
    <mergeCell ref="K314:Q315"/>
    <mergeCell ref="K316:Q317"/>
    <mergeCell ref="K318:Q319"/>
    <mergeCell ref="K320:Q321"/>
    <mergeCell ref="K322:Q323"/>
    <mergeCell ref="K324:Q325"/>
    <mergeCell ref="U337:V337"/>
    <mergeCell ref="I343:J343"/>
    <mergeCell ref="AE412:AE416"/>
    <mergeCell ref="AG412:AG416"/>
    <mergeCell ref="AH412:AH416"/>
    <mergeCell ref="AI412:AI416"/>
    <mergeCell ref="AJ412:AJ416"/>
    <mergeCell ref="U414:W414"/>
    <mergeCell ref="K417:Q418"/>
    <mergeCell ref="K419:Q420"/>
    <mergeCell ref="K421:Q422"/>
    <mergeCell ref="K423:Q424"/>
    <mergeCell ref="K425:Q426"/>
    <mergeCell ref="K427:Q428"/>
    <mergeCell ref="I367:J367"/>
    <mergeCell ref="I368:J368"/>
    <mergeCell ref="K368:R368"/>
    <mergeCell ref="N384:S384"/>
    <mergeCell ref="T384:X384"/>
    <mergeCell ref="N385:S385"/>
    <mergeCell ref="T385:X385"/>
    <mergeCell ref="N386:S386"/>
    <mergeCell ref="N388:S388"/>
    <mergeCell ref="N389:S389"/>
    <mergeCell ref="N391:S391"/>
    <mergeCell ref="N392:S392"/>
    <mergeCell ref="N393:S393"/>
    <mergeCell ref="N395:P395"/>
    <mergeCell ref="N396:P396"/>
    <mergeCell ref="N397:P397"/>
    <mergeCell ref="U408:V408"/>
    <mergeCell ref="I448:J448"/>
    <mergeCell ref="I449:J449"/>
    <mergeCell ref="K449:R449"/>
    <mergeCell ref="I452:J452"/>
    <mergeCell ref="I453:J453"/>
    <mergeCell ref="K453:R453"/>
    <mergeCell ref="I458:J458"/>
    <mergeCell ref="I459:J459"/>
    <mergeCell ref="K459:R459"/>
    <mergeCell ref="I462:J462"/>
    <mergeCell ref="I463:J463"/>
    <mergeCell ref="K463:R463"/>
    <mergeCell ref="I468:J468"/>
    <mergeCell ref="I469:J469"/>
    <mergeCell ref="K469:R469"/>
    <mergeCell ref="U411:W411"/>
    <mergeCell ref="Z412:Z416"/>
    <mergeCell ref="I553:J553"/>
    <mergeCell ref="I554:J554"/>
    <mergeCell ref="K554:R554"/>
    <mergeCell ref="I557:J557"/>
    <mergeCell ref="I558:J558"/>
    <mergeCell ref="I472:J472"/>
    <mergeCell ref="I473:J473"/>
    <mergeCell ref="K473:R473"/>
    <mergeCell ref="N489:S489"/>
    <mergeCell ref="T489:X489"/>
    <mergeCell ref="N490:S490"/>
    <mergeCell ref="T490:X490"/>
    <mergeCell ref="N491:S491"/>
    <mergeCell ref="N493:S493"/>
    <mergeCell ref="N494:S494"/>
    <mergeCell ref="N496:S496"/>
    <mergeCell ref="N497:S497"/>
    <mergeCell ref="N498:S498"/>
    <mergeCell ref="N500:P500"/>
    <mergeCell ref="N501:P501"/>
    <mergeCell ref="N502:P502"/>
    <mergeCell ref="U513:V513"/>
    <mergeCell ref="K574:R574"/>
    <mergeCell ref="U516:W516"/>
    <mergeCell ref="Z517:Z521"/>
    <mergeCell ref="AA517:AA521"/>
    <mergeCell ref="AB517:AB521"/>
    <mergeCell ref="U519:W519"/>
    <mergeCell ref="AD517:AD521"/>
    <mergeCell ref="AE517:AE521"/>
    <mergeCell ref="AG517:AG521"/>
    <mergeCell ref="K522:Q523"/>
    <mergeCell ref="K524:Q525"/>
    <mergeCell ref="K526:Q527"/>
    <mergeCell ref="K528:Q529"/>
    <mergeCell ref="K530:Q531"/>
    <mergeCell ref="K532:Q533"/>
    <mergeCell ref="K534:Q535"/>
    <mergeCell ref="U547:V547"/>
    <mergeCell ref="K633:Q634"/>
    <mergeCell ref="K207:Q208"/>
    <mergeCell ref="K209:Q210"/>
    <mergeCell ref="K211:Q212"/>
    <mergeCell ref="K213:Q214"/>
    <mergeCell ref="K215:Q216"/>
    <mergeCell ref="K217:Q218"/>
    <mergeCell ref="K219:Q220"/>
    <mergeCell ref="U232:V232"/>
    <mergeCell ref="K627:Q628"/>
    <mergeCell ref="K629:Q630"/>
    <mergeCell ref="K631:Q632"/>
    <mergeCell ref="I577:J577"/>
    <mergeCell ref="I578:J578"/>
    <mergeCell ref="K578:R578"/>
    <mergeCell ref="N594:S594"/>
    <mergeCell ref="T594:X594"/>
    <mergeCell ref="N595:S595"/>
    <mergeCell ref="T595:X595"/>
    <mergeCell ref="N596:S596"/>
    <mergeCell ref="N598:S598"/>
    <mergeCell ref="N599:S599"/>
    <mergeCell ref="N601:S601"/>
    <mergeCell ref="N602:S602"/>
    <mergeCell ref="I563:J563"/>
    <mergeCell ref="I564:J564"/>
    <mergeCell ref="K564:R564"/>
    <mergeCell ref="I567:J567"/>
    <mergeCell ref="I568:J568"/>
    <mergeCell ref="K568:R568"/>
    <mergeCell ref="I573:J573"/>
    <mergeCell ref="I574:J574"/>
    <mergeCell ref="AB202:AB206"/>
    <mergeCell ref="AD202:AD206"/>
    <mergeCell ref="AE202:AE206"/>
    <mergeCell ref="AG202:AG206"/>
    <mergeCell ref="AH202:AH206"/>
    <mergeCell ref="AI202:AI206"/>
    <mergeCell ref="AJ202:AJ206"/>
    <mergeCell ref="U618:V618"/>
    <mergeCell ref="U621:W621"/>
    <mergeCell ref="Z622:Z626"/>
    <mergeCell ref="AA622:AA626"/>
    <mergeCell ref="AB622:AB626"/>
    <mergeCell ref="AD622:AD626"/>
    <mergeCell ref="AE622:AE626"/>
    <mergeCell ref="AG622:AG626"/>
    <mergeCell ref="U624:W624"/>
    <mergeCell ref="K558:R558"/>
    <mergeCell ref="AH517:AH521"/>
    <mergeCell ref="AI517:AI521"/>
    <mergeCell ref="AJ517:AJ521"/>
    <mergeCell ref="K429:Q430"/>
    <mergeCell ref="U442:V442"/>
    <mergeCell ref="AH622:AH626"/>
    <mergeCell ref="AI622:AI626"/>
    <mergeCell ref="AJ622:AJ626"/>
    <mergeCell ref="N603:S603"/>
    <mergeCell ref="N605:P605"/>
    <mergeCell ref="N606:P606"/>
    <mergeCell ref="N607:P607"/>
    <mergeCell ref="AA412:AA416"/>
    <mergeCell ref="AB412:AB416"/>
    <mergeCell ref="AD412:AD416"/>
    <mergeCell ref="K635:Q636"/>
    <mergeCell ref="N185:P185"/>
    <mergeCell ref="N179:S179"/>
    <mergeCell ref="N181:S181"/>
    <mergeCell ref="K637:Q638"/>
    <mergeCell ref="K639:Q640"/>
    <mergeCell ref="U652:V652"/>
    <mergeCell ref="I658:J658"/>
    <mergeCell ref="I659:J659"/>
    <mergeCell ref="K659:R659"/>
    <mergeCell ref="N174:S174"/>
    <mergeCell ref="T174:X174"/>
    <mergeCell ref="N175:S175"/>
    <mergeCell ref="U127:V127"/>
    <mergeCell ref="K102:Q103"/>
    <mergeCell ref="K114:Q115"/>
    <mergeCell ref="I147:J147"/>
    <mergeCell ref="I148:J148"/>
    <mergeCell ref="K148:R148"/>
    <mergeCell ref="I133:J133"/>
    <mergeCell ref="I137:J137"/>
    <mergeCell ref="I138:J138"/>
    <mergeCell ref="I158:J158"/>
    <mergeCell ref="K158:R158"/>
    <mergeCell ref="I153:J153"/>
    <mergeCell ref="I154:J154"/>
    <mergeCell ref="K154:R154"/>
    <mergeCell ref="I157:J157"/>
    <mergeCell ref="K134:R134"/>
    <mergeCell ref="K138:R138"/>
    <mergeCell ref="T175:X175"/>
    <mergeCell ref="I143:J143"/>
    <mergeCell ref="T69:X69"/>
    <mergeCell ref="N69:S69"/>
    <mergeCell ref="N70:S70"/>
    <mergeCell ref="N74:S74"/>
    <mergeCell ref="AG97:AG101"/>
    <mergeCell ref="AH97:AH101"/>
    <mergeCell ref="AI97:AI101"/>
    <mergeCell ref="AJ97:AJ101"/>
    <mergeCell ref="N71:S71"/>
    <mergeCell ref="AA97:AA101"/>
    <mergeCell ref="AB97:AB101"/>
    <mergeCell ref="AD97:AD101"/>
    <mergeCell ref="AE97:AE101"/>
    <mergeCell ref="Z97:Z101"/>
    <mergeCell ref="N82:P82"/>
    <mergeCell ref="U93:V93"/>
    <mergeCell ref="N73:S73"/>
    <mergeCell ref="N76:S76"/>
    <mergeCell ref="N77:S77"/>
    <mergeCell ref="N78:S78"/>
    <mergeCell ref="N80:P80"/>
  </mergeCells>
  <phoneticPr fontId="0" type="noConversion"/>
  <conditionalFormatting sqref="V102">
    <cfRule type="expression" dxfId="1345" priority="1190">
      <formula>"wenn(Y99=1;1;0)"</formula>
    </cfRule>
    <cfRule type="expression" dxfId="1344" priority="1191">
      <formula>IF(Z102=3,1,0)</formula>
    </cfRule>
    <cfRule type="expression" dxfId="1343" priority="1198">
      <formula>IF(Z102=2,1,0)</formula>
    </cfRule>
  </conditionalFormatting>
  <conditionalFormatting sqref="V104">
    <cfRule type="expression" dxfId="1342" priority="1169">
      <formula>"wenn(Y99=1;1;0)"</formula>
    </cfRule>
    <cfRule type="expression" dxfId="1341" priority="1170">
      <formula>IF(Z104=3,1,0)</formula>
    </cfRule>
    <cfRule type="expression" dxfId="1340" priority="1171">
      <formula>IF(Z104=2,1,0)</formula>
    </cfRule>
  </conditionalFormatting>
  <conditionalFormatting sqref="V106">
    <cfRule type="expression" dxfId="1339" priority="1166">
      <formula>"wenn(Y99=1;1;0)"</formula>
    </cfRule>
    <cfRule type="expression" dxfId="1338" priority="1167">
      <formula>IF(Z106=3,1,0)</formula>
    </cfRule>
    <cfRule type="expression" dxfId="1337" priority="1168">
      <formula>IF(Z106=2,1,0)</formula>
    </cfRule>
  </conditionalFormatting>
  <conditionalFormatting sqref="V108">
    <cfRule type="expression" dxfId="1336" priority="1163">
      <formula>"wenn(Y99=1;1;0)"</formula>
    </cfRule>
    <cfRule type="expression" dxfId="1335" priority="1164">
      <formula>IF(Z108=3,1,0)</formula>
    </cfRule>
    <cfRule type="expression" dxfId="1334" priority="1165">
      <formula>IF(Z108=2,1,0)</formula>
    </cfRule>
  </conditionalFormatting>
  <conditionalFormatting sqref="V110">
    <cfRule type="expression" dxfId="1333" priority="1160">
      <formula>"wenn(Y99=1;1;0)"</formula>
    </cfRule>
    <cfRule type="expression" dxfId="1332" priority="1161">
      <formula>IF(Z110=3,1,0)</formula>
    </cfRule>
    <cfRule type="expression" dxfId="1331" priority="1162">
      <formula>IF(Z110=2,1,0)</formula>
    </cfRule>
  </conditionalFormatting>
  <conditionalFormatting sqref="V112">
    <cfRule type="expression" dxfId="1330" priority="1157">
      <formula>"wenn(Y99=1;1;0)"</formula>
    </cfRule>
    <cfRule type="expression" dxfId="1329" priority="1158">
      <formula>IF(Z112=3,1,0)</formula>
    </cfRule>
    <cfRule type="expression" dxfId="1328" priority="1159">
      <formula>IF(Z112=2,1,0)</formula>
    </cfRule>
  </conditionalFormatting>
  <conditionalFormatting sqref="V114">
    <cfRule type="expression" dxfId="1327" priority="1154">
      <formula>"wenn(Y99=1;1;0)"</formula>
    </cfRule>
    <cfRule type="expression" dxfId="1326" priority="1155">
      <formula>IF(Z114=3,1,0)</formula>
    </cfRule>
    <cfRule type="expression" dxfId="1325" priority="1156">
      <formula>IF(Z114=2,1,0)</formula>
    </cfRule>
  </conditionalFormatting>
  <conditionalFormatting sqref="G64:BT65">
    <cfRule type="expression" dxfId="1324" priority="1036">
      <formula>IF($D$5=1,1,0)</formula>
    </cfRule>
  </conditionalFormatting>
  <conditionalFormatting sqref="G169:BT170">
    <cfRule type="expression" dxfId="1323" priority="1035">
      <formula>IF($D$5=1,1,0)</formula>
    </cfRule>
  </conditionalFormatting>
  <conditionalFormatting sqref="V207">
    <cfRule type="expression" dxfId="1322" priority="1032">
      <formula>"wenn(Y99=1;1;0)"</formula>
    </cfRule>
    <cfRule type="expression" dxfId="1321" priority="1033">
      <formula>IF(Z207=3,1,0)</formula>
    </cfRule>
    <cfRule type="expression" dxfId="1320" priority="1034">
      <formula>IF(Z207=2,1,0)</formula>
    </cfRule>
  </conditionalFormatting>
  <conditionalFormatting sqref="V209">
    <cfRule type="expression" dxfId="1319" priority="1029">
      <formula>"wenn(Y99=1;1;0)"</formula>
    </cfRule>
    <cfRule type="expression" dxfId="1318" priority="1030">
      <formula>IF(Z209=3,1,0)</formula>
    </cfRule>
    <cfRule type="expression" dxfId="1317" priority="1031">
      <formula>IF(Z209=2,1,0)</formula>
    </cfRule>
  </conditionalFormatting>
  <conditionalFormatting sqref="V211">
    <cfRule type="expression" dxfId="1316" priority="1026">
      <formula>"wenn(Y99=1;1;0)"</formula>
    </cfRule>
    <cfRule type="expression" dxfId="1315" priority="1027">
      <formula>IF(Z211=3,1,0)</formula>
    </cfRule>
    <cfRule type="expression" dxfId="1314" priority="1028">
      <formula>IF(Z211=2,1,0)</formula>
    </cfRule>
  </conditionalFormatting>
  <conditionalFormatting sqref="V213">
    <cfRule type="expression" dxfId="1313" priority="1023">
      <formula>"wenn(Y99=1;1;0)"</formula>
    </cfRule>
    <cfRule type="expression" dxfId="1312" priority="1024">
      <formula>IF(Z213=3,1,0)</formula>
    </cfRule>
    <cfRule type="expression" dxfId="1311" priority="1025">
      <formula>IF(Z213=2,1,0)</formula>
    </cfRule>
  </conditionalFormatting>
  <conditionalFormatting sqref="V215">
    <cfRule type="expression" dxfId="1310" priority="1020">
      <formula>"wenn(Y99=1;1;0)"</formula>
    </cfRule>
    <cfRule type="expression" dxfId="1309" priority="1021">
      <formula>IF(Z215=3,1,0)</formula>
    </cfRule>
    <cfRule type="expression" dxfId="1308" priority="1022">
      <formula>IF(Z215=2,1,0)</formula>
    </cfRule>
  </conditionalFormatting>
  <conditionalFormatting sqref="V217">
    <cfRule type="expression" dxfId="1307" priority="1017">
      <formula>"wenn(Y99=1;1;0)"</formula>
    </cfRule>
    <cfRule type="expression" dxfId="1306" priority="1018">
      <formula>IF(Z217=3,1,0)</formula>
    </cfRule>
    <cfRule type="expression" dxfId="1305" priority="1019">
      <formula>IF(Z217=2,1,0)</formula>
    </cfRule>
  </conditionalFormatting>
  <conditionalFormatting sqref="V219">
    <cfRule type="expression" dxfId="1304" priority="1014">
      <formula>"wenn(Y99=1;1;0)"</formula>
    </cfRule>
    <cfRule type="expression" dxfId="1303" priority="1015">
      <formula>IF(Z219=3,1,0)</formula>
    </cfRule>
    <cfRule type="expression" dxfId="1302" priority="1016">
      <formula>IF(Z219=2,1,0)</formula>
    </cfRule>
  </conditionalFormatting>
  <conditionalFormatting sqref="G274:BT275">
    <cfRule type="expression" dxfId="1301" priority="987">
      <formula>IF($D$5=1,1,0)</formula>
    </cfRule>
  </conditionalFormatting>
  <conditionalFormatting sqref="V312">
    <cfRule type="expression" dxfId="1300" priority="984">
      <formula>"wenn(Y99=1;1;0)"</formula>
    </cfRule>
    <cfRule type="expression" dxfId="1299" priority="985">
      <formula>IF(Z312=3,1,0)</formula>
    </cfRule>
    <cfRule type="expression" dxfId="1298" priority="986">
      <formula>IF(Z312=2,1,0)</formula>
    </cfRule>
  </conditionalFormatting>
  <conditionalFormatting sqref="V314">
    <cfRule type="expression" dxfId="1297" priority="981">
      <formula>"wenn(Y99=1;1;0)"</formula>
    </cfRule>
    <cfRule type="expression" dxfId="1296" priority="982">
      <formula>IF(Z314=3,1,0)</formula>
    </cfRule>
    <cfRule type="expression" dxfId="1295" priority="983">
      <formula>IF(Z314=2,1,0)</formula>
    </cfRule>
  </conditionalFormatting>
  <conditionalFormatting sqref="V316">
    <cfRule type="expression" dxfId="1294" priority="978">
      <formula>"wenn(Y99=1;1;0)"</formula>
    </cfRule>
    <cfRule type="expression" dxfId="1293" priority="979">
      <formula>IF(Z316=3,1,0)</formula>
    </cfRule>
    <cfRule type="expression" dxfId="1292" priority="980">
      <formula>IF(Z316=2,1,0)</formula>
    </cfRule>
  </conditionalFormatting>
  <conditionalFormatting sqref="V318">
    <cfRule type="expression" dxfId="1291" priority="975">
      <formula>"wenn(Y99=1;1;0)"</formula>
    </cfRule>
    <cfRule type="expression" dxfId="1290" priority="976">
      <formula>IF(Z318=3,1,0)</formula>
    </cfRule>
    <cfRule type="expression" dxfId="1289" priority="977">
      <formula>IF(Z318=2,1,0)</formula>
    </cfRule>
  </conditionalFormatting>
  <conditionalFormatting sqref="V320">
    <cfRule type="expression" dxfId="1288" priority="972">
      <formula>"wenn(Y99=1;1;0)"</formula>
    </cfRule>
    <cfRule type="expression" dxfId="1287" priority="973">
      <formula>IF(Z320=3,1,0)</formula>
    </cfRule>
    <cfRule type="expression" dxfId="1286" priority="974">
      <formula>IF(Z320=2,1,0)</formula>
    </cfRule>
  </conditionalFormatting>
  <conditionalFormatting sqref="V322">
    <cfRule type="expression" dxfId="1285" priority="969">
      <formula>"wenn(Y99=1;1;0)"</formula>
    </cfRule>
    <cfRule type="expression" dxfId="1284" priority="970">
      <formula>IF(Z322=3,1,0)</formula>
    </cfRule>
    <cfRule type="expression" dxfId="1283" priority="971">
      <formula>IF(Z322=2,1,0)</formula>
    </cfRule>
  </conditionalFormatting>
  <conditionalFormatting sqref="V324">
    <cfRule type="expression" dxfId="1282" priority="966">
      <formula>"wenn(Y99=1;1;0)"</formula>
    </cfRule>
    <cfRule type="expression" dxfId="1281" priority="967">
      <formula>IF(Z324=3,1,0)</formula>
    </cfRule>
    <cfRule type="expression" dxfId="1280" priority="968">
      <formula>IF(Z324=2,1,0)</formula>
    </cfRule>
  </conditionalFormatting>
  <conditionalFormatting sqref="G379:BT380">
    <cfRule type="expression" dxfId="1279" priority="963">
      <formula>IF($D$5=1,1,0)</formula>
    </cfRule>
  </conditionalFormatting>
  <conditionalFormatting sqref="V417">
    <cfRule type="expression" dxfId="1278" priority="960">
      <formula>"wenn(Y99=1;1;0)"</formula>
    </cfRule>
    <cfRule type="expression" dxfId="1277" priority="961">
      <formula>IF(Z417=3,1,0)</formula>
    </cfRule>
    <cfRule type="expression" dxfId="1276" priority="962">
      <formula>IF(Z417=2,1,0)</formula>
    </cfRule>
  </conditionalFormatting>
  <conditionalFormatting sqref="V419">
    <cfRule type="expression" dxfId="1275" priority="957">
      <formula>"wenn(Y99=1;1;0)"</formula>
    </cfRule>
    <cfRule type="expression" dxfId="1274" priority="958">
      <formula>IF(Z419=3,1,0)</formula>
    </cfRule>
    <cfRule type="expression" dxfId="1273" priority="959">
      <formula>IF(Z419=2,1,0)</formula>
    </cfRule>
  </conditionalFormatting>
  <conditionalFormatting sqref="V421">
    <cfRule type="expression" dxfId="1272" priority="954">
      <formula>"wenn(Y99=1;1;0)"</formula>
    </cfRule>
    <cfRule type="expression" dxfId="1271" priority="955">
      <formula>IF(Z421=3,1,0)</formula>
    </cfRule>
    <cfRule type="expression" dxfId="1270" priority="956">
      <formula>IF(Z421=2,1,0)</formula>
    </cfRule>
  </conditionalFormatting>
  <conditionalFormatting sqref="V423">
    <cfRule type="expression" dxfId="1269" priority="951">
      <formula>"wenn(Y99=1;1;0)"</formula>
    </cfRule>
    <cfRule type="expression" dxfId="1268" priority="952">
      <formula>IF(Z423=3,1,0)</formula>
    </cfRule>
    <cfRule type="expression" dxfId="1267" priority="953">
      <formula>IF(Z423=2,1,0)</formula>
    </cfRule>
  </conditionalFormatting>
  <conditionalFormatting sqref="V425">
    <cfRule type="expression" dxfId="1266" priority="948">
      <formula>"wenn(Y99=1;1;0)"</formula>
    </cfRule>
    <cfRule type="expression" dxfId="1265" priority="949">
      <formula>IF(Z425=3,1,0)</formula>
    </cfRule>
    <cfRule type="expression" dxfId="1264" priority="950">
      <formula>IF(Z425=2,1,0)</formula>
    </cfRule>
  </conditionalFormatting>
  <conditionalFormatting sqref="V427">
    <cfRule type="expression" dxfId="1263" priority="945">
      <formula>"wenn(Y99=1;1;0)"</formula>
    </cfRule>
    <cfRule type="expression" dxfId="1262" priority="946">
      <formula>IF(Z427=3,1,0)</formula>
    </cfRule>
    <cfRule type="expression" dxfId="1261" priority="947">
      <formula>IF(Z427=2,1,0)</formula>
    </cfRule>
  </conditionalFormatting>
  <conditionalFormatting sqref="V429">
    <cfRule type="expression" dxfId="1260" priority="942">
      <formula>"wenn(Y99=1;1;0)"</formula>
    </cfRule>
    <cfRule type="expression" dxfId="1259" priority="943">
      <formula>IF(Z429=3,1,0)</formula>
    </cfRule>
    <cfRule type="expression" dxfId="1258" priority="944">
      <formula>IF(Z429=2,1,0)</formula>
    </cfRule>
  </conditionalFormatting>
  <conditionalFormatting sqref="G484:BT485">
    <cfRule type="expression" dxfId="1257" priority="939">
      <formula>IF($D$5=1,1,0)</formula>
    </cfRule>
  </conditionalFormatting>
  <conditionalFormatting sqref="V522">
    <cfRule type="expression" dxfId="1256" priority="936">
      <formula>"wenn(Y99=1;1;0)"</formula>
    </cfRule>
    <cfRule type="expression" dxfId="1255" priority="937">
      <formula>IF(Z522=3,1,0)</formula>
    </cfRule>
    <cfRule type="expression" dxfId="1254" priority="938">
      <formula>IF(Z522=2,1,0)</formula>
    </cfRule>
  </conditionalFormatting>
  <conditionalFormatting sqref="V524">
    <cfRule type="expression" dxfId="1253" priority="933">
      <formula>"wenn(Y99=1;1;0)"</formula>
    </cfRule>
    <cfRule type="expression" dxfId="1252" priority="934">
      <formula>IF(Z524=3,1,0)</formula>
    </cfRule>
    <cfRule type="expression" dxfId="1251" priority="935">
      <formula>IF(Z524=2,1,0)</formula>
    </cfRule>
  </conditionalFormatting>
  <conditionalFormatting sqref="V526">
    <cfRule type="expression" dxfId="1250" priority="930">
      <formula>"wenn(Y99=1;1;0)"</formula>
    </cfRule>
    <cfRule type="expression" dxfId="1249" priority="931">
      <formula>IF(Z526=3,1,0)</formula>
    </cfRule>
    <cfRule type="expression" dxfId="1248" priority="932">
      <formula>IF(Z526=2,1,0)</formula>
    </cfRule>
  </conditionalFormatting>
  <conditionalFormatting sqref="V528">
    <cfRule type="expression" dxfId="1247" priority="927">
      <formula>"wenn(Y99=1;1;0)"</formula>
    </cfRule>
    <cfRule type="expression" dxfId="1246" priority="928">
      <formula>IF(Z528=3,1,0)</formula>
    </cfRule>
    <cfRule type="expression" dxfId="1245" priority="929">
      <formula>IF(Z528=2,1,0)</formula>
    </cfRule>
  </conditionalFormatting>
  <conditionalFormatting sqref="V530">
    <cfRule type="expression" dxfId="1244" priority="924">
      <formula>"wenn(Y99=1;1;0)"</formula>
    </cfRule>
    <cfRule type="expression" dxfId="1243" priority="925">
      <formula>IF(Z530=3,1,0)</formula>
    </cfRule>
    <cfRule type="expression" dxfId="1242" priority="926">
      <formula>IF(Z530=2,1,0)</formula>
    </cfRule>
  </conditionalFormatting>
  <conditionalFormatting sqref="V532">
    <cfRule type="expression" dxfId="1241" priority="921">
      <formula>"wenn(Y99=1;1;0)"</formula>
    </cfRule>
    <cfRule type="expression" dxfId="1240" priority="922">
      <formula>IF(Z532=3,1,0)</formula>
    </cfRule>
    <cfRule type="expression" dxfId="1239" priority="923">
      <formula>IF(Z532=2,1,0)</formula>
    </cfRule>
  </conditionalFormatting>
  <conditionalFormatting sqref="V534">
    <cfRule type="expression" dxfId="1238" priority="918">
      <formula>"wenn(Y99=1;1;0)"</formula>
    </cfRule>
    <cfRule type="expression" dxfId="1237" priority="919">
      <formula>IF(Z534=3,1,0)</formula>
    </cfRule>
    <cfRule type="expression" dxfId="1236" priority="920">
      <formula>IF(Z534=2,1,0)</formula>
    </cfRule>
  </conditionalFormatting>
  <conditionalFormatting sqref="G589:BT590">
    <cfRule type="expression" dxfId="1235" priority="915">
      <formula>IF($D$5=1,1,0)</formula>
    </cfRule>
  </conditionalFormatting>
  <conditionalFormatting sqref="V627">
    <cfRule type="expression" dxfId="1234" priority="912">
      <formula>"wenn(Y99=1;1;0)"</formula>
    </cfRule>
    <cfRule type="expression" dxfId="1233" priority="913">
      <formula>IF(Z627=3,1,0)</formula>
    </cfRule>
    <cfRule type="expression" dxfId="1232" priority="914">
      <formula>IF(Z627=2,1,0)</formula>
    </cfRule>
  </conditionalFormatting>
  <conditionalFormatting sqref="V629">
    <cfRule type="expression" dxfId="1231" priority="909">
      <formula>"wenn(Y99=1;1;0)"</formula>
    </cfRule>
    <cfRule type="expression" dxfId="1230" priority="910">
      <formula>IF(Z629=3,1,0)</formula>
    </cfRule>
    <cfRule type="expression" dxfId="1229" priority="911">
      <formula>IF(Z629=2,1,0)</formula>
    </cfRule>
  </conditionalFormatting>
  <conditionalFormatting sqref="V631">
    <cfRule type="expression" dxfId="1228" priority="906">
      <formula>"wenn(Y99=1;1;0)"</formula>
    </cfRule>
    <cfRule type="expression" dxfId="1227" priority="907">
      <formula>IF(Z631=3,1,0)</formula>
    </cfRule>
    <cfRule type="expression" dxfId="1226" priority="908">
      <formula>IF(Z631=2,1,0)</formula>
    </cfRule>
  </conditionalFormatting>
  <conditionalFormatting sqref="V633">
    <cfRule type="expression" dxfId="1225" priority="903">
      <formula>"wenn(Y99=1;1;0)"</formula>
    </cfRule>
    <cfRule type="expression" dxfId="1224" priority="904">
      <formula>IF(Z633=3,1,0)</formula>
    </cfRule>
    <cfRule type="expression" dxfId="1223" priority="905">
      <formula>IF(Z633=2,1,0)</formula>
    </cfRule>
  </conditionalFormatting>
  <conditionalFormatting sqref="V635">
    <cfRule type="expression" dxfId="1222" priority="900">
      <formula>"wenn(Y99=1;1;0)"</formula>
    </cfRule>
    <cfRule type="expression" dxfId="1221" priority="901">
      <formula>IF(Z635=3,1,0)</formula>
    </cfRule>
    <cfRule type="expression" dxfId="1220" priority="902">
      <formula>IF(Z635=2,1,0)</formula>
    </cfRule>
  </conditionalFormatting>
  <conditionalFormatting sqref="V637">
    <cfRule type="expression" dxfId="1219" priority="897">
      <formula>"wenn(Y99=1;1;0)"</formula>
    </cfRule>
    <cfRule type="expression" dxfId="1218" priority="898">
      <formula>IF(Z637=3,1,0)</formula>
    </cfRule>
    <cfRule type="expression" dxfId="1217" priority="899">
      <formula>IF(Z637=2,1,0)</formula>
    </cfRule>
  </conditionalFormatting>
  <conditionalFormatting sqref="V639">
    <cfRule type="expression" dxfId="1216" priority="894">
      <formula>"wenn(Y99=1;1;0)"</formula>
    </cfRule>
    <cfRule type="expression" dxfId="1215" priority="895">
      <formula>IF(Z639=3,1,0)</formula>
    </cfRule>
    <cfRule type="expression" dxfId="1214" priority="896">
      <formula>IF(Z639=2,1,0)</formula>
    </cfRule>
  </conditionalFormatting>
  <conditionalFormatting sqref="G694:BT695">
    <cfRule type="expression" dxfId="1213" priority="891">
      <formula>IF($D$5=1,1,0)</formula>
    </cfRule>
  </conditionalFormatting>
  <conditionalFormatting sqref="V732">
    <cfRule type="expression" dxfId="1212" priority="888">
      <formula>"wenn(Y99=1;1;0)"</formula>
    </cfRule>
    <cfRule type="expression" dxfId="1211" priority="889">
      <formula>IF(Z732=3,1,0)</formula>
    </cfRule>
    <cfRule type="expression" dxfId="1210" priority="890">
      <formula>IF(Z732=2,1,0)</formula>
    </cfRule>
  </conditionalFormatting>
  <conditionalFormatting sqref="V734">
    <cfRule type="expression" dxfId="1209" priority="885">
      <formula>"wenn(Y99=1;1;0)"</formula>
    </cfRule>
    <cfRule type="expression" dxfId="1208" priority="886">
      <formula>IF(Z734=3,1,0)</formula>
    </cfRule>
    <cfRule type="expression" dxfId="1207" priority="887">
      <formula>IF(Z734=2,1,0)</formula>
    </cfRule>
  </conditionalFormatting>
  <conditionalFormatting sqref="V736">
    <cfRule type="expression" dxfId="1206" priority="882">
      <formula>"wenn(Y99=1;1;0)"</formula>
    </cfRule>
    <cfRule type="expression" dxfId="1205" priority="883">
      <formula>IF(Z736=3,1,0)</formula>
    </cfRule>
    <cfRule type="expression" dxfId="1204" priority="884">
      <formula>IF(Z736=2,1,0)</formula>
    </cfRule>
  </conditionalFormatting>
  <conditionalFormatting sqref="V738">
    <cfRule type="expression" dxfId="1203" priority="879">
      <formula>"wenn(Y99=1;1;0)"</formula>
    </cfRule>
    <cfRule type="expression" dxfId="1202" priority="880">
      <formula>IF(Z738=3,1,0)</formula>
    </cfRule>
    <cfRule type="expression" dxfId="1201" priority="881">
      <formula>IF(Z738=2,1,0)</formula>
    </cfRule>
  </conditionalFormatting>
  <conditionalFormatting sqref="V740">
    <cfRule type="expression" dxfId="1200" priority="876">
      <formula>"wenn(Y99=1;1;0)"</formula>
    </cfRule>
    <cfRule type="expression" dxfId="1199" priority="877">
      <formula>IF(Z740=3,1,0)</formula>
    </cfRule>
    <cfRule type="expression" dxfId="1198" priority="878">
      <formula>IF(Z740=2,1,0)</formula>
    </cfRule>
  </conditionalFormatting>
  <conditionalFormatting sqref="V742">
    <cfRule type="expression" dxfId="1197" priority="873">
      <formula>"wenn(Y99=1;1;0)"</formula>
    </cfRule>
    <cfRule type="expression" dxfId="1196" priority="874">
      <formula>IF(Z742=3,1,0)</formula>
    </cfRule>
    <cfRule type="expression" dxfId="1195" priority="875">
      <formula>IF(Z742=2,1,0)</formula>
    </cfRule>
  </conditionalFormatting>
  <conditionalFormatting sqref="V744">
    <cfRule type="expression" dxfId="1194" priority="870">
      <formula>"wenn(Y99=1;1;0)"</formula>
    </cfRule>
    <cfRule type="expression" dxfId="1193" priority="871">
      <formula>IF(Z744=3,1,0)</formula>
    </cfRule>
    <cfRule type="expression" dxfId="1192" priority="872">
      <formula>IF(Z744=2,1,0)</formula>
    </cfRule>
  </conditionalFormatting>
  <conditionalFormatting sqref="G799:BT800">
    <cfRule type="expression" dxfId="1191" priority="867">
      <formula>IF($D$5=1,1,0)</formula>
    </cfRule>
  </conditionalFormatting>
  <conditionalFormatting sqref="V837">
    <cfRule type="expression" dxfId="1190" priority="864">
      <formula>"wenn(Y99=1;1;0)"</formula>
    </cfRule>
    <cfRule type="expression" dxfId="1189" priority="865">
      <formula>IF(Z837=3,1,0)</formula>
    </cfRule>
    <cfRule type="expression" dxfId="1188" priority="866">
      <formula>IF(Z837=2,1,0)</formula>
    </cfRule>
  </conditionalFormatting>
  <conditionalFormatting sqref="V839">
    <cfRule type="expression" dxfId="1187" priority="861">
      <formula>"wenn(Y99=1;1;0)"</formula>
    </cfRule>
    <cfRule type="expression" dxfId="1186" priority="862">
      <formula>IF(Z839=3,1,0)</formula>
    </cfRule>
    <cfRule type="expression" dxfId="1185" priority="863">
      <formula>IF(Z839=2,1,0)</formula>
    </cfRule>
  </conditionalFormatting>
  <conditionalFormatting sqref="V841">
    <cfRule type="expression" dxfId="1184" priority="858">
      <formula>"wenn(Y99=1;1;0)"</formula>
    </cfRule>
    <cfRule type="expression" dxfId="1183" priority="859">
      <formula>IF(Z841=3,1,0)</formula>
    </cfRule>
    <cfRule type="expression" dxfId="1182" priority="860">
      <formula>IF(Z841=2,1,0)</formula>
    </cfRule>
  </conditionalFormatting>
  <conditionalFormatting sqref="V843">
    <cfRule type="expression" dxfId="1181" priority="855">
      <formula>"wenn(Y99=1;1;0)"</formula>
    </cfRule>
    <cfRule type="expression" dxfId="1180" priority="856">
      <formula>IF(Z843=3,1,0)</formula>
    </cfRule>
    <cfRule type="expression" dxfId="1179" priority="857">
      <formula>IF(Z843=2,1,0)</formula>
    </cfRule>
  </conditionalFormatting>
  <conditionalFormatting sqref="V845">
    <cfRule type="expression" dxfId="1178" priority="852">
      <formula>"wenn(Y99=1;1;0)"</formula>
    </cfRule>
    <cfRule type="expression" dxfId="1177" priority="853">
      <formula>IF(Z845=3,1,0)</formula>
    </cfRule>
    <cfRule type="expression" dxfId="1176" priority="854">
      <formula>IF(Z845=2,1,0)</formula>
    </cfRule>
  </conditionalFormatting>
  <conditionalFormatting sqref="V847">
    <cfRule type="expression" dxfId="1175" priority="849">
      <formula>"wenn(Y99=1;1;0)"</formula>
    </cfRule>
    <cfRule type="expression" dxfId="1174" priority="850">
      <formula>IF(Z847=3,1,0)</formula>
    </cfRule>
    <cfRule type="expression" dxfId="1173" priority="851">
      <formula>IF(Z847=2,1,0)</formula>
    </cfRule>
  </conditionalFormatting>
  <conditionalFormatting sqref="V849">
    <cfRule type="expression" dxfId="1172" priority="846">
      <formula>"wenn(Y99=1;1;0)"</formula>
    </cfRule>
    <cfRule type="expression" dxfId="1171" priority="847">
      <formula>IF(Z849=3,1,0)</formula>
    </cfRule>
    <cfRule type="expression" dxfId="1170" priority="848">
      <formula>IF(Z849=2,1,0)</formula>
    </cfRule>
  </conditionalFormatting>
  <conditionalFormatting sqref="G904:BT905">
    <cfRule type="expression" dxfId="1169" priority="843">
      <formula>IF($D$5=1,1,0)</formula>
    </cfRule>
  </conditionalFormatting>
  <conditionalFormatting sqref="V942">
    <cfRule type="expression" dxfId="1168" priority="840">
      <formula>"wenn(Y99=1;1;0)"</formula>
    </cfRule>
    <cfRule type="expression" dxfId="1167" priority="841">
      <formula>IF(Z942=3,1,0)</formula>
    </cfRule>
    <cfRule type="expression" dxfId="1166" priority="842">
      <formula>IF(Z942=2,1,0)</formula>
    </cfRule>
  </conditionalFormatting>
  <conditionalFormatting sqref="V944">
    <cfRule type="expression" dxfId="1165" priority="837">
      <formula>"wenn(Y99=1;1;0)"</formula>
    </cfRule>
    <cfRule type="expression" dxfId="1164" priority="838">
      <formula>IF(Z944=3,1,0)</formula>
    </cfRule>
    <cfRule type="expression" dxfId="1163" priority="839">
      <formula>IF(Z944=2,1,0)</formula>
    </cfRule>
  </conditionalFormatting>
  <conditionalFormatting sqref="V946">
    <cfRule type="expression" dxfId="1162" priority="834">
      <formula>"wenn(Y99=1;1;0)"</formula>
    </cfRule>
    <cfRule type="expression" dxfId="1161" priority="835">
      <formula>IF(Z946=3,1,0)</formula>
    </cfRule>
    <cfRule type="expression" dxfId="1160" priority="836">
      <formula>IF(Z946=2,1,0)</formula>
    </cfRule>
  </conditionalFormatting>
  <conditionalFormatting sqref="V948">
    <cfRule type="expression" dxfId="1159" priority="831">
      <formula>"wenn(Y99=1;1;0)"</formula>
    </cfRule>
    <cfRule type="expression" dxfId="1158" priority="832">
      <formula>IF(Z948=3,1,0)</formula>
    </cfRule>
    <cfRule type="expression" dxfId="1157" priority="833">
      <formula>IF(Z948=2,1,0)</formula>
    </cfRule>
  </conditionalFormatting>
  <conditionalFormatting sqref="V950">
    <cfRule type="expression" dxfId="1156" priority="828">
      <formula>"wenn(Y99=1;1;0)"</formula>
    </cfRule>
    <cfRule type="expression" dxfId="1155" priority="829">
      <formula>IF(Z950=3,1,0)</formula>
    </cfRule>
    <cfRule type="expression" dxfId="1154" priority="830">
      <formula>IF(Z950=2,1,0)</formula>
    </cfRule>
  </conditionalFormatting>
  <conditionalFormatting sqref="V952">
    <cfRule type="expression" dxfId="1153" priority="825">
      <formula>"wenn(Y99=1;1;0)"</formula>
    </cfRule>
    <cfRule type="expression" dxfId="1152" priority="826">
      <formula>IF(Z952=3,1,0)</formula>
    </cfRule>
    <cfRule type="expression" dxfId="1151" priority="827">
      <formula>IF(Z952=2,1,0)</formula>
    </cfRule>
  </conditionalFormatting>
  <conditionalFormatting sqref="V954">
    <cfRule type="expression" dxfId="1150" priority="822">
      <formula>"wenn(Y99=1;1;0)"</formula>
    </cfRule>
    <cfRule type="expression" dxfId="1149" priority="823">
      <formula>IF(Z954=3,1,0)</formula>
    </cfRule>
    <cfRule type="expression" dxfId="1148" priority="824">
      <formula>IF(Z954=2,1,0)</formula>
    </cfRule>
  </conditionalFormatting>
  <conditionalFormatting sqref="G1009:BT1010">
    <cfRule type="expression" dxfId="1147" priority="819">
      <formula>IF($D$5=1,1,0)</formula>
    </cfRule>
  </conditionalFormatting>
  <conditionalFormatting sqref="V1047">
    <cfRule type="expression" dxfId="1146" priority="816">
      <formula>"wenn(Y99=1;1;0)"</formula>
    </cfRule>
    <cfRule type="expression" dxfId="1145" priority="817">
      <formula>IF(Z1047=3,1,0)</formula>
    </cfRule>
    <cfRule type="expression" dxfId="1144" priority="818">
      <formula>IF(Z1047=2,1,0)</formula>
    </cfRule>
  </conditionalFormatting>
  <conditionalFormatting sqref="V1049">
    <cfRule type="expression" dxfId="1143" priority="813">
      <formula>"wenn(Y99=1;1;0)"</formula>
    </cfRule>
    <cfRule type="expression" dxfId="1142" priority="814">
      <formula>IF(Z1049=3,1,0)</formula>
    </cfRule>
    <cfRule type="expression" dxfId="1141" priority="815">
      <formula>IF(Z1049=2,1,0)</formula>
    </cfRule>
  </conditionalFormatting>
  <conditionalFormatting sqref="V1051">
    <cfRule type="expression" dxfId="1140" priority="810">
      <formula>"wenn(Y99=1;1;0)"</formula>
    </cfRule>
    <cfRule type="expression" dxfId="1139" priority="811">
      <formula>IF(Z1051=3,1,0)</formula>
    </cfRule>
    <cfRule type="expression" dxfId="1138" priority="812">
      <formula>IF(Z1051=2,1,0)</formula>
    </cfRule>
  </conditionalFormatting>
  <conditionalFormatting sqref="V1053">
    <cfRule type="expression" dxfId="1137" priority="807">
      <formula>"wenn(Y99=1;1;0)"</formula>
    </cfRule>
    <cfRule type="expression" dxfId="1136" priority="808">
      <formula>IF(Z1053=3,1,0)</formula>
    </cfRule>
    <cfRule type="expression" dxfId="1135" priority="809">
      <formula>IF(Z1053=2,1,0)</formula>
    </cfRule>
  </conditionalFormatting>
  <conditionalFormatting sqref="V1055">
    <cfRule type="expression" dxfId="1134" priority="804">
      <formula>"wenn(Y99=1;1;0)"</formula>
    </cfRule>
    <cfRule type="expression" dxfId="1133" priority="805">
      <formula>IF(Z1055=3,1,0)</formula>
    </cfRule>
    <cfRule type="expression" dxfId="1132" priority="806">
      <formula>IF(Z1055=2,1,0)</formula>
    </cfRule>
  </conditionalFormatting>
  <conditionalFormatting sqref="V1057">
    <cfRule type="expression" dxfId="1131" priority="801">
      <formula>"wenn(Y99=1;1;0)"</formula>
    </cfRule>
    <cfRule type="expression" dxfId="1130" priority="802">
      <formula>IF(Z1057=3,1,0)</formula>
    </cfRule>
    <cfRule type="expression" dxfId="1129" priority="803">
      <formula>IF(Z1057=2,1,0)</formula>
    </cfRule>
  </conditionalFormatting>
  <conditionalFormatting sqref="V1059">
    <cfRule type="expression" dxfId="1128" priority="798">
      <formula>"wenn(Y99=1;1;0)"</formula>
    </cfRule>
    <cfRule type="expression" dxfId="1127" priority="799">
      <formula>IF(Z1059=3,1,0)</formula>
    </cfRule>
    <cfRule type="expression" dxfId="1126" priority="800">
      <formula>IF(Z1059=2,1,0)</formula>
    </cfRule>
  </conditionalFormatting>
  <conditionalFormatting sqref="G1114:BT1115">
    <cfRule type="expression" dxfId="1125" priority="795">
      <formula>IF($D$5=1,1,0)</formula>
    </cfRule>
  </conditionalFormatting>
  <conditionalFormatting sqref="V1152">
    <cfRule type="expression" dxfId="1124" priority="792">
      <formula>"wenn(Y99=1;1;0)"</formula>
    </cfRule>
    <cfRule type="expression" dxfId="1123" priority="793">
      <formula>IF(Z1152=3,1,0)</formula>
    </cfRule>
    <cfRule type="expression" dxfId="1122" priority="794">
      <formula>IF(Z1152=2,1,0)</formula>
    </cfRule>
  </conditionalFormatting>
  <conditionalFormatting sqref="V1154">
    <cfRule type="expression" dxfId="1121" priority="789">
      <formula>"wenn(Y99=1;1;0)"</formula>
    </cfRule>
    <cfRule type="expression" dxfId="1120" priority="790">
      <formula>IF(Z1154=3,1,0)</formula>
    </cfRule>
    <cfRule type="expression" dxfId="1119" priority="791">
      <formula>IF(Z1154=2,1,0)</formula>
    </cfRule>
  </conditionalFormatting>
  <conditionalFormatting sqref="V1156">
    <cfRule type="expression" dxfId="1118" priority="786">
      <formula>"wenn(Y99=1;1;0)"</formula>
    </cfRule>
    <cfRule type="expression" dxfId="1117" priority="787">
      <formula>IF(Z1156=3,1,0)</formula>
    </cfRule>
    <cfRule type="expression" dxfId="1116" priority="788">
      <formula>IF(Z1156=2,1,0)</formula>
    </cfRule>
  </conditionalFormatting>
  <conditionalFormatting sqref="V1158">
    <cfRule type="expression" dxfId="1115" priority="783">
      <formula>"wenn(Y99=1;1;0)"</formula>
    </cfRule>
    <cfRule type="expression" dxfId="1114" priority="784">
      <formula>IF(Z1158=3,1,0)</formula>
    </cfRule>
    <cfRule type="expression" dxfId="1113" priority="785">
      <formula>IF(Z1158=2,1,0)</formula>
    </cfRule>
  </conditionalFormatting>
  <conditionalFormatting sqref="V1160">
    <cfRule type="expression" dxfId="1112" priority="780">
      <formula>"wenn(Y99=1;1;0)"</formula>
    </cfRule>
    <cfRule type="expression" dxfId="1111" priority="781">
      <formula>IF(Z1160=3,1,0)</formula>
    </cfRule>
    <cfRule type="expression" dxfId="1110" priority="782">
      <formula>IF(Z1160=2,1,0)</formula>
    </cfRule>
  </conditionalFormatting>
  <conditionalFormatting sqref="V1162">
    <cfRule type="expression" dxfId="1109" priority="777">
      <formula>"wenn(Y99=1;1;0)"</formula>
    </cfRule>
    <cfRule type="expression" dxfId="1108" priority="778">
      <formula>IF(Z1162=3,1,0)</formula>
    </cfRule>
    <cfRule type="expression" dxfId="1107" priority="779">
      <formula>IF(Z1162=2,1,0)</formula>
    </cfRule>
  </conditionalFormatting>
  <conditionalFormatting sqref="V1164">
    <cfRule type="expression" dxfId="1106" priority="774">
      <formula>"wenn(Y99=1;1;0)"</formula>
    </cfRule>
    <cfRule type="expression" dxfId="1105" priority="775">
      <formula>IF(Z1164=3,1,0)</formula>
    </cfRule>
    <cfRule type="expression" dxfId="1104" priority="776">
      <formula>IF(Z1164=2,1,0)</formula>
    </cfRule>
  </conditionalFormatting>
  <conditionalFormatting sqref="G1219:BT1220">
    <cfRule type="expression" dxfId="1103" priority="771">
      <formula>IF($D$5=1,1,0)</formula>
    </cfRule>
  </conditionalFormatting>
  <conditionalFormatting sqref="V1257">
    <cfRule type="expression" dxfId="1102" priority="768">
      <formula>"wenn(Y99=1;1;0)"</formula>
    </cfRule>
    <cfRule type="expression" dxfId="1101" priority="769">
      <formula>IF(Z1257=3,1,0)</formula>
    </cfRule>
    <cfRule type="expression" dxfId="1100" priority="770">
      <formula>IF(Z1257=2,1,0)</formula>
    </cfRule>
  </conditionalFormatting>
  <conditionalFormatting sqref="V1259">
    <cfRule type="expression" dxfId="1099" priority="765">
      <formula>"wenn(Y99=1;1;0)"</formula>
    </cfRule>
    <cfRule type="expression" dxfId="1098" priority="766">
      <formula>IF(Z1259=3,1,0)</formula>
    </cfRule>
    <cfRule type="expression" dxfId="1097" priority="767">
      <formula>IF(Z1259=2,1,0)</formula>
    </cfRule>
  </conditionalFormatting>
  <conditionalFormatting sqref="V1261">
    <cfRule type="expression" dxfId="1096" priority="762">
      <formula>"wenn(Y99=1;1;0)"</formula>
    </cfRule>
    <cfRule type="expression" dxfId="1095" priority="763">
      <formula>IF(Z1261=3,1,0)</formula>
    </cfRule>
    <cfRule type="expression" dxfId="1094" priority="764">
      <formula>IF(Z1261=2,1,0)</formula>
    </cfRule>
  </conditionalFormatting>
  <conditionalFormatting sqref="V1263">
    <cfRule type="expression" dxfId="1093" priority="759">
      <formula>"wenn(Y99=1;1;0)"</formula>
    </cfRule>
    <cfRule type="expression" dxfId="1092" priority="760">
      <formula>IF(Z1263=3,1,0)</formula>
    </cfRule>
    <cfRule type="expression" dxfId="1091" priority="761">
      <formula>IF(Z1263=2,1,0)</formula>
    </cfRule>
  </conditionalFormatting>
  <conditionalFormatting sqref="V1265">
    <cfRule type="expression" dxfId="1090" priority="756">
      <formula>"wenn(Y99=1;1;0)"</formula>
    </cfRule>
    <cfRule type="expression" dxfId="1089" priority="757">
      <formula>IF(Z1265=3,1,0)</formula>
    </cfRule>
    <cfRule type="expression" dxfId="1088" priority="758">
      <formula>IF(Z1265=2,1,0)</formula>
    </cfRule>
  </conditionalFormatting>
  <conditionalFormatting sqref="V1267">
    <cfRule type="expression" dxfId="1087" priority="753">
      <formula>"wenn(Y99=1;1;0)"</formula>
    </cfRule>
    <cfRule type="expression" dxfId="1086" priority="754">
      <formula>IF(Z1267=3,1,0)</formula>
    </cfRule>
    <cfRule type="expression" dxfId="1085" priority="755">
      <formula>IF(Z1267=2,1,0)</formula>
    </cfRule>
  </conditionalFormatting>
  <conditionalFormatting sqref="V1269">
    <cfRule type="expression" dxfId="1084" priority="750">
      <formula>"wenn(Y99=1;1;0)"</formula>
    </cfRule>
    <cfRule type="expression" dxfId="1083" priority="751">
      <formula>IF(Z1269=3,1,0)</formula>
    </cfRule>
    <cfRule type="expression" dxfId="1082" priority="752">
      <formula>IF(Z1269=2,1,0)</formula>
    </cfRule>
  </conditionalFormatting>
  <conditionalFormatting sqref="G1324:BT1325">
    <cfRule type="expression" dxfId="1081" priority="747">
      <formula>IF($D$5=1,1,0)</formula>
    </cfRule>
  </conditionalFormatting>
  <conditionalFormatting sqref="V1362">
    <cfRule type="expression" dxfId="1080" priority="744">
      <formula>"wenn(Y99=1;1;0)"</formula>
    </cfRule>
    <cfRule type="expression" dxfId="1079" priority="745">
      <formula>IF(Z1362=3,1,0)</formula>
    </cfRule>
    <cfRule type="expression" dxfId="1078" priority="746">
      <formula>IF(Z1362=2,1,0)</formula>
    </cfRule>
  </conditionalFormatting>
  <conditionalFormatting sqref="V1364">
    <cfRule type="expression" dxfId="1077" priority="741">
      <formula>"wenn(Y99=1;1;0)"</formula>
    </cfRule>
    <cfRule type="expression" dxfId="1076" priority="742">
      <formula>IF(Z1364=3,1,0)</formula>
    </cfRule>
    <cfRule type="expression" dxfId="1075" priority="743">
      <formula>IF(Z1364=2,1,0)</formula>
    </cfRule>
  </conditionalFormatting>
  <conditionalFormatting sqref="V1366">
    <cfRule type="expression" dxfId="1074" priority="738">
      <formula>"wenn(Y99=1;1;0)"</formula>
    </cfRule>
    <cfRule type="expression" dxfId="1073" priority="739">
      <formula>IF(Z1366=3,1,0)</formula>
    </cfRule>
    <cfRule type="expression" dxfId="1072" priority="740">
      <formula>IF(Z1366=2,1,0)</formula>
    </cfRule>
  </conditionalFormatting>
  <conditionalFormatting sqref="V1368">
    <cfRule type="expression" dxfId="1071" priority="735">
      <formula>"wenn(Y99=1;1;0)"</formula>
    </cfRule>
    <cfRule type="expression" dxfId="1070" priority="736">
      <formula>IF(Z1368=3,1,0)</formula>
    </cfRule>
    <cfRule type="expression" dxfId="1069" priority="737">
      <formula>IF(Z1368=2,1,0)</formula>
    </cfRule>
  </conditionalFormatting>
  <conditionalFormatting sqref="V1370">
    <cfRule type="expression" dxfId="1068" priority="732">
      <formula>"wenn(Y99=1;1;0)"</formula>
    </cfRule>
    <cfRule type="expression" dxfId="1067" priority="733">
      <formula>IF(Z1370=3,1,0)</formula>
    </cfRule>
    <cfRule type="expression" dxfId="1066" priority="734">
      <formula>IF(Z1370=2,1,0)</formula>
    </cfRule>
  </conditionalFormatting>
  <conditionalFormatting sqref="V1372">
    <cfRule type="expression" dxfId="1065" priority="729">
      <formula>"wenn(Y99=1;1;0)"</formula>
    </cfRule>
    <cfRule type="expression" dxfId="1064" priority="730">
      <formula>IF(Z1372=3,1,0)</formula>
    </cfRule>
    <cfRule type="expression" dxfId="1063" priority="731">
      <formula>IF(Z1372=2,1,0)</formula>
    </cfRule>
  </conditionalFormatting>
  <conditionalFormatting sqref="V1374">
    <cfRule type="expression" dxfId="1062" priority="726">
      <formula>"wenn(Y99=1;1;0)"</formula>
    </cfRule>
    <cfRule type="expression" dxfId="1061" priority="727">
      <formula>IF(Z1374=3,1,0)</formula>
    </cfRule>
    <cfRule type="expression" dxfId="1060" priority="728">
      <formula>IF(Z1374=2,1,0)</formula>
    </cfRule>
  </conditionalFormatting>
  <conditionalFormatting sqref="G1429:BT1430">
    <cfRule type="expression" dxfId="1059" priority="723">
      <formula>IF($D$5=1,1,0)</formula>
    </cfRule>
  </conditionalFormatting>
  <conditionalFormatting sqref="V1467">
    <cfRule type="expression" dxfId="1058" priority="720">
      <formula>"wenn(Y99=1;1;0)"</formula>
    </cfRule>
    <cfRule type="expression" dxfId="1057" priority="721">
      <formula>IF(Z1467=3,1,0)</formula>
    </cfRule>
    <cfRule type="expression" dxfId="1056" priority="722">
      <formula>IF(Z1467=2,1,0)</formula>
    </cfRule>
  </conditionalFormatting>
  <conditionalFormatting sqref="V1469">
    <cfRule type="expression" dxfId="1055" priority="717">
      <formula>"wenn(Y99=1;1;0)"</formula>
    </cfRule>
    <cfRule type="expression" dxfId="1054" priority="718">
      <formula>IF(Z1469=3,1,0)</formula>
    </cfRule>
    <cfRule type="expression" dxfId="1053" priority="719">
      <formula>IF(Z1469=2,1,0)</formula>
    </cfRule>
  </conditionalFormatting>
  <conditionalFormatting sqref="V1471">
    <cfRule type="expression" dxfId="1052" priority="714">
      <formula>"wenn(Y99=1;1;0)"</formula>
    </cfRule>
    <cfRule type="expression" dxfId="1051" priority="715">
      <formula>IF(Z1471=3,1,0)</formula>
    </cfRule>
    <cfRule type="expression" dxfId="1050" priority="716">
      <formula>IF(Z1471=2,1,0)</formula>
    </cfRule>
  </conditionalFormatting>
  <conditionalFormatting sqref="V1473">
    <cfRule type="expression" dxfId="1049" priority="711">
      <formula>"wenn(Y99=1;1;0)"</formula>
    </cfRule>
    <cfRule type="expression" dxfId="1048" priority="712">
      <formula>IF(Z1473=3,1,0)</formula>
    </cfRule>
    <cfRule type="expression" dxfId="1047" priority="713">
      <formula>IF(Z1473=2,1,0)</formula>
    </cfRule>
  </conditionalFormatting>
  <conditionalFormatting sqref="V1475">
    <cfRule type="expression" dxfId="1046" priority="708">
      <formula>"wenn(Y99=1;1;0)"</formula>
    </cfRule>
    <cfRule type="expression" dxfId="1045" priority="709">
      <formula>IF(Z1475=3,1,0)</formula>
    </cfRule>
    <cfRule type="expression" dxfId="1044" priority="710">
      <formula>IF(Z1475=2,1,0)</formula>
    </cfRule>
  </conditionalFormatting>
  <conditionalFormatting sqref="V1477">
    <cfRule type="expression" dxfId="1043" priority="705">
      <formula>"wenn(Y99=1;1;0)"</formula>
    </cfRule>
    <cfRule type="expression" dxfId="1042" priority="706">
      <formula>IF(Z1477=3,1,0)</formula>
    </cfRule>
    <cfRule type="expression" dxfId="1041" priority="707">
      <formula>IF(Z1477=2,1,0)</formula>
    </cfRule>
  </conditionalFormatting>
  <conditionalFormatting sqref="V1479">
    <cfRule type="expression" dxfId="1040" priority="702">
      <formula>"wenn(Y99=1;1;0)"</formula>
    </cfRule>
    <cfRule type="expression" dxfId="1039" priority="703">
      <formula>IF(Z1479=3,1,0)</formula>
    </cfRule>
    <cfRule type="expression" dxfId="1038" priority="704">
      <formula>IF(Z1479=2,1,0)</formula>
    </cfRule>
  </conditionalFormatting>
  <conditionalFormatting sqref="G1534:BT1535">
    <cfRule type="expression" dxfId="1037" priority="699">
      <formula>IF($D$5=1,1,0)</formula>
    </cfRule>
  </conditionalFormatting>
  <conditionalFormatting sqref="V1572">
    <cfRule type="expression" dxfId="1036" priority="696">
      <formula>"wenn(Y99=1;1;0)"</formula>
    </cfRule>
    <cfRule type="expression" dxfId="1035" priority="697">
      <formula>IF(Z1572=3,1,0)</formula>
    </cfRule>
    <cfRule type="expression" dxfId="1034" priority="698">
      <formula>IF(Z1572=2,1,0)</formula>
    </cfRule>
  </conditionalFormatting>
  <conditionalFormatting sqref="V1574">
    <cfRule type="expression" dxfId="1033" priority="693">
      <formula>"wenn(Y99=1;1;0)"</formula>
    </cfRule>
    <cfRule type="expression" dxfId="1032" priority="694">
      <formula>IF(Z1574=3,1,0)</formula>
    </cfRule>
    <cfRule type="expression" dxfId="1031" priority="695">
      <formula>IF(Z1574=2,1,0)</formula>
    </cfRule>
  </conditionalFormatting>
  <conditionalFormatting sqref="V1576">
    <cfRule type="expression" dxfId="1030" priority="690">
      <formula>"wenn(Y99=1;1;0)"</formula>
    </cfRule>
    <cfRule type="expression" dxfId="1029" priority="691">
      <formula>IF(Z1576=3,1,0)</formula>
    </cfRule>
    <cfRule type="expression" dxfId="1028" priority="692">
      <formula>IF(Z1576=2,1,0)</formula>
    </cfRule>
  </conditionalFormatting>
  <conditionalFormatting sqref="V1578">
    <cfRule type="expression" dxfId="1027" priority="687">
      <formula>"wenn(Y99=1;1;0)"</formula>
    </cfRule>
    <cfRule type="expression" dxfId="1026" priority="688">
      <formula>IF(Z1578=3,1,0)</formula>
    </cfRule>
    <cfRule type="expression" dxfId="1025" priority="689">
      <formula>IF(Z1578=2,1,0)</formula>
    </cfRule>
  </conditionalFormatting>
  <conditionalFormatting sqref="V1580">
    <cfRule type="expression" dxfId="1024" priority="684">
      <formula>"wenn(Y99=1;1;0)"</formula>
    </cfRule>
    <cfRule type="expression" dxfId="1023" priority="685">
      <formula>IF(Z1580=3,1,0)</formula>
    </cfRule>
    <cfRule type="expression" dxfId="1022" priority="686">
      <formula>IF(Z1580=2,1,0)</formula>
    </cfRule>
  </conditionalFormatting>
  <conditionalFormatting sqref="V1582">
    <cfRule type="expression" dxfId="1021" priority="681">
      <formula>"wenn(Y99=1;1;0)"</formula>
    </cfRule>
    <cfRule type="expression" dxfId="1020" priority="682">
      <formula>IF(Z1582=3,1,0)</formula>
    </cfRule>
    <cfRule type="expression" dxfId="1019" priority="683">
      <formula>IF(Z1582=2,1,0)</formula>
    </cfRule>
  </conditionalFormatting>
  <conditionalFormatting sqref="V1584">
    <cfRule type="expression" dxfId="1018" priority="678">
      <formula>"wenn(Y99=1;1;0)"</formula>
    </cfRule>
    <cfRule type="expression" dxfId="1017" priority="679">
      <formula>IF(Z1584=3,1,0)</formula>
    </cfRule>
    <cfRule type="expression" dxfId="1016" priority="680">
      <formula>IF(Z1584=2,1,0)</formula>
    </cfRule>
  </conditionalFormatting>
  <conditionalFormatting sqref="G1639:BT1640">
    <cfRule type="expression" dxfId="1015" priority="675">
      <formula>IF($D$5=1,1,0)</formula>
    </cfRule>
  </conditionalFormatting>
  <conditionalFormatting sqref="V1677">
    <cfRule type="expression" dxfId="1014" priority="672">
      <formula>"wenn(Y99=1;1;0)"</formula>
    </cfRule>
    <cfRule type="expression" dxfId="1013" priority="673">
      <formula>IF(Z1677=3,1,0)</formula>
    </cfRule>
    <cfRule type="expression" dxfId="1012" priority="674">
      <formula>IF(Z1677=2,1,0)</formula>
    </cfRule>
  </conditionalFormatting>
  <conditionalFormatting sqref="V1679">
    <cfRule type="expression" dxfId="1011" priority="669">
      <formula>"wenn(Y99=1;1;0)"</formula>
    </cfRule>
    <cfRule type="expression" dxfId="1010" priority="670">
      <formula>IF(Z1679=3,1,0)</formula>
    </cfRule>
    <cfRule type="expression" dxfId="1009" priority="671">
      <formula>IF(Z1679=2,1,0)</formula>
    </cfRule>
  </conditionalFormatting>
  <conditionalFormatting sqref="V1681">
    <cfRule type="expression" dxfId="1008" priority="666">
      <formula>"wenn(Y99=1;1;0)"</formula>
    </cfRule>
    <cfRule type="expression" dxfId="1007" priority="667">
      <formula>IF(Z1681=3,1,0)</formula>
    </cfRule>
    <cfRule type="expression" dxfId="1006" priority="668">
      <formula>IF(Z1681=2,1,0)</formula>
    </cfRule>
  </conditionalFormatting>
  <conditionalFormatting sqref="V1683">
    <cfRule type="expression" dxfId="1005" priority="663">
      <formula>"wenn(Y99=1;1;0)"</formula>
    </cfRule>
    <cfRule type="expression" dxfId="1004" priority="664">
      <formula>IF(Z1683=3,1,0)</formula>
    </cfRule>
    <cfRule type="expression" dxfId="1003" priority="665">
      <formula>IF(Z1683=2,1,0)</formula>
    </cfRule>
  </conditionalFormatting>
  <conditionalFormatting sqref="V1685">
    <cfRule type="expression" dxfId="1002" priority="660">
      <formula>"wenn(Y99=1;1;0)"</formula>
    </cfRule>
    <cfRule type="expression" dxfId="1001" priority="661">
      <formula>IF(Z1685=3,1,0)</formula>
    </cfRule>
    <cfRule type="expression" dxfId="1000" priority="662">
      <formula>IF(Z1685=2,1,0)</formula>
    </cfRule>
  </conditionalFormatting>
  <conditionalFormatting sqref="V1687">
    <cfRule type="expression" dxfId="999" priority="657">
      <formula>"wenn(Y99=1;1;0)"</formula>
    </cfRule>
    <cfRule type="expression" dxfId="998" priority="658">
      <formula>IF(Z1687=3,1,0)</formula>
    </cfRule>
    <cfRule type="expression" dxfId="997" priority="659">
      <formula>IF(Z1687=2,1,0)</formula>
    </cfRule>
  </conditionalFormatting>
  <conditionalFormatting sqref="V1689">
    <cfRule type="expression" dxfId="996" priority="654">
      <formula>"wenn(Y99=1;1;0)"</formula>
    </cfRule>
    <cfRule type="expression" dxfId="995" priority="655">
      <formula>IF(Z1689=3,1,0)</formula>
    </cfRule>
    <cfRule type="expression" dxfId="994" priority="656">
      <formula>IF(Z1689=2,1,0)</formula>
    </cfRule>
  </conditionalFormatting>
  <conditionalFormatting sqref="G1744:BT1745">
    <cfRule type="expression" dxfId="993" priority="651">
      <formula>IF($D$5=1,1,0)</formula>
    </cfRule>
  </conditionalFormatting>
  <conditionalFormatting sqref="V1782">
    <cfRule type="expression" dxfId="992" priority="648">
      <formula>"wenn(Y99=1;1;0)"</formula>
    </cfRule>
    <cfRule type="expression" dxfId="991" priority="649">
      <formula>IF(Z1782=3,1,0)</formula>
    </cfRule>
    <cfRule type="expression" dxfId="990" priority="650">
      <formula>IF(Z1782=2,1,0)</formula>
    </cfRule>
  </conditionalFormatting>
  <conditionalFormatting sqref="V1784">
    <cfRule type="expression" dxfId="989" priority="645">
      <formula>"wenn(Y99=1;1;0)"</formula>
    </cfRule>
    <cfRule type="expression" dxfId="988" priority="646">
      <formula>IF(Z1784=3,1,0)</formula>
    </cfRule>
    <cfRule type="expression" dxfId="987" priority="647">
      <formula>IF(Z1784=2,1,0)</formula>
    </cfRule>
  </conditionalFormatting>
  <conditionalFormatting sqref="V1786">
    <cfRule type="expression" dxfId="986" priority="642">
      <formula>"wenn(Y99=1;1;0)"</formula>
    </cfRule>
    <cfRule type="expression" dxfId="985" priority="643">
      <formula>IF(Z1786=3,1,0)</formula>
    </cfRule>
    <cfRule type="expression" dxfId="984" priority="644">
      <formula>IF(Z1786=2,1,0)</formula>
    </cfRule>
  </conditionalFormatting>
  <conditionalFormatting sqref="V1788">
    <cfRule type="expression" dxfId="983" priority="639">
      <formula>"wenn(Y99=1;1;0)"</formula>
    </cfRule>
    <cfRule type="expression" dxfId="982" priority="640">
      <formula>IF(Z1788=3,1,0)</formula>
    </cfRule>
    <cfRule type="expression" dxfId="981" priority="641">
      <formula>IF(Z1788=2,1,0)</formula>
    </cfRule>
  </conditionalFormatting>
  <conditionalFormatting sqref="V1790">
    <cfRule type="expression" dxfId="980" priority="636">
      <formula>"wenn(Y99=1;1;0)"</formula>
    </cfRule>
    <cfRule type="expression" dxfId="979" priority="637">
      <formula>IF(Z1790=3,1,0)</formula>
    </cfRule>
    <cfRule type="expression" dxfId="978" priority="638">
      <formula>IF(Z1790=2,1,0)</formula>
    </cfRule>
  </conditionalFormatting>
  <conditionalFormatting sqref="V1792">
    <cfRule type="expression" dxfId="977" priority="633">
      <formula>"wenn(Y99=1;1;0)"</formula>
    </cfRule>
    <cfRule type="expression" dxfId="976" priority="634">
      <formula>IF(Z1792=3,1,0)</formula>
    </cfRule>
    <cfRule type="expression" dxfId="975" priority="635">
      <formula>IF(Z1792=2,1,0)</formula>
    </cfRule>
  </conditionalFormatting>
  <conditionalFormatting sqref="V1794">
    <cfRule type="expression" dxfId="974" priority="630">
      <formula>"wenn(Y99=1;1;0)"</formula>
    </cfRule>
    <cfRule type="expression" dxfId="973" priority="631">
      <formula>IF(Z1794=3,1,0)</formula>
    </cfRule>
    <cfRule type="expression" dxfId="972" priority="632">
      <formula>IF(Z1794=2,1,0)</formula>
    </cfRule>
  </conditionalFormatting>
  <conditionalFormatting sqref="G1849:BT1850">
    <cfRule type="expression" dxfId="971" priority="627">
      <formula>IF($D$5=1,1,0)</formula>
    </cfRule>
  </conditionalFormatting>
  <conditionalFormatting sqref="V1887">
    <cfRule type="expression" dxfId="970" priority="624">
      <formula>"wenn(Y99=1;1;0)"</formula>
    </cfRule>
    <cfRule type="expression" dxfId="969" priority="625">
      <formula>IF(Z1887=3,1,0)</formula>
    </cfRule>
    <cfRule type="expression" dxfId="968" priority="626">
      <formula>IF(Z1887=2,1,0)</formula>
    </cfRule>
  </conditionalFormatting>
  <conditionalFormatting sqref="V1889">
    <cfRule type="expression" dxfId="967" priority="621">
      <formula>"wenn(Y99=1;1;0)"</formula>
    </cfRule>
    <cfRule type="expression" dxfId="966" priority="622">
      <formula>IF(Z1889=3,1,0)</formula>
    </cfRule>
    <cfRule type="expression" dxfId="965" priority="623">
      <formula>IF(Z1889=2,1,0)</formula>
    </cfRule>
  </conditionalFormatting>
  <conditionalFormatting sqref="V1891">
    <cfRule type="expression" dxfId="964" priority="618">
      <formula>"wenn(Y99=1;1;0)"</formula>
    </cfRule>
    <cfRule type="expression" dxfId="963" priority="619">
      <formula>IF(Z1891=3,1,0)</formula>
    </cfRule>
    <cfRule type="expression" dxfId="962" priority="620">
      <formula>IF(Z1891=2,1,0)</formula>
    </cfRule>
  </conditionalFormatting>
  <conditionalFormatting sqref="V1893">
    <cfRule type="expression" dxfId="961" priority="615">
      <formula>"wenn(Y99=1;1;0)"</formula>
    </cfRule>
    <cfRule type="expression" dxfId="960" priority="616">
      <formula>IF(Z1893=3,1,0)</formula>
    </cfRule>
    <cfRule type="expression" dxfId="959" priority="617">
      <formula>IF(Z1893=2,1,0)</formula>
    </cfRule>
  </conditionalFormatting>
  <conditionalFormatting sqref="V1895">
    <cfRule type="expression" dxfId="958" priority="612">
      <formula>"wenn(Y99=1;1;0)"</formula>
    </cfRule>
    <cfRule type="expression" dxfId="957" priority="613">
      <formula>IF(Z1895=3,1,0)</formula>
    </cfRule>
    <cfRule type="expression" dxfId="956" priority="614">
      <formula>IF(Z1895=2,1,0)</formula>
    </cfRule>
  </conditionalFormatting>
  <conditionalFormatting sqref="V1897">
    <cfRule type="expression" dxfId="955" priority="609">
      <formula>"wenn(Y99=1;1;0)"</formula>
    </cfRule>
    <cfRule type="expression" dxfId="954" priority="610">
      <formula>IF(Z1897=3,1,0)</formula>
    </cfRule>
    <cfRule type="expression" dxfId="953" priority="611">
      <formula>IF(Z1897=2,1,0)</formula>
    </cfRule>
  </conditionalFormatting>
  <conditionalFormatting sqref="V1899">
    <cfRule type="expression" dxfId="952" priority="606">
      <formula>"wenn(Y99=1;1;0)"</formula>
    </cfRule>
    <cfRule type="expression" dxfId="951" priority="607">
      <formula>IF(Z1899=3,1,0)</formula>
    </cfRule>
    <cfRule type="expression" dxfId="950" priority="608">
      <formula>IF(Z1899=2,1,0)</formula>
    </cfRule>
  </conditionalFormatting>
  <conditionalFormatting sqref="G1954:BT1955">
    <cfRule type="expression" dxfId="949" priority="603">
      <formula>IF($D$5=1,1,0)</formula>
    </cfRule>
  </conditionalFormatting>
  <conditionalFormatting sqref="V1992">
    <cfRule type="expression" dxfId="948" priority="600">
      <formula>"wenn(Y99=1;1;0)"</formula>
    </cfRule>
    <cfRule type="expression" dxfId="947" priority="601">
      <formula>IF(Z1992=3,1,0)</formula>
    </cfRule>
    <cfRule type="expression" dxfId="946" priority="602">
      <formula>IF(Z1992=2,1,0)</formula>
    </cfRule>
  </conditionalFormatting>
  <conditionalFormatting sqref="V1994">
    <cfRule type="expression" dxfId="945" priority="597">
      <formula>"wenn(Y99=1;1;0)"</formula>
    </cfRule>
    <cfRule type="expression" dxfId="944" priority="598">
      <formula>IF(Z1994=3,1,0)</formula>
    </cfRule>
    <cfRule type="expression" dxfId="943" priority="599">
      <formula>IF(Z1994=2,1,0)</formula>
    </cfRule>
  </conditionalFormatting>
  <conditionalFormatting sqref="V1996">
    <cfRule type="expression" dxfId="942" priority="594">
      <formula>"wenn(Y99=1;1;0)"</formula>
    </cfRule>
    <cfRule type="expression" dxfId="941" priority="595">
      <formula>IF(Z1996=3,1,0)</formula>
    </cfRule>
    <cfRule type="expression" dxfId="940" priority="596">
      <formula>IF(Z1996=2,1,0)</formula>
    </cfRule>
  </conditionalFormatting>
  <conditionalFormatting sqref="V1998">
    <cfRule type="expression" dxfId="939" priority="591">
      <formula>"wenn(Y99=1;1;0)"</formula>
    </cfRule>
    <cfRule type="expression" dxfId="938" priority="592">
      <formula>IF(Z1998=3,1,0)</formula>
    </cfRule>
    <cfRule type="expression" dxfId="937" priority="593">
      <formula>IF(Z1998=2,1,0)</formula>
    </cfRule>
  </conditionalFormatting>
  <conditionalFormatting sqref="V2000">
    <cfRule type="expression" dxfId="936" priority="588">
      <formula>"wenn(Y99=1;1;0)"</formula>
    </cfRule>
    <cfRule type="expression" dxfId="935" priority="589">
      <formula>IF(Z2000=3,1,0)</formula>
    </cfRule>
    <cfRule type="expression" dxfId="934" priority="590">
      <formula>IF(Z2000=2,1,0)</formula>
    </cfRule>
  </conditionalFormatting>
  <conditionalFormatting sqref="V2002">
    <cfRule type="expression" dxfId="933" priority="585">
      <formula>"wenn(Y99=1;1;0)"</formula>
    </cfRule>
    <cfRule type="expression" dxfId="932" priority="586">
      <formula>IF(Z2002=3,1,0)</formula>
    </cfRule>
    <cfRule type="expression" dxfId="931" priority="587">
      <formula>IF(Z2002=2,1,0)</formula>
    </cfRule>
  </conditionalFormatting>
  <conditionalFormatting sqref="V2004">
    <cfRule type="expression" dxfId="930" priority="582">
      <formula>"wenn(Y99=1;1;0)"</formula>
    </cfRule>
    <cfRule type="expression" dxfId="929" priority="583">
      <formula>IF(Z2004=3,1,0)</formula>
    </cfRule>
    <cfRule type="expression" dxfId="928" priority="584">
      <formula>IF(Z2004=2,1,0)</formula>
    </cfRule>
  </conditionalFormatting>
  <conditionalFormatting sqref="G2059:BT2060">
    <cfRule type="expression" dxfId="927" priority="579">
      <formula>IF($D$5=1,1,0)</formula>
    </cfRule>
  </conditionalFormatting>
  <conditionalFormatting sqref="V2097">
    <cfRule type="expression" dxfId="926" priority="576">
      <formula>"wenn(Y99=1;1;0)"</formula>
    </cfRule>
    <cfRule type="expression" dxfId="925" priority="577">
      <formula>IF(Z2097=3,1,0)</formula>
    </cfRule>
    <cfRule type="expression" dxfId="924" priority="578">
      <formula>IF(Z2097=2,1,0)</formula>
    </cfRule>
  </conditionalFormatting>
  <conditionalFormatting sqref="V2099">
    <cfRule type="expression" dxfId="923" priority="573">
      <formula>"wenn(Y99=1;1;0)"</formula>
    </cfRule>
    <cfRule type="expression" dxfId="922" priority="574">
      <formula>IF(Z2099=3,1,0)</formula>
    </cfRule>
    <cfRule type="expression" dxfId="921" priority="575">
      <formula>IF(Z2099=2,1,0)</formula>
    </cfRule>
  </conditionalFormatting>
  <conditionalFormatting sqref="V2101">
    <cfRule type="expression" dxfId="920" priority="570">
      <formula>"wenn(Y99=1;1;0)"</formula>
    </cfRule>
    <cfRule type="expression" dxfId="919" priority="571">
      <formula>IF(Z2101=3,1,0)</formula>
    </cfRule>
    <cfRule type="expression" dxfId="918" priority="572">
      <formula>IF(Z2101=2,1,0)</formula>
    </cfRule>
  </conditionalFormatting>
  <conditionalFormatting sqref="V2103">
    <cfRule type="expression" dxfId="917" priority="567">
      <formula>"wenn(Y99=1;1;0)"</formula>
    </cfRule>
    <cfRule type="expression" dxfId="916" priority="568">
      <formula>IF(Z2103=3,1,0)</formula>
    </cfRule>
    <cfRule type="expression" dxfId="915" priority="569">
      <formula>IF(Z2103=2,1,0)</formula>
    </cfRule>
  </conditionalFormatting>
  <conditionalFormatting sqref="V2105">
    <cfRule type="expression" dxfId="914" priority="564">
      <formula>"wenn(Y99=1;1;0)"</formula>
    </cfRule>
    <cfRule type="expression" dxfId="913" priority="565">
      <formula>IF(Z2105=3,1,0)</formula>
    </cfRule>
    <cfRule type="expression" dxfId="912" priority="566">
      <formula>IF(Z2105=2,1,0)</formula>
    </cfRule>
  </conditionalFormatting>
  <conditionalFormatting sqref="V2107">
    <cfRule type="expression" dxfId="911" priority="561">
      <formula>"wenn(Y99=1;1;0)"</formula>
    </cfRule>
    <cfRule type="expression" dxfId="910" priority="562">
      <formula>IF(Z2107=3,1,0)</formula>
    </cfRule>
    <cfRule type="expression" dxfId="909" priority="563">
      <formula>IF(Z2107=2,1,0)</formula>
    </cfRule>
  </conditionalFormatting>
  <conditionalFormatting sqref="V2109">
    <cfRule type="expression" dxfId="908" priority="558">
      <formula>"wenn(Y99=1;1;0)"</formula>
    </cfRule>
    <cfRule type="expression" dxfId="907" priority="559">
      <formula>IF(Z2109=3,1,0)</formula>
    </cfRule>
    <cfRule type="expression" dxfId="906" priority="560">
      <formula>IF(Z2109=2,1,0)</formula>
    </cfRule>
  </conditionalFormatting>
  <conditionalFormatting sqref="G2164:BT2165">
    <cfRule type="expression" dxfId="905" priority="555">
      <formula>IF($D$5=1,1,0)</formula>
    </cfRule>
  </conditionalFormatting>
  <conditionalFormatting sqref="V2202">
    <cfRule type="expression" dxfId="904" priority="552">
      <formula>"wenn(Y99=1;1;0)"</formula>
    </cfRule>
    <cfRule type="expression" dxfId="903" priority="553">
      <formula>IF(Z2202=3,1,0)</formula>
    </cfRule>
    <cfRule type="expression" dxfId="902" priority="554">
      <formula>IF(Z2202=2,1,0)</formula>
    </cfRule>
  </conditionalFormatting>
  <conditionalFormatting sqref="V2204">
    <cfRule type="expression" dxfId="901" priority="549">
      <formula>"wenn(Y99=1;1;0)"</formula>
    </cfRule>
    <cfRule type="expression" dxfId="900" priority="550">
      <formula>IF(Z2204=3,1,0)</formula>
    </cfRule>
    <cfRule type="expression" dxfId="899" priority="551">
      <formula>IF(Z2204=2,1,0)</formula>
    </cfRule>
  </conditionalFormatting>
  <conditionalFormatting sqref="V2206">
    <cfRule type="expression" dxfId="898" priority="546">
      <formula>"wenn(Y99=1;1;0)"</formula>
    </cfRule>
    <cfRule type="expression" dxfId="897" priority="547">
      <formula>IF(Z2206=3,1,0)</formula>
    </cfRule>
    <cfRule type="expression" dxfId="896" priority="548">
      <formula>IF(Z2206=2,1,0)</formula>
    </cfRule>
  </conditionalFormatting>
  <conditionalFormatting sqref="V2208">
    <cfRule type="expression" dxfId="895" priority="543">
      <formula>"wenn(Y99=1;1;0)"</formula>
    </cfRule>
    <cfRule type="expression" dxfId="894" priority="544">
      <formula>IF(Z2208=3,1,0)</formula>
    </cfRule>
    <cfRule type="expression" dxfId="893" priority="545">
      <formula>IF(Z2208=2,1,0)</formula>
    </cfRule>
  </conditionalFormatting>
  <conditionalFormatting sqref="V2210">
    <cfRule type="expression" dxfId="892" priority="540">
      <formula>"wenn(Y99=1;1;0)"</formula>
    </cfRule>
    <cfRule type="expression" dxfId="891" priority="541">
      <formula>IF(Z2210=3,1,0)</formula>
    </cfRule>
    <cfRule type="expression" dxfId="890" priority="542">
      <formula>IF(Z2210=2,1,0)</formula>
    </cfRule>
  </conditionalFormatting>
  <conditionalFormatting sqref="V2212">
    <cfRule type="expression" dxfId="889" priority="537">
      <formula>"wenn(Y99=1;1;0)"</formula>
    </cfRule>
    <cfRule type="expression" dxfId="888" priority="538">
      <formula>IF(Z2212=3,1,0)</formula>
    </cfRule>
    <cfRule type="expression" dxfId="887" priority="539">
      <formula>IF(Z2212=2,1,0)</formula>
    </cfRule>
  </conditionalFormatting>
  <conditionalFormatting sqref="V2214">
    <cfRule type="expression" dxfId="886" priority="534">
      <formula>"wenn(Y99=1;1;0)"</formula>
    </cfRule>
    <cfRule type="expression" dxfId="885" priority="535">
      <formula>IF(Z2214=3,1,0)</formula>
    </cfRule>
    <cfRule type="expression" dxfId="884" priority="536">
      <formula>IF(Z2214=2,1,0)</formula>
    </cfRule>
  </conditionalFormatting>
  <conditionalFormatting sqref="G2269:BT2270">
    <cfRule type="expression" dxfId="883" priority="531">
      <formula>IF($D$5=1,1,0)</formula>
    </cfRule>
  </conditionalFormatting>
  <conditionalFormatting sqref="V2307">
    <cfRule type="expression" dxfId="882" priority="528">
      <formula>"wenn(Y99=1;1;0)"</formula>
    </cfRule>
    <cfRule type="expression" dxfId="881" priority="529">
      <formula>IF(Z2307=3,1,0)</formula>
    </cfRule>
    <cfRule type="expression" dxfId="880" priority="530">
      <formula>IF(Z2307=2,1,0)</formula>
    </cfRule>
  </conditionalFormatting>
  <conditionalFormatting sqref="V2309">
    <cfRule type="expression" dxfId="879" priority="525">
      <formula>"wenn(Y99=1;1;0)"</formula>
    </cfRule>
    <cfRule type="expression" dxfId="878" priority="526">
      <formula>IF(Z2309=3,1,0)</formula>
    </cfRule>
    <cfRule type="expression" dxfId="877" priority="527">
      <formula>IF(Z2309=2,1,0)</formula>
    </cfRule>
  </conditionalFormatting>
  <conditionalFormatting sqref="V2311">
    <cfRule type="expression" dxfId="876" priority="522">
      <formula>"wenn(Y99=1;1;0)"</formula>
    </cfRule>
    <cfRule type="expression" dxfId="875" priority="523">
      <formula>IF(Z2311=3,1,0)</formula>
    </cfRule>
    <cfRule type="expression" dxfId="874" priority="524">
      <formula>IF(Z2311=2,1,0)</formula>
    </cfRule>
  </conditionalFormatting>
  <conditionalFormatting sqref="V2313">
    <cfRule type="expression" dxfId="873" priority="519">
      <formula>"wenn(Y99=1;1;0)"</formula>
    </cfRule>
    <cfRule type="expression" dxfId="872" priority="520">
      <formula>IF(Z2313=3,1,0)</formula>
    </cfRule>
    <cfRule type="expression" dxfId="871" priority="521">
      <formula>IF(Z2313=2,1,0)</formula>
    </cfRule>
  </conditionalFormatting>
  <conditionalFormatting sqref="V2315">
    <cfRule type="expression" dxfId="870" priority="516">
      <formula>"wenn(Y99=1;1;0)"</formula>
    </cfRule>
    <cfRule type="expression" dxfId="869" priority="517">
      <formula>IF(Z2315=3,1,0)</formula>
    </cfRule>
    <cfRule type="expression" dxfId="868" priority="518">
      <formula>IF(Z2315=2,1,0)</formula>
    </cfRule>
  </conditionalFormatting>
  <conditionalFormatting sqref="V2317">
    <cfRule type="expression" dxfId="867" priority="513">
      <formula>"wenn(Y99=1;1;0)"</formula>
    </cfRule>
    <cfRule type="expression" dxfId="866" priority="514">
      <formula>IF(Z2317=3,1,0)</formula>
    </cfRule>
    <cfRule type="expression" dxfId="865" priority="515">
      <formula>IF(Z2317=2,1,0)</formula>
    </cfRule>
  </conditionalFormatting>
  <conditionalFormatting sqref="V2319">
    <cfRule type="expression" dxfId="864" priority="510">
      <formula>"wenn(Y99=1;1;0)"</formula>
    </cfRule>
    <cfRule type="expression" dxfId="863" priority="511">
      <formula>IF(Z2319=3,1,0)</formula>
    </cfRule>
    <cfRule type="expression" dxfId="862" priority="512">
      <formula>IF(Z2319=2,1,0)</formula>
    </cfRule>
  </conditionalFormatting>
  <conditionalFormatting sqref="G2374:BT2375">
    <cfRule type="expression" dxfId="861" priority="507">
      <formula>IF($D$5=1,1,0)</formula>
    </cfRule>
  </conditionalFormatting>
  <conditionalFormatting sqref="V2412">
    <cfRule type="expression" dxfId="860" priority="504">
      <formula>"wenn(Y99=1;1;0)"</formula>
    </cfRule>
    <cfRule type="expression" dxfId="859" priority="505">
      <formula>IF(Z2412=3,1,0)</formula>
    </cfRule>
    <cfRule type="expression" dxfId="858" priority="506">
      <formula>IF(Z2412=2,1,0)</formula>
    </cfRule>
  </conditionalFormatting>
  <conditionalFormatting sqref="V2414">
    <cfRule type="expression" dxfId="857" priority="501">
      <formula>"wenn(Y99=1;1;0)"</formula>
    </cfRule>
    <cfRule type="expression" dxfId="856" priority="502">
      <formula>IF(Z2414=3,1,0)</formula>
    </cfRule>
    <cfRule type="expression" dxfId="855" priority="503">
      <formula>IF(Z2414=2,1,0)</formula>
    </cfRule>
  </conditionalFormatting>
  <conditionalFormatting sqref="V2416">
    <cfRule type="expression" dxfId="854" priority="498">
      <formula>"wenn(Y99=1;1;0)"</formula>
    </cfRule>
    <cfRule type="expression" dxfId="853" priority="499">
      <formula>IF(Z2416=3,1,0)</formula>
    </cfRule>
    <cfRule type="expression" dxfId="852" priority="500">
      <formula>IF(Z2416=2,1,0)</formula>
    </cfRule>
  </conditionalFormatting>
  <conditionalFormatting sqref="V2418">
    <cfRule type="expression" dxfId="851" priority="495">
      <formula>"wenn(Y99=1;1;0)"</formula>
    </cfRule>
    <cfRule type="expression" dxfId="850" priority="496">
      <formula>IF(Z2418=3,1,0)</formula>
    </cfRule>
    <cfRule type="expression" dxfId="849" priority="497">
      <formula>IF(Z2418=2,1,0)</formula>
    </cfRule>
  </conditionalFormatting>
  <conditionalFormatting sqref="V2420">
    <cfRule type="expression" dxfId="848" priority="492">
      <formula>"wenn(Y99=1;1;0)"</formula>
    </cfRule>
    <cfRule type="expression" dxfId="847" priority="493">
      <formula>IF(Z2420=3,1,0)</formula>
    </cfRule>
    <cfRule type="expression" dxfId="846" priority="494">
      <formula>IF(Z2420=2,1,0)</formula>
    </cfRule>
  </conditionalFormatting>
  <conditionalFormatting sqref="V2422">
    <cfRule type="expression" dxfId="845" priority="489">
      <formula>"wenn(Y99=1;1;0)"</formula>
    </cfRule>
    <cfRule type="expression" dxfId="844" priority="490">
      <formula>IF(Z2422=3,1,0)</formula>
    </cfRule>
    <cfRule type="expression" dxfId="843" priority="491">
      <formula>IF(Z2422=2,1,0)</formula>
    </cfRule>
  </conditionalFormatting>
  <conditionalFormatting sqref="V2424">
    <cfRule type="expression" dxfId="842" priority="486">
      <formula>"wenn(Y99=1;1;0)"</formula>
    </cfRule>
    <cfRule type="expression" dxfId="841" priority="487">
      <formula>IF(Z2424=3,1,0)</formula>
    </cfRule>
    <cfRule type="expression" dxfId="840" priority="488">
      <formula>IF(Z2424=2,1,0)</formula>
    </cfRule>
  </conditionalFormatting>
  <conditionalFormatting sqref="G2479:BT2480">
    <cfRule type="expression" dxfId="839" priority="483">
      <formula>IF($D$5=1,1,0)</formula>
    </cfRule>
  </conditionalFormatting>
  <conditionalFormatting sqref="V2517">
    <cfRule type="expression" dxfId="838" priority="480">
      <formula>"wenn(Y99=1;1;0)"</formula>
    </cfRule>
    <cfRule type="expression" dxfId="837" priority="481">
      <formula>IF(Z2517=3,1,0)</formula>
    </cfRule>
    <cfRule type="expression" dxfId="836" priority="482">
      <formula>IF(Z2517=2,1,0)</formula>
    </cfRule>
  </conditionalFormatting>
  <conditionalFormatting sqref="V2519">
    <cfRule type="expression" dxfId="835" priority="477">
      <formula>"wenn(Y99=1;1;0)"</formula>
    </cfRule>
    <cfRule type="expression" dxfId="834" priority="478">
      <formula>IF(Z2519=3,1,0)</formula>
    </cfRule>
    <cfRule type="expression" dxfId="833" priority="479">
      <formula>IF(Z2519=2,1,0)</formula>
    </cfRule>
  </conditionalFormatting>
  <conditionalFormatting sqref="V2521">
    <cfRule type="expression" dxfId="832" priority="474">
      <formula>"wenn(Y99=1;1;0)"</formula>
    </cfRule>
    <cfRule type="expression" dxfId="831" priority="475">
      <formula>IF(Z2521=3,1,0)</formula>
    </cfRule>
    <cfRule type="expression" dxfId="830" priority="476">
      <formula>IF(Z2521=2,1,0)</formula>
    </cfRule>
  </conditionalFormatting>
  <conditionalFormatting sqref="V2523">
    <cfRule type="expression" dxfId="829" priority="471">
      <formula>"wenn(Y99=1;1;0)"</formula>
    </cfRule>
    <cfRule type="expression" dxfId="828" priority="472">
      <formula>IF(Z2523=3,1,0)</formula>
    </cfRule>
    <cfRule type="expression" dxfId="827" priority="473">
      <formula>IF(Z2523=2,1,0)</formula>
    </cfRule>
  </conditionalFormatting>
  <conditionalFormatting sqref="V2525">
    <cfRule type="expression" dxfId="826" priority="468">
      <formula>"wenn(Y99=1;1;0)"</formula>
    </cfRule>
    <cfRule type="expression" dxfId="825" priority="469">
      <formula>IF(Z2525=3,1,0)</formula>
    </cfRule>
    <cfRule type="expression" dxfId="824" priority="470">
      <formula>IF(Z2525=2,1,0)</formula>
    </cfRule>
  </conditionalFormatting>
  <conditionalFormatting sqref="V2527">
    <cfRule type="expression" dxfId="823" priority="465">
      <formula>"wenn(Y99=1;1;0)"</formula>
    </cfRule>
    <cfRule type="expression" dxfId="822" priority="466">
      <formula>IF(Z2527=3,1,0)</formula>
    </cfRule>
    <cfRule type="expression" dxfId="821" priority="467">
      <formula>IF(Z2527=2,1,0)</formula>
    </cfRule>
  </conditionalFormatting>
  <conditionalFormatting sqref="V2529">
    <cfRule type="expression" dxfId="820" priority="462">
      <formula>"wenn(Y99=1;1;0)"</formula>
    </cfRule>
    <cfRule type="expression" dxfId="819" priority="463">
      <formula>IF(Z2529=3,1,0)</formula>
    </cfRule>
    <cfRule type="expression" dxfId="818" priority="464">
      <formula>IF(Z2529=2,1,0)</formula>
    </cfRule>
  </conditionalFormatting>
  <conditionalFormatting sqref="G2584:BT2585">
    <cfRule type="expression" dxfId="817" priority="459">
      <formula>IF($D$5=1,1,0)</formula>
    </cfRule>
  </conditionalFormatting>
  <conditionalFormatting sqref="V2622">
    <cfRule type="expression" dxfId="816" priority="456">
      <formula>"wenn(Y99=1;1;0)"</formula>
    </cfRule>
    <cfRule type="expression" dxfId="815" priority="457">
      <formula>IF(Z2622=3,1,0)</formula>
    </cfRule>
    <cfRule type="expression" dxfId="814" priority="458">
      <formula>IF(Z2622=2,1,0)</formula>
    </cfRule>
  </conditionalFormatting>
  <conditionalFormatting sqref="V2624">
    <cfRule type="expression" dxfId="813" priority="453">
      <formula>"wenn(Y99=1;1;0)"</formula>
    </cfRule>
    <cfRule type="expression" dxfId="812" priority="454">
      <formula>IF(Z2624=3,1,0)</formula>
    </cfRule>
    <cfRule type="expression" dxfId="811" priority="455">
      <formula>IF(Z2624=2,1,0)</formula>
    </cfRule>
  </conditionalFormatting>
  <conditionalFormatting sqref="V2626">
    <cfRule type="expression" dxfId="810" priority="450">
      <formula>"wenn(Y99=1;1;0)"</formula>
    </cfRule>
    <cfRule type="expression" dxfId="809" priority="451">
      <formula>IF(Z2626=3,1,0)</formula>
    </cfRule>
    <cfRule type="expression" dxfId="808" priority="452">
      <formula>IF(Z2626=2,1,0)</formula>
    </cfRule>
  </conditionalFormatting>
  <conditionalFormatting sqref="V2628">
    <cfRule type="expression" dxfId="807" priority="447">
      <formula>"wenn(Y99=1;1;0)"</formula>
    </cfRule>
    <cfRule type="expression" dxfId="806" priority="448">
      <formula>IF(Z2628=3,1,0)</formula>
    </cfRule>
    <cfRule type="expression" dxfId="805" priority="449">
      <formula>IF(Z2628=2,1,0)</formula>
    </cfRule>
  </conditionalFormatting>
  <conditionalFormatting sqref="V2630">
    <cfRule type="expression" dxfId="804" priority="444">
      <formula>"wenn(Y99=1;1;0)"</formula>
    </cfRule>
    <cfRule type="expression" dxfId="803" priority="445">
      <formula>IF(Z2630=3,1,0)</formula>
    </cfRule>
    <cfRule type="expression" dxfId="802" priority="446">
      <formula>IF(Z2630=2,1,0)</formula>
    </cfRule>
  </conditionalFormatting>
  <conditionalFormatting sqref="V2632">
    <cfRule type="expression" dxfId="801" priority="441">
      <formula>"wenn(Y99=1;1;0)"</formula>
    </cfRule>
    <cfRule type="expression" dxfId="800" priority="442">
      <formula>IF(Z2632=3,1,0)</formula>
    </cfRule>
    <cfRule type="expression" dxfId="799" priority="443">
      <formula>IF(Z2632=2,1,0)</formula>
    </cfRule>
  </conditionalFormatting>
  <conditionalFormatting sqref="V2634">
    <cfRule type="expression" dxfId="798" priority="438">
      <formula>"wenn(Y99=1;1;0)"</formula>
    </cfRule>
    <cfRule type="expression" dxfId="797" priority="439">
      <formula>IF(Z2634=3,1,0)</formula>
    </cfRule>
    <cfRule type="expression" dxfId="796" priority="440">
      <formula>IF(Z2634=2,1,0)</formula>
    </cfRule>
  </conditionalFormatting>
  <conditionalFormatting sqref="G2689:BT2690">
    <cfRule type="expression" dxfId="795" priority="435">
      <formula>IF($D$5=1,1,0)</formula>
    </cfRule>
  </conditionalFormatting>
  <conditionalFormatting sqref="V2727">
    <cfRule type="expression" dxfId="794" priority="432">
      <formula>"wenn(Y99=1;1;0)"</formula>
    </cfRule>
    <cfRule type="expression" dxfId="793" priority="433">
      <formula>IF(Z2727=3,1,0)</formula>
    </cfRule>
    <cfRule type="expression" dxfId="792" priority="434">
      <formula>IF(Z2727=2,1,0)</formula>
    </cfRule>
  </conditionalFormatting>
  <conditionalFormatting sqref="V2729">
    <cfRule type="expression" dxfId="791" priority="429">
      <formula>"wenn(Y99=1;1;0)"</formula>
    </cfRule>
    <cfRule type="expression" dxfId="790" priority="430">
      <formula>IF(Z2729=3,1,0)</formula>
    </cfRule>
    <cfRule type="expression" dxfId="789" priority="431">
      <formula>IF(Z2729=2,1,0)</formula>
    </cfRule>
  </conditionalFormatting>
  <conditionalFormatting sqref="V2731">
    <cfRule type="expression" dxfId="788" priority="426">
      <formula>"wenn(Y99=1;1;0)"</formula>
    </cfRule>
    <cfRule type="expression" dxfId="787" priority="427">
      <formula>IF(Z2731=3,1,0)</formula>
    </cfRule>
    <cfRule type="expression" dxfId="786" priority="428">
      <formula>IF(Z2731=2,1,0)</formula>
    </cfRule>
  </conditionalFormatting>
  <conditionalFormatting sqref="V2733">
    <cfRule type="expression" dxfId="785" priority="423">
      <formula>"wenn(Y99=1;1;0)"</formula>
    </cfRule>
    <cfRule type="expression" dxfId="784" priority="424">
      <formula>IF(Z2733=3,1,0)</formula>
    </cfRule>
    <cfRule type="expression" dxfId="783" priority="425">
      <formula>IF(Z2733=2,1,0)</formula>
    </cfRule>
  </conditionalFormatting>
  <conditionalFormatting sqref="V2735">
    <cfRule type="expression" dxfId="782" priority="420">
      <formula>"wenn(Y99=1;1;0)"</formula>
    </cfRule>
    <cfRule type="expression" dxfId="781" priority="421">
      <formula>IF(Z2735=3,1,0)</formula>
    </cfRule>
    <cfRule type="expression" dxfId="780" priority="422">
      <formula>IF(Z2735=2,1,0)</formula>
    </cfRule>
  </conditionalFormatting>
  <conditionalFormatting sqref="V2737">
    <cfRule type="expression" dxfId="779" priority="417">
      <formula>"wenn(Y99=1;1;0)"</formula>
    </cfRule>
    <cfRule type="expression" dxfId="778" priority="418">
      <formula>IF(Z2737=3,1,0)</formula>
    </cfRule>
    <cfRule type="expression" dxfId="777" priority="419">
      <formula>IF(Z2737=2,1,0)</formula>
    </cfRule>
  </conditionalFormatting>
  <conditionalFormatting sqref="V2739">
    <cfRule type="expression" dxfId="776" priority="414">
      <formula>"wenn(Y99=1;1;0)"</formula>
    </cfRule>
    <cfRule type="expression" dxfId="775" priority="415">
      <formula>IF(Z2739=3,1,0)</formula>
    </cfRule>
    <cfRule type="expression" dxfId="774" priority="416">
      <formula>IF(Z2739=2,1,0)</formula>
    </cfRule>
  </conditionalFormatting>
  <conditionalFormatting sqref="G2794:BT2795">
    <cfRule type="expression" dxfId="773" priority="411">
      <formula>IF($D$5=1,1,0)</formula>
    </cfRule>
  </conditionalFormatting>
  <conditionalFormatting sqref="V2832">
    <cfRule type="expression" dxfId="772" priority="408">
      <formula>"wenn(Y99=1;1;0)"</formula>
    </cfRule>
    <cfRule type="expression" dxfId="771" priority="409">
      <formula>IF(Z2832=3,1,0)</formula>
    </cfRule>
    <cfRule type="expression" dxfId="770" priority="410">
      <formula>IF(Z2832=2,1,0)</formula>
    </cfRule>
  </conditionalFormatting>
  <conditionalFormatting sqref="V2834">
    <cfRule type="expression" dxfId="769" priority="405">
      <formula>"wenn(Y99=1;1;0)"</formula>
    </cfRule>
    <cfRule type="expression" dxfId="768" priority="406">
      <formula>IF(Z2834=3,1,0)</formula>
    </cfRule>
    <cfRule type="expression" dxfId="767" priority="407">
      <formula>IF(Z2834=2,1,0)</formula>
    </cfRule>
  </conditionalFormatting>
  <conditionalFormatting sqref="V2836">
    <cfRule type="expression" dxfId="766" priority="402">
      <formula>"wenn(Y99=1;1;0)"</formula>
    </cfRule>
    <cfRule type="expression" dxfId="765" priority="403">
      <formula>IF(Z2836=3,1,0)</formula>
    </cfRule>
    <cfRule type="expression" dxfId="764" priority="404">
      <formula>IF(Z2836=2,1,0)</formula>
    </cfRule>
  </conditionalFormatting>
  <conditionalFormatting sqref="V2838">
    <cfRule type="expression" dxfId="763" priority="399">
      <formula>"wenn(Y99=1;1;0)"</formula>
    </cfRule>
    <cfRule type="expression" dxfId="762" priority="400">
      <formula>IF(Z2838=3,1,0)</formula>
    </cfRule>
    <cfRule type="expression" dxfId="761" priority="401">
      <formula>IF(Z2838=2,1,0)</formula>
    </cfRule>
  </conditionalFormatting>
  <conditionalFormatting sqref="V2840">
    <cfRule type="expression" dxfId="760" priority="396">
      <formula>"wenn(Y99=1;1;0)"</formula>
    </cfRule>
    <cfRule type="expression" dxfId="759" priority="397">
      <formula>IF(Z2840=3,1,0)</formula>
    </cfRule>
    <cfRule type="expression" dxfId="758" priority="398">
      <formula>IF(Z2840=2,1,0)</formula>
    </cfRule>
  </conditionalFormatting>
  <conditionalFormatting sqref="V2842">
    <cfRule type="expression" dxfId="757" priority="393">
      <formula>"wenn(Y99=1;1;0)"</formula>
    </cfRule>
    <cfRule type="expression" dxfId="756" priority="394">
      <formula>IF(Z2842=3,1,0)</formula>
    </cfRule>
    <cfRule type="expression" dxfId="755" priority="395">
      <formula>IF(Z2842=2,1,0)</formula>
    </cfRule>
  </conditionalFormatting>
  <conditionalFormatting sqref="V2844">
    <cfRule type="expression" dxfId="754" priority="390">
      <formula>"wenn(Y99=1;1;0)"</formula>
    </cfRule>
    <cfRule type="expression" dxfId="753" priority="391">
      <formula>IF(Z2844=3,1,0)</formula>
    </cfRule>
    <cfRule type="expression" dxfId="752" priority="392">
      <formula>IF(Z2844=2,1,0)</formula>
    </cfRule>
  </conditionalFormatting>
  <conditionalFormatting sqref="G2899:BT2900">
    <cfRule type="expression" dxfId="751" priority="387">
      <formula>IF($D$5=1,1,0)</formula>
    </cfRule>
  </conditionalFormatting>
  <conditionalFormatting sqref="V2937">
    <cfRule type="expression" dxfId="750" priority="384">
      <formula>"wenn(Y99=1;1;0)"</formula>
    </cfRule>
    <cfRule type="expression" dxfId="749" priority="385">
      <formula>IF(Z2937=3,1,0)</formula>
    </cfRule>
    <cfRule type="expression" dxfId="748" priority="386">
      <formula>IF(Z2937=2,1,0)</formula>
    </cfRule>
  </conditionalFormatting>
  <conditionalFormatting sqref="V2939">
    <cfRule type="expression" dxfId="747" priority="381">
      <formula>"wenn(Y99=1;1;0)"</formula>
    </cfRule>
    <cfRule type="expression" dxfId="746" priority="382">
      <formula>IF(Z2939=3,1,0)</formula>
    </cfRule>
    <cfRule type="expression" dxfId="745" priority="383">
      <formula>IF(Z2939=2,1,0)</formula>
    </cfRule>
  </conditionalFormatting>
  <conditionalFormatting sqref="V2941">
    <cfRule type="expression" dxfId="744" priority="378">
      <formula>"wenn(Y99=1;1;0)"</formula>
    </cfRule>
    <cfRule type="expression" dxfId="743" priority="379">
      <formula>IF(Z2941=3,1,0)</formula>
    </cfRule>
    <cfRule type="expression" dxfId="742" priority="380">
      <formula>IF(Z2941=2,1,0)</formula>
    </cfRule>
  </conditionalFormatting>
  <conditionalFormatting sqref="V2943">
    <cfRule type="expression" dxfId="741" priority="375">
      <formula>"wenn(Y99=1;1;0)"</formula>
    </cfRule>
    <cfRule type="expression" dxfId="740" priority="376">
      <formula>IF(Z2943=3,1,0)</formula>
    </cfRule>
    <cfRule type="expression" dxfId="739" priority="377">
      <formula>IF(Z2943=2,1,0)</formula>
    </cfRule>
  </conditionalFormatting>
  <conditionalFormatting sqref="V2945">
    <cfRule type="expression" dxfId="738" priority="372">
      <formula>"wenn(Y99=1;1;0)"</formula>
    </cfRule>
    <cfRule type="expression" dxfId="737" priority="373">
      <formula>IF(Z2945=3,1,0)</formula>
    </cfRule>
    <cfRule type="expression" dxfId="736" priority="374">
      <formula>IF(Z2945=2,1,0)</formula>
    </cfRule>
  </conditionalFormatting>
  <conditionalFormatting sqref="V2947">
    <cfRule type="expression" dxfId="735" priority="369">
      <formula>"wenn(Y99=1;1;0)"</formula>
    </cfRule>
    <cfRule type="expression" dxfId="734" priority="370">
      <formula>IF(Z2947=3,1,0)</formula>
    </cfRule>
    <cfRule type="expression" dxfId="733" priority="371">
      <formula>IF(Z2947=2,1,0)</formula>
    </cfRule>
  </conditionalFormatting>
  <conditionalFormatting sqref="V2949">
    <cfRule type="expression" dxfId="732" priority="366">
      <formula>"wenn(Y99=1;1;0)"</formula>
    </cfRule>
    <cfRule type="expression" dxfId="731" priority="367">
      <formula>IF(Z2949=3,1,0)</formula>
    </cfRule>
    <cfRule type="expression" dxfId="730" priority="368">
      <formula>IF(Z2949=2,1,0)</formula>
    </cfRule>
  </conditionalFormatting>
  <conditionalFormatting sqref="G3004:BT3005">
    <cfRule type="expression" dxfId="729" priority="363">
      <formula>IF($D$5=1,1,0)</formula>
    </cfRule>
  </conditionalFormatting>
  <conditionalFormatting sqref="V3042">
    <cfRule type="expression" dxfId="728" priority="360">
      <formula>"wenn(Y99=1;1;0)"</formula>
    </cfRule>
    <cfRule type="expression" dxfId="727" priority="361">
      <formula>IF(Z3042=3,1,0)</formula>
    </cfRule>
    <cfRule type="expression" dxfId="726" priority="362">
      <formula>IF(Z3042=2,1,0)</formula>
    </cfRule>
  </conditionalFormatting>
  <conditionalFormatting sqref="V3044">
    <cfRule type="expression" dxfId="725" priority="357">
      <formula>"wenn(Y99=1;1;0)"</formula>
    </cfRule>
    <cfRule type="expression" dxfId="724" priority="358">
      <formula>IF(Z3044=3,1,0)</formula>
    </cfRule>
    <cfRule type="expression" dxfId="723" priority="359">
      <formula>IF(Z3044=2,1,0)</formula>
    </cfRule>
  </conditionalFormatting>
  <conditionalFormatting sqref="V3046">
    <cfRule type="expression" dxfId="722" priority="354">
      <formula>"wenn(Y99=1;1;0)"</formula>
    </cfRule>
    <cfRule type="expression" dxfId="721" priority="355">
      <formula>IF(Z3046=3,1,0)</formula>
    </cfRule>
    <cfRule type="expression" dxfId="720" priority="356">
      <formula>IF(Z3046=2,1,0)</formula>
    </cfRule>
  </conditionalFormatting>
  <conditionalFormatting sqref="V3048">
    <cfRule type="expression" dxfId="719" priority="351">
      <formula>"wenn(Y99=1;1;0)"</formula>
    </cfRule>
    <cfRule type="expression" dxfId="718" priority="352">
      <formula>IF(Z3048=3,1,0)</formula>
    </cfRule>
    <cfRule type="expression" dxfId="717" priority="353">
      <formula>IF(Z3048=2,1,0)</formula>
    </cfRule>
  </conditionalFormatting>
  <conditionalFormatting sqref="V3050">
    <cfRule type="expression" dxfId="716" priority="348">
      <formula>"wenn(Y99=1;1;0)"</formula>
    </cfRule>
    <cfRule type="expression" dxfId="715" priority="349">
      <formula>IF(Z3050=3,1,0)</formula>
    </cfRule>
    <cfRule type="expression" dxfId="714" priority="350">
      <formula>IF(Z3050=2,1,0)</formula>
    </cfRule>
  </conditionalFormatting>
  <conditionalFormatting sqref="V3052">
    <cfRule type="expression" dxfId="713" priority="345">
      <formula>"wenn(Y99=1;1;0)"</formula>
    </cfRule>
    <cfRule type="expression" dxfId="712" priority="346">
      <formula>IF(Z3052=3,1,0)</formula>
    </cfRule>
    <cfRule type="expression" dxfId="711" priority="347">
      <formula>IF(Z3052=2,1,0)</formula>
    </cfRule>
  </conditionalFormatting>
  <conditionalFormatting sqref="V3054">
    <cfRule type="expression" dxfId="710" priority="342">
      <formula>"wenn(Y99=1;1;0)"</formula>
    </cfRule>
    <cfRule type="expression" dxfId="709" priority="343">
      <formula>IF(Z3054=3,1,0)</formula>
    </cfRule>
    <cfRule type="expression" dxfId="708" priority="344">
      <formula>IF(Z3054=2,1,0)</formula>
    </cfRule>
  </conditionalFormatting>
  <conditionalFormatting sqref="G3109:BT3110">
    <cfRule type="expression" dxfId="707" priority="339">
      <formula>IF($D$5=1,1,0)</formula>
    </cfRule>
  </conditionalFormatting>
  <conditionalFormatting sqref="V3147">
    <cfRule type="expression" dxfId="706" priority="336">
      <formula>"wenn(Y99=1;1;0)"</formula>
    </cfRule>
    <cfRule type="expression" dxfId="705" priority="337">
      <formula>IF(Z3147=3,1,0)</formula>
    </cfRule>
    <cfRule type="expression" dxfId="704" priority="338">
      <formula>IF(Z3147=2,1,0)</formula>
    </cfRule>
  </conditionalFormatting>
  <conditionalFormatting sqref="V3149">
    <cfRule type="expression" dxfId="703" priority="333">
      <formula>"wenn(Y99=1;1;0)"</formula>
    </cfRule>
    <cfRule type="expression" dxfId="702" priority="334">
      <formula>IF(Z3149=3,1,0)</formula>
    </cfRule>
    <cfRule type="expression" dxfId="701" priority="335">
      <formula>IF(Z3149=2,1,0)</formula>
    </cfRule>
  </conditionalFormatting>
  <conditionalFormatting sqref="V3151">
    <cfRule type="expression" dxfId="700" priority="330">
      <formula>"wenn(Y99=1;1;0)"</formula>
    </cfRule>
    <cfRule type="expression" dxfId="699" priority="331">
      <formula>IF(Z3151=3,1,0)</formula>
    </cfRule>
    <cfRule type="expression" dxfId="698" priority="332">
      <formula>IF(Z3151=2,1,0)</formula>
    </cfRule>
  </conditionalFormatting>
  <conditionalFormatting sqref="V3153">
    <cfRule type="expression" dxfId="697" priority="327">
      <formula>"wenn(Y99=1;1;0)"</formula>
    </cfRule>
    <cfRule type="expression" dxfId="696" priority="328">
      <formula>IF(Z3153=3,1,0)</formula>
    </cfRule>
    <cfRule type="expression" dxfId="695" priority="329">
      <formula>IF(Z3153=2,1,0)</formula>
    </cfRule>
  </conditionalFormatting>
  <conditionalFormatting sqref="V3155">
    <cfRule type="expression" dxfId="694" priority="324">
      <formula>"wenn(Y99=1;1;0)"</formula>
    </cfRule>
    <cfRule type="expression" dxfId="693" priority="325">
      <formula>IF(Z3155=3,1,0)</formula>
    </cfRule>
    <cfRule type="expression" dxfId="692" priority="326">
      <formula>IF(Z3155=2,1,0)</formula>
    </cfRule>
  </conditionalFormatting>
  <conditionalFormatting sqref="V3157">
    <cfRule type="expression" dxfId="691" priority="321">
      <formula>"wenn(Y99=1;1;0)"</formula>
    </cfRule>
    <cfRule type="expression" dxfId="690" priority="322">
      <formula>IF(Z3157=3,1,0)</formula>
    </cfRule>
    <cfRule type="expression" dxfId="689" priority="323">
      <formula>IF(Z3157=2,1,0)</formula>
    </cfRule>
  </conditionalFormatting>
  <conditionalFormatting sqref="V3159">
    <cfRule type="expression" dxfId="688" priority="318">
      <formula>"wenn(Y99=1;1;0)"</formula>
    </cfRule>
    <cfRule type="expression" dxfId="687" priority="319">
      <formula>IF(Z3159=3,1,0)</formula>
    </cfRule>
    <cfRule type="expression" dxfId="686" priority="320">
      <formula>IF(Z3159=2,1,0)</formula>
    </cfRule>
  </conditionalFormatting>
  <conditionalFormatting sqref="G3214:BT3215">
    <cfRule type="expression" dxfId="685" priority="315">
      <formula>IF($D$5=1,1,0)</formula>
    </cfRule>
  </conditionalFormatting>
  <conditionalFormatting sqref="V3252">
    <cfRule type="expression" dxfId="684" priority="312">
      <formula>"wenn(Y99=1;1;0)"</formula>
    </cfRule>
    <cfRule type="expression" dxfId="683" priority="313">
      <formula>IF(Z3252=3,1,0)</formula>
    </cfRule>
    <cfRule type="expression" dxfId="682" priority="314">
      <formula>IF(Z3252=2,1,0)</formula>
    </cfRule>
  </conditionalFormatting>
  <conditionalFormatting sqref="V3254">
    <cfRule type="expression" dxfId="681" priority="309">
      <formula>"wenn(Y99=1;1;0)"</formula>
    </cfRule>
    <cfRule type="expression" dxfId="680" priority="310">
      <formula>IF(Z3254=3,1,0)</formula>
    </cfRule>
    <cfRule type="expression" dxfId="679" priority="311">
      <formula>IF(Z3254=2,1,0)</formula>
    </cfRule>
  </conditionalFormatting>
  <conditionalFormatting sqref="V3256">
    <cfRule type="expression" dxfId="678" priority="306">
      <formula>"wenn(Y99=1;1;0)"</formula>
    </cfRule>
    <cfRule type="expression" dxfId="677" priority="307">
      <formula>IF(Z3256=3,1,0)</formula>
    </cfRule>
    <cfRule type="expression" dxfId="676" priority="308">
      <formula>IF(Z3256=2,1,0)</formula>
    </cfRule>
  </conditionalFormatting>
  <conditionalFormatting sqref="V3258">
    <cfRule type="expression" dxfId="675" priority="303">
      <formula>"wenn(Y99=1;1;0)"</formula>
    </cfRule>
    <cfRule type="expression" dxfId="674" priority="304">
      <formula>IF(Z3258=3,1,0)</formula>
    </cfRule>
    <cfRule type="expression" dxfId="673" priority="305">
      <formula>IF(Z3258=2,1,0)</formula>
    </cfRule>
  </conditionalFormatting>
  <conditionalFormatting sqref="V3260">
    <cfRule type="expression" dxfId="672" priority="300">
      <formula>"wenn(Y99=1;1;0)"</formula>
    </cfRule>
    <cfRule type="expression" dxfId="671" priority="301">
      <formula>IF(Z3260=3,1,0)</formula>
    </cfRule>
    <cfRule type="expression" dxfId="670" priority="302">
      <formula>IF(Z3260=2,1,0)</formula>
    </cfRule>
  </conditionalFormatting>
  <conditionalFormatting sqref="V3262">
    <cfRule type="expression" dxfId="669" priority="297">
      <formula>"wenn(Y99=1;1;0)"</formula>
    </cfRule>
    <cfRule type="expression" dxfId="668" priority="298">
      <formula>IF(Z3262=3,1,0)</formula>
    </cfRule>
    <cfRule type="expression" dxfId="667" priority="299">
      <formula>IF(Z3262=2,1,0)</formula>
    </cfRule>
  </conditionalFormatting>
  <conditionalFormatting sqref="V3264">
    <cfRule type="expression" dxfId="666" priority="294">
      <formula>"wenn(Y99=1;1;0)"</formula>
    </cfRule>
    <cfRule type="expression" dxfId="665" priority="295">
      <formula>IF(Z3264=3,1,0)</formula>
    </cfRule>
    <cfRule type="expression" dxfId="664" priority="296">
      <formula>IF(Z3264=2,1,0)</formula>
    </cfRule>
  </conditionalFormatting>
  <conditionalFormatting sqref="G3319:BT3320">
    <cfRule type="expression" dxfId="663" priority="291">
      <formula>IF($D$5=1,1,0)</formula>
    </cfRule>
  </conditionalFormatting>
  <conditionalFormatting sqref="V3357">
    <cfRule type="expression" dxfId="662" priority="288">
      <formula>"wenn(Y99=1;1;0)"</formula>
    </cfRule>
    <cfRule type="expression" dxfId="661" priority="289">
      <formula>IF(Z3357=3,1,0)</formula>
    </cfRule>
    <cfRule type="expression" dxfId="660" priority="290">
      <formula>IF(Z3357=2,1,0)</formula>
    </cfRule>
  </conditionalFormatting>
  <conditionalFormatting sqref="V3359">
    <cfRule type="expression" dxfId="659" priority="285">
      <formula>"wenn(Y99=1;1;0)"</formula>
    </cfRule>
    <cfRule type="expression" dxfId="658" priority="286">
      <formula>IF(Z3359=3,1,0)</formula>
    </cfRule>
    <cfRule type="expression" dxfId="657" priority="287">
      <formula>IF(Z3359=2,1,0)</formula>
    </cfRule>
  </conditionalFormatting>
  <conditionalFormatting sqref="V3361">
    <cfRule type="expression" dxfId="656" priority="282">
      <formula>"wenn(Y99=1;1;0)"</formula>
    </cfRule>
    <cfRule type="expression" dxfId="655" priority="283">
      <formula>IF(Z3361=3,1,0)</formula>
    </cfRule>
    <cfRule type="expression" dxfId="654" priority="284">
      <formula>IF(Z3361=2,1,0)</formula>
    </cfRule>
  </conditionalFormatting>
  <conditionalFormatting sqref="V3363">
    <cfRule type="expression" dxfId="653" priority="279">
      <formula>"wenn(Y99=1;1;0)"</formula>
    </cfRule>
    <cfRule type="expression" dxfId="652" priority="280">
      <formula>IF(Z3363=3,1,0)</formula>
    </cfRule>
    <cfRule type="expression" dxfId="651" priority="281">
      <formula>IF(Z3363=2,1,0)</formula>
    </cfRule>
  </conditionalFormatting>
  <conditionalFormatting sqref="V3365">
    <cfRule type="expression" dxfId="650" priority="276">
      <formula>"wenn(Y99=1;1;0)"</formula>
    </cfRule>
    <cfRule type="expression" dxfId="649" priority="277">
      <formula>IF(Z3365=3,1,0)</formula>
    </cfRule>
    <cfRule type="expression" dxfId="648" priority="278">
      <formula>IF(Z3365=2,1,0)</formula>
    </cfRule>
  </conditionalFormatting>
  <conditionalFormatting sqref="V3367">
    <cfRule type="expression" dxfId="647" priority="273">
      <formula>"wenn(Y99=1;1;0)"</formula>
    </cfRule>
    <cfRule type="expression" dxfId="646" priority="274">
      <formula>IF(Z3367=3,1,0)</formula>
    </cfRule>
    <cfRule type="expression" dxfId="645" priority="275">
      <formula>IF(Z3367=2,1,0)</formula>
    </cfRule>
  </conditionalFormatting>
  <conditionalFormatting sqref="V3369">
    <cfRule type="expression" dxfId="644" priority="270">
      <formula>"wenn(Y99=1;1;0)"</formula>
    </cfRule>
    <cfRule type="expression" dxfId="643" priority="271">
      <formula>IF(Z3369=3,1,0)</formula>
    </cfRule>
    <cfRule type="expression" dxfId="642" priority="272">
      <formula>IF(Z3369=2,1,0)</formula>
    </cfRule>
  </conditionalFormatting>
  <conditionalFormatting sqref="G3424:BT3425">
    <cfRule type="expression" dxfId="641" priority="267">
      <formula>IF($D$5=1,1,0)</formula>
    </cfRule>
  </conditionalFormatting>
  <conditionalFormatting sqref="V3462">
    <cfRule type="expression" dxfId="640" priority="264">
      <formula>"wenn(Y99=1;1;0)"</formula>
    </cfRule>
    <cfRule type="expression" dxfId="639" priority="265">
      <formula>IF(Z3462=3,1,0)</formula>
    </cfRule>
    <cfRule type="expression" dxfId="638" priority="266">
      <formula>IF(Z3462=2,1,0)</formula>
    </cfRule>
  </conditionalFormatting>
  <conditionalFormatting sqref="V3464">
    <cfRule type="expression" dxfId="637" priority="261">
      <formula>"wenn(Y99=1;1;0)"</formula>
    </cfRule>
    <cfRule type="expression" dxfId="636" priority="262">
      <formula>IF(Z3464=3,1,0)</formula>
    </cfRule>
    <cfRule type="expression" dxfId="635" priority="263">
      <formula>IF(Z3464=2,1,0)</formula>
    </cfRule>
  </conditionalFormatting>
  <conditionalFormatting sqref="V3466">
    <cfRule type="expression" dxfId="634" priority="258">
      <formula>"wenn(Y99=1;1;0)"</formula>
    </cfRule>
    <cfRule type="expression" dxfId="633" priority="259">
      <formula>IF(Z3466=3,1,0)</formula>
    </cfRule>
    <cfRule type="expression" dxfId="632" priority="260">
      <formula>IF(Z3466=2,1,0)</formula>
    </cfRule>
  </conditionalFormatting>
  <conditionalFormatting sqref="V3468">
    <cfRule type="expression" dxfId="631" priority="255">
      <formula>"wenn(Y99=1;1;0)"</formula>
    </cfRule>
    <cfRule type="expression" dxfId="630" priority="256">
      <formula>IF(Z3468=3,1,0)</formula>
    </cfRule>
    <cfRule type="expression" dxfId="629" priority="257">
      <formula>IF(Z3468=2,1,0)</formula>
    </cfRule>
  </conditionalFormatting>
  <conditionalFormatting sqref="V3470">
    <cfRule type="expression" dxfId="628" priority="252">
      <formula>"wenn(Y99=1;1;0)"</formula>
    </cfRule>
    <cfRule type="expression" dxfId="627" priority="253">
      <formula>IF(Z3470=3,1,0)</formula>
    </cfRule>
    <cfRule type="expression" dxfId="626" priority="254">
      <formula>IF(Z3470=2,1,0)</formula>
    </cfRule>
  </conditionalFormatting>
  <conditionalFormatting sqref="V3472">
    <cfRule type="expression" dxfId="625" priority="249">
      <formula>"wenn(Y99=1;1;0)"</formula>
    </cfRule>
    <cfRule type="expression" dxfId="624" priority="250">
      <formula>IF(Z3472=3,1,0)</formula>
    </cfRule>
    <cfRule type="expression" dxfId="623" priority="251">
      <formula>IF(Z3472=2,1,0)</formula>
    </cfRule>
  </conditionalFormatting>
  <conditionalFormatting sqref="V3474">
    <cfRule type="expression" dxfId="622" priority="246">
      <formula>"wenn(Y99=1;1;0)"</formula>
    </cfRule>
    <cfRule type="expression" dxfId="621" priority="247">
      <formula>IF(Z3474=3,1,0)</formula>
    </cfRule>
    <cfRule type="expression" dxfId="620" priority="248">
      <formula>IF(Z3474=2,1,0)</formula>
    </cfRule>
  </conditionalFormatting>
  <conditionalFormatting sqref="X123">
    <cfRule type="expression" dxfId="619" priority="243">
      <formula>IF(S120=X120,0,1)</formula>
    </cfRule>
  </conditionalFormatting>
  <conditionalFormatting sqref="G123">
    <cfRule type="expression" dxfId="618" priority="240">
      <formula>IF(S120=X120,0,1)</formula>
    </cfRule>
  </conditionalFormatting>
  <conditionalFormatting sqref="I122:W122">
    <cfRule type="expression" dxfId="617" priority="238">
      <formula>IF($S116=$X116,0,1)</formula>
    </cfRule>
  </conditionalFormatting>
  <conditionalFormatting sqref="J122:W122">
    <cfRule type="expression" dxfId="616" priority="237">
      <formula>IF($S120=$X120,0,1)</formula>
    </cfRule>
  </conditionalFormatting>
  <conditionalFormatting sqref="I124:W124">
    <cfRule type="expression" dxfId="615" priority="235">
      <formula>IF($S120=$X120,0,1)</formula>
    </cfRule>
  </conditionalFormatting>
  <conditionalFormatting sqref="H122">
    <cfRule type="expression" dxfId="614" priority="234">
      <formula>IF($S120=$X120,0,1)</formula>
    </cfRule>
  </conditionalFormatting>
  <conditionalFormatting sqref="H124">
    <cfRule type="expression" dxfId="613" priority="233">
      <formula>IF($S120=$X120,0,1)</formula>
    </cfRule>
  </conditionalFormatting>
  <conditionalFormatting sqref="X228">
    <cfRule type="expression" dxfId="612" priority="224">
      <formula>IF(S225=X225,0,1)</formula>
    </cfRule>
  </conditionalFormatting>
  <conditionalFormatting sqref="G228">
    <cfRule type="expression" dxfId="611" priority="223">
      <formula>IF(S225=X225,0,1)</formula>
    </cfRule>
  </conditionalFormatting>
  <conditionalFormatting sqref="I227:W227">
    <cfRule type="expression" dxfId="610" priority="222">
      <formula>IF($S221=$X221,0,1)</formula>
    </cfRule>
  </conditionalFormatting>
  <conditionalFormatting sqref="J227:W227">
    <cfRule type="expression" dxfId="609" priority="221">
      <formula>IF($S225=$X225,0,1)</formula>
    </cfRule>
  </conditionalFormatting>
  <conditionalFormatting sqref="I229:W229">
    <cfRule type="expression" dxfId="608" priority="220">
      <formula>IF($S225=$X225,0,1)</formula>
    </cfRule>
  </conditionalFormatting>
  <conditionalFormatting sqref="H227">
    <cfRule type="expression" dxfId="607" priority="219">
      <formula>IF($S225=$X225,0,1)</formula>
    </cfRule>
  </conditionalFormatting>
  <conditionalFormatting sqref="H229">
    <cfRule type="expression" dxfId="606" priority="218">
      <formula>IF($S225=$X225,0,1)</formula>
    </cfRule>
  </conditionalFormatting>
  <conditionalFormatting sqref="X333">
    <cfRule type="expression" dxfId="605" priority="217">
      <formula>IF(S330=X330,0,1)</formula>
    </cfRule>
  </conditionalFormatting>
  <conditionalFormatting sqref="G333">
    <cfRule type="expression" dxfId="604" priority="216">
      <formula>IF(S330=X330,0,1)</formula>
    </cfRule>
  </conditionalFormatting>
  <conditionalFormatting sqref="I332:W332">
    <cfRule type="expression" dxfId="603" priority="215">
      <formula>IF($S326=$X326,0,1)</formula>
    </cfRule>
  </conditionalFormatting>
  <conditionalFormatting sqref="J332:W332">
    <cfRule type="expression" dxfId="602" priority="214">
      <formula>IF($S330=$X330,0,1)</formula>
    </cfRule>
  </conditionalFormatting>
  <conditionalFormatting sqref="I334:W334">
    <cfRule type="expression" dxfId="601" priority="213">
      <formula>IF($S330=$X330,0,1)</formula>
    </cfRule>
  </conditionalFormatting>
  <conditionalFormatting sqref="H332">
    <cfRule type="expression" dxfId="600" priority="212">
      <formula>IF($S330=$X330,0,1)</formula>
    </cfRule>
  </conditionalFormatting>
  <conditionalFormatting sqref="H334">
    <cfRule type="expression" dxfId="599" priority="211">
      <formula>IF($S330=$X330,0,1)</formula>
    </cfRule>
  </conditionalFormatting>
  <conditionalFormatting sqref="X438">
    <cfRule type="expression" dxfId="598" priority="210">
      <formula>IF(S435=X435,0,1)</formula>
    </cfRule>
  </conditionalFormatting>
  <conditionalFormatting sqref="G438">
    <cfRule type="expression" dxfId="597" priority="209">
      <formula>IF(S435=X435,0,1)</formula>
    </cfRule>
  </conditionalFormatting>
  <conditionalFormatting sqref="I437:W437">
    <cfRule type="expression" dxfId="596" priority="208">
      <formula>IF($S431=$X431,0,1)</formula>
    </cfRule>
  </conditionalFormatting>
  <conditionalFormatting sqref="J437:W437">
    <cfRule type="expression" dxfId="595" priority="207">
      <formula>IF($S435=$X435,0,1)</formula>
    </cfRule>
  </conditionalFormatting>
  <conditionalFormatting sqref="I439:W439">
    <cfRule type="expression" dxfId="594" priority="206">
      <formula>IF($S435=$X435,0,1)</formula>
    </cfRule>
  </conditionalFormatting>
  <conditionalFormatting sqref="H437">
    <cfRule type="expression" dxfId="593" priority="205">
      <formula>IF($S435=$X435,0,1)</formula>
    </cfRule>
  </conditionalFormatting>
  <conditionalFormatting sqref="H439">
    <cfRule type="expression" dxfId="592" priority="204">
      <formula>IF($S435=$X435,0,1)</formula>
    </cfRule>
  </conditionalFormatting>
  <conditionalFormatting sqref="X543">
    <cfRule type="expression" dxfId="591" priority="203">
      <formula>IF(S540=X540,0,1)</formula>
    </cfRule>
  </conditionalFormatting>
  <conditionalFormatting sqref="G543">
    <cfRule type="expression" dxfId="590" priority="202">
      <formula>IF(S540=X540,0,1)</formula>
    </cfRule>
  </conditionalFormatting>
  <conditionalFormatting sqref="I542:W542">
    <cfRule type="expression" dxfId="589" priority="201">
      <formula>IF($S536=$X536,0,1)</formula>
    </cfRule>
  </conditionalFormatting>
  <conditionalFormatting sqref="J542:W542">
    <cfRule type="expression" dxfId="588" priority="200">
      <formula>IF($S540=$X540,0,1)</formula>
    </cfRule>
  </conditionalFormatting>
  <conditionalFormatting sqref="I544:W544">
    <cfRule type="expression" dxfId="587" priority="199">
      <formula>IF($S540=$X540,0,1)</formula>
    </cfRule>
  </conditionalFormatting>
  <conditionalFormatting sqref="H542">
    <cfRule type="expression" dxfId="586" priority="198">
      <formula>IF($S540=$X540,0,1)</formula>
    </cfRule>
  </conditionalFormatting>
  <conditionalFormatting sqref="H544">
    <cfRule type="expression" dxfId="585" priority="197">
      <formula>IF($S540=$X540,0,1)</formula>
    </cfRule>
  </conditionalFormatting>
  <conditionalFormatting sqref="X648">
    <cfRule type="expression" dxfId="584" priority="196">
      <formula>IF(S645=X645,0,1)</formula>
    </cfRule>
  </conditionalFormatting>
  <conditionalFormatting sqref="G648">
    <cfRule type="expression" dxfId="583" priority="195">
      <formula>IF(S645=X645,0,1)</formula>
    </cfRule>
  </conditionalFormatting>
  <conditionalFormatting sqref="I647:W647">
    <cfRule type="expression" dxfId="582" priority="194">
      <formula>IF($S641=$X641,0,1)</formula>
    </cfRule>
  </conditionalFormatting>
  <conditionalFormatting sqref="J647:W647">
    <cfRule type="expression" dxfId="581" priority="193">
      <formula>IF($S645=$X645,0,1)</formula>
    </cfRule>
  </conditionalFormatting>
  <conditionalFormatting sqref="I649:W649">
    <cfRule type="expression" dxfId="580" priority="192">
      <formula>IF($S645=$X645,0,1)</formula>
    </cfRule>
  </conditionalFormatting>
  <conditionalFormatting sqref="H647">
    <cfRule type="expression" dxfId="579" priority="191">
      <formula>IF($S645=$X645,0,1)</formula>
    </cfRule>
  </conditionalFormatting>
  <conditionalFormatting sqref="H649">
    <cfRule type="expression" dxfId="578" priority="190">
      <formula>IF($S645=$X645,0,1)</formula>
    </cfRule>
  </conditionalFormatting>
  <conditionalFormatting sqref="X753">
    <cfRule type="expression" dxfId="577" priority="189">
      <formula>IF(S750=X750,0,1)</formula>
    </cfRule>
  </conditionalFormatting>
  <conditionalFormatting sqref="G753">
    <cfRule type="expression" dxfId="576" priority="188">
      <formula>IF(S750=X750,0,1)</formula>
    </cfRule>
  </conditionalFormatting>
  <conditionalFormatting sqref="I752:W752">
    <cfRule type="expression" dxfId="575" priority="187">
      <formula>IF($S746=$X746,0,1)</formula>
    </cfRule>
  </conditionalFormatting>
  <conditionalFormatting sqref="J752:W752">
    <cfRule type="expression" dxfId="574" priority="186">
      <formula>IF($S750=$X750,0,1)</formula>
    </cfRule>
  </conditionalFormatting>
  <conditionalFormatting sqref="I754:W754">
    <cfRule type="expression" dxfId="573" priority="185">
      <formula>IF($S750=$X750,0,1)</formula>
    </cfRule>
  </conditionalFormatting>
  <conditionalFormatting sqref="H752">
    <cfRule type="expression" dxfId="572" priority="184">
      <formula>IF($S750=$X750,0,1)</formula>
    </cfRule>
  </conditionalFormatting>
  <conditionalFormatting sqref="H754">
    <cfRule type="expression" dxfId="571" priority="183">
      <formula>IF($S750=$X750,0,1)</formula>
    </cfRule>
  </conditionalFormatting>
  <conditionalFormatting sqref="X858">
    <cfRule type="expression" dxfId="570" priority="182">
      <formula>IF(S855=X855,0,1)</formula>
    </cfRule>
  </conditionalFormatting>
  <conditionalFormatting sqref="G858">
    <cfRule type="expression" dxfId="569" priority="181">
      <formula>IF(S855=X855,0,1)</formula>
    </cfRule>
  </conditionalFormatting>
  <conditionalFormatting sqref="I857:W857">
    <cfRule type="expression" dxfId="568" priority="180">
      <formula>IF($S851=$X851,0,1)</formula>
    </cfRule>
  </conditionalFormatting>
  <conditionalFormatting sqref="J857:W857">
    <cfRule type="expression" dxfId="567" priority="179">
      <formula>IF($S855=$X855,0,1)</formula>
    </cfRule>
  </conditionalFormatting>
  <conditionalFormatting sqref="I859:W859">
    <cfRule type="expression" dxfId="566" priority="178">
      <formula>IF($S855=$X855,0,1)</formula>
    </cfRule>
  </conditionalFormatting>
  <conditionalFormatting sqref="H857">
    <cfRule type="expression" dxfId="565" priority="177">
      <formula>IF($S855=$X855,0,1)</formula>
    </cfRule>
  </conditionalFormatting>
  <conditionalFormatting sqref="H859">
    <cfRule type="expression" dxfId="564" priority="176">
      <formula>IF($S855=$X855,0,1)</formula>
    </cfRule>
  </conditionalFormatting>
  <conditionalFormatting sqref="X963">
    <cfRule type="expression" dxfId="563" priority="175">
      <formula>IF(S960=X960,0,1)</formula>
    </cfRule>
  </conditionalFormatting>
  <conditionalFormatting sqref="G963">
    <cfRule type="expression" dxfId="562" priority="174">
      <formula>IF(S960=X960,0,1)</formula>
    </cfRule>
  </conditionalFormatting>
  <conditionalFormatting sqref="I962:W962">
    <cfRule type="expression" dxfId="561" priority="173">
      <formula>IF($S956=$X956,0,1)</formula>
    </cfRule>
  </conditionalFormatting>
  <conditionalFormatting sqref="J962:W962">
    <cfRule type="expression" dxfId="560" priority="172">
      <formula>IF($S960=$X960,0,1)</formula>
    </cfRule>
  </conditionalFormatting>
  <conditionalFormatting sqref="I964:W964">
    <cfRule type="expression" dxfId="559" priority="171">
      <formula>IF($S960=$X960,0,1)</formula>
    </cfRule>
  </conditionalFormatting>
  <conditionalFormatting sqref="H962">
    <cfRule type="expression" dxfId="558" priority="170">
      <formula>IF($S960=$X960,0,1)</formula>
    </cfRule>
  </conditionalFormatting>
  <conditionalFormatting sqref="H964">
    <cfRule type="expression" dxfId="557" priority="169">
      <formula>IF($S960=$X960,0,1)</formula>
    </cfRule>
  </conditionalFormatting>
  <conditionalFormatting sqref="X1068">
    <cfRule type="expression" dxfId="556" priority="168">
      <formula>IF(S1065=X1065,0,1)</formula>
    </cfRule>
  </conditionalFormatting>
  <conditionalFormatting sqref="G1068">
    <cfRule type="expression" dxfId="555" priority="167">
      <formula>IF(S1065=X1065,0,1)</formula>
    </cfRule>
  </conditionalFormatting>
  <conditionalFormatting sqref="I1067:W1067">
    <cfRule type="expression" dxfId="554" priority="166">
      <formula>IF($S1061=$X1061,0,1)</formula>
    </cfRule>
  </conditionalFormatting>
  <conditionalFormatting sqref="J1067:W1067">
    <cfRule type="expression" dxfId="553" priority="165">
      <formula>IF($S1065=$X1065,0,1)</formula>
    </cfRule>
  </conditionalFormatting>
  <conditionalFormatting sqref="I1069:W1069">
    <cfRule type="expression" dxfId="552" priority="164">
      <formula>IF($S1065=$X1065,0,1)</formula>
    </cfRule>
  </conditionalFormatting>
  <conditionalFormatting sqref="H1067">
    <cfRule type="expression" dxfId="551" priority="163">
      <formula>IF($S1065=$X1065,0,1)</formula>
    </cfRule>
  </conditionalFormatting>
  <conditionalFormatting sqref="H1069">
    <cfRule type="expression" dxfId="550" priority="162">
      <formula>IF($S1065=$X1065,0,1)</formula>
    </cfRule>
  </conditionalFormatting>
  <conditionalFormatting sqref="X1173">
    <cfRule type="expression" dxfId="549" priority="161">
      <formula>IF(S1170=X1170,0,1)</formula>
    </cfRule>
  </conditionalFormatting>
  <conditionalFormatting sqref="G1173">
    <cfRule type="expression" dxfId="548" priority="160">
      <formula>IF(S1170=X1170,0,1)</formula>
    </cfRule>
  </conditionalFormatting>
  <conditionalFormatting sqref="I1172:W1172">
    <cfRule type="expression" dxfId="547" priority="159">
      <formula>IF($S1166=$X1166,0,1)</formula>
    </cfRule>
  </conditionalFormatting>
  <conditionalFormatting sqref="J1172:W1172">
    <cfRule type="expression" dxfId="546" priority="158">
      <formula>IF($S1170=$X1170,0,1)</formula>
    </cfRule>
  </conditionalFormatting>
  <conditionalFormatting sqref="I1174:W1174">
    <cfRule type="expression" dxfId="545" priority="157">
      <formula>IF($S1170=$X1170,0,1)</formula>
    </cfRule>
  </conditionalFormatting>
  <conditionalFormatting sqref="H1172">
    <cfRule type="expression" dxfId="544" priority="156">
      <formula>IF($S1170=$X1170,0,1)</formula>
    </cfRule>
  </conditionalFormatting>
  <conditionalFormatting sqref="H1174">
    <cfRule type="expression" dxfId="543" priority="155">
      <formula>IF($S1170=$X1170,0,1)</formula>
    </cfRule>
  </conditionalFormatting>
  <conditionalFormatting sqref="X1278">
    <cfRule type="expression" dxfId="542" priority="154">
      <formula>IF(S1275=X1275,0,1)</formula>
    </cfRule>
  </conditionalFormatting>
  <conditionalFormatting sqref="G1278">
    <cfRule type="expression" dxfId="541" priority="153">
      <formula>IF(S1275=X1275,0,1)</formula>
    </cfRule>
  </conditionalFormatting>
  <conditionalFormatting sqref="I1277:W1277">
    <cfRule type="expression" dxfId="540" priority="152">
      <formula>IF($S1271=$X1271,0,1)</formula>
    </cfRule>
  </conditionalFormatting>
  <conditionalFormatting sqref="J1277:W1277">
    <cfRule type="expression" dxfId="539" priority="151">
      <formula>IF($S1275=$X1275,0,1)</formula>
    </cfRule>
  </conditionalFormatting>
  <conditionalFormatting sqref="I1279:W1279">
    <cfRule type="expression" dxfId="538" priority="150">
      <formula>IF($S1275=$X1275,0,1)</formula>
    </cfRule>
  </conditionalFormatting>
  <conditionalFormatting sqref="H1277">
    <cfRule type="expression" dxfId="537" priority="149">
      <formula>IF($S1275=$X1275,0,1)</formula>
    </cfRule>
  </conditionalFormatting>
  <conditionalFormatting sqref="H1279">
    <cfRule type="expression" dxfId="536" priority="148">
      <formula>IF($S1275=$X1275,0,1)</formula>
    </cfRule>
  </conditionalFormatting>
  <conditionalFormatting sqref="X1383">
    <cfRule type="expression" dxfId="535" priority="147">
      <formula>IF(S1380=X1380,0,1)</formula>
    </cfRule>
  </conditionalFormatting>
  <conditionalFormatting sqref="G1383">
    <cfRule type="expression" dxfId="534" priority="146">
      <formula>IF(S1380=X1380,0,1)</formula>
    </cfRule>
  </conditionalFormatting>
  <conditionalFormatting sqref="I1382:W1382">
    <cfRule type="expression" dxfId="533" priority="145">
      <formula>IF($S1376=$X1376,0,1)</formula>
    </cfRule>
  </conditionalFormatting>
  <conditionalFormatting sqref="J1382:W1382">
    <cfRule type="expression" dxfId="532" priority="144">
      <formula>IF($S1380=$X1380,0,1)</formula>
    </cfRule>
  </conditionalFormatting>
  <conditionalFormatting sqref="I1384:W1384">
    <cfRule type="expression" dxfId="531" priority="143">
      <formula>IF($S1380=$X1380,0,1)</formula>
    </cfRule>
  </conditionalFormatting>
  <conditionalFormatting sqref="H1382">
    <cfRule type="expression" dxfId="530" priority="142">
      <formula>IF($S1380=$X1380,0,1)</formula>
    </cfRule>
  </conditionalFormatting>
  <conditionalFormatting sqref="H1384">
    <cfRule type="expression" dxfId="529" priority="141">
      <formula>IF($S1380=$X1380,0,1)</formula>
    </cfRule>
  </conditionalFormatting>
  <conditionalFormatting sqref="X1488">
    <cfRule type="expression" dxfId="528" priority="140">
      <formula>IF(S1485=X1485,0,1)</formula>
    </cfRule>
  </conditionalFormatting>
  <conditionalFormatting sqref="G1488">
    <cfRule type="expression" dxfId="527" priority="139">
      <formula>IF(S1485=X1485,0,1)</formula>
    </cfRule>
  </conditionalFormatting>
  <conditionalFormatting sqref="I1487:W1487">
    <cfRule type="expression" dxfId="526" priority="138">
      <formula>IF($S1481=$X1481,0,1)</formula>
    </cfRule>
  </conditionalFormatting>
  <conditionalFormatting sqref="J1487:W1487">
    <cfRule type="expression" dxfId="525" priority="137">
      <formula>IF($S1485=$X1485,0,1)</formula>
    </cfRule>
  </conditionalFormatting>
  <conditionalFormatting sqref="I1489:W1489">
    <cfRule type="expression" dxfId="524" priority="136">
      <formula>IF($S1485=$X1485,0,1)</formula>
    </cfRule>
  </conditionalFormatting>
  <conditionalFormatting sqref="H1487">
    <cfRule type="expression" dxfId="523" priority="135">
      <formula>IF($S1485=$X1485,0,1)</formula>
    </cfRule>
  </conditionalFormatting>
  <conditionalFormatting sqref="H1489">
    <cfRule type="expression" dxfId="522" priority="134">
      <formula>IF($S1485=$X1485,0,1)</formula>
    </cfRule>
  </conditionalFormatting>
  <conditionalFormatting sqref="X1593">
    <cfRule type="expression" dxfId="521" priority="133">
      <formula>IF(S1590=X1590,0,1)</formula>
    </cfRule>
  </conditionalFormatting>
  <conditionalFormatting sqref="G1593">
    <cfRule type="expression" dxfId="520" priority="132">
      <formula>IF(S1590=X1590,0,1)</formula>
    </cfRule>
  </conditionalFormatting>
  <conditionalFormatting sqref="I1592:W1592">
    <cfRule type="expression" dxfId="519" priority="131">
      <formula>IF($S1586=$X1586,0,1)</formula>
    </cfRule>
  </conditionalFormatting>
  <conditionalFormatting sqref="J1592:W1592">
    <cfRule type="expression" dxfId="518" priority="130">
      <formula>IF($S1590=$X1590,0,1)</formula>
    </cfRule>
  </conditionalFormatting>
  <conditionalFormatting sqref="I1594:W1594">
    <cfRule type="expression" dxfId="517" priority="129">
      <formula>IF($S1590=$X1590,0,1)</formula>
    </cfRule>
  </conditionalFormatting>
  <conditionalFormatting sqref="H1592">
    <cfRule type="expression" dxfId="516" priority="128">
      <formula>IF($S1590=$X1590,0,1)</formula>
    </cfRule>
  </conditionalFormatting>
  <conditionalFormatting sqref="H1594">
    <cfRule type="expression" dxfId="515" priority="127">
      <formula>IF($S1590=$X1590,0,1)</formula>
    </cfRule>
  </conditionalFormatting>
  <conditionalFormatting sqref="X1698">
    <cfRule type="expression" dxfId="514" priority="126">
      <formula>IF(S1695=X1695,0,1)</formula>
    </cfRule>
  </conditionalFormatting>
  <conditionalFormatting sqref="G1698">
    <cfRule type="expression" dxfId="513" priority="125">
      <formula>IF(S1695=X1695,0,1)</formula>
    </cfRule>
  </conditionalFormatting>
  <conditionalFormatting sqref="I1697:W1697">
    <cfRule type="expression" dxfId="512" priority="124">
      <formula>IF($S1691=$X1691,0,1)</formula>
    </cfRule>
  </conditionalFormatting>
  <conditionalFormatting sqref="J1697:W1697">
    <cfRule type="expression" dxfId="511" priority="123">
      <formula>IF($S1695=$X1695,0,1)</formula>
    </cfRule>
  </conditionalFormatting>
  <conditionalFormatting sqref="I1699:W1699">
    <cfRule type="expression" dxfId="510" priority="122">
      <formula>IF($S1695=$X1695,0,1)</formula>
    </cfRule>
  </conditionalFormatting>
  <conditionalFormatting sqref="H1697">
    <cfRule type="expression" dxfId="509" priority="121">
      <formula>IF($S1695=$X1695,0,1)</formula>
    </cfRule>
  </conditionalFormatting>
  <conditionalFormatting sqref="H1699">
    <cfRule type="expression" dxfId="508" priority="120">
      <formula>IF($S1695=$X1695,0,1)</formula>
    </cfRule>
  </conditionalFormatting>
  <conditionalFormatting sqref="X1803">
    <cfRule type="expression" dxfId="507" priority="119">
      <formula>IF(S1800=X1800,0,1)</formula>
    </cfRule>
  </conditionalFormatting>
  <conditionalFormatting sqref="G1803">
    <cfRule type="expression" dxfId="506" priority="118">
      <formula>IF(S1800=X1800,0,1)</formula>
    </cfRule>
  </conditionalFormatting>
  <conditionalFormatting sqref="I1802:W1802">
    <cfRule type="expression" dxfId="505" priority="117">
      <formula>IF($S1796=$X1796,0,1)</formula>
    </cfRule>
  </conditionalFormatting>
  <conditionalFormatting sqref="J1802:W1802">
    <cfRule type="expression" dxfId="504" priority="116">
      <formula>IF($S1800=$X1800,0,1)</formula>
    </cfRule>
  </conditionalFormatting>
  <conditionalFormatting sqref="I1804:W1804">
    <cfRule type="expression" dxfId="503" priority="115">
      <formula>IF($S1800=$X1800,0,1)</formula>
    </cfRule>
  </conditionalFormatting>
  <conditionalFormatting sqref="H1802">
    <cfRule type="expression" dxfId="502" priority="114">
      <formula>IF($S1800=$X1800,0,1)</formula>
    </cfRule>
  </conditionalFormatting>
  <conditionalFormatting sqref="H1804">
    <cfRule type="expression" dxfId="501" priority="113">
      <formula>IF($S1800=$X1800,0,1)</formula>
    </cfRule>
  </conditionalFormatting>
  <conditionalFormatting sqref="X1908">
    <cfRule type="expression" dxfId="500" priority="112">
      <formula>IF(S1905=X1905,0,1)</formula>
    </cfRule>
  </conditionalFormatting>
  <conditionalFormatting sqref="G1908">
    <cfRule type="expression" dxfId="499" priority="111">
      <formula>IF(S1905=X1905,0,1)</formula>
    </cfRule>
  </conditionalFormatting>
  <conditionalFormatting sqref="I1907:W1907">
    <cfRule type="expression" dxfId="498" priority="110">
      <formula>IF($S1901=$X1901,0,1)</formula>
    </cfRule>
  </conditionalFormatting>
  <conditionalFormatting sqref="J1907:W1907">
    <cfRule type="expression" dxfId="497" priority="109">
      <formula>IF($S1905=$X1905,0,1)</formula>
    </cfRule>
  </conditionalFormatting>
  <conditionalFormatting sqref="I1909:W1909">
    <cfRule type="expression" dxfId="496" priority="108">
      <formula>IF($S1905=$X1905,0,1)</formula>
    </cfRule>
  </conditionalFormatting>
  <conditionalFormatting sqref="H1907">
    <cfRule type="expression" dxfId="495" priority="107">
      <formula>IF($S1905=$X1905,0,1)</formula>
    </cfRule>
  </conditionalFormatting>
  <conditionalFormatting sqref="H1909">
    <cfRule type="expression" dxfId="494" priority="106">
      <formula>IF($S1905=$X1905,0,1)</formula>
    </cfRule>
  </conditionalFormatting>
  <conditionalFormatting sqref="X2013">
    <cfRule type="expression" dxfId="493" priority="105">
      <formula>IF(S2010=X2010,0,1)</formula>
    </cfRule>
  </conditionalFormatting>
  <conditionalFormatting sqref="G2013">
    <cfRule type="expression" dxfId="492" priority="104">
      <formula>IF(S2010=X2010,0,1)</formula>
    </cfRule>
  </conditionalFormatting>
  <conditionalFormatting sqref="I2012:W2012">
    <cfRule type="expression" dxfId="491" priority="103">
      <formula>IF($S2006=$X2006,0,1)</formula>
    </cfRule>
  </conditionalFormatting>
  <conditionalFormatting sqref="J2012:W2012">
    <cfRule type="expression" dxfId="490" priority="102">
      <formula>IF($S2010=$X2010,0,1)</formula>
    </cfRule>
  </conditionalFormatting>
  <conditionalFormatting sqref="I2014:W2014">
    <cfRule type="expression" dxfId="489" priority="101">
      <formula>IF($S2010=$X2010,0,1)</formula>
    </cfRule>
  </conditionalFormatting>
  <conditionalFormatting sqref="H2012">
    <cfRule type="expression" dxfId="488" priority="100">
      <formula>IF($S2010=$X2010,0,1)</formula>
    </cfRule>
  </conditionalFormatting>
  <conditionalFormatting sqref="H2014">
    <cfRule type="expression" dxfId="487" priority="99">
      <formula>IF($S2010=$X2010,0,1)</formula>
    </cfRule>
  </conditionalFormatting>
  <conditionalFormatting sqref="X2118">
    <cfRule type="expression" dxfId="486" priority="98">
      <formula>IF(S2115=X2115,0,1)</formula>
    </cfRule>
  </conditionalFormatting>
  <conditionalFormatting sqref="G2118">
    <cfRule type="expression" dxfId="485" priority="97">
      <formula>IF(S2115=X2115,0,1)</formula>
    </cfRule>
  </conditionalFormatting>
  <conditionalFormatting sqref="I2117:W2117">
    <cfRule type="expression" dxfId="484" priority="96">
      <formula>IF($S2111=$X2111,0,1)</formula>
    </cfRule>
  </conditionalFormatting>
  <conditionalFormatting sqref="J2117:W2117">
    <cfRule type="expression" dxfId="483" priority="95">
      <formula>IF($S2115=$X2115,0,1)</formula>
    </cfRule>
  </conditionalFormatting>
  <conditionalFormatting sqref="I2119:W2119">
    <cfRule type="expression" dxfId="482" priority="94">
      <formula>IF($S2115=$X2115,0,1)</formula>
    </cfRule>
  </conditionalFormatting>
  <conditionalFormatting sqref="H2117">
    <cfRule type="expression" dxfId="481" priority="93">
      <formula>IF($S2115=$X2115,0,1)</formula>
    </cfRule>
  </conditionalFormatting>
  <conditionalFormatting sqref="H2119">
    <cfRule type="expression" dxfId="480" priority="92">
      <formula>IF($S2115=$X2115,0,1)</formula>
    </cfRule>
  </conditionalFormatting>
  <conditionalFormatting sqref="X2223">
    <cfRule type="expression" dxfId="479" priority="91">
      <formula>IF(S2220=X2220,0,1)</formula>
    </cfRule>
  </conditionalFormatting>
  <conditionalFormatting sqref="G2223">
    <cfRule type="expression" dxfId="478" priority="90">
      <formula>IF(S2220=X2220,0,1)</formula>
    </cfRule>
  </conditionalFormatting>
  <conditionalFormatting sqref="I2222:W2222">
    <cfRule type="expression" dxfId="477" priority="89">
      <formula>IF($S2216=$X2216,0,1)</formula>
    </cfRule>
  </conditionalFormatting>
  <conditionalFormatting sqref="J2222:W2222">
    <cfRule type="expression" dxfId="476" priority="88">
      <formula>IF($S2220=$X2220,0,1)</formula>
    </cfRule>
  </conditionalFormatting>
  <conditionalFormatting sqref="I2224:W2224">
    <cfRule type="expression" dxfId="475" priority="87">
      <formula>IF($S2220=$X2220,0,1)</formula>
    </cfRule>
  </conditionalFormatting>
  <conditionalFormatting sqref="H2222">
    <cfRule type="expression" dxfId="474" priority="86">
      <formula>IF($S2220=$X2220,0,1)</formula>
    </cfRule>
  </conditionalFormatting>
  <conditionalFormatting sqref="H2224">
    <cfRule type="expression" dxfId="473" priority="85">
      <formula>IF($S2220=$X2220,0,1)</formula>
    </cfRule>
  </conditionalFormatting>
  <conditionalFormatting sqref="X2328">
    <cfRule type="expression" dxfId="472" priority="84">
      <formula>IF(S2325=X2325,0,1)</formula>
    </cfRule>
  </conditionalFormatting>
  <conditionalFormatting sqref="G2328">
    <cfRule type="expression" dxfId="471" priority="83">
      <formula>IF(S2325=X2325,0,1)</formula>
    </cfRule>
  </conditionalFormatting>
  <conditionalFormatting sqref="I2327:W2327">
    <cfRule type="expression" dxfId="470" priority="82">
      <formula>IF($S2321=$X2321,0,1)</formula>
    </cfRule>
  </conditionalFormatting>
  <conditionalFormatting sqref="J2327:W2327">
    <cfRule type="expression" dxfId="469" priority="81">
      <formula>IF($S2325=$X2325,0,1)</formula>
    </cfRule>
  </conditionalFormatting>
  <conditionalFormatting sqref="I2329:W2329">
    <cfRule type="expression" dxfId="468" priority="80">
      <formula>IF($S2325=$X2325,0,1)</formula>
    </cfRule>
  </conditionalFormatting>
  <conditionalFormatting sqref="H2327">
    <cfRule type="expression" dxfId="467" priority="79">
      <formula>IF($S2325=$X2325,0,1)</formula>
    </cfRule>
  </conditionalFormatting>
  <conditionalFormatting sqref="H2329">
    <cfRule type="expression" dxfId="466" priority="78">
      <formula>IF($S2325=$X2325,0,1)</formula>
    </cfRule>
  </conditionalFormatting>
  <conditionalFormatting sqref="X2433">
    <cfRule type="expression" dxfId="465" priority="77">
      <formula>IF(S2430=X2430,0,1)</formula>
    </cfRule>
  </conditionalFormatting>
  <conditionalFormatting sqref="G2433">
    <cfRule type="expression" dxfId="464" priority="76">
      <formula>IF(S2430=X2430,0,1)</formula>
    </cfRule>
  </conditionalFormatting>
  <conditionalFormatting sqref="I2432:W2432">
    <cfRule type="expression" dxfId="463" priority="75">
      <formula>IF($S2426=$X2426,0,1)</formula>
    </cfRule>
  </conditionalFormatting>
  <conditionalFormatting sqref="J2432:W2432">
    <cfRule type="expression" dxfId="462" priority="74">
      <formula>IF($S2430=$X2430,0,1)</formula>
    </cfRule>
  </conditionalFormatting>
  <conditionalFormatting sqref="I2434:W2434">
    <cfRule type="expression" dxfId="461" priority="73">
      <formula>IF($S2430=$X2430,0,1)</formula>
    </cfRule>
  </conditionalFormatting>
  <conditionalFormatting sqref="H2432">
    <cfRule type="expression" dxfId="460" priority="72">
      <formula>IF($S2430=$X2430,0,1)</formula>
    </cfRule>
  </conditionalFormatting>
  <conditionalFormatting sqref="H2434">
    <cfRule type="expression" dxfId="459" priority="71">
      <formula>IF($S2430=$X2430,0,1)</formula>
    </cfRule>
  </conditionalFormatting>
  <conditionalFormatting sqref="X2538">
    <cfRule type="expression" dxfId="458" priority="70">
      <formula>IF(S2535=X2535,0,1)</formula>
    </cfRule>
  </conditionalFormatting>
  <conditionalFormatting sqref="G2538">
    <cfRule type="expression" dxfId="457" priority="69">
      <formula>IF(S2535=X2535,0,1)</formula>
    </cfRule>
  </conditionalFormatting>
  <conditionalFormatting sqref="I2537:W2537">
    <cfRule type="expression" dxfId="456" priority="68">
      <formula>IF($S2531=$X2531,0,1)</formula>
    </cfRule>
  </conditionalFormatting>
  <conditionalFormatting sqref="J2537:W2537">
    <cfRule type="expression" dxfId="455" priority="67">
      <formula>IF($S2535=$X2535,0,1)</formula>
    </cfRule>
  </conditionalFormatting>
  <conditionalFormatting sqref="I2539:W2539">
    <cfRule type="expression" dxfId="454" priority="66">
      <formula>IF($S2535=$X2535,0,1)</formula>
    </cfRule>
  </conditionalFormatting>
  <conditionalFormatting sqref="H2537">
    <cfRule type="expression" dxfId="453" priority="65">
      <formula>IF($S2535=$X2535,0,1)</formula>
    </cfRule>
  </conditionalFormatting>
  <conditionalFormatting sqref="H2539">
    <cfRule type="expression" dxfId="452" priority="64">
      <formula>IF($S2535=$X2535,0,1)</formula>
    </cfRule>
  </conditionalFormatting>
  <conditionalFormatting sqref="X2643">
    <cfRule type="expression" dxfId="451" priority="63">
      <formula>IF(S2640=X2640,0,1)</formula>
    </cfRule>
  </conditionalFormatting>
  <conditionalFormatting sqref="G2643">
    <cfRule type="expression" dxfId="450" priority="62">
      <formula>IF(S2640=X2640,0,1)</formula>
    </cfRule>
  </conditionalFormatting>
  <conditionalFormatting sqref="I2642:W2642">
    <cfRule type="expression" dxfId="449" priority="61">
      <formula>IF($S2636=$X2636,0,1)</formula>
    </cfRule>
  </conditionalFormatting>
  <conditionalFormatting sqref="J2642:W2642">
    <cfRule type="expression" dxfId="448" priority="60">
      <formula>IF($S2640=$X2640,0,1)</formula>
    </cfRule>
  </conditionalFormatting>
  <conditionalFormatting sqref="I2644:W2644">
    <cfRule type="expression" dxfId="447" priority="59">
      <formula>IF($S2640=$X2640,0,1)</formula>
    </cfRule>
  </conditionalFormatting>
  <conditionalFormatting sqref="H2642">
    <cfRule type="expression" dxfId="446" priority="58">
      <formula>IF($S2640=$X2640,0,1)</formula>
    </cfRule>
  </conditionalFormatting>
  <conditionalFormatting sqref="H2644">
    <cfRule type="expression" dxfId="445" priority="57">
      <formula>IF($S2640=$X2640,0,1)</formula>
    </cfRule>
  </conditionalFormatting>
  <conditionalFormatting sqref="X2748">
    <cfRule type="expression" dxfId="444" priority="56">
      <formula>IF(S2745=X2745,0,1)</formula>
    </cfRule>
  </conditionalFormatting>
  <conditionalFormatting sqref="G2748">
    <cfRule type="expression" dxfId="443" priority="55">
      <formula>IF(S2745=X2745,0,1)</formula>
    </cfRule>
  </conditionalFormatting>
  <conditionalFormatting sqref="I2747:W2747">
    <cfRule type="expression" dxfId="442" priority="54">
      <formula>IF($S2741=$X2741,0,1)</formula>
    </cfRule>
  </conditionalFormatting>
  <conditionalFormatting sqref="J2747:W2747">
    <cfRule type="expression" dxfId="441" priority="53">
      <formula>IF($S2745=$X2745,0,1)</formula>
    </cfRule>
  </conditionalFormatting>
  <conditionalFormatting sqref="I2749:W2749">
    <cfRule type="expression" dxfId="440" priority="52">
      <formula>IF($S2745=$X2745,0,1)</formula>
    </cfRule>
  </conditionalFormatting>
  <conditionalFormatting sqref="H2747">
    <cfRule type="expression" dxfId="439" priority="51">
      <formula>IF($S2745=$X2745,0,1)</formula>
    </cfRule>
  </conditionalFormatting>
  <conditionalFormatting sqref="H2749">
    <cfRule type="expression" dxfId="438" priority="50">
      <formula>IF($S2745=$X2745,0,1)</formula>
    </cfRule>
  </conditionalFormatting>
  <conditionalFormatting sqref="X2853">
    <cfRule type="expression" dxfId="437" priority="49">
      <formula>IF(S2850=X2850,0,1)</formula>
    </cfRule>
  </conditionalFormatting>
  <conditionalFormatting sqref="G2853">
    <cfRule type="expression" dxfId="436" priority="48">
      <formula>IF(S2850=X2850,0,1)</formula>
    </cfRule>
  </conditionalFormatting>
  <conditionalFormatting sqref="I2852:W2852">
    <cfRule type="expression" dxfId="435" priority="47">
      <formula>IF($S2846=$X2846,0,1)</formula>
    </cfRule>
  </conditionalFormatting>
  <conditionalFormatting sqref="J2852:W2852">
    <cfRule type="expression" dxfId="434" priority="46">
      <formula>IF($S2850=$X2850,0,1)</formula>
    </cfRule>
  </conditionalFormatting>
  <conditionalFormatting sqref="I2854:W2854">
    <cfRule type="expression" dxfId="433" priority="45">
      <formula>IF($S2850=$X2850,0,1)</formula>
    </cfRule>
  </conditionalFormatting>
  <conditionalFormatting sqref="H2852">
    <cfRule type="expression" dxfId="432" priority="44">
      <formula>IF($S2850=$X2850,0,1)</formula>
    </cfRule>
  </conditionalFormatting>
  <conditionalFormatting sqref="H2854">
    <cfRule type="expression" dxfId="431" priority="43">
      <formula>IF($S2850=$X2850,0,1)</formula>
    </cfRule>
  </conditionalFormatting>
  <conditionalFormatting sqref="X2958">
    <cfRule type="expression" dxfId="430" priority="42">
      <formula>IF(S2955=X2955,0,1)</formula>
    </cfRule>
  </conditionalFormatting>
  <conditionalFormatting sqref="G2958">
    <cfRule type="expression" dxfId="429" priority="41">
      <formula>IF(S2955=X2955,0,1)</formula>
    </cfRule>
  </conditionalFormatting>
  <conditionalFormatting sqref="I2957:W2957">
    <cfRule type="expression" dxfId="428" priority="40">
      <formula>IF($S2951=$X2951,0,1)</formula>
    </cfRule>
  </conditionalFormatting>
  <conditionalFormatting sqref="J2957:W2957">
    <cfRule type="expression" dxfId="427" priority="39">
      <formula>IF($S2955=$X2955,0,1)</formula>
    </cfRule>
  </conditionalFormatting>
  <conditionalFormatting sqref="I2959:W2959">
    <cfRule type="expression" dxfId="426" priority="38">
      <formula>IF($S2955=$X2955,0,1)</formula>
    </cfRule>
  </conditionalFormatting>
  <conditionalFormatting sqref="H2957">
    <cfRule type="expression" dxfId="425" priority="37">
      <formula>IF($S2955=$X2955,0,1)</formula>
    </cfRule>
  </conditionalFormatting>
  <conditionalFormatting sqref="H2959">
    <cfRule type="expression" dxfId="424" priority="36">
      <formula>IF($S2955=$X2955,0,1)</formula>
    </cfRule>
  </conditionalFormatting>
  <conditionalFormatting sqref="X3063">
    <cfRule type="expression" dxfId="423" priority="35">
      <formula>IF(S3060=X3060,0,1)</formula>
    </cfRule>
  </conditionalFormatting>
  <conditionalFormatting sqref="G3063">
    <cfRule type="expression" dxfId="422" priority="34">
      <formula>IF(S3060=X3060,0,1)</formula>
    </cfRule>
  </conditionalFormatting>
  <conditionalFormatting sqref="I3062:W3062">
    <cfRule type="expression" dxfId="421" priority="33">
      <formula>IF($S3056=$X3056,0,1)</formula>
    </cfRule>
  </conditionalFormatting>
  <conditionalFormatting sqref="J3062:W3062">
    <cfRule type="expression" dxfId="420" priority="32">
      <formula>IF($S3060=$X3060,0,1)</formula>
    </cfRule>
  </conditionalFormatting>
  <conditionalFormatting sqref="I3064:W3064">
    <cfRule type="expression" dxfId="419" priority="31">
      <formula>IF($S3060=$X3060,0,1)</formula>
    </cfRule>
  </conditionalFormatting>
  <conditionalFormatting sqref="H3062">
    <cfRule type="expression" dxfId="418" priority="30">
      <formula>IF($S3060=$X3060,0,1)</formula>
    </cfRule>
  </conditionalFormatting>
  <conditionalFormatting sqref="H3064">
    <cfRule type="expression" dxfId="417" priority="29">
      <formula>IF($S3060=$X3060,0,1)</formula>
    </cfRule>
  </conditionalFormatting>
  <conditionalFormatting sqref="X3168">
    <cfRule type="expression" dxfId="416" priority="28">
      <formula>IF(S3165=X3165,0,1)</formula>
    </cfRule>
  </conditionalFormatting>
  <conditionalFormatting sqref="G3168">
    <cfRule type="expression" dxfId="415" priority="27">
      <formula>IF(S3165=X3165,0,1)</formula>
    </cfRule>
  </conditionalFormatting>
  <conditionalFormatting sqref="I3167:W3167">
    <cfRule type="expression" dxfId="414" priority="26">
      <formula>IF($S3161=$X3161,0,1)</formula>
    </cfRule>
  </conditionalFormatting>
  <conditionalFormatting sqref="J3167:W3167">
    <cfRule type="expression" dxfId="413" priority="25">
      <formula>IF($S3165=$X3165,0,1)</formula>
    </cfRule>
  </conditionalFormatting>
  <conditionalFormatting sqref="I3169:W3169">
    <cfRule type="expression" dxfId="412" priority="24">
      <formula>IF($S3165=$X3165,0,1)</formula>
    </cfRule>
  </conditionalFormatting>
  <conditionalFormatting sqref="H3167">
    <cfRule type="expression" dxfId="411" priority="23">
      <formula>IF($S3165=$X3165,0,1)</formula>
    </cfRule>
  </conditionalFormatting>
  <conditionalFormatting sqref="H3169">
    <cfRule type="expression" dxfId="410" priority="22">
      <formula>IF($S3165=$X3165,0,1)</formula>
    </cfRule>
  </conditionalFormatting>
  <conditionalFormatting sqref="X3273">
    <cfRule type="expression" dxfId="409" priority="21">
      <formula>IF(S3270=X3270,0,1)</formula>
    </cfRule>
  </conditionalFormatting>
  <conditionalFormatting sqref="G3273">
    <cfRule type="expression" dxfId="408" priority="20">
      <formula>IF(S3270=X3270,0,1)</formula>
    </cfRule>
  </conditionalFormatting>
  <conditionalFormatting sqref="I3272:W3272">
    <cfRule type="expression" dxfId="407" priority="19">
      <formula>IF($S3266=$X3266,0,1)</formula>
    </cfRule>
  </conditionalFormatting>
  <conditionalFormatting sqref="J3272:W3272">
    <cfRule type="expression" dxfId="406" priority="18">
      <formula>IF($S3270=$X3270,0,1)</formula>
    </cfRule>
  </conditionalFormatting>
  <conditionalFormatting sqref="I3274:W3274">
    <cfRule type="expression" dxfId="405" priority="17">
      <formula>IF($S3270=$X3270,0,1)</formula>
    </cfRule>
  </conditionalFormatting>
  <conditionalFormatting sqref="H3272">
    <cfRule type="expression" dxfId="404" priority="16">
      <formula>IF($S3270=$X3270,0,1)</formula>
    </cfRule>
  </conditionalFormatting>
  <conditionalFormatting sqref="H3274">
    <cfRule type="expression" dxfId="403" priority="15">
      <formula>IF($S3270=$X3270,0,1)</formula>
    </cfRule>
  </conditionalFormatting>
  <conditionalFormatting sqref="X3378">
    <cfRule type="expression" dxfId="402" priority="14">
      <formula>IF(S3375=X3375,0,1)</formula>
    </cfRule>
  </conditionalFormatting>
  <conditionalFormatting sqref="G3378">
    <cfRule type="expression" dxfId="401" priority="13">
      <formula>IF(S3375=X3375,0,1)</formula>
    </cfRule>
  </conditionalFormatting>
  <conditionalFormatting sqref="I3377:W3377">
    <cfRule type="expression" dxfId="400" priority="12">
      <formula>IF($S3371=$X3371,0,1)</formula>
    </cfRule>
  </conditionalFormatting>
  <conditionalFormatting sqref="J3377:W3377">
    <cfRule type="expression" dxfId="399" priority="11">
      <formula>IF($S3375=$X3375,0,1)</formula>
    </cfRule>
  </conditionalFormatting>
  <conditionalFormatting sqref="I3379:W3379">
    <cfRule type="expression" dxfId="398" priority="10">
      <formula>IF($S3375=$X3375,0,1)</formula>
    </cfRule>
  </conditionalFormatting>
  <conditionalFormatting sqref="H3377">
    <cfRule type="expression" dxfId="397" priority="9">
      <formula>IF($S3375=$X3375,0,1)</formula>
    </cfRule>
  </conditionalFormatting>
  <conditionalFormatting sqref="H3379">
    <cfRule type="expression" dxfId="396" priority="8">
      <formula>IF($S3375=$X3375,0,1)</formula>
    </cfRule>
  </conditionalFormatting>
  <conditionalFormatting sqref="X3483">
    <cfRule type="expression" dxfId="395" priority="7">
      <formula>IF(S3480=X3480,0,1)</formula>
    </cfRule>
  </conditionalFormatting>
  <conditionalFormatting sqref="G3483">
    <cfRule type="expression" dxfId="394" priority="6">
      <formula>IF(S3480=X3480,0,1)</formula>
    </cfRule>
  </conditionalFormatting>
  <conditionalFormatting sqref="I3482:W3482">
    <cfRule type="expression" dxfId="393" priority="5">
      <formula>IF($S3476=$X3476,0,1)</formula>
    </cfRule>
  </conditionalFormatting>
  <conditionalFormatting sqref="J3482:W3482">
    <cfRule type="expression" dxfId="392" priority="4">
      <formula>IF($S3480=$X3480,0,1)</formula>
    </cfRule>
  </conditionalFormatting>
  <conditionalFormatting sqref="I3484:W3484">
    <cfRule type="expression" dxfId="391" priority="3">
      <formula>IF($S3480=$X3480,0,1)</formula>
    </cfRule>
  </conditionalFormatting>
  <conditionalFormatting sqref="H3482">
    <cfRule type="expression" dxfId="390" priority="2">
      <formula>IF($S3480=$X3480,0,1)</formula>
    </cfRule>
  </conditionalFormatting>
  <conditionalFormatting sqref="H3484">
    <cfRule type="expression" dxfId="389" priority="1">
      <formula>IF($S3480=$X3480,0,1)</formula>
    </cfRule>
  </conditionalFormatting>
  <dataValidations count="1">
    <dataValidation type="list" allowBlank="1" showInputMessage="1" showErrorMessage="1" sqref="U102:V102 U207:V207 T116 U112:V112 U104:V104 U108:V108 U110:V110 U114:V114 U106:V106 T221 U217:V217 U209:V209 U213:V213 U215:V215 U219:V219 U211:V211 U312:V312 T326 U322:V322 U314:V314 U318:V318 U320:V320 U324:V324 U316:V316 U417:V417 T431 U427:V427 U419:V419 U423:V423 U425:V425 U429:V429 U421:V421 U522:V522 T536 U532:V532 U524:V524 U528:V528 U530:V530 U534:V534 U526:V526 U627:V627 T641 U637:V637 U629:V629 U633:V633 U635:V635 U639:V639 U631:V631 U732:V732 T746 U742:V742 U734:V734 U738:V738 U740:V740 U744:V744 U736:V736 U837:V837 T851 U847:V847 U839:V839 U843:V843 U845:V845 U849:V849 U841:V841 U942:V942 T956 U952:V952 U944:V944 U948:V948 U950:V950 U954:V954 U946:V946 U1047:V1047 T1061 U1057:V1057 U1049:V1049 U1053:V1053 U1055:V1055 U1059:V1059 U1051:V1051 U1152:V1152 T1166 U1162:V1162 U1154:V1154 U1158:V1158 U1160:V1160 U1164:V1164 U1156:V1156 U1257:V1257 T1271 U1267:V1267 U1259:V1259 U1263:V1263 U1265:V1265 U1269:V1269 U1261:V1261 U1362:V1362 T1376 U1372:V1372 U1364:V1364 U1368:V1368 U1370:V1370 U1374:V1374 U1366:V1366 U1467:V1467 T1481 U1477:V1477 U1469:V1469 U1473:V1473 U1475:V1475 U1479:V1479 U1471:V1471 U1572:V1572 T1586 U1582:V1582 U1574:V1574 U1578:V1578 U1580:V1580 U1584:V1584 U1576:V1576 U1677:V1677 T1691 U1687:V1687 U1679:V1679 U1683:V1683 U1685:V1685 U1689:V1689 U1681:V1681 U1782:V1782 T1796 U1792:V1792 U1784:V1784 U1788:V1788 U1790:V1790 U1794:V1794 U1786:V1786 U1887:V1887 T1901 U1897:V1897 U1889:V1889 U1893:V1893 U1895:V1895 U1899:V1899 U1891:V1891 U1992:V1992 T2006 U2002:V2002 U1994:V1994 U1998:V1998 U2000:V2000 U2004:V2004 U1996:V1996 U2097:V2097 T2111 U2107:V2107 U2099:V2099 U2103:V2103 U2105:V2105 U2109:V2109 U2101:V2101 U2202:V2202 T2216 U2212:V2212 U2204:V2204 U2208:V2208 U2210:V2210 U2214:V2214 U2206:V2206 U2307:V2307 T2321 U2317:V2317 U2309:V2309 U2313:V2313 U2315:V2315 U2319:V2319 U2311:V2311 U2412:V2412 T2426 U2422:V2422 U2414:V2414 U2418:V2418 U2420:V2420 U2424:V2424 U2416:V2416 U2517:V2517 T2531 U2527:V2527 U2519:V2519 U2523:V2523 U2525:V2525 U2529:V2529 U2521:V2521 U2622:V2622 T2636 U2632:V2632 U2624:V2624 U2628:V2628 U2630:V2630 U2634:V2634 U2626:V2626 U2727:V2727 T2741 U2737:V2737 U2729:V2729 U2733:V2733 U2735:V2735 U2739:V2739 U2731:V2731 U2832:V2832 T2846 U2842:V2842 U2834:V2834 U2838:V2838 U2840:V2840 U2844:V2844 U2836:V2836 U2937:V2937 T2951 U2947:V2947 U2939:V2939 U2943:V2943 U2945:V2945 U2949:V2949 U2941:V2941 U3042:V3042 T3056 U3052:V3052 U3044:V3044 U3048:V3048 U3050:V3050 U3054:V3054 U3046:V3046 U3147:V3147 T3161 U3157:V3157 U3149:V3149 U3153:V3153 U3155:V3155 U3159:V3159 U3151:V3151 U3252:V3252 T3266 U3262:V3262 U3254:V3254 U3258:V3258 U3260:V3260 U3264:V3264 U3256:V3256 U3357:V3357 T3371 U3367:V3367 U3359:V3359 U3363:V3363 U3365:V3365 U3369:V3369 U3361:V3361 U3462:V3462 T3476 U3472:V3472 U3464:V3464 U3468:V3468 U3470:V3470 U3474:V3474 U3466:V3466">
      <formula1>$V$40:$V$41</formula1>
    </dataValidation>
  </dataValidations>
  <pageMargins left="1.18" right="0.47" top="0.79000000000000015" bottom="0.79000000000000015" header="0.51" footer="0.31"/>
  <pageSetup paperSize="9" scale="65" fitToHeight="66" orientation="portrait"/>
  <headerFooter>
    <oddFooter>&amp;L      &amp;G&amp;C&amp;8&amp;F, &amp;P&amp;R&amp;"Arial Narrow,Standard"&amp;9&amp;G</oddFooter>
  </headerFooter>
  <rowBreaks count="67" manualBreakCount="67">
    <brk id="58" max="16383" man="1"/>
    <brk id="117" max="16383" man="1"/>
    <brk id="163" max="16383" man="1"/>
    <brk id="222" max="16383" man="1"/>
    <brk id="268" max="16383" man="1"/>
    <brk id="327" max="16383" man="1"/>
    <brk id="373" max="16383" man="1"/>
    <brk id="432" max="16383" man="1"/>
    <brk id="478" max="16383" man="1"/>
    <brk id="537" max="16383" man="1"/>
    <brk id="583" max="16383" man="1"/>
    <brk id="642" max="16383" man="1"/>
    <brk id="688" max="16383" man="1"/>
    <brk id="747" max="16383" man="1"/>
    <brk id="793" max="16383" man="1"/>
    <brk id="852" max="16383" man="1"/>
    <brk id="898" max="16383" man="1"/>
    <brk id="957" max="16383" man="1"/>
    <brk id="1003" max="16383" man="1"/>
    <brk id="1062" max="16383" man="1"/>
    <brk id="1108" max="16383" man="1"/>
    <brk id="1167" max="16383" man="1"/>
    <brk id="1213" max="16383" man="1"/>
    <brk id="1272" max="16383" man="1"/>
    <brk id="1318" max="16383" man="1"/>
    <brk id="1377" max="16383" man="1"/>
    <brk id="1423" max="16383" man="1"/>
    <brk id="1482" max="16383" man="1"/>
    <brk id="1528" max="16383" man="1"/>
    <brk id="1587" max="16383" man="1"/>
    <brk id="1633" max="16383" man="1"/>
    <brk id="1692" max="16383" man="1"/>
    <brk id="1738" max="16383" man="1"/>
    <brk id="1797" max="16383" man="1"/>
    <brk id="1843" max="16383" man="1"/>
    <brk id="1902" max="16383" man="1"/>
    <brk id="1948" max="16383" man="1"/>
    <brk id="2007" max="16383" man="1"/>
    <brk id="2053" max="16383" man="1"/>
    <brk id="2112" max="16383" man="1"/>
    <brk id="2158" max="16383" man="1"/>
    <brk id="2217" max="16383" man="1"/>
    <brk id="2263" max="16383" man="1"/>
    <brk id="2322" max="16383" man="1"/>
    <brk id="2368" max="16383" man="1"/>
    <brk id="2427" max="16383" man="1"/>
    <brk id="2473" max="16383" man="1"/>
    <brk id="2532" max="16383" man="1"/>
    <brk id="2578" max="16383" man="1"/>
    <brk id="2637" max="16383" man="1"/>
    <brk id="2683" max="16383" man="1"/>
    <brk id="2742" max="16383" man="1"/>
    <brk id="2788" max="16383" man="1"/>
    <brk id="2847" max="16383" man="1"/>
    <brk id="2893" max="16383" man="1"/>
    <brk id="2952" max="16383" man="1"/>
    <brk id="2998" max="16383" man="1"/>
    <brk id="3057" max="16383" man="1"/>
    <brk id="3103" max="16383" man="1"/>
    <brk id="3162" max="16383" man="1"/>
    <brk id="3208" max="16383" man="1"/>
    <brk id="3267" max="16383" man="1"/>
    <brk id="3313" max="16383" man="1"/>
    <brk id="3372" max="16383" man="1"/>
    <brk id="3418" max="16383" man="1"/>
    <brk id="3477" max="16383" man="1"/>
    <brk id="3523" max="16383" man="1"/>
  </rowBreaks>
  <colBreaks count="1" manualBreakCount="1">
    <brk id="24" max="1048575" man="1"/>
  </colBreaks>
  <legacyDrawingHF r:id="rId1"/>
  <extLst>
    <ext xmlns:mx="http://schemas.microsoft.com/office/mac/excel/2008/main" uri="{64002731-A6B0-56B0-2670-7721B7C09600}">
      <mx:PLV Mode="0" OnePage="0" WScale="65"/>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A822"/>
  <sheetViews>
    <sheetView showGridLines="0" defaultGridColor="0" topLeftCell="C26" colorId="22" zoomScale="115" zoomScaleNormal="115" zoomScalePageLayoutView="115" workbookViewId="0">
      <selection activeCell="AA82" sqref="AA82"/>
    </sheetView>
  </sheetViews>
  <sheetFormatPr baseColWidth="10" defaultColWidth="9.3984375" defaultRowHeight="12" outlineLevelRow="1" outlineLevelCol="1" x14ac:dyDescent="0"/>
  <cols>
    <col min="1" max="1" width="6" style="1469" hidden="1" customWidth="1" outlineLevel="1"/>
    <col min="2" max="2" width="6" style="678" hidden="1" customWidth="1" outlineLevel="1"/>
    <col min="3" max="3" width="30.3984375" style="126" customWidth="1" collapsed="1"/>
    <col min="4" max="4" width="30.3984375" style="126" customWidth="1"/>
    <col min="5" max="5" width="5" style="1475" customWidth="1"/>
    <col min="6" max="6" width="2.3984375" style="678" customWidth="1"/>
    <col min="7" max="7" width="6" style="678" hidden="1" customWidth="1" outlineLevel="1"/>
    <col min="8" max="9" width="30.3984375" style="126" hidden="1" customWidth="1" outlineLevel="1"/>
    <col min="10" max="10" width="14.3984375" style="1465" hidden="1" customWidth="1" outlineLevel="1"/>
    <col min="11" max="11" width="4.59765625" style="126" hidden="1" customWidth="1" outlineLevel="1"/>
    <col min="12" max="12" width="6.796875" style="665" customWidth="1" collapsed="1"/>
    <col min="13" max="13" width="15.59765625" style="665" customWidth="1"/>
    <col min="14" max="14" width="6.796875" style="665" customWidth="1"/>
    <col min="15" max="15" width="8.59765625" style="665" customWidth="1"/>
    <col min="16" max="16" width="5.19921875" style="665" customWidth="1"/>
    <col min="17" max="22" width="6.796875" style="665" customWidth="1"/>
    <col min="23" max="23" width="15.59765625" style="665" customWidth="1"/>
    <col min="24" max="24" width="10.59765625" style="665" customWidth="1"/>
    <col min="25" max="26" width="2.19921875" style="665" customWidth="1"/>
    <col min="27" max="27" width="5.19921875" style="665" customWidth="1"/>
    <col min="28" max="28" width="2.19921875" style="665" customWidth="1"/>
    <col min="29" max="29" width="12.796875" style="665" customWidth="1"/>
    <col min="30" max="67" width="6.796875" style="665" hidden="1" customWidth="1" outlineLevel="1"/>
    <col min="68" max="76" width="9.3984375" style="665" hidden="1" customWidth="1" outlineLevel="1"/>
    <col min="77" max="125" width="9.3984375" style="2" hidden="1" customWidth="1" outlineLevel="1"/>
    <col min="126" max="126" width="9.3984375" style="2" collapsed="1"/>
    <col min="127" max="151" width="9.3984375" style="2"/>
    <col min="152" max="16384" width="9.3984375" style="665"/>
  </cols>
  <sheetData>
    <row r="1" spans="1:151" ht="39" hidden="1" customHeight="1" outlineLevel="1">
      <c r="D1" s="1220"/>
      <c r="E1" s="1474" t="str">
        <f t="shared" ref="E1:E25" si="0">IF((SUM(A1:C1))&gt;0,"Evaluation","")</f>
        <v/>
      </c>
      <c r="F1" s="1219"/>
      <c r="I1" s="1328"/>
      <c r="J1" s="1462" t="str">
        <f>IF((SUM(F1:H1))&gt;0,"Evaluation","")</f>
        <v/>
      </c>
      <c r="K1" s="1170"/>
      <c r="AB1" s="284"/>
      <c r="AC1" s="284"/>
      <c r="AD1" s="284"/>
    </row>
    <row r="2" spans="1:151" s="18" customFormat="1" ht="22" hidden="1" outlineLevel="1">
      <c r="A2" s="1469"/>
      <c r="B2" s="678"/>
      <c r="C2" s="126"/>
      <c r="D2" s="126"/>
      <c r="E2" s="1474" t="str">
        <f t="shared" si="0"/>
        <v/>
      </c>
      <c r="F2" s="1219"/>
      <c r="G2" s="678"/>
      <c r="H2" s="126"/>
      <c r="I2" s="126"/>
      <c r="J2" s="1462" t="str">
        <f>IF((SUM(F2:H2))&gt;0,"Evaluation","")</f>
        <v/>
      </c>
      <c r="K2" s="1170"/>
      <c r="L2" s="48" t="s">
        <v>572</v>
      </c>
      <c r="M2" s="48"/>
      <c r="N2" s="48"/>
      <c r="O2" s="48"/>
      <c r="P2" s="48"/>
      <c r="Q2" s="48"/>
      <c r="R2" s="48"/>
      <c r="S2" s="19"/>
      <c r="W2" s="6"/>
      <c r="AB2" s="284"/>
      <c r="AC2" s="284"/>
      <c r="AD2" s="284"/>
      <c r="AF2" s="1221"/>
      <c r="AK2" s="7"/>
      <c r="AO2" s="7"/>
      <c r="AQ2" s="20"/>
      <c r="BA2" s="1221"/>
      <c r="BO2" s="665"/>
      <c r="BY2" s="1221"/>
      <c r="BZ2" s="1221"/>
      <c r="CA2" s="1221"/>
      <c r="CB2" s="1221"/>
      <c r="CC2" s="1221"/>
      <c r="CD2" s="1221"/>
      <c r="CE2" s="1221"/>
      <c r="CF2" s="1221"/>
      <c r="CG2" s="1221"/>
      <c r="CH2" s="1221"/>
      <c r="CI2" s="1221"/>
      <c r="CJ2" s="1221"/>
      <c r="CK2" s="1221"/>
      <c r="CL2" s="1221"/>
      <c r="CM2" s="1221"/>
      <c r="CN2" s="1221"/>
      <c r="CO2" s="1221"/>
      <c r="CP2" s="1221"/>
      <c r="CQ2" s="1221"/>
      <c r="CR2" s="1221"/>
      <c r="CS2" s="1221"/>
      <c r="CT2" s="1221"/>
      <c r="CU2" s="1221"/>
      <c r="CV2" s="1221"/>
      <c r="CW2" s="1221"/>
      <c r="CX2" s="1221"/>
      <c r="CY2" s="1221"/>
      <c r="CZ2" s="1221"/>
      <c r="DA2" s="1221"/>
      <c r="DB2" s="1221"/>
      <c r="DC2" s="1221"/>
      <c r="DD2" s="1221"/>
      <c r="DE2" s="1221"/>
      <c r="DF2" s="1221"/>
      <c r="DG2" s="1221"/>
      <c r="DH2" s="1221"/>
      <c r="DI2" s="1221"/>
      <c r="DJ2" s="1221"/>
      <c r="DK2" s="1221"/>
      <c r="DL2" s="1221"/>
      <c r="DM2" s="1221"/>
      <c r="DN2" s="1221"/>
      <c r="DO2" s="1221"/>
      <c r="DP2" s="1221"/>
      <c r="DQ2" s="1221"/>
      <c r="DR2" s="1221"/>
      <c r="DS2" s="1221"/>
      <c r="DT2" s="1221"/>
      <c r="DU2" s="1221"/>
      <c r="DV2" s="1221"/>
      <c r="DW2" s="1221"/>
      <c r="DX2" s="1221"/>
      <c r="DY2" s="1221"/>
      <c r="DZ2" s="1221"/>
      <c r="EA2" s="1221"/>
      <c r="EB2" s="1221"/>
      <c r="EC2" s="1221"/>
      <c r="ED2" s="1221"/>
      <c r="EE2" s="1221"/>
      <c r="EF2" s="1221"/>
      <c r="EG2" s="1221"/>
      <c r="EH2" s="1221"/>
      <c r="EI2" s="1221"/>
      <c r="EJ2" s="1221"/>
      <c r="EK2" s="1221"/>
      <c r="EL2" s="1221"/>
      <c r="EM2" s="1221"/>
      <c r="EN2" s="1221"/>
      <c r="EO2" s="1221"/>
      <c r="EP2" s="1221"/>
      <c r="EQ2" s="1221"/>
      <c r="ER2" s="1221"/>
      <c r="ES2" s="1221"/>
      <c r="ET2" s="1221"/>
      <c r="EU2" s="1221"/>
    </row>
    <row r="3" spans="1:151" s="989" customFormat="1" hidden="1" outlineLevel="1">
      <c r="A3" s="1469"/>
      <c r="B3" s="678"/>
      <c r="C3" s="126"/>
      <c r="D3" s="126"/>
      <c r="E3" s="1474" t="str">
        <f t="shared" si="0"/>
        <v/>
      </c>
      <c r="F3" s="1219"/>
      <c r="G3" s="678"/>
      <c r="H3" s="126"/>
      <c r="I3" s="126"/>
      <c r="J3" s="1462" t="str">
        <f>IF((SUM(F3:H3))&gt;0,"Evaluation","")</f>
        <v/>
      </c>
      <c r="K3" s="1170"/>
      <c r="BY3" s="994"/>
      <c r="BZ3" s="994"/>
      <c r="CA3" s="994"/>
      <c r="CB3" s="994"/>
      <c r="CC3" s="994"/>
      <c r="CD3" s="994"/>
      <c r="CE3" s="994"/>
      <c r="CF3" s="994"/>
      <c r="CG3" s="994"/>
      <c r="CH3" s="994"/>
      <c r="CI3" s="994"/>
      <c r="CJ3" s="994"/>
      <c r="CK3" s="994"/>
      <c r="CL3" s="994"/>
      <c r="CM3" s="994"/>
      <c r="CN3" s="994"/>
      <c r="CO3" s="994"/>
      <c r="CP3" s="994"/>
      <c r="CQ3" s="994"/>
      <c r="CR3" s="994"/>
      <c r="CS3" s="994"/>
      <c r="CT3" s="994"/>
      <c r="CU3" s="994"/>
      <c r="CV3" s="994"/>
      <c r="CW3" s="994"/>
      <c r="CX3" s="994"/>
      <c r="CY3" s="994"/>
      <c r="CZ3" s="994"/>
      <c r="DA3" s="994"/>
      <c r="DB3" s="994"/>
      <c r="DC3" s="994"/>
      <c r="DD3" s="994"/>
      <c r="DE3" s="994"/>
      <c r="DF3" s="994"/>
      <c r="DG3" s="994"/>
      <c r="DH3" s="994"/>
      <c r="DI3" s="994"/>
      <c r="DJ3" s="994"/>
      <c r="DK3" s="994"/>
      <c r="DL3" s="994"/>
      <c r="DM3" s="994"/>
      <c r="DN3" s="994"/>
      <c r="DO3" s="994"/>
      <c r="DP3" s="994"/>
      <c r="DQ3" s="994"/>
      <c r="DR3" s="994"/>
      <c r="DS3" s="994"/>
      <c r="DT3" s="994"/>
      <c r="DU3" s="994"/>
      <c r="DV3" s="994"/>
      <c r="DW3" s="994"/>
      <c r="DX3" s="994"/>
      <c r="DY3" s="994"/>
      <c r="DZ3" s="994"/>
      <c r="EA3" s="994"/>
      <c r="EB3" s="994"/>
      <c r="EC3" s="994"/>
      <c r="ED3" s="994"/>
      <c r="EE3" s="994"/>
      <c r="EF3" s="994"/>
      <c r="EG3" s="994"/>
      <c r="EH3" s="994"/>
      <c r="EI3" s="994"/>
      <c r="EJ3" s="994"/>
      <c r="EK3" s="994"/>
      <c r="EL3" s="994"/>
      <c r="EM3" s="994"/>
      <c r="EN3" s="994"/>
      <c r="EO3" s="994"/>
      <c r="EP3" s="994"/>
      <c r="EQ3" s="994"/>
      <c r="ER3" s="994"/>
      <c r="ES3" s="994"/>
      <c r="ET3" s="994"/>
      <c r="EU3" s="994"/>
    </row>
    <row r="4" spans="1:151" s="1227" customFormat="1" ht="18" hidden="1" outlineLevel="1" thickBot="1">
      <c r="A4" s="1469"/>
      <c r="B4" s="678"/>
      <c r="C4" s="126"/>
      <c r="D4" s="126"/>
      <c r="E4" s="1474" t="str">
        <f t="shared" si="0"/>
        <v/>
      </c>
      <c r="F4" s="1219"/>
      <c r="G4" s="1222"/>
      <c r="H4" s="1223"/>
      <c r="I4" s="1223"/>
      <c r="J4" s="1462" t="str">
        <f>IF((SUM(F4:H4))&gt;0,"Evaluation","")</f>
        <v/>
      </c>
      <c r="K4" s="1170"/>
      <c r="L4" s="1224"/>
      <c r="M4" s="1224"/>
      <c r="N4" s="1224"/>
      <c r="O4" s="1224"/>
      <c r="P4" s="1224"/>
      <c r="Q4" s="1224"/>
      <c r="R4" s="1224"/>
      <c r="S4" s="1224"/>
      <c r="T4" s="1224"/>
      <c r="U4" s="1224"/>
      <c r="V4" s="1224"/>
      <c r="W4" s="1224"/>
      <c r="X4" s="1224"/>
      <c r="Y4" s="1224"/>
      <c r="Z4" s="18"/>
      <c r="AA4" s="1224"/>
      <c r="AB4" s="284"/>
      <c r="AC4" s="284"/>
      <c r="AD4" s="284" t="s">
        <v>570</v>
      </c>
      <c r="AE4" s="1224"/>
      <c r="AF4" s="1225"/>
      <c r="AG4" s="1224"/>
      <c r="AH4" s="1224" t="s">
        <v>336</v>
      </c>
      <c r="AI4" s="1224"/>
      <c r="AJ4" s="1224"/>
      <c r="AK4" s="1224"/>
      <c r="AL4" s="1224" t="s">
        <v>337</v>
      </c>
      <c r="AM4" s="1224"/>
      <c r="AN4" s="1224"/>
      <c r="AO4" s="1224"/>
      <c r="AP4" s="1224" t="s">
        <v>582</v>
      </c>
      <c r="AQ4" s="1224"/>
      <c r="AR4" s="1224"/>
      <c r="AS4" s="1224"/>
      <c r="AT4" s="1224" t="s">
        <v>583</v>
      </c>
      <c r="AU4" s="1224"/>
      <c r="AV4" s="1224"/>
      <c r="AW4" s="1224"/>
      <c r="AX4" s="1224" t="s">
        <v>522</v>
      </c>
      <c r="AY4" s="1224"/>
      <c r="AZ4" s="1224"/>
      <c r="BA4" s="1225" t="s">
        <v>584</v>
      </c>
      <c r="BB4" s="1224"/>
      <c r="BC4" s="1224"/>
      <c r="BD4" s="1224"/>
      <c r="BE4" s="1224"/>
      <c r="BF4" s="1224"/>
      <c r="BG4" s="1224"/>
      <c r="BH4" s="1225"/>
      <c r="BI4" s="1224" t="s">
        <v>521</v>
      </c>
      <c r="BJ4" s="1224"/>
      <c r="BK4" s="1224"/>
      <c r="BL4" s="1224"/>
      <c r="BM4" s="1224"/>
      <c r="BN4" s="1224"/>
      <c r="BO4" s="1226"/>
      <c r="BR4" s="1224" t="s">
        <v>569</v>
      </c>
      <c r="BS4" s="1224"/>
      <c r="BT4" s="1224"/>
      <c r="BU4" s="1224"/>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38"/>
      <c r="DJ4" s="1438"/>
      <c r="DK4" s="1438"/>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row>
    <row r="5" spans="1:151" ht="62" hidden="1" customHeight="1" outlineLevel="1">
      <c r="E5" s="1474" t="str">
        <f t="shared" si="0"/>
        <v/>
      </c>
      <c r="F5" s="1219"/>
      <c r="G5" s="1228" t="str">
        <f>'E3 Production de chaleur'!B298</f>
        <v>Chaudière</v>
      </c>
      <c r="H5" s="253">
        <f>'E3 Production de chaleur'!C298</f>
        <v>0</v>
      </c>
      <c r="I5" s="253" t="str">
        <f>'E3 Production de chaleur'!D298</f>
        <v>Puissance générateur (chaleur utile)</v>
      </c>
      <c r="J5" s="1466" t="str">
        <f>'E3 Production de chaleur'!E298</f>
        <v>Nombre chaudières</v>
      </c>
      <c r="K5" s="253" t="str">
        <f>'E3 Production de chaleur'!F298</f>
        <v>Comment est utilisé le générateur?</v>
      </c>
      <c r="L5" s="1110" t="str">
        <f>'E3 Production de chaleur'!F298</f>
        <v>Comment est utilisé le générateur?</v>
      </c>
      <c r="M5" s="1110" t="str">
        <f>'E3 Production de chaleur'!G298</f>
        <v>Production de chaleur utile</v>
      </c>
      <c r="N5" s="253" t="str">
        <f>'E3 Production de chaleur'!H298</f>
        <v>Part de la production de chaleur utile</v>
      </c>
      <c r="O5" s="253" t="str">
        <f>'E3 Production de chaleur'!I298</f>
        <v>Durée de fonctionnement</v>
      </c>
      <c r="P5" s="1110" t="str">
        <f>'E3 Production de chaleur'!J298</f>
        <v>Observations Durée</v>
      </c>
      <c r="Q5" s="727" t="s">
        <v>573</v>
      </c>
      <c r="R5" s="1110" t="str">
        <f>'E3 Production de chaleur'!L298</f>
        <v>Année de construction du générateur</v>
      </c>
      <c r="S5" s="1112" t="str">
        <f>'E3 Production de chaleur'!M298</f>
        <v>Type de construction</v>
      </c>
      <c r="T5" s="1110" t="str">
        <f>'E3 Production de chaleur'!N298</f>
        <v xml:space="preserve">Le panneau arrière de la chaudière est-il isolé?
</v>
      </c>
      <c r="U5" s="1112" t="str">
        <f>'E3 Production de chaleur'!O298</f>
        <v>Le brûleur est-il isolé au moyen d'un capot?</v>
      </c>
      <c r="V5" s="1112" t="str">
        <f>'E3 Production de chaleur'!P298</f>
        <v xml:space="preserve">La température de départ du générateur dépend-elle de la température extérieure?
</v>
      </c>
      <c r="W5" s="2">
        <f>'E3 Production de chaleur'!Q298</f>
        <v>0</v>
      </c>
      <c r="X5" s="1112" t="str">
        <f>'E3 Production de chaleur'!R298</f>
        <v>Le générateur en mode veille ou de réserve est-il toujours chaud? 
(de l'eau chaude y circule-t-elle?)</v>
      </c>
      <c r="Y5" s="1112" t="str">
        <f>'E3 Production de chaleur'!S298</f>
        <v>Production de chaleur utile</v>
      </c>
      <c r="Z5" s="665" t="str">
        <f>'E3 Production de chaleur'!T298</f>
        <v>Nécessité d'agir</v>
      </c>
      <c r="AA5" s="1229" t="str">
        <f>'E3 Production de chaleur'!U298</f>
        <v>Economies Priorité 1
[kWh]</v>
      </c>
      <c r="AB5" s="1229" t="str">
        <f>'E3 Production de chaleur'!V298</f>
        <v>Priorité</v>
      </c>
      <c r="AC5" s="2">
        <f>'E3 Production de chaleur'!W298</f>
        <v>0</v>
      </c>
      <c r="AD5" s="1113" t="str">
        <f>'E3 Production de chaleur'!X298</f>
        <v>Nécessité d'agir</v>
      </c>
      <c r="AE5" s="1114" t="str">
        <f>'E3 Production de chaleur'!Y298</f>
        <v>Economie</v>
      </c>
      <c r="AF5" s="1117" t="str">
        <f>'E3 Production de chaleur'!Z298</f>
        <v>Priorité</v>
      </c>
      <c r="AG5" s="1116">
        <f>'E3 Production de chaleur'!AA298</f>
        <v>0</v>
      </c>
      <c r="AH5" s="1113" t="str">
        <f>'E3 Production de chaleur'!AB298</f>
        <v>Nécessité d'agir</v>
      </c>
      <c r="AI5" s="1117" t="str">
        <f>'E3 Production de chaleur'!AC298</f>
        <v>Economie</v>
      </c>
      <c r="AJ5" s="1117" t="str">
        <f>'E3 Production de chaleur'!AD298</f>
        <v>Priorité</v>
      </c>
      <c r="AK5" s="41">
        <f>'E3 Production de chaleur'!AE298</f>
        <v>0</v>
      </c>
      <c r="AL5" s="1113" t="str">
        <f>'E3 Production de chaleur'!AF298</f>
        <v>Nécessité d'agir</v>
      </c>
      <c r="AM5" s="1117" t="str">
        <f>'E3 Production de chaleur'!AG298</f>
        <v>Economie</v>
      </c>
      <c r="AN5" s="1117" t="str">
        <f>'E3 Production de chaleur'!AH298</f>
        <v>Priorité</v>
      </c>
      <c r="AO5" s="41">
        <f>'E3 Production de chaleur'!AI298</f>
        <v>0</v>
      </c>
      <c r="AP5" s="1113" t="str">
        <f>'E3 Production de chaleur'!AJ298</f>
        <v>Nécessité d'agir</v>
      </c>
      <c r="AQ5" s="1117" t="str">
        <f>'E3 Production de chaleur'!AK298</f>
        <v>Economie</v>
      </c>
      <c r="AR5" s="1117" t="str">
        <f>'E3 Production de chaleur'!AL298</f>
        <v>Priorité</v>
      </c>
      <c r="AS5" s="41">
        <f>'E3 Production de chaleur'!AM298</f>
        <v>0</v>
      </c>
      <c r="AT5" s="1113" t="str">
        <f>'E3 Production de chaleur'!AN298</f>
        <v>Nécessité d'agir</v>
      </c>
      <c r="AU5" s="1117" t="str">
        <f>'E3 Production de chaleur'!AO298</f>
        <v>Nécessité d'agir</v>
      </c>
      <c r="AV5" s="1117" t="str">
        <f>'E3 Production de chaleur'!AP298</f>
        <v>Priorité</v>
      </c>
      <c r="AW5" s="41">
        <f>'E3 Production de chaleur'!AQ298</f>
        <v>0</v>
      </c>
      <c r="AX5" s="1113" t="str">
        <f>'E3 Production de chaleur'!AR298</f>
        <v>Nécessité d'agir</v>
      </c>
      <c r="AY5" s="1113" t="str">
        <f>'E3 Production de chaleur'!AS298</f>
        <v>Economie</v>
      </c>
      <c r="AZ5" s="1113" t="str">
        <f>'E3 Production de chaleur'!AT298</f>
        <v>Priorité</v>
      </c>
      <c r="BA5" s="1113" t="str">
        <f>'E3 Production de chaleur'!AU298</f>
        <v>Nécessité d'agir</v>
      </c>
      <c r="BB5" s="1113" t="str">
        <f>'E3 Production de chaleur'!AV298</f>
        <v>Economie</v>
      </c>
      <c r="BC5" s="1113" t="str">
        <f>'E3 Production de chaleur'!AW298</f>
        <v>Priorité</v>
      </c>
      <c r="BD5" s="989">
        <f>'E3 Production de chaleur'!AX298</f>
        <v>0</v>
      </c>
      <c r="BE5" s="1118" t="str">
        <f>'E3 Production de chaleur'!AY298</f>
        <v>Economies 1re priorité</v>
      </c>
      <c r="BF5" s="1119" t="str">
        <f>'E3 Production de chaleur'!AZ298</f>
        <v>Economies 2e priorité</v>
      </c>
      <c r="BG5" s="1120" t="str">
        <f>'E3 Production de chaleur'!BA298</f>
        <v>Total des économies</v>
      </c>
      <c r="BH5" s="989">
        <f>'E3 Production de chaleur'!BB298</f>
        <v>0</v>
      </c>
      <c r="BI5" s="1121" t="str">
        <f>'E3 Production de chaleur'!BC298</f>
        <v>Economies 1re priorité</v>
      </c>
      <c r="BJ5" s="1122" t="str">
        <f>'E3 Production de chaleur'!BD298</f>
        <v>Economies 2e priorité</v>
      </c>
      <c r="BK5" s="1123" t="str">
        <f>'E3 Production de chaleur'!BE298</f>
        <v>Total des économies</v>
      </c>
      <c r="BL5" s="989" t="str">
        <f>'E3 Production de chaleur'!BF298</f>
        <v>Pertes effectives</v>
      </c>
      <c r="BM5" s="665">
        <f>'E3 Production de chaleur'!BG298</f>
        <v>0</v>
      </c>
      <c r="BN5" s="1118" t="str">
        <f>'E3 Production de chaleur'!BH298</f>
        <v>Pertes Actuel</v>
      </c>
      <c r="BO5" s="1119" t="str">
        <f>'E3 Production de chaleur'!BI298</f>
        <v>Total Economies Pertes</v>
      </c>
      <c r="BP5" s="1120" t="str">
        <f>'E3 Production de chaleur'!BJ298</f>
        <v>Pertes Objectif</v>
      </c>
      <c r="BQ5" s="989"/>
      <c r="BR5" s="1113" t="s">
        <v>563</v>
      </c>
      <c r="BS5" s="1113" t="s">
        <v>564</v>
      </c>
      <c r="BT5" s="989"/>
      <c r="BU5" s="98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row>
    <row r="6" spans="1:151" ht="15.75" hidden="1" customHeight="1" outlineLevel="1">
      <c r="E6" s="1474" t="str">
        <f t="shared" si="0"/>
        <v/>
      </c>
      <c r="F6" s="1219"/>
      <c r="G6" s="1230" t="str">
        <f>'E3 Production de chaleur'!B299</f>
        <v>Centrale de chauffe</v>
      </c>
      <c r="H6" s="1230">
        <f>'E3 Production de chaleur'!C299</f>
        <v>0</v>
      </c>
      <c r="I6" s="1433">
        <f>'E3 Production de chaleur'!D299</f>
        <v>0</v>
      </c>
      <c r="J6" s="1463">
        <f>'E3 Production de chaleur'!E299</f>
        <v>0</v>
      </c>
      <c r="K6" s="1231">
        <f>'E3 Production de chaleur'!F299</f>
        <v>0</v>
      </c>
      <c r="L6" s="1126">
        <f>'E3 Production de chaleur'!F299</f>
        <v>0</v>
      </c>
      <c r="M6" s="1126">
        <f>'E3 Production de chaleur'!G299</f>
        <v>0</v>
      </c>
      <c r="N6" s="1127">
        <f>'E3 Production de chaleur'!H299</f>
        <v>0</v>
      </c>
      <c r="O6" s="1128">
        <f>'E3 Production de chaleur'!I299</f>
        <v>0</v>
      </c>
      <c r="P6" s="1127">
        <f>'E3 Production de chaleur'!J299</f>
        <v>0</v>
      </c>
      <c r="Q6" s="1232">
        <f>'E3 Production de chaleur'!K299</f>
        <v>0</v>
      </c>
      <c r="R6" s="1126">
        <f>'E3 Production de chaleur'!L299</f>
        <v>0</v>
      </c>
      <c r="S6" s="1129">
        <f>'E3 Production de chaleur'!M299</f>
        <v>0</v>
      </c>
      <c r="T6" s="1126">
        <f>'E3 Production de chaleur'!N299</f>
        <v>0</v>
      </c>
      <c r="U6" s="1130">
        <f>'E3 Production de chaleur'!O299</f>
        <v>0</v>
      </c>
      <c r="V6" s="1131">
        <f>'E3 Production de chaleur'!P299</f>
        <v>0</v>
      </c>
      <c r="W6" s="1232">
        <f>'E3 Production de chaleur'!Q299</f>
        <v>0</v>
      </c>
      <c r="X6" s="1126">
        <f>'E3 Production de chaleur'!R299</f>
        <v>0</v>
      </c>
      <c r="Y6" s="1132">
        <f>'E3 Production de chaleur'!S299</f>
        <v>0</v>
      </c>
      <c r="Z6" s="666">
        <f>'E3 Production de chaleur'!T299</f>
        <v>0</v>
      </c>
      <c r="AA6" s="1233">
        <f>'E3 Production de chaleur'!U299</f>
        <v>0</v>
      </c>
      <c r="AB6" s="1233">
        <f>'E3 Production de chaleur'!V299</f>
        <v>0</v>
      </c>
      <c r="AC6" s="2">
        <f>'E3 Production de chaleur'!W299</f>
        <v>0</v>
      </c>
      <c r="AD6" s="1133">
        <f>'E3 Production de chaleur'!X299</f>
        <v>0</v>
      </c>
      <c r="AE6" s="1134">
        <f>'E3 Production de chaleur'!Y299</f>
        <v>0</v>
      </c>
      <c r="AF6" s="1136">
        <f>'E3 Production de chaleur'!Z299</f>
        <v>0</v>
      </c>
      <c r="AG6" s="989">
        <f>'E3 Production de chaleur'!AA299</f>
        <v>0</v>
      </c>
      <c r="AH6" s="1133">
        <f>'E3 Production de chaleur'!AB299</f>
        <v>0</v>
      </c>
      <c r="AI6" s="1136">
        <f>'E3 Production de chaleur'!AC299</f>
        <v>0</v>
      </c>
      <c r="AJ6" s="1136">
        <f>'E3 Production de chaleur'!AD299</f>
        <v>0</v>
      </c>
      <c r="AK6" s="665">
        <f>'E3 Production de chaleur'!AE299</f>
        <v>0</v>
      </c>
      <c r="AL6" s="1133">
        <f>'E3 Production de chaleur'!AF299</f>
        <v>0</v>
      </c>
      <c r="AM6" s="1136">
        <f>'E3 Production de chaleur'!AG299</f>
        <v>0</v>
      </c>
      <c r="AN6" s="1136">
        <f>'E3 Production de chaleur'!AH299</f>
        <v>0</v>
      </c>
      <c r="AO6" s="665">
        <f>'E3 Production de chaleur'!AI299</f>
        <v>0</v>
      </c>
      <c r="AP6" s="1133">
        <f>'E3 Production de chaleur'!AJ299</f>
        <v>0</v>
      </c>
      <c r="AQ6" s="1136">
        <f>'E3 Production de chaleur'!AK299</f>
        <v>0</v>
      </c>
      <c r="AR6" s="1136">
        <f>'E3 Production de chaleur'!AL299</f>
        <v>0</v>
      </c>
      <c r="AS6" s="665">
        <f>'E3 Production de chaleur'!AM299</f>
        <v>0</v>
      </c>
      <c r="AT6" s="1133">
        <f>'E3 Production de chaleur'!AN299</f>
        <v>0</v>
      </c>
      <c r="AU6" s="1136">
        <f>'E3 Production de chaleur'!AO299</f>
        <v>0</v>
      </c>
      <c r="AV6" s="1136">
        <f>'E3 Production de chaleur'!AP299</f>
        <v>0</v>
      </c>
      <c r="AW6" s="665">
        <f>'E3 Production de chaleur'!AQ299</f>
        <v>0</v>
      </c>
      <c r="AX6" s="1137" t="str">
        <f>'E3 Production de chaleur'!AR299</f>
        <v>Pas de conduites non isolées</v>
      </c>
      <c r="AY6" s="1138">
        <f>'E3 Production de chaleur'!AS299</f>
        <v>0</v>
      </c>
      <c r="AZ6" s="1137" t="str">
        <f>'E3 Production de chaleur'!AT299</f>
        <v>P1</v>
      </c>
      <c r="BA6" s="1137" t="str">
        <f>'E3 Production de chaleur'!AU299</f>
        <v>Pas de distributeur non isolé</v>
      </c>
      <c r="BB6" s="1138">
        <f>'E3 Production de chaleur'!AV299</f>
        <v>0</v>
      </c>
      <c r="BC6" s="1137" t="str">
        <f>'E3 Production de chaleur'!AW299</f>
        <v>P1</v>
      </c>
      <c r="BD6" s="989">
        <f>'E3 Production de chaleur'!AX299</f>
        <v>0</v>
      </c>
      <c r="BE6" s="1139">
        <f>'E3 Production de chaleur'!AY299</f>
        <v>0</v>
      </c>
      <c r="BF6" s="1140">
        <f>'E3 Production de chaleur'!AZ299</f>
        <v>0</v>
      </c>
      <c r="BG6" s="1141">
        <f>'E3 Production de chaleur'!BA299</f>
        <v>0</v>
      </c>
      <c r="BH6" s="989">
        <f>'E3 Production de chaleur'!BB299</f>
        <v>0</v>
      </c>
      <c r="BI6" s="1139">
        <f>AI82+AI84</f>
        <v>0</v>
      </c>
      <c r="BJ6" s="1139">
        <f>AJ82+AJ84</f>
        <v>0</v>
      </c>
      <c r="BK6" s="1139">
        <f>BI6+BJ6</f>
        <v>0</v>
      </c>
      <c r="BL6" s="989">
        <f>'E3 Production de chaleur'!BF299</f>
        <v>0</v>
      </c>
      <c r="BM6" s="665">
        <f>'E3 Production de chaleur'!BG299</f>
        <v>0</v>
      </c>
      <c r="BN6" s="1139">
        <f>'E3 Production de chaleur'!BH299</f>
        <v>0</v>
      </c>
      <c r="BO6" s="1140">
        <f>'E3 Production de chaleur'!BI299</f>
        <v>0</v>
      </c>
      <c r="BP6" s="1141">
        <f>'E3 Production de chaleur'!BJ299</f>
        <v>0</v>
      </c>
      <c r="BQ6" s="989"/>
      <c r="BR6" s="1137" t="str">
        <f>'E3 Production de chaleur'!F208</f>
        <v>Le contrôle de saisie montre que la longueur de conduites non isolées que vous avez saisie est peut-être incorrecte. Veuillez vérifier vos données et les corriger._x000D_Si celles-ci sont correctes, veuillez les confirmer dans le champ «Confirmation exactitude de la saisie», en choisissant la zone de liste déroulante «Saisie OK» (Feuille E3: Production de chaleur).</v>
      </c>
      <c r="BS6" s="1138" t="str">
        <f>'E3 Production de chaleur'!L208</f>
        <v>Le contrôle de saisie montre que le nombre de sous-stations de distribution non isolées que vous avez saisi est peut-être incorrect. Veuillez vérifier vos données et les corriger._x000D_Si celles-ci sont correctes, veuillez les confirmer dans le champ «Confirmation exactitude de la saisie», en choisissant la zone de liste déroulante «Saisie OK» (Feuille E3: Production de chaleur).</v>
      </c>
      <c r="BT6" s="989" t="s">
        <v>37</v>
      </c>
      <c r="BU6" s="98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row>
    <row r="7" spans="1:151" ht="15.75" hidden="1" customHeight="1" outlineLevel="1">
      <c r="E7" s="1474" t="str">
        <f t="shared" si="0"/>
        <v/>
      </c>
      <c r="F7" s="1219"/>
      <c r="G7" s="1230" t="str">
        <f>'E3 Production de chaleur'!B300</f>
        <v>Autres conduites (pas dans les serres)</v>
      </c>
      <c r="H7" s="1230">
        <f>'E3 Production de chaleur'!C300</f>
        <v>0</v>
      </c>
      <c r="I7" s="1433">
        <f>'E3 Production de chaleur'!D300</f>
        <v>0</v>
      </c>
      <c r="J7" s="1463">
        <f>'E3 Production de chaleur'!E300</f>
        <v>0</v>
      </c>
      <c r="K7" s="1231">
        <f>'E3 Production de chaleur'!F300</f>
        <v>0</v>
      </c>
      <c r="L7" s="1126">
        <f>'E3 Production de chaleur'!F300</f>
        <v>0</v>
      </c>
      <c r="M7" s="1126">
        <f>'E3 Production de chaleur'!G300</f>
        <v>0</v>
      </c>
      <c r="N7" s="1127">
        <f>'E3 Production de chaleur'!H300</f>
        <v>0</v>
      </c>
      <c r="O7" s="1128">
        <f>'E3 Production de chaleur'!I300</f>
        <v>0</v>
      </c>
      <c r="P7" s="1127">
        <f>'E3 Production de chaleur'!J300</f>
        <v>0</v>
      </c>
      <c r="Q7" s="1232">
        <f>'E3 Production de chaleur'!K300</f>
        <v>0</v>
      </c>
      <c r="R7" s="1126">
        <f>'E3 Production de chaleur'!L300</f>
        <v>0</v>
      </c>
      <c r="S7" s="1129">
        <f>'E3 Production de chaleur'!M300</f>
        <v>0</v>
      </c>
      <c r="T7" s="1126">
        <f>'E3 Production de chaleur'!N300</f>
        <v>0</v>
      </c>
      <c r="U7" s="1130">
        <f>'E3 Production de chaleur'!O300</f>
        <v>0</v>
      </c>
      <c r="V7" s="1131">
        <f>'E3 Production de chaleur'!P300</f>
        <v>0</v>
      </c>
      <c r="W7" s="1232">
        <f>'E3 Production de chaleur'!Q300</f>
        <v>0</v>
      </c>
      <c r="X7" s="1126">
        <f>'E3 Production de chaleur'!R300</f>
        <v>0</v>
      </c>
      <c r="Y7" s="1132">
        <f>'E3 Production de chaleur'!S300</f>
        <v>0</v>
      </c>
      <c r="Z7" s="666">
        <f>'E3 Production de chaleur'!T300</f>
        <v>0</v>
      </c>
      <c r="AA7" s="1233">
        <f>'E3 Production de chaleur'!U300</f>
        <v>0</v>
      </c>
      <c r="AB7" s="1233">
        <f>'E3 Production de chaleur'!V300</f>
        <v>0</v>
      </c>
      <c r="AC7" s="2">
        <f>'E3 Production de chaleur'!W300</f>
        <v>0</v>
      </c>
      <c r="AD7" s="1133">
        <f>'E3 Production de chaleur'!X300</f>
        <v>0</v>
      </c>
      <c r="AE7" s="1134">
        <f>'E3 Production de chaleur'!Y300</f>
        <v>0</v>
      </c>
      <c r="AF7" s="1136">
        <f>'E3 Production de chaleur'!Z300</f>
        <v>0</v>
      </c>
      <c r="AG7" s="989">
        <f>'E3 Production de chaleur'!AA300</f>
        <v>0</v>
      </c>
      <c r="AH7" s="1133">
        <f>'E3 Production de chaleur'!AB300</f>
        <v>0</v>
      </c>
      <c r="AI7" s="1136">
        <f>'E3 Production de chaleur'!AC300</f>
        <v>0</v>
      </c>
      <c r="AJ7" s="1136">
        <f>'E3 Production de chaleur'!AD300</f>
        <v>0</v>
      </c>
      <c r="AK7" s="665">
        <f>'E3 Production de chaleur'!AE300</f>
        <v>0</v>
      </c>
      <c r="AL7" s="1133">
        <f>'E3 Production de chaleur'!AF300</f>
        <v>0</v>
      </c>
      <c r="AM7" s="1136">
        <f>'E3 Production de chaleur'!AG300</f>
        <v>0</v>
      </c>
      <c r="AN7" s="1136">
        <f>'E3 Production de chaleur'!AH300</f>
        <v>0</v>
      </c>
      <c r="AO7" s="665">
        <f>'E3 Production de chaleur'!AI300</f>
        <v>0</v>
      </c>
      <c r="AP7" s="1133">
        <f>'E3 Production de chaleur'!AJ300</f>
        <v>0</v>
      </c>
      <c r="AQ7" s="1136">
        <f>'E3 Production de chaleur'!AK300</f>
        <v>0</v>
      </c>
      <c r="AR7" s="1136">
        <f>'E3 Production de chaleur'!AL300</f>
        <v>0</v>
      </c>
      <c r="AS7" s="665">
        <f>'E3 Production de chaleur'!AM300</f>
        <v>0</v>
      </c>
      <c r="AT7" s="1133">
        <f>'E3 Production de chaleur'!AN300</f>
        <v>0</v>
      </c>
      <c r="AU7" s="1136">
        <f>'E3 Production de chaleur'!AO300</f>
        <v>0</v>
      </c>
      <c r="AV7" s="1136">
        <f>'E3 Production de chaleur'!AP300</f>
        <v>0</v>
      </c>
      <c r="AW7" s="665">
        <f>'E3 Production de chaleur'!AQ300</f>
        <v>0</v>
      </c>
      <c r="AX7" s="1137" t="str">
        <f>'E3 Production de chaleur'!AR300</f>
        <v>Pas de conduites non isolées</v>
      </c>
      <c r="AY7" s="1138">
        <f>'E3 Production de chaleur'!AS300</f>
        <v>0</v>
      </c>
      <c r="AZ7" s="1137" t="str">
        <f>'E3 Production de chaleur'!AT300</f>
        <v>P1</v>
      </c>
      <c r="BA7" s="1137" t="str">
        <f>'E3 Production de chaleur'!AU300</f>
        <v>Pas de distributeur non isolé</v>
      </c>
      <c r="BB7" s="1138">
        <f>'E3 Production de chaleur'!AV300</f>
        <v>0</v>
      </c>
      <c r="BC7" s="1137" t="str">
        <f>'E3 Production de chaleur'!AW300</f>
        <v>P1</v>
      </c>
      <c r="BD7" s="989">
        <f>'E3 Production de chaleur'!AX300</f>
        <v>0</v>
      </c>
      <c r="BE7" s="1139">
        <f>'E3 Production de chaleur'!AY300</f>
        <v>0</v>
      </c>
      <c r="BF7" s="1140">
        <f>'E3 Production de chaleur'!AZ300</f>
        <v>0</v>
      </c>
      <c r="BG7" s="1141">
        <f>'E3 Production de chaleur'!BA300</f>
        <v>0</v>
      </c>
      <c r="BH7" s="989">
        <f>'E3 Production de chaleur'!BB300</f>
        <v>0</v>
      </c>
      <c r="BI7" s="1139">
        <f>AI86+AI88</f>
        <v>0</v>
      </c>
      <c r="BJ7" s="1139">
        <f>AJ86+AJ88</f>
        <v>0</v>
      </c>
      <c r="BK7" s="1139">
        <f>BI7+BJ7</f>
        <v>0</v>
      </c>
      <c r="BL7" s="989">
        <f>'E3 Production de chaleur'!BF300</f>
        <v>0</v>
      </c>
      <c r="BM7" s="665">
        <f>'E3 Production de chaleur'!BG300</f>
        <v>0</v>
      </c>
      <c r="BN7" s="1139">
        <f>'E3 Production de chaleur'!BH300</f>
        <v>0</v>
      </c>
      <c r="BO7" s="1140">
        <f>'E3 Production de chaleur'!BI300</f>
        <v>0</v>
      </c>
      <c r="BP7" s="1141">
        <f>'E3 Production de chaleur'!BJ300</f>
        <v>0</v>
      </c>
      <c r="BQ7" s="989"/>
      <c r="BR7" s="989"/>
      <c r="BS7" s="989"/>
      <c r="BT7" s="989"/>
      <c r="BU7" s="98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row>
    <row r="8" spans="1:151" ht="15.75" hidden="1" customHeight="1" outlineLevel="1">
      <c r="E8" s="1474" t="str">
        <f t="shared" si="0"/>
        <v/>
      </c>
      <c r="F8" s="1219"/>
      <c r="G8" s="1230" t="str">
        <f>'E3 Production de chaleur'!B301</f>
        <v/>
      </c>
      <c r="H8" s="1230" t="str">
        <f>'E3 Production de chaleur'!C301</f>
        <v/>
      </c>
      <c r="I8" s="1434" t="str">
        <f>'E3 Production de chaleur'!D301</f>
        <v/>
      </c>
      <c r="J8" s="1463">
        <f>'E3 Production de chaleur'!E301</f>
        <v>0</v>
      </c>
      <c r="K8" s="1234" t="str">
        <f>'E3 Production de chaleur'!F301</f>
        <v/>
      </c>
      <c r="L8" s="899" t="str">
        <f>'E3 Production de chaleur'!F301</f>
        <v/>
      </c>
      <c r="M8" s="899" t="str">
        <f>'E3 Production de chaleur'!G301</f>
        <v/>
      </c>
      <c r="N8" s="968" t="str">
        <f>'E3 Production de chaleur'!H301</f>
        <v/>
      </c>
      <c r="O8" s="1145" t="str">
        <f>'E3 Production de chaleur'!I301</f>
        <v/>
      </c>
      <c r="P8" s="968" t="str">
        <f>'E3 Production de chaleur'!J301</f>
        <v/>
      </c>
      <c r="Q8" s="2">
        <v>3</v>
      </c>
      <c r="R8" s="899" t="str">
        <f>'E3 Production de chaleur'!L301</f>
        <v/>
      </c>
      <c r="S8" s="1147" t="str">
        <f>'E3 Production de chaleur'!M301</f>
        <v/>
      </c>
      <c r="T8" s="899" t="str">
        <f>'E3 Production de chaleur'!N301</f>
        <v/>
      </c>
      <c r="U8" s="1146" t="str">
        <f>'E3 Production de chaleur'!O301</f>
        <v/>
      </c>
      <c r="V8" s="1061" t="str">
        <f>'E3 Production de chaleur'!P301</f>
        <v/>
      </c>
      <c r="W8" s="2">
        <f>'E3 Production de chaleur'!Q301</f>
        <v>0</v>
      </c>
      <c r="X8" s="899" t="str">
        <f>'E3 Production de chaleur'!R301</f>
        <v/>
      </c>
      <c r="Y8" s="1148" t="str">
        <f>'E3 Production de chaleur'!S301</f>
        <v/>
      </c>
      <c r="Z8" s="666" t="str">
        <f>'E3 Production de chaleur'!T301</f>
        <v/>
      </c>
      <c r="AA8" s="1233">
        <f>'E3 Production de chaleur'!U301</f>
        <v>0</v>
      </c>
      <c r="AB8" s="1233" t="str">
        <f>'E3 Production de chaleur'!V301</f>
        <v/>
      </c>
      <c r="AC8" s="2">
        <f>'E3 Production de chaleur'!W301</f>
        <v>0</v>
      </c>
      <c r="AD8" s="1150" t="str">
        <f>'E3 Production de chaleur'!X301</f>
        <v/>
      </c>
      <c r="AE8" s="1140">
        <f>'E3 Production de chaleur'!Y301</f>
        <v>0</v>
      </c>
      <c r="AF8" s="1141" t="str">
        <f>'E3 Production de chaleur'!Z301</f>
        <v/>
      </c>
      <c r="AG8" s="989">
        <f>'E3 Production de chaleur'!AA301</f>
        <v>0</v>
      </c>
      <c r="AH8" s="1150">
        <f>'E3 Production de chaleur'!AB301</f>
        <v>0</v>
      </c>
      <c r="AI8" s="1141">
        <f>'E3 Production de chaleur'!AC301</f>
        <v>0</v>
      </c>
      <c r="AJ8" s="1141" t="str">
        <f>'E3 Production de chaleur'!AD301</f>
        <v/>
      </c>
      <c r="AK8" s="665">
        <f>'E3 Production de chaleur'!AE301</f>
        <v>0</v>
      </c>
      <c r="AL8" s="1150" t="str">
        <f>'E3 Production de chaleur'!AF301</f>
        <v/>
      </c>
      <c r="AM8" s="1141">
        <f>'E3 Production de chaleur'!AG301</f>
        <v>0</v>
      </c>
      <c r="AN8" s="1141" t="str">
        <f>'E3 Production de chaleur'!AH301</f>
        <v/>
      </c>
      <c r="AO8" s="665">
        <f>'E3 Production de chaleur'!AI301</f>
        <v>0</v>
      </c>
      <c r="AP8" s="1150" t="str">
        <f>'E3 Production de chaleur'!AJ301</f>
        <v/>
      </c>
      <c r="AQ8" s="1141">
        <f>'E3 Production de chaleur'!AK301</f>
        <v>0</v>
      </c>
      <c r="AR8" s="1141" t="str">
        <f>'E3 Production de chaleur'!AL301</f>
        <v/>
      </c>
      <c r="AS8" s="665">
        <f>'E3 Production de chaleur'!AM301</f>
        <v>0</v>
      </c>
      <c r="AT8" s="1150" t="str">
        <f>'E3 Production de chaleur'!AN301</f>
        <v/>
      </c>
      <c r="AU8" s="1141">
        <f>'E3 Production de chaleur'!AO301</f>
        <v>0</v>
      </c>
      <c r="AV8" s="1141" t="str">
        <f>'E3 Production de chaleur'!AP301</f>
        <v/>
      </c>
      <c r="AW8" s="665">
        <f>'E3 Production de chaleur'!AQ301</f>
        <v>0</v>
      </c>
      <c r="AX8" s="1151">
        <f>'E3 Production de chaleur'!AR301</f>
        <v>0</v>
      </c>
      <c r="AY8" s="1151">
        <f>'E3 Production de chaleur'!AS301</f>
        <v>0</v>
      </c>
      <c r="AZ8" s="1151">
        <f>'E3 Production de chaleur'!AT301</f>
        <v>0</v>
      </c>
      <c r="BA8" s="1151">
        <f>'E3 Production de chaleur'!AU301</f>
        <v>0</v>
      </c>
      <c r="BB8" s="1151">
        <f>'E3 Production de chaleur'!AV301</f>
        <v>0</v>
      </c>
      <c r="BC8" s="1151">
        <f>'E3 Production de chaleur'!AW301</f>
        <v>0</v>
      </c>
      <c r="BD8" s="989">
        <f>'E3 Production de chaleur'!AX301</f>
        <v>0</v>
      </c>
      <c r="BE8" s="1139">
        <f>'E3 Production de chaleur'!AY301</f>
        <v>0</v>
      </c>
      <c r="BF8" s="1140">
        <f>'E3 Production de chaleur'!AZ301</f>
        <v>0</v>
      </c>
      <c r="BG8" s="1141">
        <f>'E3 Production de chaleur'!BA301</f>
        <v>0</v>
      </c>
      <c r="BH8" s="989">
        <f>'E3 Production de chaleur'!BB301</f>
        <v>0</v>
      </c>
      <c r="BI8" s="1139">
        <f>BI110</f>
        <v>0</v>
      </c>
      <c r="BJ8" s="1140">
        <f>BJ110</f>
        <v>0</v>
      </c>
      <c r="BK8" s="1140">
        <f>BK110</f>
        <v>0</v>
      </c>
      <c r="BL8" s="989">
        <f>'E3 Production de chaleur'!BF301</f>
        <v>0</v>
      </c>
      <c r="BM8" s="665">
        <f>'E3 Production de chaleur'!BG301</f>
        <v>0</v>
      </c>
      <c r="BN8" s="1139">
        <f>'E3 Production de chaleur'!BH301</f>
        <v>0</v>
      </c>
      <c r="BO8" s="1140">
        <f>'E3 Production de chaleur'!BI301</f>
        <v>0</v>
      </c>
      <c r="BP8" s="1141">
        <f>'E3 Production de chaleur'!BJ301</f>
        <v>0</v>
      </c>
      <c r="BQ8" s="989"/>
      <c r="BR8" s="989"/>
      <c r="BS8" s="989"/>
      <c r="BT8" s="989"/>
      <c r="BU8" s="98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row>
    <row r="9" spans="1:151" ht="15.75" hidden="1" customHeight="1" outlineLevel="1">
      <c r="E9" s="1474" t="str">
        <f t="shared" si="0"/>
        <v/>
      </c>
      <c r="F9" s="1219"/>
      <c r="G9" s="1230" t="str">
        <f>'E3 Production de chaleur'!B302</f>
        <v/>
      </c>
      <c r="H9" s="1230" t="str">
        <f>'E3 Production de chaleur'!C302</f>
        <v/>
      </c>
      <c r="I9" s="1434" t="str">
        <f>'E3 Production de chaleur'!D302</f>
        <v/>
      </c>
      <c r="J9" s="1463">
        <f>'E3 Production de chaleur'!E302</f>
        <v>0</v>
      </c>
      <c r="K9" s="1234" t="str">
        <f>'E3 Production de chaleur'!F302</f>
        <v/>
      </c>
      <c r="L9" s="899" t="str">
        <f>'E3 Production de chaleur'!F302</f>
        <v/>
      </c>
      <c r="M9" s="899" t="str">
        <f>'E3 Production de chaleur'!G302</f>
        <v/>
      </c>
      <c r="N9" s="968" t="str">
        <f>'E3 Production de chaleur'!H302</f>
        <v/>
      </c>
      <c r="O9" s="1145" t="str">
        <f>'E3 Production de chaleur'!I302</f>
        <v/>
      </c>
      <c r="P9" s="968" t="str">
        <f>'E3 Production de chaleur'!J302</f>
        <v/>
      </c>
      <c r="Q9" s="2">
        <v>4</v>
      </c>
      <c r="R9" s="899" t="str">
        <f>'E3 Production de chaleur'!L302</f>
        <v/>
      </c>
      <c r="S9" s="1147" t="str">
        <f>'E3 Production de chaleur'!M302</f>
        <v/>
      </c>
      <c r="T9" s="899" t="str">
        <f>'E3 Production de chaleur'!N302</f>
        <v/>
      </c>
      <c r="U9" s="1146" t="str">
        <f>'E3 Production de chaleur'!O302</f>
        <v/>
      </c>
      <c r="V9" s="1061" t="str">
        <f>'E3 Production de chaleur'!P302</f>
        <v/>
      </c>
      <c r="W9" s="2">
        <f>'E3 Production de chaleur'!Q302</f>
        <v>0</v>
      </c>
      <c r="X9" s="899" t="str">
        <f>'E3 Production de chaleur'!R302</f>
        <v/>
      </c>
      <c r="Y9" s="1148" t="str">
        <f>'E3 Production de chaleur'!S302</f>
        <v/>
      </c>
      <c r="Z9" s="666" t="str">
        <f>'E3 Production de chaleur'!T302</f>
        <v/>
      </c>
      <c r="AA9" s="1233">
        <f>'E3 Production de chaleur'!U302</f>
        <v>0</v>
      </c>
      <c r="AB9" s="1233" t="str">
        <f>'E3 Production de chaleur'!V302</f>
        <v/>
      </c>
      <c r="AC9" s="2">
        <f>'E3 Production de chaleur'!W302</f>
        <v>0</v>
      </c>
      <c r="AD9" s="1152" t="str">
        <f>'E3 Production de chaleur'!X302</f>
        <v/>
      </c>
      <c r="AE9" s="1140">
        <f>'E3 Production de chaleur'!Y302</f>
        <v>0</v>
      </c>
      <c r="AF9" s="1141" t="str">
        <f>'E3 Production de chaleur'!Z302</f>
        <v/>
      </c>
      <c r="AG9" s="989">
        <f>'E3 Production de chaleur'!AA302</f>
        <v>0</v>
      </c>
      <c r="AH9" s="1150">
        <f>'E3 Production de chaleur'!AB302</f>
        <v>0</v>
      </c>
      <c r="AI9" s="1141">
        <f>'E3 Production de chaleur'!AC302</f>
        <v>0</v>
      </c>
      <c r="AJ9" s="1141" t="str">
        <f>'E3 Production de chaleur'!AD302</f>
        <v/>
      </c>
      <c r="AK9" s="665">
        <f>'E3 Production de chaleur'!AE302</f>
        <v>0</v>
      </c>
      <c r="AL9" s="1150" t="str">
        <f>'E3 Production de chaleur'!AF302</f>
        <v/>
      </c>
      <c r="AM9" s="1141">
        <f>'E3 Production de chaleur'!AG302</f>
        <v>0</v>
      </c>
      <c r="AN9" s="1141" t="str">
        <f>'E3 Production de chaleur'!AH302</f>
        <v/>
      </c>
      <c r="AO9" s="665">
        <f>'E3 Production de chaleur'!AI302</f>
        <v>0</v>
      </c>
      <c r="AP9" s="1150" t="str">
        <f>'E3 Production de chaleur'!AJ302</f>
        <v/>
      </c>
      <c r="AQ9" s="1141">
        <f>'E3 Production de chaleur'!AK302</f>
        <v>0</v>
      </c>
      <c r="AR9" s="1141" t="str">
        <f>'E3 Production de chaleur'!AL302</f>
        <v/>
      </c>
      <c r="AS9" s="665">
        <f>'E3 Production de chaleur'!AM302</f>
        <v>0</v>
      </c>
      <c r="AT9" s="1150" t="str">
        <f>'E3 Production de chaleur'!AN302</f>
        <v/>
      </c>
      <c r="AU9" s="1141">
        <f>'E3 Production de chaleur'!AO302</f>
        <v>0</v>
      </c>
      <c r="AV9" s="1141" t="str">
        <f>'E3 Production de chaleur'!AP302</f>
        <v/>
      </c>
      <c r="AW9" s="665">
        <f>'E3 Production de chaleur'!AQ302</f>
        <v>0</v>
      </c>
      <c r="AX9" s="1151">
        <f>'E3 Production de chaleur'!AR302</f>
        <v>0</v>
      </c>
      <c r="AY9" s="1151">
        <f>'E3 Production de chaleur'!AS302</f>
        <v>0</v>
      </c>
      <c r="AZ9" s="1151">
        <f>'E3 Production de chaleur'!AT302</f>
        <v>0</v>
      </c>
      <c r="BA9" s="1151">
        <f>'E3 Production de chaleur'!AU302</f>
        <v>0</v>
      </c>
      <c r="BB9" s="1151">
        <f>'E3 Production de chaleur'!AV302</f>
        <v>0</v>
      </c>
      <c r="BC9" s="1151">
        <f>'E3 Production de chaleur'!AW302</f>
        <v>0</v>
      </c>
      <c r="BD9" s="989">
        <f>'E3 Production de chaleur'!AX302</f>
        <v>0</v>
      </c>
      <c r="BE9" s="1139">
        <f>'E3 Production de chaleur'!AY302</f>
        <v>0</v>
      </c>
      <c r="BF9" s="1140">
        <f>'E3 Production de chaleur'!AZ302</f>
        <v>0</v>
      </c>
      <c r="BG9" s="1141">
        <f>'E3 Production de chaleur'!BA302</f>
        <v>0</v>
      </c>
      <c r="BH9" s="989">
        <f>'E3 Production de chaleur'!BB302</f>
        <v>0</v>
      </c>
      <c r="BI9" s="1235">
        <f>BI170</f>
        <v>0</v>
      </c>
      <c r="BJ9" s="1235">
        <f>BJ170</f>
        <v>0</v>
      </c>
      <c r="BK9" s="1235">
        <f>BK170</f>
        <v>0</v>
      </c>
      <c r="BL9" s="989">
        <f>'E3 Production de chaleur'!BF302</f>
        <v>0</v>
      </c>
      <c r="BM9" s="665">
        <f>'E3 Production de chaleur'!BG302</f>
        <v>0</v>
      </c>
      <c r="BN9" s="1139">
        <f>'E3 Production de chaleur'!BH302</f>
        <v>0</v>
      </c>
      <c r="BO9" s="1140">
        <f>'E3 Production de chaleur'!BI302</f>
        <v>0</v>
      </c>
      <c r="BP9" s="1141">
        <f>'E3 Production de chaleur'!BJ302</f>
        <v>0</v>
      </c>
      <c r="BQ9" s="989"/>
      <c r="BR9" s="989"/>
      <c r="BS9" s="989"/>
      <c r="BT9" s="989"/>
      <c r="BU9" s="98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row>
    <row r="10" spans="1:151" ht="15.75" hidden="1" customHeight="1" outlineLevel="1">
      <c r="E10" s="1474" t="str">
        <f t="shared" si="0"/>
        <v/>
      </c>
      <c r="F10" s="1219"/>
      <c r="G10" s="1230" t="str">
        <f>'E3 Production de chaleur'!B303</f>
        <v/>
      </c>
      <c r="H10" s="1230" t="str">
        <f>'E3 Production de chaleur'!C303</f>
        <v/>
      </c>
      <c r="I10" s="1434" t="str">
        <f>'E3 Production de chaleur'!D303</f>
        <v/>
      </c>
      <c r="J10" s="1463">
        <f>'E3 Production de chaleur'!E303</f>
        <v>0</v>
      </c>
      <c r="K10" s="1234" t="str">
        <f>'E3 Production de chaleur'!F303</f>
        <v/>
      </c>
      <c r="L10" s="899" t="str">
        <f>'E3 Production de chaleur'!F303</f>
        <v/>
      </c>
      <c r="M10" s="899" t="str">
        <f>'E3 Production de chaleur'!G303</f>
        <v/>
      </c>
      <c r="N10" s="968" t="str">
        <f>'E3 Production de chaleur'!H303</f>
        <v/>
      </c>
      <c r="O10" s="1145" t="str">
        <f>'E3 Production de chaleur'!I303</f>
        <v/>
      </c>
      <c r="P10" s="968" t="str">
        <f>'E3 Production de chaleur'!J303</f>
        <v/>
      </c>
      <c r="Q10" s="2">
        <v>5</v>
      </c>
      <c r="R10" s="899" t="str">
        <f>'E3 Production de chaleur'!L303</f>
        <v/>
      </c>
      <c r="S10" s="1147" t="str">
        <f>'E3 Production de chaleur'!M303</f>
        <v/>
      </c>
      <c r="T10" s="899" t="str">
        <f>'E3 Production de chaleur'!N303</f>
        <v/>
      </c>
      <c r="U10" s="1146" t="str">
        <f>'E3 Production de chaleur'!O303</f>
        <v/>
      </c>
      <c r="V10" s="1061" t="str">
        <f>'E3 Production de chaleur'!P303</f>
        <v/>
      </c>
      <c r="W10" s="2">
        <f>'E3 Production de chaleur'!Q303</f>
        <v>0</v>
      </c>
      <c r="X10" s="899" t="str">
        <f>'E3 Production de chaleur'!R303</f>
        <v/>
      </c>
      <c r="Y10" s="1148" t="str">
        <f>'E3 Production de chaleur'!S303</f>
        <v/>
      </c>
      <c r="Z10" s="666" t="str">
        <f>'E3 Production de chaleur'!T303</f>
        <v/>
      </c>
      <c r="AA10" s="1233">
        <f>'E3 Production de chaleur'!U303</f>
        <v>0</v>
      </c>
      <c r="AB10" s="1233" t="str">
        <f>'E3 Production de chaleur'!V303</f>
        <v/>
      </c>
      <c r="AC10" s="2">
        <f>'E3 Production de chaleur'!W303</f>
        <v>0</v>
      </c>
      <c r="AD10" s="1152" t="str">
        <f>'E3 Production de chaleur'!X303</f>
        <v/>
      </c>
      <c r="AE10" s="1140">
        <f>'E3 Production de chaleur'!Y303</f>
        <v>0</v>
      </c>
      <c r="AF10" s="1141" t="str">
        <f>'E3 Production de chaleur'!Z303</f>
        <v/>
      </c>
      <c r="AG10" s="989">
        <f>'E3 Production de chaleur'!AA303</f>
        <v>0</v>
      </c>
      <c r="AH10" s="1150">
        <f>'E3 Production de chaleur'!AB303</f>
        <v>0</v>
      </c>
      <c r="AI10" s="1141">
        <f>'E3 Production de chaleur'!AC303</f>
        <v>0</v>
      </c>
      <c r="AJ10" s="1141" t="str">
        <f>'E3 Production de chaleur'!AD303</f>
        <v/>
      </c>
      <c r="AK10" s="665">
        <f>'E3 Production de chaleur'!AE303</f>
        <v>0</v>
      </c>
      <c r="AL10" s="1150" t="str">
        <f>'E3 Production de chaleur'!AF303</f>
        <v/>
      </c>
      <c r="AM10" s="1141">
        <f>'E3 Production de chaleur'!AG303</f>
        <v>0</v>
      </c>
      <c r="AN10" s="1141" t="str">
        <f>'E3 Production de chaleur'!AH303</f>
        <v/>
      </c>
      <c r="AO10" s="665">
        <f>'E3 Production de chaleur'!AI303</f>
        <v>0</v>
      </c>
      <c r="AP10" s="1150" t="str">
        <f>'E3 Production de chaleur'!AJ303</f>
        <v/>
      </c>
      <c r="AQ10" s="1141">
        <f>'E3 Production de chaleur'!AK303</f>
        <v>0</v>
      </c>
      <c r="AR10" s="1141" t="str">
        <f>'E3 Production de chaleur'!AL303</f>
        <v/>
      </c>
      <c r="AS10" s="665">
        <f>'E3 Production de chaleur'!AM303</f>
        <v>0</v>
      </c>
      <c r="AT10" s="1150" t="str">
        <f>'E3 Production de chaleur'!AN303</f>
        <v/>
      </c>
      <c r="AU10" s="1141">
        <f>'E3 Production de chaleur'!AO303</f>
        <v>0</v>
      </c>
      <c r="AV10" s="1141" t="str">
        <f>'E3 Production de chaleur'!AP303</f>
        <v/>
      </c>
      <c r="AW10" s="665">
        <f>'E3 Production de chaleur'!AQ303</f>
        <v>0</v>
      </c>
      <c r="AX10" s="1151">
        <f>'E3 Production de chaleur'!AR303</f>
        <v>0</v>
      </c>
      <c r="AY10" s="1151">
        <f>'E3 Production de chaleur'!AS303</f>
        <v>0</v>
      </c>
      <c r="AZ10" s="1151">
        <f>'E3 Production de chaleur'!AT303</f>
        <v>0</v>
      </c>
      <c r="BA10" s="1151">
        <f>'E3 Production de chaleur'!AU303</f>
        <v>0</v>
      </c>
      <c r="BB10" s="1151">
        <f>'E3 Production de chaleur'!AV303</f>
        <v>0</v>
      </c>
      <c r="BC10" s="1151">
        <f>'E3 Production de chaleur'!AW303</f>
        <v>0</v>
      </c>
      <c r="BD10" s="989">
        <f>'E3 Production de chaleur'!AX303</f>
        <v>0</v>
      </c>
      <c r="BE10" s="1139">
        <f>'E3 Production de chaleur'!AY303</f>
        <v>0</v>
      </c>
      <c r="BF10" s="1140">
        <f>'E3 Production de chaleur'!AZ303</f>
        <v>0</v>
      </c>
      <c r="BG10" s="1141">
        <f>'E3 Production de chaleur'!BA303</f>
        <v>0</v>
      </c>
      <c r="BH10" s="989">
        <f>'E3 Production de chaleur'!BB303</f>
        <v>0</v>
      </c>
      <c r="BI10" s="1139">
        <f>BI230</f>
        <v>0</v>
      </c>
      <c r="BJ10" s="1139">
        <f>BJ230</f>
        <v>0</v>
      </c>
      <c r="BK10" s="1140">
        <f>BK230</f>
        <v>0</v>
      </c>
      <c r="BL10" s="989">
        <f>'E3 Production de chaleur'!BF303</f>
        <v>0</v>
      </c>
      <c r="BM10" s="665">
        <f>'E3 Production de chaleur'!BG303</f>
        <v>0</v>
      </c>
      <c r="BN10" s="1139">
        <f>'E3 Production de chaleur'!BH303</f>
        <v>0</v>
      </c>
      <c r="BO10" s="1140">
        <f>'E3 Production de chaleur'!BI303</f>
        <v>0</v>
      </c>
      <c r="BP10" s="1141">
        <f>'E3 Production de chaleur'!BJ303</f>
        <v>0</v>
      </c>
      <c r="BQ10" s="989"/>
      <c r="BR10" s="989"/>
      <c r="BS10" s="989"/>
      <c r="BT10" s="989"/>
      <c r="BU10" s="98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row>
    <row r="11" spans="1:151" ht="15.75" hidden="1" customHeight="1" outlineLevel="1">
      <c r="E11" s="1474" t="str">
        <f t="shared" si="0"/>
        <v/>
      </c>
      <c r="F11" s="1219"/>
      <c r="G11" s="1230" t="str">
        <f>'E3 Production de chaleur'!B304</f>
        <v/>
      </c>
      <c r="H11" s="1230" t="str">
        <f>'E3 Production de chaleur'!C304</f>
        <v/>
      </c>
      <c r="I11" s="1434" t="str">
        <f>'E3 Production de chaleur'!D304</f>
        <v/>
      </c>
      <c r="J11" s="1463">
        <f>'E3 Production de chaleur'!E304</f>
        <v>0</v>
      </c>
      <c r="K11" s="1234" t="str">
        <f>'E3 Production de chaleur'!F304</f>
        <v/>
      </c>
      <c r="L11" s="899" t="str">
        <f>'E3 Production de chaleur'!F304</f>
        <v/>
      </c>
      <c r="M11" s="899" t="str">
        <f>'E3 Production de chaleur'!G304</f>
        <v/>
      </c>
      <c r="N11" s="968" t="str">
        <f>'E3 Production de chaleur'!H304</f>
        <v/>
      </c>
      <c r="O11" s="1145" t="str">
        <f>'E3 Production de chaleur'!I304</f>
        <v/>
      </c>
      <c r="P11" s="968" t="str">
        <f>'E3 Production de chaleur'!J304</f>
        <v/>
      </c>
      <c r="Q11" s="2">
        <v>6</v>
      </c>
      <c r="R11" s="899" t="str">
        <f>'E3 Production de chaleur'!L304</f>
        <v/>
      </c>
      <c r="S11" s="1147" t="str">
        <f>'E3 Production de chaleur'!M304</f>
        <v/>
      </c>
      <c r="T11" s="899" t="str">
        <f>'E3 Production de chaleur'!N304</f>
        <v/>
      </c>
      <c r="U11" s="1146" t="str">
        <f>'E3 Production de chaleur'!O304</f>
        <v/>
      </c>
      <c r="V11" s="1061" t="str">
        <f>'E3 Production de chaleur'!P304</f>
        <v/>
      </c>
      <c r="W11" s="2">
        <f>'E3 Production de chaleur'!Q304</f>
        <v>0</v>
      </c>
      <c r="X11" s="899" t="str">
        <f>'E3 Production de chaleur'!R304</f>
        <v/>
      </c>
      <c r="Y11" s="1148" t="str">
        <f>'E3 Production de chaleur'!S304</f>
        <v/>
      </c>
      <c r="Z11" s="666" t="str">
        <f>'E3 Production de chaleur'!T304</f>
        <v/>
      </c>
      <c r="AA11" s="1233">
        <f>'E3 Production de chaleur'!U304</f>
        <v>0</v>
      </c>
      <c r="AB11" s="1233" t="str">
        <f>'E3 Production de chaleur'!V304</f>
        <v/>
      </c>
      <c r="AC11" s="2">
        <f>'E3 Production de chaleur'!W304</f>
        <v>0</v>
      </c>
      <c r="AD11" s="1152" t="str">
        <f>'E3 Production de chaleur'!X304</f>
        <v/>
      </c>
      <c r="AE11" s="1140">
        <f>'E3 Production de chaleur'!Y304</f>
        <v>0</v>
      </c>
      <c r="AF11" s="1141" t="str">
        <f>'E3 Production de chaleur'!Z304</f>
        <v/>
      </c>
      <c r="AG11" s="989">
        <f>'E3 Production de chaleur'!AA304</f>
        <v>0</v>
      </c>
      <c r="AH11" s="1150">
        <f>'E3 Production de chaleur'!AB304</f>
        <v>0</v>
      </c>
      <c r="AI11" s="1141">
        <f>'E3 Production de chaleur'!AC304</f>
        <v>0</v>
      </c>
      <c r="AJ11" s="1141" t="str">
        <f>'E3 Production de chaleur'!AD304</f>
        <v/>
      </c>
      <c r="AK11" s="665">
        <f>'E3 Production de chaleur'!AE304</f>
        <v>0</v>
      </c>
      <c r="AL11" s="1150" t="str">
        <f>'E3 Production de chaleur'!AF304</f>
        <v/>
      </c>
      <c r="AM11" s="1141">
        <f>'E3 Production de chaleur'!AG304</f>
        <v>0</v>
      </c>
      <c r="AN11" s="1141" t="str">
        <f>'E3 Production de chaleur'!AH304</f>
        <v/>
      </c>
      <c r="AO11" s="665">
        <f>'E3 Production de chaleur'!AI304</f>
        <v>0</v>
      </c>
      <c r="AP11" s="1150" t="str">
        <f>'E3 Production de chaleur'!AJ304</f>
        <v/>
      </c>
      <c r="AQ11" s="1141">
        <f>'E3 Production de chaleur'!AK304</f>
        <v>0</v>
      </c>
      <c r="AR11" s="1141" t="str">
        <f>'E3 Production de chaleur'!AL304</f>
        <v/>
      </c>
      <c r="AS11" s="665">
        <f>'E3 Production de chaleur'!AM304</f>
        <v>0</v>
      </c>
      <c r="AT11" s="1150" t="str">
        <f>'E3 Production de chaleur'!AN304</f>
        <v/>
      </c>
      <c r="AU11" s="1141">
        <f>'E3 Production de chaleur'!AO304</f>
        <v>0</v>
      </c>
      <c r="AV11" s="1141" t="str">
        <f>'E3 Production de chaleur'!AP304</f>
        <v/>
      </c>
      <c r="AW11" s="665">
        <f>'E3 Production de chaleur'!AQ304</f>
        <v>0</v>
      </c>
      <c r="AX11" s="1151">
        <f>'E3 Production de chaleur'!AR304</f>
        <v>0</v>
      </c>
      <c r="AY11" s="1151">
        <f>'E3 Production de chaleur'!AS304</f>
        <v>0</v>
      </c>
      <c r="AZ11" s="1151">
        <f>'E3 Production de chaleur'!AT304</f>
        <v>0</v>
      </c>
      <c r="BA11" s="1151">
        <f>'E3 Production de chaleur'!AU304</f>
        <v>0</v>
      </c>
      <c r="BB11" s="1151">
        <f>'E3 Production de chaleur'!AV304</f>
        <v>0</v>
      </c>
      <c r="BC11" s="1151">
        <f>'E3 Production de chaleur'!AW304</f>
        <v>0</v>
      </c>
      <c r="BD11" s="989">
        <f>'E3 Production de chaleur'!AX304</f>
        <v>0</v>
      </c>
      <c r="BE11" s="1139">
        <f>'E3 Production de chaleur'!AY304</f>
        <v>0</v>
      </c>
      <c r="BF11" s="1140">
        <f>'E3 Production de chaleur'!AZ304</f>
        <v>0</v>
      </c>
      <c r="BG11" s="1141">
        <f>'E3 Production de chaleur'!BA304</f>
        <v>0</v>
      </c>
      <c r="BH11" s="989">
        <f>'E3 Production de chaleur'!BB304</f>
        <v>0</v>
      </c>
      <c r="BI11" s="1139">
        <f>BI290</f>
        <v>0</v>
      </c>
      <c r="BJ11" s="1139">
        <f>BJ290</f>
        <v>0</v>
      </c>
      <c r="BK11" s="1140">
        <f>BK290</f>
        <v>0</v>
      </c>
      <c r="BL11" s="989">
        <f>'E3 Production de chaleur'!BF304</f>
        <v>0</v>
      </c>
      <c r="BM11" s="665">
        <f>'E3 Production de chaleur'!BG304</f>
        <v>0</v>
      </c>
      <c r="BN11" s="1139">
        <f>'E3 Production de chaleur'!BH304</f>
        <v>0</v>
      </c>
      <c r="BO11" s="1140">
        <f>'E3 Production de chaleur'!BI304</f>
        <v>0</v>
      </c>
      <c r="BP11" s="1141">
        <f>'E3 Production de chaleur'!BJ304</f>
        <v>0</v>
      </c>
      <c r="BQ11" s="989"/>
      <c r="BR11" s="989"/>
      <c r="BS11" s="989"/>
      <c r="BT11" s="989"/>
      <c r="BU11" s="98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row>
    <row r="12" spans="1:151" ht="15.75" hidden="1" customHeight="1" outlineLevel="1">
      <c r="E12" s="1474" t="str">
        <f t="shared" si="0"/>
        <v/>
      </c>
      <c r="F12" s="1219"/>
      <c r="G12" s="1230" t="str">
        <f>'E3 Production de chaleur'!B305</f>
        <v/>
      </c>
      <c r="H12" s="1230" t="str">
        <f>'E3 Production de chaleur'!C305</f>
        <v/>
      </c>
      <c r="I12" s="1434" t="str">
        <f>'E3 Production de chaleur'!D305</f>
        <v/>
      </c>
      <c r="J12" s="1463">
        <f>'E3 Production de chaleur'!E305</f>
        <v>0</v>
      </c>
      <c r="K12" s="1234" t="str">
        <f>'E3 Production de chaleur'!F305</f>
        <v/>
      </c>
      <c r="L12" s="899" t="str">
        <f>'E3 Production de chaleur'!F305</f>
        <v/>
      </c>
      <c r="M12" s="899" t="str">
        <f>'E3 Production de chaleur'!G305</f>
        <v/>
      </c>
      <c r="N12" s="968" t="str">
        <f>'E3 Production de chaleur'!H305</f>
        <v/>
      </c>
      <c r="O12" s="1145" t="str">
        <f>'E3 Production de chaleur'!I305</f>
        <v/>
      </c>
      <c r="P12" s="968" t="str">
        <f>'E3 Production de chaleur'!J305</f>
        <v/>
      </c>
      <c r="Q12" s="2">
        <v>7</v>
      </c>
      <c r="R12" s="899" t="str">
        <f>'E3 Production de chaleur'!L305</f>
        <v/>
      </c>
      <c r="S12" s="1147" t="str">
        <f>'E3 Production de chaleur'!M305</f>
        <v/>
      </c>
      <c r="T12" s="899" t="str">
        <f>'E3 Production de chaleur'!N305</f>
        <v/>
      </c>
      <c r="U12" s="1146" t="str">
        <f>'E3 Production de chaleur'!O305</f>
        <v/>
      </c>
      <c r="V12" s="1061" t="str">
        <f>'E3 Production de chaleur'!P305</f>
        <v/>
      </c>
      <c r="W12" s="2">
        <f>'E3 Production de chaleur'!Q305</f>
        <v>0</v>
      </c>
      <c r="X12" s="899" t="str">
        <f>'E3 Production de chaleur'!R305</f>
        <v/>
      </c>
      <c r="Y12" s="1148" t="str">
        <f>'E3 Production de chaleur'!S305</f>
        <v/>
      </c>
      <c r="Z12" s="666" t="str">
        <f>'E3 Production de chaleur'!T305</f>
        <v/>
      </c>
      <c r="AA12" s="1144">
        <f>'E3 Production de chaleur'!U305</f>
        <v>0</v>
      </c>
      <c r="AB12" s="1144" t="str">
        <f>'E3 Production de chaleur'!V305</f>
        <v/>
      </c>
      <c r="AC12" s="2">
        <f>'E3 Production de chaleur'!W305</f>
        <v>0</v>
      </c>
      <c r="AD12" s="1152" t="str">
        <f>'E3 Production de chaleur'!X305</f>
        <v/>
      </c>
      <c r="AE12" s="1140">
        <f>'E3 Production de chaleur'!Y305</f>
        <v>0</v>
      </c>
      <c r="AF12" s="1141" t="str">
        <f>'E3 Production de chaleur'!Z305</f>
        <v/>
      </c>
      <c r="AG12" s="989">
        <f>'E3 Production de chaleur'!AA305</f>
        <v>0</v>
      </c>
      <c r="AH12" s="1150">
        <f>'E3 Production de chaleur'!AB305</f>
        <v>0</v>
      </c>
      <c r="AI12" s="1141">
        <f>'E3 Production de chaleur'!AC305</f>
        <v>0</v>
      </c>
      <c r="AJ12" s="1141" t="str">
        <f>'E3 Production de chaleur'!AD305</f>
        <v/>
      </c>
      <c r="AK12" s="665">
        <f>'E3 Production de chaleur'!AE305</f>
        <v>0</v>
      </c>
      <c r="AL12" s="1150" t="str">
        <f>'E3 Production de chaleur'!AF305</f>
        <v/>
      </c>
      <c r="AM12" s="1141">
        <f>'E3 Production de chaleur'!AG305</f>
        <v>0</v>
      </c>
      <c r="AN12" s="1141" t="str">
        <f>'E3 Production de chaleur'!AH305</f>
        <v/>
      </c>
      <c r="AO12" s="665">
        <f>'E3 Production de chaleur'!AI305</f>
        <v>0</v>
      </c>
      <c r="AP12" s="1150" t="str">
        <f>'E3 Production de chaleur'!AJ305</f>
        <v/>
      </c>
      <c r="AQ12" s="1141">
        <f>'E3 Production de chaleur'!AK305</f>
        <v>0</v>
      </c>
      <c r="AR12" s="1141" t="str">
        <f>'E3 Production de chaleur'!AL305</f>
        <v/>
      </c>
      <c r="AS12" s="665">
        <f>'E3 Production de chaleur'!AM305</f>
        <v>0</v>
      </c>
      <c r="AT12" s="1150" t="str">
        <f>'E3 Production de chaleur'!AN305</f>
        <v/>
      </c>
      <c r="AU12" s="1141">
        <f>'E3 Production de chaleur'!AO305</f>
        <v>0</v>
      </c>
      <c r="AV12" s="1141" t="str">
        <f>'E3 Production de chaleur'!AP305</f>
        <v/>
      </c>
      <c r="AW12" s="665">
        <f>'E3 Production de chaleur'!AQ305</f>
        <v>0</v>
      </c>
      <c r="AX12" s="1151">
        <f>'E3 Production de chaleur'!AR305</f>
        <v>0</v>
      </c>
      <c r="AY12" s="1151">
        <f>'E3 Production de chaleur'!AS305</f>
        <v>0</v>
      </c>
      <c r="AZ12" s="1151">
        <f>'E3 Production de chaleur'!AT305</f>
        <v>0</v>
      </c>
      <c r="BA12" s="1151">
        <f>'E3 Production de chaleur'!AU305</f>
        <v>0</v>
      </c>
      <c r="BB12" s="1151">
        <f>'E3 Production de chaleur'!AV305</f>
        <v>0</v>
      </c>
      <c r="BC12" s="1151">
        <f>'E3 Production de chaleur'!AW305</f>
        <v>0</v>
      </c>
      <c r="BD12" s="989">
        <f>'E3 Production de chaleur'!AX305</f>
        <v>0</v>
      </c>
      <c r="BE12" s="1139">
        <f>'E3 Production de chaleur'!AY305</f>
        <v>0</v>
      </c>
      <c r="BF12" s="1140">
        <f>'E3 Production de chaleur'!AZ305</f>
        <v>0</v>
      </c>
      <c r="BG12" s="1141">
        <f>'E3 Production de chaleur'!BA305</f>
        <v>0</v>
      </c>
      <c r="BH12" s="989">
        <f>'E3 Production de chaleur'!BB305</f>
        <v>0</v>
      </c>
      <c r="BI12" s="1139">
        <f>BI350</f>
        <v>0</v>
      </c>
      <c r="BJ12" s="1139">
        <f>BJ350</f>
        <v>0</v>
      </c>
      <c r="BK12" s="1140">
        <f>BK350</f>
        <v>0</v>
      </c>
      <c r="BL12" s="989">
        <f>'E3 Production de chaleur'!BF305</f>
        <v>0</v>
      </c>
      <c r="BM12" s="665">
        <f>'E3 Production de chaleur'!BG305</f>
        <v>0</v>
      </c>
      <c r="BN12" s="1139">
        <f>'E3 Production de chaleur'!BH305</f>
        <v>0</v>
      </c>
      <c r="BO12" s="1140">
        <f>'E3 Production de chaleur'!BI305</f>
        <v>0</v>
      </c>
      <c r="BP12" s="1141">
        <f>'E3 Production de chaleur'!BJ305</f>
        <v>0</v>
      </c>
      <c r="BQ12" s="989"/>
      <c r="BR12" s="989"/>
      <c r="BS12" s="989"/>
      <c r="BT12" s="989"/>
      <c r="BU12" s="98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row>
    <row r="13" spans="1:151" ht="15.75" hidden="1" customHeight="1" outlineLevel="1">
      <c r="E13" s="1474" t="str">
        <f t="shared" si="0"/>
        <v/>
      </c>
      <c r="F13" s="1219"/>
      <c r="G13" s="1230" t="str">
        <f>'E3 Production de chaleur'!B306</f>
        <v/>
      </c>
      <c r="H13" s="1230" t="str">
        <f>'E3 Production de chaleur'!C306</f>
        <v/>
      </c>
      <c r="I13" s="1434" t="str">
        <f>'E3 Production de chaleur'!D306</f>
        <v/>
      </c>
      <c r="J13" s="1463">
        <f>'E3 Production de chaleur'!E306</f>
        <v>0</v>
      </c>
      <c r="K13" s="1234" t="str">
        <f>'E3 Production de chaleur'!F306</f>
        <v/>
      </c>
      <c r="L13" s="899" t="str">
        <f>'E3 Production de chaleur'!F306</f>
        <v/>
      </c>
      <c r="M13" s="899" t="str">
        <f>'E3 Production de chaleur'!G306</f>
        <v/>
      </c>
      <c r="N13" s="968" t="str">
        <f>'E3 Production de chaleur'!H306</f>
        <v/>
      </c>
      <c r="O13" s="1145" t="str">
        <f>'E3 Production de chaleur'!I306</f>
        <v/>
      </c>
      <c r="P13" s="968" t="str">
        <f>'E3 Production de chaleur'!J306</f>
        <v/>
      </c>
      <c r="Q13" s="2">
        <v>8</v>
      </c>
      <c r="R13" s="899" t="str">
        <f>'E3 Production de chaleur'!L306</f>
        <v/>
      </c>
      <c r="S13" s="1147" t="str">
        <f>'E3 Production de chaleur'!M306</f>
        <v/>
      </c>
      <c r="T13" s="899" t="str">
        <f>'E3 Production de chaleur'!N306</f>
        <v/>
      </c>
      <c r="U13" s="1146" t="str">
        <f>'E3 Production de chaleur'!O306</f>
        <v/>
      </c>
      <c r="V13" s="1061" t="str">
        <f>'E3 Production de chaleur'!P306</f>
        <v/>
      </c>
      <c r="W13" s="2">
        <f>'E3 Production de chaleur'!Q306</f>
        <v>0</v>
      </c>
      <c r="X13" s="899" t="str">
        <f>'E3 Production de chaleur'!R306</f>
        <v/>
      </c>
      <c r="Y13" s="1148" t="str">
        <f>'E3 Production de chaleur'!S306</f>
        <v/>
      </c>
      <c r="Z13" s="666" t="str">
        <f>'E3 Production de chaleur'!T306</f>
        <v/>
      </c>
      <c r="AA13" s="1144">
        <f>'E3 Production de chaleur'!U306</f>
        <v>0</v>
      </c>
      <c r="AB13" s="1144" t="str">
        <f>'E3 Production de chaleur'!V306</f>
        <v/>
      </c>
      <c r="AC13" s="2">
        <f>'E3 Production de chaleur'!W306</f>
        <v>0</v>
      </c>
      <c r="AD13" s="1152" t="str">
        <f>'E3 Production de chaleur'!X306</f>
        <v/>
      </c>
      <c r="AE13" s="1140">
        <f>'E3 Production de chaleur'!Y306</f>
        <v>0</v>
      </c>
      <c r="AF13" s="1141" t="str">
        <f>'E3 Production de chaleur'!Z306</f>
        <v/>
      </c>
      <c r="AG13" s="989">
        <f>'E3 Production de chaleur'!AA306</f>
        <v>0</v>
      </c>
      <c r="AH13" s="1150">
        <f>'E3 Production de chaleur'!AB306</f>
        <v>0</v>
      </c>
      <c r="AI13" s="1141">
        <f>'E3 Production de chaleur'!AC306</f>
        <v>0</v>
      </c>
      <c r="AJ13" s="1141" t="str">
        <f>'E3 Production de chaleur'!AD306</f>
        <v/>
      </c>
      <c r="AK13" s="665">
        <f>'E3 Production de chaleur'!AE306</f>
        <v>0</v>
      </c>
      <c r="AL13" s="1150" t="str">
        <f>'E3 Production de chaleur'!AF306</f>
        <v/>
      </c>
      <c r="AM13" s="1141">
        <f>'E3 Production de chaleur'!AG306</f>
        <v>0</v>
      </c>
      <c r="AN13" s="1141" t="str">
        <f>'E3 Production de chaleur'!AH306</f>
        <v/>
      </c>
      <c r="AO13" s="665">
        <f>'E3 Production de chaleur'!AI306</f>
        <v>0</v>
      </c>
      <c r="AP13" s="1150" t="str">
        <f>'E3 Production de chaleur'!AJ306</f>
        <v/>
      </c>
      <c r="AQ13" s="1141">
        <f>'E3 Production de chaleur'!AK306</f>
        <v>0</v>
      </c>
      <c r="AR13" s="1141" t="str">
        <f>'E3 Production de chaleur'!AL306</f>
        <v/>
      </c>
      <c r="AS13" s="665">
        <f>'E3 Production de chaleur'!AM306</f>
        <v>0</v>
      </c>
      <c r="AT13" s="1150" t="str">
        <f>'E3 Production de chaleur'!AN306</f>
        <v/>
      </c>
      <c r="AU13" s="1141">
        <f>'E3 Production de chaleur'!AO306</f>
        <v>0</v>
      </c>
      <c r="AV13" s="1141" t="str">
        <f>'E3 Production de chaleur'!AP306</f>
        <v/>
      </c>
      <c r="AW13" s="665">
        <f>'E3 Production de chaleur'!AQ306</f>
        <v>0</v>
      </c>
      <c r="AX13" s="1151">
        <f>'E3 Production de chaleur'!AR306</f>
        <v>0</v>
      </c>
      <c r="AY13" s="1151">
        <f>'E3 Production de chaleur'!AS306</f>
        <v>0</v>
      </c>
      <c r="AZ13" s="1151">
        <f>'E3 Production de chaleur'!AT306</f>
        <v>0</v>
      </c>
      <c r="BA13" s="1151">
        <f>'E3 Production de chaleur'!AU306</f>
        <v>0</v>
      </c>
      <c r="BB13" s="1151">
        <f>'E3 Production de chaleur'!AV306</f>
        <v>0</v>
      </c>
      <c r="BC13" s="1151">
        <f>'E3 Production de chaleur'!AW306</f>
        <v>0</v>
      </c>
      <c r="BD13" s="989">
        <f>'E3 Production de chaleur'!AX306</f>
        <v>0</v>
      </c>
      <c r="BE13" s="1139">
        <f>'E3 Production de chaleur'!AY306</f>
        <v>0</v>
      </c>
      <c r="BF13" s="1140">
        <f>'E3 Production de chaleur'!AZ306</f>
        <v>0</v>
      </c>
      <c r="BG13" s="1141">
        <f>'E3 Production de chaleur'!BA306</f>
        <v>0</v>
      </c>
      <c r="BH13" s="989">
        <f>'E3 Production de chaleur'!BB306</f>
        <v>0</v>
      </c>
      <c r="BI13" s="1139">
        <f>BI410</f>
        <v>0</v>
      </c>
      <c r="BJ13" s="1139">
        <f>BJ410</f>
        <v>0</v>
      </c>
      <c r="BK13" s="1140">
        <f>BK410</f>
        <v>0</v>
      </c>
      <c r="BL13" s="989">
        <f>'E3 Production de chaleur'!BF306</f>
        <v>0</v>
      </c>
      <c r="BM13" s="665">
        <f>'E3 Production de chaleur'!BG306</f>
        <v>0</v>
      </c>
      <c r="BN13" s="1139">
        <f>'E3 Production de chaleur'!BH306</f>
        <v>0</v>
      </c>
      <c r="BO13" s="1140">
        <f>'E3 Production de chaleur'!BI306</f>
        <v>0</v>
      </c>
      <c r="BP13" s="1141">
        <f>'E3 Production de chaleur'!BJ306</f>
        <v>0</v>
      </c>
      <c r="BQ13" s="989"/>
      <c r="BR13" s="989"/>
      <c r="BS13" s="989"/>
      <c r="BT13" s="989"/>
      <c r="BU13" s="98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row>
    <row r="14" spans="1:151" ht="15.75" hidden="1" customHeight="1" outlineLevel="1">
      <c r="E14" s="1474" t="str">
        <f t="shared" si="0"/>
        <v/>
      </c>
      <c r="F14" s="1219"/>
      <c r="G14" s="1230" t="str">
        <f>'E3 Production de chaleur'!B307</f>
        <v/>
      </c>
      <c r="H14" s="1230" t="str">
        <f>'E3 Production de chaleur'!C307</f>
        <v/>
      </c>
      <c r="I14" s="1434" t="str">
        <f>'E3 Production de chaleur'!D307</f>
        <v/>
      </c>
      <c r="J14" s="1463">
        <f>'E3 Production de chaleur'!E307</f>
        <v>0</v>
      </c>
      <c r="K14" s="1234" t="str">
        <f>'E3 Production de chaleur'!F307</f>
        <v/>
      </c>
      <c r="L14" s="899" t="str">
        <f>'E3 Production de chaleur'!F307</f>
        <v/>
      </c>
      <c r="M14" s="899" t="str">
        <f>'E3 Production de chaleur'!G307</f>
        <v/>
      </c>
      <c r="N14" s="968" t="str">
        <f>'E3 Production de chaleur'!H307</f>
        <v/>
      </c>
      <c r="O14" s="1145" t="str">
        <f>'E3 Production de chaleur'!I307</f>
        <v/>
      </c>
      <c r="P14" s="968" t="str">
        <f>'E3 Production de chaleur'!J307</f>
        <v/>
      </c>
      <c r="Q14" s="2">
        <v>9</v>
      </c>
      <c r="R14" s="899" t="str">
        <f>'E3 Production de chaleur'!L307</f>
        <v/>
      </c>
      <c r="S14" s="1147" t="str">
        <f>'E3 Production de chaleur'!M307</f>
        <v/>
      </c>
      <c r="T14" s="899" t="str">
        <f>'E3 Production de chaleur'!N307</f>
        <v/>
      </c>
      <c r="U14" s="1146" t="str">
        <f>'E3 Production de chaleur'!O307</f>
        <v/>
      </c>
      <c r="V14" s="1061" t="str">
        <f>'E3 Production de chaleur'!P307</f>
        <v/>
      </c>
      <c r="W14" s="2">
        <f>'E3 Production de chaleur'!Q307</f>
        <v>0</v>
      </c>
      <c r="X14" s="899" t="str">
        <f>'E3 Production de chaleur'!R307</f>
        <v/>
      </c>
      <c r="Y14" s="1148" t="str">
        <f>'E3 Production de chaleur'!S307</f>
        <v/>
      </c>
      <c r="Z14" s="666" t="str">
        <f>'E3 Production de chaleur'!T307</f>
        <v/>
      </c>
      <c r="AA14" s="1144">
        <f>'E3 Production de chaleur'!U307</f>
        <v>0</v>
      </c>
      <c r="AB14" s="1144" t="str">
        <f>'E3 Production de chaleur'!V307</f>
        <v/>
      </c>
      <c r="AC14" s="2">
        <f>'E3 Production de chaleur'!W307</f>
        <v>0</v>
      </c>
      <c r="AD14" s="1152" t="str">
        <f>'E3 Production de chaleur'!X307</f>
        <v/>
      </c>
      <c r="AE14" s="1140">
        <f>'E3 Production de chaleur'!Y307</f>
        <v>0</v>
      </c>
      <c r="AF14" s="1141" t="str">
        <f>'E3 Production de chaleur'!Z307</f>
        <v/>
      </c>
      <c r="AG14" s="989">
        <f>'E3 Production de chaleur'!AA307</f>
        <v>0</v>
      </c>
      <c r="AH14" s="1150">
        <f>'E3 Production de chaleur'!AB307</f>
        <v>0</v>
      </c>
      <c r="AI14" s="1141">
        <f>'E3 Production de chaleur'!AC307</f>
        <v>0</v>
      </c>
      <c r="AJ14" s="1141" t="str">
        <f>'E3 Production de chaleur'!AD307</f>
        <v/>
      </c>
      <c r="AK14" s="665">
        <f>'E3 Production de chaleur'!AE307</f>
        <v>0</v>
      </c>
      <c r="AL14" s="1150" t="str">
        <f>'E3 Production de chaleur'!AF307</f>
        <v/>
      </c>
      <c r="AM14" s="1141">
        <f>'E3 Production de chaleur'!AG307</f>
        <v>0</v>
      </c>
      <c r="AN14" s="1141" t="str">
        <f>'E3 Production de chaleur'!AH307</f>
        <v/>
      </c>
      <c r="AO14" s="665">
        <f>'E3 Production de chaleur'!AI307</f>
        <v>0</v>
      </c>
      <c r="AP14" s="1150" t="str">
        <f>'E3 Production de chaleur'!AJ307</f>
        <v/>
      </c>
      <c r="AQ14" s="1141">
        <f>'E3 Production de chaleur'!AK307</f>
        <v>0</v>
      </c>
      <c r="AR14" s="1141" t="str">
        <f>'E3 Production de chaleur'!AL307</f>
        <v/>
      </c>
      <c r="AS14" s="665">
        <f>'E3 Production de chaleur'!AM307</f>
        <v>0</v>
      </c>
      <c r="AT14" s="1150" t="str">
        <f>'E3 Production de chaleur'!AN307</f>
        <v/>
      </c>
      <c r="AU14" s="1141">
        <f>'E3 Production de chaleur'!AO307</f>
        <v>0</v>
      </c>
      <c r="AV14" s="1141" t="str">
        <f>'E3 Production de chaleur'!AP307</f>
        <v/>
      </c>
      <c r="AW14" s="665">
        <f>'E3 Production de chaleur'!AQ307</f>
        <v>0</v>
      </c>
      <c r="AX14" s="1151">
        <f>'E3 Production de chaleur'!AR307</f>
        <v>0</v>
      </c>
      <c r="AY14" s="1151">
        <f>'E3 Production de chaleur'!AS307</f>
        <v>0</v>
      </c>
      <c r="AZ14" s="1151">
        <f>'E3 Production de chaleur'!AT307</f>
        <v>0</v>
      </c>
      <c r="BA14" s="1151">
        <f>'E3 Production de chaleur'!AU307</f>
        <v>0</v>
      </c>
      <c r="BB14" s="1151">
        <f>'E3 Production de chaleur'!AV307</f>
        <v>0</v>
      </c>
      <c r="BC14" s="1151">
        <f>'E3 Production de chaleur'!AW307</f>
        <v>0</v>
      </c>
      <c r="BD14" s="989">
        <f>'E3 Production de chaleur'!AX307</f>
        <v>0</v>
      </c>
      <c r="BE14" s="1139">
        <f>'E3 Production de chaleur'!AY307</f>
        <v>0</v>
      </c>
      <c r="BF14" s="1140">
        <f>'E3 Production de chaleur'!AZ307</f>
        <v>0</v>
      </c>
      <c r="BG14" s="1141">
        <f>'E3 Production de chaleur'!BA307</f>
        <v>0</v>
      </c>
      <c r="BH14" s="989">
        <f>'E3 Production de chaleur'!BB307</f>
        <v>0</v>
      </c>
      <c r="BI14" s="1139">
        <f>BI470</f>
        <v>0</v>
      </c>
      <c r="BJ14" s="1139">
        <f>BJ470</f>
        <v>0</v>
      </c>
      <c r="BK14" s="1140">
        <f>BK470</f>
        <v>0</v>
      </c>
      <c r="BL14" s="989">
        <f>'E3 Production de chaleur'!BF307</f>
        <v>0</v>
      </c>
      <c r="BM14" s="665">
        <f>'E3 Production de chaleur'!BG307</f>
        <v>0</v>
      </c>
      <c r="BN14" s="1139">
        <f>'E3 Production de chaleur'!BH307</f>
        <v>0</v>
      </c>
      <c r="BO14" s="1140">
        <f>'E3 Production de chaleur'!BI307</f>
        <v>0</v>
      </c>
      <c r="BP14" s="1141">
        <f>'E3 Production de chaleur'!BJ307</f>
        <v>0</v>
      </c>
      <c r="BQ14" s="989"/>
      <c r="BR14" s="989"/>
      <c r="BS14" s="989"/>
      <c r="BT14" s="989"/>
      <c r="BU14" s="98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row>
    <row r="15" spans="1:151" ht="15.75" hidden="1" customHeight="1" outlineLevel="1">
      <c r="E15" s="1474" t="str">
        <f t="shared" si="0"/>
        <v/>
      </c>
      <c r="F15" s="1219"/>
      <c r="G15" s="1230" t="str">
        <f>'E3 Production de chaleur'!B308</f>
        <v/>
      </c>
      <c r="H15" s="1230" t="str">
        <f>'E3 Production de chaleur'!C308</f>
        <v/>
      </c>
      <c r="I15" s="1434" t="str">
        <f>'E3 Production de chaleur'!D308</f>
        <v/>
      </c>
      <c r="J15" s="1463">
        <f>'E3 Production de chaleur'!E308</f>
        <v>0</v>
      </c>
      <c r="K15" s="1234" t="str">
        <f>'E3 Production de chaleur'!F308</f>
        <v/>
      </c>
      <c r="L15" s="899" t="str">
        <f>'E3 Production de chaleur'!F308</f>
        <v/>
      </c>
      <c r="M15" s="899" t="str">
        <f>'E3 Production de chaleur'!G308</f>
        <v/>
      </c>
      <c r="N15" s="968" t="str">
        <f>'E3 Production de chaleur'!H308</f>
        <v/>
      </c>
      <c r="O15" s="1145" t="str">
        <f>'E3 Production de chaleur'!I308</f>
        <v/>
      </c>
      <c r="P15" s="968" t="str">
        <f>'E3 Production de chaleur'!J308</f>
        <v/>
      </c>
      <c r="Q15" s="2">
        <v>10</v>
      </c>
      <c r="R15" s="899" t="str">
        <f>'E3 Production de chaleur'!L308</f>
        <v/>
      </c>
      <c r="S15" s="1147" t="str">
        <f>'E3 Production de chaleur'!M308</f>
        <v/>
      </c>
      <c r="T15" s="899" t="str">
        <f>'E3 Production de chaleur'!N308</f>
        <v/>
      </c>
      <c r="U15" s="1146" t="str">
        <f>'E3 Production de chaleur'!O308</f>
        <v/>
      </c>
      <c r="V15" s="1061" t="str">
        <f>'E3 Production de chaleur'!P308</f>
        <v/>
      </c>
      <c r="W15" s="2">
        <f>'E3 Production de chaleur'!Q308</f>
        <v>0</v>
      </c>
      <c r="X15" s="899" t="str">
        <f>'E3 Production de chaleur'!R308</f>
        <v/>
      </c>
      <c r="Y15" s="1148" t="str">
        <f>'E3 Production de chaleur'!S308</f>
        <v/>
      </c>
      <c r="Z15" s="666" t="str">
        <f>'E3 Production de chaleur'!T308</f>
        <v/>
      </c>
      <c r="AA15" s="1144">
        <f>'E3 Production de chaleur'!U308</f>
        <v>0</v>
      </c>
      <c r="AB15" s="1144" t="str">
        <f>'E3 Production de chaleur'!V308</f>
        <v/>
      </c>
      <c r="AC15" s="2">
        <f>'E3 Production de chaleur'!W308</f>
        <v>0</v>
      </c>
      <c r="AD15" s="1152" t="str">
        <f>'E3 Production de chaleur'!X308</f>
        <v/>
      </c>
      <c r="AE15" s="1140">
        <f>'E3 Production de chaleur'!Y308</f>
        <v>0</v>
      </c>
      <c r="AF15" s="1141" t="str">
        <f>'E3 Production de chaleur'!Z308</f>
        <v/>
      </c>
      <c r="AG15" s="989">
        <f>'E3 Production de chaleur'!AA308</f>
        <v>0</v>
      </c>
      <c r="AH15" s="1150">
        <f>'E3 Production de chaleur'!AB308</f>
        <v>0</v>
      </c>
      <c r="AI15" s="1141">
        <f>'E3 Production de chaleur'!AC308</f>
        <v>0</v>
      </c>
      <c r="AJ15" s="1141" t="str">
        <f>'E3 Production de chaleur'!AD308</f>
        <v/>
      </c>
      <c r="AK15" s="665">
        <f>'E3 Production de chaleur'!AE308</f>
        <v>0</v>
      </c>
      <c r="AL15" s="1150" t="str">
        <f>'E3 Production de chaleur'!AF308</f>
        <v/>
      </c>
      <c r="AM15" s="1141">
        <f>'E3 Production de chaleur'!AG308</f>
        <v>0</v>
      </c>
      <c r="AN15" s="1141" t="str">
        <f>'E3 Production de chaleur'!AH308</f>
        <v/>
      </c>
      <c r="AO15" s="665">
        <f>'E3 Production de chaleur'!AI308</f>
        <v>0</v>
      </c>
      <c r="AP15" s="1150" t="str">
        <f>'E3 Production de chaleur'!AJ308</f>
        <v/>
      </c>
      <c r="AQ15" s="1141">
        <f>'E3 Production de chaleur'!AK308</f>
        <v>0</v>
      </c>
      <c r="AR15" s="1141" t="str">
        <f>'E3 Production de chaleur'!AL308</f>
        <v/>
      </c>
      <c r="AS15" s="665">
        <f>'E3 Production de chaleur'!AM308</f>
        <v>0</v>
      </c>
      <c r="AT15" s="1150" t="str">
        <f>'E3 Production de chaleur'!AN308</f>
        <v/>
      </c>
      <c r="AU15" s="1141">
        <f>'E3 Production de chaleur'!AO308</f>
        <v>0</v>
      </c>
      <c r="AV15" s="1141" t="str">
        <f>'E3 Production de chaleur'!AP308</f>
        <v/>
      </c>
      <c r="AW15" s="665">
        <f>'E3 Production de chaleur'!AQ308</f>
        <v>0</v>
      </c>
      <c r="AX15" s="1151">
        <f>'E3 Production de chaleur'!AR308</f>
        <v>0</v>
      </c>
      <c r="AY15" s="1151">
        <f>'E3 Production de chaleur'!AS308</f>
        <v>0</v>
      </c>
      <c r="AZ15" s="1151">
        <f>'E3 Production de chaleur'!AT308</f>
        <v>0</v>
      </c>
      <c r="BA15" s="1151">
        <f>'E3 Production de chaleur'!AU308</f>
        <v>0</v>
      </c>
      <c r="BB15" s="1151">
        <f>'E3 Production de chaleur'!AV308</f>
        <v>0</v>
      </c>
      <c r="BC15" s="1151">
        <f>'E3 Production de chaleur'!AW308</f>
        <v>0</v>
      </c>
      <c r="BD15" s="989">
        <f>'E3 Production de chaleur'!AX308</f>
        <v>0</v>
      </c>
      <c r="BE15" s="1139">
        <f>'E3 Production de chaleur'!AY308</f>
        <v>0</v>
      </c>
      <c r="BF15" s="1140">
        <f>'E3 Production de chaleur'!AZ308</f>
        <v>0</v>
      </c>
      <c r="BG15" s="1141">
        <f>'E3 Production de chaleur'!BA308</f>
        <v>0</v>
      </c>
      <c r="BH15" s="989">
        <f>'E3 Production de chaleur'!BB308</f>
        <v>0</v>
      </c>
      <c r="BI15" s="1139">
        <f>BI530</f>
        <v>0</v>
      </c>
      <c r="BJ15" s="1139">
        <f>BJ530</f>
        <v>0</v>
      </c>
      <c r="BK15" s="1140">
        <f>BK530</f>
        <v>0</v>
      </c>
      <c r="BL15" s="989">
        <f>'E3 Production de chaleur'!BF308</f>
        <v>0</v>
      </c>
      <c r="BM15" s="665">
        <f>'E3 Production de chaleur'!BG308</f>
        <v>0</v>
      </c>
      <c r="BN15" s="1139">
        <f>'E3 Production de chaleur'!BH308</f>
        <v>0</v>
      </c>
      <c r="BO15" s="1140">
        <f>'E3 Production de chaleur'!BI308</f>
        <v>0</v>
      </c>
      <c r="BP15" s="1141">
        <f>'E3 Production de chaleur'!BJ308</f>
        <v>0</v>
      </c>
      <c r="BQ15" s="989"/>
      <c r="BR15" s="989"/>
      <c r="BS15" s="989"/>
      <c r="BT15" s="989"/>
      <c r="BU15" s="98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row>
    <row r="16" spans="1:151" ht="15.75" hidden="1" customHeight="1" outlineLevel="1">
      <c r="E16" s="1474" t="str">
        <f t="shared" si="0"/>
        <v/>
      </c>
      <c r="F16" s="1219"/>
      <c r="G16" s="1230" t="str">
        <f>'E3 Production de chaleur'!B309</f>
        <v/>
      </c>
      <c r="H16" s="1230" t="str">
        <f>'E3 Production de chaleur'!C309</f>
        <v/>
      </c>
      <c r="I16" s="1434" t="str">
        <f>'E3 Production de chaleur'!D309</f>
        <v/>
      </c>
      <c r="J16" s="1463">
        <f>'E3 Production de chaleur'!E309</f>
        <v>0</v>
      </c>
      <c r="K16" s="1234" t="str">
        <f>'E3 Production de chaleur'!F309</f>
        <v/>
      </c>
      <c r="L16" s="899" t="str">
        <f>'E3 Production de chaleur'!F309</f>
        <v/>
      </c>
      <c r="M16" s="899" t="str">
        <f>'E3 Production de chaleur'!G309</f>
        <v/>
      </c>
      <c r="N16" s="968" t="str">
        <f>'E3 Production de chaleur'!H309</f>
        <v/>
      </c>
      <c r="O16" s="1145" t="str">
        <f>'E3 Production de chaleur'!I309</f>
        <v/>
      </c>
      <c r="P16" s="968" t="str">
        <f>'E3 Production de chaleur'!J309</f>
        <v/>
      </c>
      <c r="Q16" s="2">
        <v>11</v>
      </c>
      <c r="R16" s="899" t="str">
        <f>'E3 Production de chaleur'!L309</f>
        <v/>
      </c>
      <c r="S16" s="1147" t="str">
        <f>'E3 Production de chaleur'!M309</f>
        <v/>
      </c>
      <c r="T16" s="899" t="str">
        <f>'E3 Production de chaleur'!N309</f>
        <v/>
      </c>
      <c r="U16" s="1146" t="str">
        <f>'E3 Production de chaleur'!O309</f>
        <v/>
      </c>
      <c r="V16" s="1061" t="str">
        <f>'E3 Production de chaleur'!P309</f>
        <v/>
      </c>
      <c r="W16" s="2">
        <f>'E3 Production de chaleur'!Q309</f>
        <v>0</v>
      </c>
      <c r="X16" s="899" t="str">
        <f>'E3 Production de chaleur'!R309</f>
        <v/>
      </c>
      <c r="Y16" s="1148" t="str">
        <f>'E3 Production de chaleur'!S309</f>
        <v/>
      </c>
      <c r="Z16" s="666" t="str">
        <f>'E3 Production de chaleur'!T309</f>
        <v/>
      </c>
      <c r="AA16" s="1144">
        <f>'E3 Production de chaleur'!U309</f>
        <v>0</v>
      </c>
      <c r="AB16" s="1144" t="str">
        <f>'E3 Production de chaleur'!V309</f>
        <v/>
      </c>
      <c r="AC16" s="2">
        <f>'E3 Production de chaleur'!W309</f>
        <v>0</v>
      </c>
      <c r="AD16" s="1152" t="str">
        <f>'E3 Production de chaleur'!X309</f>
        <v/>
      </c>
      <c r="AE16" s="1140">
        <f>'E3 Production de chaleur'!Y309</f>
        <v>0</v>
      </c>
      <c r="AF16" s="1141" t="str">
        <f>'E3 Production de chaleur'!Z309</f>
        <v/>
      </c>
      <c r="AG16" s="989">
        <f>'E3 Production de chaleur'!AA309</f>
        <v>0</v>
      </c>
      <c r="AH16" s="1150">
        <f>'E3 Production de chaleur'!AB309</f>
        <v>0</v>
      </c>
      <c r="AI16" s="1141">
        <f>'E3 Production de chaleur'!AC309</f>
        <v>0</v>
      </c>
      <c r="AJ16" s="1141" t="str">
        <f>'E3 Production de chaleur'!AD309</f>
        <v/>
      </c>
      <c r="AK16" s="665">
        <f>'E3 Production de chaleur'!AE309</f>
        <v>0</v>
      </c>
      <c r="AL16" s="1150" t="str">
        <f>'E3 Production de chaleur'!AF309</f>
        <v/>
      </c>
      <c r="AM16" s="1141">
        <f>'E3 Production de chaleur'!AG309</f>
        <v>0</v>
      </c>
      <c r="AN16" s="1141" t="str">
        <f>'E3 Production de chaleur'!AH309</f>
        <v/>
      </c>
      <c r="AO16" s="665">
        <f>'E3 Production de chaleur'!AI309</f>
        <v>0</v>
      </c>
      <c r="AP16" s="1150" t="str">
        <f>'E3 Production de chaleur'!AJ309</f>
        <v/>
      </c>
      <c r="AQ16" s="1141">
        <f>'E3 Production de chaleur'!AK309</f>
        <v>0</v>
      </c>
      <c r="AR16" s="1141" t="str">
        <f>'E3 Production de chaleur'!AL309</f>
        <v/>
      </c>
      <c r="AS16" s="665">
        <f>'E3 Production de chaleur'!AM309</f>
        <v>0</v>
      </c>
      <c r="AT16" s="1150" t="str">
        <f>'E3 Production de chaleur'!AN309</f>
        <v/>
      </c>
      <c r="AU16" s="1141">
        <f>'E3 Production de chaleur'!AO309</f>
        <v>0</v>
      </c>
      <c r="AV16" s="1141" t="str">
        <f>'E3 Production de chaleur'!AP309</f>
        <v/>
      </c>
      <c r="AW16" s="665">
        <f>'E3 Production de chaleur'!AQ309</f>
        <v>0</v>
      </c>
      <c r="AX16" s="1151">
        <f>'E3 Production de chaleur'!AR309</f>
        <v>0</v>
      </c>
      <c r="AY16" s="1151">
        <f>'E3 Production de chaleur'!AS309</f>
        <v>0</v>
      </c>
      <c r="AZ16" s="1151">
        <f>'E3 Production de chaleur'!AT309</f>
        <v>0</v>
      </c>
      <c r="BA16" s="1151">
        <f>'E3 Production de chaleur'!AU309</f>
        <v>0</v>
      </c>
      <c r="BB16" s="1151">
        <f>'E3 Production de chaleur'!AV309</f>
        <v>0</v>
      </c>
      <c r="BC16" s="1151">
        <f>'E3 Production de chaleur'!AW309</f>
        <v>0</v>
      </c>
      <c r="BD16" s="989">
        <f>'E3 Production de chaleur'!AX309</f>
        <v>0</v>
      </c>
      <c r="BE16" s="1139">
        <f>'E3 Production de chaleur'!AY309</f>
        <v>0</v>
      </c>
      <c r="BF16" s="1140">
        <f>'E3 Production de chaleur'!AZ309</f>
        <v>0</v>
      </c>
      <c r="BG16" s="1141">
        <f>'E3 Production de chaleur'!BA309</f>
        <v>0</v>
      </c>
      <c r="BH16" s="989">
        <f>'E3 Production de chaleur'!BB309</f>
        <v>0</v>
      </c>
      <c r="BI16" s="1139">
        <f>BI590</f>
        <v>0</v>
      </c>
      <c r="BJ16" s="1139">
        <f>BJ590</f>
        <v>0</v>
      </c>
      <c r="BK16" s="1140">
        <f>BK590</f>
        <v>0</v>
      </c>
      <c r="BL16" s="989">
        <f>'E3 Production de chaleur'!BF309</f>
        <v>0</v>
      </c>
      <c r="BM16" s="665">
        <f>'E3 Production de chaleur'!BG309</f>
        <v>0</v>
      </c>
      <c r="BN16" s="1139">
        <f>'E3 Production de chaleur'!BH309</f>
        <v>0</v>
      </c>
      <c r="BO16" s="1140">
        <f>'E3 Production de chaleur'!BI309</f>
        <v>0</v>
      </c>
      <c r="BP16" s="1141">
        <f>'E3 Production de chaleur'!BJ309</f>
        <v>0</v>
      </c>
      <c r="BQ16" s="989"/>
      <c r="BR16" s="989"/>
      <c r="BS16" s="989"/>
      <c r="BT16" s="989"/>
      <c r="BU16" s="98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row>
    <row r="17" spans="1:313" ht="15.75" hidden="1" customHeight="1" outlineLevel="1">
      <c r="E17" s="1474" t="str">
        <f t="shared" si="0"/>
        <v/>
      </c>
      <c r="F17" s="1219"/>
      <c r="G17" s="1230" t="str">
        <f>'E3 Production de chaleur'!B310</f>
        <v/>
      </c>
      <c r="H17" s="1230" t="str">
        <f>'E3 Production de chaleur'!C310</f>
        <v/>
      </c>
      <c r="I17" s="1434" t="str">
        <f>'E3 Production de chaleur'!D310</f>
        <v/>
      </c>
      <c r="J17" s="1463">
        <f>'E3 Production de chaleur'!E310</f>
        <v>0</v>
      </c>
      <c r="K17" s="1234" t="str">
        <f>'E3 Production de chaleur'!F310</f>
        <v/>
      </c>
      <c r="L17" s="899" t="str">
        <f>'E3 Production de chaleur'!F310</f>
        <v/>
      </c>
      <c r="M17" s="899" t="str">
        <f>'E3 Production de chaleur'!G310</f>
        <v/>
      </c>
      <c r="N17" s="968" t="str">
        <f>'E3 Production de chaleur'!H310</f>
        <v/>
      </c>
      <c r="O17" s="1145" t="str">
        <f>'E3 Production de chaleur'!I310</f>
        <v/>
      </c>
      <c r="P17" s="968" t="str">
        <f>'E3 Production de chaleur'!J310</f>
        <v/>
      </c>
      <c r="Q17" s="2">
        <v>12</v>
      </c>
      <c r="R17" s="899" t="str">
        <f>'E3 Production de chaleur'!L310</f>
        <v/>
      </c>
      <c r="S17" s="1147" t="str">
        <f>'E3 Production de chaleur'!M310</f>
        <v/>
      </c>
      <c r="T17" s="899" t="str">
        <f>'E3 Production de chaleur'!N310</f>
        <v/>
      </c>
      <c r="U17" s="1146" t="str">
        <f>'E3 Production de chaleur'!O310</f>
        <v/>
      </c>
      <c r="V17" s="1061" t="str">
        <f>'E3 Production de chaleur'!P310</f>
        <v/>
      </c>
      <c r="W17" s="2">
        <f>'E3 Production de chaleur'!Q310</f>
        <v>0</v>
      </c>
      <c r="X17" s="899" t="str">
        <f>'E3 Production de chaleur'!R310</f>
        <v/>
      </c>
      <c r="Y17" s="1148" t="str">
        <f>'E3 Production de chaleur'!S310</f>
        <v/>
      </c>
      <c r="Z17" s="666" t="str">
        <f>'E3 Production de chaleur'!T310</f>
        <v/>
      </c>
      <c r="AA17" s="1144">
        <f>'E3 Production de chaleur'!U310</f>
        <v>0</v>
      </c>
      <c r="AB17" s="1144" t="str">
        <f>'E3 Production de chaleur'!V310</f>
        <v/>
      </c>
      <c r="AC17" s="2">
        <f>'E3 Production de chaleur'!W310</f>
        <v>0</v>
      </c>
      <c r="AD17" s="1152" t="str">
        <f>'E3 Production de chaleur'!X310</f>
        <v/>
      </c>
      <c r="AE17" s="1140">
        <f>'E3 Production de chaleur'!Y310</f>
        <v>0</v>
      </c>
      <c r="AF17" s="1141" t="str">
        <f>'E3 Production de chaleur'!Z310</f>
        <v/>
      </c>
      <c r="AG17" s="989">
        <f>'E3 Production de chaleur'!AA310</f>
        <v>0</v>
      </c>
      <c r="AH17" s="1150">
        <f>'E3 Production de chaleur'!AB310</f>
        <v>0</v>
      </c>
      <c r="AI17" s="1141">
        <f>'E3 Production de chaleur'!AC310</f>
        <v>0</v>
      </c>
      <c r="AJ17" s="1141" t="str">
        <f>'E3 Production de chaleur'!AD310</f>
        <v/>
      </c>
      <c r="AK17" s="665">
        <f>'E3 Production de chaleur'!AE310</f>
        <v>0</v>
      </c>
      <c r="AL17" s="1150" t="str">
        <f>'E3 Production de chaleur'!AF310</f>
        <v/>
      </c>
      <c r="AM17" s="1141">
        <f>'E3 Production de chaleur'!AG310</f>
        <v>0</v>
      </c>
      <c r="AN17" s="1141" t="str">
        <f>'E3 Production de chaleur'!AH310</f>
        <v/>
      </c>
      <c r="AO17" s="665">
        <f>'E3 Production de chaleur'!AI310</f>
        <v>0</v>
      </c>
      <c r="AP17" s="1150" t="str">
        <f>'E3 Production de chaleur'!AJ310</f>
        <v/>
      </c>
      <c r="AQ17" s="1141">
        <f>'E3 Production de chaleur'!AK310</f>
        <v>0</v>
      </c>
      <c r="AR17" s="1141" t="str">
        <f>'E3 Production de chaleur'!AL310</f>
        <v/>
      </c>
      <c r="AS17" s="665">
        <f>'E3 Production de chaleur'!AM310</f>
        <v>0</v>
      </c>
      <c r="AT17" s="1150" t="str">
        <f>'E3 Production de chaleur'!AN310</f>
        <v/>
      </c>
      <c r="AU17" s="1141">
        <f>'E3 Production de chaleur'!AO310</f>
        <v>0</v>
      </c>
      <c r="AV17" s="1141" t="str">
        <f>'E3 Production de chaleur'!AP310</f>
        <v/>
      </c>
      <c r="AW17" s="665">
        <f>'E3 Production de chaleur'!AQ310</f>
        <v>0</v>
      </c>
      <c r="AX17" s="1151">
        <f>'E3 Production de chaleur'!AR310</f>
        <v>0</v>
      </c>
      <c r="AY17" s="1151">
        <f>'E3 Production de chaleur'!AS310</f>
        <v>0</v>
      </c>
      <c r="AZ17" s="1151">
        <f>'E3 Production de chaleur'!AT310</f>
        <v>0</v>
      </c>
      <c r="BA17" s="1151">
        <f>'E3 Production de chaleur'!AU310</f>
        <v>0</v>
      </c>
      <c r="BB17" s="1151">
        <f>'E3 Production de chaleur'!AV310</f>
        <v>0</v>
      </c>
      <c r="BC17" s="1151">
        <f>'E3 Production de chaleur'!AW310</f>
        <v>0</v>
      </c>
      <c r="BD17" s="989">
        <f>'E3 Production de chaleur'!AX310</f>
        <v>0</v>
      </c>
      <c r="BE17" s="1139">
        <f>'E3 Production de chaleur'!AY310</f>
        <v>0</v>
      </c>
      <c r="BF17" s="1140">
        <f>'E3 Production de chaleur'!AZ310</f>
        <v>0</v>
      </c>
      <c r="BG17" s="1141">
        <f>'E3 Production de chaleur'!BA310</f>
        <v>0</v>
      </c>
      <c r="BH17" s="989">
        <f>'E3 Production de chaleur'!BB310</f>
        <v>0</v>
      </c>
      <c r="BI17" s="1139">
        <f>BI650</f>
        <v>0</v>
      </c>
      <c r="BJ17" s="1139">
        <f>BJ650</f>
        <v>0</v>
      </c>
      <c r="BK17" s="1140">
        <f>BK650</f>
        <v>0</v>
      </c>
      <c r="BL17" s="989">
        <f>'E3 Production de chaleur'!BF310</f>
        <v>0</v>
      </c>
      <c r="BM17" s="665">
        <f>'E3 Production de chaleur'!BG310</f>
        <v>0</v>
      </c>
      <c r="BN17" s="1139">
        <f>'E3 Production de chaleur'!BH310</f>
        <v>0</v>
      </c>
      <c r="BO17" s="1140">
        <f>'E3 Production de chaleur'!BI310</f>
        <v>0</v>
      </c>
      <c r="BP17" s="1141">
        <f>'E3 Production de chaleur'!BJ310</f>
        <v>0</v>
      </c>
      <c r="BQ17" s="989"/>
      <c r="BR17" s="989"/>
      <c r="BS17" s="989"/>
      <c r="BT17" s="989"/>
      <c r="BU17" s="98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row>
    <row r="18" spans="1:313" ht="15.75" hidden="1" customHeight="1" outlineLevel="1">
      <c r="E18" s="1474" t="str">
        <f t="shared" si="0"/>
        <v/>
      </c>
      <c r="F18" s="1219"/>
      <c r="G18" s="1230" t="str">
        <f>'E3 Production de chaleur'!B311</f>
        <v/>
      </c>
      <c r="H18" s="1230" t="str">
        <f>'E3 Production de chaleur'!C311</f>
        <v/>
      </c>
      <c r="I18" s="1434" t="str">
        <f>'E3 Production de chaleur'!D311</f>
        <v/>
      </c>
      <c r="J18" s="1463">
        <f>'E3 Production de chaleur'!E311</f>
        <v>0</v>
      </c>
      <c r="K18" s="1234" t="str">
        <f>'E3 Production de chaleur'!F311</f>
        <v/>
      </c>
      <c r="L18" s="899" t="str">
        <f>'E3 Production de chaleur'!F311</f>
        <v/>
      </c>
      <c r="M18" s="899" t="str">
        <f>'E3 Production de chaleur'!G311</f>
        <v/>
      </c>
      <c r="N18" s="968" t="str">
        <f>'E3 Production de chaleur'!H311</f>
        <v/>
      </c>
      <c r="O18" s="1145" t="str">
        <f>'E3 Production de chaleur'!I311</f>
        <v/>
      </c>
      <c r="P18" s="968" t="str">
        <f>'E3 Production de chaleur'!J311</f>
        <v/>
      </c>
      <c r="Q18" s="2">
        <v>13</v>
      </c>
      <c r="R18" s="899" t="str">
        <f>'E3 Production de chaleur'!L311</f>
        <v/>
      </c>
      <c r="S18" s="1147" t="str">
        <f>'E3 Production de chaleur'!M311</f>
        <v/>
      </c>
      <c r="T18" s="899" t="str">
        <f>'E3 Production de chaleur'!N311</f>
        <v/>
      </c>
      <c r="U18" s="1146" t="str">
        <f>'E3 Production de chaleur'!O311</f>
        <v/>
      </c>
      <c r="V18" s="1061" t="str">
        <f>'E3 Production de chaleur'!P311</f>
        <v/>
      </c>
      <c r="W18" s="2">
        <f>'E3 Production de chaleur'!Q311</f>
        <v>0</v>
      </c>
      <c r="X18" s="899" t="str">
        <f>'E3 Production de chaleur'!R311</f>
        <v/>
      </c>
      <c r="Y18" s="1148" t="str">
        <f>'E3 Production de chaleur'!S311</f>
        <v/>
      </c>
      <c r="Z18" s="666" t="str">
        <f>'E3 Production de chaleur'!T311</f>
        <v/>
      </c>
      <c r="AA18" s="1144">
        <f>'E3 Production de chaleur'!U311</f>
        <v>0</v>
      </c>
      <c r="AB18" s="1144" t="str">
        <f>'E3 Production de chaleur'!V311</f>
        <v/>
      </c>
      <c r="AC18" s="2">
        <f>'E3 Production de chaleur'!W311</f>
        <v>0</v>
      </c>
      <c r="AD18" s="1152" t="str">
        <f>'E3 Production de chaleur'!X311</f>
        <v/>
      </c>
      <c r="AE18" s="1140">
        <f>'E3 Production de chaleur'!Y311</f>
        <v>0</v>
      </c>
      <c r="AF18" s="1141" t="str">
        <f>'E3 Production de chaleur'!Z311</f>
        <v/>
      </c>
      <c r="AG18" s="989">
        <f>'E3 Production de chaleur'!AA311</f>
        <v>0</v>
      </c>
      <c r="AH18" s="1150">
        <f>'E3 Production de chaleur'!AB311</f>
        <v>0</v>
      </c>
      <c r="AI18" s="1141">
        <f>'E3 Production de chaleur'!AC311</f>
        <v>0</v>
      </c>
      <c r="AJ18" s="1141" t="str">
        <f>'E3 Production de chaleur'!AD311</f>
        <v/>
      </c>
      <c r="AK18" s="665">
        <f>'E3 Production de chaleur'!AE311</f>
        <v>0</v>
      </c>
      <c r="AL18" s="1150" t="str">
        <f>'E3 Production de chaleur'!AF311</f>
        <v/>
      </c>
      <c r="AM18" s="1141">
        <f>'E3 Production de chaleur'!AG311</f>
        <v>0</v>
      </c>
      <c r="AN18" s="1141" t="str">
        <f>'E3 Production de chaleur'!AH311</f>
        <v/>
      </c>
      <c r="AO18" s="665">
        <f>'E3 Production de chaleur'!AI311</f>
        <v>0</v>
      </c>
      <c r="AP18" s="1150" t="str">
        <f>'E3 Production de chaleur'!AJ311</f>
        <v/>
      </c>
      <c r="AQ18" s="1141">
        <f>'E3 Production de chaleur'!AK311</f>
        <v>0</v>
      </c>
      <c r="AR18" s="1141" t="str">
        <f>'E3 Production de chaleur'!AL311</f>
        <v/>
      </c>
      <c r="AS18" s="665">
        <f>'E3 Production de chaleur'!AM311</f>
        <v>0</v>
      </c>
      <c r="AT18" s="1150" t="str">
        <f>'E3 Production de chaleur'!AN311</f>
        <v/>
      </c>
      <c r="AU18" s="1141">
        <f>'E3 Production de chaleur'!AO311</f>
        <v>0</v>
      </c>
      <c r="AV18" s="1141" t="str">
        <f>'E3 Production de chaleur'!AP311</f>
        <v/>
      </c>
      <c r="AW18" s="665">
        <f>'E3 Production de chaleur'!AQ311</f>
        <v>0</v>
      </c>
      <c r="AX18" s="1151">
        <f>'E3 Production de chaleur'!AR311</f>
        <v>0</v>
      </c>
      <c r="AY18" s="1151">
        <f>'E3 Production de chaleur'!AS311</f>
        <v>0</v>
      </c>
      <c r="AZ18" s="1151">
        <f>'E3 Production de chaleur'!AT311</f>
        <v>0</v>
      </c>
      <c r="BA18" s="1151">
        <f>'E3 Production de chaleur'!AU311</f>
        <v>0</v>
      </c>
      <c r="BB18" s="1151">
        <f>'E3 Production de chaleur'!AV311</f>
        <v>0</v>
      </c>
      <c r="BC18" s="1151">
        <f>'E3 Production de chaleur'!AW311</f>
        <v>0</v>
      </c>
      <c r="BD18" s="989">
        <f>'E3 Production de chaleur'!AX311</f>
        <v>0</v>
      </c>
      <c r="BE18" s="1139">
        <f>'E3 Production de chaleur'!AY311</f>
        <v>0</v>
      </c>
      <c r="BF18" s="1140">
        <f>'E3 Production de chaleur'!AZ311</f>
        <v>0</v>
      </c>
      <c r="BG18" s="1141">
        <f>'E3 Production de chaleur'!BA311</f>
        <v>0</v>
      </c>
      <c r="BH18" s="989">
        <f>'E3 Production de chaleur'!BB311</f>
        <v>0</v>
      </c>
      <c r="BI18" s="1139">
        <f>BI710</f>
        <v>0</v>
      </c>
      <c r="BJ18" s="1139">
        <f>BJ710</f>
        <v>0</v>
      </c>
      <c r="BK18" s="1140">
        <f>BK710</f>
        <v>0</v>
      </c>
      <c r="BL18" s="989">
        <f>'E3 Production de chaleur'!BF311</f>
        <v>0</v>
      </c>
      <c r="BM18" s="665">
        <f>'E3 Production de chaleur'!BG311</f>
        <v>0</v>
      </c>
      <c r="BN18" s="1139">
        <f>'E3 Production de chaleur'!BH311</f>
        <v>0</v>
      </c>
      <c r="BO18" s="1140">
        <f>'E3 Production de chaleur'!BI311</f>
        <v>0</v>
      </c>
      <c r="BP18" s="1141">
        <f>'E3 Production de chaleur'!BJ311</f>
        <v>0</v>
      </c>
      <c r="BQ18" s="989"/>
      <c r="BR18" s="989"/>
      <c r="BS18" s="989"/>
      <c r="BT18" s="989"/>
      <c r="BU18" s="98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row>
    <row r="19" spans="1:313" ht="15.75" hidden="1" customHeight="1" outlineLevel="1">
      <c r="E19" s="1474" t="str">
        <f t="shared" si="0"/>
        <v/>
      </c>
      <c r="F19" s="1219"/>
      <c r="G19" s="1230" t="str">
        <f>'E3 Production de chaleur'!B312</f>
        <v/>
      </c>
      <c r="H19" s="1230" t="str">
        <f>'E3 Production de chaleur'!C312</f>
        <v/>
      </c>
      <c r="I19" s="1434" t="str">
        <f>'E3 Production de chaleur'!D312</f>
        <v/>
      </c>
      <c r="J19" s="1463">
        <f>'E3 Production de chaleur'!E312</f>
        <v>0</v>
      </c>
      <c r="K19" s="1234" t="str">
        <f>'E3 Production de chaleur'!F312</f>
        <v/>
      </c>
      <c r="L19" s="899" t="str">
        <f>'E3 Production de chaleur'!F312</f>
        <v/>
      </c>
      <c r="M19" s="899" t="str">
        <f>'E3 Production de chaleur'!G312</f>
        <v/>
      </c>
      <c r="N19" s="968" t="str">
        <f>'E3 Production de chaleur'!H312</f>
        <v/>
      </c>
      <c r="O19" s="1145" t="str">
        <f>'E3 Production de chaleur'!I312</f>
        <v/>
      </c>
      <c r="P19" s="968" t="str">
        <f>'E3 Production de chaleur'!J312</f>
        <v/>
      </c>
      <c r="Q19" s="2">
        <v>14</v>
      </c>
      <c r="R19" s="899" t="str">
        <f>'E3 Production de chaleur'!L312</f>
        <v/>
      </c>
      <c r="S19" s="1147" t="str">
        <f>'E3 Production de chaleur'!M312</f>
        <v/>
      </c>
      <c r="T19" s="899" t="str">
        <f>'E3 Production de chaleur'!N312</f>
        <v/>
      </c>
      <c r="U19" s="1146" t="str">
        <f>'E3 Production de chaleur'!O312</f>
        <v/>
      </c>
      <c r="V19" s="1061" t="str">
        <f>'E3 Production de chaleur'!P312</f>
        <v/>
      </c>
      <c r="W19" s="2">
        <f>'E3 Production de chaleur'!Q312</f>
        <v>0</v>
      </c>
      <c r="X19" s="899" t="str">
        <f>'E3 Production de chaleur'!R312</f>
        <v/>
      </c>
      <c r="Y19" s="1148" t="str">
        <f>'E3 Production de chaleur'!S312</f>
        <v/>
      </c>
      <c r="Z19" s="666" t="str">
        <f>'E3 Production de chaleur'!T312</f>
        <v/>
      </c>
      <c r="AA19" s="1144">
        <f>'E3 Production de chaleur'!U312</f>
        <v>0</v>
      </c>
      <c r="AB19" s="1144" t="str">
        <f>'E3 Production de chaleur'!V312</f>
        <v/>
      </c>
      <c r="AC19" s="2">
        <f>'E3 Production de chaleur'!W312</f>
        <v>0</v>
      </c>
      <c r="AD19" s="1152" t="str">
        <f>'E3 Production de chaleur'!X312</f>
        <v/>
      </c>
      <c r="AE19" s="1140">
        <f>'E3 Production de chaleur'!Y312</f>
        <v>0</v>
      </c>
      <c r="AF19" s="1141" t="str">
        <f>'E3 Production de chaleur'!Z312</f>
        <v/>
      </c>
      <c r="AG19" s="989">
        <f>'E3 Production de chaleur'!AA312</f>
        <v>0</v>
      </c>
      <c r="AH19" s="1150">
        <f>'E3 Production de chaleur'!AB312</f>
        <v>0</v>
      </c>
      <c r="AI19" s="1141">
        <f>'E3 Production de chaleur'!AC312</f>
        <v>0</v>
      </c>
      <c r="AJ19" s="1141" t="str">
        <f>'E3 Production de chaleur'!AD312</f>
        <v/>
      </c>
      <c r="AK19" s="665">
        <f>'E3 Production de chaleur'!AE312</f>
        <v>0</v>
      </c>
      <c r="AL19" s="1150" t="str">
        <f>'E3 Production de chaleur'!AF312</f>
        <v/>
      </c>
      <c r="AM19" s="1141">
        <f>'E3 Production de chaleur'!AG312</f>
        <v>0</v>
      </c>
      <c r="AN19" s="1141" t="str">
        <f>'E3 Production de chaleur'!AH312</f>
        <v/>
      </c>
      <c r="AO19" s="665">
        <f>'E3 Production de chaleur'!AI312</f>
        <v>0</v>
      </c>
      <c r="AP19" s="1150" t="str">
        <f>'E3 Production de chaleur'!AJ312</f>
        <v/>
      </c>
      <c r="AQ19" s="1141">
        <f>'E3 Production de chaleur'!AK312</f>
        <v>0</v>
      </c>
      <c r="AR19" s="1141" t="str">
        <f>'E3 Production de chaleur'!AL312</f>
        <v/>
      </c>
      <c r="AS19" s="665">
        <f>'E3 Production de chaleur'!AM312</f>
        <v>0</v>
      </c>
      <c r="AT19" s="1150" t="str">
        <f>'E3 Production de chaleur'!AN312</f>
        <v/>
      </c>
      <c r="AU19" s="1141">
        <f>'E3 Production de chaleur'!AO312</f>
        <v>0</v>
      </c>
      <c r="AV19" s="1141" t="str">
        <f>'E3 Production de chaleur'!AP312</f>
        <v/>
      </c>
      <c r="AW19" s="665">
        <f>'E3 Production de chaleur'!AQ312</f>
        <v>0</v>
      </c>
      <c r="AX19" s="1153">
        <f>'E3 Production de chaleur'!AR312</f>
        <v>0</v>
      </c>
      <c r="AY19" s="1153">
        <f>'E3 Production de chaleur'!AS312</f>
        <v>0</v>
      </c>
      <c r="AZ19" s="1153">
        <f>'E3 Production de chaleur'!AT312</f>
        <v>0</v>
      </c>
      <c r="BA19" s="1153">
        <f>'E3 Production de chaleur'!AU312</f>
        <v>0</v>
      </c>
      <c r="BB19" s="1153">
        <f>'E3 Production de chaleur'!AV312</f>
        <v>0</v>
      </c>
      <c r="BC19" s="1153">
        <f>'E3 Production de chaleur'!AW312</f>
        <v>0</v>
      </c>
      <c r="BD19" s="989">
        <f>'E3 Production de chaleur'!AX312</f>
        <v>0</v>
      </c>
      <c r="BE19" s="1139">
        <f>'E3 Production de chaleur'!AY312</f>
        <v>0</v>
      </c>
      <c r="BF19" s="1140">
        <f>'E3 Production de chaleur'!AZ312</f>
        <v>0</v>
      </c>
      <c r="BG19" s="1141">
        <f>'E3 Production de chaleur'!BA312</f>
        <v>0</v>
      </c>
      <c r="BH19" s="989">
        <f>'E3 Production de chaleur'!BB312</f>
        <v>0</v>
      </c>
      <c r="BI19" s="1139">
        <f>BI770</f>
        <v>0</v>
      </c>
      <c r="BJ19" s="1140">
        <f>BJ770</f>
        <v>0</v>
      </c>
      <c r="BK19" s="1140">
        <f>BK770</f>
        <v>0</v>
      </c>
      <c r="BL19" s="989">
        <f>'E3 Production de chaleur'!BF312</f>
        <v>0</v>
      </c>
      <c r="BM19" s="665">
        <f>'E3 Production de chaleur'!BG312</f>
        <v>0</v>
      </c>
      <c r="BN19" s="1139">
        <f>'E3 Production de chaleur'!BH312</f>
        <v>0</v>
      </c>
      <c r="BO19" s="1140">
        <f>'E3 Production de chaleur'!BI312</f>
        <v>0</v>
      </c>
      <c r="BP19" s="1141">
        <f>'E3 Production de chaleur'!BJ312</f>
        <v>0</v>
      </c>
      <c r="BQ19" s="989"/>
      <c r="BR19" s="989"/>
      <c r="BS19" s="989"/>
      <c r="BT19" s="989"/>
      <c r="BU19" s="98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row>
    <row r="20" spans="1:313" ht="15.75" hidden="1" customHeight="1" outlineLevel="1" thickBot="1">
      <c r="E20" s="1474" t="str">
        <f t="shared" si="0"/>
        <v/>
      </c>
      <c r="F20" s="1219"/>
      <c r="G20" s="1236" t="str">
        <f>'E3 Production de chaleur'!B313</f>
        <v>Total</v>
      </c>
      <c r="H20" s="1237">
        <f>'E3 Production de chaleur'!C313</f>
        <v>0</v>
      </c>
      <c r="I20" s="1435">
        <f>'E3 Production de chaleur'!D313</f>
        <v>0</v>
      </c>
      <c r="J20" s="1464">
        <f>'E3 Production de chaleur'!E313</f>
        <v>0</v>
      </c>
      <c r="K20" s="1238">
        <f>'E3 Production de chaleur'!F313</f>
        <v>0</v>
      </c>
      <c r="L20" s="980">
        <f>'E3 Production de chaleur'!F313</f>
        <v>0</v>
      </c>
      <c r="M20" s="981" t="str">
        <f>'E3 Production de chaleur'!G313</f>
        <v/>
      </c>
      <c r="N20" s="1154">
        <f>'E3 Production de chaleur'!H313</f>
        <v>0</v>
      </c>
      <c r="O20" s="11">
        <f>'E3 Production de chaleur'!I313</f>
        <v>0</v>
      </c>
      <c r="P20" s="1155" t="str">
        <f>'E3 Production de chaleur'!J313</f>
        <v>Contrôler les données relatives à la répartition en pourcentage de la production d'énergie utile. La somme doit donner 100%.</v>
      </c>
      <c r="Q20" s="2">
        <f>'E3 Production de chaleur'!K313</f>
        <v>0</v>
      </c>
      <c r="R20" s="11">
        <f>'E3 Production de chaleur'!L313</f>
        <v>0</v>
      </c>
      <c r="S20" s="985">
        <f>'E3 Production de chaleur'!M313</f>
        <v>0</v>
      </c>
      <c r="T20" s="11">
        <f>'E3 Production de chaleur'!N313</f>
        <v>0</v>
      </c>
      <c r="U20" s="985">
        <f>'E3 Production de chaleur'!O313</f>
        <v>0</v>
      </c>
      <c r="V20" s="985">
        <f>'E3 Production de chaleur'!P313</f>
        <v>0</v>
      </c>
      <c r="W20" s="2">
        <f>'E3 Production de chaleur'!Q313</f>
        <v>0</v>
      </c>
      <c r="X20" s="11">
        <f>'E3 Production de chaleur'!R313</f>
        <v>0</v>
      </c>
      <c r="Y20" s="982">
        <f>'E3 Production de chaleur'!S313</f>
        <v>0</v>
      </c>
      <c r="Z20" s="666">
        <f>'E3 Production de chaleur'!T313</f>
        <v>0</v>
      </c>
      <c r="AA20" s="982">
        <f>'E3 Production de chaleur'!U313</f>
        <v>0</v>
      </c>
      <c r="AB20" s="982">
        <f>'E3 Production de chaleur'!V313</f>
        <v>0</v>
      </c>
      <c r="AC20" s="2">
        <f>'E3 Production de chaleur'!W313</f>
        <v>0</v>
      </c>
      <c r="AD20" s="1156">
        <f>'E3 Production de chaleur'!X313</f>
        <v>0</v>
      </c>
      <c r="AE20" s="1157">
        <f>'E3 Production de chaleur'!Y313</f>
        <v>0</v>
      </c>
      <c r="AF20" s="1159">
        <f>'E3 Production de chaleur'!Z313</f>
        <v>0</v>
      </c>
      <c r="AG20" s="989">
        <f>'E3 Production de chaleur'!AA313</f>
        <v>0</v>
      </c>
      <c r="AH20" s="1156">
        <f>'E3 Production de chaleur'!AB313</f>
        <v>0</v>
      </c>
      <c r="AI20" s="1159">
        <f>'E3 Production de chaleur'!AC313</f>
        <v>0</v>
      </c>
      <c r="AJ20" s="1159">
        <f>'E3 Production de chaleur'!AD313</f>
        <v>0</v>
      </c>
      <c r="AK20" s="665">
        <f>'E3 Production de chaleur'!AE313</f>
        <v>0</v>
      </c>
      <c r="AL20" s="1156">
        <f>'E3 Production de chaleur'!AF313</f>
        <v>0</v>
      </c>
      <c r="AM20" s="1159">
        <f>'E3 Production de chaleur'!AG313</f>
        <v>0</v>
      </c>
      <c r="AN20" s="1159">
        <f>'E3 Production de chaleur'!AH313</f>
        <v>0</v>
      </c>
      <c r="AO20" s="665">
        <f>'E3 Production de chaleur'!AI313</f>
        <v>0</v>
      </c>
      <c r="AP20" s="1156">
        <f>'E3 Production de chaleur'!AJ313</f>
        <v>0</v>
      </c>
      <c r="AQ20" s="1159">
        <f>'E3 Production de chaleur'!AK313</f>
        <v>0</v>
      </c>
      <c r="AR20" s="1159">
        <f>'E3 Production de chaleur'!AL313</f>
        <v>0</v>
      </c>
      <c r="AS20" s="665">
        <f>'E3 Production de chaleur'!AM313</f>
        <v>0</v>
      </c>
      <c r="AT20" s="1156">
        <f>'E3 Production de chaleur'!AN313</f>
        <v>0</v>
      </c>
      <c r="AU20" s="1159">
        <f>'E3 Production de chaleur'!AO313</f>
        <v>0</v>
      </c>
      <c r="AV20" s="1159">
        <f>'E3 Production de chaleur'!AP313</f>
        <v>0</v>
      </c>
      <c r="AW20" s="665">
        <f>'E3 Production de chaleur'!AQ313</f>
        <v>0</v>
      </c>
      <c r="AX20" s="1160">
        <f>'E3 Production de chaleur'!AR313</f>
        <v>0</v>
      </c>
      <c r="AY20" s="1160">
        <f>'E3 Production de chaleur'!AS313</f>
        <v>0</v>
      </c>
      <c r="AZ20" s="1160">
        <f>'E3 Production de chaleur'!AT313</f>
        <v>0</v>
      </c>
      <c r="BA20" s="1160">
        <f>'E3 Production de chaleur'!AU313</f>
        <v>0</v>
      </c>
      <c r="BB20" s="1160">
        <f>'E3 Production de chaleur'!AV313</f>
        <v>0</v>
      </c>
      <c r="BC20" s="1160">
        <f>'E3 Production de chaleur'!AW313</f>
        <v>0</v>
      </c>
      <c r="BD20" s="989">
        <f>'E3 Production de chaleur'!AX313</f>
        <v>0</v>
      </c>
      <c r="BE20" s="1161">
        <f>'E3 Production de chaleur'!AY313</f>
        <v>0</v>
      </c>
      <c r="BF20" s="1162">
        <f>'E3 Production de chaleur'!AZ313</f>
        <v>0</v>
      </c>
      <c r="BG20" s="1163">
        <f>'E3 Production de chaleur'!BA313</f>
        <v>0</v>
      </c>
      <c r="BH20" s="989">
        <f>'E3 Production de chaleur'!BB313</f>
        <v>0</v>
      </c>
      <c r="BI20" s="1161">
        <f>SUM(BI8:BI19)</f>
        <v>0</v>
      </c>
      <c r="BJ20" s="1161">
        <f>SUM(BJ8:BJ19)</f>
        <v>0</v>
      </c>
      <c r="BK20" s="1161">
        <f>SUM(BK8:BK19)</f>
        <v>0</v>
      </c>
      <c r="BL20" s="989">
        <f>'E3 Production de chaleur'!BF313</f>
        <v>0</v>
      </c>
      <c r="BM20" s="665">
        <f>'E3 Production de chaleur'!BG313</f>
        <v>0</v>
      </c>
      <c r="BN20" s="1161">
        <f>'E3 Production de chaleur'!BH313</f>
        <v>0</v>
      </c>
      <c r="BO20" s="1162">
        <f>'E3 Production de chaleur'!BI313</f>
        <v>0</v>
      </c>
      <c r="BP20" s="1163">
        <f>'E3 Production de chaleur'!BJ313</f>
        <v>0</v>
      </c>
      <c r="BQ20" s="989"/>
      <c r="BR20" s="989"/>
      <c r="BS20" s="989"/>
      <c r="BT20" s="98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row>
    <row r="21" spans="1:313" s="515" customFormat="1" ht="23" hidden="1" customHeight="1" outlineLevel="1">
      <c r="A21" s="1469"/>
      <c r="B21" s="678"/>
      <c r="C21" s="126"/>
      <c r="D21" s="126"/>
      <c r="E21" s="1474" t="str">
        <f t="shared" si="0"/>
        <v/>
      </c>
      <c r="F21" s="1219"/>
      <c r="G21" s="676"/>
      <c r="H21" s="676"/>
      <c r="I21" s="1436"/>
      <c r="J21" s="1462" t="str">
        <f>IF((SUM(F21:H21))&gt;0,"Evaluation","")</f>
        <v/>
      </c>
      <c r="K21" s="1170"/>
      <c r="L21" s="516"/>
      <c r="M21" s="516"/>
      <c r="N21" s="516"/>
      <c r="O21" s="516"/>
      <c r="P21" s="517"/>
      <c r="Q21" s="516"/>
      <c r="R21" s="518"/>
      <c r="S21" s="517"/>
      <c r="T21" s="518"/>
      <c r="U21" s="516"/>
      <c r="V21" s="519"/>
      <c r="W21" s="516"/>
      <c r="X21" s="520"/>
      <c r="Y21" s="520"/>
      <c r="Z21" s="520"/>
      <c r="AA21" s="519"/>
      <c r="AB21" s="520"/>
      <c r="AC21" s="520"/>
      <c r="AD21" s="519"/>
      <c r="AE21" s="516"/>
      <c r="AF21" s="516"/>
      <c r="AG21" s="516"/>
      <c r="AH21" s="516"/>
      <c r="AI21" s="516"/>
      <c r="AK21" s="516"/>
      <c r="AL21" s="516"/>
      <c r="AM21" s="516"/>
      <c r="AN21" s="516"/>
      <c r="AO21" s="516"/>
      <c r="AP21" s="516"/>
      <c r="AQ21" s="516"/>
      <c r="AS21" s="516"/>
      <c r="AT21" s="516"/>
      <c r="AU21" s="516"/>
      <c r="AV21" s="516"/>
      <c r="AW21" s="516"/>
      <c r="AY21" s="520"/>
      <c r="AZ21" s="520"/>
      <c r="BA21" s="520"/>
      <c r="BB21" s="520"/>
      <c r="BC21" s="520"/>
      <c r="BD21" s="520"/>
      <c r="BE21" s="520"/>
      <c r="BF21" s="520"/>
      <c r="BH21" s="516"/>
      <c r="BI21" s="516"/>
      <c r="BJ21" s="516"/>
      <c r="BK21" s="516"/>
      <c r="BL21" s="516"/>
      <c r="BM21" s="516"/>
      <c r="BN21" s="516"/>
      <c r="BP21" s="516"/>
      <c r="BQ21" s="516"/>
      <c r="BR21" s="516"/>
      <c r="BS21" s="516"/>
      <c r="BT21" s="516"/>
      <c r="BU21" s="516"/>
      <c r="BW21" s="516"/>
      <c r="BX21" s="516"/>
      <c r="BY21" s="516"/>
      <c r="BZ21" s="516"/>
      <c r="CA21" s="516"/>
      <c r="CB21" s="516"/>
      <c r="CC21" s="516"/>
      <c r="CD21" s="516"/>
      <c r="CE21" s="516"/>
      <c r="CF21" s="516"/>
      <c r="CG21" s="516"/>
      <c r="CH21" s="516"/>
      <c r="CI21" s="516"/>
      <c r="CJ21" s="516"/>
      <c r="CK21" s="516"/>
      <c r="CL21" s="516"/>
      <c r="CM21" s="516"/>
      <c r="CN21" s="516"/>
      <c r="CO21" s="516"/>
      <c r="CP21" s="516"/>
      <c r="CQ21" s="516"/>
      <c r="CR21" s="516"/>
      <c r="CS21" s="516"/>
      <c r="CT21" s="516"/>
      <c r="CU21" s="516"/>
      <c r="CV21" s="516"/>
      <c r="CW21" s="516"/>
      <c r="CX21" s="516"/>
      <c r="CY21" s="516"/>
      <c r="CZ21" s="516"/>
      <c r="DA21" s="516"/>
      <c r="DB21" s="516"/>
      <c r="DC21" s="516"/>
      <c r="DD21" s="516"/>
      <c r="DE21" s="516"/>
      <c r="DF21" s="516"/>
      <c r="DG21" s="516"/>
      <c r="DH21" s="516"/>
      <c r="DI21" s="516"/>
      <c r="DJ21" s="516"/>
      <c r="DK21" s="516"/>
      <c r="DL21" s="516"/>
      <c r="DM21" s="516"/>
      <c r="DN21" s="516"/>
      <c r="DO21" s="516"/>
      <c r="DP21" s="516"/>
      <c r="DQ21" s="516"/>
      <c r="DR21" s="516"/>
      <c r="DS21" s="516"/>
      <c r="DT21" s="516"/>
      <c r="DU21" s="516"/>
      <c r="DV21" s="516"/>
      <c r="DW21" s="516"/>
      <c r="DX21" s="516"/>
      <c r="DY21" s="516"/>
      <c r="DZ21" s="516"/>
      <c r="EA21" s="516"/>
      <c r="EB21" s="517"/>
      <c r="EC21" s="517"/>
      <c r="ED21" s="516"/>
      <c r="EE21" s="516"/>
      <c r="EF21" s="516"/>
      <c r="EG21" s="516"/>
      <c r="EH21" s="516"/>
      <c r="EI21" s="516"/>
      <c r="EJ21" s="516"/>
      <c r="EK21" s="516"/>
      <c r="EL21" s="516"/>
      <c r="EM21" s="516"/>
      <c r="EN21" s="516"/>
      <c r="EO21" s="516"/>
      <c r="EP21" s="516"/>
      <c r="EQ21" s="516"/>
      <c r="ER21" s="516"/>
      <c r="ES21" s="516"/>
      <c r="ET21" s="516"/>
      <c r="EU21" s="516"/>
    </row>
    <row r="22" spans="1:313" hidden="1" outlineLevel="1">
      <c r="E22" s="1474" t="str">
        <f t="shared" si="0"/>
        <v/>
      </c>
      <c r="F22" s="1219"/>
      <c r="J22" s="1462" t="str">
        <f>IF((SUM(F22:H22))&gt;0,"Evaluation","")</f>
        <v/>
      </c>
      <c r="K22" s="1170"/>
      <c r="Z22" s="18"/>
      <c r="AA22" s="40"/>
      <c r="AB22" s="284"/>
      <c r="AC22" s="284"/>
      <c r="AD22" s="284"/>
      <c r="AE22" s="40"/>
      <c r="AF22" s="44"/>
      <c r="AG22" s="40"/>
      <c r="AH22" s="40"/>
      <c r="AI22" s="40"/>
      <c r="BA22" s="2"/>
    </row>
    <row r="23" spans="1:313" hidden="1" outlineLevel="1">
      <c r="E23" s="1474" t="str">
        <f t="shared" si="0"/>
        <v/>
      </c>
      <c r="F23" s="1219"/>
      <c r="H23" s="1170" t="s">
        <v>138</v>
      </c>
      <c r="I23" s="1452">
        <v>1</v>
      </c>
      <c r="J23" s="1462" t="str">
        <f>IF((SUM(F23:H23))&gt;0,"Evaluation","")</f>
        <v/>
      </c>
      <c r="K23" s="1170"/>
      <c r="M23" s="1239" t="s">
        <v>577</v>
      </c>
      <c r="N23" s="1239"/>
      <c r="O23" s="1239"/>
      <c r="P23" s="1239"/>
      <c r="Q23" s="1239"/>
      <c r="R23" s="1239"/>
      <c r="S23" s="1239"/>
      <c r="T23" s="1239"/>
      <c r="U23" s="1239"/>
      <c r="V23" s="1239" t="s">
        <v>93</v>
      </c>
      <c r="W23" s="1239" t="s">
        <v>578</v>
      </c>
      <c r="X23" s="1239"/>
      <c r="Y23" s="1239"/>
      <c r="Z23" s="1240"/>
      <c r="AA23" s="1239" t="s">
        <v>241</v>
      </c>
      <c r="AB23" s="284"/>
      <c r="AC23" s="284"/>
      <c r="AD23" s="284"/>
      <c r="AF23" s="2"/>
    </row>
    <row r="24" spans="1:313" hidden="1" outlineLevel="1">
      <c r="E24" s="1474" t="str">
        <f t="shared" si="0"/>
        <v/>
      </c>
      <c r="F24" s="1219"/>
      <c r="J24" s="1462" t="str">
        <f>IF((SUM(F24:H24))&gt;0,"Evaluation","")</f>
        <v/>
      </c>
      <c r="K24" s="1170"/>
      <c r="M24" s="101" t="str">
        <f>'E3 Production de chaleur'!F20</f>
        <v>Comme réserve ou appareil en mode veille</v>
      </c>
      <c r="N24" s="1239"/>
      <c r="O24" s="1239"/>
      <c r="P24" s="1239"/>
      <c r="Q24" s="1239"/>
      <c r="R24" s="1239"/>
      <c r="S24" s="1239"/>
      <c r="T24" s="1239"/>
      <c r="U24" s="1239"/>
      <c r="V24" s="1239"/>
      <c r="W24" s="1239" t="s">
        <v>579</v>
      </c>
      <c r="X24" s="1239"/>
      <c r="Y24" s="1239"/>
      <c r="Z24" s="1240"/>
      <c r="AA24" s="1241" t="s">
        <v>240</v>
      </c>
      <c r="AB24" s="284"/>
      <c r="AC24" s="284"/>
      <c r="AD24" s="284"/>
      <c r="AF24" s="2"/>
    </row>
    <row r="25" spans="1:313" ht="38" hidden="1" customHeight="1" outlineLevel="1">
      <c r="E25" s="1474" t="str">
        <f t="shared" si="0"/>
        <v/>
      </c>
      <c r="F25" s="1219"/>
      <c r="J25" s="1462" t="str">
        <f>IF((SUM(F25:H25))&gt;0,"Evaluation","")</f>
        <v/>
      </c>
      <c r="K25" s="1170"/>
      <c r="Z25" s="18"/>
      <c r="AA25" s="4"/>
      <c r="AF25" s="2"/>
    </row>
    <row r="26" spans="1:313" ht="23" customHeight="1" collapsed="1">
      <c r="A26" s="1469">
        <v>1</v>
      </c>
      <c r="L26" s="99" t="str">
        <f>'E1 Entreprise'!A1</f>
        <v>ESA-Tool: Version 3.9 f</v>
      </c>
    </row>
    <row r="27" spans="1:313" s="104" customFormat="1" ht="36" customHeight="1" thickBot="1">
      <c r="A27" s="1470">
        <v>1</v>
      </c>
      <c r="B27" s="679"/>
      <c r="C27" s="2192" t="s">
        <v>1002</v>
      </c>
      <c r="D27" s="2193"/>
      <c r="E27" s="1474" t="str">
        <f t="shared" ref="E27:E41" si="1">IF((SUM(A27:C27))&gt;0,"Evaluation","")</f>
        <v>Evaluation</v>
      </c>
      <c r="F27" s="679"/>
      <c r="G27" s="679"/>
      <c r="H27" s="2193"/>
      <c r="I27" s="2193"/>
      <c r="J27" s="1462" t="str">
        <f t="shared" ref="J27:J58" si="2">IF((SUM(F27:H27))&gt;0,"Evaluation","")</f>
        <v/>
      </c>
      <c r="K27" s="1170"/>
      <c r="L27" s="777" t="s">
        <v>931</v>
      </c>
      <c r="M27" s="777"/>
      <c r="N27" s="777"/>
      <c r="O27" s="777"/>
      <c r="P27" s="777"/>
      <c r="Q27" s="777"/>
      <c r="R27" s="776"/>
      <c r="S27" s="777"/>
      <c r="T27" s="777"/>
      <c r="U27" s="777"/>
      <c r="V27" s="777"/>
      <c r="W27" s="778"/>
      <c r="X27" s="777"/>
      <c r="Y27" s="777"/>
      <c r="Z27" s="2185">
        <f>'E1 Entreprise'!R21</f>
        <v>0</v>
      </c>
      <c r="AA27" s="2185"/>
      <c r="AB27" s="2185"/>
      <c r="AC27" s="2185"/>
      <c r="AD27" s="665"/>
      <c r="AE27" s="665"/>
      <c r="AF27" s="665"/>
      <c r="AG27" s="665"/>
      <c r="AH27" s="1218"/>
      <c r="AI27" s="1218"/>
      <c r="AJ27" s="780"/>
      <c r="AK27" s="780"/>
      <c r="AL27" s="780"/>
      <c r="AM27" s="780"/>
      <c r="AN27" s="780"/>
      <c r="AO27" s="780"/>
      <c r="AP27" s="780"/>
      <c r="AQ27" s="780"/>
      <c r="AR27" s="780"/>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378"/>
      <c r="BZ27" s="378"/>
      <c r="CA27" s="378"/>
      <c r="CB27" s="378"/>
      <c r="CC27" s="378"/>
      <c r="CD27" s="378"/>
      <c r="CE27" s="378"/>
      <c r="CF27" s="378"/>
      <c r="CG27" s="378"/>
      <c r="CH27" s="378"/>
      <c r="CI27" s="378"/>
      <c r="CJ27" s="378"/>
      <c r="CK27" s="378"/>
      <c r="CL27" s="378"/>
      <c r="CM27" s="378"/>
      <c r="CN27" s="378"/>
      <c r="CO27" s="378"/>
      <c r="CP27" s="378"/>
      <c r="CQ27" s="378"/>
      <c r="CR27" s="378"/>
      <c r="CS27" s="378"/>
      <c r="CT27" s="378"/>
      <c r="CU27" s="378"/>
      <c r="CV27" s="378"/>
      <c r="CW27" s="378"/>
      <c r="CX27" s="378"/>
      <c r="CY27" s="378"/>
      <c r="CZ27" s="378"/>
      <c r="DA27" s="378"/>
      <c r="DB27" s="378"/>
      <c r="DC27" s="378"/>
      <c r="DD27" s="378"/>
      <c r="DE27" s="378"/>
      <c r="DF27" s="378"/>
      <c r="DG27" s="378"/>
      <c r="DH27" s="378"/>
      <c r="DI27" s="378"/>
      <c r="DJ27" s="378"/>
      <c r="DK27" s="378"/>
      <c r="DL27" s="378"/>
      <c r="DM27" s="378"/>
      <c r="DN27" s="378"/>
      <c r="DO27" s="378"/>
      <c r="DP27" s="378"/>
      <c r="DQ27" s="378"/>
      <c r="DR27" s="378"/>
      <c r="DS27" s="378"/>
      <c r="DT27" s="378"/>
      <c r="DU27" s="378"/>
      <c r="DV27" s="378"/>
      <c r="DW27" s="378"/>
      <c r="DX27" s="378"/>
      <c r="DY27" s="378"/>
      <c r="DZ27" s="378"/>
      <c r="EA27" s="378"/>
      <c r="EB27" s="378"/>
      <c r="EC27" s="378"/>
      <c r="ED27" s="378"/>
      <c r="EE27" s="378"/>
      <c r="EF27" s="378"/>
      <c r="EG27" s="378"/>
      <c r="EH27" s="378"/>
      <c r="EI27" s="378"/>
      <c r="EJ27" s="378"/>
      <c r="EK27" s="378"/>
      <c r="EL27" s="378"/>
      <c r="EM27" s="378"/>
      <c r="EN27" s="378"/>
      <c r="EO27" s="378"/>
      <c r="EP27" s="378"/>
      <c r="EQ27" s="378"/>
      <c r="ER27" s="378"/>
      <c r="ES27" s="378"/>
      <c r="ET27" s="378"/>
      <c r="EU27" s="378"/>
      <c r="EV27" s="103"/>
      <c r="EW27" s="103"/>
      <c r="EX27" s="103"/>
      <c r="EY27" s="103"/>
      <c r="EZ27" s="103"/>
      <c r="FA27" s="103"/>
      <c r="FB27" s="103"/>
      <c r="FC27" s="103"/>
      <c r="FD27" s="103"/>
      <c r="FE27" s="103"/>
      <c r="FF27" s="103"/>
      <c r="FG27" s="103"/>
      <c r="FH27" s="103"/>
      <c r="FI27" s="103"/>
      <c r="FJ27" s="103"/>
      <c r="FK27" s="103"/>
      <c r="FL27" s="103"/>
      <c r="FM27" s="103"/>
      <c r="FN27" s="103"/>
      <c r="FO27" s="103"/>
      <c r="FP27" s="103"/>
      <c r="FQ27" s="103"/>
      <c r="FR27" s="103"/>
      <c r="FS27" s="103"/>
      <c r="FT27" s="103"/>
      <c r="FU27" s="103"/>
      <c r="FV27" s="103"/>
      <c r="FW27" s="103"/>
      <c r="FX27" s="103"/>
      <c r="FY27" s="103"/>
      <c r="FZ27" s="103"/>
      <c r="GA27" s="103"/>
      <c r="GB27" s="103"/>
      <c r="GC27" s="103"/>
      <c r="GD27" s="103"/>
      <c r="GE27" s="103"/>
      <c r="GF27" s="103"/>
      <c r="GG27" s="103"/>
      <c r="GH27" s="103"/>
      <c r="GI27" s="103"/>
      <c r="GJ27" s="103"/>
      <c r="GK27" s="103"/>
      <c r="GL27" s="103"/>
      <c r="GM27" s="103"/>
      <c r="GN27" s="103"/>
      <c r="GO27" s="103"/>
      <c r="GP27" s="103"/>
      <c r="GQ27" s="103"/>
      <c r="GR27" s="103"/>
      <c r="GS27" s="103"/>
      <c r="GT27" s="103"/>
      <c r="GU27" s="103"/>
      <c r="GV27" s="103"/>
      <c r="GW27" s="103"/>
      <c r="GX27" s="103"/>
      <c r="GY27" s="103"/>
      <c r="GZ27" s="103"/>
      <c r="HA27" s="103"/>
      <c r="HB27" s="103"/>
      <c r="HC27" s="103"/>
      <c r="HD27" s="103"/>
      <c r="HE27" s="103"/>
      <c r="HF27" s="103"/>
      <c r="HG27" s="103"/>
      <c r="HH27" s="103"/>
      <c r="HI27" s="103"/>
      <c r="HJ27" s="103"/>
      <c r="HK27" s="103"/>
      <c r="HL27" s="103"/>
      <c r="HM27" s="103"/>
      <c r="HN27" s="103"/>
      <c r="HO27" s="103"/>
      <c r="HP27" s="103"/>
      <c r="HQ27" s="103"/>
      <c r="HR27" s="103"/>
      <c r="HS27" s="103"/>
      <c r="HT27" s="103"/>
      <c r="HU27" s="103"/>
      <c r="HV27" s="103"/>
      <c r="HW27" s="103"/>
      <c r="HX27" s="103"/>
      <c r="HY27" s="103"/>
      <c r="HZ27" s="103"/>
      <c r="IA27" s="103"/>
      <c r="IB27" s="103"/>
      <c r="IC27" s="103"/>
      <c r="ID27" s="103"/>
      <c r="IE27" s="103"/>
      <c r="IF27" s="103"/>
      <c r="IG27" s="103"/>
      <c r="IH27" s="103"/>
      <c r="II27" s="103"/>
      <c r="IJ27" s="103"/>
      <c r="IK27" s="103"/>
      <c r="IL27" s="103"/>
      <c r="IM27" s="103"/>
      <c r="IN27" s="103"/>
      <c r="IO27" s="103"/>
      <c r="IP27" s="103"/>
      <c r="IQ27" s="103"/>
      <c r="IR27" s="103"/>
      <c r="IS27" s="103"/>
      <c r="IT27" s="103"/>
      <c r="IU27" s="103"/>
      <c r="IV27" s="103"/>
      <c r="IW27" s="103"/>
      <c r="IX27" s="103"/>
      <c r="IY27" s="103"/>
      <c r="IZ27" s="103"/>
      <c r="JA27" s="103"/>
      <c r="JB27" s="103"/>
      <c r="JC27" s="103"/>
      <c r="JD27" s="103"/>
      <c r="JE27" s="103"/>
      <c r="JF27" s="103"/>
      <c r="JG27" s="103"/>
      <c r="JH27" s="103"/>
      <c r="JI27" s="103"/>
      <c r="JJ27" s="103"/>
      <c r="JK27" s="103"/>
      <c r="JL27" s="103"/>
      <c r="JM27" s="103"/>
      <c r="JN27" s="103"/>
      <c r="JO27" s="103"/>
      <c r="JP27" s="103"/>
      <c r="JQ27" s="103"/>
      <c r="JR27" s="103"/>
      <c r="JS27" s="103"/>
      <c r="JT27" s="103"/>
      <c r="JU27" s="103"/>
      <c r="JV27" s="103"/>
      <c r="JW27" s="103"/>
      <c r="JX27" s="103"/>
      <c r="JY27" s="103"/>
      <c r="JZ27" s="103"/>
      <c r="KA27" s="103"/>
      <c r="KB27" s="103"/>
      <c r="KC27" s="103"/>
      <c r="KD27" s="103"/>
      <c r="KE27" s="103"/>
      <c r="KF27" s="103"/>
      <c r="KG27" s="103"/>
      <c r="KH27" s="103"/>
      <c r="KI27" s="103"/>
      <c r="KJ27" s="103"/>
      <c r="KK27" s="103"/>
      <c r="KL27" s="103"/>
      <c r="KM27" s="103"/>
      <c r="KN27" s="103"/>
      <c r="KO27" s="103"/>
      <c r="KP27" s="103"/>
      <c r="KQ27" s="103"/>
      <c r="KR27" s="103"/>
      <c r="KS27" s="103"/>
      <c r="KT27" s="103"/>
      <c r="KU27" s="103"/>
      <c r="KV27" s="103"/>
      <c r="KW27" s="103"/>
    </row>
    <row r="28" spans="1:313" s="104" customFormat="1" ht="18" customHeight="1">
      <c r="A28" s="1470">
        <v>1</v>
      </c>
      <c r="B28" s="679"/>
      <c r="C28" s="2193"/>
      <c r="D28" s="2193"/>
      <c r="E28" s="1474" t="str">
        <f t="shared" si="1"/>
        <v>Evaluation</v>
      </c>
      <c r="F28" s="679"/>
      <c r="G28" s="679"/>
      <c r="H28" s="2193"/>
      <c r="I28" s="2193"/>
      <c r="J28" s="1462" t="str">
        <f t="shared" si="2"/>
        <v/>
      </c>
      <c r="K28" s="1170"/>
      <c r="L28" s="287"/>
      <c r="M28" s="287"/>
      <c r="N28" s="288"/>
      <c r="O28" s="288"/>
      <c r="P28" s="288"/>
      <c r="Q28" s="288"/>
      <c r="R28" s="288"/>
      <c r="S28" s="289"/>
      <c r="T28" s="288"/>
      <c r="U28" s="288"/>
      <c r="V28" s="288"/>
      <c r="W28" s="288"/>
      <c r="X28" s="288"/>
      <c r="Y28" s="290"/>
      <c r="Z28" s="288"/>
      <c r="AA28" s="288"/>
      <c r="AB28" s="288"/>
      <c r="AC28" s="288"/>
      <c r="AD28" s="665"/>
      <c r="AE28" s="665"/>
      <c r="AF28" s="665"/>
      <c r="AG28" s="665"/>
      <c r="AH28" s="288"/>
      <c r="AI28" s="288"/>
      <c r="AJ28" s="288"/>
      <c r="AK28" s="288"/>
      <c r="AL28" s="288"/>
      <c r="AM28" s="288"/>
      <c r="AN28" s="288"/>
      <c r="AO28" s="288"/>
      <c r="AP28" s="288"/>
      <c r="AQ28" s="106"/>
      <c r="AR28" s="106"/>
      <c r="AS28" s="106"/>
      <c r="AT28" s="106"/>
      <c r="AU28" s="106"/>
      <c r="AV28" s="106"/>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378"/>
      <c r="BZ28" s="378"/>
      <c r="CA28" s="378"/>
      <c r="CB28" s="378"/>
      <c r="CC28" s="378"/>
      <c r="CD28" s="378"/>
      <c r="CE28" s="378"/>
      <c r="CF28" s="378"/>
      <c r="CG28" s="378"/>
      <c r="CH28" s="378"/>
      <c r="CI28" s="378"/>
      <c r="CJ28" s="378"/>
      <c r="CK28" s="378"/>
      <c r="CL28" s="378"/>
      <c r="CM28" s="378"/>
      <c r="CN28" s="378"/>
      <c r="CO28" s="378"/>
      <c r="CP28" s="378"/>
      <c r="CQ28" s="378"/>
      <c r="CR28" s="378"/>
      <c r="CS28" s="378"/>
      <c r="CT28" s="378"/>
      <c r="CU28" s="378"/>
      <c r="CV28" s="378"/>
      <c r="CW28" s="378"/>
      <c r="CX28" s="378"/>
      <c r="CY28" s="378"/>
      <c r="CZ28" s="378"/>
      <c r="DA28" s="378"/>
      <c r="DB28" s="378"/>
      <c r="DC28" s="378"/>
      <c r="DD28" s="378"/>
      <c r="DE28" s="378"/>
      <c r="DF28" s="378"/>
      <c r="DG28" s="378"/>
      <c r="DH28" s="378"/>
      <c r="DI28" s="378"/>
      <c r="DJ28" s="378"/>
      <c r="DK28" s="378"/>
      <c r="DL28" s="378"/>
      <c r="DM28" s="378"/>
      <c r="DN28" s="378"/>
      <c r="DO28" s="378"/>
      <c r="DP28" s="378"/>
      <c r="DQ28" s="378"/>
      <c r="DR28" s="378"/>
      <c r="DS28" s="378"/>
      <c r="DT28" s="378"/>
      <c r="DU28" s="378"/>
      <c r="DV28" s="378"/>
      <c r="DW28" s="378"/>
      <c r="DX28" s="378"/>
      <c r="DY28" s="378"/>
      <c r="DZ28" s="378"/>
      <c r="EA28" s="378"/>
      <c r="EB28" s="378"/>
      <c r="EC28" s="378"/>
      <c r="ED28" s="378"/>
      <c r="EE28" s="378"/>
      <c r="EF28" s="378"/>
      <c r="EG28" s="378"/>
      <c r="EH28" s="378"/>
      <c r="EI28" s="378"/>
      <c r="EJ28" s="378"/>
      <c r="EK28" s="378"/>
      <c r="EL28" s="378"/>
      <c r="EM28" s="378"/>
      <c r="EN28" s="378"/>
      <c r="EO28" s="378"/>
      <c r="EP28" s="378"/>
      <c r="EQ28" s="378"/>
      <c r="ER28" s="378"/>
      <c r="ES28" s="378"/>
      <c r="ET28" s="378"/>
      <c r="EU28" s="378"/>
      <c r="EV28" s="103"/>
      <c r="EW28" s="103"/>
      <c r="EX28" s="103"/>
      <c r="EY28" s="103"/>
      <c r="EZ28" s="103"/>
      <c r="FA28" s="103"/>
      <c r="FB28" s="103"/>
      <c r="FC28" s="103"/>
      <c r="FD28" s="103"/>
      <c r="FE28" s="103"/>
      <c r="FF28" s="103"/>
      <c r="FG28" s="103"/>
      <c r="FH28" s="103"/>
      <c r="FI28" s="103"/>
      <c r="FJ28" s="103"/>
      <c r="FK28" s="103"/>
      <c r="FL28" s="103"/>
      <c r="FM28" s="103"/>
      <c r="FN28" s="103"/>
      <c r="FO28" s="103"/>
      <c r="FP28" s="103"/>
      <c r="FQ28" s="103"/>
      <c r="FR28" s="103"/>
      <c r="FS28" s="103"/>
      <c r="FT28" s="103"/>
      <c r="FU28" s="103"/>
      <c r="FV28" s="103"/>
      <c r="FW28" s="103"/>
      <c r="FX28" s="103"/>
      <c r="FY28" s="103"/>
      <c r="FZ28" s="103"/>
      <c r="GA28" s="103"/>
      <c r="GB28" s="103"/>
      <c r="GC28" s="103"/>
      <c r="GD28" s="103"/>
      <c r="GE28" s="103"/>
      <c r="GF28" s="103"/>
      <c r="GG28" s="103"/>
      <c r="GH28" s="103"/>
      <c r="GI28" s="103"/>
      <c r="GJ28" s="103"/>
      <c r="GK28" s="103"/>
      <c r="GL28" s="103"/>
      <c r="GM28" s="103"/>
      <c r="GN28" s="103"/>
      <c r="GO28" s="103"/>
      <c r="GP28" s="103"/>
      <c r="GQ28" s="103"/>
      <c r="GR28" s="103"/>
      <c r="GS28" s="103"/>
      <c r="GT28" s="103"/>
      <c r="GU28" s="103"/>
      <c r="GV28" s="103"/>
      <c r="GW28" s="103"/>
      <c r="GX28" s="103"/>
      <c r="GY28" s="103"/>
      <c r="GZ28" s="103"/>
      <c r="HA28" s="103"/>
      <c r="HB28" s="103"/>
      <c r="HC28" s="103"/>
      <c r="HD28" s="103"/>
      <c r="HE28" s="103"/>
      <c r="HF28" s="103"/>
      <c r="HG28" s="103"/>
      <c r="HH28" s="103"/>
      <c r="HI28" s="103"/>
      <c r="HJ28" s="103"/>
      <c r="HK28" s="103"/>
      <c r="HL28" s="103"/>
      <c r="HM28" s="103"/>
      <c r="HN28" s="103"/>
      <c r="HO28" s="103"/>
      <c r="HP28" s="103"/>
      <c r="HQ28" s="103"/>
      <c r="HR28" s="103"/>
      <c r="HS28" s="103"/>
      <c r="HT28" s="103"/>
      <c r="HU28" s="103"/>
      <c r="HV28" s="103"/>
      <c r="HW28" s="103"/>
      <c r="HX28" s="103"/>
      <c r="HY28" s="103"/>
      <c r="HZ28" s="103"/>
      <c r="IA28" s="103"/>
      <c r="IB28" s="103"/>
      <c r="IC28" s="103"/>
      <c r="ID28" s="103"/>
      <c r="IE28" s="103"/>
      <c r="IF28" s="103"/>
      <c r="IG28" s="103"/>
      <c r="IH28" s="103"/>
      <c r="II28" s="103"/>
      <c r="IJ28" s="103"/>
      <c r="IK28" s="103"/>
      <c r="IL28" s="103"/>
      <c r="IM28" s="103"/>
      <c r="IN28" s="103"/>
      <c r="IO28" s="103"/>
      <c r="IP28" s="103"/>
      <c r="IQ28" s="103"/>
      <c r="IR28" s="103"/>
      <c r="IS28" s="103"/>
      <c r="IT28" s="103"/>
      <c r="IU28" s="103"/>
      <c r="IV28" s="103"/>
      <c r="IW28" s="103"/>
      <c r="IX28" s="103"/>
      <c r="IY28" s="103"/>
      <c r="IZ28" s="103"/>
      <c r="JA28" s="103"/>
      <c r="JB28" s="103"/>
      <c r="JC28" s="103"/>
      <c r="JD28" s="103"/>
      <c r="JE28" s="103"/>
      <c r="JF28" s="103"/>
      <c r="JG28" s="103"/>
      <c r="JH28" s="103"/>
      <c r="JI28" s="103"/>
      <c r="JJ28" s="103"/>
      <c r="JK28" s="103"/>
      <c r="JL28" s="103"/>
      <c r="JM28" s="103"/>
      <c r="JN28" s="103"/>
      <c r="JO28" s="103"/>
      <c r="JP28" s="103"/>
      <c r="JQ28" s="103"/>
      <c r="JR28" s="103"/>
      <c r="JS28" s="103"/>
      <c r="JT28" s="103"/>
      <c r="JU28" s="103"/>
      <c r="JV28" s="103"/>
      <c r="JW28" s="103"/>
      <c r="JX28" s="103"/>
      <c r="JY28" s="103"/>
      <c r="JZ28" s="103"/>
      <c r="KA28" s="103"/>
      <c r="KB28" s="103"/>
      <c r="KC28" s="103"/>
      <c r="KD28" s="103"/>
      <c r="KE28" s="103"/>
      <c r="KF28" s="103"/>
      <c r="KG28" s="103"/>
      <c r="KH28" s="103"/>
      <c r="KI28" s="103"/>
      <c r="KJ28" s="103"/>
      <c r="KK28" s="103"/>
      <c r="KL28" s="103"/>
      <c r="KM28" s="103"/>
      <c r="KN28" s="103"/>
      <c r="KO28" s="103"/>
      <c r="KP28" s="103"/>
      <c r="KQ28" s="103"/>
      <c r="KR28" s="103"/>
      <c r="KS28" s="103"/>
      <c r="KT28" s="103"/>
      <c r="KU28" s="103"/>
      <c r="KV28" s="103"/>
      <c r="KW28" s="103"/>
      <c r="KX28" s="103"/>
      <c r="KY28" s="103"/>
      <c r="KZ28" s="103"/>
      <c r="LA28" s="103"/>
    </row>
    <row r="29" spans="1:313" ht="18" customHeight="1">
      <c r="A29" s="1469">
        <v>1</v>
      </c>
      <c r="C29" s="2193"/>
      <c r="D29" s="2193"/>
      <c r="E29" s="1474" t="str">
        <f t="shared" si="1"/>
        <v>Evaluation</v>
      </c>
      <c r="H29" s="2193"/>
      <c r="I29" s="2193"/>
      <c r="J29" s="1462" t="str">
        <f t="shared" si="2"/>
        <v/>
      </c>
      <c r="K29" s="1170"/>
      <c r="L29" s="1"/>
    </row>
    <row r="30" spans="1:313" s="284" customFormat="1" ht="18" customHeight="1">
      <c r="A30" s="1471">
        <v>1</v>
      </c>
      <c r="B30" s="680"/>
      <c r="C30" s="2193"/>
      <c r="D30" s="2193"/>
      <c r="E30" s="1474" t="str">
        <f t="shared" si="1"/>
        <v>Evaluation</v>
      </c>
      <c r="F30" s="680"/>
      <c r="G30" s="680"/>
      <c r="H30" s="2193"/>
      <c r="I30" s="2193"/>
      <c r="J30" s="1462" t="str">
        <f t="shared" si="2"/>
        <v/>
      </c>
      <c r="K30" s="1170"/>
      <c r="L30" s="674" t="str">
        <f>'E1 Entreprise'!A15</f>
        <v>Entreprise</v>
      </c>
      <c r="Q30" s="285" t="s">
        <v>147</v>
      </c>
      <c r="U30" s="284" t="s">
        <v>149</v>
      </c>
      <c r="Y30" s="326" t="s">
        <v>156</v>
      </c>
      <c r="Z30" s="326"/>
      <c r="AA30" s="326"/>
      <c r="AH30" s="665"/>
    </row>
    <row r="31" spans="1:313" ht="18" customHeight="1">
      <c r="A31" s="1469">
        <v>1</v>
      </c>
      <c r="C31" s="2193"/>
      <c r="D31" s="2193"/>
      <c r="E31" s="1474" t="str">
        <f t="shared" si="1"/>
        <v>Evaluation</v>
      </c>
      <c r="H31" s="2193"/>
      <c r="I31" s="2193"/>
      <c r="J31" s="1462" t="str">
        <f t="shared" si="2"/>
        <v/>
      </c>
      <c r="K31" s="1170"/>
      <c r="L31" s="675">
        <f>'E1 Entreprise'!D17</f>
        <v>0</v>
      </c>
      <c r="M31" s="394"/>
      <c r="N31" s="395"/>
      <c r="O31" s="395"/>
      <c r="Q31" s="655">
        <f>'E1 Entreprise'!D21</f>
        <v>0</v>
      </c>
      <c r="R31" s="655"/>
      <c r="S31" s="655"/>
      <c r="T31" s="284"/>
      <c r="U31" s="658" t="str">
        <f>CONCATENATE('E1 Entreprise'!L18," ",'E1 Entreprise'!L19)</f>
        <v xml:space="preserve"> </v>
      </c>
      <c r="V31" s="658"/>
      <c r="W31" s="658"/>
      <c r="Y31" s="2196">
        <f>'E1 Entreprise'!R17</f>
        <v>0</v>
      </c>
      <c r="Z31" s="2196"/>
      <c r="AA31" s="2196"/>
      <c r="AB31" s="2196"/>
      <c r="AC31" s="2196"/>
      <c r="AD31" s="284"/>
      <c r="AI31" s="15"/>
    </row>
    <row r="32" spans="1:313" ht="13" customHeight="1">
      <c r="A32" s="1469">
        <v>1</v>
      </c>
      <c r="C32" s="2193"/>
      <c r="D32" s="2193"/>
      <c r="E32" s="1474" t="str">
        <f t="shared" si="1"/>
        <v>Evaluation</v>
      </c>
      <c r="H32" s="2193"/>
      <c r="I32" s="2193"/>
      <c r="J32" s="1462" t="str">
        <f t="shared" si="2"/>
        <v/>
      </c>
      <c r="K32" s="1170"/>
      <c r="T32" s="284"/>
      <c r="AB32" s="284"/>
      <c r="AC32" s="284"/>
      <c r="AD32" s="284"/>
      <c r="AS32" s="2"/>
      <c r="AT32" s="2"/>
    </row>
    <row r="33" spans="1:151">
      <c r="A33" s="1469">
        <v>1</v>
      </c>
      <c r="E33" s="1474" t="str">
        <f t="shared" si="1"/>
        <v>Evaluation</v>
      </c>
      <c r="J33" s="1462" t="str">
        <f t="shared" si="2"/>
        <v/>
      </c>
      <c r="K33" s="1170"/>
      <c r="Z33" s="18"/>
      <c r="AA33" s="4"/>
      <c r="AF33" s="2"/>
    </row>
    <row r="34" spans="1:151" ht="15" customHeight="1">
      <c r="A34" s="1472">
        <v>1</v>
      </c>
      <c r="C34" s="2194" t="s">
        <v>539</v>
      </c>
      <c r="D34" s="2195"/>
      <c r="E34" s="1474" t="str">
        <f t="shared" si="1"/>
        <v>Evaluation</v>
      </c>
      <c r="F34" s="1242"/>
      <c r="H34" s="2195"/>
      <c r="I34" s="2195"/>
      <c r="J34" s="1462" t="str">
        <f t="shared" si="2"/>
        <v/>
      </c>
      <c r="K34" s="1170"/>
      <c r="M34" s="64"/>
      <c r="AF34" s="2"/>
    </row>
    <row r="35" spans="1:151" ht="13">
      <c r="A35" s="1472">
        <v>1</v>
      </c>
      <c r="B35" s="1242"/>
      <c r="C35" s="2195"/>
      <c r="D35" s="2195"/>
      <c r="E35" s="1474" t="str">
        <f t="shared" si="1"/>
        <v>Evaluation</v>
      </c>
      <c r="F35" s="1242"/>
      <c r="G35" s="1242"/>
      <c r="H35" s="2195"/>
      <c r="I35" s="2195"/>
      <c r="J35" s="1462" t="str">
        <f t="shared" si="2"/>
        <v/>
      </c>
      <c r="K35" s="1170"/>
      <c r="L35" s="1243"/>
      <c r="M35" s="101" t="s">
        <v>502</v>
      </c>
      <c r="AF35" s="2"/>
    </row>
    <row r="36" spans="1:151" ht="15">
      <c r="A36" s="1472">
        <v>1</v>
      </c>
      <c r="B36" s="1242"/>
      <c r="C36" s="2195"/>
      <c r="D36" s="2195"/>
      <c r="E36" s="1474" t="str">
        <f t="shared" si="1"/>
        <v>Evaluation</v>
      </c>
      <c r="F36" s="1242"/>
      <c r="G36" s="1242"/>
      <c r="H36" s="2195"/>
      <c r="I36" s="2195"/>
      <c r="J36" s="1462" t="str">
        <f t="shared" si="2"/>
        <v/>
      </c>
      <c r="K36" s="1170"/>
      <c r="M36" s="64"/>
      <c r="AF36" s="2"/>
    </row>
    <row r="37" spans="1:151" ht="13">
      <c r="A37" s="1472">
        <v>1</v>
      </c>
      <c r="B37" s="1242"/>
      <c r="C37" s="2195"/>
      <c r="D37" s="2195"/>
      <c r="E37" s="1474" t="str">
        <f t="shared" si="1"/>
        <v>Evaluation</v>
      </c>
      <c r="F37" s="1242"/>
      <c r="G37" s="1242"/>
      <c r="H37" s="2195"/>
      <c r="I37" s="2195"/>
      <c r="J37" s="1462" t="str">
        <f t="shared" si="2"/>
        <v/>
      </c>
      <c r="K37" s="1170"/>
      <c r="L37" s="1620"/>
      <c r="M37" s="101" t="s">
        <v>540</v>
      </c>
      <c r="AF37" s="2"/>
    </row>
    <row r="38" spans="1:151" ht="13">
      <c r="A38" s="1472">
        <v>1</v>
      </c>
      <c r="B38" s="1242"/>
      <c r="C38" s="2195"/>
      <c r="D38" s="2195"/>
      <c r="E38" s="1474" t="str">
        <f t="shared" si="1"/>
        <v>Evaluation</v>
      </c>
      <c r="F38" s="1242"/>
      <c r="G38" s="1242"/>
      <c r="H38" s="2195"/>
      <c r="I38" s="2195"/>
      <c r="J38" s="1462" t="str">
        <f t="shared" si="2"/>
        <v/>
      </c>
      <c r="K38" s="1170"/>
      <c r="AF38" s="2"/>
    </row>
    <row r="39" spans="1:151" ht="13">
      <c r="A39" s="1472">
        <v>1</v>
      </c>
      <c r="B39" s="1242"/>
      <c r="C39" s="2195"/>
      <c r="D39" s="2195"/>
      <c r="E39" s="1474" t="str">
        <f t="shared" si="1"/>
        <v>Evaluation</v>
      </c>
      <c r="F39" s="1242"/>
      <c r="G39" s="1242"/>
      <c r="H39" s="2195"/>
      <c r="I39" s="2195"/>
      <c r="J39" s="1462" t="str">
        <f t="shared" si="2"/>
        <v/>
      </c>
      <c r="K39" s="1170"/>
      <c r="L39" s="1244"/>
      <c r="M39" s="1245"/>
      <c r="N39" s="1"/>
      <c r="O39" s="1"/>
      <c r="P39" s="1"/>
      <c r="Q39" s="1"/>
      <c r="R39" s="1"/>
      <c r="S39" s="1"/>
      <c r="T39" s="1"/>
      <c r="U39" s="1"/>
      <c r="V39" s="1"/>
      <c r="W39" s="1"/>
      <c r="X39" s="1"/>
      <c r="Y39" s="1"/>
      <c r="Z39" s="1"/>
      <c r="AB39" s="1"/>
      <c r="AC39" s="1"/>
    </row>
    <row r="40" spans="1:151" ht="13">
      <c r="A40" s="1472">
        <v>1</v>
      </c>
      <c r="B40" s="1242"/>
      <c r="C40" s="2195"/>
      <c r="D40" s="2195"/>
      <c r="E40" s="1474" t="str">
        <f t="shared" si="1"/>
        <v>Evaluation</v>
      </c>
      <c r="F40" s="1242"/>
      <c r="G40" s="1242"/>
      <c r="H40" s="2195"/>
      <c r="I40" s="2195"/>
      <c r="J40" s="1462" t="str">
        <f t="shared" si="2"/>
        <v/>
      </c>
      <c r="K40" s="1170"/>
      <c r="L40" s="1244"/>
      <c r="M40" s="1245"/>
      <c r="N40" s="1"/>
      <c r="O40" s="1"/>
      <c r="P40" s="1"/>
      <c r="Q40" s="1"/>
      <c r="R40" s="1"/>
      <c r="S40" s="1"/>
      <c r="T40" s="1"/>
      <c r="U40" s="1"/>
      <c r="V40" s="1"/>
      <c r="W40" s="1"/>
      <c r="X40" s="1"/>
      <c r="Y40" s="1"/>
      <c r="Z40" s="1"/>
      <c r="AA40" s="1"/>
      <c r="AB40" s="1"/>
    </row>
    <row r="41" spans="1:151" s="1250" customFormat="1" ht="24" thickBot="1">
      <c r="A41" s="1472">
        <v>1</v>
      </c>
      <c r="B41" s="1242"/>
      <c r="C41" s="2195"/>
      <c r="D41" s="2195"/>
      <c r="E41" s="1474" t="str">
        <f t="shared" si="1"/>
        <v>Evaluation</v>
      </c>
      <c r="F41" s="1242"/>
      <c r="G41" s="1242"/>
      <c r="H41" s="2195"/>
      <c r="I41" s="2195"/>
      <c r="J41" s="1462" t="str">
        <f t="shared" si="2"/>
        <v/>
      </c>
      <c r="K41" s="1170"/>
      <c r="L41" s="777" t="s">
        <v>930</v>
      </c>
      <c r="M41" s="777"/>
      <c r="N41" s="777"/>
      <c r="O41" s="777"/>
      <c r="P41" s="777"/>
      <c r="Q41" s="777"/>
      <c r="R41" s="777"/>
      <c r="S41" s="777"/>
      <c r="T41" s="777"/>
      <c r="U41" s="777"/>
      <c r="V41" s="777"/>
      <c r="W41" s="777"/>
      <c r="X41" s="777"/>
      <c r="Y41" s="777"/>
      <c r="Z41" s="777"/>
      <c r="AA41" s="777"/>
      <c r="AB41" s="777"/>
      <c r="AC41" s="777"/>
      <c r="AD41" s="665"/>
      <c r="AE41" s="665"/>
      <c r="AF41" s="665"/>
      <c r="AG41" s="665"/>
      <c r="AH41" s="665"/>
      <c r="AI41" s="665"/>
      <c r="AJ41" s="1246"/>
      <c r="AK41" s="1246"/>
      <c r="AL41" s="1247"/>
      <c r="AM41" s="1247"/>
      <c r="AN41" s="1247"/>
      <c r="AO41" s="1248"/>
      <c r="AP41" s="1247"/>
      <c r="AQ41" s="1249"/>
      <c r="AR41" s="1247"/>
      <c r="AS41" s="1247"/>
      <c r="AT41" s="1247"/>
      <c r="AU41" s="1247"/>
      <c r="AV41" s="1247"/>
      <c r="AW41" s="1247"/>
      <c r="AX41" s="1247"/>
      <c r="AY41" s="1247"/>
      <c r="BY41" s="1439"/>
      <c r="BZ41" s="1439"/>
      <c r="CA41" s="1439"/>
      <c r="CB41" s="1439"/>
      <c r="CC41" s="1439"/>
      <c r="CD41" s="1439"/>
      <c r="CE41" s="1439"/>
      <c r="CF41" s="1439"/>
      <c r="CG41" s="1439"/>
      <c r="CH41" s="1439"/>
      <c r="CI41" s="1439"/>
      <c r="CJ41" s="1439"/>
      <c r="CK41" s="1439"/>
      <c r="CL41" s="1439"/>
      <c r="CM41" s="1439"/>
      <c r="CN41" s="1439"/>
      <c r="CO41" s="1439"/>
      <c r="CP41" s="1439"/>
      <c r="CQ41" s="1439"/>
      <c r="CR41" s="1439"/>
      <c r="CS41" s="1439"/>
      <c r="CT41" s="1439"/>
      <c r="CU41" s="1439"/>
      <c r="CV41" s="1439"/>
      <c r="CW41" s="1439"/>
      <c r="CX41" s="1439"/>
      <c r="CY41" s="1439"/>
      <c r="CZ41" s="1439"/>
      <c r="DA41" s="1439"/>
      <c r="DB41" s="1439"/>
      <c r="DC41" s="1439"/>
      <c r="DD41" s="1439"/>
      <c r="DE41" s="1439"/>
      <c r="DF41" s="1439"/>
      <c r="DG41" s="1439"/>
      <c r="DH41" s="1439"/>
      <c r="DI41" s="1439"/>
      <c r="DJ41" s="1439"/>
      <c r="DK41" s="1439"/>
      <c r="DL41" s="1439"/>
      <c r="DM41" s="1439"/>
      <c r="DN41" s="1439"/>
      <c r="DO41" s="1439"/>
      <c r="DP41" s="1439"/>
      <c r="DQ41" s="1439"/>
      <c r="DR41" s="1439"/>
      <c r="DS41" s="1439"/>
      <c r="DT41" s="1439"/>
      <c r="DU41" s="1439"/>
      <c r="DV41" s="1439"/>
      <c r="DW41" s="1439"/>
      <c r="DX41" s="1439"/>
      <c r="DY41" s="1439"/>
      <c r="DZ41" s="1439"/>
      <c r="EA41" s="1439"/>
      <c r="EB41" s="1439"/>
      <c r="EC41" s="1439"/>
      <c r="ED41" s="1439"/>
      <c r="EE41" s="1439"/>
      <c r="EF41" s="1439"/>
      <c r="EG41" s="1439"/>
      <c r="EH41" s="1439"/>
      <c r="EI41" s="1439"/>
      <c r="EJ41" s="1439"/>
      <c r="EK41" s="1439"/>
      <c r="EL41" s="1439"/>
      <c r="EM41" s="1439"/>
      <c r="EN41" s="1439"/>
      <c r="EO41" s="1439"/>
      <c r="EP41" s="1439"/>
      <c r="EQ41" s="1439"/>
      <c r="ER41" s="1439"/>
      <c r="ES41" s="1439"/>
      <c r="ET41" s="1439"/>
      <c r="EU41" s="1439"/>
    </row>
    <row r="42" spans="1:151" s="18" customFormat="1" ht="15">
      <c r="A42" s="1472">
        <v>1</v>
      </c>
      <c r="B42" s="1242"/>
      <c r="C42" s="126"/>
      <c r="D42" s="126"/>
      <c r="E42" s="1474" t="str">
        <f t="shared" ref="E42:E73" si="3">IF((SUM(A42:C42))&gt;0,"Evaluation","")</f>
        <v>Evaluation</v>
      </c>
      <c r="F42" s="1242"/>
      <c r="G42" s="1242"/>
      <c r="H42" s="126"/>
      <c r="I42" s="126"/>
      <c r="J42" s="1462" t="str">
        <f t="shared" si="2"/>
        <v/>
      </c>
      <c r="K42" s="1170"/>
      <c r="L42" s="1184"/>
      <c r="M42" s="1184"/>
      <c r="N42" s="1184"/>
      <c r="O42" s="1184"/>
      <c r="P42" s="1184"/>
      <c r="Q42" s="1184"/>
      <c r="R42" s="1184"/>
      <c r="S42" s="1184"/>
      <c r="T42" s="1184"/>
      <c r="U42" s="1184"/>
      <c r="V42" s="1184"/>
      <c r="W42" s="1184"/>
      <c r="X42" s="1184"/>
      <c r="Y42" s="1184"/>
      <c r="Z42" s="1184"/>
      <c r="AA42" s="1184"/>
      <c r="AB42" s="1184"/>
      <c r="AC42" s="665"/>
      <c r="AD42" s="665"/>
      <c r="AE42" s="665"/>
      <c r="AF42" s="665"/>
      <c r="AG42" s="665"/>
      <c r="AH42" s="665"/>
      <c r="AI42" s="665"/>
      <c r="AJ42" s="665"/>
      <c r="AK42" s="665"/>
      <c r="AL42" s="40"/>
      <c r="AM42" s="40"/>
      <c r="AN42" s="40"/>
      <c r="AO42" s="49"/>
      <c r="AP42" s="40"/>
      <c r="AQ42" s="20"/>
      <c r="AR42" s="40"/>
      <c r="AS42" s="40"/>
      <c r="AT42" s="40"/>
      <c r="AU42" s="40"/>
      <c r="AV42" s="40"/>
      <c r="AW42" s="40"/>
      <c r="AX42" s="40"/>
      <c r="AY42" s="40"/>
      <c r="BY42" s="1221"/>
      <c r="BZ42" s="1221"/>
      <c r="CA42" s="1221"/>
      <c r="CB42" s="1221"/>
      <c r="CC42" s="1221"/>
      <c r="CD42" s="1221"/>
      <c r="CE42" s="1221"/>
      <c r="CF42" s="1221"/>
      <c r="CG42" s="1221"/>
      <c r="CH42" s="1221"/>
      <c r="CI42" s="1221"/>
      <c r="CJ42" s="1221"/>
      <c r="CK42" s="1221"/>
      <c r="CL42" s="1221"/>
      <c r="CM42" s="1221"/>
      <c r="CN42" s="1221"/>
      <c r="CO42" s="1221"/>
      <c r="CP42" s="1221"/>
      <c r="CQ42" s="1221"/>
      <c r="CR42" s="1221"/>
      <c r="CS42" s="1221"/>
      <c r="CT42" s="1221"/>
      <c r="CU42" s="1221"/>
      <c r="CV42" s="1221"/>
      <c r="CW42" s="1221"/>
      <c r="CX42" s="1221"/>
      <c r="CY42" s="1221"/>
      <c r="CZ42" s="1221"/>
      <c r="DA42" s="1221"/>
      <c r="DB42" s="1221"/>
      <c r="DC42" s="1221"/>
      <c r="DD42" s="1221"/>
      <c r="DE42" s="1221"/>
      <c r="DF42" s="1221"/>
      <c r="DG42" s="1221"/>
      <c r="DH42" s="1221"/>
      <c r="DI42" s="1221"/>
      <c r="DJ42" s="1221"/>
      <c r="DK42" s="1221"/>
      <c r="DL42" s="1221"/>
      <c r="DM42" s="1221"/>
      <c r="DN42" s="1221"/>
      <c r="DO42" s="1221"/>
      <c r="DP42" s="1221"/>
      <c r="DQ42" s="1221"/>
      <c r="DR42" s="1221"/>
      <c r="DS42" s="1221"/>
      <c r="DT42" s="1221"/>
      <c r="DU42" s="1221"/>
      <c r="DV42" s="1221"/>
      <c r="DW42" s="1221"/>
      <c r="DX42" s="1221"/>
      <c r="DY42" s="1221"/>
      <c r="DZ42" s="1221"/>
      <c r="EA42" s="1221"/>
      <c r="EB42" s="1221"/>
      <c r="EC42" s="1221"/>
      <c r="ED42" s="1221"/>
      <c r="EE42" s="1221"/>
      <c r="EF42" s="1221"/>
      <c r="EG42" s="1221"/>
      <c r="EH42" s="1221"/>
      <c r="EI42" s="1221"/>
      <c r="EJ42" s="1221"/>
      <c r="EK42" s="1221"/>
      <c r="EL42" s="1221"/>
      <c r="EM42" s="1221"/>
      <c r="EN42" s="1221"/>
      <c r="EO42" s="1221"/>
      <c r="EP42" s="1221"/>
      <c r="EQ42" s="1221"/>
      <c r="ER42" s="1221"/>
      <c r="ES42" s="1221"/>
      <c r="ET42" s="1221"/>
      <c r="EU42" s="1221"/>
    </row>
    <row r="43" spans="1:151" s="1258" customFormat="1" ht="20" customHeight="1">
      <c r="A43" s="1472">
        <v>1</v>
      </c>
      <c r="B43" s="1242"/>
      <c r="C43" s="1251"/>
      <c r="D43" s="1251"/>
      <c r="E43" s="1474" t="str">
        <f t="shared" si="3"/>
        <v>Evaluation</v>
      </c>
      <c r="F43" s="1242"/>
      <c r="G43" s="1242"/>
      <c r="H43" s="1251"/>
      <c r="I43" s="1251"/>
      <c r="J43" s="1462" t="str">
        <f t="shared" si="2"/>
        <v/>
      </c>
      <c r="K43" s="1170"/>
      <c r="L43" s="1252" t="s">
        <v>542</v>
      </c>
      <c r="M43" s="1252"/>
      <c r="N43" s="1253"/>
      <c r="O43" s="1253"/>
      <c r="P43" s="1254"/>
      <c r="Q43" s="1254"/>
      <c r="R43" s="1254"/>
      <c r="S43" s="1253"/>
      <c r="T43" s="1255">
        <f>J20</f>
        <v>0</v>
      </c>
      <c r="U43" s="1256" t="s">
        <v>543</v>
      </c>
      <c r="V43" s="1253"/>
      <c r="W43" s="1253"/>
      <c r="X43" s="1257"/>
      <c r="Y43" s="1257"/>
      <c r="Z43" s="2197"/>
      <c r="AA43" s="2197"/>
      <c r="AB43" s="2197"/>
      <c r="AC43" s="2197"/>
      <c r="AQ43" s="1259"/>
      <c r="BY43" s="1440"/>
      <c r="BZ43" s="1440"/>
      <c r="CA43" s="1440"/>
      <c r="CB43" s="1440"/>
      <c r="CC43" s="1440"/>
      <c r="CD43" s="1440"/>
      <c r="CE43" s="1440"/>
      <c r="CF43" s="1440"/>
      <c r="CG43" s="1440"/>
      <c r="CH43" s="1440"/>
      <c r="CI43" s="1440"/>
      <c r="CJ43" s="1440"/>
      <c r="CK43" s="1440"/>
      <c r="CL43" s="1440"/>
      <c r="CM43" s="1440"/>
      <c r="CN43" s="1440"/>
      <c r="CO43" s="1440"/>
      <c r="CP43" s="1440"/>
      <c r="CQ43" s="1440"/>
      <c r="CR43" s="1440"/>
      <c r="CS43" s="1440"/>
      <c r="CT43" s="1440"/>
      <c r="CU43" s="1440"/>
      <c r="CV43" s="1440"/>
      <c r="CW43" s="1440"/>
      <c r="CX43" s="1440"/>
      <c r="CY43" s="1440"/>
      <c r="CZ43" s="1440"/>
      <c r="DA43" s="1440"/>
      <c r="DB43" s="1440"/>
      <c r="DC43" s="1440"/>
      <c r="DD43" s="1440"/>
      <c r="DE43" s="1440"/>
      <c r="DF43" s="1440"/>
      <c r="DG43" s="1440"/>
      <c r="DH43" s="1440"/>
      <c r="DI43" s="1440"/>
      <c r="DJ43" s="1440"/>
      <c r="DK43" s="1440"/>
      <c r="DL43" s="1440"/>
      <c r="DM43" s="1440"/>
      <c r="DN43" s="1440"/>
      <c r="DO43" s="1440"/>
      <c r="DP43" s="1440"/>
      <c r="DQ43" s="1440"/>
      <c r="DR43" s="1440"/>
      <c r="DS43" s="1440"/>
      <c r="DT43" s="1440"/>
      <c r="DU43" s="1440"/>
      <c r="DV43" s="1440"/>
      <c r="DW43" s="1440"/>
      <c r="DX43" s="1440"/>
      <c r="DY43" s="1440"/>
      <c r="DZ43" s="1440"/>
      <c r="EA43" s="1440"/>
      <c r="EB43" s="1440"/>
      <c r="EC43" s="1440"/>
      <c r="ED43" s="1440"/>
      <c r="EE43" s="1440"/>
      <c r="EF43" s="1440"/>
      <c r="EG43" s="1440"/>
      <c r="EH43" s="1440"/>
      <c r="EI43" s="1440"/>
      <c r="EJ43" s="1440"/>
      <c r="EK43" s="1440"/>
      <c r="EL43" s="1440"/>
      <c r="EM43" s="1440"/>
      <c r="EN43" s="1440"/>
      <c r="EO43" s="1440"/>
      <c r="EP43" s="1440"/>
      <c r="EQ43" s="1440"/>
      <c r="ER43" s="1440"/>
      <c r="ES43" s="1440"/>
      <c r="ET43" s="1440"/>
      <c r="EU43" s="1440"/>
    </row>
    <row r="44" spans="1:151" s="1258" customFormat="1" ht="20" customHeight="1">
      <c r="A44" s="1472">
        <v>1</v>
      </c>
      <c r="B44" s="1242"/>
      <c r="C44" s="1251"/>
      <c r="D44" s="1251"/>
      <c r="E44" s="1474" t="str">
        <f t="shared" si="3"/>
        <v>Evaluation</v>
      </c>
      <c r="F44" s="1242"/>
      <c r="G44" s="1242"/>
      <c r="H44" s="1251"/>
      <c r="I44" s="1251"/>
      <c r="J44" s="1462" t="str">
        <f t="shared" si="2"/>
        <v/>
      </c>
      <c r="K44" s="1170"/>
      <c r="L44" s="1260" t="s">
        <v>545</v>
      </c>
      <c r="M44" s="1260"/>
      <c r="N44" s="1261"/>
      <c r="O44" s="1261"/>
      <c r="P44" s="1262"/>
      <c r="Q44" s="1262"/>
      <c r="R44" s="2200">
        <f>I20</f>
        <v>0</v>
      </c>
      <c r="S44" s="2200"/>
      <c r="T44" s="2200"/>
      <c r="U44" s="1261" t="s">
        <v>71</v>
      </c>
      <c r="V44" s="1261"/>
      <c r="W44" s="1261"/>
      <c r="X44" s="1257"/>
      <c r="Y44" s="1257"/>
      <c r="Z44" s="2198"/>
      <c r="AA44" s="2198"/>
      <c r="AB44" s="2198"/>
      <c r="AC44" s="2198"/>
      <c r="AQ44" s="1259"/>
      <c r="BY44" s="1440"/>
      <c r="BZ44" s="1440"/>
      <c r="CA44" s="1440"/>
      <c r="CB44" s="1440"/>
      <c r="CC44" s="1440"/>
      <c r="CD44" s="1440"/>
      <c r="CE44" s="1440"/>
      <c r="CF44" s="1440"/>
      <c r="CG44" s="1440"/>
      <c r="CH44" s="1440"/>
      <c r="CI44" s="1440"/>
      <c r="CJ44" s="1440"/>
      <c r="CK44" s="1440"/>
      <c r="CL44" s="1440"/>
      <c r="CM44" s="1440"/>
      <c r="CN44" s="1440"/>
      <c r="CO44" s="1440"/>
      <c r="CP44" s="1440"/>
      <c r="CQ44" s="1440"/>
      <c r="CR44" s="1440"/>
      <c r="CS44" s="1440"/>
      <c r="CT44" s="1440"/>
      <c r="CU44" s="1440"/>
      <c r="CV44" s="1440"/>
      <c r="CW44" s="1440"/>
      <c r="CX44" s="1440"/>
      <c r="CY44" s="1440"/>
      <c r="CZ44" s="1440"/>
      <c r="DA44" s="1440"/>
      <c r="DB44" s="1440"/>
      <c r="DC44" s="1440"/>
      <c r="DD44" s="1440"/>
      <c r="DE44" s="1440"/>
      <c r="DF44" s="1440"/>
      <c r="DG44" s="1440"/>
      <c r="DH44" s="1440"/>
      <c r="DI44" s="1440"/>
      <c r="DJ44" s="1440"/>
      <c r="DK44" s="1440"/>
      <c r="DL44" s="1440"/>
      <c r="DM44" s="1440"/>
      <c r="DN44" s="1440"/>
      <c r="DO44" s="1440"/>
      <c r="DP44" s="1440"/>
      <c r="DQ44" s="1440"/>
      <c r="DR44" s="1440"/>
      <c r="DS44" s="1440"/>
      <c r="DT44" s="1440"/>
      <c r="DU44" s="1440"/>
      <c r="DV44" s="1440"/>
      <c r="DW44" s="1440"/>
      <c r="DX44" s="1440"/>
      <c r="DY44" s="1440"/>
      <c r="DZ44" s="1440"/>
      <c r="EA44" s="1440"/>
      <c r="EB44" s="1440"/>
      <c r="EC44" s="1440"/>
      <c r="ED44" s="1440"/>
      <c r="EE44" s="1440"/>
      <c r="EF44" s="1440"/>
      <c r="EG44" s="1440"/>
      <c r="EH44" s="1440"/>
      <c r="EI44" s="1440"/>
      <c r="EJ44" s="1440"/>
      <c r="EK44" s="1440"/>
      <c r="EL44" s="1440"/>
      <c r="EM44" s="1440"/>
      <c r="EN44" s="1440"/>
      <c r="EO44" s="1440"/>
      <c r="EP44" s="1440"/>
      <c r="EQ44" s="1440"/>
      <c r="ER44" s="1440"/>
      <c r="ES44" s="1440"/>
      <c r="ET44" s="1440"/>
      <c r="EU44" s="1440"/>
    </row>
    <row r="45" spans="1:151" s="1258" customFormat="1" ht="20" customHeight="1">
      <c r="A45" s="1472">
        <v>1</v>
      </c>
      <c r="B45" s="1242"/>
      <c r="C45" s="1251"/>
      <c r="D45" s="1251"/>
      <c r="E45" s="1474" t="str">
        <f t="shared" si="3"/>
        <v>Evaluation</v>
      </c>
      <c r="F45" s="1242"/>
      <c r="G45" s="1242"/>
      <c r="H45" s="1251"/>
      <c r="I45" s="1251"/>
      <c r="J45" s="1462" t="str">
        <f t="shared" si="2"/>
        <v/>
      </c>
      <c r="K45" s="1170"/>
      <c r="L45" s="1260" t="s">
        <v>544</v>
      </c>
      <c r="M45" s="1260"/>
      <c r="N45" s="1261"/>
      <c r="O45" s="1261"/>
      <c r="P45" s="1262"/>
      <c r="Q45" s="1262"/>
      <c r="R45" s="2200" t="str">
        <f>M20</f>
        <v/>
      </c>
      <c r="S45" s="2200"/>
      <c r="T45" s="2200"/>
      <c r="U45" s="1263" t="s">
        <v>68</v>
      </c>
      <c r="V45" s="1264"/>
      <c r="W45" s="1264"/>
      <c r="X45" s="1257"/>
      <c r="Y45" s="1257"/>
      <c r="Z45" s="1257"/>
      <c r="AA45" s="1257"/>
      <c r="AB45" s="72"/>
      <c r="AQ45" s="1259"/>
      <c r="BY45" s="1440"/>
      <c r="BZ45" s="1440"/>
      <c r="CA45" s="1440"/>
      <c r="CB45" s="1440"/>
      <c r="CC45" s="1440"/>
      <c r="CD45" s="1440"/>
      <c r="CE45" s="1440"/>
      <c r="CF45" s="1440"/>
      <c r="CG45" s="1440"/>
      <c r="CH45" s="1440"/>
      <c r="CI45" s="1440"/>
      <c r="CJ45" s="1440"/>
      <c r="CK45" s="1440"/>
      <c r="CL45" s="1440"/>
      <c r="CM45" s="1440"/>
      <c r="CN45" s="1440"/>
      <c r="CO45" s="1440"/>
      <c r="CP45" s="1440"/>
      <c r="CQ45" s="1440"/>
      <c r="CR45" s="1440"/>
      <c r="CS45" s="1440"/>
      <c r="CT45" s="1440"/>
      <c r="CU45" s="1440"/>
      <c r="CV45" s="1440"/>
      <c r="CW45" s="1440"/>
      <c r="CX45" s="1440"/>
      <c r="CY45" s="1440"/>
      <c r="CZ45" s="1440"/>
      <c r="DA45" s="1440"/>
      <c r="DB45" s="1440"/>
      <c r="DC45" s="1440"/>
      <c r="DD45" s="1440"/>
      <c r="DE45" s="1440"/>
      <c r="DF45" s="1440"/>
      <c r="DG45" s="1440"/>
      <c r="DH45" s="1440"/>
      <c r="DI45" s="1440"/>
      <c r="DJ45" s="1440"/>
      <c r="DK45" s="1440"/>
      <c r="DL45" s="1440"/>
      <c r="DM45" s="1440"/>
      <c r="DN45" s="1440"/>
      <c r="DO45" s="1440"/>
      <c r="DP45" s="1440"/>
      <c r="DQ45" s="1440"/>
      <c r="DR45" s="1440"/>
      <c r="DS45" s="1440"/>
      <c r="DT45" s="1440"/>
      <c r="DU45" s="1440"/>
      <c r="DV45" s="1440"/>
      <c r="DW45" s="1440"/>
      <c r="DX45" s="1440"/>
      <c r="DY45" s="1440"/>
      <c r="DZ45" s="1440"/>
      <c r="EA45" s="1440"/>
      <c r="EB45" s="1440"/>
      <c r="EC45" s="1440"/>
      <c r="ED45" s="1440"/>
      <c r="EE45" s="1440"/>
      <c r="EF45" s="1440"/>
      <c r="EG45" s="1440"/>
      <c r="EH45" s="1440"/>
      <c r="EI45" s="1440"/>
      <c r="EJ45" s="1440"/>
      <c r="EK45" s="1440"/>
      <c r="EL45" s="1440"/>
      <c r="EM45" s="1440"/>
      <c r="EN45" s="1440"/>
      <c r="EO45" s="1440"/>
      <c r="EP45" s="1440"/>
      <c r="EQ45" s="1440"/>
      <c r="ER45" s="1440"/>
      <c r="ES45" s="1440"/>
      <c r="ET45" s="1440"/>
      <c r="EU45" s="1440"/>
    </row>
    <row r="46" spans="1:151" s="1269" customFormat="1" ht="15">
      <c r="A46" s="1472">
        <v>1</v>
      </c>
      <c r="B46" s="1242"/>
      <c r="C46" s="1251"/>
      <c r="D46" s="1251"/>
      <c r="E46" s="1474" t="str">
        <f t="shared" si="3"/>
        <v>Evaluation</v>
      </c>
      <c r="F46" s="1242"/>
      <c r="G46" s="1242"/>
      <c r="H46" s="1251"/>
      <c r="I46" s="1251"/>
      <c r="J46" s="1462" t="str">
        <f t="shared" si="2"/>
        <v/>
      </c>
      <c r="K46" s="1170"/>
      <c r="L46" s="1265"/>
      <c r="M46" s="1265"/>
      <c r="N46" s="1266"/>
      <c r="O46" s="1266"/>
      <c r="P46" s="1266"/>
      <c r="Q46" s="1267"/>
      <c r="R46" s="1268"/>
      <c r="S46" s="1268"/>
      <c r="T46" s="1268"/>
      <c r="U46" s="1268"/>
      <c r="V46" s="1268"/>
      <c r="W46" s="1268"/>
      <c r="X46" s="1268"/>
      <c r="Y46" s="1268"/>
      <c r="Z46" s="1268"/>
      <c r="AA46" s="1268"/>
      <c r="AB46" s="989"/>
      <c r="AC46" s="1251"/>
      <c r="AQ46" s="20"/>
      <c r="BY46" s="1388"/>
      <c r="BZ46" s="1388"/>
      <c r="CA46" s="1388"/>
      <c r="CB46" s="1388"/>
      <c r="CC46" s="1388"/>
      <c r="CD46" s="1388"/>
      <c r="CE46" s="1388"/>
      <c r="CF46" s="1388"/>
      <c r="CG46" s="1388"/>
      <c r="CH46" s="1388"/>
      <c r="CI46" s="1388"/>
      <c r="CJ46" s="1388"/>
      <c r="CK46" s="1388"/>
      <c r="CL46" s="1388"/>
      <c r="CM46" s="1388"/>
      <c r="CN46" s="1388"/>
      <c r="CO46" s="1388"/>
      <c r="CP46" s="1388"/>
      <c r="CQ46" s="1388"/>
      <c r="CR46" s="1388"/>
      <c r="CS46" s="1388"/>
      <c r="CT46" s="1388"/>
      <c r="CU46" s="1388"/>
      <c r="CV46" s="1388"/>
      <c r="CW46" s="1388"/>
      <c r="CX46" s="1388"/>
      <c r="CY46" s="1388"/>
      <c r="CZ46" s="1388"/>
      <c r="DA46" s="1388"/>
      <c r="DB46" s="1388"/>
      <c r="DC46" s="1388"/>
      <c r="DD46" s="1388"/>
      <c r="DE46" s="1388"/>
      <c r="DF46" s="1388"/>
      <c r="DG46" s="1388"/>
      <c r="DH46" s="1388"/>
      <c r="DI46" s="1388"/>
      <c r="DJ46" s="1388"/>
      <c r="DK46" s="1388"/>
      <c r="DL46" s="1388"/>
      <c r="DM46" s="1388"/>
      <c r="DN46" s="1388"/>
      <c r="DO46" s="1388"/>
      <c r="DP46" s="1388"/>
      <c r="DQ46" s="1388"/>
      <c r="DR46" s="1388"/>
      <c r="DS46" s="1388"/>
      <c r="DT46" s="1388"/>
      <c r="DU46" s="1388"/>
      <c r="DV46" s="1388"/>
      <c r="DW46" s="1388"/>
      <c r="DX46" s="1388"/>
      <c r="DY46" s="1388"/>
      <c r="DZ46" s="1388"/>
      <c r="EA46" s="1388"/>
      <c r="EB46" s="1388"/>
      <c r="EC46" s="1388"/>
      <c r="ED46" s="1388"/>
      <c r="EE46" s="1388"/>
      <c r="EF46" s="1388"/>
      <c r="EG46" s="1388"/>
      <c r="EH46" s="1388"/>
      <c r="EI46" s="1388"/>
      <c r="EJ46" s="1388"/>
      <c r="EK46" s="1388"/>
      <c r="EL46" s="1388"/>
      <c r="EM46" s="1388"/>
      <c r="EN46" s="1388"/>
      <c r="EO46" s="1388"/>
      <c r="EP46" s="1388"/>
      <c r="EQ46" s="1388"/>
      <c r="ER46" s="1388"/>
      <c r="ES46" s="1388"/>
      <c r="ET46" s="1388"/>
      <c r="EU46" s="1388"/>
    </row>
    <row r="47" spans="1:151" s="1269" customFormat="1" ht="32" customHeight="1">
      <c r="A47" s="1472">
        <v>1</v>
      </c>
      <c r="B47" s="1242"/>
      <c r="C47" s="1251"/>
      <c r="D47" s="1251"/>
      <c r="E47" s="1474" t="str">
        <f t="shared" si="3"/>
        <v>Evaluation</v>
      </c>
      <c r="F47" s="1242"/>
      <c r="G47" s="1242"/>
      <c r="H47" s="1251"/>
      <c r="I47" s="1251"/>
      <c r="J47" s="1462" t="str">
        <f t="shared" si="2"/>
        <v/>
      </c>
      <c r="K47" s="1170"/>
      <c r="L47" s="1270" t="s">
        <v>216</v>
      </c>
      <c r="M47" s="1265"/>
      <c r="N47" s="1266"/>
      <c r="O47" s="1266"/>
      <c r="P47" s="2201" t="str">
        <f>P20</f>
        <v>Contrôler les données relatives à la répartition en pourcentage de la production d'énergie utile. La somme doit donner 100%.</v>
      </c>
      <c r="Q47" s="2201"/>
      <c r="R47" s="2201"/>
      <c r="S47" s="2201"/>
      <c r="T47" s="2201"/>
      <c r="U47" s="2201"/>
      <c r="V47" s="2201"/>
      <c r="W47" s="2201"/>
      <c r="X47" s="2201"/>
      <c r="Y47" s="2201"/>
      <c r="Z47" s="2201"/>
      <c r="AA47" s="2201"/>
      <c r="AB47" s="989"/>
      <c r="AC47" s="1251"/>
      <c r="AQ47" s="20"/>
      <c r="BY47" s="1388"/>
      <c r="BZ47" s="1388"/>
      <c r="CA47" s="1388"/>
      <c r="CB47" s="1388"/>
      <c r="CC47" s="1388"/>
      <c r="CD47" s="1388"/>
      <c r="CE47" s="1388"/>
      <c r="CF47" s="1388"/>
      <c r="CG47" s="1388"/>
      <c r="CH47" s="1388"/>
      <c r="CI47" s="1388"/>
      <c r="CJ47" s="1388"/>
      <c r="CK47" s="1388"/>
      <c r="CL47" s="1388"/>
      <c r="CM47" s="1388"/>
      <c r="CN47" s="1388"/>
      <c r="CO47" s="1388"/>
      <c r="CP47" s="1388"/>
      <c r="CQ47" s="1388"/>
      <c r="CR47" s="1388"/>
      <c r="CS47" s="1388"/>
      <c r="CT47" s="1388"/>
      <c r="CU47" s="1388"/>
      <c r="CV47" s="1388"/>
      <c r="CW47" s="1388"/>
      <c r="CX47" s="1388"/>
      <c r="CY47" s="1388"/>
      <c r="CZ47" s="1388"/>
      <c r="DA47" s="1388"/>
      <c r="DB47" s="1388"/>
      <c r="DC47" s="1388"/>
      <c r="DD47" s="1388"/>
      <c r="DE47" s="1388"/>
      <c r="DF47" s="1388"/>
      <c r="DG47" s="1388"/>
      <c r="DH47" s="1388"/>
      <c r="DI47" s="1388"/>
      <c r="DJ47" s="1388"/>
      <c r="DK47" s="1388"/>
      <c r="DL47" s="1388"/>
      <c r="DM47" s="1388"/>
      <c r="DN47" s="1388"/>
      <c r="DO47" s="1388"/>
      <c r="DP47" s="1388"/>
      <c r="DQ47" s="1388"/>
      <c r="DR47" s="1388"/>
      <c r="DS47" s="1388"/>
      <c r="DT47" s="1388"/>
      <c r="DU47" s="1388"/>
      <c r="DV47" s="1388"/>
      <c r="DW47" s="1388"/>
      <c r="DX47" s="1388"/>
      <c r="DY47" s="1388"/>
      <c r="DZ47" s="1388"/>
      <c r="EA47" s="1388"/>
      <c r="EB47" s="1388"/>
      <c r="EC47" s="1388"/>
      <c r="ED47" s="1388"/>
      <c r="EE47" s="1388"/>
      <c r="EF47" s="1388"/>
      <c r="EG47" s="1388"/>
      <c r="EH47" s="1388"/>
      <c r="EI47" s="1388"/>
      <c r="EJ47" s="1388"/>
      <c r="EK47" s="1388"/>
      <c r="EL47" s="1388"/>
      <c r="EM47" s="1388"/>
      <c r="EN47" s="1388"/>
      <c r="EO47" s="1388"/>
      <c r="EP47" s="1388"/>
      <c r="EQ47" s="1388"/>
      <c r="ER47" s="1388"/>
      <c r="ES47" s="1388"/>
      <c r="ET47" s="1388"/>
      <c r="EU47" s="1388"/>
    </row>
    <row r="48" spans="1:151" s="1269" customFormat="1" ht="32" customHeight="1">
      <c r="A48" s="1472">
        <v>1</v>
      </c>
      <c r="B48" s="1242"/>
      <c r="C48" s="1251"/>
      <c r="D48" s="1251"/>
      <c r="E48" s="1474" t="str">
        <f t="shared" si="3"/>
        <v>Evaluation</v>
      </c>
      <c r="F48" s="1242"/>
      <c r="G48" s="1242"/>
      <c r="H48" s="1251"/>
      <c r="I48" s="1251"/>
      <c r="J48" s="1462" t="str">
        <f t="shared" si="2"/>
        <v/>
      </c>
      <c r="K48" s="1170"/>
      <c r="L48" s="1265"/>
      <c r="M48" s="1265"/>
      <c r="N48" s="1266"/>
      <c r="O48" s="1266"/>
      <c r="P48" s="1271"/>
      <c r="Q48" s="1271"/>
      <c r="R48" s="1271"/>
      <c r="S48" s="1271"/>
      <c r="T48" s="1271"/>
      <c r="U48" s="1271"/>
      <c r="V48" s="1271"/>
      <c r="W48" s="1271"/>
      <c r="X48" s="1271"/>
      <c r="Y48" s="1271"/>
      <c r="Z48" s="1271"/>
      <c r="AA48" s="1271"/>
      <c r="AB48" s="1271"/>
      <c r="AC48" s="1271"/>
      <c r="AQ48" s="20"/>
      <c r="BY48" s="1388"/>
      <c r="BZ48" s="1388"/>
      <c r="CA48" s="1388"/>
      <c r="CB48" s="1388"/>
      <c r="CC48" s="1388"/>
      <c r="CD48" s="1388"/>
      <c r="CE48" s="1388"/>
      <c r="CF48" s="1388"/>
      <c r="CG48" s="1388"/>
      <c r="CH48" s="1388"/>
      <c r="CI48" s="1388"/>
      <c r="CJ48" s="1388"/>
      <c r="CK48" s="1388"/>
      <c r="CL48" s="1388"/>
      <c r="CM48" s="1388"/>
      <c r="CN48" s="1388"/>
      <c r="CO48" s="1388"/>
      <c r="CP48" s="1388"/>
      <c r="CQ48" s="1388"/>
      <c r="CR48" s="1388"/>
      <c r="CS48" s="1388"/>
      <c r="CT48" s="1388"/>
      <c r="CU48" s="1388"/>
      <c r="CV48" s="1388"/>
      <c r="CW48" s="1388"/>
      <c r="CX48" s="1388"/>
      <c r="CY48" s="1388"/>
      <c r="CZ48" s="1388"/>
      <c r="DA48" s="1388"/>
      <c r="DB48" s="1388"/>
      <c r="DC48" s="1388"/>
      <c r="DD48" s="1388"/>
      <c r="DE48" s="1388"/>
      <c r="DF48" s="1388"/>
      <c r="DG48" s="1388"/>
      <c r="DH48" s="1388"/>
      <c r="DI48" s="1388"/>
      <c r="DJ48" s="1388"/>
      <c r="DK48" s="1388"/>
      <c r="DL48" s="1388"/>
      <c r="DM48" s="1388"/>
      <c r="DN48" s="1388"/>
      <c r="DO48" s="1388"/>
      <c r="DP48" s="1388"/>
      <c r="DQ48" s="1388"/>
      <c r="DR48" s="1388"/>
      <c r="DS48" s="1388"/>
      <c r="DT48" s="1388"/>
      <c r="DU48" s="1388"/>
      <c r="DV48" s="1388"/>
      <c r="DW48" s="1388"/>
      <c r="DX48" s="1388"/>
      <c r="DY48" s="1388"/>
      <c r="DZ48" s="1388"/>
      <c r="EA48" s="1388"/>
      <c r="EB48" s="1388"/>
      <c r="EC48" s="1388"/>
      <c r="ED48" s="1388"/>
      <c r="EE48" s="1388"/>
      <c r="EF48" s="1388"/>
      <c r="EG48" s="1388"/>
      <c r="EH48" s="1388"/>
      <c r="EI48" s="1388"/>
      <c r="EJ48" s="1388"/>
      <c r="EK48" s="1388"/>
      <c r="EL48" s="1388"/>
      <c r="EM48" s="1388"/>
      <c r="EN48" s="1388"/>
      <c r="EO48" s="1388"/>
      <c r="EP48" s="1388"/>
      <c r="EQ48" s="1388"/>
      <c r="ER48" s="1388"/>
      <c r="ES48" s="1388"/>
      <c r="ET48" s="1388"/>
      <c r="EU48" s="1388"/>
    </row>
    <row r="49" spans="1:151" s="1269" customFormat="1" ht="47" customHeight="1">
      <c r="A49" s="1472">
        <v>1</v>
      </c>
      <c r="B49" s="1242"/>
      <c r="C49" s="1251"/>
      <c r="D49" s="1251"/>
      <c r="E49" s="1474" t="str">
        <f t="shared" si="3"/>
        <v>Evaluation</v>
      </c>
      <c r="F49" s="1242"/>
      <c r="G49" s="1242"/>
      <c r="H49" s="1251"/>
      <c r="I49" s="1251"/>
      <c r="J49" s="1462" t="str">
        <f t="shared" si="2"/>
        <v/>
      </c>
      <c r="K49" s="1170"/>
      <c r="L49" s="1270" t="s">
        <v>546</v>
      </c>
      <c r="M49" s="1272"/>
      <c r="N49" s="1272"/>
      <c r="O49" s="1273"/>
      <c r="P49" s="2199" t="s">
        <v>300</v>
      </c>
      <c r="Q49" s="2199"/>
      <c r="R49" s="2199" t="s">
        <v>302</v>
      </c>
      <c r="S49" s="2199"/>
      <c r="T49" s="2199" t="s">
        <v>1020</v>
      </c>
      <c r="U49" s="2199"/>
      <c r="V49" s="2199" t="s">
        <v>548</v>
      </c>
      <c r="W49" s="2199"/>
      <c r="X49" s="2199"/>
      <c r="Y49" s="2199"/>
      <c r="Z49" s="2199"/>
      <c r="AA49" s="2199"/>
      <c r="AB49" s="2199" t="s">
        <v>549</v>
      </c>
      <c r="AC49" s="2199"/>
      <c r="AQ49" s="20"/>
      <c r="BY49" s="1388"/>
      <c r="BZ49" s="1388"/>
      <c r="CA49" s="1388"/>
      <c r="CB49" s="1388"/>
      <c r="CC49" s="1388"/>
      <c r="CD49" s="1388"/>
      <c r="CE49" s="1388"/>
      <c r="CF49" s="1388"/>
      <c r="CG49" s="1388"/>
      <c r="CH49" s="1388"/>
      <c r="CI49" s="1388"/>
      <c r="CJ49" s="1388"/>
      <c r="CK49" s="1388"/>
      <c r="CL49" s="1388"/>
      <c r="CM49" s="1388"/>
      <c r="CN49" s="1388"/>
      <c r="CO49" s="1388"/>
      <c r="CP49" s="1388"/>
      <c r="CQ49" s="1388"/>
      <c r="CR49" s="1388"/>
      <c r="CS49" s="1388"/>
      <c r="CT49" s="1388"/>
      <c r="CU49" s="1388"/>
      <c r="CV49" s="1388"/>
      <c r="CW49" s="1388"/>
      <c r="CX49" s="1388"/>
      <c r="CY49" s="1388"/>
      <c r="CZ49" s="1388"/>
      <c r="DA49" s="1388"/>
      <c r="DB49" s="1388"/>
      <c r="DC49" s="1388"/>
      <c r="DD49" s="1388"/>
      <c r="DE49" s="1388"/>
      <c r="DF49" s="1388"/>
      <c r="DG49" s="1388"/>
      <c r="DH49" s="1388"/>
      <c r="DI49" s="1388"/>
      <c r="DJ49" s="1388"/>
      <c r="DK49" s="1388"/>
      <c r="DL49" s="1388"/>
      <c r="DM49" s="1388"/>
      <c r="DN49" s="1388"/>
      <c r="DO49" s="1388"/>
      <c r="DP49" s="1388"/>
      <c r="DQ49" s="1388"/>
      <c r="DR49" s="1388"/>
      <c r="DS49" s="1388"/>
      <c r="DT49" s="1388"/>
      <c r="DU49" s="1388"/>
      <c r="DV49" s="1388"/>
      <c r="DW49" s="1388"/>
      <c r="DX49" s="1388"/>
      <c r="DY49" s="1388"/>
      <c r="DZ49" s="1388"/>
      <c r="EA49" s="1388"/>
      <c r="EB49" s="1388"/>
      <c r="EC49" s="1388"/>
      <c r="ED49" s="1388"/>
      <c r="EE49" s="1388"/>
      <c r="EF49" s="1388"/>
      <c r="EG49" s="1388"/>
      <c r="EH49" s="1388"/>
      <c r="EI49" s="1388"/>
      <c r="EJ49" s="1388"/>
      <c r="EK49" s="1388"/>
      <c r="EL49" s="1388"/>
      <c r="EM49" s="1388"/>
      <c r="EN49" s="1388"/>
      <c r="EO49" s="1388"/>
      <c r="EP49" s="1388"/>
      <c r="EQ49" s="1388"/>
      <c r="ER49" s="1388"/>
      <c r="ES49" s="1388"/>
      <c r="ET49" s="1388"/>
      <c r="EU49" s="1388"/>
    </row>
    <row r="50" spans="1:151" s="1269" customFormat="1" ht="21" customHeight="1">
      <c r="A50" s="1472">
        <v>1</v>
      </c>
      <c r="B50" s="1242"/>
      <c r="C50" s="1251"/>
      <c r="D50" s="1251"/>
      <c r="E50" s="1474" t="str">
        <f t="shared" si="3"/>
        <v>Evaluation</v>
      </c>
      <c r="F50" s="1242"/>
      <c r="G50" s="1242"/>
      <c r="H50" s="1251"/>
      <c r="I50" s="1251"/>
      <c r="J50" s="1462" t="str">
        <f t="shared" si="2"/>
        <v/>
      </c>
      <c r="K50" s="1170"/>
      <c r="L50" s="1265"/>
      <c r="M50" s="1274"/>
      <c r="N50" s="1274"/>
      <c r="O50" s="1275"/>
      <c r="P50" s="1276"/>
      <c r="Q50" s="1276" t="s">
        <v>79</v>
      </c>
      <c r="R50" s="1276"/>
      <c r="S50" s="1276" t="s">
        <v>4</v>
      </c>
      <c r="T50" s="1276"/>
      <c r="U50" s="1277" t="s">
        <v>547</v>
      </c>
      <c r="V50" s="1276"/>
      <c r="W50" s="1276" t="s">
        <v>80</v>
      </c>
      <c r="X50" s="1276"/>
      <c r="Y50" s="1276"/>
      <c r="Z50" s="1276"/>
      <c r="AA50" s="1276"/>
      <c r="AB50" s="1276"/>
      <c r="AC50" s="1276"/>
      <c r="AQ50" s="20"/>
      <c r="BY50" s="1388"/>
      <c r="BZ50" s="1388"/>
      <c r="CA50" s="1388"/>
      <c r="CB50" s="1388"/>
      <c r="CC50" s="1388"/>
      <c r="CD50" s="1388"/>
      <c r="CE50" s="1388"/>
      <c r="CF50" s="1388"/>
      <c r="CG50" s="1388"/>
      <c r="CH50" s="1388"/>
      <c r="CI50" s="1388"/>
      <c r="CJ50" s="1388"/>
      <c r="CK50" s="1388"/>
      <c r="CL50" s="1388"/>
      <c r="CM50" s="1388"/>
      <c r="CN50" s="1388"/>
      <c r="CO50" s="1388"/>
      <c r="CP50" s="1388"/>
      <c r="CQ50" s="1388"/>
      <c r="CR50" s="1388"/>
      <c r="CS50" s="1388"/>
      <c r="CT50" s="1388"/>
      <c r="CU50" s="1388"/>
      <c r="CV50" s="1388"/>
      <c r="CW50" s="1388"/>
      <c r="CX50" s="1388"/>
      <c r="CY50" s="1388"/>
      <c r="CZ50" s="1388"/>
      <c r="DA50" s="1388"/>
      <c r="DB50" s="1388"/>
      <c r="DC50" s="1388"/>
      <c r="DD50" s="1388"/>
      <c r="DE50" s="1388"/>
      <c r="DF50" s="1388"/>
      <c r="DG50" s="1388"/>
      <c r="DH50" s="1388"/>
      <c r="DI50" s="1388"/>
      <c r="DJ50" s="1388"/>
      <c r="DK50" s="1388"/>
      <c r="DL50" s="1388"/>
      <c r="DM50" s="1388"/>
      <c r="DN50" s="1388"/>
      <c r="DO50" s="1388"/>
      <c r="DP50" s="1388"/>
      <c r="DQ50" s="1388"/>
      <c r="DR50" s="1388"/>
      <c r="DS50" s="1388"/>
      <c r="DT50" s="1388"/>
      <c r="DU50" s="1388"/>
      <c r="DV50" s="1388"/>
      <c r="DW50" s="1388"/>
      <c r="DX50" s="1388"/>
      <c r="DY50" s="1388"/>
      <c r="DZ50" s="1388"/>
      <c r="EA50" s="1388"/>
      <c r="EB50" s="1388"/>
      <c r="EC50" s="1388"/>
      <c r="ED50" s="1388"/>
      <c r="EE50" s="1388"/>
      <c r="EF50" s="1388"/>
      <c r="EG50" s="1388"/>
      <c r="EH50" s="1388"/>
      <c r="EI50" s="1388"/>
      <c r="EJ50" s="1388"/>
      <c r="EK50" s="1388"/>
      <c r="EL50" s="1388"/>
      <c r="EM50" s="1388"/>
      <c r="EN50" s="1388"/>
      <c r="EO50" s="1388"/>
      <c r="EP50" s="1388"/>
      <c r="EQ50" s="1388"/>
      <c r="ER50" s="1388"/>
      <c r="ES50" s="1388"/>
      <c r="ET50" s="1388"/>
      <c r="EU50" s="1388"/>
    </row>
    <row r="51" spans="1:151" s="1279" customFormat="1" ht="18" customHeight="1">
      <c r="A51" s="1472">
        <v>1</v>
      </c>
      <c r="B51" s="1242">
        <f t="shared" ref="B51:B62" si="4">IF(M51="",-1,0)</f>
        <v>-1</v>
      </c>
      <c r="C51" s="1278"/>
      <c r="D51" s="1278"/>
      <c r="E51" s="1474" t="str">
        <f t="shared" si="3"/>
        <v/>
      </c>
      <c r="F51" s="1242"/>
      <c r="H51" s="1278"/>
      <c r="I51" s="1278"/>
      <c r="J51" s="1462" t="str">
        <f t="shared" si="2"/>
        <v/>
      </c>
      <c r="K51" s="1170"/>
      <c r="M51" s="2212" t="str">
        <f t="shared" ref="M51:M63" si="5">G8</f>
        <v/>
      </c>
      <c r="N51" s="2212"/>
      <c r="O51" s="2212"/>
      <c r="P51" s="2202" t="str">
        <f t="shared" ref="P51:P63" si="6">I8</f>
        <v/>
      </c>
      <c r="Q51" s="2202"/>
      <c r="R51" s="1280"/>
      <c r="S51" s="1281" t="str">
        <f t="shared" ref="S51:S63" si="7">N8</f>
        <v/>
      </c>
      <c r="T51" s="1281"/>
      <c r="U51" s="1280" t="str">
        <f t="shared" ref="U51:U62" si="8">O8</f>
        <v/>
      </c>
      <c r="V51" s="2202" t="str">
        <f t="shared" ref="V51:V63" si="9">Y8</f>
        <v/>
      </c>
      <c r="W51" s="2202"/>
      <c r="X51" s="2202" t="str">
        <f t="shared" ref="X51:X62" si="10">L8</f>
        <v/>
      </c>
      <c r="Y51" s="2202"/>
      <c r="Z51" s="2202"/>
      <c r="AA51" s="2202"/>
      <c r="AB51" s="2202"/>
      <c r="AC51" s="2202"/>
      <c r="AQ51" s="1282"/>
      <c r="BY51" s="1350"/>
      <c r="BZ51" s="1350"/>
      <c r="CA51" s="1350"/>
      <c r="CB51" s="1350"/>
      <c r="CC51" s="1350"/>
      <c r="CD51" s="1350"/>
      <c r="CE51" s="1350"/>
      <c r="CF51" s="1350"/>
      <c r="CG51" s="1350"/>
      <c r="CH51" s="1350"/>
      <c r="CI51" s="1350"/>
      <c r="CJ51" s="1350"/>
      <c r="CK51" s="1350"/>
      <c r="CL51" s="1350"/>
      <c r="CM51" s="1350"/>
      <c r="CN51" s="1350"/>
      <c r="CO51" s="1350"/>
      <c r="CP51" s="1350"/>
      <c r="CQ51" s="1350"/>
      <c r="CR51" s="1350"/>
      <c r="CS51" s="1350"/>
      <c r="CT51" s="1350"/>
      <c r="CU51" s="1350"/>
      <c r="CV51" s="1350"/>
      <c r="CW51" s="1350"/>
      <c r="CX51" s="1350"/>
      <c r="CY51" s="1350"/>
      <c r="CZ51" s="1350"/>
      <c r="DA51" s="1350"/>
      <c r="DB51" s="1350"/>
      <c r="DC51" s="1350"/>
      <c r="DD51" s="1350"/>
      <c r="DE51" s="1350"/>
      <c r="DF51" s="1350"/>
      <c r="DG51" s="1350"/>
      <c r="DH51" s="1350"/>
      <c r="DI51" s="1350"/>
      <c r="DJ51" s="1350"/>
      <c r="DK51" s="1350"/>
      <c r="DL51" s="1350"/>
      <c r="DM51" s="1350"/>
      <c r="DN51" s="1350"/>
      <c r="DO51" s="1350"/>
      <c r="DP51" s="1350"/>
      <c r="DQ51" s="1350"/>
      <c r="DR51" s="1350"/>
      <c r="DS51" s="1350"/>
      <c r="DT51" s="1350"/>
      <c r="DU51" s="1350"/>
      <c r="DV51" s="1350"/>
      <c r="DW51" s="1350"/>
      <c r="DX51" s="1350"/>
      <c r="DY51" s="1350"/>
      <c r="DZ51" s="1350"/>
      <c r="EA51" s="1350"/>
      <c r="EB51" s="1350"/>
      <c r="EC51" s="1350"/>
      <c r="ED51" s="1350"/>
      <c r="EE51" s="1350"/>
      <c r="EF51" s="1350"/>
      <c r="EG51" s="1350"/>
      <c r="EH51" s="1350"/>
      <c r="EI51" s="1350"/>
      <c r="EJ51" s="1350"/>
      <c r="EK51" s="1350"/>
      <c r="EL51" s="1350"/>
      <c r="EM51" s="1350"/>
      <c r="EN51" s="1350"/>
      <c r="EO51" s="1350"/>
      <c r="EP51" s="1350"/>
      <c r="EQ51" s="1350"/>
      <c r="ER51" s="1350"/>
      <c r="ES51" s="1350"/>
      <c r="ET51" s="1350"/>
      <c r="EU51" s="1350"/>
    </row>
    <row r="52" spans="1:151" s="1279" customFormat="1" ht="18" customHeight="1">
      <c r="A52" s="1472">
        <v>1</v>
      </c>
      <c r="B52" s="1242">
        <f t="shared" si="4"/>
        <v>-1</v>
      </c>
      <c r="C52" s="1278"/>
      <c r="D52" s="1278"/>
      <c r="E52" s="1474" t="str">
        <f t="shared" si="3"/>
        <v/>
      </c>
      <c r="F52" s="1242"/>
      <c r="H52" s="1278"/>
      <c r="I52" s="1278"/>
      <c r="J52" s="1462" t="str">
        <f t="shared" si="2"/>
        <v/>
      </c>
      <c r="K52" s="1170"/>
      <c r="M52" s="2212" t="str">
        <f t="shared" si="5"/>
        <v/>
      </c>
      <c r="N52" s="2212"/>
      <c r="O52" s="2212"/>
      <c r="P52" s="2202" t="str">
        <f t="shared" si="6"/>
        <v/>
      </c>
      <c r="Q52" s="2202"/>
      <c r="R52" s="1280"/>
      <c r="S52" s="1281" t="str">
        <f t="shared" si="7"/>
        <v/>
      </c>
      <c r="T52" s="1281"/>
      <c r="U52" s="1280" t="str">
        <f t="shared" si="8"/>
        <v/>
      </c>
      <c r="V52" s="2202" t="str">
        <f t="shared" si="9"/>
        <v/>
      </c>
      <c r="W52" s="2202"/>
      <c r="X52" s="2202" t="str">
        <f t="shared" si="10"/>
        <v/>
      </c>
      <c r="Y52" s="2202"/>
      <c r="Z52" s="2202"/>
      <c r="AA52" s="2202"/>
      <c r="AB52" s="2202"/>
      <c r="AC52" s="2202"/>
      <c r="AQ52" s="1282"/>
      <c r="BY52" s="1350"/>
      <c r="BZ52" s="1350"/>
      <c r="CA52" s="1350"/>
      <c r="CB52" s="1350"/>
      <c r="CC52" s="1350"/>
      <c r="CD52" s="1350"/>
      <c r="CE52" s="1350"/>
      <c r="CF52" s="1350"/>
      <c r="CG52" s="1350"/>
      <c r="CH52" s="1350"/>
      <c r="CI52" s="1350"/>
      <c r="CJ52" s="1350"/>
      <c r="CK52" s="1350"/>
      <c r="CL52" s="1350"/>
      <c r="CM52" s="1350"/>
      <c r="CN52" s="1350"/>
      <c r="CO52" s="1350"/>
      <c r="CP52" s="1350"/>
      <c r="CQ52" s="1350"/>
      <c r="CR52" s="1350"/>
      <c r="CS52" s="1350"/>
      <c r="CT52" s="1350"/>
      <c r="CU52" s="1350"/>
      <c r="CV52" s="1350"/>
      <c r="CW52" s="1350"/>
      <c r="CX52" s="1350"/>
      <c r="CY52" s="1350"/>
      <c r="CZ52" s="1350"/>
      <c r="DA52" s="1350"/>
      <c r="DB52" s="1350"/>
      <c r="DC52" s="1350"/>
      <c r="DD52" s="1350"/>
      <c r="DE52" s="1350"/>
      <c r="DF52" s="1350"/>
      <c r="DG52" s="1350"/>
      <c r="DH52" s="1350"/>
      <c r="DI52" s="1350"/>
      <c r="DJ52" s="1350"/>
      <c r="DK52" s="1350"/>
      <c r="DL52" s="1350"/>
      <c r="DM52" s="1350"/>
      <c r="DN52" s="1350"/>
      <c r="DO52" s="1350"/>
      <c r="DP52" s="1350"/>
      <c r="DQ52" s="1350"/>
      <c r="DR52" s="1350"/>
      <c r="DS52" s="1350"/>
      <c r="DT52" s="1350"/>
      <c r="DU52" s="1350"/>
      <c r="DV52" s="1350"/>
      <c r="DW52" s="1350"/>
      <c r="DX52" s="1350"/>
      <c r="DY52" s="1350"/>
      <c r="DZ52" s="1350"/>
      <c r="EA52" s="1350"/>
      <c r="EB52" s="1350"/>
      <c r="EC52" s="1350"/>
      <c r="ED52" s="1350"/>
      <c r="EE52" s="1350"/>
      <c r="EF52" s="1350"/>
      <c r="EG52" s="1350"/>
      <c r="EH52" s="1350"/>
      <c r="EI52" s="1350"/>
      <c r="EJ52" s="1350"/>
      <c r="EK52" s="1350"/>
      <c r="EL52" s="1350"/>
      <c r="EM52" s="1350"/>
      <c r="EN52" s="1350"/>
      <c r="EO52" s="1350"/>
      <c r="EP52" s="1350"/>
      <c r="EQ52" s="1350"/>
      <c r="ER52" s="1350"/>
      <c r="ES52" s="1350"/>
      <c r="ET52" s="1350"/>
      <c r="EU52" s="1350"/>
    </row>
    <row r="53" spans="1:151" s="1279" customFormat="1" ht="18" customHeight="1">
      <c r="A53" s="1472">
        <v>1</v>
      </c>
      <c r="B53" s="1242">
        <f t="shared" si="4"/>
        <v>-1</v>
      </c>
      <c r="C53" s="1278"/>
      <c r="D53" s="1278"/>
      <c r="E53" s="1474" t="str">
        <f t="shared" si="3"/>
        <v/>
      </c>
      <c r="F53" s="1242"/>
      <c r="H53" s="1278"/>
      <c r="I53" s="1278"/>
      <c r="J53" s="1462" t="str">
        <f t="shared" si="2"/>
        <v/>
      </c>
      <c r="K53" s="1170"/>
      <c r="M53" s="2212" t="str">
        <f t="shared" si="5"/>
        <v/>
      </c>
      <c r="N53" s="2212"/>
      <c r="O53" s="2212"/>
      <c r="P53" s="2202" t="str">
        <f t="shared" si="6"/>
        <v/>
      </c>
      <c r="Q53" s="2202"/>
      <c r="R53" s="1280"/>
      <c r="S53" s="1281" t="str">
        <f t="shared" si="7"/>
        <v/>
      </c>
      <c r="T53" s="1281"/>
      <c r="U53" s="1280" t="str">
        <f t="shared" si="8"/>
        <v/>
      </c>
      <c r="V53" s="2202" t="str">
        <f t="shared" si="9"/>
        <v/>
      </c>
      <c r="W53" s="2202"/>
      <c r="X53" s="2202" t="str">
        <f t="shared" si="10"/>
        <v/>
      </c>
      <c r="Y53" s="2202"/>
      <c r="Z53" s="2202"/>
      <c r="AA53" s="2202"/>
      <c r="AB53" s="2202"/>
      <c r="AC53" s="2202"/>
      <c r="AQ53" s="1282"/>
      <c r="BY53" s="1350"/>
      <c r="BZ53" s="1350"/>
      <c r="CA53" s="1350"/>
      <c r="CB53" s="1350"/>
      <c r="CC53" s="1350"/>
      <c r="CD53" s="1350"/>
      <c r="CE53" s="1350"/>
      <c r="CF53" s="1350"/>
      <c r="CG53" s="1350"/>
      <c r="CH53" s="1350"/>
      <c r="CI53" s="1350"/>
      <c r="CJ53" s="1350"/>
      <c r="CK53" s="1350"/>
      <c r="CL53" s="1350"/>
      <c r="CM53" s="1350"/>
      <c r="CN53" s="1350"/>
      <c r="CO53" s="1350"/>
      <c r="CP53" s="1350"/>
      <c r="CQ53" s="1350"/>
      <c r="CR53" s="1350"/>
      <c r="CS53" s="1350"/>
      <c r="CT53" s="1350"/>
      <c r="CU53" s="1350"/>
      <c r="CV53" s="1350"/>
      <c r="CW53" s="1350"/>
      <c r="CX53" s="1350"/>
      <c r="CY53" s="1350"/>
      <c r="CZ53" s="1350"/>
      <c r="DA53" s="1350"/>
      <c r="DB53" s="1350"/>
      <c r="DC53" s="1350"/>
      <c r="DD53" s="1350"/>
      <c r="DE53" s="1350"/>
      <c r="DF53" s="1350"/>
      <c r="DG53" s="1350"/>
      <c r="DH53" s="1350"/>
      <c r="DI53" s="1350"/>
      <c r="DJ53" s="1350"/>
      <c r="DK53" s="1350"/>
      <c r="DL53" s="1350"/>
      <c r="DM53" s="1350"/>
      <c r="DN53" s="1350"/>
      <c r="DO53" s="1350"/>
      <c r="DP53" s="1350"/>
      <c r="DQ53" s="1350"/>
      <c r="DR53" s="1350"/>
      <c r="DS53" s="1350"/>
      <c r="DT53" s="1350"/>
      <c r="DU53" s="1350"/>
      <c r="DV53" s="1350"/>
      <c r="DW53" s="1350"/>
      <c r="DX53" s="1350"/>
      <c r="DY53" s="1350"/>
      <c r="DZ53" s="1350"/>
      <c r="EA53" s="1350"/>
      <c r="EB53" s="1350"/>
      <c r="EC53" s="1350"/>
      <c r="ED53" s="1350"/>
      <c r="EE53" s="1350"/>
      <c r="EF53" s="1350"/>
      <c r="EG53" s="1350"/>
      <c r="EH53" s="1350"/>
      <c r="EI53" s="1350"/>
      <c r="EJ53" s="1350"/>
      <c r="EK53" s="1350"/>
      <c r="EL53" s="1350"/>
      <c r="EM53" s="1350"/>
      <c r="EN53" s="1350"/>
      <c r="EO53" s="1350"/>
      <c r="EP53" s="1350"/>
      <c r="EQ53" s="1350"/>
      <c r="ER53" s="1350"/>
      <c r="ES53" s="1350"/>
      <c r="ET53" s="1350"/>
      <c r="EU53" s="1350"/>
    </row>
    <row r="54" spans="1:151" s="1279" customFormat="1" ht="18" customHeight="1">
      <c r="A54" s="1472">
        <v>1</v>
      </c>
      <c r="B54" s="1284">
        <f t="shared" si="4"/>
        <v>-1</v>
      </c>
      <c r="E54" s="1474" t="str">
        <f t="shared" si="3"/>
        <v/>
      </c>
      <c r="F54" s="1283"/>
      <c r="J54" s="1462" t="str">
        <f t="shared" si="2"/>
        <v/>
      </c>
      <c r="K54" s="1169"/>
      <c r="M54" s="2212" t="str">
        <f t="shared" si="5"/>
        <v/>
      </c>
      <c r="N54" s="2212"/>
      <c r="O54" s="2212"/>
      <c r="P54" s="2202" t="str">
        <f t="shared" si="6"/>
        <v/>
      </c>
      <c r="Q54" s="2202"/>
      <c r="R54" s="1280"/>
      <c r="S54" s="1281" t="str">
        <f t="shared" si="7"/>
        <v/>
      </c>
      <c r="T54" s="1281"/>
      <c r="U54" s="1280" t="str">
        <f t="shared" si="8"/>
        <v/>
      </c>
      <c r="V54" s="2202" t="str">
        <f t="shared" si="9"/>
        <v/>
      </c>
      <c r="W54" s="2202"/>
      <c r="X54" s="2202" t="str">
        <f t="shared" si="10"/>
        <v/>
      </c>
      <c r="Y54" s="2202"/>
      <c r="Z54" s="2202"/>
      <c r="AA54" s="2202"/>
      <c r="AB54" s="2202"/>
      <c r="AC54" s="2202"/>
      <c r="AQ54" s="1282"/>
      <c r="BY54" s="1350"/>
      <c r="BZ54" s="1350"/>
      <c r="CA54" s="1350"/>
      <c r="CB54" s="1350"/>
      <c r="CC54" s="1350"/>
      <c r="CD54" s="1350"/>
      <c r="CE54" s="1350"/>
      <c r="CF54" s="1350"/>
      <c r="CG54" s="1350"/>
      <c r="CH54" s="1350"/>
      <c r="CI54" s="1350"/>
      <c r="CJ54" s="1350"/>
      <c r="CK54" s="1350"/>
      <c r="CL54" s="1350"/>
      <c r="CM54" s="1350"/>
      <c r="CN54" s="1350"/>
      <c r="CO54" s="1350"/>
      <c r="CP54" s="1350"/>
      <c r="CQ54" s="1350"/>
      <c r="CR54" s="1350"/>
      <c r="CS54" s="1350"/>
      <c r="CT54" s="1350"/>
      <c r="CU54" s="1350"/>
      <c r="CV54" s="1350"/>
      <c r="CW54" s="1350"/>
      <c r="CX54" s="1350"/>
      <c r="CY54" s="1350"/>
      <c r="CZ54" s="1350"/>
      <c r="DA54" s="1350"/>
      <c r="DB54" s="1350"/>
      <c r="DC54" s="1350"/>
      <c r="DD54" s="1350"/>
      <c r="DE54" s="1350"/>
      <c r="DF54" s="1350"/>
      <c r="DG54" s="1350"/>
      <c r="DH54" s="1350"/>
      <c r="DI54" s="1350"/>
      <c r="DJ54" s="1350"/>
      <c r="DK54" s="1350"/>
      <c r="DL54" s="1350"/>
      <c r="DM54" s="1350"/>
      <c r="DN54" s="1350"/>
      <c r="DO54" s="1350"/>
      <c r="DP54" s="1350"/>
      <c r="DQ54" s="1350"/>
      <c r="DR54" s="1350"/>
      <c r="DS54" s="1350"/>
      <c r="DT54" s="1350"/>
      <c r="DU54" s="1350"/>
      <c r="DV54" s="1350"/>
      <c r="DW54" s="1350"/>
      <c r="DX54" s="1350"/>
      <c r="DY54" s="1350"/>
      <c r="DZ54" s="1350"/>
      <c r="EA54" s="1350"/>
      <c r="EB54" s="1350"/>
      <c r="EC54" s="1350"/>
      <c r="ED54" s="1350"/>
      <c r="EE54" s="1350"/>
      <c r="EF54" s="1350"/>
      <c r="EG54" s="1350"/>
      <c r="EH54" s="1350"/>
      <c r="EI54" s="1350"/>
      <c r="EJ54" s="1350"/>
      <c r="EK54" s="1350"/>
      <c r="EL54" s="1350"/>
      <c r="EM54" s="1350"/>
      <c r="EN54" s="1350"/>
      <c r="EO54" s="1350"/>
      <c r="EP54" s="1350"/>
      <c r="EQ54" s="1350"/>
      <c r="ER54" s="1350"/>
      <c r="ES54" s="1350"/>
      <c r="ET54" s="1350"/>
      <c r="EU54" s="1350"/>
    </row>
    <row r="55" spans="1:151" s="1279" customFormat="1" ht="18" customHeight="1">
      <c r="A55" s="1472">
        <v>1</v>
      </c>
      <c r="B55" s="1284">
        <f t="shared" si="4"/>
        <v>-1</v>
      </c>
      <c r="E55" s="1474" t="str">
        <f t="shared" si="3"/>
        <v/>
      </c>
      <c r="F55" s="1283"/>
      <c r="J55" s="1462" t="str">
        <f t="shared" si="2"/>
        <v/>
      </c>
      <c r="K55" s="1169"/>
      <c r="M55" s="2212" t="str">
        <f t="shared" si="5"/>
        <v/>
      </c>
      <c r="N55" s="2212"/>
      <c r="O55" s="2212"/>
      <c r="P55" s="2202" t="str">
        <f t="shared" si="6"/>
        <v/>
      </c>
      <c r="Q55" s="2202"/>
      <c r="R55" s="1280"/>
      <c r="S55" s="1281" t="str">
        <f t="shared" si="7"/>
        <v/>
      </c>
      <c r="T55" s="1281"/>
      <c r="U55" s="1280" t="str">
        <f t="shared" si="8"/>
        <v/>
      </c>
      <c r="V55" s="2202" t="str">
        <f t="shared" si="9"/>
        <v/>
      </c>
      <c r="W55" s="2202"/>
      <c r="X55" s="2202" t="str">
        <f t="shared" si="10"/>
        <v/>
      </c>
      <c r="Y55" s="2202"/>
      <c r="Z55" s="2202"/>
      <c r="AA55" s="2202"/>
      <c r="AB55" s="2202"/>
      <c r="AC55" s="2202"/>
      <c r="AQ55" s="1282"/>
      <c r="BY55" s="1350"/>
      <c r="BZ55" s="1350"/>
      <c r="CA55" s="1350"/>
      <c r="CB55" s="1350"/>
      <c r="CC55" s="1350"/>
      <c r="CD55" s="1350"/>
      <c r="CE55" s="1350"/>
      <c r="CF55" s="1350"/>
      <c r="CG55" s="1350"/>
      <c r="CH55" s="1350"/>
      <c r="CI55" s="1350"/>
      <c r="CJ55" s="1350"/>
      <c r="CK55" s="1350"/>
      <c r="CL55" s="1350"/>
      <c r="CM55" s="1350"/>
      <c r="CN55" s="1350"/>
      <c r="CO55" s="1350"/>
      <c r="CP55" s="1350"/>
      <c r="CQ55" s="1350"/>
      <c r="CR55" s="1350"/>
      <c r="CS55" s="1350"/>
      <c r="CT55" s="1350"/>
      <c r="CU55" s="1350"/>
      <c r="CV55" s="1350"/>
      <c r="CW55" s="1350"/>
      <c r="CX55" s="1350"/>
      <c r="CY55" s="1350"/>
      <c r="CZ55" s="1350"/>
      <c r="DA55" s="1350"/>
      <c r="DB55" s="1350"/>
      <c r="DC55" s="1350"/>
      <c r="DD55" s="1350"/>
      <c r="DE55" s="1350"/>
      <c r="DF55" s="1350"/>
      <c r="DG55" s="1350"/>
      <c r="DH55" s="1350"/>
      <c r="DI55" s="1350"/>
      <c r="DJ55" s="1350"/>
      <c r="DK55" s="1350"/>
      <c r="DL55" s="1350"/>
      <c r="DM55" s="1350"/>
      <c r="DN55" s="1350"/>
      <c r="DO55" s="1350"/>
      <c r="DP55" s="1350"/>
      <c r="DQ55" s="1350"/>
      <c r="DR55" s="1350"/>
      <c r="DS55" s="1350"/>
      <c r="DT55" s="1350"/>
      <c r="DU55" s="1350"/>
      <c r="DV55" s="1350"/>
      <c r="DW55" s="1350"/>
      <c r="DX55" s="1350"/>
      <c r="DY55" s="1350"/>
      <c r="DZ55" s="1350"/>
      <c r="EA55" s="1350"/>
      <c r="EB55" s="1350"/>
      <c r="EC55" s="1350"/>
      <c r="ED55" s="1350"/>
      <c r="EE55" s="1350"/>
      <c r="EF55" s="1350"/>
      <c r="EG55" s="1350"/>
      <c r="EH55" s="1350"/>
      <c r="EI55" s="1350"/>
      <c r="EJ55" s="1350"/>
      <c r="EK55" s="1350"/>
      <c r="EL55" s="1350"/>
      <c r="EM55" s="1350"/>
      <c r="EN55" s="1350"/>
      <c r="EO55" s="1350"/>
      <c r="EP55" s="1350"/>
      <c r="EQ55" s="1350"/>
      <c r="ER55" s="1350"/>
      <c r="ES55" s="1350"/>
      <c r="ET55" s="1350"/>
      <c r="EU55" s="1350"/>
    </row>
    <row r="56" spans="1:151" s="1279" customFormat="1" ht="18" customHeight="1">
      <c r="A56" s="1472">
        <v>1</v>
      </c>
      <c r="B56" s="1284">
        <f t="shared" si="4"/>
        <v>-1</v>
      </c>
      <c r="E56" s="1474" t="str">
        <f t="shared" si="3"/>
        <v/>
      </c>
      <c r="F56" s="1283"/>
      <c r="J56" s="1462" t="str">
        <f t="shared" si="2"/>
        <v/>
      </c>
      <c r="K56" s="1169"/>
      <c r="M56" s="2212" t="str">
        <f t="shared" si="5"/>
        <v/>
      </c>
      <c r="N56" s="2212"/>
      <c r="O56" s="2212"/>
      <c r="P56" s="2202" t="str">
        <f t="shared" si="6"/>
        <v/>
      </c>
      <c r="Q56" s="2202"/>
      <c r="R56" s="1280"/>
      <c r="S56" s="1281" t="str">
        <f t="shared" si="7"/>
        <v/>
      </c>
      <c r="T56" s="1281"/>
      <c r="U56" s="1280" t="str">
        <f t="shared" si="8"/>
        <v/>
      </c>
      <c r="V56" s="2202" t="str">
        <f t="shared" si="9"/>
        <v/>
      </c>
      <c r="W56" s="2202"/>
      <c r="X56" s="2202" t="str">
        <f t="shared" si="10"/>
        <v/>
      </c>
      <c r="Y56" s="2202"/>
      <c r="Z56" s="2202"/>
      <c r="AA56" s="2202"/>
      <c r="AB56" s="2202"/>
      <c r="AC56" s="2202"/>
      <c r="AQ56" s="1282"/>
      <c r="BY56" s="1350"/>
      <c r="BZ56" s="1350"/>
      <c r="CA56" s="1350"/>
      <c r="CB56" s="1350"/>
      <c r="CC56" s="1350"/>
      <c r="CD56" s="1350"/>
      <c r="CE56" s="1350"/>
      <c r="CF56" s="1350"/>
      <c r="CG56" s="1350"/>
      <c r="CH56" s="1350"/>
      <c r="CI56" s="1350"/>
      <c r="CJ56" s="1350"/>
      <c r="CK56" s="1350"/>
      <c r="CL56" s="1350"/>
      <c r="CM56" s="1350"/>
      <c r="CN56" s="1350"/>
      <c r="CO56" s="1350"/>
      <c r="CP56" s="1350"/>
      <c r="CQ56" s="1350"/>
      <c r="CR56" s="1350"/>
      <c r="CS56" s="1350"/>
      <c r="CT56" s="1350"/>
      <c r="CU56" s="1350"/>
      <c r="CV56" s="1350"/>
      <c r="CW56" s="1350"/>
      <c r="CX56" s="1350"/>
      <c r="CY56" s="1350"/>
      <c r="CZ56" s="1350"/>
      <c r="DA56" s="1350"/>
      <c r="DB56" s="1350"/>
      <c r="DC56" s="1350"/>
      <c r="DD56" s="1350"/>
      <c r="DE56" s="1350"/>
      <c r="DF56" s="1350"/>
      <c r="DG56" s="1350"/>
      <c r="DH56" s="1350"/>
      <c r="DI56" s="1350"/>
      <c r="DJ56" s="1350"/>
      <c r="DK56" s="1350"/>
      <c r="DL56" s="1350"/>
      <c r="DM56" s="1350"/>
      <c r="DN56" s="1350"/>
      <c r="DO56" s="1350"/>
      <c r="DP56" s="1350"/>
      <c r="DQ56" s="1350"/>
      <c r="DR56" s="1350"/>
      <c r="DS56" s="1350"/>
      <c r="DT56" s="1350"/>
      <c r="DU56" s="1350"/>
      <c r="DV56" s="1350"/>
      <c r="DW56" s="1350"/>
      <c r="DX56" s="1350"/>
      <c r="DY56" s="1350"/>
      <c r="DZ56" s="1350"/>
      <c r="EA56" s="1350"/>
      <c r="EB56" s="1350"/>
      <c r="EC56" s="1350"/>
      <c r="ED56" s="1350"/>
      <c r="EE56" s="1350"/>
      <c r="EF56" s="1350"/>
      <c r="EG56" s="1350"/>
      <c r="EH56" s="1350"/>
      <c r="EI56" s="1350"/>
      <c r="EJ56" s="1350"/>
      <c r="EK56" s="1350"/>
      <c r="EL56" s="1350"/>
      <c r="EM56" s="1350"/>
      <c r="EN56" s="1350"/>
      <c r="EO56" s="1350"/>
      <c r="EP56" s="1350"/>
      <c r="EQ56" s="1350"/>
      <c r="ER56" s="1350"/>
      <c r="ES56" s="1350"/>
      <c r="ET56" s="1350"/>
      <c r="EU56" s="1350"/>
    </row>
    <row r="57" spans="1:151" s="1279" customFormat="1" ht="18" customHeight="1">
      <c r="A57" s="1472">
        <v>1</v>
      </c>
      <c r="B57" s="1284">
        <f t="shared" si="4"/>
        <v>-1</v>
      </c>
      <c r="E57" s="1474" t="str">
        <f t="shared" si="3"/>
        <v/>
      </c>
      <c r="F57" s="1283"/>
      <c r="J57" s="1462" t="str">
        <f t="shared" si="2"/>
        <v/>
      </c>
      <c r="K57" s="1169"/>
      <c r="M57" s="2212" t="str">
        <f t="shared" si="5"/>
        <v/>
      </c>
      <c r="N57" s="2212"/>
      <c r="O57" s="2212"/>
      <c r="P57" s="2202" t="str">
        <f t="shared" si="6"/>
        <v/>
      </c>
      <c r="Q57" s="2202"/>
      <c r="R57" s="1280"/>
      <c r="S57" s="1281" t="str">
        <f t="shared" si="7"/>
        <v/>
      </c>
      <c r="T57" s="1281"/>
      <c r="U57" s="1280" t="str">
        <f t="shared" si="8"/>
        <v/>
      </c>
      <c r="V57" s="2202" t="str">
        <f t="shared" si="9"/>
        <v/>
      </c>
      <c r="W57" s="2202"/>
      <c r="X57" s="2202" t="str">
        <f t="shared" si="10"/>
        <v/>
      </c>
      <c r="Y57" s="2202"/>
      <c r="Z57" s="2202"/>
      <c r="AA57" s="2202"/>
      <c r="AB57" s="2202"/>
      <c r="AC57" s="2202"/>
      <c r="AQ57" s="1282"/>
      <c r="BY57" s="1350"/>
      <c r="BZ57" s="1350"/>
      <c r="CA57" s="1350"/>
      <c r="CB57" s="1350"/>
      <c r="CC57" s="1350"/>
      <c r="CD57" s="1350"/>
      <c r="CE57" s="1350"/>
      <c r="CF57" s="1350"/>
      <c r="CG57" s="1350"/>
      <c r="CH57" s="1350"/>
      <c r="CI57" s="1350"/>
      <c r="CJ57" s="1350"/>
      <c r="CK57" s="1350"/>
      <c r="CL57" s="1350"/>
      <c r="CM57" s="1350"/>
      <c r="CN57" s="1350"/>
      <c r="CO57" s="1350"/>
      <c r="CP57" s="1350"/>
      <c r="CQ57" s="1350"/>
      <c r="CR57" s="1350"/>
      <c r="CS57" s="1350"/>
      <c r="CT57" s="1350"/>
      <c r="CU57" s="1350"/>
      <c r="CV57" s="1350"/>
      <c r="CW57" s="1350"/>
      <c r="CX57" s="1350"/>
      <c r="CY57" s="1350"/>
      <c r="CZ57" s="1350"/>
      <c r="DA57" s="1350"/>
      <c r="DB57" s="1350"/>
      <c r="DC57" s="1350"/>
      <c r="DD57" s="1350"/>
      <c r="DE57" s="1350"/>
      <c r="DF57" s="1350"/>
      <c r="DG57" s="1350"/>
      <c r="DH57" s="1350"/>
      <c r="DI57" s="1350"/>
      <c r="DJ57" s="1350"/>
      <c r="DK57" s="1350"/>
      <c r="DL57" s="1350"/>
      <c r="DM57" s="1350"/>
      <c r="DN57" s="1350"/>
      <c r="DO57" s="1350"/>
      <c r="DP57" s="1350"/>
      <c r="DQ57" s="1350"/>
      <c r="DR57" s="1350"/>
      <c r="DS57" s="1350"/>
      <c r="DT57" s="1350"/>
      <c r="DU57" s="1350"/>
      <c r="DV57" s="1350"/>
      <c r="DW57" s="1350"/>
      <c r="DX57" s="1350"/>
      <c r="DY57" s="1350"/>
      <c r="DZ57" s="1350"/>
      <c r="EA57" s="1350"/>
      <c r="EB57" s="1350"/>
      <c r="EC57" s="1350"/>
      <c r="ED57" s="1350"/>
      <c r="EE57" s="1350"/>
      <c r="EF57" s="1350"/>
      <c r="EG57" s="1350"/>
      <c r="EH57" s="1350"/>
      <c r="EI57" s="1350"/>
      <c r="EJ57" s="1350"/>
      <c r="EK57" s="1350"/>
      <c r="EL57" s="1350"/>
      <c r="EM57" s="1350"/>
      <c r="EN57" s="1350"/>
      <c r="EO57" s="1350"/>
      <c r="EP57" s="1350"/>
      <c r="EQ57" s="1350"/>
      <c r="ER57" s="1350"/>
      <c r="ES57" s="1350"/>
      <c r="ET57" s="1350"/>
      <c r="EU57" s="1350"/>
    </row>
    <row r="58" spans="1:151" s="1279" customFormat="1" ht="18" customHeight="1">
      <c r="A58" s="1472">
        <v>1</v>
      </c>
      <c r="B58" s="1284">
        <f t="shared" si="4"/>
        <v>-1</v>
      </c>
      <c r="E58" s="1474" t="str">
        <f t="shared" si="3"/>
        <v/>
      </c>
      <c r="F58" s="1283"/>
      <c r="J58" s="1462" t="str">
        <f t="shared" si="2"/>
        <v/>
      </c>
      <c r="K58" s="1169"/>
      <c r="M58" s="2212" t="str">
        <f t="shared" si="5"/>
        <v/>
      </c>
      <c r="N58" s="2212"/>
      <c r="O58" s="2212"/>
      <c r="P58" s="2202" t="str">
        <f t="shared" si="6"/>
        <v/>
      </c>
      <c r="Q58" s="2202"/>
      <c r="R58" s="1280"/>
      <c r="S58" s="1281" t="str">
        <f t="shared" si="7"/>
        <v/>
      </c>
      <c r="T58" s="1281"/>
      <c r="U58" s="1280" t="str">
        <f t="shared" si="8"/>
        <v/>
      </c>
      <c r="V58" s="2202" t="str">
        <f t="shared" si="9"/>
        <v/>
      </c>
      <c r="W58" s="2202"/>
      <c r="X58" s="2202" t="str">
        <f t="shared" si="10"/>
        <v/>
      </c>
      <c r="Y58" s="2202"/>
      <c r="Z58" s="2202"/>
      <c r="AA58" s="2202"/>
      <c r="AB58" s="2202"/>
      <c r="AC58" s="2202"/>
      <c r="AQ58" s="1282"/>
      <c r="BY58" s="1350"/>
      <c r="BZ58" s="1350"/>
      <c r="CA58" s="1350"/>
      <c r="CB58" s="1350"/>
      <c r="CC58" s="1350"/>
      <c r="CD58" s="1350"/>
      <c r="CE58" s="1350"/>
      <c r="CF58" s="1350"/>
      <c r="CG58" s="1350"/>
      <c r="CH58" s="1350"/>
      <c r="CI58" s="1350"/>
      <c r="CJ58" s="1350"/>
      <c r="CK58" s="1350"/>
      <c r="CL58" s="1350"/>
      <c r="CM58" s="1350"/>
      <c r="CN58" s="1350"/>
      <c r="CO58" s="1350"/>
      <c r="CP58" s="1350"/>
      <c r="CQ58" s="1350"/>
      <c r="CR58" s="1350"/>
      <c r="CS58" s="1350"/>
      <c r="CT58" s="1350"/>
      <c r="CU58" s="1350"/>
      <c r="CV58" s="1350"/>
      <c r="CW58" s="1350"/>
      <c r="CX58" s="1350"/>
      <c r="CY58" s="1350"/>
      <c r="CZ58" s="1350"/>
      <c r="DA58" s="1350"/>
      <c r="DB58" s="1350"/>
      <c r="DC58" s="1350"/>
      <c r="DD58" s="1350"/>
      <c r="DE58" s="1350"/>
      <c r="DF58" s="1350"/>
      <c r="DG58" s="1350"/>
      <c r="DH58" s="1350"/>
      <c r="DI58" s="1350"/>
      <c r="DJ58" s="1350"/>
      <c r="DK58" s="1350"/>
      <c r="DL58" s="1350"/>
      <c r="DM58" s="1350"/>
      <c r="DN58" s="1350"/>
      <c r="DO58" s="1350"/>
      <c r="DP58" s="1350"/>
      <c r="DQ58" s="1350"/>
      <c r="DR58" s="1350"/>
      <c r="DS58" s="1350"/>
      <c r="DT58" s="1350"/>
      <c r="DU58" s="1350"/>
      <c r="DV58" s="1350"/>
      <c r="DW58" s="1350"/>
      <c r="DX58" s="1350"/>
      <c r="DY58" s="1350"/>
      <c r="DZ58" s="1350"/>
      <c r="EA58" s="1350"/>
      <c r="EB58" s="1350"/>
      <c r="EC58" s="1350"/>
      <c r="ED58" s="1350"/>
      <c r="EE58" s="1350"/>
      <c r="EF58" s="1350"/>
      <c r="EG58" s="1350"/>
      <c r="EH58" s="1350"/>
      <c r="EI58" s="1350"/>
      <c r="EJ58" s="1350"/>
      <c r="EK58" s="1350"/>
      <c r="EL58" s="1350"/>
      <c r="EM58" s="1350"/>
      <c r="EN58" s="1350"/>
      <c r="EO58" s="1350"/>
      <c r="EP58" s="1350"/>
      <c r="EQ58" s="1350"/>
      <c r="ER58" s="1350"/>
      <c r="ES58" s="1350"/>
      <c r="ET58" s="1350"/>
      <c r="EU58" s="1350"/>
    </row>
    <row r="59" spans="1:151" s="1279" customFormat="1" ht="18" customHeight="1">
      <c r="A59" s="1472">
        <v>1</v>
      </c>
      <c r="B59" s="1284">
        <f t="shared" si="4"/>
        <v>-1</v>
      </c>
      <c r="E59" s="1474" t="str">
        <f t="shared" si="3"/>
        <v/>
      </c>
      <c r="F59" s="1283"/>
      <c r="J59" s="1462" t="str">
        <f t="shared" ref="J59:J90" si="11">IF((SUM(F59:H59))&gt;0,"Evaluation","")</f>
        <v/>
      </c>
      <c r="K59" s="1169"/>
      <c r="M59" s="2212" t="str">
        <f t="shared" si="5"/>
        <v/>
      </c>
      <c r="N59" s="2212"/>
      <c r="O59" s="2212"/>
      <c r="P59" s="2202" t="str">
        <f t="shared" si="6"/>
        <v/>
      </c>
      <c r="Q59" s="2202"/>
      <c r="R59" s="1280"/>
      <c r="S59" s="1281" t="str">
        <f t="shared" si="7"/>
        <v/>
      </c>
      <c r="T59" s="1281"/>
      <c r="U59" s="1280" t="str">
        <f t="shared" si="8"/>
        <v/>
      </c>
      <c r="V59" s="2202" t="str">
        <f t="shared" si="9"/>
        <v/>
      </c>
      <c r="W59" s="2202"/>
      <c r="X59" s="2202" t="str">
        <f t="shared" si="10"/>
        <v/>
      </c>
      <c r="Y59" s="2202"/>
      <c r="Z59" s="2202"/>
      <c r="AA59" s="2202"/>
      <c r="AB59" s="2202"/>
      <c r="AC59" s="2202"/>
      <c r="AQ59" s="1282"/>
      <c r="BY59" s="1350"/>
      <c r="BZ59" s="1350"/>
      <c r="CA59" s="1350"/>
      <c r="CB59" s="1350"/>
      <c r="CC59" s="1350"/>
      <c r="CD59" s="1350"/>
      <c r="CE59" s="1350"/>
      <c r="CF59" s="1350"/>
      <c r="CG59" s="1350"/>
      <c r="CH59" s="1350"/>
      <c r="CI59" s="1350"/>
      <c r="CJ59" s="1350"/>
      <c r="CK59" s="1350"/>
      <c r="CL59" s="1350"/>
      <c r="CM59" s="1350"/>
      <c r="CN59" s="1350"/>
      <c r="CO59" s="1350"/>
      <c r="CP59" s="1350"/>
      <c r="CQ59" s="1350"/>
      <c r="CR59" s="1350"/>
      <c r="CS59" s="1350"/>
      <c r="CT59" s="1350"/>
      <c r="CU59" s="1350"/>
      <c r="CV59" s="1350"/>
      <c r="CW59" s="1350"/>
      <c r="CX59" s="1350"/>
      <c r="CY59" s="1350"/>
      <c r="CZ59" s="1350"/>
      <c r="DA59" s="1350"/>
      <c r="DB59" s="1350"/>
      <c r="DC59" s="1350"/>
      <c r="DD59" s="1350"/>
      <c r="DE59" s="1350"/>
      <c r="DF59" s="1350"/>
      <c r="DG59" s="1350"/>
      <c r="DH59" s="1350"/>
      <c r="DI59" s="1350"/>
      <c r="DJ59" s="1350"/>
      <c r="DK59" s="1350"/>
      <c r="DL59" s="1350"/>
      <c r="DM59" s="1350"/>
      <c r="DN59" s="1350"/>
      <c r="DO59" s="1350"/>
      <c r="DP59" s="1350"/>
      <c r="DQ59" s="1350"/>
      <c r="DR59" s="1350"/>
      <c r="DS59" s="1350"/>
      <c r="DT59" s="1350"/>
      <c r="DU59" s="1350"/>
      <c r="DV59" s="1350"/>
      <c r="DW59" s="1350"/>
      <c r="DX59" s="1350"/>
      <c r="DY59" s="1350"/>
      <c r="DZ59" s="1350"/>
      <c r="EA59" s="1350"/>
      <c r="EB59" s="1350"/>
      <c r="EC59" s="1350"/>
      <c r="ED59" s="1350"/>
      <c r="EE59" s="1350"/>
      <c r="EF59" s="1350"/>
      <c r="EG59" s="1350"/>
      <c r="EH59" s="1350"/>
      <c r="EI59" s="1350"/>
      <c r="EJ59" s="1350"/>
      <c r="EK59" s="1350"/>
      <c r="EL59" s="1350"/>
      <c r="EM59" s="1350"/>
      <c r="EN59" s="1350"/>
      <c r="EO59" s="1350"/>
      <c r="EP59" s="1350"/>
      <c r="EQ59" s="1350"/>
      <c r="ER59" s="1350"/>
      <c r="ES59" s="1350"/>
      <c r="ET59" s="1350"/>
      <c r="EU59" s="1350"/>
    </row>
    <row r="60" spans="1:151" s="1279" customFormat="1" ht="18" customHeight="1">
      <c r="A60" s="1472">
        <v>1</v>
      </c>
      <c r="B60" s="1284">
        <f t="shared" si="4"/>
        <v>-1</v>
      </c>
      <c r="E60" s="1474" t="str">
        <f t="shared" si="3"/>
        <v/>
      </c>
      <c r="F60" s="1283"/>
      <c r="J60" s="1462" t="str">
        <f t="shared" si="11"/>
        <v/>
      </c>
      <c r="K60" s="1169"/>
      <c r="M60" s="2212" t="str">
        <f t="shared" si="5"/>
        <v/>
      </c>
      <c r="N60" s="2212"/>
      <c r="O60" s="2212"/>
      <c r="P60" s="2202" t="str">
        <f t="shared" si="6"/>
        <v/>
      </c>
      <c r="Q60" s="2202"/>
      <c r="R60" s="1280"/>
      <c r="S60" s="1281" t="str">
        <f t="shared" si="7"/>
        <v/>
      </c>
      <c r="T60" s="1281"/>
      <c r="U60" s="1280" t="str">
        <f t="shared" si="8"/>
        <v/>
      </c>
      <c r="V60" s="2202" t="str">
        <f t="shared" si="9"/>
        <v/>
      </c>
      <c r="W60" s="2202"/>
      <c r="X60" s="2202" t="str">
        <f t="shared" si="10"/>
        <v/>
      </c>
      <c r="Y60" s="2202"/>
      <c r="Z60" s="2202"/>
      <c r="AA60" s="2202"/>
      <c r="AB60" s="2202"/>
      <c r="AC60" s="2202"/>
      <c r="AQ60" s="1282"/>
      <c r="BY60" s="1350"/>
      <c r="BZ60" s="1350"/>
      <c r="CA60" s="1350"/>
      <c r="CB60" s="1350"/>
      <c r="CC60" s="1350"/>
      <c r="CD60" s="1350"/>
      <c r="CE60" s="1350"/>
      <c r="CF60" s="1350"/>
      <c r="CG60" s="1350"/>
      <c r="CH60" s="1350"/>
      <c r="CI60" s="1350"/>
      <c r="CJ60" s="1350"/>
      <c r="CK60" s="1350"/>
      <c r="CL60" s="1350"/>
      <c r="CM60" s="1350"/>
      <c r="CN60" s="1350"/>
      <c r="CO60" s="1350"/>
      <c r="CP60" s="1350"/>
      <c r="CQ60" s="1350"/>
      <c r="CR60" s="1350"/>
      <c r="CS60" s="1350"/>
      <c r="CT60" s="1350"/>
      <c r="CU60" s="1350"/>
      <c r="CV60" s="1350"/>
      <c r="CW60" s="1350"/>
      <c r="CX60" s="1350"/>
      <c r="CY60" s="1350"/>
      <c r="CZ60" s="1350"/>
      <c r="DA60" s="1350"/>
      <c r="DB60" s="1350"/>
      <c r="DC60" s="1350"/>
      <c r="DD60" s="1350"/>
      <c r="DE60" s="1350"/>
      <c r="DF60" s="1350"/>
      <c r="DG60" s="1350"/>
      <c r="DH60" s="1350"/>
      <c r="DI60" s="1350"/>
      <c r="DJ60" s="1350"/>
      <c r="DK60" s="1350"/>
      <c r="DL60" s="1350"/>
      <c r="DM60" s="1350"/>
      <c r="DN60" s="1350"/>
      <c r="DO60" s="1350"/>
      <c r="DP60" s="1350"/>
      <c r="DQ60" s="1350"/>
      <c r="DR60" s="1350"/>
      <c r="DS60" s="1350"/>
      <c r="DT60" s="1350"/>
      <c r="DU60" s="1350"/>
      <c r="DV60" s="1350"/>
      <c r="DW60" s="1350"/>
      <c r="DX60" s="1350"/>
      <c r="DY60" s="1350"/>
      <c r="DZ60" s="1350"/>
      <c r="EA60" s="1350"/>
      <c r="EB60" s="1350"/>
      <c r="EC60" s="1350"/>
      <c r="ED60" s="1350"/>
      <c r="EE60" s="1350"/>
      <c r="EF60" s="1350"/>
      <c r="EG60" s="1350"/>
      <c r="EH60" s="1350"/>
      <c r="EI60" s="1350"/>
      <c r="EJ60" s="1350"/>
      <c r="EK60" s="1350"/>
      <c r="EL60" s="1350"/>
      <c r="EM60" s="1350"/>
      <c r="EN60" s="1350"/>
      <c r="EO60" s="1350"/>
      <c r="EP60" s="1350"/>
      <c r="EQ60" s="1350"/>
      <c r="ER60" s="1350"/>
      <c r="ES60" s="1350"/>
      <c r="ET60" s="1350"/>
      <c r="EU60" s="1350"/>
    </row>
    <row r="61" spans="1:151" s="1279" customFormat="1" ht="18" customHeight="1">
      <c r="A61" s="1472">
        <v>1</v>
      </c>
      <c r="B61" s="1284">
        <f t="shared" si="4"/>
        <v>-1</v>
      </c>
      <c r="E61" s="1474" t="str">
        <f t="shared" si="3"/>
        <v/>
      </c>
      <c r="F61" s="1283"/>
      <c r="J61" s="1462" t="str">
        <f t="shared" si="11"/>
        <v/>
      </c>
      <c r="K61" s="1169"/>
      <c r="M61" s="2212" t="str">
        <f t="shared" si="5"/>
        <v/>
      </c>
      <c r="N61" s="2212"/>
      <c r="O61" s="2212"/>
      <c r="P61" s="2202" t="str">
        <f t="shared" si="6"/>
        <v/>
      </c>
      <c r="Q61" s="2202"/>
      <c r="R61" s="1280"/>
      <c r="S61" s="1281" t="str">
        <f t="shared" si="7"/>
        <v/>
      </c>
      <c r="T61" s="1281"/>
      <c r="U61" s="1280" t="str">
        <f t="shared" si="8"/>
        <v/>
      </c>
      <c r="V61" s="2202" t="str">
        <f t="shared" si="9"/>
        <v/>
      </c>
      <c r="W61" s="2202"/>
      <c r="X61" s="2202" t="str">
        <f t="shared" si="10"/>
        <v/>
      </c>
      <c r="Y61" s="2202"/>
      <c r="Z61" s="2202"/>
      <c r="AA61" s="2202"/>
      <c r="AB61" s="2202"/>
      <c r="AC61" s="2202"/>
      <c r="AQ61" s="1282"/>
      <c r="BY61" s="1350"/>
      <c r="BZ61" s="1350"/>
      <c r="CA61" s="1350"/>
      <c r="CB61" s="1350"/>
      <c r="CC61" s="1350"/>
      <c r="CD61" s="1350"/>
      <c r="CE61" s="1350"/>
      <c r="CF61" s="1350"/>
      <c r="CG61" s="1350"/>
      <c r="CH61" s="1350"/>
      <c r="CI61" s="1350"/>
      <c r="CJ61" s="1350"/>
      <c r="CK61" s="1350"/>
      <c r="CL61" s="1350"/>
      <c r="CM61" s="1350"/>
      <c r="CN61" s="1350"/>
      <c r="CO61" s="1350"/>
      <c r="CP61" s="1350"/>
      <c r="CQ61" s="1350"/>
      <c r="CR61" s="1350"/>
      <c r="CS61" s="1350"/>
      <c r="CT61" s="1350"/>
      <c r="CU61" s="1350"/>
      <c r="CV61" s="1350"/>
      <c r="CW61" s="1350"/>
      <c r="CX61" s="1350"/>
      <c r="CY61" s="1350"/>
      <c r="CZ61" s="1350"/>
      <c r="DA61" s="1350"/>
      <c r="DB61" s="1350"/>
      <c r="DC61" s="1350"/>
      <c r="DD61" s="1350"/>
      <c r="DE61" s="1350"/>
      <c r="DF61" s="1350"/>
      <c r="DG61" s="1350"/>
      <c r="DH61" s="1350"/>
      <c r="DI61" s="1350"/>
      <c r="DJ61" s="1350"/>
      <c r="DK61" s="1350"/>
      <c r="DL61" s="1350"/>
      <c r="DM61" s="1350"/>
      <c r="DN61" s="1350"/>
      <c r="DO61" s="1350"/>
      <c r="DP61" s="1350"/>
      <c r="DQ61" s="1350"/>
      <c r="DR61" s="1350"/>
      <c r="DS61" s="1350"/>
      <c r="DT61" s="1350"/>
      <c r="DU61" s="1350"/>
      <c r="DV61" s="1350"/>
      <c r="DW61" s="1350"/>
      <c r="DX61" s="1350"/>
      <c r="DY61" s="1350"/>
      <c r="DZ61" s="1350"/>
      <c r="EA61" s="1350"/>
      <c r="EB61" s="1350"/>
      <c r="EC61" s="1350"/>
      <c r="ED61" s="1350"/>
      <c r="EE61" s="1350"/>
      <c r="EF61" s="1350"/>
      <c r="EG61" s="1350"/>
      <c r="EH61" s="1350"/>
      <c r="EI61" s="1350"/>
      <c r="EJ61" s="1350"/>
      <c r="EK61" s="1350"/>
      <c r="EL61" s="1350"/>
      <c r="EM61" s="1350"/>
      <c r="EN61" s="1350"/>
      <c r="EO61" s="1350"/>
      <c r="EP61" s="1350"/>
      <c r="EQ61" s="1350"/>
      <c r="ER61" s="1350"/>
      <c r="ES61" s="1350"/>
      <c r="ET61" s="1350"/>
      <c r="EU61" s="1350"/>
    </row>
    <row r="62" spans="1:151" s="1279" customFormat="1" ht="18" customHeight="1">
      <c r="A62" s="1472">
        <v>1</v>
      </c>
      <c r="B62" s="1284">
        <f t="shared" si="4"/>
        <v>-1</v>
      </c>
      <c r="E62" s="1474" t="str">
        <f t="shared" si="3"/>
        <v/>
      </c>
      <c r="F62" s="1283"/>
      <c r="J62" s="1462" t="str">
        <f t="shared" si="11"/>
        <v/>
      </c>
      <c r="K62" s="1169"/>
      <c r="M62" s="2212" t="str">
        <f t="shared" si="5"/>
        <v/>
      </c>
      <c r="N62" s="2212"/>
      <c r="O62" s="2212"/>
      <c r="P62" s="2202" t="str">
        <f t="shared" si="6"/>
        <v/>
      </c>
      <c r="Q62" s="2202"/>
      <c r="R62" s="1280"/>
      <c r="S62" s="1281" t="str">
        <f t="shared" si="7"/>
        <v/>
      </c>
      <c r="T62" s="1281"/>
      <c r="U62" s="1280" t="str">
        <f t="shared" si="8"/>
        <v/>
      </c>
      <c r="V62" s="2202" t="str">
        <f t="shared" si="9"/>
        <v/>
      </c>
      <c r="W62" s="2202"/>
      <c r="X62" s="2202" t="str">
        <f t="shared" si="10"/>
        <v/>
      </c>
      <c r="Y62" s="2202"/>
      <c r="Z62" s="2202"/>
      <c r="AA62" s="2202"/>
      <c r="AB62" s="2202"/>
      <c r="AC62" s="2202"/>
      <c r="AQ62" s="1282"/>
      <c r="BY62" s="1350"/>
      <c r="BZ62" s="1350"/>
      <c r="CA62" s="1350"/>
      <c r="CB62" s="1350"/>
      <c r="CC62" s="1350"/>
      <c r="CD62" s="1350"/>
      <c r="CE62" s="1350"/>
      <c r="CF62" s="1350"/>
      <c r="CG62" s="1350"/>
      <c r="CH62" s="1350"/>
      <c r="CI62" s="1350"/>
      <c r="CJ62" s="1350"/>
      <c r="CK62" s="1350"/>
      <c r="CL62" s="1350"/>
      <c r="CM62" s="1350"/>
      <c r="CN62" s="1350"/>
      <c r="CO62" s="1350"/>
      <c r="CP62" s="1350"/>
      <c r="CQ62" s="1350"/>
      <c r="CR62" s="1350"/>
      <c r="CS62" s="1350"/>
      <c r="CT62" s="1350"/>
      <c r="CU62" s="1350"/>
      <c r="CV62" s="1350"/>
      <c r="CW62" s="1350"/>
      <c r="CX62" s="1350"/>
      <c r="CY62" s="1350"/>
      <c r="CZ62" s="1350"/>
      <c r="DA62" s="1350"/>
      <c r="DB62" s="1350"/>
      <c r="DC62" s="1350"/>
      <c r="DD62" s="1350"/>
      <c r="DE62" s="1350"/>
      <c r="DF62" s="1350"/>
      <c r="DG62" s="1350"/>
      <c r="DH62" s="1350"/>
      <c r="DI62" s="1350"/>
      <c r="DJ62" s="1350"/>
      <c r="DK62" s="1350"/>
      <c r="DL62" s="1350"/>
      <c r="DM62" s="1350"/>
      <c r="DN62" s="1350"/>
      <c r="DO62" s="1350"/>
      <c r="DP62" s="1350"/>
      <c r="DQ62" s="1350"/>
      <c r="DR62" s="1350"/>
      <c r="DS62" s="1350"/>
      <c r="DT62" s="1350"/>
      <c r="DU62" s="1350"/>
      <c r="DV62" s="1350"/>
      <c r="DW62" s="1350"/>
      <c r="DX62" s="1350"/>
      <c r="DY62" s="1350"/>
      <c r="DZ62" s="1350"/>
      <c r="EA62" s="1350"/>
      <c r="EB62" s="1350"/>
      <c r="EC62" s="1350"/>
      <c r="ED62" s="1350"/>
      <c r="EE62" s="1350"/>
      <c r="EF62" s="1350"/>
      <c r="EG62" s="1350"/>
      <c r="EH62" s="1350"/>
      <c r="EI62" s="1350"/>
      <c r="EJ62" s="1350"/>
      <c r="EK62" s="1350"/>
      <c r="EL62" s="1350"/>
      <c r="EM62" s="1350"/>
      <c r="EN62" s="1350"/>
      <c r="EO62" s="1350"/>
      <c r="EP62" s="1350"/>
      <c r="EQ62" s="1350"/>
      <c r="ER62" s="1350"/>
      <c r="ES62" s="1350"/>
      <c r="ET62" s="1350"/>
      <c r="EU62" s="1350"/>
    </row>
    <row r="63" spans="1:151" s="1292" customFormat="1" ht="18" customHeight="1">
      <c r="A63" s="1472">
        <v>1</v>
      </c>
      <c r="B63" s="1242"/>
      <c r="C63" s="737"/>
      <c r="D63" s="737"/>
      <c r="E63" s="1474" t="str">
        <f t="shared" si="3"/>
        <v>Evaluation</v>
      </c>
      <c r="F63" s="1242"/>
      <c r="G63" s="1242"/>
      <c r="H63" s="737"/>
      <c r="I63" s="737"/>
      <c r="J63" s="1462" t="str">
        <f t="shared" si="11"/>
        <v/>
      </c>
      <c r="K63" s="1170"/>
      <c r="L63" s="1285"/>
      <c r="M63" s="1286" t="str">
        <f t="shared" si="5"/>
        <v>Total</v>
      </c>
      <c r="N63" s="1287"/>
      <c r="O63" s="1288"/>
      <c r="P63" s="2211">
        <f t="shared" si="6"/>
        <v>0</v>
      </c>
      <c r="Q63" s="2211"/>
      <c r="R63" s="1289"/>
      <c r="S63" s="1290">
        <f t="shared" si="7"/>
        <v>0</v>
      </c>
      <c r="T63" s="1289"/>
      <c r="U63" s="1289"/>
      <c r="V63" s="2211">
        <f t="shared" si="9"/>
        <v>0</v>
      </c>
      <c r="W63" s="2211"/>
      <c r="X63" s="2208"/>
      <c r="Y63" s="2208"/>
      <c r="Z63" s="2208"/>
      <c r="AA63" s="2208"/>
      <c r="AB63" s="2208"/>
      <c r="AC63" s="2208"/>
      <c r="AD63" s="2"/>
      <c r="AE63" s="2"/>
      <c r="AF63" s="2"/>
      <c r="AG63" s="2"/>
      <c r="AH63" s="1291"/>
      <c r="AI63" s="665"/>
      <c r="AJ63" s="665"/>
      <c r="AK63" s="665"/>
      <c r="AL63" s="665"/>
      <c r="AM63" s="665"/>
      <c r="AN63" s="665"/>
      <c r="AO63" s="665"/>
      <c r="AP63" s="665"/>
      <c r="AQ63" s="665"/>
      <c r="BY63" s="1441"/>
      <c r="BZ63" s="1441"/>
      <c r="CA63" s="1441"/>
      <c r="CB63" s="1441"/>
      <c r="CC63" s="1441"/>
      <c r="CD63" s="1441"/>
      <c r="CE63" s="1441"/>
      <c r="CF63" s="1441"/>
      <c r="CG63" s="1441"/>
      <c r="CH63" s="1441"/>
      <c r="CI63" s="1441"/>
      <c r="CJ63" s="1441"/>
      <c r="CK63" s="1441"/>
      <c r="CL63" s="1441"/>
      <c r="CM63" s="1441"/>
      <c r="CN63" s="1441"/>
      <c r="CO63" s="1441"/>
      <c r="CP63" s="1441"/>
      <c r="CQ63" s="1441"/>
      <c r="CR63" s="1441"/>
      <c r="CS63" s="1441"/>
      <c r="CT63" s="1441"/>
      <c r="CU63" s="1441"/>
      <c r="CV63" s="1441"/>
      <c r="CW63" s="1441"/>
      <c r="CX63" s="1441"/>
      <c r="CY63" s="1441"/>
      <c r="CZ63" s="1441"/>
      <c r="DA63" s="1441"/>
      <c r="DB63" s="1441"/>
      <c r="DC63" s="1441"/>
      <c r="DD63" s="1441"/>
      <c r="DE63" s="1441"/>
      <c r="DF63" s="1441"/>
      <c r="DG63" s="1441"/>
      <c r="DH63" s="1441"/>
      <c r="DI63" s="1441"/>
      <c r="DJ63" s="1441"/>
      <c r="DK63" s="1441"/>
      <c r="DL63" s="1441"/>
      <c r="DM63" s="1441"/>
      <c r="DN63" s="1441"/>
      <c r="DO63" s="1441"/>
      <c r="DP63" s="1441"/>
      <c r="DQ63" s="1441"/>
      <c r="DR63" s="1441"/>
      <c r="DS63" s="1441"/>
      <c r="DT63" s="1441"/>
      <c r="DU63" s="1441"/>
      <c r="DV63" s="1441"/>
      <c r="DW63" s="1441"/>
      <c r="DX63" s="1441"/>
      <c r="DY63" s="1441"/>
      <c r="DZ63" s="1441"/>
      <c r="EA63" s="1441"/>
      <c r="EB63" s="1441"/>
      <c r="EC63" s="1441"/>
      <c r="ED63" s="1441"/>
      <c r="EE63" s="1441"/>
      <c r="EF63" s="1441"/>
      <c r="EG63" s="1441"/>
      <c r="EH63" s="1441"/>
      <c r="EI63" s="1441"/>
      <c r="EJ63" s="1441"/>
      <c r="EK63" s="1441"/>
      <c r="EL63" s="1441"/>
      <c r="EM63" s="1441"/>
      <c r="EN63" s="1441"/>
      <c r="EO63" s="1441"/>
      <c r="EP63" s="1441"/>
      <c r="EQ63" s="1441"/>
      <c r="ER63" s="1441"/>
      <c r="ES63" s="1441"/>
      <c r="ET63" s="1441"/>
      <c r="EU63" s="1441"/>
    </row>
    <row r="64" spans="1:151" s="1269" customFormat="1" ht="15">
      <c r="A64" s="1472">
        <v>1</v>
      </c>
      <c r="B64" s="1242"/>
      <c r="C64" s="1251"/>
      <c r="D64" s="1251"/>
      <c r="E64" s="1474" t="str">
        <f t="shared" si="3"/>
        <v>Evaluation</v>
      </c>
      <c r="F64" s="1242"/>
      <c r="G64" s="1242"/>
      <c r="H64" s="1251"/>
      <c r="I64" s="1251"/>
      <c r="J64" s="1462" t="str">
        <f t="shared" si="11"/>
        <v/>
      </c>
      <c r="K64" s="1170"/>
      <c r="L64" s="1265"/>
      <c r="M64" s="1293"/>
      <c r="N64" s="1293"/>
      <c r="O64" s="1293"/>
      <c r="P64" s="1294"/>
      <c r="Q64" s="1294"/>
      <c r="R64" s="1294"/>
      <c r="S64" s="1295"/>
      <c r="T64" s="1294"/>
      <c r="U64" s="1294"/>
      <c r="V64" s="1296"/>
      <c r="W64" s="1296"/>
      <c r="X64" s="1296"/>
      <c r="Y64" s="1296"/>
      <c r="Z64" s="1297"/>
      <c r="AA64" s="1297"/>
      <c r="AB64" s="989"/>
      <c r="AC64" s="1251"/>
      <c r="AO64" s="1298"/>
      <c r="AQ64" s="20"/>
      <c r="BY64" s="1388"/>
      <c r="BZ64" s="1388"/>
      <c r="CA64" s="1388"/>
      <c r="CB64" s="1388"/>
      <c r="CC64" s="1388"/>
      <c r="CD64" s="1388"/>
      <c r="CE64" s="1388"/>
      <c r="CF64" s="1388"/>
      <c r="CG64" s="1388"/>
      <c r="CH64" s="1388"/>
      <c r="CI64" s="1388"/>
      <c r="CJ64" s="1388"/>
      <c r="CK64" s="1388"/>
      <c r="CL64" s="1388"/>
      <c r="CM64" s="1388"/>
      <c r="CN64" s="1388"/>
      <c r="CO64" s="1388"/>
      <c r="CP64" s="1388"/>
      <c r="CQ64" s="1388"/>
      <c r="CR64" s="1388"/>
      <c r="CS64" s="1388"/>
      <c r="CT64" s="1388"/>
      <c r="CU64" s="1388"/>
      <c r="CV64" s="1388"/>
      <c r="CW64" s="1388"/>
      <c r="CX64" s="1388"/>
      <c r="CY64" s="1388"/>
      <c r="CZ64" s="1388"/>
      <c r="DA64" s="1388"/>
      <c r="DB64" s="1388"/>
      <c r="DC64" s="1388"/>
      <c r="DD64" s="1388"/>
      <c r="DE64" s="1388"/>
      <c r="DF64" s="1388"/>
      <c r="DG64" s="1388"/>
      <c r="DH64" s="1388"/>
      <c r="DI64" s="1388"/>
      <c r="DJ64" s="1388"/>
      <c r="DK64" s="1388"/>
      <c r="DL64" s="1388"/>
      <c r="DM64" s="1388"/>
      <c r="DN64" s="1388"/>
      <c r="DO64" s="1388"/>
      <c r="DP64" s="1388"/>
      <c r="DQ64" s="1388"/>
      <c r="DR64" s="1388"/>
      <c r="DS64" s="1388"/>
      <c r="DT64" s="1388"/>
      <c r="DU64" s="1388"/>
      <c r="DV64" s="1388"/>
      <c r="DW64" s="1388"/>
      <c r="DX64" s="1388"/>
      <c r="DY64" s="1388"/>
      <c r="DZ64" s="1388"/>
      <c r="EA64" s="1388"/>
      <c r="EB64" s="1388"/>
      <c r="EC64" s="1388"/>
      <c r="ED64" s="1388"/>
      <c r="EE64" s="1388"/>
      <c r="EF64" s="1388"/>
      <c r="EG64" s="1388"/>
      <c r="EH64" s="1388"/>
      <c r="EI64" s="1388"/>
      <c r="EJ64" s="1388"/>
      <c r="EK64" s="1388"/>
      <c r="EL64" s="1388"/>
      <c r="EM64" s="1388"/>
      <c r="EN64" s="1388"/>
      <c r="EO64" s="1388"/>
      <c r="EP64" s="1388"/>
      <c r="EQ64" s="1388"/>
      <c r="ER64" s="1388"/>
      <c r="ES64" s="1388"/>
      <c r="ET64" s="1388"/>
      <c r="EU64" s="1388"/>
    </row>
    <row r="65" spans="1:151" s="1269" customFormat="1" ht="15">
      <c r="A65" s="1472">
        <v>1</v>
      </c>
      <c r="B65" s="1242"/>
      <c r="C65" s="1251"/>
      <c r="D65" s="1251"/>
      <c r="E65" s="1474" t="str">
        <f t="shared" si="3"/>
        <v>Evaluation</v>
      </c>
      <c r="F65" s="1242"/>
      <c r="G65" s="1242"/>
      <c r="H65" s="1251"/>
      <c r="I65" s="1251"/>
      <c r="J65" s="1462" t="str">
        <f t="shared" si="11"/>
        <v/>
      </c>
      <c r="K65" s="1170"/>
      <c r="L65" s="1265"/>
      <c r="M65" s="1293"/>
      <c r="N65" s="1293"/>
      <c r="O65" s="1293"/>
      <c r="P65" s="1294"/>
      <c r="Q65" s="1294"/>
      <c r="R65" s="1294"/>
      <c r="S65" s="1295"/>
      <c r="T65" s="1294"/>
      <c r="U65" s="1294"/>
      <c r="V65" s="1296"/>
      <c r="W65" s="1296"/>
      <c r="X65" s="1296"/>
      <c r="Y65" s="1296"/>
      <c r="Z65" s="1297"/>
      <c r="AA65" s="1297"/>
      <c r="AB65" s="989"/>
      <c r="AC65" s="1251"/>
      <c r="AO65" s="1298"/>
      <c r="AQ65" s="20"/>
      <c r="BY65" s="1388"/>
      <c r="BZ65" s="1388"/>
      <c r="CA65" s="1388"/>
      <c r="CB65" s="1388"/>
      <c r="CC65" s="1388"/>
      <c r="CD65" s="1388"/>
      <c r="CE65" s="1388"/>
      <c r="CF65" s="1388"/>
      <c r="CG65" s="1388"/>
      <c r="CH65" s="1388"/>
      <c r="CI65" s="1388"/>
      <c r="CJ65" s="1388"/>
      <c r="CK65" s="1388"/>
      <c r="CL65" s="1388"/>
      <c r="CM65" s="1388"/>
      <c r="CN65" s="1388"/>
      <c r="CO65" s="1388"/>
      <c r="CP65" s="1388"/>
      <c r="CQ65" s="1388"/>
      <c r="CR65" s="1388"/>
      <c r="CS65" s="1388"/>
      <c r="CT65" s="1388"/>
      <c r="CU65" s="1388"/>
      <c r="CV65" s="1388"/>
      <c r="CW65" s="1388"/>
      <c r="CX65" s="1388"/>
      <c r="CY65" s="1388"/>
      <c r="CZ65" s="1388"/>
      <c r="DA65" s="1388"/>
      <c r="DB65" s="1388"/>
      <c r="DC65" s="1388"/>
      <c r="DD65" s="1388"/>
      <c r="DE65" s="1388"/>
      <c r="DF65" s="1388"/>
      <c r="DG65" s="1388"/>
      <c r="DH65" s="1388"/>
      <c r="DI65" s="1388"/>
      <c r="DJ65" s="1388"/>
      <c r="DK65" s="1388"/>
      <c r="DL65" s="1388"/>
      <c r="DM65" s="1388"/>
      <c r="DN65" s="1388"/>
      <c r="DO65" s="1388"/>
      <c r="DP65" s="1388"/>
      <c r="DQ65" s="1388"/>
      <c r="DR65" s="1388"/>
      <c r="DS65" s="1388"/>
      <c r="DT65" s="1388"/>
      <c r="DU65" s="1388"/>
      <c r="DV65" s="1388"/>
      <c r="DW65" s="1388"/>
      <c r="DX65" s="1388"/>
      <c r="DY65" s="1388"/>
      <c r="DZ65" s="1388"/>
      <c r="EA65" s="1388"/>
      <c r="EB65" s="1388"/>
      <c r="EC65" s="1388"/>
      <c r="ED65" s="1388"/>
      <c r="EE65" s="1388"/>
      <c r="EF65" s="1388"/>
      <c r="EG65" s="1388"/>
      <c r="EH65" s="1388"/>
      <c r="EI65" s="1388"/>
      <c r="EJ65" s="1388"/>
      <c r="EK65" s="1388"/>
      <c r="EL65" s="1388"/>
      <c r="EM65" s="1388"/>
      <c r="EN65" s="1388"/>
      <c r="EO65" s="1388"/>
      <c r="EP65" s="1388"/>
      <c r="EQ65" s="1388"/>
      <c r="ER65" s="1388"/>
      <c r="ES65" s="1388"/>
      <c r="ET65" s="1388"/>
      <c r="EU65" s="1388"/>
    </row>
    <row r="66" spans="1:151" s="1269" customFormat="1" ht="15">
      <c r="A66" s="1472">
        <v>1</v>
      </c>
      <c r="B66" s="1242"/>
      <c r="C66" s="1251"/>
      <c r="D66" s="1251"/>
      <c r="E66" s="1474" t="str">
        <f t="shared" si="3"/>
        <v>Evaluation</v>
      </c>
      <c r="F66" s="1242"/>
      <c r="G66" s="1242"/>
      <c r="H66" s="1251"/>
      <c r="I66" s="1251"/>
      <c r="J66" s="1462" t="str">
        <f t="shared" si="11"/>
        <v/>
      </c>
      <c r="K66" s="1170"/>
      <c r="L66" s="1265"/>
      <c r="M66" s="1293"/>
      <c r="N66" s="1293"/>
      <c r="O66" s="1293"/>
      <c r="P66" s="1294"/>
      <c r="Q66" s="1294"/>
      <c r="R66" s="1294"/>
      <c r="S66" s="1295"/>
      <c r="T66" s="1294"/>
      <c r="U66" s="1294"/>
      <c r="V66" s="1296"/>
      <c r="W66" s="1296"/>
      <c r="X66" s="1296"/>
      <c r="Y66" s="1296"/>
      <c r="Z66" s="1297"/>
      <c r="AA66" s="1297"/>
      <c r="AB66" s="989"/>
      <c r="AC66" s="1251"/>
      <c r="AO66" s="1298"/>
      <c r="AQ66" s="20"/>
      <c r="BY66" s="1388"/>
      <c r="BZ66" s="1388"/>
      <c r="CA66" s="1388"/>
      <c r="CB66" s="1388"/>
      <c r="CC66" s="1388"/>
      <c r="CD66" s="1388"/>
      <c r="CE66" s="1388"/>
      <c r="CF66" s="1388"/>
      <c r="CG66" s="1388"/>
      <c r="CH66" s="1388"/>
      <c r="CI66" s="1388"/>
      <c r="CJ66" s="1388"/>
      <c r="CK66" s="1388"/>
      <c r="CL66" s="1388"/>
      <c r="CM66" s="1388"/>
      <c r="CN66" s="1388"/>
      <c r="CO66" s="1388"/>
      <c r="CP66" s="1388"/>
      <c r="CQ66" s="1388"/>
      <c r="CR66" s="1388"/>
      <c r="CS66" s="1388"/>
      <c r="CT66" s="1388"/>
      <c r="CU66" s="1388"/>
      <c r="CV66" s="1388"/>
      <c r="CW66" s="1388"/>
      <c r="CX66" s="1388"/>
      <c r="CY66" s="1388"/>
      <c r="CZ66" s="1388"/>
      <c r="DA66" s="1388"/>
      <c r="DB66" s="1388"/>
      <c r="DC66" s="1388"/>
      <c r="DD66" s="1388"/>
      <c r="DE66" s="1388"/>
      <c r="DF66" s="1388"/>
      <c r="DG66" s="1388"/>
      <c r="DH66" s="1388"/>
      <c r="DI66" s="1388"/>
      <c r="DJ66" s="1388"/>
      <c r="DK66" s="1388"/>
      <c r="DL66" s="1388"/>
      <c r="DM66" s="1388"/>
      <c r="DN66" s="1388"/>
      <c r="DO66" s="1388"/>
      <c r="DP66" s="1388"/>
      <c r="DQ66" s="1388"/>
      <c r="DR66" s="1388"/>
      <c r="DS66" s="1388"/>
      <c r="DT66" s="1388"/>
      <c r="DU66" s="1388"/>
      <c r="DV66" s="1388"/>
      <c r="DW66" s="1388"/>
      <c r="DX66" s="1388"/>
      <c r="DY66" s="1388"/>
      <c r="DZ66" s="1388"/>
      <c r="EA66" s="1388"/>
      <c r="EB66" s="1388"/>
      <c r="EC66" s="1388"/>
      <c r="ED66" s="1388"/>
      <c r="EE66" s="1388"/>
      <c r="EF66" s="1388"/>
      <c r="EG66" s="1388"/>
      <c r="EH66" s="1388"/>
      <c r="EI66" s="1388"/>
      <c r="EJ66" s="1388"/>
      <c r="EK66" s="1388"/>
      <c r="EL66" s="1388"/>
      <c r="EM66" s="1388"/>
      <c r="EN66" s="1388"/>
      <c r="EO66" s="1388"/>
      <c r="EP66" s="1388"/>
      <c r="EQ66" s="1388"/>
      <c r="ER66" s="1388"/>
      <c r="ES66" s="1388"/>
      <c r="ET66" s="1388"/>
      <c r="EU66" s="1388"/>
    </row>
    <row r="67" spans="1:151" s="1269" customFormat="1" ht="15">
      <c r="A67" s="1472">
        <v>1</v>
      </c>
      <c r="B67" s="1242"/>
      <c r="C67" s="1251"/>
      <c r="D67" s="1251"/>
      <c r="E67" s="1474" t="str">
        <f t="shared" si="3"/>
        <v>Evaluation</v>
      </c>
      <c r="F67" s="1242"/>
      <c r="G67" s="1242"/>
      <c r="H67" s="1251"/>
      <c r="I67" s="1251"/>
      <c r="J67" s="1462" t="str">
        <f t="shared" si="11"/>
        <v/>
      </c>
      <c r="K67" s="1170"/>
      <c r="L67" s="1265"/>
      <c r="M67" s="1293"/>
      <c r="N67" s="1293"/>
      <c r="O67" s="1293"/>
      <c r="P67" s="1294"/>
      <c r="Q67" s="1294"/>
      <c r="R67" s="1294"/>
      <c r="S67" s="1295"/>
      <c r="T67" s="1294"/>
      <c r="U67" s="1294"/>
      <c r="V67" s="1296"/>
      <c r="W67" s="1296"/>
      <c r="X67" s="1296"/>
      <c r="Y67" s="1296"/>
      <c r="Z67" s="1297"/>
      <c r="AA67" s="1297"/>
      <c r="AB67" s="989"/>
      <c r="AC67" s="1251"/>
      <c r="AO67" s="1298"/>
      <c r="AQ67" s="20"/>
      <c r="BY67" s="1388"/>
      <c r="BZ67" s="1388"/>
      <c r="CA67" s="1388"/>
      <c r="CB67" s="1388"/>
      <c r="CC67" s="1388"/>
      <c r="CD67" s="1388"/>
      <c r="CE67" s="1388"/>
      <c r="CF67" s="1388"/>
      <c r="CG67" s="1388"/>
      <c r="CH67" s="1388"/>
      <c r="CI67" s="1388"/>
      <c r="CJ67" s="1388"/>
      <c r="CK67" s="1388"/>
      <c r="CL67" s="1388"/>
      <c r="CM67" s="1388"/>
      <c r="CN67" s="1388"/>
      <c r="CO67" s="1388"/>
      <c r="CP67" s="1388"/>
      <c r="CQ67" s="1388"/>
      <c r="CR67" s="1388"/>
      <c r="CS67" s="1388"/>
      <c r="CT67" s="1388"/>
      <c r="CU67" s="1388"/>
      <c r="CV67" s="1388"/>
      <c r="CW67" s="1388"/>
      <c r="CX67" s="1388"/>
      <c r="CY67" s="1388"/>
      <c r="CZ67" s="1388"/>
      <c r="DA67" s="1388"/>
      <c r="DB67" s="1388"/>
      <c r="DC67" s="1388"/>
      <c r="DD67" s="1388"/>
      <c r="DE67" s="1388"/>
      <c r="DF67" s="1388"/>
      <c r="DG67" s="1388"/>
      <c r="DH67" s="1388"/>
      <c r="DI67" s="1388"/>
      <c r="DJ67" s="1388"/>
      <c r="DK67" s="1388"/>
      <c r="DL67" s="1388"/>
      <c r="DM67" s="1388"/>
      <c r="DN67" s="1388"/>
      <c r="DO67" s="1388"/>
      <c r="DP67" s="1388"/>
      <c r="DQ67" s="1388"/>
      <c r="DR67" s="1388"/>
      <c r="DS67" s="1388"/>
      <c r="DT67" s="1388"/>
      <c r="DU67" s="1388"/>
      <c r="DV67" s="1388"/>
      <c r="DW67" s="1388"/>
      <c r="DX67" s="1388"/>
      <c r="DY67" s="1388"/>
      <c r="DZ67" s="1388"/>
      <c r="EA67" s="1388"/>
      <c r="EB67" s="1388"/>
      <c r="EC67" s="1388"/>
      <c r="ED67" s="1388"/>
      <c r="EE67" s="1388"/>
      <c r="EF67" s="1388"/>
      <c r="EG67" s="1388"/>
      <c r="EH67" s="1388"/>
      <c r="EI67" s="1388"/>
      <c r="EJ67" s="1388"/>
      <c r="EK67" s="1388"/>
      <c r="EL67" s="1388"/>
      <c r="EM67" s="1388"/>
      <c r="EN67" s="1388"/>
      <c r="EO67" s="1388"/>
      <c r="EP67" s="1388"/>
      <c r="EQ67" s="1388"/>
      <c r="ER67" s="1388"/>
      <c r="ES67" s="1388"/>
      <c r="ET67" s="1388"/>
      <c r="EU67" s="1388"/>
    </row>
    <row r="68" spans="1:151" s="1269" customFormat="1" ht="15">
      <c r="A68" s="1472">
        <v>1</v>
      </c>
      <c r="B68" s="1242"/>
      <c r="C68" s="1251"/>
      <c r="D68" s="1251"/>
      <c r="E68" s="1474" t="str">
        <f t="shared" si="3"/>
        <v>Evaluation</v>
      </c>
      <c r="F68" s="1242"/>
      <c r="G68" s="1242"/>
      <c r="H68" s="1251"/>
      <c r="I68" s="1251"/>
      <c r="J68" s="1462" t="str">
        <f t="shared" si="11"/>
        <v/>
      </c>
      <c r="K68" s="1170"/>
      <c r="L68" s="1265"/>
      <c r="M68" s="1293"/>
      <c r="N68" s="1293"/>
      <c r="O68" s="1293"/>
      <c r="P68" s="1294"/>
      <c r="Q68" s="1294"/>
      <c r="R68" s="1294"/>
      <c r="S68" s="1295"/>
      <c r="T68" s="1294"/>
      <c r="U68" s="1294"/>
      <c r="V68" s="1296"/>
      <c r="W68" s="1296"/>
      <c r="X68" s="1296"/>
      <c r="Y68" s="1296"/>
      <c r="Z68" s="1297"/>
      <c r="AA68" s="1297"/>
      <c r="AB68" s="989"/>
      <c r="AC68" s="1251"/>
      <c r="AO68" s="1298"/>
      <c r="AQ68" s="20"/>
      <c r="BY68" s="1388"/>
      <c r="BZ68" s="1388"/>
      <c r="CA68" s="1388"/>
      <c r="CB68" s="1388"/>
      <c r="CC68" s="1388"/>
      <c r="CD68" s="1388"/>
      <c r="CE68" s="1388"/>
      <c r="CF68" s="1388"/>
      <c r="CG68" s="1388"/>
      <c r="CH68" s="1388"/>
      <c r="CI68" s="1388"/>
      <c r="CJ68" s="1388"/>
      <c r="CK68" s="1388"/>
      <c r="CL68" s="1388"/>
      <c r="CM68" s="1388"/>
      <c r="CN68" s="1388"/>
      <c r="CO68" s="1388"/>
      <c r="CP68" s="1388"/>
      <c r="CQ68" s="1388"/>
      <c r="CR68" s="1388"/>
      <c r="CS68" s="1388"/>
      <c r="CT68" s="1388"/>
      <c r="CU68" s="1388"/>
      <c r="CV68" s="1388"/>
      <c r="CW68" s="1388"/>
      <c r="CX68" s="1388"/>
      <c r="CY68" s="1388"/>
      <c r="CZ68" s="1388"/>
      <c r="DA68" s="1388"/>
      <c r="DB68" s="1388"/>
      <c r="DC68" s="1388"/>
      <c r="DD68" s="1388"/>
      <c r="DE68" s="1388"/>
      <c r="DF68" s="1388"/>
      <c r="DG68" s="1388"/>
      <c r="DH68" s="1388"/>
      <c r="DI68" s="1388"/>
      <c r="DJ68" s="1388"/>
      <c r="DK68" s="1388"/>
      <c r="DL68" s="1388"/>
      <c r="DM68" s="1388"/>
      <c r="DN68" s="1388"/>
      <c r="DO68" s="1388"/>
      <c r="DP68" s="1388"/>
      <c r="DQ68" s="1388"/>
      <c r="DR68" s="1388"/>
      <c r="DS68" s="1388"/>
      <c r="DT68" s="1388"/>
      <c r="DU68" s="1388"/>
      <c r="DV68" s="1388"/>
      <c r="DW68" s="1388"/>
      <c r="DX68" s="1388"/>
      <c r="DY68" s="1388"/>
      <c r="DZ68" s="1388"/>
      <c r="EA68" s="1388"/>
      <c r="EB68" s="1388"/>
      <c r="EC68" s="1388"/>
      <c r="ED68" s="1388"/>
      <c r="EE68" s="1388"/>
      <c r="EF68" s="1388"/>
      <c r="EG68" s="1388"/>
      <c r="EH68" s="1388"/>
      <c r="EI68" s="1388"/>
      <c r="EJ68" s="1388"/>
      <c r="EK68" s="1388"/>
      <c r="EL68" s="1388"/>
      <c r="EM68" s="1388"/>
      <c r="EN68" s="1388"/>
      <c r="EO68" s="1388"/>
      <c r="EP68" s="1388"/>
      <c r="EQ68" s="1388"/>
      <c r="ER68" s="1388"/>
      <c r="ES68" s="1388"/>
      <c r="ET68" s="1388"/>
      <c r="EU68" s="1388"/>
    </row>
    <row r="69" spans="1:151" s="1269" customFormat="1" ht="15">
      <c r="A69" s="1472">
        <v>1</v>
      </c>
      <c r="B69" s="1242"/>
      <c r="C69" s="1251"/>
      <c r="D69" s="1251"/>
      <c r="E69" s="1474" t="str">
        <f t="shared" si="3"/>
        <v>Evaluation</v>
      </c>
      <c r="F69" s="1242"/>
      <c r="G69" s="1242"/>
      <c r="H69" s="1251"/>
      <c r="I69" s="1251"/>
      <c r="J69" s="1462" t="str">
        <f t="shared" si="11"/>
        <v/>
      </c>
      <c r="K69" s="1170"/>
      <c r="L69" s="1265"/>
      <c r="M69" s="1293"/>
      <c r="N69" s="1293"/>
      <c r="O69" s="1293"/>
      <c r="P69" s="1294"/>
      <c r="Q69" s="1294"/>
      <c r="R69" s="1294"/>
      <c r="S69" s="1295"/>
      <c r="T69" s="1294"/>
      <c r="U69" s="1294"/>
      <c r="V69" s="1296"/>
      <c r="W69" s="1296"/>
      <c r="X69" s="1296"/>
      <c r="Y69" s="1296"/>
      <c r="Z69" s="1297"/>
      <c r="AA69" s="1297"/>
      <c r="AB69" s="989"/>
      <c r="AC69" s="1251"/>
      <c r="AO69" s="1298"/>
      <c r="AQ69" s="20"/>
      <c r="BY69" s="1388"/>
      <c r="BZ69" s="1388"/>
      <c r="CA69" s="1388"/>
      <c r="CB69" s="1388"/>
      <c r="CC69" s="1388"/>
      <c r="CD69" s="1388"/>
      <c r="CE69" s="1388"/>
      <c r="CF69" s="1388"/>
      <c r="CG69" s="1388"/>
      <c r="CH69" s="1388"/>
      <c r="CI69" s="1388"/>
      <c r="CJ69" s="1388"/>
      <c r="CK69" s="1388"/>
      <c r="CL69" s="1388"/>
      <c r="CM69" s="1388"/>
      <c r="CN69" s="1388"/>
      <c r="CO69" s="1388"/>
      <c r="CP69" s="1388"/>
      <c r="CQ69" s="1388"/>
      <c r="CR69" s="1388"/>
      <c r="CS69" s="1388"/>
      <c r="CT69" s="1388"/>
      <c r="CU69" s="1388"/>
      <c r="CV69" s="1388"/>
      <c r="CW69" s="1388"/>
      <c r="CX69" s="1388"/>
      <c r="CY69" s="1388"/>
      <c r="CZ69" s="1388"/>
      <c r="DA69" s="1388"/>
      <c r="DB69" s="1388"/>
      <c r="DC69" s="1388"/>
      <c r="DD69" s="1388"/>
      <c r="DE69" s="1388"/>
      <c r="DF69" s="1388"/>
      <c r="DG69" s="1388"/>
      <c r="DH69" s="1388"/>
      <c r="DI69" s="1388"/>
      <c r="DJ69" s="1388"/>
      <c r="DK69" s="1388"/>
      <c r="DL69" s="1388"/>
      <c r="DM69" s="1388"/>
      <c r="DN69" s="1388"/>
      <c r="DO69" s="1388"/>
      <c r="DP69" s="1388"/>
      <c r="DQ69" s="1388"/>
      <c r="DR69" s="1388"/>
      <c r="DS69" s="1388"/>
      <c r="DT69" s="1388"/>
      <c r="DU69" s="1388"/>
      <c r="DV69" s="1388"/>
      <c r="DW69" s="1388"/>
      <c r="DX69" s="1388"/>
      <c r="DY69" s="1388"/>
      <c r="DZ69" s="1388"/>
      <c r="EA69" s="1388"/>
      <c r="EB69" s="1388"/>
      <c r="EC69" s="1388"/>
      <c r="ED69" s="1388"/>
      <c r="EE69" s="1388"/>
      <c r="EF69" s="1388"/>
      <c r="EG69" s="1388"/>
      <c r="EH69" s="1388"/>
      <c r="EI69" s="1388"/>
      <c r="EJ69" s="1388"/>
      <c r="EK69" s="1388"/>
      <c r="EL69" s="1388"/>
      <c r="EM69" s="1388"/>
      <c r="EN69" s="1388"/>
      <c r="EO69" s="1388"/>
      <c r="EP69" s="1388"/>
      <c r="EQ69" s="1388"/>
      <c r="ER69" s="1388"/>
      <c r="ES69" s="1388"/>
      <c r="ET69" s="1388"/>
      <c r="EU69" s="1388"/>
    </row>
    <row r="70" spans="1:151" s="1269" customFormat="1" ht="15">
      <c r="A70" s="1472">
        <v>1</v>
      </c>
      <c r="B70" s="1242"/>
      <c r="C70" s="1251"/>
      <c r="D70" s="1251"/>
      <c r="E70" s="1474" t="str">
        <f t="shared" si="3"/>
        <v>Evaluation</v>
      </c>
      <c r="F70" s="1242"/>
      <c r="G70" s="1242"/>
      <c r="H70" s="1251"/>
      <c r="I70" s="1251"/>
      <c r="J70" s="1462" t="str">
        <f t="shared" si="11"/>
        <v/>
      </c>
      <c r="K70" s="1170"/>
      <c r="L70" s="1265"/>
      <c r="M70" s="1293"/>
      <c r="N70" s="1293"/>
      <c r="O70" s="1293"/>
      <c r="P70" s="1294"/>
      <c r="Q70" s="1294"/>
      <c r="R70" s="1294"/>
      <c r="S70" s="1295"/>
      <c r="T70" s="1294"/>
      <c r="U70" s="1294"/>
      <c r="V70" s="1296"/>
      <c r="W70" s="1296"/>
      <c r="X70" s="1296"/>
      <c r="Y70" s="1296"/>
      <c r="Z70" s="1297"/>
      <c r="AA70" s="1297"/>
      <c r="AB70" s="989"/>
      <c r="AC70" s="1251"/>
      <c r="AO70" s="1298"/>
      <c r="AQ70" s="20"/>
      <c r="BY70" s="1388"/>
      <c r="BZ70" s="1388"/>
      <c r="CA70" s="1388"/>
      <c r="CB70" s="1388"/>
      <c r="CC70" s="1388"/>
      <c r="CD70" s="1388"/>
      <c r="CE70" s="1388"/>
      <c r="CF70" s="1388"/>
      <c r="CG70" s="1388"/>
      <c r="CH70" s="1388"/>
      <c r="CI70" s="1388"/>
      <c r="CJ70" s="1388"/>
      <c r="CK70" s="1388"/>
      <c r="CL70" s="1388"/>
      <c r="CM70" s="1388"/>
      <c r="CN70" s="1388"/>
      <c r="CO70" s="1388"/>
      <c r="CP70" s="1388"/>
      <c r="CQ70" s="1388"/>
      <c r="CR70" s="1388"/>
      <c r="CS70" s="1388"/>
      <c r="CT70" s="1388"/>
      <c r="CU70" s="1388"/>
      <c r="CV70" s="1388"/>
      <c r="CW70" s="1388"/>
      <c r="CX70" s="1388"/>
      <c r="CY70" s="1388"/>
      <c r="CZ70" s="1388"/>
      <c r="DA70" s="1388"/>
      <c r="DB70" s="1388"/>
      <c r="DC70" s="1388"/>
      <c r="DD70" s="1388"/>
      <c r="DE70" s="1388"/>
      <c r="DF70" s="1388"/>
      <c r="DG70" s="1388"/>
      <c r="DH70" s="1388"/>
      <c r="DI70" s="1388"/>
      <c r="DJ70" s="1388"/>
      <c r="DK70" s="1388"/>
      <c r="DL70" s="1388"/>
      <c r="DM70" s="1388"/>
      <c r="DN70" s="1388"/>
      <c r="DO70" s="1388"/>
      <c r="DP70" s="1388"/>
      <c r="DQ70" s="1388"/>
      <c r="DR70" s="1388"/>
      <c r="DS70" s="1388"/>
      <c r="DT70" s="1388"/>
      <c r="DU70" s="1388"/>
      <c r="DV70" s="1388"/>
      <c r="DW70" s="1388"/>
      <c r="DX70" s="1388"/>
      <c r="DY70" s="1388"/>
      <c r="DZ70" s="1388"/>
      <c r="EA70" s="1388"/>
      <c r="EB70" s="1388"/>
      <c r="EC70" s="1388"/>
      <c r="ED70" s="1388"/>
      <c r="EE70" s="1388"/>
      <c r="EF70" s="1388"/>
      <c r="EG70" s="1388"/>
      <c r="EH70" s="1388"/>
      <c r="EI70" s="1388"/>
      <c r="EJ70" s="1388"/>
      <c r="EK70" s="1388"/>
      <c r="EL70" s="1388"/>
      <c r="EM70" s="1388"/>
      <c r="EN70" s="1388"/>
      <c r="EO70" s="1388"/>
      <c r="EP70" s="1388"/>
      <c r="EQ70" s="1388"/>
      <c r="ER70" s="1388"/>
      <c r="ES70" s="1388"/>
      <c r="ET70" s="1388"/>
      <c r="EU70" s="1388"/>
    </row>
    <row r="71" spans="1:151" s="1250" customFormat="1" ht="24" thickBot="1">
      <c r="A71" s="1472">
        <v>1</v>
      </c>
      <c r="B71" s="1242"/>
      <c r="C71" s="1251"/>
      <c r="D71" s="1251"/>
      <c r="E71" s="1474" t="str">
        <f t="shared" si="3"/>
        <v>Evaluation</v>
      </c>
      <c r="F71" s="1242"/>
      <c r="G71" s="1242"/>
      <c r="H71" s="1299"/>
      <c r="I71" s="126"/>
      <c r="J71" s="1462" t="str">
        <f t="shared" si="11"/>
        <v/>
      </c>
      <c r="K71" s="1170"/>
      <c r="L71" s="777" t="s">
        <v>552</v>
      </c>
      <c r="M71" s="777"/>
      <c r="N71" s="777"/>
      <c r="O71" s="777"/>
      <c r="P71" s="777"/>
      <c r="Q71" s="777"/>
      <c r="R71" s="777"/>
      <c r="S71" s="777"/>
      <c r="T71" s="777"/>
      <c r="U71" s="777"/>
      <c r="V71" s="777"/>
      <c r="W71" s="777"/>
      <c r="X71" s="777"/>
      <c r="Y71" s="777"/>
      <c r="Z71" s="777"/>
      <c r="AA71" s="777"/>
      <c r="AB71" s="777"/>
      <c r="AC71" s="777"/>
      <c r="AD71" s="665"/>
      <c r="AE71" s="665"/>
      <c r="AF71" s="665"/>
      <c r="AG71" s="665"/>
      <c r="AH71" s="665"/>
      <c r="AI71" s="665"/>
      <c r="AJ71" s="1246"/>
      <c r="AK71" s="1246"/>
      <c r="AL71" s="1247"/>
      <c r="AM71" s="1247"/>
      <c r="AN71" s="1247"/>
      <c r="AO71" s="1248"/>
      <c r="AP71" s="1247"/>
      <c r="AQ71" s="1249"/>
      <c r="AR71" s="1247"/>
      <c r="AS71" s="1247"/>
      <c r="AT71" s="1247"/>
      <c r="AU71" s="1247"/>
      <c r="AV71" s="1247"/>
      <c r="AW71" s="1247"/>
      <c r="AX71" s="1247"/>
      <c r="AY71" s="1247"/>
      <c r="BY71" s="1439"/>
      <c r="BZ71" s="1439"/>
      <c r="CA71" s="1439"/>
      <c r="CB71" s="1439"/>
      <c r="CC71" s="1439"/>
      <c r="CD71" s="1439"/>
      <c r="CE71" s="1439"/>
      <c r="CF71" s="1439"/>
      <c r="CG71" s="1439"/>
      <c r="CH71" s="1439"/>
      <c r="CI71" s="1439"/>
      <c r="CJ71" s="1439"/>
      <c r="CK71" s="1439"/>
      <c r="CL71" s="1439"/>
      <c r="CM71" s="1439"/>
      <c r="CN71" s="1439"/>
      <c r="CO71" s="1439"/>
      <c r="CP71" s="1439"/>
      <c r="CQ71" s="1439"/>
      <c r="CR71" s="1439"/>
      <c r="CS71" s="1439"/>
      <c r="CT71" s="1439"/>
      <c r="CU71" s="1439"/>
      <c r="CV71" s="1439"/>
      <c r="CW71" s="1439"/>
      <c r="CX71" s="1439"/>
      <c r="CY71" s="1439"/>
      <c r="CZ71" s="1439"/>
      <c r="DA71" s="1439"/>
      <c r="DB71" s="1439"/>
      <c r="DC71" s="1439"/>
      <c r="DD71" s="1439"/>
      <c r="DE71" s="1439"/>
      <c r="DF71" s="1439"/>
      <c r="DG71" s="1439"/>
      <c r="DH71" s="1439"/>
      <c r="DI71" s="1439"/>
      <c r="DJ71" s="1439"/>
      <c r="DK71" s="1439"/>
      <c r="DL71" s="1439"/>
      <c r="DM71" s="1439"/>
      <c r="DN71" s="1439"/>
      <c r="DO71" s="1439"/>
      <c r="DP71" s="1439"/>
      <c r="DQ71" s="1439"/>
      <c r="DR71" s="1439"/>
      <c r="DS71" s="1439"/>
      <c r="DT71" s="1439"/>
      <c r="DU71" s="1439"/>
      <c r="DV71" s="1439"/>
      <c r="DW71" s="1439"/>
      <c r="DX71" s="1439"/>
      <c r="DY71" s="1439"/>
      <c r="DZ71" s="1439"/>
      <c r="EA71" s="1439"/>
      <c r="EB71" s="1439"/>
      <c r="EC71" s="1439"/>
      <c r="ED71" s="1439"/>
      <c r="EE71" s="1439"/>
      <c r="EF71" s="1439"/>
      <c r="EG71" s="1439"/>
      <c r="EH71" s="1439"/>
      <c r="EI71" s="1439"/>
      <c r="EJ71" s="1439"/>
      <c r="EK71" s="1439"/>
      <c r="EL71" s="1439"/>
      <c r="EM71" s="1439"/>
      <c r="EN71" s="1439"/>
      <c r="EO71" s="1439"/>
      <c r="EP71" s="1439"/>
      <c r="EQ71" s="1439"/>
      <c r="ER71" s="1439"/>
      <c r="ES71" s="1439"/>
      <c r="ET71" s="1439"/>
      <c r="EU71" s="1439"/>
    </row>
    <row r="72" spans="1:151" s="1250" customFormat="1" ht="23">
      <c r="A72" s="1472">
        <v>1</v>
      </c>
      <c r="B72" s="1242"/>
      <c r="C72" s="1251"/>
      <c r="D72" s="1251"/>
      <c r="E72" s="1474" t="str">
        <f t="shared" si="3"/>
        <v>Evaluation</v>
      </c>
      <c r="F72" s="1242"/>
      <c r="G72" s="1242"/>
      <c r="H72" s="1299"/>
      <c r="I72" s="126"/>
      <c r="J72" s="1462" t="str">
        <f t="shared" si="11"/>
        <v/>
      </c>
      <c r="K72" s="1170"/>
      <c r="L72" s="779"/>
      <c r="M72" s="779"/>
      <c r="N72" s="779"/>
      <c r="O72" s="779"/>
      <c r="P72" s="779"/>
      <c r="Q72" s="779"/>
      <c r="R72" s="779"/>
      <c r="S72" s="779"/>
      <c r="T72" s="779"/>
      <c r="U72" s="779"/>
      <c r="V72" s="779"/>
      <c r="W72" s="779"/>
      <c r="X72" s="779"/>
      <c r="Y72" s="779"/>
      <c r="Z72" s="779"/>
      <c r="AA72" s="1300"/>
      <c r="AC72" s="665"/>
      <c r="AD72" s="665"/>
      <c r="AE72" s="665"/>
      <c r="AF72" s="665"/>
      <c r="AG72" s="665"/>
      <c r="AH72" s="665"/>
      <c r="AI72" s="665"/>
      <c r="AJ72" s="1246"/>
      <c r="AK72" s="1246"/>
      <c r="AL72" s="1247"/>
      <c r="AM72" s="1247"/>
      <c r="AN72" s="1247"/>
      <c r="AO72" s="1248"/>
      <c r="AP72" s="1247"/>
      <c r="AQ72" s="1249"/>
      <c r="AR72" s="1247"/>
      <c r="AS72" s="1247"/>
      <c r="AT72" s="1247"/>
      <c r="AU72" s="1247"/>
      <c r="AV72" s="1247"/>
      <c r="AW72" s="1247"/>
      <c r="AX72" s="1247"/>
      <c r="AY72" s="1247"/>
      <c r="BY72" s="1439"/>
      <c r="BZ72" s="1439"/>
      <c r="CA72" s="1439"/>
      <c r="CB72" s="1439"/>
      <c r="CC72" s="1439"/>
      <c r="CD72" s="1439"/>
      <c r="CE72" s="1439"/>
      <c r="CF72" s="1439"/>
      <c r="CG72" s="1439"/>
      <c r="CH72" s="1439"/>
      <c r="CI72" s="1439"/>
      <c r="CJ72" s="1439"/>
      <c r="CK72" s="1439"/>
      <c r="CL72" s="1439"/>
      <c r="CM72" s="1439"/>
      <c r="CN72" s="1439"/>
      <c r="CO72" s="1439"/>
      <c r="CP72" s="1439"/>
      <c r="CQ72" s="1439"/>
      <c r="CR72" s="1439"/>
      <c r="CS72" s="1439"/>
      <c r="CT72" s="1439"/>
      <c r="CU72" s="1439"/>
      <c r="CV72" s="1439"/>
      <c r="CW72" s="1439"/>
      <c r="CX72" s="1439"/>
      <c r="CY72" s="1439"/>
      <c r="CZ72" s="1439"/>
      <c r="DA72" s="1439"/>
      <c r="DB72" s="1439"/>
      <c r="DC72" s="1439"/>
      <c r="DD72" s="1439"/>
      <c r="DE72" s="1439"/>
      <c r="DF72" s="1439"/>
      <c r="DG72" s="1439"/>
      <c r="DH72" s="1439"/>
      <c r="DI72" s="1439"/>
      <c r="DJ72" s="1439"/>
      <c r="DK72" s="1439"/>
      <c r="DL72" s="1439"/>
      <c r="DM72" s="1439"/>
      <c r="DN72" s="1439"/>
      <c r="DO72" s="1439"/>
      <c r="DP72" s="1439"/>
      <c r="DQ72" s="1439"/>
      <c r="DR72" s="1439"/>
      <c r="DS72" s="1439"/>
      <c r="DT72" s="1439"/>
      <c r="DU72" s="1439"/>
      <c r="DV72" s="1439"/>
      <c r="DW72" s="1439"/>
      <c r="DX72" s="1439"/>
      <c r="DY72" s="1439"/>
      <c r="DZ72" s="1439"/>
      <c r="EA72" s="1439"/>
      <c r="EB72" s="1439"/>
      <c r="EC72" s="1439"/>
      <c r="ED72" s="1439"/>
      <c r="EE72" s="1439"/>
      <c r="EF72" s="1439"/>
      <c r="EG72" s="1439"/>
      <c r="EH72" s="1439"/>
      <c r="EI72" s="1439"/>
      <c r="EJ72" s="1439"/>
      <c r="EK72" s="1439"/>
      <c r="EL72" s="1439"/>
      <c r="EM72" s="1439"/>
      <c r="EN72" s="1439"/>
      <c r="EO72" s="1439"/>
      <c r="EP72" s="1439"/>
      <c r="EQ72" s="1439"/>
      <c r="ER72" s="1439"/>
      <c r="ES72" s="1439"/>
      <c r="ET72" s="1439"/>
      <c r="EU72" s="1439"/>
    </row>
    <row r="73" spans="1:151" s="1308" customFormat="1" ht="64" customHeight="1">
      <c r="A73" s="1472">
        <v>1</v>
      </c>
      <c r="B73" s="1242">
        <f>IF(P73="",-1,0)</f>
        <v>0</v>
      </c>
      <c r="C73" s="1251"/>
      <c r="D73" s="1251"/>
      <c r="E73" s="1474" t="str">
        <f t="shared" si="3"/>
        <v>Evaluation</v>
      </c>
      <c r="F73" s="1283"/>
      <c r="H73" s="1301"/>
      <c r="I73" s="126"/>
      <c r="J73" s="1462" t="str">
        <f t="shared" si="11"/>
        <v/>
      </c>
      <c r="K73" s="1169"/>
      <c r="L73" s="1302" t="s">
        <v>550</v>
      </c>
      <c r="M73" s="1303"/>
      <c r="N73" s="1303"/>
      <c r="O73" s="1303"/>
      <c r="P73" s="2214" t="str">
        <f>BR6</f>
        <v>Le contrôle de saisie montre que la longueur de conduites non isolées que vous avez saisie est peut-être incorrecte. Veuillez vérifier vos données et les corriger._x000D_Si celles-ci sont correctes, veuillez les confirmer dans le champ «Confirmation exactitude de la saisie», en choisissant la zone de liste déroulante «Saisie OK» (Feuille E3: Production de chaleur).</v>
      </c>
      <c r="Q73" s="2214"/>
      <c r="R73" s="2214"/>
      <c r="S73" s="2214"/>
      <c r="T73" s="2214"/>
      <c r="U73" s="2214"/>
      <c r="V73" s="2214"/>
      <c r="W73" s="2214"/>
      <c r="X73" s="2214"/>
      <c r="Y73" s="2214"/>
      <c r="Z73" s="2214"/>
      <c r="AA73" s="2214"/>
      <c r="AB73" s="2214"/>
      <c r="AC73" s="2214"/>
      <c r="AD73" s="17"/>
      <c r="AE73" s="17"/>
      <c r="AF73" s="17"/>
      <c r="AG73" s="17"/>
      <c r="AH73" s="17"/>
      <c r="AI73" s="17"/>
      <c r="AJ73" s="1304"/>
      <c r="AK73" s="1304"/>
      <c r="AL73" s="1305"/>
      <c r="AM73" s="1305"/>
      <c r="AN73" s="1305"/>
      <c r="AO73" s="1306"/>
      <c r="AP73" s="1305"/>
      <c r="AQ73" s="1307"/>
      <c r="AR73" s="1305"/>
      <c r="AS73" s="1305"/>
      <c r="AT73" s="1305"/>
      <c r="AU73" s="1305"/>
      <c r="AV73" s="1305"/>
      <c r="AW73" s="1305"/>
      <c r="AX73" s="1305"/>
      <c r="AY73" s="1305"/>
      <c r="BY73" s="1442"/>
      <c r="BZ73" s="1442"/>
      <c r="CA73" s="1442"/>
      <c r="CB73" s="1442"/>
      <c r="CC73" s="1442"/>
      <c r="CD73" s="1442"/>
      <c r="CE73" s="1442"/>
      <c r="CF73" s="1442"/>
      <c r="CG73" s="1442"/>
      <c r="CH73" s="1442"/>
      <c r="CI73" s="1442"/>
      <c r="CJ73" s="1442"/>
      <c r="CK73" s="1442"/>
      <c r="CL73" s="1442"/>
      <c r="CM73" s="1442"/>
      <c r="CN73" s="1442"/>
      <c r="CO73" s="1442"/>
      <c r="CP73" s="1442"/>
      <c r="CQ73" s="1442"/>
      <c r="CR73" s="1442"/>
      <c r="CS73" s="1442"/>
      <c r="CT73" s="1442"/>
      <c r="CU73" s="1442"/>
      <c r="CV73" s="1442"/>
      <c r="CW73" s="1442"/>
      <c r="CX73" s="1442"/>
      <c r="CY73" s="1442"/>
      <c r="CZ73" s="1442"/>
      <c r="DA73" s="1442"/>
      <c r="DB73" s="1442"/>
      <c r="DC73" s="1442"/>
      <c r="DD73" s="1442"/>
      <c r="DE73" s="1442"/>
      <c r="DF73" s="1442"/>
      <c r="DG73" s="1442"/>
      <c r="DH73" s="1442"/>
      <c r="DI73" s="1442"/>
      <c r="DJ73" s="1442"/>
      <c r="DK73" s="1442"/>
      <c r="DL73" s="1442"/>
      <c r="DM73" s="1442"/>
      <c r="DN73" s="1442"/>
      <c r="DO73" s="1442"/>
      <c r="DP73" s="1442"/>
      <c r="DQ73" s="1442"/>
      <c r="DR73" s="1442"/>
      <c r="DS73" s="1442"/>
      <c r="DT73" s="1442"/>
      <c r="DU73" s="1442"/>
      <c r="DV73" s="1442"/>
      <c r="DW73" s="1442"/>
      <c r="DX73" s="1442"/>
      <c r="DY73" s="1442"/>
      <c r="DZ73" s="1442"/>
      <c r="EA73" s="1442"/>
      <c r="EB73" s="1442"/>
      <c r="EC73" s="1442"/>
      <c r="ED73" s="1442"/>
      <c r="EE73" s="1442"/>
      <c r="EF73" s="1442"/>
      <c r="EG73" s="1442"/>
      <c r="EH73" s="1442"/>
      <c r="EI73" s="1442"/>
      <c r="EJ73" s="1442"/>
      <c r="EK73" s="1442"/>
      <c r="EL73" s="1442"/>
      <c r="EM73" s="1442"/>
      <c r="EN73" s="1442"/>
      <c r="EO73" s="1442"/>
      <c r="EP73" s="1442"/>
      <c r="EQ73" s="1442"/>
      <c r="ER73" s="1442"/>
      <c r="ES73" s="1442"/>
      <c r="ET73" s="1442"/>
      <c r="EU73" s="1442"/>
    </row>
    <row r="74" spans="1:151" s="1308" customFormat="1" ht="64" customHeight="1">
      <c r="A74" s="1472">
        <v>1</v>
      </c>
      <c r="B74" s="1242">
        <f>IF(P74="",-1,0)</f>
        <v>0</v>
      </c>
      <c r="C74" s="1251"/>
      <c r="D74" s="1251"/>
      <c r="E74" s="1474" t="str">
        <f t="shared" ref="E74:E107" si="12">IF((SUM(A74:C74))&gt;0,"Evaluation","")</f>
        <v>Evaluation</v>
      </c>
      <c r="F74" s="1242"/>
      <c r="H74" s="1301"/>
      <c r="I74" s="126"/>
      <c r="J74" s="1462" t="str">
        <f t="shared" si="11"/>
        <v/>
      </c>
      <c r="K74" s="1170"/>
      <c r="L74" s="1302" t="s">
        <v>551</v>
      </c>
      <c r="M74" s="1303"/>
      <c r="N74" s="1303"/>
      <c r="O74" s="1303"/>
      <c r="P74" s="2215" t="str">
        <f>BS6</f>
        <v>Le contrôle de saisie montre que le nombre de sous-stations de distribution non isolées que vous avez saisi est peut-être incorrect. Veuillez vérifier vos données et les corriger._x000D_Si celles-ci sont correctes, veuillez les confirmer dans le champ «Confirmation exactitude de la saisie», en choisissant la zone de liste déroulante «Saisie OK» (Feuille E3: Production de chaleur).</v>
      </c>
      <c r="Q74" s="2214"/>
      <c r="R74" s="2214"/>
      <c r="S74" s="2214"/>
      <c r="T74" s="2214"/>
      <c r="U74" s="2214"/>
      <c r="V74" s="2214"/>
      <c r="W74" s="2214"/>
      <c r="X74" s="2214"/>
      <c r="Y74" s="2214"/>
      <c r="Z74" s="2214"/>
      <c r="AA74" s="2214"/>
      <c r="AB74" s="2214"/>
      <c r="AC74" s="2214"/>
      <c r="AD74" s="17"/>
      <c r="AE74" s="17"/>
      <c r="AF74" s="17"/>
      <c r="AG74" s="17"/>
      <c r="AH74" s="17"/>
      <c r="AI74" s="17"/>
      <c r="AJ74" s="1304"/>
      <c r="AK74" s="1304"/>
      <c r="AL74" s="1305"/>
      <c r="AM74" s="1305"/>
      <c r="AN74" s="1305"/>
      <c r="AO74" s="1306"/>
      <c r="AP74" s="1305"/>
      <c r="AQ74" s="1307"/>
      <c r="AR74" s="1305"/>
      <c r="AS74" s="1305"/>
      <c r="AT74" s="1305"/>
      <c r="AU74" s="1305"/>
      <c r="AV74" s="1305"/>
      <c r="AW74" s="1305"/>
      <c r="AX74" s="1305"/>
      <c r="AY74" s="1305"/>
      <c r="BY74" s="1442"/>
      <c r="BZ74" s="1442"/>
      <c r="CA74" s="1442"/>
      <c r="CB74" s="1442"/>
      <c r="CC74" s="1442"/>
      <c r="CD74" s="1442"/>
      <c r="CE74" s="1442"/>
      <c r="CF74" s="1442"/>
      <c r="CG74" s="1442"/>
      <c r="CH74" s="1442"/>
      <c r="CI74" s="1442"/>
      <c r="CJ74" s="1442"/>
      <c r="CK74" s="1442"/>
      <c r="CL74" s="1442"/>
      <c r="CM74" s="1442"/>
      <c r="CN74" s="1442"/>
      <c r="CO74" s="1442"/>
      <c r="CP74" s="1442"/>
      <c r="CQ74" s="1442"/>
      <c r="CR74" s="1442"/>
      <c r="CS74" s="1442"/>
      <c r="CT74" s="1442"/>
      <c r="CU74" s="1442"/>
      <c r="CV74" s="1442"/>
      <c r="CW74" s="1442"/>
      <c r="CX74" s="1442"/>
      <c r="CY74" s="1442"/>
      <c r="CZ74" s="1442"/>
      <c r="DA74" s="1442"/>
      <c r="DB74" s="1442"/>
      <c r="DC74" s="1442"/>
      <c r="DD74" s="1442"/>
      <c r="DE74" s="1442"/>
      <c r="DF74" s="1442"/>
      <c r="DG74" s="1442"/>
      <c r="DH74" s="1442"/>
      <c r="DI74" s="1442"/>
      <c r="DJ74" s="1442"/>
      <c r="DK74" s="1442"/>
      <c r="DL74" s="1442"/>
      <c r="DM74" s="1442"/>
      <c r="DN74" s="1442"/>
      <c r="DO74" s="1442"/>
      <c r="DP74" s="1442"/>
      <c r="DQ74" s="1442"/>
      <c r="DR74" s="1442"/>
      <c r="DS74" s="1442"/>
      <c r="DT74" s="1442"/>
      <c r="DU74" s="1442"/>
      <c r="DV74" s="1442"/>
      <c r="DW74" s="1442"/>
      <c r="DX74" s="1442"/>
      <c r="DY74" s="1442"/>
      <c r="DZ74" s="1442"/>
      <c r="EA74" s="1442"/>
      <c r="EB74" s="1442"/>
      <c r="EC74" s="1442"/>
      <c r="ED74" s="1442"/>
      <c r="EE74" s="1442"/>
      <c r="EF74" s="1442"/>
      <c r="EG74" s="1442"/>
      <c r="EH74" s="1442"/>
      <c r="EI74" s="1442"/>
      <c r="EJ74" s="1442"/>
      <c r="EK74" s="1442"/>
      <c r="EL74" s="1442"/>
      <c r="EM74" s="1442"/>
      <c r="EN74" s="1442"/>
      <c r="EO74" s="1442"/>
      <c r="EP74" s="1442"/>
      <c r="EQ74" s="1442"/>
      <c r="ER74" s="1442"/>
      <c r="ES74" s="1442"/>
      <c r="ET74" s="1442"/>
      <c r="EU74" s="1442"/>
    </row>
    <row r="75" spans="1:151" s="1250" customFormat="1" ht="23">
      <c r="A75" s="1472">
        <v>1</v>
      </c>
      <c r="B75" s="1242"/>
      <c r="C75" s="1251"/>
      <c r="D75" s="1251"/>
      <c r="E75" s="1474" t="str">
        <f t="shared" si="12"/>
        <v>Evaluation</v>
      </c>
      <c r="F75" s="1242"/>
      <c r="G75" s="1242"/>
      <c r="H75" s="1299"/>
      <c r="I75" s="126"/>
      <c r="J75" s="1462" t="str">
        <f t="shared" si="11"/>
        <v/>
      </c>
      <c r="K75" s="1170"/>
      <c r="L75" s="779"/>
      <c r="M75" s="779"/>
      <c r="N75" s="779"/>
      <c r="O75" s="779"/>
      <c r="P75" s="779"/>
      <c r="Q75" s="779"/>
      <c r="R75" s="779"/>
      <c r="S75" s="779"/>
      <c r="T75" s="779"/>
      <c r="U75" s="779"/>
      <c r="V75" s="779"/>
      <c r="W75" s="779"/>
      <c r="X75" s="779"/>
      <c r="Y75" s="779"/>
      <c r="Z75" s="779"/>
      <c r="AA75" s="1300"/>
      <c r="AC75" s="665"/>
      <c r="AD75" s="665"/>
      <c r="AE75" s="665"/>
      <c r="AF75" s="665"/>
      <c r="AG75" s="665"/>
      <c r="AH75" s="665"/>
      <c r="AI75" s="665"/>
      <c r="AJ75" s="1246"/>
      <c r="AK75" s="1246"/>
      <c r="AL75" s="1247"/>
      <c r="AM75" s="1247"/>
      <c r="AN75" s="1247"/>
      <c r="AO75" s="1248"/>
      <c r="AP75" s="1247"/>
      <c r="AQ75" s="1249"/>
      <c r="AR75" s="1247"/>
      <c r="AS75" s="1247"/>
      <c r="AT75" s="1247"/>
      <c r="AU75" s="1247"/>
      <c r="AV75" s="1247"/>
      <c r="AW75" s="1247"/>
      <c r="AX75" s="1247"/>
      <c r="AY75" s="1247"/>
      <c r="BY75" s="1439"/>
      <c r="BZ75" s="1439"/>
      <c r="CA75" s="1439"/>
      <c r="CB75" s="1439"/>
      <c r="CC75" s="1439"/>
      <c r="CD75" s="1439"/>
      <c r="CE75" s="1439"/>
      <c r="CF75" s="1439"/>
      <c r="CG75" s="1439"/>
      <c r="CH75" s="1439"/>
      <c r="CI75" s="1439"/>
      <c r="CJ75" s="1439"/>
      <c r="CK75" s="1439"/>
      <c r="CL75" s="1439"/>
      <c r="CM75" s="1439"/>
      <c r="CN75" s="1439"/>
      <c r="CO75" s="1439"/>
      <c r="CP75" s="1439"/>
      <c r="CQ75" s="1439"/>
      <c r="CR75" s="1439"/>
      <c r="CS75" s="1439"/>
      <c r="CT75" s="1439"/>
      <c r="CU75" s="1439"/>
      <c r="CV75" s="1439"/>
      <c r="CW75" s="1439"/>
      <c r="CX75" s="1439"/>
      <c r="CY75" s="1439"/>
      <c r="CZ75" s="1439"/>
      <c r="DA75" s="1439"/>
      <c r="DB75" s="1439"/>
      <c r="DC75" s="1439"/>
      <c r="DD75" s="1439"/>
      <c r="DE75" s="1439"/>
      <c r="DF75" s="1439"/>
      <c r="DG75" s="1439"/>
      <c r="DH75" s="1439"/>
      <c r="DI75" s="1439"/>
      <c r="DJ75" s="1439"/>
      <c r="DK75" s="1439"/>
      <c r="DL75" s="1439"/>
      <c r="DM75" s="1439"/>
      <c r="DN75" s="1439"/>
      <c r="DO75" s="1439"/>
      <c r="DP75" s="1439"/>
      <c r="DQ75" s="1439"/>
      <c r="DR75" s="1439"/>
      <c r="DS75" s="1439"/>
      <c r="DT75" s="1439"/>
      <c r="DU75" s="1439"/>
      <c r="DV75" s="1439"/>
      <c r="DW75" s="1439"/>
      <c r="DX75" s="1439"/>
      <c r="DY75" s="1439"/>
      <c r="DZ75" s="1439"/>
      <c r="EA75" s="1439"/>
      <c r="EB75" s="1439"/>
      <c r="EC75" s="1439"/>
      <c r="ED75" s="1439"/>
      <c r="EE75" s="1439"/>
      <c r="EF75" s="1439"/>
      <c r="EG75" s="1439"/>
      <c r="EH75" s="1439"/>
      <c r="EI75" s="1439"/>
      <c r="EJ75" s="1439"/>
      <c r="EK75" s="1439"/>
      <c r="EL75" s="1439"/>
      <c r="EM75" s="1439"/>
      <c r="EN75" s="1439"/>
      <c r="EO75" s="1439"/>
      <c r="EP75" s="1439"/>
      <c r="EQ75" s="1439"/>
      <c r="ER75" s="1439"/>
      <c r="ES75" s="1439"/>
      <c r="ET75" s="1439"/>
      <c r="EU75" s="1439"/>
    </row>
    <row r="76" spans="1:151" s="1269" customFormat="1" ht="19">
      <c r="A76" s="1472">
        <v>1</v>
      </c>
      <c r="B76" s="1242"/>
      <c r="C76" s="1251"/>
      <c r="D76" s="1251"/>
      <c r="E76" s="1474" t="str">
        <f t="shared" si="12"/>
        <v>Evaluation</v>
      </c>
      <c r="F76" s="1242"/>
      <c r="G76" s="1242"/>
      <c r="H76" s="1299"/>
      <c r="I76" s="126"/>
      <c r="J76" s="1462" t="str">
        <f t="shared" si="11"/>
        <v/>
      </c>
      <c r="K76" s="1170"/>
      <c r="L76" s="1265"/>
      <c r="M76" s="1265"/>
      <c r="N76" s="1266"/>
      <c r="O76" s="1266"/>
      <c r="P76" s="1266"/>
      <c r="Q76" s="1266"/>
      <c r="R76" s="2209"/>
      <c r="S76" s="2210"/>
      <c r="T76" s="2210"/>
      <c r="U76" s="1268"/>
      <c r="V76" s="1268"/>
      <c r="W76" s="1268"/>
      <c r="X76" s="1268"/>
      <c r="Y76" s="1268"/>
      <c r="Z76" s="1268"/>
      <c r="AA76" s="1268"/>
      <c r="AB76" s="989"/>
      <c r="AC76" s="1251"/>
      <c r="AO76" s="1298"/>
      <c r="AQ76" s="20"/>
      <c r="BY76" s="1388"/>
      <c r="BZ76" s="1388"/>
      <c r="CA76" s="1388"/>
      <c r="CB76" s="1388"/>
      <c r="CC76" s="1388"/>
      <c r="CD76" s="1388"/>
      <c r="CE76" s="1388"/>
      <c r="CF76" s="1388"/>
      <c r="CG76" s="1388"/>
      <c r="CH76" s="1388"/>
      <c r="CI76" s="1388"/>
      <c r="CJ76" s="1388"/>
      <c r="CK76" s="1388"/>
      <c r="CL76" s="1388"/>
      <c r="CM76" s="1388"/>
      <c r="CN76" s="1388"/>
      <c r="CO76" s="1388"/>
      <c r="CP76" s="1388"/>
      <c r="CQ76" s="1388"/>
      <c r="CR76" s="1388"/>
      <c r="CS76" s="1388"/>
      <c r="CT76" s="1388"/>
      <c r="CU76" s="1388"/>
      <c r="CV76" s="1388"/>
      <c r="CW76" s="1388"/>
      <c r="CX76" s="1388"/>
      <c r="CY76" s="1388"/>
      <c r="CZ76" s="1388"/>
      <c r="DA76" s="1388"/>
      <c r="DB76" s="1388"/>
      <c r="DC76" s="1388"/>
      <c r="DD76" s="1388"/>
      <c r="DE76" s="1388"/>
      <c r="DF76" s="1388"/>
      <c r="DG76" s="1388"/>
      <c r="DH76" s="1388"/>
      <c r="DI76" s="1388"/>
      <c r="DJ76" s="1388"/>
      <c r="DK76" s="1388"/>
      <c r="DL76" s="1388"/>
      <c r="DM76" s="1388"/>
      <c r="DN76" s="1388"/>
      <c r="DO76" s="1388"/>
      <c r="DP76" s="1388"/>
      <c r="DQ76" s="1388"/>
      <c r="DR76" s="1388"/>
      <c r="DS76" s="1388"/>
      <c r="DT76" s="1388"/>
      <c r="DU76" s="1388"/>
      <c r="DV76" s="1388"/>
      <c r="DW76" s="1388"/>
      <c r="DX76" s="1388"/>
      <c r="DY76" s="1388"/>
      <c r="DZ76" s="1388"/>
      <c r="EA76" s="1388"/>
      <c r="EB76" s="1388"/>
      <c r="EC76" s="1388"/>
      <c r="ED76" s="1388"/>
      <c r="EE76" s="1388"/>
      <c r="EF76" s="1388"/>
      <c r="EG76" s="1388"/>
      <c r="EH76" s="1388"/>
      <c r="EI76" s="1388"/>
      <c r="EJ76" s="1388"/>
      <c r="EK76" s="1388"/>
      <c r="EL76" s="1388"/>
      <c r="EM76" s="1388"/>
      <c r="EN76" s="1388"/>
      <c r="EO76" s="1388"/>
      <c r="EP76" s="1388"/>
      <c r="EQ76" s="1388"/>
      <c r="ER76" s="1388"/>
      <c r="ES76" s="1388"/>
      <c r="ET76" s="1388"/>
      <c r="EU76" s="1388"/>
    </row>
    <row r="77" spans="1:151" s="1292" customFormat="1" ht="16" customHeight="1">
      <c r="A77" s="1472">
        <v>1</v>
      </c>
      <c r="B77" s="678"/>
      <c r="C77" s="1251"/>
      <c r="D77" s="1251"/>
      <c r="E77" s="1474" t="str">
        <f t="shared" si="12"/>
        <v>Evaluation</v>
      </c>
      <c r="F77" s="1242"/>
      <c r="G77" s="678"/>
      <c r="H77" s="1242"/>
      <c r="I77" s="126"/>
      <c r="J77" s="1462" t="str">
        <f t="shared" si="11"/>
        <v/>
      </c>
      <c r="K77" s="1170"/>
      <c r="L77" s="1309" t="s">
        <v>413</v>
      </c>
      <c r="M77" s="1309"/>
      <c r="N77" s="1309"/>
      <c r="O77" s="1309"/>
      <c r="P77" s="1309" t="s">
        <v>346</v>
      </c>
      <c r="Q77" s="1309"/>
      <c r="R77" s="1309"/>
      <c r="S77" s="1309"/>
      <c r="T77" s="1309"/>
      <c r="U77" s="1309"/>
      <c r="V77" s="1309"/>
      <c r="W77" s="1309" t="s">
        <v>521</v>
      </c>
      <c r="X77" s="1310" t="s">
        <v>252</v>
      </c>
      <c r="Y77" s="1310"/>
      <c r="Z77" s="2186" t="s">
        <v>521</v>
      </c>
      <c r="AA77" s="2186"/>
      <c r="AB77" s="2186"/>
      <c r="AC77" s="1310" t="s">
        <v>347</v>
      </c>
      <c r="AF77" s="101" t="s">
        <v>593</v>
      </c>
      <c r="AI77" s="101" t="s">
        <v>592</v>
      </c>
      <c r="BY77" s="1441"/>
      <c r="BZ77" s="1441"/>
      <c r="CA77" s="1441"/>
      <c r="CB77" s="1441"/>
      <c r="CC77" s="1441"/>
      <c r="CD77" s="1441"/>
      <c r="CE77" s="1441"/>
      <c r="CF77" s="1441"/>
      <c r="CG77" s="1441"/>
      <c r="CH77" s="1441"/>
      <c r="CI77" s="1441"/>
      <c r="CJ77" s="1441"/>
      <c r="CK77" s="1441"/>
      <c r="CL77" s="1441"/>
      <c r="CM77" s="1441"/>
      <c r="CN77" s="1441"/>
      <c r="CO77" s="1441"/>
      <c r="CP77" s="1441"/>
      <c r="CQ77" s="1441"/>
      <c r="CR77" s="1441"/>
      <c r="CS77" s="1441"/>
      <c r="CT77" s="1441"/>
      <c r="CU77" s="1441"/>
      <c r="CV77" s="1441"/>
      <c r="CW77" s="1441"/>
      <c r="CX77" s="1441"/>
      <c r="CY77" s="1441"/>
      <c r="CZ77" s="1441"/>
      <c r="DA77" s="1441"/>
      <c r="DB77" s="1441"/>
      <c r="DC77" s="1441"/>
      <c r="DD77" s="1441"/>
      <c r="DE77" s="1441"/>
      <c r="DF77" s="1441"/>
      <c r="DG77" s="1441"/>
      <c r="DH77" s="1441"/>
      <c r="DI77" s="1441"/>
      <c r="DJ77" s="1441"/>
      <c r="DK77" s="1441"/>
      <c r="DL77" s="1441"/>
      <c r="DM77" s="1441"/>
      <c r="DN77" s="1441"/>
      <c r="DO77" s="1441"/>
      <c r="DP77" s="1441"/>
      <c r="DQ77" s="1441"/>
      <c r="DR77" s="1441"/>
      <c r="DS77" s="1441"/>
      <c r="DT77" s="1441"/>
      <c r="DU77" s="1441"/>
      <c r="DV77" s="1441"/>
      <c r="DW77" s="1441"/>
      <c r="DX77" s="1441"/>
      <c r="DY77" s="1441"/>
      <c r="DZ77" s="1441"/>
      <c r="EA77" s="1441"/>
      <c r="EB77" s="1441"/>
      <c r="EC77" s="1441"/>
      <c r="ED77" s="1441"/>
      <c r="EE77" s="1441"/>
      <c r="EF77" s="1441"/>
      <c r="EG77" s="1441"/>
      <c r="EH77" s="1441"/>
      <c r="EI77" s="1441"/>
      <c r="EJ77" s="1441"/>
      <c r="EK77" s="1441"/>
      <c r="EL77" s="1441"/>
      <c r="EM77" s="1441"/>
      <c r="EN77" s="1441"/>
      <c r="EO77" s="1441"/>
      <c r="EP77" s="1441"/>
      <c r="EQ77" s="1441"/>
      <c r="ER77" s="1441"/>
      <c r="ES77" s="1441"/>
      <c r="ET77" s="1441"/>
      <c r="EU77" s="1441"/>
    </row>
    <row r="78" spans="1:151" s="1292" customFormat="1" ht="16" customHeight="1">
      <c r="A78" s="1472">
        <v>1</v>
      </c>
      <c r="B78" s="678"/>
      <c r="C78" s="1251"/>
      <c r="D78" s="1251"/>
      <c r="E78" s="1474" t="str">
        <f t="shared" si="12"/>
        <v>Evaluation</v>
      </c>
      <c r="F78" s="1242"/>
      <c r="G78" s="678"/>
      <c r="H78" s="1242"/>
      <c r="I78" s="126"/>
      <c r="J78" s="1462" t="str">
        <f t="shared" si="11"/>
        <v/>
      </c>
      <c r="K78" s="1170"/>
      <c r="L78" s="1311"/>
      <c r="M78" s="1311"/>
      <c r="N78" s="1311"/>
      <c r="O78" s="1311"/>
      <c r="P78" s="1311"/>
      <c r="Q78" s="1311"/>
      <c r="R78" s="1311"/>
      <c r="S78" s="1311"/>
      <c r="T78" s="1311"/>
      <c r="U78" s="1311"/>
      <c r="V78" s="1311"/>
      <c r="W78" s="1311"/>
      <c r="X78" s="1312" t="s">
        <v>517</v>
      </c>
      <c r="Y78" s="1312"/>
      <c r="Z78" s="1312"/>
      <c r="AA78" s="1312"/>
      <c r="AB78" s="1312"/>
      <c r="AC78" s="1312" t="s">
        <v>554</v>
      </c>
      <c r="AE78" s="2165" t="s">
        <v>594</v>
      </c>
      <c r="AF78" s="2165" t="str">
        <f>$W$23</f>
        <v>d'ici à 4 ans</v>
      </c>
      <c r="AG78" s="2165" t="str">
        <f>$W$24</f>
        <v>d'ici à 8 ans</v>
      </c>
      <c r="AI78" s="2165" t="str">
        <f>$W$23</f>
        <v>d'ici à 4 ans</v>
      </c>
      <c r="AJ78" s="2165" t="str">
        <f>$W$24</f>
        <v>d'ici à 8 ans</v>
      </c>
      <c r="BY78" s="1441"/>
      <c r="BZ78" s="1441"/>
      <c r="CA78" s="1441"/>
      <c r="CB78" s="1441"/>
      <c r="CC78" s="1441"/>
      <c r="CD78" s="1441"/>
      <c r="CE78" s="1441"/>
      <c r="CF78" s="1441"/>
      <c r="CG78" s="1441"/>
      <c r="CH78" s="1441"/>
      <c r="CI78" s="1441"/>
      <c r="CJ78" s="1441"/>
      <c r="CK78" s="1441"/>
      <c r="CL78" s="1441"/>
      <c r="CM78" s="1441"/>
      <c r="CN78" s="1441"/>
      <c r="CO78" s="1441"/>
      <c r="CP78" s="1441"/>
      <c r="CQ78" s="1441"/>
      <c r="CR78" s="1441"/>
      <c r="CS78" s="1441"/>
      <c r="CT78" s="1441"/>
      <c r="CU78" s="1441"/>
      <c r="CV78" s="1441"/>
      <c r="CW78" s="1441"/>
      <c r="CX78" s="1441"/>
      <c r="CY78" s="1441"/>
      <c r="CZ78" s="1441"/>
      <c r="DA78" s="1441"/>
      <c r="DB78" s="1441"/>
      <c r="DC78" s="1441"/>
      <c r="DD78" s="1441"/>
      <c r="DE78" s="1441"/>
      <c r="DF78" s="1441"/>
      <c r="DG78" s="1441"/>
      <c r="DH78" s="1441"/>
      <c r="DI78" s="1441"/>
      <c r="DJ78" s="1441"/>
      <c r="DK78" s="1441"/>
      <c r="DL78" s="1441"/>
      <c r="DM78" s="1441"/>
      <c r="DN78" s="1441"/>
      <c r="DO78" s="1441"/>
      <c r="DP78" s="1441"/>
      <c r="DQ78" s="1441"/>
      <c r="DR78" s="1441"/>
      <c r="DS78" s="1441"/>
      <c r="DT78" s="1441"/>
      <c r="DU78" s="1441"/>
      <c r="DV78" s="1441"/>
      <c r="DW78" s="1441"/>
      <c r="DX78" s="1441"/>
      <c r="DY78" s="1441"/>
      <c r="DZ78" s="1441"/>
      <c r="EA78" s="1441"/>
      <c r="EB78" s="1441"/>
      <c r="EC78" s="1441"/>
      <c r="ED78" s="1441"/>
      <c r="EE78" s="1441"/>
      <c r="EF78" s="1441"/>
      <c r="EG78" s="1441"/>
      <c r="EH78" s="1441"/>
      <c r="EI78" s="1441"/>
      <c r="EJ78" s="1441"/>
      <c r="EK78" s="1441"/>
      <c r="EL78" s="1441"/>
      <c r="EM78" s="1441"/>
      <c r="EN78" s="1441"/>
      <c r="EO78" s="1441"/>
      <c r="EP78" s="1441"/>
      <c r="EQ78" s="1441"/>
      <c r="ER78" s="1441"/>
      <c r="ES78" s="1441"/>
      <c r="ET78" s="1441"/>
      <c r="EU78" s="1441"/>
    </row>
    <row r="79" spans="1:151" s="1292" customFormat="1" ht="16" customHeight="1">
      <c r="A79" s="1472">
        <v>1</v>
      </c>
      <c r="B79" s="678"/>
      <c r="C79" s="1251"/>
      <c r="D79" s="1251"/>
      <c r="E79" s="1474" t="str">
        <f t="shared" si="12"/>
        <v>Evaluation</v>
      </c>
      <c r="F79" s="1242"/>
      <c r="G79" s="678"/>
      <c r="H79" s="1242"/>
      <c r="I79" s="126"/>
      <c r="J79" s="1462" t="str">
        <f t="shared" si="11"/>
        <v/>
      </c>
      <c r="K79" s="1170"/>
      <c r="L79" s="1313"/>
      <c r="M79" s="1313"/>
      <c r="N79" s="1313"/>
      <c r="O79" s="1313"/>
      <c r="P79" s="1313"/>
      <c r="Q79" s="1313"/>
      <c r="R79" s="1313"/>
      <c r="S79" s="1313"/>
      <c r="T79" s="1313"/>
      <c r="U79" s="1313"/>
      <c r="V79" s="1313"/>
      <c r="W79" s="1313"/>
      <c r="X79" s="1314" t="s">
        <v>5</v>
      </c>
      <c r="Y79" s="1314"/>
      <c r="Z79" s="2181" t="s">
        <v>520</v>
      </c>
      <c r="AA79" s="2181"/>
      <c r="AB79" s="2181"/>
      <c r="AC79" s="1314" t="s">
        <v>5</v>
      </c>
      <c r="AE79" s="2165"/>
      <c r="AF79" s="2165"/>
      <c r="AG79" s="2165"/>
      <c r="AI79" s="2165"/>
      <c r="AJ79" s="2165"/>
      <c r="BY79" s="1441"/>
      <c r="BZ79" s="1441"/>
      <c r="CA79" s="1441"/>
      <c r="CB79" s="1441"/>
      <c r="CC79" s="1441"/>
      <c r="CD79" s="1441"/>
      <c r="CE79" s="1441"/>
      <c r="CF79" s="1441"/>
      <c r="CG79" s="1441"/>
      <c r="CH79" s="1441"/>
      <c r="CI79" s="1441"/>
      <c r="CJ79" s="1441"/>
      <c r="CK79" s="1441"/>
      <c r="CL79" s="1441"/>
      <c r="CM79" s="1441"/>
      <c r="CN79" s="1441"/>
      <c r="CO79" s="1441"/>
      <c r="CP79" s="1441"/>
      <c r="CQ79" s="1441"/>
      <c r="CR79" s="1441"/>
      <c r="CS79" s="1441"/>
      <c r="CT79" s="1441"/>
      <c r="CU79" s="1441"/>
      <c r="CV79" s="1441"/>
      <c r="CW79" s="1441"/>
      <c r="CX79" s="1441"/>
      <c r="CY79" s="1441"/>
      <c r="CZ79" s="1441"/>
      <c r="DA79" s="1441"/>
      <c r="DB79" s="1441"/>
      <c r="DC79" s="1441"/>
      <c r="DD79" s="1441"/>
      <c r="DE79" s="1441"/>
      <c r="DF79" s="1441"/>
      <c r="DG79" s="1441"/>
      <c r="DH79" s="1441"/>
      <c r="DI79" s="1441"/>
      <c r="DJ79" s="1441"/>
      <c r="DK79" s="1441"/>
      <c r="DL79" s="1441"/>
      <c r="DM79" s="1441"/>
      <c r="DN79" s="1441"/>
      <c r="DO79" s="1441"/>
      <c r="DP79" s="1441"/>
      <c r="DQ79" s="1441"/>
      <c r="DR79" s="1441"/>
      <c r="DS79" s="1441"/>
      <c r="DT79" s="1441"/>
      <c r="DU79" s="1441"/>
      <c r="DV79" s="1441"/>
      <c r="DW79" s="1441"/>
      <c r="DX79" s="1441"/>
      <c r="DY79" s="1441"/>
      <c r="DZ79" s="1441"/>
      <c r="EA79" s="1441"/>
      <c r="EB79" s="1441"/>
      <c r="EC79" s="1441"/>
      <c r="ED79" s="1441"/>
      <c r="EE79" s="1441"/>
      <c r="EF79" s="1441"/>
      <c r="EG79" s="1441"/>
      <c r="EH79" s="1441"/>
      <c r="EI79" s="1441"/>
      <c r="EJ79" s="1441"/>
      <c r="EK79" s="1441"/>
      <c r="EL79" s="1441"/>
      <c r="EM79" s="1441"/>
      <c r="EN79" s="1441"/>
      <c r="EO79" s="1441"/>
      <c r="EP79" s="1441"/>
      <c r="EQ79" s="1441"/>
      <c r="ER79" s="1441"/>
      <c r="ES79" s="1441"/>
      <c r="ET79" s="1441"/>
      <c r="EU79" s="1441"/>
    </row>
    <row r="80" spans="1:151" s="1292" customFormat="1" ht="16" customHeight="1">
      <c r="A80" s="1472">
        <v>1</v>
      </c>
      <c r="B80" s="678"/>
      <c r="C80" s="1251"/>
      <c r="D80" s="1251"/>
      <c r="E80" s="1474" t="str">
        <f t="shared" si="12"/>
        <v>Evaluation</v>
      </c>
      <c r="F80" s="1242"/>
      <c r="G80" s="678"/>
      <c r="H80" s="1242"/>
      <c r="I80" s="126"/>
      <c r="J80" s="1462" t="str">
        <f t="shared" si="11"/>
        <v/>
      </c>
      <c r="K80" s="1170"/>
      <c r="L80" s="1311"/>
      <c r="M80" s="1311"/>
      <c r="N80" s="1311"/>
      <c r="O80" s="1311"/>
      <c r="P80" s="1311"/>
      <c r="Q80" s="1311"/>
      <c r="R80" s="1311"/>
      <c r="S80" s="1311"/>
      <c r="T80" s="1311"/>
      <c r="U80" s="1311"/>
      <c r="V80" s="1311"/>
      <c r="W80" s="1311"/>
      <c r="Y80" s="1312"/>
      <c r="Z80" s="1312"/>
      <c r="AA80" s="1312"/>
      <c r="AE80" s="2165"/>
      <c r="AF80" s="2165"/>
      <c r="AG80" s="2165"/>
      <c r="AI80" s="2165"/>
      <c r="AJ80" s="2165"/>
      <c r="BY80" s="1441"/>
      <c r="BZ80" s="1441"/>
      <c r="CA80" s="1441"/>
      <c r="CB80" s="1441"/>
      <c r="CC80" s="1441"/>
      <c r="CD80" s="1441"/>
      <c r="CE80" s="1441"/>
      <c r="CF80" s="1441"/>
      <c r="CG80" s="1441"/>
      <c r="CH80" s="1441"/>
      <c r="CI80" s="1441"/>
      <c r="CJ80" s="1441"/>
      <c r="CK80" s="1441"/>
      <c r="CL80" s="1441"/>
      <c r="CM80" s="1441"/>
      <c r="CN80" s="1441"/>
      <c r="CO80" s="1441"/>
      <c r="CP80" s="1441"/>
      <c r="CQ80" s="1441"/>
      <c r="CR80" s="1441"/>
      <c r="CS80" s="1441"/>
      <c r="CT80" s="1441"/>
      <c r="CU80" s="1441"/>
      <c r="CV80" s="1441"/>
      <c r="CW80" s="1441"/>
      <c r="CX80" s="1441"/>
      <c r="CY80" s="1441"/>
      <c r="CZ80" s="1441"/>
      <c r="DA80" s="1441"/>
      <c r="DB80" s="1441"/>
      <c r="DC80" s="1441"/>
      <c r="DD80" s="1441"/>
      <c r="DE80" s="1441"/>
      <c r="DF80" s="1441"/>
      <c r="DG80" s="1441"/>
      <c r="DH80" s="1441"/>
      <c r="DI80" s="1441"/>
      <c r="DJ80" s="1441"/>
      <c r="DK80" s="1441"/>
      <c r="DL80" s="1441"/>
      <c r="DM80" s="1441"/>
      <c r="DN80" s="1441"/>
      <c r="DO80" s="1441"/>
      <c r="DP80" s="1441"/>
      <c r="DQ80" s="1441"/>
      <c r="DR80" s="1441"/>
      <c r="DS80" s="1441"/>
      <c r="DT80" s="1441"/>
      <c r="DU80" s="1441"/>
      <c r="DV80" s="1441"/>
      <c r="DW80" s="1441"/>
      <c r="DX80" s="1441"/>
      <c r="DY80" s="1441"/>
      <c r="DZ80" s="1441"/>
      <c r="EA80" s="1441"/>
      <c r="EB80" s="1441"/>
      <c r="EC80" s="1441"/>
      <c r="ED80" s="1441"/>
      <c r="EE80" s="1441"/>
      <c r="EF80" s="1441"/>
      <c r="EG80" s="1441"/>
      <c r="EH80" s="1441"/>
      <c r="EI80" s="1441"/>
      <c r="EJ80" s="1441"/>
      <c r="EK80" s="1441"/>
      <c r="EL80" s="1441"/>
      <c r="EM80" s="1441"/>
      <c r="EN80" s="1441"/>
      <c r="EO80" s="1441"/>
      <c r="EP80" s="1441"/>
      <c r="EQ80" s="1441"/>
      <c r="ER80" s="1441"/>
      <c r="ES80" s="1441"/>
      <c r="ET80" s="1441"/>
      <c r="EU80" s="1441"/>
    </row>
    <row r="81" spans="1:151" s="1292" customFormat="1" ht="12" customHeight="1">
      <c r="A81" s="1472">
        <v>1</v>
      </c>
      <c r="B81" s="678"/>
      <c r="C81" s="1251"/>
      <c r="D81" s="1251"/>
      <c r="E81" s="1474" t="str">
        <f t="shared" si="12"/>
        <v>Evaluation</v>
      </c>
      <c r="F81" s="1242"/>
      <c r="G81" s="678"/>
      <c r="H81" s="1242"/>
      <c r="I81" s="126"/>
      <c r="J81" s="1462" t="str">
        <f t="shared" si="11"/>
        <v/>
      </c>
      <c r="K81" s="1170"/>
      <c r="L81" s="1315"/>
      <c r="M81" s="1315"/>
      <c r="N81" s="1315"/>
      <c r="O81" s="1315"/>
      <c r="P81" s="1315"/>
      <c r="Q81" s="1315"/>
      <c r="R81" s="1315"/>
      <c r="S81" s="1315"/>
      <c r="T81" s="1315"/>
      <c r="U81" s="1315"/>
      <c r="V81" s="1315"/>
      <c r="W81" s="1315"/>
      <c r="X81" s="1315"/>
      <c r="Y81" s="1315"/>
      <c r="Z81" s="1312"/>
      <c r="AA81" s="1315"/>
      <c r="AB81" s="1315"/>
      <c r="AC81" s="1315"/>
      <c r="AE81" s="2165"/>
      <c r="AF81" s="2165"/>
      <c r="AG81" s="2165"/>
      <c r="AI81" s="2165"/>
      <c r="AJ81" s="2165"/>
      <c r="BY81" s="1441"/>
      <c r="BZ81" s="1441"/>
      <c r="CA81" s="1441"/>
      <c r="CB81" s="1441"/>
      <c r="CC81" s="1441"/>
      <c r="CD81" s="1441"/>
      <c r="CE81" s="1441"/>
      <c r="CF81" s="1441"/>
      <c r="CG81" s="1441"/>
      <c r="CH81" s="1441"/>
      <c r="CI81" s="1441"/>
      <c r="CJ81" s="1441"/>
      <c r="CK81" s="1441"/>
      <c r="CL81" s="1441"/>
      <c r="CM81" s="1441"/>
      <c r="CN81" s="1441"/>
      <c r="CO81" s="1441"/>
      <c r="CP81" s="1441"/>
      <c r="CQ81" s="1441"/>
      <c r="CR81" s="1441"/>
      <c r="CS81" s="1441"/>
      <c r="CT81" s="1441"/>
      <c r="CU81" s="1441"/>
      <c r="CV81" s="1441"/>
      <c r="CW81" s="1441"/>
      <c r="CX81" s="1441"/>
      <c r="CY81" s="1441"/>
      <c r="CZ81" s="1441"/>
      <c r="DA81" s="1441"/>
      <c r="DB81" s="1441"/>
      <c r="DC81" s="1441"/>
      <c r="DD81" s="1441"/>
      <c r="DE81" s="1441"/>
      <c r="DF81" s="1441"/>
      <c r="DG81" s="1441"/>
      <c r="DH81" s="1441"/>
      <c r="DI81" s="1441"/>
      <c r="DJ81" s="1441"/>
      <c r="DK81" s="1441"/>
      <c r="DL81" s="1441"/>
      <c r="DM81" s="1441"/>
      <c r="DN81" s="1441"/>
      <c r="DO81" s="1441"/>
      <c r="DP81" s="1441"/>
      <c r="DQ81" s="1441"/>
      <c r="DR81" s="1441"/>
      <c r="DS81" s="1441"/>
      <c r="DT81" s="1441"/>
      <c r="DU81" s="1441"/>
      <c r="DV81" s="1441"/>
      <c r="DW81" s="1441"/>
      <c r="DX81" s="1441"/>
      <c r="DY81" s="1441"/>
      <c r="DZ81" s="1441"/>
      <c r="EA81" s="1441"/>
      <c r="EB81" s="1441"/>
      <c r="EC81" s="1441"/>
      <c r="ED81" s="1441"/>
      <c r="EE81" s="1441"/>
      <c r="EF81" s="1441"/>
      <c r="EG81" s="1441"/>
      <c r="EH81" s="1441"/>
      <c r="EI81" s="1441"/>
      <c r="EJ81" s="1441"/>
      <c r="EK81" s="1441"/>
      <c r="EL81" s="1441"/>
      <c r="EM81" s="1441"/>
      <c r="EN81" s="1441"/>
      <c r="EO81" s="1441"/>
      <c r="EP81" s="1441"/>
      <c r="EQ81" s="1441"/>
      <c r="ER81" s="1441"/>
      <c r="ES81" s="1441"/>
      <c r="ET81" s="1441"/>
      <c r="EU81" s="1441"/>
    </row>
    <row r="82" spans="1:151" s="737" customFormat="1" ht="17" customHeight="1">
      <c r="A82" s="1472">
        <v>1</v>
      </c>
      <c r="B82" s="678"/>
      <c r="C82" s="1251"/>
      <c r="D82" s="1251"/>
      <c r="E82" s="1474" t="str">
        <f t="shared" si="12"/>
        <v>Evaluation</v>
      </c>
      <c r="F82" s="1242"/>
      <c r="G82" s="678"/>
      <c r="H82" s="1242"/>
      <c r="J82" s="1462" t="str">
        <f t="shared" si="11"/>
        <v/>
      </c>
      <c r="K82" s="1170"/>
      <c r="L82" s="1316"/>
      <c r="M82" s="1317" t="s">
        <v>391</v>
      </c>
      <c r="N82" s="1317"/>
      <c r="O82" s="1317"/>
      <c r="P82" s="2173" t="str">
        <f>AX6</f>
        <v>Pas de conduites non isolées</v>
      </c>
      <c r="Q82" s="2173"/>
      <c r="R82" s="2173"/>
      <c r="S82" s="2173"/>
      <c r="T82" s="2173"/>
      <c r="U82" s="2173"/>
      <c r="V82" s="2173"/>
      <c r="W82" s="1318" t="str">
        <f>IF(X82=0,"",IF(AZ6=V$23,W$23,W$24))</f>
        <v/>
      </c>
      <c r="X82" s="1319">
        <f>AY6</f>
        <v>0</v>
      </c>
      <c r="Y82" s="1319"/>
      <c r="Z82" s="1319"/>
      <c r="AA82" s="527"/>
      <c r="AB82" s="1320"/>
      <c r="AC82" s="1319">
        <f>IF(AA82=AA$24,0,X82)</f>
        <v>0</v>
      </c>
      <c r="AE82" s="1321">
        <f>IF(X82=0,1,IF(AA82=AA$24,2,3))</f>
        <v>1</v>
      </c>
      <c r="AF82" s="1322">
        <f>IF(W82=AF78,X82,0)</f>
        <v>0</v>
      </c>
      <c r="AG82" s="1322">
        <f>IF(W82=AG78,X82,0)</f>
        <v>0</v>
      </c>
      <c r="AH82" s="1292"/>
      <c r="AI82" s="1322">
        <f>IF(W82=AI78,AC82,0)</f>
        <v>0</v>
      </c>
      <c r="AJ82" s="1322">
        <f>IF(W82=AJ78,AC82,0)</f>
        <v>0</v>
      </c>
      <c r="AK82" s="40"/>
      <c r="AL82" s="40"/>
      <c r="AM82" s="40"/>
      <c r="AN82" s="40"/>
      <c r="AO82" s="40"/>
      <c r="AP82" s="40"/>
      <c r="AQ82" s="40"/>
      <c r="BY82" s="1443"/>
      <c r="BZ82" s="1443"/>
      <c r="CA82" s="1443"/>
      <c r="CB82" s="1443"/>
      <c r="CC82" s="1443"/>
      <c r="CD82" s="1443"/>
      <c r="CE82" s="1443"/>
      <c r="CF82" s="1443"/>
      <c r="CG82" s="1443"/>
      <c r="CH82" s="1443"/>
      <c r="CI82" s="1443"/>
      <c r="CJ82" s="1443"/>
      <c r="CK82" s="1443"/>
      <c r="CL82" s="1443"/>
      <c r="CM82" s="1443"/>
      <c r="CN82" s="1443"/>
      <c r="CO82" s="1443"/>
      <c r="CP82" s="1443"/>
      <c r="CQ82" s="1443"/>
      <c r="CR82" s="1443"/>
      <c r="CS82" s="1443"/>
      <c r="CT82" s="1443"/>
      <c r="CU82" s="1443"/>
      <c r="CV82" s="1443"/>
      <c r="CW82" s="1443"/>
      <c r="CX82" s="1443"/>
      <c r="CY82" s="1443"/>
      <c r="CZ82" s="1443"/>
      <c r="DA82" s="1443"/>
      <c r="DB82" s="1443"/>
      <c r="DC82" s="1443"/>
      <c r="DD82" s="1443"/>
      <c r="DE82" s="1443"/>
      <c r="DF82" s="1443"/>
      <c r="DG82" s="1443"/>
      <c r="DH82" s="1443"/>
      <c r="DI82" s="1443"/>
      <c r="DJ82" s="1443"/>
      <c r="DK82" s="1443"/>
      <c r="DL82" s="1443"/>
      <c r="DM82" s="1443"/>
      <c r="DN82" s="1443"/>
      <c r="DO82" s="1443"/>
      <c r="DP82" s="1443"/>
      <c r="DQ82" s="1443"/>
      <c r="DR82" s="1443"/>
      <c r="DS82" s="1443"/>
      <c r="DT82" s="1443"/>
      <c r="DU82" s="1443"/>
      <c r="DV82" s="1443"/>
      <c r="DW82" s="1443"/>
      <c r="DX82" s="1443"/>
      <c r="DY82" s="1443"/>
      <c r="DZ82" s="1443"/>
      <c r="EA82" s="1443"/>
      <c r="EB82" s="1443"/>
      <c r="EC82" s="1443"/>
      <c r="ED82" s="1443"/>
      <c r="EE82" s="1443"/>
      <c r="EF82" s="1443"/>
      <c r="EG82" s="1443"/>
      <c r="EH82" s="1443"/>
      <c r="EI82" s="1443"/>
      <c r="EJ82" s="1443"/>
      <c r="EK82" s="1443"/>
      <c r="EL82" s="1443"/>
      <c r="EM82" s="1443"/>
      <c r="EN82" s="1443"/>
      <c r="EO82" s="1443"/>
      <c r="EP82" s="1443"/>
      <c r="EQ82" s="1443"/>
      <c r="ER82" s="1443"/>
      <c r="ES82" s="1443"/>
      <c r="ET82" s="1443"/>
      <c r="EU82" s="1443"/>
    </row>
    <row r="83" spans="1:151" s="737" customFormat="1" ht="17" customHeight="1">
      <c r="A83" s="1472">
        <v>1</v>
      </c>
      <c r="B83" s="678"/>
      <c r="C83" s="1251"/>
      <c r="D83" s="1251"/>
      <c r="E83" s="1474" t="str">
        <f t="shared" si="12"/>
        <v>Evaluation</v>
      </c>
      <c r="F83" s="1242"/>
      <c r="G83" s="678"/>
      <c r="H83" s="1242"/>
      <c r="J83" s="1462" t="str">
        <f t="shared" si="11"/>
        <v/>
      </c>
      <c r="K83" s="1170"/>
      <c r="L83" s="1323"/>
      <c r="M83" s="1324"/>
      <c r="N83" s="1324"/>
      <c r="O83" s="1324"/>
      <c r="P83" s="2174"/>
      <c r="Q83" s="2174"/>
      <c r="R83" s="2174"/>
      <c r="S83" s="2174"/>
      <c r="T83" s="2174"/>
      <c r="U83" s="2174"/>
      <c r="V83" s="2174"/>
      <c r="W83" s="1325"/>
      <c r="X83" s="1326"/>
      <c r="Y83" s="1326"/>
      <c r="Z83" s="1326"/>
      <c r="AA83" s="1326"/>
      <c r="AB83" s="1326"/>
      <c r="AC83" s="1326"/>
      <c r="AH83" s="1292"/>
      <c r="AK83" s="40"/>
      <c r="AL83" s="40"/>
      <c r="AM83" s="40"/>
      <c r="AN83" s="40"/>
      <c r="AO83" s="40"/>
      <c r="AP83" s="40"/>
      <c r="AQ83" s="40"/>
      <c r="BY83" s="1443"/>
      <c r="BZ83" s="1443"/>
      <c r="CA83" s="1443"/>
      <c r="CB83" s="1443"/>
      <c r="CC83" s="1443"/>
      <c r="CD83" s="1443"/>
      <c r="CE83" s="1443"/>
      <c r="CF83" s="1443"/>
      <c r="CG83" s="1443"/>
      <c r="CH83" s="1443"/>
      <c r="CI83" s="1443"/>
      <c r="CJ83" s="1443"/>
      <c r="CK83" s="1443"/>
      <c r="CL83" s="1443"/>
      <c r="CM83" s="1443"/>
      <c r="CN83" s="1443"/>
      <c r="CO83" s="1443"/>
      <c r="CP83" s="1443"/>
      <c r="CQ83" s="1443"/>
      <c r="CR83" s="1443"/>
      <c r="CS83" s="1443"/>
      <c r="CT83" s="1443"/>
      <c r="CU83" s="1443"/>
      <c r="CV83" s="1443"/>
      <c r="CW83" s="1443"/>
      <c r="CX83" s="1443"/>
      <c r="CY83" s="1443"/>
      <c r="CZ83" s="1443"/>
      <c r="DA83" s="1443"/>
      <c r="DB83" s="1443"/>
      <c r="DC83" s="1443"/>
      <c r="DD83" s="1443"/>
      <c r="DE83" s="1443"/>
      <c r="DF83" s="1443"/>
      <c r="DG83" s="1443"/>
      <c r="DH83" s="1443"/>
      <c r="DI83" s="1443"/>
      <c r="DJ83" s="1443"/>
      <c r="DK83" s="1443"/>
      <c r="DL83" s="1443"/>
      <c r="DM83" s="1443"/>
      <c r="DN83" s="1443"/>
      <c r="DO83" s="1443"/>
      <c r="DP83" s="1443"/>
      <c r="DQ83" s="1443"/>
      <c r="DR83" s="1443"/>
      <c r="DS83" s="1443"/>
      <c r="DT83" s="1443"/>
      <c r="DU83" s="1443"/>
      <c r="DV83" s="1443"/>
      <c r="DW83" s="1443"/>
      <c r="DX83" s="1443"/>
      <c r="DY83" s="1443"/>
      <c r="DZ83" s="1443"/>
      <c r="EA83" s="1443"/>
      <c r="EB83" s="1443"/>
      <c r="EC83" s="1443"/>
      <c r="ED83" s="1443"/>
      <c r="EE83" s="1443"/>
      <c r="EF83" s="1443"/>
      <c r="EG83" s="1443"/>
      <c r="EH83" s="1443"/>
      <c r="EI83" s="1443"/>
      <c r="EJ83" s="1443"/>
      <c r="EK83" s="1443"/>
      <c r="EL83" s="1443"/>
      <c r="EM83" s="1443"/>
      <c r="EN83" s="1443"/>
      <c r="EO83" s="1443"/>
      <c r="EP83" s="1443"/>
      <c r="EQ83" s="1443"/>
      <c r="ER83" s="1443"/>
      <c r="ES83" s="1443"/>
      <c r="ET83" s="1443"/>
      <c r="EU83" s="1443"/>
    </row>
    <row r="84" spans="1:151" s="737" customFormat="1" ht="17" customHeight="1">
      <c r="A84" s="1472">
        <v>1</v>
      </c>
      <c r="B84" s="678"/>
      <c r="C84" s="1251"/>
      <c r="D84" s="1251"/>
      <c r="E84" s="1474" t="str">
        <f t="shared" si="12"/>
        <v>Evaluation</v>
      </c>
      <c r="F84" s="1242"/>
      <c r="G84" s="678"/>
      <c r="H84" s="1242"/>
      <c r="J84" s="1462" t="str">
        <f t="shared" si="11"/>
        <v/>
      </c>
      <c r="K84" s="1170"/>
      <c r="L84" s="1316"/>
      <c r="M84" s="1317"/>
      <c r="N84" s="1317"/>
      <c r="O84" s="1317"/>
      <c r="P84" s="2173" t="str">
        <f>BA6</f>
        <v>Pas de distributeur non isolé</v>
      </c>
      <c r="Q84" s="2173"/>
      <c r="R84" s="2173"/>
      <c r="S84" s="2173"/>
      <c r="T84" s="2173"/>
      <c r="U84" s="2173"/>
      <c r="V84" s="2173"/>
      <c r="W84" s="1318" t="str">
        <f>IF(X84=0,"",IF(BC6=V$23,W$23,W$24))</f>
        <v/>
      </c>
      <c r="X84" s="1327">
        <f>BB6</f>
        <v>0</v>
      </c>
      <c r="Y84" s="1327"/>
      <c r="Z84" s="1327"/>
      <c r="AA84" s="527"/>
      <c r="AB84" s="1320"/>
      <c r="AC84" s="1319">
        <f>IF(AA84=AA$24,0,X84)</f>
        <v>0</v>
      </c>
      <c r="AE84" s="1328">
        <f>IF(X84=0,1,IF(AA84=AA$24,2,3))</f>
        <v>1</v>
      </c>
      <c r="AF84" s="1322">
        <f>IF(W84=AF78,X84,0)</f>
        <v>0</v>
      </c>
      <c r="AG84" s="1322">
        <f>IF(W84=AG78,X84,0)</f>
        <v>0</v>
      </c>
      <c r="AH84" s="1292"/>
      <c r="AI84" s="1322">
        <f>IF(W84=AI78,AC84,0)</f>
        <v>0</v>
      </c>
      <c r="AJ84" s="1322">
        <f>IF(W84=AJ78,AC84,0)</f>
        <v>0</v>
      </c>
      <c r="AK84" s="40"/>
      <c r="AL84" s="40"/>
      <c r="AM84" s="40"/>
      <c r="AN84" s="40"/>
      <c r="AO84" s="40"/>
      <c r="AP84" s="40"/>
      <c r="AQ84" s="40"/>
      <c r="BY84" s="1443"/>
      <c r="BZ84" s="1443"/>
      <c r="CA84" s="1443"/>
      <c r="CB84" s="1443"/>
      <c r="CC84" s="1443"/>
      <c r="CD84" s="1443"/>
      <c r="CE84" s="1443"/>
      <c r="CF84" s="1443"/>
      <c r="CG84" s="1443"/>
      <c r="CH84" s="1443"/>
      <c r="CI84" s="1443"/>
      <c r="CJ84" s="1443"/>
      <c r="CK84" s="1443"/>
      <c r="CL84" s="1443"/>
      <c r="CM84" s="1443"/>
      <c r="CN84" s="1443"/>
      <c r="CO84" s="1443"/>
      <c r="CP84" s="1443"/>
      <c r="CQ84" s="1443"/>
      <c r="CR84" s="1443"/>
      <c r="CS84" s="1443"/>
      <c r="CT84" s="1443"/>
      <c r="CU84" s="1443"/>
      <c r="CV84" s="1443"/>
      <c r="CW84" s="1443"/>
      <c r="CX84" s="1443"/>
      <c r="CY84" s="1443"/>
      <c r="CZ84" s="1443"/>
      <c r="DA84" s="1443"/>
      <c r="DB84" s="1443"/>
      <c r="DC84" s="1443"/>
      <c r="DD84" s="1443"/>
      <c r="DE84" s="1443"/>
      <c r="DF84" s="1443"/>
      <c r="DG84" s="1443"/>
      <c r="DH84" s="1443"/>
      <c r="DI84" s="1443"/>
      <c r="DJ84" s="1443"/>
      <c r="DK84" s="1443"/>
      <c r="DL84" s="1443"/>
      <c r="DM84" s="1443"/>
      <c r="DN84" s="1443"/>
      <c r="DO84" s="1443"/>
      <c r="DP84" s="1443"/>
      <c r="DQ84" s="1443"/>
      <c r="DR84" s="1443"/>
      <c r="DS84" s="1443"/>
      <c r="DT84" s="1443"/>
      <c r="DU84" s="1443"/>
      <c r="DV84" s="1443"/>
      <c r="DW84" s="1443"/>
      <c r="DX84" s="1443"/>
      <c r="DY84" s="1443"/>
      <c r="DZ84" s="1443"/>
      <c r="EA84" s="1443"/>
      <c r="EB84" s="1443"/>
      <c r="EC84" s="1443"/>
      <c r="ED84" s="1443"/>
      <c r="EE84" s="1443"/>
      <c r="EF84" s="1443"/>
      <c r="EG84" s="1443"/>
      <c r="EH84" s="1443"/>
      <c r="EI84" s="1443"/>
      <c r="EJ84" s="1443"/>
      <c r="EK84" s="1443"/>
      <c r="EL84" s="1443"/>
      <c r="EM84" s="1443"/>
      <c r="EN84" s="1443"/>
      <c r="EO84" s="1443"/>
      <c r="EP84" s="1443"/>
      <c r="EQ84" s="1443"/>
      <c r="ER84" s="1443"/>
      <c r="ES84" s="1443"/>
      <c r="ET84" s="1443"/>
      <c r="EU84" s="1443"/>
    </row>
    <row r="85" spans="1:151" s="737" customFormat="1" ht="17" customHeight="1">
      <c r="A85" s="1472">
        <v>1</v>
      </c>
      <c r="B85" s="678"/>
      <c r="C85" s="1251"/>
      <c r="D85" s="1251"/>
      <c r="E85" s="1474" t="str">
        <f t="shared" si="12"/>
        <v>Evaluation</v>
      </c>
      <c r="F85" s="1242"/>
      <c r="G85" s="678"/>
      <c r="H85" s="1242"/>
      <c r="J85" s="1462" t="str">
        <f t="shared" si="11"/>
        <v/>
      </c>
      <c r="K85" s="1170"/>
      <c r="L85" s="1323"/>
      <c r="M85" s="1324"/>
      <c r="N85" s="1324"/>
      <c r="O85" s="1324"/>
      <c r="P85" s="2174"/>
      <c r="Q85" s="2174"/>
      <c r="R85" s="2174"/>
      <c r="S85" s="2174"/>
      <c r="T85" s="2174"/>
      <c r="U85" s="2174"/>
      <c r="V85" s="2174"/>
      <c r="W85" s="1325"/>
      <c r="X85" s="1326"/>
      <c r="Y85" s="1326"/>
      <c r="Z85" s="1326"/>
      <c r="AA85" s="1326"/>
      <c r="AB85" s="1326"/>
      <c r="AC85" s="1326"/>
      <c r="AH85" s="1292"/>
      <c r="AK85" s="40"/>
      <c r="AL85" s="40"/>
      <c r="AM85" s="40"/>
      <c r="AN85" s="40"/>
      <c r="AO85" s="40"/>
      <c r="AP85" s="40"/>
      <c r="AQ85" s="40"/>
      <c r="BY85" s="1443"/>
      <c r="BZ85" s="1443"/>
      <c r="CA85" s="1443"/>
      <c r="CB85" s="1443"/>
      <c r="CC85" s="1443"/>
      <c r="CD85" s="1443"/>
      <c r="CE85" s="1443"/>
      <c r="CF85" s="1443"/>
      <c r="CG85" s="1443"/>
      <c r="CH85" s="1443"/>
      <c r="CI85" s="1443"/>
      <c r="CJ85" s="1443"/>
      <c r="CK85" s="1443"/>
      <c r="CL85" s="1443"/>
      <c r="CM85" s="1443"/>
      <c r="CN85" s="1443"/>
      <c r="CO85" s="1443"/>
      <c r="CP85" s="1443"/>
      <c r="CQ85" s="1443"/>
      <c r="CR85" s="1443"/>
      <c r="CS85" s="1443"/>
      <c r="CT85" s="1443"/>
      <c r="CU85" s="1443"/>
      <c r="CV85" s="1443"/>
      <c r="CW85" s="1443"/>
      <c r="CX85" s="1443"/>
      <c r="CY85" s="1443"/>
      <c r="CZ85" s="1443"/>
      <c r="DA85" s="1443"/>
      <c r="DB85" s="1443"/>
      <c r="DC85" s="1443"/>
      <c r="DD85" s="1443"/>
      <c r="DE85" s="1443"/>
      <c r="DF85" s="1443"/>
      <c r="DG85" s="1443"/>
      <c r="DH85" s="1443"/>
      <c r="DI85" s="1443"/>
      <c r="DJ85" s="1443"/>
      <c r="DK85" s="1443"/>
      <c r="DL85" s="1443"/>
      <c r="DM85" s="1443"/>
      <c r="DN85" s="1443"/>
      <c r="DO85" s="1443"/>
      <c r="DP85" s="1443"/>
      <c r="DQ85" s="1443"/>
      <c r="DR85" s="1443"/>
      <c r="DS85" s="1443"/>
      <c r="DT85" s="1443"/>
      <c r="DU85" s="1443"/>
      <c r="DV85" s="1443"/>
      <c r="DW85" s="1443"/>
      <c r="DX85" s="1443"/>
      <c r="DY85" s="1443"/>
      <c r="DZ85" s="1443"/>
      <c r="EA85" s="1443"/>
      <c r="EB85" s="1443"/>
      <c r="EC85" s="1443"/>
      <c r="ED85" s="1443"/>
      <c r="EE85" s="1443"/>
      <c r="EF85" s="1443"/>
      <c r="EG85" s="1443"/>
      <c r="EH85" s="1443"/>
      <c r="EI85" s="1443"/>
      <c r="EJ85" s="1443"/>
      <c r="EK85" s="1443"/>
      <c r="EL85" s="1443"/>
      <c r="EM85" s="1443"/>
      <c r="EN85" s="1443"/>
      <c r="EO85" s="1443"/>
      <c r="EP85" s="1443"/>
      <c r="EQ85" s="1443"/>
      <c r="ER85" s="1443"/>
      <c r="ES85" s="1443"/>
      <c r="ET85" s="1443"/>
      <c r="EU85" s="1443"/>
    </row>
    <row r="86" spans="1:151" s="737" customFormat="1" ht="17" customHeight="1">
      <c r="A86" s="1472">
        <v>1</v>
      </c>
      <c r="B86" s="678"/>
      <c r="C86" s="1251"/>
      <c r="D86" s="1251"/>
      <c r="E86" s="1474" t="str">
        <f t="shared" si="12"/>
        <v>Evaluation</v>
      </c>
      <c r="F86" s="1242"/>
      <c r="G86" s="678"/>
      <c r="H86" s="1242"/>
      <c r="J86" s="1462" t="str">
        <f t="shared" si="11"/>
        <v/>
      </c>
      <c r="K86" s="1170"/>
      <c r="L86" s="1316"/>
      <c r="M86" s="1317" t="s">
        <v>555</v>
      </c>
      <c r="N86" s="1317"/>
      <c r="O86" s="1317"/>
      <c r="P86" s="2173" t="str">
        <f>AX7</f>
        <v>Pas de conduites non isolées</v>
      </c>
      <c r="Q86" s="2173"/>
      <c r="R86" s="2173"/>
      <c r="S86" s="2173"/>
      <c r="T86" s="2173"/>
      <c r="U86" s="2173"/>
      <c r="V86" s="2173"/>
      <c r="W86" s="1318" t="str">
        <f>IF(X86=0,"",IF(AZ7=V$23,W$23,W$24))</f>
        <v/>
      </c>
      <c r="X86" s="1327">
        <f>AY7</f>
        <v>0</v>
      </c>
      <c r="Y86" s="1327"/>
      <c r="Z86" s="1327"/>
      <c r="AA86" s="527"/>
      <c r="AB86" s="1320"/>
      <c r="AC86" s="1319">
        <f>IF(AA86=AA$24,0,X86)</f>
        <v>0</v>
      </c>
      <c r="AE86" s="1328">
        <f>IF(X86=0,1,IF(AA86=AA$24,2,3))</f>
        <v>1</v>
      </c>
      <c r="AF86" s="1322">
        <f>IF(W86=AF78,X86,0)</f>
        <v>0</v>
      </c>
      <c r="AG86" s="1322">
        <f>IF(W86=AG78,X86,0)</f>
        <v>0</v>
      </c>
      <c r="AH86" s="1292"/>
      <c r="AI86" s="1322">
        <f>IF(W86=AI78,AC86,0)</f>
        <v>0</v>
      </c>
      <c r="AJ86" s="1322">
        <f>IF(W86=AJ78,AC86,0)</f>
        <v>0</v>
      </c>
      <c r="AK86" s="40"/>
      <c r="AL86" s="40"/>
      <c r="AM86" s="40"/>
      <c r="AN86" s="40"/>
      <c r="AO86" s="40"/>
      <c r="AP86" s="40"/>
      <c r="AQ86" s="40"/>
      <c r="BY86" s="1443"/>
      <c r="BZ86" s="1443"/>
      <c r="CA86" s="1443"/>
      <c r="CB86" s="1443"/>
      <c r="CC86" s="1443"/>
      <c r="CD86" s="1443"/>
      <c r="CE86" s="1443"/>
      <c r="CF86" s="1443"/>
      <c r="CG86" s="1443"/>
      <c r="CH86" s="1443"/>
      <c r="CI86" s="1443"/>
      <c r="CJ86" s="1443"/>
      <c r="CK86" s="1443"/>
      <c r="CL86" s="1443"/>
      <c r="CM86" s="1443"/>
      <c r="CN86" s="1443"/>
      <c r="CO86" s="1443"/>
      <c r="CP86" s="1443"/>
      <c r="CQ86" s="1443"/>
      <c r="CR86" s="1443"/>
      <c r="CS86" s="1443"/>
      <c r="CT86" s="1443"/>
      <c r="CU86" s="1443"/>
      <c r="CV86" s="1443"/>
      <c r="CW86" s="1443"/>
      <c r="CX86" s="1443"/>
      <c r="CY86" s="1443"/>
      <c r="CZ86" s="1443"/>
      <c r="DA86" s="1443"/>
      <c r="DB86" s="1443"/>
      <c r="DC86" s="1443"/>
      <c r="DD86" s="1443"/>
      <c r="DE86" s="1443"/>
      <c r="DF86" s="1443"/>
      <c r="DG86" s="1443"/>
      <c r="DH86" s="1443"/>
      <c r="DI86" s="1443"/>
      <c r="DJ86" s="1443"/>
      <c r="DK86" s="1443"/>
      <c r="DL86" s="1443"/>
      <c r="DM86" s="1443"/>
      <c r="DN86" s="1443"/>
      <c r="DO86" s="1443"/>
      <c r="DP86" s="1443"/>
      <c r="DQ86" s="1443"/>
      <c r="DR86" s="1443"/>
      <c r="DS86" s="1443"/>
      <c r="DT86" s="1443"/>
      <c r="DU86" s="1443"/>
      <c r="DV86" s="1443"/>
      <c r="DW86" s="1443"/>
      <c r="DX86" s="1443"/>
      <c r="DY86" s="1443"/>
      <c r="DZ86" s="1443"/>
      <c r="EA86" s="1443"/>
      <c r="EB86" s="1443"/>
      <c r="EC86" s="1443"/>
      <c r="ED86" s="1443"/>
      <c r="EE86" s="1443"/>
      <c r="EF86" s="1443"/>
      <c r="EG86" s="1443"/>
      <c r="EH86" s="1443"/>
      <c r="EI86" s="1443"/>
      <c r="EJ86" s="1443"/>
      <c r="EK86" s="1443"/>
      <c r="EL86" s="1443"/>
      <c r="EM86" s="1443"/>
      <c r="EN86" s="1443"/>
      <c r="EO86" s="1443"/>
      <c r="EP86" s="1443"/>
      <c r="EQ86" s="1443"/>
      <c r="ER86" s="1443"/>
      <c r="ES86" s="1443"/>
      <c r="ET86" s="1443"/>
      <c r="EU86" s="1443"/>
    </row>
    <row r="87" spans="1:151" s="737" customFormat="1" ht="17" customHeight="1">
      <c r="A87" s="1472">
        <v>1</v>
      </c>
      <c r="B87" s="678"/>
      <c r="C87" s="1251"/>
      <c r="D87" s="1251"/>
      <c r="E87" s="1474" t="str">
        <f t="shared" si="12"/>
        <v>Evaluation</v>
      </c>
      <c r="F87" s="1242"/>
      <c r="G87" s="678"/>
      <c r="H87" s="1242"/>
      <c r="J87" s="1462" t="str">
        <f t="shared" si="11"/>
        <v/>
      </c>
      <c r="K87" s="1170"/>
      <c r="L87" s="1323"/>
      <c r="M87" s="1324"/>
      <c r="N87" s="1324"/>
      <c r="O87" s="1324"/>
      <c r="P87" s="2174"/>
      <c r="Q87" s="2174"/>
      <c r="R87" s="2174"/>
      <c r="S87" s="2174"/>
      <c r="T87" s="2174"/>
      <c r="U87" s="2174"/>
      <c r="V87" s="2174"/>
      <c r="W87" s="1325"/>
      <c r="X87" s="1326"/>
      <c r="Y87" s="1326"/>
      <c r="Z87" s="1326"/>
      <c r="AA87" s="1326"/>
      <c r="AB87" s="1326"/>
      <c r="AC87" s="1326"/>
      <c r="AH87" s="1292"/>
      <c r="AL87" s="40"/>
      <c r="AM87" s="40"/>
      <c r="AN87" s="40"/>
      <c r="AO87" s="40"/>
      <c r="AP87" s="40"/>
      <c r="AQ87" s="40"/>
      <c r="BY87" s="1443"/>
      <c r="BZ87" s="1443"/>
      <c r="CA87" s="1443"/>
      <c r="CB87" s="1443"/>
      <c r="CC87" s="1443"/>
      <c r="CD87" s="1443"/>
      <c r="CE87" s="1443"/>
      <c r="CF87" s="1443"/>
      <c r="CG87" s="1443"/>
      <c r="CH87" s="1443"/>
      <c r="CI87" s="1443"/>
      <c r="CJ87" s="1443"/>
      <c r="CK87" s="1443"/>
      <c r="CL87" s="1443"/>
      <c r="CM87" s="1443"/>
      <c r="CN87" s="1443"/>
      <c r="CO87" s="1443"/>
      <c r="CP87" s="1443"/>
      <c r="CQ87" s="1443"/>
      <c r="CR87" s="1443"/>
      <c r="CS87" s="1443"/>
      <c r="CT87" s="1443"/>
      <c r="CU87" s="1443"/>
      <c r="CV87" s="1443"/>
      <c r="CW87" s="1443"/>
      <c r="CX87" s="1443"/>
      <c r="CY87" s="1443"/>
      <c r="CZ87" s="1443"/>
      <c r="DA87" s="1443"/>
      <c r="DB87" s="1443"/>
      <c r="DC87" s="1443"/>
      <c r="DD87" s="1443"/>
      <c r="DE87" s="1443"/>
      <c r="DF87" s="1443"/>
      <c r="DG87" s="1443"/>
      <c r="DH87" s="1443"/>
      <c r="DI87" s="1443"/>
      <c r="DJ87" s="1443"/>
      <c r="DK87" s="1443"/>
      <c r="DL87" s="1443"/>
      <c r="DM87" s="1443"/>
      <c r="DN87" s="1443"/>
      <c r="DO87" s="1443"/>
      <c r="DP87" s="1443"/>
      <c r="DQ87" s="1443"/>
      <c r="DR87" s="1443"/>
      <c r="DS87" s="1443"/>
      <c r="DT87" s="1443"/>
      <c r="DU87" s="1443"/>
      <c r="DV87" s="1443"/>
      <c r="DW87" s="1443"/>
      <c r="DX87" s="1443"/>
      <c r="DY87" s="1443"/>
      <c r="DZ87" s="1443"/>
      <c r="EA87" s="1443"/>
      <c r="EB87" s="1443"/>
      <c r="EC87" s="1443"/>
      <c r="ED87" s="1443"/>
      <c r="EE87" s="1443"/>
      <c r="EF87" s="1443"/>
      <c r="EG87" s="1443"/>
      <c r="EH87" s="1443"/>
      <c r="EI87" s="1443"/>
      <c r="EJ87" s="1443"/>
      <c r="EK87" s="1443"/>
      <c r="EL87" s="1443"/>
      <c r="EM87" s="1443"/>
      <c r="EN87" s="1443"/>
      <c r="EO87" s="1443"/>
      <c r="EP87" s="1443"/>
      <c r="EQ87" s="1443"/>
      <c r="ER87" s="1443"/>
      <c r="ES87" s="1443"/>
      <c r="ET87" s="1443"/>
      <c r="EU87" s="1443"/>
    </row>
    <row r="88" spans="1:151" s="737" customFormat="1" ht="17" customHeight="1">
      <c r="A88" s="1472">
        <v>1</v>
      </c>
      <c r="B88" s="678"/>
      <c r="C88" s="1251"/>
      <c r="D88" s="1251"/>
      <c r="E88" s="1474" t="str">
        <f t="shared" si="12"/>
        <v>Evaluation</v>
      </c>
      <c r="F88" s="1242"/>
      <c r="G88" s="678"/>
      <c r="H88" s="1242"/>
      <c r="J88" s="1462" t="str">
        <f t="shared" si="11"/>
        <v/>
      </c>
      <c r="K88" s="1170"/>
      <c r="L88" s="1316"/>
      <c r="M88" s="1317"/>
      <c r="N88" s="1317"/>
      <c r="O88" s="1317"/>
      <c r="P88" s="2173" t="str">
        <f>BA7</f>
        <v>Pas de distributeur non isolé</v>
      </c>
      <c r="Q88" s="2173"/>
      <c r="R88" s="2173"/>
      <c r="S88" s="2173"/>
      <c r="T88" s="2173"/>
      <c r="U88" s="2173"/>
      <c r="V88" s="2173"/>
      <c r="W88" s="1318" t="str">
        <f>IF(X88=0,"",IF(BC7=V$23,W$23,W$24))</f>
        <v/>
      </c>
      <c r="X88" s="1327">
        <f>BB7</f>
        <v>0</v>
      </c>
      <c r="Y88" s="1327"/>
      <c r="Z88" s="1327"/>
      <c r="AA88" s="527"/>
      <c r="AB88" s="1320"/>
      <c r="AC88" s="1319">
        <f>IF(AA88=AA$24,0,X88)</f>
        <v>0</v>
      </c>
      <c r="AE88" s="1328">
        <f>IF(X88=0,1,IF(AA88=AA$24,2,3))</f>
        <v>1</v>
      </c>
      <c r="AF88" s="1322">
        <f>IF(W88=AF78,X88,0)</f>
        <v>0</v>
      </c>
      <c r="AG88" s="1322">
        <f>IF(W88=AG78,X88,0)</f>
        <v>0</v>
      </c>
      <c r="AH88" s="1292"/>
      <c r="AI88" s="1322">
        <f>IF(W88=AI78,AC88,0)</f>
        <v>0</v>
      </c>
      <c r="AJ88" s="1322">
        <f>IF(W88=AJ78,AC88,0)</f>
        <v>0</v>
      </c>
      <c r="AK88" s="40"/>
      <c r="AL88" s="40"/>
      <c r="AM88" s="40"/>
      <c r="AN88" s="40"/>
      <c r="AO88" s="40"/>
      <c r="AP88" s="40"/>
      <c r="AQ88" s="40"/>
      <c r="BY88" s="1443"/>
      <c r="BZ88" s="1443"/>
      <c r="CA88" s="1443"/>
      <c r="CB88" s="1443"/>
      <c r="CC88" s="1443"/>
      <c r="CD88" s="1443"/>
      <c r="CE88" s="1443"/>
      <c r="CF88" s="1443"/>
      <c r="CG88" s="1443"/>
      <c r="CH88" s="1443"/>
      <c r="CI88" s="1443"/>
      <c r="CJ88" s="1443"/>
      <c r="CK88" s="1443"/>
      <c r="CL88" s="1443"/>
      <c r="CM88" s="1443"/>
      <c r="CN88" s="1443"/>
      <c r="CO88" s="1443"/>
      <c r="CP88" s="1443"/>
      <c r="CQ88" s="1443"/>
      <c r="CR88" s="1443"/>
      <c r="CS88" s="1443"/>
      <c r="CT88" s="1443"/>
      <c r="CU88" s="1443"/>
      <c r="CV88" s="1443"/>
      <c r="CW88" s="1443"/>
      <c r="CX88" s="1443"/>
      <c r="CY88" s="1443"/>
      <c r="CZ88" s="1443"/>
      <c r="DA88" s="1443"/>
      <c r="DB88" s="1443"/>
      <c r="DC88" s="1443"/>
      <c r="DD88" s="1443"/>
      <c r="DE88" s="1443"/>
      <c r="DF88" s="1443"/>
      <c r="DG88" s="1443"/>
      <c r="DH88" s="1443"/>
      <c r="DI88" s="1443"/>
      <c r="DJ88" s="1443"/>
      <c r="DK88" s="1443"/>
      <c r="DL88" s="1443"/>
      <c r="DM88" s="1443"/>
      <c r="DN88" s="1443"/>
      <c r="DO88" s="1443"/>
      <c r="DP88" s="1443"/>
      <c r="DQ88" s="1443"/>
      <c r="DR88" s="1443"/>
      <c r="DS88" s="1443"/>
      <c r="DT88" s="1443"/>
      <c r="DU88" s="1443"/>
      <c r="DV88" s="1443"/>
      <c r="DW88" s="1443"/>
      <c r="DX88" s="1443"/>
      <c r="DY88" s="1443"/>
      <c r="DZ88" s="1443"/>
      <c r="EA88" s="1443"/>
      <c r="EB88" s="1443"/>
      <c r="EC88" s="1443"/>
      <c r="ED88" s="1443"/>
      <c r="EE88" s="1443"/>
      <c r="EF88" s="1443"/>
      <c r="EG88" s="1443"/>
      <c r="EH88" s="1443"/>
      <c r="EI88" s="1443"/>
      <c r="EJ88" s="1443"/>
      <c r="EK88" s="1443"/>
      <c r="EL88" s="1443"/>
      <c r="EM88" s="1443"/>
      <c r="EN88" s="1443"/>
      <c r="EO88" s="1443"/>
      <c r="EP88" s="1443"/>
      <c r="EQ88" s="1443"/>
      <c r="ER88" s="1443"/>
      <c r="ES88" s="1443"/>
      <c r="ET88" s="1443"/>
      <c r="EU88" s="1443"/>
    </row>
    <row r="89" spans="1:151" s="737" customFormat="1" ht="17" customHeight="1">
      <c r="A89" s="1472">
        <v>1</v>
      </c>
      <c r="B89" s="678"/>
      <c r="C89" s="1251"/>
      <c r="D89" s="1251"/>
      <c r="E89" s="1474" t="str">
        <f t="shared" si="12"/>
        <v>Evaluation</v>
      </c>
      <c r="F89" s="1242"/>
      <c r="G89" s="678"/>
      <c r="H89" s="1242"/>
      <c r="J89" s="1462" t="str">
        <f t="shared" si="11"/>
        <v/>
      </c>
      <c r="K89" s="1170"/>
      <c r="L89" s="1323"/>
      <c r="M89" s="1324"/>
      <c r="N89" s="1324"/>
      <c r="O89" s="1324"/>
      <c r="P89" s="2174"/>
      <c r="Q89" s="2174"/>
      <c r="R89" s="2174"/>
      <c r="S89" s="2174"/>
      <c r="T89" s="2174"/>
      <c r="U89" s="2174"/>
      <c r="V89" s="2174"/>
      <c r="W89" s="1325"/>
      <c r="X89" s="1326"/>
      <c r="Y89" s="1326"/>
      <c r="Z89" s="1326"/>
      <c r="AA89" s="1326"/>
      <c r="AB89" s="1326"/>
      <c r="AC89" s="1326"/>
      <c r="AH89" s="1292"/>
      <c r="AJ89" s="40"/>
      <c r="AK89" s="40"/>
      <c r="AL89" s="40"/>
      <c r="AM89" s="40"/>
      <c r="AN89" s="40"/>
      <c r="AO89" s="40"/>
      <c r="AP89" s="40"/>
      <c r="AQ89" s="40"/>
      <c r="BY89" s="1443"/>
      <c r="BZ89" s="1443"/>
      <c r="CA89" s="1443"/>
      <c r="CB89" s="1443"/>
      <c r="CC89" s="1443"/>
      <c r="CD89" s="1443"/>
      <c r="CE89" s="1443"/>
      <c r="CF89" s="1443"/>
      <c r="CG89" s="1443"/>
      <c r="CH89" s="1443"/>
      <c r="CI89" s="1443"/>
      <c r="CJ89" s="1443"/>
      <c r="CK89" s="1443"/>
      <c r="CL89" s="1443"/>
      <c r="CM89" s="1443"/>
      <c r="CN89" s="1443"/>
      <c r="CO89" s="1443"/>
      <c r="CP89" s="1443"/>
      <c r="CQ89" s="1443"/>
      <c r="CR89" s="1443"/>
      <c r="CS89" s="1443"/>
      <c r="CT89" s="1443"/>
      <c r="CU89" s="1443"/>
      <c r="CV89" s="1443"/>
      <c r="CW89" s="1443"/>
      <c r="CX89" s="1443"/>
      <c r="CY89" s="1443"/>
      <c r="CZ89" s="1443"/>
      <c r="DA89" s="1443"/>
      <c r="DB89" s="1443"/>
      <c r="DC89" s="1443"/>
      <c r="DD89" s="1443"/>
      <c r="DE89" s="1443"/>
      <c r="DF89" s="1443"/>
      <c r="DG89" s="1443"/>
      <c r="DH89" s="1443"/>
      <c r="DI89" s="1443"/>
      <c r="DJ89" s="1443"/>
      <c r="DK89" s="1443"/>
      <c r="DL89" s="1443"/>
      <c r="DM89" s="1443"/>
      <c r="DN89" s="1443"/>
      <c r="DO89" s="1443"/>
      <c r="DP89" s="1443"/>
      <c r="DQ89" s="1443"/>
      <c r="DR89" s="1443"/>
      <c r="DS89" s="1443"/>
      <c r="DT89" s="1443"/>
      <c r="DU89" s="1443"/>
      <c r="DV89" s="1443"/>
      <c r="DW89" s="1443"/>
      <c r="DX89" s="1443"/>
      <c r="DY89" s="1443"/>
      <c r="DZ89" s="1443"/>
      <c r="EA89" s="1443"/>
      <c r="EB89" s="1443"/>
      <c r="EC89" s="1443"/>
      <c r="ED89" s="1443"/>
      <c r="EE89" s="1443"/>
      <c r="EF89" s="1443"/>
      <c r="EG89" s="1443"/>
      <c r="EH89" s="1443"/>
      <c r="EI89" s="1443"/>
      <c r="EJ89" s="1443"/>
      <c r="EK89" s="1443"/>
      <c r="EL89" s="1443"/>
      <c r="EM89" s="1443"/>
      <c r="EN89" s="1443"/>
      <c r="EO89" s="1443"/>
      <c r="EP89" s="1443"/>
      <c r="EQ89" s="1443"/>
      <c r="ER89" s="1443"/>
      <c r="ES89" s="1443"/>
      <c r="ET89" s="1443"/>
      <c r="EU89" s="1443"/>
    </row>
    <row r="90" spans="1:151" s="1292" customFormat="1" ht="18" customHeight="1">
      <c r="A90" s="1472">
        <v>1</v>
      </c>
      <c r="B90" s="678"/>
      <c r="C90" s="1251"/>
      <c r="D90" s="1251"/>
      <c r="E90" s="1474" t="str">
        <f t="shared" si="12"/>
        <v>Evaluation</v>
      </c>
      <c r="F90" s="1242"/>
      <c r="G90" s="678"/>
      <c r="H90" s="1242"/>
      <c r="I90" s="737"/>
      <c r="J90" s="1462" t="str">
        <f t="shared" si="11"/>
        <v/>
      </c>
      <c r="K90" s="1170"/>
      <c r="L90" s="1329" t="s">
        <v>2</v>
      </c>
      <c r="M90" s="1329"/>
      <c r="N90" s="1330"/>
      <c r="O90" s="1331"/>
      <c r="P90" s="1332"/>
      <c r="Q90" s="1332"/>
      <c r="R90" s="1332"/>
      <c r="S90" s="1332"/>
      <c r="T90" s="1332"/>
      <c r="U90" s="1332"/>
      <c r="V90" s="1332"/>
      <c r="W90" s="1332"/>
      <c r="X90" s="1286">
        <f>SUM(X71:X88)</f>
        <v>0</v>
      </c>
      <c r="Y90" s="1333"/>
      <c r="Z90" s="1286"/>
      <c r="AA90" s="1286"/>
      <c r="AB90" s="1286"/>
      <c r="AC90" s="1286">
        <f>SUM(AC71:AC88)</f>
        <v>0</v>
      </c>
      <c r="AD90" s="2"/>
      <c r="AE90" s="2"/>
      <c r="AF90" s="1334">
        <f>SUM(AF71:AF88)</f>
        <v>0</v>
      </c>
      <c r="AG90" s="1334">
        <f>SUM(AG71:AG88)</f>
        <v>0</v>
      </c>
      <c r="AI90" s="1334">
        <f>SUM(AI71:AI88)</f>
        <v>0</v>
      </c>
      <c r="AJ90" s="1334">
        <f>SUM(AJ71:AJ88)</f>
        <v>0</v>
      </c>
      <c r="AK90" s="665"/>
      <c r="AL90" s="665"/>
      <c r="AM90" s="665"/>
      <c r="AN90" s="665"/>
      <c r="AO90" s="665"/>
      <c r="AP90" s="665"/>
      <c r="AQ90" s="665"/>
      <c r="BY90" s="1441"/>
      <c r="BZ90" s="1441"/>
      <c r="CA90" s="1441"/>
      <c r="CB90" s="1441"/>
      <c r="CC90" s="1441"/>
      <c r="CD90" s="1441"/>
      <c r="CE90" s="1441"/>
      <c r="CF90" s="1441"/>
      <c r="CG90" s="1441"/>
      <c r="CH90" s="1441"/>
      <c r="CI90" s="1441"/>
      <c r="CJ90" s="1441"/>
      <c r="CK90" s="1441"/>
      <c r="CL90" s="1441"/>
      <c r="CM90" s="1441"/>
      <c r="CN90" s="1441"/>
      <c r="CO90" s="1441"/>
      <c r="CP90" s="1441"/>
      <c r="CQ90" s="1441"/>
      <c r="CR90" s="1441"/>
      <c r="CS90" s="1441"/>
      <c r="CT90" s="1441"/>
      <c r="CU90" s="1441"/>
      <c r="CV90" s="1441"/>
      <c r="CW90" s="1441"/>
      <c r="CX90" s="1441"/>
      <c r="CY90" s="1441"/>
      <c r="CZ90" s="1441"/>
      <c r="DA90" s="1441"/>
      <c r="DB90" s="1441"/>
      <c r="DC90" s="1441"/>
      <c r="DD90" s="1441"/>
      <c r="DE90" s="1441"/>
      <c r="DF90" s="1441"/>
      <c r="DG90" s="1441"/>
      <c r="DH90" s="1441"/>
      <c r="DI90" s="1441"/>
      <c r="DJ90" s="1441"/>
      <c r="DK90" s="1441"/>
      <c r="DL90" s="1441"/>
      <c r="DM90" s="1441"/>
      <c r="DN90" s="1441"/>
      <c r="DO90" s="1441"/>
      <c r="DP90" s="1441"/>
      <c r="DQ90" s="1441"/>
      <c r="DR90" s="1441"/>
      <c r="DS90" s="1441"/>
      <c r="DT90" s="1441"/>
      <c r="DU90" s="1441"/>
      <c r="DV90" s="1441"/>
      <c r="DW90" s="1441"/>
      <c r="DX90" s="1441"/>
      <c r="DY90" s="1441"/>
      <c r="DZ90" s="1441"/>
      <c r="EA90" s="1441"/>
      <c r="EB90" s="1441"/>
      <c r="EC90" s="1441"/>
      <c r="ED90" s="1441"/>
      <c r="EE90" s="1441"/>
      <c r="EF90" s="1441"/>
      <c r="EG90" s="1441"/>
      <c r="EH90" s="1441"/>
      <c r="EI90" s="1441"/>
      <c r="EJ90" s="1441"/>
      <c r="EK90" s="1441"/>
      <c r="EL90" s="1441"/>
      <c r="EM90" s="1441"/>
      <c r="EN90" s="1441"/>
      <c r="EO90" s="1441"/>
      <c r="EP90" s="1441"/>
      <c r="EQ90" s="1441"/>
      <c r="ER90" s="1441"/>
      <c r="ES90" s="1441"/>
      <c r="ET90" s="1441"/>
      <c r="EU90" s="1441"/>
    </row>
    <row r="91" spans="1:151" s="731" customFormat="1" ht="25" customHeight="1">
      <c r="A91" s="1472">
        <v>1</v>
      </c>
      <c r="B91" s="678"/>
      <c r="C91" s="1251"/>
      <c r="D91" s="1251"/>
      <c r="E91" s="1474" t="str">
        <f t="shared" si="12"/>
        <v>Evaluation</v>
      </c>
      <c r="F91" s="1242"/>
      <c r="G91" s="678"/>
      <c r="H91" s="1242"/>
      <c r="I91" s="737"/>
      <c r="J91" s="1462" t="str">
        <f t="shared" ref="J91:J107" si="13">IF((SUM(F91:H91))&gt;0,"Evaluation","")</f>
        <v/>
      </c>
      <c r="K91" s="1170"/>
      <c r="L91" s="1315"/>
      <c r="M91" s="1335"/>
      <c r="N91" s="1336"/>
      <c r="O91" s="1337"/>
      <c r="P91" s="1338"/>
      <c r="Q91" s="1338"/>
      <c r="R91" s="1338"/>
      <c r="S91" s="1338"/>
      <c r="T91" s="1338"/>
      <c r="U91" s="1338"/>
      <c r="V91" s="1338"/>
      <c r="W91" s="1338"/>
      <c r="X91" s="1337"/>
      <c r="Y91" s="1337"/>
      <c r="Z91" s="1337"/>
      <c r="AA91" s="1339"/>
      <c r="AB91" s="989"/>
      <c r="AC91" s="2"/>
      <c r="AD91" s="2"/>
      <c r="AE91" s="2"/>
      <c r="AF91" s="2"/>
      <c r="AG91" s="2"/>
      <c r="AH91" s="1292"/>
      <c r="AI91" s="665"/>
      <c r="AJ91" s="665"/>
      <c r="AK91" s="665"/>
      <c r="AL91" s="665"/>
      <c r="AM91" s="665"/>
      <c r="AN91" s="665"/>
      <c r="AO91" s="665"/>
      <c r="AP91" s="665"/>
      <c r="AQ91" s="665"/>
      <c r="BY91" s="1444"/>
      <c r="BZ91" s="1444"/>
      <c r="CA91" s="1444"/>
      <c r="CB91" s="1444"/>
      <c r="CC91" s="1444"/>
      <c r="CD91" s="1444"/>
      <c r="CE91" s="1444"/>
      <c r="CF91" s="1444"/>
      <c r="CG91" s="1444"/>
      <c r="CH91" s="1444"/>
      <c r="CI91" s="1444"/>
      <c r="CJ91" s="1444"/>
      <c r="CK91" s="1444"/>
      <c r="CL91" s="1444"/>
      <c r="CM91" s="1444"/>
      <c r="CN91" s="1444"/>
      <c r="CO91" s="1444"/>
      <c r="CP91" s="1444"/>
      <c r="CQ91" s="1444"/>
      <c r="CR91" s="1444"/>
      <c r="CS91" s="1444"/>
      <c r="CT91" s="1444"/>
      <c r="CU91" s="1444"/>
      <c r="CV91" s="1444"/>
      <c r="CW91" s="1444"/>
      <c r="CX91" s="1444"/>
      <c r="CY91" s="1444"/>
      <c r="CZ91" s="1444"/>
      <c r="DA91" s="1444"/>
      <c r="DB91" s="1444"/>
      <c r="DC91" s="1444"/>
      <c r="DD91" s="1444"/>
      <c r="DE91" s="1444"/>
      <c r="DF91" s="1444"/>
      <c r="DG91" s="1444"/>
      <c r="DH91" s="1444"/>
      <c r="DI91" s="1444"/>
      <c r="DJ91" s="1444"/>
      <c r="DK91" s="1444"/>
      <c r="DL91" s="1444"/>
      <c r="DM91" s="1444"/>
      <c r="DN91" s="1444"/>
      <c r="DO91" s="1444"/>
      <c r="DP91" s="1444"/>
      <c r="DQ91" s="1444"/>
      <c r="DR91" s="1444"/>
      <c r="DS91" s="1444"/>
      <c r="DT91" s="1444"/>
      <c r="DU91" s="1444"/>
      <c r="DV91" s="1444"/>
      <c r="DW91" s="1444"/>
      <c r="DX91" s="1444"/>
      <c r="DY91" s="1444"/>
      <c r="DZ91" s="1444"/>
      <c r="EA91" s="1444"/>
      <c r="EB91" s="1444"/>
      <c r="EC91" s="1444"/>
      <c r="ED91" s="1444"/>
      <c r="EE91" s="1444"/>
      <c r="EF91" s="1444"/>
      <c r="EG91" s="1444"/>
      <c r="EH91" s="1444"/>
      <c r="EI91" s="1444"/>
      <c r="EJ91" s="1444"/>
      <c r="EK91" s="1444"/>
      <c r="EL91" s="1444"/>
      <c r="EM91" s="1444"/>
      <c r="EN91" s="1444"/>
      <c r="EO91" s="1444"/>
      <c r="EP91" s="1444"/>
      <c r="EQ91" s="1444"/>
      <c r="ER91" s="1444"/>
      <c r="ES91" s="1444"/>
      <c r="ET91" s="1444"/>
      <c r="EU91" s="1444"/>
    </row>
    <row r="92" spans="1:151" s="1279" customFormat="1" ht="19" customHeight="1">
      <c r="A92" s="1472">
        <v>1</v>
      </c>
      <c r="B92" s="1242"/>
      <c r="C92" s="1251"/>
      <c r="D92" s="1251"/>
      <c r="E92" s="1474" t="str">
        <f t="shared" si="12"/>
        <v>Evaluation</v>
      </c>
      <c r="F92" s="1242"/>
      <c r="G92" s="1242"/>
      <c r="H92" s="1242"/>
      <c r="I92" s="1278"/>
      <c r="J92" s="1462" t="str">
        <f t="shared" si="13"/>
        <v/>
      </c>
      <c r="K92" s="1170"/>
      <c r="L92" s="1340"/>
      <c r="M92" s="1341" t="s">
        <v>347</v>
      </c>
      <c r="N92" s="1342"/>
      <c r="O92" s="1343"/>
      <c r="P92" s="1344" t="s">
        <v>574</v>
      </c>
      <c r="Q92" s="1345"/>
      <c r="R92" s="1261"/>
      <c r="S92" s="1346"/>
      <c r="T92" s="1346"/>
      <c r="U92" s="1346"/>
      <c r="V92" s="1346"/>
      <c r="W92" s="1346"/>
      <c r="X92" s="1347">
        <f>AF90</f>
        <v>0</v>
      </c>
      <c r="Y92" s="1261"/>
      <c r="Z92" s="1261"/>
      <c r="AA92" s="1261"/>
      <c r="AB92" s="1348"/>
      <c r="AC92" s="1349">
        <f>AI90</f>
        <v>0</v>
      </c>
      <c r="AD92" s="1350"/>
      <c r="AE92" s="1350"/>
      <c r="AF92" s="1350"/>
      <c r="AG92" s="1350"/>
      <c r="AH92" s="1350"/>
      <c r="BY92" s="1350"/>
      <c r="BZ92" s="1350"/>
      <c r="CA92" s="1350"/>
      <c r="CB92" s="1350"/>
      <c r="CC92" s="1350"/>
      <c r="CD92" s="1350"/>
      <c r="CE92" s="1350"/>
      <c r="CF92" s="1350"/>
      <c r="CG92" s="1350"/>
      <c r="CH92" s="1350"/>
      <c r="CI92" s="1350"/>
      <c r="CJ92" s="1350"/>
      <c r="CK92" s="1350"/>
      <c r="CL92" s="1350"/>
      <c r="CM92" s="1350"/>
      <c r="CN92" s="1350"/>
      <c r="CO92" s="1350"/>
      <c r="CP92" s="1350"/>
      <c r="CQ92" s="1350"/>
      <c r="CR92" s="1350"/>
      <c r="CS92" s="1350"/>
      <c r="CT92" s="1350"/>
      <c r="CU92" s="1350"/>
      <c r="CV92" s="1350"/>
      <c r="CW92" s="1350"/>
      <c r="CX92" s="1350"/>
      <c r="CY92" s="1350"/>
      <c r="CZ92" s="1350"/>
      <c r="DA92" s="1350"/>
      <c r="DB92" s="1350"/>
      <c r="DC92" s="1350"/>
      <c r="DD92" s="1350"/>
      <c r="DE92" s="1350"/>
      <c r="DF92" s="1350"/>
      <c r="DG92" s="1350"/>
      <c r="DH92" s="1350"/>
      <c r="DI92" s="1350"/>
      <c r="DJ92" s="1350"/>
      <c r="DK92" s="1350"/>
      <c r="DL92" s="1350"/>
      <c r="DM92" s="1350"/>
      <c r="DN92" s="1350"/>
      <c r="DO92" s="1350"/>
      <c r="DP92" s="1350"/>
      <c r="DQ92" s="1350"/>
      <c r="DR92" s="1350"/>
      <c r="DS92" s="1350"/>
      <c r="DT92" s="1350"/>
      <c r="DU92" s="1350"/>
      <c r="DV92" s="1350"/>
      <c r="DW92" s="1350"/>
      <c r="DX92" s="1350"/>
      <c r="DY92" s="1350"/>
      <c r="DZ92" s="1350"/>
      <c r="EA92" s="1350"/>
      <c r="EB92" s="1350"/>
      <c r="EC92" s="1350"/>
      <c r="ED92" s="1350"/>
      <c r="EE92" s="1350"/>
      <c r="EF92" s="1350"/>
      <c r="EG92" s="1350"/>
      <c r="EH92" s="1350"/>
      <c r="EI92" s="1350"/>
      <c r="EJ92" s="1350"/>
      <c r="EK92" s="1350"/>
      <c r="EL92" s="1350"/>
      <c r="EM92" s="1350"/>
      <c r="EN92" s="1350"/>
      <c r="EO92" s="1350"/>
      <c r="EP92" s="1350"/>
      <c r="EQ92" s="1350"/>
      <c r="ER92" s="1350"/>
      <c r="ES92" s="1350"/>
      <c r="ET92" s="1350"/>
      <c r="EU92" s="1350"/>
    </row>
    <row r="93" spans="1:151" s="1355" customFormat="1" ht="19" customHeight="1">
      <c r="A93" s="1472">
        <v>1</v>
      </c>
      <c r="B93" s="678"/>
      <c r="C93" s="1251"/>
      <c r="D93" s="1251"/>
      <c r="E93" s="1474" t="str">
        <f t="shared" si="12"/>
        <v>Evaluation</v>
      </c>
      <c r="F93" s="1242"/>
      <c r="G93" s="678"/>
      <c r="H93" s="1242"/>
      <c r="I93" s="737"/>
      <c r="J93" s="1462" t="str">
        <f t="shared" si="13"/>
        <v/>
      </c>
      <c r="K93" s="1170"/>
      <c r="L93" s="1351"/>
      <c r="M93" s="1352" t="s">
        <v>100</v>
      </c>
      <c r="N93" s="1353"/>
      <c r="O93" s="1354"/>
      <c r="P93" s="1344" t="s">
        <v>575</v>
      </c>
      <c r="Q93" s="1345"/>
      <c r="R93" s="1261"/>
      <c r="S93" s="1346"/>
      <c r="T93" s="1346"/>
      <c r="U93" s="1346"/>
      <c r="V93" s="1346"/>
      <c r="W93" s="1346"/>
      <c r="X93" s="1347">
        <f>AG90</f>
        <v>0</v>
      </c>
      <c r="Y93" s="1261"/>
      <c r="Z93" s="1261"/>
      <c r="AA93" s="1261"/>
      <c r="AB93" s="1348"/>
      <c r="AC93" s="1349">
        <f>AJ90</f>
        <v>0</v>
      </c>
      <c r="AD93" s="208"/>
      <c r="AE93" s="208"/>
      <c r="AF93" s="208"/>
      <c r="AG93" s="208"/>
      <c r="AH93" s="208"/>
      <c r="AI93" s="198"/>
      <c r="AJ93" s="198"/>
      <c r="AK93" s="198"/>
      <c r="AL93" s="198"/>
      <c r="AM93" s="198"/>
      <c r="AN93" s="198"/>
      <c r="AO93" s="198"/>
      <c r="AP93" s="198"/>
      <c r="AQ93" s="198"/>
      <c r="BY93" s="1445"/>
      <c r="BZ93" s="1445"/>
      <c r="CA93" s="1445"/>
      <c r="CB93" s="1445"/>
      <c r="CC93" s="1445"/>
      <c r="CD93" s="1445"/>
      <c r="CE93" s="1445"/>
      <c r="CF93" s="1445"/>
      <c r="CG93" s="1445"/>
      <c r="CH93" s="1445"/>
      <c r="CI93" s="1445"/>
      <c r="CJ93" s="1445"/>
      <c r="CK93" s="1445"/>
      <c r="CL93" s="1445"/>
      <c r="CM93" s="1445"/>
      <c r="CN93" s="1445"/>
      <c r="CO93" s="1445"/>
      <c r="CP93" s="1445"/>
      <c r="CQ93" s="1445"/>
      <c r="CR93" s="1445"/>
      <c r="CS93" s="1445"/>
      <c r="CT93" s="1445"/>
      <c r="CU93" s="1445"/>
      <c r="CV93" s="1445"/>
      <c r="CW93" s="1445"/>
      <c r="CX93" s="1445"/>
      <c r="CY93" s="1445"/>
      <c r="CZ93" s="1445"/>
      <c r="DA93" s="1445"/>
      <c r="DB93" s="1445"/>
      <c r="DC93" s="1445"/>
      <c r="DD93" s="1445"/>
      <c r="DE93" s="1445"/>
      <c r="DF93" s="1445"/>
      <c r="DG93" s="1445"/>
      <c r="DH93" s="1445"/>
      <c r="DI93" s="1445"/>
      <c r="DJ93" s="1445"/>
      <c r="DK93" s="1445"/>
      <c r="DL93" s="1445"/>
      <c r="DM93" s="1445"/>
      <c r="DN93" s="1445"/>
      <c r="DO93" s="1445"/>
      <c r="DP93" s="1445"/>
      <c r="DQ93" s="1445"/>
      <c r="DR93" s="1445"/>
      <c r="DS93" s="1445"/>
      <c r="DT93" s="1445"/>
      <c r="DU93" s="1445"/>
      <c r="DV93" s="1445"/>
      <c r="DW93" s="1445"/>
      <c r="DX93" s="1445"/>
      <c r="DY93" s="1445"/>
      <c r="DZ93" s="1445"/>
      <c r="EA93" s="1445"/>
      <c r="EB93" s="1445"/>
      <c r="EC93" s="1445"/>
      <c r="ED93" s="1445"/>
      <c r="EE93" s="1445"/>
      <c r="EF93" s="1445"/>
      <c r="EG93" s="1445"/>
      <c r="EH93" s="1445"/>
      <c r="EI93" s="1445"/>
      <c r="EJ93" s="1445"/>
      <c r="EK93" s="1445"/>
      <c r="EL93" s="1445"/>
      <c r="EM93" s="1445"/>
      <c r="EN93" s="1445"/>
      <c r="EO93" s="1445"/>
      <c r="EP93" s="1445"/>
      <c r="EQ93" s="1445"/>
      <c r="ER93" s="1445"/>
      <c r="ES93" s="1445"/>
      <c r="ET93" s="1445"/>
      <c r="EU93" s="1445"/>
    </row>
    <row r="94" spans="1:151" s="1368" customFormat="1" ht="19" customHeight="1">
      <c r="A94" s="1472">
        <v>1</v>
      </c>
      <c r="B94" s="1356"/>
      <c r="C94" s="1251"/>
      <c r="D94" s="1251"/>
      <c r="E94" s="1474" t="str">
        <f t="shared" si="12"/>
        <v>Evaluation</v>
      </c>
      <c r="F94" s="1242"/>
      <c r="G94" s="1356"/>
      <c r="H94" s="1357"/>
      <c r="I94" s="1358"/>
      <c r="J94" s="1462" t="str">
        <f t="shared" si="13"/>
        <v/>
      </c>
      <c r="K94" s="1170"/>
      <c r="L94" s="1359"/>
      <c r="M94" s="1360"/>
      <c r="N94" s="1361"/>
      <c r="O94" s="1360"/>
      <c r="P94" s="1414" t="s">
        <v>576</v>
      </c>
      <c r="Q94" s="1363"/>
      <c r="R94" s="1364"/>
      <c r="S94" s="1362"/>
      <c r="T94" s="1362"/>
      <c r="U94" s="1362"/>
      <c r="V94" s="1362"/>
      <c r="W94" s="1362"/>
      <c r="X94" s="1365">
        <f>SUM(X92:X93)</f>
        <v>0</v>
      </c>
      <c r="Y94" s="1364"/>
      <c r="Z94" s="1364"/>
      <c r="AA94" s="1364"/>
      <c r="AB94" s="1366"/>
      <c r="AC94" s="1367">
        <f>SUM(AC92:AC93)</f>
        <v>0</v>
      </c>
      <c r="AD94" s="933"/>
      <c r="AE94" s="933"/>
      <c r="AF94" s="933"/>
      <c r="AG94" s="933"/>
      <c r="AH94" s="933"/>
      <c r="AI94" s="21"/>
      <c r="AJ94" s="21"/>
      <c r="AK94" s="21"/>
      <c r="AL94" s="21"/>
      <c r="AM94" s="21"/>
      <c r="AN94" s="21"/>
      <c r="AO94" s="21"/>
      <c r="AP94" s="21"/>
      <c r="AQ94" s="21"/>
      <c r="BY94" s="1446"/>
      <c r="BZ94" s="1446"/>
      <c r="CA94" s="1446"/>
      <c r="CB94" s="1446"/>
      <c r="CC94" s="1446"/>
      <c r="CD94" s="1446"/>
      <c r="CE94" s="1446"/>
      <c r="CF94" s="1446"/>
      <c r="CG94" s="1446"/>
      <c r="CH94" s="1446"/>
      <c r="CI94" s="1446"/>
      <c r="CJ94" s="1446"/>
      <c r="CK94" s="1446"/>
      <c r="CL94" s="1446"/>
      <c r="CM94" s="1446"/>
      <c r="CN94" s="1446"/>
      <c r="CO94" s="1446"/>
      <c r="CP94" s="1446"/>
      <c r="CQ94" s="1446"/>
      <c r="CR94" s="1446"/>
      <c r="CS94" s="1446"/>
      <c r="CT94" s="1446"/>
      <c r="CU94" s="1446"/>
      <c r="CV94" s="1446"/>
      <c r="CW94" s="1446"/>
      <c r="CX94" s="1446"/>
      <c r="CY94" s="1446"/>
      <c r="CZ94" s="1446"/>
      <c r="DA94" s="1446"/>
      <c r="DB94" s="1446"/>
      <c r="DC94" s="1446"/>
      <c r="DD94" s="1446"/>
      <c r="DE94" s="1446"/>
      <c r="DF94" s="1446"/>
      <c r="DG94" s="1446"/>
      <c r="DH94" s="1446"/>
      <c r="DI94" s="1446"/>
      <c r="DJ94" s="1446"/>
      <c r="DK94" s="1446"/>
      <c r="DL94" s="1446"/>
      <c r="DM94" s="1446"/>
      <c r="DN94" s="1446"/>
      <c r="DO94" s="1446"/>
      <c r="DP94" s="1446"/>
      <c r="DQ94" s="1446"/>
      <c r="DR94" s="1446"/>
      <c r="DS94" s="1446"/>
      <c r="DT94" s="1446"/>
      <c r="DU94" s="1446"/>
      <c r="DV94" s="1446"/>
      <c r="DW94" s="1446"/>
      <c r="DX94" s="1446"/>
      <c r="DY94" s="1446"/>
      <c r="DZ94" s="1446"/>
      <c r="EA94" s="1446"/>
      <c r="EB94" s="1446"/>
      <c r="EC94" s="1446"/>
      <c r="ED94" s="1446"/>
      <c r="EE94" s="1446"/>
      <c r="EF94" s="1446"/>
      <c r="EG94" s="1446"/>
      <c r="EH94" s="1446"/>
      <c r="EI94" s="1446"/>
      <c r="EJ94" s="1446"/>
      <c r="EK94" s="1446"/>
      <c r="EL94" s="1446"/>
      <c r="EM94" s="1446"/>
      <c r="EN94" s="1446"/>
      <c r="EO94" s="1446"/>
      <c r="EP94" s="1446"/>
      <c r="EQ94" s="1446"/>
      <c r="ER94" s="1446"/>
      <c r="ES94" s="1446"/>
      <c r="ET94" s="1446"/>
      <c r="EU94" s="1446"/>
    </row>
    <row r="95" spans="1:151" s="731" customFormat="1" ht="25" customHeight="1">
      <c r="A95" s="1472">
        <v>1</v>
      </c>
      <c r="B95" s="678"/>
      <c r="C95" s="1251"/>
      <c r="D95" s="1251"/>
      <c r="E95" s="1474" t="str">
        <f t="shared" si="12"/>
        <v>Evaluation</v>
      </c>
      <c r="F95" s="1242"/>
      <c r="G95" s="678"/>
      <c r="H95" s="1242"/>
      <c r="I95" s="737"/>
      <c r="J95" s="1462" t="str">
        <f t="shared" si="13"/>
        <v/>
      </c>
      <c r="K95" s="1170"/>
      <c r="L95" s="1315"/>
      <c r="M95" s="1335"/>
      <c r="N95" s="1336"/>
      <c r="O95" s="1337"/>
      <c r="P95" s="1338"/>
      <c r="Q95" s="1338"/>
      <c r="R95" s="1338"/>
      <c r="S95" s="1338"/>
      <c r="T95" s="1338"/>
      <c r="U95" s="1338"/>
      <c r="V95" s="1338"/>
      <c r="W95" s="1338"/>
      <c r="X95" s="1337"/>
      <c r="Y95" s="1337"/>
      <c r="Z95" s="1337"/>
      <c r="AA95" s="1339"/>
      <c r="AB95" s="989"/>
      <c r="AC95" s="2"/>
      <c r="AD95" s="2"/>
      <c r="AE95" s="2"/>
      <c r="AF95" s="2"/>
      <c r="AG95" s="2"/>
      <c r="AH95" s="1291"/>
      <c r="AI95" s="665"/>
      <c r="AJ95" s="665"/>
      <c r="AK95" s="665"/>
      <c r="AL95" s="665"/>
      <c r="AM95" s="665"/>
      <c r="AN95" s="665"/>
      <c r="AO95" s="665"/>
      <c r="AP95" s="665"/>
      <c r="AQ95" s="665"/>
      <c r="BY95" s="1444"/>
      <c r="BZ95" s="1444"/>
      <c r="CA95" s="1444"/>
      <c r="CB95" s="1444"/>
      <c r="CC95" s="1444"/>
      <c r="CD95" s="1444"/>
      <c r="CE95" s="1444"/>
      <c r="CF95" s="1444"/>
      <c r="CG95" s="1444"/>
      <c r="CH95" s="1444"/>
      <c r="CI95" s="1444"/>
      <c r="CJ95" s="1444"/>
      <c r="CK95" s="1444"/>
      <c r="CL95" s="1444"/>
      <c r="CM95" s="1444"/>
      <c r="CN95" s="1444"/>
      <c r="CO95" s="1444"/>
      <c r="CP95" s="1444"/>
      <c r="CQ95" s="1444"/>
      <c r="CR95" s="1444"/>
      <c r="CS95" s="1444"/>
      <c r="CT95" s="1444"/>
      <c r="CU95" s="1444"/>
      <c r="CV95" s="1444"/>
      <c r="CW95" s="1444"/>
      <c r="CX95" s="1444"/>
      <c r="CY95" s="1444"/>
      <c r="CZ95" s="1444"/>
      <c r="DA95" s="1444"/>
      <c r="DB95" s="1444"/>
      <c r="DC95" s="1444"/>
      <c r="DD95" s="1444"/>
      <c r="DE95" s="1444"/>
      <c r="DF95" s="1444"/>
      <c r="DG95" s="1444"/>
      <c r="DH95" s="1444"/>
      <c r="DI95" s="1444"/>
      <c r="DJ95" s="1444"/>
      <c r="DK95" s="1444"/>
      <c r="DL95" s="1444"/>
      <c r="DM95" s="1444"/>
      <c r="DN95" s="1444"/>
      <c r="DO95" s="1444"/>
      <c r="DP95" s="1444"/>
      <c r="DQ95" s="1444"/>
      <c r="DR95" s="1444"/>
      <c r="DS95" s="1444"/>
      <c r="DT95" s="1444"/>
      <c r="DU95" s="1444"/>
      <c r="DV95" s="1444"/>
      <c r="DW95" s="1444"/>
      <c r="DX95" s="1444"/>
      <c r="DY95" s="1444"/>
      <c r="DZ95" s="1444"/>
      <c r="EA95" s="1444"/>
      <c r="EB95" s="1444"/>
      <c r="EC95" s="1444"/>
      <c r="ED95" s="1444"/>
      <c r="EE95" s="1444"/>
      <c r="EF95" s="1444"/>
      <c r="EG95" s="1444"/>
      <c r="EH95" s="1444"/>
      <c r="EI95" s="1444"/>
      <c r="EJ95" s="1444"/>
      <c r="EK95" s="1444"/>
      <c r="EL95" s="1444"/>
      <c r="EM95" s="1444"/>
      <c r="EN95" s="1444"/>
      <c r="EO95" s="1444"/>
      <c r="EP95" s="1444"/>
      <c r="EQ95" s="1444"/>
      <c r="ER95" s="1444"/>
      <c r="ES95" s="1444"/>
      <c r="ET95" s="1444"/>
      <c r="EU95" s="1444"/>
    </row>
    <row r="96" spans="1:151" s="731" customFormat="1" ht="25" customHeight="1">
      <c r="A96" s="1472">
        <v>1</v>
      </c>
      <c r="B96" s="678"/>
      <c r="C96" s="1251"/>
      <c r="D96" s="1251"/>
      <c r="E96" s="1474" t="str">
        <f t="shared" si="12"/>
        <v>Evaluation</v>
      </c>
      <c r="F96" s="1242"/>
      <c r="H96" s="1242"/>
      <c r="I96" s="737"/>
      <c r="J96" s="1462" t="str">
        <f t="shared" si="13"/>
        <v/>
      </c>
      <c r="K96" s="1170"/>
      <c r="L96" s="1315"/>
      <c r="M96" s="1619" t="s">
        <v>918</v>
      </c>
      <c r="N96" s="1619"/>
      <c r="O96" s="1619"/>
      <c r="P96" s="1619"/>
      <c r="Q96" s="1619"/>
      <c r="R96" s="1619"/>
      <c r="S96" s="1619"/>
      <c r="T96" s="1619"/>
      <c r="U96" s="1619"/>
      <c r="V96" s="1619"/>
      <c r="W96" s="1619"/>
      <c r="X96" s="1619"/>
      <c r="Y96" s="1619"/>
      <c r="Z96" s="1619"/>
      <c r="AA96" s="1619"/>
      <c r="AB96" s="1619"/>
      <c r="AC96" s="2"/>
      <c r="AD96" s="2"/>
      <c r="AE96" s="2"/>
      <c r="AF96" s="2"/>
      <c r="AG96" s="2"/>
      <c r="AH96" s="1291"/>
      <c r="AI96" s="665"/>
      <c r="AJ96" s="665"/>
      <c r="AK96" s="665"/>
      <c r="AL96" s="665"/>
      <c r="AM96" s="665"/>
      <c r="AN96" s="665"/>
      <c r="AO96" s="665"/>
      <c r="AP96" s="665"/>
      <c r="AQ96" s="665"/>
      <c r="BY96" s="1444"/>
      <c r="BZ96" s="1444"/>
      <c r="CA96" s="1444"/>
      <c r="CB96" s="1444"/>
      <c r="CC96" s="1444"/>
      <c r="CD96" s="1444"/>
      <c r="CE96" s="1444"/>
      <c r="CF96" s="1444"/>
      <c r="CG96" s="1444"/>
      <c r="CH96" s="1444"/>
      <c r="CI96" s="1444"/>
      <c r="CJ96" s="1444"/>
      <c r="CK96" s="1444"/>
      <c r="CL96" s="1444"/>
      <c r="CM96" s="1444"/>
      <c r="CN96" s="1444"/>
      <c r="CO96" s="1444"/>
      <c r="CP96" s="1444"/>
      <c r="CQ96" s="1444"/>
      <c r="CR96" s="1444"/>
      <c r="CS96" s="1444"/>
      <c r="CT96" s="1444"/>
      <c r="CU96" s="1444"/>
      <c r="CV96" s="1444"/>
      <c r="CW96" s="1444"/>
      <c r="CX96" s="1444"/>
      <c r="CY96" s="1444"/>
      <c r="CZ96" s="1444"/>
      <c r="DA96" s="1444"/>
      <c r="DB96" s="1444"/>
      <c r="DC96" s="1444"/>
      <c r="DD96" s="1444"/>
      <c r="DE96" s="1444"/>
      <c r="DF96" s="1444"/>
      <c r="DG96" s="1444"/>
      <c r="DH96" s="1444"/>
      <c r="DI96" s="1444"/>
      <c r="DJ96" s="1444"/>
      <c r="DK96" s="1444"/>
      <c r="DL96" s="1444"/>
      <c r="DM96" s="1444"/>
      <c r="DN96" s="1444"/>
      <c r="DO96" s="1444"/>
      <c r="DP96" s="1444"/>
      <c r="DQ96" s="1444"/>
      <c r="DR96" s="1444"/>
      <c r="DS96" s="1444"/>
      <c r="DT96" s="1444"/>
      <c r="DU96" s="1444"/>
      <c r="DV96" s="1444"/>
      <c r="DW96" s="1444"/>
      <c r="DX96" s="1444"/>
      <c r="DY96" s="1444"/>
      <c r="DZ96" s="1444"/>
      <c r="EA96" s="1444"/>
      <c r="EB96" s="1444"/>
      <c r="EC96" s="1444"/>
      <c r="ED96" s="1444"/>
      <c r="EE96" s="1444"/>
      <c r="EF96" s="1444"/>
      <c r="EG96" s="1444"/>
      <c r="EH96" s="1444"/>
      <c r="EI96" s="1444"/>
      <c r="EJ96" s="1444"/>
      <c r="EK96" s="1444"/>
      <c r="EL96" s="1444"/>
      <c r="EM96" s="1444"/>
      <c r="EN96" s="1444"/>
      <c r="EO96" s="1444"/>
      <c r="EP96" s="1444"/>
      <c r="EQ96" s="1444"/>
      <c r="ER96" s="1444"/>
      <c r="ES96" s="1444"/>
      <c r="ET96" s="1444"/>
      <c r="EU96" s="1444"/>
    </row>
    <row r="97" spans="1:151" s="731" customFormat="1" ht="84" customHeight="1">
      <c r="A97" s="1472">
        <v>1</v>
      </c>
      <c r="B97" s="678"/>
      <c r="C97" s="1251"/>
      <c r="D97" s="1251"/>
      <c r="E97" s="1474" t="str">
        <f t="shared" si="12"/>
        <v>Evaluation</v>
      </c>
      <c r="F97" s="1242"/>
      <c r="H97" s="1242"/>
      <c r="I97" s="737"/>
      <c r="J97" s="1462" t="str">
        <f t="shared" si="13"/>
        <v/>
      </c>
      <c r="K97" s="1170"/>
      <c r="L97" s="1315"/>
      <c r="M97" s="2188"/>
      <c r="N97" s="2189"/>
      <c r="O97" s="2189"/>
      <c r="P97" s="2189"/>
      <c r="Q97" s="2189"/>
      <c r="R97" s="2189"/>
      <c r="S97" s="2189"/>
      <c r="T97" s="2189"/>
      <c r="U97" s="2189"/>
      <c r="V97" s="2189"/>
      <c r="W97" s="2189"/>
      <c r="X97" s="2189"/>
      <c r="Y97" s="2189"/>
      <c r="Z97" s="2189"/>
      <c r="AA97" s="2189"/>
      <c r="AB97" s="2190"/>
      <c r="AC97" s="2"/>
      <c r="AD97" s="2"/>
      <c r="AE97" s="2"/>
      <c r="AF97" s="2"/>
      <c r="AG97" s="2"/>
      <c r="AH97" s="1291"/>
      <c r="AI97" s="665"/>
      <c r="AJ97" s="665"/>
      <c r="AK97" s="665"/>
      <c r="AL97" s="665"/>
      <c r="AM97" s="665"/>
      <c r="AN97" s="665"/>
      <c r="AO97" s="665"/>
      <c r="AP97" s="665"/>
      <c r="AQ97" s="665"/>
      <c r="BY97" s="1444"/>
      <c r="BZ97" s="1444"/>
      <c r="CA97" s="1444"/>
      <c r="CB97" s="1444"/>
      <c r="CC97" s="1444"/>
      <c r="CD97" s="1444"/>
      <c r="CE97" s="1444"/>
      <c r="CF97" s="1444"/>
      <c r="CG97" s="1444"/>
      <c r="CH97" s="1444"/>
      <c r="CI97" s="1444"/>
      <c r="CJ97" s="1444"/>
      <c r="CK97" s="1444"/>
      <c r="CL97" s="1444"/>
      <c r="CM97" s="1444"/>
      <c r="CN97" s="1444"/>
      <c r="CO97" s="1444"/>
      <c r="CP97" s="1444"/>
      <c r="CQ97" s="1444"/>
      <c r="CR97" s="1444"/>
      <c r="CS97" s="1444"/>
      <c r="CT97" s="1444"/>
      <c r="CU97" s="1444"/>
      <c r="CV97" s="1444"/>
      <c r="CW97" s="1444"/>
      <c r="CX97" s="1444"/>
      <c r="CY97" s="1444"/>
      <c r="CZ97" s="1444"/>
      <c r="DA97" s="1444"/>
      <c r="DB97" s="1444"/>
      <c r="DC97" s="1444"/>
      <c r="DD97" s="1444"/>
      <c r="DE97" s="1444"/>
      <c r="DF97" s="1444"/>
      <c r="DG97" s="1444"/>
      <c r="DH97" s="1444"/>
      <c r="DI97" s="1444"/>
      <c r="DJ97" s="1444"/>
      <c r="DK97" s="1444"/>
      <c r="DL97" s="1444"/>
      <c r="DM97" s="1444"/>
      <c r="DN97" s="1444"/>
      <c r="DO97" s="1444"/>
      <c r="DP97" s="1444"/>
      <c r="DQ97" s="1444"/>
      <c r="DR97" s="1444"/>
      <c r="DS97" s="1444"/>
      <c r="DT97" s="1444"/>
      <c r="DU97" s="1444"/>
      <c r="DV97" s="1444"/>
      <c r="DW97" s="1444"/>
      <c r="DX97" s="1444"/>
      <c r="DY97" s="1444"/>
      <c r="DZ97" s="1444"/>
      <c r="EA97" s="1444"/>
      <c r="EB97" s="1444"/>
      <c r="EC97" s="1444"/>
      <c r="ED97" s="1444"/>
      <c r="EE97" s="1444"/>
      <c r="EF97" s="1444"/>
      <c r="EG97" s="1444"/>
      <c r="EH97" s="1444"/>
      <c r="EI97" s="1444"/>
      <c r="EJ97" s="1444"/>
      <c r="EK97" s="1444"/>
      <c r="EL97" s="1444"/>
      <c r="EM97" s="1444"/>
      <c r="EN97" s="1444"/>
      <c r="EO97" s="1444"/>
      <c r="EP97" s="1444"/>
      <c r="EQ97" s="1444"/>
      <c r="ER97" s="1444"/>
      <c r="ES97" s="1444"/>
      <c r="ET97" s="1444"/>
      <c r="EU97" s="1444"/>
    </row>
    <row r="98" spans="1:151" s="731" customFormat="1" ht="25" customHeight="1">
      <c r="A98" s="1472">
        <v>1</v>
      </c>
      <c r="B98" s="678"/>
      <c r="C98" s="1251"/>
      <c r="D98" s="1251"/>
      <c r="E98" s="1474" t="str">
        <f t="shared" si="12"/>
        <v>Evaluation</v>
      </c>
      <c r="F98" s="1242"/>
      <c r="H98" s="1242"/>
      <c r="I98" s="737"/>
      <c r="J98" s="1462" t="str">
        <f t="shared" si="13"/>
        <v/>
      </c>
      <c r="K98" s="1170"/>
      <c r="L98" s="1315"/>
      <c r="M98" s="1335"/>
      <c r="N98" s="1335"/>
      <c r="O98" s="1335"/>
      <c r="P98" s="1335"/>
      <c r="Q98" s="1335"/>
      <c r="R98" s="1335"/>
      <c r="S98" s="1335"/>
      <c r="T98" s="1335"/>
      <c r="U98" s="1335"/>
      <c r="V98" s="1335"/>
      <c r="W98" s="1335"/>
      <c r="X98" s="1335"/>
      <c r="Y98" s="1335"/>
      <c r="Z98" s="1335"/>
      <c r="AA98" s="1335"/>
      <c r="AB98" s="1335"/>
      <c r="AC98" s="2"/>
      <c r="AD98" s="2"/>
      <c r="AE98" s="2"/>
      <c r="AF98" s="2"/>
      <c r="AG98" s="2"/>
      <c r="AH98" s="1291"/>
      <c r="AI98" s="665"/>
      <c r="AJ98" s="665"/>
      <c r="AK98" s="665"/>
      <c r="AL98" s="665"/>
      <c r="AM98" s="665"/>
      <c r="AN98" s="665"/>
      <c r="AO98" s="665"/>
      <c r="AP98" s="665"/>
      <c r="AQ98" s="665"/>
      <c r="BY98" s="1444"/>
      <c r="BZ98" s="1444"/>
      <c r="CA98" s="1444"/>
      <c r="CB98" s="1444"/>
      <c r="CC98" s="1444"/>
      <c r="CD98" s="1444"/>
      <c r="CE98" s="1444"/>
      <c r="CF98" s="1444"/>
      <c r="CG98" s="1444"/>
      <c r="CH98" s="1444"/>
      <c r="CI98" s="1444"/>
      <c r="CJ98" s="1444"/>
      <c r="CK98" s="1444"/>
      <c r="CL98" s="1444"/>
      <c r="CM98" s="1444"/>
      <c r="CN98" s="1444"/>
      <c r="CO98" s="1444"/>
      <c r="CP98" s="1444"/>
      <c r="CQ98" s="1444"/>
      <c r="CR98" s="1444"/>
      <c r="CS98" s="1444"/>
      <c r="CT98" s="1444"/>
      <c r="CU98" s="1444"/>
      <c r="CV98" s="1444"/>
      <c r="CW98" s="1444"/>
      <c r="CX98" s="1444"/>
      <c r="CY98" s="1444"/>
      <c r="CZ98" s="1444"/>
      <c r="DA98" s="1444"/>
      <c r="DB98" s="1444"/>
      <c r="DC98" s="1444"/>
      <c r="DD98" s="1444"/>
      <c r="DE98" s="1444"/>
      <c r="DF98" s="1444"/>
      <c r="DG98" s="1444"/>
      <c r="DH98" s="1444"/>
      <c r="DI98" s="1444"/>
      <c r="DJ98" s="1444"/>
      <c r="DK98" s="1444"/>
      <c r="DL98" s="1444"/>
      <c r="DM98" s="1444"/>
      <c r="DN98" s="1444"/>
      <c r="DO98" s="1444"/>
      <c r="DP98" s="1444"/>
      <c r="DQ98" s="1444"/>
      <c r="DR98" s="1444"/>
      <c r="DS98" s="1444"/>
      <c r="DT98" s="1444"/>
      <c r="DU98" s="1444"/>
      <c r="DV98" s="1444"/>
      <c r="DW98" s="1444"/>
      <c r="DX98" s="1444"/>
      <c r="DY98" s="1444"/>
      <c r="DZ98" s="1444"/>
      <c r="EA98" s="1444"/>
      <c r="EB98" s="1444"/>
      <c r="EC98" s="1444"/>
      <c r="ED98" s="1444"/>
      <c r="EE98" s="1444"/>
      <c r="EF98" s="1444"/>
      <c r="EG98" s="1444"/>
      <c r="EH98" s="1444"/>
      <c r="EI98" s="1444"/>
      <c r="EJ98" s="1444"/>
      <c r="EK98" s="1444"/>
      <c r="EL98" s="1444"/>
      <c r="EM98" s="1444"/>
      <c r="EN98" s="1444"/>
      <c r="EO98" s="1444"/>
      <c r="EP98" s="1444"/>
      <c r="EQ98" s="1444"/>
      <c r="ER98" s="1444"/>
      <c r="ES98" s="1444"/>
      <c r="ET98" s="1444"/>
      <c r="EU98" s="1444"/>
    </row>
    <row r="99" spans="1:151" ht="15">
      <c r="A99" s="1472">
        <v>1</v>
      </c>
      <c r="B99" s="1242"/>
      <c r="C99" s="1251"/>
      <c r="D99" s="1251"/>
      <c r="E99" s="1474" t="str">
        <f t="shared" si="12"/>
        <v>Evaluation</v>
      </c>
      <c r="F99" s="1242"/>
      <c r="G99" s="1242"/>
      <c r="J99" s="1462" t="str">
        <f t="shared" si="13"/>
        <v/>
      </c>
      <c r="K99" s="1170"/>
      <c r="L99" s="1244"/>
      <c r="M99" s="1245"/>
      <c r="N99" s="1"/>
      <c r="O99" s="1"/>
      <c r="P99" s="1"/>
      <c r="Q99" s="1"/>
      <c r="R99" s="1"/>
      <c r="S99" s="1"/>
      <c r="T99" s="1"/>
      <c r="U99" s="1"/>
      <c r="V99" s="1"/>
      <c r="W99" s="1"/>
      <c r="X99" s="1"/>
      <c r="Y99" s="1"/>
      <c r="Z99" s="1"/>
      <c r="AA99" s="1"/>
      <c r="AB99" s="1"/>
      <c r="AC99" s="1415"/>
    </row>
    <row r="100" spans="1:151" ht="15">
      <c r="A100" s="1472">
        <v>1</v>
      </c>
      <c r="B100" s="1242"/>
      <c r="C100" s="1251"/>
      <c r="D100" s="1251"/>
      <c r="E100" s="1474" t="str">
        <f t="shared" si="12"/>
        <v>Evaluation</v>
      </c>
      <c r="F100" s="1242"/>
      <c r="G100" s="1242"/>
      <c r="J100" s="1462" t="str">
        <f t="shared" si="13"/>
        <v/>
      </c>
      <c r="K100" s="1170"/>
      <c r="L100" s="1244"/>
      <c r="M100" s="1245"/>
      <c r="N100" s="1"/>
      <c r="O100" s="1"/>
      <c r="P100" s="1"/>
      <c r="Q100" s="1"/>
      <c r="R100" s="1"/>
      <c r="S100" s="1"/>
      <c r="T100" s="1"/>
      <c r="U100" s="1"/>
      <c r="V100" s="1"/>
      <c r="W100" s="1"/>
      <c r="X100" s="1"/>
      <c r="Y100" s="1"/>
      <c r="Z100" s="1"/>
      <c r="AA100" s="1"/>
      <c r="AB100" s="1"/>
      <c r="AC100" s="1415"/>
    </row>
    <row r="101" spans="1:151" ht="15">
      <c r="A101" s="1472">
        <v>1</v>
      </c>
      <c r="B101" s="1242"/>
      <c r="C101" s="1251"/>
      <c r="D101" s="1251"/>
      <c r="E101" s="1474" t="str">
        <f t="shared" si="12"/>
        <v>Evaluation</v>
      </c>
      <c r="F101" s="1242"/>
      <c r="G101" s="1242"/>
      <c r="J101" s="1462" t="str">
        <f t="shared" si="13"/>
        <v/>
      </c>
      <c r="K101" s="1170"/>
      <c r="L101" s="1244"/>
      <c r="M101" s="1245"/>
      <c r="N101" s="1"/>
      <c r="O101" s="1"/>
      <c r="P101" s="1"/>
      <c r="Q101" s="1"/>
      <c r="R101" s="1"/>
      <c r="S101" s="1"/>
      <c r="T101" s="1"/>
      <c r="U101" s="1"/>
      <c r="V101" s="1"/>
      <c r="W101" s="1"/>
      <c r="X101" s="1"/>
      <c r="Y101" s="1"/>
      <c r="Z101" s="1"/>
      <c r="AA101" s="1"/>
      <c r="AB101" s="1"/>
      <c r="AC101" s="1415"/>
    </row>
    <row r="102" spans="1:151" ht="15">
      <c r="A102" s="1472">
        <v>1</v>
      </c>
      <c r="C102" s="1251"/>
      <c r="D102" s="1251"/>
      <c r="E102" s="1474" t="str">
        <f t="shared" si="12"/>
        <v>Evaluation</v>
      </c>
      <c r="F102" s="1242"/>
      <c r="H102" s="1242"/>
      <c r="J102" s="1462" t="str">
        <f t="shared" si="13"/>
        <v/>
      </c>
      <c r="K102" s="1170"/>
      <c r="L102" s="1415"/>
      <c r="M102" s="1415"/>
      <c r="N102" s="1415"/>
      <c r="O102" s="1415"/>
      <c r="P102" s="1415"/>
      <c r="Q102" s="1415"/>
      <c r="R102" s="1415"/>
      <c r="S102" s="1415"/>
      <c r="T102" s="1415"/>
      <c r="U102" s="1415"/>
      <c r="V102" s="1415"/>
      <c r="W102" s="1415"/>
      <c r="X102" s="1415"/>
      <c r="Y102" s="1415"/>
      <c r="Z102" s="1415"/>
      <c r="AA102" s="1415"/>
      <c r="AB102" s="1415"/>
      <c r="AC102" s="1415"/>
      <c r="AF102" s="2"/>
    </row>
    <row r="103" spans="1:151" ht="15">
      <c r="A103" s="1472">
        <f>IF(G110="",0,1)</f>
        <v>0</v>
      </c>
      <c r="C103" s="1251"/>
      <c r="D103" s="1251"/>
      <c r="E103" s="1474" t="str">
        <f t="shared" si="12"/>
        <v/>
      </c>
      <c r="F103" s="1242"/>
      <c r="H103" s="1242"/>
      <c r="J103" s="1462" t="str">
        <f t="shared" si="13"/>
        <v/>
      </c>
      <c r="K103" s="1170"/>
      <c r="L103" s="1449">
        <f>L$31</f>
        <v>0</v>
      </c>
      <c r="M103" s="1450"/>
      <c r="N103" s="10"/>
      <c r="O103" s="10"/>
      <c r="P103" s="10"/>
      <c r="Q103" s="10"/>
      <c r="R103" s="10"/>
      <c r="S103" s="10"/>
      <c r="T103" s="10"/>
      <c r="U103" s="10"/>
      <c r="V103" s="10"/>
      <c r="W103" s="10"/>
      <c r="X103" s="10"/>
      <c r="Y103" s="10"/>
      <c r="Z103" s="10"/>
      <c r="AA103" s="10"/>
      <c r="AB103" s="10"/>
      <c r="AC103" s="10"/>
    </row>
    <row r="104" spans="1:151" ht="15">
      <c r="A104" s="1472">
        <f>IF(G110="",0,1)</f>
        <v>0</v>
      </c>
      <c r="C104" s="1251"/>
      <c r="D104" s="1251"/>
      <c r="E104" s="1474" t="str">
        <f t="shared" si="12"/>
        <v/>
      </c>
      <c r="F104" s="1242"/>
      <c r="H104" s="1242"/>
      <c r="J104" s="1462" t="str">
        <f t="shared" si="13"/>
        <v/>
      </c>
      <c r="K104" s="1170"/>
      <c r="L104" s="1244"/>
      <c r="M104" s="1245"/>
      <c r="N104" s="1"/>
      <c r="O104" s="1"/>
      <c r="P104" s="1"/>
      <c r="Q104" s="1"/>
      <c r="R104" s="1"/>
      <c r="S104" s="1"/>
      <c r="T104" s="1"/>
      <c r="U104" s="1"/>
      <c r="V104" s="1"/>
      <c r="W104" s="1"/>
      <c r="X104" s="1"/>
      <c r="Y104" s="1"/>
      <c r="Z104" s="1"/>
      <c r="AA104" s="1"/>
      <c r="AB104" s="1"/>
    </row>
    <row r="105" spans="1:151" ht="15">
      <c r="A105" s="1472">
        <f>IF(G110="",0,1)</f>
        <v>0</v>
      </c>
      <c r="C105" s="1251"/>
      <c r="D105" s="1251"/>
      <c r="E105" s="1474" t="str">
        <f t="shared" si="12"/>
        <v/>
      </c>
      <c r="F105" s="1242"/>
      <c r="H105" s="1242"/>
      <c r="J105" s="1462" t="str">
        <f t="shared" si="13"/>
        <v/>
      </c>
      <c r="K105" s="1170"/>
      <c r="L105" s="1244"/>
      <c r="M105" s="1245"/>
      <c r="N105" s="1"/>
      <c r="O105" s="1"/>
      <c r="P105" s="1"/>
      <c r="Q105" s="1"/>
      <c r="R105" s="1"/>
      <c r="S105" s="1"/>
      <c r="T105" s="1"/>
      <c r="U105" s="1"/>
      <c r="V105" s="1"/>
      <c r="W105" s="1"/>
      <c r="X105" s="1"/>
      <c r="Y105" s="1"/>
      <c r="Z105" s="1"/>
      <c r="AA105" s="1"/>
      <c r="AB105" s="1"/>
    </row>
    <row r="106" spans="1:151" s="1250" customFormat="1" ht="24" thickBot="1">
      <c r="A106" s="1472">
        <f>IF(G110="",0,1)</f>
        <v>0</v>
      </c>
      <c r="B106" s="678"/>
      <c r="C106" s="1251"/>
      <c r="D106" s="1251"/>
      <c r="E106" s="1474" t="str">
        <f t="shared" si="12"/>
        <v/>
      </c>
      <c r="F106" s="1242"/>
      <c r="G106" s="678"/>
      <c r="H106" s="1242"/>
      <c r="I106" s="1299"/>
      <c r="J106" s="1462" t="str">
        <f t="shared" si="13"/>
        <v/>
      </c>
      <c r="K106" s="1170"/>
      <c r="L106" s="777" t="str">
        <f>CONCATENATE(Q110,". Générateur de chaleur: ",G110)</f>
        <v xml:space="preserve">3. Générateur de chaleur: </v>
      </c>
      <c r="M106" s="777"/>
      <c r="N106" s="777"/>
      <c r="O106" s="777"/>
      <c r="P106" s="777"/>
      <c r="Q106" s="777"/>
      <c r="R106" s="777"/>
      <c r="S106" s="777"/>
      <c r="T106" s="777"/>
      <c r="U106" s="777"/>
      <c r="V106" s="777"/>
      <c r="W106" s="777"/>
      <c r="X106" s="777"/>
      <c r="Y106" s="777"/>
      <c r="Z106" s="777"/>
      <c r="AA106" s="777"/>
      <c r="AB106" s="777"/>
      <c r="AC106" s="1370">
        <f>Z$27</f>
        <v>0</v>
      </c>
      <c r="AD106" s="665"/>
      <c r="AE106" s="665"/>
      <c r="AF106" s="665"/>
      <c r="AG106" s="665"/>
      <c r="AH106" s="665"/>
      <c r="AI106" s="665"/>
      <c r="AJ106" s="1246"/>
      <c r="AK106" s="1246"/>
      <c r="AL106" s="1247"/>
      <c r="AM106" s="1247"/>
      <c r="AN106" s="1247"/>
      <c r="AO106" s="1248"/>
      <c r="AP106" s="1247"/>
      <c r="AQ106" s="1249"/>
      <c r="AR106" s="1247"/>
      <c r="AS106" s="1247"/>
      <c r="AT106" s="1247"/>
      <c r="AU106" s="1247"/>
      <c r="AV106" s="1247"/>
      <c r="AW106" s="1247"/>
      <c r="AX106" s="1247"/>
      <c r="AY106" s="1247"/>
      <c r="BY106" s="1439"/>
      <c r="BZ106" s="1439"/>
      <c r="CA106" s="1439"/>
      <c r="CB106" s="1439"/>
      <c r="CC106" s="1439"/>
      <c r="CD106" s="1439"/>
      <c r="CE106" s="1439"/>
      <c r="CF106" s="1439"/>
      <c r="CG106" s="1439"/>
      <c r="CH106" s="1439"/>
      <c r="CI106" s="1439"/>
      <c r="CJ106" s="1439"/>
      <c r="CK106" s="1439"/>
      <c r="CL106" s="1439"/>
      <c r="CM106" s="1439"/>
      <c r="CN106" s="1439"/>
      <c r="CO106" s="1439"/>
      <c r="CP106" s="1439"/>
      <c r="CQ106" s="1439"/>
      <c r="CR106" s="1439"/>
      <c r="CS106" s="1439"/>
      <c r="CT106" s="1439"/>
      <c r="CU106" s="1439"/>
      <c r="CV106" s="1439"/>
      <c r="CW106" s="1439"/>
      <c r="CX106" s="1439"/>
      <c r="CY106" s="1439"/>
      <c r="CZ106" s="1439"/>
      <c r="DA106" s="1439"/>
      <c r="DB106" s="1439"/>
      <c r="DC106" s="1439"/>
      <c r="DD106" s="1439"/>
      <c r="DE106" s="1439"/>
      <c r="DF106" s="1439"/>
      <c r="DG106" s="1439"/>
      <c r="DH106" s="1439"/>
      <c r="DI106" s="1439"/>
      <c r="DJ106" s="1439"/>
      <c r="DK106" s="1439"/>
      <c r="DL106" s="1439"/>
      <c r="DM106" s="1439"/>
      <c r="DN106" s="1439"/>
      <c r="DO106" s="1439"/>
      <c r="DP106" s="1439"/>
      <c r="DQ106" s="1439"/>
      <c r="DR106" s="1439"/>
      <c r="DS106" s="1439"/>
      <c r="DT106" s="1439"/>
      <c r="DU106" s="1439"/>
      <c r="DV106" s="1439"/>
      <c r="DW106" s="1439"/>
      <c r="DX106" s="1439"/>
      <c r="DY106" s="1439"/>
      <c r="DZ106" s="1439"/>
      <c r="EA106" s="1439"/>
      <c r="EB106" s="1439"/>
      <c r="EC106" s="1439"/>
      <c r="ED106" s="1439"/>
      <c r="EE106" s="1439"/>
      <c r="EF106" s="1439"/>
      <c r="EG106" s="1439"/>
      <c r="EH106" s="1439"/>
      <c r="EI106" s="1439"/>
      <c r="EJ106" s="1439"/>
      <c r="EK106" s="1439"/>
      <c r="EL106" s="1439"/>
      <c r="EM106" s="1439"/>
      <c r="EN106" s="1439"/>
      <c r="EO106" s="1439"/>
      <c r="EP106" s="1439"/>
      <c r="EQ106" s="1439"/>
      <c r="ER106" s="1439"/>
      <c r="ES106" s="1439"/>
      <c r="ET106" s="1439"/>
      <c r="EU106" s="1439"/>
    </row>
    <row r="107" spans="1:151" s="18" customFormat="1" ht="19">
      <c r="A107" s="1472">
        <f>IF(G110="",0,1)</f>
        <v>0</v>
      </c>
      <c r="B107" s="678"/>
      <c r="C107" s="1251"/>
      <c r="D107" s="1251"/>
      <c r="E107" s="1474" t="str">
        <f t="shared" si="12"/>
        <v/>
      </c>
      <c r="F107" s="1242"/>
      <c r="G107" s="678"/>
      <c r="H107" s="1242"/>
      <c r="I107" s="126"/>
      <c r="J107" s="1462" t="str">
        <f t="shared" si="13"/>
        <v/>
      </c>
      <c r="K107" s="1170"/>
      <c r="L107" s="1184"/>
      <c r="M107" s="1184"/>
      <c r="N107" s="1184"/>
      <c r="O107" s="1184"/>
      <c r="P107" s="1184"/>
      <c r="Q107" s="1184"/>
      <c r="R107" s="1184"/>
      <c r="S107" s="1184"/>
      <c r="T107" s="1184"/>
      <c r="U107" s="1184"/>
      <c r="V107" s="1184"/>
      <c r="W107" s="1184"/>
      <c r="X107" s="1184"/>
      <c r="Y107" s="1184"/>
      <c r="Z107" s="1184"/>
      <c r="AA107" s="1184"/>
      <c r="AB107" s="1184"/>
      <c r="AC107" s="665"/>
      <c r="AD107" s="665"/>
      <c r="AE107" s="665"/>
      <c r="AF107" s="665"/>
      <c r="AG107" s="665"/>
      <c r="AH107" s="665"/>
      <c r="AI107" s="665"/>
      <c r="AJ107" s="665"/>
      <c r="AK107" s="665"/>
      <c r="AL107" s="40"/>
      <c r="AM107" s="40"/>
      <c r="AN107" s="40"/>
      <c r="AO107" s="49"/>
      <c r="AP107" s="40"/>
      <c r="AQ107" s="20"/>
      <c r="AR107" s="1247"/>
      <c r="AS107" s="40"/>
      <c r="AT107" s="1247"/>
      <c r="AU107" s="40"/>
      <c r="AV107" s="40"/>
      <c r="AW107" s="40"/>
      <c r="AX107" s="40"/>
      <c r="AY107" s="40"/>
      <c r="BY107" s="1221"/>
      <c r="BZ107" s="1221"/>
      <c r="CA107" s="1221"/>
      <c r="CB107" s="1221"/>
      <c r="CC107" s="1221"/>
      <c r="CD107" s="1221"/>
      <c r="CE107" s="1221"/>
      <c r="CF107" s="1221"/>
      <c r="CG107" s="1221"/>
      <c r="CH107" s="1221"/>
      <c r="CI107" s="1221"/>
      <c r="CJ107" s="1221"/>
      <c r="CK107" s="1221"/>
      <c r="CL107" s="1221"/>
      <c r="CM107" s="1221"/>
      <c r="CN107" s="1221"/>
      <c r="CO107" s="1221"/>
      <c r="CP107" s="1221"/>
      <c r="CQ107" s="1221"/>
      <c r="CR107" s="1221"/>
      <c r="CS107" s="1221"/>
      <c r="CT107" s="1221"/>
      <c r="CU107" s="1221"/>
      <c r="CV107" s="1221"/>
      <c r="CW107" s="1221"/>
      <c r="CX107" s="1221"/>
      <c r="CY107" s="1221"/>
      <c r="CZ107" s="1221"/>
      <c r="DA107" s="1221"/>
      <c r="DB107" s="1221"/>
      <c r="DC107" s="1221"/>
      <c r="DD107" s="1221"/>
      <c r="DE107" s="1221"/>
      <c r="DF107" s="1221"/>
      <c r="DG107" s="1221"/>
      <c r="DH107" s="1221"/>
      <c r="DI107" s="1221"/>
      <c r="DJ107" s="1221"/>
      <c r="DK107" s="1221"/>
      <c r="DL107" s="1221"/>
      <c r="DM107" s="1221"/>
      <c r="DN107" s="1221"/>
      <c r="DO107" s="1221"/>
      <c r="DP107" s="1221"/>
      <c r="DQ107" s="1221"/>
      <c r="DR107" s="1221"/>
      <c r="DS107" s="1221"/>
      <c r="DT107" s="1221"/>
      <c r="DU107" s="1221"/>
      <c r="DV107" s="1221"/>
      <c r="DW107" s="1221"/>
      <c r="DX107" s="1221"/>
      <c r="DY107" s="1221"/>
      <c r="DZ107" s="1221"/>
      <c r="EA107" s="1221"/>
      <c r="EB107" s="1221"/>
      <c r="EC107" s="1221"/>
      <c r="ED107" s="1221"/>
      <c r="EE107" s="1221"/>
      <c r="EF107" s="1221"/>
      <c r="EG107" s="1221"/>
      <c r="EH107" s="1221"/>
      <c r="EI107" s="1221"/>
      <c r="EJ107" s="1221"/>
      <c r="EK107" s="1221"/>
      <c r="EL107" s="1221"/>
      <c r="EM107" s="1221"/>
      <c r="EN107" s="1221"/>
      <c r="EO107" s="1221"/>
      <c r="EP107" s="1221"/>
      <c r="EQ107" s="1221"/>
      <c r="ER107" s="1221"/>
      <c r="ES107" s="1221"/>
      <c r="ET107" s="1221"/>
      <c r="EU107" s="1221"/>
    </row>
    <row r="108" spans="1:151" s="1378" customFormat="1" ht="16" hidden="1" outlineLevel="1" thickBot="1">
      <c r="A108" s="1472"/>
      <c r="B108" s="678"/>
      <c r="C108" s="1251"/>
      <c r="D108" s="1251"/>
      <c r="E108" s="1474" t="str">
        <f>IF((SUM(A108:C108))&gt;0,"Evaluation","")</f>
        <v/>
      </c>
      <c r="F108" s="1283"/>
      <c r="G108" s="1371"/>
      <c r="H108" s="1372"/>
      <c r="I108" s="1372"/>
      <c r="J108" s="1467"/>
      <c r="K108" s="1373"/>
      <c r="L108" s="1374"/>
      <c r="M108" s="1374"/>
      <c r="N108" s="1374"/>
      <c r="O108" s="1374"/>
      <c r="P108" s="1374"/>
      <c r="Q108" s="1374"/>
      <c r="R108" s="1374"/>
      <c r="S108" s="1374"/>
      <c r="T108" s="1374"/>
      <c r="U108" s="1374"/>
      <c r="V108" s="1374"/>
      <c r="W108" s="1374"/>
      <c r="X108" s="1374"/>
      <c r="Y108" s="1374"/>
      <c r="Z108" s="1375"/>
      <c r="AA108" s="1374"/>
      <c r="AB108" s="532"/>
      <c r="AC108" s="532"/>
      <c r="AD108" s="532" t="s">
        <v>570</v>
      </c>
      <c r="AE108" s="1374"/>
      <c r="AF108" s="1376"/>
      <c r="AG108" s="1374"/>
      <c r="AH108" s="1374" t="s">
        <v>336</v>
      </c>
      <c r="AI108" s="1374"/>
      <c r="AJ108" s="1374"/>
      <c r="AK108" s="1374"/>
      <c r="AL108" s="1374" t="s">
        <v>337</v>
      </c>
      <c r="AM108" s="1374"/>
      <c r="AN108" s="1374"/>
      <c r="AO108" s="1374"/>
      <c r="AP108" s="1374" t="s">
        <v>582</v>
      </c>
      <c r="AQ108" s="1374"/>
      <c r="AR108" s="1374"/>
      <c r="AS108" s="1374"/>
      <c r="AT108" s="1374" t="s">
        <v>583</v>
      </c>
      <c r="AU108" s="1374"/>
      <c r="AV108" s="1374"/>
      <c r="AW108" s="1374"/>
      <c r="AX108" s="1374" t="s">
        <v>522</v>
      </c>
      <c r="AY108" s="1374"/>
      <c r="AZ108" s="1374"/>
      <c r="BA108" s="1376" t="s">
        <v>584</v>
      </c>
      <c r="BB108" s="1374"/>
      <c r="BC108" s="1374"/>
      <c r="BD108" s="1374"/>
      <c r="BE108" s="1374"/>
      <c r="BF108" s="1374"/>
      <c r="BG108" s="1374"/>
      <c r="BH108" s="1376"/>
      <c r="BI108" s="1374" t="s">
        <v>521</v>
      </c>
      <c r="BJ108" s="1374"/>
      <c r="BK108" s="1374"/>
      <c r="BL108" s="1374"/>
      <c r="BM108" s="1374"/>
      <c r="BN108" s="1374"/>
      <c r="BO108" s="1377"/>
      <c r="BR108" s="1374"/>
      <c r="BS108" s="1374"/>
      <c r="BT108" s="1374"/>
      <c r="BU108" s="1374"/>
      <c r="BY108" s="1447"/>
      <c r="BZ108" s="1447"/>
      <c r="CA108" s="1447"/>
      <c r="CB108" s="1447"/>
      <c r="CC108" s="1447"/>
      <c r="CD108" s="1447"/>
      <c r="CE108" s="1447"/>
      <c r="CF108" s="1447"/>
      <c r="CG108" s="1447"/>
      <c r="CH108" s="1447"/>
      <c r="CI108" s="1447"/>
      <c r="CJ108" s="1447"/>
      <c r="CK108" s="1447"/>
      <c r="CL108" s="1447"/>
      <c r="CM108" s="1447"/>
      <c r="CN108" s="1447"/>
      <c r="CO108" s="1447"/>
      <c r="CP108" s="1447"/>
      <c r="CQ108" s="1447"/>
      <c r="CR108" s="1447"/>
      <c r="CS108" s="1447"/>
      <c r="CT108" s="1447"/>
      <c r="CU108" s="1447"/>
      <c r="CV108" s="1447"/>
      <c r="CW108" s="1447"/>
      <c r="CX108" s="1447"/>
      <c r="CY108" s="1447"/>
      <c r="CZ108" s="1447"/>
      <c r="DA108" s="1447"/>
      <c r="DB108" s="1447"/>
      <c r="DC108" s="1447"/>
      <c r="DD108" s="1447"/>
      <c r="DE108" s="1447"/>
      <c r="DF108" s="1447"/>
      <c r="DG108" s="1447"/>
      <c r="DH108" s="1447"/>
      <c r="DI108" s="1447"/>
      <c r="DJ108" s="1447"/>
      <c r="DK108" s="1447"/>
      <c r="DL108" s="1447"/>
      <c r="DM108" s="1447"/>
      <c r="DN108" s="1447"/>
      <c r="DO108" s="1447"/>
      <c r="DP108" s="1447"/>
      <c r="DQ108" s="1447"/>
      <c r="DR108" s="1447"/>
      <c r="DS108" s="1447"/>
      <c r="DT108" s="1447"/>
      <c r="DU108" s="1447"/>
      <c r="DV108" s="1447"/>
      <c r="DW108" s="1447"/>
      <c r="DX108" s="1447"/>
      <c r="DY108" s="1447"/>
      <c r="DZ108" s="1447"/>
      <c r="EA108" s="1447"/>
      <c r="EB108" s="1447"/>
      <c r="EC108" s="1447"/>
      <c r="ED108" s="1447"/>
      <c r="EE108" s="1447"/>
      <c r="EF108" s="1447"/>
      <c r="EG108" s="1447"/>
      <c r="EH108" s="1447"/>
      <c r="EI108" s="1447"/>
      <c r="EJ108" s="1447"/>
      <c r="EK108" s="1447"/>
      <c r="EL108" s="1447"/>
      <c r="EM108" s="1447"/>
      <c r="EN108" s="1447"/>
      <c r="EO108" s="1447"/>
      <c r="EP108" s="1447"/>
      <c r="EQ108" s="1447"/>
      <c r="ER108" s="1447"/>
      <c r="ES108" s="1447"/>
      <c r="ET108" s="1447"/>
      <c r="EU108" s="1447"/>
    </row>
    <row r="109" spans="1:151" ht="62" hidden="1" customHeight="1" outlineLevel="1">
      <c r="A109" s="1472"/>
      <c r="C109" s="1251"/>
      <c r="D109" s="1251"/>
      <c r="E109" s="1474" t="str">
        <f>IF((SUM(A109:C109))&gt;0,"Evaluation","")</f>
        <v/>
      </c>
      <c r="F109" s="1283"/>
      <c r="G109" s="1228" t="s">
        <v>372</v>
      </c>
      <c r="H109" s="253">
        <v>0</v>
      </c>
      <c r="I109" s="253" t="s">
        <v>924</v>
      </c>
      <c r="J109" s="1466" t="s">
        <v>910</v>
      </c>
      <c r="K109" s="253"/>
      <c r="L109" s="1110" t="s">
        <v>919</v>
      </c>
      <c r="M109" s="1110">
        <v>0</v>
      </c>
      <c r="N109" s="253" t="s">
        <v>302</v>
      </c>
      <c r="O109" s="253" t="s">
        <v>1020</v>
      </c>
      <c r="P109" s="1110" t="s">
        <v>920</v>
      </c>
      <c r="Q109" s="828">
        <v>0</v>
      </c>
      <c r="R109" s="1110" t="s">
        <v>304</v>
      </c>
      <c r="S109" s="1112" t="s">
        <v>305</v>
      </c>
      <c r="T109" s="1110" t="s">
        <v>308</v>
      </c>
      <c r="U109" s="1112" t="s">
        <v>921</v>
      </c>
      <c r="V109" s="1112" t="s">
        <v>1022</v>
      </c>
      <c r="W109" s="2">
        <v>0</v>
      </c>
      <c r="X109" s="1112" t="s">
        <v>923</v>
      </c>
      <c r="Y109" s="1112" t="s">
        <v>561</v>
      </c>
      <c r="Z109" s="665">
        <v>0</v>
      </c>
      <c r="AA109" s="1229" t="s">
        <v>321</v>
      </c>
      <c r="AB109" s="1229" t="s">
        <v>590</v>
      </c>
      <c r="AC109" s="2">
        <v>0</v>
      </c>
      <c r="AD109" s="1113" t="s">
        <v>371</v>
      </c>
      <c r="AE109" s="1759" t="s">
        <v>252</v>
      </c>
      <c r="AF109" s="1117" t="s">
        <v>591</v>
      </c>
      <c r="AG109" s="1116">
        <v>0</v>
      </c>
      <c r="AH109" s="1113"/>
      <c r="AI109" s="1759" t="s">
        <v>252</v>
      </c>
      <c r="AJ109" s="1117" t="s">
        <v>591</v>
      </c>
      <c r="AK109" s="41">
        <v>0</v>
      </c>
      <c r="AL109" s="1113" t="s">
        <v>371</v>
      </c>
      <c r="AM109" s="1113" t="s">
        <v>252</v>
      </c>
      <c r="AN109" s="1117" t="s">
        <v>591</v>
      </c>
      <c r="AO109" s="41">
        <v>0</v>
      </c>
      <c r="AP109" s="1113" t="s">
        <v>371</v>
      </c>
      <c r="AQ109" s="1113" t="s">
        <v>252</v>
      </c>
      <c r="AR109" s="1117" t="s">
        <v>591</v>
      </c>
      <c r="AS109" s="41">
        <v>0</v>
      </c>
      <c r="AT109" s="1113" t="s">
        <v>371</v>
      </c>
      <c r="AU109" s="1117" t="s">
        <v>252</v>
      </c>
      <c r="AV109" s="1117" t="s">
        <v>591</v>
      </c>
      <c r="AW109" s="41">
        <v>0</v>
      </c>
      <c r="AX109" s="1113" t="s">
        <v>371</v>
      </c>
      <c r="AY109" s="1113" t="s">
        <v>252</v>
      </c>
      <c r="AZ109" s="1113" t="s">
        <v>591</v>
      </c>
      <c r="BA109" s="1113" t="s">
        <v>371</v>
      </c>
      <c r="BB109" s="1113" t="s">
        <v>252</v>
      </c>
      <c r="BC109" s="1113" t="s">
        <v>591</v>
      </c>
      <c r="BD109" s="989">
        <v>0</v>
      </c>
      <c r="BE109" s="1118" t="s">
        <v>585</v>
      </c>
      <c r="BF109" s="1119" t="s">
        <v>586</v>
      </c>
      <c r="BG109" s="1120" t="s">
        <v>587</v>
      </c>
      <c r="BH109" s="989">
        <v>0</v>
      </c>
      <c r="BI109" s="1121" t="s">
        <v>585</v>
      </c>
      <c r="BJ109" s="1122" t="s">
        <v>586</v>
      </c>
      <c r="BK109" s="1123" t="s">
        <v>587</v>
      </c>
      <c r="BL109" s="989">
        <v>0</v>
      </c>
      <c r="BM109" s="665">
        <v>0</v>
      </c>
      <c r="BN109" s="1118" t="s">
        <v>588</v>
      </c>
      <c r="BO109" s="1119" t="s">
        <v>589</v>
      </c>
      <c r="BP109" s="1120" t="s">
        <v>590</v>
      </c>
      <c r="BQ109" s="989"/>
      <c r="BR109" s="989"/>
      <c r="BS109" s="989"/>
      <c r="BT109" s="989"/>
      <c r="BU109" s="98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row>
    <row r="110" spans="1:151" ht="15.75" hidden="1" customHeight="1" outlineLevel="1">
      <c r="A110" s="1472"/>
      <c r="C110" s="1251"/>
      <c r="D110" s="1251"/>
      <c r="E110" s="1474" t="str">
        <f>IF((SUM(A110:C110))&gt;0,"Evaluation","")</f>
        <v/>
      </c>
      <c r="F110" s="1283"/>
      <c r="G110" s="1379" t="str">
        <f>G8</f>
        <v/>
      </c>
      <c r="H110" s="1380" t="str">
        <f>H8</f>
        <v/>
      </c>
      <c r="I110" s="1437" t="str">
        <f>I8</f>
        <v/>
      </c>
      <c r="J110" s="1468">
        <f>J8</f>
        <v>0</v>
      </c>
      <c r="K110" s="1381"/>
      <c r="L110" s="899" t="str">
        <f t="shared" ref="L110:AQ110" si="14">L8</f>
        <v/>
      </c>
      <c r="M110" s="899" t="str">
        <f t="shared" si="14"/>
        <v/>
      </c>
      <c r="N110" s="968" t="str">
        <f t="shared" si="14"/>
        <v/>
      </c>
      <c r="O110" s="1145" t="str">
        <f t="shared" si="14"/>
        <v/>
      </c>
      <c r="P110" s="968" t="str">
        <f t="shared" si="14"/>
        <v/>
      </c>
      <c r="Q110" s="2">
        <f t="shared" si="14"/>
        <v>3</v>
      </c>
      <c r="R110" s="899" t="str">
        <f t="shared" si="14"/>
        <v/>
      </c>
      <c r="S110" s="1147" t="str">
        <f t="shared" si="14"/>
        <v/>
      </c>
      <c r="T110" s="899" t="str">
        <f t="shared" si="14"/>
        <v/>
      </c>
      <c r="U110" s="1146" t="str">
        <f t="shared" si="14"/>
        <v/>
      </c>
      <c r="V110" s="1061" t="str">
        <f t="shared" si="14"/>
        <v/>
      </c>
      <c r="W110" s="2">
        <f t="shared" si="14"/>
        <v>0</v>
      </c>
      <c r="X110" s="899" t="str">
        <f t="shared" si="14"/>
        <v/>
      </c>
      <c r="Y110" s="1148" t="str">
        <f t="shared" si="14"/>
        <v/>
      </c>
      <c r="Z110" s="666" t="str">
        <f t="shared" si="14"/>
        <v/>
      </c>
      <c r="AA110" s="1233">
        <f t="shared" si="14"/>
        <v>0</v>
      </c>
      <c r="AB110" s="1233" t="str">
        <f t="shared" si="14"/>
        <v/>
      </c>
      <c r="AC110" s="2">
        <f t="shared" si="14"/>
        <v>0</v>
      </c>
      <c r="AD110" s="1150" t="str">
        <f t="shared" si="14"/>
        <v/>
      </c>
      <c r="AE110" s="1140">
        <f t="shared" si="14"/>
        <v>0</v>
      </c>
      <c r="AF110" s="1141" t="str">
        <f t="shared" si="14"/>
        <v/>
      </c>
      <c r="AG110" s="989">
        <f t="shared" si="14"/>
        <v>0</v>
      </c>
      <c r="AH110" s="1150">
        <f t="shared" si="14"/>
        <v>0</v>
      </c>
      <c r="AI110" s="1141">
        <f t="shared" si="14"/>
        <v>0</v>
      </c>
      <c r="AJ110" s="1141" t="str">
        <f t="shared" si="14"/>
        <v/>
      </c>
      <c r="AK110" s="665">
        <f t="shared" si="14"/>
        <v>0</v>
      </c>
      <c r="AL110" s="1150" t="str">
        <f t="shared" si="14"/>
        <v/>
      </c>
      <c r="AM110" s="1141">
        <f t="shared" si="14"/>
        <v>0</v>
      </c>
      <c r="AN110" s="1141" t="str">
        <f t="shared" si="14"/>
        <v/>
      </c>
      <c r="AO110" s="665">
        <f t="shared" si="14"/>
        <v>0</v>
      </c>
      <c r="AP110" s="1150" t="str">
        <f t="shared" si="14"/>
        <v/>
      </c>
      <c r="AQ110" s="1141">
        <f t="shared" si="14"/>
        <v>0</v>
      </c>
      <c r="AR110" s="1141" t="str">
        <f t="shared" ref="AR110:BH110" si="15">AR8</f>
        <v/>
      </c>
      <c r="AS110" s="665">
        <f t="shared" si="15"/>
        <v>0</v>
      </c>
      <c r="AT110" s="1150" t="str">
        <f t="shared" si="15"/>
        <v/>
      </c>
      <c r="AU110" s="1141">
        <f t="shared" si="15"/>
        <v>0</v>
      </c>
      <c r="AV110" s="1141" t="str">
        <f t="shared" si="15"/>
        <v/>
      </c>
      <c r="AW110" s="665">
        <f t="shared" si="15"/>
        <v>0</v>
      </c>
      <c r="AX110" s="1151">
        <f t="shared" si="15"/>
        <v>0</v>
      </c>
      <c r="AY110" s="1151">
        <f t="shared" si="15"/>
        <v>0</v>
      </c>
      <c r="AZ110" s="1151">
        <f t="shared" si="15"/>
        <v>0</v>
      </c>
      <c r="BA110" s="1151">
        <f t="shared" si="15"/>
        <v>0</v>
      </c>
      <c r="BB110" s="1151">
        <f t="shared" si="15"/>
        <v>0</v>
      </c>
      <c r="BC110" s="1151">
        <f t="shared" si="15"/>
        <v>0</v>
      </c>
      <c r="BD110" s="989">
        <f t="shared" si="15"/>
        <v>0</v>
      </c>
      <c r="BE110" s="1139">
        <f t="shared" si="15"/>
        <v>0</v>
      </c>
      <c r="BF110" s="1140">
        <f t="shared" si="15"/>
        <v>0</v>
      </c>
      <c r="BG110" s="1141">
        <f t="shared" si="15"/>
        <v>0</v>
      </c>
      <c r="BH110" s="989">
        <f t="shared" si="15"/>
        <v>0</v>
      </c>
      <c r="BI110" s="1139">
        <f>AC156</f>
        <v>0</v>
      </c>
      <c r="BJ110" s="1140">
        <f>AC157</f>
        <v>0</v>
      </c>
      <c r="BK110" s="1141">
        <f>AC158</f>
        <v>0</v>
      </c>
      <c r="BL110" s="989">
        <f>BL8</f>
        <v>0</v>
      </c>
      <c r="BM110" s="665">
        <f>BM8</f>
        <v>0</v>
      </c>
      <c r="BN110" s="1139">
        <f>BN8</f>
        <v>0</v>
      </c>
      <c r="BO110" s="1140">
        <f>BO8</f>
        <v>0</v>
      </c>
      <c r="BP110" s="1141">
        <f>BP8</f>
        <v>0</v>
      </c>
      <c r="BQ110" s="989"/>
      <c r="BR110" s="989"/>
      <c r="BS110" s="989"/>
      <c r="BT110" s="989"/>
      <c r="BU110" s="98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row>
    <row r="111" spans="1:151" s="51" customFormat="1" ht="19" hidden="1" outlineLevel="1">
      <c r="A111" s="1472"/>
      <c r="B111" s="678"/>
      <c r="C111" s="1251"/>
      <c r="D111" s="1251"/>
      <c r="E111" s="1474" t="str">
        <f>IF((SUM(A111:C111))&gt;0,"Evaluation","")</f>
        <v/>
      </c>
      <c r="F111" s="1283"/>
      <c r="G111" s="1453"/>
      <c r="H111" s="697"/>
      <c r="I111" s="697"/>
      <c r="J111" s="1465"/>
      <c r="K111" s="677"/>
      <c r="L111" s="1382"/>
      <c r="M111" s="1382"/>
      <c r="N111" s="1382"/>
      <c r="O111" s="1382"/>
      <c r="P111" s="1382"/>
      <c r="Q111" s="1382"/>
      <c r="R111" s="1382"/>
      <c r="S111" s="1382"/>
      <c r="T111" s="1382"/>
      <c r="U111" s="1382"/>
      <c r="V111" s="1382"/>
      <c r="W111" s="1382"/>
      <c r="X111" s="1382"/>
      <c r="Y111" s="1382"/>
      <c r="Z111" s="1382"/>
      <c r="AA111" s="1382"/>
      <c r="AB111" s="1382"/>
      <c r="AC111" s="1382"/>
      <c r="AD111" s="665"/>
      <c r="AE111" s="53"/>
      <c r="AF111" s="665"/>
      <c r="AG111" s="53"/>
      <c r="AH111" s="53"/>
      <c r="AI111" s="53"/>
      <c r="AJ111" s="53"/>
      <c r="AK111" s="53"/>
      <c r="AL111" s="40"/>
      <c r="AO111" s="52"/>
      <c r="AQ111" s="1383"/>
      <c r="AR111" s="1247"/>
      <c r="AT111" s="1247"/>
      <c r="BA111" s="18"/>
      <c r="BQ111" s="18"/>
      <c r="BY111" s="95"/>
      <c r="BZ111" s="95"/>
      <c r="CA111" s="95"/>
      <c r="CB111" s="95"/>
      <c r="CC111" s="95"/>
      <c r="CD111" s="95"/>
      <c r="CE111" s="95"/>
      <c r="CF111" s="95"/>
      <c r="CG111" s="95"/>
      <c r="CH111" s="95"/>
      <c r="CI111" s="95"/>
      <c r="CJ111" s="95"/>
      <c r="CK111" s="95"/>
      <c r="CL111" s="95"/>
      <c r="CM111" s="95"/>
      <c r="CN111" s="95"/>
      <c r="CO111" s="95"/>
      <c r="CP111" s="95"/>
      <c r="CQ111" s="95"/>
      <c r="CR111" s="95"/>
      <c r="CS111" s="95"/>
      <c r="CT111" s="95"/>
      <c r="CU111" s="95"/>
      <c r="CV111" s="95"/>
      <c r="CW111" s="95"/>
      <c r="CX111" s="95"/>
      <c r="CY111" s="95"/>
      <c r="CZ111" s="95"/>
      <c r="DA111" s="95"/>
      <c r="DB111" s="95"/>
      <c r="DC111" s="95"/>
      <c r="DD111" s="95"/>
      <c r="DE111" s="95"/>
      <c r="DF111" s="95"/>
      <c r="DG111" s="95"/>
      <c r="DH111" s="95"/>
      <c r="DI111" s="95"/>
      <c r="DJ111" s="95"/>
      <c r="DK111" s="95"/>
      <c r="DL111" s="95"/>
      <c r="DM111" s="95"/>
      <c r="DN111" s="95"/>
      <c r="DO111" s="95"/>
      <c r="DP111" s="95"/>
      <c r="DQ111" s="95"/>
      <c r="DR111" s="95"/>
      <c r="DS111" s="95"/>
      <c r="DT111" s="95"/>
      <c r="DU111" s="95"/>
      <c r="DV111" s="95"/>
      <c r="DW111" s="95"/>
      <c r="DX111" s="95"/>
      <c r="DY111" s="95"/>
      <c r="DZ111" s="95"/>
      <c r="EA111" s="95"/>
      <c r="EB111" s="95"/>
      <c r="EC111" s="95"/>
      <c r="ED111" s="95"/>
      <c r="EE111" s="95"/>
      <c r="EF111" s="95"/>
      <c r="EG111" s="95"/>
      <c r="EH111" s="95"/>
      <c r="EI111" s="95"/>
      <c r="EJ111" s="95"/>
      <c r="EK111" s="95"/>
      <c r="EL111" s="95"/>
      <c r="EM111" s="95"/>
      <c r="EN111" s="95"/>
      <c r="EO111" s="95"/>
      <c r="EP111" s="95"/>
      <c r="EQ111" s="95"/>
      <c r="ER111" s="95"/>
      <c r="ES111" s="95"/>
      <c r="ET111" s="95"/>
      <c r="EU111" s="95"/>
    </row>
    <row r="112" spans="1:151" s="1385" customFormat="1" ht="19" hidden="1" outlineLevel="1">
      <c r="A112" s="1472"/>
      <c r="B112" s="678"/>
      <c r="C112" s="1251"/>
      <c r="D112" s="1251"/>
      <c r="E112" s="1474" t="str">
        <f>IF((SUM(A112:C112))&gt;0,"Evaluation","")</f>
        <v/>
      </c>
      <c r="F112" s="1283"/>
      <c r="G112" s="1453"/>
      <c r="H112" s="697"/>
      <c r="I112" s="697"/>
      <c r="J112" s="1465"/>
      <c r="K112" s="677"/>
      <c r="L112" s="1382"/>
      <c r="M112" s="1382"/>
      <c r="N112" s="1382"/>
      <c r="O112" s="1382"/>
      <c r="P112" s="1382"/>
      <c r="Q112" s="1382"/>
      <c r="R112" s="1382"/>
      <c r="S112" s="1382"/>
      <c r="T112" s="1382"/>
      <c r="U112" s="1382"/>
      <c r="V112" s="1382"/>
      <c r="W112" s="1382"/>
      <c r="X112" s="1382"/>
      <c r="Y112" s="1382"/>
      <c r="Z112" s="1382"/>
      <c r="AA112" s="1382"/>
      <c r="AB112" s="1382"/>
      <c r="AC112" s="1382"/>
      <c r="AD112" s="665"/>
      <c r="AE112" s="53"/>
      <c r="AF112" s="665"/>
      <c r="AG112" s="53"/>
      <c r="AH112" s="53"/>
      <c r="AI112" s="53"/>
      <c r="AJ112" s="1384"/>
      <c r="AK112" s="1384"/>
      <c r="AL112" s="40"/>
      <c r="AM112" s="1384"/>
      <c r="AN112" s="1384"/>
      <c r="AO112" s="1384"/>
      <c r="AP112" s="1384"/>
      <c r="AQ112" s="1384"/>
      <c r="AR112" s="1247"/>
      <c r="AS112" s="1384"/>
      <c r="AT112" s="1247"/>
      <c r="AU112" s="1384"/>
      <c r="AV112" s="1384"/>
      <c r="AW112" s="1384"/>
      <c r="AX112" s="1384"/>
      <c r="AY112" s="1384"/>
      <c r="BQ112" s="18"/>
      <c r="BY112" s="1448"/>
      <c r="BZ112" s="1448"/>
      <c r="CA112" s="1448"/>
      <c r="CB112" s="1448"/>
      <c r="CC112" s="1448"/>
      <c r="CD112" s="1448"/>
      <c r="CE112" s="1448"/>
      <c r="CF112" s="1448"/>
      <c r="CG112" s="1448"/>
      <c r="CH112" s="1448"/>
      <c r="CI112" s="1448"/>
      <c r="CJ112" s="1448"/>
      <c r="CK112" s="1448"/>
      <c r="CL112" s="1448"/>
      <c r="CM112" s="1448"/>
      <c r="CN112" s="1448"/>
      <c r="CO112" s="1448"/>
      <c r="CP112" s="1448"/>
      <c r="CQ112" s="1448"/>
      <c r="CR112" s="1448"/>
      <c r="CS112" s="1448"/>
      <c r="CT112" s="1448"/>
      <c r="CU112" s="1448"/>
      <c r="CV112" s="1448"/>
      <c r="CW112" s="1448"/>
      <c r="CX112" s="1448"/>
      <c r="CY112" s="1448"/>
      <c r="CZ112" s="1448"/>
      <c r="DA112" s="1448"/>
      <c r="DB112" s="1448"/>
      <c r="DC112" s="1448"/>
      <c r="DD112" s="1448"/>
      <c r="DE112" s="1448"/>
      <c r="DF112" s="1448"/>
      <c r="DG112" s="1448"/>
      <c r="DH112" s="1448"/>
      <c r="DI112" s="1448"/>
      <c r="DJ112" s="1448"/>
      <c r="DK112" s="1448"/>
      <c r="DL112" s="1448"/>
      <c r="DM112" s="1448"/>
      <c r="DN112" s="1448"/>
      <c r="DO112" s="1448"/>
      <c r="DP112" s="1448"/>
      <c r="DQ112" s="1448"/>
      <c r="DR112" s="1448"/>
      <c r="DS112" s="1448"/>
      <c r="DT112" s="1448"/>
      <c r="DU112" s="1448"/>
      <c r="DV112" s="1448"/>
      <c r="DW112" s="1448"/>
      <c r="DX112" s="1448"/>
      <c r="DY112" s="1448"/>
      <c r="DZ112" s="1448"/>
      <c r="EA112" s="1448"/>
      <c r="EB112" s="1448"/>
      <c r="EC112" s="1448"/>
      <c r="ED112" s="1448"/>
      <c r="EE112" s="1448"/>
      <c r="EF112" s="1448"/>
      <c r="EG112" s="1448"/>
      <c r="EH112" s="1448"/>
      <c r="EI112" s="1448"/>
      <c r="EJ112" s="1448"/>
      <c r="EK112" s="1448"/>
      <c r="EL112" s="1448"/>
      <c r="EM112" s="1448"/>
      <c r="EN112" s="1448"/>
      <c r="EO112" s="1448"/>
      <c r="EP112" s="1448"/>
      <c r="EQ112" s="1448"/>
      <c r="ER112" s="1448"/>
      <c r="ES112" s="1448"/>
      <c r="ET112" s="1448"/>
      <c r="EU112" s="1448"/>
    </row>
    <row r="113" spans="1:151" s="1269" customFormat="1" ht="15" collapsed="1">
      <c r="A113" s="1472">
        <f>IF(G110="",0,1)</f>
        <v>0</v>
      </c>
      <c r="B113" s="678"/>
      <c r="C113" s="1251"/>
      <c r="D113" s="1251"/>
      <c r="E113" s="1474" t="str">
        <f t="shared" ref="E113:E144" si="16">IF((SUM(A113:C113))&gt;0,"Evaluation","")</f>
        <v/>
      </c>
      <c r="F113" s="1283"/>
      <c r="G113" s="1453"/>
      <c r="H113" s="697"/>
      <c r="I113" s="697"/>
      <c r="J113" s="1465"/>
      <c r="K113" s="677"/>
      <c r="L113" s="1382"/>
      <c r="M113" s="1382"/>
      <c r="N113" s="1382"/>
      <c r="O113" s="1382"/>
      <c r="P113" s="1382"/>
      <c r="Q113" s="1382"/>
      <c r="R113" s="1382"/>
      <c r="S113" s="1382"/>
      <c r="T113" s="1382"/>
      <c r="U113" s="1382"/>
      <c r="V113" s="1382"/>
      <c r="W113" s="1382"/>
      <c r="X113" s="1382"/>
      <c r="Y113" s="1382"/>
      <c r="Z113" s="1382"/>
      <c r="AA113" s="1382"/>
      <c r="AB113" s="1382"/>
      <c r="AC113" s="1382"/>
      <c r="AD113" s="1386"/>
      <c r="AI113" s="1251"/>
      <c r="AJ113" s="1251"/>
      <c r="AK113" s="1251"/>
      <c r="AL113" s="1251"/>
      <c r="AM113" s="1251"/>
      <c r="AN113" s="1251"/>
      <c r="AO113" s="1251"/>
      <c r="AP113" s="1251"/>
      <c r="AQ113" s="20"/>
      <c r="AR113" s="1251"/>
      <c r="AS113" s="1251"/>
      <c r="AT113" s="1251"/>
      <c r="AU113" s="1251"/>
      <c r="AV113" s="1251"/>
      <c r="AW113" s="1251"/>
      <c r="AX113" s="1251"/>
      <c r="AY113" s="1251"/>
      <c r="BY113" s="1388"/>
      <c r="BZ113" s="1388"/>
      <c r="CA113" s="1388"/>
      <c r="CB113" s="1388"/>
      <c r="CC113" s="1388"/>
      <c r="CD113" s="1388"/>
      <c r="CE113" s="1388"/>
      <c r="CF113" s="1388"/>
      <c r="CG113" s="1388"/>
      <c r="CH113" s="1388"/>
      <c r="CI113" s="1388"/>
      <c r="CJ113" s="1388"/>
      <c r="CK113" s="1388"/>
      <c r="CL113" s="1388"/>
      <c r="CM113" s="1388"/>
      <c r="CN113" s="1388"/>
      <c r="CO113" s="1388"/>
      <c r="CP113" s="1388"/>
      <c r="CQ113" s="1388"/>
      <c r="CR113" s="1388"/>
      <c r="CS113" s="1388"/>
      <c r="CT113" s="1388"/>
      <c r="CU113" s="1388"/>
      <c r="CV113" s="1388"/>
      <c r="CW113" s="1388"/>
      <c r="CX113" s="1388"/>
      <c r="CY113" s="1388"/>
      <c r="CZ113" s="1388"/>
      <c r="DA113" s="1388"/>
      <c r="DB113" s="1388"/>
      <c r="DC113" s="1388"/>
      <c r="DD113" s="1388"/>
      <c r="DE113" s="1388"/>
      <c r="DF113" s="1388"/>
      <c r="DG113" s="1388"/>
      <c r="DH113" s="1388"/>
      <c r="DI113" s="1388"/>
      <c r="DJ113" s="1388"/>
      <c r="DK113" s="1388"/>
      <c r="DL113" s="1388"/>
      <c r="DM113" s="1388"/>
      <c r="DN113" s="1388"/>
      <c r="DO113" s="1388"/>
      <c r="DP113" s="1388"/>
      <c r="DQ113" s="1388"/>
      <c r="DR113" s="1388"/>
      <c r="DS113" s="1388"/>
      <c r="DT113" s="1388"/>
      <c r="DU113" s="1388"/>
      <c r="DV113" s="1388"/>
      <c r="DW113" s="1388"/>
      <c r="DX113" s="1388"/>
      <c r="DY113" s="1388"/>
      <c r="DZ113" s="1388"/>
      <c r="EA113" s="1388"/>
      <c r="EB113" s="1388"/>
      <c r="EC113" s="1388"/>
      <c r="ED113" s="1388"/>
      <c r="EE113" s="1388"/>
      <c r="EF113" s="1388"/>
      <c r="EG113" s="1388"/>
      <c r="EH113" s="1388"/>
      <c r="EI113" s="1388"/>
      <c r="EJ113" s="1388"/>
      <c r="EK113" s="1388"/>
      <c r="EL113" s="1388"/>
      <c r="EM113" s="1388"/>
      <c r="EN113" s="1388"/>
      <c r="EO113" s="1388"/>
      <c r="EP113" s="1388"/>
      <c r="EQ113" s="1388"/>
      <c r="ER113" s="1388"/>
      <c r="ES113" s="1388"/>
      <c r="ET113" s="1388"/>
      <c r="EU113" s="1388"/>
    </row>
    <row r="114" spans="1:151" s="1269" customFormat="1" ht="15">
      <c r="A114" s="1472">
        <f>IF(G110="",0,1)</f>
        <v>0</v>
      </c>
      <c r="B114" s="678"/>
      <c r="C114" s="1251"/>
      <c r="D114" s="1251"/>
      <c r="E114" s="1474" t="str">
        <f t="shared" si="16"/>
        <v/>
      </c>
      <c r="F114" s="1283"/>
      <c r="G114" s="1453"/>
      <c r="H114" s="697"/>
      <c r="I114" s="697"/>
      <c r="J114" s="1465"/>
      <c r="K114" s="677"/>
      <c r="L114" s="1382"/>
      <c r="M114" s="1382"/>
      <c r="N114" s="1382"/>
      <c r="O114" s="1382"/>
      <c r="P114" s="1382"/>
      <c r="Q114" s="1382"/>
      <c r="R114" s="1382"/>
      <c r="S114" s="1382"/>
      <c r="T114" s="1382"/>
      <c r="U114" s="1382"/>
      <c r="V114" s="1382"/>
      <c r="W114" s="1382"/>
      <c r="X114" s="1382"/>
      <c r="Y114" s="1382"/>
      <c r="Z114" s="1382"/>
      <c r="AA114" s="1382"/>
      <c r="AB114" s="1382"/>
      <c r="AC114" s="1382"/>
      <c r="AD114" s="1387"/>
      <c r="AQ114" s="20"/>
      <c r="BY114" s="1388"/>
      <c r="BZ114" s="1388"/>
      <c r="CA114" s="1388"/>
      <c r="CB114" s="1388"/>
      <c r="CC114" s="1388"/>
      <c r="CD114" s="1388"/>
      <c r="CE114" s="1388"/>
      <c r="CF114" s="1388"/>
      <c r="CG114" s="1388"/>
      <c r="CH114" s="1388"/>
      <c r="CI114" s="1388"/>
      <c r="CJ114" s="1388"/>
      <c r="CK114" s="1388"/>
      <c r="CL114" s="1388"/>
      <c r="CM114" s="1388"/>
      <c r="CN114" s="1388"/>
      <c r="CO114" s="1388"/>
      <c r="CP114" s="1388"/>
      <c r="CQ114" s="1388"/>
      <c r="CR114" s="1388"/>
      <c r="CS114" s="1388"/>
      <c r="CT114" s="1388"/>
      <c r="CU114" s="1388"/>
      <c r="CV114" s="1388"/>
      <c r="CW114" s="1388"/>
      <c r="CX114" s="1388"/>
      <c r="CY114" s="1388"/>
      <c r="CZ114" s="1388"/>
      <c r="DA114" s="1388"/>
      <c r="DB114" s="1388"/>
      <c r="DC114" s="1388"/>
      <c r="DD114" s="1388"/>
      <c r="DE114" s="1388"/>
      <c r="DF114" s="1388"/>
      <c r="DG114" s="1388"/>
      <c r="DH114" s="1388"/>
      <c r="DI114" s="1388"/>
      <c r="DJ114" s="1388"/>
      <c r="DK114" s="1388"/>
      <c r="DL114" s="1388"/>
      <c r="DM114" s="1388"/>
      <c r="DN114" s="1388"/>
      <c r="DO114" s="1388"/>
      <c r="DP114" s="1388"/>
      <c r="DQ114" s="1388"/>
      <c r="DR114" s="1388"/>
      <c r="DS114" s="1388"/>
      <c r="DT114" s="1388"/>
      <c r="DU114" s="1388"/>
      <c r="DV114" s="1388"/>
      <c r="DW114" s="1388"/>
      <c r="DX114" s="1388"/>
      <c r="DY114" s="1388"/>
      <c r="DZ114" s="1388"/>
      <c r="EA114" s="1388"/>
      <c r="EB114" s="1388"/>
      <c r="EC114" s="1388"/>
      <c r="ED114" s="1388"/>
      <c r="EE114" s="1388"/>
      <c r="EF114" s="1388"/>
      <c r="EG114" s="1388"/>
      <c r="EH114" s="1388"/>
      <c r="EI114" s="1388"/>
      <c r="EJ114" s="1388"/>
      <c r="EK114" s="1388"/>
      <c r="EL114" s="1388"/>
      <c r="EM114" s="1388"/>
      <c r="EN114" s="1388"/>
      <c r="EO114" s="1388"/>
      <c r="EP114" s="1388"/>
      <c r="EQ114" s="1388"/>
      <c r="ER114" s="1388"/>
      <c r="ES114" s="1388"/>
      <c r="ET114" s="1388"/>
      <c r="EU114" s="1388"/>
    </row>
    <row r="115" spans="1:151" s="1269" customFormat="1" ht="15">
      <c r="A115" s="1472">
        <f>IF(G110="",0,1)</f>
        <v>0</v>
      </c>
      <c r="B115" s="678"/>
      <c r="C115" s="1251"/>
      <c r="D115" s="1251"/>
      <c r="E115" s="1474" t="str">
        <f t="shared" si="16"/>
        <v/>
      </c>
      <c r="F115" s="1283"/>
      <c r="G115" s="1453"/>
      <c r="H115" s="697"/>
      <c r="I115" s="697"/>
      <c r="J115" s="1465"/>
      <c r="K115" s="677"/>
      <c r="L115" s="1382"/>
      <c r="M115" s="1382"/>
      <c r="N115" s="1382"/>
      <c r="O115" s="1382"/>
      <c r="P115" s="1382"/>
      <c r="Q115" s="1382"/>
      <c r="R115" s="1382"/>
      <c r="S115" s="1382"/>
      <c r="T115" s="1382"/>
      <c r="U115" s="1382"/>
      <c r="V115" s="1382"/>
      <c r="W115" s="1382"/>
      <c r="X115" s="1382"/>
      <c r="Y115" s="1382"/>
      <c r="Z115" s="1382"/>
      <c r="AA115" s="1382"/>
      <c r="AB115" s="1382"/>
      <c r="AC115" s="1382"/>
      <c r="AQ115" s="20"/>
      <c r="BY115" s="1388"/>
      <c r="BZ115" s="1388"/>
      <c r="CA115" s="1388"/>
      <c r="CB115" s="1388"/>
      <c r="CC115" s="1388"/>
      <c r="CD115" s="1388"/>
      <c r="CE115" s="1388"/>
      <c r="CF115" s="1388"/>
      <c r="CG115" s="1388"/>
      <c r="CH115" s="1388"/>
      <c r="CI115" s="1388"/>
      <c r="CJ115" s="1388"/>
      <c r="CK115" s="1388"/>
      <c r="CL115" s="1388"/>
      <c r="CM115" s="1388"/>
      <c r="CN115" s="1388"/>
      <c r="CO115" s="1388"/>
      <c r="CP115" s="1388"/>
      <c r="CQ115" s="1388"/>
      <c r="CR115" s="1388"/>
      <c r="CS115" s="1388"/>
      <c r="CT115" s="1388"/>
      <c r="CU115" s="1388"/>
      <c r="CV115" s="1388"/>
      <c r="CW115" s="1388"/>
      <c r="CX115" s="1388"/>
      <c r="CY115" s="1388"/>
      <c r="CZ115" s="1388"/>
      <c r="DA115" s="1388"/>
      <c r="DB115" s="1388"/>
      <c r="DC115" s="1388"/>
      <c r="DD115" s="1388"/>
      <c r="DE115" s="1388"/>
      <c r="DF115" s="1388"/>
      <c r="DG115" s="1388"/>
      <c r="DH115" s="1388"/>
      <c r="DI115" s="1388"/>
      <c r="DJ115" s="1388"/>
      <c r="DK115" s="1388"/>
      <c r="DL115" s="1388"/>
      <c r="DM115" s="1388"/>
      <c r="DN115" s="1388"/>
      <c r="DO115" s="1388"/>
      <c r="DP115" s="1388"/>
      <c r="DQ115" s="1388"/>
      <c r="DR115" s="1388"/>
      <c r="DS115" s="1388"/>
      <c r="DT115" s="1388"/>
      <c r="DU115" s="1388"/>
      <c r="DV115" s="1388"/>
      <c r="DW115" s="1388"/>
      <c r="DX115" s="1388"/>
      <c r="DY115" s="1388"/>
      <c r="DZ115" s="1388"/>
      <c r="EA115" s="1388"/>
      <c r="EB115" s="1388"/>
      <c r="EC115" s="1388"/>
      <c r="ED115" s="1388"/>
      <c r="EE115" s="1388"/>
      <c r="EF115" s="1388"/>
      <c r="EG115" s="1388"/>
      <c r="EH115" s="1388"/>
      <c r="EI115" s="1388"/>
      <c r="EJ115" s="1388"/>
      <c r="EK115" s="1388"/>
      <c r="EL115" s="1388"/>
      <c r="EM115" s="1388"/>
      <c r="EN115" s="1388"/>
      <c r="EO115" s="1388"/>
      <c r="EP115" s="1388"/>
      <c r="EQ115" s="1388"/>
      <c r="ER115" s="1388"/>
      <c r="ES115" s="1388"/>
      <c r="ET115" s="1388"/>
      <c r="EU115" s="1388"/>
    </row>
    <row r="116" spans="1:151" s="1269" customFormat="1" ht="15">
      <c r="A116" s="1472">
        <f>IF(G110="",0,1)</f>
        <v>0</v>
      </c>
      <c r="B116" s="678"/>
      <c r="C116" s="1251"/>
      <c r="D116" s="1251"/>
      <c r="E116" s="1474" t="str">
        <f t="shared" si="16"/>
        <v/>
      </c>
      <c r="F116" s="1242"/>
      <c r="G116" s="1453"/>
      <c r="H116" s="1454"/>
      <c r="I116" s="1455"/>
      <c r="J116" s="1462" t="str">
        <f t="shared" ref="J116:J152" si="17">IF((SUM(F116:H116))&gt;0,"Evaluation","")</f>
        <v/>
      </c>
      <c r="K116" s="1170"/>
      <c r="L116" s="1265"/>
      <c r="M116" s="1265"/>
      <c r="N116" s="1266"/>
      <c r="O116" s="1266"/>
      <c r="P116" s="1266"/>
      <c r="Q116" s="1266"/>
      <c r="R116" s="1388"/>
      <c r="S116" s="1268"/>
      <c r="T116" s="1268"/>
      <c r="U116" s="1268"/>
      <c r="V116" s="1268"/>
      <c r="W116" s="1382"/>
      <c r="X116" s="1382"/>
      <c r="Y116" s="1268"/>
      <c r="Z116" s="1268"/>
      <c r="AA116" s="1268"/>
      <c r="AB116" s="989"/>
      <c r="AC116" s="1251"/>
      <c r="AQ116" s="20"/>
      <c r="BY116" s="1388"/>
      <c r="BZ116" s="1388"/>
      <c r="CA116" s="1388"/>
      <c r="CB116" s="1388"/>
      <c r="CC116" s="1388"/>
      <c r="CD116" s="1388"/>
      <c r="CE116" s="1388"/>
      <c r="CF116" s="1388"/>
      <c r="CG116" s="1388"/>
      <c r="CH116" s="1388"/>
      <c r="CI116" s="1388"/>
      <c r="CJ116" s="1388"/>
      <c r="CK116" s="1388"/>
      <c r="CL116" s="1388"/>
      <c r="CM116" s="1388"/>
      <c r="CN116" s="1388"/>
      <c r="CO116" s="1388"/>
      <c r="CP116" s="1388"/>
      <c r="CQ116" s="1388"/>
      <c r="CR116" s="1388"/>
      <c r="CS116" s="1388"/>
      <c r="CT116" s="1388"/>
      <c r="CU116" s="1388"/>
      <c r="CV116" s="1388"/>
      <c r="CW116" s="1388"/>
      <c r="CX116" s="1388"/>
      <c r="CY116" s="1388"/>
      <c r="CZ116" s="1388"/>
      <c r="DA116" s="1388"/>
      <c r="DB116" s="1388"/>
      <c r="DC116" s="1388"/>
      <c r="DD116" s="1388"/>
      <c r="DE116" s="1388"/>
      <c r="DF116" s="1388"/>
      <c r="DG116" s="1388"/>
      <c r="DH116" s="1388"/>
      <c r="DI116" s="1388"/>
      <c r="DJ116" s="1388"/>
      <c r="DK116" s="1388"/>
      <c r="DL116" s="1388"/>
      <c r="DM116" s="1388"/>
      <c r="DN116" s="1388"/>
      <c r="DO116" s="1388"/>
      <c r="DP116" s="1388"/>
      <c r="DQ116" s="1388"/>
      <c r="DR116" s="1388"/>
      <c r="DS116" s="1388"/>
      <c r="DT116" s="1388"/>
      <c r="DU116" s="1388"/>
      <c r="DV116" s="1388"/>
      <c r="DW116" s="1388"/>
      <c r="DX116" s="1388"/>
      <c r="DY116" s="1388"/>
      <c r="DZ116" s="1388"/>
      <c r="EA116" s="1388"/>
      <c r="EB116" s="1388"/>
      <c r="EC116" s="1388"/>
      <c r="ED116" s="1388"/>
      <c r="EE116" s="1388"/>
      <c r="EF116" s="1388"/>
      <c r="EG116" s="1388"/>
      <c r="EH116" s="1388"/>
      <c r="EI116" s="1388"/>
      <c r="EJ116" s="1388"/>
      <c r="EK116" s="1388"/>
      <c r="EL116" s="1388"/>
      <c r="EM116" s="1388"/>
      <c r="EN116" s="1388"/>
      <c r="EO116" s="1388"/>
      <c r="EP116" s="1388"/>
      <c r="EQ116" s="1388"/>
      <c r="ER116" s="1388"/>
      <c r="ES116" s="1388"/>
      <c r="ET116" s="1388"/>
      <c r="EU116" s="1388"/>
    </row>
    <row r="117" spans="1:151" s="1269" customFormat="1" ht="15">
      <c r="A117" s="1472">
        <f>IF(G110="",0,1)</f>
        <v>0</v>
      </c>
      <c r="B117" s="678"/>
      <c r="C117" s="1251"/>
      <c r="D117" s="1251"/>
      <c r="E117" s="1474" t="str">
        <f t="shared" si="16"/>
        <v/>
      </c>
      <c r="F117" s="1242"/>
      <c r="G117" s="1453"/>
      <c r="H117" s="1454"/>
      <c r="I117" s="1455"/>
      <c r="J117" s="1462" t="str">
        <f t="shared" si="17"/>
        <v/>
      </c>
      <c r="K117" s="1170"/>
      <c r="L117" s="1389" t="s">
        <v>570</v>
      </c>
      <c r="M117" s="1389"/>
      <c r="N117" s="1390"/>
      <c r="O117" s="1390"/>
      <c r="P117" s="1390"/>
      <c r="Q117" s="1390"/>
      <c r="R117" s="1388"/>
      <c r="S117" s="1391" t="str">
        <f>H110</f>
        <v/>
      </c>
      <c r="T117" s="1391"/>
      <c r="U117" s="1391"/>
      <c r="V117" s="1391"/>
      <c r="W117" s="1382"/>
      <c r="X117" s="1382"/>
      <c r="Z117" s="2205">
        <f>Y$31</f>
        <v>0</v>
      </c>
      <c r="AA117" s="2205"/>
      <c r="AB117" s="2205"/>
      <c r="AC117" s="2205"/>
      <c r="AO117" s="1298"/>
      <c r="AQ117" s="20"/>
      <c r="BY117" s="1388"/>
      <c r="BZ117" s="1388"/>
      <c r="CA117" s="1388"/>
      <c r="CB117" s="1388"/>
      <c r="CC117" s="1388"/>
      <c r="CD117" s="1388"/>
      <c r="CE117" s="1388"/>
      <c r="CF117" s="1388"/>
      <c r="CG117" s="1388"/>
      <c r="CH117" s="1388"/>
      <c r="CI117" s="1388"/>
      <c r="CJ117" s="1388"/>
      <c r="CK117" s="1388"/>
      <c r="CL117" s="1388"/>
      <c r="CM117" s="1388"/>
      <c r="CN117" s="1388"/>
      <c r="CO117" s="1388"/>
      <c r="CP117" s="1388"/>
      <c r="CQ117" s="1388"/>
      <c r="CR117" s="1388"/>
      <c r="CS117" s="1388"/>
      <c r="CT117" s="1388"/>
      <c r="CU117" s="1388"/>
      <c r="CV117" s="1388"/>
      <c r="CW117" s="1388"/>
      <c r="CX117" s="1388"/>
      <c r="CY117" s="1388"/>
      <c r="CZ117" s="1388"/>
      <c r="DA117" s="1388"/>
      <c r="DB117" s="1388"/>
      <c r="DC117" s="1388"/>
      <c r="DD117" s="1388"/>
      <c r="DE117" s="1388"/>
      <c r="DF117" s="1388"/>
      <c r="DG117" s="1388"/>
      <c r="DH117" s="1388"/>
      <c r="DI117" s="1388"/>
      <c r="DJ117" s="1388"/>
      <c r="DK117" s="1388"/>
      <c r="DL117" s="1388"/>
      <c r="DM117" s="1388"/>
      <c r="DN117" s="1388"/>
      <c r="DO117" s="1388"/>
      <c r="DP117" s="1388"/>
      <c r="DQ117" s="1388"/>
      <c r="DR117" s="1388"/>
      <c r="DS117" s="1388"/>
      <c r="DT117" s="1388"/>
      <c r="DU117" s="1388"/>
      <c r="DV117" s="1388"/>
      <c r="DW117" s="1388"/>
      <c r="DX117" s="1388"/>
      <c r="DY117" s="1388"/>
      <c r="DZ117" s="1388"/>
      <c r="EA117" s="1388"/>
      <c r="EB117" s="1388"/>
      <c r="EC117" s="1388"/>
      <c r="ED117" s="1388"/>
      <c r="EE117" s="1388"/>
      <c r="EF117" s="1388"/>
      <c r="EG117" s="1388"/>
      <c r="EH117" s="1388"/>
      <c r="EI117" s="1388"/>
      <c r="EJ117" s="1388"/>
      <c r="EK117" s="1388"/>
      <c r="EL117" s="1388"/>
      <c r="EM117" s="1388"/>
      <c r="EN117" s="1388"/>
      <c r="EO117" s="1388"/>
      <c r="EP117" s="1388"/>
      <c r="EQ117" s="1388"/>
      <c r="ER117" s="1388"/>
      <c r="ES117" s="1388"/>
      <c r="ET117" s="1388"/>
      <c r="EU117" s="1388"/>
    </row>
    <row r="118" spans="1:151" s="1269" customFormat="1" ht="15">
      <c r="A118" s="1472">
        <f>IF(G110="",0,1)</f>
        <v>0</v>
      </c>
      <c r="B118" s="678"/>
      <c r="C118" s="1251"/>
      <c r="D118" s="1251"/>
      <c r="E118" s="1474" t="str">
        <f t="shared" si="16"/>
        <v/>
      </c>
      <c r="F118" s="1242"/>
      <c r="G118" s="1453"/>
      <c r="H118" s="1454"/>
      <c r="I118" s="1455"/>
      <c r="J118" s="1462" t="str">
        <f t="shared" si="17"/>
        <v/>
      </c>
      <c r="K118" s="1170"/>
      <c r="L118" s="1265"/>
      <c r="M118" s="1265"/>
      <c r="N118" s="1266"/>
      <c r="O118" s="1266"/>
      <c r="P118" s="1266"/>
      <c r="Q118" s="1266"/>
      <c r="R118" s="1388"/>
      <c r="S118" s="1268"/>
      <c r="T118" s="1268"/>
      <c r="U118" s="1268"/>
      <c r="V118" s="1268"/>
      <c r="W118" s="1382"/>
      <c r="X118" s="1382"/>
      <c r="Z118" s="2206" t="str">
        <f>'A2 Production de chaleur'!U$31</f>
        <v xml:space="preserve"> </v>
      </c>
      <c r="AA118" s="2206"/>
      <c r="AB118" s="2206"/>
      <c r="AC118" s="2206"/>
      <c r="AQ118" s="20"/>
      <c r="BY118" s="1388"/>
      <c r="BZ118" s="1388"/>
      <c r="CA118" s="1388"/>
      <c r="CB118" s="1388"/>
      <c r="CC118" s="1388"/>
      <c r="CD118" s="1388"/>
      <c r="CE118" s="1388"/>
      <c r="CF118" s="1388"/>
      <c r="CG118" s="1388"/>
      <c r="CH118" s="1388"/>
      <c r="CI118" s="1388"/>
      <c r="CJ118" s="1388"/>
      <c r="CK118" s="1388"/>
      <c r="CL118" s="1388"/>
      <c r="CM118" s="1388"/>
      <c r="CN118" s="1388"/>
      <c r="CO118" s="1388"/>
      <c r="CP118" s="1388"/>
      <c r="CQ118" s="1388"/>
      <c r="CR118" s="1388"/>
      <c r="CS118" s="1388"/>
      <c r="CT118" s="1388"/>
      <c r="CU118" s="1388"/>
      <c r="CV118" s="1388"/>
      <c r="CW118" s="1388"/>
      <c r="CX118" s="1388"/>
      <c r="CY118" s="1388"/>
      <c r="CZ118" s="1388"/>
      <c r="DA118" s="1388"/>
      <c r="DB118" s="1388"/>
      <c r="DC118" s="1388"/>
      <c r="DD118" s="1388"/>
      <c r="DE118" s="1388"/>
      <c r="DF118" s="1388"/>
      <c r="DG118" s="1388"/>
      <c r="DH118" s="1388"/>
      <c r="DI118" s="1388"/>
      <c r="DJ118" s="1388"/>
      <c r="DK118" s="1388"/>
      <c r="DL118" s="1388"/>
      <c r="DM118" s="1388"/>
      <c r="DN118" s="1388"/>
      <c r="DO118" s="1388"/>
      <c r="DP118" s="1388"/>
      <c r="DQ118" s="1388"/>
      <c r="DR118" s="1388"/>
      <c r="DS118" s="1388"/>
      <c r="DT118" s="1388"/>
      <c r="DU118" s="1388"/>
      <c r="DV118" s="1388"/>
      <c r="DW118" s="1388"/>
      <c r="DX118" s="1388"/>
      <c r="DY118" s="1388"/>
      <c r="DZ118" s="1388"/>
      <c r="EA118" s="1388"/>
      <c r="EB118" s="1388"/>
      <c r="EC118" s="1388"/>
      <c r="ED118" s="1388"/>
      <c r="EE118" s="1388"/>
      <c r="EF118" s="1388"/>
      <c r="EG118" s="1388"/>
      <c r="EH118" s="1388"/>
      <c r="EI118" s="1388"/>
      <c r="EJ118" s="1388"/>
      <c r="EK118" s="1388"/>
      <c r="EL118" s="1388"/>
      <c r="EM118" s="1388"/>
      <c r="EN118" s="1388"/>
      <c r="EO118" s="1388"/>
      <c r="EP118" s="1388"/>
      <c r="EQ118" s="1388"/>
      <c r="ER118" s="1388"/>
      <c r="ES118" s="1388"/>
      <c r="ET118" s="1388"/>
      <c r="EU118" s="1388"/>
    </row>
    <row r="119" spans="1:151" s="1269" customFormat="1" ht="15">
      <c r="A119" s="1472">
        <f>IF(G110="",0,1)</f>
        <v>0</v>
      </c>
      <c r="B119" s="678"/>
      <c r="C119" s="1251"/>
      <c r="D119" s="1251"/>
      <c r="E119" s="1474" t="str">
        <f t="shared" si="16"/>
        <v/>
      </c>
      <c r="F119" s="1242"/>
      <c r="G119" s="1453"/>
      <c r="H119" s="1454"/>
      <c r="I119" s="1455"/>
      <c r="J119" s="1462" t="str">
        <f t="shared" si="17"/>
        <v/>
      </c>
      <c r="K119" s="1170"/>
      <c r="L119" s="1389" t="s">
        <v>304</v>
      </c>
      <c r="M119" s="1389"/>
      <c r="N119" s="1390"/>
      <c r="O119" s="1390"/>
      <c r="P119" s="1390"/>
      <c r="Q119" s="1390"/>
      <c r="R119" s="1388"/>
      <c r="S119" s="1392" t="str">
        <f>R110</f>
        <v/>
      </c>
      <c r="T119" s="1392"/>
      <c r="U119" s="1392"/>
      <c r="V119" s="1392"/>
      <c r="W119" s="1382"/>
      <c r="X119" s="1382"/>
      <c r="Y119" s="1268"/>
      <c r="Z119" s="1268"/>
      <c r="AA119" s="1268"/>
      <c r="AB119" s="989"/>
      <c r="AC119" s="1251"/>
      <c r="AO119" s="1298"/>
      <c r="AQ119" s="20"/>
      <c r="BY119" s="1388"/>
      <c r="BZ119" s="1388"/>
      <c r="CA119" s="1388"/>
      <c r="CB119" s="1388"/>
      <c r="CC119" s="1388"/>
      <c r="CD119" s="1388"/>
      <c r="CE119" s="1388"/>
      <c r="CF119" s="1388"/>
      <c r="CG119" s="1388"/>
      <c r="CH119" s="1388"/>
      <c r="CI119" s="1388"/>
      <c r="CJ119" s="1388"/>
      <c r="CK119" s="1388"/>
      <c r="CL119" s="1388"/>
      <c r="CM119" s="1388"/>
      <c r="CN119" s="1388"/>
      <c r="CO119" s="1388"/>
      <c r="CP119" s="1388"/>
      <c r="CQ119" s="1388"/>
      <c r="CR119" s="1388"/>
      <c r="CS119" s="1388"/>
      <c r="CT119" s="1388"/>
      <c r="CU119" s="1388"/>
      <c r="CV119" s="1388"/>
      <c r="CW119" s="1388"/>
      <c r="CX119" s="1388"/>
      <c r="CY119" s="1388"/>
      <c r="CZ119" s="1388"/>
      <c r="DA119" s="1388"/>
      <c r="DB119" s="1388"/>
      <c r="DC119" s="1388"/>
      <c r="DD119" s="1388"/>
      <c r="DE119" s="1388"/>
      <c r="DF119" s="1388"/>
      <c r="DG119" s="1388"/>
      <c r="DH119" s="1388"/>
      <c r="DI119" s="1388"/>
      <c r="DJ119" s="1388"/>
      <c r="DK119" s="1388"/>
      <c r="DL119" s="1388"/>
      <c r="DM119" s="1388"/>
      <c r="DN119" s="1388"/>
      <c r="DO119" s="1388"/>
      <c r="DP119" s="1388"/>
      <c r="DQ119" s="1388"/>
      <c r="DR119" s="1388"/>
      <c r="DS119" s="1388"/>
      <c r="DT119" s="1388"/>
      <c r="DU119" s="1388"/>
      <c r="DV119" s="1388"/>
      <c r="DW119" s="1388"/>
      <c r="DX119" s="1388"/>
      <c r="DY119" s="1388"/>
      <c r="DZ119" s="1388"/>
      <c r="EA119" s="1388"/>
      <c r="EB119" s="1388"/>
      <c r="EC119" s="1388"/>
      <c r="ED119" s="1388"/>
      <c r="EE119" s="1388"/>
      <c r="EF119" s="1388"/>
      <c r="EG119" s="1388"/>
      <c r="EH119" s="1388"/>
      <c r="EI119" s="1388"/>
      <c r="EJ119" s="1388"/>
      <c r="EK119" s="1388"/>
      <c r="EL119" s="1388"/>
      <c r="EM119" s="1388"/>
      <c r="EN119" s="1388"/>
      <c r="EO119" s="1388"/>
      <c r="EP119" s="1388"/>
      <c r="EQ119" s="1388"/>
      <c r="ER119" s="1388"/>
      <c r="ES119" s="1388"/>
      <c r="ET119" s="1388"/>
      <c r="EU119" s="1388"/>
    </row>
    <row r="120" spans="1:151" s="1269" customFormat="1" ht="15">
      <c r="A120" s="1472">
        <f>IF(G110="",0,1)</f>
        <v>0</v>
      </c>
      <c r="B120" s="678"/>
      <c r="C120" s="1251"/>
      <c r="D120" s="1251"/>
      <c r="E120" s="1474" t="str">
        <f t="shared" si="16"/>
        <v/>
      </c>
      <c r="F120" s="1242"/>
      <c r="G120" s="1453"/>
      <c r="H120" s="1454"/>
      <c r="I120" s="1455"/>
      <c r="J120" s="1462" t="str">
        <f t="shared" si="17"/>
        <v/>
      </c>
      <c r="K120" s="1170"/>
      <c r="L120" s="1393" t="s">
        <v>305</v>
      </c>
      <c r="M120" s="1393"/>
      <c r="N120" s="1394"/>
      <c r="O120" s="1394"/>
      <c r="P120" s="1394"/>
      <c r="Q120" s="1394"/>
      <c r="R120" s="1388"/>
      <c r="S120" s="1395" t="str">
        <f>S110</f>
        <v/>
      </c>
      <c r="T120" s="1395"/>
      <c r="U120" s="1395"/>
      <c r="V120" s="1395"/>
      <c r="W120" s="1382"/>
      <c r="X120" s="1382"/>
      <c r="Y120" s="1396"/>
      <c r="Z120" s="1396"/>
      <c r="AA120" s="1396"/>
      <c r="AB120" s="989"/>
      <c r="AC120" s="1397"/>
      <c r="AO120" s="1298"/>
      <c r="AQ120" s="20"/>
      <c r="BY120" s="1388"/>
      <c r="BZ120" s="1388"/>
      <c r="CA120" s="1388"/>
      <c r="CB120" s="1388"/>
      <c r="CC120" s="1388"/>
      <c r="CD120" s="1388"/>
      <c r="CE120" s="1388"/>
      <c r="CF120" s="1388"/>
      <c r="CG120" s="1388"/>
      <c r="CH120" s="1388"/>
      <c r="CI120" s="1388"/>
      <c r="CJ120" s="1388"/>
      <c r="CK120" s="1388"/>
      <c r="CL120" s="1388"/>
      <c r="CM120" s="1388"/>
      <c r="CN120" s="1388"/>
      <c r="CO120" s="1388"/>
      <c r="CP120" s="1388"/>
      <c r="CQ120" s="1388"/>
      <c r="CR120" s="1388"/>
      <c r="CS120" s="1388"/>
      <c r="CT120" s="1388"/>
      <c r="CU120" s="1388"/>
      <c r="CV120" s="1388"/>
      <c r="CW120" s="1388"/>
      <c r="CX120" s="1388"/>
      <c r="CY120" s="1388"/>
      <c r="CZ120" s="1388"/>
      <c r="DA120" s="1388"/>
      <c r="DB120" s="1388"/>
      <c r="DC120" s="1388"/>
      <c r="DD120" s="1388"/>
      <c r="DE120" s="1388"/>
      <c r="DF120" s="1388"/>
      <c r="DG120" s="1388"/>
      <c r="DH120" s="1388"/>
      <c r="DI120" s="1388"/>
      <c r="DJ120" s="1388"/>
      <c r="DK120" s="1388"/>
      <c r="DL120" s="1388"/>
      <c r="DM120" s="1388"/>
      <c r="DN120" s="1388"/>
      <c r="DO120" s="1388"/>
      <c r="DP120" s="1388"/>
      <c r="DQ120" s="1388"/>
      <c r="DR120" s="1388"/>
      <c r="DS120" s="1388"/>
      <c r="DT120" s="1388"/>
      <c r="DU120" s="1388"/>
      <c r="DV120" s="1388"/>
      <c r="DW120" s="1388"/>
      <c r="DX120" s="1388"/>
      <c r="DY120" s="1388"/>
      <c r="DZ120" s="1388"/>
      <c r="EA120" s="1388"/>
      <c r="EB120" s="1388"/>
      <c r="EC120" s="1388"/>
      <c r="ED120" s="1388"/>
      <c r="EE120" s="1388"/>
      <c r="EF120" s="1388"/>
      <c r="EG120" s="1388"/>
      <c r="EH120" s="1388"/>
      <c r="EI120" s="1388"/>
      <c r="EJ120" s="1388"/>
      <c r="EK120" s="1388"/>
      <c r="EL120" s="1388"/>
      <c r="EM120" s="1388"/>
      <c r="EN120" s="1388"/>
      <c r="EO120" s="1388"/>
      <c r="EP120" s="1388"/>
      <c r="EQ120" s="1388"/>
      <c r="ER120" s="1388"/>
      <c r="ES120" s="1388"/>
      <c r="ET120" s="1388"/>
      <c r="EU120" s="1388"/>
    </row>
    <row r="121" spans="1:151" s="1269" customFormat="1" ht="15">
      <c r="A121" s="1472">
        <f>IF(G110="",0,1)</f>
        <v>0</v>
      </c>
      <c r="B121" s="678"/>
      <c r="C121" s="1251"/>
      <c r="D121" s="1251"/>
      <c r="E121" s="1474" t="str">
        <f t="shared" si="16"/>
        <v/>
      </c>
      <c r="F121" s="1242"/>
      <c r="G121" s="1453"/>
      <c r="H121" s="1454"/>
      <c r="I121" s="1455"/>
      <c r="J121" s="1462" t="str">
        <f t="shared" si="17"/>
        <v/>
      </c>
      <c r="K121" s="1170"/>
      <c r="L121" s="1393" t="s">
        <v>571</v>
      </c>
      <c r="M121" s="1393"/>
      <c r="N121" s="1394"/>
      <c r="O121" s="1394"/>
      <c r="P121" s="1394"/>
      <c r="Q121" s="1394"/>
      <c r="R121" s="1388"/>
      <c r="S121" s="1398" t="str">
        <f>L110</f>
        <v/>
      </c>
      <c r="T121" s="1398"/>
      <c r="U121" s="1398"/>
      <c r="V121" s="1398"/>
      <c r="W121" s="1382"/>
      <c r="X121" s="1382"/>
      <c r="Y121" s="1268"/>
      <c r="Z121" s="1268"/>
      <c r="AA121" s="1268"/>
      <c r="AB121" s="989"/>
      <c r="AC121" s="1251"/>
      <c r="AO121" s="1298"/>
      <c r="AQ121" s="20"/>
      <c r="BY121" s="1388"/>
      <c r="BZ121" s="1388"/>
      <c r="CA121" s="1388"/>
      <c r="CB121" s="1388"/>
      <c r="CC121" s="1388"/>
      <c r="CD121" s="1388"/>
      <c r="CE121" s="1388"/>
      <c r="CF121" s="1388"/>
      <c r="CG121" s="1388"/>
      <c r="CH121" s="1388"/>
      <c r="CI121" s="1388"/>
      <c r="CJ121" s="1388"/>
      <c r="CK121" s="1388"/>
      <c r="CL121" s="1388"/>
      <c r="CM121" s="1388"/>
      <c r="CN121" s="1388"/>
      <c r="CO121" s="1388"/>
      <c r="CP121" s="1388"/>
      <c r="CQ121" s="1388"/>
      <c r="CR121" s="1388"/>
      <c r="CS121" s="1388"/>
      <c r="CT121" s="1388"/>
      <c r="CU121" s="1388"/>
      <c r="CV121" s="1388"/>
      <c r="CW121" s="1388"/>
      <c r="CX121" s="1388"/>
      <c r="CY121" s="1388"/>
      <c r="CZ121" s="1388"/>
      <c r="DA121" s="1388"/>
      <c r="DB121" s="1388"/>
      <c r="DC121" s="1388"/>
      <c r="DD121" s="1388"/>
      <c r="DE121" s="1388"/>
      <c r="DF121" s="1388"/>
      <c r="DG121" s="1388"/>
      <c r="DH121" s="1388"/>
      <c r="DI121" s="1388"/>
      <c r="DJ121" s="1388"/>
      <c r="DK121" s="1388"/>
      <c r="DL121" s="1388"/>
      <c r="DM121" s="1388"/>
      <c r="DN121" s="1388"/>
      <c r="DO121" s="1388"/>
      <c r="DP121" s="1388"/>
      <c r="DQ121" s="1388"/>
      <c r="DR121" s="1388"/>
      <c r="DS121" s="1388"/>
      <c r="DT121" s="1388"/>
      <c r="DU121" s="1388"/>
      <c r="DV121" s="1388"/>
      <c r="DW121" s="1388"/>
      <c r="DX121" s="1388"/>
      <c r="DY121" s="1388"/>
      <c r="DZ121" s="1388"/>
      <c r="EA121" s="1388"/>
      <c r="EB121" s="1388"/>
      <c r="EC121" s="1388"/>
      <c r="ED121" s="1388"/>
      <c r="EE121" s="1388"/>
      <c r="EF121" s="1388"/>
      <c r="EG121" s="1388"/>
      <c r="EH121" s="1388"/>
      <c r="EI121" s="1388"/>
      <c r="EJ121" s="1388"/>
      <c r="EK121" s="1388"/>
      <c r="EL121" s="1388"/>
      <c r="EM121" s="1388"/>
      <c r="EN121" s="1388"/>
      <c r="EO121" s="1388"/>
      <c r="EP121" s="1388"/>
      <c r="EQ121" s="1388"/>
      <c r="ER121" s="1388"/>
      <c r="ES121" s="1388"/>
      <c r="ET121" s="1388"/>
      <c r="EU121" s="1388"/>
    </row>
    <row r="122" spans="1:151" s="1269" customFormat="1" ht="15">
      <c r="A122" s="1472">
        <f>IF(G110="",0,1)</f>
        <v>0</v>
      </c>
      <c r="B122" s="678"/>
      <c r="C122" s="1251"/>
      <c r="D122" s="1251"/>
      <c r="E122" s="1474" t="str">
        <f t="shared" si="16"/>
        <v/>
      </c>
      <c r="F122" s="1242"/>
      <c r="G122" s="1453"/>
      <c r="H122" s="1454"/>
      <c r="I122" s="1455"/>
      <c r="J122" s="1462" t="str">
        <f t="shared" si="17"/>
        <v/>
      </c>
      <c r="K122" s="1170"/>
      <c r="L122" s="1265"/>
      <c r="M122" s="1265"/>
      <c r="N122" s="1266"/>
      <c r="O122" s="1266"/>
      <c r="P122" s="1266"/>
      <c r="Q122" s="1266"/>
      <c r="R122" s="1388"/>
      <c r="S122" s="1399"/>
      <c r="T122" s="1268"/>
      <c r="U122" s="1268"/>
      <c r="V122" s="1268"/>
      <c r="W122" s="1382"/>
      <c r="X122" s="1382"/>
      <c r="Y122" s="1268"/>
      <c r="Z122" s="1268"/>
      <c r="AA122" s="1268"/>
      <c r="AB122" s="989"/>
      <c r="AC122" s="1251"/>
      <c r="AO122" s="1298"/>
      <c r="AQ122" s="20"/>
      <c r="BY122" s="1388"/>
      <c r="BZ122" s="1388"/>
      <c r="CA122" s="1388"/>
      <c r="CB122" s="1388"/>
      <c r="CC122" s="1388"/>
      <c r="CD122" s="1388"/>
      <c r="CE122" s="1388"/>
      <c r="CF122" s="1388"/>
      <c r="CG122" s="1388"/>
      <c r="CH122" s="1388"/>
      <c r="CI122" s="1388"/>
      <c r="CJ122" s="1388"/>
      <c r="CK122" s="1388"/>
      <c r="CL122" s="1388"/>
      <c r="CM122" s="1388"/>
      <c r="CN122" s="1388"/>
      <c r="CO122" s="1388"/>
      <c r="CP122" s="1388"/>
      <c r="CQ122" s="1388"/>
      <c r="CR122" s="1388"/>
      <c r="CS122" s="1388"/>
      <c r="CT122" s="1388"/>
      <c r="CU122" s="1388"/>
      <c r="CV122" s="1388"/>
      <c r="CW122" s="1388"/>
      <c r="CX122" s="1388"/>
      <c r="CY122" s="1388"/>
      <c r="CZ122" s="1388"/>
      <c r="DA122" s="1388"/>
      <c r="DB122" s="1388"/>
      <c r="DC122" s="1388"/>
      <c r="DD122" s="1388"/>
      <c r="DE122" s="1388"/>
      <c r="DF122" s="1388"/>
      <c r="DG122" s="1388"/>
      <c r="DH122" s="1388"/>
      <c r="DI122" s="1388"/>
      <c r="DJ122" s="1388"/>
      <c r="DK122" s="1388"/>
      <c r="DL122" s="1388"/>
      <c r="DM122" s="1388"/>
      <c r="DN122" s="1388"/>
      <c r="DO122" s="1388"/>
      <c r="DP122" s="1388"/>
      <c r="DQ122" s="1388"/>
      <c r="DR122" s="1388"/>
      <c r="DS122" s="1388"/>
      <c r="DT122" s="1388"/>
      <c r="DU122" s="1388"/>
      <c r="DV122" s="1388"/>
      <c r="DW122" s="1388"/>
      <c r="DX122" s="1388"/>
      <c r="DY122" s="1388"/>
      <c r="DZ122" s="1388"/>
      <c r="EA122" s="1388"/>
      <c r="EB122" s="1388"/>
      <c r="EC122" s="1388"/>
      <c r="ED122" s="1388"/>
      <c r="EE122" s="1388"/>
      <c r="EF122" s="1388"/>
      <c r="EG122" s="1388"/>
      <c r="EH122" s="1388"/>
      <c r="EI122" s="1388"/>
      <c r="EJ122" s="1388"/>
      <c r="EK122" s="1388"/>
      <c r="EL122" s="1388"/>
      <c r="EM122" s="1388"/>
      <c r="EN122" s="1388"/>
      <c r="EO122" s="1388"/>
      <c r="EP122" s="1388"/>
      <c r="EQ122" s="1388"/>
      <c r="ER122" s="1388"/>
      <c r="ES122" s="1388"/>
      <c r="ET122" s="1388"/>
      <c r="EU122" s="1388"/>
    </row>
    <row r="123" spans="1:151" s="1269" customFormat="1" ht="15">
      <c r="A123" s="1472">
        <f>IF(G110="",0,1)</f>
        <v>0</v>
      </c>
      <c r="B123" s="678"/>
      <c r="C123" s="1251"/>
      <c r="D123" s="1251"/>
      <c r="E123" s="1474" t="str">
        <f t="shared" si="16"/>
        <v/>
      </c>
      <c r="F123" s="1242"/>
      <c r="G123" s="1453"/>
      <c r="H123" s="1454"/>
      <c r="I123" s="1455"/>
      <c r="J123" s="1462" t="str">
        <f t="shared" si="17"/>
        <v/>
      </c>
      <c r="K123" s="1170"/>
      <c r="L123" s="1389" t="s">
        <v>336</v>
      </c>
      <c r="M123" s="1389"/>
      <c r="N123" s="1390"/>
      <c r="O123" s="1390"/>
      <c r="P123" s="1390"/>
      <c r="Q123" s="1390"/>
      <c r="R123" s="1388"/>
      <c r="S123" s="1400" t="str">
        <f>T110</f>
        <v/>
      </c>
      <c r="T123" s="1400"/>
      <c r="U123" s="1400"/>
      <c r="V123" s="1401"/>
      <c r="W123" s="1382"/>
      <c r="X123" s="1382"/>
      <c r="Y123" s="1268"/>
      <c r="Z123" s="1268"/>
      <c r="AA123" s="1268"/>
      <c r="AB123" s="989"/>
      <c r="AC123" s="1251"/>
      <c r="AO123" s="1298"/>
      <c r="AQ123" s="20"/>
      <c r="BY123" s="1388"/>
      <c r="BZ123" s="1388"/>
      <c r="CA123" s="1388"/>
      <c r="CB123" s="1388"/>
      <c r="CC123" s="1388"/>
      <c r="CD123" s="1388"/>
      <c r="CE123" s="1388"/>
      <c r="CF123" s="1388"/>
      <c r="CG123" s="1388"/>
      <c r="CH123" s="1388"/>
      <c r="CI123" s="1388"/>
      <c r="CJ123" s="1388"/>
      <c r="CK123" s="1388"/>
      <c r="CL123" s="1388"/>
      <c r="CM123" s="1388"/>
      <c r="CN123" s="1388"/>
      <c r="CO123" s="1388"/>
      <c r="CP123" s="1388"/>
      <c r="CQ123" s="1388"/>
      <c r="CR123" s="1388"/>
      <c r="CS123" s="1388"/>
      <c r="CT123" s="1388"/>
      <c r="CU123" s="1388"/>
      <c r="CV123" s="1388"/>
      <c r="CW123" s="1388"/>
      <c r="CX123" s="1388"/>
      <c r="CY123" s="1388"/>
      <c r="CZ123" s="1388"/>
      <c r="DA123" s="1388"/>
      <c r="DB123" s="1388"/>
      <c r="DC123" s="1388"/>
      <c r="DD123" s="1388"/>
      <c r="DE123" s="1388"/>
      <c r="DF123" s="1388"/>
      <c r="DG123" s="1388"/>
      <c r="DH123" s="1388"/>
      <c r="DI123" s="1388"/>
      <c r="DJ123" s="1388"/>
      <c r="DK123" s="1388"/>
      <c r="DL123" s="1388"/>
      <c r="DM123" s="1388"/>
      <c r="DN123" s="1388"/>
      <c r="DO123" s="1388"/>
      <c r="DP123" s="1388"/>
      <c r="DQ123" s="1388"/>
      <c r="DR123" s="1388"/>
      <c r="DS123" s="1388"/>
      <c r="DT123" s="1388"/>
      <c r="DU123" s="1388"/>
      <c r="DV123" s="1388"/>
      <c r="DW123" s="1388"/>
      <c r="DX123" s="1388"/>
      <c r="DY123" s="1388"/>
      <c r="DZ123" s="1388"/>
      <c r="EA123" s="1388"/>
      <c r="EB123" s="1388"/>
      <c r="EC123" s="1388"/>
      <c r="ED123" s="1388"/>
      <c r="EE123" s="1388"/>
      <c r="EF123" s="1388"/>
      <c r="EG123" s="1388"/>
      <c r="EH123" s="1388"/>
      <c r="EI123" s="1388"/>
      <c r="EJ123" s="1388"/>
      <c r="EK123" s="1388"/>
      <c r="EL123" s="1388"/>
      <c r="EM123" s="1388"/>
      <c r="EN123" s="1388"/>
      <c r="EO123" s="1388"/>
      <c r="EP123" s="1388"/>
      <c r="EQ123" s="1388"/>
      <c r="ER123" s="1388"/>
      <c r="ES123" s="1388"/>
      <c r="ET123" s="1388"/>
      <c r="EU123" s="1388"/>
    </row>
    <row r="124" spans="1:151" s="1269" customFormat="1" ht="15">
      <c r="A124" s="1472">
        <f>IF(G110="",0,1)</f>
        <v>0</v>
      </c>
      <c r="B124" s="678"/>
      <c r="C124" s="1251"/>
      <c r="D124" s="1251"/>
      <c r="E124" s="1474" t="str">
        <f t="shared" si="16"/>
        <v/>
      </c>
      <c r="F124" s="1242"/>
      <c r="G124" s="1453"/>
      <c r="H124" s="1454"/>
      <c r="I124" s="1455"/>
      <c r="J124" s="1462" t="str">
        <f t="shared" si="17"/>
        <v/>
      </c>
      <c r="K124" s="1170"/>
      <c r="L124" s="1393" t="s">
        <v>337</v>
      </c>
      <c r="M124" s="1393"/>
      <c r="N124" s="1394"/>
      <c r="O124" s="1394"/>
      <c r="P124" s="1394"/>
      <c r="Q124" s="1394"/>
      <c r="R124" s="1388"/>
      <c r="S124" s="1402" t="str">
        <f>U110</f>
        <v/>
      </c>
      <c r="T124" s="1402"/>
      <c r="U124" s="1402"/>
      <c r="V124" s="1403"/>
      <c r="W124" s="1382"/>
      <c r="X124" s="1382"/>
      <c r="Y124" s="1268"/>
      <c r="Z124" s="1268"/>
      <c r="AA124" s="1268"/>
      <c r="AB124" s="989"/>
      <c r="AC124" s="1251"/>
      <c r="AO124" s="1298"/>
      <c r="AQ124" s="20"/>
      <c r="BY124" s="1388"/>
      <c r="BZ124" s="1388"/>
      <c r="CA124" s="1388"/>
      <c r="CB124" s="1388"/>
      <c r="CC124" s="1388"/>
      <c r="CD124" s="1388"/>
      <c r="CE124" s="1388"/>
      <c r="CF124" s="1388"/>
      <c r="CG124" s="1388"/>
      <c r="CH124" s="1388"/>
      <c r="CI124" s="1388"/>
      <c r="CJ124" s="1388"/>
      <c r="CK124" s="1388"/>
      <c r="CL124" s="1388"/>
      <c r="CM124" s="1388"/>
      <c r="CN124" s="1388"/>
      <c r="CO124" s="1388"/>
      <c r="CP124" s="1388"/>
      <c r="CQ124" s="1388"/>
      <c r="CR124" s="1388"/>
      <c r="CS124" s="1388"/>
      <c r="CT124" s="1388"/>
      <c r="CU124" s="1388"/>
      <c r="CV124" s="1388"/>
      <c r="CW124" s="1388"/>
      <c r="CX124" s="1388"/>
      <c r="CY124" s="1388"/>
      <c r="CZ124" s="1388"/>
      <c r="DA124" s="1388"/>
      <c r="DB124" s="1388"/>
      <c r="DC124" s="1388"/>
      <c r="DD124" s="1388"/>
      <c r="DE124" s="1388"/>
      <c r="DF124" s="1388"/>
      <c r="DG124" s="1388"/>
      <c r="DH124" s="1388"/>
      <c r="DI124" s="1388"/>
      <c r="DJ124" s="1388"/>
      <c r="DK124" s="1388"/>
      <c r="DL124" s="1388"/>
      <c r="DM124" s="1388"/>
      <c r="DN124" s="1388"/>
      <c r="DO124" s="1388"/>
      <c r="DP124" s="1388"/>
      <c r="DQ124" s="1388"/>
      <c r="DR124" s="1388"/>
      <c r="DS124" s="1388"/>
      <c r="DT124" s="1388"/>
      <c r="DU124" s="1388"/>
      <c r="DV124" s="1388"/>
      <c r="DW124" s="1388"/>
      <c r="DX124" s="1388"/>
      <c r="DY124" s="1388"/>
      <c r="DZ124" s="1388"/>
      <c r="EA124" s="1388"/>
      <c r="EB124" s="1388"/>
      <c r="EC124" s="1388"/>
      <c r="ED124" s="1388"/>
      <c r="EE124" s="1388"/>
      <c r="EF124" s="1388"/>
      <c r="EG124" s="1388"/>
      <c r="EH124" s="1388"/>
      <c r="EI124" s="1388"/>
      <c r="EJ124" s="1388"/>
      <c r="EK124" s="1388"/>
      <c r="EL124" s="1388"/>
      <c r="EM124" s="1388"/>
      <c r="EN124" s="1388"/>
      <c r="EO124" s="1388"/>
      <c r="EP124" s="1388"/>
      <c r="EQ124" s="1388"/>
      <c r="ER124" s="1388"/>
      <c r="ES124" s="1388"/>
      <c r="ET124" s="1388"/>
      <c r="EU124" s="1388"/>
    </row>
    <row r="125" spans="1:151" s="1269" customFormat="1" ht="15">
      <c r="A125" s="1472">
        <f>IF(G110="",0,1)</f>
        <v>0</v>
      </c>
      <c r="B125" s="678"/>
      <c r="C125" s="1251"/>
      <c r="D125" s="1251"/>
      <c r="E125" s="1474" t="str">
        <f t="shared" si="16"/>
        <v/>
      </c>
      <c r="F125" s="1242"/>
      <c r="G125" s="1453"/>
      <c r="H125" s="1454"/>
      <c r="I125" s="1455"/>
      <c r="J125" s="1462" t="str">
        <f t="shared" si="17"/>
        <v/>
      </c>
      <c r="K125" s="1170"/>
      <c r="L125" s="1393" t="s">
        <v>580</v>
      </c>
      <c r="M125" s="1393"/>
      <c r="N125" s="1394"/>
      <c r="O125" s="1394"/>
      <c r="P125" s="1394"/>
      <c r="Q125" s="1394"/>
      <c r="R125" s="1388"/>
      <c r="S125" s="1402" t="str">
        <f>V110</f>
        <v/>
      </c>
      <c r="T125" s="1402"/>
      <c r="U125" s="1402"/>
      <c r="V125" s="1403"/>
      <c r="W125" s="1382"/>
      <c r="X125" s="1382"/>
      <c r="Y125" s="1268"/>
      <c r="Z125" s="1268"/>
      <c r="AA125" s="1268"/>
      <c r="AB125" s="989"/>
      <c r="AC125" s="1251"/>
      <c r="AO125" s="1298"/>
      <c r="AQ125" s="20"/>
      <c r="BY125" s="1388"/>
      <c r="BZ125" s="1388"/>
      <c r="CA125" s="1388"/>
      <c r="CB125" s="1388"/>
      <c r="CC125" s="1388"/>
      <c r="CD125" s="1388"/>
      <c r="CE125" s="1388"/>
      <c r="CF125" s="1388"/>
      <c r="CG125" s="1388"/>
      <c r="CH125" s="1388"/>
      <c r="CI125" s="1388"/>
      <c r="CJ125" s="1388"/>
      <c r="CK125" s="1388"/>
      <c r="CL125" s="1388"/>
      <c r="CM125" s="1388"/>
      <c r="CN125" s="1388"/>
      <c r="CO125" s="1388"/>
      <c r="CP125" s="1388"/>
      <c r="CQ125" s="1388"/>
      <c r="CR125" s="1388"/>
      <c r="CS125" s="1388"/>
      <c r="CT125" s="1388"/>
      <c r="CU125" s="1388"/>
      <c r="CV125" s="1388"/>
      <c r="CW125" s="1388"/>
      <c r="CX125" s="1388"/>
      <c r="CY125" s="1388"/>
      <c r="CZ125" s="1388"/>
      <c r="DA125" s="1388"/>
      <c r="DB125" s="1388"/>
      <c r="DC125" s="1388"/>
      <c r="DD125" s="1388"/>
      <c r="DE125" s="1388"/>
      <c r="DF125" s="1388"/>
      <c r="DG125" s="1388"/>
      <c r="DH125" s="1388"/>
      <c r="DI125" s="1388"/>
      <c r="DJ125" s="1388"/>
      <c r="DK125" s="1388"/>
      <c r="DL125" s="1388"/>
      <c r="DM125" s="1388"/>
      <c r="DN125" s="1388"/>
      <c r="DO125" s="1388"/>
      <c r="DP125" s="1388"/>
      <c r="DQ125" s="1388"/>
      <c r="DR125" s="1388"/>
      <c r="DS125" s="1388"/>
      <c r="DT125" s="1388"/>
      <c r="DU125" s="1388"/>
      <c r="DV125" s="1388"/>
      <c r="DW125" s="1388"/>
      <c r="DX125" s="1388"/>
      <c r="DY125" s="1388"/>
      <c r="DZ125" s="1388"/>
      <c r="EA125" s="1388"/>
      <c r="EB125" s="1388"/>
      <c r="EC125" s="1388"/>
      <c r="ED125" s="1388"/>
      <c r="EE125" s="1388"/>
      <c r="EF125" s="1388"/>
      <c r="EG125" s="1388"/>
      <c r="EH125" s="1388"/>
      <c r="EI125" s="1388"/>
      <c r="EJ125" s="1388"/>
      <c r="EK125" s="1388"/>
      <c r="EL125" s="1388"/>
      <c r="EM125" s="1388"/>
      <c r="EN125" s="1388"/>
      <c r="EO125" s="1388"/>
      <c r="EP125" s="1388"/>
      <c r="EQ125" s="1388"/>
      <c r="ER125" s="1388"/>
      <c r="ES125" s="1388"/>
      <c r="ET125" s="1388"/>
      <c r="EU125" s="1388"/>
    </row>
    <row r="126" spans="1:151" s="787" customFormat="1" ht="15">
      <c r="A126" s="1472">
        <f>IF(G110="",0,1)</f>
        <v>0</v>
      </c>
      <c r="B126" s="678"/>
      <c r="C126" s="1251"/>
      <c r="D126" s="1251"/>
      <c r="E126" s="1474" t="str">
        <f t="shared" si="16"/>
        <v/>
      </c>
      <c r="F126" s="1242"/>
      <c r="G126" s="1453"/>
      <c r="H126" s="1454"/>
      <c r="I126" s="1455"/>
      <c r="J126" s="1462" t="str">
        <f t="shared" si="17"/>
        <v/>
      </c>
      <c r="K126" s="1170"/>
      <c r="L126" s="1265"/>
      <c r="M126" s="1265"/>
      <c r="N126" s="1266"/>
      <c r="O126" s="1266"/>
      <c r="P126" s="1266"/>
      <c r="Q126" s="1266"/>
      <c r="R126" s="225"/>
      <c r="S126" s="1404"/>
      <c r="T126" s="1404"/>
      <c r="U126" s="1404"/>
      <c r="V126" s="1404"/>
      <c r="W126" s="1382"/>
      <c r="X126" s="1382"/>
      <c r="Y126" s="1404"/>
      <c r="Z126" s="1404"/>
      <c r="AA126" s="1404"/>
      <c r="AB126" s="989"/>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row>
    <row r="127" spans="1:151" s="1269" customFormat="1" ht="15">
      <c r="A127" s="1472">
        <f>IF(G110="",0,1)</f>
        <v>0</v>
      </c>
      <c r="B127" s="678"/>
      <c r="C127" s="1251"/>
      <c r="D127" s="1251"/>
      <c r="E127" s="1474" t="str">
        <f t="shared" si="16"/>
        <v/>
      </c>
      <c r="F127" s="1242"/>
      <c r="G127" s="1453"/>
      <c r="H127" s="1454"/>
      <c r="I127" s="1455"/>
      <c r="J127" s="1462" t="str">
        <f t="shared" si="17"/>
        <v/>
      </c>
      <c r="K127" s="1170"/>
      <c r="L127" s="1389" t="s">
        <v>581</v>
      </c>
      <c r="M127" s="1389"/>
      <c r="N127" s="1390"/>
      <c r="O127" s="1390"/>
      <c r="P127" s="1390"/>
      <c r="Q127" s="1390" t="s">
        <v>71</v>
      </c>
      <c r="R127" s="1388"/>
      <c r="S127" s="2207" t="str">
        <f>I110</f>
        <v/>
      </c>
      <c r="T127" s="2207"/>
      <c r="U127" s="1401"/>
      <c r="V127" s="1401"/>
      <c r="W127" s="1382"/>
      <c r="X127" s="1382"/>
      <c r="Y127" s="1268"/>
      <c r="Z127" s="1268"/>
      <c r="AA127" s="1268"/>
      <c r="AB127" s="989"/>
      <c r="AC127" s="1251"/>
      <c r="AO127" s="1298"/>
      <c r="AQ127" s="20"/>
      <c r="BY127" s="1388"/>
      <c r="BZ127" s="1388"/>
      <c r="CA127" s="1388"/>
      <c r="CB127" s="1388"/>
      <c r="CC127" s="1388"/>
      <c r="CD127" s="1388"/>
      <c r="CE127" s="1388"/>
      <c r="CF127" s="1388"/>
      <c r="CG127" s="1388"/>
      <c r="CH127" s="1388"/>
      <c r="CI127" s="1388"/>
      <c r="CJ127" s="1388"/>
      <c r="CK127" s="1388"/>
      <c r="CL127" s="1388"/>
      <c r="CM127" s="1388"/>
      <c r="CN127" s="1388"/>
      <c r="CO127" s="1388"/>
      <c r="CP127" s="1388"/>
      <c r="CQ127" s="1388"/>
      <c r="CR127" s="1388"/>
      <c r="CS127" s="1388"/>
      <c r="CT127" s="1388"/>
      <c r="CU127" s="1388"/>
      <c r="CV127" s="1388"/>
      <c r="CW127" s="1388"/>
      <c r="CX127" s="1388"/>
      <c r="CY127" s="1388"/>
      <c r="CZ127" s="1388"/>
      <c r="DA127" s="1388"/>
      <c r="DB127" s="1388"/>
      <c r="DC127" s="1388"/>
      <c r="DD127" s="1388"/>
      <c r="DE127" s="1388"/>
      <c r="DF127" s="1388"/>
      <c r="DG127" s="1388"/>
      <c r="DH127" s="1388"/>
      <c r="DI127" s="1388"/>
      <c r="DJ127" s="1388"/>
      <c r="DK127" s="1388"/>
      <c r="DL127" s="1388"/>
      <c r="DM127" s="1388"/>
      <c r="DN127" s="1388"/>
      <c r="DO127" s="1388"/>
      <c r="DP127" s="1388"/>
      <c r="DQ127" s="1388"/>
      <c r="DR127" s="1388"/>
      <c r="DS127" s="1388"/>
      <c r="DT127" s="1388"/>
      <c r="DU127" s="1388"/>
      <c r="DV127" s="1388"/>
      <c r="DW127" s="1388"/>
      <c r="DX127" s="1388"/>
      <c r="DY127" s="1388"/>
      <c r="DZ127" s="1388"/>
      <c r="EA127" s="1388"/>
      <c r="EB127" s="1388"/>
      <c r="EC127" s="1388"/>
      <c r="ED127" s="1388"/>
      <c r="EE127" s="1388"/>
      <c r="EF127" s="1388"/>
      <c r="EG127" s="1388"/>
      <c r="EH127" s="1388"/>
      <c r="EI127" s="1388"/>
      <c r="EJ127" s="1388"/>
      <c r="EK127" s="1388"/>
      <c r="EL127" s="1388"/>
      <c r="EM127" s="1388"/>
      <c r="EN127" s="1388"/>
      <c r="EO127" s="1388"/>
      <c r="EP127" s="1388"/>
      <c r="EQ127" s="1388"/>
      <c r="ER127" s="1388"/>
      <c r="ES127" s="1388"/>
      <c r="ET127" s="1388"/>
      <c r="EU127" s="1388"/>
    </row>
    <row r="128" spans="1:151" s="1269" customFormat="1" ht="15">
      <c r="A128" s="1472">
        <f>IF(G110="",0,1)</f>
        <v>0</v>
      </c>
      <c r="B128" s="678"/>
      <c r="C128" s="1251"/>
      <c r="D128" s="1251"/>
      <c r="E128" s="1474" t="str">
        <f t="shared" si="16"/>
        <v/>
      </c>
      <c r="F128" s="1242"/>
      <c r="G128" s="1453"/>
      <c r="H128" s="1454"/>
      <c r="I128" s="1455"/>
      <c r="J128" s="1462" t="str">
        <f t="shared" si="17"/>
        <v/>
      </c>
      <c r="K128" s="1170"/>
      <c r="L128" s="1393" t="s">
        <v>302</v>
      </c>
      <c r="M128" s="1393"/>
      <c r="N128" s="1394"/>
      <c r="O128" s="1394"/>
      <c r="P128" s="1394"/>
      <c r="Q128" s="1394" t="s">
        <v>92</v>
      </c>
      <c r="R128" s="1388"/>
      <c r="S128" s="2213" t="str">
        <f>N110</f>
        <v/>
      </c>
      <c r="T128" s="2213"/>
      <c r="U128" s="1403"/>
      <c r="V128" s="1403"/>
      <c r="W128" s="1382"/>
      <c r="X128" s="1382"/>
      <c r="Y128" s="1268"/>
      <c r="Z128" s="1268"/>
      <c r="AA128" s="1268"/>
      <c r="AB128" s="989"/>
      <c r="AC128" s="1251"/>
      <c r="AO128" s="1298"/>
      <c r="AQ128" s="20"/>
      <c r="BY128" s="1388"/>
      <c r="BZ128" s="1388"/>
      <c r="CA128" s="1388"/>
      <c r="CB128" s="1388"/>
      <c r="CC128" s="1388"/>
      <c r="CD128" s="1388"/>
      <c r="CE128" s="1388"/>
      <c r="CF128" s="1388"/>
      <c r="CG128" s="1388"/>
      <c r="CH128" s="1388"/>
      <c r="CI128" s="1388"/>
      <c r="CJ128" s="1388"/>
      <c r="CK128" s="1388"/>
      <c r="CL128" s="1388"/>
      <c r="CM128" s="1388"/>
      <c r="CN128" s="1388"/>
      <c r="CO128" s="1388"/>
      <c r="CP128" s="1388"/>
      <c r="CQ128" s="1388"/>
      <c r="CR128" s="1388"/>
      <c r="CS128" s="1388"/>
      <c r="CT128" s="1388"/>
      <c r="CU128" s="1388"/>
      <c r="CV128" s="1388"/>
      <c r="CW128" s="1388"/>
      <c r="CX128" s="1388"/>
      <c r="CY128" s="1388"/>
      <c r="CZ128" s="1388"/>
      <c r="DA128" s="1388"/>
      <c r="DB128" s="1388"/>
      <c r="DC128" s="1388"/>
      <c r="DD128" s="1388"/>
      <c r="DE128" s="1388"/>
      <c r="DF128" s="1388"/>
      <c r="DG128" s="1388"/>
      <c r="DH128" s="1388"/>
      <c r="DI128" s="1388"/>
      <c r="DJ128" s="1388"/>
      <c r="DK128" s="1388"/>
      <c r="DL128" s="1388"/>
      <c r="DM128" s="1388"/>
      <c r="DN128" s="1388"/>
      <c r="DO128" s="1388"/>
      <c r="DP128" s="1388"/>
      <c r="DQ128" s="1388"/>
      <c r="DR128" s="1388"/>
      <c r="DS128" s="1388"/>
      <c r="DT128" s="1388"/>
      <c r="DU128" s="1388"/>
      <c r="DV128" s="1388"/>
      <c r="DW128" s="1388"/>
      <c r="DX128" s="1388"/>
      <c r="DY128" s="1388"/>
      <c r="DZ128" s="1388"/>
      <c r="EA128" s="1388"/>
      <c r="EB128" s="1388"/>
      <c r="EC128" s="1388"/>
      <c r="ED128" s="1388"/>
      <c r="EE128" s="1388"/>
      <c r="EF128" s="1388"/>
      <c r="EG128" s="1388"/>
      <c r="EH128" s="1388"/>
      <c r="EI128" s="1388"/>
      <c r="EJ128" s="1388"/>
      <c r="EK128" s="1388"/>
      <c r="EL128" s="1388"/>
      <c r="EM128" s="1388"/>
      <c r="EN128" s="1388"/>
      <c r="EO128" s="1388"/>
      <c r="EP128" s="1388"/>
      <c r="EQ128" s="1388"/>
      <c r="ER128" s="1388"/>
      <c r="ES128" s="1388"/>
      <c r="ET128" s="1388"/>
      <c r="EU128" s="1388"/>
    </row>
    <row r="129" spans="1:151" s="1269" customFormat="1" ht="15">
      <c r="A129" s="1472">
        <f>IF(G110="",0,1)</f>
        <v>0</v>
      </c>
      <c r="B129" s="678"/>
      <c r="C129" s="1251"/>
      <c r="D129" s="1251"/>
      <c r="E129" s="1474" t="str">
        <f t="shared" si="16"/>
        <v/>
      </c>
      <c r="F129" s="1242"/>
      <c r="G129" s="1453"/>
      <c r="H129" s="1454"/>
      <c r="I129" s="1455"/>
      <c r="J129" s="1462" t="str">
        <f t="shared" si="17"/>
        <v/>
      </c>
      <c r="K129" s="1170"/>
      <c r="L129" s="1393" t="s">
        <v>561</v>
      </c>
      <c r="M129" s="1393"/>
      <c r="N129" s="1394"/>
      <c r="O129" s="1394"/>
      <c r="P129" s="1394"/>
      <c r="Q129" s="1394" t="s">
        <v>68</v>
      </c>
      <c r="R129" s="1388"/>
      <c r="S129" s="2170" t="str">
        <f>Y110</f>
        <v/>
      </c>
      <c r="T129" s="2170"/>
      <c r="U129" s="1403"/>
      <c r="V129" s="1403"/>
      <c r="W129" s="1382"/>
      <c r="X129" s="1382"/>
      <c r="Y129" s="1268"/>
      <c r="Z129" s="1268"/>
      <c r="AA129" s="1268"/>
      <c r="AB129" s="989"/>
      <c r="AC129" s="1251"/>
      <c r="AO129" s="1298"/>
      <c r="AQ129" s="20"/>
      <c r="BY129" s="1388"/>
      <c r="BZ129" s="1388"/>
      <c r="CA129" s="1388"/>
      <c r="CB129" s="1388"/>
      <c r="CC129" s="1388"/>
      <c r="CD129" s="1388"/>
      <c r="CE129" s="1388"/>
      <c r="CF129" s="1388"/>
      <c r="CG129" s="1388"/>
      <c r="CH129" s="1388"/>
      <c r="CI129" s="1388"/>
      <c r="CJ129" s="1388"/>
      <c r="CK129" s="1388"/>
      <c r="CL129" s="1388"/>
      <c r="CM129" s="1388"/>
      <c r="CN129" s="1388"/>
      <c r="CO129" s="1388"/>
      <c r="CP129" s="1388"/>
      <c r="CQ129" s="1388"/>
      <c r="CR129" s="1388"/>
      <c r="CS129" s="1388"/>
      <c r="CT129" s="1388"/>
      <c r="CU129" s="1388"/>
      <c r="CV129" s="1388"/>
      <c r="CW129" s="1388"/>
      <c r="CX129" s="1388"/>
      <c r="CY129" s="1388"/>
      <c r="CZ129" s="1388"/>
      <c r="DA129" s="1388"/>
      <c r="DB129" s="1388"/>
      <c r="DC129" s="1388"/>
      <c r="DD129" s="1388"/>
      <c r="DE129" s="1388"/>
      <c r="DF129" s="1388"/>
      <c r="DG129" s="1388"/>
      <c r="DH129" s="1388"/>
      <c r="DI129" s="1388"/>
      <c r="DJ129" s="1388"/>
      <c r="DK129" s="1388"/>
      <c r="DL129" s="1388"/>
      <c r="DM129" s="1388"/>
      <c r="DN129" s="1388"/>
      <c r="DO129" s="1388"/>
      <c r="DP129" s="1388"/>
      <c r="DQ129" s="1388"/>
      <c r="DR129" s="1388"/>
      <c r="DS129" s="1388"/>
      <c r="DT129" s="1388"/>
      <c r="DU129" s="1388"/>
      <c r="DV129" s="1388"/>
      <c r="DW129" s="1388"/>
      <c r="DX129" s="1388"/>
      <c r="DY129" s="1388"/>
      <c r="DZ129" s="1388"/>
      <c r="EA129" s="1388"/>
      <c r="EB129" s="1388"/>
      <c r="EC129" s="1388"/>
      <c r="ED129" s="1388"/>
      <c r="EE129" s="1388"/>
      <c r="EF129" s="1388"/>
      <c r="EG129" s="1388"/>
      <c r="EH129" s="1388"/>
      <c r="EI129" s="1388"/>
      <c r="EJ129" s="1388"/>
      <c r="EK129" s="1388"/>
      <c r="EL129" s="1388"/>
      <c r="EM129" s="1388"/>
      <c r="EN129" s="1388"/>
      <c r="EO129" s="1388"/>
      <c r="EP129" s="1388"/>
      <c r="EQ129" s="1388"/>
      <c r="ER129" s="1388"/>
      <c r="ES129" s="1388"/>
      <c r="ET129" s="1388"/>
      <c r="EU129" s="1388"/>
    </row>
    <row r="130" spans="1:151" s="1269" customFormat="1" ht="15">
      <c r="A130" s="1472">
        <f>IF(G110="",0,1)</f>
        <v>0</v>
      </c>
      <c r="B130" s="678"/>
      <c r="C130" s="1251"/>
      <c r="D130" s="1251"/>
      <c r="E130" s="1474" t="str">
        <f t="shared" si="16"/>
        <v/>
      </c>
      <c r="F130" s="1242"/>
      <c r="G130" s="1453"/>
      <c r="H130" s="1454"/>
      <c r="I130" s="1455"/>
      <c r="J130" s="1462" t="str">
        <f t="shared" si="17"/>
        <v/>
      </c>
      <c r="K130" s="1170"/>
      <c r="L130" s="1393" t="s">
        <v>1020</v>
      </c>
      <c r="M130" s="1393"/>
      <c r="N130" s="1394"/>
      <c r="O130" s="1394"/>
      <c r="P130" s="1394"/>
      <c r="Q130" s="1394" t="s">
        <v>33</v>
      </c>
      <c r="R130" s="1388"/>
      <c r="S130" s="2170" t="str">
        <f>O110</f>
        <v/>
      </c>
      <c r="T130" s="2170"/>
      <c r="U130" s="1403"/>
      <c r="V130" s="1403"/>
      <c r="W130" s="2203" t="str">
        <f>P110</f>
        <v/>
      </c>
      <c r="X130" s="2203"/>
      <c r="Y130" s="2203"/>
      <c r="Z130" s="2203"/>
      <c r="AA130" s="2203"/>
      <c r="AB130" s="2203"/>
      <c r="AC130" s="2203"/>
      <c r="AO130" s="1298"/>
      <c r="AQ130" s="20"/>
      <c r="BY130" s="1388"/>
      <c r="BZ130" s="1388"/>
      <c r="CA130" s="1388"/>
      <c r="CB130" s="1388"/>
      <c r="CC130" s="1388"/>
      <c r="CD130" s="1388"/>
      <c r="CE130" s="1388"/>
      <c r="CF130" s="1388"/>
      <c r="CG130" s="1388"/>
      <c r="CH130" s="1388"/>
      <c r="CI130" s="1388"/>
      <c r="CJ130" s="1388"/>
      <c r="CK130" s="1388"/>
      <c r="CL130" s="1388"/>
      <c r="CM130" s="1388"/>
      <c r="CN130" s="1388"/>
      <c r="CO130" s="1388"/>
      <c r="CP130" s="1388"/>
      <c r="CQ130" s="1388"/>
      <c r="CR130" s="1388"/>
      <c r="CS130" s="1388"/>
      <c r="CT130" s="1388"/>
      <c r="CU130" s="1388"/>
      <c r="CV130" s="1388"/>
      <c r="CW130" s="1388"/>
      <c r="CX130" s="1388"/>
      <c r="CY130" s="1388"/>
      <c r="CZ130" s="1388"/>
      <c r="DA130" s="1388"/>
      <c r="DB130" s="1388"/>
      <c r="DC130" s="1388"/>
      <c r="DD130" s="1388"/>
      <c r="DE130" s="1388"/>
      <c r="DF130" s="1388"/>
      <c r="DG130" s="1388"/>
      <c r="DH130" s="1388"/>
      <c r="DI130" s="1388"/>
      <c r="DJ130" s="1388"/>
      <c r="DK130" s="1388"/>
      <c r="DL130" s="1388"/>
      <c r="DM130" s="1388"/>
      <c r="DN130" s="1388"/>
      <c r="DO130" s="1388"/>
      <c r="DP130" s="1388"/>
      <c r="DQ130" s="1388"/>
      <c r="DR130" s="1388"/>
      <c r="DS130" s="1388"/>
      <c r="DT130" s="1388"/>
      <c r="DU130" s="1388"/>
      <c r="DV130" s="1388"/>
      <c r="DW130" s="1388"/>
      <c r="DX130" s="1388"/>
      <c r="DY130" s="1388"/>
      <c r="DZ130" s="1388"/>
      <c r="EA130" s="1388"/>
      <c r="EB130" s="1388"/>
      <c r="EC130" s="1388"/>
      <c r="ED130" s="1388"/>
      <c r="EE130" s="1388"/>
      <c r="EF130" s="1388"/>
      <c r="EG130" s="1388"/>
      <c r="EH130" s="1388"/>
      <c r="EI130" s="1388"/>
      <c r="EJ130" s="1388"/>
      <c r="EK130" s="1388"/>
      <c r="EL130" s="1388"/>
      <c r="EM130" s="1388"/>
      <c r="EN130" s="1388"/>
      <c r="EO130" s="1388"/>
      <c r="EP130" s="1388"/>
      <c r="EQ130" s="1388"/>
      <c r="ER130" s="1388"/>
      <c r="ES130" s="1388"/>
      <c r="ET130" s="1388"/>
      <c r="EU130" s="1388"/>
    </row>
    <row r="131" spans="1:151" s="1269" customFormat="1" ht="15">
      <c r="A131" s="1472">
        <f>IF(G110="",0,1)</f>
        <v>0</v>
      </c>
      <c r="B131" s="678"/>
      <c r="C131" s="1251"/>
      <c r="D131" s="1251"/>
      <c r="E131" s="1474" t="str">
        <f t="shared" si="16"/>
        <v/>
      </c>
      <c r="F131" s="1242"/>
      <c r="G131" s="1453"/>
      <c r="H131" s="1454"/>
      <c r="I131" s="1455"/>
      <c r="J131" s="1462" t="str">
        <f t="shared" si="17"/>
        <v/>
      </c>
      <c r="K131" s="1170"/>
      <c r="L131" s="1265"/>
      <c r="M131" s="1265"/>
      <c r="N131" s="1266"/>
      <c r="O131" s="1266"/>
      <c r="P131" s="1266"/>
      <c r="Q131" s="1266"/>
      <c r="R131" s="1405"/>
      <c r="S131" s="1268"/>
      <c r="T131" s="1268"/>
      <c r="U131" s="1268"/>
      <c r="V131" s="1268"/>
      <c r="W131" s="2203"/>
      <c r="X131" s="2203"/>
      <c r="Y131" s="2203"/>
      <c r="Z131" s="2203"/>
      <c r="AA131" s="2203"/>
      <c r="AB131" s="2203"/>
      <c r="AC131" s="2203"/>
      <c r="AO131" s="1298"/>
      <c r="AQ131" s="20"/>
      <c r="BY131" s="1388"/>
      <c r="BZ131" s="1388"/>
      <c r="CA131" s="1388"/>
      <c r="CB131" s="1388"/>
      <c r="CC131" s="1388"/>
      <c r="CD131" s="1388"/>
      <c r="CE131" s="1388"/>
      <c r="CF131" s="1388"/>
      <c r="CG131" s="1388"/>
      <c r="CH131" s="1388"/>
      <c r="CI131" s="1388"/>
      <c r="CJ131" s="1388"/>
      <c r="CK131" s="1388"/>
      <c r="CL131" s="1388"/>
      <c r="CM131" s="1388"/>
      <c r="CN131" s="1388"/>
      <c r="CO131" s="1388"/>
      <c r="CP131" s="1388"/>
      <c r="CQ131" s="1388"/>
      <c r="CR131" s="1388"/>
      <c r="CS131" s="1388"/>
      <c r="CT131" s="1388"/>
      <c r="CU131" s="1388"/>
      <c r="CV131" s="1388"/>
      <c r="CW131" s="1388"/>
      <c r="CX131" s="1388"/>
      <c r="CY131" s="1388"/>
      <c r="CZ131" s="1388"/>
      <c r="DA131" s="1388"/>
      <c r="DB131" s="1388"/>
      <c r="DC131" s="1388"/>
      <c r="DD131" s="1388"/>
      <c r="DE131" s="1388"/>
      <c r="DF131" s="1388"/>
      <c r="DG131" s="1388"/>
      <c r="DH131" s="1388"/>
      <c r="DI131" s="1388"/>
      <c r="DJ131" s="1388"/>
      <c r="DK131" s="1388"/>
      <c r="DL131" s="1388"/>
      <c r="DM131" s="1388"/>
      <c r="DN131" s="1388"/>
      <c r="DO131" s="1388"/>
      <c r="DP131" s="1388"/>
      <c r="DQ131" s="1388"/>
      <c r="DR131" s="1388"/>
      <c r="DS131" s="1388"/>
      <c r="DT131" s="1388"/>
      <c r="DU131" s="1388"/>
      <c r="DV131" s="1388"/>
      <c r="DW131" s="1388"/>
      <c r="DX131" s="1388"/>
      <c r="DY131" s="1388"/>
      <c r="DZ131" s="1388"/>
      <c r="EA131" s="1388"/>
      <c r="EB131" s="1388"/>
      <c r="EC131" s="1388"/>
      <c r="ED131" s="1388"/>
      <c r="EE131" s="1388"/>
      <c r="EF131" s="1388"/>
      <c r="EG131" s="1388"/>
      <c r="EH131" s="1388"/>
      <c r="EI131" s="1388"/>
      <c r="EJ131" s="1388"/>
      <c r="EK131" s="1388"/>
      <c r="EL131" s="1388"/>
      <c r="EM131" s="1388"/>
      <c r="EN131" s="1388"/>
      <c r="EO131" s="1388"/>
      <c r="EP131" s="1388"/>
      <c r="EQ131" s="1388"/>
      <c r="ER131" s="1388"/>
      <c r="ES131" s="1388"/>
      <c r="ET131" s="1388"/>
      <c r="EU131" s="1388"/>
    </row>
    <row r="132" spans="1:151" s="1269" customFormat="1" ht="15">
      <c r="A132" s="1472">
        <f>IF(G110="",0,1)</f>
        <v>0</v>
      </c>
      <c r="B132" s="678"/>
      <c r="C132" s="1251"/>
      <c r="D132" s="1251"/>
      <c r="E132" s="1474" t="str">
        <f t="shared" si="16"/>
        <v/>
      </c>
      <c r="F132" s="1242"/>
      <c r="G132" s="1453"/>
      <c r="H132" s="1454"/>
      <c r="I132" s="1455"/>
      <c r="J132" s="1462" t="str">
        <f t="shared" si="17"/>
        <v/>
      </c>
      <c r="K132" s="1170"/>
      <c r="L132" s="1406"/>
      <c r="M132" s="1266"/>
      <c r="N132" s="1266"/>
      <c r="O132" s="1266"/>
      <c r="P132" s="1266"/>
      <c r="Q132" s="1266"/>
      <c r="R132" s="1399"/>
      <c r="S132" s="1268"/>
      <c r="T132" s="1268"/>
      <c r="U132" s="1268"/>
      <c r="V132" s="1268"/>
      <c r="W132" s="2203"/>
      <c r="X132" s="2203"/>
      <c r="Y132" s="2203"/>
      <c r="Z132" s="2203"/>
      <c r="AA132" s="2203"/>
      <c r="AB132" s="2203"/>
      <c r="AC132" s="2203"/>
      <c r="AO132" s="1298"/>
      <c r="AQ132" s="20"/>
      <c r="BY132" s="1388"/>
      <c r="BZ132" s="1388"/>
      <c r="CA132" s="1388"/>
      <c r="CB132" s="1388"/>
      <c r="CC132" s="1388"/>
      <c r="CD132" s="1388"/>
      <c r="CE132" s="1388"/>
      <c r="CF132" s="1388"/>
      <c r="CG132" s="1388"/>
      <c r="CH132" s="1388"/>
      <c r="CI132" s="1388"/>
      <c r="CJ132" s="1388"/>
      <c r="CK132" s="1388"/>
      <c r="CL132" s="1388"/>
      <c r="CM132" s="1388"/>
      <c r="CN132" s="1388"/>
      <c r="CO132" s="1388"/>
      <c r="CP132" s="1388"/>
      <c r="CQ132" s="1388"/>
      <c r="CR132" s="1388"/>
      <c r="CS132" s="1388"/>
      <c r="CT132" s="1388"/>
      <c r="CU132" s="1388"/>
      <c r="CV132" s="1388"/>
      <c r="CW132" s="1388"/>
      <c r="CX132" s="1388"/>
      <c r="CY132" s="1388"/>
      <c r="CZ132" s="1388"/>
      <c r="DA132" s="1388"/>
      <c r="DB132" s="1388"/>
      <c r="DC132" s="1388"/>
      <c r="DD132" s="1388"/>
      <c r="DE132" s="1388"/>
      <c r="DF132" s="1388"/>
      <c r="DG132" s="1388"/>
      <c r="DH132" s="1388"/>
      <c r="DI132" s="1388"/>
      <c r="DJ132" s="1388"/>
      <c r="DK132" s="1388"/>
      <c r="DL132" s="1388"/>
      <c r="DM132" s="1388"/>
      <c r="DN132" s="1388"/>
      <c r="DO132" s="1388"/>
      <c r="DP132" s="1388"/>
      <c r="DQ132" s="1388"/>
      <c r="DR132" s="1388"/>
      <c r="DS132" s="1388"/>
      <c r="DT132" s="1388"/>
      <c r="DU132" s="1388"/>
      <c r="DV132" s="1388"/>
      <c r="DW132" s="1388"/>
      <c r="DX132" s="1388"/>
      <c r="DY132" s="1388"/>
      <c r="DZ132" s="1388"/>
      <c r="EA132" s="1388"/>
      <c r="EB132" s="1388"/>
      <c r="EC132" s="1388"/>
      <c r="ED132" s="1388"/>
      <c r="EE132" s="1388"/>
      <c r="EF132" s="1388"/>
      <c r="EG132" s="1388"/>
      <c r="EH132" s="1388"/>
      <c r="EI132" s="1388"/>
      <c r="EJ132" s="1388"/>
      <c r="EK132" s="1388"/>
      <c r="EL132" s="1388"/>
      <c r="EM132" s="1388"/>
      <c r="EN132" s="1388"/>
      <c r="EO132" s="1388"/>
      <c r="EP132" s="1388"/>
      <c r="EQ132" s="1388"/>
      <c r="ER132" s="1388"/>
      <c r="ES132" s="1388"/>
      <c r="ET132" s="1388"/>
      <c r="EU132" s="1388"/>
    </row>
    <row r="133" spans="1:151" s="1269" customFormat="1" ht="15">
      <c r="A133" s="1472">
        <f>IF(G110="",0,1)</f>
        <v>0</v>
      </c>
      <c r="B133" s="678"/>
      <c r="C133" s="1251"/>
      <c r="D133" s="1251"/>
      <c r="E133" s="1474" t="str">
        <f t="shared" si="16"/>
        <v/>
      </c>
      <c r="F133" s="1242"/>
      <c r="G133" s="1453"/>
      <c r="H133" s="1454"/>
      <c r="I133" s="1455"/>
      <c r="J133" s="1462" t="str">
        <f t="shared" si="17"/>
        <v/>
      </c>
      <c r="K133" s="1170"/>
      <c r="L133" s="1406"/>
      <c r="M133" s="1266"/>
      <c r="N133" s="1266"/>
      <c r="O133" s="1266"/>
      <c r="P133" s="1266"/>
      <c r="Q133" s="1266"/>
      <c r="R133" s="1399"/>
      <c r="S133" s="1268"/>
      <c r="T133" s="1268"/>
      <c r="U133" s="1268"/>
      <c r="V133" s="1268"/>
      <c r="W133" s="1382"/>
      <c r="X133" s="1382"/>
      <c r="Y133" s="1268"/>
      <c r="Z133" s="1268"/>
      <c r="AA133" s="1268"/>
      <c r="AB133" s="989"/>
      <c r="AC133" s="1251"/>
      <c r="AO133" s="1298"/>
      <c r="AQ133" s="20"/>
      <c r="BY133" s="1388"/>
      <c r="BZ133" s="1388"/>
      <c r="CA133" s="1388"/>
      <c r="CB133" s="1388"/>
      <c r="CC133" s="1388"/>
      <c r="CD133" s="1388"/>
      <c r="CE133" s="1388"/>
      <c r="CF133" s="1388"/>
      <c r="CG133" s="1388"/>
      <c r="CH133" s="1388"/>
      <c r="CI133" s="1388"/>
      <c r="CJ133" s="1388"/>
      <c r="CK133" s="1388"/>
      <c r="CL133" s="1388"/>
      <c r="CM133" s="1388"/>
      <c r="CN133" s="1388"/>
      <c r="CO133" s="1388"/>
      <c r="CP133" s="1388"/>
      <c r="CQ133" s="1388"/>
      <c r="CR133" s="1388"/>
      <c r="CS133" s="1388"/>
      <c r="CT133" s="1388"/>
      <c r="CU133" s="1388"/>
      <c r="CV133" s="1388"/>
      <c r="CW133" s="1388"/>
      <c r="CX133" s="1388"/>
      <c r="CY133" s="1388"/>
      <c r="CZ133" s="1388"/>
      <c r="DA133" s="1388"/>
      <c r="DB133" s="1388"/>
      <c r="DC133" s="1388"/>
      <c r="DD133" s="1388"/>
      <c r="DE133" s="1388"/>
      <c r="DF133" s="1388"/>
      <c r="DG133" s="1388"/>
      <c r="DH133" s="1388"/>
      <c r="DI133" s="1388"/>
      <c r="DJ133" s="1388"/>
      <c r="DK133" s="1388"/>
      <c r="DL133" s="1388"/>
      <c r="DM133" s="1388"/>
      <c r="DN133" s="1388"/>
      <c r="DO133" s="1388"/>
      <c r="DP133" s="1388"/>
      <c r="DQ133" s="1388"/>
      <c r="DR133" s="1388"/>
      <c r="DS133" s="1388"/>
      <c r="DT133" s="1388"/>
      <c r="DU133" s="1388"/>
      <c r="DV133" s="1388"/>
      <c r="DW133" s="1388"/>
      <c r="DX133" s="1388"/>
      <c r="DY133" s="1388"/>
      <c r="DZ133" s="1388"/>
      <c r="EA133" s="1388"/>
      <c r="EB133" s="1388"/>
      <c r="EC133" s="1388"/>
      <c r="ED133" s="1388"/>
      <c r="EE133" s="1388"/>
      <c r="EF133" s="1388"/>
      <c r="EG133" s="1388"/>
      <c r="EH133" s="1388"/>
      <c r="EI133" s="1388"/>
      <c r="EJ133" s="1388"/>
      <c r="EK133" s="1388"/>
      <c r="EL133" s="1388"/>
      <c r="EM133" s="1388"/>
      <c r="EN133" s="1388"/>
      <c r="EO133" s="1388"/>
      <c r="EP133" s="1388"/>
      <c r="EQ133" s="1388"/>
      <c r="ER133" s="1388"/>
      <c r="ES133" s="1388"/>
      <c r="ET133" s="1388"/>
      <c r="EU133" s="1388"/>
    </row>
    <row r="134" spans="1:151" s="1269" customFormat="1" ht="15">
      <c r="A134" s="1472">
        <f>IF(G110="",0,1)</f>
        <v>0</v>
      </c>
      <c r="B134" s="678"/>
      <c r="C134" s="1251"/>
      <c r="D134" s="1251"/>
      <c r="E134" s="1474" t="str">
        <f t="shared" si="16"/>
        <v/>
      </c>
      <c r="F134" s="1242"/>
      <c r="G134" s="1453"/>
      <c r="H134" s="1454"/>
      <c r="I134" s="1455"/>
      <c r="J134" s="1462" t="str">
        <f t="shared" si="17"/>
        <v/>
      </c>
      <c r="K134" s="1170"/>
      <c r="L134" s="1406"/>
      <c r="M134" s="1266"/>
      <c r="N134" s="1266"/>
      <c r="O134" s="1266"/>
      <c r="P134" s="1266"/>
      <c r="Q134" s="1266"/>
      <c r="R134" s="1399"/>
      <c r="S134" s="1268"/>
      <c r="T134" s="1268"/>
      <c r="U134" s="1268"/>
      <c r="V134" s="1268"/>
      <c r="W134" s="1268"/>
      <c r="X134" s="1268"/>
      <c r="Y134" s="1268"/>
      <c r="Z134" s="1268"/>
      <c r="AA134" s="1268"/>
      <c r="AB134" s="989"/>
      <c r="AC134" s="1251"/>
      <c r="AO134" s="1298"/>
      <c r="AQ134" s="20"/>
      <c r="BY134" s="1388"/>
      <c r="BZ134" s="1388"/>
      <c r="CA134" s="1388"/>
      <c r="CB134" s="1388"/>
      <c r="CC134" s="1388"/>
      <c r="CD134" s="1388"/>
      <c r="CE134" s="1388"/>
      <c r="CF134" s="1388"/>
      <c r="CG134" s="1388"/>
      <c r="CH134" s="1388"/>
      <c r="CI134" s="1388"/>
      <c r="CJ134" s="1388"/>
      <c r="CK134" s="1388"/>
      <c r="CL134" s="1388"/>
      <c r="CM134" s="1388"/>
      <c r="CN134" s="1388"/>
      <c r="CO134" s="1388"/>
      <c r="CP134" s="1388"/>
      <c r="CQ134" s="1388"/>
      <c r="CR134" s="1388"/>
      <c r="CS134" s="1388"/>
      <c r="CT134" s="1388"/>
      <c r="CU134" s="1388"/>
      <c r="CV134" s="1388"/>
      <c r="CW134" s="1388"/>
      <c r="CX134" s="1388"/>
      <c r="CY134" s="1388"/>
      <c r="CZ134" s="1388"/>
      <c r="DA134" s="1388"/>
      <c r="DB134" s="1388"/>
      <c r="DC134" s="1388"/>
      <c r="DD134" s="1388"/>
      <c r="DE134" s="1388"/>
      <c r="DF134" s="1388"/>
      <c r="DG134" s="1388"/>
      <c r="DH134" s="1388"/>
      <c r="DI134" s="1388"/>
      <c r="DJ134" s="1388"/>
      <c r="DK134" s="1388"/>
      <c r="DL134" s="1388"/>
      <c r="DM134" s="1388"/>
      <c r="DN134" s="1388"/>
      <c r="DO134" s="1388"/>
      <c r="DP134" s="1388"/>
      <c r="DQ134" s="1388"/>
      <c r="DR134" s="1388"/>
      <c r="DS134" s="1388"/>
      <c r="DT134" s="1388"/>
      <c r="DU134" s="1388"/>
      <c r="DV134" s="1388"/>
      <c r="DW134" s="1388"/>
      <c r="DX134" s="1388"/>
      <c r="DY134" s="1388"/>
      <c r="DZ134" s="1388"/>
      <c r="EA134" s="1388"/>
      <c r="EB134" s="1388"/>
      <c r="EC134" s="1388"/>
      <c r="ED134" s="1388"/>
      <c r="EE134" s="1388"/>
      <c r="EF134" s="1388"/>
      <c r="EG134" s="1388"/>
      <c r="EH134" s="1388"/>
      <c r="EI134" s="1388"/>
      <c r="EJ134" s="1388"/>
      <c r="EK134" s="1388"/>
      <c r="EL134" s="1388"/>
      <c r="EM134" s="1388"/>
      <c r="EN134" s="1388"/>
      <c r="EO134" s="1388"/>
      <c r="EP134" s="1388"/>
      <c r="EQ134" s="1388"/>
      <c r="ER134" s="1388"/>
      <c r="ES134" s="1388"/>
      <c r="ET134" s="1388"/>
      <c r="EU134" s="1388"/>
    </row>
    <row r="135" spans="1:151" s="1292" customFormat="1" ht="17.25" customHeight="1">
      <c r="A135" s="1472">
        <f>IF(G110="",0,1)</f>
        <v>0</v>
      </c>
      <c r="B135" s="678"/>
      <c r="C135" s="1251"/>
      <c r="D135" s="1251"/>
      <c r="E135" s="1474" t="str">
        <f t="shared" si="16"/>
        <v/>
      </c>
      <c r="F135" s="1242"/>
      <c r="G135" s="1453"/>
      <c r="H135" s="1454"/>
      <c r="I135" s="697"/>
      <c r="J135" s="1462" t="str">
        <f t="shared" si="17"/>
        <v/>
      </c>
      <c r="K135" s="1170"/>
      <c r="L135" s="779"/>
      <c r="M135" s="779"/>
      <c r="N135" s="779"/>
      <c r="O135" s="779"/>
      <c r="P135" s="779"/>
      <c r="Q135" s="779"/>
      <c r="R135" s="779"/>
      <c r="S135" s="779"/>
      <c r="T135" s="779"/>
      <c r="U135" s="779"/>
      <c r="V135" s="779"/>
      <c r="W135" s="779"/>
      <c r="X135" s="779"/>
      <c r="Y135" s="779"/>
      <c r="Z135" s="2167"/>
      <c r="AA135" s="2167"/>
      <c r="AB135" s="989"/>
      <c r="BY135" s="1441"/>
      <c r="BZ135" s="1441"/>
      <c r="CA135" s="1441"/>
      <c r="CB135" s="1441"/>
      <c r="CC135" s="1441"/>
      <c r="CD135" s="1441"/>
      <c r="CE135" s="1441"/>
      <c r="CF135" s="1441"/>
      <c r="CG135" s="1441"/>
      <c r="CH135" s="1441"/>
      <c r="CI135" s="1441"/>
      <c r="CJ135" s="1441"/>
      <c r="CK135" s="1441"/>
      <c r="CL135" s="1441"/>
      <c r="CM135" s="1441"/>
      <c r="CN135" s="1441"/>
      <c r="CO135" s="1441"/>
      <c r="CP135" s="1441"/>
      <c r="CQ135" s="1441"/>
      <c r="CR135" s="1441"/>
      <c r="CS135" s="1441"/>
      <c r="CT135" s="1441"/>
      <c r="CU135" s="1441"/>
      <c r="CV135" s="1441"/>
      <c r="CW135" s="1441"/>
      <c r="CX135" s="1441"/>
      <c r="CY135" s="1441"/>
      <c r="CZ135" s="1441"/>
      <c r="DA135" s="1441"/>
      <c r="DB135" s="1441"/>
      <c r="DC135" s="1441"/>
      <c r="DD135" s="1441"/>
      <c r="DE135" s="1441"/>
      <c r="DF135" s="1441"/>
      <c r="DG135" s="1441"/>
      <c r="DH135" s="1441"/>
      <c r="DI135" s="1441"/>
      <c r="DJ135" s="1441"/>
      <c r="DK135" s="1441"/>
      <c r="DL135" s="1441"/>
      <c r="DM135" s="1441"/>
      <c r="DN135" s="1441"/>
      <c r="DO135" s="1441"/>
      <c r="DP135" s="1441"/>
      <c r="DQ135" s="1441"/>
      <c r="DR135" s="1441"/>
      <c r="DS135" s="1441"/>
      <c r="DT135" s="1441"/>
      <c r="DU135" s="1441"/>
      <c r="DV135" s="1441"/>
      <c r="DW135" s="1441"/>
      <c r="DX135" s="1441"/>
      <c r="DY135" s="1441"/>
      <c r="DZ135" s="1441"/>
      <c r="EA135" s="1441"/>
      <c r="EB135" s="1441"/>
      <c r="EC135" s="1441"/>
      <c r="ED135" s="1441"/>
      <c r="EE135" s="1441"/>
      <c r="EF135" s="1441"/>
      <c r="EG135" s="1441"/>
      <c r="EH135" s="1441"/>
      <c r="EI135" s="1441"/>
      <c r="EJ135" s="1441"/>
      <c r="EK135" s="1441"/>
      <c r="EL135" s="1441"/>
      <c r="EM135" s="1441"/>
      <c r="EN135" s="1441"/>
      <c r="EO135" s="1441"/>
      <c r="EP135" s="1441"/>
      <c r="EQ135" s="1441"/>
      <c r="ER135" s="1441"/>
      <c r="ES135" s="1441"/>
      <c r="ET135" s="1441"/>
      <c r="EU135" s="1441"/>
    </row>
    <row r="136" spans="1:151" s="787" customFormat="1" ht="21.75" customHeight="1" thickBot="1">
      <c r="A136" s="1473">
        <f>IF(G110="",0,1)</f>
        <v>0</v>
      </c>
      <c r="B136" s="1407"/>
      <c r="C136" s="1251"/>
      <c r="D136" s="1251"/>
      <c r="E136" s="1474" t="str">
        <f t="shared" si="16"/>
        <v/>
      </c>
      <c r="F136" s="1407"/>
      <c r="G136" s="1456"/>
      <c r="H136" s="1456"/>
      <c r="I136" s="1455"/>
      <c r="J136" s="1462" t="str">
        <f t="shared" si="17"/>
        <v/>
      </c>
      <c r="K136" s="1408"/>
      <c r="L136" s="1409" t="str">
        <f>CONCATENATE(M$23,G110)</f>
        <v xml:space="preserve">Recommandations pour le générateur de chaleur: </v>
      </c>
      <c r="M136" s="1410"/>
      <c r="N136" s="1410"/>
      <c r="O136" s="1410"/>
      <c r="P136" s="1410"/>
      <c r="Q136" s="1410"/>
      <c r="R136" s="1410"/>
      <c r="S136" s="1410"/>
      <c r="T136" s="1410"/>
      <c r="U136" s="1410"/>
      <c r="V136" s="1410"/>
      <c r="W136" s="1410"/>
      <c r="X136" s="1410"/>
      <c r="Y136" s="1410"/>
      <c r="Z136" s="1410"/>
      <c r="AA136" s="1410"/>
      <c r="AB136" s="1410"/>
      <c r="AC136" s="1410"/>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row>
    <row r="137" spans="1:151" s="1292" customFormat="1" ht="21.75" customHeight="1">
      <c r="A137" s="1472">
        <f>IF(G110="",0,1)</f>
        <v>0</v>
      </c>
      <c r="B137" s="678"/>
      <c r="C137" s="1251"/>
      <c r="D137" s="1251"/>
      <c r="E137" s="1474" t="str">
        <f t="shared" si="16"/>
        <v/>
      </c>
      <c r="F137" s="1242"/>
      <c r="G137" s="1453"/>
      <c r="H137" s="1454"/>
      <c r="I137" s="697"/>
      <c r="J137" s="1462" t="str">
        <f t="shared" si="17"/>
        <v/>
      </c>
      <c r="K137" s="1170"/>
      <c r="L137" s="779"/>
      <c r="M137" s="779"/>
      <c r="N137" s="779"/>
      <c r="O137" s="779"/>
      <c r="P137" s="779"/>
      <c r="Q137" s="779"/>
      <c r="R137" s="779"/>
      <c r="S137" s="779"/>
      <c r="T137" s="779"/>
      <c r="U137" s="779"/>
      <c r="V137" s="779"/>
      <c r="W137" s="779"/>
      <c r="X137" s="779"/>
      <c r="Y137" s="779"/>
      <c r="Z137" s="1411"/>
      <c r="AA137" s="1411"/>
      <c r="AB137" s="1411"/>
      <c r="BY137" s="1441"/>
      <c r="BZ137" s="1441"/>
      <c r="CA137" s="1441"/>
      <c r="CB137" s="1441"/>
      <c r="CC137" s="1441"/>
      <c r="CD137" s="1441"/>
      <c r="CE137" s="1441"/>
      <c r="CF137" s="1441"/>
      <c r="CG137" s="1441"/>
      <c r="CH137" s="1441"/>
      <c r="CI137" s="1441"/>
      <c r="CJ137" s="1441"/>
      <c r="CK137" s="1441"/>
      <c r="CL137" s="1441"/>
      <c r="CM137" s="1441"/>
      <c r="CN137" s="1441"/>
      <c r="CO137" s="1441"/>
      <c r="CP137" s="1441"/>
      <c r="CQ137" s="1441"/>
      <c r="CR137" s="1441"/>
      <c r="CS137" s="1441"/>
      <c r="CT137" s="1441"/>
      <c r="CU137" s="1441"/>
      <c r="CV137" s="1441"/>
      <c r="CW137" s="1441"/>
      <c r="CX137" s="1441"/>
      <c r="CY137" s="1441"/>
      <c r="CZ137" s="1441"/>
      <c r="DA137" s="1441"/>
      <c r="DB137" s="1441"/>
      <c r="DC137" s="1441"/>
      <c r="DD137" s="1441"/>
      <c r="DE137" s="1441"/>
      <c r="DF137" s="1441"/>
      <c r="DG137" s="1441"/>
      <c r="DH137" s="1441"/>
      <c r="DI137" s="1441"/>
      <c r="DJ137" s="1441"/>
      <c r="DK137" s="1441"/>
      <c r="DL137" s="1441"/>
      <c r="DM137" s="1441"/>
      <c r="DN137" s="1441"/>
      <c r="DO137" s="1441"/>
      <c r="DP137" s="1441"/>
      <c r="DQ137" s="1441"/>
      <c r="DR137" s="1441"/>
      <c r="DS137" s="1441"/>
      <c r="DT137" s="1441"/>
      <c r="DU137" s="1441"/>
      <c r="DV137" s="1441"/>
      <c r="DW137" s="1441"/>
      <c r="DX137" s="1441"/>
      <c r="DY137" s="1441"/>
      <c r="DZ137" s="1441"/>
      <c r="EA137" s="1441"/>
      <c r="EB137" s="1441"/>
      <c r="EC137" s="1441"/>
      <c r="ED137" s="1441"/>
      <c r="EE137" s="1441"/>
      <c r="EF137" s="1441"/>
      <c r="EG137" s="1441"/>
      <c r="EH137" s="1441"/>
      <c r="EI137" s="1441"/>
      <c r="EJ137" s="1441"/>
      <c r="EK137" s="1441"/>
      <c r="EL137" s="1441"/>
      <c r="EM137" s="1441"/>
      <c r="EN137" s="1441"/>
      <c r="EO137" s="1441"/>
      <c r="EP137" s="1441"/>
      <c r="EQ137" s="1441"/>
      <c r="ER137" s="1441"/>
      <c r="ES137" s="1441"/>
      <c r="ET137" s="1441"/>
      <c r="EU137" s="1441"/>
    </row>
    <row r="138" spans="1:151" s="1292" customFormat="1" ht="16" customHeight="1">
      <c r="A138" s="1472">
        <f>IF(G110="",0,1)</f>
        <v>0</v>
      </c>
      <c r="B138" s="678"/>
      <c r="C138" s="1251"/>
      <c r="D138" s="1251"/>
      <c r="E138" s="1474" t="str">
        <f t="shared" si="16"/>
        <v/>
      </c>
      <c r="F138" s="1242"/>
      <c r="G138" s="1453"/>
      <c r="H138" s="1454"/>
      <c r="I138" s="697"/>
      <c r="J138" s="1462" t="str">
        <f t="shared" si="17"/>
        <v/>
      </c>
      <c r="K138" s="1170"/>
      <c r="L138" s="1309" t="s">
        <v>413</v>
      </c>
      <c r="M138" s="1309"/>
      <c r="N138" s="1309"/>
      <c r="O138" s="1309"/>
      <c r="P138" s="1309" t="s">
        <v>346</v>
      </c>
      <c r="Q138" s="1309"/>
      <c r="R138" s="1309"/>
      <c r="S138" s="1309"/>
      <c r="T138" s="1309"/>
      <c r="U138" s="1309"/>
      <c r="V138" s="1309"/>
      <c r="W138" s="1309" t="s">
        <v>521</v>
      </c>
      <c r="X138" s="1310" t="s">
        <v>252</v>
      </c>
      <c r="Y138" s="1310"/>
      <c r="Z138" s="2186" t="s">
        <v>521</v>
      </c>
      <c r="AA138" s="2186"/>
      <c r="AB138" s="2186"/>
      <c r="AC138" s="1310" t="s">
        <v>347</v>
      </c>
      <c r="AF138" s="101" t="s">
        <v>593</v>
      </c>
      <c r="AI138" s="101" t="s">
        <v>592</v>
      </c>
      <c r="BY138" s="1441"/>
      <c r="BZ138" s="1441"/>
      <c r="CA138" s="1441"/>
      <c r="CB138" s="1441"/>
      <c r="CC138" s="1441"/>
      <c r="CD138" s="1441"/>
      <c r="CE138" s="1441"/>
      <c r="CF138" s="1441"/>
      <c r="CG138" s="1441"/>
      <c r="CH138" s="1441"/>
      <c r="CI138" s="1441"/>
      <c r="CJ138" s="1441"/>
      <c r="CK138" s="1441"/>
      <c r="CL138" s="1441"/>
      <c r="CM138" s="1441"/>
      <c r="CN138" s="1441"/>
      <c r="CO138" s="1441"/>
      <c r="CP138" s="1441"/>
      <c r="CQ138" s="1441"/>
      <c r="CR138" s="1441"/>
      <c r="CS138" s="1441"/>
      <c r="CT138" s="1441"/>
      <c r="CU138" s="1441"/>
      <c r="CV138" s="1441"/>
      <c r="CW138" s="1441"/>
      <c r="CX138" s="1441"/>
      <c r="CY138" s="1441"/>
      <c r="CZ138" s="1441"/>
      <c r="DA138" s="1441"/>
      <c r="DB138" s="1441"/>
      <c r="DC138" s="1441"/>
      <c r="DD138" s="1441"/>
      <c r="DE138" s="1441"/>
      <c r="DF138" s="1441"/>
      <c r="DG138" s="1441"/>
      <c r="DH138" s="1441"/>
      <c r="DI138" s="1441"/>
      <c r="DJ138" s="1441"/>
      <c r="DK138" s="1441"/>
      <c r="DL138" s="1441"/>
      <c r="DM138" s="1441"/>
      <c r="DN138" s="1441"/>
      <c r="DO138" s="1441"/>
      <c r="DP138" s="1441"/>
      <c r="DQ138" s="1441"/>
      <c r="DR138" s="1441"/>
      <c r="DS138" s="1441"/>
      <c r="DT138" s="1441"/>
      <c r="DU138" s="1441"/>
      <c r="DV138" s="1441"/>
      <c r="DW138" s="1441"/>
      <c r="DX138" s="1441"/>
      <c r="DY138" s="1441"/>
      <c r="DZ138" s="1441"/>
      <c r="EA138" s="1441"/>
      <c r="EB138" s="1441"/>
      <c r="EC138" s="1441"/>
      <c r="ED138" s="1441"/>
      <c r="EE138" s="1441"/>
      <c r="EF138" s="1441"/>
      <c r="EG138" s="1441"/>
      <c r="EH138" s="1441"/>
      <c r="EI138" s="1441"/>
      <c r="EJ138" s="1441"/>
      <c r="EK138" s="1441"/>
      <c r="EL138" s="1441"/>
      <c r="EM138" s="1441"/>
      <c r="EN138" s="1441"/>
      <c r="EO138" s="1441"/>
      <c r="EP138" s="1441"/>
      <c r="EQ138" s="1441"/>
      <c r="ER138" s="1441"/>
      <c r="ES138" s="1441"/>
      <c r="ET138" s="1441"/>
      <c r="EU138" s="1441"/>
    </row>
    <row r="139" spans="1:151" s="1292" customFormat="1" ht="16" customHeight="1">
      <c r="A139" s="1472">
        <f>IF(G110="",0,1)</f>
        <v>0</v>
      </c>
      <c r="B139" s="678"/>
      <c r="C139" s="1251"/>
      <c r="D139" s="1251"/>
      <c r="E139" s="1474" t="str">
        <f t="shared" si="16"/>
        <v/>
      </c>
      <c r="F139" s="1242"/>
      <c r="G139" s="1453"/>
      <c r="H139" s="1454"/>
      <c r="I139" s="697"/>
      <c r="J139" s="1462" t="str">
        <f t="shared" si="17"/>
        <v/>
      </c>
      <c r="K139" s="1170"/>
      <c r="L139" s="1311"/>
      <c r="M139" s="1311"/>
      <c r="N139" s="1311"/>
      <c r="O139" s="1311"/>
      <c r="P139" s="1311"/>
      <c r="Q139" s="1311"/>
      <c r="R139" s="1311"/>
      <c r="S139" s="1311"/>
      <c r="T139" s="1311"/>
      <c r="U139" s="1311"/>
      <c r="V139" s="1311"/>
      <c r="W139" s="1311"/>
      <c r="X139" s="1312" t="s">
        <v>517</v>
      </c>
      <c r="Y139" s="1312"/>
      <c r="Z139" s="1312"/>
      <c r="AA139" s="1312"/>
      <c r="AB139" s="1312"/>
      <c r="AC139" s="1312" t="s">
        <v>554</v>
      </c>
      <c r="AE139" s="2165" t="s">
        <v>594</v>
      </c>
      <c r="AF139" s="2165" t="str">
        <f>$W$23</f>
        <v>d'ici à 4 ans</v>
      </c>
      <c r="AG139" s="2165" t="str">
        <f>$W$24</f>
        <v>d'ici à 8 ans</v>
      </c>
      <c r="AI139" s="2165" t="str">
        <f>$W$23</f>
        <v>d'ici à 4 ans</v>
      </c>
      <c r="AJ139" s="2165" t="str">
        <f>$W$24</f>
        <v>d'ici à 8 ans</v>
      </c>
      <c r="BY139" s="1441"/>
      <c r="BZ139" s="1441"/>
      <c r="CA139" s="1441"/>
      <c r="CB139" s="1441"/>
      <c r="CC139" s="1441"/>
      <c r="CD139" s="1441"/>
      <c r="CE139" s="1441"/>
      <c r="CF139" s="1441"/>
      <c r="CG139" s="1441"/>
      <c r="CH139" s="1441"/>
      <c r="CI139" s="1441"/>
      <c r="CJ139" s="1441"/>
      <c r="CK139" s="1441"/>
      <c r="CL139" s="1441"/>
      <c r="CM139" s="1441"/>
      <c r="CN139" s="1441"/>
      <c r="CO139" s="1441"/>
      <c r="CP139" s="1441"/>
      <c r="CQ139" s="1441"/>
      <c r="CR139" s="1441"/>
      <c r="CS139" s="1441"/>
      <c r="CT139" s="1441"/>
      <c r="CU139" s="1441"/>
      <c r="CV139" s="1441"/>
      <c r="CW139" s="1441"/>
      <c r="CX139" s="1441"/>
      <c r="CY139" s="1441"/>
      <c r="CZ139" s="1441"/>
      <c r="DA139" s="1441"/>
      <c r="DB139" s="1441"/>
      <c r="DC139" s="1441"/>
      <c r="DD139" s="1441"/>
      <c r="DE139" s="1441"/>
      <c r="DF139" s="1441"/>
      <c r="DG139" s="1441"/>
      <c r="DH139" s="1441"/>
      <c r="DI139" s="1441"/>
      <c r="DJ139" s="1441"/>
      <c r="DK139" s="1441"/>
      <c r="DL139" s="1441"/>
      <c r="DM139" s="1441"/>
      <c r="DN139" s="1441"/>
      <c r="DO139" s="1441"/>
      <c r="DP139" s="1441"/>
      <c r="DQ139" s="1441"/>
      <c r="DR139" s="1441"/>
      <c r="DS139" s="1441"/>
      <c r="DT139" s="1441"/>
      <c r="DU139" s="1441"/>
      <c r="DV139" s="1441"/>
      <c r="DW139" s="1441"/>
      <c r="DX139" s="1441"/>
      <c r="DY139" s="1441"/>
      <c r="DZ139" s="1441"/>
      <c r="EA139" s="1441"/>
      <c r="EB139" s="1441"/>
      <c r="EC139" s="1441"/>
      <c r="ED139" s="1441"/>
      <c r="EE139" s="1441"/>
      <c r="EF139" s="1441"/>
      <c r="EG139" s="1441"/>
      <c r="EH139" s="1441"/>
      <c r="EI139" s="1441"/>
      <c r="EJ139" s="1441"/>
      <c r="EK139" s="1441"/>
      <c r="EL139" s="1441"/>
      <c r="EM139" s="1441"/>
      <c r="EN139" s="1441"/>
      <c r="EO139" s="1441"/>
      <c r="EP139" s="1441"/>
      <c r="EQ139" s="1441"/>
      <c r="ER139" s="1441"/>
      <c r="ES139" s="1441"/>
      <c r="ET139" s="1441"/>
      <c r="EU139" s="1441"/>
    </row>
    <row r="140" spans="1:151" s="1292" customFormat="1" ht="16" customHeight="1">
      <c r="A140" s="1472">
        <f>IF(G110="",0,1)</f>
        <v>0</v>
      </c>
      <c r="B140" s="678"/>
      <c r="C140" s="1251"/>
      <c r="D140" s="1251"/>
      <c r="E140" s="1474" t="str">
        <f t="shared" si="16"/>
        <v/>
      </c>
      <c r="F140" s="1242"/>
      <c r="G140" s="1453"/>
      <c r="H140" s="1454"/>
      <c r="I140" s="697"/>
      <c r="J140" s="1462" t="str">
        <f t="shared" si="17"/>
        <v/>
      </c>
      <c r="K140" s="1170"/>
      <c r="L140" s="1313"/>
      <c r="M140" s="1313"/>
      <c r="N140" s="1313"/>
      <c r="O140" s="1313"/>
      <c r="P140" s="1313"/>
      <c r="Q140" s="1313"/>
      <c r="R140" s="1313"/>
      <c r="S140" s="1313"/>
      <c r="T140" s="1313"/>
      <c r="U140" s="1313"/>
      <c r="V140" s="1313"/>
      <c r="W140" s="1313"/>
      <c r="X140" s="1314" t="s">
        <v>5</v>
      </c>
      <c r="Y140" s="1314"/>
      <c r="Z140" s="2181" t="s">
        <v>520</v>
      </c>
      <c r="AA140" s="2181"/>
      <c r="AB140" s="2181"/>
      <c r="AC140" s="1314" t="s">
        <v>5</v>
      </c>
      <c r="AE140" s="2165"/>
      <c r="AF140" s="2165"/>
      <c r="AG140" s="2165"/>
      <c r="AI140" s="2165"/>
      <c r="AJ140" s="2165"/>
      <c r="BY140" s="1441"/>
      <c r="BZ140" s="1441"/>
      <c r="CA140" s="1441"/>
      <c r="CB140" s="1441"/>
      <c r="CC140" s="1441"/>
      <c r="CD140" s="1441"/>
      <c r="CE140" s="1441"/>
      <c r="CF140" s="1441"/>
      <c r="CG140" s="1441"/>
      <c r="CH140" s="1441"/>
      <c r="CI140" s="1441"/>
      <c r="CJ140" s="1441"/>
      <c r="CK140" s="1441"/>
      <c r="CL140" s="1441"/>
      <c r="CM140" s="1441"/>
      <c r="CN140" s="1441"/>
      <c r="CO140" s="1441"/>
      <c r="CP140" s="1441"/>
      <c r="CQ140" s="1441"/>
      <c r="CR140" s="1441"/>
      <c r="CS140" s="1441"/>
      <c r="CT140" s="1441"/>
      <c r="CU140" s="1441"/>
      <c r="CV140" s="1441"/>
      <c r="CW140" s="1441"/>
      <c r="CX140" s="1441"/>
      <c r="CY140" s="1441"/>
      <c r="CZ140" s="1441"/>
      <c r="DA140" s="1441"/>
      <c r="DB140" s="1441"/>
      <c r="DC140" s="1441"/>
      <c r="DD140" s="1441"/>
      <c r="DE140" s="1441"/>
      <c r="DF140" s="1441"/>
      <c r="DG140" s="1441"/>
      <c r="DH140" s="1441"/>
      <c r="DI140" s="1441"/>
      <c r="DJ140" s="1441"/>
      <c r="DK140" s="1441"/>
      <c r="DL140" s="1441"/>
      <c r="DM140" s="1441"/>
      <c r="DN140" s="1441"/>
      <c r="DO140" s="1441"/>
      <c r="DP140" s="1441"/>
      <c r="DQ140" s="1441"/>
      <c r="DR140" s="1441"/>
      <c r="DS140" s="1441"/>
      <c r="DT140" s="1441"/>
      <c r="DU140" s="1441"/>
      <c r="DV140" s="1441"/>
      <c r="DW140" s="1441"/>
      <c r="DX140" s="1441"/>
      <c r="DY140" s="1441"/>
      <c r="DZ140" s="1441"/>
      <c r="EA140" s="1441"/>
      <c r="EB140" s="1441"/>
      <c r="EC140" s="1441"/>
      <c r="ED140" s="1441"/>
      <c r="EE140" s="1441"/>
      <c r="EF140" s="1441"/>
      <c r="EG140" s="1441"/>
      <c r="EH140" s="1441"/>
      <c r="EI140" s="1441"/>
      <c r="EJ140" s="1441"/>
      <c r="EK140" s="1441"/>
      <c r="EL140" s="1441"/>
      <c r="EM140" s="1441"/>
      <c r="EN140" s="1441"/>
      <c r="EO140" s="1441"/>
      <c r="EP140" s="1441"/>
      <c r="EQ140" s="1441"/>
      <c r="ER140" s="1441"/>
      <c r="ES140" s="1441"/>
      <c r="ET140" s="1441"/>
      <c r="EU140" s="1441"/>
    </row>
    <row r="141" spans="1:151" s="1292" customFormat="1" ht="16" customHeight="1">
      <c r="A141" s="1472">
        <f>IF(G110="",0,1)</f>
        <v>0</v>
      </c>
      <c r="B141" s="678"/>
      <c r="C141" s="1251"/>
      <c r="D141" s="1251"/>
      <c r="E141" s="1474" t="str">
        <f t="shared" si="16"/>
        <v/>
      </c>
      <c r="F141" s="1242"/>
      <c r="G141" s="1453"/>
      <c r="H141" s="1454"/>
      <c r="I141" s="697"/>
      <c r="J141" s="1462" t="str">
        <f t="shared" si="17"/>
        <v/>
      </c>
      <c r="K141" s="1170"/>
      <c r="L141" s="1311"/>
      <c r="M141" s="1311"/>
      <c r="N141" s="1311"/>
      <c r="O141" s="1412"/>
      <c r="P141" s="1311"/>
      <c r="Q141" s="1311"/>
      <c r="R141" s="1311"/>
      <c r="S141" s="1311"/>
      <c r="T141" s="1311"/>
      <c r="U141" s="1311"/>
      <c r="V141" s="1311"/>
      <c r="W141" s="1311"/>
      <c r="Y141" s="1312"/>
      <c r="Z141" s="1312"/>
      <c r="AA141" s="1312"/>
      <c r="AE141" s="2165"/>
      <c r="AF141" s="2165"/>
      <c r="AG141" s="2165"/>
      <c r="AI141" s="2165"/>
      <c r="AJ141" s="2165"/>
      <c r="BY141" s="1441"/>
      <c r="BZ141" s="1441"/>
      <c r="CA141" s="1441"/>
      <c r="CB141" s="1441"/>
      <c r="CC141" s="1441"/>
      <c r="CD141" s="1441"/>
      <c r="CE141" s="1441"/>
      <c r="CF141" s="1441"/>
      <c r="CG141" s="1441"/>
      <c r="CH141" s="1441"/>
      <c r="CI141" s="1441"/>
      <c r="CJ141" s="1441"/>
      <c r="CK141" s="1441"/>
      <c r="CL141" s="1441"/>
      <c r="CM141" s="1441"/>
      <c r="CN141" s="1441"/>
      <c r="CO141" s="1441"/>
      <c r="CP141" s="1441"/>
      <c r="CQ141" s="1441"/>
      <c r="CR141" s="1441"/>
      <c r="CS141" s="1441"/>
      <c r="CT141" s="1441"/>
      <c r="CU141" s="1441"/>
      <c r="CV141" s="1441"/>
      <c r="CW141" s="1441"/>
      <c r="CX141" s="1441"/>
      <c r="CY141" s="1441"/>
      <c r="CZ141" s="1441"/>
      <c r="DA141" s="1441"/>
      <c r="DB141" s="1441"/>
      <c r="DC141" s="1441"/>
      <c r="DD141" s="1441"/>
      <c r="DE141" s="1441"/>
      <c r="DF141" s="1441"/>
      <c r="DG141" s="1441"/>
      <c r="DH141" s="1441"/>
      <c r="DI141" s="1441"/>
      <c r="DJ141" s="1441"/>
      <c r="DK141" s="1441"/>
      <c r="DL141" s="1441"/>
      <c r="DM141" s="1441"/>
      <c r="DN141" s="1441"/>
      <c r="DO141" s="1441"/>
      <c r="DP141" s="1441"/>
      <c r="DQ141" s="1441"/>
      <c r="DR141" s="1441"/>
      <c r="DS141" s="1441"/>
      <c r="DT141" s="1441"/>
      <c r="DU141" s="1441"/>
      <c r="DV141" s="1441"/>
      <c r="DW141" s="1441"/>
      <c r="DX141" s="1441"/>
      <c r="DY141" s="1441"/>
      <c r="DZ141" s="1441"/>
      <c r="EA141" s="1441"/>
      <c r="EB141" s="1441"/>
      <c r="EC141" s="1441"/>
      <c r="ED141" s="1441"/>
      <c r="EE141" s="1441"/>
      <c r="EF141" s="1441"/>
      <c r="EG141" s="1441"/>
      <c r="EH141" s="1441"/>
      <c r="EI141" s="1441"/>
      <c r="EJ141" s="1441"/>
      <c r="EK141" s="1441"/>
      <c r="EL141" s="1441"/>
      <c r="EM141" s="1441"/>
      <c r="EN141" s="1441"/>
      <c r="EO141" s="1441"/>
      <c r="EP141" s="1441"/>
      <c r="EQ141" s="1441"/>
      <c r="ER141" s="1441"/>
      <c r="ES141" s="1441"/>
      <c r="ET141" s="1441"/>
      <c r="EU141" s="1441"/>
    </row>
    <row r="142" spans="1:151" s="1292" customFormat="1" ht="12" customHeight="1">
      <c r="A142" s="1472">
        <f>IF(G110="",0,1)</f>
        <v>0</v>
      </c>
      <c r="B142" s="678"/>
      <c r="C142" s="1251"/>
      <c r="D142" s="1251"/>
      <c r="E142" s="1474" t="str">
        <f t="shared" si="16"/>
        <v/>
      </c>
      <c r="F142" s="1242"/>
      <c r="G142" s="1453"/>
      <c r="H142" s="1454"/>
      <c r="I142" s="697"/>
      <c r="J142" s="1462" t="str">
        <f t="shared" si="17"/>
        <v/>
      </c>
      <c r="K142" s="1170"/>
      <c r="L142" s="1315"/>
      <c r="M142" s="1315"/>
      <c r="N142" s="1315"/>
      <c r="O142" s="1315"/>
      <c r="P142" s="1315"/>
      <c r="Q142" s="1315"/>
      <c r="R142" s="1315"/>
      <c r="S142" s="1315"/>
      <c r="T142" s="1315"/>
      <c r="U142" s="1315"/>
      <c r="V142" s="1315"/>
      <c r="W142" s="1315"/>
      <c r="X142" s="1315"/>
      <c r="Y142" s="1315"/>
      <c r="Z142" s="1312"/>
      <c r="AA142" s="1315"/>
      <c r="AB142" s="1315"/>
      <c r="AC142" s="1315"/>
      <c r="AE142" s="2165"/>
      <c r="AF142" s="2165"/>
      <c r="AG142" s="2165"/>
      <c r="AI142" s="2165"/>
      <c r="AJ142" s="2165"/>
      <c r="BY142" s="1441"/>
      <c r="BZ142" s="1441"/>
      <c r="CA142" s="1441"/>
      <c r="CB142" s="1441"/>
      <c r="CC142" s="1441"/>
      <c r="CD142" s="1441"/>
      <c r="CE142" s="1441"/>
      <c r="CF142" s="1441"/>
      <c r="CG142" s="1441"/>
      <c r="CH142" s="1441"/>
      <c r="CI142" s="1441"/>
      <c r="CJ142" s="1441"/>
      <c r="CK142" s="1441"/>
      <c r="CL142" s="1441"/>
      <c r="CM142" s="1441"/>
      <c r="CN142" s="1441"/>
      <c r="CO142" s="1441"/>
      <c r="CP142" s="1441"/>
      <c r="CQ142" s="1441"/>
      <c r="CR142" s="1441"/>
      <c r="CS142" s="1441"/>
      <c r="CT142" s="1441"/>
      <c r="CU142" s="1441"/>
      <c r="CV142" s="1441"/>
      <c r="CW142" s="1441"/>
      <c r="CX142" s="1441"/>
      <c r="CY142" s="1441"/>
      <c r="CZ142" s="1441"/>
      <c r="DA142" s="1441"/>
      <c r="DB142" s="1441"/>
      <c r="DC142" s="1441"/>
      <c r="DD142" s="1441"/>
      <c r="DE142" s="1441"/>
      <c r="DF142" s="1441"/>
      <c r="DG142" s="1441"/>
      <c r="DH142" s="1441"/>
      <c r="DI142" s="1441"/>
      <c r="DJ142" s="1441"/>
      <c r="DK142" s="1441"/>
      <c r="DL142" s="1441"/>
      <c r="DM142" s="1441"/>
      <c r="DN142" s="1441"/>
      <c r="DO142" s="1441"/>
      <c r="DP142" s="1441"/>
      <c r="DQ142" s="1441"/>
      <c r="DR142" s="1441"/>
      <c r="DS142" s="1441"/>
      <c r="DT142" s="1441"/>
      <c r="DU142" s="1441"/>
      <c r="DV142" s="1441"/>
      <c r="DW142" s="1441"/>
      <c r="DX142" s="1441"/>
      <c r="DY142" s="1441"/>
      <c r="DZ142" s="1441"/>
      <c r="EA142" s="1441"/>
      <c r="EB142" s="1441"/>
      <c r="EC142" s="1441"/>
      <c r="ED142" s="1441"/>
      <c r="EE142" s="1441"/>
      <c r="EF142" s="1441"/>
      <c r="EG142" s="1441"/>
      <c r="EH142" s="1441"/>
      <c r="EI142" s="1441"/>
      <c r="EJ142" s="1441"/>
      <c r="EK142" s="1441"/>
      <c r="EL142" s="1441"/>
      <c r="EM142" s="1441"/>
      <c r="EN142" s="1441"/>
      <c r="EO142" s="1441"/>
      <c r="EP142" s="1441"/>
      <c r="EQ142" s="1441"/>
      <c r="ER142" s="1441"/>
      <c r="ES142" s="1441"/>
      <c r="ET142" s="1441"/>
      <c r="EU142" s="1441"/>
    </row>
    <row r="143" spans="1:151" s="737" customFormat="1" ht="17" customHeight="1">
      <c r="A143" s="1472">
        <f>IF(G110="",0,1)</f>
        <v>0</v>
      </c>
      <c r="B143" s="678">
        <f>IF(X143=0,-1,0)</f>
        <v>-1</v>
      </c>
      <c r="C143" s="1251"/>
      <c r="D143" s="1251"/>
      <c r="E143" s="1474" t="str">
        <f t="shared" si="16"/>
        <v/>
      </c>
      <c r="F143" s="1242"/>
      <c r="G143" s="1457"/>
      <c r="H143" s="1454"/>
      <c r="I143" s="1457"/>
      <c r="J143" s="1462" t="str">
        <f t="shared" si="17"/>
        <v/>
      </c>
      <c r="K143" s="1170"/>
      <c r="L143" s="1316"/>
      <c r="M143" s="2204" t="str">
        <f>AD110</f>
        <v/>
      </c>
      <c r="N143" s="2173"/>
      <c r="O143" s="2173"/>
      <c r="P143" s="2173"/>
      <c r="Q143" s="2173"/>
      <c r="R143" s="2173"/>
      <c r="S143" s="2173"/>
      <c r="T143" s="2173"/>
      <c r="U143" s="2173"/>
      <c r="V143" s="2173"/>
      <c r="W143" s="1318" t="str">
        <f>IF(X143=0,"",IF(AF110=V$23,W$23,W$24))</f>
        <v/>
      </c>
      <c r="X143" s="1319">
        <f>AE110</f>
        <v>0</v>
      </c>
      <c r="Y143" s="1319"/>
      <c r="Z143" s="1319"/>
      <c r="AA143" s="527"/>
      <c r="AB143" s="1320"/>
      <c r="AC143" s="1319">
        <f>IF(AA143=AA$24,0,X143)</f>
        <v>0</v>
      </c>
      <c r="AE143" s="1321">
        <f>IF(X143=0,1,IF(AA143=AA$24,2,3))</f>
        <v>1</v>
      </c>
      <c r="AF143" s="1322">
        <f>IF(W143=AF139,X143,0)</f>
        <v>0</v>
      </c>
      <c r="AG143" s="1322">
        <f>IF(W143=AG139,X143,0)</f>
        <v>0</v>
      </c>
      <c r="AH143" s="1292"/>
      <c r="AI143" s="1322">
        <f>IF(W143=AI139,AC143,0)</f>
        <v>0</v>
      </c>
      <c r="AJ143" s="1322">
        <f>IF(W143=AJ139,AC143,0)</f>
        <v>0</v>
      </c>
      <c r="AK143" s="40"/>
      <c r="AL143" s="40"/>
      <c r="AM143" s="40"/>
      <c r="AN143" s="40"/>
      <c r="AO143" s="40"/>
      <c r="AP143" s="40"/>
      <c r="AQ143" s="40"/>
      <c r="BY143" s="1443"/>
      <c r="BZ143" s="1443"/>
      <c r="CA143" s="1443"/>
      <c r="CB143" s="1443"/>
      <c r="CC143" s="1443"/>
      <c r="CD143" s="1443"/>
      <c r="CE143" s="1443"/>
      <c r="CF143" s="1443"/>
      <c r="CG143" s="1443"/>
      <c r="CH143" s="1443"/>
      <c r="CI143" s="1443"/>
      <c r="CJ143" s="1443"/>
      <c r="CK143" s="1443"/>
      <c r="CL143" s="1443"/>
      <c r="CM143" s="1443"/>
      <c r="CN143" s="1443"/>
      <c r="CO143" s="1443"/>
      <c r="CP143" s="1443"/>
      <c r="CQ143" s="1443"/>
      <c r="CR143" s="1443"/>
      <c r="CS143" s="1443"/>
      <c r="CT143" s="1443"/>
      <c r="CU143" s="1443"/>
      <c r="CV143" s="1443"/>
      <c r="CW143" s="1443"/>
      <c r="CX143" s="1443"/>
      <c r="CY143" s="1443"/>
      <c r="CZ143" s="1443"/>
      <c r="DA143" s="1443"/>
      <c r="DB143" s="1443"/>
      <c r="DC143" s="1443"/>
      <c r="DD143" s="1443"/>
      <c r="DE143" s="1443"/>
      <c r="DF143" s="1443"/>
      <c r="DG143" s="1443"/>
      <c r="DH143" s="1443"/>
      <c r="DI143" s="1443"/>
      <c r="DJ143" s="1443"/>
      <c r="DK143" s="1443"/>
      <c r="DL143" s="1443"/>
      <c r="DM143" s="1443"/>
      <c r="DN143" s="1443"/>
      <c r="DO143" s="1443"/>
      <c r="DP143" s="1443"/>
      <c r="DQ143" s="1443"/>
      <c r="DR143" s="1443"/>
      <c r="DS143" s="1443"/>
      <c r="DT143" s="1443"/>
      <c r="DU143" s="1443"/>
      <c r="DV143" s="1443"/>
      <c r="DW143" s="1443"/>
      <c r="DX143" s="1443"/>
      <c r="DY143" s="1443"/>
      <c r="DZ143" s="1443"/>
      <c r="EA143" s="1443"/>
      <c r="EB143" s="1443"/>
      <c r="EC143" s="1443"/>
      <c r="ED143" s="1443"/>
      <c r="EE143" s="1443"/>
      <c r="EF143" s="1443"/>
      <c r="EG143" s="1443"/>
      <c r="EH143" s="1443"/>
      <c r="EI143" s="1443"/>
      <c r="EJ143" s="1443"/>
      <c r="EK143" s="1443"/>
      <c r="EL143" s="1443"/>
      <c r="EM143" s="1443"/>
      <c r="EN143" s="1443"/>
      <c r="EO143" s="1443"/>
      <c r="EP143" s="1443"/>
      <c r="EQ143" s="1443"/>
      <c r="ER143" s="1443"/>
      <c r="ES143" s="1443"/>
      <c r="ET143" s="1443"/>
      <c r="EU143" s="1443"/>
    </row>
    <row r="144" spans="1:151" s="737" customFormat="1" ht="92" customHeight="1">
      <c r="A144" s="1472">
        <f>IF(G110="",0,1)</f>
        <v>0</v>
      </c>
      <c r="B144" s="678">
        <f>B143</f>
        <v>-1</v>
      </c>
      <c r="C144" s="1251"/>
      <c r="D144" s="1251"/>
      <c r="E144" s="1474" t="str">
        <f t="shared" si="16"/>
        <v/>
      </c>
      <c r="F144" s="1242"/>
      <c r="G144" s="1457"/>
      <c r="H144" s="1454"/>
      <c r="I144" s="1457"/>
      <c r="J144" s="1462" t="str">
        <f t="shared" si="17"/>
        <v/>
      </c>
      <c r="K144" s="1170"/>
      <c r="L144" s="1323"/>
      <c r="M144" s="2174"/>
      <c r="N144" s="2174"/>
      <c r="O144" s="2174"/>
      <c r="P144" s="2174"/>
      <c r="Q144" s="2174"/>
      <c r="R144" s="2174"/>
      <c r="S144" s="2174"/>
      <c r="T144" s="2174"/>
      <c r="U144" s="2174"/>
      <c r="V144" s="2174"/>
      <c r="W144" s="1325"/>
      <c r="X144" s="1326"/>
      <c r="Y144" s="1326"/>
      <c r="Z144" s="1326"/>
      <c r="AA144" s="1326"/>
      <c r="AB144" s="1326"/>
      <c r="AC144" s="1326"/>
      <c r="AH144" s="1292"/>
      <c r="AK144" s="40"/>
      <c r="AL144" s="40"/>
      <c r="AM144" s="40"/>
      <c r="AN144" s="40"/>
      <c r="AO144" s="40"/>
      <c r="AP144" s="40"/>
      <c r="AQ144" s="40"/>
      <c r="BY144" s="1443"/>
      <c r="BZ144" s="1443"/>
      <c r="CA144" s="1443"/>
      <c r="CB144" s="1443"/>
      <c r="CC144" s="1443"/>
      <c r="CD144" s="1443"/>
      <c r="CE144" s="1443"/>
      <c r="CF144" s="1443"/>
      <c r="CG144" s="1443"/>
      <c r="CH144" s="1443"/>
      <c r="CI144" s="1443"/>
      <c r="CJ144" s="1443"/>
      <c r="CK144" s="1443"/>
      <c r="CL144" s="1443"/>
      <c r="CM144" s="1443"/>
      <c r="CN144" s="1443"/>
      <c r="CO144" s="1443"/>
      <c r="CP144" s="1443"/>
      <c r="CQ144" s="1443"/>
      <c r="CR144" s="1443"/>
      <c r="CS144" s="1443"/>
      <c r="CT144" s="1443"/>
      <c r="CU144" s="1443"/>
      <c r="CV144" s="1443"/>
      <c r="CW144" s="1443"/>
      <c r="CX144" s="1443"/>
      <c r="CY144" s="1443"/>
      <c r="CZ144" s="1443"/>
      <c r="DA144" s="1443"/>
      <c r="DB144" s="1443"/>
      <c r="DC144" s="1443"/>
      <c r="DD144" s="1443"/>
      <c r="DE144" s="1443"/>
      <c r="DF144" s="1443"/>
      <c r="DG144" s="1443"/>
      <c r="DH144" s="1443"/>
      <c r="DI144" s="1443"/>
      <c r="DJ144" s="1443"/>
      <c r="DK144" s="1443"/>
      <c r="DL144" s="1443"/>
      <c r="DM144" s="1443"/>
      <c r="DN144" s="1443"/>
      <c r="DO144" s="1443"/>
      <c r="DP144" s="1443"/>
      <c r="DQ144" s="1443"/>
      <c r="DR144" s="1443"/>
      <c r="DS144" s="1443"/>
      <c r="DT144" s="1443"/>
      <c r="DU144" s="1443"/>
      <c r="DV144" s="1443"/>
      <c r="DW144" s="1443"/>
      <c r="DX144" s="1443"/>
      <c r="DY144" s="1443"/>
      <c r="DZ144" s="1443"/>
      <c r="EA144" s="1443"/>
      <c r="EB144" s="1443"/>
      <c r="EC144" s="1443"/>
      <c r="ED144" s="1443"/>
      <c r="EE144" s="1443"/>
      <c r="EF144" s="1443"/>
      <c r="EG144" s="1443"/>
      <c r="EH144" s="1443"/>
      <c r="EI144" s="1443"/>
      <c r="EJ144" s="1443"/>
      <c r="EK144" s="1443"/>
      <c r="EL144" s="1443"/>
      <c r="EM144" s="1443"/>
      <c r="EN144" s="1443"/>
      <c r="EO144" s="1443"/>
      <c r="EP144" s="1443"/>
      <c r="EQ144" s="1443"/>
      <c r="ER144" s="1443"/>
      <c r="ES144" s="1443"/>
      <c r="ET144" s="1443"/>
      <c r="EU144" s="1443"/>
    </row>
    <row r="145" spans="1:151" s="737" customFormat="1" ht="17" customHeight="1">
      <c r="A145" s="1472">
        <f>IF(G110="",0,1)</f>
        <v>0</v>
      </c>
      <c r="B145" s="678">
        <f>IF(X145=0,-1,0)</f>
        <v>-1</v>
      </c>
      <c r="C145" s="1251"/>
      <c r="D145" s="1251"/>
      <c r="E145" s="1474" t="str">
        <f t="shared" ref="E145:E167" si="18">IF((SUM(A145:C145))&gt;0,"Evaluation","")</f>
        <v/>
      </c>
      <c r="F145" s="1242"/>
      <c r="G145" s="1457"/>
      <c r="H145" s="1454"/>
      <c r="I145" s="1457"/>
      <c r="J145" s="1462" t="str">
        <f t="shared" si="17"/>
        <v/>
      </c>
      <c r="K145" s="1170"/>
      <c r="L145" s="1316"/>
      <c r="M145" s="2204" t="str">
        <f>AL110</f>
        <v/>
      </c>
      <c r="N145" s="2173"/>
      <c r="O145" s="2173"/>
      <c r="P145" s="2173"/>
      <c r="Q145" s="2173"/>
      <c r="R145" s="2173"/>
      <c r="S145" s="2173"/>
      <c r="T145" s="2173"/>
      <c r="U145" s="2173"/>
      <c r="V145" s="2173"/>
      <c r="W145" s="1318" t="str">
        <f>IF(X145=0,"",IF(AN110=V$23,W$23,W$24))</f>
        <v/>
      </c>
      <c r="X145" s="1319">
        <f>AM110</f>
        <v>0</v>
      </c>
      <c r="Y145" s="1319"/>
      <c r="Z145" s="1319"/>
      <c r="AA145" s="527"/>
      <c r="AB145" s="1320"/>
      <c r="AC145" s="1319">
        <f>IF(AA145=AA$24,0,X145)</f>
        <v>0</v>
      </c>
      <c r="AE145" s="1321">
        <f>IF(X145=0,1,IF(AA145=AA$24,2,3))</f>
        <v>1</v>
      </c>
      <c r="AF145" s="1322">
        <f>IF(W145=AF139,X145,0)</f>
        <v>0</v>
      </c>
      <c r="AG145" s="1322">
        <f>IF(W145=AG139,X145,0)</f>
        <v>0</v>
      </c>
      <c r="AH145" s="1292"/>
      <c r="AI145" s="1322">
        <f>IF(W145=AI139,AC145,0)</f>
        <v>0</v>
      </c>
      <c r="AJ145" s="1322">
        <f>IF(W145=AJ139,AC145,0)</f>
        <v>0</v>
      </c>
      <c r="AK145" s="40"/>
      <c r="AL145" s="40"/>
      <c r="AM145" s="40"/>
      <c r="AN145" s="40"/>
      <c r="AO145" s="40"/>
      <c r="AP145" s="40"/>
      <c r="AQ145" s="40"/>
      <c r="BY145" s="1443"/>
      <c r="BZ145" s="1443"/>
      <c r="CA145" s="1443"/>
      <c r="CB145" s="1443"/>
      <c r="CC145" s="1443"/>
      <c r="CD145" s="1443"/>
      <c r="CE145" s="1443"/>
      <c r="CF145" s="1443"/>
      <c r="CG145" s="1443"/>
      <c r="CH145" s="1443"/>
      <c r="CI145" s="1443"/>
      <c r="CJ145" s="1443"/>
      <c r="CK145" s="1443"/>
      <c r="CL145" s="1443"/>
      <c r="CM145" s="1443"/>
      <c r="CN145" s="1443"/>
      <c r="CO145" s="1443"/>
      <c r="CP145" s="1443"/>
      <c r="CQ145" s="1443"/>
      <c r="CR145" s="1443"/>
      <c r="CS145" s="1443"/>
      <c r="CT145" s="1443"/>
      <c r="CU145" s="1443"/>
      <c r="CV145" s="1443"/>
      <c r="CW145" s="1443"/>
      <c r="CX145" s="1443"/>
      <c r="CY145" s="1443"/>
      <c r="CZ145" s="1443"/>
      <c r="DA145" s="1443"/>
      <c r="DB145" s="1443"/>
      <c r="DC145" s="1443"/>
      <c r="DD145" s="1443"/>
      <c r="DE145" s="1443"/>
      <c r="DF145" s="1443"/>
      <c r="DG145" s="1443"/>
      <c r="DH145" s="1443"/>
      <c r="DI145" s="1443"/>
      <c r="DJ145" s="1443"/>
      <c r="DK145" s="1443"/>
      <c r="DL145" s="1443"/>
      <c r="DM145" s="1443"/>
      <c r="DN145" s="1443"/>
      <c r="DO145" s="1443"/>
      <c r="DP145" s="1443"/>
      <c r="DQ145" s="1443"/>
      <c r="DR145" s="1443"/>
      <c r="DS145" s="1443"/>
      <c r="DT145" s="1443"/>
      <c r="DU145" s="1443"/>
      <c r="DV145" s="1443"/>
      <c r="DW145" s="1443"/>
      <c r="DX145" s="1443"/>
      <c r="DY145" s="1443"/>
      <c r="DZ145" s="1443"/>
      <c r="EA145" s="1443"/>
      <c r="EB145" s="1443"/>
      <c r="EC145" s="1443"/>
      <c r="ED145" s="1443"/>
      <c r="EE145" s="1443"/>
      <c r="EF145" s="1443"/>
      <c r="EG145" s="1443"/>
      <c r="EH145" s="1443"/>
      <c r="EI145" s="1443"/>
      <c r="EJ145" s="1443"/>
      <c r="EK145" s="1443"/>
      <c r="EL145" s="1443"/>
      <c r="EM145" s="1443"/>
      <c r="EN145" s="1443"/>
      <c r="EO145" s="1443"/>
      <c r="EP145" s="1443"/>
      <c r="EQ145" s="1443"/>
      <c r="ER145" s="1443"/>
      <c r="ES145" s="1443"/>
      <c r="ET145" s="1443"/>
      <c r="EU145" s="1443"/>
    </row>
    <row r="146" spans="1:151" s="737" customFormat="1" ht="27" customHeight="1">
      <c r="A146" s="1472">
        <f>IF(G110="",0,1)</f>
        <v>0</v>
      </c>
      <c r="B146" s="678">
        <f>B145</f>
        <v>-1</v>
      </c>
      <c r="C146" s="1251"/>
      <c r="D146" s="1251"/>
      <c r="E146" s="1474" t="str">
        <f t="shared" si="18"/>
        <v/>
      </c>
      <c r="F146" s="1242"/>
      <c r="G146" s="1457"/>
      <c r="H146" s="1454"/>
      <c r="I146" s="1457"/>
      <c r="J146" s="1462" t="str">
        <f t="shared" si="17"/>
        <v/>
      </c>
      <c r="K146" s="1170"/>
      <c r="L146" s="1323"/>
      <c r="M146" s="2174"/>
      <c r="N146" s="2174"/>
      <c r="O146" s="2174"/>
      <c r="P146" s="2174"/>
      <c r="Q146" s="2174"/>
      <c r="R146" s="2174"/>
      <c r="S146" s="2174"/>
      <c r="T146" s="2174"/>
      <c r="U146" s="2174"/>
      <c r="V146" s="2174"/>
      <c r="W146" s="1325"/>
      <c r="X146" s="1326"/>
      <c r="Y146" s="1326"/>
      <c r="Z146" s="1326"/>
      <c r="AA146" s="1326"/>
      <c r="AB146" s="1326"/>
      <c r="AC146" s="1326"/>
      <c r="AH146" s="1292"/>
      <c r="AK146" s="40"/>
      <c r="AL146" s="40"/>
      <c r="AM146" s="40"/>
      <c r="AN146" s="40"/>
      <c r="AO146" s="40"/>
      <c r="AP146" s="40"/>
      <c r="AQ146" s="40"/>
      <c r="BY146" s="1443"/>
      <c r="BZ146" s="1443"/>
      <c r="CA146" s="1443"/>
      <c r="CB146" s="1443"/>
      <c r="CC146" s="1443"/>
      <c r="CD146" s="1443"/>
      <c r="CE146" s="1443"/>
      <c r="CF146" s="1443"/>
      <c r="CG146" s="1443"/>
      <c r="CH146" s="1443"/>
      <c r="CI146" s="1443"/>
      <c r="CJ146" s="1443"/>
      <c r="CK146" s="1443"/>
      <c r="CL146" s="1443"/>
      <c r="CM146" s="1443"/>
      <c r="CN146" s="1443"/>
      <c r="CO146" s="1443"/>
      <c r="CP146" s="1443"/>
      <c r="CQ146" s="1443"/>
      <c r="CR146" s="1443"/>
      <c r="CS146" s="1443"/>
      <c r="CT146" s="1443"/>
      <c r="CU146" s="1443"/>
      <c r="CV146" s="1443"/>
      <c r="CW146" s="1443"/>
      <c r="CX146" s="1443"/>
      <c r="CY146" s="1443"/>
      <c r="CZ146" s="1443"/>
      <c r="DA146" s="1443"/>
      <c r="DB146" s="1443"/>
      <c r="DC146" s="1443"/>
      <c r="DD146" s="1443"/>
      <c r="DE146" s="1443"/>
      <c r="DF146" s="1443"/>
      <c r="DG146" s="1443"/>
      <c r="DH146" s="1443"/>
      <c r="DI146" s="1443"/>
      <c r="DJ146" s="1443"/>
      <c r="DK146" s="1443"/>
      <c r="DL146" s="1443"/>
      <c r="DM146" s="1443"/>
      <c r="DN146" s="1443"/>
      <c r="DO146" s="1443"/>
      <c r="DP146" s="1443"/>
      <c r="DQ146" s="1443"/>
      <c r="DR146" s="1443"/>
      <c r="DS146" s="1443"/>
      <c r="DT146" s="1443"/>
      <c r="DU146" s="1443"/>
      <c r="DV146" s="1443"/>
      <c r="DW146" s="1443"/>
      <c r="DX146" s="1443"/>
      <c r="DY146" s="1443"/>
      <c r="DZ146" s="1443"/>
      <c r="EA146" s="1443"/>
      <c r="EB146" s="1443"/>
      <c r="EC146" s="1443"/>
      <c r="ED146" s="1443"/>
      <c r="EE146" s="1443"/>
      <c r="EF146" s="1443"/>
      <c r="EG146" s="1443"/>
      <c r="EH146" s="1443"/>
      <c r="EI146" s="1443"/>
      <c r="EJ146" s="1443"/>
      <c r="EK146" s="1443"/>
      <c r="EL146" s="1443"/>
      <c r="EM146" s="1443"/>
      <c r="EN146" s="1443"/>
      <c r="EO146" s="1443"/>
      <c r="EP146" s="1443"/>
      <c r="EQ146" s="1443"/>
      <c r="ER146" s="1443"/>
      <c r="ES146" s="1443"/>
      <c r="ET146" s="1443"/>
      <c r="EU146" s="1443"/>
    </row>
    <row r="147" spans="1:151" s="737" customFormat="1" ht="17" customHeight="1">
      <c r="A147" s="1472">
        <f>IF(G110="",0,1)</f>
        <v>0</v>
      </c>
      <c r="B147" s="678">
        <f>IF(X147=0,-1,0)</f>
        <v>-1</v>
      </c>
      <c r="C147" s="1251"/>
      <c r="D147" s="1251"/>
      <c r="E147" s="1474" t="str">
        <f t="shared" si="18"/>
        <v/>
      </c>
      <c r="F147" s="1242"/>
      <c r="G147" s="1457"/>
      <c r="H147" s="1454"/>
      <c r="I147" s="1457"/>
      <c r="J147" s="1462" t="str">
        <f t="shared" si="17"/>
        <v/>
      </c>
      <c r="K147" s="1170"/>
      <c r="L147" s="1316"/>
      <c r="M147" s="2204" t="str">
        <f>AP110</f>
        <v/>
      </c>
      <c r="N147" s="2173"/>
      <c r="O147" s="2173"/>
      <c r="P147" s="2173"/>
      <c r="Q147" s="2173"/>
      <c r="R147" s="2173"/>
      <c r="S147" s="2173"/>
      <c r="T147" s="2173"/>
      <c r="U147" s="2173"/>
      <c r="V147" s="2173"/>
      <c r="W147" s="1318" t="str">
        <f>IF(X147=0,"",IF(AR110=V$23,W$23,W$24))</f>
        <v/>
      </c>
      <c r="X147" s="1319">
        <f>AQ110</f>
        <v>0</v>
      </c>
      <c r="Y147" s="1319"/>
      <c r="Z147" s="1319"/>
      <c r="AA147" s="527"/>
      <c r="AB147" s="1320"/>
      <c r="AC147" s="1319">
        <f>IF(AA147=AA$24,0,X147)</f>
        <v>0</v>
      </c>
      <c r="AE147" s="1321">
        <f>IF(X147=0,1,IF(AA147=AA$24,2,3))</f>
        <v>1</v>
      </c>
      <c r="AF147" s="1322">
        <f>IF(W147=AF139,X147,0)</f>
        <v>0</v>
      </c>
      <c r="AG147" s="1322">
        <f>IF(W147=AG139,X147,0)</f>
        <v>0</v>
      </c>
      <c r="AH147" s="1292"/>
      <c r="AI147" s="1322">
        <f>IF(W147=AI139,AC147,0)</f>
        <v>0</v>
      </c>
      <c r="AJ147" s="1322">
        <f>IF(W147=AJ139,AC147,0)</f>
        <v>0</v>
      </c>
      <c r="AK147" s="40"/>
      <c r="AL147" s="40"/>
      <c r="AM147" s="40"/>
      <c r="AN147" s="40"/>
      <c r="AO147" s="40"/>
      <c r="AP147" s="40"/>
      <c r="AQ147" s="40"/>
      <c r="BY147" s="1443"/>
      <c r="BZ147" s="1443"/>
      <c r="CA147" s="1443"/>
      <c r="CB147" s="1443"/>
      <c r="CC147" s="1443"/>
      <c r="CD147" s="1443"/>
      <c r="CE147" s="1443"/>
      <c r="CF147" s="1443"/>
      <c r="CG147" s="1443"/>
      <c r="CH147" s="1443"/>
      <c r="CI147" s="1443"/>
      <c r="CJ147" s="1443"/>
      <c r="CK147" s="1443"/>
      <c r="CL147" s="1443"/>
      <c r="CM147" s="1443"/>
      <c r="CN147" s="1443"/>
      <c r="CO147" s="1443"/>
      <c r="CP147" s="1443"/>
      <c r="CQ147" s="1443"/>
      <c r="CR147" s="1443"/>
      <c r="CS147" s="1443"/>
      <c r="CT147" s="1443"/>
      <c r="CU147" s="1443"/>
      <c r="CV147" s="1443"/>
      <c r="CW147" s="1443"/>
      <c r="CX147" s="1443"/>
      <c r="CY147" s="1443"/>
      <c r="CZ147" s="1443"/>
      <c r="DA147" s="1443"/>
      <c r="DB147" s="1443"/>
      <c r="DC147" s="1443"/>
      <c r="DD147" s="1443"/>
      <c r="DE147" s="1443"/>
      <c r="DF147" s="1443"/>
      <c r="DG147" s="1443"/>
      <c r="DH147" s="1443"/>
      <c r="DI147" s="1443"/>
      <c r="DJ147" s="1443"/>
      <c r="DK147" s="1443"/>
      <c r="DL147" s="1443"/>
      <c r="DM147" s="1443"/>
      <c r="DN147" s="1443"/>
      <c r="DO147" s="1443"/>
      <c r="DP147" s="1443"/>
      <c r="DQ147" s="1443"/>
      <c r="DR147" s="1443"/>
      <c r="DS147" s="1443"/>
      <c r="DT147" s="1443"/>
      <c r="DU147" s="1443"/>
      <c r="DV147" s="1443"/>
      <c r="DW147" s="1443"/>
      <c r="DX147" s="1443"/>
      <c r="DY147" s="1443"/>
      <c r="DZ147" s="1443"/>
      <c r="EA147" s="1443"/>
      <c r="EB147" s="1443"/>
      <c r="EC147" s="1443"/>
      <c r="ED147" s="1443"/>
      <c r="EE147" s="1443"/>
      <c r="EF147" s="1443"/>
      <c r="EG147" s="1443"/>
      <c r="EH147" s="1443"/>
      <c r="EI147" s="1443"/>
      <c r="EJ147" s="1443"/>
      <c r="EK147" s="1443"/>
      <c r="EL147" s="1443"/>
      <c r="EM147" s="1443"/>
      <c r="EN147" s="1443"/>
      <c r="EO147" s="1443"/>
      <c r="EP147" s="1443"/>
      <c r="EQ147" s="1443"/>
      <c r="ER147" s="1443"/>
      <c r="ES147" s="1443"/>
      <c r="ET147" s="1443"/>
      <c r="EU147" s="1443"/>
    </row>
    <row r="148" spans="1:151" s="737" customFormat="1" ht="27" customHeight="1">
      <c r="A148" s="1472">
        <f>IF(G110="",0,1)</f>
        <v>0</v>
      </c>
      <c r="B148" s="678">
        <f>B147</f>
        <v>-1</v>
      </c>
      <c r="C148" s="1251"/>
      <c r="D148" s="1251"/>
      <c r="E148" s="1474" t="str">
        <f t="shared" si="18"/>
        <v/>
      </c>
      <c r="F148" s="1242"/>
      <c r="G148" s="1457"/>
      <c r="H148" s="1454"/>
      <c r="I148" s="1457"/>
      <c r="J148" s="1462" t="str">
        <f t="shared" si="17"/>
        <v/>
      </c>
      <c r="K148" s="1170"/>
      <c r="L148" s="1323"/>
      <c r="M148" s="2174"/>
      <c r="N148" s="2174"/>
      <c r="O148" s="2174"/>
      <c r="P148" s="2174"/>
      <c r="Q148" s="2174"/>
      <c r="R148" s="2174"/>
      <c r="S148" s="2174"/>
      <c r="T148" s="2174"/>
      <c r="U148" s="2174"/>
      <c r="V148" s="2174"/>
      <c r="W148" s="1325"/>
      <c r="X148" s="1326"/>
      <c r="Y148" s="1326"/>
      <c r="Z148" s="1326"/>
      <c r="AA148" s="1326"/>
      <c r="AB148" s="1326"/>
      <c r="AC148" s="1326"/>
      <c r="AH148" s="1292"/>
      <c r="AK148" s="40"/>
      <c r="AL148" s="40"/>
      <c r="AM148" s="40"/>
      <c r="AN148" s="40"/>
      <c r="AO148" s="40"/>
      <c r="AP148" s="40"/>
      <c r="AQ148" s="40"/>
      <c r="BY148" s="1443"/>
      <c r="BZ148" s="1443"/>
      <c r="CA148" s="1443"/>
      <c r="CB148" s="1443"/>
      <c r="CC148" s="1443"/>
      <c r="CD148" s="1443"/>
      <c r="CE148" s="1443"/>
      <c r="CF148" s="1443"/>
      <c r="CG148" s="1443"/>
      <c r="CH148" s="1443"/>
      <c r="CI148" s="1443"/>
      <c r="CJ148" s="1443"/>
      <c r="CK148" s="1443"/>
      <c r="CL148" s="1443"/>
      <c r="CM148" s="1443"/>
      <c r="CN148" s="1443"/>
      <c r="CO148" s="1443"/>
      <c r="CP148" s="1443"/>
      <c r="CQ148" s="1443"/>
      <c r="CR148" s="1443"/>
      <c r="CS148" s="1443"/>
      <c r="CT148" s="1443"/>
      <c r="CU148" s="1443"/>
      <c r="CV148" s="1443"/>
      <c r="CW148" s="1443"/>
      <c r="CX148" s="1443"/>
      <c r="CY148" s="1443"/>
      <c r="CZ148" s="1443"/>
      <c r="DA148" s="1443"/>
      <c r="DB148" s="1443"/>
      <c r="DC148" s="1443"/>
      <c r="DD148" s="1443"/>
      <c r="DE148" s="1443"/>
      <c r="DF148" s="1443"/>
      <c r="DG148" s="1443"/>
      <c r="DH148" s="1443"/>
      <c r="DI148" s="1443"/>
      <c r="DJ148" s="1443"/>
      <c r="DK148" s="1443"/>
      <c r="DL148" s="1443"/>
      <c r="DM148" s="1443"/>
      <c r="DN148" s="1443"/>
      <c r="DO148" s="1443"/>
      <c r="DP148" s="1443"/>
      <c r="DQ148" s="1443"/>
      <c r="DR148" s="1443"/>
      <c r="DS148" s="1443"/>
      <c r="DT148" s="1443"/>
      <c r="DU148" s="1443"/>
      <c r="DV148" s="1443"/>
      <c r="DW148" s="1443"/>
      <c r="DX148" s="1443"/>
      <c r="DY148" s="1443"/>
      <c r="DZ148" s="1443"/>
      <c r="EA148" s="1443"/>
      <c r="EB148" s="1443"/>
      <c r="EC148" s="1443"/>
      <c r="ED148" s="1443"/>
      <c r="EE148" s="1443"/>
      <c r="EF148" s="1443"/>
      <c r="EG148" s="1443"/>
      <c r="EH148" s="1443"/>
      <c r="EI148" s="1443"/>
      <c r="EJ148" s="1443"/>
      <c r="EK148" s="1443"/>
      <c r="EL148" s="1443"/>
      <c r="EM148" s="1443"/>
      <c r="EN148" s="1443"/>
      <c r="EO148" s="1443"/>
      <c r="EP148" s="1443"/>
      <c r="EQ148" s="1443"/>
      <c r="ER148" s="1443"/>
      <c r="ES148" s="1443"/>
      <c r="ET148" s="1443"/>
      <c r="EU148" s="1443"/>
    </row>
    <row r="149" spans="1:151" s="737" customFormat="1" ht="17" customHeight="1">
      <c r="A149" s="1472">
        <f>IF(G110="",0,1)</f>
        <v>0</v>
      </c>
      <c r="B149" s="678">
        <f>IF(X149=0,-1,0)</f>
        <v>-1</v>
      </c>
      <c r="C149" s="1251"/>
      <c r="D149" s="1251"/>
      <c r="E149" s="1474" t="str">
        <f t="shared" si="18"/>
        <v/>
      </c>
      <c r="F149" s="1242"/>
      <c r="G149" s="1457"/>
      <c r="H149" s="1454"/>
      <c r="I149" s="1457"/>
      <c r="J149" s="1462" t="str">
        <f t="shared" si="17"/>
        <v/>
      </c>
      <c r="K149" s="1170"/>
      <c r="L149" s="1316"/>
      <c r="M149" s="2204" t="str">
        <f>AT110</f>
        <v/>
      </c>
      <c r="N149" s="2173"/>
      <c r="O149" s="2173"/>
      <c r="P149" s="2173"/>
      <c r="Q149" s="2173"/>
      <c r="R149" s="2173"/>
      <c r="S149" s="2173"/>
      <c r="T149" s="2173"/>
      <c r="U149" s="2173"/>
      <c r="V149" s="2173"/>
      <c r="W149" s="1318" t="str">
        <f>IF(X149=0,"",IF(AV110=V$23,W$23,W$24))</f>
        <v/>
      </c>
      <c r="X149" s="1319">
        <f>AU110</f>
        <v>0</v>
      </c>
      <c r="Y149" s="1319"/>
      <c r="Z149" s="1319"/>
      <c r="AA149" s="527"/>
      <c r="AB149" s="1320"/>
      <c r="AC149" s="1319">
        <f>IF(AA149=AA$24,0,X149)</f>
        <v>0</v>
      </c>
      <c r="AE149" s="1321">
        <f>IF(X149=0,1,IF(AA149=AA$24,2,3))</f>
        <v>1</v>
      </c>
      <c r="AF149" s="1322">
        <f>IF(W149=AF139,X149,0)</f>
        <v>0</v>
      </c>
      <c r="AG149" s="1322">
        <f>IF(W149=AG139,X149,0)</f>
        <v>0</v>
      </c>
      <c r="AH149" s="1292"/>
      <c r="AI149" s="1322">
        <f>IF(W149=AI139,AC149,0)</f>
        <v>0</v>
      </c>
      <c r="AJ149" s="1322">
        <f>IF(W149=AJ139,AC149,0)</f>
        <v>0</v>
      </c>
      <c r="AK149" s="40"/>
      <c r="AL149" s="40"/>
      <c r="AM149" s="40"/>
      <c r="AN149" s="40"/>
      <c r="AO149" s="40"/>
      <c r="AP149" s="40"/>
      <c r="AQ149" s="40"/>
      <c r="BY149" s="1443"/>
      <c r="BZ149" s="1443"/>
      <c r="CA149" s="1443"/>
      <c r="CB149" s="1443"/>
      <c r="CC149" s="1443"/>
      <c r="CD149" s="1443"/>
      <c r="CE149" s="1443"/>
      <c r="CF149" s="1443"/>
      <c r="CG149" s="1443"/>
      <c r="CH149" s="1443"/>
      <c r="CI149" s="1443"/>
      <c r="CJ149" s="1443"/>
      <c r="CK149" s="1443"/>
      <c r="CL149" s="1443"/>
      <c r="CM149" s="1443"/>
      <c r="CN149" s="1443"/>
      <c r="CO149" s="1443"/>
      <c r="CP149" s="1443"/>
      <c r="CQ149" s="1443"/>
      <c r="CR149" s="1443"/>
      <c r="CS149" s="1443"/>
      <c r="CT149" s="1443"/>
      <c r="CU149" s="1443"/>
      <c r="CV149" s="1443"/>
      <c r="CW149" s="1443"/>
      <c r="CX149" s="1443"/>
      <c r="CY149" s="1443"/>
      <c r="CZ149" s="1443"/>
      <c r="DA149" s="1443"/>
      <c r="DB149" s="1443"/>
      <c r="DC149" s="1443"/>
      <c r="DD149" s="1443"/>
      <c r="DE149" s="1443"/>
      <c r="DF149" s="1443"/>
      <c r="DG149" s="1443"/>
      <c r="DH149" s="1443"/>
      <c r="DI149" s="1443"/>
      <c r="DJ149" s="1443"/>
      <c r="DK149" s="1443"/>
      <c r="DL149" s="1443"/>
      <c r="DM149" s="1443"/>
      <c r="DN149" s="1443"/>
      <c r="DO149" s="1443"/>
      <c r="DP149" s="1443"/>
      <c r="DQ149" s="1443"/>
      <c r="DR149" s="1443"/>
      <c r="DS149" s="1443"/>
      <c r="DT149" s="1443"/>
      <c r="DU149" s="1443"/>
      <c r="DV149" s="1443"/>
      <c r="DW149" s="1443"/>
      <c r="DX149" s="1443"/>
      <c r="DY149" s="1443"/>
      <c r="DZ149" s="1443"/>
      <c r="EA149" s="1443"/>
      <c r="EB149" s="1443"/>
      <c r="EC149" s="1443"/>
      <c r="ED149" s="1443"/>
      <c r="EE149" s="1443"/>
      <c r="EF149" s="1443"/>
      <c r="EG149" s="1443"/>
      <c r="EH149" s="1443"/>
      <c r="EI149" s="1443"/>
      <c r="EJ149" s="1443"/>
      <c r="EK149" s="1443"/>
      <c r="EL149" s="1443"/>
      <c r="EM149" s="1443"/>
      <c r="EN149" s="1443"/>
      <c r="EO149" s="1443"/>
      <c r="EP149" s="1443"/>
      <c r="EQ149" s="1443"/>
      <c r="ER149" s="1443"/>
      <c r="ES149" s="1443"/>
      <c r="ET149" s="1443"/>
      <c r="EU149" s="1443"/>
    </row>
    <row r="150" spans="1:151" s="737" customFormat="1" ht="27" customHeight="1">
      <c r="A150" s="1472">
        <f>IF(G110="",0,1)</f>
        <v>0</v>
      </c>
      <c r="B150" s="678">
        <f>B149</f>
        <v>-1</v>
      </c>
      <c r="C150" s="1251"/>
      <c r="D150" s="1251"/>
      <c r="E150" s="1474" t="str">
        <f t="shared" si="18"/>
        <v/>
      </c>
      <c r="F150" s="1242"/>
      <c r="G150" s="1457"/>
      <c r="H150" s="1454"/>
      <c r="I150" s="1457"/>
      <c r="J150" s="1462" t="str">
        <f t="shared" si="17"/>
        <v/>
      </c>
      <c r="K150" s="1170"/>
      <c r="L150" s="1323"/>
      <c r="M150" s="2174"/>
      <c r="N150" s="2174"/>
      <c r="O150" s="2174"/>
      <c r="P150" s="2174"/>
      <c r="Q150" s="2174"/>
      <c r="R150" s="2174"/>
      <c r="S150" s="2174"/>
      <c r="T150" s="2174"/>
      <c r="U150" s="2174"/>
      <c r="V150" s="2174"/>
      <c r="W150" s="1325"/>
      <c r="X150" s="1326"/>
      <c r="Y150" s="1326"/>
      <c r="Z150" s="1326"/>
      <c r="AA150" s="1326"/>
      <c r="AB150" s="1326"/>
      <c r="AC150" s="1326"/>
      <c r="AH150" s="1292"/>
      <c r="AK150" s="40"/>
      <c r="AL150" s="40"/>
      <c r="AM150" s="40"/>
      <c r="AN150" s="40"/>
      <c r="AO150" s="40"/>
      <c r="AP150" s="40"/>
      <c r="AQ150" s="40"/>
      <c r="BY150" s="1443"/>
      <c r="BZ150" s="1443"/>
      <c r="CA150" s="1443"/>
      <c r="CB150" s="1443"/>
      <c r="CC150" s="1443"/>
      <c r="CD150" s="1443"/>
      <c r="CE150" s="1443"/>
      <c r="CF150" s="1443"/>
      <c r="CG150" s="1443"/>
      <c r="CH150" s="1443"/>
      <c r="CI150" s="1443"/>
      <c r="CJ150" s="1443"/>
      <c r="CK150" s="1443"/>
      <c r="CL150" s="1443"/>
      <c r="CM150" s="1443"/>
      <c r="CN150" s="1443"/>
      <c r="CO150" s="1443"/>
      <c r="CP150" s="1443"/>
      <c r="CQ150" s="1443"/>
      <c r="CR150" s="1443"/>
      <c r="CS150" s="1443"/>
      <c r="CT150" s="1443"/>
      <c r="CU150" s="1443"/>
      <c r="CV150" s="1443"/>
      <c r="CW150" s="1443"/>
      <c r="CX150" s="1443"/>
      <c r="CY150" s="1443"/>
      <c r="CZ150" s="1443"/>
      <c r="DA150" s="1443"/>
      <c r="DB150" s="1443"/>
      <c r="DC150" s="1443"/>
      <c r="DD150" s="1443"/>
      <c r="DE150" s="1443"/>
      <c r="DF150" s="1443"/>
      <c r="DG150" s="1443"/>
      <c r="DH150" s="1443"/>
      <c r="DI150" s="1443"/>
      <c r="DJ150" s="1443"/>
      <c r="DK150" s="1443"/>
      <c r="DL150" s="1443"/>
      <c r="DM150" s="1443"/>
      <c r="DN150" s="1443"/>
      <c r="DO150" s="1443"/>
      <c r="DP150" s="1443"/>
      <c r="DQ150" s="1443"/>
      <c r="DR150" s="1443"/>
      <c r="DS150" s="1443"/>
      <c r="DT150" s="1443"/>
      <c r="DU150" s="1443"/>
      <c r="DV150" s="1443"/>
      <c r="DW150" s="1443"/>
      <c r="DX150" s="1443"/>
      <c r="DY150" s="1443"/>
      <c r="DZ150" s="1443"/>
      <c r="EA150" s="1443"/>
      <c r="EB150" s="1443"/>
      <c r="EC150" s="1443"/>
      <c r="ED150" s="1443"/>
      <c r="EE150" s="1443"/>
      <c r="EF150" s="1443"/>
      <c r="EG150" s="1443"/>
      <c r="EH150" s="1443"/>
      <c r="EI150" s="1443"/>
      <c r="EJ150" s="1443"/>
      <c r="EK150" s="1443"/>
      <c r="EL150" s="1443"/>
      <c r="EM150" s="1443"/>
      <c r="EN150" s="1443"/>
      <c r="EO150" s="1443"/>
      <c r="EP150" s="1443"/>
      <c r="EQ150" s="1443"/>
      <c r="ER150" s="1443"/>
      <c r="ES150" s="1443"/>
      <c r="ET150" s="1443"/>
      <c r="EU150" s="1443"/>
    </row>
    <row r="151" spans="1:151" s="737" customFormat="1" ht="17" customHeight="1">
      <c r="A151" s="1472">
        <f>IF(G110="",0,1)</f>
        <v>0</v>
      </c>
      <c r="B151" s="678">
        <f>IF(X151=0,-1,0)</f>
        <v>-1</v>
      </c>
      <c r="C151" s="1251"/>
      <c r="D151" s="1251"/>
      <c r="E151" s="1474" t="str">
        <f t="shared" si="18"/>
        <v/>
      </c>
      <c r="F151" s="1283"/>
      <c r="G151" s="1457"/>
      <c r="H151" s="1454"/>
      <c r="I151" s="1457"/>
      <c r="J151" s="1462" t="str">
        <f t="shared" si="17"/>
        <v/>
      </c>
      <c r="K151" s="1169"/>
      <c r="L151" s="1316"/>
      <c r="M151" s="2204" t="str">
        <f>Z110</f>
        <v/>
      </c>
      <c r="N151" s="2173"/>
      <c r="O151" s="2173"/>
      <c r="P151" s="2173"/>
      <c r="Q151" s="2173"/>
      <c r="R151" s="2173"/>
      <c r="S151" s="2173"/>
      <c r="T151" s="2173"/>
      <c r="U151" s="2173"/>
      <c r="V151" s="2173"/>
      <c r="W151" s="1318" t="str">
        <f>IF(X151=0,"",IF(AB110=V$23,W$23,W$24))</f>
        <v/>
      </c>
      <c r="X151" s="1319">
        <f>AA110</f>
        <v>0</v>
      </c>
      <c r="Y151" s="1319"/>
      <c r="Z151" s="1319"/>
      <c r="AA151" s="527"/>
      <c r="AB151" s="1320"/>
      <c r="AC151" s="1319">
        <f>IF(AA151=AA$24,0,X151)</f>
        <v>0</v>
      </c>
      <c r="AE151" s="1321">
        <f>IF(X151=0,1,IF(AA151=AA$24,2,3))</f>
        <v>1</v>
      </c>
      <c r="AF151" s="1322">
        <f>IF(W151=AF139,X151,0)</f>
        <v>0</v>
      </c>
      <c r="AG151" s="1322">
        <f>IF(W151=AG139,X151,0)</f>
        <v>0</v>
      </c>
      <c r="AH151" s="1292"/>
      <c r="AI151" s="1322">
        <f>IF(W151=AI139,AC151,0)</f>
        <v>0</v>
      </c>
      <c r="AJ151" s="1322">
        <f>IF(W151=AJ139,AC151,0)</f>
        <v>0</v>
      </c>
      <c r="AK151" s="40"/>
      <c r="AL151" s="40"/>
      <c r="AM151" s="40"/>
      <c r="AN151" s="40"/>
      <c r="AO151" s="40"/>
      <c r="AP151" s="40"/>
      <c r="AQ151" s="40"/>
      <c r="BY151" s="1443"/>
      <c r="BZ151" s="1443"/>
      <c r="CA151" s="1443"/>
      <c r="CB151" s="1443"/>
      <c r="CC151" s="1443"/>
      <c r="CD151" s="1443"/>
      <c r="CE151" s="1443"/>
      <c r="CF151" s="1443"/>
      <c r="CG151" s="1443"/>
      <c r="CH151" s="1443"/>
      <c r="CI151" s="1443"/>
      <c r="CJ151" s="1443"/>
      <c r="CK151" s="1443"/>
      <c r="CL151" s="1443"/>
      <c r="CM151" s="1443"/>
      <c r="CN151" s="1443"/>
      <c r="CO151" s="1443"/>
      <c r="CP151" s="1443"/>
      <c r="CQ151" s="1443"/>
      <c r="CR151" s="1443"/>
      <c r="CS151" s="1443"/>
      <c r="CT151" s="1443"/>
      <c r="CU151" s="1443"/>
      <c r="CV151" s="1443"/>
      <c r="CW151" s="1443"/>
      <c r="CX151" s="1443"/>
      <c r="CY151" s="1443"/>
      <c r="CZ151" s="1443"/>
      <c r="DA151" s="1443"/>
      <c r="DB151" s="1443"/>
      <c r="DC151" s="1443"/>
      <c r="DD151" s="1443"/>
      <c r="DE151" s="1443"/>
      <c r="DF151" s="1443"/>
      <c r="DG151" s="1443"/>
      <c r="DH151" s="1443"/>
      <c r="DI151" s="1443"/>
      <c r="DJ151" s="1443"/>
      <c r="DK151" s="1443"/>
      <c r="DL151" s="1443"/>
      <c r="DM151" s="1443"/>
      <c r="DN151" s="1443"/>
      <c r="DO151" s="1443"/>
      <c r="DP151" s="1443"/>
      <c r="DQ151" s="1443"/>
      <c r="DR151" s="1443"/>
      <c r="DS151" s="1443"/>
      <c r="DT151" s="1443"/>
      <c r="DU151" s="1443"/>
      <c r="DV151" s="1443"/>
      <c r="DW151" s="1443"/>
      <c r="DX151" s="1443"/>
      <c r="DY151" s="1443"/>
      <c r="DZ151" s="1443"/>
      <c r="EA151" s="1443"/>
      <c r="EB151" s="1443"/>
      <c r="EC151" s="1443"/>
      <c r="ED151" s="1443"/>
      <c r="EE151" s="1443"/>
      <c r="EF151" s="1443"/>
      <c r="EG151" s="1443"/>
      <c r="EH151" s="1443"/>
      <c r="EI151" s="1443"/>
      <c r="EJ151" s="1443"/>
      <c r="EK151" s="1443"/>
      <c r="EL151" s="1443"/>
      <c r="EM151" s="1443"/>
      <c r="EN151" s="1443"/>
      <c r="EO151" s="1443"/>
      <c r="EP151" s="1443"/>
      <c r="EQ151" s="1443"/>
      <c r="ER151" s="1443"/>
      <c r="ES151" s="1443"/>
      <c r="ET151" s="1443"/>
      <c r="EU151" s="1443"/>
    </row>
    <row r="152" spans="1:151" s="737" customFormat="1" ht="27" customHeight="1">
      <c r="A152" s="1472">
        <f>IF(G110="",0,1)</f>
        <v>0</v>
      </c>
      <c r="B152" s="678">
        <f>B151</f>
        <v>-1</v>
      </c>
      <c r="C152" s="1251"/>
      <c r="D152" s="1251"/>
      <c r="E152" s="1474" t="str">
        <f t="shared" si="18"/>
        <v/>
      </c>
      <c r="F152" s="1283"/>
      <c r="G152" s="1457"/>
      <c r="H152" s="1454"/>
      <c r="I152" s="1457"/>
      <c r="J152" s="1462" t="str">
        <f t="shared" si="17"/>
        <v/>
      </c>
      <c r="K152" s="1169"/>
      <c r="L152" s="1323"/>
      <c r="M152" s="2174"/>
      <c r="N152" s="2174"/>
      <c r="O152" s="2174"/>
      <c r="P152" s="2174"/>
      <c r="Q152" s="2174"/>
      <c r="R152" s="2174"/>
      <c r="S152" s="2174"/>
      <c r="T152" s="2174"/>
      <c r="U152" s="2174"/>
      <c r="V152" s="2174"/>
      <c r="W152" s="1325"/>
      <c r="X152" s="1326"/>
      <c r="Y152" s="1326"/>
      <c r="Z152" s="1326"/>
      <c r="AA152" s="1326"/>
      <c r="AB152" s="1326"/>
      <c r="AC152" s="1326"/>
      <c r="AH152" s="1292"/>
      <c r="AK152" s="40"/>
      <c r="AL152" s="40"/>
      <c r="AM152" s="40"/>
      <c r="AN152" s="40"/>
      <c r="AO152" s="40"/>
      <c r="AP152" s="40"/>
      <c r="AQ152" s="40"/>
      <c r="BY152" s="1443"/>
      <c r="BZ152" s="1443"/>
      <c r="CA152" s="1443"/>
      <c r="CB152" s="1443"/>
      <c r="CC152" s="1443"/>
      <c r="CD152" s="1443"/>
      <c r="CE152" s="1443"/>
      <c r="CF152" s="1443"/>
      <c r="CG152" s="1443"/>
      <c r="CH152" s="1443"/>
      <c r="CI152" s="1443"/>
      <c r="CJ152" s="1443"/>
      <c r="CK152" s="1443"/>
      <c r="CL152" s="1443"/>
      <c r="CM152" s="1443"/>
      <c r="CN152" s="1443"/>
      <c r="CO152" s="1443"/>
      <c r="CP152" s="1443"/>
      <c r="CQ152" s="1443"/>
      <c r="CR152" s="1443"/>
      <c r="CS152" s="1443"/>
      <c r="CT152" s="1443"/>
      <c r="CU152" s="1443"/>
      <c r="CV152" s="1443"/>
      <c r="CW152" s="1443"/>
      <c r="CX152" s="1443"/>
      <c r="CY152" s="1443"/>
      <c r="CZ152" s="1443"/>
      <c r="DA152" s="1443"/>
      <c r="DB152" s="1443"/>
      <c r="DC152" s="1443"/>
      <c r="DD152" s="1443"/>
      <c r="DE152" s="1443"/>
      <c r="DF152" s="1443"/>
      <c r="DG152" s="1443"/>
      <c r="DH152" s="1443"/>
      <c r="DI152" s="1443"/>
      <c r="DJ152" s="1443"/>
      <c r="DK152" s="1443"/>
      <c r="DL152" s="1443"/>
      <c r="DM152" s="1443"/>
      <c r="DN152" s="1443"/>
      <c r="DO152" s="1443"/>
      <c r="DP152" s="1443"/>
      <c r="DQ152" s="1443"/>
      <c r="DR152" s="1443"/>
      <c r="DS152" s="1443"/>
      <c r="DT152" s="1443"/>
      <c r="DU152" s="1443"/>
      <c r="DV152" s="1443"/>
      <c r="DW152" s="1443"/>
      <c r="DX152" s="1443"/>
      <c r="DY152" s="1443"/>
      <c r="DZ152" s="1443"/>
      <c r="EA152" s="1443"/>
      <c r="EB152" s="1443"/>
      <c r="EC152" s="1443"/>
      <c r="ED152" s="1443"/>
      <c r="EE152" s="1443"/>
      <c r="EF152" s="1443"/>
      <c r="EG152" s="1443"/>
      <c r="EH152" s="1443"/>
      <c r="EI152" s="1443"/>
      <c r="EJ152" s="1443"/>
      <c r="EK152" s="1443"/>
      <c r="EL152" s="1443"/>
      <c r="EM152" s="1443"/>
      <c r="EN152" s="1443"/>
      <c r="EO152" s="1443"/>
      <c r="EP152" s="1443"/>
      <c r="EQ152" s="1443"/>
      <c r="ER152" s="1443"/>
      <c r="ES152" s="1443"/>
      <c r="ET152" s="1443"/>
      <c r="EU152" s="1443"/>
    </row>
    <row r="153" spans="1:151" s="737" customFormat="1" ht="17" customHeight="1">
      <c r="A153" s="1472">
        <f>IF(G110="",0,1)</f>
        <v>0</v>
      </c>
      <c r="B153" s="678"/>
      <c r="C153" s="1251"/>
      <c r="D153" s="1251"/>
      <c r="E153" s="1474" t="str">
        <f t="shared" si="18"/>
        <v/>
      </c>
      <c r="F153" s="1283"/>
      <c r="G153" s="1453"/>
      <c r="H153" s="1454"/>
      <c r="I153" s="1457"/>
      <c r="J153" s="1462"/>
      <c r="K153" s="1169"/>
      <c r="L153" s="1323"/>
      <c r="M153" s="1324"/>
      <c r="N153" s="1324"/>
      <c r="O153" s="1324"/>
      <c r="P153" s="1413"/>
      <c r="Q153" s="1413"/>
      <c r="R153" s="1413"/>
      <c r="S153" s="1413"/>
      <c r="T153" s="1413"/>
      <c r="U153" s="1413"/>
      <c r="V153" s="1413"/>
      <c r="W153" s="1325"/>
      <c r="X153" s="1326"/>
      <c r="Y153" s="1326"/>
      <c r="Z153" s="1326"/>
      <c r="AA153" s="1326"/>
      <c r="AB153" s="1326"/>
      <c r="AC153" s="1326"/>
      <c r="AH153" s="1292"/>
      <c r="AJ153" s="40"/>
      <c r="AK153" s="40"/>
      <c r="AL153" s="40"/>
      <c r="AM153" s="40"/>
      <c r="AN153" s="40"/>
      <c r="AO153" s="40"/>
      <c r="AP153" s="40"/>
      <c r="AQ153" s="40"/>
      <c r="BY153" s="1443"/>
      <c r="BZ153" s="1443"/>
      <c r="CA153" s="1443"/>
      <c r="CB153" s="1443"/>
      <c r="CC153" s="1443"/>
      <c r="CD153" s="1443"/>
      <c r="CE153" s="1443"/>
      <c r="CF153" s="1443"/>
      <c r="CG153" s="1443"/>
      <c r="CH153" s="1443"/>
      <c r="CI153" s="1443"/>
      <c r="CJ153" s="1443"/>
      <c r="CK153" s="1443"/>
      <c r="CL153" s="1443"/>
      <c r="CM153" s="1443"/>
      <c r="CN153" s="1443"/>
      <c r="CO153" s="1443"/>
      <c r="CP153" s="1443"/>
      <c r="CQ153" s="1443"/>
      <c r="CR153" s="1443"/>
      <c r="CS153" s="1443"/>
      <c r="CT153" s="1443"/>
      <c r="CU153" s="1443"/>
      <c r="CV153" s="1443"/>
      <c r="CW153" s="1443"/>
      <c r="CX153" s="1443"/>
      <c r="CY153" s="1443"/>
      <c r="CZ153" s="1443"/>
      <c r="DA153" s="1443"/>
      <c r="DB153" s="1443"/>
      <c r="DC153" s="1443"/>
      <c r="DD153" s="1443"/>
      <c r="DE153" s="1443"/>
      <c r="DF153" s="1443"/>
      <c r="DG153" s="1443"/>
      <c r="DH153" s="1443"/>
      <c r="DI153" s="1443"/>
      <c r="DJ153" s="1443"/>
      <c r="DK153" s="1443"/>
      <c r="DL153" s="1443"/>
      <c r="DM153" s="1443"/>
      <c r="DN153" s="1443"/>
      <c r="DO153" s="1443"/>
      <c r="DP153" s="1443"/>
      <c r="DQ153" s="1443"/>
      <c r="DR153" s="1443"/>
      <c r="DS153" s="1443"/>
      <c r="DT153" s="1443"/>
      <c r="DU153" s="1443"/>
      <c r="DV153" s="1443"/>
      <c r="DW153" s="1443"/>
      <c r="DX153" s="1443"/>
      <c r="DY153" s="1443"/>
      <c r="DZ153" s="1443"/>
      <c r="EA153" s="1443"/>
      <c r="EB153" s="1443"/>
      <c r="EC153" s="1443"/>
      <c r="ED153" s="1443"/>
      <c r="EE153" s="1443"/>
      <c r="EF153" s="1443"/>
      <c r="EG153" s="1443"/>
      <c r="EH153" s="1443"/>
      <c r="EI153" s="1443"/>
      <c r="EJ153" s="1443"/>
      <c r="EK153" s="1443"/>
      <c r="EL153" s="1443"/>
      <c r="EM153" s="1443"/>
      <c r="EN153" s="1443"/>
      <c r="EO153" s="1443"/>
      <c r="EP153" s="1443"/>
      <c r="EQ153" s="1443"/>
      <c r="ER153" s="1443"/>
      <c r="ES153" s="1443"/>
      <c r="ET153" s="1443"/>
      <c r="EU153" s="1443"/>
    </row>
    <row r="154" spans="1:151" s="1292" customFormat="1" ht="18" customHeight="1">
      <c r="A154" s="1472">
        <f>IF(G110="",0,1)</f>
        <v>0</v>
      </c>
      <c r="B154" s="678"/>
      <c r="C154" s="1251"/>
      <c r="D154" s="1251"/>
      <c r="E154" s="1474" t="str">
        <f t="shared" si="18"/>
        <v/>
      </c>
      <c r="F154" s="1242"/>
      <c r="G154" s="1453"/>
      <c r="H154" s="1454"/>
      <c r="I154" s="1457"/>
      <c r="J154" s="1462" t="str">
        <f t="shared" ref="J154:J167" si="19">IF((SUM(F154:H154))&gt;0,"Evaluation","")</f>
        <v/>
      </c>
      <c r="K154" s="1170"/>
      <c r="L154" s="1329" t="s">
        <v>2</v>
      </c>
      <c r="M154" s="1329"/>
      <c r="N154" s="1330"/>
      <c r="O154" s="1331"/>
      <c r="P154" s="1332"/>
      <c r="Q154" s="1332"/>
      <c r="R154" s="1332"/>
      <c r="S154" s="1332"/>
      <c r="T154" s="1332"/>
      <c r="U154" s="1332"/>
      <c r="V154" s="1332"/>
      <c r="W154" s="1332"/>
      <c r="X154" s="1286">
        <f>SUM(X143:X150)</f>
        <v>0</v>
      </c>
      <c r="Y154" s="1333"/>
      <c r="Z154" s="1286"/>
      <c r="AA154" s="1286"/>
      <c r="AB154" s="1286"/>
      <c r="AC154" s="1286">
        <f>SUM(AC143:AC150)</f>
        <v>0</v>
      </c>
      <c r="AD154" s="2"/>
      <c r="AE154" s="2"/>
      <c r="AF154" s="1334">
        <f>SUM(AF143:AF152)</f>
        <v>0</v>
      </c>
      <c r="AG154" s="1334">
        <f>SUM(AG143:AG152)</f>
        <v>0</v>
      </c>
      <c r="AI154" s="1334">
        <f>SUM(AI143:AI152)</f>
        <v>0</v>
      </c>
      <c r="AJ154" s="1334">
        <f>SUM(AJ143:AJ152)</f>
        <v>0</v>
      </c>
      <c r="AK154" s="665"/>
      <c r="AL154" s="665"/>
      <c r="AM154" s="665"/>
      <c r="AN154" s="665"/>
      <c r="AO154" s="665"/>
      <c r="AP154" s="665"/>
      <c r="AQ154" s="665"/>
      <c r="BY154" s="1441"/>
      <c r="BZ154" s="1441"/>
      <c r="CA154" s="1441"/>
      <c r="CB154" s="1441"/>
      <c r="CC154" s="1441"/>
      <c r="CD154" s="1441"/>
      <c r="CE154" s="1441"/>
      <c r="CF154" s="1441"/>
      <c r="CG154" s="1441"/>
      <c r="CH154" s="1441"/>
      <c r="CI154" s="1441"/>
      <c r="CJ154" s="1441"/>
      <c r="CK154" s="1441"/>
      <c r="CL154" s="1441"/>
      <c r="CM154" s="1441"/>
      <c r="CN154" s="1441"/>
      <c r="CO154" s="1441"/>
      <c r="CP154" s="1441"/>
      <c r="CQ154" s="1441"/>
      <c r="CR154" s="1441"/>
      <c r="CS154" s="1441"/>
      <c r="CT154" s="1441"/>
      <c r="CU154" s="1441"/>
      <c r="CV154" s="1441"/>
      <c r="CW154" s="1441"/>
      <c r="CX154" s="1441"/>
      <c r="CY154" s="1441"/>
      <c r="CZ154" s="1441"/>
      <c r="DA154" s="1441"/>
      <c r="DB154" s="1441"/>
      <c r="DC154" s="1441"/>
      <c r="DD154" s="1441"/>
      <c r="DE154" s="1441"/>
      <c r="DF154" s="1441"/>
      <c r="DG154" s="1441"/>
      <c r="DH154" s="1441"/>
      <c r="DI154" s="1441"/>
      <c r="DJ154" s="1441"/>
      <c r="DK154" s="1441"/>
      <c r="DL154" s="1441"/>
      <c r="DM154" s="1441"/>
      <c r="DN154" s="1441"/>
      <c r="DO154" s="1441"/>
      <c r="DP154" s="1441"/>
      <c r="DQ154" s="1441"/>
      <c r="DR154" s="1441"/>
      <c r="DS154" s="1441"/>
      <c r="DT154" s="1441"/>
      <c r="DU154" s="1441"/>
      <c r="DV154" s="1441"/>
      <c r="DW154" s="1441"/>
      <c r="DX154" s="1441"/>
      <c r="DY154" s="1441"/>
      <c r="DZ154" s="1441"/>
      <c r="EA154" s="1441"/>
      <c r="EB154" s="1441"/>
      <c r="EC154" s="1441"/>
      <c r="ED154" s="1441"/>
      <c r="EE154" s="1441"/>
      <c r="EF154" s="1441"/>
      <c r="EG154" s="1441"/>
      <c r="EH154" s="1441"/>
      <c r="EI154" s="1441"/>
      <c r="EJ154" s="1441"/>
      <c r="EK154" s="1441"/>
      <c r="EL154" s="1441"/>
      <c r="EM154" s="1441"/>
      <c r="EN154" s="1441"/>
      <c r="EO154" s="1441"/>
      <c r="EP154" s="1441"/>
      <c r="EQ154" s="1441"/>
      <c r="ER154" s="1441"/>
      <c r="ES154" s="1441"/>
      <c r="ET154" s="1441"/>
      <c r="EU154" s="1441"/>
    </row>
    <row r="155" spans="1:151" s="731" customFormat="1" ht="25" customHeight="1">
      <c r="A155" s="1472">
        <f>IF(G110="",0,1)</f>
        <v>0</v>
      </c>
      <c r="B155" s="678"/>
      <c r="C155" s="1251"/>
      <c r="D155" s="1251"/>
      <c r="E155" s="1474" t="str">
        <f t="shared" si="18"/>
        <v/>
      </c>
      <c r="F155" s="1242"/>
      <c r="G155" s="1453"/>
      <c r="H155" s="1454"/>
      <c r="I155" s="1457"/>
      <c r="J155" s="1462" t="str">
        <f t="shared" si="19"/>
        <v/>
      </c>
      <c r="K155" s="1170"/>
      <c r="L155" s="1315"/>
      <c r="M155" s="1335"/>
      <c r="N155" s="1336"/>
      <c r="O155" s="1337"/>
      <c r="P155" s="1338"/>
      <c r="Q155" s="1338"/>
      <c r="R155" s="1338"/>
      <c r="S155" s="1338"/>
      <c r="T155" s="1338"/>
      <c r="U155" s="1338"/>
      <c r="V155" s="1338"/>
      <c r="W155" s="1338"/>
      <c r="X155" s="1337"/>
      <c r="Y155" s="1337"/>
      <c r="Z155" s="1337"/>
      <c r="AA155" s="1339"/>
      <c r="AB155" s="989"/>
      <c r="AC155" s="2"/>
      <c r="AD155" s="2"/>
      <c r="AE155" s="2"/>
      <c r="AF155" s="2"/>
      <c r="AG155" s="2"/>
      <c r="AH155" s="1292"/>
      <c r="AI155" s="665"/>
      <c r="AJ155" s="665"/>
      <c r="AK155" s="665"/>
      <c r="AL155" s="665"/>
      <c r="AM155" s="665"/>
      <c r="AN155" s="665"/>
      <c r="AO155" s="665"/>
      <c r="AP155" s="665"/>
      <c r="AQ155" s="665"/>
      <c r="BY155" s="1444"/>
      <c r="BZ155" s="1444"/>
      <c r="CA155" s="1444"/>
      <c r="CB155" s="1444"/>
      <c r="CC155" s="1444"/>
      <c r="CD155" s="1444"/>
      <c r="CE155" s="1444"/>
      <c r="CF155" s="1444"/>
      <c r="CG155" s="1444"/>
      <c r="CH155" s="1444"/>
      <c r="CI155" s="1444"/>
      <c r="CJ155" s="1444"/>
      <c r="CK155" s="1444"/>
      <c r="CL155" s="1444"/>
      <c r="CM155" s="1444"/>
      <c r="CN155" s="1444"/>
      <c r="CO155" s="1444"/>
      <c r="CP155" s="1444"/>
      <c r="CQ155" s="1444"/>
      <c r="CR155" s="1444"/>
      <c r="CS155" s="1444"/>
      <c r="CT155" s="1444"/>
      <c r="CU155" s="1444"/>
      <c r="CV155" s="1444"/>
      <c r="CW155" s="1444"/>
      <c r="CX155" s="1444"/>
      <c r="CY155" s="1444"/>
      <c r="CZ155" s="1444"/>
      <c r="DA155" s="1444"/>
      <c r="DB155" s="1444"/>
      <c r="DC155" s="1444"/>
      <c r="DD155" s="1444"/>
      <c r="DE155" s="1444"/>
      <c r="DF155" s="1444"/>
      <c r="DG155" s="1444"/>
      <c r="DH155" s="1444"/>
      <c r="DI155" s="1444"/>
      <c r="DJ155" s="1444"/>
      <c r="DK155" s="1444"/>
      <c r="DL155" s="1444"/>
      <c r="DM155" s="1444"/>
      <c r="DN155" s="1444"/>
      <c r="DO155" s="1444"/>
      <c r="DP155" s="1444"/>
      <c r="DQ155" s="1444"/>
      <c r="DR155" s="1444"/>
      <c r="DS155" s="1444"/>
      <c r="DT155" s="1444"/>
      <c r="DU155" s="1444"/>
      <c r="DV155" s="1444"/>
      <c r="DW155" s="1444"/>
      <c r="DX155" s="1444"/>
      <c r="DY155" s="1444"/>
      <c r="DZ155" s="1444"/>
      <c r="EA155" s="1444"/>
      <c r="EB155" s="1444"/>
      <c r="EC155" s="1444"/>
      <c r="ED155" s="1444"/>
      <c r="EE155" s="1444"/>
      <c r="EF155" s="1444"/>
      <c r="EG155" s="1444"/>
      <c r="EH155" s="1444"/>
      <c r="EI155" s="1444"/>
      <c r="EJ155" s="1444"/>
      <c r="EK155" s="1444"/>
      <c r="EL155" s="1444"/>
      <c r="EM155" s="1444"/>
      <c r="EN155" s="1444"/>
      <c r="EO155" s="1444"/>
      <c r="EP155" s="1444"/>
      <c r="EQ155" s="1444"/>
      <c r="ER155" s="1444"/>
      <c r="ES155" s="1444"/>
      <c r="ET155" s="1444"/>
      <c r="EU155" s="1444"/>
    </row>
    <row r="156" spans="1:151" s="1279" customFormat="1" ht="19" customHeight="1">
      <c r="A156" s="1472">
        <f>IF(G110="",0,1)</f>
        <v>0</v>
      </c>
      <c r="B156" s="1242"/>
      <c r="C156" s="1251"/>
      <c r="D156" s="1251"/>
      <c r="E156" s="1474" t="str">
        <f t="shared" si="18"/>
        <v/>
      </c>
      <c r="F156" s="1242"/>
      <c r="G156" s="1454"/>
      <c r="H156" s="1454"/>
      <c r="I156" s="1268"/>
      <c r="J156" s="1462" t="str">
        <f t="shared" si="19"/>
        <v/>
      </c>
      <c r="K156" s="1170"/>
      <c r="L156" s="1340"/>
      <c r="M156" s="1341" t="s">
        <v>347</v>
      </c>
      <c r="N156" s="1342"/>
      <c r="O156" s="1343"/>
      <c r="P156" s="1344" t="s">
        <v>574</v>
      </c>
      <c r="Q156" s="1345"/>
      <c r="R156" s="1261"/>
      <c r="S156" s="1346"/>
      <c r="T156" s="1346"/>
      <c r="U156" s="1346"/>
      <c r="V156" s="1346"/>
      <c r="W156" s="1346"/>
      <c r="X156" s="1347">
        <f>AF154</f>
        <v>0</v>
      </c>
      <c r="Y156" s="1261"/>
      <c r="Z156" s="1261"/>
      <c r="AA156" s="1261"/>
      <c r="AB156" s="1348"/>
      <c r="AC156" s="1349">
        <f>AI154</f>
        <v>0</v>
      </c>
      <c r="AD156" s="1350"/>
      <c r="AE156" s="1350"/>
      <c r="AF156" s="1350"/>
      <c r="AG156" s="1350"/>
      <c r="AH156" s="1350"/>
      <c r="BY156" s="1350"/>
      <c r="BZ156" s="1350"/>
      <c r="CA156" s="1350"/>
      <c r="CB156" s="1350"/>
      <c r="CC156" s="1350"/>
      <c r="CD156" s="1350"/>
      <c r="CE156" s="1350"/>
      <c r="CF156" s="1350"/>
      <c r="CG156" s="1350"/>
      <c r="CH156" s="1350"/>
      <c r="CI156" s="1350"/>
      <c r="CJ156" s="1350"/>
      <c r="CK156" s="1350"/>
      <c r="CL156" s="1350"/>
      <c r="CM156" s="1350"/>
      <c r="CN156" s="1350"/>
      <c r="CO156" s="1350"/>
      <c r="CP156" s="1350"/>
      <c r="CQ156" s="1350"/>
      <c r="CR156" s="1350"/>
      <c r="CS156" s="1350"/>
      <c r="CT156" s="1350"/>
      <c r="CU156" s="1350"/>
      <c r="CV156" s="1350"/>
      <c r="CW156" s="1350"/>
      <c r="CX156" s="1350"/>
      <c r="CY156" s="1350"/>
      <c r="CZ156" s="1350"/>
      <c r="DA156" s="1350"/>
      <c r="DB156" s="1350"/>
      <c r="DC156" s="1350"/>
      <c r="DD156" s="1350"/>
      <c r="DE156" s="1350"/>
      <c r="DF156" s="1350"/>
      <c r="DG156" s="1350"/>
      <c r="DH156" s="1350"/>
      <c r="DI156" s="1350"/>
      <c r="DJ156" s="1350"/>
      <c r="DK156" s="1350"/>
      <c r="DL156" s="1350"/>
      <c r="DM156" s="1350"/>
      <c r="DN156" s="1350"/>
      <c r="DO156" s="1350"/>
      <c r="DP156" s="1350"/>
      <c r="DQ156" s="1350"/>
      <c r="DR156" s="1350"/>
      <c r="DS156" s="1350"/>
      <c r="DT156" s="1350"/>
      <c r="DU156" s="1350"/>
      <c r="DV156" s="1350"/>
      <c r="DW156" s="1350"/>
      <c r="DX156" s="1350"/>
      <c r="DY156" s="1350"/>
      <c r="DZ156" s="1350"/>
      <c r="EA156" s="1350"/>
      <c r="EB156" s="1350"/>
      <c r="EC156" s="1350"/>
      <c r="ED156" s="1350"/>
      <c r="EE156" s="1350"/>
      <c r="EF156" s="1350"/>
      <c r="EG156" s="1350"/>
      <c r="EH156" s="1350"/>
      <c r="EI156" s="1350"/>
      <c r="EJ156" s="1350"/>
      <c r="EK156" s="1350"/>
      <c r="EL156" s="1350"/>
      <c r="EM156" s="1350"/>
      <c r="EN156" s="1350"/>
      <c r="EO156" s="1350"/>
      <c r="EP156" s="1350"/>
      <c r="EQ156" s="1350"/>
      <c r="ER156" s="1350"/>
      <c r="ES156" s="1350"/>
      <c r="ET156" s="1350"/>
      <c r="EU156" s="1350"/>
    </row>
    <row r="157" spans="1:151" s="1355" customFormat="1" ht="19" customHeight="1">
      <c r="A157" s="1472">
        <f>IF(G110="",0,1)</f>
        <v>0</v>
      </c>
      <c r="B157" s="678"/>
      <c r="C157" s="1251"/>
      <c r="D157" s="1251"/>
      <c r="E157" s="1474" t="str">
        <f t="shared" si="18"/>
        <v/>
      </c>
      <c r="F157" s="1242"/>
      <c r="G157" s="1453"/>
      <c r="H157" s="1454"/>
      <c r="I157" s="1457"/>
      <c r="J157" s="1462" t="str">
        <f t="shared" si="19"/>
        <v/>
      </c>
      <c r="K157" s="1170"/>
      <c r="L157" s="1351"/>
      <c r="M157" s="1352" t="s">
        <v>100</v>
      </c>
      <c r="N157" s="1353"/>
      <c r="O157" s="1354"/>
      <c r="P157" s="1344" t="s">
        <v>575</v>
      </c>
      <c r="Q157" s="1345"/>
      <c r="R157" s="1261"/>
      <c r="S157" s="1346"/>
      <c r="T157" s="1346"/>
      <c r="U157" s="1346"/>
      <c r="V157" s="1346"/>
      <c r="W157" s="1346"/>
      <c r="X157" s="1347">
        <f>AG154</f>
        <v>0</v>
      </c>
      <c r="Y157" s="1261"/>
      <c r="Z157" s="1261"/>
      <c r="AA157" s="1261"/>
      <c r="AB157" s="1348"/>
      <c r="AC157" s="1349">
        <f>AJ154</f>
        <v>0</v>
      </c>
      <c r="AD157" s="208"/>
      <c r="AE157" s="208"/>
      <c r="AF157" s="208"/>
      <c r="AG157" s="208"/>
      <c r="AH157" s="208"/>
      <c r="AI157" s="198"/>
      <c r="AJ157" s="198"/>
      <c r="AK157" s="198"/>
      <c r="AL157" s="198"/>
      <c r="AM157" s="198"/>
      <c r="AN157" s="198"/>
      <c r="AO157" s="198"/>
      <c r="AP157" s="198"/>
      <c r="AQ157" s="198"/>
      <c r="BY157" s="1445"/>
      <c r="BZ157" s="1445"/>
      <c r="CA157" s="1445"/>
      <c r="CB157" s="1445"/>
      <c r="CC157" s="1445"/>
      <c r="CD157" s="1445"/>
      <c r="CE157" s="1445"/>
      <c r="CF157" s="1445"/>
      <c r="CG157" s="1445"/>
      <c r="CH157" s="1445"/>
      <c r="CI157" s="1445"/>
      <c r="CJ157" s="1445"/>
      <c r="CK157" s="1445"/>
      <c r="CL157" s="1445"/>
      <c r="CM157" s="1445"/>
      <c r="CN157" s="1445"/>
      <c r="CO157" s="1445"/>
      <c r="CP157" s="1445"/>
      <c r="CQ157" s="1445"/>
      <c r="CR157" s="1445"/>
      <c r="CS157" s="1445"/>
      <c r="CT157" s="1445"/>
      <c r="CU157" s="1445"/>
      <c r="CV157" s="1445"/>
      <c r="CW157" s="1445"/>
      <c r="CX157" s="1445"/>
      <c r="CY157" s="1445"/>
      <c r="CZ157" s="1445"/>
      <c r="DA157" s="1445"/>
      <c r="DB157" s="1445"/>
      <c r="DC157" s="1445"/>
      <c r="DD157" s="1445"/>
      <c r="DE157" s="1445"/>
      <c r="DF157" s="1445"/>
      <c r="DG157" s="1445"/>
      <c r="DH157" s="1445"/>
      <c r="DI157" s="1445"/>
      <c r="DJ157" s="1445"/>
      <c r="DK157" s="1445"/>
      <c r="DL157" s="1445"/>
      <c r="DM157" s="1445"/>
      <c r="DN157" s="1445"/>
      <c r="DO157" s="1445"/>
      <c r="DP157" s="1445"/>
      <c r="DQ157" s="1445"/>
      <c r="DR157" s="1445"/>
      <c r="DS157" s="1445"/>
      <c r="DT157" s="1445"/>
      <c r="DU157" s="1445"/>
      <c r="DV157" s="1445"/>
      <c r="DW157" s="1445"/>
      <c r="DX157" s="1445"/>
      <c r="DY157" s="1445"/>
      <c r="DZ157" s="1445"/>
      <c r="EA157" s="1445"/>
      <c r="EB157" s="1445"/>
      <c r="EC157" s="1445"/>
      <c r="ED157" s="1445"/>
      <c r="EE157" s="1445"/>
      <c r="EF157" s="1445"/>
      <c r="EG157" s="1445"/>
      <c r="EH157" s="1445"/>
      <c r="EI157" s="1445"/>
      <c r="EJ157" s="1445"/>
      <c r="EK157" s="1445"/>
      <c r="EL157" s="1445"/>
      <c r="EM157" s="1445"/>
      <c r="EN157" s="1445"/>
      <c r="EO157" s="1445"/>
      <c r="EP157" s="1445"/>
      <c r="EQ157" s="1445"/>
      <c r="ER157" s="1445"/>
      <c r="ES157" s="1445"/>
      <c r="ET157" s="1445"/>
      <c r="EU157" s="1445"/>
    </row>
    <row r="158" spans="1:151" s="1368" customFormat="1" ht="19" customHeight="1">
      <c r="A158" s="1472">
        <f>IF(G110="",0,1)</f>
        <v>0</v>
      </c>
      <c r="B158" s="1356"/>
      <c r="C158" s="1251"/>
      <c r="D158" s="1251"/>
      <c r="E158" s="1474" t="str">
        <f t="shared" si="18"/>
        <v/>
      </c>
      <c r="F158" s="1242"/>
      <c r="G158" s="1458"/>
      <c r="H158" s="1459"/>
      <c r="I158" s="1460"/>
      <c r="J158" s="1462" t="str">
        <f t="shared" si="19"/>
        <v/>
      </c>
      <c r="K158" s="1170"/>
      <c r="L158" s="1359"/>
      <c r="M158" s="1360"/>
      <c r="N158" s="1361"/>
      <c r="O158" s="1360"/>
      <c r="P158" s="1414" t="s">
        <v>576</v>
      </c>
      <c r="Q158" s="1363"/>
      <c r="R158" s="1364"/>
      <c r="S158" s="1362"/>
      <c r="T158" s="1362"/>
      <c r="U158" s="1362"/>
      <c r="V158" s="1362"/>
      <c r="W158" s="1362"/>
      <c r="X158" s="1365">
        <f>SUM(X156:X157)</f>
        <v>0</v>
      </c>
      <c r="Y158" s="1364"/>
      <c r="Z158" s="1364"/>
      <c r="AA158" s="1364"/>
      <c r="AB158" s="1366"/>
      <c r="AC158" s="1367">
        <f>SUM(AC156:AC157)</f>
        <v>0</v>
      </c>
      <c r="AD158" s="933"/>
      <c r="AE158" s="933"/>
      <c r="AF158" s="933"/>
      <c r="AG158" s="933"/>
      <c r="AH158" s="933"/>
      <c r="AI158" s="21"/>
      <c r="AJ158" s="21"/>
      <c r="AK158" s="21"/>
      <c r="AL158" s="21"/>
      <c r="AM158" s="21"/>
      <c r="AN158" s="21"/>
      <c r="AO158" s="21"/>
      <c r="AP158" s="21"/>
      <c r="AQ158" s="21"/>
      <c r="BY158" s="1446"/>
      <c r="BZ158" s="1446"/>
      <c r="CA158" s="1446"/>
      <c r="CB158" s="1446"/>
      <c r="CC158" s="1446"/>
      <c r="CD158" s="1446"/>
      <c r="CE158" s="1446"/>
      <c r="CF158" s="1446"/>
      <c r="CG158" s="1446"/>
      <c r="CH158" s="1446"/>
      <c r="CI158" s="1446"/>
      <c r="CJ158" s="1446"/>
      <c r="CK158" s="1446"/>
      <c r="CL158" s="1446"/>
      <c r="CM158" s="1446"/>
      <c r="CN158" s="1446"/>
      <c r="CO158" s="1446"/>
      <c r="CP158" s="1446"/>
      <c r="CQ158" s="1446"/>
      <c r="CR158" s="1446"/>
      <c r="CS158" s="1446"/>
      <c r="CT158" s="1446"/>
      <c r="CU158" s="1446"/>
      <c r="CV158" s="1446"/>
      <c r="CW158" s="1446"/>
      <c r="CX158" s="1446"/>
      <c r="CY158" s="1446"/>
      <c r="CZ158" s="1446"/>
      <c r="DA158" s="1446"/>
      <c r="DB158" s="1446"/>
      <c r="DC158" s="1446"/>
      <c r="DD158" s="1446"/>
      <c r="DE158" s="1446"/>
      <c r="DF158" s="1446"/>
      <c r="DG158" s="1446"/>
      <c r="DH158" s="1446"/>
      <c r="DI158" s="1446"/>
      <c r="DJ158" s="1446"/>
      <c r="DK158" s="1446"/>
      <c r="DL158" s="1446"/>
      <c r="DM158" s="1446"/>
      <c r="DN158" s="1446"/>
      <c r="DO158" s="1446"/>
      <c r="DP158" s="1446"/>
      <c r="DQ158" s="1446"/>
      <c r="DR158" s="1446"/>
      <c r="DS158" s="1446"/>
      <c r="DT158" s="1446"/>
      <c r="DU158" s="1446"/>
      <c r="DV158" s="1446"/>
      <c r="DW158" s="1446"/>
      <c r="DX158" s="1446"/>
      <c r="DY158" s="1446"/>
      <c r="DZ158" s="1446"/>
      <c r="EA158" s="1446"/>
      <c r="EB158" s="1446"/>
      <c r="EC158" s="1446"/>
      <c r="ED158" s="1446"/>
      <c r="EE158" s="1446"/>
      <c r="EF158" s="1446"/>
      <c r="EG158" s="1446"/>
      <c r="EH158" s="1446"/>
      <c r="EI158" s="1446"/>
      <c r="EJ158" s="1446"/>
      <c r="EK158" s="1446"/>
      <c r="EL158" s="1446"/>
      <c r="EM158" s="1446"/>
      <c r="EN158" s="1446"/>
      <c r="EO158" s="1446"/>
      <c r="EP158" s="1446"/>
      <c r="EQ158" s="1446"/>
      <c r="ER158" s="1446"/>
      <c r="ES158" s="1446"/>
      <c r="ET158" s="1446"/>
      <c r="EU158" s="1446"/>
    </row>
    <row r="159" spans="1:151" s="731" customFormat="1" ht="25" customHeight="1">
      <c r="A159" s="1472">
        <v>1</v>
      </c>
      <c r="B159" s="678"/>
      <c r="C159" s="1251"/>
      <c r="D159" s="1251"/>
      <c r="E159" s="1474" t="str">
        <f t="shared" si="18"/>
        <v>Evaluation</v>
      </c>
      <c r="F159" s="1242"/>
      <c r="G159" s="678"/>
      <c r="H159" s="1242"/>
      <c r="I159" s="737"/>
      <c r="J159" s="1462" t="str">
        <f t="shared" si="19"/>
        <v/>
      </c>
      <c r="K159" s="1170"/>
      <c r="L159" s="1315"/>
      <c r="M159" s="1335"/>
      <c r="N159" s="1336"/>
      <c r="O159" s="1337"/>
      <c r="P159" s="1338"/>
      <c r="Q159" s="1338"/>
      <c r="R159" s="1338"/>
      <c r="S159" s="1338"/>
      <c r="T159" s="1338"/>
      <c r="U159" s="1338"/>
      <c r="V159" s="1338"/>
      <c r="W159" s="1338"/>
      <c r="X159" s="1337"/>
      <c r="Y159" s="1337"/>
      <c r="Z159" s="1337"/>
      <c r="AA159" s="1339"/>
      <c r="AB159" s="989"/>
      <c r="AC159" s="2"/>
      <c r="AD159" s="2"/>
      <c r="AE159" s="2"/>
      <c r="AF159" s="2"/>
      <c r="AG159" s="2"/>
      <c r="AH159" s="1291"/>
      <c r="AI159" s="1415"/>
      <c r="AJ159" s="1415"/>
      <c r="AK159" s="1415"/>
      <c r="AL159" s="1415"/>
      <c r="AM159" s="1415"/>
      <c r="AN159" s="1415"/>
      <c r="AO159" s="1415"/>
      <c r="AP159" s="1415"/>
      <c r="AQ159" s="1415"/>
      <c r="BY159" s="1444"/>
      <c r="BZ159" s="1444"/>
      <c r="CA159" s="1444"/>
      <c r="CB159" s="1444"/>
      <c r="CC159" s="1444"/>
      <c r="CD159" s="1444"/>
      <c r="CE159" s="1444"/>
      <c r="CF159" s="1444"/>
      <c r="CG159" s="1444"/>
      <c r="CH159" s="1444"/>
      <c r="CI159" s="1444"/>
      <c r="CJ159" s="1444"/>
      <c r="CK159" s="1444"/>
      <c r="CL159" s="1444"/>
      <c r="CM159" s="1444"/>
      <c r="CN159" s="1444"/>
      <c r="CO159" s="1444"/>
      <c r="CP159" s="1444"/>
      <c r="CQ159" s="1444"/>
      <c r="CR159" s="1444"/>
      <c r="CS159" s="1444"/>
      <c r="CT159" s="1444"/>
      <c r="CU159" s="1444"/>
      <c r="CV159" s="1444"/>
      <c r="CW159" s="1444"/>
      <c r="CX159" s="1444"/>
      <c r="CY159" s="1444"/>
      <c r="CZ159" s="1444"/>
      <c r="DA159" s="1444"/>
      <c r="DB159" s="1444"/>
      <c r="DC159" s="1444"/>
      <c r="DD159" s="1444"/>
      <c r="DE159" s="1444"/>
      <c r="DF159" s="1444"/>
      <c r="DG159" s="1444"/>
      <c r="DH159" s="1444"/>
      <c r="DI159" s="1444"/>
      <c r="DJ159" s="1444"/>
      <c r="DK159" s="1444"/>
      <c r="DL159" s="1444"/>
      <c r="DM159" s="1444"/>
      <c r="DN159" s="1444"/>
      <c r="DO159" s="1444"/>
      <c r="DP159" s="1444"/>
      <c r="DQ159" s="1444"/>
      <c r="DR159" s="1444"/>
      <c r="DS159" s="1444"/>
      <c r="DT159" s="1444"/>
      <c r="DU159" s="1444"/>
      <c r="DV159" s="1444"/>
      <c r="DW159" s="1444"/>
      <c r="DX159" s="1444"/>
      <c r="DY159" s="1444"/>
      <c r="DZ159" s="1444"/>
      <c r="EA159" s="1444"/>
      <c r="EB159" s="1444"/>
      <c r="EC159" s="1444"/>
      <c r="ED159" s="1444"/>
      <c r="EE159" s="1444"/>
      <c r="EF159" s="1444"/>
      <c r="EG159" s="1444"/>
      <c r="EH159" s="1444"/>
      <c r="EI159" s="1444"/>
      <c r="EJ159" s="1444"/>
      <c r="EK159" s="1444"/>
      <c r="EL159" s="1444"/>
      <c r="EM159" s="1444"/>
      <c r="EN159" s="1444"/>
      <c r="EO159" s="1444"/>
      <c r="EP159" s="1444"/>
      <c r="EQ159" s="1444"/>
      <c r="ER159" s="1444"/>
      <c r="ES159" s="1444"/>
      <c r="ET159" s="1444"/>
      <c r="EU159" s="1444"/>
    </row>
    <row r="160" spans="1:151" s="731" customFormat="1" ht="25" customHeight="1">
      <c r="A160" s="1472">
        <v>1</v>
      </c>
      <c r="B160" s="678"/>
      <c r="C160" s="1251"/>
      <c r="D160" s="1251"/>
      <c r="E160" s="1474" t="str">
        <f t="shared" si="18"/>
        <v>Evaluation</v>
      </c>
      <c r="F160" s="1242"/>
      <c r="H160" s="1242"/>
      <c r="I160" s="737"/>
      <c r="J160" s="1462" t="str">
        <f t="shared" si="19"/>
        <v/>
      </c>
      <c r="K160" s="1170"/>
      <c r="L160" s="1315"/>
      <c r="M160" s="1619" t="s">
        <v>918</v>
      </c>
      <c r="N160" s="1619"/>
      <c r="O160" s="1619"/>
      <c r="P160" s="1619"/>
      <c r="Q160" s="1619"/>
      <c r="R160" s="1619"/>
      <c r="S160" s="1619"/>
      <c r="T160" s="1619"/>
      <c r="U160" s="1619"/>
      <c r="V160" s="1619"/>
      <c r="W160" s="1619"/>
      <c r="X160" s="1619"/>
      <c r="Y160" s="1619"/>
      <c r="Z160" s="1619"/>
      <c r="AA160" s="1619"/>
      <c r="AB160" s="1619"/>
      <c r="AC160" s="2"/>
      <c r="AD160" s="2"/>
      <c r="AE160" s="2"/>
      <c r="AF160" s="2"/>
      <c r="AG160" s="2"/>
      <c r="AH160" s="1291"/>
      <c r="AI160" s="1415"/>
      <c r="AJ160" s="1415"/>
      <c r="AK160" s="1415"/>
      <c r="AL160" s="1415"/>
      <c r="AM160" s="1415"/>
      <c r="AN160" s="1415"/>
      <c r="AO160" s="1415"/>
      <c r="AP160" s="1415"/>
      <c r="AQ160" s="1415"/>
      <c r="BY160" s="1444"/>
      <c r="BZ160" s="1444"/>
      <c r="CA160" s="1444"/>
      <c r="CB160" s="1444"/>
      <c r="CC160" s="1444"/>
      <c r="CD160" s="1444"/>
      <c r="CE160" s="1444"/>
      <c r="CF160" s="1444"/>
      <c r="CG160" s="1444"/>
      <c r="CH160" s="1444"/>
      <c r="CI160" s="1444"/>
      <c r="CJ160" s="1444"/>
      <c r="CK160" s="1444"/>
      <c r="CL160" s="1444"/>
      <c r="CM160" s="1444"/>
      <c r="CN160" s="1444"/>
      <c r="CO160" s="1444"/>
      <c r="CP160" s="1444"/>
      <c r="CQ160" s="1444"/>
      <c r="CR160" s="1444"/>
      <c r="CS160" s="1444"/>
      <c r="CT160" s="1444"/>
      <c r="CU160" s="1444"/>
      <c r="CV160" s="1444"/>
      <c r="CW160" s="1444"/>
      <c r="CX160" s="1444"/>
      <c r="CY160" s="1444"/>
      <c r="CZ160" s="1444"/>
      <c r="DA160" s="1444"/>
      <c r="DB160" s="1444"/>
      <c r="DC160" s="1444"/>
      <c r="DD160" s="1444"/>
      <c r="DE160" s="1444"/>
      <c r="DF160" s="1444"/>
      <c r="DG160" s="1444"/>
      <c r="DH160" s="1444"/>
      <c r="DI160" s="1444"/>
      <c r="DJ160" s="1444"/>
      <c r="DK160" s="1444"/>
      <c r="DL160" s="1444"/>
      <c r="DM160" s="1444"/>
      <c r="DN160" s="1444"/>
      <c r="DO160" s="1444"/>
      <c r="DP160" s="1444"/>
      <c r="DQ160" s="1444"/>
      <c r="DR160" s="1444"/>
      <c r="DS160" s="1444"/>
      <c r="DT160" s="1444"/>
      <c r="DU160" s="1444"/>
      <c r="DV160" s="1444"/>
      <c r="DW160" s="1444"/>
      <c r="DX160" s="1444"/>
      <c r="DY160" s="1444"/>
      <c r="DZ160" s="1444"/>
      <c r="EA160" s="1444"/>
      <c r="EB160" s="1444"/>
      <c r="EC160" s="1444"/>
      <c r="ED160" s="1444"/>
      <c r="EE160" s="1444"/>
      <c r="EF160" s="1444"/>
      <c r="EG160" s="1444"/>
      <c r="EH160" s="1444"/>
      <c r="EI160" s="1444"/>
      <c r="EJ160" s="1444"/>
      <c r="EK160" s="1444"/>
      <c r="EL160" s="1444"/>
      <c r="EM160" s="1444"/>
      <c r="EN160" s="1444"/>
      <c r="EO160" s="1444"/>
      <c r="EP160" s="1444"/>
      <c r="EQ160" s="1444"/>
      <c r="ER160" s="1444"/>
      <c r="ES160" s="1444"/>
      <c r="ET160" s="1444"/>
      <c r="EU160" s="1444"/>
    </row>
    <row r="161" spans="1:151" s="731" customFormat="1" ht="84" customHeight="1">
      <c r="A161" s="1472">
        <v>1</v>
      </c>
      <c r="B161" s="678"/>
      <c r="C161" s="1251"/>
      <c r="D161" s="1251"/>
      <c r="E161" s="1474" t="str">
        <f t="shared" si="18"/>
        <v>Evaluation</v>
      </c>
      <c r="F161" s="1242"/>
      <c r="H161" s="1242"/>
      <c r="I161" s="737"/>
      <c r="J161" s="1462" t="str">
        <f t="shared" si="19"/>
        <v/>
      </c>
      <c r="K161" s="1170"/>
      <c r="L161" s="1315"/>
      <c r="M161" s="2188"/>
      <c r="N161" s="2189"/>
      <c r="O161" s="2189"/>
      <c r="P161" s="2189"/>
      <c r="Q161" s="2189"/>
      <c r="R161" s="2189"/>
      <c r="S161" s="2189"/>
      <c r="T161" s="2189"/>
      <c r="U161" s="2189"/>
      <c r="V161" s="2189"/>
      <c r="W161" s="2189"/>
      <c r="X161" s="2189"/>
      <c r="Y161" s="2189"/>
      <c r="Z161" s="2189"/>
      <c r="AA161" s="2189"/>
      <c r="AB161" s="2190"/>
      <c r="AC161" s="2"/>
      <c r="AD161" s="2"/>
      <c r="AE161" s="2"/>
      <c r="AF161" s="2"/>
      <c r="AG161" s="2"/>
      <c r="AH161" s="1291"/>
      <c r="AI161" s="1415"/>
      <c r="AJ161" s="1415"/>
      <c r="AK161" s="1415"/>
      <c r="AL161" s="1415"/>
      <c r="AM161" s="1415"/>
      <c r="AN161" s="1415"/>
      <c r="AO161" s="1415"/>
      <c r="AP161" s="1415"/>
      <c r="AQ161" s="1415"/>
      <c r="BY161" s="1444"/>
      <c r="BZ161" s="1444"/>
      <c r="CA161" s="1444"/>
      <c r="CB161" s="1444"/>
      <c r="CC161" s="1444"/>
      <c r="CD161" s="1444"/>
      <c r="CE161" s="1444"/>
      <c r="CF161" s="1444"/>
      <c r="CG161" s="1444"/>
      <c r="CH161" s="1444"/>
      <c r="CI161" s="1444"/>
      <c r="CJ161" s="1444"/>
      <c r="CK161" s="1444"/>
      <c r="CL161" s="1444"/>
      <c r="CM161" s="1444"/>
      <c r="CN161" s="1444"/>
      <c r="CO161" s="1444"/>
      <c r="CP161" s="1444"/>
      <c r="CQ161" s="1444"/>
      <c r="CR161" s="1444"/>
      <c r="CS161" s="1444"/>
      <c r="CT161" s="1444"/>
      <c r="CU161" s="1444"/>
      <c r="CV161" s="1444"/>
      <c r="CW161" s="1444"/>
      <c r="CX161" s="1444"/>
      <c r="CY161" s="1444"/>
      <c r="CZ161" s="1444"/>
      <c r="DA161" s="1444"/>
      <c r="DB161" s="1444"/>
      <c r="DC161" s="1444"/>
      <c r="DD161" s="1444"/>
      <c r="DE161" s="1444"/>
      <c r="DF161" s="1444"/>
      <c r="DG161" s="1444"/>
      <c r="DH161" s="1444"/>
      <c r="DI161" s="1444"/>
      <c r="DJ161" s="1444"/>
      <c r="DK161" s="1444"/>
      <c r="DL161" s="1444"/>
      <c r="DM161" s="1444"/>
      <c r="DN161" s="1444"/>
      <c r="DO161" s="1444"/>
      <c r="DP161" s="1444"/>
      <c r="DQ161" s="1444"/>
      <c r="DR161" s="1444"/>
      <c r="DS161" s="1444"/>
      <c r="DT161" s="1444"/>
      <c r="DU161" s="1444"/>
      <c r="DV161" s="1444"/>
      <c r="DW161" s="1444"/>
      <c r="DX161" s="1444"/>
      <c r="DY161" s="1444"/>
      <c r="DZ161" s="1444"/>
      <c r="EA161" s="1444"/>
      <c r="EB161" s="1444"/>
      <c r="EC161" s="1444"/>
      <c r="ED161" s="1444"/>
      <c r="EE161" s="1444"/>
      <c r="EF161" s="1444"/>
      <c r="EG161" s="1444"/>
      <c r="EH161" s="1444"/>
      <c r="EI161" s="1444"/>
      <c r="EJ161" s="1444"/>
      <c r="EK161" s="1444"/>
      <c r="EL161" s="1444"/>
      <c r="EM161" s="1444"/>
      <c r="EN161" s="1444"/>
      <c r="EO161" s="1444"/>
      <c r="EP161" s="1444"/>
      <c r="EQ161" s="1444"/>
      <c r="ER161" s="1444"/>
      <c r="ES161" s="1444"/>
      <c r="ET161" s="1444"/>
      <c r="EU161" s="1444"/>
    </row>
    <row r="162" spans="1:151" s="731" customFormat="1" ht="25" customHeight="1">
      <c r="A162" s="1472">
        <v>1</v>
      </c>
      <c r="B162" s="678"/>
      <c r="C162" s="1251"/>
      <c r="D162" s="1251"/>
      <c r="E162" s="1474" t="str">
        <f t="shared" si="18"/>
        <v>Evaluation</v>
      </c>
      <c r="F162" s="1242"/>
      <c r="H162" s="1242"/>
      <c r="I162" s="737"/>
      <c r="J162" s="1462" t="str">
        <f t="shared" si="19"/>
        <v/>
      </c>
      <c r="K162" s="1170"/>
      <c r="L162" s="1315"/>
      <c r="M162" s="1335"/>
      <c r="N162" s="1335"/>
      <c r="O162" s="1335"/>
      <c r="P162" s="1335"/>
      <c r="Q162" s="1335"/>
      <c r="R162" s="1335"/>
      <c r="S162" s="1335"/>
      <c r="T162" s="1335"/>
      <c r="U162" s="1335"/>
      <c r="V162" s="1335"/>
      <c r="W162" s="1335"/>
      <c r="X162" s="1335"/>
      <c r="Y162" s="1335"/>
      <c r="Z162" s="1335"/>
      <c r="AA162" s="1335"/>
      <c r="AB162" s="1335"/>
      <c r="AC162" s="2"/>
      <c r="AD162" s="2"/>
      <c r="AE162" s="2"/>
      <c r="AF162" s="2"/>
      <c r="AG162" s="2"/>
      <c r="AH162" s="1291"/>
      <c r="AI162" s="1415"/>
      <c r="AJ162" s="1415"/>
      <c r="AK162" s="1415"/>
      <c r="AL162" s="1415"/>
      <c r="AM162" s="1415"/>
      <c r="AN162" s="1415"/>
      <c r="AO162" s="1415"/>
      <c r="AP162" s="1415"/>
      <c r="AQ162" s="1415"/>
      <c r="BY162" s="1444"/>
      <c r="BZ162" s="1444"/>
      <c r="CA162" s="1444"/>
      <c r="CB162" s="1444"/>
      <c r="CC162" s="1444"/>
      <c r="CD162" s="1444"/>
      <c r="CE162" s="1444"/>
      <c r="CF162" s="1444"/>
      <c r="CG162" s="1444"/>
      <c r="CH162" s="1444"/>
      <c r="CI162" s="1444"/>
      <c r="CJ162" s="1444"/>
      <c r="CK162" s="1444"/>
      <c r="CL162" s="1444"/>
      <c r="CM162" s="1444"/>
      <c r="CN162" s="1444"/>
      <c r="CO162" s="1444"/>
      <c r="CP162" s="1444"/>
      <c r="CQ162" s="1444"/>
      <c r="CR162" s="1444"/>
      <c r="CS162" s="1444"/>
      <c r="CT162" s="1444"/>
      <c r="CU162" s="1444"/>
      <c r="CV162" s="1444"/>
      <c r="CW162" s="1444"/>
      <c r="CX162" s="1444"/>
      <c r="CY162" s="1444"/>
      <c r="CZ162" s="1444"/>
      <c r="DA162" s="1444"/>
      <c r="DB162" s="1444"/>
      <c r="DC162" s="1444"/>
      <c r="DD162" s="1444"/>
      <c r="DE162" s="1444"/>
      <c r="DF162" s="1444"/>
      <c r="DG162" s="1444"/>
      <c r="DH162" s="1444"/>
      <c r="DI162" s="1444"/>
      <c r="DJ162" s="1444"/>
      <c r="DK162" s="1444"/>
      <c r="DL162" s="1444"/>
      <c r="DM162" s="1444"/>
      <c r="DN162" s="1444"/>
      <c r="DO162" s="1444"/>
      <c r="DP162" s="1444"/>
      <c r="DQ162" s="1444"/>
      <c r="DR162" s="1444"/>
      <c r="DS162" s="1444"/>
      <c r="DT162" s="1444"/>
      <c r="DU162" s="1444"/>
      <c r="DV162" s="1444"/>
      <c r="DW162" s="1444"/>
      <c r="DX162" s="1444"/>
      <c r="DY162" s="1444"/>
      <c r="DZ162" s="1444"/>
      <c r="EA162" s="1444"/>
      <c r="EB162" s="1444"/>
      <c r="EC162" s="1444"/>
      <c r="ED162" s="1444"/>
      <c r="EE162" s="1444"/>
      <c r="EF162" s="1444"/>
      <c r="EG162" s="1444"/>
      <c r="EH162" s="1444"/>
      <c r="EI162" s="1444"/>
      <c r="EJ162" s="1444"/>
      <c r="EK162" s="1444"/>
      <c r="EL162" s="1444"/>
      <c r="EM162" s="1444"/>
      <c r="EN162" s="1444"/>
      <c r="EO162" s="1444"/>
      <c r="EP162" s="1444"/>
      <c r="EQ162" s="1444"/>
      <c r="ER162" s="1444"/>
      <c r="ES162" s="1444"/>
      <c r="ET162" s="1444"/>
      <c r="EU162" s="1444"/>
    </row>
    <row r="163" spans="1:151" ht="15">
      <c r="A163" s="1472">
        <f>IF(G170="",0,1)</f>
        <v>0</v>
      </c>
      <c r="C163" s="1251"/>
      <c r="D163" s="1251"/>
      <c r="E163" s="1474" t="str">
        <f t="shared" si="18"/>
        <v/>
      </c>
      <c r="F163" s="1242"/>
      <c r="G163" s="1453"/>
      <c r="H163" s="1454"/>
      <c r="I163" s="697"/>
      <c r="J163" s="1462" t="str">
        <f t="shared" si="19"/>
        <v/>
      </c>
      <c r="K163" s="1170"/>
      <c r="L163" s="1449">
        <f>L$31</f>
        <v>0</v>
      </c>
      <c r="M163" s="1450"/>
      <c r="N163" s="10"/>
      <c r="O163" s="10"/>
      <c r="P163" s="10"/>
      <c r="Q163" s="10"/>
      <c r="R163" s="10"/>
      <c r="S163" s="10"/>
      <c r="T163" s="10"/>
      <c r="U163" s="10"/>
      <c r="V163" s="10"/>
      <c r="W163" s="10"/>
      <c r="X163" s="10"/>
      <c r="Y163" s="10"/>
      <c r="Z163" s="10"/>
      <c r="AA163" s="10"/>
      <c r="AB163" s="10"/>
      <c r="AC163" s="10"/>
    </row>
    <row r="164" spans="1:151" ht="15">
      <c r="A164" s="1472">
        <f>IF(G170="",0,1)</f>
        <v>0</v>
      </c>
      <c r="C164" s="1251"/>
      <c r="D164" s="1251"/>
      <c r="E164" s="1474" t="str">
        <f t="shared" si="18"/>
        <v/>
      </c>
      <c r="F164" s="1242"/>
      <c r="G164" s="1453"/>
      <c r="H164" s="1454"/>
      <c r="I164" s="697"/>
      <c r="J164" s="1462" t="str">
        <f t="shared" si="19"/>
        <v/>
      </c>
      <c r="K164" s="1170"/>
      <c r="L164" s="1244"/>
      <c r="M164" s="1245"/>
      <c r="N164" s="1"/>
      <c r="O164" s="1"/>
      <c r="P164" s="1"/>
      <c r="Q164" s="1"/>
      <c r="R164" s="1"/>
      <c r="S164" s="1"/>
      <c r="T164" s="1"/>
      <c r="U164" s="1"/>
      <c r="V164" s="1"/>
      <c r="W164" s="1"/>
      <c r="X164" s="1"/>
      <c r="Y164" s="1"/>
      <c r="Z164" s="1"/>
      <c r="AA164" s="1"/>
      <c r="AB164" s="1"/>
    </row>
    <row r="165" spans="1:151" ht="15">
      <c r="A165" s="1472">
        <f>IF(G170="",0,1)</f>
        <v>0</v>
      </c>
      <c r="C165" s="1251"/>
      <c r="D165" s="1251"/>
      <c r="E165" s="1474" t="str">
        <f t="shared" si="18"/>
        <v/>
      </c>
      <c r="F165" s="1242"/>
      <c r="G165" s="1453"/>
      <c r="H165" s="1454"/>
      <c r="I165" s="697"/>
      <c r="J165" s="1462" t="str">
        <f t="shared" si="19"/>
        <v/>
      </c>
      <c r="K165" s="1170"/>
      <c r="L165" s="1244"/>
      <c r="M165" s="1245"/>
      <c r="N165" s="1"/>
      <c r="O165" s="1"/>
      <c r="P165" s="1"/>
      <c r="Q165" s="1"/>
      <c r="R165" s="1"/>
      <c r="S165" s="1"/>
      <c r="T165" s="1"/>
      <c r="U165" s="1"/>
      <c r="V165" s="1"/>
      <c r="W165" s="1"/>
      <c r="X165" s="1"/>
      <c r="Y165" s="1"/>
      <c r="Z165" s="1"/>
      <c r="AA165" s="1"/>
      <c r="AB165" s="1"/>
    </row>
    <row r="166" spans="1:151" s="1250" customFormat="1" ht="24" thickBot="1">
      <c r="A166" s="1472">
        <f>IF(G170="",0,1)</f>
        <v>0</v>
      </c>
      <c r="B166" s="678"/>
      <c r="C166" s="1251"/>
      <c r="D166" s="1251"/>
      <c r="E166" s="1474" t="str">
        <f t="shared" si="18"/>
        <v/>
      </c>
      <c r="F166" s="1242"/>
      <c r="G166" s="1453"/>
      <c r="H166" s="1454"/>
      <c r="I166" s="1461"/>
      <c r="J166" s="1462" t="str">
        <f t="shared" si="19"/>
        <v/>
      </c>
      <c r="K166" s="1170"/>
      <c r="L166" s="777" t="str">
        <f>CONCATENATE(Q170,". Générateur de chaleur: ",G170)</f>
        <v xml:space="preserve">4. Générateur de chaleur: </v>
      </c>
      <c r="M166" s="777"/>
      <c r="N166" s="777"/>
      <c r="O166" s="777"/>
      <c r="P166" s="777"/>
      <c r="Q166" s="777"/>
      <c r="R166" s="777"/>
      <c r="S166" s="777"/>
      <c r="T166" s="777"/>
      <c r="U166" s="777"/>
      <c r="V166" s="777"/>
      <c r="W166" s="777"/>
      <c r="X166" s="777"/>
      <c r="Y166" s="777"/>
      <c r="Z166" s="777"/>
      <c r="AA166" s="777"/>
      <c r="AB166" s="777"/>
      <c r="AC166" s="1370">
        <f>Z$27</f>
        <v>0</v>
      </c>
      <c r="AD166" s="665"/>
      <c r="AE166" s="665"/>
      <c r="AF166" s="665"/>
      <c r="AG166" s="665"/>
      <c r="AH166" s="665"/>
      <c r="AI166" s="665"/>
      <c r="AJ166" s="1246"/>
      <c r="AK166" s="1246"/>
      <c r="AL166" s="1247"/>
      <c r="AM166" s="1247"/>
      <c r="AN166" s="1247"/>
      <c r="AO166" s="1248"/>
      <c r="AP166" s="1247"/>
      <c r="AQ166" s="1249"/>
      <c r="AR166" s="1247"/>
      <c r="AS166" s="1247"/>
      <c r="AT166" s="1247"/>
      <c r="AU166" s="1247"/>
      <c r="AV166" s="1247"/>
      <c r="AW166" s="1247"/>
      <c r="AX166" s="1247"/>
      <c r="AY166" s="1247"/>
      <c r="BY166" s="1439"/>
      <c r="BZ166" s="1439"/>
      <c r="CA166" s="1439"/>
      <c r="CB166" s="1439"/>
      <c r="CC166" s="1439"/>
      <c r="CD166" s="1439"/>
      <c r="CE166" s="1439"/>
      <c r="CF166" s="1439"/>
      <c r="CG166" s="1439"/>
      <c r="CH166" s="1439"/>
      <c r="CI166" s="1439"/>
      <c r="CJ166" s="1439"/>
      <c r="CK166" s="1439"/>
      <c r="CL166" s="1439"/>
      <c r="CM166" s="1439"/>
      <c r="CN166" s="1439"/>
      <c r="CO166" s="1439"/>
      <c r="CP166" s="1439"/>
      <c r="CQ166" s="1439"/>
      <c r="CR166" s="1439"/>
      <c r="CS166" s="1439"/>
      <c r="CT166" s="1439"/>
      <c r="CU166" s="1439"/>
      <c r="CV166" s="1439"/>
      <c r="CW166" s="1439"/>
      <c r="CX166" s="1439"/>
      <c r="CY166" s="1439"/>
      <c r="CZ166" s="1439"/>
      <c r="DA166" s="1439"/>
      <c r="DB166" s="1439"/>
      <c r="DC166" s="1439"/>
      <c r="DD166" s="1439"/>
      <c r="DE166" s="1439"/>
      <c r="DF166" s="1439"/>
      <c r="DG166" s="1439"/>
      <c r="DH166" s="1439"/>
      <c r="DI166" s="1439"/>
      <c r="DJ166" s="1439"/>
      <c r="DK166" s="1439"/>
      <c r="DL166" s="1439"/>
      <c r="DM166" s="1439"/>
      <c r="DN166" s="1439"/>
      <c r="DO166" s="1439"/>
      <c r="DP166" s="1439"/>
      <c r="DQ166" s="1439"/>
      <c r="DR166" s="1439"/>
      <c r="DS166" s="1439"/>
      <c r="DT166" s="1439"/>
      <c r="DU166" s="1439"/>
      <c r="DV166" s="1439"/>
      <c r="DW166" s="1439"/>
      <c r="DX166" s="1439"/>
      <c r="DY166" s="1439"/>
      <c r="DZ166" s="1439"/>
      <c r="EA166" s="1439"/>
      <c r="EB166" s="1439"/>
      <c r="EC166" s="1439"/>
      <c r="ED166" s="1439"/>
      <c r="EE166" s="1439"/>
      <c r="EF166" s="1439"/>
      <c r="EG166" s="1439"/>
      <c r="EH166" s="1439"/>
      <c r="EI166" s="1439"/>
      <c r="EJ166" s="1439"/>
      <c r="EK166" s="1439"/>
      <c r="EL166" s="1439"/>
      <c r="EM166" s="1439"/>
      <c r="EN166" s="1439"/>
      <c r="EO166" s="1439"/>
      <c r="EP166" s="1439"/>
      <c r="EQ166" s="1439"/>
      <c r="ER166" s="1439"/>
      <c r="ES166" s="1439"/>
      <c r="ET166" s="1439"/>
      <c r="EU166" s="1439"/>
    </row>
    <row r="167" spans="1:151" s="18" customFormat="1" ht="19">
      <c r="A167" s="1472">
        <f>IF(G170="",0,1)</f>
        <v>0</v>
      </c>
      <c r="B167" s="680"/>
      <c r="C167" s="1251"/>
      <c r="D167" s="1251"/>
      <c r="E167" s="1474" t="str">
        <f t="shared" si="18"/>
        <v/>
      </c>
      <c r="F167" s="1242"/>
      <c r="G167" s="1453"/>
      <c r="H167" s="1454"/>
      <c r="I167" s="697"/>
      <c r="J167" s="1462" t="str">
        <f t="shared" si="19"/>
        <v/>
      </c>
      <c r="K167" s="1170"/>
      <c r="L167" s="1184"/>
      <c r="M167" s="1184"/>
      <c r="N167" s="1184"/>
      <c r="O167" s="1184"/>
      <c r="P167" s="1184"/>
      <c r="Q167" s="1184"/>
      <c r="R167" s="1184"/>
      <c r="S167" s="1184"/>
      <c r="T167" s="1184"/>
      <c r="U167" s="1184"/>
      <c r="V167" s="1184"/>
      <c r="W167" s="1184"/>
      <c r="X167" s="1184"/>
      <c r="Y167" s="1184"/>
      <c r="Z167" s="1184"/>
      <c r="AA167" s="1184"/>
      <c r="AB167" s="1184"/>
      <c r="AC167" s="665"/>
      <c r="AD167" s="665"/>
      <c r="AE167" s="665"/>
      <c r="AF167" s="665"/>
      <c r="AG167" s="665"/>
      <c r="AH167" s="665"/>
      <c r="AI167" s="665"/>
      <c r="AJ167" s="665"/>
      <c r="AK167" s="665"/>
      <c r="AL167" s="40"/>
      <c r="AM167" s="40"/>
      <c r="AN167" s="40"/>
      <c r="AO167" s="49"/>
      <c r="AP167" s="40"/>
      <c r="AQ167" s="20"/>
      <c r="AR167" s="1247"/>
      <c r="AS167" s="40"/>
      <c r="AT167" s="1247"/>
      <c r="AU167" s="40"/>
      <c r="AV167" s="40"/>
      <c r="AW167" s="40"/>
      <c r="AX167" s="40"/>
      <c r="AY167" s="40"/>
      <c r="BY167" s="1221"/>
      <c r="BZ167" s="1221"/>
      <c r="CA167" s="1221"/>
      <c r="CB167" s="1221"/>
      <c r="CC167" s="1221"/>
      <c r="CD167" s="1221"/>
      <c r="CE167" s="1221"/>
      <c r="CF167" s="1221"/>
      <c r="CG167" s="1221"/>
      <c r="CH167" s="1221"/>
      <c r="CI167" s="1221"/>
      <c r="CJ167" s="1221"/>
      <c r="CK167" s="1221"/>
      <c r="CL167" s="1221"/>
      <c r="CM167" s="1221"/>
      <c r="CN167" s="1221"/>
      <c r="CO167" s="1221"/>
      <c r="CP167" s="1221"/>
      <c r="CQ167" s="1221"/>
      <c r="CR167" s="1221"/>
      <c r="CS167" s="1221"/>
      <c r="CT167" s="1221"/>
      <c r="CU167" s="1221"/>
      <c r="CV167" s="1221"/>
      <c r="CW167" s="1221"/>
      <c r="CX167" s="1221"/>
      <c r="CY167" s="1221"/>
      <c r="CZ167" s="1221"/>
      <c r="DA167" s="1221"/>
      <c r="DB167" s="1221"/>
      <c r="DC167" s="1221"/>
      <c r="DD167" s="1221"/>
      <c r="DE167" s="1221"/>
      <c r="DF167" s="1221"/>
      <c r="DG167" s="1221"/>
      <c r="DH167" s="1221"/>
      <c r="DI167" s="1221"/>
      <c r="DJ167" s="1221"/>
      <c r="DK167" s="1221"/>
      <c r="DL167" s="1221"/>
      <c r="DM167" s="1221"/>
      <c r="DN167" s="1221"/>
      <c r="DO167" s="1221"/>
      <c r="DP167" s="1221"/>
      <c r="DQ167" s="1221"/>
      <c r="DR167" s="1221"/>
      <c r="DS167" s="1221"/>
      <c r="DT167" s="1221"/>
      <c r="DU167" s="1221"/>
      <c r="DV167" s="1221"/>
      <c r="DW167" s="1221"/>
      <c r="DX167" s="1221"/>
      <c r="DY167" s="1221"/>
      <c r="DZ167" s="1221"/>
      <c r="EA167" s="1221"/>
      <c r="EB167" s="1221"/>
      <c r="EC167" s="1221"/>
      <c r="ED167" s="1221"/>
      <c r="EE167" s="1221"/>
      <c r="EF167" s="1221"/>
      <c r="EG167" s="1221"/>
      <c r="EH167" s="1221"/>
      <c r="EI167" s="1221"/>
      <c r="EJ167" s="1221"/>
      <c r="EK167" s="1221"/>
      <c r="EL167" s="1221"/>
      <c r="EM167" s="1221"/>
      <c r="EN167" s="1221"/>
      <c r="EO167" s="1221"/>
      <c r="EP167" s="1221"/>
      <c r="EQ167" s="1221"/>
      <c r="ER167" s="1221"/>
      <c r="ES167" s="1221"/>
      <c r="ET167" s="1221"/>
      <c r="EU167" s="1221"/>
    </row>
    <row r="168" spans="1:151" s="1378" customFormat="1" ht="16" hidden="1" outlineLevel="1" thickBot="1">
      <c r="A168" s="1472"/>
      <c r="B168" s="1451"/>
      <c r="C168" s="1251"/>
      <c r="D168" s="1251"/>
      <c r="E168" s="1474" t="str">
        <f>IF((SUM(A168:C168))&gt;0,"Evaluation","")</f>
        <v/>
      </c>
      <c r="F168" s="1283"/>
      <c r="G168" s="1371"/>
      <c r="H168" s="1372"/>
      <c r="I168" s="1372"/>
      <c r="J168" s="1467"/>
      <c r="K168" s="1373"/>
      <c r="L168" s="1374"/>
      <c r="M168" s="1374"/>
      <c r="N168" s="1374"/>
      <c r="O168" s="1374"/>
      <c r="P168" s="1374"/>
      <c r="Q168" s="1374"/>
      <c r="R168" s="1374"/>
      <c r="S168" s="1374"/>
      <c r="T168" s="1374"/>
      <c r="U168" s="1374"/>
      <c r="V168" s="1374"/>
      <c r="W168" s="1374"/>
      <c r="X168" s="1374"/>
      <c r="Y168" s="1374"/>
      <c r="Z168" s="1375"/>
      <c r="AA168" s="1374"/>
      <c r="AB168" s="532"/>
      <c r="AC168" s="532"/>
      <c r="AD168" s="532" t="s">
        <v>570</v>
      </c>
      <c r="AE168" s="1374"/>
      <c r="AF168" s="1376"/>
      <c r="AG168" s="1374"/>
      <c r="AH168" s="1374" t="s">
        <v>336</v>
      </c>
      <c r="AI168" s="1374"/>
      <c r="AJ168" s="1374"/>
      <c r="AK168" s="1374"/>
      <c r="AL168" s="1374" t="s">
        <v>337</v>
      </c>
      <c r="AM168" s="1374"/>
      <c r="AN168" s="1374"/>
      <c r="AO168" s="1374"/>
      <c r="AP168" s="1374" t="s">
        <v>582</v>
      </c>
      <c r="AQ168" s="1374"/>
      <c r="AR168" s="1374"/>
      <c r="AS168" s="1374"/>
      <c r="AT168" s="1374" t="s">
        <v>583</v>
      </c>
      <c r="AU168" s="1374"/>
      <c r="AV168" s="1374"/>
      <c r="AW168" s="1374"/>
      <c r="AX168" s="1374" t="s">
        <v>522</v>
      </c>
      <c r="AY168" s="1374"/>
      <c r="AZ168" s="1374"/>
      <c r="BA168" s="1376" t="s">
        <v>584</v>
      </c>
      <c r="BB168" s="1374"/>
      <c r="BC168" s="1374"/>
      <c r="BD168" s="1374"/>
      <c r="BE168" s="1374"/>
      <c r="BF168" s="1374"/>
      <c r="BG168" s="1374"/>
      <c r="BH168" s="1376"/>
      <c r="BI168" s="1374" t="s">
        <v>521</v>
      </c>
      <c r="BJ168" s="1374"/>
      <c r="BK168" s="1374"/>
      <c r="BL168" s="1374"/>
      <c r="BM168" s="1374"/>
      <c r="BN168" s="1374"/>
      <c r="BO168" s="1377"/>
      <c r="BR168" s="1374"/>
      <c r="BS168" s="1374"/>
      <c r="BT168" s="1374"/>
      <c r="BU168" s="1374"/>
      <c r="BY168" s="1447"/>
      <c r="BZ168" s="1447"/>
      <c r="CA168" s="1447"/>
      <c r="CB168" s="1447"/>
      <c r="CC168" s="1447"/>
      <c r="CD168" s="1447"/>
      <c r="CE168" s="1447"/>
      <c r="CF168" s="1447"/>
      <c r="CG168" s="1447"/>
      <c r="CH168" s="1447"/>
      <c r="CI168" s="1447"/>
      <c r="CJ168" s="1447"/>
      <c r="CK168" s="1447"/>
      <c r="CL168" s="1447"/>
      <c r="CM168" s="1447"/>
      <c r="CN168" s="1447"/>
      <c r="CO168" s="1447"/>
      <c r="CP168" s="1447"/>
      <c r="CQ168" s="1447"/>
      <c r="CR168" s="1447"/>
      <c r="CS168" s="1447"/>
      <c r="CT168" s="1447"/>
      <c r="CU168" s="1447"/>
      <c r="CV168" s="1447"/>
      <c r="CW168" s="1447"/>
      <c r="CX168" s="1447"/>
      <c r="CY168" s="1447"/>
      <c r="CZ168" s="1447"/>
      <c r="DA168" s="1447"/>
      <c r="DB168" s="1447"/>
      <c r="DC168" s="1447"/>
      <c r="DD168" s="1447"/>
      <c r="DE168" s="1447"/>
      <c r="DF168" s="1447"/>
      <c r="DG168" s="1447"/>
      <c r="DH168" s="1447"/>
      <c r="DI168" s="1447"/>
      <c r="DJ168" s="1447"/>
      <c r="DK168" s="1447"/>
      <c r="DL168" s="1447"/>
      <c r="DM168" s="1447"/>
      <c r="DN168" s="1447"/>
      <c r="DO168" s="1447"/>
      <c r="DP168" s="1447"/>
      <c r="DQ168" s="1447"/>
      <c r="DR168" s="1447"/>
      <c r="DS168" s="1447"/>
      <c r="DT168" s="1447"/>
      <c r="DU168" s="1447"/>
      <c r="DV168" s="1447"/>
      <c r="DW168" s="1447"/>
      <c r="DX168" s="1447"/>
      <c r="DY168" s="1447"/>
      <c r="DZ168" s="1447"/>
      <c r="EA168" s="1447"/>
      <c r="EB168" s="1447"/>
      <c r="EC168" s="1447"/>
      <c r="ED168" s="1447"/>
      <c r="EE168" s="1447"/>
      <c r="EF168" s="1447"/>
      <c r="EG168" s="1447"/>
      <c r="EH168" s="1447"/>
      <c r="EI168" s="1447"/>
      <c r="EJ168" s="1447"/>
      <c r="EK168" s="1447"/>
      <c r="EL168" s="1447"/>
      <c r="EM168" s="1447"/>
      <c r="EN168" s="1447"/>
      <c r="EO168" s="1447"/>
      <c r="EP168" s="1447"/>
      <c r="EQ168" s="1447"/>
      <c r="ER168" s="1447"/>
      <c r="ES168" s="1447"/>
      <c r="ET168" s="1447"/>
      <c r="EU168" s="1447"/>
    </row>
    <row r="169" spans="1:151" ht="62" hidden="1" customHeight="1" outlineLevel="1">
      <c r="A169" s="1472"/>
      <c r="B169" s="1451"/>
      <c r="C169" s="1251"/>
      <c r="D169" s="1251"/>
      <c r="E169" s="1474" t="str">
        <f>IF((SUM(A169:C169))&gt;0,"Evaluation","")</f>
        <v/>
      </c>
      <c r="F169" s="1283"/>
      <c r="G169" s="1228" t="s">
        <v>372</v>
      </c>
      <c r="H169" s="253">
        <v>0</v>
      </c>
      <c r="I169" s="253" t="s">
        <v>924</v>
      </c>
      <c r="J169" s="1466" t="s">
        <v>910</v>
      </c>
      <c r="K169" s="253"/>
      <c r="L169" s="1110" t="s">
        <v>919</v>
      </c>
      <c r="M169" s="1110">
        <v>0</v>
      </c>
      <c r="N169" s="253" t="s">
        <v>302</v>
      </c>
      <c r="O169" s="253" t="s">
        <v>303</v>
      </c>
      <c r="P169" s="1110" t="s">
        <v>920</v>
      </c>
      <c r="Q169" s="828">
        <v>0</v>
      </c>
      <c r="R169" s="1110" t="s">
        <v>304</v>
      </c>
      <c r="S169" s="1112" t="s">
        <v>305</v>
      </c>
      <c r="T169" s="1110" t="s">
        <v>308</v>
      </c>
      <c r="U169" s="1112" t="s">
        <v>921</v>
      </c>
      <c r="V169" s="1112" t="s">
        <v>922</v>
      </c>
      <c r="W169" s="2">
        <v>0</v>
      </c>
      <c r="X169" s="1112" t="s">
        <v>923</v>
      </c>
      <c r="Y169" s="1112" t="s">
        <v>561</v>
      </c>
      <c r="Z169" s="1415">
        <v>0</v>
      </c>
      <c r="AA169" s="1229" t="s">
        <v>321</v>
      </c>
      <c r="AB169" s="1229" t="s">
        <v>590</v>
      </c>
      <c r="AC169" s="2">
        <v>0</v>
      </c>
      <c r="AD169" s="1113" t="s">
        <v>371</v>
      </c>
      <c r="AE169" s="1117" t="s">
        <v>252</v>
      </c>
      <c r="AF169" s="1117" t="s">
        <v>591</v>
      </c>
      <c r="AG169" s="1116">
        <v>0</v>
      </c>
      <c r="AH169" s="1113" t="s">
        <v>371</v>
      </c>
      <c r="AI169" s="1117" t="s">
        <v>252</v>
      </c>
      <c r="AJ169" s="1113" t="s">
        <v>591</v>
      </c>
      <c r="AK169" s="41">
        <v>0</v>
      </c>
      <c r="AL169" s="1759" t="s">
        <v>371</v>
      </c>
      <c r="AM169" s="1117" t="s">
        <v>252</v>
      </c>
      <c r="AN169" s="1113" t="s">
        <v>591</v>
      </c>
      <c r="AO169" s="41">
        <v>0</v>
      </c>
      <c r="AP169" s="1759" t="s">
        <v>371</v>
      </c>
      <c r="AQ169" s="1117" t="s">
        <v>252</v>
      </c>
      <c r="AR169" s="1113" t="s">
        <v>591</v>
      </c>
      <c r="AS169" s="41">
        <v>0</v>
      </c>
      <c r="AT169" s="1759" t="s">
        <v>371</v>
      </c>
      <c r="AU169" s="1117" t="s">
        <v>252</v>
      </c>
      <c r="AV169" s="1113" t="s">
        <v>591</v>
      </c>
      <c r="AW169" s="41">
        <v>0</v>
      </c>
      <c r="AX169" s="1759" t="s">
        <v>371</v>
      </c>
      <c r="AY169" s="1117" t="s">
        <v>252</v>
      </c>
      <c r="AZ169" s="1113" t="s">
        <v>591</v>
      </c>
      <c r="BA169" s="1759" t="s">
        <v>371</v>
      </c>
      <c r="BB169" s="1117" t="s">
        <v>252</v>
      </c>
      <c r="BC169" s="1113" t="s">
        <v>591</v>
      </c>
      <c r="BD169" s="989">
        <v>0</v>
      </c>
      <c r="BE169" s="1118" t="s">
        <v>585</v>
      </c>
      <c r="BF169" s="1119" t="s">
        <v>586</v>
      </c>
      <c r="BG169" s="1120" t="s">
        <v>587</v>
      </c>
      <c r="BH169" s="989">
        <v>0</v>
      </c>
      <c r="BI169" s="1121" t="s">
        <v>585</v>
      </c>
      <c r="BJ169" s="1122" t="s">
        <v>586</v>
      </c>
      <c r="BK169" s="1123" t="s">
        <v>587</v>
      </c>
      <c r="BL169" s="989">
        <v>0</v>
      </c>
      <c r="BM169" s="665">
        <v>0</v>
      </c>
      <c r="BN169" s="1118" t="s">
        <v>588</v>
      </c>
      <c r="BO169" s="1119" t="s">
        <v>589</v>
      </c>
      <c r="BP169" s="1120" t="s">
        <v>590</v>
      </c>
      <c r="BQ169" s="989"/>
      <c r="BR169" s="989"/>
      <c r="BS169" s="989"/>
      <c r="BT169" s="989"/>
      <c r="BU169" s="98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c r="EB169" s="9"/>
    </row>
    <row r="170" spans="1:151" ht="15.75" hidden="1" customHeight="1" outlineLevel="1">
      <c r="A170" s="1472"/>
      <c r="B170" s="1451"/>
      <c r="C170" s="1251"/>
      <c r="D170" s="1251"/>
      <c r="E170" s="1474" t="str">
        <f>IF((SUM(A170:C170))&gt;0,"Evaluation","")</f>
        <v/>
      </c>
      <c r="F170" s="1283"/>
      <c r="G170" s="1379" t="str">
        <f t="shared" ref="G170:AL170" si="20">G9</f>
        <v/>
      </c>
      <c r="H170" s="1380" t="str">
        <f t="shared" si="20"/>
        <v/>
      </c>
      <c r="I170" s="1437" t="str">
        <f t="shared" si="20"/>
        <v/>
      </c>
      <c r="J170" s="1468">
        <f t="shared" si="20"/>
        <v>0</v>
      </c>
      <c r="K170" s="1381" t="str">
        <f t="shared" si="20"/>
        <v/>
      </c>
      <c r="L170" s="899" t="str">
        <f t="shared" si="20"/>
        <v/>
      </c>
      <c r="M170" s="899" t="str">
        <f t="shared" si="20"/>
        <v/>
      </c>
      <c r="N170" s="968" t="str">
        <f t="shared" si="20"/>
        <v/>
      </c>
      <c r="O170" s="1145" t="str">
        <f t="shared" si="20"/>
        <v/>
      </c>
      <c r="P170" s="968" t="str">
        <f t="shared" si="20"/>
        <v/>
      </c>
      <c r="Q170" s="2">
        <f t="shared" si="20"/>
        <v>4</v>
      </c>
      <c r="R170" s="899" t="str">
        <f t="shared" si="20"/>
        <v/>
      </c>
      <c r="S170" s="1147" t="str">
        <f t="shared" si="20"/>
        <v/>
      </c>
      <c r="T170" s="899" t="str">
        <f t="shared" si="20"/>
        <v/>
      </c>
      <c r="U170" s="1146" t="str">
        <f t="shared" si="20"/>
        <v/>
      </c>
      <c r="V170" s="1061" t="str">
        <f t="shared" si="20"/>
        <v/>
      </c>
      <c r="W170" s="2">
        <f t="shared" si="20"/>
        <v>0</v>
      </c>
      <c r="X170" s="899" t="str">
        <f t="shared" si="20"/>
        <v/>
      </c>
      <c r="Y170" s="1148" t="str">
        <f t="shared" si="20"/>
        <v/>
      </c>
      <c r="Z170" s="1416" t="str">
        <f t="shared" si="20"/>
        <v/>
      </c>
      <c r="AA170" s="1233">
        <f t="shared" si="20"/>
        <v>0</v>
      </c>
      <c r="AB170" s="1233" t="str">
        <f t="shared" si="20"/>
        <v/>
      </c>
      <c r="AC170" s="2">
        <f t="shared" si="20"/>
        <v>0</v>
      </c>
      <c r="AD170" s="1150" t="str">
        <f t="shared" si="20"/>
        <v/>
      </c>
      <c r="AE170" s="1140">
        <f t="shared" si="20"/>
        <v>0</v>
      </c>
      <c r="AF170" s="1141" t="str">
        <f t="shared" si="20"/>
        <v/>
      </c>
      <c r="AG170" s="989">
        <f t="shared" si="20"/>
        <v>0</v>
      </c>
      <c r="AH170" s="1150">
        <f t="shared" si="20"/>
        <v>0</v>
      </c>
      <c r="AI170" s="1141">
        <f t="shared" si="20"/>
        <v>0</v>
      </c>
      <c r="AJ170" s="1141" t="str">
        <f t="shared" si="20"/>
        <v/>
      </c>
      <c r="AK170" s="665">
        <f t="shared" si="20"/>
        <v>0</v>
      </c>
      <c r="AL170" s="1150" t="str">
        <f t="shared" si="20"/>
        <v/>
      </c>
      <c r="AM170" s="1141">
        <f t="shared" ref="AM170:BH170" si="21">AM9</f>
        <v>0</v>
      </c>
      <c r="AN170" s="1141" t="str">
        <f t="shared" si="21"/>
        <v/>
      </c>
      <c r="AO170" s="665">
        <f t="shared" si="21"/>
        <v>0</v>
      </c>
      <c r="AP170" s="1150" t="str">
        <f t="shared" si="21"/>
        <v/>
      </c>
      <c r="AQ170" s="1141">
        <f t="shared" si="21"/>
        <v>0</v>
      </c>
      <c r="AR170" s="1141" t="str">
        <f t="shared" si="21"/>
        <v/>
      </c>
      <c r="AS170" s="665">
        <f t="shared" si="21"/>
        <v>0</v>
      </c>
      <c r="AT170" s="1150" t="str">
        <f t="shared" si="21"/>
        <v/>
      </c>
      <c r="AU170" s="1141">
        <f t="shared" si="21"/>
        <v>0</v>
      </c>
      <c r="AV170" s="1141" t="str">
        <f t="shared" si="21"/>
        <v/>
      </c>
      <c r="AW170" s="665">
        <f t="shared" si="21"/>
        <v>0</v>
      </c>
      <c r="AX170" s="1151">
        <f t="shared" si="21"/>
        <v>0</v>
      </c>
      <c r="AY170" s="1151">
        <f t="shared" si="21"/>
        <v>0</v>
      </c>
      <c r="AZ170" s="1151">
        <f t="shared" si="21"/>
        <v>0</v>
      </c>
      <c r="BA170" s="1151">
        <f t="shared" si="21"/>
        <v>0</v>
      </c>
      <c r="BB170" s="1151">
        <f t="shared" si="21"/>
        <v>0</v>
      </c>
      <c r="BC170" s="1151">
        <f t="shared" si="21"/>
        <v>0</v>
      </c>
      <c r="BD170" s="989">
        <f t="shared" si="21"/>
        <v>0</v>
      </c>
      <c r="BE170" s="1139">
        <f t="shared" si="21"/>
        <v>0</v>
      </c>
      <c r="BF170" s="1140">
        <f t="shared" si="21"/>
        <v>0</v>
      </c>
      <c r="BG170" s="1141">
        <f t="shared" si="21"/>
        <v>0</v>
      </c>
      <c r="BH170" s="1141">
        <f t="shared" si="21"/>
        <v>0</v>
      </c>
      <c r="BI170" s="1139">
        <f>AC216</f>
        <v>0</v>
      </c>
      <c r="BJ170" s="1140">
        <f>AC217</f>
        <v>0</v>
      </c>
      <c r="BK170" s="1141">
        <f>AC218</f>
        <v>0</v>
      </c>
      <c r="BL170" s="1141">
        <f>BL9</f>
        <v>0</v>
      </c>
      <c r="BM170" s="1141">
        <f>BM9</f>
        <v>0</v>
      </c>
      <c r="BN170" s="1141">
        <f>BN9</f>
        <v>0</v>
      </c>
      <c r="BO170" s="1141">
        <f>BO9</f>
        <v>0</v>
      </c>
      <c r="BP170" s="1141">
        <f>BP9</f>
        <v>0</v>
      </c>
      <c r="BQ170" s="989"/>
      <c r="BR170" s="989"/>
      <c r="BS170" s="989"/>
      <c r="BT170" s="989"/>
      <c r="BU170" s="98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c r="EB170" s="9"/>
    </row>
    <row r="171" spans="1:151" s="51" customFormat="1" ht="19" hidden="1" outlineLevel="1">
      <c r="A171" s="1472"/>
      <c r="B171" s="1451"/>
      <c r="C171" s="1251"/>
      <c r="D171" s="1251"/>
      <c r="E171" s="1474" t="str">
        <f>IF((SUM(A171:C171))&gt;0,"Evaluation","")</f>
        <v/>
      </c>
      <c r="F171" s="1283"/>
      <c r="G171" s="678"/>
      <c r="H171" s="126"/>
      <c r="I171" s="126"/>
      <c r="J171" s="1465"/>
      <c r="K171" s="677"/>
      <c r="L171" s="1382"/>
      <c r="M171" s="1382"/>
      <c r="N171" s="1382"/>
      <c r="O171" s="1382"/>
      <c r="P171" s="1382"/>
      <c r="Q171" s="1382"/>
      <c r="R171" s="1382"/>
      <c r="S171" s="1382"/>
      <c r="T171" s="1382"/>
      <c r="U171" s="1382"/>
      <c r="V171" s="1382"/>
      <c r="W171" s="1382"/>
      <c r="X171" s="1382"/>
      <c r="Y171" s="1382"/>
      <c r="Z171" s="1382"/>
      <c r="AA171" s="1382"/>
      <c r="AB171" s="1382"/>
      <c r="AC171" s="1382"/>
      <c r="AD171" s="665"/>
      <c r="AE171" s="53"/>
      <c r="AF171" s="665"/>
      <c r="AG171" s="53"/>
      <c r="AH171" s="53"/>
      <c r="AI171" s="53"/>
      <c r="AJ171" s="53"/>
      <c r="AK171" s="53"/>
      <c r="AL171" s="40"/>
      <c r="AO171" s="52"/>
      <c r="AQ171" s="1383"/>
      <c r="AR171" s="1247"/>
      <c r="AT171" s="1247"/>
      <c r="BA171" s="18"/>
      <c r="BQ171" s="18"/>
      <c r="BY171" s="95"/>
      <c r="BZ171" s="95"/>
      <c r="CA171" s="95"/>
      <c r="CB171" s="95"/>
      <c r="CC171" s="95"/>
      <c r="CD171" s="95"/>
      <c r="CE171" s="95"/>
      <c r="CF171" s="95"/>
      <c r="CG171" s="95"/>
      <c r="CH171" s="95"/>
      <c r="CI171" s="95"/>
      <c r="CJ171" s="95"/>
      <c r="CK171" s="95"/>
      <c r="CL171" s="95"/>
      <c r="CM171" s="95"/>
      <c r="CN171" s="95"/>
      <c r="CO171" s="95"/>
      <c r="CP171" s="95"/>
      <c r="CQ171" s="95"/>
      <c r="CR171" s="95"/>
      <c r="CS171" s="95"/>
      <c r="CT171" s="95"/>
      <c r="CU171" s="95"/>
      <c r="CV171" s="95"/>
      <c r="CW171" s="95"/>
      <c r="CX171" s="95"/>
      <c r="CY171" s="95"/>
      <c r="CZ171" s="95"/>
      <c r="DA171" s="95"/>
      <c r="DB171" s="95"/>
      <c r="DC171" s="95"/>
      <c r="DD171" s="95"/>
      <c r="DE171" s="95"/>
      <c r="DF171" s="95"/>
      <c r="DG171" s="95"/>
      <c r="DH171" s="95"/>
      <c r="DI171" s="95"/>
      <c r="DJ171" s="95"/>
      <c r="DK171" s="95"/>
      <c r="DL171" s="95"/>
      <c r="DM171" s="95"/>
      <c r="DN171" s="95"/>
      <c r="DO171" s="95"/>
      <c r="DP171" s="95"/>
      <c r="DQ171" s="95"/>
      <c r="DR171" s="95"/>
      <c r="DS171" s="95"/>
      <c r="DT171" s="95"/>
      <c r="DU171" s="95"/>
      <c r="DV171" s="95"/>
      <c r="DW171" s="95"/>
      <c r="DX171" s="95"/>
      <c r="DY171" s="95"/>
      <c r="DZ171" s="95"/>
      <c r="EA171" s="95"/>
      <c r="EB171" s="95"/>
      <c r="EC171" s="95"/>
      <c r="ED171" s="95"/>
      <c r="EE171" s="95"/>
      <c r="EF171" s="95"/>
      <c r="EG171" s="95"/>
      <c r="EH171" s="95"/>
      <c r="EI171" s="95"/>
      <c r="EJ171" s="95"/>
      <c r="EK171" s="95"/>
      <c r="EL171" s="95"/>
      <c r="EM171" s="95"/>
      <c r="EN171" s="95"/>
      <c r="EO171" s="95"/>
      <c r="EP171" s="95"/>
      <c r="EQ171" s="95"/>
      <c r="ER171" s="95"/>
      <c r="ES171" s="95"/>
      <c r="ET171" s="95"/>
      <c r="EU171" s="95"/>
    </row>
    <row r="172" spans="1:151" s="1385" customFormat="1" ht="19" hidden="1" outlineLevel="1">
      <c r="A172" s="1472"/>
      <c r="B172" s="680"/>
      <c r="C172" s="1251"/>
      <c r="D172" s="1251"/>
      <c r="E172" s="1474" t="str">
        <f>IF((SUM(A172:C172))&gt;0,"Evaluation","")</f>
        <v/>
      </c>
      <c r="F172" s="1283"/>
      <c r="G172" s="678"/>
      <c r="H172" s="126"/>
      <c r="I172" s="126"/>
      <c r="J172" s="1465"/>
      <c r="K172" s="677"/>
      <c r="L172" s="1382"/>
      <c r="M172" s="1382"/>
      <c r="N172" s="1382"/>
      <c r="O172" s="1382"/>
      <c r="P172" s="1382"/>
      <c r="Q172" s="1382"/>
      <c r="R172" s="1382"/>
      <c r="S172" s="1382"/>
      <c r="T172" s="1382"/>
      <c r="U172" s="1382"/>
      <c r="V172" s="1382"/>
      <c r="W172" s="1382"/>
      <c r="X172" s="1382"/>
      <c r="Y172" s="1382"/>
      <c r="Z172" s="1382"/>
      <c r="AA172" s="1382"/>
      <c r="AB172" s="1382"/>
      <c r="AC172" s="1382"/>
      <c r="AD172" s="665"/>
      <c r="AE172" s="53"/>
      <c r="AF172" s="665"/>
      <c r="AG172" s="53"/>
      <c r="AH172" s="53"/>
      <c r="AI172" s="53"/>
      <c r="AJ172" s="1384"/>
      <c r="AK172" s="1384"/>
      <c r="AL172" s="40"/>
      <c r="AM172" s="1384"/>
      <c r="AN172" s="1384"/>
      <c r="AO172" s="1384"/>
      <c r="AP172" s="1384"/>
      <c r="AQ172" s="1384"/>
      <c r="AR172" s="1247"/>
      <c r="AS172" s="1384"/>
      <c r="AT172" s="1247"/>
      <c r="AU172" s="1384"/>
      <c r="AV172" s="1384"/>
      <c r="AW172" s="1384"/>
      <c r="AX172" s="1384"/>
      <c r="AY172" s="1384"/>
      <c r="BQ172" s="18"/>
      <c r="BY172" s="1448"/>
      <c r="BZ172" s="1448"/>
      <c r="CA172" s="1448"/>
      <c r="CB172" s="1448"/>
      <c r="CC172" s="1448"/>
      <c r="CD172" s="1448"/>
      <c r="CE172" s="1448"/>
      <c r="CF172" s="1448"/>
      <c r="CG172" s="1448"/>
      <c r="CH172" s="1448"/>
      <c r="CI172" s="1448"/>
      <c r="CJ172" s="1448"/>
      <c r="CK172" s="1448"/>
      <c r="CL172" s="1448"/>
      <c r="CM172" s="1448"/>
      <c r="CN172" s="1448"/>
      <c r="CO172" s="1448"/>
      <c r="CP172" s="1448"/>
      <c r="CQ172" s="1448"/>
      <c r="CR172" s="1448"/>
      <c r="CS172" s="1448"/>
      <c r="CT172" s="1448"/>
      <c r="CU172" s="1448"/>
      <c r="CV172" s="1448"/>
      <c r="CW172" s="1448"/>
      <c r="CX172" s="1448"/>
      <c r="CY172" s="1448"/>
      <c r="CZ172" s="1448"/>
      <c r="DA172" s="1448"/>
      <c r="DB172" s="1448"/>
      <c r="DC172" s="1448"/>
      <c r="DD172" s="1448"/>
      <c r="DE172" s="1448"/>
      <c r="DF172" s="1448"/>
      <c r="DG172" s="1448"/>
      <c r="DH172" s="1448"/>
      <c r="DI172" s="1448"/>
      <c r="DJ172" s="1448"/>
      <c r="DK172" s="1448"/>
      <c r="DL172" s="1448"/>
      <c r="DM172" s="1448"/>
      <c r="DN172" s="1448"/>
      <c r="DO172" s="1448"/>
      <c r="DP172" s="1448"/>
      <c r="DQ172" s="1448"/>
      <c r="DR172" s="1448"/>
      <c r="DS172" s="1448"/>
      <c r="DT172" s="1448"/>
      <c r="DU172" s="1448"/>
      <c r="DV172" s="1448"/>
      <c r="DW172" s="1448"/>
      <c r="DX172" s="1448"/>
      <c r="DY172" s="1448"/>
      <c r="DZ172" s="1448"/>
      <c r="EA172" s="1448"/>
      <c r="EB172" s="1448"/>
      <c r="EC172" s="1448"/>
      <c r="ED172" s="1448"/>
      <c r="EE172" s="1448"/>
      <c r="EF172" s="1448"/>
      <c r="EG172" s="1448"/>
      <c r="EH172" s="1448"/>
      <c r="EI172" s="1448"/>
      <c r="EJ172" s="1448"/>
      <c r="EK172" s="1448"/>
      <c r="EL172" s="1448"/>
      <c r="EM172" s="1448"/>
      <c r="EN172" s="1448"/>
      <c r="EO172" s="1448"/>
      <c r="EP172" s="1448"/>
      <c r="EQ172" s="1448"/>
      <c r="ER172" s="1448"/>
      <c r="ES172" s="1448"/>
      <c r="ET172" s="1448"/>
      <c r="EU172" s="1448"/>
    </row>
    <row r="173" spans="1:151" s="1269" customFormat="1" ht="15" collapsed="1">
      <c r="A173" s="1472">
        <f>IF(G170="",0,1)</f>
        <v>0</v>
      </c>
      <c r="B173" s="678"/>
      <c r="C173" s="1251"/>
      <c r="D173" s="1251"/>
      <c r="E173" s="1474" t="str">
        <f t="shared" ref="E173:E204" si="22">IF((SUM(A173:C173))&gt;0,"Evaluation","")</f>
        <v/>
      </c>
      <c r="F173" s="1283"/>
      <c r="G173" s="678"/>
      <c r="H173" s="126"/>
      <c r="I173" s="126"/>
      <c r="J173" s="1465"/>
      <c r="K173" s="677"/>
      <c r="L173" s="1382"/>
      <c r="M173" s="1382"/>
      <c r="N173" s="1382"/>
      <c r="O173" s="1382"/>
      <c r="P173" s="1382"/>
      <c r="Q173" s="1382"/>
      <c r="R173" s="1382"/>
      <c r="S173" s="1382"/>
      <c r="T173" s="1382"/>
      <c r="U173" s="1382"/>
      <c r="V173" s="1382"/>
      <c r="W173" s="1382"/>
      <c r="X173" s="1382"/>
      <c r="Y173" s="1382"/>
      <c r="Z173" s="1382"/>
      <c r="AA173" s="1382"/>
      <c r="AB173" s="1382"/>
      <c r="AC173" s="1382"/>
      <c r="AD173" s="1386"/>
      <c r="AI173" s="1251"/>
      <c r="AJ173" s="1251"/>
      <c r="AK173" s="1251"/>
      <c r="AL173" s="1251"/>
      <c r="AM173" s="1251"/>
      <c r="AN173" s="1251"/>
      <c r="AO173" s="1251"/>
      <c r="AP173" s="1251"/>
      <c r="AQ173" s="20"/>
      <c r="AR173" s="1251"/>
      <c r="AS173" s="1251"/>
      <c r="AT173" s="1251"/>
      <c r="AU173" s="1251"/>
      <c r="AV173" s="1251"/>
      <c r="AW173" s="1251"/>
      <c r="AX173" s="1251"/>
      <c r="AY173" s="1251"/>
      <c r="BY173" s="1388"/>
      <c r="BZ173" s="1388"/>
      <c r="CA173" s="1388"/>
      <c r="CB173" s="1388"/>
      <c r="CC173" s="1388"/>
      <c r="CD173" s="1388"/>
      <c r="CE173" s="1388"/>
      <c r="CF173" s="1388"/>
      <c r="CG173" s="1388"/>
      <c r="CH173" s="1388"/>
      <c r="CI173" s="1388"/>
      <c r="CJ173" s="1388"/>
      <c r="CK173" s="1388"/>
      <c r="CL173" s="1388"/>
      <c r="CM173" s="1388"/>
      <c r="CN173" s="1388"/>
      <c r="CO173" s="1388"/>
      <c r="CP173" s="1388"/>
      <c r="CQ173" s="1388"/>
      <c r="CR173" s="1388"/>
      <c r="CS173" s="1388"/>
      <c r="CT173" s="1388"/>
      <c r="CU173" s="1388"/>
      <c r="CV173" s="1388"/>
      <c r="CW173" s="1388"/>
      <c r="CX173" s="1388"/>
      <c r="CY173" s="1388"/>
      <c r="CZ173" s="1388"/>
      <c r="DA173" s="1388"/>
      <c r="DB173" s="1388"/>
      <c r="DC173" s="1388"/>
      <c r="DD173" s="1388"/>
      <c r="DE173" s="1388"/>
      <c r="DF173" s="1388"/>
      <c r="DG173" s="1388"/>
      <c r="DH173" s="1388"/>
      <c r="DI173" s="1388"/>
      <c r="DJ173" s="1388"/>
      <c r="DK173" s="1388"/>
      <c r="DL173" s="1388"/>
      <c r="DM173" s="1388"/>
      <c r="DN173" s="1388"/>
      <c r="DO173" s="1388"/>
      <c r="DP173" s="1388"/>
      <c r="DQ173" s="1388"/>
      <c r="DR173" s="1388"/>
      <c r="DS173" s="1388"/>
      <c r="DT173" s="1388"/>
      <c r="DU173" s="1388"/>
      <c r="DV173" s="1388"/>
      <c r="DW173" s="1388"/>
      <c r="DX173" s="1388"/>
      <c r="DY173" s="1388"/>
      <c r="DZ173" s="1388"/>
      <c r="EA173" s="1388"/>
      <c r="EB173" s="1388"/>
      <c r="EC173" s="1388"/>
      <c r="ED173" s="1388"/>
      <c r="EE173" s="1388"/>
      <c r="EF173" s="1388"/>
      <c r="EG173" s="1388"/>
      <c r="EH173" s="1388"/>
      <c r="EI173" s="1388"/>
      <c r="EJ173" s="1388"/>
      <c r="EK173" s="1388"/>
      <c r="EL173" s="1388"/>
      <c r="EM173" s="1388"/>
      <c r="EN173" s="1388"/>
      <c r="EO173" s="1388"/>
      <c r="EP173" s="1388"/>
      <c r="EQ173" s="1388"/>
      <c r="ER173" s="1388"/>
      <c r="ES173" s="1388"/>
      <c r="ET173" s="1388"/>
      <c r="EU173" s="1388"/>
    </row>
    <row r="174" spans="1:151" s="1269" customFormat="1" ht="15">
      <c r="A174" s="1472">
        <f>IF(G170="",0,1)</f>
        <v>0</v>
      </c>
      <c r="B174" s="678"/>
      <c r="C174" s="1251"/>
      <c r="D174" s="1251"/>
      <c r="E174" s="1474" t="str">
        <f t="shared" si="22"/>
        <v/>
      </c>
      <c r="F174" s="1283"/>
      <c r="G174" s="678"/>
      <c r="H174" s="126"/>
      <c r="I174" s="126"/>
      <c r="J174" s="1465"/>
      <c r="K174" s="677"/>
      <c r="L174" s="1382"/>
      <c r="M174" s="1382"/>
      <c r="N174" s="1382"/>
      <c r="O174" s="1382"/>
      <c r="P174" s="1382"/>
      <c r="Q174" s="1382"/>
      <c r="R174" s="1382"/>
      <c r="S174" s="1382"/>
      <c r="T174" s="1382"/>
      <c r="U174" s="1382"/>
      <c r="V174" s="1382"/>
      <c r="W174" s="1382"/>
      <c r="X174" s="1382"/>
      <c r="Y174" s="1382"/>
      <c r="Z174" s="1382"/>
      <c r="AA174" s="1382"/>
      <c r="AB174" s="1382"/>
      <c r="AC174" s="1382"/>
      <c r="AD174" s="1387"/>
      <c r="AQ174" s="20"/>
      <c r="BY174" s="1388"/>
      <c r="BZ174" s="1388"/>
      <c r="CA174" s="1388"/>
      <c r="CB174" s="1388"/>
      <c r="CC174" s="1388"/>
      <c r="CD174" s="1388"/>
      <c r="CE174" s="1388"/>
      <c r="CF174" s="1388"/>
      <c r="CG174" s="1388"/>
      <c r="CH174" s="1388"/>
      <c r="CI174" s="1388"/>
      <c r="CJ174" s="1388"/>
      <c r="CK174" s="1388"/>
      <c r="CL174" s="1388"/>
      <c r="CM174" s="1388"/>
      <c r="CN174" s="1388"/>
      <c r="CO174" s="1388"/>
      <c r="CP174" s="1388"/>
      <c r="CQ174" s="1388"/>
      <c r="CR174" s="1388"/>
      <c r="CS174" s="1388"/>
      <c r="CT174" s="1388"/>
      <c r="CU174" s="1388"/>
      <c r="CV174" s="1388"/>
      <c r="CW174" s="1388"/>
      <c r="CX174" s="1388"/>
      <c r="CY174" s="1388"/>
      <c r="CZ174" s="1388"/>
      <c r="DA174" s="1388"/>
      <c r="DB174" s="1388"/>
      <c r="DC174" s="1388"/>
      <c r="DD174" s="1388"/>
      <c r="DE174" s="1388"/>
      <c r="DF174" s="1388"/>
      <c r="DG174" s="1388"/>
      <c r="DH174" s="1388"/>
      <c r="DI174" s="1388"/>
      <c r="DJ174" s="1388"/>
      <c r="DK174" s="1388"/>
      <c r="DL174" s="1388"/>
      <c r="DM174" s="1388"/>
      <c r="DN174" s="1388"/>
      <c r="DO174" s="1388"/>
      <c r="DP174" s="1388"/>
      <c r="DQ174" s="1388"/>
      <c r="DR174" s="1388"/>
      <c r="DS174" s="1388"/>
      <c r="DT174" s="1388"/>
      <c r="DU174" s="1388"/>
      <c r="DV174" s="1388"/>
      <c r="DW174" s="1388"/>
      <c r="DX174" s="1388"/>
      <c r="DY174" s="1388"/>
      <c r="DZ174" s="1388"/>
      <c r="EA174" s="1388"/>
      <c r="EB174" s="1388"/>
      <c r="EC174" s="1388"/>
      <c r="ED174" s="1388"/>
      <c r="EE174" s="1388"/>
      <c r="EF174" s="1388"/>
      <c r="EG174" s="1388"/>
      <c r="EH174" s="1388"/>
      <c r="EI174" s="1388"/>
      <c r="EJ174" s="1388"/>
      <c r="EK174" s="1388"/>
      <c r="EL174" s="1388"/>
      <c r="EM174" s="1388"/>
      <c r="EN174" s="1388"/>
      <c r="EO174" s="1388"/>
      <c r="EP174" s="1388"/>
      <c r="EQ174" s="1388"/>
      <c r="ER174" s="1388"/>
      <c r="ES174" s="1388"/>
      <c r="ET174" s="1388"/>
      <c r="EU174" s="1388"/>
    </row>
    <row r="175" spans="1:151" s="1269" customFormat="1" ht="15">
      <c r="A175" s="1472">
        <f>IF(G170="",0,1)</f>
        <v>0</v>
      </c>
      <c r="B175" s="678"/>
      <c r="C175" s="1251"/>
      <c r="D175" s="1251"/>
      <c r="E175" s="1474" t="str">
        <f t="shared" si="22"/>
        <v/>
      </c>
      <c r="F175" s="1283"/>
      <c r="G175" s="678"/>
      <c r="H175" s="126"/>
      <c r="I175" s="126"/>
      <c r="J175" s="1465"/>
      <c r="K175" s="677"/>
      <c r="L175" s="1382"/>
      <c r="M175" s="1382"/>
      <c r="N175" s="1382"/>
      <c r="O175" s="1382"/>
      <c r="P175" s="1382"/>
      <c r="Q175" s="1382"/>
      <c r="R175" s="1382"/>
      <c r="S175" s="1382"/>
      <c r="T175" s="1382"/>
      <c r="U175" s="1382"/>
      <c r="V175" s="1382"/>
      <c r="W175" s="1382"/>
      <c r="X175" s="1382"/>
      <c r="Y175" s="1382"/>
      <c r="Z175" s="1382"/>
      <c r="AA175" s="1382"/>
      <c r="AB175" s="1382"/>
      <c r="AC175" s="1382"/>
      <c r="AQ175" s="20"/>
      <c r="BY175" s="1388"/>
      <c r="BZ175" s="1388"/>
      <c r="CA175" s="1388"/>
      <c r="CB175" s="1388"/>
      <c r="CC175" s="1388"/>
      <c r="CD175" s="1388"/>
      <c r="CE175" s="1388"/>
      <c r="CF175" s="1388"/>
      <c r="CG175" s="1388"/>
      <c r="CH175" s="1388"/>
      <c r="CI175" s="1388"/>
      <c r="CJ175" s="1388"/>
      <c r="CK175" s="1388"/>
      <c r="CL175" s="1388"/>
      <c r="CM175" s="1388"/>
      <c r="CN175" s="1388"/>
      <c r="CO175" s="1388"/>
      <c r="CP175" s="1388"/>
      <c r="CQ175" s="1388"/>
      <c r="CR175" s="1388"/>
      <c r="CS175" s="1388"/>
      <c r="CT175" s="1388"/>
      <c r="CU175" s="1388"/>
      <c r="CV175" s="1388"/>
      <c r="CW175" s="1388"/>
      <c r="CX175" s="1388"/>
      <c r="CY175" s="1388"/>
      <c r="CZ175" s="1388"/>
      <c r="DA175" s="1388"/>
      <c r="DB175" s="1388"/>
      <c r="DC175" s="1388"/>
      <c r="DD175" s="1388"/>
      <c r="DE175" s="1388"/>
      <c r="DF175" s="1388"/>
      <c r="DG175" s="1388"/>
      <c r="DH175" s="1388"/>
      <c r="DI175" s="1388"/>
      <c r="DJ175" s="1388"/>
      <c r="DK175" s="1388"/>
      <c r="DL175" s="1388"/>
      <c r="DM175" s="1388"/>
      <c r="DN175" s="1388"/>
      <c r="DO175" s="1388"/>
      <c r="DP175" s="1388"/>
      <c r="DQ175" s="1388"/>
      <c r="DR175" s="1388"/>
      <c r="DS175" s="1388"/>
      <c r="DT175" s="1388"/>
      <c r="DU175" s="1388"/>
      <c r="DV175" s="1388"/>
      <c r="DW175" s="1388"/>
      <c r="DX175" s="1388"/>
      <c r="DY175" s="1388"/>
      <c r="DZ175" s="1388"/>
      <c r="EA175" s="1388"/>
      <c r="EB175" s="1388"/>
      <c r="EC175" s="1388"/>
      <c r="ED175" s="1388"/>
      <c r="EE175" s="1388"/>
      <c r="EF175" s="1388"/>
      <c r="EG175" s="1388"/>
      <c r="EH175" s="1388"/>
      <c r="EI175" s="1388"/>
      <c r="EJ175" s="1388"/>
      <c r="EK175" s="1388"/>
      <c r="EL175" s="1388"/>
      <c r="EM175" s="1388"/>
      <c r="EN175" s="1388"/>
      <c r="EO175" s="1388"/>
      <c r="EP175" s="1388"/>
      <c r="EQ175" s="1388"/>
      <c r="ER175" s="1388"/>
      <c r="ES175" s="1388"/>
      <c r="ET175" s="1388"/>
      <c r="EU175" s="1388"/>
    </row>
    <row r="176" spans="1:151" s="1269" customFormat="1" ht="15">
      <c r="A176" s="1472">
        <f>IF(G170="",0,1)</f>
        <v>0</v>
      </c>
      <c r="B176" s="678"/>
      <c r="C176" s="1251"/>
      <c r="D176" s="1251"/>
      <c r="E176" s="1474" t="str">
        <f t="shared" si="22"/>
        <v/>
      </c>
      <c r="F176" s="1242"/>
      <c r="G176" s="678"/>
      <c r="H176" s="1242"/>
      <c r="I176" s="1251"/>
      <c r="J176" s="1462" t="str">
        <f t="shared" ref="J176:J212" si="23">IF((SUM(F176:H176))&gt;0,"Evaluation","")</f>
        <v/>
      </c>
      <c r="K176" s="1170"/>
      <c r="L176" s="1265"/>
      <c r="M176" s="1265"/>
      <c r="N176" s="1266"/>
      <c r="O176" s="1266"/>
      <c r="P176" s="1266"/>
      <c r="Q176" s="1266"/>
      <c r="R176" s="1388"/>
      <c r="S176" s="1268"/>
      <c r="T176" s="1268"/>
      <c r="U176" s="1268"/>
      <c r="V176" s="1268"/>
      <c r="W176" s="1382"/>
      <c r="X176" s="1382"/>
      <c r="Y176" s="1268"/>
      <c r="Z176" s="1268"/>
      <c r="AA176" s="1268"/>
      <c r="AB176" s="989"/>
      <c r="AC176" s="1251"/>
      <c r="AQ176" s="20"/>
      <c r="BY176" s="1388"/>
      <c r="BZ176" s="1388"/>
      <c r="CA176" s="1388"/>
      <c r="CB176" s="1388"/>
      <c r="CC176" s="1388"/>
      <c r="CD176" s="1388"/>
      <c r="CE176" s="1388"/>
      <c r="CF176" s="1388"/>
      <c r="CG176" s="1388"/>
      <c r="CH176" s="1388"/>
      <c r="CI176" s="1388"/>
      <c r="CJ176" s="1388"/>
      <c r="CK176" s="1388"/>
      <c r="CL176" s="1388"/>
      <c r="CM176" s="1388"/>
      <c r="CN176" s="1388"/>
      <c r="CO176" s="1388"/>
      <c r="CP176" s="1388"/>
      <c r="CQ176" s="1388"/>
      <c r="CR176" s="1388"/>
      <c r="CS176" s="1388"/>
      <c r="CT176" s="1388"/>
      <c r="CU176" s="1388"/>
      <c r="CV176" s="1388"/>
      <c r="CW176" s="1388"/>
      <c r="CX176" s="1388"/>
      <c r="CY176" s="1388"/>
      <c r="CZ176" s="1388"/>
      <c r="DA176" s="1388"/>
      <c r="DB176" s="1388"/>
      <c r="DC176" s="1388"/>
      <c r="DD176" s="1388"/>
      <c r="DE176" s="1388"/>
      <c r="DF176" s="1388"/>
      <c r="DG176" s="1388"/>
      <c r="DH176" s="1388"/>
      <c r="DI176" s="1388"/>
      <c r="DJ176" s="1388"/>
      <c r="DK176" s="1388"/>
      <c r="DL176" s="1388"/>
      <c r="DM176" s="1388"/>
      <c r="DN176" s="1388"/>
      <c r="DO176" s="1388"/>
      <c r="DP176" s="1388"/>
      <c r="DQ176" s="1388"/>
      <c r="DR176" s="1388"/>
      <c r="DS176" s="1388"/>
      <c r="DT176" s="1388"/>
      <c r="DU176" s="1388"/>
      <c r="DV176" s="1388"/>
      <c r="DW176" s="1388"/>
      <c r="DX176" s="1388"/>
      <c r="DY176" s="1388"/>
      <c r="DZ176" s="1388"/>
      <c r="EA176" s="1388"/>
      <c r="EB176" s="1388"/>
      <c r="EC176" s="1388"/>
      <c r="ED176" s="1388"/>
      <c r="EE176" s="1388"/>
      <c r="EF176" s="1388"/>
      <c r="EG176" s="1388"/>
      <c r="EH176" s="1388"/>
      <c r="EI176" s="1388"/>
      <c r="EJ176" s="1388"/>
      <c r="EK176" s="1388"/>
      <c r="EL176" s="1388"/>
      <c r="EM176" s="1388"/>
      <c r="EN176" s="1388"/>
      <c r="EO176" s="1388"/>
      <c r="EP176" s="1388"/>
      <c r="EQ176" s="1388"/>
      <c r="ER176" s="1388"/>
      <c r="ES176" s="1388"/>
      <c r="ET176" s="1388"/>
      <c r="EU176" s="1388"/>
    </row>
    <row r="177" spans="1:151" s="1269" customFormat="1" ht="15">
      <c r="A177" s="1472">
        <f>IF(G170="",0,1)</f>
        <v>0</v>
      </c>
      <c r="B177" s="678"/>
      <c r="C177" s="1251"/>
      <c r="D177" s="1251"/>
      <c r="E177" s="1474" t="str">
        <f t="shared" si="22"/>
        <v/>
      </c>
      <c r="F177" s="1242"/>
      <c r="G177" s="678"/>
      <c r="H177" s="1242"/>
      <c r="I177" s="1251"/>
      <c r="J177" s="1462" t="str">
        <f t="shared" si="23"/>
        <v/>
      </c>
      <c r="K177" s="1170"/>
      <c r="L177" s="1389" t="str">
        <f>L$117</f>
        <v>Générateur de chaleur</v>
      </c>
      <c r="M177" s="1389"/>
      <c r="N177" s="1390"/>
      <c r="O177" s="1390"/>
      <c r="P177" s="1390"/>
      <c r="Q177" s="1390"/>
      <c r="R177" s="1388"/>
      <c r="S177" s="1391" t="str">
        <f>H170</f>
        <v/>
      </c>
      <c r="T177" s="1391"/>
      <c r="U177" s="1391"/>
      <c r="V177" s="1391"/>
      <c r="W177" s="1382"/>
      <c r="X177" s="1382"/>
      <c r="Z177" s="2205">
        <f>Y$31</f>
        <v>0</v>
      </c>
      <c r="AA177" s="2205"/>
      <c r="AB177" s="2205"/>
      <c r="AC177" s="2205"/>
      <c r="AO177" s="1298"/>
      <c r="AQ177" s="20"/>
      <c r="BY177" s="1388"/>
      <c r="BZ177" s="1388"/>
      <c r="CA177" s="1388"/>
      <c r="CB177" s="1388"/>
      <c r="CC177" s="1388"/>
      <c r="CD177" s="1388"/>
      <c r="CE177" s="1388"/>
      <c r="CF177" s="1388"/>
      <c r="CG177" s="1388"/>
      <c r="CH177" s="1388"/>
      <c r="CI177" s="1388"/>
      <c r="CJ177" s="1388"/>
      <c r="CK177" s="1388"/>
      <c r="CL177" s="1388"/>
      <c r="CM177" s="1388"/>
      <c r="CN177" s="1388"/>
      <c r="CO177" s="1388"/>
      <c r="CP177" s="1388"/>
      <c r="CQ177" s="1388"/>
      <c r="CR177" s="1388"/>
      <c r="CS177" s="1388"/>
      <c r="CT177" s="1388"/>
      <c r="CU177" s="1388"/>
      <c r="CV177" s="1388"/>
      <c r="CW177" s="1388"/>
      <c r="CX177" s="1388"/>
      <c r="CY177" s="1388"/>
      <c r="CZ177" s="1388"/>
      <c r="DA177" s="1388"/>
      <c r="DB177" s="1388"/>
      <c r="DC177" s="1388"/>
      <c r="DD177" s="1388"/>
      <c r="DE177" s="1388"/>
      <c r="DF177" s="1388"/>
      <c r="DG177" s="1388"/>
      <c r="DH177" s="1388"/>
      <c r="DI177" s="1388"/>
      <c r="DJ177" s="1388"/>
      <c r="DK177" s="1388"/>
      <c r="DL177" s="1388"/>
      <c r="DM177" s="1388"/>
      <c r="DN177" s="1388"/>
      <c r="DO177" s="1388"/>
      <c r="DP177" s="1388"/>
      <c r="DQ177" s="1388"/>
      <c r="DR177" s="1388"/>
      <c r="DS177" s="1388"/>
      <c r="DT177" s="1388"/>
      <c r="DU177" s="1388"/>
      <c r="DV177" s="1388"/>
      <c r="DW177" s="1388"/>
      <c r="DX177" s="1388"/>
      <c r="DY177" s="1388"/>
      <c r="DZ177" s="1388"/>
      <c r="EA177" s="1388"/>
      <c r="EB177" s="1388"/>
      <c r="EC177" s="1388"/>
      <c r="ED177" s="1388"/>
      <c r="EE177" s="1388"/>
      <c r="EF177" s="1388"/>
      <c r="EG177" s="1388"/>
      <c r="EH177" s="1388"/>
      <c r="EI177" s="1388"/>
      <c r="EJ177" s="1388"/>
      <c r="EK177" s="1388"/>
      <c r="EL177" s="1388"/>
      <c r="EM177" s="1388"/>
      <c r="EN177" s="1388"/>
      <c r="EO177" s="1388"/>
      <c r="EP177" s="1388"/>
      <c r="EQ177" s="1388"/>
      <c r="ER177" s="1388"/>
      <c r="ES177" s="1388"/>
      <c r="ET177" s="1388"/>
      <c r="EU177" s="1388"/>
    </row>
    <row r="178" spans="1:151" s="1269" customFormat="1" ht="15">
      <c r="A178" s="1472">
        <f>IF(G170="",0,1)</f>
        <v>0</v>
      </c>
      <c r="B178" s="678"/>
      <c r="C178" s="1251"/>
      <c r="D178" s="1251"/>
      <c r="E178" s="1474" t="str">
        <f t="shared" si="22"/>
        <v/>
      </c>
      <c r="F178" s="1242"/>
      <c r="G178" s="678"/>
      <c r="H178" s="1242"/>
      <c r="I178" s="1251"/>
      <c r="J178" s="1462" t="str">
        <f t="shared" si="23"/>
        <v/>
      </c>
      <c r="K178" s="1170"/>
      <c r="L178" s="1265"/>
      <c r="M178" s="1265"/>
      <c r="N178" s="1266"/>
      <c r="O178" s="1266"/>
      <c r="P178" s="1266"/>
      <c r="Q178" s="1266"/>
      <c r="R178" s="1388"/>
      <c r="S178" s="1268"/>
      <c r="T178" s="1268"/>
      <c r="U178" s="1268"/>
      <c r="V178" s="1268"/>
      <c r="W178" s="1382"/>
      <c r="X178" s="1382"/>
      <c r="Z178" s="2206" t="str">
        <f>'A2 Production de chaleur'!U$31</f>
        <v xml:space="preserve"> </v>
      </c>
      <c r="AA178" s="2206"/>
      <c r="AB178" s="2206"/>
      <c r="AC178" s="2206"/>
      <c r="AQ178" s="20"/>
      <c r="BY178" s="1388"/>
      <c r="BZ178" s="1388"/>
      <c r="CA178" s="1388"/>
      <c r="CB178" s="1388"/>
      <c r="CC178" s="1388"/>
      <c r="CD178" s="1388"/>
      <c r="CE178" s="1388"/>
      <c r="CF178" s="1388"/>
      <c r="CG178" s="1388"/>
      <c r="CH178" s="1388"/>
      <c r="CI178" s="1388"/>
      <c r="CJ178" s="1388"/>
      <c r="CK178" s="1388"/>
      <c r="CL178" s="1388"/>
      <c r="CM178" s="1388"/>
      <c r="CN178" s="1388"/>
      <c r="CO178" s="1388"/>
      <c r="CP178" s="1388"/>
      <c r="CQ178" s="1388"/>
      <c r="CR178" s="1388"/>
      <c r="CS178" s="1388"/>
      <c r="CT178" s="1388"/>
      <c r="CU178" s="1388"/>
      <c r="CV178" s="1388"/>
      <c r="CW178" s="1388"/>
      <c r="CX178" s="1388"/>
      <c r="CY178" s="1388"/>
      <c r="CZ178" s="1388"/>
      <c r="DA178" s="1388"/>
      <c r="DB178" s="1388"/>
      <c r="DC178" s="1388"/>
      <c r="DD178" s="1388"/>
      <c r="DE178" s="1388"/>
      <c r="DF178" s="1388"/>
      <c r="DG178" s="1388"/>
      <c r="DH178" s="1388"/>
      <c r="DI178" s="1388"/>
      <c r="DJ178" s="1388"/>
      <c r="DK178" s="1388"/>
      <c r="DL178" s="1388"/>
      <c r="DM178" s="1388"/>
      <c r="DN178" s="1388"/>
      <c r="DO178" s="1388"/>
      <c r="DP178" s="1388"/>
      <c r="DQ178" s="1388"/>
      <c r="DR178" s="1388"/>
      <c r="DS178" s="1388"/>
      <c r="DT178" s="1388"/>
      <c r="DU178" s="1388"/>
      <c r="DV178" s="1388"/>
      <c r="DW178" s="1388"/>
      <c r="DX178" s="1388"/>
      <c r="DY178" s="1388"/>
      <c r="DZ178" s="1388"/>
      <c r="EA178" s="1388"/>
      <c r="EB178" s="1388"/>
      <c r="EC178" s="1388"/>
      <c r="ED178" s="1388"/>
      <c r="EE178" s="1388"/>
      <c r="EF178" s="1388"/>
      <c r="EG178" s="1388"/>
      <c r="EH178" s="1388"/>
      <c r="EI178" s="1388"/>
      <c r="EJ178" s="1388"/>
      <c r="EK178" s="1388"/>
      <c r="EL178" s="1388"/>
      <c r="EM178" s="1388"/>
      <c r="EN178" s="1388"/>
      <c r="EO178" s="1388"/>
      <c r="EP178" s="1388"/>
      <c r="EQ178" s="1388"/>
      <c r="ER178" s="1388"/>
      <c r="ES178" s="1388"/>
      <c r="ET178" s="1388"/>
      <c r="EU178" s="1388"/>
    </row>
    <row r="179" spans="1:151" s="1269" customFormat="1" ht="15">
      <c r="A179" s="1472">
        <f>IF(G170="",0,1)</f>
        <v>0</v>
      </c>
      <c r="B179" s="678"/>
      <c r="C179" s="1251"/>
      <c r="D179" s="1251"/>
      <c r="E179" s="1474" t="str">
        <f t="shared" si="22"/>
        <v/>
      </c>
      <c r="F179" s="1242"/>
      <c r="G179" s="678"/>
      <c r="H179" s="1242"/>
      <c r="I179" s="1251"/>
      <c r="J179" s="1462" t="str">
        <f t="shared" si="23"/>
        <v/>
      </c>
      <c r="K179" s="1170"/>
      <c r="L179" s="1389" t="str">
        <f>L$119</f>
        <v>Année de construction du générateur</v>
      </c>
      <c r="M179" s="1389"/>
      <c r="N179" s="1390"/>
      <c r="O179" s="1390"/>
      <c r="P179" s="1390"/>
      <c r="Q179" s="1390"/>
      <c r="R179" s="1388"/>
      <c r="S179" s="1392" t="str">
        <f>R170</f>
        <v/>
      </c>
      <c r="T179" s="1392"/>
      <c r="U179" s="1392"/>
      <c r="V179" s="1392"/>
      <c r="W179" s="1382"/>
      <c r="X179" s="1382"/>
      <c r="Y179" s="1268"/>
      <c r="Z179" s="1268"/>
      <c r="AA179" s="1268"/>
      <c r="AB179" s="989"/>
      <c r="AC179" s="1251"/>
      <c r="AO179" s="1298"/>
      <c r="AQ179" s="20"/>
      <c r="BY179" s="1388"/>
      <c r="BZ179" s="1388"/>
      <c r="CA179" s="1388"/>
      <c r="CB179" s="1388"/>
      <c r="CC179" s="1388"/>
      <c r="CD179" s="1388"/>
      <c r="CE179" s="1388"/>
      <c r="CF179" s="1388"/>
      <c r="CG179" s="1388"/>
      <c r="CH179" s="1388"/>
      <c r="CI179" s="1388"/>
      <c r="CJ179" s="1388"/>
      <c r="CK179" s="1388"/>
      <c r="CL179" s="1388"/>
      <c r="CM179" s="1388"/>
      <c r="CN179" s="1388"/>
      <c r="CO179" s="1388"/>
      <c r="CP179" s="1388"/>
      <c r="CQ179" s="1388"/>
      <c r="CR179" s="1388"/>
      <c r="CS179" s="1388"/>
      <c r="CT179" s="1388"/>
      <c r="CU179" s="1388"/>
      <c r="CV179" s="1388"/>
      <c r="CW179" s="1388"/>
      <c r="CX179" s="1388"/>
      <c r="CY179" s="1388"/>
      <c r="CZ179" s="1388"/>
      <c r="DA179" s="1388"/>
      <c r="DB179" s="1388"/>
      <c r="DC179" s="1388"/>
      <c r="DD179" s="1388"/>
      <c r="DE179" s="1388"/>
      <c r="DF179" s="1388"/>
      <c r="DG179" s="1388"/>
      <c r="DH179" s="1388"/>
      <c r="DI179" s="1388"/>
      <c r="DJ179" s="1388"/>
      <c r="DK179" s="1388"/>
      <c r="DL179" s="1388"/>
      <c r="DM179" s="1388"/>
      <c r="DN179" s="1388"/>
      <c r="DO179" s="1388"/>
      <c r="DP179" s="1388"/>
      <c r="DQ179" s="1388"/>
      <c r="DR179" s="1388"/>
      <c r="DS179" s="1388"/>
      <c r="DT179" s="1388"/>
      <c r="DU179" s="1388"/>
      <c r="DV179" s="1388"/>
      <c r="DW179" s="1388"/>
      <c r="DX179" s="1388"/>
      <c r="DY179" s="1388"/>
      <c r="DZ179" s="1388"/>
      <c r="EA179" s="1388"/>
      <c r="EB179" s="1388"/>
      <c r="EC179" s="1388"/>
      <c r="ED179" s="1388"/>
      <c r="EE179" s="1388"/>
      <c r="EF179" s="1388"/>
      <c r="EG179" s="1388"/>
      <c r="EH179" s="1388"/>
      <c r="EI179" s="1388"/>
      <c r="EJ179" s="1388"/>
      <c r="EK179" s="1388"/>
      <c r="EL179" s="1388"/>
      <c r="EM179" s="1388"/>
      <c r="EN179" s="1388"/>
      <c r="EO179" s="1388"/>
      <c r="EP179" s="1388"/>
      <c r="EQ179" s="1388"/>
      <c r="ER179" s="1388"/>
      <c r="ES179" s="1388"/>
      <c r="ET179" s="1388"/>
      <c r="EU179" s="1388"/>
    </row>
    <row r="180" spans="1:151" s="1269" customFormat="1" ht="15">
      <c r="A180" s="1472">
        <f>IF(G170="",0,1)</f>
        <v>0</v>
      </c>
      <c r="B180" s="678"/>
      <c r="C180" s="1251"/>
      <c r="D180" s="1251"/>
      <c r="E180" s="1474" t="str">
        <f t="shared" si="22"/>
        <v/>
      </c>
      <c r="F180" s="1242"/>
      <c r="G180" s="678"/>
      <c r="H180" s="1242"/>
      <c r="I180" s="1251"/>
      <c r="J180" s="1462" t="str">
        <f t="shared" si="23"/>
        <v/>
      </c>
      <c r="K180" s="1170"/>
      <c r="L180" s="1389" t="str">
        <f>L$120</f>
        <v>Type de construction</v>
      </c>
      <c r="M180" s="1393"/>
      <c r="N180" s="1394"/>
      <c r="O180" s="1394"/>
      <c r="P180" s="1394"/>
      <c r="Q180" s="1394"/>
      <c r="R180" s="1388"/>
      <c r="S180" s="1395" t="str">
        <f>S170</f>
        <v/>
      </c>
      <c r="T180" s="1395"/>
      <c r="U180" s="1395"/>
      <c r="V180" s="1395"/>
      <c r="W180" s="1382"/>
      <c r="X180" s="1382"/>
      <c r="Y180" s="1396"/>
      <c r="Z180" s="1396"/>
      <c r="AA180" s="1396"/>
      <c r="AB180" s="989"/>
      <c r="AC180" s="1397"/>
      <c r="AO180" s="1298"/>
      <c r="AQ180" s="20"/>
      <c r="BY180" s="1388"/>
      <c r="BZ180" s="1388"/>
      <c r="CA180" s="1388"/>
      <c r="CB180" s="1388"/>
      <c r="CC180" s="1388"/>
      <c r="CD180" s="1388"/>
      <c r="CE180" s="1388"/>
      <c r="CF180" s="1388"/>
      <c r="CG180" s="1388"/>
      <c r="CH180" s="1388"/>
      <c r="CI180" s="1388"/>
      <c r="CJ180" s="1388"/>
      <c r="CK180" s="1388"/>
      <c r="CL180" s="1388"/>
      <c r="CM180" s="1388"/>
      <c r="CN180" s="1388"/>
      <c r="CO180" s="1388"/>
      <c r="CP180" s="1388"/>
      <c r="CQ180" s="1388"/>
      <c r="CR180" s="1388"/>
      <c r="CS180" s="1388"/>
      <c r="CT180" s="1388"/>
      <c r="CU180" s="1388"/>
      <c r="CV180" s="1388"/>
      <c r="CW180" s="1388"/>
      <c r="CX180" s="1388"/>
      <c r="CY180" s="1388"/>
      <c r="CZ180" s="1388"/>
      <c r="DA180" s="1388"/>
      <c r="DB180" s="1388"/>
      <c r="DC180" s="1388"/>
      <c r="DD180" s="1388"/>
      <c r="DE180" s="1388"/>
      <c r="DF180" s="1388"/>
      <c r="DG180" s="1388"/>
      <c r="DH180" s="1388"/>
      <c r="DI180" s="1388"/>
      <c r="DJ180" s="1388"/>
      <c r="DK180" s="1388"/>
      <c r="DL180" s="1388"/>
      <c r="DM180" s="1388"/>
      <c r="DN180" s="1388"/>
      <c r="DO180" s="1388"/>
      <c r="DP180" s="1388"/>
      <c r="DQ180" s="1388"/>
      <c r="DR180" s="1388"/>
      <c r="DS180" s="1388"/>
      <c r="DT180" s="1388"/>
      <c r="DU180" s="1388"/>
      <c r="DV180" s="1388"/>
      <c r="DW180" s="1388"/>
      <c r="DX180" s="1388"/>
      <c r="DY180" s="1388"/>
      <c r="DZ180" s="1388"/>
      <c r="EA180" s="1388"/>
      <c r="EB180" s="1388"/>
      <c r="EC180" s="1388"/>
      <c r="ED180" s="1388"/>
      <c r="EE180" s="1388"/>
      <c r="EF180" s="1388"/>
      <c r="EG180" s="1388"/>
      <c r="EH180" s="1388"/>
      <c r="EI180" s="1388"/>
      <c r="EJ180" s="1388"/>
      <c r="EK180" s="1388"/>
      <c r="EL180" s="1388"/>
      <c r="EM180" s="1388"/>
      <c r="EN180" s="1388"/>
      <c r="EO180" s="1388"/>
      <c r="EP180" s="1388"/>
      <c r="EQ180" s="1388"/>
      <c r="ER180" s="1388"/>
      <c r="ES180" s="1388"/>
      <c r="ET180" s="1388"/>
      <c r="EU180" s="1388"/>
    </row>
    <row r="181" spans="1:151" s="1269" customFormat="1" ht="15">
      <c r="A181" s="1472">
        <f>IF(G170="",0,1)</f>
        <v>0</v>
      </c>
      <c r="B181" s="678"/>
      <c r="C181" s="1251"/>
      <c r="D181" s="1251"/>
      <c r="E181" s="1474" t="str">
        <f t="shared" si="22"/>
        <v/>
      </c>
      <c r="F181" s="1242"/>
      <c r="G181" s="678"/>
      <c r="H181" s="1242"/>
      <c r="I181" s="1251"/>
      <c r="J181" s="1462" t="str">
        <f t="shared" si="23"/>
        <v/>
      </c>
      <c r="K181" s="1170"/>
      <c r="L181" s="1389" t="str">
        <f>L$121</f>
        <v>Utilisation</v>
      </c>
      <c r="M181" s="1393"/>
      <c r="N181" s="1394"/>
      <c r="O181" s="1394"/>
      <c r="P181" s="1394"/>
      <c r="Q181" s="1394"/>
      <c r="R181" s="1388"/>
      <c r="S181" s="1398" t="str">
        <f>L170</f>
        <v/>
      </c>
      <c r="T181" s="1398"/>
      <c r="U181" s="1398"/>
      <c r="V181" s="1398"/>
      <c r="W181" s="1382"/>
      <c r="X181" s="1382"/>
      <c r="Y181" s="1268"/>
      <c r="Z181" s="1268"/>
      <c r="AA181" s="1268"/>
      <c r="AB181" s="989"/>
      <c r="AC181" s="1251"/>
      <c r="AO181" s="1298"/>
      <c r="AQ181" s="20"/>
      <c r="BY181" s="1388"/>
      <c r="BZ181" s="1388"/>
      <c r="CA181" s="1388"/>
      <c r="CB181" s="1388"/>
      <c r="CC181" s="1388"/>
      <c r="CD181" s="1388"/>
      <c r="CE181" s="1388"/>
      <c r="CF181" s="1388"/>
      <c r="CG181" s="1388"/>
      <c r="CH181" s="1388"/>
      <c r="CI181" s="1388"/>
      <c r="CJ181" s="1388"/>
      <c r="CK181" s="1388"/>
      <c r="CL181" s="1388"/>
      <c r="CM181" s="1388"/>
      <c r="CN181" s="1388"/>
      <c r="CO181" s="1388"/>
      <c r="CP181" s="1388"/>
      <c r="CQ181" s="1388"/>
      <c r="CR181" s="1388"/>
      <c r="CS181" s="1388"/>
      <c r="CT181" s="1388"/>
      <c r="CU181" s="1388"/>
      <c r="CV181" s="1388"/>
      <c r="CW181" s="1388"/>
      <c r="CX181" s="1388"/>
      <c r="CY181" s="1388"/>
      <c r="CZ181" s="1388"/>
      <c r="DA181" s="1388"/>
      <c r="DB181" s="1388"/>
      <c r="DC181" s="1388"/>
      <c r="DD181" s="1388"/>
      <c r="DE181" s="1388"/>
      <c r="DF181" s="1388"/>
      <c r="DG181" s="1388"/>
      <c r="DH181" s="1388"/>
      <c r="DI181" s="1388"/>
      <c r="DJ181" s="1388"/>
      <c r="DK181" s="1388"/>
      <c r="DL181" s="1388"/>
      <c r="DM181" s="1388"/>
      <c r="DN181" s="1388"/>
      <c r="DO181" s="1388"/>
      <c r="DP181" s="1388"/>
      <c r="DQ181" s="1388"/>
      <c r="DR181" s="1388"/>
      <c r="DS181" s="1388"/>
      <c r="DT181" s="1388"/>
      <c r="DU181" s="1388"/>
      <c r="DV181" s="1388"/>
      <c r="DW181" s="1388"/>
      <c r="DX181" s="1388"/>
      <c r="DY181" s="1388"/>
      <c r="DZ181" s="1388"/>
      <c r="EA181" s="1388"/>
      <c r="EB181" s="1388"/>
      <c r="EC181" s="1388"/>
      <c r="ED181" s="1388"/>
      <c r="EE181" s="1388"/>
      <c r="EF181" s="1388"/>
      <c r="EG181" s="1388"/>
      <c r="EH181" s="1388"/>
      <c r="EI181" s="1388"/>
      <c r="EJ181" s="1388"/>
      <c r="EK181" s="1388"/>
      <c r="EL181" s="1388"/>
      <c r="EM181" s="1388"/>
      <c r="EN181" s="1388"/>
      <c r="EO181" s="1388"/>
      <c r="EP181" s="1388"/>
      <c r="EQ181" s="1388"/>
      <c r="ER181" s="1388"/>
      <c r="ES181" s="1388"/>
      <c r="ET181" s="1388"/>
      <c r="EU181" s="1388"/>
    </row>
    <row r="182" spans="1:151" s="1269" customFormat="1" ht="15">
      <c r="A182" s="1472">
        <f>IF(G170="",0,1)</f>
        <v>0</v>
      </c>
      <c r="B182" s="678"/>
      <c r="C182" s="1251"/>
      <c r="D182" s="1251"/>
      <c r="E182" s="1474" t="str">
        <f t="shared" si="22"/>
        <v/>
      </c>
      <c r="F182" s="1242"/>
      <c r="G182" s="678"/>
      <c r="H182" s="1242"/>
      <c r="I182" s="1251"/>
      <c r="J182" s="1462" t="str">
        <f t="shared" si="23"/>
        <v/>
      </c>
      <c r="K182" s="1170"/>
      <c r="L182" s="1265"/>
      <c r="M182" s="1265"/>
      <c r="N182" s="1266"/>
      <c r="O182" s="1266"/>
      <c r="P182" s="1266"/>
      <c r="Q182" s="1266"/>
      <c r="R182" s="1388"/>
      <c r="S182" s="1399"/>
      <c r="T182" s="1268"/>
      <c r="U182" s="1268"/>
      <c r="V182" s="1268"/>
      <c r="W182" s="1382"/>
      <c r="X182" s="1382"/>
      <c r="Y182" s="1268"/>
      <c r="Z182" s="1268"/>
      <c r="AA182" s="1268"/>
      <c r="AB182" s="989"/>
      <c r="AC182" s="1251"/>
      <c r="AO182" s="1298"/>
      <c r="AQ182" s="20"/>
      <c r="BY182" s="1388"/>
      <c r="BZ182" s="1388"/>
      <c r="CA182" s="1388"/>
      <c r="CB182" s="1388"/>
      <c r="CC182" s="1388"/>
      <c r="CD182" s="1388"/>
      <c r="CE182" s="1388"/>
      <c r="CF182" s="1388"/>
      <c r="CG182" s="1388"/>
      <c r="CH182" s="1388"/>
      <c r="CI182" s="1388"/>
      <c r="CJ182" s="1388"/>
      <c r="CK182" s="1388"/>
      <c r="CL182" s="1388"/>
      <c r="CM182" s="1388"/>
      <c r="CN182" s="1388"/>
      <c r="CO182" s="1388"/>
      <c r="CP182" s="1388"/>
      <c r="CQ182" s="1388"/>
      <c r="CR182" s="1388"/>
      <c r="CS182" s="1388"/>
      <c r="CT182" s="1388"/>
      <c r="CU182" s="1388"/>
      <c r="CV182" s="1388"/>
      <c r="CW182" s="1388"/>
      <c r="CX182" s="1388"/>
      <c r="CY182" s="1388"/>
      <c r="CZ182" s="1388"/>
      <c r="DA182" s="1388"/>
      <c r="DB182" s="1388"/>
      <c r="DC182" s="1388"/>
      <c r="DD182" s="1388"/>
      <c r="DE182" s="1388"/>
      <c r="DF182" s="1388"/>
      <c r="DG182" s="1388"/>
      <c r="DH182" s="1388"/>
      <c r="DI182" s="1388"/>
      <c r="DJ182" s="1388"/>
      <c r="DK182" s="1388"/>
      <c r="DL182" s="1388"/>
      <c r="DM182" s="1388"/>
      <c r="DN182" s="1388"/>
      <c r="DO182" s="1388"/>
      <c r="DP182" s="1388"/>
      <c r="DQ182" s="1388"/>
      <c r="DR182" s="1388"/>
      <c r="DS182" s="1388"/>
      <c r="DT182" s="1388"/>
      <c r="DU182" s="1388"/>
      <c r="DV182" s="1388"/>
      <c r="DW182" s="1388"/>
      <c r="DX182" s="1388"/>
      <c r="DY182" s="1388"/>
      <c r="DZ182" s="1388"/>
      <c r="EA182" s="1388"/>
      <c r="EB182" s="1388"/>
      <c r="EC182" s="1388"/>
      <c r="ED182" s="1388"/>
      <c r="EE182" s="1388"/>
      <c r="EF182" s="1388"/>
      <c r="EG182" s="1388"/>
      <c r="EH182" s="1388"/>
      <c r="EI182" s="1388"/>
      <c r="EJ182" s="1388"/>
      <c r="EK182" s="1388"/>
      <c r="EL182" s="1388"/>
      <c r="EM182" s="1388"/>
      <c r="EN182" s="1388"/>
      <c r="EO182" s="1388"/>
      <c r="EP182" s="1388"/>
      <c r="EQ182" s="1388"/>
      <c r="ER182" s="1388"/>
      <c r="ES182" s="1388"/>
      <c r="ET182" s="1388"/>
      <c r="EU182" s="1388"/>
    </row>
    <row r="183" spans="1:151" s="1269" customFormat="1" ht="15">
      <c r="A183" s="1472">
        <f>IF(G170="",0,1)</f>
        <v>0</v>
      </c>
      <c r="B183" s="678"/>
      <c r="C183" s="1251"/>
      <c r="D183" s="1251"/>
      <c r="E183" s="1474" t="str">
        <f t="shared" si="22"/>
        <v/>
      </c>
      <c r="F183" s="1242"/>
      <c r="G183" s="678"/>
      <c r="H183" s="1242"/>
      <c r="I183" s="1251"/>
      <c r="J183" s="1462" t="str">
        <f t="shared" si="23"/>
        <v/>
      </c>
      <c r="K183" s="1170"/>
      <c r="L183" s="1389" t="str">
        <f>L$123</f>
        <v>Panneau arrière de la chaudière</v>
      </c>
      <c r="M183" s="1389"/>
      <c r="N183" s="1390"/>
      <c r="O183" s="1390"/>
      <c r="P183" s="1390"/>
      <c r="Q183" s="1390"/>
      <c r="R183" s="1388"/>
      <c r="S183" s="1400" t="str">
        <f>T170</f>
        <v/>
      </c>
      <c r="T183" s="1400"/>
      <c r="U183" s="1400"/>
      <c r="V183" s="1401"/>
      <c r="W183" s="1382"/>
      <c r="X183" s="1382"/>
      <c r="Y183" s="1268"/>
      <c r="Z183" s="1268"/>
      <c r="AA183" s="1268"/>
      <c r="AB183" s="989"/>
      <c r="AC183" s="1251"/>
      <c r="AO183" s="1298"/>
      <c r="AQ183" s="20"/>
      <c r="BY183" s="1388"/>
      <c r="BZ183" s="1388"/>
      <c r="CA183" s="1388"/>
      <c r="CB183" s="1388"/>
      <c r="CC183" s="1388"/>
      <c r="CD183" s="1388"/>
      <c r="CE183" s="1388"/>
      <c r="CF183" s="1388"/>
      <c r="CG183" s="1388"/>
      <c r="CH183" s="1388"/>
      <c r="CI183" s="1388"/>
      <c r="CJ183" s="1388"/>
      <c r="CK183" s="1388"/>
      <c r="CL183" s="1388"/>
      <c r="CM183" s="1388"/>
      <c r="CN183" s="1388"/>
      <c r="CO183" s="1388"/>
      <c r="CP183" s="1388"/>
      <c r="CQ183" s="1388"/>
      <c r="CR183" s="1388"/>
      <c r="CS183" s="1388"/>
      <c r="CT183" s="1388"/>
      <c r="CU183" s="1388"/>
      <c r="CV183" s="1388"/>
      <c r="CW183" s="1388"/>
      <c r="CX183" s="1388"/>
      <c r="CY183" s="1388"/>
      <c r="CZ183" s="1388"/>
      <c r="DA183" s="1388"/>
      <c r="DB183" s="1388"/>
      <c r="DC183" s="1388"/>
      <c r="DD183" s="1388"/>
      <c r="DE183" s="1388"/>
      <c r="DF183" s="1388"/>
      <c r="DG183" s="1388"/>
      <c r="DH183" s="1388"/>
      <c r="DI183" s="1388"/>
      <c r="DJ183" s="1388"/>
      <c r="DK183" s="1388"/>
      <c r="DL183" s="1388"/>
      <c r="DM183" s="1388"/>
      <c r="DN183" s="1388"/>
      <c r="DO183" s="1388"/>
      <c r="DP183" s="1388"/>
      <c r="DQ183" s="1388"/>
      <c r="DR183" s="1388"/>
      <c r="DS183" s="1388"/>
      <c r="DT183" s="1388"/>
      <c r="DU183" s="1388"/>
      <c r="DV183" s="1388"/>
      <c r="DW183" s="1388"/>
      <c r="DX183" s="1388"/>
      <c r="DY183" s="1388"/>
      <c r="DZ183" s="1388"/>
      <c r="EA183" s="1388"/>
      <c r="EB183" s="1388"/>
      <c r="EC183" s="1388"/>
      <c r="ED183" s="1388"/>
      <c r="EE183" s="1388"/>
      <c r="EF183" s="1388"/>
      <c r="EG183" s="1388"/>
      <c r="EH183" s="1388"/>
      <c r="EI183" s="1388"/>
      <c r="EJ183" s="1388"/>
      <c r="EK183" s="1388"/>
      <c r="EL183" s="1388"/>
      <c r="EM183" s="1388"/>
      <c r="EN183" s="1388"/>
      <c r="EO183" s="1388"/>
      <c r="EP183" s="1388"/>
      <c r="EQ183" s="1388"/>
      <c r="ER183" s="1388"/>
      <c r="ES183" s="1388"/>
      <c r="ET183" s="1388"/>
      <c r="EU183" s="1388"/>
    </row>
    <row r="184" spans="1:151" s="1269" customFormat="1" ht="15">
      <c r="A184" s="1472">
        <f>IF(G170="",0,1)</f>
        <v>0</v>
      </c>
      <c r="B184" s="678"/>
      <c r="C184" s="1251"/>
      <c r="D184" s="1251"/>
      <c r="E184" s="1474" t="str">
        <f t="shared" si="22"/>
        <v/>
      </c>
      <c r="F184" s="1242"/>
      <c r="G184" s="678"/>
      <c r="H184" s="1242"/>
      <c r="I184" s="1251"/>
      <c r="J184" s="1462" t="str">
        <f t="shared" si="23"/>
        <v/>
      </c>
      <c r="K184" s="1170"/>
      <c r="L184" s="1393" t="str">
        <f>L124</f>
        <v>Capot protège-brûleur</v>
      </c>
      <c r="M184" s="1393"/>
      <c r="N184" s="1394"/>
      <c r="O184" s="1394"/>
      <c r="P184" s="1394"/>
      <c r="Q184" s="1394"/>
      <c r="R184" s="1388"/>
      <c r="S184" s="1402" t="str">
        <f>U170</f>
        <v/>
      </c>
      <c r="T184" s="1402"/>
      <c r="U184" s="1402"/>
      <c r="V184" s="1403"/>
      <c r="W184" s="1382"/>
      <c r="X184" s="1382"/>
      <c r="Y184" s="1268"/>
      <c r="Z184" s="1268"/>
      <c r="AA184" s="1268"/>
      <c r="AB184" s="989"/>
      <c r="AC184" s="1251"/>
      <c r="AO184" s="1298"/>
      <c r="AQ184" s="20"/>
      <c r="BY184" s="1388"/>
      <c r="BZ184" s="1388"/>
      <c r="CA184" s="1388"/>
      <c r="CB184" s="1388"/>
      <c r="CC184" s="1388"/>
      <c r="CD184" s="1388"/>
      <c r="CE184" s="1388"/>
      <c r="CF184" s="1388"/>
      <c r="CG184" s="1388"/>
      <c r="CH184" s="1388"/>
      <c r="CI184" s="1388"/>
      <c r="CJ184" s="1388"/>
      <c r="CK184" s="1388"/>
      <c r="CL184" s="1388"/>
      <c r="CM184" s="1388"/>
      <c r="CN184" s="1388"/>
      <c r="CO184" s="1388"/>
      <c r="CP184" s="1388"/>
      <c r="CQ184" s="1388"/>
      <c r="CR184" s="1388"/>
      <c r="CS184" s="1388"/>
      <c r="CT184" s="1388"/>
      <c r="CU184" s="1388"/>
      <c r="CV184" s="1388"/>
      <c r="CW184" s="1388"/>
      <c r="CX184" s="1388"/>
      <c r="CY184" s="1388"/>
      <c r="CZ184" s="1388"/>
      <c r="DA184" s="1388"/>
      <c r="DB184" s="1388"/>
      <c r="DC184" s="1388"/>
      <c r="DD184" s="1388"/>
      <c r="DE184" s="1388"/>
      <c r="DF184" s="1388"/>
      <c r="DG184" s="1388"/>
      <c r="DH184" s="1388"/>
      <c r="DI184" s="1388"/>
      <c r="DJ184" s="1388"/>
      <c r="DK184" s="1388"/>
      <c r="DL184" s="1388"/>
      <c r="DM184" s="1388"/>
      <c r="DN184" s="1388"/>
      <c r="DO184" s="1388"/>
      <c r="DP184" s="1388"/>
      <c r="DQ184" s="1388"/>
      <c r="DR184" s="1388"/>
      <c r="DS184" s="1388"/>
      <c r="DT184" s="1388"/>
      <c r="DU184" s="1388"/>
      <c r="DV184" s="1388"/>
      <c r="DW184" s="1388"/>
      <c r="DX184" s="1388"/>
      <c r="DY184" s="1388"/>
      <c r="DZ184" s="1388"/>
      <c r="EA184" s="1388"/>
      <c r="EB184" s="1388"/>
      <c r="EC184" s="1388"/>
      <c r="ED184" s="1388"/>
      <c r="EE184" s="1388"/>
      <c r="EF184" s="1388"/>
      <c r="EG184" s="1388"/>
      <c r="EH184" s="1388"/>
      <c r="EI184" s="1388"/>
      <c r="EJ184" s="1388"/>
      <c r="EK184" s="1388"/>
      <c r="EL184" s="1388"/>
      <c r="EM184" s="1388"/>
      <c r="EN184" s="1388"/>
      <c r="EO184" s="1388"/>
      <c r="EP184" s="1388"/>
      <c r="EQ184" s="1388"/>
      <c r="ER184" s="1388"/>
      <c r="ES184" s="1388"/>
      <c r="ET184" s="1388"/>
      <c r="EU184" s="1388"/>
    </row>
    <row r="185" spans="1:151" s="1269" customFormat="1" ht="15">
      <c r="A185" s="1472">
        <f>IF(G170="",0,1)</f>
        <v>0</v>
      </c>
      <c r="B185" s="678"/>
      <c r="C185" s="1251"/>
      <c r="D185" s="1251"/>
      <c r="E185" s="1474" t="str">
        <f t="shared" si="22"/>
        <v/>
      </c>
      <c r="F185" s="1242"/>
      <c r="G185" s="678"/>
      <c r="H185" s="1242"/>
      <c r="I185" s="1251"/>
      <c r="J185" s="1462" t="str">
        <f t="shared" si="23"/>
        <v/>
      </c>
      <c r="K185" s="1170"/>
      <c r="L185" s="1393" t="str">
        <f>L$125</f>
        <v>Commande du générateur de chaleur</v>
      </c>
      <c r="M185" s="1393"/>
      <c r="N185" s="1394"/>
      <c r="O185" s="1394"/>
      <c r="P185" s="1394"/>
      <c r="Q185" s="1394"/>
      <c r="R185" s="1388"/>
      <c r="S185" s="1402" t="str">
        <f>V170</f>
        <v/>
      </c>
      <c r="T185" s="1402"/>
      <c r="U185" s="1402"/>
      <c r="V185" s="1403"/>
      <c r="W185" s="1382"/>
      <c r="X185" s="1382"/>
      <c r="Y185" s="1268"/>
      <c r="Z185" s="1268"/>
      <c r="AA185" s="1268"/>
      <c r="AB185" s="989"/>
      <c r="AC185" s="1251"/>
      <c r="AO185" s="1298"/>
      <c r="AQ185" s="20"/>
      <c r="BY185" s="1388"/>
      <c r="BZ185" s="1388"/>
      <c r="CA185" s="1388"/>
      <c r="CB185" s="1388"/>
      <c r="CC185" s="1388"/>
      <c r="CD185" s="1388"/>
      <c r="CE185" s="1388"/>
      <c r="CF185" s="1388"/>
      <c r="CG185" s="1388"/>
      <c r="CH185" s="1388"/>
      <c r="CI185" s="1388"/>
      <c r="CJ185" s="1388"/>
      <c r="CK185" s="1388"/>
      <c r="CL185" s="1388"/>
      <c r="CM185" s="1388"/>
      <c r="CN185" s="1388"/>
      <c r="CO185" s="1388"/>
      <c r="CP185" s="1388"/>
      <c r="CQ185" s="1388"/>
      <c r="CR185" s="1388"/>
      <c r="CS185" s="1388"/>
      <c r="CT185" s="1388"/>
      <c r="CU185" s="1388"/>
      <c r="CV185" s="1388"/>
      <c r="CW185" s="1388"/>
      <c r="CX185" s="1388"/>
      <c r="CY185" s="1388"/>
      <c r="CZ185" s="1388"/>
      <c r="DA185" s="1388"/>
      <c r="DB185" s="1388"/>
      <c r="DC185" s="1388"/>
      <c r="DD185" s="1388"/>
      <c r="DE185" s="1388"/>
      <c r="DF185" s="1388"/>
      <c r="DG185" s="1388"/>
      <c r="DH185" s="1388"/>
      <c r="DI185" s="1388"/>
      <c r="DJ185" s="1388"/>
      <c r="DK185" s="1388"/>
      <c r="DL185" s="1388"/>
      <c r="DM185" s="1388"/>
      <c r="DN185" s="1388"/>
      <c r="DO185" s="1388"/>
      <c r="DP185" s="1388"/>
      <c r="DQ185" s="1388"/>
      <c r="DR185" s="1388"/>
      <c r="DS185" s="1388"/>
      <c r="DT185" s="1388"/>
      <c r="DU185" s="1388"/>
      <c r="DV185" s="1388"/>
      <c r="DW185" s="1388"/>
      <c r="DX185" s="1388"/>
      <c r="DY185" s="1388"/>
      <c r="DZ185" s="1388"/>
      <c r="EA185" s="1388"/>
      <c r="EB185" s="1388"/>
      <c r="EC185" s="1388"/>
      <c r="ED185" s="1388"/>
      <c r="EE185" s="1388"/>
      <c r="EF185" s="1388"/>
      <c r="EG185" s="1388"/>
      <c r="EH185" s="1388"/>
      <c r="EI185" s="1388"/>
      <c r="EJ185" s="1388"/>
      <c r="EK185" s="1388"/>
      <c r="EL185" s="1388"/>
      <c r="EM185" s="1388"/>
      <c r="EN185" s="1388"/>
      <c r="EO185" s="1388"/>
      <c r="EP185" s="1388"/>
      <c r="EQ185" s="1388"/>
      <c r="ER185" s="1388"/>
      <c r="ES185" s="1388"/>
      <c r="ET185" s="1388"/>
      <c r="EU185" s="1388"/>
    </row>
    <row r="186" spans="1:151" s="787" customFormat="1" ht="15">
      <c r="A186" s="1472">
        <f>IF(G170="",0,1)</f>
        <v>0</v>
      </c>
      <c r="B186" s="678"/>
      <c r="C186" s="1251"/>
      <c r="D186" s="1251"/>
      <c r="E186" s="1474" t="str">
        <f t="shared" si="22"/>
        <v/>
      </c>
      <c r="F186" s="1242"/>
      <c r="G186" s="678"/>
      <c r="H186" s="1242"/>
      <c r="I186" s="1251"/>
      <c r="J186" s="1462" t="str">
        <f t="shared" si="23"/>
        <v/>
      </c>
      <c r="K186" s="1170"/>
      <c r="L186" s="1265"/>
      <c r="M186" s="1265"/>
      <c r="N186" s="1266"/>
      <c r="O186" s="1266"/>
      <c r="P186" s="1266"/>
      <c r="Q186" s="1266"/>
      <c r="R186" s="225"/>
      <c r="S186" s="1404"/>
      <c r="T186" s="1404"/>
      <c r="U186" s="1404"/>
      <c r="V186" s="1404"/>
      <c r="W186" s="1382"/>
      <c r="X186" s="1382"/>
      <c r="Y186" s="1404"/>
      <c r="Z186" s="1404"/>
      <c r="AA186" s="1404"/>
      <c r="AB186" s="989"/>
      <c r="BY186" s="225"/>
      <c r="BZ186" s="225"/>
      <c r="CA186" s="225"/>
      <c r="CB186" s="225"/>
      <c r="CC186" s="225"/>
      <c r="CD186" s="225"/>
      <c r="CE186" s="225"/>
      <c r="CF186" s="225"/>
      <c r="CG186" s="225"/>
      <c r="CH186" s="225"/>
      <c r="CI186" s="225"/>
      <c r="CJ186" s="225"/>
      <c r="CK186" s="225"/>
      <c r="CL186" s="225"/>
      <c r="CM186" s="225"/>
      <c r="CN186" s="225"/>
      <c r="CO186" s="225"/>
      <c r="CP186" s="225"/>
      <c r="CQ186" s="225"/>
      <c r="CR186" s="225"/>
      <c r="CS186" s="225"/>
      <c r="CT186" s="225"/>
      <c r="CU186" s="225"/>
      <c r="CV186" s="225"/>
      <c r="CW186" s="225"/>
      <c r="CX186" s="225"/>
      <c r="CY186" s="225"/>
      <c r="CZ186" s="225"/>
      <c r="DA186" s="225"/>
      <c r="DB186" s="225"/>
      <c r="DC186" s="225"/>
      <c r="DD186" s="225"/>
      <c r="DE186" s="225"/>
      <c r="DF186" s="225"/>
      <c r="DG186" s="225"/>
      <c r="DH186" s="225"/>
      <c r="DI186" s="225"/>
      <c r="DJ186" s="225"/>
      <c r="DK186" s="225"/>
      <c r="DL186" s="225"/>
      <c r="DM186" s="225"/>
      <c r="DN186" s="225"/>
      <c r="DO186" s="225"/>
      <c r="DP186" s="225"/>
      <c r="DQ186" s="225"/>
      <c r="DR186" s="225"/>
      <c r="DS186" s="225"/>
      <c r="DT186" s="225"/>
      <c r="DU186" s="225"/>
      <c r="DV186" s="225"/>
      <c r="DW186" s="225"/>
      <c r="DX186" s="225"/>
      <c r="DY186" s="225"/>
      <c r="DZ186" s="225"/>
      <c r="EA186" s="225"/>
      <c r="EB186" s="225"/>
      <c r="EC186" s="225"/>
      <c r="ED186" s="225"/>
      <c r="EE186" s="225"/>
      <c r="EF186" s="225"/>
      <c r="EG186" s="225"/>
      <c r="EH186" s="225"/>
      <c r="EI186" s="225"/>
      <c r="EJ186" s="225"/>
      <c r="EK186" s="225"/>
      <c r="EL186" s="225"/>
      <c r="EM186" s="225"/>
      <c r="EN186" s="225"/>
      <c r="EO186" s="225"/>
      <c r="EP186" s="225"/>
      <c r="EQ186" s="225"/>
      <c r="ER186" s="225"/>
      <c r="ES186" s="225"/>
      <c r="ET186" s="225"/>
      <c r="EU186" s="225"/>
    </row>
    <row r="187" spans="1:151" s="1269" customFormat="1" ht="15">
      <c r="A187" s="1472">
        <f>IF(G170="",0,1)</f>
        <v>0</v>
      </c>
      <c r="B187" s="678"/>
      <c r="C187" s="1251"/>
      <c r="D187" s="1251"/>
      <c r="E187" s="1474" t="str">
        <f t="shared" si="22"/>
        <v/>
      </c>
      <c r="F187" s="1242"/>
      <c r="G187" s="678"/>
      <c r="H187" s="1242"/>
      <c r="I187" s="1251"/>
      <c r="J187" s="1462" t="str">
        <f t="shared" si="23"/>
        <v/>
      </c>
      <c r="K187" s="1170"/>
      <c r="L187" s="1389" t="str">
        <f>L$127</f>
        <v>Puissance du générateur de chaleur (chaleur utile)</v>
      </c>
      <c r="M187" s="1389"/>
      <c r="N187" s="1390"/>
      <c r="O187" s="1390"/>
      <c r="P187" s="1390"/>
      <c r="Q187" s="1390" t="s">
        <v>71</v>
      </c>
      <c r="R187" s="1388"/>
      <c r="S187" s="2207" t="str">
        <f>I170</f>
        <v/>
      </c>
      <c r="T187" s="2207"/>
      <c r="U187" s="1401"/>
      <c r="V187" s="1401"/>
      <c r="W187" s="1382"/>
      <c r="X187" s="1382"/>
      <c r="Y187" s="1268"/>
      <c r="Z187" s="1268"/>
      <c r="AA187" s="1268"/>
      <c r="AB187" s="989"/>
      <c r="AC187" s="1251"/>
      <c r="AO187" s="1298"/>
      <c r="AQ187" s="20"/>
      <c r="BY187" s="1388"/>
      <c r="BZ187" s="1388"/>
      <c r="CA187" s="1388"/>
      <c r="CB187" s="1388"/>
      <c r="CC187" s="1388"/>
      <c r="CD187" s="1388"/>
      <c r="CE187" s="1388"/>
      <c r="CF187" s="1388"/>
      <c r="CG187" s="1388"/>
      <c r="CH187" s="1388"/>
      <c r="CI187" s="1388"/>
      <c r="CJ187" s="1388"/>
      <c r="CK187" s="1388"/>
      <c r="CL187" s="1388"/>
      <c r="CM187" s="1388"/>
      <c r="CN187" s="1388"/>
      <c r="CO187" s="1388"/>
      <c r="CP187" s="1388"/>
      <c r="CQ187" s="1388"/>
      <c r="CR187" s="1388"/>
      <c r="CS187" s="1388"/>
      <c r="CT187" s="1388"/>
      <c r="CU187" s="1388"/>
      <c r="CV187" s="1388"/>
      <c r="CW187" s="1388"/>
      <c r="CX187" s="1388"/>
      <c r="CY187" s="1388"/>
      <c r="CZ187" s="1388"/>
      <c r="DA187" s="1388"/>
      <c r="DB187" s="1388"/>
      <c r="DC187" s="1388"/>
      <c r="DD187" s="1388"/>
      <c r="DE187" s="1388"/>
      <c r="DF187" s="1388"/>
      <c r="DG187" s="1388"/>
      <c r="DH187" s="1388"/>
      <c r="DI187" s="1388"/>
      <c r="DJ187" s="1388"/>
      <c r="DK187" s="1388"/>
      <c r="DL187" s="1388"/>
      <c r="DM187" s="1388"/>
      <c r="DN187" s="1388"/>
      <c r="DO187" s="1388"/>
      <c r="DP187" s="1388"/>
      <c r="DQ187" s="1388"/>
      <c r="DR187" s="1388"/>
      <c r="DS187" s="1388"/>
      <c r="DT187" s="1388"/>
      <c r="DU187" s="1388"/>
      <c r="DV187" s="1388"/>
      <c r="DW187" s="1388"/>
      <c r="DX187" s="1388"/>
      <c r="DY187" s="1388"/>
      <c r="DZ187" s="1388"/>
      <c r="EA187" s="1388"/>
      <c r="EB187" s="1388"/>
      <c r="EC187" s="1388"/>
      <c r="ED187" s="1388"/>
      <c r="EE187" s="1388"/>
      <c r="EF187" s="1388"/>
      <c r="EG187" s="1388"/>
      <c r="EH187" s="1388"/>
      <c r="EI187" s="1388"/>
      <c r="EJ187" s="1388"/>
      <c r="EK187" s="1388"/>
      <c r="EL187" s="1388"/>
      <c r="EM187" s="1388"/>
      <c r="EN187" s="1388"/>
      <c r="EO187" s="1388"/>
      <c r="EP187" s="1388"/>
      <c r="EQ187" s="1388"/>
      <c r="ER187" s="1388"/>
      <c r="ES187" s="1388"/>
      <c r="ET187" s="1388"/>
      <c r="EU187" s="1388"/>
    </row>
    <row r="188" spans="1:151" s="1269" customFormat="1" ht="15">
      <c r="A188" s="1472">
        <f>IF(G170="",0,1)</f>
        <v>0</v>
      </c>
      <c r="B188" s="678"/>
      <c r="C188" s="1251"/>
      <c r="D188" s="1251"/>
      <c r="E188" s="1474" t="str">
        <f t="shared" si="22"/>
        <v/>
      </c>
      <c r="F188" s="1242"/>
      <c r="G188" s="678"/>
      <c r="H188" s="1242"/>
      <c r="I188" s="1251"/>
      <c r="J188" s="1462" t="str">
        <f t="shared" si="23"/>
        <v/>
      </c>
      <c r="K188" s="1170"/>
      <c r="L188" s="1393" t="str">
        <f>L$128</f>
        <v>Part de la production de chaleur utile</v>
      </c>
      <c r="M188" s="1393"/>
      <c r="N188" s="1394"/>
      <c r="O188" s="1394"/>
      <c r="P188" s="1394"/>
      <c r="Q188" s="1394" t="s">
        <v>92</v>
      </c>
      <c r="R188" s="1388"/>
      <c r="S188" s="2213" t="str">
        <f>N170</f>
        <v/>
      </c>
      <c r="T188" s="2213"/>
      <c r="U188" s="1403"/>
      <c r="V188" s="1403"/>
      <c r="W188" s="1382"/>
      <c r="X188" s="1382"/>
      <c r="Y188" s="1268"/>
      <c r="Z188" s="1268"/>
      <c r="AA188" s="1268"/>
      <c r="AB188" s="989"/>
      <c r="AC188" s="1251"/>
      <c r="AO188" s="1298"/>
      <c r="AQ188" s="20"/>
      <c r="BY188" s="1388"/>
      <c r="BZ188" s="1388"/>
      <c r="CA188" s="1388"/>
      <c r="CB188" s="1388"/>
      <c r="CC188" s="1388"/>
      <c r="CD188" s="1388"/>
      <c r="CE188" s="1388"/>
      <c r="CF188" s="1388"/>
      <c r="CG188" s="1388"/>
      <c r="CH188" s="1388"/>
      <c r="CI188" s="1388"/>
      <c r="CJ188" s="1388"/>
      <c r="CK188" s="1388"/>
      <c r="CL188" s="1388"/>
      <c r="CM188" s="1388"/>
      <c r="CN188" s="1388"/>
      <c r="CO188" s="1388"/>
      <c r="CP188" s="1388"/>
      <c r="CQ188" s="1388"/>
      <c r="CR188" s="1388"/>
      <c r="CS188" s="1388"/>
      <c r="CT188" s="1388"/>
      <c r="CU188" s="1388"/>
      <c r="CV188" s="1388"/>
      <c r="CW188" s="1388"/>
      <c r="CX188" s="1388"/>
      <c r="CY188" s="1388"/>
      <c r="CZ188" s="1388"/>
      <c r="DA188" s="1388"/>
      <c r="DB188" s="1388"/>
      <c r="DC188" s="1388"/>
      <c r="DD188" s="1388"/>
      <c r="DE188" s="1388"/>
      <c r="DF188" s="1388"/>
      <c r="DG188" s="1388"/>
      <c r="DH188" s="1388"/>
      <c r="DI188" s="1388"/>
      <c r="DJ188" s="1388"/>
      <c r="DK188" s="1388"/>
      <c r="DL188" s="1388"/>
      <c r="DM188" s="1388"/>
      <c r="DN188" s="1388"/>
      <c r="DO188" s="1388"/>
      <c r="DP188" s="1388"/>
      <c r="DQ188" s="1388"/>
      <c r="DR188" s="1388"/>
      <c r="DS188" s="1388"/>
      <c r="DT188" s="1388"/>
      <c r="DU188" s="1388"/>
      <c r="DV188" s="1388"/>
      <c r="DW188" s="1388"/>
      <c r="DX188" s="1388"/>
      <c r="DY188" s="1388"/>
      <c r="DZ188" s="1388"/>
      <c r="EA188" s="1388"/>
      <c r="EB188" s="1388"/>
      <c r="EC188" s="1388"/>
      <c r="ED188" s="1388"/>
      <c r="EE188" s="1388"/>
      <c r="EF188" s="1388"/>
      <c r="EG188" s="1388"/>
      <c r="EH188" s="1388"/>
      <c r="EI188" s="1388"/>
      <c r="EJ188" s="1388"/>
      <c r="EK188" s="1388"/>
      <c r="EL188" s="1388"/>
      <c r="EM188" s="1388"/>
      <c r="EN188" s="1388"/>
      <c r="EO188" s="1388"/>
      <c r="EP188" s="1388"/>
      <c r="EQ188" s="1388"/>
      <c r="ER188" s="1388"/>
      <c r="ES188" s="1388"/>
      <c r="ET188" s="1388"/>
      <c r="EU188" s="1388"/>
    </row>
    <row r="189" spans="1:151" s="1269" customFormat="1" ht="15">
      <c r="A189" s="1472">
        <f>IF(G170="",0,1)</f>
        <v>0</v>
      </c>
      <c r="B189" s="678"/>
      <c r="C189" s="1251"/>
      <c r="D189" s="1251"/>
      <c r="E189" s="1474" t="str">
        <f t="shared" si="22"/>
        <v/>
      </c>
      <c r="F189" s="1242"/>
      <c r="G189" s="678"/>
      <c r="H189" s="1242"/>
      <c r="I189" s="1251"/>
      <c r="J189" s="1462" t="str">
        <f t="shared" si="23"/>
        <v/>
      </c>
      <c r="K189" s="1170"/>
      <c r="L189" s="1393" t="str">
        <f>L$129</f>
        <v>Production de chaleur utile</v>
      </c>
      <c r="M189" s="1393"/>
      <c r="N189" s="1394"/>
      <c r="O189" s="1394"/>
      <c r="P189" s="1394"/>
      <c r="Q189" s="1394" t="s">
        <v>68</v>
      </c>
      <c r="R189" s="1388"/>
      <c r="S189" s="2170" t="str">
        <f>Y170</f>
        <v/>
      </c>
      <c r="T189" s="2170"/>
      <c r="U189" s="1403"/>
      <c r="V189" s="1403"/>
      <c r="W189" s="1382"/>
      <c r="X189" s="1382"/>
      <c r="Y189" s="1268"/>
      <c r="Z189" s="1268"/>
      <c r="AA189" s="1268"/>
      <c r="AB189" s="989"/>
      <c r="AC189" s="1251"/>
      <c r="AO189" s="1298"/>
      <c r="AQ189" s="20"/>
      <c r="BY189" s="1388"/>
      <c r="BZ189" s="1388"/>
      <c r="CA189" s="1388"/>
      <c r="CB189" s="1388"/>
      <c r="CC189" s="1388"/>
      <c r="CD189" s="1388"/>
      <c r="CE189" s="1388"/>
      <c r="CF189" s="1388"/>
      <c r="CG189" s="1388"/>
      <c r="CH189" s="1388"/>
      <c r="CI189" s="1388"/>
      <c r="CJ189" s="1388"/>
      <c r="CK189" s="1388"/>
      <c r="CL189" s="1388"/>
      <c r="CM189" s="1388"/>
      <c r="CN189" s="1388"/>
      <c r="CO189" s="1388"/>
      <c r="CP189" s="1388"/>
      <c r="CQ189" s="1388"/>
      <c r="CR189" s="1388"/>
      <c r="CS189" s="1388"/>
      <c r="CT189" s="1388"/>
      <c r="CU189" s="1388"/>
      <c r="CV189" s="1388"/>
      <c r="CW189" s="1388"/>
      <c r="CX189" s="1388"/>
      <c r="CY189" s="1388"/>
      <c r="CZ189" s="1388"/>
      <c r="DA189" s="1388"/>
      <c r="DB189" s="1388"/>
      <c r="DC189" s="1388"/>
      <c r="DD189" s="1388"/>
      <c r="DE189" s="1388"/>
      <c r="DF189" s="1388"/>
      <c r="DG189" s="1388"/>
      <c r="DH189" s="1388"/>
      <c r="DI189" s="1388"/>
      <c r="DJ189" s="1388"/>
      <c r="DK189" s="1388"/>
      <c r="DL189" s="1388"/>
      <c r="DM189" s="1388"/>
      <c r="DN189" s="1388"/>
      <c r="DO189" s="1388"/>
      <c r="DP189" s="1388"/>
      <c r="DQ189" s="1388"/>
      <c r="DR189" s="1388"/>
      <c r="DS189" s="1388"/>
      <c r="DT189" s="1388"/>
      <c r="DU189" s="1388"/>
      <c r="DV189" s="1388"/>
      <c r="DW189" s="1388"/>
      <c r="DX189" s="1388"/>
      <c r="DY189" s="1388"/>
      <c r="DZ189" s="1388"/>
      <c r="EA189" s="1388"/>
      <c r="EB189" s="1388"/>
      <c r="EC189" s="1388"/>
      <c r="ED189" s="1388"/>
      <c r="EE189" s="1388"/>
      <c r="EF189" s="1388"/>
      <c r="EG189" s="1388"/>
      <c r="EH189" s="1388"/>
      <c r="EI189" s="1388"/>
      <c r="EJ189" s="1388"/>
      <c r="EK189" s="1388"/>
      <c r="EL189" s="1388"/>
      <c r="EM189" s="1388"/>
      <c r="EN189" s="1388"/>
      <c r="EO189" s="1388"/>
      <c r="EP189" s="1388"/>
      <c r="EQ189" s="1388"/>
      <c r="ER189" s="1388"/>
      <c r="ES189" s="1388"/>
      <c r="ET189" s="1388"/>
      <c r="EU189" s="1388"/>
    </row>
    <row r="190" spans="1:151" s="1269" customFormat="1" ht="15">
      <c r="A190" s="1472">
        <f>IF(G170="",0,1)</f>
        <v>0</v>
      </c>
      <c r="B190" s="678"/>
      <c r="C190" s="1251"/>
      <c r="D190" s="1251"/>
      <c r="E190" s="1474" t="str">
        <f t="shared" si="22"/>
        <v/>
      </c>
      <c r="F190" s="1242"/>
      <c r="G190" s="678"/>
      <c r="H190" s="1242"/>
      <c r="I190" s="1251"/>
      <c r="J190" s="1462" t="str">
        <f t="shared" si="23"/>
        <v/>
      </c>
      <c r="K190" s="1170"/>
      <c r="L190" s="1393" t="str">
        <f>L$130</f>
        <v>Durée de fonctionnement</v>
      </c>
      <c r="M190" s="1393"/>
      <c r="N190" s="1394"/>
      <c r="O190" s="1394"/>
      <c r="P190" s="1394"/>
      <c r="Q190" s="1394" t="s">
        <v>33</v>
      </c>
      <c r="R190" s="1388"/>
      <c r="S190" s="2170" t="str">
        <f>O170</f>
        <v/>
      </c>
      <c r="T190" s="2170"/>
      <c r="U190" s="1403"/>
      <c r="V190" s="1403"/>
      <c r="W190" s="2203" t="str">
        <f>P170</f>
        <v/>
      </c>
      <c r="X190" s="2203"/>
      <c r="Y190" s="2203"/>
      <c r="Z190" s="2203"/>
      <c r="AA190" s="2203"/>
      <c r="AB190" s="2203"/>
      <c r="AC190" s="2203"/>
      <c r="AO190" s="1298"/>
      <c r="AQ190" s="20"/>
      <c r="BY190" s="1388"/>
      <c r="BZ190" s="1388"/>
      <c r="CA190" s="1388"/>
      <c r="CB190" s="1388"/>
      <c r="CC190" s="1388"/>
      <c r="CD190" s="1388"/>
      <c r="CE190" s="1388"/>
      <c r="CF190" s="1388"/>
      <c r="CG190" s="1388"/>
      <c r="CH190" s="1388"/>
      <c r="CI190" s="1388"/>
      <c r="CJ190" s="1388"/>
      <c r="CK190" s="1388"/>
      <c r="CL190" s="1388"/>
      <c r="CM190" s="1388"/>
      <c r="CN190" s="1388"/>
      <c r="CO190" s="1388"/>
      <c r="CP190" s="1388"/>
      <c r="CQ190" s="1388"/>
      <c r="CR190" s="1388"/>
      <c r="CS190" s="1388"/>
      <c r="CT190" s="1388"/>
      <c r="CU190" s="1388"/>
      <c r="CV190" s="1388"/>
      <c r="CW190" s="1388"/>
      <c r="CX190" s="1388"/>
      <c r="CY190" s="1388"/>
      <c r="CZ190" s="1388"/>
      <c r="DA190" s="1388"/>
      <c r="DB190" s="1388"/>
      <c r="DC190" s="1388"/>
      <c r="DD190" s="1388"/>
      <c r="DE190" s="1388"/>
      <c r="DF190" s="1388"/>
      <c r="DG190" s="1388"/>
      <c r="DH190" s="1388"/>
      <c r="DI190" s="1388"/>
      <c r="DJ190" s="1388"/>
      <c r="DK190" s="1388"/>
      <c r="DL190" s="1388"/>
      <c r="DM190" s="1388"/>
      <c r="DN190" s="1388"/>
      <c r="DO190" s="1388"/>
      <c r="DP190" s="1388"/>
      <c r="DQ190" s="1388"/>
      <c r="DR190" s="1388"/>
      <c r="DS190" s="1388"/>
      <c r="DT190" s="1388"/>
      <c r="DU190" s="1388"/>
      <c r="DV190" s="1388"/>
      <c r="DW190" s="1388"/>
      <c r="DX190" s="1388"/>
      <c r="DY190" s="1388"/>
      <c r="DZ190" s="1388"/>
      <c r="EA190" s="1388"/>
      <c r="EB190" s="1388"/>
      <c r="EC190" s="1388"/>
      <c r="ED190" s="1388"/>
      <c r="EE190" s="1388"/>
      <c r="EF190" s="1388"/>
      <c r="EG190" s="1388"/>
      <c r="EH190" s="1388"/>
      <c r="EI190" s="1388"/>
      <c r="EJ190" s="1388"/>
      <c r="EK190" s="1388"/>
      <c r="EL190" s="1388"/>
      <c r="EM190" s="1388"/>
      <c r="EN190" s="1388"/>
      <c r="EO190" s="1388"/>
      <c r="EP190" s="1388"/>
      <c r="EQ190" s="1388"/>
      <c r="ER190" s="1388"/>
      <c r="ES190" s="1388"/>
      <c r="ET190" s="1388"/>
      <c r="EU190" s="1388"/>
    </row>
    <row r="191" spans="1:151" s="1269" customFormat="1" ht="15">
      <c r="A191" s="1472">
        <f>IF(G170="",0,1)</f>
        <v>0</v>
      </c>
      <c r="B191" s="678"/>
      <c r="C191" s="1251"/>
      <c r="D191" s="1251"/>
      <c r="E191" s="1474" t="str">
        <f t="shared" si="22"/>
        <v/>
      </c>
      <c r="F191" s="1242"/>
      <c r="G191" s="678"/>
      <c r="H191" s="1242"/>
      <c r="I191" s="1251"/>
      <c r="J191" s="1462" t="str">
        <f t="shared" si="23"/>
        <v/>
      </c>
      <c r="K191" s="1170"/>
      <c r="L191" s="1265"/>
      <c r="M191" s="1265"/>
      <c r="N191" s="1266"/>
      <c r="O191" s="1266"/>
      <c r="P191" s="1266"/>
      <c r="Q191" s="1266"/>
      <c r="R191" s="1405"/>
      <c r="S191" s="1268"/>
      <c r="T191" s="1268"/>
      <c r="U191" s="1268"/>
      <c r="V191" s="1268"/>
      <c r="W191" s="2203"/>
      <c r="X191" s="2203"/>
      <c r="Y191" s="2203"/>
      <c r="Z191" s="2203"/>
      <c r="AA191" s="2203"/>
      <c r="AB191" s="2203"/>
      <c r="AC191" s="2203"/>
      <c r="AO191" s="1298"/>
      <c r="AQ191" s="20"/>
      <c r="BY191" s="1388"/>
      <c r="BZ191" s="1388"/>
      <c r="CA191" s="1388"/>
      <c r="CB191" s="1388"/>
      <c r="CC191" s="1388"/>
      <c r="CD191" s="1388"/>
      <c r="CE191" s="1388"/>
      <c r="CF191" s="1388"/>
      <c r="CG191" s="1388"/>
      <c r="CH191" s="1388"/>
      <c r="CI191" s="1388"/>
      <c r="CJ191" s="1388"/>
      <c r="CK191" s="1388"/>
      <c r="CL191" s="1388"/>
      <c r="CM191" s="1388"/>
      <c r="CN191" s="1388"/>
      <c r="CO191" s="1388"/>
      <c r="CP191" s="1388"/>
      <c r="CQ191" s="1388"/>
      <c r="CR191" s="1388"/>
      <c r="CS191" s="1388"/>
      <c r="CT191" s="1388"/>
      <c r="CU191" s="1388"/>
      <c r="CV191" s="1388"/>
      <c r="CW191" s="1388"/>
      <c r="CX191" s="1388"/>
      <c r="CY191" s="1388"/>
      <c r="CZ191" s="1388"/>
      <c r="DA191" s="1388"/>
      <c r="DB191" s="1388"/>
      <c r="DC191" s="1388"/>
      <c r="DD191" s="1388"/>
      <c r="DE191" s="1388"/>
      <c r="DF191" s="1388"/>
      <c r="DG191" s="1388"/>
      <c r="DH191" s="1388"/>
      <c r="DI191" s="1388"/>
      <c r="DJ191" s="1388"/>
      <c r="DK191" s="1388"/>
      <c r="DL191" s="1388"/>
      <c r="DM191" s="1388"/>
      <c r="DN191" s="1388"/>
      <c r="DO191" s="1388"/>
      <c r="DP191" s="1388"/>
      <c r="DQ191" s="1388"/>
      <c r="DR191" s="1388"/>
      <c r="DS191" s="1388"/>
      <c r="DT191" s="1388"/>
      <c r="DU191" s="1388"/>
      <c r="DV191" s="1388"/>
      <c r="DW191" s="1388"/>
      <c r="DX191" s="1388"/>
      <c r="DY191" s="1388"/>
      <c r="DZ191" s="1388"/>
      <c r="EA191" s="1388"/>
      <c r="EB191" s="1388"/>
      <c r="EC191" s="1388"/>
      <c r="ED191" s="1388"/>
      <c r="EE191" s="1388"/>
      <c r="EF191" s="1388"/>
      <c r="EG191" s="1388"/>
      <c r="EH191" s="1388"/>
      <c r="EI191" s="1388"/>
      <c r="EJ191" s="1388"/>
      <c r="EK191" s="1388"/>
      <c r="EL191" s="1388"/>
      <c r="EM191" s="1388"/>
      <c r="EN191" s="1388"/>
      <c r="EO191" s="1388"/>
      <c r="EP191" s="1388"/>
      <c r="EQ191" s="1388"/>
      <c r="ER191" s="1388"/>
      <c r="ES191" s="1388"/>
      <c r="ET191" s="1388"/>
      <c r="EU191" s="1388"/>
    </row>
    <row r="192" spans="1:151" s="1269" customFormat="1" ht="15">
      <c r="A192" s="1472">
        <f>IF(G170="",0,1)</f>
        <v>0</v>
      </c>
      <c r="B192" s="678"/>
      <c r="C192" s="1251"/>
      <c r="D192" s="1251"/>
      <c r="E192" s="1474" t="str">
        <f t="shared" si="22"/>
        <v/>
      </c>
      <c r="F192" s="1242"/>
      <c r="G192" s="678"/>
      <c r="H192" s="1242"/>
      <c r="I192" s="1251"/>
      <c r="J192" s="1462" t="str">
        <f t="shared" si="23"/>
        <v/>
      </c>
      <c r="K192" s="1170"/>
      <c r="L192" s="1406"/>
      <c r="M192" s="1266"/>
      <c r="N192" s="1266"/>
      <c r="O192" s="1266"/>
      <c r="P192" s="1266"/>
      <c r="Q192" s="1266"/>
      <c r="R192" s="1399"/>
      <c r="S192" s="1268"/>
      <c r="T192" s="1268"/>
      <c r="U192" s="1268"/>
      <c r="V192" s="1268"/>
      <c r="W192" s="2203"/>
      <c r="X192" s="2203"/>
      <c r="Y192" s="2203"/>
      <c r="Z192" s="2203"/>
      <c r="AA192" s="2203"/>
      <c r="AB192" s="2203"/>
      <c r="AC192" s="2203"/>
      <c r="AO192" s="1298"/>
      <c r="AQ192" s="20"/>
      <c r="BY192" s="1388"/>
      <c r="BZ192" s="1388"/>
      <c r="CA192" s="1388"/>
      <c r="CB192" s="1388"/>
      <c r="CC192" s="1388"/>
      <c r="CD192" s="1388"/>
      <c r="CE192" s="1388"/>
      <c r="CF192" s="1388"/>
      <c r="CG192" s="1388"/>
      <c r="CH192" s="1388"/>
      <c r="CI192" s="1388"/>
      <c r="CJ192" s="1388"/>
      <c r="CK192" s="1388"/>
      <c r="CL192" s="1388"/>
      <c r="CM192" s="1388"/>
      <c r="CN192" s="1388"/>
      <c r="CO192" s="1388"/>
      <c r="CP192" s="1388"/>
      <c r="CQ192" s="1388"/>
      <c r="CR192" s="1388"/>
      <c r="CS192" s="1388"/>
      <c r="CT192" s="1388"/>
      <c r="CU192" s="1388"/>
      <c r="CV192" s="1388"/>
      <c r="CW192" s="1388"/>
      <c r="CX192" s="1388"/>
      <c r="CY192" s="1388"/>
      <c r="CZ192" s="1388"/>
      <c r="DA192" s="1388"/>
      <c r="DB192" s="1388"/>
      <c r="DC192" s="1388"/>
      <c r="DD192" s="1388"/>
      <c r="DE192" s="1388"/>
      <c r="DF192" s="1388"/>
      <c r="DG192" s="1388"/>
      <c r="DH192" s="1388"/>
      <c r="DI192" s="1388"/>
      <c r="DJ192" s="1388"/>
      <c r="DK192" s="1388"/>
      <c r="DL192" s="1388"/>
      <c r="DM192" s="1388"/>
      <c r="DN192" s="1388"/>
      <c r="DO192" s="1388"/>
      <c r="DP192" s="1388"/>
      <c r="DQ192" s="1388"/>
      <c r="DR192" s="1388"/>
      <c r="DS192" s="1388"/>
      <c r="DT192" s="1388"/>
      <c r="DU192" s="1388"/>
      <c r="DV192" s="1388"/>
      <c r="DW192" s="1388"/>
      <c r="DX192" s="1388"/>
      <c r="DY192" s="1388"/>
      <c r="DZ192" s="1388"/>
      <c r="EA192" s="1388"/>
      <c r="EB192" s="1388"/>
      <c r="EC192" s="1388"/>
      <c r="ED192" s="1388"/>
      <c r="EE192" s="1388"/>
      <c r="EF192" s="1388"/>
      <c r="EG192" s="1388"/>
      <c r="EH192" s="1388"/>
      <c r="EI192" s="1388"/>
      <c r="EJ192" s="1388"/>
      <c r="EK192" s="1388"/>
      <c r="EL192" s="1388"/>
      <c r="EM192" s="1388"/>
      <c r="EN192" s="1388"/>
      <c r="EO192" s="1388"/>
      <c r="EP192" s="1388"/>
      <c r="EQ192" s="1388"/>
      <c r="ER192" s="1388"/>
      <c r="ES192" s="1388"/>
      <c r="ET192" s="1388"/>
      <c r="EU192" s="1388"/>
    </row>
    <row r="193" spans="1:151" s="1269" customFormat="1" ht="15">
      <c r="A193" s="1472">
        <f>IF(G170="",0,1)</f>
        <v>0</v>
      </c>
      <c r="B193" s="678"/>
      <c r="C193" s="1251"/>
      <c r="D193" s="1251"/>
      <c r="E193" s="1474" t="str">
        <f t="shared" si="22"/>
        <v/>
      </c>
      <c r="F193" s="1242"/>
      <c r="G193" s="678"/>
      <c r="H193" s="1242"/>
      <c r="I193" s="1251"/>
      <c r="J193" s="1462" t="str">
        <f t="shared" si="23"/>
        <v/>
      </c>
      <c r="K193" s="1170"/>
      <c r="L193" s="1406"/>
      <c r="M193" s="1266"/>
      <c r="N193" s="1266"/>
      <c r="O193" s="1266"/>
      <c r="P193" s="1266"/>
      <c r="Q193" s="1266"/>
      <c r="R193" s="1399"/>
      <c r="S193" s="1268"/>
      <c r="T193" s="1268"/>
      <c r="U193" s="1268"/>
      <c r="V193" s="1268"/>
      <c r="W193" s="1382"/>
      <c r="X193" s="1382"/>
      <c r="Y193" s="1268"/>
      <c r="Z193" s="1268"/>
      <c r="AA193" s="1268"/>
      <c r="AB193" s="989"/>
      <c r="AC193" s="1251"/>
      <c r="AO193" s="1298"/>
      <c r="AQ193" s="20"/>
      <c r="BY193" s="1388"/>
      <c r="BZ193" s="1388"/>
      <c r="CA193" s="1388"/>
      <c r="CB193" s="1388"/>
      <c r="CC193" s="1388"/>
      <c r="CD193" s="1388"/>
      <c r="CE193" s="1388"/>
      <c r="CF193" s="1388"/>
      <c r="CG193" s="1388"/>
      <c r="CH193" s="1388"/>
      <c r="CI193" s="1388"/>
      <c r="CJ193" s="1388"/>
      <c r="CK193" s="1388"/>
      <c r="CL193" s="1388"/>
      <c r="CM193" s="1388"/>
      <c r="CN193" s="1388"/>
      <c r="CO193" s="1388"/>
      <c r="CP193" s="1388"/>
      <c r="CQ193" s="1388"/>
      <c r="CR193" s="1388"/>
      <c r="CS193" s="1388"/>
      <c r="CT193" s="1388"/>
      <c r="CU193" s="1388"/>
      <c r="CV193" s="1388"/>
      <c r="CW193" s="1388"/>
      <c r="CX193" s="1388"/>
      <c r="CY193" s="1388"/>
      <c r="CZ193" s="1388"/>
      <c r="DA193" s="1388"/>
      <c r="DB193" s="1388"/>
      <c r="DC193" s="1388"/>
      <c r="DD193" s="1388"/>
      <c r="DE193" s="1388"/>
      <c r="DF193" s="1388"/>
      <c r="DG193" s="1388"/>
      <c r="DH193" s="1388"/>
      <c r="DI193" s="1388"/>
      <c r="DJ193" s="1388"/>
      <c r="DK193" s="1388"/>
      <c r="DL193" s="1388"/>
      <c r="DM193" s="1388"/>
      <c r="DN193" s="1388"/>
      <c r="DO193" s="1388"/>
      <c r="DP193" s="1388"/>
      <c r="DQ193" s="1388"/>
      <c r="DR193" s="1388"/>
      <c r="DS193" s="1388"/>
      <c r="DT193" s="1388"/>
      <c r="DU193" s="1388"/>
      <c r="DV193" s="1388"/>
      <c r="DW193" s="1388"/>
      <c r="DX193" s="1388"/>
      <c r="DY193" s="1388"/>
      <c r="DZ193" s="1388"/>
      <c r="EA193" s="1388"/>
      <c r="EB193" s="1388"/>
      <c r="EC193" s="1388"/>
      <c r="ED193" s="1388"/>
      <c r="EE193" s="1388"/>
      <c r="EF193" s="1388"/>
      <c r="EG193" s="1388"/>
      <c r="EH193" s="1388"/>
      <c r="EI193" s="1388"/>
      <c r="EJ193" s="1388"/>
      <c r="EK193" s="1388"/>
      <c r="EL193" s="1388"/>
      <c r="EM193" s="1388"/>
      <c r="EN193" s="1388"/>
      <c r="EO193" s="1388"/>
      <c r="EP193" s="1388"/>
      <c r="EQ193" s="1388"/>
      <c r="ER193" s="1388"/>
      <c r="ES193" s="1388"/>
      <c r="ET193" s="1388"/>
      <c r="EU193" s="1388"/>
    </row>
    <row r="194" spans="1:151" s="1269" customFormat="1" ht="15">
      <c r="A194" s="1472">
        <f>IF(G170="",0,1)</f>
        <v>0</v>
      </c>
      <c r="B194" s="678"/>
      <c r="C194" s="1251"/>
      <c r="D194" s="1251"/>
      <c r="E194" s="1474" t="str">
        <f t="shared" si="22"/>
        <v/>
      </c>
      <c r="F194" s="1242"/>
      <c r="G194" s="678"/>
      <c r="H194" s="1242"/>
      <c r="I194" s="1251"/>
      <c r="J194" s="1462" t="str">
        <f t="shared" si="23"/>
        <v/>
      </c>
      <c r="K194" s="1170"/>
      <c r="L194" s="1406"/>
      <c r="M194" s="1266"/>
      <c r="N194" s="1266"/>
      <c r="O194" s="1266"/>
      <c r="P194" s="1266"/>
      <c r="Q194" s="1266"/>
      <c r="R194" s="1399"/>
      <c r="S194" s="1268"/>
      <c r="T194" s="1268"/>
      <c r="U194" s="1268"/>
      <c r="V194" s="1268"/>
      <c r="W194" s="1268"/>
      <c r="X194" s="1268"/>
      <c r="Y194" s="1268"/>
      <c r="Z194" s="1268"/>
      <c r="AA194" s="1268"/>
      <c r="AB194" s="989"/>
      <c r="AC194" s="1251"/>
      <c r="AO194" s="1298"/>
      <c r="AQ194" s="20"/>
      <c r="BY194" s="1388"/>
      <c r="BZ194" s="1388"/>
      <c r="CA194" s="1388"/>
      <c r="CB194" s="1388"/>
      <c r="CC194" s="1388"/>
      <c r="CD194" s="1388"/>
      <c r="CE194" s="1388"/>
      <c r="CF194" s="1388"/>
      <c r="CG194" s="1388"/>
      <c r="CH194" s="1388"/>
      <c r="CI194" s="1388"/>
      <c r="CJ194" s="1388"/>
      <c r="CK194" s="1388"/>
      <c r="CL194" s="1388"/>
      <c r="CM194" s="1388"/>
      <c r="CN194" s="1388"/>
      <c r="CO194" s="1388"/>
      <c r="CP194" s="1388"/>
      <c r="CQ194" s="1388"/>
      <c r="CR194" s="1388"/>
      <c r="CS194" s="1388"/>
      <c r="CT194" s="1388"/>
      <c r="CU194" s="1388"/>
      <c r="CV194" s="1388"/>
      <c r="CW194" s="1388"/>
      <c r="CX194" s="1388"/>
      <c r="CY194" s="1388"/>
      <c r="CZ194" s="1388"/>
      <c r="DA194" s="1388"/>
      <c r="DB194" s="1388"/>
      <c r="DC194" s="1388"/>
      <c r="DD194" s="1388"/>
      <c r="DE194" s="1388"/>
      <c r="DF194" s="1388"/>
      <c r="DG194" s="1388"/>
      <c r="DH194" s="1388"/>
      <c r="DI194" s="1388"/>
      <c r="DJ194" s="1388"/>
      <c r="DK194" s="1388"/>
      <c r="DL194" s="1388"/>
      <c r="DM194" s="1388"/>
      <c r="DN194" s="1388"/>
      <c r="DO194" s="1388"/>
      <c r="DP194" s="1388"/>
      <c r="DQ194" s="1388"/>
      <c r="DR194" s="1388"/>
      <c r="DS194" s="1388"/>
      <c r="DT194" s="1388"/>
      <c r="DU194" s="1388"/>
      <c r="DV194" s="1388"/>
      <c r="DW194" s="1388"/>
      <c r="DX194" s="1388"/>
      <c r="DY194" s="1388"/>
      <c r="DZ194" s="1388"/>
      <c r="EA194" s="1388"/>
      <c r="EB194" s="1388"/>
      <c r="EC194" s="1388"/>
      <c r="ED194" s="1388"/>
      <c r="EE194" s="1388"/>
      <c r="EF194" s="1388"/>
      <c r="EG194" s="1388"/>
      <c r="EH194" s="1388"/>
      <c r="EI194" s="1388"/>
      <c r="EJ194" s="1388"/>
      <c r="EK194" s="1388"/>
      <c r="EL194" s="1388"/>
      <c r="EM194" s="1388"/>
      <c r="EN194" s="1388"/>
      <c r="EO194" s="1388"/>
      <c r="EP194" s="1388"/>
      <c r="EQ194" s="1388"/>
      <c r="ER194" s="1388"/>
      <c r="ES194" s="1388"/>
      <c r="ET194" s="1388"/>
      <c r="EU194" s="1388"/>
    </row>
    <row r="195" spans="1:151" s="1292" customFormat="1" ht="17.25" customHeight="1">
      <c r="A195" s="1472">
        <f>IF(G170="",0,1)</f>
        <v>0</v>
      </c>
      <c r="B195" s="678"/>
      <c r="C195" s="1251"/>
      <c r="D195" s="1251"/>
      <c r="E195" s="1474" t="str">
        <f t="shared" si="22"/>
        <v/>
      </c>
      <c r="F195" s="1242"/>
      <c r="G195" s="678"/>
      <c r="H195" s="1242"/>
      <c r="I195" s="126"/>
      <c r="J195" s="1462" t="str">
        <f t="shared" si="23"/>
        <v/>
      </c>
      <c r="K195" s="1170"/>
      <c r="L195" s="779"/>
      <c r="M195" s="779"/>
      <c r="N195" s="779"/>
      <c r="O195" s="779"/>
      <c r="P195" s="779"/>
      <c r="Q195" s="779"/>
      <c r="R195" s="779"/>
      <c r="S195" s="779"/>
      <c r="T195" s="779"/>
      <c r="U195" s="779"/>
      <c r="V195" s="779"/>
      <c r="W195" s="779"/>
      <c r="X195" s="779"/>
      <c r="Y195" s="779"/>
      <c r="Z195" s="2167"/>
      <c r="AA195" s="2167"/>
      <c r="AB195" s="989"/>
      <c r="BY195" s="1441"/>
      <c r="BZ195" s="1441"/>
      <c r="CA195" s="1441"/>
      <c r="CB195" s="1441"/>
      <c r="CC195" s="1441"/>
      <c r="CD195" s="1441"/>
      <c r="CE195" s="1441"/>
      <c r="CF195" s="1441"/>
      <c r="CG195" s="1441"/>
      <c r="CH195" s="1441"/>
      <c r="CI195" s="1441"/>
      <c r="CJ195" s="1441"/>
      <c r="CK195" s="1441"/>
      <c r="CL195" s="1441"/>
      <c r="CM195" s="1441"/>
      <c r="CN195" s="1441"/>
      <c r="CO195" s="1441"/>
      <c r="CP195" s="1441"/>
      <c r="CQ195" s="1441"/>
      <c r="CR195" s="1441"/>
      <c r="CS195" s="1441"/>
      <c r="CT195" s="1441"/>
      <c r="CU195" s="1441"/>
      <c r="CV195" s="1441"/>
      <c r="CW195" s="1441"/>
      <c r="CX195" s="1441"/>
      <c r="CY195" s="1441"/>
      <c r="CZ195" s="1441"/>
      <c r="DA195" s="1441"/>
      <c r="DB195" s="1441"/>
      <c r="DC195" s="1441"/>
      <c r="DD195" s="1441"/>
      <c r="DE195" s="1441"/>
      <c r="DF195" s="1441"/>
      <c r="DG195" s="1441"/>
      <c r="DH195" s="1441"/>
      <c r="DI195" s="1441"/>
      <c r="DJ195" s="1441"/>
      <c r="DK195" s="1441"/>
      <c r="DL195" s="1441"/>
      <c r="DM195" s="1441"/>
      <c r="DN195" s="1441"/>
      <c r="DO195" s="1441"/>
      <c r="DP195" s="1441"/>
      <c r="DQ195" s="1441"/>
      <c r="DR195" s="1441"/>
      <c r="DS195" s="1441"/>
      <c r="DT195" s="1441"/>
      <c r="DU195" s="1441"/>
      <c r="DV195" s="1441"/>
      <c r="DW195" s="1441"/>
      <c r="DX195" s="1441"/>
      <c r="DY195" s="1441"/>
      <c r="DZ195" s="1441"/>
      <c r="EA195" s="1441"/>
      <c r="EB195" s="1441"/>
      <c r="EC195" s="1441"/>
      <c r="ED195" s="1441"/>
      <c r="EE195" s="1441"/>
      <c r="EF195" s="1441"/>
      <c r="EG195" s="1441"/>
      <c r="EH195" s="1441"/>
      <c r="EI195" s="1441"/>
      <c r="EJ195" s="1441"/>
      <c r="EK195" s="1441"/>
      <c r="EL195" s="1441"/>
      <c r="EM195" s="1441"/>
      <c r="EN195" s="1441"/>
      <c r="EO195" s="1441"/>
      <c r="EP195" s="1441"/>
      <c r="EQ195" s="1441"/>
      <c r="ER195" s="1441"/>
      <c r="ES195" s="1441"/>
      <c r="ET195" s="1441"/>
      <c r="EU195" s="1441"/>
    </row>
    <row r="196" spans="1:151" s="787" customFormat="1" ht="21.75" customHeight="1" thickBot="1">
      <c r="A196" s="1473">
        <f>IF(G170="",0,1)</f>
        <v>0</v>
      </c>
      <c r="B196" s="1407"/>
      <c r="C196" s="1251"/>
      <c r="D196" s="1251"/>
      <c r="E196" s="1474" t="str">
        <f t="shared" si="22"/>
        <v/>
      </c>
      <c r="F196" s="1407"/>
      <c r="G196" s="1407"/>
      <c r="H196" s="1407"/>
      <c r="I196" s="1251"/>
      <c r="J196" s="1462" t="str">
        <f t="shared" si="23"/>
        <v/>
      </c>
      <c r="K196" s="1408"/>
      <c r="L196" s="1409" t="str">
        <f>CONCATENATE(M$23,G170)</f>
        <v xml:space="preserve">Recommandations pour le générateur de chaleur: </v>
      </c>
      <c r="M196" s="1410"/>
      <c r="N196" s="1410"/>
      <c r="O196" s="1410"/>
      <c r="P196" s="1410"/>
      <c r="Q196" s="1410"/>
      <c r="R196" s="1410"/>
      <c r="S196" s="1410"/>
      <c r="T196" s="1410"/>
      <c r="U196" s="1410"/>
      <c r="V196" s="1410"/>
      <c r="W196" s="1410"/>
      <c r="X196" s="1410"/>
      <c r="Y196" s="1410"/>
      <c r="Z196" s="1410"/>
      <c r="AA196" s="1410"/>
      <c r="AB196" s="1410"/>
      <c r="AC196" s="1410"/>
      <c r="BY196" s="225"/>
      <c r="BZ196" s="225"/>
      <c r="CA196" s="225"/>
      <c r="CB196" s="225"/>
      <c r="CC196" s="225"/>
      <c r="CD196" s="225"/>
      <c r="CE196" s="225"/>
      <c r="CF196" s="225"/>
      <c r="CG196" s="225"/>
      <c r="CH196" s="225"/>
      <c r="CI196" s="225"/>
      <c r="CJ196" s="225"/>
      <c r="CK196" s="225"/>
      <c r="CL196" s="225"/>
      <c r="CM196" s="225"/>
      <c r="CN196" s="225"/>
      <c r="CO196" s="225"/>
      <c r="CP196" s="225"/>
      <c r="CQ196" s="225"/>
      <c r="CR196" s="225"/>
      <c r="CS196" s="225"/>
      <c r="CT196" s="225"/>
      <c r="CU196" s="225"/>
      <c r="CV196" s="225"/>
      <c r="CW196" s="225"/>
      <c r="CX196" s="225"/>
      <c r="CY196" s="225"/>
      <c r="CZ196" s="225"/>
      <c r="DA196" s="225"/>
      <c r="DB196" s="225"/>
      <c r="DC196" s="225"/>
      <c r="DD196" s="225"/>
      <c r="DE196" s="225"/>
      <c r="DF196" s="225"/>
      <c r="DG196" s="225"/>
      <c r="DH196" s="225"/>
      <c r="DI196" s="225"/>
      <c r="DJ196" s="225"/>
      <c r="DK196" s="225"/>
      <c r="DL196" s="225"/>
      <c r="DM196" s="225"/>
      <c r="DN196" s="225"/>
      <c r="DO196" s="225"/>
      <c r="DP196" s="225"/>
      <c r="DQ196" s="225"/>
      <c r="DR196" s="225"/>
      <c r="DS196" s="225"/>
      <c r="DT196" s="225"/>
      <c r="DU196" s="225"/>
      <c r="DV196" s="225"/>
      <c r="DW196" s="225"/>
      <c r="DX196" s="225"/>
      <c r="DY196" s="225"/>
      <c r="DZ196" s="225"/>
      <c r="EA196" s="225"/>
      <c r="EB196" s="225"/>
      <c r="EC196" s="225"/>
      <c r="ED196" s="225"/>
      <c r="EE196" s="225"/>
      <c r="EF196" s="225"/>
      <c r="EG196" s="225"/>
      <c r="EH196" s="225"/>
      <c r="EI196" s="225"/>
      <c r="EJ196" s="225"/>
      <c r="EK196" s="225"/>
      <c r="EL196" s="225"/>
      <c r="EM196" s="225"/>
      <c r="EN196" s="225"/>
      <c r="EO196" s="225"/>
      <c r="EP196" s="225"/>
      <c r="EQ196" s="225"/>
      <c r="ER196" s="225"/>
      <c r="ES196" s="225"/>
      <c r="ET196" s="225"/>
      <c r="EU196" s="225"/>
    </row>
    <row r="197" spans="1:151" s="1292" customFormat="1" ht="21.75" customHeight="1">
      <c r="A197" s="1472">
        <f>IF(G170="",0,1)</f>
        <v>0</v>
      </c>
      <c r="B197" s="678"/>
      <c r="C197" s="1251"/>
      <c r="D197" s="1251"/>
      <c r="E197" s="1474" t="str">
        <f t="shared" si="22"/>
        <v/>
      </c>
      <c r="F197" s="1242"/>
      <c r="G197" s="678"/>
      <c r="H197" s="1242"/>
      <c r="I197" s="126"/>
      <c r="J197" s="1462" t="str">
        <f t="shared" si="23"/>
        <v/>
      </c>
      <c r="K197" s="1170"/>
      <c r="L197" s="779"/>
      <c r="M197" s="779"/>
      <c r="N197" s="779"/>
      <c r="O197" s="779"/>
      <c r="P197" s="779"/>
      <c r="Q197" s="779"/>
      <c r="R197" s="779"/>
      <c r="S197" s="779"/>
      <c r="T197" s="779"/>
      <c r="U197" s="779"/>
      <c r="V197" s="779"/>
      <c r="W197" s="779"/>
      <c r="X197" s="779"/>
      <c r="Y197" s="779"/>
      <c r="Z197" s="1411"/>
      <c r="AA197" s="1411"/>
      <c r="AB197" s="1411"/>
      <c r="BY197" s="1441"/>
      <c r="BZ197" s="1441"/>
      <c r="CA197" s="1441"/>
      <c r="CB197" s="1441"/>
      <c r="CC197" s="1441"/>
      <c r="CD197" s="1441"/>
      <c r="CE197" s="1441"/>
      <c r="CF197" s="1441"/>
      <c r="CG197" s="1441"/>
      <c r="CH197" s="1441"/>
      <c r="CI197" s="1441"/>
      <c r="CJ197" s="1441"/>
      <c r="CK197" s="1441"/>
      <c r="CL197" s="1441"/>
      <c r="CM197" s="1441"/>
      <c r="CN197" s="1441"/>
      <c r="CO197" s="1441"/>
      <c r="CP197" s="1441"/>
      <c r="CQ197" s="1441"/>
      <c r="CR197" s="1441"/>
      <c r="CS197" s="1441"/>
      <c r="CT197" s="1441"/>
      <c r="CU197" s="1441"/>
      <c r="CV197" s="1441"/>
      <c r="CW197" s="1441"/>
      <c r="CX197" s="1441"/>
      <c r="CY197" s="1441"/>
      <c r="CZ197" s="1441"/>
      <c r="DA197" s="1441"/>
      <c r="DB197" s="1441"/>
      <c r="DC197" s="1441"/>
      <c r="DD197" s="1441"/>
      <c r="DE197" s="1441"/>
      <c r="DF197" s="1441"/>
      <c r="DG197" s="1441"/>
      <c r="DH197" s="1441"/>
      <c r="DI197" s="1441"/>
      <c r="DJ197" s="1441"/>
      <c r="DK197" s="1441"/>
      <c r="DL197" s="1441"/>
      <c r="DM197" s="1441"/>
      <c r="DN197" s="1441"/>
      <c r="DO197" s="1441"/>
      <c r="DP197" s="1441"/>
      <c r="DQ197" s="1441"/>
      <c r="DR197" s="1441"/>
      <c r="DS197" s="1441"/>
      <c r="DT197" s="1441"/>
      <c r="DU197" s="1441"/>
      <c r="DV197" s="1441"/>
      <c r="DW197" s="1441"/>
      <c r="DX197" s="1441"/>
      <c r="DY197" s="1441"/>
      <c r="DZ197" s="1441"/>
      <c r="EA197" s="1441"/>
      <c r="EB197" s="1441"/>
      <c r="EC197" s="1441"/>
      <c r="ED197" s="1441"/>
      <c r="EE197" s="1441"/>
      <c r="EF197" s="1441"/>
      <c r="EG197" s="1441"/>
      <c r="EH197" s="1441"/>
      <c r="EI197" s="1441"/>
      <c r="EJ197" s="1441"/>
      <c r="EK197" s="1441"/>
      <c r="EL197" s="1441"/>
      <c r="EM197" s="1441"/>
      <c r="EN197" s="1441"/>
      <c r="EO197" s="1441"/>
      <c r="EP197" s="1441"/>
      <c r="EQ197" s="1441"/>
      <c r="ER197" s="1441"/>
      <c r="ES197" s="1441"/>
      <c r="ET197" s="1441"/>
      <c r="EU197" s="1441"/>
    </row>
    <row r="198" spans="1:151" s="1292" customFormat="1" ht="16" customHeight="1">
      <c r="A198" s="1472">
        <f>IF(G170="",0,1)</f>
        <v>0</v>
      </c>
      <c r="B198" s="678"/>
      <c r="C198" s="1251"/>
      <c r="D198" s="1251"/>
      <c r="E198" s="1474" t="str">
        <f t="shared" si="22"/>
        <v/>
      </c>
      <c r="F198" s="1242"/>
      <c r="G198" s="678"/>
      <c r="H198" s="1242"/>
      <c r="I198" s="126"/>
      <c r="J198" s="1462" t="str">
        <f t="shared" si="23"/>
        <v/>
      </c>
      <c r="K198" s="1170"/>
      <c r="L198" s="1309" t="str">
        <f>L$138</f>
        <v>Elément</v>
      </c>
      <c r="M198" s="1309"/>
      <c r="N198" s="1309"/>
      <c r="O198" s="1309"/>
      <c r="P198" s="1309" t="str">
        <f>P$138</f>
        <v>Mesure</v>
      </c>
      <c r="Q198" s="1309"/>
      <c r="R198" s="1309"/>
      <c r="S198" s="1309"/>
      <c r="T198" s="1309"/>
      <c r="U198" s="1309"/>
      <c r="V198" s="1309"/>
      <c r="W198" s="1309" t="str">
        <f>W$138</f>
        <v>Réalisation</v>
      </c>
      <c r="X198" s="1310" t="str">
        <f>X$138</f>
        <v>Economie</v>
      </c>
      <c r="Y198" s="1310"/>
      <c r="Z198" s="2186" t="str">
        <f>Z$138</f>
        <v>Réalisation</v>
      </c>
      <c r="AA198" s="2186">
        <f>AA138</f>
        <v>0</v>
      </c>
      <c r="AB198" s="2186">
        <f>AB138</f>
        <v>0</v>
      </c>
      <c r="AC198" s="1310" t="str">
        <f>AC$138</f>
        <v>Economies</v>
      </c>
      <c r="AF198" s="101" t="s">
        <v>593</v>
      </c>
      <c r="AI198" s="101" t="s">
        <v>592</v>
      </c>
      <c r="BY198" s="1441"/>
      <c r="BZ198" s="1441"/>
      <c r="CA198" s="1441"/>
      <c r="CB198" s="1441"/>
      <c r="CC198" s="1441"/>
      <c r="CD198" s="1441"/>
      <c r="CE198" s="1441"/>
      <c r="CF198" s="1441"/>
      <c r="CG198" s="1441"/>
      <c r="CH198" s="1441"/>
      <c r="CI198" s="1441"/>
      <c r="CJ198" s="1441"/>
      <c r="CK198" s="1441"/>
      <c r="CL198" s="1441"/>
      <c r="CM198" s="1441"/>
      <c r="CN198" s="1441"/>
      <c r="CO198" s="1441"/>
      <c r="CP198" s="1441"/>
      <c r="CQ198" s="1441"/>
      <c r="CR198" s="1441"/>
      <c r="CS198" s="1441"/>
      <c r="CT198" s="1441"/>
      <c r="CU198" s="1441"/>
      <c r="CV198" s="1441"/>
      <c r="CW198" s="1441"/>
      <c r="CX198" s="1441"/>
      <c r="CY198" s="1441"/>
      <c r="CZ198" s="1441"/>
      <c r="DA198" s="1441"/>
      <c r="DB198" s="1441"/>
      <c r="DC198" s="1441"/>
      <c r="DD198" s="1441"/>
      <c r="DE198" s="1441"/>
      <c r="DF198" s="1441"/>
      <c r="DG198" s="1441"/>
      <c r="DH198" s="1441"/>
      <c r="DI198" s="1441"/>
      <c r="DJ198" s="1441"/>
      <c r="DK198" s="1441"/>
      <c r="DL198" s="1441"/>
      <c r="DM198" s="1441"/>
      <c r="DN198" s="1441"/>
      <c r="DO198" s="1441"/>
      <c r="DP198" s="1441"/>
      <c r="DQ198" s="1441"/>
      <c r="DR198" s="1441"/>
      <c r="DS198" s="1441"/>
      <c r="DT198" s="1441"/>
      <c r="DU198" s="1441"/>
      <c r="DV198" s="1441"/>
      <c r="DW198" s="1441"/>
      <c r="DX198" s="1441"/>
      <c r="DY198" s="1441"/>
      <c r="DZ198" s="1441"/>
      <c r="EA198" s="1441"/>
      <c r="EB198" s="1441"/>
      <c r="EC198" s="1441"/>
      <c r="ED198" s="1441"/>
      <c r="EE198" s="1441"/>
      <c r="EF198" s="1441"/>
      <c r="EG198" s="1441"/>
      <c r="EH198" s="1441"/>
      <c r="EI198" s="1441"/>
      <c r="EJ198" s="1441"/>
      <c r="EK198" s="1441"/>
      <c r="EL198" s="1441"/>
      <c r="EM198" s="1441"/>
      <c r="EN198" s="1441"/>
      <c r="EO198" s="1441"/>
      <c r="EP198" s="1441"/>
      <c r="EQ198" s="1441"/>
      <c r="ER198" s="1441"/>
      <c r="ES198" s="1441"/>
      <c r="ET198" s="1441"/>
      <c r="EU198" s="1441"/>
    </row>
    <row r="199" spans="1:151" s="1292" customFormat="1" ht="16" customHeight="1">
      <c r="A199" s="1472">
        <f>IF(G170="",0,1)</f>
        <v>0</v>
      </c>
      <c r="B199" s="678"/>
      <c r="C199" s="1251"/>
      <c r="D199" s="1251"/>
      <c r="E199" s="1474" t="str">
        <f t="shared" si="22"/>
        <v/>
      </c>
      <c r="F199" s="1242"/>
      <c r="G199" s="678"/>
      <c r="H199" s="1242"/>
      <c r="I199" s="126"/>
      <c r="J199" s="1462" t="str">
        <f t="shared" si="23"/>
        <v/>
      </c>
      <c r="K199" s="1170"/>
      <c r="L199" s="1311"/>
      <c r="M199" s="1311"/>
      <c r="N199" s="1311"/>
      <c r="O199" s="1311"/>
      <c r="P199" s="1311"/>
      <c r="Q199" s="1311"/>
      <c r="R199" s="1311"/>
      <c r="S199" s="1311"/>
      <c r="T199" s="1311"/>
      <c r="U199" s="1311"/>
      <c r="V199" s="1311"/>
      <c r="W199" s="1311"/>
      <c r="X199" s="1312" t="str">
        <f>X$139</f>
        <v>calculée</v>
      </c>
      <c r="Y199" s="1312"/>
      <c r="Z199" s="1312"/>
      <c r="AA199" s="1312"/>
      <c r="AB199" s="1312"/>
      <c r="AC199" s="1312" t="str">
        <f>AC$139</f>
        <v>corrigées</v>
      </c>
      <c r="AE199" s="2165" t="s">
        <v>594</v>
      </c>
      <c r="AF199" s="2165" t="str">
        <f>$W$23</f>
        <v>d'ici à 4 ans</v>
      </c>
      <c r="AG199" s="2165" t="str">
        <f>$W$24</f>
        <v>d'ici à 8 ans</v>
      </c>
      <c r="AI199" s="2165" t="str">
        <f>$W$23</f>
        <v>d'ici à 4 ans</v>
      </c>
      <c r="AJ199" s="2165" t="str">
        <f>$W$24</f>
        <v>d'ici à 8 ans</v>
      </c>
      <c r="BY199" s="1441"/>
      <c r="BZ199" s="1441"/>
      <c r="CA199" s="1441"/>
      <c r="CB199" s="1441"/>
      <c r="CC199" s="1441"/>
      <c r="CD199" s="1441"/>
      <c r="CE199" s="1441"/>
      <c r="CF199" s="1441"/>
      <c r="CG199" s="1441"/>
      <c r="CH199" s="1441"/>
      <c r="CI199" s="1441"/>
      <c r="CJ199" s="1441"/>
      <c r="CK199" s="1441"/>
      <c r="CL199" s="1441"/>
      <c r="CM199" s="1441"/>
      <c r="CN199" s="1441"/>
      <c r="CO199" s="1441"/>
      <c r="CP199" s="1441"/>
      <c r="CQ199" s="1441"/>
      <c r="CR199" s="1441"/>
      <c r="CS199" s="1441"/>
      <c r="CT199" s="1441"/>
      <c r="CU199" s="1441"/>
      <c r="CV199" s="1441"/>
      <c r="CW199" s="1441"/>
      <c r="CX199" s="1441"/>
      <c r="CY199" s="1441"/>
      <c r="CZ199" s="1441"/>
      <c r="DA199" s="1441"/>
      <c r="DB199" s="1441"/>
      <c r="DC199" s="1441"/>
      <c r="DD199" s="1441"/>
      <c r="DE199" s="1441"/>
      <c r="DF199" s="1441"/>
      <c r="DG199" s="1441"/>
      <c r="DH199" s="1441"/>
      <c r="DI199" s="1441"/>
      <c r="DJ199" s="1441"/>
      <c r="DK199" s="1441"/>
      <c r="DL199" s="1441"/>
      <c r="DM199" s="1441"/>
      <c r="DN199" s="1441"/>
      <c r="DO199" s="1441"/>
      <c r="DP199" s="1441"/>
      <c r="DQ199" s="1441"/>
      <c r="DR199" s="1441"/>
      <c r="DS199" s="1441"/>
      <c r="DT199" s="1441"/>
      <c r="DU199" s="1441"/>
      <c r="DV199" s="1441"/>
      <c r="DW199" s="1441"/>
      <c r="DX199" s="1441"/>
      <c r="DY199" s="1441"/>
      <c r="DZ199" s="1441"/>
      <c r="EA199" s="1441"/>
      <c r="EB199" s="1441"/>
      <c r="EC199" s="1441"/>
      <c r="ED199" s="1441"/>
      <c r="EE199" s="1441"/>
      <c r="EF199" s="1441"/>
      <c r="EG199" s="1441"/>
      <c r="EH199" s="1441"/>
      <c r="EI199" s="1441"/>
      <c r="EJ199" s="1441"/>
      <c r="EK199" s="1441"/>
      <c r="EL199" s="1441"/>
      <c r="EM199" s="1441"/>
      <c r="EN199" s="1441"/>
      <c r="EO199" s="1441"/>
      <c r="EP199" s="1441"/>
      <c r="EQ199" s="1441"/>
      <c r="ER199" s="1441"/>
      <c r="ES199" s="1441"/>
      <c r="ET199" s="1441"/>
      <c r="EU199" s="1441"/>
    </row>
    <row r="200" spans="1:151" s="1292" customFormat="1" ht="16" customHeight="1">
      <c r="A200" s="1472">
        <f>IF(G170="",0,1)</f>
        <v>0</v>
      </c>
      <c r="B200" s="678"/>
      <c r="C200" s="1251"/>
      <c r="D200" s="1251"/>
      <c r="E200" s="1474" t="str">
        <f t="shared" si="22"/>
        <v/>
      </c>
      <c r="F200" s="1242"/>
      <c r="G200" s="678"/>
      <c r="H200" s="1242"/>
      <c r="I200" s="126"/>
      <c r="J200" s="1462" t="str">
        <f t="shared" si="23"/>
        <v/>
      </c>
      <c r="K200" s="1170"/>
      <c r="L200" s="1313"/>
      <c r="M200" s="1313"/>
      <c r="N200" s="1313"/>
      <c r="O200" s="1313"/>
      <c r="P200" s="1313"/>
      <c r="Q200" s="1313"/>
      <c r="R200" s="1313"/>
      <c r="S200" s="1313"/>
      <c r="T200" s="1313"/>
      <c r="U200" s="1313"/>
      <c r="V200" s="1313"/>
      <c r="W200" s="1313"/>
      <c r="X200" s="1314" t="str">
        <f>X$140</f>
        <v>[kWh]</v>
      </c>
      <c r="Y200" s="1314"/>
      <c r="Z200" s="2181" t="str">
        <f>Z$140</f>
        <v>[oui/non]</v>
      </c>
      <c r="AA200" s="2181">
        <f>AA140</f>
        <v>0</v>
      </c>
      <c r="AB200" s="2181">
        <f>AB140</f>
        <v>0</v>
      </c>
      <c r="AC200" s="1314" t="str">
        <f>AC$140</f>
        <v>[kWh]</v>
      </c>
      <c r="AE200" s="2165"/>
      <c r="AF200" s="2165"/>
      <c r="AG200" s="2165"/>
      <c r="AI200" s="2165"/>
      <c r="AJ200" s="2165"/>
      <c r="BY200" s="1441"/>
      <c r="BZ200" s="1441"/>
      <c r="CA200" s="1441"/>
      <c r="CB200" s="1441"/>
      <c r="CC200" s="1441"/>
      <c r="CD200" s="1441"/>
      <c r="CE200" s="1441"/>
      <c r="CF200" s="1441"/>
      <c r="CG200" s="1441"/>
      <c r="CH200" s="1441"/>
      <c r="CI200" s="1441"/>
      <c r="CJ200" s="1441"/>
      <c r="CK200" s="1441"/>
      <c r="CL200" s="1441"/>
      <c r="CM200" s="1441"/>
      <c r="CN200" s="1441"/>
      <c r="CO200" s="1441"/>
      <c r="CP200" s="1441"/>
      <c r="CQ200" s="1441"/>
      <c r="CR200" s="1441"/>
      <c r="CS200" s="1441"/>
      <c r="CT200" s="1441"/>
      <c r="CU200" s="1441"/>
      <c r="CV200" s="1441"/>
      <c r="CW200" s="1441"/>
      <c r="CX200" s="1441"/>
      <c r="CY200" s="1441"/>
      <c r="CZ200" s="1441"/>
      <c r="DA200" s="1441"/>
      <c r="DB200" s="1441"/>
      <c r="DC200" s="1441"/>
      <c r="DD200" s="1441"/>
      <c r="DE200" s="1441"/>
      <c r="DF200" s="1441"/>
      <c r="DG200" s="1441"/>
      <c r="DH200" s="1441"/>
      <c r="DI200" s="1441"/>
      <c r="DJ200" s="1441"/>
      <c r="DK200" s="1441"/>
      <c r="DL200" s="1441"/>
      <c r="DM200" s="1441"/>
      <c r="DN200" s="1441"/>
      <c r="DO200" s="1441"/>
      <c r="DP200" s="1441"/>
      <c r="DQ200" s="1441"/>
      <c r="DR200" s="1441"/>
      <c r="DS200" s="1441"/>
      <c r="DT200" s="1441"/>
      <c r="DU200" s="1441"/>
      <c r="DV200" s="1441"/>
      <c r="DW200" s="1441"/>
      <c r="DX200" s="1441"/>
      <c r="DY200" s="1441"/>
      <c r="DZ200" s="1441"/>
      <c r="EA200" s="1441"/>
      <c r="EB200" s="1441"/>
      <c r="EC200" s="1441"/>
      <c r="ED200" s="1441"/>
      <c r="EE200" s="1441"/>
      <c r="EF200" s="1441"/>
      <c r="EG200" s="1441"/>
      <c r="EH200" s="1441"/>
      <c r="EI200" s="1441"/>
      <c r="EJ200" s="1441"/>
      <c r="EK200" s="1441"/>
      <c r="EL200" s="1441"/>
      <c r="EM200" s="1441"/>
      <c r="EN200" s="1441"/>
      <c r="EO200" s="1441"/>
      <c r="EP200" s="1441"/>
      <c r="EQ200" s="1441"/>
      <c r="ER200" s="1441"/>
      <c r="ES200" s="1441"/>
      <c r="ET200" s="1441"/>
      <c r="EU200" s="1441"/>
    </row>
    <row r="201" spans="1:151" s="1292" customFormat="1" ht="16" customHeight="1">
      <c r="A201" s="1472">
        <f>IF(G170="",0,1)</f>
        <v>0</v>
      </c>
      <c r="B201" s="678"/>
      <c r="C201" s="1251"/>
      <c r="D201" s="1251"/>
      <c r="E201" s="1474" t="str">
        <f t="shared" si="22"/>
        <v/>
      </c>
      <c r="F201" s="1242"/>
      <c r="G201" s="678"/>
      <c r="H201" s="1242"/>
      <c r="I201" s="126"/>
      <c r="J201" s="1462" t="str">
        <f t="shared" si="23"/>
        <v/>
      </c>
      <c r="K201" s="1170"/>
      <c r="L201" s="1311"/>
      <c r="M201" s="1311"/>
      <c r="N201" s="1311"/>
      <c r="O201" s="1412"/>
      <c r="P201" s="1311"/>
      <c r="Q201" s="1311"/>
      <c r="R201" s="1311"/>
      <c r="S201" s="1311"/>
      <c r="T201" s="1311"/>
      <c r="U201" s="1311"/>
      <c r="V201" s="1311"/>
      <c r="W201" s="1311"/>
      <c r="Y201" s="1312"/>
      <c r="Z201" s="1312"/>
      <c r="AA201" s="1312"/>
      <c r="AE201" s="2165"/>
      <c r="AF201" s="2165"/>
      <c r="AG201" s="2165"/>
      <c r="AI201" s="2165"/>
      <c r="AJ201" s="2165"/>
      <c r="BY201" s="1441"/>
      <c r="BZ201" s="1441"/>
      <c r="CA201" s="1441"/>
      <c r="CB201" s="1441"/>
      <c r="CC201" s="1441"/>
      <c r="CD201" s="1441"/>
      <c r="CE201" s="1441"/>
      <c r="CF201" s="1441"/>
      <c r="CG201" s="1441"/>
      <c r="CH201" s="1441"/>
      <c r="CI201" s="1441"/>
      <c r="CJ201" s="1441"/>
      <c r="CK201" s="1441"/>
      <c r="CL201" s="1441"/>
      <c r="CM201" s="1441"/>
      <c r="CN201" s="1441"/>
      <c r="CO201" s="1441"/>
      <c r="CP201" s="1441"/>
      <c r="CQ201" s="1441"/>
      <c r="CR201" s="1441"/>
      <c r="CS201" s="1441"/>
      <c r="CT201" s="1441"/>
      <c r="CU201" s="1441"/>
      <c r="CV201" s="1441"/>
      <c r="CW201" s="1441"/>
      <c r="CX201" s="1441"/>
      <c r="CY201" s="1441"/>
      <c r="CZ201" s="1441"/>
      <c r="DA201" s="1441"/>
      <c r="DB201" s="1441"/>
      <c r="DC201" s="1441"/>
      <c r="DD201" s="1441"/>
      <c r="DE201" s="1441"/>
      <c r="DF201" s="1441"/>
      <c r="DG201" s="1441"/>
      <c r="DH201" s="1441"/>
      <c r="DI201" s="1441"/>
      <c r="DJ201" s="1441"/>
      <c r="DK201" s="1441"/>
      <c r="DL201" s="1441"/>
      <c r="DM201" s="1441"/>
      <c r="DN201" s="1441"/>
      <c r="DO201" s="1441"/>
      <c r="DP201" s="1441"/>
      <c r="DQ201" s="1441"/>
      <c r="DR201" s="1441"/>
      <c r="DS201" s="1441"/>
      <c r="DT201" s="1441"/>
      <c r="DU201" s="1441"/>
      <c r="DV201" s="1441"/>
      <c r="DW201" s="1441"/>
      <c r="DX201" s="1441"/>
      <c r="DY201" s="1441"/>
      <c r="DZ201" s="1441"/>
      <c r="EA201" s="1441"/>
      <c r="EB201" s="1441"/>
      <c r="EC201" s="1441"/>
      <c r="ED201" s="1441"/>
      <c r="EE201" s="1441"/>
      <c r="EF201" s="1441"/>
      <c r="EG201" s="1441"/>
      <c r="EH201" s="1441"/>
      <c r="EI201" s="1441"/>
      <c r="EJ201" s="1441"/>
      <c r="EK201" s="1441"/>
      <c r="EL201" s="1441"/>
      <c r="EM201" s="1441"/>
      <c r="EN201" s="1441"/>
      <c r="EO201" s="1441"/>
      <c r="EP201" s="1441"/>
      <c r="EQ201" s="1441"/>
      <c r="ER201" s="1441"/>
      <c r="ES201" s="1441"/>
      <c r="ET201" s="1441"/>
      <c r="EU201" s="1441"/>
    </row>
    <row r="202" spans="1:151" s="1292" customFormat="1" ht="12" customHeight="1">
      <c r="A202" s="1472">
        <f>IF(G170="",0,1)</f>
        <v>0</v>
      </c>
      <c r="B202" s="678"/>
      <c r="C202" s="1251"/>
      <c r="D202" s="1251"/>
      <c r="E202" s="1474" t="str">
        <f t="shared" si="22"/>
        <v/>
      </c>
      <c r="F202" s="1242"/>
      <c r="G202" s="678"/>
      <c r="H202" s="1242"/>
      <c r="I202" s="126"/>
      <c r="J202" s="1462" t="str">
        <f t="shared" si="23"/>
        <v/>
      </c>
      <c r="K202" s="1170"/>
      <c r="L202" s="1315"/>
      <c r="M202" s="1315"/>
      <c r="N202" s="1315"/>
      <c r="O202" s="1315"/>
      <c r="P202" s="1315"/>
      <c r="Q202" s="1315"/>
      <c r="R202" s="1315"/>
      <c r="S202" s="1315"/>
      <c r="T202" s="1315"/>
      <c r="U202" s="1315"/>
      <c r="V202" s="1315"/>
      <c r="W202" s="1315"/>
      <c r="X202" s="1315"/>
      <c r="Y202" s="1315"/>
      <c r="Z202" s="1312"/>
      <c r="AA202" s="1315"/>
      <c r="AB202" s="1315"/>
      <c r="AC202" s="1315"/>
      <c r="AE202" s="2165"/>
      <c r="AF202" s="2165"/>
      <c r="AG202" s="2165"/>
      <c r="AI202" s="2165"/>
      <c r="AJ202" s="2165"/>
      <c r="BY202" s="1441"/>
      <c r="BZ202" s="1441"/>
      <c r="CA202" s="1441"/>
      <c r="CB202" s="1441"/>
      <c r="CC202" s="1441"/>
      <c r="CD202" s="1441"/>
      <c r="CE202" s="1441"/>
      <c r="CF202" s="1441"/>
      <c r="CG202" s="1441"/>
      <c r="CH202" s="1441"/>
      <c r="CI202" s="1441"/>
      <c r="CJ202" s="1441"/>
      <c r="CK202" s="1441"/>
      <c r="CL202" s="1441"/>
      <c r="CM202" s="1441"/>
      <c r="CN202" s="1441"/>
      <c r="CO202" s="1441"/>
      <c r="CP202" s="1441"/>
      <c r="CQ202" s="1441"/>
      <c r="CR202" s="1441"/>
      <c r="CS202" s="1441"/>
      <c r="CT202" s="1441"/>
      <c r="CU202" s="1441"/>
      <c r="CV202" s="1441"/>
      <c r="CW202" s="1441"/>
      <c r="CX202" s="1441"/>
      <c r="CY202" s="1441"/>
      <c r="CZ202" s="1441"/>
      <c r="DA202" s="1441"/>
      <c r="DB202" s="1441"/>
      <c r="DC202" s="1441"/>
      <c r="DD202" s="1441"/>
      <c r="DE202" s="1441"/>
      <c r="DF202" s="1441"/>
      <c r="DG202" s="1441"/>
      <c r="DH202" s="1441"/>
      <c r="DI202" s="1441"/>
      <c r="DJ202" s="1441"/>
      <c r="DK202" s="1441"/>
      <c r="DL202" s="1441"/>
      <c r="DM202" s="1441"/>
      <c r="DN202" s="1441"/>
      <c r="DO202" s="1441"/>
      <c r="DP202" s="1441"/>
      <c r="DQ202" s="1441"/>
      <c r="DR202" s="1441"/>
      <c r="DS202" s="1441"/>
      <c r="DT202" s="1441"/>
      <c r="DU202" s="1441"/>
      <c r="DV202" s="1441"/>
      <c r="DW202" s="1441"/>
      <c r="DX202" s="1441"/>
      <c r="DY202" s="1441"/>
      <c r="DZ202" s="1441"/>
      <c r="EA202" s="1441"/>
      <c r="EB202" s="1441"/>
      <c r="EC202" s="1441"/>
      <c r="ED202" s="1441"/>
      <c r="EE202" s="1441"/>
      <c r="EF202" s="1441"/>
      <c r="EG202" s="1441"/>
      <c r="EH202" s="1441"/>
      <c r="EI202" s="1441"/>
      <c r="EJ202" s="1441"/>
      <c r="EK202" s="1441"/>
      <c r="EL202" s="1441"/>
      <c r="EM202" s="1441"/>
      <c r="EN202" s="1441"/>
      <c r="EO202" s="1441"/>
      <c r="EP202" s="1441"/>
      <c r="EQ202" s="1441"/>
      <c r="ER202" s="1441"/>
      <c r="ES202" s="1441"/>
      <c r="ET202" s="1441"/>
      <c r="EU202" s="1441"/>
    </row>
    <row r="203" spans="1:151" s="737" customFormat="1" ht="17" customHeight="1">
      <c r="A203" s="1472">
        <f>IF(G170="",0,1)</f>
        <v>0</v>
      </c>
      <c r="B203" s="678">
        <f>IF(X203=0,-1,0)</f>
        <v>-1</v>
      </c>
      <c r="C203" s="1251"/>
      <c r="D203" s="1251"/>
      <c r="E203" s="1474" t="str">
        <f t="shared" si="22"/>
        <v/>
      </c>
      <c r="F203" s="1242"/>
      <c r="G203" s="678"/>
      <c r="H203" s="1242"/>
      <c r="J203" s="1462" t="str">
        <f t="shared" si="23"/>
        <v/>
      </c>
      <c r="K203" s="1170"/>
      <c r="L203" s="1316"/>
      <c r="M203" s="2204" t="str">
        <f>AD170</f>
        <v/>
      </c>
      <c r="N203" s="2173"/>
      <c r="O203" s="2173"/>
      <c r="P203" s="2173"/>
      <c r="Q203" s="2173"/>
      <c r="R203" s="2173"/>
      <c r="S203" s="2173"/>
      <c r="T203" s="2173"/>
      <c r="U203" s="2173"/>
      <c r="V203" s="2173"/>
      <c r="W203" s="1318" t="str">
        <f>IF(X203=0,"",IF(AF170=V$23,W$23,W$24))</f>
        <v/>
      </c>
      <c r="X203" s="1319">
        <f>AE170</f>
        <v>0</v>
      </c>
      <c r="Y203" s="1319"/>
      <c r="Z203" s="1319"/>
      <c r="AA203" s="527"/>
      <c r="AB203" s="1320"/>
      <c r="AC203" s="1319">
        <f>IF(AA203=AA$24,0,X203)</f>
        <v>0</v>
      </c>
      <c r="AE203" s="1321">
        <f>IF(X203=0,1,IF(AA203=AA$24,2,3))</f>
        <v>1</v>
      </c>
      <c r="AF203" s="1322">
        <f>IF(W203=AF199,X203,0)</f>
        <v>0</v>
      </c>
      <c r="AG203" s="1322">
        <f>IF(W203=AG199,X203,0)</f>
        <v>0</v>
      </c>
      <c r="AH203" s="1292"/>
      <c r="AI203" s="1322">
        <f>IF(W203=AI199,AC203,0)</f>
        <v>0</v>
      </c>
      <c r="AJ203" s="1322">
        <f>IF(W203=AJ199,AC203,0)</f>
        <v>0</v>
      </c>
      <c r="AK203" s="40"/>
      <c r="AL203" s="40"/>
      <c r="AM203" s="40"/>
      <c r="AN203" s="40"/>
      <c r="AO203" s="40"/>
      <c r="AP203" s="40"/>
      <c r="AQ203" s="40"/>
      <c r="BY203" s="1443"/>
      <c r="BZ203" s="1443"/>
      <c r="CA203" s="1443"/>
      <c r="CB203" s="1443"/>
      <c r="CC203" s="1443"/>
      <c r="CD203" s="1443"/>
      <c r="CE203" s="1443"/>
      <c r="CF203" s="1443"/>
      <c r="CG203" s="1443"/>
      <c r="CH203" s="1443"/>
      <c r="CI203" s="1443"/>
      <c r="CJ203" s="1443"/>
      <c r="CK203" s="1443"/>
      <c r="CL203" s="1443"/>
      <c r="CM203" s="1443"/>
      <c r="CN203" s="1443"/>
      <c r="CO203" s="1443"/>
      <c r="CP203" s="1443"/>
      <c r="CQ203" s="1443"/>
      <c r="CR203" s="1443"/>
      <c r="CS203" s="1443"/>
      <c r="CT203" s="1443"/>
      <c r="CU203" s="1443"/>
      <c r="CV203" s="1443"/>
      <c r="CW203" s="1443"/>
      <c r="CX203" s="1443"/>
      <c r="CY203" s="1443"/>
      <c r="CZ203" s="1443"/>
      <c r="DA203" s="1443"/>
      <c r="DB203" s="1443"/>
      <c r="DC203" s="1443"/>
      <c r="DD203" s="1443"/>
      <c r="DE203" s="1443"/>
      <c r="DF203" s="1443"/>
      <c r="DG203" s="1443"/>
      <c r="DH203" s="1443"/>
      <c r="DI203" s="1443"/>
      <c r="DJ203" s="1443"/>
      <c r="DK203" s="1443"/>
      <c r="DL203" s="1443"/>
      <c r="DM203" s="1443"/>
      <c r="DN203" s="1443"/>
      <c r="DO203" s="1443"/>
      <c r="DP203" s="1443"/>
      <c r="DQ203" s="1443"/>
      <c r="DR203" s="1443"/>
      <c r="DS203" s="1443"/>
      <c r="DT203" s="1443"/>
      <c r="DU203" s="1443"/>
      <c r="DV203" s="1443"/>
      <c r="DW203" s="1443"/>
      <c r="DX203" s="1443"/>
      <c r="DY203" s="1443"/>
      <c r="DZ203" s="1443"/>
      <c r="EA203" s="1443"/>
      <c r="EB203" s="1443"/>
      <c r="EC203" s="1443"/>
      <c r="ED203" s="1443"/>
      <c r="EE203" s="1443"/>
      <c r="EF203" s="1443"/>
      <c r="EG203" s="1443"/>
      <c r="EH203" s="1443"/>
      <c r="EI203" s="1443"/>
      <c r="EJ203" s="1443"/>
      <c r="EK203" s="1443"/>
      <c r="EL203" s="1443"/>
      <c r="EM203" s="1443"/>
      <c r="EN203" s="1443"/>
      <c r="EO203" s="1443"/>
      <c r="EP203" s="1443"/>
      <c r="EQ203" s="1443"/>
      <c r="ER203" s="1443"/>
      <c r="ES203" s="1443"/>
      <c r="ET203" s="1443"/>
      <c r="EU203" s="1443"/>
    </row>
    <row r="204" spans="1:151" s="737" customFormat="1" ht="92" customHeight="1">
      <c r="A204" s="1472">
        <f>IF(G170="",0,1)</f>
        <v>0</v>
      </c>
      <c r="B204" s="678">
        <f>B203</f>
        <v>-1</v>
      </c>
      <c r="C204" s="1251"/>
      <c r="D204" s="1251"/>
      <c r="E204" s="1474" t="str">
        <f t="shared" si="22"/>
        <v/>
      </c>
      <c r="F204" s="1242"/>
      <c r="G204" s="678"/>
      <c r="H204" s="1242"/>
      <c r="J204" s="1462" t="str">
        <f t="shared" si="23"/>
        <v/>
      </c>
      <c r="K204" s="1170"/>
      <c r="L204" s="1323"/>
      <c r="M204" s="2174"/>
      <c r="N204" s="2174"/>
      <c r="O204" s="2174"/>
      <c r="P204" s="2174"/>
      <c r="Q204" s="2174"/>
      <c r="R204" s="2174"/>
      <c r="S204" s="2174"/>
      <c r="T204" s="2174"/>
      <c r="U204" s="2174"/>
      <c r="V204" s="2174"/>
      <c r="W204" s="1325"/>
      <c r="X204" s="1326"/>
      <c r="Y204" s="1326"/>
      <c r="Z204" s="1326"/>
      <c r="AA204" s="1326"/>
      <c r="AB204" s="1326"/>
      <c r="AC204" s="1326"/>
      <c r="AH204" s="1292"/>
      <c r="AK204" s="40"/>
      <c r="AL204" s="40"/>
      <c r="AM204" s="40"/>
      <c r="AN204" s="40"/>
      <c r="AO204" s="40"/>
      <c r="AP204" s="40"/>
      <c r="AQ204" s="40"/>
      <c r="BY204" s="1443"/>
      <c r="BZ204" s="1443"/>
      <c r="CA204" s="1443"/>
      <c r="CB204" s="1443"/>
      <c r="CC204" s="1443"/>
      <c r="CD204" s="1443"/>
      <c r="CE204" s="1443"/>
      <c r="CF204" s="1443"/>
      <c r="CG204" s="1443"/>
      <c r="CH204" s="1443"/>
      <c r="CI204" s="1443"/>
      <c r="CJ204" s="1443"/>
      <c r="CK204" s="1443"/>
      <c r="CL204" s="1443"/>
      <c r="CM204" s="1443"/>
      <c r="CN204" s="1443"/>
      <c r="CO204" s="1443"/>
      <c r="CP204" s="1443"/>
      <c r="CQ204" s="1443"/>
      <c r="CR204" s="1443"/>
      <c r="CS204" s="1443"/>
      <c r="CT204" s="1443"/>
      <c r="CU204" s="1443"/>
      <c r="CV204" s="1443"/>
      <c r="CW204" s="1443"/>
      <c r="CX204" s="1443"/>
      <c r="CY204" s="1443"/>
      <c r="CZ204" s="1443"/>
      <c r="DA204" s="1443"/>
      <c r="DB204" s="1443"/>
      <c r="DC204" s="1443"/>
      <c r="DD204" s="1443"/>
      <c r="DE204" s="1443"/>
      <c r="DF204" s="1443"/>
      <c r="DG204" s="1443"/>
      <c r="DH204" s="1443"/>
      <c r="DI204" s="1443"/>
      <c r="DJ204" s="1443"/>
      <c r="DK204" s="1443"/>
      <c r="DL204" s="1443"/>
      <c r="DM204" s="1443"/>
      <c r="DN204" s="1443"/>
      <c r="DO204" s="1443"/>
      <c r="DP204" s="1443"/>
      <c r="DQ204" s="1443"/>
      <c r="DR204" s="1443"/>
      <c r="DS204" s="1443"/>
      <c r="DT204" s="1443"/>
      <c r="DU204" s="1443"/>
      <c r="DV204" s="1443"/>
      <c r="DW204" s="1443"/>
      <c r="DX204" s="1443"/>
      <c r="DY204" s="1443"/>
      <c r="DZ204" s="1443"/>
      <c r="EA204" s="1443"/>
      <c r="EB204" s="1443"/>
      <c r="EC204" s="1443"/>
      <c r="ED204" s="1443"/>
      <c r="EE204" s="1443"/>
      <c r="EF204" s="1443"/>
      <c r="EG204" s="1443"/>
      <c r="EH204" s="1443"/>
      <c r="EI204" s="1443"/>
      <c r="EJ204" s="1443"/>
      <c r="EK204" s="1443"/>
      <c r="EL204" s="1443"/>
      <c r="EM204" s="1443"/>
      <c r="EN204" s="1443"/>
      <c r="EO204" s="1443"/>
      <c r="EP204" s="1443"/>
      <c r="EQ204" s="1443"/>
      <c r="ER204" s="1443"/>
      <c r="ES204" s="1443"/>
      <c r="ET204" s="1443"/>
      <c r="EU204" s="1443"/>
    </row>
    <row r="205" spans="1:151" s="737" customFormat="1" ht="17" customHeight="1">
      <c r="A205" s="1472">
        <f>IF(G170="",0,1)</f>
        <v>0</v>
      </c>
      <c r="B205" s="678">
        <f>IF(X205=0,-1,0)</f>
        <v>-1</v>
      </c>
      <c r="C205" s="1251"/>
      <c r="D205" s="1251"/>
      <c r="E205" s="1474" t="str">
        <f t="shared" ref="E205:E227" si="24">IF((SUM(A205:C205))&gt;0,"Evaluation","")</f>
        <v/>
      </c>
      <c r="F205" s="1242"/>
      <c r="G205" s="678"/>
      <c r="H205" s="1242"/>
      <c r="J205" s="1462" t="str">
        <f t="shared" si="23"/>
        <v/>
      </c>
      <c r="K205" s="1170"/>
      <c r="L205" s="1316"/>
      <c r="M205" s="2204" t="str">
        <f>AL170</f>
        <v/>
      </c>
      <c r="N205" s="2173"/>
      <c r="O205" s="2173"/>
      <c r="P205" s="2173"/>
      <c r="Q205" s="2173"/>
      <c r="R205" s="2173"/>
      <c r="S205" s="2173"/>
      <c r="T205" s="2173"/>
      <c r="U205" s="2173"/>
      <c r="V205" s="2173"/>
      <c r="W205" s="1318" t="str">
        <f>IF(X205=0,"",IF(AN170=V$23,W$23,W$24))</f>
        <v/>
      </c>
      <c r="X205" s="1319">
        <f>AM170</f>
        <v>0</v>
      </c>
      <c r="Y205" s="1319"/>
      <c r="Z205" s="1319"/>
      <c r="AA205" s="527"/>
      <c r="AB205" s="1320"/>
      <c r="AC205" s="1319">
        <f>IF(AA205=AA$24,0,X205)</f>
        <v>0</v>
      </c>
      <c r="AE205" s="1321">
        <f>IF(X205=0,1,IF(AA205=AA$24,2,3))</f>
        <v>1</v>
      </c>
      <c r="AF205" s="1322">
        <f>IF(W205=AF199,X205,0)</f>
        <v>0</v>
      </c>
      <c r="AG205" s="1322">
        <f>IF(W205=AG199,X205,0)</f>
        <v>0</v>
      </c>
      <c r="AH205" s="1292"/>
      <c r="AI205" s="1322">
        <f>IF(W205=AI199,AC205,0)</f>
        <v>0</v>
      </c>
      <c r="AJ205" s="1322">
        <f>IF(W205=AJ199,AC205,0)</f>
        <v>0</v>
      </c>
      <c r="AK205" s="40"/>
      <c r="AL205" s="40"/>
      <c r="AM205" s="40"/>
      <c r="AN205" s="40"/>
      <c r="AO205" s="40"/>
      <c r="AP205" s="40"/>
      <c r="AQ205" s="40"/>
      <c r="BY205" s="1443"/>
      <c r="BZ205" s="1443"/>
      <c r="CA205" s="1443"/>
      <c r="CB205" s="1443"/>
      <c r="CC205" s="1443"/>
      <c r="CD205" s="1443"/>
      <c r="CE205" s="1443"/>
      <c r="CF205" s="1443"/>
      <c r="CG205" s="1443"/>
      <c r="CH205" s="1443"/>
      <c r="CI205" s="1443"/>
      <c r="CJ205" s="1443"/>
      <c r="CK205" s="1443"/>
      <c r="CL205" s="1443"/>
      <c r="CM205" s="1443"/>
      <c r="CN205" s="1443"/>
      <c r="CO205" s="1443"/>
      <c r="CP205" s="1443"/>
      <c r="CQ205" s="1443"/>
      <c r="CR205" s="1443"/>
      <c r="CS205" s="1443"/>
      <c r="CT205" s="1443"/>
      <c r="CU205" s="1443"/>
      <c r="CV205" s="1443"/>
      <c r="CW205" s="1443"/>
      <c r="CX205" s="1443"/>
      <c r="CY205" s="1443"/>
      <c r="CZ205" s="1443"/>
      <c r="DA205" s="1443"/>
      <c r="DB205" s="1443"/>
      <c r="DC205" s="1443"/>
      <c r="DD205" s="1443"/>
      <c r="DE205" s="1443"/>
      <c r="DF205" s="1443"/>
      <c r="DG205" s="1443"/>
      <c r="DH205" s="1443"/>
      <c r="DI205" s="1443"/>
      <c r="DJ205" s="1443"/>
      <c r="DK205" s="1443"/>
      <c r="DL205" s="1443"/>
      <c r="DM205" s="1443"/>
      <c r="DN205" s="1443"/>
      <c r="DO205" s="1443"/>
      <c r="DP205" s="1443"/>
      <c r="DQ205" s="1443"/>
      <c r="DR205" s="1443"/>
      <c r="DS205" s="1443"/>
      <c r="DT205" s="1443"/>
      <c r="DU205" s="1443"/>
      <c r="DV205" s="1443"/>
      <c r="DW205" s="1443"/>
      <c r="DX205" s="1443"/>
      <c r="DY205" s="1443"/>
      <c r="DZ205" s="1443"/>
      <c r="EA205" s="1443"/>
      <c r="EB205" s="1443"/>
      <c r="EC205" s="1443"/>
      <c r="ED205" s="1443"/>
      <c r="EE205" s="1443"/>
      <c r="EF205" s="1443"/>
      <c r="EG205" s="1443"/>
      <c r="EH205" s="1443"/>
      <c r="EI205" s="1443"/>
      <c r="EJ205" s="1443"/>
      <c r="EK205" s="1443"/>
      <c r="EL205" s="1443"/>
      <c r="EM205" s="1443"/>
      <c r="EN205" s="1443"/>
      <c r="EO205" s="1443"/>
      <c r="EP205" s="1443"/>
      <c r="EQ205" s="1443"/>
      <c r="ER205" s="1443"/>
      <c r="ES205" s="1443"/>
      <c r="ET205" s="1443"/>
      <c r="EU205" s="1443"/>
    </row>
    <row r="206" spans="1:151" s="737" customFormat="1" ht="27" customHeight="1">
      <c r="A206" s="1472">
        <f>IF(G170="",0,1)</f>
        <v>0</v>
      </c>
      <c r="B206" s="678">
        <f>B205</f>
        <v>-1</v>
      </c>
      <c r="C206" s="1251"/>
      <c r="D206" s="1251"/>
      <c r="E206" s="1474" t="str">
        <f t="shared" si="24"/>
        <v/>
      </c>
      <c r="F206" s="1242"/>
      <c r="G206" s="678"/>
      <c r="H206" s="1242"/>
      <c r="J206" s="1462" t="str">
        <f t="shared" si="23"/>
        <v/>
      </c>
      <c r="K206" s="1170"/>
      <c r="L206" s="1323"/>
      <c r="M206" s="2174"/>
      <c r="N206" s="2174"/>
      <c r="O206" s="2174"/>
      <c r="P206" s="2174"/>
      <c r="Q206" s="2174"/>
      <c r="R206" s="2174"/>
      <c r="S206" s="2174"/>
      <c r="T206" s="2174"/>
      <c r="U206" s="2174"/>
      <c r="V206" s="2174"/>
      <c r="W206" s="1325"/>
      <c r="X206" s="1326"/>
      <c r="Y206" s="1326"/>
      <c r="Z206" s="1326"/>
      <c r="AA206" s="1326"/>
      <c r="AB206" s="1326"/>
      <c r="AC206" s="1326"/>
      <c r="AH206" s="1292"/>
      <c r="AK206" s="40"/>
      <c r="AL206" s="40"/>
      <c r="AM206" s="40"/>
      <c r="AN206" s="40"/>
      <c r="AO206" s="40"/>
      <c r="AP206" s="40"/>
      <c r="AQ206" s="40"/>
      <c r="BY206" s="1443"/>
      <c r="BZ206" s="1443"/>
      <c r="CA206" s="1443"/>
      <c r="CB206" s="1443"/>
      <c r="CC206" s="1443"/>
      <c r="CD206" s="1443"/>
      <c r="CE206" s="1443"/>
      <c r="CF206" s="1443"/>
      <c r="CG206" s="1443"/>
      <c r="CH206" s="1443"/>
      <c r="CI206" s="1443"/>
      <c r="CJ206" s="1443"/>
      <c r="CK206" s="1443"/>
      <c r="CL206" s="1443"/>
      <c r="CM206" s="1443"/>
      <c r="CN206" s="1443"/>
      <c r="CO206" s="1443"/>
      <c r="CP206" s="1443"/>
      <c r="CQ206" s="1443"/>
      <c r="CR206" s="1443"/>
      <c r="CS206" s="1443"/>
      <c r="CT206" s="1443"/>
      <c r="CU206" s="1443"/>
      <c r="CV206" s="1443"/>
      <c r="CW206" s="1443"/>
      <c r="CX206" s="1443"/>
      <c r="CY206" s="1443"/>
      <c r="CZ206" s="1443"/>
      <c r="DA206" s="1443"/>
      <c r="DB206" s="1443"/>
      <c r="DC206" s="1443"/>
      <c r="DD206" s="1443"/>
      <c r="DE206" s="1443"/>
      <c r="DF206" s="1443"/>
      <c r="DG206" s="1443"/>
      <c r="DH206" s="1443"/>
      <c r="DI206" s="1443"/>
      <c r="DJ206" s="1443"/>
      <c r="DK206" s="1443"/>
      <c r="DL206" s="1443"/>
      <c r="DM206" s="1443"/>
      <c r="DN206" s="1443"/>
      <c r="DO206" s="1443"/>
      <c r="DP206" s="1443"/>
      <c r="DQ206" s="1443"/>
      <c r="DR206" s="1443"/>
      <c r="DS206" s="1443"/>
      <c r="DT206" s="1443"/>
      <c r="DU206" s="1443"/>
      <c r="DV206" s="1443"/>
      <c r="DW206" s="1443"/>
      <c r="DX206" s="1443"/>
      <c r="DY206" s="1443"/>
      <c r="DZ206" s="1443"/>
      <c r="EA206" s="1443"/>
      <c r="EB206" s="1443"/>
      <c r="EC206" s="1443"/>
      <c r="ED206" s="1443"/>
      <c r="EE206" s="1443"/>
      <c r="EF206" s="1443"/>
      <c r="EG206" s="1443"/>
      <c r="EH206" s="1443"/>
      <c r="EI206" s="1443"/>
      <c r="EJ206" s="1443"/>
      <c r="EK206" s="1443"/>
      <c r="EL206" s="1443"/>
      <c r="EM206" s="1443"/>
      <c r="EN206" s="1443"/>
      <c r="EO206" s="1443"/>
      <c r="EP206" s="1443"/>
      <c r="EQ206" s="1443"/>
      <c r="ER206" s="1443"/>
      <c r="ES206" s="1443"/>
      <c r="ET206" s="1443"/>
      <c r="EU206" s="1443"/>
    </row>
    <row r="207" spans="1:151" s="737" customFormat="1" ht="17" customHeight="1">
      <c r="A207" s="1472">
        <f>IF(G170="",0,1)</f>
        <v>0</v>
      </c>
      <c r="B207" s="678">
        <f>IF(X207=0,-1,0)</f>
        <v>-1</v>
      </c>
      <c r="C207" s="1251"/>
      <c r="D207" s="1251"/>
      <c r="E207" s="1474" t="str">
        <f t="shared" si="24"/>
        <v/>
      </c>
      <c r="F207" s="1242"/>
      <c r="G207" s="678"/>
      <c r="H207" s="1242"/>
      <c r="J207" s="1462" t="str">
        <f t="shared" si="23"/>
        <v/>
      </c>
      <c r="K207" s="1170"/>
      <c r="L207" s="1316"/>
      <c r="M207" s="2204" t="str">
        <f>AP170</f>
        <v/>
      </c>
      <c r="N207" s="2173"/>
      <c r="O207" s="2173"/>
      <c r="P207" s="2173"/>
      <c r="Q207" s="2173"/>
      <c r="R207" s="2173"/>
      <c r="S207" s="2173"/>
      <c r="T207" s="2173"/>
      <c r="U207" s="2173"/>
      <c r="V207" s="2173"/>
      <c r="W207" s="1318" t="str">
        <f>IF(X207=0,"",IF(AR170=V$23,W$23,W$24))</f>
        <v/>
      </c>
      <c r="X207" s="1319">
        <f>AQ170</f>
        <v>0</v>
      </c>
      <c r="Y207" s="1319"/>
      <c r="Z207" s="1319"/>
      <c r="AA207" s="527"/>
      <c r="AB207" s="1320"/>
      <c r="AC207" s="1319">
        <f>IF(AA207=AA$24,0,X207)</f>
        <v>0</v>
      </c>
      <c r="AE207" s="1321">
        <f>IF(X207=0,1,IF(AA207=AA$24,2,3))</f>
        <v>1</v>
      </c>
      <c r="AF207" s="1322">
        <f>IF(W207=AF199,X207,0)</f>
        <v>0</v>
      </c>
      <c r="AG207" s="1322">
        <f>IF(W207=AG199,X207,0)</f>
        <v>0</v>
      </c>
      <c r="AH207" s="1292"/>
      <c r="AI207" s="1322">
        <f>IF(W207=AI199,AC207,0)</f>
        <v>0</v>
      </c>
      <c r="AJ207" s="1322">
        <f>IF(W207=AJ199,AC207,0)</f>
        <v>0</v>
      </c>
      <c r="AK207" s="40"/>
      <c r="AL207" s="40"/>
      <c r="AM207" s="40"/>
      <c r="AN207" s="40"/>
      <c r="AO207" s="40"/>
      <c r="AP207" s="40"/>
      <c r="AQ207" s="40"/>
      <c r="BY207" s="1443"/>
      <c r="BZ207" s="1443"/>
      <c r="CA207" s="1443"/>
      <c r="CB207" s="1443"/>
      <c r="CC207" s="1443"/>
      <c r="CD207" s="1443"/>
      <c r="CE207" s="1443"/>
      <c r="CF207" s="1443"/>
      <c r="CG207" s="1443"/>
      <c r="CH207" s="1443"/>
      <c r="CI207" s="1443"/>
      <c r="CJ207" s="1443"/>
      <c r="CK207" s="1443"/>
      <c r="CL207" s="1443"/>
      <c r="CM207" s="1443"/>
      <c r="CN207" s="1443"/>
      <c r="CO207" s="1443"/>
      <c r="CP207" s="1443"/>
      <c r="CQ207" s="1443"/>
      <c r="CR207" s="1443"/>
      <c r="CS207" s="1443"/>
      <c r="CT207" s="1443"/>
      <c r="CU207" s="1443"/>
      <c r="CV207" s="1443"/>
      <c r="CW207" s="1443"/>
      <c r="CX207" s="1443"/>
      <c r="CY207" s="1443"/>
      <c r="CZ207" s="1443"/>
      <c r="DA207" s="1443"/>
      <c r="DB207" s="1443"/>
      <c r="DC207" s="1443"/>
      <c r="DD207" s="1443"/>
      <c r="DE207" s="1443"/>
      <c r="DF207" s="1443"/>
      <c r="DG207" s="1443"/>
      <c r="DH207" s="1443"/>
      <c r="DI207" s="1443"/>
      <c r="DJ207" s="1443"/>
      <c r="DK207" s="1443"/>
      <c r="DL207" s="1443"/>
      <c r="DM207" s="1443"/>
      <c r="DN207" s="1443"/>
      <c r="DO207" s="1443"/>
      <c r="DP207" s="1443"/>
      <c r="DQ207" s="1443"/>
      <c r="DR207" s="1443"/>
      <c r="DS207" s="1443"/>
      <c r="DT207" s="1443"/>
      <c r="DU207" s="1443"/>
      <c r="DV207" s="1443"/>
      <c r="DW207" s="1443"/>
      <c r="DX207" s="1443"/>
      <c r="DY207" s="1443"/>
      <c r="DZ207" s="1443"/>
      <c r="EA207" s="1443"/>
      <c r="EB207" s="1443"/>
      <c r="EC207" s="1443"/>
      <c r="ED207" s="1443"/>
      <c r="EE207" s="1443"/>
      <c r="EF207" s="1443"/>
      <c r="EG207" s="1443"/>
      <c r="EH207" s="1443"/>
      <c r="EI207" s="1443"/>
      <c r="EJ207" s="1443"/>
      <c r="EK207" s="1443"/>
      <c r="EL207" s="1443"/>
      <c r="EM207" s="1443"/>
      <c r="EN207" s="1443"/>
      <c r="EO207" s="1443"/>
      <c r="EP207" s="1443"/>
      <c r="EQ207" s="1443"/>
      <c r="ER207" s="1443"/>
      <c r="ES207" s="1443"/>
      <c r="ET207" s="1443"/>
      <c r="EU207" s="1443"/>
    </row>
    <row r="208" spans="1:151" s="737" customFormat="1" ht="27" customHeight="1">
      <c r="A208" s="1472">
        <f>IF(G170="",0,1)</f>
        <v>0</v>
      </c>
      <c r="B208" s="678">
        <f>B207</f>
        <v>-1</v>
      </c>
      <c r="C208" s="1251"/>
      <c r="D208" s="1251"/>
      <c r="E208" s="1474" t="str">
        <f t="shared" si="24"/>
        <v/>
      </c>
      <c r="F208" s="1242"/>
      <c r="G208" s="678"/>
      <c r="H208" s="1242"/>
      <c r="J208" s="1462" t="str">
        <f t="shared" si="23"/>
        <v/>
      </c>
      <c r="K208" s="1170"/>
      <c r="L208" s="1323"/>
      <c r="M208" s="2174"/>
      <c r="N208" s="2174"/>
      <c r="O208" s="2174"/>
      <c r="P208" s="2174"/>
      <c r="Q208" s="2174"/>
      <c r="R208" s="2174"/>
      <c r="S208" s="2174"/>
      <c r="T208" s="2174"/>
      <c r="U208" s="2174"/>
      <c r="V208" s="2174"/>
      <c r="W208" s="1325"/>
      <c r="X208" s="1326"/>
      <c r="Y208" s="1326"/>
      <c r="Z208" s="1326"/>
      <c r="AA208" s="1326"/>
      <c r="AB208" s="1326"/>
      <c r="AC208" s="1326"/>
      <c r="AH208" s="1292"/>
      <c r="AK208" s="40"/>
      <c r="AL208" s="40"/>
      <c r="AM208" s="40"/>
      <c r="AN208" s="40"/>
      <c r="AO208" s="40"/>
      <c r="AP208" s="40"/>
      <c r="AQ208" s="40"/>
      <c r="BY208" s="1443"/>
      <c r="BZ208" s="1443"/>
      <c r="CA208" s="1443"/>
      <c r="CB208" s="1443"/>
      <c r="CC208" s="1443"/>
      <c r="CD208" s="1443"/>
      <c r="CE208" s="1443"/>
      <c r="CF208" s="1443"/>
      <c r="CG208" s="1443"/>
      <c r="CH208" s="1443"/>
      <c r="CI208" s="1443"/>
      <c r="CJ208" s="1443"/>
      <c r="CK208" s="1443"/>
      <c r="CL208" s="1443"/>
      <c r="CM208" s="1443"/>
      <c r="CN208" s="1443"/>
      <c r="CO208" s="1443"/>
      <c r="CP208" s="1443"/>
      <c r="CQ208" s="1443"/>
      <c r="CR208" s="1443"/>
      <c r="CS208" s="1443"/>
      <c r="CT208" s="1443"/>
      <c r="CU208" s="1443"/>
      <c r="CV208" s="1443"/>
      <c r="CW208" s="1443"/>
      <c r="CX208" s="1443"/>
      <c r="CY208" s="1443"/>
      <c r="CZ208" s="1443"/>
      <c r="DA208" s="1443"/>
      <c r="DB208" s="1443"/>
      <c r="DC208" s="1443"/>
      <c r="DD208" s="1443"/>
      <c r="DE208" s="1443"/>
      <c r="DF208" s="1443"/>
      <c r="DG208" s="1443"/>
      <c r="DH208" s="1443"/>
      <c r="DI208" s="1443"/>
      <c r="DJ208" s="1443"/>
      <c r="DK208" s="1443"/>
      <c r="DL208" s="1443"/>
      <c r="DM208" s="1443"/>
      <c r="DN208" s="1443"/>
      <c r="DO208" s="1443"/>
      <c r="DP208" s="1443"/>
      <c r="DQ208" s="1443"/>
      <c r="DR208" s="1443"/>
      <c r="DS208" s="1443"/>
      <c r="DT208" s="1443"/>
      <c r="DU208" s="1443"/>
      <c r="DV208" s="1443"/>
      <c r="DW208" s="1443"/>
      <c r="DX208" s="1443"/>
      <c r="DY208" s="1443"/>
      <c r="DZ208" s="1443"/>
      <c r="EA208" s="1443"/>
      <c r="EB208" s="1443"/>
      <c r="EC208" s="1443"/>
      <c r="ED208" s="1443"/>
      <c r="EE208" s="1443"/>
      <c r="EF208" s="1443"/>
      <c r="EG208" s="1443"/>
      <c r="EH208" s="1443"/>
      <c r="EI208" s="1443"/>
      <c r="EJ208" s="1443"/>
      <c r="EK208" s="1443"/>
      <c r="EL208" s="1443"/>
      <c r="EM208" s="1443"/>
      <c r="EN208" s="1443"/>
      <c r="EO208" s="1443"/>
      <c r="EP208" s="1443"/>
      <c r="EQ208" s="1443"/>
      <c r="ER208" s="1443"/>
      <c r="ES208" s="1443"/>
      <c r="ET208" s="1443"/>
      <c r="EU208" s="1443"/>
    </row>
    <row r="209" spans="1:151" s="737" customFormat="1" ht="17" customHeight="1">
      <c r="A209" s="1472">
        <f>IF(G170="",0,1)</f>
        <v>0</v>
      </c>
      <c r="B209" s="678">
        <f>IF(X209=0,-1,0)</f>
        <v>-1</v>
      </c>
      <c r="C209" s="1251"/>
      <c r="D209" s="1251"/>
      <c r="E209" s="1474" t="str">
        <f t="shared" si="24"/>
        <v/>
      </c>
      <c r="F209" s="1242"/>
      <c r="G209" s="678"/>
      <c r="H209" s="1242"/>
      <c r="J209" s="1462" t="str">
        <f t="shared" si="23"/>
        <v/>
      </c>
      <c r="K209" s="1170"/>
      <c r="L209" s="1316"/>
      <c r="M209" s="2204" t="str">
        <f>AT170</f>
        <v/>
      </c>
      <c r="N209" s="2173"/>
      <c r="O209" s="2173"/>
      <c r="P209" s="2173"/>
      <c r="Q209" s="2173"/>
      <c r="R209" s="2173"/>
      <c r="S209" s="2173"/>
      <c r="T209" s="2173"/>
      <c r="U209" s="2173"/>
      <c r="V209" s="2173"/>
      <c r="W209" s="1318" t="str">
        <f>IF(X209=0,"",IF(AV170=V$23,W$23,W$24))</f>
        <v/>
      </c>
      <c r="X209" s="1319">
        <f>AU170</f>
        <v>0</v>
      </c>
      <c r="Y209" s="1319"/>
      <c r="Z209" s="1319"/>
      <c r="AA209" s="527"/>
      <c r="AB209" s="1320"/>
      <c r="AC209" s="1319">
        <f>IF(AA209=AA$24,0,X209)</f>
        <v>0</v>
      </c>
      <c r="AE209" s="1321">
        <f>IF(X209=0,1,IF(AA209=AA$24,2,3))</f>
        <v>1</v>
      </c>
      <c r="AF209" s="1322">
        <f>IF(W209=AF199,X209,0)</f>
        <v>0</v>
      </c>
      <c r="AG209" s="1322">
        <f>IF(W209=AG199,X209,0)</f>
        <v>0</v>
      </c>
      <c r="AH209" s="1292"/>
      <c r="AI209" s="1322">
        <f>IF(W209=AI199,AC209,0)</f>
        <v>0</v>
      </c>
      <c r="AJ209" s="1322">
        <f>IF(W209=AJ199,AC209,0)</f>
        <v>0</v>
      </c>
      <c r="AK209" s="40"/>
      <c r="AL209" s="40"/>
      <c r="AM209" s="40"/>
      <c r="AN209" s="40"/>
      <c r="AO209" s="40"/>
      <c r="AP209" s="40"/>
      <c r="AQ209" s="40"/>
      <c r="BY209" s="1443"/>
      <c r="BZ209" s="1443"/>
      <c r="CA209" s="1443"/>
      <c r="CB209" s="1443"/>
      <c r="CC209" s="1443"/>
      <c r="CD209" s="1443"/>
      <c r="CE209" s="1443"/>
      <c r="CF209" s="1443"/>
      <c r="CG209" s="1443"/>
      <c r="CH209" s="1443"/>
      <c r="CI209" s="1443"/>
      <c r="CJ209" s="1443"/>
      <c r="CK209" s="1443"/>
      <c r="CL209" s="1443"/>
      <c r="CM209" s="1443"/>
      <c r="CN209" s="1443"/>
      <c r="CO209" s="1443"/>
      <c r="CP209" s="1443"/>
      <c r="CQ209" s="1443"/>
      <c r="CR209" s="1443"/>
      <c r="CS209" s="1443"/>
      <c r="CT209" s="1443"/>
      <c r="CU209" s="1443"/>
      <c r="CV209" s="1443"/>
      <c r="CW209" s="1443"/>
      <c r="CX209" s="1443"/>
      <c r="CY209" s="1443"/>
      <c r="CZ209" s="1443"/>
      <c r="DA209" s="1443"/>
      <c r="DB209" s="1443"/>
      <c r="DC209" s="1443"/>
      <c r="DD209" s="1443"/>
      <c r="DE209" s="1443"/>
      <c r="DF209" s="1443"/>
      <c r="DG209" s="1443"/>
      <c r="DH209" s="1443"/>
      <c r="DI209" s="1443"/>
      <c r="DJ209" s="1443"/>
      <c r="DK209" s="1443"/>
      <c r="DL209" s="1443"/>
      <c r="DM209" s="1443"/>
      <c r="DN209" s="1443"/>
      <c r="DO209" s="1443"/>
      <c r="DP209" s="1443"/>
      <c r="DQ209" s="1443"/>
      <c r="DR209" s="1443"/>
      <c r="DS209" s="1443"/>
      <c r="DT209" s="1443"/>
      <c r="DU209" s="1443"/>
      <c r="DV209" s="1443"/>
      <c r="DW209" s="1443"/>
      <c r="DX209" s="1443"/>
      <c r="DY209" s="1443"/>
      <c r="DZ209" s="1443"/>
      <c r="EA209" s="1443"/>
      <c r="EB209" s="1443"/>
      <c r="EC209" s="1443"/>
      <c r="ED209" s="1443"/>
      <c r="EE209" s="1443"/>
      <c r="EF209" s="1443"/>
      <c r="EG209" s="1443"/>
      <c r="EH209" s="1443"/>
      <c r="EI209" s="1443"/>
      <c r="EJ209" s="1443"/>
      <c r="EK209" s="1443"/>
      <c r="EL209" s="1443"/>
      <c r="EM209" s="1443"/>
      <c r="EN209" s="1443"/>
      <c r="EO209" s="1443"/>
      <c r="EP209" s="1443"/>
      <c r="EQ209" s="1443"/>
      <c r="ER209" s="1443"/>
      <c r="ES209" s="1443"/>
      <c r="ET209" s="1443"/>
      <c r="EU209" s="1443"/>
    </row>
    <row r="210" spans="1:151" s="737" customFormat="1" ht="27" customHeight="1">
      <c r="A210" s="1472">
        <f>IF(G170="",0,1)</f>
        <v>0</v>
      </c>
      <c r="B210" s="678">
        <f>B209</f>
        <v>-1</v>
      </c>
      <c r="C210" s="1251"/>
      <c r="D210" s="1251"/>
      <c r="E210" s="1474" t="str">
        <f t="shared" si="24"/>
        <v/>
      </c>
      <c r="F210" s="1242"/>
      <c r="G210" s="678"/>
      <c r="H210" s="1242"/>
      <c r="J210" s="1462" t="str">
        <f t="shared" si="23"/>
        <v/>
      </c>
      <c r="K210" s="1170"/>
      <c r="L210" s="1323"/>
      <c r="M210" s="2174"/>
      <c r="N210" s="2174"/>
      <c r="O210" s="2174"/>
      <c r="P210" s="2174"/>
      <c r="Q210" s="2174"/>
      <c r="R210" s="2174"/>
      <c r="S210" s="2174"/>
      <c r="T210" s="2174"/>
      <c r="U210" s="2174"/>
      <c r="V210" s="2174"/>
      <c r="W210" s="1325"/>
      <c r="X210" s="1326"/>
      <c r="Y210" s="1326"/>
      <c r="Z210" s="1326"/>
      <c r="AA210" s="1326"/>
      <c r="AB210" s="1326"/>
      <c r="AC210" s="1326"/>
      <c r="AH210" s="1292"/>
      <c r="AK210" s="40"/>
      <c r="AL210" s="40"/>
      <c r="AM210" s="40"/>
      <c r="AN210" s="40"/>
      <c r="AO210" s="40"/>
      <c r="AP210" s="40"/>
      <c r="AQ210" s="40"/>
      <c r="BY210" s="1443"/>
      <c r="BZ210" s="1443"/>
      <c r="CA210" s="1443"/>
      <c r="CB210" s="1443"/>
      <c r="CC210" s="1443"/>
      <c r="CD210" s="1443"/>
      <c r="CE210" s="1443"/>
      <c r="CF210" s="1443"/>
      <c r="CG210" s="1443"/>
      <c r="CH210" s="1443"/>
      <c r="CI210" s="1443"/>
      <c r="CJ210" s="1443"/>
      <c r="CK210" s="1443"/>
      <c r="CL210" s="1443"/>
      <c r="CM210" s="1443"/>
      <c r="CN210" s="1443"/>
      <c r="CO210" s="1443"/>
      <c r="CP210" s="1443"/>
      <c r="CQ210" s="1443"/>
      <c r="CR210" s="1443"/>
      <c r="CS210" s="1443"/>
      <c r="CT210" s="1443"/>
      <c r="CU210" s="1443"/>
      <c r="CV210" s="1443"/>
      <c r="CW210" s="1443"/>
      <c r="CX210" s="1443"/>
      <c r="CY210" s="1443"/>
      <c r="CZ210" s="1443"/>
      <c r="DA210" s="1443"/>
      <c r="DB210" s="1443"/>
      <c r="DC210" s="1443"/>
      <c r="DD210" s="1443"/>
      <c r="DE210" s="1443"/>
      <c r="DF210" s="1443"/>
      <c r="DG210" s="1443"/>
      <c r="DH210" s="1443"/>
      <c r="DI210" s="1443"/>
      <c r="DJ210" s="1443"/>
      <c r="DK210" s="1443"/>
      <c r="DL210" s="1443"/>
      <c r="DM210" s="1443"/>
      <c r="DN210" s="1443"/>
      <c r="DO210" s="1443"/>
      <c r="DP210" s="1443"/>
      <c r="DQ210" s="1443"/>
      <c r="DR210" s="1443"/>
      <c r="DS210" s="1443"/>
      <c r="DT210" s="1443"/>
      <c r="DU210" s="1443"/>
      <c r="DV210" s="1443"/>
      <c r="DW210" s="1443"/>
      <c r="DX210" s="1443"/>
      <c r="DY210" s="1443"/>
      <c r="DZ210" s="1443"/>
      <c r="EA210" s="1443"/>
      <c r="EB210" s="1443"/>
      <c r="EC210" s="1443"/>
      <c r="ED210" s="1443"/>
      <c r="EE210" s="1443"/>
      <c r="EF210" s="1443"/>
      <c r="EG210" s="1443"/>
      <c r="EH210" s="1443"/>
      <c r="EI210" s="1443"/>
      <c r="EJ210" s="1443"/>
      <c r="EK210" s="1443"/>
      <c r="EL210" s="1443"/>
      <c r="EM210" s="1443"/>
      <c r="EN210" s="1443"/>
      <c r="EO210" s="1443"/>
      <c r="EP210" s="1443"/>
      <c r="EQ210" s="1443"/>
      <c r="ER210" s="1443"/>
      <c r="ES210" s="1443"/>
      <c r="ET210" s="1443"/>
      <c r="EU210" s="1443"/>
    </row>
    <row r="211" spans="1:151" s="737" customFormat="1" ht="17" customHeight="1">
      <c r="A211" s="1472">
        <f>IF(G170="",0,1)</f>
        <v>0</v>
      </c>
      <c r="B211" s="678">
        <f>IF(X211=0,-1,0)</f>
        <v>-1</v>
      </c>
      <c r="C211" s="1251"/>
      <c r="D211" s="1251"/>
      <c r="E211" s="1474" t="str">
        <f t="shared" si="24"/>
        <v/>
      </c>
      <c r="F211" s="1283"/>
      <c r="G211" s="678"/>
      <c r="H211" s="1242"/>
      <c r="J211" s="1462" t="str">
        <f t="shared" si="23"/>
        <v/>
      </c>
      <c r="K211" s="1169"/>
      <c r="L211" s="1316"/>
      <c r="M211" s="2204" t="str">
        <f>Z170</f>
        <v/>
      </c>
      <c r="N211" s="2173"/>
      <c r="O211" s="2173"/>
      <c r="P211" s="2173"/>
      <c r="Q211" s="2173"/>
      <c r="R211" s="2173"/>
      <c r="S211" s="2173"/>
      <c r="T211" s="2173"/>
      <c r="U211" s="2173"/>
      <c r="V211" s="2173"/>
      <c r="W211" s="1318" t="str">
        <f>IF(X211=0,"",IF(AB170=V$23,W$23,W$24))</f>
        <v/>
      </c>
      <c r="X211" s="1319">
        <f>AA170</f>
        <v>0</v>
      </c>
      <c r="Y211" s="1319"/>
      <c r="Z211" s="1319"/>
      <c r="AA211" s="527"/>
      <c r="AB211" s="1320"/>
      <c r="AC211" s="1319">
        <f>IF(AA211=AA$24,0,X211)</f>
        <v>0</v>
      </c>
      <c r="AE211" s="1321">
        <f>IF(X211=0,1,IF(AA211=AA$24,2,3))</f>
        <v>1</v>
      </c>
      <c r="AF211" s="1322">
        <f>IF(W211=AF199,X211,0)</f>
        <v>0</v>
      </c>
      <c r="AG211" s="1322">
        <f>IF(W211=AG199,X211,0)</f>
        <v>0</v>
      </c>
      <c r="AH211" s="1292"/>
      <c r="AI211" s="1322">
        <f>IF(W211=AI199,AC211,0)</f>
        <v>0</v>
      </c>
      <c r="AJ211" s="1322">
        <f>IF(W211=AJ199,AC211,0)</f>
        <v>0</v>
      </c>
      <c r="AK211" s="40"/>
      <c r="AL211" s="40"/>
      <c r="AM211" s="40"/>
      <c r="AN211" s="40"/>
      <c r="AO211" s="40"/>
      <c r="AP211" s="40"/>
      <c r="AQ211" s="40"/>
      <c r="BY211" s="1443"/>
      <c r="BZ211" s="1443"/>
      <c r="CA211" s="1443"/>
      <c r="CB211" s="1443"/>
      <c r="CC211" s="1443"/>
      <c r="CD211" s="1443"/>
      <c r="CE211" s="1443"/>
      <c r="CF211" s="1443"/>
      <c r="CG211" s="1443"/>
      <c r="CH211" s="1443"/>
      <c r="CI211" s="1443"/>
      <c r="CJ211" s="1443"/>
      <c r="CK211" s="1443"/>
      <c r="CL211" s="1443"/>
      <c r="CM211" s="1443"/>
      <c r="CN211" s="1443"/>
      <c r="CO211" s="1443"/>
      <c r="CP211" s="1443"/>
      <c r="CQ211" s="1443"/>
      <c r="CR211" s="1443"/>
      <c r="CS211" s="1443"/>
      <c r="CT211" s="1443"/>
      <c r="CU211" s="1443"/>
      <c r="CV211" s="1443"/>
      <c r="CW211" s="1443"/>
      <c r="CX211" s="1443"/>
      <c r="CY211" s="1443"/>
      <c r="CZ211" s="1443"/>
      <c r="DA211" s="1443"/>
      <c r="DB211" s="1443"/>
      <c r="DC211" s="1443"/>
      <c r="DD211" s="1443"/>
      <c r="DE211" s="1443"/>
      <c r="DF211" s="1443"/>
      <c r="DG211" s="1443"/>
      <c r="DH211" s="1443"/>
      <c r="DI211" s="1443"/>
      <c r="DJ211" s="1443"/>
      <c r="DK211" s="1443"/>
      <c r="DL211" s="1443"/>
      <c r="DM211" s="1443"/>
      <c r="DN211" s="1443"/>
      <c r="DO211" s="1443"/>
      <c r="DP211" s="1443"/>
      <c r="DQ211" s="1443"/>
      <c r="DR211" s="1443"/>
      <c r="DS211" s="1443"/>
      <c r="DT211" s="1443"/>
      <c r="DU211" s="1443"/>
      <c r="DV211" s="1443"/>
      <c r="DW211" s="1443"/>
      <c r="DX211" s="1443"/>
      <c r="DY211" s="1443"/>
      <c r="DZ211" s="1443"/>
      <c r="EA211" s="1443"/>
      <c r="EB211" s="1443"/>
      <c r="EC211" s="1443"/>
      <c r="ED211" s="1443"/>
      <c r="EE211" s="1443"/>
      <c r="EF211" s="1443"/>
      <c r="EG211" s="1443"/>
      <c r="EH211" s="1443"/>
      <c r="EI211" s="1443"/>
      <c r="EJ211" s="1443"/>
      <c r="EK211" s="1443"/>
      <c r="EL211" s="1443"/>
      <c r="EM211" s="1443"/>
      <c r="EN211" s="1443"/>
      <c r="EO211" s="1443"/>
      <c r="EP211" s="1443"/>
      <c r="EQ211" s="1443"/>
      <c r="ER211" s="1443"/>
      <c r="ES211" s="1443"/>
      <c r="ET211" s="1443"/>
      <c r="EU211" s="1443"/>
    </row>
    <row r="212" spans="1:151" s="737" customFormat="1" ht="27" customHeight="1">
      <c r="A212" s="1472">
        <f>IF(G170="",0,1)</f>
        <v>0</v>
      </c>
      <c r="B212" s="678">
        <f>B211</f>
        <v>-1</v>
      </c>
      <c r="C212" s="1251"/>
      <c r="D212" s="1251"/>
      <c r="E212" s="1474" t="str">
        <f t="shared" si="24"/>
        <v/>
      </c>
      <c r="F212" s="1283"/>
      <c r="G212" s="678"/>
      <c r="H212" s="1242"/>
      <c r="J212" s="1462" t="str">
        <f t="shared" si="23"/>
        <v/>
      </c>
      <c r="K212" s="1169"/>
      <c r="L212" s="1323"/>
      <c r="M212" s="2174"/>
      <c r="N212" s="2174"/>
      <c r="O212" s="2174"/>
      <c r="P212" s="2174"/>
      <c r="Q212" s="2174"/>
      <c r="R212" s="2174"/>
      <c r="S212" s="2174"/>
      <c r="T212" s="2174"/>
      <c r="U212" s="2174"/>
      <c r="V212" s="2174"/>
      <c r="W212" s="1325"/>
      <c r="X212" s="1326"/>
      <c r="Y212" s="1326"/>
      <c r="Z212" s="1326"/>
      <c r="AA212" s="1326"/>
      <c r="AB212" s="1326"/>
      <c r="AC212" s="1326"/>
      <c r="AH212" s="1292"/>
      <c r="AK212" s="40"/>
      <c r="AL212" s="40"/>
      <c r="AM212" s="40"/>
      <c r="AN212" s="40"/>
      <c r="AO212" s="40"/>
      <c r="AP212" s="40"/>
      <c r="AQ212" s="40"/>
      <c r="BY212" s="1443"/>
      <c r="BZ212" s="1443"/>
      <c r="CA212" s="1443"/>
      <c r="CB212" s="1443"/>
      <c r="CC212" s="1443"/>
      <c r="CD212" s="1443"/>
      <c r="CE212" s="1443"/>
      <c r="CF212" s="1443"/>
      <c r="CG212" s="1443"/>
      <c r="CH212" s="1443"/>
      <c r="CI212" s="1443"/>
      <c r="CJ212" s="1443"/>
      <c r="CK212" s="1443"/>
      <c r="CL212" s="1443"/>
      <c r="CM212" s="1443"/>
      <c r="CN212" s="1443"/>
      <c r="CO212" s="1443"/>
      <c r="CP212" s="1443"/>
      <c r="CQ212" s="1443"/>
      <c r="CR212" s="1443"/>
      <c r="CS212" s="1443"/>
      <c r="CT212" s="1443"/>
      <c r="CU212" s="1443"/>
      <c r="CV212" s="1443"/>
      <c r="CW212" s="1443"/>
      <c r="CX212" s="1443"/>
      <c r="CY212" s="1443"/>
      <c r="CZ212" s="1443"/>
      <c r="DA212" s="1443"/>
      <c r="DB212" s="1443"/>
      <c r="DC212" s="1443"/>
      <c r="DD212" s="1443"/>
      <c r="DE212" s="1443"/>
      <c r="DF212" s="1443"/>
      <c r="DG212" s="1443"/>
      <c r="DH212" s="1443"/>
      <c r="DI212" s="1443"/>
      <c r="DJ212" s="1443"/>
      <c r="DK212" s="1443"/>
      <c r="DL212" s="1443"/>
      <c r="DM212" s="1443"/>
      <c r="DN212" s="1443"/>
      <c r="DO212" s="1443"/>
      <c r="DP212" s="1443"/>
      <c r="DQ212" s="1443"/>
      <c r="DR212" s="1443"/>
      <c r="DS212" s="1443"/>
      <c r="DT212" s="1443"/>
      <c r="DU212" s="1443"/>
      <c r="DV212" s="1443"/>
      <c r="DW212" s="1443"/>
      <c r="DX212" s="1443"/>
      <c r="DY212" s="1443"/>
      <c r="DZ212" s="1443"/>
      <c r="EA212" s="1443"/>
      <c r="EB212" s="1443"/>
      <c r="EC212" s="1443"/>
      <c r="ED212" s="1443"/>
      <c r="EE212" s="1443"/>
      <c r="EF212" s="1443"/>
      <c r="EG212" s="1443"/>
      <c r="EH212" s="1443"/>
      <c r="EI212" s="1443"/>
      <c r="EJ212" s="1443"/>
      <c r="EK212" s="1443"/>
      <c r="EL212" s="1443"/>
      <c r="EM212" s="1443"/>
      <c r="EN212" s="1443"/>
      <c r="EO212" s="1443"/>
      <c r="EP212" s="1443"/>
      <c r="EQ212" s="1443"/>
      <c r="ER212" s="1443"/>
      <c r="ES212" s="1443"/>
      <c r="ET212" s="1443"/>
      <c r="EU212" s="1443"/>
    </row>
    <row r="213" spans="1:151" s="737" customFormat="1" ht="17" customHeight="1">
      <c r="A213" s="1472">
        <f>IF(G170="",0,1)</f>
        <v>0</v>
      </c>
      <c r="B213" s="678"/>
      <c r="C213" s="1251"/>
      <c r="D213" s="1251"/>
      <c r="E213" s="1474" t="str">
        <f t="shared" si="24"/>
        <v/>
      </c>
      <c r="F213" s="1283"/>
      <c r="G213" s="678"/>
      <c r="H213" s="1242"/>
      <c r="J213" s="1462"/>
      <c r="K213" s="1169"/>
      <c r="L213" s="1323"/>
      <c r="M213" s="1324"/>
      <c r="N213" s="1324"/>
      <c r="O213" s="1324"/>
      <c r="P213" s="1413"/>
      <c r="Q213" s="1413"/>
      <c r="R213" s="1413"/>
      <c r="S213" s="1413"/>
      <c r="T213" s="1413"/>
      <c r="U213" s="1413"/>
      <c r="V213" s="1413"/>
      <c r="W213" s="1325"/>
      <c r="X213" s="1326"/>
      <c r="Y213" s="1326"/>
      <c r="Z213" s="1326"/>
      <c r="AA213" s="1326"/>
      <c r="AB213" s="1326"/>
      <c r="AC213" s="1326"/>
      <c r="AH213" s="1292"/>
      <c r="AJ213" s="40"/>
      <c r="AK213" s="40"/>
      <c r="AL213" s="40"/>
      <c r="AM213" s="40"/>
      <c r="AN213" s="40"/>
      <c r="AO213" s="40"/>
      <c r="AP213" s="40"/>
      <c r="AQ213" s="40"/>
      <c r="BY213" s="1443"/>
      <c r="BZ213" s="1443"/>
      <c r="CA213" s="1443"/>
      <c r="CB213" s="1443"/>
      <c r="CC213" s="1443"/>
      <c r="CD213" s="1443"/>
      <c r="CE213" s="1443"/>
      <c r="CF213" s="1443"/>
      <c r="CG213" s="1443"/>
      <c r="CH213" s="1443"/>
      <c r="CI213" s="1443"/>
      <c r="CJ213" s="1443"/>
      <c r="CK213" s="1443"/>
      <c r="CL213" s="1443"/>
      <c r="CM213" s="1443"/>
      <c r="CN213" s="1443"/>
      <c r="CO213" s="1443"/>
      <c r="CP213" s="1443"/>
      <c r="CQ213" s="1443"/>
      <c r="CR213" s="1443"/>
      <c r="CS213" s="1443"/>
      <c r="CT213" s="1443"/>
      <c r="CU213" s="1443"/>
      <c r="CV213" s="1443"/>
      <c r="CW213" s="1443"/>
      <c r="CX213" s="1443"/>
      <c r="CY213" s="1443"/>
      <c r="CZ213" s="1443"/>
      <c r="DA213" s="1443"/>
      <c r="DB213" s="1443"/>
      <c r="DC213" s="1443"/>
      <c r="DD213" s="1443"/>
      <c r="DE213" s="1443"/>
      <c r="DF213" s="1443"/>
      <c r="DG213" s="1443"/>
      <c r="DH213" s="1443"/>
      <c r="DI213" s="1443"/>
      <c r="DJ213" s="1443"/>
      <c r="DK213" s="1443"/>
      <c r="DL213" s="1443"/>
      <c r="DM213" s="1443"/>
      <c r="DN213" s="1443"/>
      <c r="DO213" s="1443"/>
      <c r="DP213" s="1443"/>
      <c r="DQ213" s="1443"/>
      <c r="DR213" s="1443"/>
      <c r="DS213" s="1443"/>
      <c r="DT213" s="1443"/>
      <c r="DU213" s="1443"/>
      <c r="DV213" s="1443"/>
      <c r="DW213" s="1443"/>
      <c r="DX213" s="1443"/>
      <c r="DY213" s="1443"/>
      <c r="DZ213" s="1443"/>
      <c r="EA213" s="1443"/>
      <c r="EB213" s="1443"/>
      <c r="EC213" s="1443"/>
      <c r="ED213" s="1443"/>
      <c r="EE213" s="1443"/>
      <c r="EF213" s="1443"/>
      <c r="EG213" s="1443"/>
      <c r="EH213" s="1443"/>
      <c r="EI213" s="1443"/>
      <c r="EJ213" s="1443"/>
      <c r="EK213" s="1443"/>
      <c r="EL213" s="1443"/>
      <c r="EM213" s="1443"/>
      <c r="EN213" s="1443"/>
      <c r="EO213" s="1443"/>
      <c r="EP213" s="1443"/>
      <c r="EQ213" s="1443"/>
      <c r="ER213" s="1443"/>
      <c r="ES213" s="1443"/>
      <c r="ET213" s="1443"/>
      <c r="EU213" s="1443"/>
    </row>
    <row r="214" spans="1:151" s="1292" customFormat="1" ht="18" customHeight="1">
      <c r="A214" s="1472">
        <f>IF(G170="",0,1)</f>
        <v>0</v>
      </c>
      <c r="B214" s="678"/>
      <c r="C214" s="1251"/>
      <c r="D214" s="1251"/>
      <c r="E214" s="1474" t="str">
        <f t="shared" si="24"/>
        <v/>
      </c>
      <c r="F214" s="1242"/>
      <c r="G214" s="678"/>
      <c r="H214" s="1242"/>
      <c r="I214" s="737"/>
      <c r="J214" s="1462" t="str">
        <f t="shared" ref="J214:J227" si="25">IF((SUM(F214:H214))&gt;0,"Evaluation","")</f>
        <v/>
      </c>
      <c r="K214" s="1170"/>
      <c r="L214" s="1329" t="str">
        <f>L$154</f>
        <v>Total</v>
      </c>
      <c r="M214" s="1329"/>
      <c r="N214" s="1330"/>
      <c r="O214" s="1331"/>
      <c r="P214" s="1332"/>
      <c r="Q214" s="1332"/>
      <c r="R214" s="1332"/>
      <c r="S214" s="1332"/>
      <c r="T214" s="1332"/>
      <c r="U214" s="1332"/>
      <c r="V214" s="1332"/>
      <c r="W214" s="1332"/>
      <c r="X214" s="1286">
        <f>SUM(X203:X210)</f>
        <v>0</v>
      </c>
      <c r="Y214" s="1333"/>
      <c r="Z214" s="1286"/>
      <c r="AA214" s="1286"/>
      <c r="AB214" s="1286"/>
      <c r="AC214" s="1286">
        <f>SUM(AC203:AC210)</f>
        <v>0</v>
      </c>
      <c r="AD214" s="2"/>
      <c r="AE214" s="2"/>
      <c r="AF214" s="1334">
        <f>SUM(AF203:AF212)</f>
        <v>0</v>
      </c>
      <c r="AG214" s="1334">
        <f>SUM(AG203:AG212)</f>
        <v>0</v>
      </c>
      <c r="AI214" s="1334">
        <f>SUM(AI203:AI212)</f>
        <v>0</v>
      </c>
      <c r="AJ214" s="1334">
        <f>SUM(AJ203:AJ212)</f>
        <v>0</v>
      </c>
      <c r="AK214" s="665"/>
      <c r="AL214" s="665"/>
      <c r="AM214" s="665"/>
      <c r="AN214" s="665"/>
      <c r="AO214" s="665"/>
      <c r="AP214" s="665"/>
      <c r="AQ214" s="665"/>
      <c r="BY214" s="1441"/>
      <c r="BZ214" s="1441"/>
      <c r="CA214" s="1441"/>
      <c r="CB214" s="1441"/>
      <c r="CC214" s="1441"/>
      <c r="CD214" s="1441"/>
      <c r="CE214" s="1441"/>
      <c r="CF214" s="1441"/>
      <c r="CG214" s="1441"/>
      <c r="CH214" s="1441"/>
      <c r="CI214" s="1441"/>
      <c r="CJ214" s="1441"/>
      <c r="CK214" s="1441"/>
      <c r="CL214" s="1441"/>
      <c r="CM214" s="1441"/>
      <c r="CN214" s="1441"/>
      <c r="CO214" s="1441"/>
      <c r="CP214" s="1441"/>
      <c r="CQ214" s="1441"/>
      <c r="CR214" s="1441"/>
      <c r="CS214" s="1441"/>
      <c r="CT214" s="1441"/>
      <c r="CU214" s="1441"/>
      <c r="CV214" s="1441"/>
      <c r="CW214" s="1441"/>
      <c r="CX214" s="1441"/>
      <c r="CY214" s="1441"/>
      <c r="CZ214" s="1441"/>
      <c r="DA214" s="1441"/>
      <c r="DB214" s="1441"/>
      <c r="DC214" s="1441"/>
      <c r="DD214" s="1441"/>
      <c r="DE214" s="1441"/>
      <c r="DF214" s="1441"/>
      <c r="DG214" s="1441"/>
      <c r="DH214" s="1441"/>
      <c r="DI214" s="1441"/>
      <c r="DJ214" s="1441"/>
      <c r="DK214" s="1441"/>
      <c r="DL214" s="1441"/>
      <c r="DM214" s="1441"/>
      <c r="DN214" s="1441"/>
      <c r="DO214" s="1441"/>
      <c r="DP214" s="1441"/>
      <c r="DQ214" s="1441"/>
      <c r="DR214" s="1441"/>
      <c r="DS214" s="1441"/>
      <c r="DT214" s="1441"/>
      <c r="DU214" s="1441"/>
      <c r="DV214" s="1441"/>
      <c r="DW214" s="1441"/>
      <c r="DX214" s="1441"/>
      <c r="DY214" s="1441"/>
      <c r="DZ214" s="1441"/>
      <c r="EA214" s="1441"/>
      <c r="EB214" s="1441"/>
      <c r="EC214" s="1441"/>
      <c r="ED214" s="1441"/>
      <c r="EE214" s="1441"/>
      <c r="EF214" s="1441"/>
      <c r="EG214" s="1441"/>
      <c r="EH214" s="1441"/>
      <c r="EI214" s="1441"/>
      <c r="EJ214" s="1441"/>
      <c r="EK214" s="1441"/>
      <c r="EL214" s="1441"/>
      <c r="EM214" s="1441"/>
      <c r="EN214" s="1441"/>
      <c r="EO214" s="1441"/>
      <c r="EP214" s="1441"/>
      <c r="EQ214" s="1441"/>
      <c r="ER214" s="1441"/>
      <c r="ES214" s="1441"/>
      <c r="ET214" s="1441"/>
      <c r="EU214" s="1441"/>
    </row>
    <row r="215" spans="1:151" s="731" customFormat="1" ht="25" customHeight="1">
      <c r="A215" s="1472">
        <f>IF(G170="",0,1)</f>
        <v>0</v>
      </c>
      <c r="B215" s="678"/>
      <c r="C215" s="1251"/>
      <c r="D215" s="1251"/>
      <c r="E215" s="1474" t="str">
        <f t="shared" si="24"/>
        <v/>
      </c>
      <c r="F215" s="1242"/>
      <c r="G215" s="678"/>
      <c r="H215" s="1242"/>
      <c r="I215" s="737"/>
      <c r="J215" s="1462" t="str">
        <f t="shared" si="25"/>
        <v/>
      </c>
      <c r="K215" s="1170"/>
      <c r="L215" s="1315"/>
      <c r="M215" s="1335"/>
      <c r="N215" s="1336"/>
      <c r="O215" s="1337"/>
      <c r="P215" s="1338"/>
      <c r="Q215" s="1338"/>
      <c r="R215" s="1338"/>
      <c r="S215" s="1338"/>
      <c r="T215" s="1338"/>
      <c r="U215" s="1338"/>
      <c r="V215" s="1338"/>
      <c r="W215" s="1338"/>
      <c r="X215" s="1337"/>
      <c r="Y215" s="1337"/>
      <c r="Z215" s="1337"/>
      <c r="AA215" s="1339"/>
      <c r="AB215" s="989"/>
      <c r="AC215" s="2"/>
      <c r="AD215" s="2"/>
      <c r="AE215" s="2"/>
      <c r="AF215" s="2"/>
      <c r="AG215" s="2"/>
      <c r="AH215" s="1292"/>
      <c r="AI215" s="665"/>
      <c r="AJ215" s="665"/>
      <c r="AK215" s="665"/>
      <c r="AL215" s="665"/>
      <c r="AM215" s="665"/>
      <c r="AN215" s="665"/>
      <c r="AO215" s="665"/>
      <c r="AP215" s="665"/>
      <c r="AQ215" s="665"/>
      <c r="BY215" s="1444"/>
      <c r="BZ215" s="1444"/>
      <c r="CA215" s="1444"/>
      <c r="CB215" s="1444"/>
      <c r="CC215" s="1444"/>
      <c r="CD215" s="1444"/>
      <c r="CE215" s="1444"/>
      <c r="CF215" s="1444"/>
      <c r="CG215" s="1444"/>
      <c r="CH215" s="1444"/>
      <c r="CI215" s="1444"/>
      <c r="CJ215" s="1444"/>
      <c r="CK215" s="1444"/>
      <c r="CL215" s="1444"/>
      <c r="CM215" s="1444"/>
      <c r="CN215" s="1444"/>
      <c r="CO215" s="1444"/>
      <c r="CP215" s="1444"/>
      <c r="CQ215" s="1444"/>
      <c r="CR215" s="1444"/>
      <c r="CS215" s="1444"/>
      <c r="CT215" s="1444"/>
      <c r="CU215" s="1444"/>
      <c r="CV215" s="1444"/>
      <c r="CW215" s="1444"/>
      <c r="CX215" s="1444"/>
      <c r="CY215" s="1444"/>
      <c r="CZ215" s="1444"/>
      <c r="DA215" s="1444"/>
      <c r="DB215" s="1444"/>
      <c r="DC215" s="1444"/>
      <c r="DD215" s="1444"/>
      <c r="DE215" s="1444"/>
      <c r="DF215" s="1444"/>
      <c r="DG215" s="1444"/>
      <c r="DH215" s="1444"/>
      <c r="DI215" s="1444"/>
      <c r="DJ215" s="1444"/>
      <c r="DK215" s="1444"/>
      <c r="DL215" s="1444"/>
      <c r="DM215" s="1444"/>
      <c r="DN215" s="1444"/>
      <c r="DO215" s="1444"/>
      <c r="DP215" s="1444"/>
      <c r="DQ215" s="1444"/>
      <c r="DR215" s="1444"/>
      <c r="DS215" s="1444"/>
      <c r="DT215" s="1444"/>
      <c r="DU215" s="1444"/>
      <c r="DV215" s="1444"/>
      <c r="DW215" s="1444"/>
      <c r="DX215" s="1444"/>
      <c r="DY215" s="1444"/>
      <c r="DZ215" s="1444"/>
      <c r="EA215" s="1444"/>
      <c r="EB215" s="1444"/>
      <c r="EC215" s="1444"/>
      <c r="ED215" s="1444"/>
      <c r="EE215" s="1444"/>
      <c r="EF215" s="1444"/>
      <c r="EG215" s="1444"/>
      <c r="EH215" s="1444"/>
      <c r="EI215" s="1444"/>
      <c r="EJ215" s="1444"/>
      <c r="EK215" s="1444"/>
      <c r="EL215" s="1444"/>
      <c r="EM215" s="1444"/>
      <c r="EN215" s="1444"/>
      <c r="EO215" s="1444"/>
      <c r="EP215" s="1444"/>
      <c r="EQ215" s="1444"/>
      <c r="ER215" s="1444"/>
      <c r="ES215" s="1444"/>
      <c r="ET215" s="1444"/>
      <c r="EU215" s="1444"/>
    </row>
    <row r="216" spans="1:151" s="1279" customFormat="1" ht="19" customHeight="1">
      <c r="A216" s="1472">
        <f>IF(G170="",0,1)</f>
        <v>0</v>
      </c>
      <c r="B216" s="1242"/>
      <c r="C216" s="1251"/>
      <c r="D216" s="1251"/>
      <c r="E216" s="1474" t="str">
        <f t="shared" si="24"/>
        <v/>
      </c>
      <c r="F216" s="1242"/>
      <c r="G216" s="1242"/>
      <c r="H216" s="1242"/>
      <c r="I216" s="1278"/>
      <c r="J216" s="1462" t="str">
        <f t="shared" si="25"/>
        <v/>
      </c>
      <c r="K216" s="1170"/>
      <c r="L216" s="1340"/>
      <c r="M216" s="1341" t="str">
        <f>M$156</f>
        <v>Economies</v>
      </c>
      <c r="N216" s="1342"/>
      <c r="O216" s="1343"/>
      <c r="P216" s="1344" t="str">
        <f>P$156</f>
        <v>Efficacité de l'ensemble des mesures 1</v>
      </c>
      <c r="Q216" s="1345"/>
      <c r="R216" s="1261"/>
      <c r="S216" s="1346"/>
      <c r="T216" s="1346"/>
      <c r="U216" s="1346"/>
      <c r="V216" s="1346"/>
      <c r="W216" s="1346"/>
      <c r="X216" s="1347">
        <f>AF214</f>
        <v>0</v>
      </c>
      <c r="Y216" s="1261"/>
      <c r="Z216" s="1261"/>
      <c r="AA216" s="1261"/>
      <c r="AB216" s="1348"/>
      <c r="AC216" s="1349">
        <f>AI214</f>
        <v>0</v>
      </c>
      <c r="AD216" s="1350"/>
      <c r="AE216" s="1350"/>
      <c r="AF216" s="1350"/>
      <c r="AG216" s="1350"/>
      <c r="AH216" s="1350"/>
      <c r="BY216" s="1350"/>
      <c r="BZ216" s="1350"/>
      <c r="CA216" s="1350"/>
      <c r="CB216" s="1350"/>
      <c r="CC216" s="1350"/>
      <c r="CD216" s="1350"/>
      <c r="CE216" s="1350"/>
      <c r="CF216" s="1350"/>
      <c r="CG216" s="1350"/>
      <c r="CH216" s="1350"/>
      <c r="CI216" s="1350"/>
      <c r="CJ216" s="1350"/>
      <c r="CK216" s="1350"/>
      <c r="CL216" s="1350"/>
      <c r="CM216" s="1350"/>
      <c r="CN216" s="1350"/>
      <c r="CO216" s="1350"/>
      <c r="CP216" s="1350"/>
      <c r="CQ216" s="1350"/>
      <c r="CR216" s="1350"/>
      <c r="CS216" s="1350"/>
      <c r="CT216" s="1350"/>
      <c r="CU216" s="1350"/>
      <c r="CV216" s="1350"/>
      <c r="CW216" s="1350"/>
      <c r="CX216" s="1350"/>
      <c r="CY216" s="1350"/>
      <c r="CZ216" s="1350"/>
      <c r="DA216" s="1350"/>
      <c r="DB216" s="1350"/>
      <c r="DC216" s="1350"/>
      <c r="DD216" s="1350"/>
      <c r="DE216" s="1350"/>
      <c r="DF216" s="1350"/>
      <c r="DG216" s="1350"/>
      <c r="DH216" s="1350"/>
      <c r="DI216" s="1350"/>
      <c r="DJ216" s="1350"/>
      <c r="DK216" s="1350"/>
      <c r="DL216" s="1350"/>
      <c r="DM216" s="1350"/>
      <c r="DN216" s="1350"/>
      <c r="DO216" s="1350"/>
      <c r="DP216" s="1350"/>
      <c r="DQ216" s="1350"/>
      <c r="DR216" s="1350"/>
      <c r="DS216" s="1350"/>
      <c r="DT216" s="1350"/>
      <c r="DU216" s="1350"/>
      <c r="DV216" s="1350"/>
      <c r="DW216" s="1350"/>
      <c r="DX216" s="1350"/>
      <c r="DY216" s="1350"/>
      <c r="DZ216" s="1350"/>
      <c r="EA216" s="1350"/>
      <c r="EB216" s="1350"/>
      <c r="EC216" s="1350"/>
      <c r="ED216" s="1350"/>
      <c r="EE216" s="1350"/>
      <c r="EF216" s="1350"/>
      <c r="EG216" s="1350"/>
      <c r="EH216" s="1350"/>
      <c r="EI216" s="1350"/>
      <c r="EJ216" s="1350"/>
      <c r="EK216" s="1350"/>
      <c r="EL216" s="1350"/>
      <c r="EM216" s="1350"/>
      <c r="EN216" s="1350"/>
      <c r="EO216" s="1350"/>
      <c r="EP216" s="1350"/>
      <c r="EQ216" s="1350"/>
      <c r="ER216" s="1350"/>
      <c r="ES216" s="1350"/>
      <c r="ET216" s="1350"/>
      <c r="EU216" s="1350"/>
    </row>
    <row r="217" spans="1:151" s="1355" customFormat="1" ht="19" customHeight="1">
      <c r="A217" s="1472">
        <f>IF(G170="",0,1)</f>
        <v>0</v>
      </c>
      <c r="B217" s="678"/>
      <c r="C217" s="1251"/>
      <c r="D217" s="1251"/>
      <c r="E217" s="1474" t="str">
        <f t="shared" si="24"/>
        <v/>
      </c>
      <c r="F217" s="1242"/>
      <c r="G217" s="678"/>
      <c r="H217" s="1242"/>
      <c r="I217" s="737"/>
      <c r="J217" s="1462" t="str">
        <f t="shared" si="25"/>
        <v/>
      </c>
      <c r="K217" s="1170"/>
      <c r="L217" s="1351"/>
      <c r="M217" s="1352" t="s">
        <v>100</v>
      </c>
      <c r="N217" s="1353"/>
      <c r="O217" s="1354"/>
      <c r="P217" s="1344" t="str">
        <f>P$157</f>
        <v>Efficacité de l'ensemble des mesures 2</v>
      </c>
      <c r="Q217" s="1345"/>
      <c r="R217" s="1261"/>
      <c r="S217" s="1346"/>
      <c r="T217" s="1346"/>
      <c r="U217" s="1346"/>
      <c r="V217" s="1346"/>
      <c r="W217" s="1346"/>
      <c r="X217" s="1347">
        <f>AG214</f>
        <v>0</v>
      </c>
      <c r="Y217" s="1261"/>
      <c r="Z217" s="1261"/>
      <c r="AA217" s="1261"/>
      <c r="AB217" s="1348"/>
      <c r="AC217" s="1349">
        <f>AJ214</f>
        <v>0</v>
      </c>
      <c r="AD217" s="208"/>
      <c r="AE217" s="208"/>
      <c r="AF217" s="208"/>
      <c r="AG217" s="208"/>
      <c r="AH217" s="208"/>
      <c r="AI217" s="198"/>
      <c r="AJ217" s="198"/>
      <c r="AK217" s="198"/>
      <c r="AL217" s="198"/>
      <c r="AM217" s="198"/>
      <c r="AN217" s="198"/>
      <c r="AO217" s="198"/>
      <c r="AP217" s="198"/>
      <c r="AQ217" s="198"/>
      <c r="BY217" s="1445"/>
      <c r="BZ217" s="1445"/>
      <c r="CA217" s="1445"/>
      <c r="CB217" s="1445"/>
      <c r="CC217" s="1445"/>
      <c r="CD217" s="1445"/>
      <c r="CE217" s="1445"/>
      <c r="CF217" s="1445"/>
      <c r="CG217" s="1445"/>
      <c r="CH217" s="1445"/>
      <c r="CI217" s="1445"/>
      <c r="CJ217" s="1445"/>
      <c r="CK217" s="1445"/>
      <c r="CL217" s="1445"/>
      <c r="CM217" s="1445"/>
      <c r="CN217" s="1445"/>
      <c r="CO217" s="1445"/>
      <c r="CP217" s="1445"/>
      <c r="CQ217" s="1445"/>
      <c r="CR217" s="1445"/>
      <c r="CS217" s="1445"/>
      <c r="CT217" s="1445"/>
      <c r="CU217" s="1445"/>
      <c r="CV217" s="1445"/>
      <c r="CW217" s="1445"/>
      <c r="CX217" s="1445"/>
      <c r="CY217" s="1445"/>
      <c r="CZ217" s="1445"/>
      <c r="DA217" s="1445"/>
      <c r="DB217" s="1445"/>
      <c r="DC217" s="1445"/>
      <c r="DD217" s="1445"/>
      <c r="DE217" s="1445"/>
      <c r="DF217" s="1445"/>
      <c r="DG217" s="1445"/>
      <c r="DH217" s="1445"/>
      <c r="DI217" s="1445"/>
      <c r="DJ217" s="1445"/>
      <c r="DK217" s="1445"/>
      <c r="DL217" s="1445"/>
      <c r="DM217" s="1445"/>
      <c r="DN217" s="1445"/>
      <c r="DO217" s="1445"/>
      <c r="DP217" s="1445"/>
      <c r="DQ217" s="1445"/>
      <c r="DR217" s="1445"/>
      <c r="DS217" s="1445"/>
      <c r="DT217" s="1445"/>
      <c r="DU217" s="1445"/>
      <c r="DV217" s="1445"/>
      <c r="DW217" s="1445"/>
      <c r="DX217" s="1445"/>
      <c r="DY217" s="1445"/>
      <c r="DZ217" s="1445"/>
      <c r="EA217" s="1445"/>
      <c r="EB217" s="1445"/>
      <c r="EC217" s="1445"/>
      <c r="ED217" s="1445"/>
      <c r="EE217" s="1445"/>
      <c r="EF217" s="1445"/>
      <c r="EG217" s="1445"/>
      <c r="EH217" s="1445"/>
      <c r="EI217" s="1445"/>
      <c r="EJ217" s="1445"/>
      <c r="EK217" s="1445"/>
      <c r="EL217" s="1445"/>
      <c r="EM217" s="1445"/>
      <c r="EN217" s="1445"/>
      <c r="EO217" s="1445"/>
      <c r="EP217" s="1445"/>
      <c r="EQ217" s="1445"/>
      <c r="ER217" s="1445"/>
      <c r="ES217" s="1445"/>
      <c r="ET217" s="1445"/>
      <c r="EU217" s="1445"/>
    </row>
    <row r="218" spans="1:151" s="1368" customFormat="1" ht="19" customHeight="1">
      <c r="A218" s="1472">
        <f>IF(G170="",0,1)</f>
        <v>0</v>
      </c>
      <c r="B218" s="1356"/>
      <c r="C218" s="1251"/>
      <c r="D218" s="1251"/>
      <c r="E218" s="1474" t="str">
        <f t="shared" si="24"/>
        <v/>
      </c>
      <c r="F218" s="1242"/>
      <c r="G218" s="1356"/>
      <c r="H218" s="1357"/>
      <c r="I218" s="1358"/>
      <c r="J218" s="1462" t="str">
        <f t="shared" si="25"/>
        <v/>
      </c>
      <c r="K218" s="1170"/>
      <c r="L218" s="1359"/>
      <c r="M218" s="1360"/>
      <c r="N218" s="1361"/>
      <c r="O218" s="1360"/>
      <c r="P218" s="1414" t="str">
        <f>P$158</f>
        <v>Total (Efficacité de l'ensemble des mesures 1 + 2)</v>
      </c>
      <c r="Q218" s="1363"/>
      <c r="R218" s="1364"/>
      <c r="S218" s="1362"/>
      <c r="T218" s="1362"/>
      <c r="U218" s="1362"/>
      <c r="V218" s="1362"/>
      <c r="W218" s="1362"/>
      <c r="X218" s="1365">
        <f>SUM(X216:X217)</f>
        <v>0</v>
      </c>
      <c r="Y218" s="1364"/>
      <c r="Z218" s="1364"/>
      <c r="AA218" s="1364"/>
      <c r="AB218" s="1366"/>
      <c r="AC218" s="1367">
        <f>SUM(AC216:AC217)</f>
        <v>0</v>
      </c>
      <c r="AD218" s="933"/>
      <c r="AE218" s="933"/>
      <c r="AF218" s="933"/>
      <c r="AG218" s="933"/>
      <c r="AH218" s="933"/>
      <c r="AI218" s="21"/>
      <c r="AJ218" s="21"/>
      <c r="AK218" s="21"/>
      <c r="AL218" s="21"/>
      <c r="AM218" s="21"/>
      <c r="AN218" s="21"/>
      <c r="AO218" s="21"/>
      <c r="AP218" s="21"/>
      <c r="AQ218" s="21"/>
      <c r="BY218" s="1446"/>
      <c r="BZ218" s="1446"/>
      <c r="CA218" s="1446"/>
      <c r="CB218" s="1446"/>
      <c r="CC218" s="1446"/>
      <c r="CD218" s="1446"/>
      <c r="CE218" s="1446"/>
      <c r="CF218" s="1446"/>
      <c r="CG218" s="1446"/>
      <c r="CH218" s="1446"/>
      <c r="CI218" s="1446"/>
      <c r="CJ218" s="1446"/>
      <c r="CK218" s="1446"/>
      <c r="CL218" s="1446"/>
      <c r="CM218" s="1446"/>
      <c r="CN218" s="1446"/>
      <c r="CO218" s="1446"/>
      <c r="CP218" s="1446"/>
      <c r="CQ218" s="1446"/>
      <c r="CR218" s="1446"/>
      <c r="CS218" s="1446"/>
      <c r="CT218" s="1446"/>
      <c r="CU218" s="1446"/>
      <c r="CV218" s="1446"/>
      <c r="CW218" s="1446"/>
      <c r="CX218" s="1446"/>
      <c r="CY218" s="1446"/>
      <c r="CZ218" s="1446"/>
      <c r="DA218" s="1446"/>
      <c r="DB218" s="1446"/>
      <c r="DC218" s="1446"/>
      <c r="DD218" s="1446"/>
      <c r="DE218" s="1446"/>
      <c r="DF218" s="1446"/>
      <c r="DG218" s="1446"/>
      <c r="DH218" s="1446"/>
      <c r="DI218" s="1446"/>
      <c r="DJ218" s="1446"/>
      <c r="DK218" s="1446"/>
      <c r="DL218" s="1446"/>
      <c r="DM218" s="1446"/>
      <c r="DN218" s="1446"/>
      <c r="DO218" s="1446"/>
      <c r="DP218" s="1446"/>
      <c r="DQ218" s="1446"/>
      <c r="DR218" s="1446"/>
      <c r="DS218" s="1446"/>
      <c r="DT218" s="1446"/>
      <c r="DU218" s="1446"/>
      <c r="DV218" s="1446"/>
      <c r="DW218" s="1446"/>
      <c r="DX218" s="1446"/>
      <c r="DY218" s="1446"/>
      <c r="DZ218" s="1446"/>
      <c r="EA218" s="1446"/>
      <c r="EB218" s="1446"/>
      <c r="EC218" s="1446"/>
      <c r="ED218" s="1446"/>
      <c r="EE218" s="1446"/>
      <c r="EF218" s="1446"/>
      <c r="EG218" s="1446"/>
      <c r="EH218" s="1446"/>
      <c r="EI218" s="1446"/>
      <c r="EJ218" s="1446"/>
      <c r="EK218" s="1446"/>
      <c r="EL218" s="1446"/>
      <c r="EM218" s="1446"/>
      <c r="EN218" s="1446"/>
      <c r="EO218" s="1446"/>
      <c r="EP218" s="1446"/>
      <c r="EQ218" s="1446"/>
      <c r="ER218" s="1446"/>
      <c r="ES218" s="1446"/>
      <c r="ET218" s="1446"/>
      <c r="EU218" s="1446"/>
    </row>
    <row r="219" spans="1:151" s="731" customFormat="1" ht="25" customHeight="1">
      <c r="A219" s="1472">
        <v>1</v>
      </c>
      <c r="B219" s="678"/>
      <c r="C219" s="1251"/>
      <c r="D219" s="1251"/>
      <c r="E219" s="1474" t="str">
        <f t="shared" si="24"/>
        <v>Evaluation</v>
      </c>
      <c r="F219" s="1242"/>
      <c r="G219" s="678"/>
      <c r="H219" s="1242"/>
      <c r="I219" s="737"/>
      <c r="J219" s="1462" t="str">
        <f t="shared" si="25"/>
        <v/>
      </c>
      <c r="K219" s="1170"/>
      <c r="L219" s="1315"/>
      <c r="M219" s="1335"/>
      <c r="N219" s="1336"/>
      <c r="O219" s="1337"/>
      <c r="P219" s="1338"/>
      <c r="Q219" s="1338"/>
      <c r="R219" s="1338"/>
      <c r="S219" s="1338"/>
      <c r="T219" s="1338"/>
      <c r="U219" s="1338"/>
      <c r="V219" s="1338"/>
      <c r="W219" s="1338"/>
      <c r="X219" s="1337"/>
      <c r="Y219" s="1337"/>
      <c r="Z219" s="1337"/>
      <c r="AA219" s="1339"/>
      <c r="AB219" s="989"/>
      <c r="AC219" s="2"/>
      <c r="AD219" s="2"/>
      <c r="AE219" s="2"/>
      <c r="AF219" s="2"/>
      <c r="AG219" s="2"/>
      <c r="AH219" s="1291"/>
      <c r="AI219" s="1415"/>
      <c r="AJ219" s="1415"/>
      <c r="AK219" s="1415"/>
      <c r="AL219" s="1415"/>
      <c r="AM219" s="1415"/>
      <c r="AN219" s="1415"/>
      <c r="AO219" s="1415"/>
      <c r="AP219" s="1415"/>
      <c r="AQ219" s="1415"/>
      <c r="BY219" s="1444"/>
      <c r="BZ219" s="1444"/>
      <c r="CA219" s="1444"/>
      <c r="CB219" s="1444"/>
      <c r="CC219" s="1444"/>
      <c r="CD219" s="1444"/>
      <c r="CE219" s="1444"/>
      <c r="CF219" s="1444"/>
      <c r="CG219" s="1444"/>
      <c r="CH219" s="1444"/>
      <c r="CI219" s="1444"/>
      <c r="CJ219" s="1444"/>
      <c r="CK219" s="1444"/>
      <c r="CL219" s="1444"/>
      <c r="CM219" s="1444"/>
      <c r="CN219" s="1444"/>
      <c r="CO219" s="1444"/>
      <c r="CP219" s="1444"/>
      <c r="CQ219" s="1444"/>
      <c r="CR219" s="1444"/>
      <c r="CS219" s="1444"/>
      <c r="CT219" s="1444"/>
      <c r="CU219" s="1444"/>
      <c r="CV219" s="1444"/>
      <c r="CW219" s="1444"/>
      <c r="CX219" s="1444"/>
      <c r="CY219" s="1444"/>
      <c r="CZ219" s="1444"/>
      <c r="DA219" s="1444"/>
      <c r="DB219" s="1444"/>
      <c r="DC219" s="1444"/>
      <c r="DD219" s="1444"/>
      <c r="DE219" s="1444"/>
      <c r="DF219" s="1444"/>
      <c r="DG219" s="1444"/>
      <c r="DH219" s="1444"/>
      <c r="DI219" s="1444"/>
      <c r="DJ219" s="1444"/>
      <c r="DK219" s="1444"/>
      <c r="DL219" s="1444"/>
      <c r="DM219" s="1444"/>
      <c r="DN219" s="1444"/>
      <c r="DO219" s="1444"/>
      <c r="DP219" s="1444"/>
      <c r="DQ219" s="1444"/>
      <c r="DR219" s="1444"/>
      <c r="DS219" s="1444"/>
      <c r="DT219" s="1444"/>
      <c r="DU219" s="1444"/>
      <c r="DV219" s="1444"/>
      <c r="DW219" s="1444"/>
      <c r="DX219" s="1444"/>
      <c r="DY219" s="1444"/>
      <c r="DZ219" s="1444"/>
      <c r="EA219" s="1444"/>
      <c r="EB219" s="1444"/>
      <c r="EC219" s="1444"/>
      <c r="ED219" s="1444"/>
      <c r="EE219" s="1444"/>
      <c r="EF219" s="1444"/>
      <c r="EG219" s="1444"/>
      <c r="EH219" s="1444"/>
      <c r="EI219" s="1444"/>
      <c r="EJ219" s="1444"/>
      <c r="EK219" s="1444"/>
      <c r="EL219" s="1444"/>
      <c r="EM219" s="1444"/>
      <c r="EN219" s="1444"/>
      <c r="EO219" s="1444"/>
      <c r="EP219" s="1444"/>
      <c r="EQ219" s="1444"/>
      <c r="ER219" s="1444"/>
      <c r="ES219" s="1444"/>
      <c r="ET219" s="1444"/>
      <c r="EU219" s="1444"/>
    </row>
    <row r="220" spans="1:151" s="731" customFormat="1" ht="25" customHeight="1">
      <c r="A220" s="1472">
        <v>1</v>
      </c>
      <c r="B220" s="678"/>
      <c r="C220" s="1251"/>
      <c r="D220" s="1251"/>
      <c r="E220" s="1474" t="str">
        <f t="shared" si="24"/>
        <v>Evaluation</v>
      </c>
      <c r="F220" s="1242"/>
      <c r="H220" s="1242"/>
      <c r="I220" s="737"/>
      <c r="J220" s="1462" t="str">
        <f t="shared" si="25"/>
        <v/>
      </c>
      <c r="K220" s="1170"/>
      <c r="L220" s="1315"/>
      <c r="M220" s="1773" t="s">
        <v>918</v>
      </c>
      <c r="N220" s="1619"/>
      <c r="O220" s="1619"/>
      <c r="P220" s="1619"/>
      <c r="Q220" s="1619"/>
      <c r="R220" s="1619"/>
      <c r="S220" s="1619"/>
      <c r="T220" s="1619"/>
      <c r="U220" s="1619"/>
      <c r="V220" s="1619"/>
      <c r="W220" s="1619"/>
      <c r="X220" s="1619"/>
      <c r="Y220" s="1619"/>
      <c r="Z220" s="1619"/>
      <c r="AA220" s="1619"/>
      <c r="AB220" s="1619"/>
      <c r="AC220" s="2"/>
      <c r="AD220" s="2"/>
      <c r="AE220" s="2"/>
      <c r="AF220" s="2"/>
      <c r="AG220" s="2"/>
      <c r="AH220" s="1291"/>
      <c r="AI220" s="1415"/>
      <c r="AJ220" s="1415"/>
      <c r="AK220" s="1415"/>
      <c r="AL220" s="1415"/>
      <c r="AM220" s="1415"/>
      <c r="AN220" s="1415"/>
      <c r="AO220" s="1415"/>
      <c r="AP220" s="1415"/>
      <c r="AQ220" s="1415"/>
      <c r="BY220" s="1444"/>
      <c r="BZ220" s="1444"/>
      <c r="CA220" s="1444"/>
      <c r="CB220" s="1444"/>
      <c r="CC220" s="1444"/>
      <c r="CD220" s="1444"/>
      <c r="CE220" s="1444"/>
      <c r="CF220" s="1444"/>
      <c r="CG220" s="1444"/>
      <c r="CH220" s="1444"/>
      <c r="CI220" s="1444"/>
      <c r="CJ220" s="1444"/>
      <c r="CK220" s="1444"/>
      <c r="CL220" s="1444"/>
      <c r="CM220" s="1444"/>
      <c r="CN220" s="1444"/>
      <c r="CO220" s="1444"/>
      <c r="CP220" s="1444"/>
      <c r="CQ220" s="1444"/>
      <c r="CR220" s="1444"/>
      <c r="CS220" s="1444"/>
      <c r="CT220" s="1444"/>
      <c r="CU220" s="1444"/>
      <c r="CV220" s="1444"/>
      <c r="CW220" s="1444"/>
      <c r="CX220" s="1444"/>
      <c r="CY220" s="1444"/>
      <c r="CZ220" s="1444"/>
      <c r="DA220" s="1444"/>
      <c r="DB220" s="1444"/>
      <c r="DC220" s="1444"/>
      <c r="DD220" s="1444"/>
      <c r="DE220" s="1444"/>
      <c r="DF220" s="1444"/>
      <c r="DG220" s="1444"/>
      <c r="DH220" s="1444"/>
      <c r="DI220" s="1444"/>
      <c r="DJ220" s="1444"/>
      <c r="DK220" s="1444"/>
      <c r="DL220" s="1444"/>
      <c r="DM220" s="1444"/>
      <c r="DN220" s="1444"/>
      <c r="DO220" s="1444"/>
      <c r="DP220" s="1444"/>
      <c r="DQ220" s="1444"/>
      <c r="DR220" s="1444"/>
      <c r="DS220" s="1444"/>
      <c r="DT220" s="1444"/>
      <c r="DU220" s="1444"/>
      <c r="DV220" s="1444"/>
      <c r="DW220" s="1444"/>
      <c r="DX220" s="1444"/>
      <c r="DY220" s="1444"/>
      <c r="DZ220" s="1444"/>
      <c r="EA220" s="1444"/>
      <c r="EB220" s="1444"/>
      <c r="EC220" s="1444"/>
      <c r="ED220" s="1444"/>
      <c r="EE220" s="1444"/>
      <c r="EF220" s="1444"/>
      <c r="EG220" s="1444"/>
      <c r="EH220" s="1444"/>
      <c r="EI220" s="1444"/>
      <c r="EJ220" s="1444"/>
      <c r="EK220" s="1444"/>
      <c r="EL220" s="1444"/>
      <c r="EM220" s="1444"/>
      <c r="EN220" s="1444"/>
      <c r="EO220" s="1444"/>
      <c r="EP220" s="1444"/>
      <c r="EQ220" s="1444"/>
      <c r="ER220" s="1444"/>
      <c r="ES220" s="1444"/>
      <c r="ET220" s="1444"/>
      <c r="EU220" s="1444"/>
    </row>
    <row r="221" spans="1:151" s="731" customFormat="1" ht="84" customHeight="1">
      <c r="A221" s="1472">
        <v>1</v>
      </c>
      <c r="B221" s="678"/>
      <c r="C221" s="1251"/>
      <c r="D221" s="1251"/>
      <c r="E221" s="1474" t="str">
        <f t="shared" si="24"/>
        <v>Evaluation</v>
      </c>
      <c r="F221" s="1242"/>
      <c r="H221" s="1242"/>
      <c r="I221" s="737"/>
      <c r="J221" s="1462" t="str">
        <f t="shared" si="25"/>
        <v/>
      </c>
      <c r="K221" s="1170"/>
      <c r="L221" s="1315"/>
      <c r="M221" s="2188"/>
      <c r="N221" s="2189"/>
      <c r="O221" s="2189"/>
      <c r="P221" s="2189"/>
      <c r="Q221" s="2189"/>
      <c r="R221" s="2189"/>
      <c r="S221" s="2189"/>
      <c r="T221" s="2189"/>
      <c r="U221" s="2189"/>
      <c r="V221" s="2189"/>
      <c r="W221" s="2189"/>
      <c r="X221" s="2189"/>
      <c r="Y221" s="2189"/>
      <c r="Z221" s="2189"/>
      <c r="AA221" s="2189"/>
      <c r="AB221" s="2190"/>
      <c r="AC221" s="2"/>
      <c r="AD221" s="2"/>
      <c r="AE221" s="2"/>
      <c r="AF221" s="2"/>
      <c r="AG221" s="2"/>
      <c r="AH221" s="1291"/>
      <c r="AI221" s="1415"/>
      <c r="AJ221" s="1415"/>
      <c r="AK221" s="1415"/>
      <c r="AL221" s="1415"/>
      <c r="AM221" s="1415"/>
      <c r="AN221" s="1415"/>
      <c r="AO221" s="1415"/>
      <c r="AP221" s="1415"/>
      <c r="AQ221" s="1415"/>
      <c r="BY221" s="1444"/>
      <c r="BZ221" s="1444"/>
      <c r="CA221" s="1444"/>
      <c r="CB221" s="1444"/>
      <c r="CC221" s="1444"/>
      <c r="CD221" s="1444"/>
      <c r="CE221" s="1444"/>
      <c r="CF221" s="1444"/>
      <c r="CG221" s="1444"/>
      <c r="CH221" s="1444"/>
      <c r="CI221" s="1444"/>
      <c r="CJ221" s="1444"/>
      <c r="CK221" s="1444"/>
      <c r="CL221" s="1444"/>
      <c r="CM221" s="1444"/>
      <c r="CN221" s="1444"/>
      <c r="CO221" s="1444"/>
      <c r="CP221" s="1444"/>
      <c r="CQ221" s="1444"/>
      <c r="CR221" s="1444"/>
      <c r="CS221" s="1444"/>
      <c r="CT221" s="1444"/>
      <c r="CU221" s="1444"/>
      <c r="CV221" s="1444"/>
      <c r="CW221" s="1444"/>
      <c r="CX221" s="1444"/>
      <c r="CY221" s="1444"/>
      <c r="CZ221" s="1444"/>
      <c r="DA221" s="1444"/>
      <c r="DB221" s="1444"/>
      <c r="DC221" s="1444"/>
      <c r="DD221" s="1444"/>
      <c r="DE221" s="1444"/>
      <c r="DF221" s="1444"/>
      <c r="DG221" s="1444"/>
      <c r="DH221" s="1444"/>
      <c r="DI221" s="1444"/>
      <c r="DJ221" s="1444"/>
      <c r="DK221" s="1444"/>
      <c r="DL221" s="1444"/>
      <c r="DM221" s="1444"/>
      <c r="DN221" s="1444"/>
      <c r="DO221" s="1444"/>
      <c r="DP221" s="1444"/>
      <c r="DQ221" s="1444"/>
      <c r="DR221" s="1444"/>
      <c r="DS221" s="1444"/>
      <c r="DT221" s="1444"/>
      <c r="DU221" s="1444"/>
      <c r="DV221" s="1444"/>
      <c r="DW221" s="1444"/>
      <c r="DX221" s="1444"/>
      <c r="DY221" s="1444"/>
      <c r="DZ221" s="1444"/>
      <c r="EA221" s="1444"/>
      <c r="EB221" s="1444"/>
      <c r="EC221" s="1444"/>
      <c r="ED221" s="1444"/>
      <c r="EE221" s="1444"/>
      <c r="EF221" s="1444"/>
      <c r="EG221" s="1444"/>
      <c r="EH221" s="1444"/>
      <c r="EI221" s="1444"/>
      <c r="EJ221" s="1444"/>
      <c r="EK221" s="1444"/>
      <c r="EL221" s="1444"/>
      <c r="EM221" s="1444"/>
      <c r="EN221" s="1444"/>
      <c r="EO221" s="1444"/>
      <c r="EP221" s="1444"/>
      <c r="EQ221" s="1444"/>
      <c r="ER221" s="1444"/>
      <c r="ES221" s="1444"/>
      <c r="ET221" s="1444"/>
      <c r="EU221" s="1444"/>
    </row>
    <row r="222" spans="1:151" s="731" customFormat="1" ht="25" customHeight="1">
      <c r="A222" s="1472">
        <v>1</v>
      </c>
      <c r="B222" s="678"/>
      <c r="C222" s="1251"/>
      <c r="D222" s="1251"/>
      <c r="E222" s="1474" t="str">
        <f t="shared" si="24"/>
        <v>Evaluation</v>
      </c>
      <c r="F222" s="1242"/>
      <c r="H222" s="1242"/>
      <c r="I222" s="737"/>
      <c r="J222" s="1462" t="str">
        <f t="shared" si="25"/>
        <v/>
      </c>
      <c r="K222" s="1170"/>
      <c r="L222" s="1315"/>
      <c r="M222" s="1335"/>
      <c r="N222" s="1335"/>
      <c r="O222" s="1335"/>
      <c r="P222" s="1335"/>
      <c r="Q222" s="1335"/>
      <c r="R222" s="1335"/>
      <c r="S222" s="1335"/>
      <c r="T222" s="1335"/>
      <c r="U222" s="1335"/>
      <c r="V222" s="1335"/>
      <c r="W222" s="1335"/>
      <c r="X222" s="1335"/>
      <c r="Y222" s="1335"/>
      <c r="Z222" s="1335"/>
      <c r="AA222" s="1335"/>
      <c r="AB222" s="1335"/>
      <c r="AC222" s="2"/>
      <c r="AD222" s="2"/>
      <c r="AE222" s="2"/>
      <c r="AF222" s="2"/>
      <c r="AG222" s="2"/>
      <c r="AH222" s="1291"/>
      <c r="AI222" s="1415"/>
      <c r="AJ222" s="1415"/>
      <c r="AK222" s="1415"/>
      <c r="AL222" s="1415"/>
      <c r="AM222" s="1415"/>
      <c r="AN222" s="1415"/>
      <c r="AO222" s="1415"/>
      <c r="AP222" s="1415"/>
      <c r="AQ222" s="1415"/>
      <c r="BY222" s="1444"/>
      <c r="BZ222" s="1444"/>
      <c r="CA222" s="1444"/>
      <c r="CB222" s="1444"/>
      <c r="CC222" s="1444"/>
      <c r="CD222" s="1444"/>
      <c r="CE222" s="1444"/>
      <c r="CF222" s="1444"/>
      <c r="CG222" s="1444"/>
      <c r="CH222" s="1444"/>
      <c r="CI222" s="1444"/>
      <c r="CJ222" s="1444"/>
      <c r="CK222" s="1444"/>
      <c r="CL222" s="1444"/>
      <c r="CM222" s="1444"/>
      <c r="CN222" s="1444"/>
      <c r="CO222" s="1444"/>
      <c r="CP222" s="1444"/>
      <c r="CQ222" s="1444"/>
      <c r="CR222" s="1444"/>
      <c r="CS222" s="1444"/>
      <c r="CT222" s="1444"/>
      <c r="CU222" s="1444"/>
      <c r="CV222" s="1444"/>
      <c r="CW222" s="1444"/>
      <c r="CX222" s="1444"/>
      <c r="CY222" s="1444"/>
      <c r="CZ222" s="1444"/>
      <c r="DA222" s="1444"/>
      <c r="DB222" s="1444"/>
      <c r="DC222" s="1444"/>
      <c r="DD222" s="1444"/>
      <c r="DE222" s="1444"/>
      <c r="DF222" s="1444"/>
      <c r="DG222" s="1444"/>
      <c r="DH222" s="1444"/>
      <c r="DI222" s="1444"/>
      <c r="DJ222" s="1444"/>
      <c r="DK222" s="1444"/>
      <c r="DL222" s="1444"/>
      <c r="DM222" s="1444"/>
      <c r="DN222" s="1444"/>
      <c r="DO222" s="1444"/>
      <c r="DP222" s="1444"/>
      <c r="DQ222" s="1444"/>
      <c r="DR222" s="1444"/>
      <c r="DS222" s="1444"/>
      <c r="DT222" s="1444"/>
      <c r="DU222" s="1444"/>
      <c r="DV222" s="1444"/>
      <c r="DW222" s="1444"/>
      <c r="DX222" s="1444"/>
      <c r="DY222" s="1444"/>
      <c r="DZ222" s="1444"/>
      <c r="EA222" s="1444"/>
      <c r="EB222" s="1444"/>
      <c r="EC222" s="1444"/>
      <c r="ED222" s="1444"/>
      <c r="EE222" s="1444"/>
      <c r="EF222" s="1444"/>
      <c r="EG222" s="1444"/>
      <c r="EH222" s="1444"/>
      <c r="EI222" s="1444"/>
      <c r="EJ222" s="1444"/>
      <c r="EK222" s="1444"/>
      <c r="EL222" s="1444"/>
      <c r="EM222" s="1444"/>
      <c r="EN222" s="1444"/>
      <c r="EO222" s="1444"/>
      <c r="EP222" s="1444"/>
      <c r="EQ222" s="1444"/>
      <c r="ER222" s="1444"/>
      <c r="ES222" s="1444"/>
      <c r="ET222" s="1444"/>
      <c r="EU222" s="1444"/>
    </row>
    <row r="223" spans="1:151" ht="15">
      <c r="A223" s="1472">
        <f>IF(G230="",0,1)</f>
        <v>0</v>
      </c>
      <c r="C223" s="1251"/>
      <c r="D223" s="1251"/>
      <c r="E223" s="1474" t="str">
        <f t="shared" si="24"/>
        <v/>
      </c>
      <c r="F223" s="1242"/>
      <c r="H223" s="1242"/>
      <c r="J223" s="1462" t="str">
        <f t="shared" si="25"/>
        <v/>
      </c>
      <c r="K223" s="1170"/>
      <c r="L223" s="1449">
        <f>L$31</f>
        <v>0</v>
      </c>
      <c r="M223" s="1450"/>
      <c r="N223" s="10"/>
      <c r="O223" s="10"/>
      <c r="P223" s="10"/>
      <c r="Q223" s="10"/>
      <c r="R223" s="10"/>
      <c r="S223" s="10"/>
      <c r="T223" s="10"/>
      <c r="U223" s="10"/>
      <c r="V223" s="10"/>
      <c r="W223" s="10"/>
      <c r="X223" s="10"/>
      <c r="Y223" s="10"/>
      <c r="Z223" s="10"/>
      <c r="AA223" s="10"/>
      <c r="AB223" s="10"/>
      <c r="AC223" s="10"/>
    </row>
    <row r="224" spans="1:151" ht="15">
      <c r="A224" s="1472">
        <f>IF(G230="",0,1)</f>
        <v>0</v>
      </c>
      <c r="C224" s="1251"/>
      <c r="D224" s="1251"/>
      <c r="E224" s="1474" t="str">
        <f t="shared" si="24"/>
        <v/>
      </c>
      <c r="F224" s="1242"/>
      <c r="H224" s="1242"/>
      <c r="J224" s="1462" t="str">
        <f t="shared" si="25"/>
        <v/>
      </c>
      <c r="K224" s="1170"/>
      <c r="L224" s="1244"/>
      <c r="M224" s="1245"/>
      <c r="N224" s="1"/>
      <c r="O224" s="1"/>
      <c r="P224" s="1"/>
      <c r="Q224" s="1"/>
      <c r="R224" s="1"/>
      <c r="S224" s="1"/>
      <c r="T224" s="1"/>
      <c r="U224" s="1"/>
      <c r="V224" s="1"/>
      <c r="W224" s="1"/>
      <c r="X224" s="1"/>
      <c r="Y224" s="1"/>
      <c r="Z224" s="1"/>
      <c r="AA224" s="1"/>
      <c r="AB224" s="1"/>
    </row>
    <row r="225" spans="1:151" ht="15">
      <c r="A225" s="1472">
        <f>IF(G230="",0,1)</f>
        <v>0</v>
      </c>
      <c r="C225" s="1251"/>
      <c r="D225" s="1251"/>
      <c r="E225" s="1474" t="str">
        <f t="shared" si="24"/>
        <v/>
      </c>
      <c r="F225" s="1242"/>
      <c r="H225" s="1242"/>
      <c r="J225" s="1462" t="str">
        <f t="shared" si="25"/>
        <v/>
      </c>
      <c r="K225" s="1170"/>
      <c r="L225" s="1244"/>
      <c r="M225" s="1245"/>
      <c r="N225" s="1"/>
      <c r="O225" s="1"/>
      <c r="P225" s="1"/>
      <c r="Q225" s="1"/>
      <c r="R225" s="1"/>
      <c r="S225" s="1"/>
      <c r="T225" s="1"/>
      <c r="U225" s="1"/>
      <c r="V225" s="1"/>
      <c r="W225" s="1"/>
      <c r="X225" s="1"/>
      <c r="Y225" s="1"/>
      <c r="Z225" s="1"/>
      <c r="AA225" s="1"/>
      <c r="AB225" s="1"/>
    </row>
    <row r="226" spans="1:151" s="1250" customFormat="1" ht="24" thickBot="1">
      <c r="A226" s="1472">
        <f>IF(G230="",0,1)</f>
        <v>0</v>
      </c>
      <c r="B226" s="678"/>
      <c r="C226" s="1251"/>
      <c r="D226" s="1251"/>
      <c r="E226" s="1474" t="str">
        <f t="shared" si="24"/>
        <v/>
      </c>
      <c r="F226" s="1242"/>
      <c r="G226" s="678"/>
      <c r="H226" s="1242"/>
      <c r="I226" s="1299"/>
      <c r="J226" s="1462" t="str">
        <f t="shared" si="25"/>
        <v/>
      </c>
      <c r="K226" s="1170"/>
      <c r="L226" s="777" t="str">
        <f>CONCATENATE(Q230,". Générateur de chaleur: ",G230)</f>
        <v xml:space="preserve">5. Générateur de chaleur: </v>
      </c>
      <c r="M226" s="777"/>
      <c r="N226" s="777"/>
      <c r="O226" s="777"/>
      <c r="P226" s="777"/>
      <c r="Q226" s="777"/>
      <c r="R226" s="777"/>
      <c r="S226" s="777"/>
      <c r="T226" s="777"/>
      <c r="U226" s="777"/>
      <c r="V226" s="777"/>
      <c r="W226" s="777"/>
      <c r="X226" s="777"/>
      <c r="Y226" s="777"/>
      <c r="Z226" s="777"/>
      <c r="AA226" s="777"/>
      <c r="AB226" s="777"/>
      <c r="AC226" s="1370">
        <f>Z$27</f>
        <v>0</v>
      </c>
      <c r="AD226" s="665"/>
      <c r="AE226" s="665"/>
      <c r="AF226" s="665"/>
      <c r="AG226" s="665"/>
      <c r="AH226" s="665"/>
      <c r="AI226" s="665"/>
      <c r="AJ226" s="1246"/>
      <c r="AK226" s="1246"/>
      <c r="AL226" s="1247"/>
      <c r="AM226" s="1247"/>
      <c r="AN226" s="1247"/>
      <c r="AO226" s="1248"/>
      <c r="AP226" s="1247"/>
      <c r="AQ226" s="1249"/>
      <c r="AR226" s="1247"/>
      <c r="AS226" s="1247"/>
      <c r="AT226" s="1247"/>
      <c r="AU226" s="1247"/>
      <c r="AV226" s="1247"/>
      <c r="AW226" s="1247"/>
      <c r="AX226" s="1247"/>
      <c r="AY226" s="1247"/>
      <c r="BY226" s="1439"/>
      <c r="BZ226" s="1439"/>
      <c r="CA226" s="1439"/>
      <c r="CB226" s="1439"/>
      <c r="CC226" s="1439"/>
      <c r="CD226" s="1439"/>
      <c r="CE226" s="1439"/>
      <c r="CF226" s="1439"/>
      <c r="CG226" s="1439"/>
      <c r="CH226" s="1439"/>
      <c r="CI226" s="1439"/>
      <c r="CJ226" s="1439"/>
      <c r="CK226" s="1439"/>
      <c r="CL226" s="1439"/>
      <c r="CM226" s="1439"/>
      <c r="CN226" s="1439"/>
      <c r="CO226" s="1439"/>
      <c r="CP226" s="1439"/>
      <c r="CQ226" s="1439"/>
      <c r="CR226" s="1439"/>
      <c r="CS226" s="1439"/>
      <c r="CT226" s="1439"/>
      <c r="CU226" s="1439"/>
      <c r="CV226" s="1439"/>
      <c r="CW226" s="1439"/>
      <c r="CX226" s="1439"/>
      <c r="CY226" s="1439"/>
      <c r="CZ226" s="1439"/>
      <c r="DA226" s="1439"/>
      <c r="DB226" s="1439"/>
      <c r="DC226" s="1439"/>
      <c r="DD226" s="1439"/>
      <c r="DE226" s="1439"/>
      <c r="DF226" s="1439"/>
      <c r="DG226" s="1439"/>
      <c r="DH226" s="1439"/>
      <c r="DI226" s="1439"/>
      <c r="DJ226" s="1439"/>
      <c r="DK226" s="1439"/>
      <c r="DL226" s="1439"/>
      <c r="DM226" s="1439"/>
      <c r="DN226" s="1439"/>
      <c r="DO226" s="1439"/>
      <c r="DP226" s="1439"/>
      <c r="DQ226" s="1439"/>
      <c r="DR226" s="1439"/>
      <c r="DS226" s="1439"/>
      <c r="DT226" s="1439"/>
      <c r="DU226" s="1439"/>
      <c r="DV226" s="1439"/>
      <c r="DW226" s="1439"/>
      <c r="DX226" s="1439"/>
      <c r="DY226" s="1439"/>
      <c r="DZ226" s="1439"/>
      <c r="EA226" s="1439"/>
      <c r="EB226" s="1439"/>
      <c r="EC226" s="1439"/>
      <c r="ED226" s="1439"/>
      <c r="EE226" s="1439"/>
      <c r="EF226" s="1439"/>
      <c r="EG226" s="1439"/>
      <c r="EH226" s="1439"/>
      <c r="EI226" s="1439"/>
      <c r="EJ226" s="1439"/>
      <c r="EK226" s="1439"/>
      <c r="EL226" s="1439"/>
      <c r="EM226" s="1439"/>
      <c r="EN226" s="1439"/>
      <c r="EO226" s="1439"/>
      <c r="EP226" s="1439"/>
      <c r="EQ226" s="1439"/>
      <c r="ER226" s="1439"/>
      <c r="ES226" s="1439"/>
      <c r="ET226" s="1439"/>
      <c r="EU226" s="1439"/>
    </row>
    <row r="227" spans="1:151" s="18" customFormat="1" ht="19">
      <c r="A227" s="1472">
        <f>IF(G230="",0,1)</f>
        <v>0</v>
      </c>
      <c r="B227" s="678"/>
      <c r="C227" s="1251"/>
      <c r="D227" s="1251"/>
      <c r="E227" s="1474" t="str">
        <f t="shared" si="24"/>
        <v/>
      </c>
      <c r="F227" s="1242"/>
      <c r="G227" s="678"/>
      <c r="H227" s="1242"/>
      <c r="I227" s="126"/>
      <c r="J227" s="1462" t="str">
        <f t="shared" si="25"/>
        <v/>
      </c>
      <c r="K227" s="1170"/>
      <c r="L227" s="1184"/>
      <c r="M227" s="1184"/>
      <c r="N227" s="1184"/>
      <c r="O227" s="1184"/>
      <c r="P227" s="1184"/>
      <c r="Q227" s="1184"/>
      <c r="R227" s="1184"/>
      <c r="S227" s="1184"/>
      <c r="T227" s="1184"/>
      <c r="U227" s="1184"/>
      <c r="V227" s="1184"/>
      <c r="W227" s="1184"/>
      <c r="X227" s="1184"/>
      <c r="Y227" s="1184"/>
      <c r="Z227" s="1184"/>
      <c r="AA227" s="1184"/>
      <c r="AB227" s="1184"/>
      <c r="AC227" s="665"/>
      <c r="AD227" s="665"/>
      <c r="AE227" s="665"/>
      <c r="AF227" s="665"/>
      <c r="AG227" s="665"/>
      <c r="AH227" s="665"/>
      <c r="AI227" s="665"/>
      <c r="AJ227" s="665"/>
      <c r="AK227" s="665"/>
      <c r="AL227" s="40"/>
      <c r="AM227" s="40"/>
      <c r="AN227" s="40"/>
      <c r="AO227" s="49"/>
      <c r="AP227" s="40"/>
      <c r="AQ227" s="20"/>
      <c r="AR227" s="1247"/>
      <c r="AS227" s="40"/>
      <c r="AT227" s="1247"/>
      <c r="AU227" s="40"/>
      <c r="AV227" s="40"/>
      <c r="AW227" s="40"/>
      <c r="AX227" s="40"/>
      <c r="AY227" s="40"/>
      <c r="BY227" s="1221"/>
      <c r="BZ227" s="1221"/>
      <c r="CA227" s="1221"/>
      <c r="CB227" s="1221"/>
      <c r="CC227" s="1221"/>
      <c r="CD227" s="1221"/>
      <c r="CE227" s="1221"/>
      <c r="CF227" s="1221"/>
      <c r="CG227" s="1221"/>
      <c r="CH227" s="1221"/>
      <c r="CI227" s="1221"/>
      <c r="CJ227" s="1221"/>
      <c r="CK227" s="1221"/>
      <c r="CL227" s="1221"/>
      <c r="CM227" s="1221"/>
      <c r="CN227" s="1221"/>
      <c r="CO227" s="1221"/>
      <c r="CP227" s="1221"/>
      <c r="CQ227" s="1221"/>
      <c r="CR227" s="1221"/>
      <c r="CS227" s="1221"/>
      <c r="CT227" s="1221"/>
      <c r="CU227" s="1221"/>
      <c r="CV227" s="1221"/>
      <c r="CW227" s="1221"/>
      <c r="CX227" s="1221"/>
      <c r="CY227" s="1221"/>
      <c r="CZ227" s="1221"/>
      <c r="DA227" s="1221"/>
      <c r="DB227" s="1221"/>
      <c r="DC227" s="1221"/>
      <c r="DD227" s="1221"/>
      <c r="DE227" s="1221"/>
      <c r="DF227" s="1221"/>
      <c r="DG227" s="1221"/>
      <c r="DH227" s="1221"/>
      <c r="DI227" s="1221"/>
      <c r="DJ227" s="1221"/>
      <c r="DK227" s="1221"/>
      <c r="DL227" s="1221"/>
      <c r="DM227" s="1221"/>
      <c r="DN227" s="1221"/>
      <c r="DO227" s="1221"/>
      <c r="DP227" s="1221"/>
      <c r="DQ227" s="1221"/>
      <c r="DR227" s="1221"/>
      <c r="DS227" s="1221"/>
      <c r="DT227" s="1221"/>
      <c r="DU227" s="1221"/>
      <c r="DV227" s="1221"/>
      <c r="DW227" s="1221"/>
      <c r="DX227" s="1221"/>
      <c r="DY227" s="1221"/>
      <c r="DZ227" s="1221"/>
      <c r="EA227" s="1221"/>
      <c r="EB227" s="1221"/>
      <c r="EC227" s="1221"/>
      <c r="ED227" s="1221"/>
      <c r="EE227" s="1221"/>
      <c r="EF227" s="1221"/>
      <c r="EG227" s="1221"/>
      <c r="EH227" s="1221"/>
      <c r="EI227" s="1221"/>
      <c r="EJ227" s="1221"/>
      <c r="EK227" s="1221"/>
      <c r="EL227" s="1221"/>
      <c r="EM227" s="1221"/>
      <c r="EN227" s="1221"/>
      <c r="EO227" s="1221"/>
      <c r="EP227" s="1221"/>
      <c r="EQ227" s="1221"/>
      <c r="ER227" s="1221"/>
      <c r="ES227" s="1221"/>
      <c r="ET227" s="1221"/>
      <c r="EU227" s="1221"/>
    </row>
    <row r="228" spans="1:151" s="1378" customFormat="1" ht="16" hidden="1" outlineLevel="1" thickBot="1">
      <c r="A228" s="1472"/>
      <c r="B228" s="1451"/>
      <c r="C228" s="1251"/>
      <c r="D228" s="1251"/>
      <c r="E228" s="1474" t="str">
        <f>IF((SUM(A228:C228))&gt;0,"Evaluation","")</f>
        <v/>
      </c>
      <c r="F228" s="1283"/>
      <c r="G228" s="1371"/>
      <c r="H228" s="1372"/>
      <c r="I228" s="1372"/>
      <c r="J228" s="1467"/>
      <c r="K228" s="1373"/>
      <c r="L228" s="1374"/>
      <c r="M228" s="1374"/>
      <c r="N228" s="1374"/>
      <c r="O228" s="1374"/>
      <c r="P228" s="1374"/>
      <c r="Q228" s="1374"/>
      <c r="R228" s="1374"/>
      <c r="S228" s="1374"/>
      <c r="T228" s="1374"/>
      <c r="U228" s="1374"/>
      <c r="V228" s="1374"/>
      <c r="W228" s="1374"/>
      <c r="X228" s="1374"/>
      <c r="Y228" s="1374"/>
      <c r="Z228" s="1375"/>
      <c r="AA228" s="1374"/>
      <c r="AB228" s="532"/>
      <c r="AC228" s="532"/>
      <c r="AD228" s="532" t="s">
        <v>570</v>
      </c>
      <c r="AE228" s="1374"/>
      <c r="AF228" s="1376"/>
      <c r="AG228" s="1374"/>
      <c r="AH228" s="1374" t="s">
        <v>336</v>
      </c>
      <c r="AI228" s="1374"/>
      <c r="AJ228" s="1374"/>
      <c r="AK228" s="1374"/>
      <c r="AL228" s="1374" t="s">
        <v>337</v>
      </c>
      <c r="AM228" s="1374"/>
      <c r="AN228" s="1374"/>
      <c r="AO228" s="1374"/>
      <c r="AP228" s="1374" t="s">
        <v>582</v>
      </c>
      <c r="AQ228" s="1374"/>
      <c r="AR228" s="1374"/>
      <c r="AS228" s="1374"/>
      <c r="AT228" s="1374" t="s">
        <v>583</v>
      </c>
      <c r="AU228" s="1374"/>
      <c r="AV228" s="1374"/>
      <c r="AW228" s="1374"/>
      <c r="AX228" s="1374" t="s">
        <v>522</v>
      </c>
      <c r="AY228" s="1374"/>
      <c r="AZ228" s="1374"/>
      <c r="BA228" s="1376" t="s">
        <v>584</v>
      </c>
      <c r="BB228" s="1374"/>
      <c r="BC228" s="1374"/>
      <c r="BD228" s="1374"/>
      <c r="BE228" s="1374"/>
      <c r="BF228" s="1374"/>
      <c r="BG228" s="1374"/>
      <c r="BH228" s="1376"/>
      <c r="BI228" s="1374" t="s">
        <v>521</v>
      </c>
      <c r="BJ228" s="1374"/>
      <c r="BK228" s="1374"/>
      <c r="BL228" s="1374"/>
      <c r="BM228" s="1374"/>
      <c r="BN228" s="1374"/>
      <c r="BO228" s="1377"/>
      <c r="BR228" s="1374"/>
      <c r="BS228" s="1374"/>
      <c r="BT228" s="1374"/>
      <c r="BU228" s="1374"/>
      <c r="BY228" s="1447"/>
      <c r="BZ228" s="1447"/>
      <c r="CA228" s="1447"/>
      <c r="CB228" s="1447"/>
      <c r="CC228" s="1447"/>
      <c r="CD228" s="1447"/>
      <c r="CE228" s="1447"/>
      <c r="CF228" s="1447"/>
      <c r="CG228" s="1447"/>
      <c r="CH228" s="1447"/>
      <c r="CI228" s="1447"/>
      <c r="CJ228" s="1447"/>
      <c r="CK228" s="1447"/>
      <c r="CL228" s="1447"/>
      <c r="CM228" s="1447"/>
      <c r="CN228" s="1447"/>
      <c r="CO228" s="1447"/>
      <c r="CP228" s="1447"/>
      <c r="CQ228" s="1447"/>
      <c r="CR228" s="1447"/>
      <c r="CS228" s="1447"/>
      <c r="CT228" s="1447"/>
      <c r="CU228" s="1447"/>
      <c r="CV228" s="1447"/>
      <c r="CW228" s="1447"/>
      <c r="CX228" s="1447"/>
      <c r="CY228" s="1447"/>
      <c r="CZ228" s="1447"/>
      <c r="DA228" s="1447"/>
      <c r="DB228" s="1447"/>
      <c r="DC228" s="1447"/>
      <c r="DD228" s="1447"/>
      <c r="DE228" s="1447"/>
      <c r="DF228" s="1447"/>
      <c r="DG228" s="1447"/>
      <c r="DH228" s="1447"/>
      <c r="DI228" s="1447"/>
      <c r="DJ228" s="1447"/>
      <c r="DK228" s="1447"/>
      <c r="DL228" s="1447"/>
      <c r="DM228" s="1447"/>
      <c r="DN228" s="1447"/>
      <c r="DO228" s="1447"/>
      <c r="DP228" s="1447"/>
      <c r="DQ228" s="1447"/>
      <c r="DR228" s="1447"/>
      <c r="DS228" s="1447"/>
      <c r="DT228" s="1447"/>
      <c r="DU228" s="1447"/>
      <c r="DV228" s="1447"/>
      <c r="DW228" s="1447"/>
      <c r="DX228" s="1447"/>
      <c r="DY228" s="1447"/>
      <c r="DZ228" s="1447"/>
      <c r="EA228" s="1447"/>
      <c r="EB228" s="1447"/>
      <c r="EC228" s="1447"/>
      <c r="ED228" s="1447"/>
      <c r="EE228" s="1447"/>
      <c r="EF228" s="1447"/>
      <c r="EG228" s="1447"/>
      <c r="EH228" s="1447"/>
      <c r="EI228" s="1447"/>
      <c r="EJ228" s="1447"/>
      <c r="EK228" s="1447"/>
      <c r="EL228" s="1447"/>
      <c r="EM228" s="1447"/>
      <c r="EN228" s="1447"/>
      <c r="EO228" s="1447"/>
      <c r="EP228" s="1447"/>
      <c r="EQ228" s="1447"/>
      <c r="ER228" s="1447"/>
      <c r="ES228" s="1447"/>
      <c r="ET228" s="1447"/>
      <c r="EU228" s="1447"/>
    </row>
    <row r="229" spans="1:151" s="1415" customFormat="1" ht="62" hidden="1" customHeight="1" outlineLevel="1">
      <c r="A229" s="1472"/>
      <c r="B229" s="678"/>
      <c r="C229" s="1251"/>
      <c r="D229" s="1251"/>
      <c r="E229" s="1474" t="str">
        <f>IF((SUM(A229:C229))&gt;0,"Evaluation","")</f>
        <v/>
      </c>
      <c r="F229" s="1283"/>
      <c r="G229" s="1228" t="s">
        <v>372</v>
      </c>
      <c r="H229" s="253">
        <v>0</v>
      </c>
      <c r="I229" s="253" t="s">
        <v>924</v>
      </c>
      <c r="J229" s="1466" t="s">
        <v>910</v>
      </c>
      <c r="K229" s="253"/>
      <c r="L229" s="1110" t="s">
        <v>919</v>
      </c>
      <c r="M229" s="1110">
        <v>0</v>
      </c>
      <c r="N229" s="253" t="s">
        <v>302</v>
      </c>
      <c r="O229" s="253" t="s">
        <v>1020</v>
      </c>
      <c r="P229" s="1110" t="s">
        <v>920</v>
      </c>
      <c r="Q229" s="828">
        <v>0</v>
      </c>
      <c r="R229" s="1110" t="s">
        <v>304</v>
      </c>
      <c r="S229" s="1112" t="s">
        <v>305</v>
      </c>
      <c r="T229" s="1110" t="s">
        <v>83</v>
      </c>
      <c r="U229" s="1112" t="s">
        <v>921</v>
      </c>
      <c r="V229" s="1112" t="s">
        <v>1022</v>
      </c>
      <c r="W229" s="2">
        <v>0</v>
      </c>
      <c r="X229" s="1112" t="s">
        <v>923</v>
      </c>
      <c r="Y229" s="1112" t="s">
        <v>561</v>
      </c>
      <c r="Z229" s="1415">
        <v>0</v>
      </c>
      <c r="AA229" s="1229" t="s">
        <v>321</v>
      </c>
      <c r="AB229" s="1229" t="s">
        <v>90</v>
      </c>
      <c r="AC229" s="2">
        <v>0</v>
      </c>
      <c r="AD229" s="1113" t="s">
        <v>371</v>
      </c>
      <c r="AE229" s="1117" t="s">
        <v>252</v>
      </c>
      <c r="AF229" s="1117" t="s">
        <v>591</v>
      </c>
      <c r="AG229" s="1116">
        <v>0</v>
      </c>
      <c r="AH229" s="1113" t="s">
        <v>371</v>
      </c>
      <c r="AI229" s="1117" t="s">
        <v>252</v>
      </c>
      <c r="AJ229" s="1117" t="s">
        <v>591</v>
      </c>
      <c r="AK229" s="41">
        <v>0</v>
      </c>
      <c r="AL229" s="1113" t="s">
        <v>371</v>
      </c>
      <c r="AM229" s="1117" t="s">
        <v>252</v>
      </c>
      <c r="AN229" s="1117" t="s">
        <v>591</v>
      </c>
      <c r="AO229" s="41">
        <v>0</v>
      </c>
      <c r="AP229" s="1113" t="s">
        <v>371</v>
      </c>
      <c r="AQ229" s="1117" t="s">
        <v>252</v>
      </c>
      <c r="AR229" s="1117" t="s">
        <v>591</v>
      </c>
      <c r="AS229" s="41">
        <v>0</v>
      </c>
      <c r="AT229" s="1113" t="s">
        <v>371</v>
      </c>
      <c r="AU229" s="1117" t="s">
        <v>252</v>
      </c>
      <c r="AV229" s="1117" t="s">
        <v>591</v>
      </c>
      <c r="AW229" s="41">
        <v>0</v>
      </c>
      <c r="AX229" s="1113" t="s">
        <v>371</v>
      </c>
      <c r="AY229" s="1117" t="s">
        <v>252</v>
      </c>
      <c r="AZ229" s="1117" t="s">
        <v>591</v>
      </c>
      <c r="BA229" s="1113" t="s">
        <v>371</v>
      </c>
      <c r="BB229" s="1117" t="s">
        <v>252</v>
      </c>
      <c r="BC229" s="1117" t="s">
        <v>591</v>
      </c>
      <c r="BD229" s="989">
        <v>0</v>
      </c>
      <c r="BE229" s="1118" t="s">
        <v>585</v>
      </c>
      <c r="BF229" s="1119" t="s">
        <v>586</v>
      </c>
      <c r="BG229" s="1120" t="s">
        <v>587</v>
      </c>
      <c r="BH229" s="989">
        <v>0</v>
      </c>
      <c r="BI229" s="1121" t="s">
        <v>585</v>
      </c>
      <c r="BJ229" s="1122" t="s">
        <v>586</v>
      </c>
      <c r="BK229" s="1123" t="s">
        <v>587</v>
      </c>
      <c r="BL229" s="989">
        <f>BL9</f>
        <v>0</v>
      </c>
      <c r="BM229" s="1415">
        <f>BM9</f>
        <v>0</v>
      </c>
      <c r="BN229" s="1118" t="s">
        <v>588</v>
      </c>
      <c r="BO229" s="1119" t="s">
        <v>589</v>
      </c>
      <c r="BP229" s="1120" t="s">
        <v>590</v>
      </c>
      <c r="BQ229" s="989"/>
      <c r="BR229" s="989"/>
      <c r="BS229" s="989"/>
      <c r="BT229" s="989"/>
      <c r="BU229" s="98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c r="EB229" s="9"/>
      <c r="EC229" s="2"/>
      <c r="ED229" s="2"/>
      <c r="EE229" s="2"/>
      <c r="EF229" s="2"/>
      <c r="EG229" s="2"/>
      <c r="EH229" s="2"/>
      <c r="EI229" s="2"/>
      <c r="EJ229" s="2"/>
      <c r="EK229" s="2"/>
      <c r="EL229" s="2"/>
      <c r="EM229" s="2"/>
      <c r="EN229" s="2"/>
      <c r="EO229" s="2"/>
      <c r="EP229" s="2"/>
      <c r="EQ229" s="2"/>
      <c r="ER229" s="2"/>
      <c r="ES229" s="2"/>
      <c r="ET229" s="2"/>
      <c r="EU229" s="2"/>
    </row>
    <row r="230" spans="1:151" s="1415" customFormat="1" ht="15.75" hidden="1" customHeight="1" outlineLevel="1">
      <c r="A230" s="1472"/>
      <c r="B230" s="678"/>
      <c r="C230" s="1251"/>
      <c r="D230" s="1251"/>
      <c r="E230" s="1474" t="str">
        <f>IF((SUM(A230:C230))&gt;0,"Evaluation","")</f>
        <v/>
      </c>
      <c r="F230" s="1283"/>
      <c r="G230" s="1379" t="str">
        <f t="shared" ref="G230:AL230" si="26">G10</f>
        <v/>
      </c>
      <c r="H230" s="1380" t="str">
        <f t="shared" si="26"/>
        <v/>
      </c>
      <c r="I230" s="1437" t="str">
        <f t="shared" si="26"/>
        <v/>
      </c>
      <c r="J230" s="1468">
        <f t="shared" si="26"/>
        <v>0</v>
      </c>
      <c r="K230" s="1381" t="str">
        <f t="shared" si="26"/>
        <v/>
      </c>
      <c r="L230" s="899" t="str">
        <f t="shared" si="26"/>
        <v/>
      </c>
      <c r="M230" s="899" t="str">
        <f t="shared" si="26"/>
        <v/>
      </c>
      <c r="N230" s="968" t="str">
        <f t="shared" si="26"/>
        <v/>
      </c>
      <c r="O230" s="1145" t="str">
        <f t="shared" si="26"/>
        <v/>
      </c>
      <c r="P230" s="968" t="str">
        <f t="shared" si="26"/>
        <v/>
      </c>
      <c r="Q230" s="2">
        <f t="shared" si="26"/>
        <v>5</v>
      </c>
      <c r="R230" s="899" t="str">
        <f t="shared" si="26"/>
        <v/>
      </c>
      <c r="S230" s="1147" t="str">
        <f t="shared" si="26"/>
        <v/>
      </c>
      <c r="T230" s="899" t="str">
        <f t="shared" si="26"/>
        <v/>
      </c>
      <c r="U230" s="1146" t="str">
        <f t="shared" si="26"/>
        <v/>
      </c>
      <c r="V230" s="1061" t="str">
        <f t="shared" si="26"/>
        <v/>
      </c>
      <c r="W230" s="2">
        <f t="shared" si="26"/>
        <v>0</v>
      </c>
      <c r="X230" s="899" t="str">
        <f t="shared" si="26"/>
        <v/>
      </c>
      <c r="Y230" s="1148" t="str">
        <f t="shared" si="26"/>
        <v/>
      </c>
      <c r="Z230" s="1416" t="str">
        <f t="shared" si="26"/>
        <v/>
      </c>
      <c r="AA230" s="1233">
        <f t="shared" si="26"/>
        <v>0</v>
      </c>
      <c r="AB230" s="1233" t="str">
        <f t="shared" si="26"/>
        <v/>
      </c>
      <c r="AC230" s="2">
        <f t="shared" si="26"/>
        <v>0</v>
      </c>
      <c r="AD230" s="1150" t="str">
        <f t="shared" si="26"/>
        <v/>
      </c>
      <c r="AE230" s="1140">
        <f t="shared" si="26"/>
        <v>0</v>
      </c>
      <c r="AF230" s="1141" t="str">
        <f t="shared" si="26"/>
        <v/>
      </c>
      <c r="AG230" s="989">
        <f t="shared" si="26"/>
        <v>0</v>
      </c>
      <c r="AH230" s="1150">
        <f t="shared" si="26"/>
        <v>0</v>
      </c>
      <c r="AI230" s="1141">
        <f t="shared" si="26"/>
        <v>0</v>
      </c>
      <c r="AJ230" s="1141" t="str">
        <f t="shared" si="26"/>
        <v/>
      </c>
      <c r="AK230" s="1415">
        <f t="shared" si="26"/>
        <v>0</v>
      </c>
      <c r="AL230" s="1150" t="str">
        <f t="shared" si="26"/>
        <v/>
      </c>
      <c r="AM230" s="1141">
        <f t="shared" ref="AM230:BH230" si="27">AM10</f>
        <v>0</v>
      </c>
      <c r="AN230" s="1141" t="str">
        <f t="shared" si="27"/>
        <v/>
      </c>
      <c r="AO230" s="1415">
        <f t="shared" si="27"/>
        <v>0</v>
      </c>
      <c r="AP230" s="1150" t="str">
        <f t="shared" si="27"/>
        <v/>
      </c>
      <c r="AQ230" s="1141">
        <f t="shared" si="27"/>
        <v>0</v>
      </c>
      <c r="AR230" s="1141" t="str">
        <f t="shared" si="27"/>
        <v/>
      </c>
      <c r="AS230" s="1415">
        <f t="shared" si="27"/>
        <v>0</v>
      </c>
      <c r="AT230" s="1150" t="str">
        <f t="shared" si="27"/>
        <v/>
      </c>
      <c r="AU230" s="1141">
        <f t="shared" si="27"/>
        <v>0</v>
      </c>
      <c r="AV230" s="1141" t="str">
        <f t="shared" si="27"/>
        <v/>
      </c>
      <c r="AW230" s="1415">
        <f t="shared" si="27"/>
        <v>0</v>
      </c>
      <c r="AX230" s="1151">
        <f t="shared" si="27"/>
        <v>0</v>
      </c>
      <c r="AY230" s="1151">
        <f t="shared" si="27"/>
        <v>0</v>
      </c>
      <c r="AZ230" s="1151">
        <f t="shared" si="27"/>
        <v>0</v>
      </c>
      <c r="BA230" s="1151">
        <f t="shared" si="27"/>
        <v>0</v>
      </c>
      <c r="BB230" s="1151">
        <f t="shared" si="27"/>
        <v>0</v>
      </c>
      <c r="BC230" s="1151">
        <f t="shared" si="27"/>
        <v>0</v>
      </c>
      <c r="BD230" s="989">
        <f t="shared" si="27"/>
        <v>0</v>
      </c>
      <c r="BE230" s="1139">
        <f t="shared" si="27"/>
        <v>0</v>
      </c>
      <c r="BF230" s="1140">
        <f t="shared" si="27"/>
        <v>0</v>
      </c>
      <c r="BG230" s="1141">
        <f t="shared" si="27"/>
        <v>0</v>
      </c>
      <c r="BH230" s="989">
        <f t="shared" si="27"/>
        <v>0</v>
      </c>
      <c r="BI230" s="1139">
        <f>AC276</f>
        <v>0</v>
      </c>
      <c r="BJ230" s="1140">
        <f>AC277</f>
        <v>0</v>
      </c>
      <c r="BK230" s="1141">
        <f>AC278</f>
        <v>0</v>
      </c>
      <c r="BL230" s="989">
        <f>BL10</f>
        <v>0</v>
      </c>
      <c r="BM230" s="1415">
        <f>BM10</f>
        <v>0</v>
      </c>
      <c r="BN230" s="1139">
        <f>BN10</f>
        <v>0</v>
      </c>
      <c r="BO230" s="1140">
        <f>BO10</f>
        <v>0</v>
      </c>
      <c r="BP230" s="1141">
        <f>BP10</f>
        <v>0</v>
      </c>
      <c r="BQ230" s="989"/>
      <c r="BR230" s="989"/>
      <c r="BS230" s="989"/>
      <c r="BT230" s="989"/>
      <c r="BU230" s="98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c r="EB230" s="9"/>
      <c r="EC230" s="2"/>
      <c r="ED230" s="2"/>
      <c r="EE230" s="2"/>
      <c r="EF230" s="2"/>
      <c r="EG230" s="2"/>
      <c r="EH230" s="2"/>
      <c r="EI230" s="2"/>
      <c r="EJ230" s="2"/>
      <c r="EK230" s="2"/>
      <c r="EL230" s="2"/>
      <c r="EM230" s="2"/>
      <c r="EN230" s="2"/>
      <c r="EO230" s="2"/>
      <c r="EP230" s="2"/>
      <c r="EQ230" s="2"/>
      <c r="ER230" s="2"/>
      <c r="ES230" s="2"/>
      <c r="ET230" s="2"/>
      <c r="EU230" s="2"/>
    </row>
    <row r="231" spans="1:151" s="51" customFormat="1" ht="19" hidden="1" outlineLevel="1">
      <c r="A231" s="1472"/>
      <c r="B231" s="1451"/>
      <c r="C231" s="1251"/>
      <c r="D231" s="1251"/>
      <c r="E231" s="1474" t="str">
        <f>IF((SUM(A231:C231))&gt;0,"Evaluation","")</f>
        <v/>
      </c>
      <c r="F231" s="1283"/>
      <c r="G231" s="678"/>
      <c r="H231" s="126"/>
      <c r="I231" s="126"/>
      <c r="J231" s="1465"/>
      <c r="K231" s="677"/>
      <c r="L231" s="1382"/>
      <c r="M231" s="1382"/>
      <c r="N231" s="1382"/>
      <c r="O231" s="1382"/>
      <c r="P231" s="1382"/>
      <c r="Q231" s="1382"/>
      <c r="R231" s="1382"/>
      <c r="S231" s="1382"/>
      <c r="T231" s="1382"/>
      <c r="U231" s="1382"/>
      <c r="V231" s="1382"/>
      <c r="W231" s="1382"/>
      <c r="X231" s="1382"/>
      <c r="Y231" s="1382"/>
      <c r="Z231" s="1382"/>
      <c r="AA231" s="1382"/>
      <c r="AB231" s="1382"/>
      <c r="AC231" s="1382"/>
      <c r="AD231" s="1415"/>
      <c r="AE231" s="53"/>
      <c r="AF231" s="1415"/>
      <c r="AG231" s="53"/>
      <c r="AH231" s="53"/>
      <c r="AI231" s="53"/>
      <c r="AJ231" s="53"/>
      <c r="AK231" s="53"/>
      <c r="AL231" s="40"/>
      <c r="AO231" s="52"/>
      <c r="AQ231" s="1383"/>
      <c r="AR231" s="1247"/>
      <c r="AT231" s="1247"/>
      <c r="BA231" s="18"/>
      <c r="BQ231" s="18"/>
      <c r="BY231" s="95"/>
      <c r="BZ231" s="95"/>
      <c r="CA231" s="95"/>
      <c r="CB231" s="95"/>
      <c r="CC231" s="95"/>
      <c r="CD231" s="95"/>
      <c r="CE231" s="95"/>
      <c r="CF231" s="95"/>
      <c r="CG231" s="95"/>
      <c r="CH231" s="95"/>
      <c r="CI231" s="95"/>
      <c r="CJ231" s="95"/>
      <c r="CK231" s="95"/>
      <c r="CL231" s="95"/>
      <c r="CM231" s="95"/>
      <c r="CN231" s="95"/>
      <c r="CO231" s="95"/>
      <c r="CP231" s="95"/>
      <c r="CQ231" s="95"/>
      <c r="CR231" s="95"/>
      <c r="CS231" s="95"/>
      <c r="CT231" s="95"/>
      <c r="CU231" s="95"/>
      <c r="CV231" s="95"/>
      <c r="CW231" s="95"/>
      <c r="CX231" s="95"/>
      <c r="CY231" s="95"/>
      <c r="CZ231" s="95"/>
      <c r="DA231" s="95"/>
      <c r="DB231" s="95"/>
      <c r="DC231" s="95"/>
      <c r="DD231" s="95"/>
      <c r="DE231" s="95"/>
      <c r="DF231" s="95"/>
      <c r="DG231" s="95"/>
      <c r="DH231" s="95"/>
      <c r="DI231" s="95"/>
      <c r="DJ231" s="95"/>
      <c r="DK231" s="95"/>
      <c r="DL231" s="95"/>
      <c r="DM231" s="95"/>
      <c r="DN231" s="95"/>
      <c r="DO231" s="95"/>
      <c r="DP231" s="95"/>
      <c r="DQ231" s="95"/>
      <c r="DR231" s="95"/>
      <c r="DS231" s="95"/>
      <c r="DT231" s="95"/>
      <c r="DU231" s="95"/>
      <c r="DV231" s="95"/>
      <c r="DW231" s="95"/>
      <c r="DX231" s="95"/>
      <c r="DY231" s="95"/>
      <c r="DZ231" s="95"/>
      <c r="EA231" s="95"/>
      <c r="EB231" s="95"/>
      <c r="EC231" s="95"/>
      <c r="ED231" s="95"/>
      <c r="EE231" s="95"/>
      <c r="EF231" s="95"/>
      <c r="EG231" s="95"/>
      <c r="EH231" s="95"/>
      <c r="EI231" s="95"/>
      <c r="EJ231" s="95"/>
      <c r="EK231" s="95"/>
      <c r="EL231" s="95"/>
      <c r="EM231" s="95"/>
      <c r="EN231" s="95"/>
      <c r="EO231" s="95"/>
      <c r="EP231" s="95"/>
      <c r="EQ231" s="95"/>
      <c r="ER231" s="95"/>
      <c r="ES231" s="95"/>
      <c r="ET231" s="95"/>
      <c r="EU231" s="95"/>
    </row>
    <row r="232" spans="1:151" s="1385" customFormat="1" ht="19" hidden="1" outlineLevel="1">
      <c r="A232" s="1472"/>
      <c r="B232" s="680"/>
      <c r="C232" s="1251"/>
      <c r="D232" s="1251"/>
      <c r="E232" s="1474" t="str">
        <f>IF((SUM(A232:C232))&gt;0,"Evaluation","")</f>
        <v/>
      </c>
      <c r="F232" s="1283"/>
      <c r="G232" s="678"/>
      <c r="H232" s="126"/>
      <c r="I232" s="126"/>
      <c r="J232" s="1465"/>
      <c r="K232" s="677"/>
      <c r="L232" s="1382"/>
      <c r="M232" s="1382"/>
      <c r="N232" s="1382"/>
      <c r="O232" s="1382"/>
      <c r="P232" s="1382"/>
      <c r="Q232" s="1382"/>
      <c r="R232" s="1382"/>
      <c r="S232" s="1382"/>
      <c r="T232" s="1382"/>
      <c r="U232" s="1382"/>
      <c r="V232" s="1382"/>
      <c r="W232" s="1382"/>
      <c r="X232" s="1382"/>
      <c r="Y232" s="1382"/>
      <c r="Z232" s="1382"/>
      <c r="AA232" s="1382"/>
      <c r="AB232" s="1382"/>
      <c r="AC232" s="1382"/>
      <c r="AD232" s="1415"/>
      <c r="AE232" s="53"/>
      <c r="AF232" s="1415"/>
      <c r="AG232" s="53"/>
      <c r="AH232" s="53"/>
      <c r="AI232" s="53"/>
      <c r="AJ232" s="1384"/>
      <c r="AK232" s="1384"/>
      <c r="AL232" s="40"/>
      <c r="AM232" s="1384"/>
      <c r="AN232" s="1384"/>
      <c r="AO232" s="1384"/>
      <c r="AP232" s="1384"/>
      <c r="AQ232" s="1384"/>
      <c r="AR232" s="1247"/>
      <c r="AS232" s="1384"/>
      <c r="AT232" s="1247"/>
      <c r="AU232" s="1384"/>
      <c r="AV232" s="1384"/>
      <c r="AW232" s="1384"/>
      <c r="AX232" s="1384"/>
      <c r="AY232" s="1384"/>
      <c r="BQ232" s="18"/>
      <c r="BY232" s="1448"/>
      <c r="BZ232" s="1448"/>
      <c r="CA232" s="1448"/>
      <c r="CB232" s="1448"/>
      <c r="CC232" s="1448"/>
      <c r="CD232" s="1448"/>
      <c r="CE232" s="1448"/>
      <c r="CF232" s="1448"/>
      <c r="CG232" s="1448"/>
      <c r="CH232" s="1448"/>
      <c r="CI232" s="1448"/>
      <c r="CJ232" s="1448"/>
      <c r="CK232" s="1448"/>
      <c r="CL232" s="1448"/>
      <c r="CM232" s="1448"/>
      <c r="CN232" s="1448"/>
      <c r="CO232" s="1448"/>
      <c r="CP232" s="1448"/>
      <c r="CQ232" s="1448"/>
      <c r="CR232" s="1448"/>
      <c r="CS232" s="1448"/>
      <c r="CT232" s="1448"/>
      <c r="CU232" s="1448"/>
      <c r="CV232" s="1448"/>
      <c r="CW232" s="1448"/>
      <c r="CX232" s="1448"/>
      <c r="CY232" s="1448"/>
      <c r="CZ232" s="1448"/>
      <c r="DA232" s="1448"/>
      <c r="DB232" s="1448"/>
      <c r="DC232" s="1448"/>
      <c r="DD232" s="1448"/>
      <c r="DE232" s="1448"/>
      <c r="DF232" s="1448"/>
      <c r="DG232" s="1448"/>
      <c r="DH232" s="1448"/>
      <c r="DI232" s="1448"/>
      <c r="DJ232" s="1448"/>
      <c r="DK232" s="1448"/>
      <c r="DL232" s="1448"/>
      <c r="DM232" s="1448"/>
      <c r="DN232" s="1448"/>
      <c r="DO232" s="1448"/>
      <c r="DP232" s="1448"/>
      <c r="DQ232" s="1448"/>
      <c r="DR232" s="1448"/>
      <c r="DS232" s="1448"/>
      <c r="DT232" s="1448"/>
      <c r="DU232" s="1448"/>
      <c r="DV232" s="1448"/>
      <c r="DW232" s="1448"/>
      <c r="DX232" s="1448"/>
      <c r="DY232" s="1448"/>
      <c r="DZ232" s="1448"/>
      <c r="EA232" s="1448"/>
      <c r="EB232" s="1448"/>
      <c r="EC232" s="1448"/>
      <c r="ED232" s="1448"/>
      <c r="EE232" s="1448"/>
      <c r="EF232" s="1448"/>
      <c r="EG232" s="1448"/>
      <c r="EH232" s="1448"/>
      <c r="EI232" s="1448"/>
      <c r="EJ232" s="1448"/>
      <c r="EK232" s="1448"/>
      <c r="EL232" s="1448"/>
      <c r="EM232" s="1448"/>
      <c r="EN232" s="1448"/>
      <c r="EO232" s="1448"/>
      <c r="EP232" s="1448"/>
      <c r="EQ232" s="1448"/>
      <c r="ER232" s="1448"/>
      <c r="ES232" s="1448"/>
      <c r="ET232" s="1448"/>
      <c r="EU232" s="1448"/>
    </row>
    <row r="233" spans="1:151" s="1269" customFormat="1" ht="15" collapsed="1">
      <c r="A233" s="1472">
        <f>IF(G230="",0,1)</f>
        <v>0</v>
      </c>
      <c r="B233" s="678"/>
      <c r="C233" s="1251"/>
      <c r="D233" s="1251"/>
      <c r="E233" s="1474" t="str">
        <f t="shared" ref="E233:E264" si="28">IF((SUM(A233:C233))&gt;0,"Evaluation","")</f>
        <v/>
      </c>
      <c r="F233" s="1283"/>
      <c r="G233" s="678"/>
      <c r="H233" s="126"/>
      <c r="I233" s="126"/>
      <c r="J233" s="1465"/>
      <c r="K233" s="677"/>
      <c r="L233" s="1382"/>
      <c r="M233" s="1382"/>
      <c r="N233" s="1382"/>
      <c r="O233" s="1382"/>
      <c r="P233" s="1382"/>
      <c r="Q233" s="1382"/>
      <c r="R233" s="1382"/>
      <c r="S233" s="1382"/>
      <c r="T233" s="1382"/>
      <c r="U233" s="1382"/>
      <c r="V233" s="1382"/>
      <c r="W233" s="1382"/>
      <c r="X233" s="1382"/>
      <c r="Y233" s="1382"/>
      <c r="Z233" s="1382"/>
      <c r="AA233" s="1382"/>
      <c r="AB233" s="1382"/>
      <c r="AC233" s="1382"/>
      <c r="AD233" s="1386"/>
      <c r="AI233" s="1251"/>
      <c r="AJ233" s="1251"/>
      <c r="AK233" s="1251"/>
      <c r="AL233" s="1251"/>
      <c r="AM233" s="1251"/>
      <c r="AN233" s="1251"/>
      <c r="AO233" s="1251"/>
      <c r="AP233" s="1251"/>
      <c r="AQ233" s="20"/>
      <c r="AR233" s="1251"/>
      <c r="AS233" s="1251"/>
      <c r="AT233" s="1251"/>
      <c r="AU233" s="1251"/>
      <c r="AV233" s="1251"/>
      <c r="AW233" s="1251"/>
      <c r="AX233" s="1251"/>
      <c r="AY233" s="1251"/>
      <c r="BY233" s="1388"/>
      <c r="BZ233" s="1388"/>
      <c r="CA233" s="1388"/>
      <c r="CB233" s="1388"/>
      <c r="CC233" s="1388"/>
      <c r="CD233" s="1388"/>
      <c r="CE233" s="1388"/>
      <c r="CF233" s="1388"/>
      <c r="CG233" s="1388"/>
      <c r="CH233" s="1388"/>
      <c r="CI233" s="1388"/>
      <c r="CJ233" s="1388"/>
      <c r="CK233" s="1388"/>
      <c r="CL233" s="1388"/>
      <c r="CM233" s="1388"/>
      <c r="CN233" s="1388"/>
      <c r="CO233" s="1388"/>
      <c r="CP233" s="1388"/>
      <c r="CQ233" s="1388"/>
      <c r="CR233" s="1388"/>
      <c r="CS233" s="1388"/>
      <c r="CT233" s="1388"/>
      <c r="CU233" s="1388"/>
      <c r="CV233" s="1388"/>
      <c r="CW233" s="1388"/>
      <c r="CX233" s="1388"/>
      <c r="CY233" s="1388"/>
      <c r="CZ233" s="1388"/>
      <c r="DA233" s="1388"/>
      <c r="DB233" s="1388"/>
      <c r="DC233" s="1388"/>
      <c r="DD233" s="1388"/>
      <c r="DE233" s="1388"/>
      <c r="DF233" s="1388"/>
      <c r="DG233" s="1388"/>
      <c r="DH233" s="1388"/>
      <c r="DI233" s="1388"/>
      <c r="DJ233" s="1388"/>
      <c r="DK233" s="1388"/>
      <c r="DL233" s="1388"/>
      <c r="DM233" s="1388"/>
      <c r="DN233" s="1388"/>
      <c r="DO233" s="1388"/>
      <c r="DP233" s="1388"/>
      <c r="DQ233" s="1388"/>
      <c r="DR233" s="1388"/>
      <c r="DS233" s="1388"/>
      <c r="DT233" s="1388"/>
      <c r="DU233" s="1388"/>
      <c r="DV233" s="1388"/>
      <c r="DW233" s="1388"/>
      <c r="DX233" s="1388"/>
      <c r="DY233" s="1388"/>
      <c r="DZ233" s="1388"/>
      <c r="EA233" s="1388"/>
      <c r="EB233" s="1388"/>
      <c r="EC233" s="1388"/>
      <c r="ED233" s="1388"/>
      <c r="EE233" s="1388"/>
      <c r="EF233" s="1388"/>
      <c r="EG233" s="1388"/>
      <c r="EH233" s="1388"/>
      <c r="EI233" s="1388"/>
      <c r="EJ233" s="1388"/>
      <c r="EK233" s="1388"/>
      <c r="EL233" s="1388"/>
      <c r="EM233" s="1388"/>
      <c r="EN233" s="1388"/>
      <c r="EO233" s="1388"/>
      <c r="EP233" s="1388"/>
      <c r="EQ233" s="1388"/>
      <c r="ER233" s="1388"/>
      <c r="ES233" s="1388"/>
      <c r="ET233" s="1388"/>
      <c r="EU233" s="1388"/>
    </row>
    <row r="234" spans="1:151" s="1269" customFormat="1" ht="15">
      <c r="A234" s="1472">
        <f>IF(G230="",0,1)</f>
        <v>0</v>
      </c>
      <c r="B234" s="678"/>
      <c r="C234" s="1251"/>
      <c r="D234" s="1251"/>
      <c r="E234" s="1474" t="str">
        <f t="shared" si="28"/>
        <v/>
      </c>
      <c r="F234" s="1283"/>
      <c r="G234" s="678"/>
      <c r="H234" s="126"/>
      <c r="I234" s="126"/>
      <c r="J234" s="1465"/>
      <c r="K234" s="677"/>
      <c r="L234" s="1382"/>
      <c r="M234" s="1382"/>
      <c r="N234" s="1382"/>
      <c r="O234" s="1382"/>
      <c r="P234" s="1382"/>
      <c r="Q234" s="1382"/>
      <c r="R234" s="1382"/>
      <c r="S234" s="1382"/>
      <c r="T234" s="1382"/>
      <c r="U234" s="1382"/>
      <c r="V234" s="1382"/>
      <c r="W234" s="1382"/>
      <c r="X234" s="1382"/>
      <c r="Y234" s="1382"/>
      <c r="Z234" s="1382"/>
      <c r="AA234" s="1382"/>
      <c r="AB234" s="1382"/>
      <c r="AC234" s="1382"/>
      <c r="AD234" s="1387"/>
      <c r="AQ234" s="20"/>
      <c r="BY234" s="1388"/>
      <c r="BZ234" s="1388"/>
      <c r="CA234" s="1388"/>
      <c r="CB234" s="1388"/>
      <c r="CC234" s="1388"/>
      <c r="CD234" s="1388"/>
      <c r="CE234" s="1388"/>
      <c r="CF234" s="1388"/>
      <c r="CG234" s="1388"/>
      <c r="CH234" s="1388"/>
      <c r="CI234" s="1388"/>
      <c r="CJ234" s="1388"/>
      <c r="CK234" s="1388"/>
      <c r="CL234" s="1388"/>
      <c r="CM234" s="1388"/>
      <c r="CN234" s="1388"/>
      <c r="CO234" s="1388"/>
      <c r="CP234" s="1388"/>
      <c r="CQ234" s="1388"/>
      <c r="CR234" s="1388"/>
      <c r="CS234" s="1388"/>
      <c r="CT234" s="1388"/>
      <c r="CU234" s="1388"/>
      <c r="CV234" s="1388"/>
      <c r="CW234" s="1388"/>
      <c r="CX234" s="1388"/>
      <c r="CY234" s="1388"/>
      <c r="CZ234" s="1388"/>
      <c r="DA234" s="1388"/>
      <c r="DB234" s="1388"/>
      <c r="DC234" s="1388"/>
      <c r="DD234" s="1388"/>
      <c r="DE234" s="1388"/>
      <c r="DF234" s="1388"/>
      <c r="DG234" s="1388"/>
      <c r="DH234" s="1388"/>
      <c r="DI234" s="1388"/>
      <c r="DJ234" s="1388"/>
      <c r="DK234" s="1388"/>
      <c r="DL234" s="1388"/>
      <c r="DM234" s="1388"/>
      <c r="DN234" s="1388"/>
      <c r="DO234" s="1388"/>
      <c r="DP234" s="1388"/>
      <c r="DQ234" s="1388"/>
      <c r="DR234" s="1388"/>
      <c r="DS234" s="1388"/>
      <c r="DT234" s="1388"/>
      <c r="DU234" s="1388"/>
      <c r="DV234" s="1388"/>
      <c r="DW234" s="1388"/>
      <c r="DX234" s="1388"/>
      <c r="DY234" s="1388"/>
      <c r="DZ234" s="1388"/>
      <c r="EA234" s="1388"/>
      <c r="EB234" s="1388"/>
      <c r="EC234" s="1388"/>
      <c r="ED234" s="1388"/>
      <c r="EE234" s="1388"/>
      <c r="EF234" s="1388"/>
      <c r="EG234" s="1388"/>
      <c r="EH234" s="1388"/>
      <c r="EI234" s="1388"/>
      <c r="EJ234" s="1388"/>
      <c r="EK234" s="1388"/>
      <c r="EL234" s="1388"/>
      <c r="EM234" s="1388"/>
      <c r="EN234" s="1388"/>
      <c r="EO234" s="1388"/>
      <c r="EP234" s="1388"/>
      <c r="EQ234" s="1388"/>
      <c r="ER234" s="1388"/>
      <c r="ES234" s="1388"/>
      <c r="ET234" s="1388"/>
      <c r="EU234" s="1388"/>
    </row>
    <row r="235" spans="1:151" s="1269" customFormat="1" ht="15">
      <c r="A235" s="1472">
        <f>IF(G230="",0,1)</f>
        <v>0</v>
      </c>
      <c r="B235" s="678"/>
      <c r="C235" s="1251"/>
      <c r="D235" s="1251"/>
      <c r="E235" s="1474" t="str">
        <f t="shared" si="28"/>
        <v/>
      </c>
      <c r="F235" s="1283"/>
      <c r="G235" s="678"/>
      <c r="H235" s="126"/>
      <c r="I235" s="126"/>
      <c r="J235" s="1465"/>
      <c r="K235" s="677"/>
      <c r="L235" s="1382"/>
      <c r="M235" s="1382"/>
      <c r="N235" s="1382"/>
      <c r="O235" s="1382"/>
      <c r="P235" s="1382"/>
      <c r="Q235" s="1382"/>
      <c r="R235" s="1382"/>
      <c r="S235" s="1382"/>
      <c r="T235" s="1382"/>
      <c r="U235" s="1382"/>
      <c r="V235" s="1382"/>
      <c r="W235" s="1382"/>
      <c r="X235" s="1382"/>
      <c r="Y235" s="1382"/>
      <c r="Z235" s="1382"/>
      <c r="AA235" s="1382"/>
      <c r="AB235" s="1382"/>
      <c r="AC235" s="1382"/>
      <c r="AQ235" s="20"/>
      <c r="BY235" s="1388"/>
      <c r="BZ235" s="1388"/>
      <c r="CA235" s="1388"/>
      <c r="CB235" s="1388"/>
      <c r="CC235" s="1388"/>
      <c r="CD235" s="1388"/>
      <c r="CE235" s="1388"/>
      <c r="CF235" s="1388"/>
      <c r="CG235" s="1388"/>
      <c r="CH235" s="1388"/>
      <c r="CI235" s="1388"/>
      <c r="CJ235" s="1388"/>
      <c r="CK235" s="1388"/>
      <c r="CL235" s="1388"/>
      <c r="CM235" s="1388"/>
      <c r="CN235" s="1388"/>
      <c r="CO235" s="1388"/>
      <c r="CP235" s="1388"/>
      <c r="CQ235" s="1388"/>
      <c r="CR235" s="1388"/>
      <c r="CS235" s="1388"/>
      <c r="CT235" s="1388"/>
      <c r="CU235" s="1388"/>
      <c r="CV235" s="1388"/>
      <c r="CW235" s="1388"/>
      <c r="CX235" s="1388"/>
      <c r="CY235" s="1388"/>
      <c r="CZ235" s="1388"/>
      <c r="DA235" s="1388"/>
      <c r="DB235" s="1388"/>
      <c r="DC235" s="1388"/>
      <c r="DD235" s="1388"/>
      <c r="DE235" s="1388"/>
      <c r="DF235" s="1388"/>
      <c r="DG235" s="1388"/>
      <c r="DH235" s="1388"/>
      <c r="DI235" s="1388"/>
      <c r="DJ235" s="1388"/>
      <c r="DK235" s="1388"/>
      <c r="DL235" s="1388"/>
      <c r="DM235" s="1388"/>
      <c r="DN235" s="1388"/>
      <c r="DO235" s="1388"/>
      <c r="DP235" s="1388"/>
      <c r="DQ235" s="1388"/>
      <c r="DR235" s="1388"/>
      <c r="DS235" s="1388"/>
      <c r="DT235" s="1388"/>
      <c r="DU235" s="1388"/>
      <c r="DV235" s="1388"/>
      <c r="DW235" s="1388"/>
      <c r="DX235" s="1388"/>
      <c r="DY235" s="1388"/>
      <c r="DZ235" s="1388"/>
      <c r="EA235" s="1388"/>
      <c r="EB235" s="1388"/>
      <c r="EC235" s="1388"/>
      <c r="ED235" s="1388"/>
      <c r="EE235" s="1388"/>
      <c r="EF235" s="1388"/>
      <c r="EG235" s="1388"/>
      <c r="EH235" s="1388"/>
      <c r="EI235" s="1388"/>
      <c r="EJ235" s="1388"/>
      <c r="EK235" s="1388"/>
      <c r="EL235" s="1388"/>
      <c r="EM235" s="1388"/>
      <c r="EN235" s="1388"/>
      <c r="EO235" s="1388"/>
      <c r="EP235" s="1388"/>
      <c r="EQ235" s="1388"/>
      <c r="ER235" s="1388"/>
      <c r="ES235" s="1388"/>
      <c r="ET235" s="1388"/>
      <c r="EU235" s="1388"/>
    </row>
    <row r="236" spans="1:151" s="1269" customFormat="1" ht="15">
      <c r="A236" s="1472">
        <f>IF(G230="",0,1)</f>
        <v>0</v>
      </c>
      <c r="B236" s="678"/>
      <c r="C236" s="1251"/>
      <c r="D236" s="1251"/>
      <c r="E236" s="1474" t="str">
        <f t="shared" si="28"/>
        <v/>
      </c>
      <c r="F236" s="1242"/>
      <c r="G236" s="678"/>
      <c r="H236" s="1242"/>
      <c r="I236" s="1251"/>
      <c r="J236" s="1462" t="str">
        <f t="shared" ref="J236:J272" si="29">IF((SUM(F236:H236))&gt;0,"Evaluation","")</f>
        <v/>
      </c>
      <c r="K236" s="1170"/>
      <c r="L236" s="1265"/>
      <c r="M236" s="1265"/>
      <c r="N236" s="1266"/>
      <c r="O236" s="1266"/>
      <c r="P236" s="1266"/>
      <c r="Q236" s="1266"/>
      <c r="R236" s="1388"/>
      <c r="S236" s="1268"/>
      <c r="T236" s="1268"/>
      <c r="U236" s="1268"/>
      <c r="V236" s="1268"/>
      <c r="W236" s="1382"/>
      <c r="X236" s="1382"/>
      <c r="Y236" s="1268"/>
      <c r="Z236" s="1268"/>
      <c r="AA236" s="1268"/>
      <c r="AB236" s="989"/>
      <c r="AC236" s="1251"/>
      <c r="AQ236" s="20"/>
      <c r="BY236" s="1388"/>
      <c r="BZ236" s="1388"/>
      <c r="CA236" s="1388"/>
      <c r="CB236" s="1388"/>
      <c r="CC236" s="1388"/>
      <c r="CD236" s="1388"/>
      <c r="CE236" s="1388"/>
      <c r="CF236" s="1388"/>
      <c r="CG236" s="1388"/>
      <c r="CH236" s="1388"/>
      <c r="CI236" s="1388"/>
      <c r="CJ236" s="1388"/>
      <c r="CK236" s="1388"/>
      <c r="CL236" s="1388"/>
      <c r="CM236" s="1388"/>
      <c r="CN236" s="1388"/>
      <c r="CO236" s="1388"/>
      <c r="CP236" s="1388"/>
      <c r="CQ236" s="1388"/>
      <c r="CR236" s="1388"/>
      <c r="CS236" s="1388"/>
      <c r="CT236" s="1388"/>
      <c r="CU236" s="1388"/>
      <c r="CV236" s="1388"/>
      <c r="CW236" s="1388"/>
      <c r="CX236" s="1388"/>
      <c r="CY236" s="1388"/>
      <c r="CZ236" s="1388"/>
      <c r="DA236" s="1388"/>
      <c r="DB236" s="1388"/>
      <c r="DC236" s="1388"/>
      <c r="DD236" s="1388"/>
      <c r="DE236" s="1388"/>
      <c r="DF236" s="1388"/>
      <c r="DG236" s="1388"/>
      <c r="DH236" s="1388"/>
      <c r="DI236" s="1388"/>
      <c r="DJ236" s="1388"/>
      <c r="DK236" s="1388"/>
      <c r="DL236" s="1388"/>
      <c r="DM236" s="1388"/>
      <c r="DN236" s="1388"/>
      <c r="DO236" s="1388"/>
      <c r="DP236" s="1388"/>
      <c r="DQ236" s="1388"/>
      <c r="DR236" s="1388"/>
      <c r="DS236" s="1388"/>
      <c r="DT236" s="1388"/>
      <c r="DU236" s="1388"/>
      <c r="DV236" s="1388"/>
      <c r="DW236" s="1388"/>
      <c r="DX236" s="1388"/>
      <c r="DY236" s="1388"/>
      <c r="DZ236" s="1388"/>
      <c r="EA236" s="1388"/>
      <c r="EB236" s="1388"/>
      <c r="EC236" s="1388"/>
      <c r="ED236" s="1388"/>
      <c r="EE236" s="1388"/>
      <c r="EF236" s="1388"/>
      <c r="EG236" s="1388"/>
      <c r="EH236" s="1388"/>
      <c r="EI236" s="1388"/>
      <c r="EJ236" s="1388"/>
      <c r="EK236" s="1388"/>
      <c r="EL236" s="1388"/>
      <c r="EM236" s="1388"/>
      <c r="EN236" s="1388"/>
      <c r="EO236" s="1388"/>
      <c r="EP236" s="1388"/>
      <c r="EQ236" s="1388"/>
      <c r="ER236" s="1388"/>
      <c r="ES236" s="1388"/>
      <c r="ET236" s="1388"/>
      <c r="EU236" s="1388"/>
    </row>
    <row r="237" spans="1:151" s="1269" customFormat="1" ht="15">
      <c r="A237" s="1472">
        <f>IF(G230="",0,1)</f>
        <v>0</v>
      </c>
      <c r="B237" s="678"/>
      <c r="C237" s="1251"/>
      <c r="D237" s="1251"/>
      <c r="E237" s="1474" t="str">
        <f t="shared" si="28"/>
        <v/>
      </c>
      <c r="F237" s="1242"/>
      <c r="G237" s="678"/>
      <c r="H237" s="1242"/>
      <c r="I237" s="1251"/>
      <c r="J237" s="1462" t="str">
        <f t="shared" si="29"/>
        <v/>
      </c>
      <c r="K237" s="1170"/>
      <c r="L237" s="1389" t="str">
        <f>L$117</f>
        <v>Générateur de chaleur</v>
      </c>
      <c r="M237" s="1389"/>
      <c r="N237" s="1390"/>
      <c r="O237" s="1390"/>
      <c r="P237" s="1390"/>
      <c r="Q237" s="1390"/>
      <c r="R237" s="1388"/>
      <c r="S237" s="1391" t="str">
        <f>H230</f>
        <v/>
      </c>
      <c r="T237" s="1391"/>
      <c r="U237" s="1391"/>
      <c r="V237" s="1391"/>
      <c r="W237" s="1382"/>
      <c r="X237" s="1382"/>
      <c r="Z237" s="2205">
        <f>Y$31</f>
        <v>0</v>
      </c>
      <c r="AA237" s="2205"/>
      <c r="AB237" s="2205"/>
      <c r="AC237" s="2205"/>
      <c r="AO237" s="1298"/>
      <c r="AQ237" s="20"/>
      <c r="BY237" s="1388"/>
      <c r="BZ237" s="1388"/>
      <c r="CA237" s="1388"/>
      <c r="CB237" s="1388"/>
      <c r="CC237" s="1388"/>
      <c r="CD237" s="1388"/>
      <c r="CE237" s="1388"/>
      <c r="CF237" s="1388"/>
      <c r="CG237" s="1388"/>
      <c r="CH237" s="1388"/>
      <c r="CI237" s="1388"/>
      <c r="CJ237" s="1388"/>
      <c r="CK237" s="1388"/>
      <c r="CL237" s="1388"/>
      <c r="CM237" s="1388"/>
      <c r="CN237" s="1388"/>
      <c r="CO237" s="1388"/>
      <c r="CP237" s="1388"/>
      <c r="CQ237" s="1388"/>
      <c r="CR237" s="1388"/>
      <c r="CS237" s="1388"/>
      <c r="CT237" s="1388"/>
      <c r="CU237" s="1388"/>
      <c r="CV237" s="1388"/>
      <c r="CW237" s="1388"/>
      <c r="CX237" s="1388"/>
      <c r="CY237" s="1388"/>
      <c r="CZ237" s="1388"/>
      <c r="DA237" s="1388"/>
      <c r="DB237" s="1388"/>
      <c r="DC237" s="1388"/>
      <c r="DD237" s="1388"/>
      <c r="DE237" s="1388"/>
      <c r="DF237" s="1388"/>
      <c r="DG237" s="1388"/>
      <c r="DH237" s="1388"/>
      <c r="DI237" s="1388"/>
      <c r="DJ237" s="1388"/>
      <c r="DK237" s="1388"/>
      <c r="DL237" s="1388"/>
      <c r="DM237" s="1388"/>
      <c r="DN237" s="1388"/>
      <c r="DO237" s="1388"/>
      <c r="DP237" s="1388"/>
      <c r="DQ237" s="1388"/>
      <c r="DR237" s="1388"/>
      <c r="DS237" s="1388"/>
      <c r="DT237" s="1388"/>
      <c r="DU237" s="1388"/>
      <c r="DV237" s="1388"/>
      <c r="DW237" s="1388"/>
      <c r="DX237" s="1388"/>
      <c r="DY237" s="1388"/>
      <c r="DZ237" s="1388"/>
      <c r="EA237" s="1388"/>
      <c r="EB237" s="1388"/>
      <c r="EC237" s="1388"/>
      <c r="ED237" s="1388"/>
      <c r="EE237" s="1388"/>
      <c r="EF237" s="1388"/>
      <c r="EG237" s="1388"/>
      <c r="EH237" s="1388"/>
      <c r="EI237" s="1388"/>
      <c r="EJ237" s="1388"/>
      <c r="EK237" s="1388"/>
      <c r="EL237" s="1388"/>
      <c r="EM237" s="1388"/>
      <c r="EN237" s="1388"/>
      <c r="EO237" s="1388"/>
      <c r="EP237" s="1388"/>
      <c r="EQ237" s="1388"/>
      <c r="ER237" s="1388"/>
      <c r="ES237" s="1388"/>
      <c r="ET237" s="1388"/>
      <c r="EU237" s="1388"/>
    </row>
    <row r="238" spans="1:151" s="1269" customFormat="1" ht="15">
      <c r="A238" s="1472">
        <f>IF(G230="",0,1)</f>
        <v>0</v>
      </c>
      <c r="B238" s="678"/>
      <c r="C238" s="1251"/>
      <c r="D238" s="1251"/>
      <c r="E238" s="1474" t="str">
        <f t="shared" si="28"/>
        <v/>
      </c>
      <c r="F238" s="1242"/>
      <c r="G238" s="678"/>
      <c r="H238" s="1242"/>
      <c r="I238" s="1251"/>
      <c r="J238" s="1462" t="str">
        <f t="shared" si="29"/>
        <v/>
      </c>
      <c r="K238" s="1170"/>
      <c r="L238" s="1265"/>
      <c r="M238" s="1265"/>
      <c r="N238" s="1266"/>
      <c r="O238" s="1266"/>
      <c r="P238" s="1266"/>
      <c r="Q238" s="1266"/>
      <c r="R238" s="1388"/>
      <c r="S238" s="1268"/>
      <c r="T238" s="1268"/>
      <c r="U238" s="1268"/>
      <c r="V238" s="1268"/>
      <c r="W238" s="1382"/>
      <c r="X238" s="1382"/>
      <c r="Z238" s="2206" t="str">
        <f>'A2 Production de chaleur'!U$31</f>
        <v xml:space="preserve"> </v>
      </c>
      <c r="AA238" s="2206"/>
      <c r="AB238" s="2206"/>
      <c r="AC238" s="2206"/>
      <c r="AQ238" s="20"/>
      <c r="BY238" s="1388"/>
      <c r="BZ238" s="1388"/>
      <c r="CA238" s="1388"/>
      <c r="CB238" s="1388"/>
      <c r="CC238" s="1388"/>
      <c r="CD238" s="1388"/>
      <c r="CE238" s="1388"/>
      <c r="CF238" s="1388"/>
      <c r="CG238" s="1388"/>
      <c r="CH238" s="1388"/>
      <c r="CI238" s="1388"/>
      <c r="CJ238" s="1388"/>
      <c r="CK238" s="1388"/>
      <c r="CL238" s="1388"/>
      <c r="CM238" s="1388"/>
      <c r="CN238" s="1388"/>
      <c r="CO238" s="1388"/>
      <c r="CP238" s="1388"/>
      <c r="CQ238" s="1388"/>
      <c r="CR238" s="1388"/>
      <c r="CS238" s="1388"/>
      <c r="CT238" s="1388"/>
      <c r="CU238" s="1388"/>
      <c r="CV238" s="1388"/>
      <c r="CW238" s="1388"/>
      <c r="CX238" s="1388"/>
      <c r="CY238" s="1388"/>
      <c r="CZ238" s="1388"/>
      <c r="DA238" s="1388"/>
      <c r="DB238" s="1388"/>
      <c r="DC238" s="1388"/>
      <c r="DD238" s="1388"/>
      <c r="DE238" s="1388"/>
      <c r="DF238" s="1388"/>
      <c r="DG238" s="1388"/>
      <c r="DH238" s="1388"/>
      <c r="DI238" s="1388"/>
      <c r="DJ238" s="1388"/>
      <c r="DK238" s="1388"/>
      <c r="DL238" s="1388"/>
      <c r="DM238" s="1388"/>
      <c r="DN238" s="1388"/>
      <c r="DO238" s="1388"/>
      <c r="DP238" s="1388"/>
      <c r="DQ238" s="1388"/>
      <c r="DR238" s="1388"/>
      <c r="DS238" s="1388"/>
      <c r="DT238" s="1388"/>
      <c r="DU238" s="1388"/>
      <c r="DV238" s="1388"/>
      <c r="DW238" s="1388"/>
      <c r="DX238" s="1388"/>
      <c r="DY238" s="1388"/>
      <c r="DZ238" s="1388"/>
      <c r="EA238" s="1388"/>
      <c r="EB238" s="1388"/>
      <c r="EC238" s="1388"/>
      <c r="ED238" s="1388"/>
      <c r="EE238" s="1388"/>
      <c r="EF238" s="1388"/>
      <c r="EG238" s="1388"/>
      <c r="EH238" s="1388"/>
      <c r="EI238" s="1388"/>
      <c r="EJ238" s="1388"/>
      <c r="EK238" s="1388"/>
      <c r="EL238" s="1388"/>
      <c r="EM238" s="1388"/>
      <c r="EN238" s="1388"/>
      <c r="EO238" s="1388"/>
      <c r="EP238" s="1388"/>
      <c r="EQ238" s="1388"/>
      <c r="ER238" s="1388"/>
      <c r="ES238" s="1388"/>
      <c r="ET238" s="1388"/>
      <c r="EU238" s="1388"/>
    </row>
    <row r="239" spans="1:151" s="1269" customFormat="1" ht="15">
      <c r="A239" s="1472">
        <f>IF(G230="",0,1)</f>
        <v>0</v>
      </c>
      <c r="B239" s="678"/>
      <c r="C239" s="1251"/>
      <c r="D239" s="1251"/>
      <c r="E239" s="1474" t="str">
        <f t="shared" si="28"/>
        <v/>
      </c>
      <c r="F239" s="1242"/>
      <c r="G239" s="678"/>
      <c r="H239" s="1242"/>
      <c r="I239" s="1251"/>
      <c r="J239" s="1462" t="str">
        <f t="shared" si="29"/>
        <v/>
      </c>
      <c r="K239" s="1170"/>
      <c r="L239" s="1389" t="str">
        <f>L$119</f>
        <v>Année de construction du générateur</v>
      </c>
      <c r="M239" s="1389"/>
      <c r="N239" s="1390"/>
      <c r="O239" s="1390"/>
      <c r="P239" s="1390"/>
      <c r="Q239" s="1390"/>
      <c r="R239" s="1388"/>
      <c r="S239" s="1392" t="str">
        <f>R230</f>
        <v/>
      </c>
      <c r="T239" s="1392"/>
      <c r="U239" s="1392"/>
      <c r="V239" s="1392"/>
      <c r="W239" s="1382"/>
      <c r="X239" s="1382"/>
      <c r="Y239" s="1268"/>
      <c r="Z239" s="1268"/>
      <c r="AA239" s="1268"/>
      <c r="AB239" s="989"/>
      <c r="AC239" s="1251"/>
      <c r="AO239" s="1298"/>
      <c r="AQ239" s="20"/>
      <c r="BY239" s="1388"/>
      <c r="BZ239" s="1388"/>
      <c r="CA239" s="1388"/>
      <c r="CB239" s="1388"/>
      <c r="CC239" s="1388"/>
      <c r="CD239" s="1388"/>
      <c r="CE239" s="1388"/>
      <c r="CF239" s="1388"/>
      <c r="CG239" s="1388"/>
      <c r="CH239" s="1388"/>
      <c r="CI239" s="1388"/>
      <c r="CJ239" s="1388"/>
      <c r="CK239" s="1388"/>
      <c r="CL239" s="1388"/>
      <c r="CM239" s="1388"/>
      <c r="CN239" s="1388"/>
      <c r="CO239" s="1388"/>
      <c r="CP239" s="1388"/>
      <c r="CQ239" s="1388"/>
      <c r="CR239" s="1388"/>
      <c r="CS239" s="1388"/>
      <c r="CT239" s="1388"/>
      <c r="CU239" s="1388"/>
      <c r="CV239" s="1388"/>
      <c r="CW239" s="1388"/>
      <c r="CX239" s="1388"/>
      <c r="CY239" s="1388"/>
      <c r="CZ239" s="1388"/>
      <c r="DA239" s="1388"/>
      <c r="DB239" s="1388"/>
      <c r="DC239" s="1388"/>
      <c r="DD239" s="1388"/>
      <c r="DE239" s="1388"/>
      <c r="DF239" s="1388"/>
      <c r="DG239" s="1388"/>
      <c r="DH239" s="1388"/>
      <c r="DI239" s="1388"/>
      <c r="DJ239" s="1388"/>
      <c r="DK239" s="1388"/>
      <c r="DL239" s="1388"/>
      <c r="DM239" s="1388"/>
      <c r="DN239" s="1388"/>
      <c r="DO239" s="1388"/>
      <c r="DP239" s="1388"/>
      <c r="DQ239" s="1388"/>
      <c r="DR239" s="1388"/>
      <c r="DS239" s="1388"/>
      <c r="DT239" s="1388"/>
      <c r="DU239" s="1388"/>
      <c r="DV239" s="1388"/>
      <c r="DW239" s="1388"/>
      <c r="DX239" s="1388"/>
      <c r="DY239" s="1388"/>
      <c r="DZ239" s="1388"/>
      <c r="EA239" s="1388"/>
      <c r="EB239" s="1388"/>
      <c r="EC239" s="1388"/>
      <c r="ED239" s="1388"/>
      <c r="EE239" s="1388"/>
      <c r="EF239" s="1388"/>
      <c r="EG239" s="1388"/>
      <c r="EH239" s="1388"/>
      <c r="EI239" s="1388"/>
      <c r="EJ239" s="1388"/>
      <c r="EK239" s="1388"/>
      <c r="EL239" s="1388"/>
      <c r="EM239" s="1388"/>
      <c r="EN239" s="1388"/>
      <c r="EO239" s="1388"/>
      <c r="EP239" s="1388"/>
      <c r="EQ239" s="1388"/>
      <c r="ER239" s="1388"/>
      <c r="ES239" s="1388"/>
      <c r="ET239" s="1388"/>
      <c r="EU239" s="1388"/>
    </row>
    <row r="240" spans="1:151" s="1269" customFormat="1" ht="15">
      <c r="A240" s="1472">
        <f>IF(G230="",0,1)</f>
        <v>0</v>
      </c>
      <c r="B240" s="678"/>
      <c r="C240" s="1251"/>
      <c r="D240" s="1251"/>
      <c r="E240" s="1474" t="str">
        <f t="shared" si="28"/>
        <v/>
      </c>
      <c r="F240" s="1242"/>
      <c r="G240" s="678"/>
      <c r="H240" s="1242"/>
      <c r="I240" s="1251"/>
      <c r="J240" s="1462" t="str">
        <f t="shared" si="29"/>
        <v/>
      </c>
      <c r="K240" s="1170"/>
      <c r="L240" s="1389" t="str">
        <f>L$120</f>
        <v>Type de construction</v>
      </c>
      <c r="M240" s="1393"/>
      <c r="N240" s="1394"/>
      <c r="O240" s="1394"/>
      <c r="P240" s="1394"/>
      <c r="Q240" s="1394"/>
      <c r="R240" s="1388"/>
      <c r="S240" s="1395" t="str">
        <f>S230</f>
        <v/>
      </c>
      <c r="T240" s="1395"/>
      <c r="U240" s="1395"/>
      <c r="V240" s="1395"/>
      <c r="W240" s="1382"/>
      <c r="X240" s="1382"/>
      <c r="Y240" s="1396"/>
      <c r="Z240" s="1396"/>
      <c r="AA240" s="1396"/>
      <c r="AB240" s="989"/>
      <c r="AC240" s="1397"/>
      <c r="AO240" s="1298"/>
      <c r="AQ240" s="20"/>
      <c r="BY240" s="1388"/>
      <c r="BZ240" s="1388"/>
      <c r="CA240" s="1388"/>
      <c r="CB240" s="1388"/>
      <c r="CC240" s="1388"/>
      <c r="CD240" s="1388"/>
      <c r="CE240" s="1388"/>
      <c r="CF240" s="1388"/>
      <c r="CG240" s="1388"/>
      <c r="CH240" s="1388"/>
      <c r="CI240" s="1388"/>
      <c r="CJ240" s="1388"/>
      <c r="CK240" s="1388"/>
      <c r="CL240" s="1388"/>
      <c r="CM240" s="1388"/>
      <c r="CN240" s="1388"/>
      <c r="CO240" s="1388"/>
      <c r="CP240" s="1388"/>
      <c r="CQ240" s="1388"/>
      <c r="CR240" s="1388"/>
      <c r="CS240" s="1388"/>
      <c r="CT240" s="1388"/>
      <c r="CU240" s="1388"/>
      <c r="CV240" s="1388"/>
      <c r="CW240" s="1388"/>
      <c r="CX240" s="1388"/>
      <c r="CY240" s="1388"/>
      <c r="CZ240" s="1388"/>
      <c r="DA240" s="1388"/>
      <c r="DB240" s="1388"/>
      <c r="DC240" s="1388"/>
      <c r="DD240" s="1388"/>
      <c r="DE240" s="1388"/>
      <c r="DF240" s="1388"/>
      <c r="DG240" s="1388"/>
      <c r="DH240" s="1388"/>
      <c r="DI240" s="1388"/>
      <c r="DJ240" s="1388"/>
      <c r="DK240" s="1388"/>
      <c r="DL240" s="1388"/>
      <c r="DM240" s="1388"/>
      <c r="DN240" s="1388"/>
      <c r="DO240" s="1388"/>
      <c r="DP240" s="1388"/>
      <c r="DQ240" s="1388"/>
      <c r="DR240" s="1388"/>
      <c r="DS240" s="1388"/>
      <c r="DT240" s="1388"/>
      <c r="DU240" s="1388"/>
      <c r="DV240" s="1388"/>
      <c r="DW240" s="1388"/>
      <c r="DX240" s="1388"/>
      <c r="DY240" s="1388"/>
      <c r="DZ240" s="1388"/>
      <c r="EA240" s="1388"/>
      <c r="EB240" s="1388"/>
      <c r="EC240" s="1388"/>
      <c r="ED240" s="1388"/>
      <c r="EE240" s="1388"/>
      <c r="EF240" s="1388"/>
      <c r="EG240" s="1388"/>
      <c r="EH240" s="1388"/>
      <c r="EI240" s="1388"/>
      <c r="EJ240" s="1388"/>
      <c r="EK240" s="1388"/>
      <c r="EL240" s="1388"/>
      <c r="EM240" s="1388"/>
      <c r="EN240" s="1388"/>
      <c r="EO240" s="1388"/>
      <c r="EP240" s="1388"/>
      <c r="EQ240" s="1388"/>
      <c r="ER240" s="1388"/>
      <c r="ES240" s="1388"/>
      <c r="ET240" s="1388"/>
      <c r="EU240" s="1388"/>
    </row>
    <row r="241" spans="1:151" s="1269" customFormat="1" ht="15">
      <c r="A241" s="1472">
        <f>IF(G230="",0,1)</f>
        <v>0</v>
      </c>
      <c r="B241" s="678"/>
      <c r="C241" s="1251"/>
      <c r="D241" s="1251"/>
      <c r="E241" s="1474" t="str">
        <f t="shared" si="28"/>
        <v/>
      </c>
      <c r="F241" s="1242"/>
      <c r="G241" s="678"/>
      <c r="H241" s="1242"/>
      <c r="I241" s="1251"/>
      <c r="J241" s="1462" t="str">
        <f t="shared" si="29"/>
        <v/>
      </c>
      <c r="K241" s="1170"/>
      <c r="L241" s="1389" t="str">
        <f>L$121</f>
        <v>Utilisation</v>
      </c>
      <c r="M241" s="1393"/>
      <c r="N241" s="1394"/>
      <c r="O241" s="1394"/>
      <c r="P241" s="1394"/>
      <c r="Q241" s="1394"/>
      <c r="R241" s="1388"/>
      <c r="S241" s="1398" t="str">
        <f>L230</f>
        <v/>
      </c>
      <c r="T241" s="1398"/>
      <c r="U241" s="1398"/>
      <c r="V241" s="1398"/>
      <c r="W241" s="1382"/>
      <c r="X241" s="1382"/>
      <c r="Y241" s="1268"/>
      <c r="Z241" s="1268"/>
      <c r="AA241" s="1268"/>
      <c r="AB241" s="989"/>
      <c r="AC241" s="1251"/>
      <c r="AO241" s="1298"/>
      <c r="AQ241" s="20"/>
      <c r="BY241" s="1388"/>
      <c r="BZ241" s="1388"/>
      <c r="CA241" s="1388"/>
      <c r="CB241" s="1388"/>
      <c r="CC241" s="1388"/>
      <c r="CD241" s="1388"/>
      <c r="CE241" s="1388"/>
      <c r="CF241" s="1388"/>
      <c r="CG241" s="1388"/>
      <c r="CH241" s="1388"/>
      <c r="CI241" s="1388"/>
      <c r="CJ241" s="1388"/>
      <c r="CK241" s="1388"/>
      <c r="CL241" s="1388"/>
      <c r="CM241" s="1388"/>
      <c r="CN241" s="1388"/>
      <c r="CO241" s="1388"/>
      <c r="CP241" s="1388"/>
      <c r="CQ241" s="1388"/>
      <c r="CR241" s="1388"/>
      <c r="CS241" s="1388"/>
      <c r="CT241" s="1388"/>
      <c r="CU241" s="1388"/>
      <c r="CV241" s="1388"/>
      <c r="CW241" s="1388"/>
      <c r="CX241" s="1388"/>
      <c r="CY241" s="1388"/>
      <c r="CZ241" s="1388"/>
      <c r="DA241" s="1388"/>
      <c r="DB241" s="1388"/>
      <c r="DC241" s="1388"/>
      <c r="DD241" s="1388"/>
      <c r="DE241" s="1388"/>
      <c r="DF241" s="1388"/>
      <c r="DG241" s="1388"/>
      <c r="DH241" s="1388"/>
      <c r="DI241" s="1388"/>
      <c r="DJ241" s="1388"/>
      <c r="DK241" s="1388"/>
      <c r="DL241" s="1388"/>
      <c r="DM241" s="1388"/>
      <c r="DN241" s="1388"/>
      <c r="DO241" s="1388"/>
      <c r="DP241" s="1388"/>
      <c r="DQ241" s="1388"/>
      <c r="DR241" s="1388"/>
      <c r="DS241" s="1388"/>
      <c r="DT241" s="1388"/>
      <c r="DU241" s="1388"/>
      <c r="DV241" s="1388"/>
      <c r="DW241" s="1388"/>
      <c r="DX241" s="1388"/>
      <c r="DY241" s="1388"/>
      <c r="DZ241" s="1388"/>
      <c r="EA241" s="1388"/>
      <c r="EB241" s="1388"/>
      <c r="EC241" s="1388"/>
      <c r="ED241" s="1388"/>
      <c r="EE241" s="1388"/>
      <c r="EF241" s="1388"/>
      <c r="EG241" s="1388"/>
      <c r="EH241" s="1388"/>
      <c r="EI241" s="1388"/>
      <c r="EJ241" s="1388"/>
      <c r="EK241" s="1388"/>
      <c r="EL241" s="1388"/>
      <c r="EM241" s="1388"/>
      <c r="EN241" s="1388"/>
      <c r="EO241" s="1388"/>
      <c r="EP241" s="1388"/>
      <c r="EQ241" s="1388"/>
      <c r="ER241" s="1388"/>
      <c r="ES241" s="1388"/>
      <c r="ET241" s="1388"/>
      <c r="EU241" s="1388"/>
    </row>
    <row r="242" spans="1:151" s="1269" customFormat="1" ht="15">
      <c r="A242" s="1472">
        <f>IF(G230="",0,1)</f>
        <v>0</v>
      </c>
      <c r="B242" s="678"/>
      <c r="C242" s="1251"/>
      <c r="D242" s="1251"/>
      <c r="E242" s="1474" t="str">
        <f t="shared" si="28"/>
        <v/>
      </c>
      <c r="F242" s="1242"/>
      <c r="G242" s="678"/>
      <c r="H242" s="1242"/>
      <c r="I242" s="1251"/>
      <c r="J242" s="1462" t="str">
        <f t="shared" si="29"/>
        <v/>
      </c>
      <c r="K242" s="1170"/>
      <c r="L242" s="1265"/>
      <c r="M242" s="1265"/>
      <c r="N242" s="1266"/>
      <c r="O242" s="1266"/>
      <c r="P242" s="1266"/>
      <c r="Q242" s="1266"/>
      <c r="R242" s="1388"/>
      <c r="S242" s="1399"/>
      <c r="T242" s="1268"/>
      <c r="U242" s="1268"/>
      <c r="V242" s="1268"/>
      <c r="W242" s="1382"/>
      <c r="X242" s="1382"/>
      <c r="Y242" s="1268"/>
      <c r="Z242" s="1268"/>
      <c r="AA242" s="1268"/>
      <c r="AB242" s="989"/>
      <c r="AC242" s="1251"/>
      <c r="AO242" s="1298"/>
      <c r="AQ242" s="20"/>
      <c r="BY242" s="1388"/>
      <c r="BZ242" s="1388"/>
      <c r="CA242" s="1388"/>
      <c r="CB242" s="1388"/>
      <c r="CC242" s="1388"/>
      <c r="CD242" s="1388"/>
      <c r="CE242" s="1388"/>
      <c r="CF242" s="1388"/>
      <c r="CG242" s="1388"/>
      <c r="CH242" s="1388"/>
      <c r="CI242" s="1388"/>
      <c r="CJ242" s="1388"/>
      <c r="CK242" s="1388"/>
      <c r="CL242" s="1388"/>
      <c r="CM242" s="1388"/>
      <c r="CN242" s="1388"/>
      <c r="CO242" s="1388"/>
      <c r="CP242" s="1388"/>
      <c r="CQ242" s="1388"/>
      <c r="CR242" s="1388"/>
      <c r="CS242" s="1388"/>
      <c r="CT242" s="1388"/>
      <c r="CU242" s="1388"/>
      <c r="CV242" s="1388"/>
      <c r="CW242" s="1388"/>
      <c r="CX242" s="1388"/>
      <c r="CY242" s="1388"/>
      <c r="CZ242" s="1388"/>
      <c r="DA242" s="1388"/>
      <c r="DB242" s="1388"/>
      <c r="DC242" s="1388"/>
      <c r="DD242" s="1388"/>
      <c r="DE242" s="1388"/>
      <c r="DF242" s="1388"/>
      <c r="DG242" s="1388"/>
      <c r="DH242" s="1388"/>
      <c r="DI242" s="1388"/>
      <c r="DJ242" s="1388"/>
      <c r="DK242" s="1388"/>
      <c r="DL242" s="1388"/>
      <c r="DM242" s="1388"/>
      <c r="DN242" s="1388"/>
      <c r="DO242" s="1388"/>
      <c r="DP242" s="1388"/>
      <c r="DQ242" s="1388"/>
      <c r="DR242" s="1388"/>
      <c r="DS242" s="1388"/>
      <c r="DT242" s="1388"/>
      <c r="DU242" s="1388"/>
      <c r="DV242" s="1388"/>
      <c r="DW242" s="1388"/>
      <c r="DX242" s="1388"/>
      <c r="DY242" s="1388"/>
      <c r="DZ242" s="1388"/>
      <c r="EA242" s="1388"/>
      <c r="EB242" s="1388"/>
      <c r="EC242" s="1388"/>
      <c r="ED242" s="1388"/>
      <c r="EE242" s="1388"/>
      <c r="EF242" s="1388"/>
      <c r="EG242" s="1388"/>
      <c r="EH242" s="1388"/>
      <c r="EI242" s="1388"/>
      <c r="EJ242" s="1388"/>
      <c r="EK242" s="1388"/>
      <c r="EL242" s="1388"/>
      <c r="EM242" s="1388"/>
      <c r="EN242" s="1388"/>
      <c r="EO242" s="1388"/>
      <c r="EP242" s="1388"/>
      <c r="EQ242" s="1388"/>
      <c r="ER242" s="1388"/>
      <c r="ES242" s="1388"/>
      <c r="ET242" s="1388"/>
      <c r="EU242" s="1388"/>
    </row>
    <row r="243" spans="1:151" s="1269" customFormat="1" ht="15">
      <c r="A243" s="1472">
        <f>IF(G230="",0,1)</f>
        <v>0</v>
      </c>
      <c r="B243" s="678"/>
      <c r="C243" s="1251"/>
      <c r="D243" s="1251"/>
      <c r="E243" s="1474" t="str">
        <f t="shared" si="28"/>
        <v/>
      </c>
      <c r="F243" s="1242"/>
      <c r="G243" s="678"/>
      <c r="H243" s="1242"/>
      <c r="I243" s="1251"/>
      <c r="J243" s="1462" t="str">
        <f t="shared" si="29"/>
        <v/>
      </c>
      <c r="K243" s="1170"/>
      <c r="L243" s="1389" t="str">
        <f>L$123</f>
        <v>Panneau arrière de la chaudière</v>
      </c>
      <c r="M243" s="1389"/>
      <c r="N243" s="1390"/>
      <c r="O243" s="1390"/>
      <c r="P243" s="1390"/>
      <c r="Q243" s="1390"/>
      <c r="R243" s="1388"/>
      <c r="S243" s="1400" t="str">
        <f>T230</f>
        <v/>
      </c>
      <c r="T243" s="1400"/>
      <c r="U243" s="1400"/>
      <c r="V243" s="1401"/>
      <c r="W243" s="1382"/>
      <c r="X243" s="1382"/>
      <c r="Y243" s="1268"/>
      <c r="Z243" s="1268"/>
      <c r="AA243" s="1268"/>
      <c r="AB243" s="989"/>
      <c r="AC243" s="1251"/>
      <c r="AO243" s="1298"/>
      <c r="AQ243" s="20"/>
      <c r="BY243" s="1388"/>
      <c r="BZ243" s="1388"/>
      <c r="CA243" s="1388"/>
      <c r="CB243" s="1388"/>
      <c r="CC243" s="1388"/>
      <c r="CD243" s="1388"/>
      <c r="CE243" s="1388"/>
      <c r="CF243" s="1388"/>
      <c r="CG243" s="1388"/>
      <c r="CH243" s="1388"/>
      <c r="CI243" s="1388"/>
      <c r="CJ243" s="1388"/>
      <c r="CK243" s="1388"/>
      <c r="CL243" s="1388"/>
      <c r="CM243" s="1388"/>
      <c r="CN243" s="1388"/>
      <c r="CO243" s="1388"/>
      <c r="CP243" s="1388"/>
      <c r="CQ243" s="1388"/>
      <c r="CR243" s="1388"/>
      <c r="CS243" s="1388"/>
      <c r="CT243" s="1388"/>
      <c r="CU243" s="1388"/>
      <c r="CV243" s="1388"/>
      <c r="CW243" s="1388"/>
      <c r="CX243" s="1388"/>
      <c r="CY243" s="1388"/>
      <c r="CZ243" s="1388"/>
      <c r="DA243" s="1388"/>
      <c r="DB243" s="1388"/>
      <c r="DC243" s="1388"/>
      <c r="DD243" s="1388"/>
      <c r="DE243" s="1388"/>
      <c r="DF243" s="1388"/>
      <c r="DG243" s="1388"/>
      <c r="DH243" s="1388"/>
      <c r="DI243" s="1388"/>
      <c r="DJ243" s="1388"/>
      <c r="DK243" s="1388"/>
      <c r="DL243" s="1388"/>
      <c r="DM243" s="1388"/>
      <c r="DN243" s="1388"/>
      <c r="DO243" s="1388"/>
      <c r="DP243" s="1388"/>
      <c r="DQ243" s="1388"/>
      <c r="DR243" s="1388"/>
      <c r="DS243" s="1388"/>
      <c r="DT243" s="1388"/>
      <c r="DU243" s="1388"/>
      <c r="DV243" s="1388"/>
      <c r="DW243" s="1388"/>
      <c r="DX243" s="1388"/>
      <c r="DY243" s="1388"/>
      <c r="DZ243" s="1388"/>
      <c r="EA243" s="1388"/>
      <c r="EB243" s="1388"/>
      <c r="EC243" s="1388"/>
      <c r="ED243" s="1388"/>
      <c r="EE243" s="1388"/>
      <c r="EF243" s="1388"/>
      <c r="EG243" s="1388"/>
      <c r="EH243" s="1388"/>
      <c r="EI243" s="1388"/>
      <c r="EJ243" s="1388"/>
      <c r="EK243" s="1388"/>
      <c r="EL243" s="1388"/>
      <c r="EM243" s="1388"/>
      <c r="EN243" s="1388"/>
      <c r="EO243" s="1388"/>
      <c r="EP243" s="1388"/>
      <c r="EQ243" s="1388"/>
      <c r="ER243" s="1388"/>
      <c r="ES243" s="1388"/>
      <c r="ET243" s="1388"/>
      <c r="EU243" s="1388"/>
    </row>
    <row r="244" spans="1:151" s="1269" customFormat="1" ht="15">
      <c r="A244" s="1472">
        <f>IF(G230="",0,1)</f>
        <v>0</v>
      </c>
      <c r="B244" s="678"/>
      <c r="C244" s="1251"/>
      <c r="D244" s="1251"/>
      <c r="E244" s="1474" t="str">
        <f t="shared" si="28"/>
        <v/>
      </c>
      <c r="F244" s="1242"/>
      <c r="G244" s="678"/>
      <c r="H244" s="1242"/>
      <c r="I244" s="1251"/>
      <c r="J244" s="1462" t="str">
        <f t="shared" si="29"/>
        <v/>
      </c>
      <c r="K244" s="1170"/>
      <c r="L244" s="1393" t="str">
        <f>L184</f>
        <v>Capot protège-brûleur</v>
      </c>
      <c r="M244" s="1393"/>
      <c r="N244" s="1394"/>
      <c r="O244" s="1394"/>
      <c r="P244" s="1394"/>
      <c r="Q244" s="1394"/>
      <c r="R244" s="1388"/>
      <c r="S244" s="1402" t="str">
        <f>U230</f>
        <v/>
      </c>
      <c r="T244" s="1402"/>
      <c r="U244" s="1402"/>
      <c r="V244" s="1403"/>
      <c r="W244" s="1382"/>
      <c r="X244" s="1382"/>
      <c r="Y244" s="1268"/>
      <c r="Z244" s="1268"/>
      <c r="AA244" s="1268"/>
      <c r="AB244" s="989"/>
      <c r="AC244" s="1251"/>
      <c r="AO244" s="1298"/>
      <c r="AQ244" s="20"/>
      <c r="BY244" s="1388"/>
      <c r="BZ244" s="1388"/>
      <c r="CA244" s="1388"/>
      <c r="CB244" s="1388"/>
      <c r="CC244" s="1388"/>
      <c r="CD244" s="1388"/>
      <c r="CE244" s="1388"/>
      <c r="CF244" s="1388"/>
      <c r="CG244" s="1388"/>
      <c r="CH244" s="1388"/>
      <c r="CI244" s="1388"/>
      <c r="CJ244" s="1388"/>
      <c r="CK244" s="1388"/>
      <c r="CL244" s="1388"/>
      <c r="CM244" s="1388"/>
      <c r="CN244" s="1388"/>
      <c r="CO244" s="1388"/>
      <c r="CP244" s="1388"/>
      <c r="CQ244" s="1388"/>
      <c r="CR244" s="1388"/>
      <c r="CS244" s="1388"/>
      <c r="CT244" s="1388"/>
      <c r="CU244" s="1388"/>
      <c r="CV244" s="1388"/>
      <c r="CW244" s="1388"/>
      <c r="CX244" s="1388"/>
      <c r="CY244" s="1388"/>
      <c r="CZ244" s="1388"/>
      <c r="DA244" s="1388"/>
      <c r="DB244" s="1388"/>
      <c r="DC244" s="1388"/>
      <c r="DD244" s="1388"/>
      <c r="DE244" s="1388"/>
      <c r="DF244" s="1388"/>
      <c r="DG244" s="1388"/>
      <c r="DH244" s="1388"/>
      <c r="DI244" s="1388"/>
      <c r="DJ244" s="1388"/>
      <c r="DK244" s="1388"/>
      <c r="DL244" s="1388"/>
      <c r="DM244" s="1388"/>
      <c r="DN244" s="1388"/>
      <c r="DO244" s="1388"/>
      <c r="DP244" s="1388"/>
      <c r="DQ244" s="1388"/>
      <c r="DR244" s="1388"/>
      <c r="DS244" s="1388"/>
      <c r="DT244" s="1388"/>
      <c r="DU244" s="1388"/>
      <c r="DV244" s="1388"/>
      <c r="DW244" s="1388"/>
      <c r="DX244" s="1388"/>
      <c r="DY244" s="1388"/>
      <c r="DZ244" s="1388"/>
      <c r="EA244" s="1388"/>
      <c r="EB244" s="1388"/>
      <c r="EC244" s="1388"/>
      <c r="ED244" s="1388"/>
      <c r="EE244" s="1388"/>
      <c r="EF244" s="1388"/>
      <c r="EG244" s="1388"/>
      <c r="EH244" s="1388"/>
      <c r="EI244" s="1388"/>
      <c r="EJ244" s="1388"/>
      <c r="EK244" s="1388"/>
      <c r="EL244" s="1388"/>
      <c r="EM244" s="1388"/>
      <c r="EN244" s="1388"/>
      <c r="EO244" s="1388"/>
      <c r="EP244" s="1388"/>
      <c r="EQ244" s="1388"/>
      <c r="ER244" s="1388"/>
      <c r="ES244" s="1388"/>
      <c r="ET244" s="1388"/>
      <c r="EU244" s="1388"/>
    </row>
    <row r="245" spans="1:151" s="1269" customFormat="1" ht="15">
      <c r="A245" s="1472">
        <f>IF(G230="",0,1)</f>
        <v>0</v>
      </c>
      <c r="B245" s="678"/>
      <c r="C245" s="1251"/>
      <c r="D245" s="1251"/>
      <c r="E245" s="1474" t="str">
        <f t="shared" si="28"/>
        <v/>
      </c>
      <c r="F245" s="1242"/>
      <c r="G245" s="678"/>
      <c r="H245" s="1242"/>
      <c r="I245" s="1251"/>
      <c r="J245" s="1462" t="str">
        <f t="shared" si="29"/>
        <v/>
      </c>
      <c r="K245" s="1170"/>
      <c r="L245" s="1393" t="str">
        <f>L$125</f>
        <v>Commande du générateur de chaleur</v>
      </c>
      <c r="M245" s="1393"/>
      <c r="N245" s="1394"/>
      <c r="O245" s="1394"/>
      <c r="P245" s="1394"/>
      <c r="Q245" s="1394"/>
      <c r="R245" s="1388"/>
      <c r="S245" s="1402" t="str">
        <f>V230</f>
        <v/>
      </c>
      <c r="T245" s="1402"/>
      <c r="U245" s="1402"/>
      <c r="V245" s="1403"/>
      <c r="W245" s="1382"/>
      <c r="X245" s="1382"/>
      <c r="Y245" s="1268"/>
      <c r="Z245" s="1268"/>
      <c r="AA245" s="1268"/>
      <c r="AB245" s="989"/>
      <c r="AC245" s="1251"/>
      <c r="AO245" s="1298"/>
      <c r="AQ245" s="20"/>
      <c r="BY245" s="1388"/>
      <c r="BZ245" s="1388"/>
      <c r="CA245" s="1388"/>
      <c r="CB245" s="1388"/>
      <c r="CC245" s="1388"/>
      <c r="CD245" s="1388"/>
      <c r="CE245" s="1388"/>
      <c r="CF245" s="1388"/>
      <c r="CG245" s="1388"/>
      <c r="CH245" s="1388"/>
      <c r="CI245" s="1388"/>
      <c r="CJ245" s="1388"/>
      <c r="CK245" s="1388"/>
      <c r="CL245" s="1388"/>
      <c r="CM245" s="1388"/>
      <c r="CN245" s="1388"/>
      <c r="CO245" s="1388"/>
      <c r="CP245" s="1388"/>
      <c r="CQ245" s="1388"/>
      <c r="CR245" s="1388"/>
      <c r="CS245" s="1388"/>
      <c r="CT245" s="1388"/>
      <c r="CU245" s="1388"/>
      <c r="CV245" s="1388"/>
      <c r="CW245" s="1388"/>
      <c r="CX245" s="1388"/>
      <c r="CY245" s="1388"/>
      <c r="CZ245" s="1388"/>
      <c r="DA245" s="1388"/>
      <c r="DB245" s="1388"/>
      <c r="DC245" s="1388"/>
      <c r="DD245" s="1388"/>
      <c r="DE245" s="1388"/>
      <c r="DF245" s="1388"/>
      <c r="DG245" s="1388"/>
      <c r="DH245" s="1388"/>
      <c r="DI245" s="1388"/>
      <c r="DJ245" s="1388"/>
      <c r="DK245" s="1388"/>
      <c r="DL245" s="1388"/>
      <c r="DM245" s="1388"/>
      <c r="DN245" s="1388"/>
      <c r="DO245" s="1388"/>
      <c r="DP245" s="1388"/>
      <c r="DQ245" s="1388"/>
      <c r="DR245" s="1388"/>
      <c r="DS245" s="1388"/>
      <c r="DT245" s="1388"/>
      <c r="DU245" s="1388"/>
      <c r="DV245" s="1388"/>
      <c r="DW245" s="1388"/>
      <c r="DX245" s="1388"/>
      <c r="DY245" s="1388"/>
      <c r="DZ245" s="1388"/>
      <c r="EA245" s="1388"/>
      <c r="EB245" s="1388"/>
      <c r="EC245" s="1388"/>
      <c r="ED245" s="1388"/>
      <c r="EE245" s="1388"/>
      <c r="EF245" s="1388"/>
      <c r="EG245" s="1388"/>
      <c r="EH245" s="1388"/>
      <c r="EI245" s="1388"/>
      <c r="EJ245" s="1388"/>
      <c r="EK245" s="1388"/>
      <c r="EL245" s="1388"/>
      <c r="EM245" s="1388"/>
      <c r="EN245" s="1388"/>
      <c r="EO245" s="1388"/>
      <c r="EP245" s="1388"/>
      <c r="EQ245" s="1388"/>
      <c r="ER245" s="1388"/>
      <c r="ES245" s="1388"/>
      <c r="ET245" s="1388"/>
      <c r="EU245" s="1388"/>
    </row>
    <row r="246" spans="1:151" s="787" customFormat="1" ht="15">
      <c r="A246" s="1472">
        <f>IF(G230="",0,1)</f>
        <v>0</v>
      </c>
      <c r="B246" s="678"/>
      <c r="C246" s="1251"/>
      <c r="D246" s="1251"/>
      <c r="E246" s="1474" t="str">
        <f t="shared" si="28"/>
        <v/>
      </c>
      <c r="F246" s="1242"/>
      <c r="G246" s="678"/>
      <c r="H246" s="1242"/>
      <c r="I246" s="1251"/>
      <c r="J246" s="1462" t="str">
        <f t="shared" si="29"/>
        <v/>
      </c>
      <c r="K246" s="1170"/>
      <c r="L246" s="1265"/>
      <c r="M246" s="1265"/>
      <c r="N246" s="1266"/>
      <c r="O246" s="1266"/>
      <c r="P246" s="1266"/>
      <c r="Q246" s="1266"/>
      <c r="R246" s="225"/>
      <c r="S246" s="1404"/>
      <c r="T246" s="1404"/>
      <c r="U246" s="1404"/>
      <c r="V246" s="1404"/>
      <c r="W246" s="1382"/>
      <c r="X246" s="1382"/>
      <c r="Y246" s="1404"/>
      <c r="Z246" s="1404"/>
      <c r="AA246" s="1404"/>
      <c r="AB246" s="989"/>
      <c r="BY246" s="225"/>
      <c r="BZ246" s="225"/>
      <c r="CA246" s="225"/>
      <c r="CB246" s="225"/>
      <c r="CC246" s="225"/>
      <c r="CD246" s="225"/>
      <c r="CE246" s="225"/>
      <c r="CF246" s="225"/>
      <c r="CG246" s="225"/>
      <c r="CH246" s="225"/>
      <c r="CI246" s="225"/>
      <c r="CJ246" s="225"/>
      <c r="CK246" s="225"/>
      <c r="CL246" s="225"/>
      <c r="CM246" s="225"/>
      <c r="CN246" s="225"/>
      <c r="CO246" s="225"/>
      <c r="CP246" s="225"/>
      <c r="CQ246" s="225"/>
      <c r="CR246" s="225"/>
      <c r="CS246" s="225"/>
      <c r="CT246" s="225"/>
      <c r="CU246" s="225"/>
      <c r="CV246" s="225"/>
      <c r="CW246" s="225"/>
      <c r="CX246" s="225"/>
      <c r="CY246" s="225"/>
      <c r="CZ246" s="225"/>
      <c r="DA246" s="225"/>
      <c r="DB246" s="225"/>
      <c r="DC246" s="225"/>
      <c r="DD246" s="225"/>
      <c r="DE246" s="225"/>
      <c r="DF246" s="225"/>
      <c r="DG246" s="225"/>
      <c r="DH246" s="225"/>
      <c r="DI246" s="225"/>
      <c r="DJ246" s="225"/>
      <c r="DK246" s="225"/>
      <c r="DL246" s="225"/>
      <c r="DM246" s="225"/>
      <c r="DN246" s="225"/>
      <c r="DO246" s="225"/>
      <c r="DP246" s="225"/>
      <c r="DQ246" s="225"/>
      <c r="DR246" s="225"/>
      <c r="DS246" s="225"/>
      <c r="DT246" s="225"/>
      <c r="DU246" s="225"/>
      <c r="DV246" s="225"/>
      <c r="DW246" s="225"/>
      <c r="DX246" s="225"/>
      <c r="DY246" s="225"/>
      <c r="DZ246" s="225"/>
      <c r="EA246" s="225"/>
      <c r="EB246" s="225"/>
      <c r="EC246" s="225"/>
      <c r="ED246" s="225"/>
      <c r="EE246" s="225"/>
      <c r="EF246" s="225"/>
      <c r="EG246" s="225"/>
      <c r="EH246" s="225"/>
      <c r="EI246" s="225"/>
      <c r="EJ246" s="225"/>
      <c r="EK246" s="225"/>
      <c r="EL246" s="225"/>
      <c r="EM246" s="225"/>
      <c r="EN246" s="225"/>
      <c r="EO246" s="225"/>
      <c r="EP246" s="225"/>
      <c r="EQ246" s="225"/>
      <c r="ER246" s="225"/>
      <c r="ES246" s="225"/>
      <c r="ET246" s="225"/>
      <c r="EU246" s="225"/>
    </row>
    <row r="247" spans="1:151" s="1269" customFormat="1" ht="15">
      <c r="A247" s="1472">
        <f>IF(G230="",0,1)</f>
        <v>0</v>
      </c>
      <c r="B247" s="678"/>
      <c r="C247" s="1251"/>
      <c r="D247" s="1251"/>
      <c r="E247" s="1474" t="str">
        <f t="shared" si="28"/>
        <v/>
      </c>
      <c r="F247" s="1242"/>
      <c r="G247" s="678"/>
      <c r="H247" s="1242"/>
      <c r="I247" s="1251"/>
      <c r="J247" s="1462" t="str">
        <f t="shared" si="29"/>
        <v/>
      </c>
      <c r="K247" s="1170"/>
      <c r="L247" s="1389" t="str">
        <f>L$127</f>
        <v>Puissance du générateur de chaleur (chaleur utile)</v>
      </c>
      <c r="M247" s="1389"/>
      <c r="N247" s="1390"/>
      <c r="O247" s="1390"/>
      <c r="P247" s="1390"/>
      <c r="Q247" s="1390" t="s">
        <v>71</v>
      </c>
      <c r="R247" s="1388"/>
      <c r="S247" s="2207" t="str">
        <f>I230</f>
        <v/>
      </c>
      <c r="T247" s="2207"/>
      <c r="U247" s="1401"/>
      <c r="V247" s="1401"/>
      <c r="W247" s="1382"/>
      <c r="X247" s="1382"/>
      <c r="Y247" s="1268"/>
      <c r="Z247" s="1268"/>
      <c r="AA247" s="1268"/>
      <c r="AB247" s="989"/>
      <c r="AC247" s="1251"/>
      <c r="AO247" s="1298"/>
      <c r="AQ247" s="20"/>
      <c r="BY247" s="1388"/>
      <c r="BZ247" s="1388"/>
      <c r="CA247" s="1388"/>
      <c r="CB247" s="1388"/>
      <c r="CC247" s="1388"/>
      <c r="CD247" s="1388"/>
      <c r="CE247" s="1388"/>
      <c r="CF247" s="1388"/>
      <c r="CG247" s="1388"/>
      <c r="CH247" s="1388"/>
      <c r="CI247" s="1388"/>
      <c r="CJ247" s="1388"/>
      <c r="CK247" s="1388"/>
      <c r="CL247" s="1388"/>
      <c r="CM247" s="1388"/>
      <c r="CN247" s="1388"/>
      <c r="CO247" s="1388"/>
      <c r="CP247" s="1388"/>
      <c r="CQ247" s="1388"/>
      <c r="CR247" s="1388"/>
      <c r="CS247" s="1388"/>
      <c r="CT247" s="1388"/>
      <c r="CU247" s="1388"/>
      <c r="CV247" s="1388"/>
      <c r="CW247" s="1388"/>
      <c r="CX247" s="1388"/>
      <c r="CY247" s="1388"/>
      <c r="CZ247" s="1388"/>
      <c r="DA247" s="1388"/>
      <c r="DB247" s="1388"/>
      <c r="DC247" s="1388"/>
      <c r="DD247" s="1388"/>
      <c r="DE247" s="1388"/>
      <c r="DF247" s="1388"/>
      <c r="DG247" s="1388"/>
      <c r="DH247" s="1388"/>
      <c r="DI247" s="1388"/>
      <c r="DJ247" s="1388"/>
      <c r="DK247" s="1388"/>
      <c r="DL247" s="1388"/>
      <c r="DM247" s="1388"/>
      <c r="DN247" s="1388"/>
      <c r="DO247" s="1388"/>
      <c r="DP247" s="1388"/>
      <c r="DQ247" s="1388"/>
      <c r="DR247" s="1388"/>
      <c r="DS247" s="1388"/>
      <c r="DT247" s="1388"/>
      <c r="DU247" s="1388"/>
      <c r="DV247" s="1388"/>
      <c r="DW247" s="1388"/>
      <c r="DX247" s="1388"/>
      <c r="DY247" s="1388"/>
      <c r="DZ247" s="1388"/>
      <c r="EA247" s="1388"/>
      <c r="EB247" s="1388"/>
      <c r="EC247" s="1388"/>
      <c r="ED247" s="1388"/>
      <c r="EE247" s="1388"/>
      <c r="EF247" s="1388"/>
      <c r="EG247" s="1388"/>
      <c r="EH247" s="1388"/>
      <c r="EI247" s="1388"/>
      <c r="EJ247" s="1388"/>
      <c r="EK247" s="1388"/>
      <c r="EL247" s="1388"/>
      <c r="EM247" s="1388"/>
      <c r="EN247" s="1388"/>
      <c r="EO247" s="1388"/>
      <c r="EP247" s="1388"/>
      <c r="EQ247" s="1388"/>
      <c r="ER247" s="1388"/>
      <c r="ES247" s="1388"/>
      <c r="ET247" s="1388"/>
      <c r="EU247" s="1388"/>
    </row>
    <row r="248" spans="1:151" s="1269" customFormat="1" ht="15">
      <c r="A248" s="1472">
        <f>IF(G230="",0,1)</f>
        <v>0</v>
      </c>
      <c r="B248" s="678"/>
      <c r="C248" s="1251"/>
      <c r="D248" s="1251"/>
      <c r="E248" s="1474" t="str">
        <f t="shared" si="28"/>
        <v/>
      </c>
      <c r="F248" s="1242"/>
      <c r="G248" s="678"/>
      <c r="H248" s="1242"/>
      <c r="I248" s="1251"/>
      <c r="J248" s="1462" t="str">
        <f t="shared" si="29"/>
        <v/>
      </c>
      <c r="K248" s="1170"/>
      <c r="L248" s="1393" t="str">
        <f>L$128</f>
        <v>Part de la production de chaleur utile</v>
      </c>
      <c r="M248" s="1393"/>
      <c r="N248" s="1394"/>
      <c r="O248" s="1394"/>
      <c r="P248" s="1394"/>
      <c r="Q248" s="1394" t="s">
        <v>92</v>
      </c>
      <c r="R248" s="1388"/>
      <c r="S248" s="2213" t="str">
        <f>N230</f>
        <v/>
      </c>
      <c r="T248" s="2213"/>
      <c r="U248" s="1403"/>
      <c r="V248" s="1403"/>
      <c r="W248" s="1382"/>
      <c r="X248" s="1382"/>
      <c r="Y248" s="1268"/>
      <c r="Z248" s="1268"/>
      <c r="AA248" s="1268"/>
      <c r="AB248" s="989"/>
      <c r="AC248" s="1251"/>
      <c r="AO248" s="1298"/>
      <c r="AQ248" s="20"/>
      <c r="BY248" s="1388"/>
      <c r="BZ248" s="1388"/>
      <c r="CA248" s="1388"/>
      <c r="CB248" s="1388"/>
      <c r="CC248" s="1388"/>
      <c r="CD248" s="1388"/>
      <c r="CE248" s="1388"/>
      <c r="CF248" s="1388"/>
      <c r="CG248" s="1388"/>
      <c r="CH248" s="1388"/>
      <c r="CI248" s="1388"/>
      <c r="CJ248" s="1388"/>
      <c r="CK248" s="1388"/>
      <c r="CL248" s="1388"/>
      <c r="CM248" s="1388"/>
      <c r="CN248" s="1388"/>
      <c r="CO248" s="1388"/>
      <c r="CP248" s="1388"/>
      <c r="CQ248" s="1388"/>
      <c r="CR248" s="1388"/>
      <c r="CS248" s="1388"/>
      <c r="CT248" s="1388"/>
      <c r="CU248" s="1388"/>
      <c r="CV248" s="1388"/>
      <c r="CW248" s="1388"/>
      <c r="CX248" s="1388"/>
      <c r="CY248" s="1388"/>
      <c r="CZ248" s="1388"/>
      <c r="DA248" s="1388"/>
      <c r="DB248" s="1388"/>
      <c r="DC248" s="1388"/>
      <c r="DD248" s="1388"/>
      <c r="DE248" s="1388"/>
      <c r="DF248" s="1388"/>
      <c r="DG248" s="1388"/>
      <c r="DH248" s="1388"/>
      <c r="DI248" s="1388"/>
      <c r="DJ248" s="1388"/>
      <c r="DK248" s="1388"/>
      <c r="DL248" s="1388"/>
      <c r="DM248" s="1388"/>
      <c r="DN248" s="1388"/>
      <c r="DO248" s="1388"/>
      <c r="DP248" s="1388"/>
      <c r="DQ248" s="1388"/>
      <c r="DR248" s="1388"/>
      <c r="DS248" s="1388"/>
      <c r="DT248" s="1388"/>
      <c r="DU248" s="1388"/>
      <c r="DV248" s="1388"/>
      <c r="DW248" s="1388"/>
      <c r="DX248" s="1388"/>
      <c r="DY248" s="1388"/>
      <c r="DZ248" s="1388"/>
      <c r="EA248" s="1388"/>
      <c r="EB248" s="1388"/>
      <c r="EC248" s="1388"/>
      <c r="ED248" s="1388"/>
      <c r="EE248" s="1388"/>
      <c r="EF248" s="1388"/>
      <c r="EG248" s="1388"/>
      <c r="EH248" s="1388"/>
      <c r="EI248" s="1388"/>
      <c r="EJ248" s="1388"/>
      <c r="EK248" s="1388"/>
      <c r="EL248" s="1388"/>
      <c r="EM248" s="1388"/>
      <c r="EN248" s="1388"/>
      <c r="EO248" s="1388"/>
      <c r="EP248" s="1388"/>
      <c r="EQ248" s="1388"/>
      <c r="ER248" s="1388"/>
      <c r="ES248" s="1388"/>
      <c r="ET248" s="1388"/>
      <c r="EU248" s="1388"/>
    </row>
    <row r="249" spans="1:151" s="1269" customFormat="1" ht="15">
      <c r="A249" s="1472">
        <f>IF(G230="",0,1)</f>
        <v>0</v>
      </c>
      <c r="B249" s="678"/>
      <c r="C249" s="1251"/>
      <c r="D249" s="1251"/>
      <c r="E249" s="1474" t="str">
        <f t="shared" si="28"/>
        <v/>
      </c>
      <c r="F249" s="1242"/>
      <c r="G249" s="678"/>
      <c r="H249" s="1242"/>
      <c r="I249" s="1251"/>
      <c r="J249" s="1462" t="str">
        <f t="shared" si="29"/>
        <v/>
      </c>
      <c r="K249" s="1170"/>
      <c r="L249" s="1393" t="str">
        <f>L$129</f>
        <v>Production de chaleur utile</v>
      </c>
      <c r="M249" s="1393"/>
      <c r="N249" s="1394"/>
      <c r="O249" s="1394"/>
      <c r="P249" s="1394"/>
      <c r="Q249" s="1394" t="s">
        <v>68</v>
      </c>
      <c r="R249" s="1388"/>
      <c r="S249" s="2170" t="str">
        <f>Y230</f>
        <v/>
      </c>
      <c r="T249" s="2170"/>
      <c r="U249" s="1403"/>
      <c r="V249" s="1403"/>
      <c r="W249" s="1382"/>
      <c r="X249" s="1382"/>
      <c r="Y249" s="1268"/>
      <c r="Z249" s="1268"/>
      <c r="AA249" s="1268"/>
      <c r="AB249" s="989"/>
      <c r="AC249" s="1251"/>
      <c r="AO249" s="1298"/>
      <c r="AQ249" s="20"/>
      <c r="BY249" s="1388"/>
      <c r="BZ249" s="1388"/>
      <c r="CA249" s="1388"/>
      <c r="CB249" s="1388"/>
      <c r="CC249" s="1388"/>
      <c r="CD249" s="1388"/>
      <c r="CE249" s="1388"/>
      <c r="CF249" s="1388"/>
      <c r="CG249" s="1388"/>
      <c r="CH249" s="1388"/>
      <c r="CI249" s="1388"/>
      <c r="CJ249" s="1388"/>
      <c r="CK249" s="1388"/>
      <c r="CL249" s="1388"/>
      <c r="CM249" s="1388"/>
      <c r="CN249" s="1388"/>
      <c r="CO249" s="1388"/>
      <c r="CP249" s="1388"/>
      <c r="CQ249" s="1388"/>
      <c r="CR249" s="1388"/>
      <c r="CS249" s="1388"/>
      <c r="CT249" s="1388"/>
      <c r="CU249" s="1388"/>
      <c r="CV249" s="1388"/>
      <c r="CW249" s="1388"/>
      <c r="CX249" s="1388"/>
      <c r="CY249" s="1388"/>
      <c r="CZ249" s="1388"/>
      <c r="DA249" s="1388"/>
      <c r="DB249" s="1388"/>
      <c r="DC249" s="1388"/>
      <c r="DD249" s="1388"/>
      <c r="DE249" s="1388"/>
      <c r="DF249" s="1388"/>
      <c r="DG249" s="1388"/>
      <c r="DH249" s="1388"/>
      <c r="DI249" s="1388"/>
      <c r="DJ249" s="1388"/>
      <c r="DK249" s="1388"/>
      <c r="DL249" s="1388"/>
      <c r="DM249" s="1388"/>
      <c r="DN249" s="1388"/>
      <c r="DO249" s="1388"/>
      <c r="DP249" s="1388"/>
      <c r="DQ249" s="1388"/>
      <c r="DR249" s="1388"/>
      <c r="DS249" s="1388"/>
      <c r="DT249" s="1388"/>
      <c r="DU249" s="1388"/>
      <c r="DV249" s="1388"/>
      <c r="DW249" s="1388"/>
      <c r="DX249" s="1388"/>
      <c r="DY249" s="1388"/>
      <c r="DZ249" s="1388"/>
      <c r="EA249" s="1388"/>
      <c r="EB249" s="1388"/>
      <c r="EC249" s="1388"/>
      <c r="ED249" s="1388"/>
      <c r="EE249" s="1388"/>
      <c r="EF249" s="1388"/>
      <c r="EG249" s="1388"/>
      <c r="EH249" s="1388"/>
      <c r="EI249" s="1388"/>
      <c r="EJ249" s="1388"/>
      <c r="EK249" s="1388"/>
      <c r="EL249" s="1388"/>
      <c r="EM249" s="1388"/>
      <c r="EN249" s="1388"/>
      <c r="EO249" s="1388"/>
      <c r="EP249" s="1388"/>
      <c r="EQ249" s="1388"/>
      <c r="ER249" s="1388"/>
      <c r="ES249" s="1388"/>
      <c r="ET249" s="1388"/>
      <c r="EU249" s="1388"/>
    </row>
    <row r="250" spans="1:151" s="1269" customFormat="1" ht="15">
      <c r="A250" s="1472">
        <f>IF(G230="",0,1)</f>
        <v>0</v>
      </c>
      <c r="B250" s="678"/>
      <c r="C250" s="1251"/>
      <c r="D250" s="1251"/>
      <c r="E250" s="1474" t="str">
        <f t="shared" si="28"/>
        <v/>
      </c>
      <c r="F250" s="1242"/>
      <c r="G250" s="678"/>
      <c r="H250" s="1242"/>
      <c r="I250" s="1251"/>
      <c r="J250" s="1462" t="str">
        <f t="shared" si="29"/>
        <v/>
      </c>
      <c r="K250" s="1170"/>
      <c r="L250" s="1393" t="str">
        <f>L$130</f>
        <v>Durée de fonctionnement</v>
      </c>
      <c r="M250" s="1393"/>
      <c r="N250" s="1394"/>
      <c r="O250" s="1394"/>
      <c r="P250" s="1394"/>
      <c r="Q250" s="1394" t="s">
        <v>33</v>
      </c>
      <c r="R250" s="1388"/>
      <c r="S250" s="2170" t="str">
        <f>O230</f>
        <v/>
      </c>
      <c r="T250" s="2170"/>
      <c r="U250" s="1403"/>
      <c r="V250" s="1403"/>
      <c r="W250" s="2203" t="str">
        <f>P230</f>
        <v/>
      </c>
      <c r="X250" s="2203"/>
      <c r="Y250" s="2203"/>
      <c r="Z250" s="2203"/>
      <c r="AA250" s="2203"/>
      <c r="AB250" s="2203"/>
      <c r="AC250" s="2203"/>
      <c r="AO250" s="1298"/>
      <c r="AQ250" s="20"/>
      <c r="BY250" s="1388"/>
      <c r="BZ250" s="1388"/>
      <c r="CA250" s="1388"/>
      <c r="CB250" s="1388"/>
      <c r="CC250" s="1388"/>
      <c r="CD250" s="1388"/>
      <c r="CE250" s="1388"/>
      <c r="CF250" s="1388"/>
      <c r="CG250" s="1388"/>
      <c r="CH250" s="1388"/>
      <c r="CI250" s="1388"/>
      <c r="CJ250" s="1388"/>
      <c r="CK250" s="1388"/>
      <c r="CL250" s="1388"/>
      <c r="CM250" s="1388"/>
      <c r="CN250" s="1388"/>
      <c r="CO250" s="1388"/>
      <c r="CP250" s="1388"/>
      <c r="CQ250" s="1388"/>
      <c r="CR250" s="1388"/>
      <c r="CS250" s="1388"/>
      <c r="CT250" s="1388"/>
      <c r="CU250" s="1388"/>
      <c r="CV250" s="1388"/>
      <c r="CW250" s="1388"/>
      <c r="CX250" s="1388"/>
      <c r="CY250" s="1388"/>
      <c r="CZ250" s="1388"/>
      <c r="DA250" s="1388"/>
      <c r="DB250" s="1388"/>
      <c r="DC250" s="1388"/>
      <c r="DD250" s="1388"/>
      <c r="DE250" s="1388"/>
      <c r="DF250" s="1388"/>
      <c r="DG250" s="1388"/>
      <c r="DH250" s="1388"/>
      <c r="DI250" s="1388"/>
      <c r="DJ250" s="1388"/>
      <c r="DK250" s="1388"/>
      <c r="DL250" s="1388"/>
      <c r="DM250" s="1388"/>
      <c r="DN250" s="1388"/>
      <c r="DO250" s="1388"/>
      <c r="DP250" s="1388"/>
      <c r="DQ250" s="1388"/>
      <c r="DR250" s="1388"/>
      <c r="DS250" s="1388"/>
      <c r="DT250" s="1388"/>
      <c r="DU250" s="1388"/>
      <c r="DV250" s="1388"/>
      <c r="DW250" s="1388"/>
      <c r="DX250" s="1388"/>
      <c r="DY250" s="1388"/>
      <c r="DZ250" s="1388"/>
      <c r="EA250" s="1388"/>
      <c r="EB250" s="1388"/>
      <c r="EC250" s="1388"/>
      <c r="ED250" s="1388"/>
      <c r="EE250" s="1388"/>
      <c r="EF250" s="1388"/>
      <c r="EG250" s="1388"/>
      <c r="EH250" s="1388"/>
      <c r="EI250" s="1388"/>
      <c r="EJ250" s="1388"/>
      <c r="EK250" s="1388"/>
      <c r="EL250" s="1388"/>
      <c r="EM250" s="1388"/>
      <c r="EN250" s="1388"/>
      <c r="EO250" s="1388"/>
      <c r="EP250" s="1388"/>
      <c r="EQ250" s="1388"/>
      <c r="ER250" s="1388"/>
      <c r="ES250" s="1388"/>
      <c r="ET250" s="1388"/>
      <c r="EU250" s="1388"/>
    </row>
    <row r="251" spans="1:151" s="1269" customFormat="1" ht="15">
      <c r="A251" s="1472">
        <f>IF(G230="",0,1)</f>
        <v>0</v>
      </c>
      <c r="B251" s="678"/>
      <c r="C251" s="1251"/>
      <c r="D251" s="1251"/>
      <c r="E251" s="1474" t="str">
        <f t="shared" si="28"/>
        <v/>
      </c>
      <c r="F251" s="1242"/>
      <c r="G251" s="678"/>
      <c r="H251" s="1242"/>
      <c r="I251" s="1251"/>
      <c r="J251" s="1462" t="str">
        <f t="shared" si="29"/>
        <v/>
      </c>
      <c r="K251" s="1170"/>
      <c r="L251" s="1265"/>
      <c r="M251" s="1265"/>
      <c r="N251" s="1266"/>
      <c r="O251" s="1266"/>
      <c r="P251" s="1266"/>
      <c r="Q251" s="1266"/>
      <c r="R251" s="1405"/>
      <c r="S251" s="1268"/>
      <c r="T251" s="1268"/>
      <c r="U251" s="1268"/>
      <c r="V251" s="1268"/>
      <c r="W251" s="2203"/>
      <c r="X251" s="2203"/>
      <c r="Y251" s="2203"/>
      <c r="Z251" s="2203"/>
      <c r="AA251" s="2203"/>
      <c r="AB251" s="2203"/>
      <c r="AC251" s="2203"/>
      <c r="AO251" s="1298"/>
      <c r="AQ251" s="20"/>
      <c r="BY251" s="1388"/>
      <c r="BZ251" s="1388"/>
      <c r="CA251" s="1388"/>
      <c r="CB251" s="1388"/>
      <c r="CC251" s="1388"/>
      <c r="CD251" s="1388"/>
      <c r="CE251" s="1388"/>
      <c r="CF251" s="1388"/>
      <c r="CG251" s="1388"/>
      <c r="CH251" s="1388"/>
      <c r="CI251" s="1388"/>
      <c r="CJ251" s="1388"/>
      <c r="CK251" s="1388"/>
      <c r="CL251" s="1388"/>
      <c r="CM251" s="1388"/>
      <c r="CN251" s="1388"/>
      <c r="CO251" s="1388"/>
      <c r="CP251" s="1388"/>
      <c r="CQ251" s="1388"/>
      <c r="CR251" s="1388"/>
      <c r="CS251" s="1388"/>
      <c r="CT251" s="1388"/>
      <c r="CU251" s="1388"/>
      <c r="CV251" s="1388"/>
      <c r="CW251" s="1388"/>
      <c r="CX251" s="1388"/>
      <c r="CY251" s="1388"/>
      <c r="CZ251" s="1388"/>
      <c r="DA251" s="1388"/>
      <c r="DB251" s="1388"/>
      <c r="DC251" s="1388"/>
      <c r="DD251" s="1388"/>
      <c r="DE251" s="1388"/>
      <c r="DF251" s="1388"/>
      <c r="DG251" s="1388"/>
      <c r="DH251" s="1388"/>
      <c r="DI251" s="1388"/>
      <c r="DJ251" s="1388"/>
      <c r="DK251" s="1388"/>
      <c r="DL251" s="1388"/>
      <c r="DM251" s="1388"/>
      <c r="DN251" s="1388"/>
      <c r="DO251" s="1388"/>
      <c r="DP251" s="1388"/>
      <c r="DQ251" s="1388"/>
      <c r="DR251" s="1388"/>
      <c r="DS251" s="1388"/>
      <c r="DT251" s="1388"/>
      <c r="DU251" s="1388"/>
      <c r="DV251" s="1388"/>
      <c r="DW251" s="1388"/>
      <c r="DX251" s="1388"/>
      <c r="DY251" s="1388"/>
      <c r="DZ251" s="1388"/>
      <c r="EA251" s="1388"/>
      <c r="EB251" s="1388"/>
      <c r="EC251" s="1388"/>
      <c r="ED251" s="1388"/>
      <c r="EE251" s="1388"/>
      <c r="EF251" s="1388"/>
      <c r="EG251" s="1388"/>
      <c r="EH251" s="1388"/>
      <c r="EI251" s="1388"/>
      <c r="EJ251" s="1388"/>
      <c r="EK251" s="1388"/>
      <c r="EL251" s="1388"/>
      <c r="EM251" s="1388"/>
      <c r="EN251" s="1388"/>
      <c r="EO251" s="1388"/>
      <c r="EP251" s="1388"/>
      <c r="EQ251" s="1388"/>
      <c r="ER251" s="1388"/>
      <c r="ES251" s="1388"/>
      <c r="ET251" s="1388"/>
      <c r="EU251" s="1388"/>
    </row>
    <row r="252" spans="1:151" s="1269" customFormat="1" ht="15">
      <c r="A252" s="1472">
        <f>IF(G230="",0,1)</f>
        <v>0</v>
      </c>
      <c r="B252" s="678"/>
      <c r="C252" s="1251"/>
      <c r="D252" s="1251"/>
      <c r="E252" s="1474" t="str">
        <f t="shared" si="28"/>
        <v/>
      </c>
      <c r="F252" s="1242"/>
      <c r="G252" s="678"/>
      <c r="H252" s="1242"/>
      <c r="I252" s="1251"/>
      <c r="J252" s="1462" t="str">
        <f t="shared" si="29"/>
        <v/>
      </c>
      <c r="K252" s="1170"/>
      <c r="L252" s="1406"/>
      <c r="M252" s="1266"/>
      <c r="N252" s="1266"/>
      <c r="O252" s="1266"/>
      <c r="P252" s="1266"/>
      <c r="Q252" s="1266"/>
      <c r="R252" s="1399"/>
      <c r="S252" s="1268"/>
      <c r="T252" s="1268"/>
      <c r="U252" s="1268"/>
      <c r="V252" s="1268"/>
      <c r="W252" s="2203"/>
      <c r="X252" s="2203"/>
      <c r="Y252" s="2203"/>
      <c r="Z252" s="2203"/>
      <c r="AA252" s="2203"/>
      <c r="AB252" s="2203"/>
      <c r="AC252" s="2203"/>
      <c r="AO252" s="1298"/>
      <c r="AQ252" s="20"/>
      <c r="BY252" s="1388"/>
      <c r="BZ252" s="1388"/>
      <c r="CA252" s="1388"/>
      <c r="CB252" s="1388"/>
      <c r="CC252" s="1388"/>
      <c r="CD252" s="1388"/>
      <c r="CE252" s="1388"/>
      <c r="CF252" s="1388"/>
      <c r="CG252" s="1388"/>
      <c r="CH252" s="1388"/>
      <c r="CI252" s="1388"/>
      <c r="CJ252" s="1388"/>
      <c r="CK252" s="1388"/>
      <c r="CL252" s="1388"/>
      <c r="CM252" s="1388"/>
      <c r="CN252" s="1388"/>
      <c r="CO252" s="1388"/>
      <c r="CP252" s="1388"/>
      <c r="CQ252" s="1388"/>
      <c r="CR252" s="1388"/>
      <c r="CS252" s="1388"/>
      <c r="CT252" s="1388"/>
      <c r="CU252" s="1388"/>
      <c r="CV252" s="1388"/>
      <c r="CW252" s="1388"/>
      <c r="CX252" s="1388"/>
      <c r="CY252" s="1388"/>
      <c r="CZ252" s="1388"/>
      <c r="DA252" s="1388"/>
      <c r="DB252" s="1388"/>
      <c r="DC252" s="1388"/>
      <c r="DD252" s="1388"/>
      <c r="DE252" s="1388"/>
      <c r="DF252" s="1388"/>
      <c r="DG252" s="1388"/>
      <c r="DH252" s="1388"/>
      <c r="DI252" s="1388"/>
      <c r="DJ252" s="1388"/>
      <c r="DK252" s="1388"/>
      <c r="DL252" s="1388"/>
      <c r="DM252" s="1388"/>
      <c r="DN252" s="1388"/>
      <c r="DO252" s="1388"/>
      <c r="DP252" s="1388"/>
      <c r="DQ252" s="1388"/>
      <c r="DR252" s="1388"/>
      <c r="DS252" s="1388"/>
      <c r="DT252" s="1388"/>
      <c r="DU252" s="1388"/>
      <c r="DV252" s="1388"/>
      <c r="DW252" s="1388"/>
      <c r="DX252" s="1388"/>
      <c r="DY252" s="1388"/>
      <c r="DZ252" s="1388"/>
      <c r="EA252" s="1388"/>
      <c r="EB252" s="1388"/>
      <c r="EC252" s="1388"/>
      <c r="ED252" s="1388"/>
      <c r="EE252" s="1388"/>
      <c r="EF252" s="1388"/>
      <c r="EG252" s="1388"/>
      <c r="EH252" s="1388"/>
      <c r="EI252" s="1388"/>
      <c r="EJ252" s="1388"/>
      <c r="EK252" s="1388"/>
      <c r="EL252" s="1388"/>
      <c r="EM252" s="1388"/>
      <c r="EN252" s="1388"/>
      <c r="EO252" s="1388"/>
      <c r="EP252" s="1388"/>
      <c r="EQ252" s="1388"/>
      <c r="ER252" s="1388"/>
      <c r="ES252" s="1388"/>
      <c r="ET252" s="1388"/>
      <c r="EU252" s="1388"/>
    </row>
    <row r="253" spans="1:151" s="1269" customFormat="1" ht="15">
      <c r="A253" s="1472">
        <f>IF(G230="",0,1)</f>
        <v>0</v>
      </c>
      <c r="B253" s="678"/>
      <c r="C253" s="1251"/>
      <c r="D253" s="1251"/>
      <c r="E253" s="1474" t="str">
        <f t="shared" si="28"/>
        <v/>
      </c>
      <c r="F253" s="1242"/>
      <c r="G253" s="678"/>
      <c r="H253" s="1242"/>
      <c r="I253" s="1251"/>
      <c r="J253" s="1462" t="str">
        <f t="shared" si="29"/>
        <v/>
      </c>
      <c r="K253" s="1170"/>
      <c r="L253" s="1406"/>
      <c r="M253" s="1266"/>
      <c r="N253" s="1266"/>
      <c r="O253" s="1266"/>
      <c r="P253" s="1266"/>
      <c r="Q253" s="1266"/>
      <c r="R253" s="1399"/>
      <c r="S253" s="1268"/>
      <c r="T253" s="1268"/>
      <c r="U253" s="1268"/>
      <c r="V253" s="1268"/>
      <c r="W253" s="1382"/>
      <c r="X253" s="1382"/>
      <c r="Y253" s="1268"/>
      <c r="Z253" s="1268"/>
      <c r="AA253" s="1268"/>
      <c r="AB253" s="989"/>
      <c r="AC253" s="1251"/>
      <c r="AO253" s="1298"/>
      <c r="AQ253" s="20"/>
      <c r="BY253" s="1388"/>
      <c r="BZ253" s="1388"/>
      <c r="CA253" s="1388"/>
      <c r="CB253" s="1388"/>
      <c r="CC253" s="1388"/>
      <c r="CD253" s="1388"/>
      <c r="CE253" s="1388"/>
      <c r="CF253" s="1388"/>
      <c r="CG253" s="1388"/>
      <c r="CH253" s="1388"/>
      <c r="CI253" s="1388"/>
      <c r="CJ253" s="1388"/>
      <c r="CK253" s="1388"/>
      <c r="CL253" s="1388"/>
      <c r="CM253" s="1388"/>
      <c r="CN253" s="1388"/>
      <c r="CO253" s="1388"/>
      <c r="CP253" s="1388"/>
      <c r="CQ253" s="1388"/>
      <c r="CR253" s="1388"/>
      <c r="CS253" s="1388"/>
      <c r="CT253" s="1388"/>
      <c r="CU253" s="1388"/>
      <c r="CV253" s="1388"/>
      <c r="CW253" s="1388"/>
      <c r="CX253" s="1388"/>
      <c r="CY253" s="1388"/>
      <c r="CZ253" s="1388"/>
      <c r="DA253" s="1388"/>
      <c r="DB253" s="1388"/>
      <c r="DC253" s="1388"/>
      <c r="DD253" s="1388"/>
      <c r="DE253" s="1388"/>
      <c r="DF253" s="1388"/>
      <c r="DG253" s="1388"/>
      <c r="DH253" s="1388"/>
      <c r="DI253" s="1388"/>
      <c r="DJ253" s="1388"/>
      <c r="DK253" s="1388"/>
      <c r="DL253" s="1388"/>
      <c r="DM253" s="1388"/>
      <c r="DN253" s="1388"/>
      <c r="DO253" s="1388"/>
      <c r="DP253" s="1388"/>
      <c r="DQ253" s="1388"/>
      <c r="DR253" s="1388"/>
      <c r="DS253" s="1388"/>
      <c r="DT253" s="1388"/>
      <c r="DU253" s="1388"/>
      <c r="DV253" s="1388"/>
      <c r="DW253" s="1388"/>
      <c r="DX253" s="1388"/>
      <c r="DY253" s="1388"/>
      <c r="DZ253" s="1388"/>
      <c r="EA253" s="1388"/>
      <c r="EB253" s="1388"/>
      <c r="EC253" s="1388"/>
      <c r="ED253" s="1388"/>
      <c r="EE253" s="1388"/>
      <c r="EF253" s="1388"/>
      <c r="EG253" s="1388"/>
      <c r="EH253" s="1388"/>
      <c r="EI253" s="1388"/>
      <c r="EJ253" s="1388"/>
      <c r="EK253" s="1388"/>
      <c r="EL253" s="1388"/>
      <c r="EM253" s="1388"/>
      <c r="EN253" s="1388"/>
      <c r="EO253" s="1388"/>
      <c r="EP253" s="1388"/>
      <c r="EQ253" s="1388"/>
      <c r="ER253" s="1388"/>
      <c r="ES253" s="1388"/>
      <c r="ET253" s="1388"/>
      <c r="EU253" s="1388"/>
    </row>
    <row r="254" spans="1:151" s="1269" customFormat="1" ht="15">
      <c r="A254" s="1472">
        <f>IF(G230="",0,1)</f>
        <v>0</v>
      </c>
      <c r="B254" s="678"/>
      <c r="C254" s="1251"/>
      <c r="D254" s="1251"/>
      <c r="E254" s="1474" t="str">
        <f t="shared" si="28"/>
        <v/>
      </c>
      <c r="F254" s="1242"/>
      <c r="G254" s="678"/>
      <c r="H254" s="1242"/>
      <c r="I254" s="1251"/>
      <c r="J254" s="1462" t="str">
        <f t="shared" si="29"/>
        <v/>
      </c>
      <c r="K254" s="1170"/>
      <c r="L254" s="1406"/>
      <c r="M254" s="1266"/>
      <c r="N254" s="1266"/>
      <c r="O254" s="1266"/>
      <c r="P254" s="1266"/>
      <c r="Q254" s="1266"/>
      <c r="R254" s="1399"/>
      <c r="S254" s="1268"/>
      <c r="T254" s="1268"/>
      <c r="U254" s="1268"/>
      <c r="V254" s="1268"/>
      <c r="W254" s="1268"/>
      <c r="X254" s="1268"/>
      <c r="Y254" s="1268"/>
      <c r="Z254" s="1268"/>
      <c r="AA254" s="1268"/>
      <c r="AB254" s="989"/>
      <c r="AC254" s="1251"/>
      <c r="AO254" s="1298"/>
      <c r="AQ254" s="20"/>
      <c r="BY254" s="1388"/>
      <c r="BZ254" s="1388"/>
      <c r="CA254" s="1388"/>
      <c r="CB254" s="1388"/>
      <c r="CC254" s="1388"/>
      <c r="CD254" s="1388"/>
      <c r="CE254" s="1388"/>
      <c r="CF254" s="1388"/>
      <c r="CG254" s="1388"/>
      <c r="CH254" s="1388"/>
      <c r="CI254" s="1388"/>
      <c r="CJ254" s="1388"/>
      <c r="CK254" s="1388"/>
      <c r="CL254" s="1388"/>
      <c r="CM254" s="1388"/>
      <c r="CN254" s="1388"/>
      <c r="CO254" s="1388"/>
      <c r="CP254" s="1388"/>
      <c r="CQ254" s="1388"/>
      <c r="CR254" s="1388"/>
      <c r="CS254" s="1388"/>
      <c r="CT254" s="1388"/>
      <c r="CU254" s="1388"/>
      <c r="CV254" s="1388"/>
      <c r="CW254" s="1388"/>
      <c r="CX254" s="1388"/>
      <c r="CY254" s="1388"/>
      <c r="CZ254" s="1388"/>
      <c r="DA254" s="1388"/>
      <c r="DB254" s="1388"/>
      <c r="DC254" s="1388"/>
      <c r="DD254" s="1388"/>
      <c r="DE254" s="1388"/>
      <c r="DF254" s="1388"/>
      <c r="DG254" s="1388"/>
      <c r="DH254" s="1388"/>
      <c r="DI254" s="1388"/>
      <c r="DJ254" s="1388"/>
      <c r="DK254" s="1388"/>
      <c r="DL254" s="1388"/>
      <c r="DM254" s="1388"/>
      <c r="DN254" s="1388"/>
      <c r="DO254" s="1388"/>
      <c r="DP254" s="1388"/>
      <c r="DQ254" s="1388"/>
      <c r="DR254" s="1388"/>
      <c r="DS254" s="1388"/>
      <c r="DT254" s="1388"/>
      <c r="DU254" s="1388"/>
      <c r="DV254" s="1388"/>
      <c r="DW254" s="1388"/>
      <c r="DX254" s="1388"/>
      <c r="DY254" s="1388"/>
      <c r="DZ254" s="1388"/>
      <c r="EA254" s="1388"/>
      <c r="EB254" s="1388"/>
      <c r="EC254" s="1388"/>
      <c r="ED254" s="1388"/>
      <c r="EE254" s="1388"/>
      <c r="EF254" s="1388"/>
      <c r="EG254" s="1388"/>
      <c r="EH254" s="1388"/>
      <c r="EI254" s="1388"/>
      <c r="EJ254" s="1388"/>
      <c r="EK254" s="1388"/>
      <c r="EL254" s="1388"/>
      <c r="EM254" s="1388"/>
      <c r="EN254" s="1388"/>
      <c r="EO254" s="1388"/>
      <c r="EP254" s="1388"/>
      <c r="EQ254" s="1388"/>
      <c r="ER254" s="1388"/>
      <c r="ES254" s="1388"/>
      <c r="ET254" s="1388"/>
      <c r="EU254" s="1388"/>
    </row>
    <row r="255" spans="1:151" s="1292" customFormat="1" ht="17.25" customHeight="1">
      <c r="A255" s="1472">
        <f>IF(G230="",0,1)</f>
        <v>0</v>
      </c>
      <c r="B255" s="678"/>
      <c r="C255" s="1251"/>
      <c r="D255" s="1251"/>
      <c r="E255" s="1474" t="str">
        <f t="shared" si="28"/>
        <v/>
      </c>
      <c r="F255" s="1242"/>
      <c r="G255" s="678"/>
      <c r="H255" s="1242"/>
      <c r="I255" s="126"/>
      <c r="J255" s="1462" t="str">
        <f t="shared" si="29"/>
        <v/>
      </c>
      <c r="K255" s="1170"/>
      <c r="L255" s="779"/>
      <c r="M255" s="779"/>
      <c r="N255" s="779"/>
      <c r="O255" s="779"/>
      <c r="P255" s="779"/>
      <c r="Q255" s="779"/>
      <c r="R255" s="779"/>
      <c r="S255" s="779"/>
      <c r="T255" s="779"/>
      <c r="U255" s="779"/>
      <c r="V255" s="779"/>
      <c r="W255" s="779"/>
      <c r="X255" s="779"/>
      <c r="Y255" s="779"/>
      <c r="Z255" s="2167"/>
      <c r="AA255" s="2167"/>
      <c r="AB255" s="989"/>
      <c r="BY255" s="1441"/>
      <c r="BZ255" s="1441"/>
      <c r="CA255" s="1441"/>
      <c r="CB255" s="1441"/>
      <c r="CC255" s="1441"/>
      <c r="CD255" s="1441"/>
      <c r="CE255" s="1441"/>
      <c r="CF255" s="1441"/>
      <c r="CG255" s="1441"/>
      <c r="CH255" s="1441"/>
      <c r="CI255" s="1441"/>
      <c r="CJ255" s="1441"/>
      <c r="CK255" s="1441"/>
      <c r="CL255" s="1441"/>
      <c r="CM255" s="1441"/>
      <c r="CN255" s="1441"/>
      <c r="CO255" s="1441"/>
      <c r="CP255" s="1441"/>
      <c r="CQ255" s="1441"/>
      <c r="CR255" s="1441"/>
      <c r="CS255" s="1441"/>
      <c r="CT255" s="1441"/>
      <c r="CU255" s="1441"/>
      <c r="CV255" s="1441"/>
      <c r="CW255" s="1441"/>
      <c r="CX255" s="1441"/>
      <c r="CY255" s="1441"/>
      <c r="CZ255" s="1441"/>
      <c r="DA255" s="1441"/>
      <c r="DB255" s="1441"/>
      <c r="DC255" s="1441"/>
      <c r="DD255" s="1441"/>
      <c r="DE255" s="1441"/>
      <c r="DF255" s="1441"/>
      <c r="DG255" s="1441"/>
      <c r="DH255" s="1441"/>
      <c r="DI255" s="1441"/>
      <c r="DJ255" s="1441"/>
      <c r="DK255" s="1441"/>
      <c r="DL255" s="1441"/>
      <c r="DM255" s="1441"/>
      <c r="DN255" s="1441"/>
      <c r="DO255" s="1441"/>
      <c r="DP255" s="1441"/>
      <c r="DQ255" s="1441"/>
      <c r="DR255" s="1441"/>
      <c r="DS255" s="1441"/>
      <c r="DT255" s="1441"/>
      <c r="DU255" s="1441"/>
      <c r="DV255" s="1441"/>
      <c r="DW255" s="1441"/>
      <c r="DX255" s="1441"/>
      <c r="DY255" s="1441"/>
      <c r="DZ255" s="1441"/>
      <c r="EA255" s="1441"/>
      <c r="EB255" s="1441"/>
      <c r="EC255" s="1441"/>
      <c r="ED255" s="1441"/>
      <c r="EE255" s="1441"/>
      <c r="EF255" s="1441"/>
      <c r="EG255" s="1441"/>
      <c r="EH255" s="1441"/>
      <c r="EI255" s="1441"/>
      <c r="EJ255" s="1441"/>
      <c r="EK255" s="1441"/>
      <c r="EL255" s="1441"/>
      <c r="EM255" s="1441"/>
      <c r="EN255" s="1441"/>
      <c r="EO255" s="1441"/>
      <c r="EP255" s="1441"/>
      <c r="EQ255" s="1441"/>
      <c r="ER255" s="1441"/>
      <c r="ES255" s="1441"/>
      <c r="ET255" s="1441"/>
      <c r="EU255" s="1441"/>
    </row>
    <row r="256" spans="1:151" s="787" customFormat="1" ht="21.75" customHeight="1" thickBot="1">
      <c r="A256" s="1473">
        <f>IF(G230="",0,1)</f>
        <v>0</v>
      </c>
      <c r="B256" s="1407"/>
      <c r="C256" s="1251"/>
      <c r="D256" s="1251"/>
      <c r="E256" s="1474" t="str">
        <f t="shared" si="28"/>
        <v/>
      </c>
      <c r="F256" s="1407"/>
      <c r="G256" s="1407"/>
      <c r="H256" s="1407"/>
      <c r="I256" s="1251"/>
      <c r="J256" s="1462" t="str">
        <f t="shared" si="29"/>
        <v/>
      </c>
      <c r="K256" s="1408"/>
      <c r="L256" s="1409" t="str">
        <f>CONCATENATE(M$23,G230)</f>
        <v xml:space="preserve">Recommandations pour le générateur de chaleur: </v>
      </c>
      <c r="M256" s="1410"/>
      <c r="N256" s="1410"/>
      <c r="O256" s="1410"/>
      <c r="P256" s="1410"/>
      <c r="Q256" s="1410"/>
      <c r="R256" s="1410"/>
      <c r="S256" s="1410"/>
      <c r="T256" s="1410"/>
      <c r="U256" s="1410"/>
      <c r="V256" s="1410"/>
      <c r="W256" s="1410"/>
      <c r="X256" s="1410"/>
      <c r="Y256" s="1410"/>
      <c r="Z256" s="1410"/>
      <c r="AA256" s="1410"/>
      <c r="AB256" s="1410"/>
      <c r="AC256" s="1410"/>
      <c r="BY256" s="225"/>
      <c r="BZ256" s="225"/>
      <c r="CA256" s="225"/>
      <c r="CB256" s="225"/>
      <c r="CC256" s="225"/>
      <c r="CD256" s="225"/>
      <c r="CE256" s="225"/>
      <c r="CF256" s="225"/>
      <c r="CG256" s="225"/>
      <c r="CH256" s="225"/>
      <c r="CI256" s="225"/>
      <c r="CJ256" s="225"/>
      <c r="CK256" s="225"/>
      <c r="CL256" s="225"/>
      <c r="CM256" s="225"/>
      <c r="CN256" s="225"/>
      <c r="CO256" s="225"/>
      <c r="CP256" s="225"/>
      <c r="CQ256" s="225"/>
      <c r="CR256" s="225"/>
      <c r="CS256" s="225"/>
      <c r="CT256" s="225"/>
      <c r="CU256" s="225"/>
      <c r="CV256" s="225"/>
      <c r="CW256" s="225"/>
      <c r="CX256" s="225"/>
      <c r="CY256" s="225"/>
      <c r="CZ256" s="225"/>
      <c r="DA256" s="225"/>
      <c r="DB256" s="225"/>
      <c r="DC256" s="225"/>
      <c r="DD256" s="225"/>
      <c r="DE256" s="225"/>
      <c r="DF256" s="225"/>
      <c r="DG256" s="225"/>
      <c r="DH256" s="225"/>
      <c r="DI256" s="225"/>
      <c r="DJ256" s="225"/>
      <c r="DK256" s="225"/>
      <c r="DL256" s="225"/>
      <c r="DM256" s="225"/>
      <c r="DN256" s="225"/>
      <c r="DO256" s="225"/>
      <c r="DP256" s="225"/>
      <c r="DQ256" s="225"/>
      <c r="DR256" s="225"/>
      <c r="DS256" s="225"/>
      <c r="DT256" s="225"/>
      <c r="DU256" s="225"/>
      <c r="DV256" s="225"/>
      <c r="DW256" s="225"/>
      <c r="DX256" s="225"/>
      <c r="DY256" s="225"/>
      <c r="DZ256" s="225"/>
      <c r="EA256" s="225"/>
      <c r="EB256" s="225"/>
      <c r="EC256" s="225"/>
      <c r="ED256" s="225"/>
      <c r="EE256" s="225"/>
      <c r="EF256" s="225"/>
      <c r="EG256" s="225"/>
      <c r="EH256" s="225"/>
      <c r="EI256" s="225"/>
      <c r="EJ256" s="225"/>
      <c r="EK256" s="225"/>
      <c r="EL256" s="225"/>
      <c r="EM256" s="225"/>
      <c r="EN256" s="225"/>
      <c r="EO256" s="225"/>
      <c r="EP256" s="225"/>
      <c r="EQ256" s="225"/>
      <c r="ER256" s="225"/>
      <c r="ES256" s="225"/>
      <c r="ET256" s="225"/>
      <c r="EU256" s="225"/>
    </row>
    <row r="257" spans="1:151" s="1292" customFormat="1" ht="21.75" customHeight="1">
      <c r="A257" s="1472">
        <f>IF(G230="",0,1)</f>
        <v>0</v>
      </c>
      <c r="B257" s="678"/>
      <c r="C257" s="1251"/>
      <c r="D257" s="1251"/>
      <c r="E257" s="1474" t="str">
        <f t="shared" si="28"/>
        <v/>
      </c>
      <c r="F257" s="1242"/>
      <c r="G257" s="678"/>
      <c r="H257" s="1242"/>
      <c r="I257" s="126"/>
      <c r="J257" s="1462" t="str">
        <f t="shared" si="29"/>
        <v/>
      </c>
      <c r="K257" s="1170"/>
      <c r="L257" s="779"/>
      <c r="M257" s="779"/>
      <c r="N257" s="779"/>
      <c r="O257" s="779"/>
      <c r="P257" s="779"/>
      <c r="Q257" s="779"/>
      <c r="R257" s="779"/>
      <c r="S257" s="779"/>
      <c r="T257" s="779"/>
      <c r="U257" s="779"/>
      <c r="V257" s="779"/>
      <c r="W257" s="779"/>
      <c r="X257" s="779"/>
      <c r="Y257" s="779"/>
      <c r="Z257" s="1423"/>
      <c r="AA257" s="1423"/>
      <c r="AB257" s="1423"/>
      <c r="BY257" s="1441"/>
      <c r="BZ257" s="1441"/>
      <c r="CA257" s="1441"/>
      <c r="CB257" s="1441"/>
      <c r="CC257" s="1441"/>
      <c r="CD257" s="1441"/>
      <c r="CE257" s="1441"/>
      <c r="CF257" s="1441"/>
      <c r="CG257" s="1441"/>
      <c r="CH257" s="1441"/>
      <c r="CI257" s="1441"/>
      <c r="CJ257" s="1441"/>
      <c r="CK257" s="1441"/>
      <c r="CL257" s="1441"/>
      <c r="CM257" s="1441"/>
      <c r="CN257" s="1441"/>
      <c r="CO257" s="1441"/>
      <c r="CP257" s="1441"/>
      <c r="CQ257" s="1441"/>
      <c r="CR257" s="1441"/>
      <c r="CS257" s="1441"/>
      <c r="CT257" s="1441"/>
      <c r="CU257" s="1441"/>
      <c r="CV257" s="1441"/>
      <c r="CW257" s="1441"/>
      <c r="CX257" s="1441"/>
      <c r="CY257" s="1441"/>
      <c r="CZ257" s="1441"/>
      <c r="DA257" s="1441"/>
      <c r="DB257" s="1441"/>
      <c r="DC257" s="1441"/>
      <c r="DD257" s="1441"/>
      <c r="DE257" s="1441"/>
      <c r="DF257" s="1441"/>
      <c r="DG257" s="1441"/>
      <c r="DH257" s="1441"/>
      <c r="DI257" s="1441"/>
      <c r="DJ257" s="1441"/>
      <c r="DK257" s="1441"/>
      <c r="DL257" s="1441"/>
      <c r="DM257" s="1441"/>
      <c r="DN257" s="1441"/>
      <c r="DO257" s="1441"/>
      <c r="DP257" s="1441"/>
      <c r="DQ257" s="1441"/>
      <c r="DR257" s="1441"/>
      <c r="DS257" s="1441"/>
      <c r="DT257" s="1441"/>
      <c r="DU257" s="1441"/>
      <c r="DV257" s="1441"/>
      <c r="DW257" s="1441"/>
      <c r="DX257" s="1441"/>
      <c r="DY257" s="1441"/>
      <c r="DZ257" s="1441"/>
      <c r="EA257" s="1441"/>
      <c r="EB257" s="1441"/>
      <c r="EC257" s="1441"/>
      <c r="ED257" s="1441"/>
      <c r="EE257" s="1441"/>
      <c r="EF257" s="1441"/>
      <c r="EG257" s="1441"/>
      <c r="EH257" s="1441"/>
      <c r="EI257" s="1441"/>
      <c r="EJ257" s="1441"/>
      <c r="EK257" s="1441"/>
      <c r="EL257" s="1441"/>
      <c r="EM257" s="1441"/>
      <c r="EN257" s="1441"/>
      <c r="EO257" s="1441"/>
      <c r="EP257" s="1441"/>
      <c r="EQ257" s="1441"/>
      <c r="ER257" s="1441"/>
      <c r="ES257" s="1441"/>
      <c r="ET257" s="1441"/>
      <c r="EU257" s="1441"/>
    </row>
    <row r="258" spans="1:151" s="1292" customFormat="1" ht="16" customHeight="1">
      <c r="A258" s="1472">
        <f>IF(G230="",0,1)</f>
        <v>0</v>
      </c>
      <c r="B258" s="678"/>
      <c r="C258" s="1251"/>
      <c r="D258" s="1251"/>
      <c r="E258" s="1474" t="str">
        <f t="shared" si="28"/>
        <v/>
      </c>
      <c r="F258" s="1242"/>
      <c r="G258" s="678"/>
      <c r="H258" s="1242"/>
      <c r="I258" s="126"/>
      <c r="J258" s="1462" t="str">
        <f t="shared" si="29"/>
        <v/>
      </c>
      <c r="K258" s="1170"/>
      <c r="L258" s="1309" t="str">
        <f>L$138</f>
        <v>Elément</v>
      </c>
      <c r="M258" s="1309"/>
      <c r="N258" s="1309"/>
      <c r="O258" s="1309"/>
      <c r="P258" s="1309" t="str">
        <f>P$138</f>
        <v>Mesure</v>
      </c>
      <c r="Q258" s="1309"/>
      <c r="R258" s="1309"/>
      <c r="S258" s="1309"/>
      <c r="T258" s="1309"/>
      <c r="U258" s="1309"/>
      <c r="V258" s="1309"/>
      <c r="W258" s="1309" t="str">
        <f>W$138</f>
        <v>Réalisation</v>
      </c>
      <c r="X258" s="1310" t="str">
        <f>X$138</f>
        <v>Economie</v>
      </c>
      <c r="Y258" s="1310"/>
      <c r="Z258" s="2186" t="str">
        <f>Z$138</f>
        <v>Réalisation</v>
      </c>
      <c r="AA258" s="2186">
        <f>AA198</f>
        <v>0</v>
      </c>
      <c r="AB258" s="2186">
        <f>AB198</f>
        <v>0</v>
      </c>
      <c r="AC258" s="1310" t="str">
        <f>AC$138</f>
        <v>Economies</v>
      </c>
      <c r="AF258" s="101" t="s">
        <v>593</v>
      </c>
      <c r="AI258" s="101" t="s">
        <v>592</v>
      </c>
      <c r="BY258" s="1441"/>
      <c r="BZ258" s="1441"/>
      <c r="CA258" s="1441"/>
      <c r="CB258" s="1441"/>
      <c r="CC258" s="1441"/>
      <c r="CD258" s="1441"/>
      <c r="CE258" s="1441"/>
      <c r="CF258" s="1441"/>
      <c r="CG258" s="1441"/>
      <c r="CH258" s="1441"/>
      <c r="CI258" s="1441"/>
      <c r="CJ258" s="1441"/>
      <c r="CK258" s="1441"/>
      <c r="CL258" s="1441"/>
      <c r="CM258" s="1441"/>
      <c r="CN258" s="1441"/>
      <c r="CO258" s="1441"/>
      <c r="CP258" s="1441"/>
      <c r="CQ258" s="1441"/>
      <c r="CR258" s="1441"/>
      <c r="CS258" s="1441"/>
      <c r="CT258" s="1441"/>
      <c r="CU258" s="1441"/>
      <c r="CV258" s="1441"/>
      <c r="CW258" s="1441"/>
      <c r="CX258" s="1441"/>
      <c r="CY258" s="1441"/>
      <c r="CZ258" s="1441"/>
      <c r="DA258" s="1441"/>
      <c r="DB258" s="1441"/>
      <c r="DC258" s="1441"/>
      <c r="DD258" s="1441"/>
      <c r="DE258" s="1441"/>
      <c r="DF258" s="1441"/>
      <c r="DG258" s="1441"/>
      <c r="DH258" s="1441"/>
      <c r="DI258" s="1441"/>
      <c r="DJ258" s="1441"/>
      <c r="DK258" s="1441"/>
      <c r="DL258" s="1441"/>
      <c r="DM258" s="1441"/>
      <c r="DN258" s="1441"/>
      <c r="DO258" s="1441"/>
      <c r="DP258" s="1441"/>
      <c r="DQ258" s="1441"/>
      <c r="DR258" s="1441"/>
      <c r="DS258" s="1441"/>
      <c r="DT258" s="1441"/>
      <c r="DU258" s="1441"/>
      <c r="DV258" s="1441"/>
      <c r="DW258" s="1441"/>
      <c r="DX258" s="1441"/>
      <c r="DY258" s="1441"/>
      <c r="DZ258" s="1441"/>
      <c r="EA258" s="1441"/>
      <c r="EB258" s="1441"/>
      <c r="EC258" s="1441"/>
      <c r="ED258" s="1441"/>
      <c r="EE258" s="1441"/>
      <c r="EF258" s="1441"/>
      <c r="EG258" s="1441"/>
      <c r="EH258" s="1441"/>
      <c r="EI258" s="1441"/>
      <c r="EJ258" s="1441"/>
      <c r="EK258" s="1441"/>
      <c r="EL258" s="1441"/>
      <c r="EM258" s="1441"/>
      <c r="EN258" s="1441"/>
      <c r="EO258" s="1441"/>
      <c r="EP258" s="1441"/>
      <c r="EQ258" s="1441"/>
      <c r="ER258" s="1441"/>
      <c r="ES258" s="1441"/>
      <c r="ET258" s="1441"/>
      <c r="EU258" s="1441"/>
    </row>
    <row r="259" spans="1:151" s="1292" customFormat="1" ht="16" customHeight="1">
      <c r="A259" s="1472">
        <f>IF(G230="",0,1)</f>
        <v>0</v>
      </c>
      <c r="B259" s="678"/>
      <c r="C259" s="1251"/>
      <c r="D259" s="1251"/>
      <c r="E259" s="1474" t="str">
        <f t="shared" si="28"/>
        <v/>
      </c>
      <c r="F259" s="1242"/>
      <c r="G259" s="678"/>
      <c r="H259" s="1242"/>
      <c r="I259" s="126"/>
      <c r="J259" s="1462" t="str">
        <f t="shared" si="29"/>
        <v/>
      </c>
      <c r="K259" s="1170"/>
      <c r="L259" s="1311"/>
      <c r="M259" s="1311"/>
      <c r="N259" s="1311"/>
      <c r="O259" s="1311"/>
      <c r="P259" s="1311"/>
      <c r="Q259" s="1311"/>
      <c r="R259" s="1311"/>
      <c r="S259" s="1311"/>
      <c r="T259" s="1311"/>
      <c r="U259" s="1311"/>
      <c r="V259" s="1311"/>
      <c r="W259" s="1311"/>
      <c r="X259" s="1312" t="str">
        <f>X$139</f>
        <v>calculée</v>
      </c>
      <c r="Y259" s="1312"/>
      <c r="Z259" s="1312"/>
      <c r="AA259" s="1312"/>
      <c r="AB259" s="1312"/>
      <c r="AC259" s="1312" t="str">
        <f>AC$139</f>
        <v>corrigées</v>
      </c>
      <c r="AE259" s="2165" t="s">
        <v>594</v>
      </c>
      <c r="AF259" s="2165" t="str">
        <f>$W$23</f>
        <v>d'ici à 4 ans</v>
      </c>
      <c r="AG259" s="2165" t="str">
        <f>$W$24</f>
        <v>d'ici à 8 ans</v>
      </c>
      <c r="AI259" s="2165" t="str">
        <f>$W$23</f>
        <v>d'ici à 4 ans</v>
      </c>
      <c r="AJ259" s="2165" t="str">
        <f>$W$24</f>
        <v>d'ici à 8 ans</v>
      </c>
      <c r="BY259" s="1441"/>
      <c r="BZ259" s="1441"/>
      <c r="CA259" s="1441"/>
      <c r="CB259" s="1441"/>
      <c r="CC259" s="1441"/>
      <c r="CD259" s="1441"/>
      <c r="CE259" s="1441"/>
      <c r="CF259" s="1441"/>
      <c r="CG259" s="1441"/>
      <c r="CH259" s="1441"/>
      <c r="CI259" s="1441"/>
      <c r="CJ259" s="1441"/>
      <c r="CK259" s="1441"/>
      <c r="CL259" s="1441"/>
      <c r="CM259" s="1441"/>
      <c r="CN259" s="1441"/>
      <c r="CO259" s="1441"/>
      <c r="CP259" s="1441"/>
      <c r="CQ259" s="1441"/>
      <c r="CR259" s="1441"/>
      <c r="CS259" s="1441"/>
      <c r="CT259" s="1441"/>
      <c r="CU259" s="1441"/>
      <c r="CV259" s="1441"/>
      <c r="CW259" s="1441"/>
      <c r="CX259" s="1441"/>
      <c r="CY259" s="1441"/>
      <c r="CZ259" s="1441"/>
      <c r="DA259" s="1441"/>
      <c r="DB259" s="1441"/>
      <c r="DC259" s="1441"/>
      <c r="DD259" s="1441"/>
      <c r="DE259" s="1441"/>
      <c r="DF259" s="1441"/>
      <c r="DG259" s="1441"/>
      <c r="DH259" s="1441"/>
      <c r="DI259" s="1441"/>
      <c r="DJ259" s="1441"/>
      <c r="DK259" s="1441"/>
      <c r="DL259" s="1441"/>
      <c r="DM259" s="1441"/>
      <c r="DN259" s="1441"/>
      <c r="DO259" s="1441"/>
      <c r="DP259" s="1441"/>
      <c r="DQ259" s="1441"/>
      <c r="DR259" s="1441"/>
      <c r="DS259" s="1441"/>
      <c r="DT259" s="1441"/>
      <c r="DU259" s="1441"/>
      <c r="DV259" s="1441"/>
      <c r="DW259" s="1441"/>
      <c r="DX259" s="1441"/>
      <c r="DY259" s="1441"/>
      <c r="DZ259" s="1441"/>
      <c r="EA259" s="1441"/>
      <c r="EB259" s="1441"/>
      <c r="EC259" s="1441"/>
      <c r="ED259" s="1441"/>
      <c r="EE259" s="1441"/>
      <c r="EF259" s="1441"/>
      <c r="EG259" s="1441"/>
      <c r="EH259" s="1441"/>
      <c r="EI259" s="1441"/>
      <c r="EJ259" s="1441"/>
      <c r="EK259" s="1441"/>
      <c r="EL259" s="1441"/>
      <c r="EM259" s="1441"/>
      <c r="EN259" s="1441"/>
      <c r="EO259" s="1441"/>
      <c r="EP259" s="1441"/>
      <c r="EQ259" s="1441"/>
      <c r="ER259" s="1441"/>
      <c r="ES259" s="1441"/>
      <c r="ET259" s="1441"/>
      <c r="EU259" s="1441"/>
    </row>
    <row r="260" spans="1:151" s="1292" customFormat="1" ht="16" customHeight="1">
      <c r="A260" s="1472">
        <f>IF(G230="",0,1)</f>
        <v>0</v>
      </c>
      <c r="B260" s="678"/>
      <c r="C260" s="1251"/>
      <c r="D260" s="1251"/>
      <c r="E260" s="1474" t="str">
        <f t="shared" si="28"/>
        <v/>
      </c>
      <c r="F260" s="1242"/>
      <c r="G260" s="678"/>
      <c r="H260" s="1242"/>
      <c r="I260" s="126"/>
      <c r="J260" s="1462" t="str">
        <f t="shared" si="29"/>
        <v/>
      </c>
      <c r="K260" s="1170"/>
      <c r="L260" s="1313"/>
      <c r="M260" s="1313"/>
      <c r="N260" s="1313"/>
      <c r="O260" s="1313"/>
      <c r="P260" s="1313"/>
      <c r="Q260" s="1313"/>
      <c r="R260" s="1313"/>
      <c r="S260" s="1313"/>
      <c r="T260" s="1313"/>
      <c r="U260" s="1313"/>
      <c r="V260" s="1313"/>
      <c r="W260" s="1313"/>
      <c r="X260" s="1314" t="str">
        <f>X$140</f>
        <v>[kWh]</v>
      </c>
      <c r="Y260" s="1314"/>
      <c r="Z260" s="2181" t="str">
        <f>Z$140</f>
        <v>[oui/non]</v>
      </c>
      <c r="AA260" s="2181">
        <f>AA200</f>
        <v>0</v>
      </c>
      <c r="AB260" s="2181">
        <f>AB200</f>
        <v>0</v>
      </c>
      <c r="AC260" s="1314" t="str">
        <f>AC$140</f>
        <v>[kWh]</v>
      </c>
      <c r="AE260" s="2165"/>
      <c r="AF260" s="2165"/>
      <c r="AG260" s="2165"/>
      <c r="AI260" s="2165"/>
      <c r="AJ260" s="2165"/>
      <c r="BY260" s="1441"/>
      <c r="BZ260" s="1441"/>
      <c r="CA260" s="1441"/>
      <c r="CB260" s="1441"/>
      <c r="CC260" s="1441"/>
      <c r="CD260" s="1441"/>
      <c r="CE260" s="1441"/>
      <c r="CF260" s="1441"/>
      <c r="CG260" s="1441"/>
      <c r="CH260" s="1441"/>
      <c r="CI260" s="1441"/>
      <c r="CJ260" s="1441"/>
      <c r="CK260" s="1441"/>
      <c r="CL260" s="1441"/>
      <c r="CM260" s="1441"/>
      <c r="CN260" s="1441"/>
      <c r="CO260" s="1441"/>
      <c r="CP260" s="1441"/>
      <c r="CQ260" s="1441"/>
      <c r="CR260" s="1441"/>
      <c r="CS260" s="1441"/>
      <c r="CT260" s="1441"/>
      <c r="CU260" s="1441"/>
      <c r="CV260" s="1441"/>
      <c r="CW260" s="1441"/>
      <c r="CX260" s="1441"/>
      <c r="CY260" s="1441"/>
      <c r="CZ260" s="1441"/>
      <c r="DA260" s="1441"/>
      <c r="DB260" s="1441"/>
      <c r="DC260" s="1441"/>
      <c r="DD260" s="1441"/>
      <c r="DE260" s="1441"/>
      <c r="DF260" s="1441"/>
      <c r="DG260" s="1441"/>
      <c r="DH260" s="1441"/>
      <c r="DI260" s="1441"/>
      <c r="DJ260" s="1441"/>
      <c r="DK260" s="1441"/>
      <c r="DL260" s="1441"/>
      <c r="DM260" s="1441"/>
      <c r="DN260" s="1441"/>
      <c r="DO260" s="1441"/>
      <c r="DP260" s="1441"/>
      <c r="DQ260" s="1441"/>
      <c r="DR260" s="1441"/>
      <c r="DS260" s="1441"/>
      <c r="DT260" s="1441"/>
      <c r="DU260" s="1441"/>
      <c r="DV260" s="1441"/>
      <c r="DW260" s="1441"/>
      <c r="DX260" s="1441"/>
      <c r="DY260" s="1441"/>
      <c r="DZ260" s="1441"/>
      <c r="EA260" s="1441"/>
      <c r="EB260" s="1441"/>
      <c r="EC260" s="1441"/>
      <c r="ED260" s="1441"/>
      <c r="EE260" s="1441"/>
      <c r="EF260" s="1441"/>
      <c r="EG260" s="1441"/>
      <c r="EH260" s="1441"/>
      <c r="EI260" s="1441"/>
      <c r="EJ260" s="1441"/>
      <c r="EK260" s="1441"/>
      <c r="EL260" s="1441"/>
      <c r="EM260" s="1441"/>
      <c r="EN260" s="1441"/>
      <c r="EO260" s="1441"/>
      <c r="EP260" s="1441"/>
      <c r="EQ260" s="1441"/>
      <c r="ER260" s="1441"/>
      <c r="ES260" s="1441"/>
      <c r="ET260" s="1441"/>
      <c r="EU260" s="1441"/>
    </row>
    <row r="261" spans="1:151" s="1292" customFormat="1" ht="16" customHeight="1">
      <c r="A261" s="1472">
        <f>IF(G230="",0,1)</f>
        <v>0</v>
      </c>
      <c r="B261" s="678"/>
      <c r="C261" s="1251"/>
      <c r="D261" s="1251"/>
      <c r="E261" s="1474" t="str">
        <f t="shared" si="28"/>
        <v/>
      </c>
      <c r="F261" s="1242"/>
      <c r="G261" s="678"/>
      <c r="H261" s="1242"/>
      <c r="I261" s="126"/>
      <c r="J261" s="1462" t="str">
        <f t="shared" si="29"/>
        <v/>
      </c>
      <c r="K261" s="1170"/>
      <c r="L261" s="1311"/>
      <c r="M261" s="1311"/>
      <c r="N261" s="1311"/>
      <c r="O261" s="1412"/>
      <c r="P261" s="1311"/>
      <c r="Q261" s="1311"/>
      <c r="R261" s="1311"/>
      <c r="S261" s="1311"/>
      <c r="T261" s="1311"/>
      <c r="U261" s="1311"/>
      <c r="V261" s="1311"/>
      <c r="W261" s="1311"/>
      <c r="Y261" s="1312"/>
      <c r="Z261" s="1312"/>
      <c r="AA261" s="1312"/>
      <c r="AE261" s="2165"/>
      <c r="AF261" s="2165"/>
      <c r="AG261" s="2165"/>
      <c r="AI261" s="2165"/>
      <c r="AJ261" s="2165"/>
      <c r="BY261" s="1441"/>
      <c r="BZ261" s="1441"/>
      <c r="CA261" s="1441"/>
      <c r="CB261" s="1441"/>
      <c r="CC261" s="1441"/>
      <c r="CD261" s="1441"/>
      <c r="CE261" s="1441"/>
      <c r="CF261" s="1441"/>
      <c r="CG261" s="1441"/>
      <c r="CH261" s="1441"/>
      <c r="CI261" s="1441"/>
      <c r="CJ261" s="1441"/>
      <c r="CK261" s="1441"/>
      <c r="CL261" s="1441"/>
      <c r="CM261" s="1441"/>
      <c r="CN261" s="1441"/>
      <c r="CO261" s="1441"/>
      <c r="CP261" s="1441"/>
      <c r="CQ261" s="1441"/>
      <c r="CR261" s="1441"/>
      <c r="CS261" s="1441"/>
      <c r="CT261" s="1441"/>
      <c r="CU261" s="1441"/>
      <c r="CV261" s="1441"/>
      <c r="CW261" s="1441"/>
      <c r="CX261" s="1441"/>
      <c r="CY261" s="1441"/>
      <c r="CZ261" s="1441"/>
      <c r="DA261" s="1441"/>
      <c r="DB261" s="1441"/>
      <c r="DC261" s="1441"/>
      <c r="DD261" s="1441"/>
      <c r="DE261" s="1441"/>
      <c r="DF261" s="1441"/>
      <c r="DG261" s="1441"/>
      <c r="DH261" s="1441"/>
      <c r="DI261" s="1441"/>
      <c r="DJ261" s="1441"/>
      <c r="DK261" s="1441"/>
      <c r="DL261" s="1441"/>
      <c r="DM261" s="1441"/>
      <c r="DN261" s="1441"/>
      <c r="DO261" s="1441"/>
      <c r="DP261" s="1441"/>
      <c r="DQ261" s="1441"/>
      <c r="DR261" s="1441"/>
      <c r="DS261" s="1441"/>
      <c r="DT261" s="1441"/>
      <c r="DU261" s="1441"/>
      <c r="DV261" s="1441"/>
      <c r="DW261" s="1441"/>
      <c r="DX261" s="1441"/>
      <c r="DY261" s="1441"/>
      <c r="DZ261" s="1441"/>
      <c r="EA261" s="1441"/>
      <c r="EB261" s="1441"/>
      <c r="EC261" s="1441"/>
      <c r="ED261" s="1441"/>
      <c r="EE261" s="1441"/>
      <c r="EF261" s="1441"/>
      <c r="EG261" s="1441"/>
      <c r="EH261" s="1441"/>
      <c r="EI261" s="1441"/>
      <c r="EJ261" s="1441"/>
      <c r="EK261" s="1441"/>
      <c r="EL261" s="1441"/>
      <c r="EM261" s="1441"/>
      <c r="EN261" s="1441"/>
      <c r="EO261" s="1441"/>
      <c r="EP261" s="1441"/>
      <c r="EQ261" s="1441"/>
      <c r="ER261" s="1441"/>
      <c r="ES261" s="1441"/>
      <c r="ET261" s="1441"/>
      <c r="EU261" s="1441"/>
    </row>
    <row r="262" spans="1:151" s="1292" customFormat="1" ht="12" customHeight="1">
      <c r="A262" s="1472">
        <f>IF(G230="",0,1)</f>
        <v>0</v>
      </c>
      <c r="B262" s="678"/>
      <c r="C262" s="1251"/>
      <c r="D262" s="1251"/>
      <c r="E262" s="1474" t="str">
        <f t="shared" si="28"/>
        <v/>
      </c>
      <c r="F262" s="1242"/>
      <c r="G262" s="678"/>
      <c r="H262" s="1242"/>
      <c r="I262" s="126"/>
      <c r="J262" s="1462" t="str">
        <f t="shared" si="29"/>
        <v/>
      </c>
      <c r="K262" s="1170"/>
      <c r="L262" s="1315"/>
      <c r="M262" s="1315"/>
      <c r="N262" s="1315"/>
      <c r="O262" s="1315"/>
      <c r="P262" s="1315"/>
      <c r="Q262" s="1315"/>
      <c r="R262" s="1315"/>
      <c r="S262" s="1315"/>
      <c r="T262" s="1315"/>
      <c r="U262" s="1315"/>
      <c r="V262" s="1315"/>
      <c r="W262" s="1315"/>
      <c r="X262" s="1315"/>
      <c r="Y262" s="1315"/>
      <c r="Z262" s="1312"/>
      <c r="AA262" s="1315"/>
      <c r="AB262" s="1315"/>
      <c r="AC262" s="1315"/>
      <c r="AE262" s="2165"/>
      <c r="AF262" s="2165"/>
      <c r="AG262" s="2165"/>
      <c r="AI262" s="2165"/>
      <c r="AJ262" s="2165"/>
      <c r="BY262" s="1441"/>
      <c r="BZ262" s="1441"/>
      <c r="CA262" s="1441"/>
      <c r="CB262" s="1441"/>
      <c r="CC262" s="1441"/>
      <c r="CD262" s="1441"/>
      <c r="CE262" s="1441"/>
      <c r="CF262" s="1441"/>
      <c r="CG262" s="1441"/>
      <c r="CH262" s="1441"/>
      <c r="CI262" s="1441"/>
      <c r="CJ262" s="1441"/>
      <c r="CK262" s="1441"/>
      <c r="CL262" s="1441"/>
      <c r="CM262" s="1441"/>
      <c r="CN262" s="1441"/>
      <c r="CO262" s="1441"/>
      <c r="CP262" s="1441"/>
      <c r="CQ262" s="1441"/>
      <c r="CR262" s="1441"/>
      <c r="CS262" s="1441"/>
      <c r="CT262" s="1441"/>
      <c r="CU262" s="1441"/>
      <c r="CV262" s="1441"/>
      <c r="CW262" s="1441"/>
      <c r="CX262" s="1441"/>
      <c r="CY262" s="1441"/>
      <c r="CZ262" s="1441"/>
      <c r="DA262" s="1441"/>
      <c r="DB262" s="1441"/>
      <c r="DC262" s="1441"/>
      <c r="DD262" s="1441"/>
      <c r="DE262" s="1441"/>
      <c r="DF262" s="1441"/>
      <c r="DG262" s="1441"/>
      <c r="DH262" s="1441"/>
      <c r="DI262" s="1441"/>
      <c r="DJ262" s="1441"/>
      <c r="DK262" s="1441"/>
      <c r="DL262" s="1441"/>
      <c r="DM262" s="1441"/>
      <c r="DN262" s="1441"/>
      <c r="DO262" s="1441"/>
      <c r="DP262" s="1441"/>
      <c r="DQ262" s="1441"/>
      <c r="DR262" s="1441"/>
      <c r="DS262" s="1441"/>
      <c r="DT262" s="1441"/>
      <c r="DU262" s="1441"/>
      <c r="DV262" s="1441"/>
      <c r="DW262" s="1441"/>
      <c r="DX262" s="1441"/>
      <c r="DY262" s="1441"/>
      <c r="DZ262" s="1441"/>
      <c r="EA262" s="1441"/>
      <c r="EB262" s="1441"/>
      <c r="EC262" s="1441"/>
      <c r="ED262" s="1441"/>
      <c r="EE262" s="1441"/>
      <c r="EF262" s="1441"/>
      <c r="EG262" s="1441"/>
      <c r="EH262" s="1441"/>
      <c r="EI262" s="1441"/>
      <c r="EJ262" s="1441"/>
      <c r="EK262" s="1441"/>
      <c r="EL262" s="1441"/>
      <c r="EM262" s="1441"/>
      <c r="EN262" s="1441"/>
      <c r="EO262" s="1441"/>
      <c r="EP262" s="1441"/>
      <c r="EQ262" s="1441"/>
      <c r="ER262" s="1441"/>
      <c r="ES262" s="1441"/>
      <c r="ET262" s="1441"/>
      <c r="EU262" s="1441"/>
    </row>
    <row r="263" spans="1:151" s="737" customFormat="1" ht="17" customHeight="1">
      <c r="A263" s="1472">
        <f>IF(G230="",0,1)</f>
        <v>0</v>
      </c>
      <c r="B263" s="678">
        <f>IF(X263=0,-1,0)</f>
        <v>-1</v>
      </c>
      <c r="C263" s="1251"/>
      <c r="D263" s="1251"/>
      <c r="E263" s="1474" t="str">
        <f t="shared" si="28"/>
        <v/>
      </c>
      <c r="F263" s="1242"/>
      <c r="G263" s="678"/>
      <c r="H263" s="1242"/>
      <c r="J263" s="1462" t="str">
        <f t="shared" si="29"/>
        <v/>
      </c>
      <c r="K263" s="1170"/>
      <c r="L263" s="1316"/>
      <c r="M263" s="2204" t="str">
        <f>AD230</f>
        <v/>
      </c>
      <c r="N263" s="2173"/>
      <c r="O263" s="2173"/>
      <c r="P263" s="2173"/>
      <c r="Q263" s="2173"/>
      <c r="R263" s="2173"/>
      <c r="S263" s="2173"/>
      <c r="T263" s="2173"/>
      <c r="U263" s="2173"/>
      <c r="V263" s="2173"/>
      <c r="W263" s="1318" t="str">
        <f>IF(X263=0,"",IF(AF230=V$23,W$23,W$24))</f>
        <v/>
      </c>
      <c r="X263" s="1319">
        <f>AE230</f>
        <v>0</v>
      </c>
      <c r="Y263" s="1319"/>
      <c r="Z263" s="1319"/>
      <c r="AA263" s="527"/>
      <c r="AB263" s="1320"/>
      <c r="AC263" s="1319">
        <f>IF(AA263=AA$24,0,X263)</f>
        <v>0</v>
      </c>
      <c r="AE263" s="1321">
        <f>IF(X263=0,1,IF(AA263=AA$24,2,3))</f>
        <v>1</v>
      </c>
      <c r="AF263" s="1322">
        <f>IF(W263=AF259,X263,0)</f>
        <v>0</v>
      </c>
      <c r="AG263" s="1322">
        <f>IF(W263=AG259,X263,0)</f>
        <v>0</v>
      </c>
      <c r="AH263" s="1292"/>
      <c r="AI263" s="1322">
        <f>IF(W263=AI259,AC263,0)</f>
        <v>0</v>
      </c>
      <c r="AJ263" s="1322">
        <f>IF(W263=AJ259,AC263,0)</f>
        <v>0</v>
      </c>
      <c r="AK263" s="40"/>
      <c r="AL263" s="40"/>
      <c r="AM263" s="40"/>
      <c r="AN263" s="40"/>
      <c r="AO263" s="40"/>
      <c r="AP263" s="40"/>
      <c r="AQ263" s="40"/>
      <c r="BY263" s="1443"/>
      <c r="BZ263" s="1443"/>
      <c r="CA263" s="1443"/>
      <c r="CB263" s="1443"/>
      <c r="CC263" s="1443"/>
      <c r="CD263" s="1443"/>
      <c r="CE263" s="1443"/>
      <c r="CF263" s="1443"/>
      <c r="CG263" s="1443"/>
      <c r="CH263" s="1443"/>
      <c r="CI263" s="1443"/>
      <c r="CJ263" s="1443"/>
      <c r="CK263" s="1443"/>
      <c r="CL263" s="1443"/>
      <c r="CM263" s="1443"/>
      <c r="CN263" s="1443"/>
      <c r="CO263" s="1443"/>
      <c r="CP263" s="1443"/>
      <c r="CQ263" s="1443"/>
      <c r="CR263" s="1443"/>
      <c r="CS263" s="1443"/>
      <c r="CT263" s="1443"/>
      <c r="CU263" s="1443"/>
      <c r="CV263" s="1443"/>
      <c r="CW263" s="1443"/>
      <c r="CX263" s="1443"/>
      <c r="CY263" s="1443"/>
      <c r="CZ263" s="1443"/>
      <c r="DA263" s="1443"/>
      <c r="DB263" s="1443"/>
      <c r="DC263" s="1443"/>
      <c r="DD263" s="1443"/>
      <c r="DE263" s="1443"/>
      <c r="DF263" s="1443"/>
      <c r="DG263" s="1443"/>
      <c r="DH263" s="1443"/>
      <c r="DI263" s="1443"/>
      <c r="DJ263" s="1443"/>
      <c r="DK263" s="1443"/>
      <c r="DL263" s="1443"/>
      <c r="DM263" s="1443"/>
      <c r="DN263" s="1443"/>
      <c r="DO263" s="1443"/>
      <c r="DP263" s="1443"/>
      <c r="DQ263" s="1443"/>
      <c r="DR263" s="1443"/>
      <c r="DS263" s="1443"/>
      <c r="DT263" s="1443"/>
      <c r="DU263" s="1443"/>
      <c r="DV263" s="1443"/>
      <c r="DW263" s="1443"/>
      <c r="DX263" s="1443"/>
      <c r="DY263" s="1443"/>
      <c r="DZ263" s="1443"/>
      <c r="EA263" s="1443"/>
      <c r="EB263" s="1443"/>
      <c r="EC263" s="1443"/>
      <c r="ED263" s="1443"/>
      <c r="EE263" s="1443"/>
      <c r="EF263" s="1443"/>
      <c r="EG263" s="1443"/>
      <c r="EH263" s="1443"/>
      <c r="EI263" s="1443"/>
      <c r="EJ263" s="1443"/>
      <c r="EK263" s="1443"/>
      <c r="EL263" s="1443"/>
      <c r="EM263" s="1443"/>
      <c r="EN263" s="1443"/>
      <c r="EO263" s="1443"/>
      <c r="EP263" s="1443"/>
      <c r="EQ263" s="1443"/>
      <c r="ER263" s="1443"/>
      <c r="ES263" s="1443"/>
      <c r="ET263" s="1443"/>
      <c r="EU263" s="1443"/>
    </row>
    <row r="264" spans="1:151" s="737" customFormat="1" ht="92" customHeight="1">
      <c r="A264" s="1472">
        <f>IF(G230="",0,1)</f>
        <v>0</v>
      </c>
      <c r="B264" s="678">
        <f>B263</f>
        <v>-1</v>
      </c>
      <c r="C264" s="1251"/>
      <c r="D264" s="1251"/>
      <c r="E264" s="1474" t="str">
        <f t="shared" si="28"/>
        <v/>
      </c>
      <c r="F264" s="1242"/>
      <c r="G264" s="678"/>
      <c r="H264" s="1242"/>
      <c r="J264" s="1462" t="str">
        <f t="shared" si="29"/>
        <v/>
      </c>
      <c r="K264" s="1170"/>
      <c r="L264" s="1323"/>
      <c r="M264" s="2174"/>
      <c r="N264" s="2174"/>
      <c r="O264" s="2174"/>
      <c r="P264" s="2174"/>
      <c r="Q264" s="2174"/>
      <c r="R264" s="2174"/>
      <c r="S264" s="2174"/>
      <c r="T264" s="2174"/>
      <c r="U264" s="2174"/>
      <c r="V264" s="2174"/>
      <c r="W264" s="1325"/>
      <c r="X264" s="1326"/>
      <c r="Y264" s="1326"/>
      <c r="Z264" s="1326"/>
      <c r="AA264" s="1326"/>
      <c r="AB264" s="1326"/>
      <c r="AC264" s="1326"/>
      <c r="AH264" s="1292"/>
      <c r="AK264" s="40"/>
      <c r="AL264" s="40"/>
      <c r="AM264" s="40"/>
      <c r="AN264" s="40"/>
      <c r="AO264" s="40"/>
      <c r="AP264" s="40"/>
      <c r="AQ264" s="40"/>
      <c r="BY264" s="1443"/>
      <c r="BZ264" s="1443"/>
      <c r="CA264" s="1443"/>
      <c r="CB264" s="1443"/>
      <c r="CC264" s="1443"/>
      <c r="CD264" s="1443"/>
      <c r="CE264" s="1443"/>
      <c r="CF264" s="1443"/>
      <c r="CG264" s="1443"/>
      <c r="CH264" s="1443"/>
      <c r="CI264" s="1443"/>
      <c r="CJ264" s="1443"/>
      <c r="CK264" s="1443"/>
      <c r="CL264" s="1443"/>
      <c r="CM264" s="1443"/>
      <c r="CN264" s="1443"/>
      <c r="CO264" s="1443"/>
      <c r="CP264" s="1443"/>
      <c r="CQ264" s="1443"/>
      <c r="CR264" s="1443"/>
      <c r="CS264" s="1443"/>
      <c r="CT264" s="1443"/>
      <c r="CU264" s="1443"/>
      <c r="CV264" s="1443"/>
      <c r="CW264" s="1443"/>
      <c r="CX264" s="1443"/>
      <c r="CY264" s="1443"/>
      <c r="CZ264" s="1443"/>
      <c r="DA264" s="1443"/>
      <c r="DB264" s="1443"/>
      <c r="DC264" s="1443"/>
      <c r="DD264" s="1443"/>
      <c r="DE264" s="1443"/>
      <c r="DF264" s="1443"/>
      <c r="DG264" s="1443"/>
      <c r="DH264" s="1443"/>
      <c r="DI264" s="1443"/>
      <c r="DJ264" s="1443"/>
      <c r="DK264" s="1443"/>
      <c r="DL264" s="1443"/>
      <c r="DM264" s="1443"/>
      <c r="DN264" s="1443"/>
      <c r="DO264" s="1443"/>
      <c r="DP264" s="1443"/>
      <c r="DQ264" s="1443"/>
      <c r="DR264" s="1443"/>
      <c r="DS264" s="1443"/>
      <c r="DT264" s="1443"/>
      <c r="DU264" s="1443"/>
      <c r="DV264" s="1443"/>
      <c r="DW264" s="1443"/>
      <c r="DX264" s="1443"/>
      <c r="DY264" s="1443"/>
      <c r="DZ264" s="1443"/>
      <c r="EA264" s="1443"/>
      <c r="EB264" s="1443"/>
      <c r="EC264" s="1443"/>
      <c r="ED264" s="1443"/>
      <c r="EE264" s="1443"/>
      <c r="EF264" s="1443"/>
      <c r="EG264" s="1443"/>
      <c r="EH264" s="1443"/>
      <c r="EI264" s="1443"/>
      <c r="EJ264" s="1443"/>
      <c r="EK264" s="1443"/>
      <c r="EL264" s="1443"/>
      <c r="EM264" s="1443"/>
      <c r="EN264" s="1443"/>
      <c r="EO264" s="1443"/>
      <c r="EP264" s="1443"/>
      <c r="EQ264" s="1443"/>
      <c r="ER264" s="1443"/>
      <c r="ES264" s="1443"/>
      <c r="ET264" s="1443"/>
      <c r="EU264" s="1443"/>
    </row>
    <row r="265" spans="1:151" s="737" customFormat="1" ht="17" customHeight="1">
      <c r="A265" s="1472">
        <f>IF(G230="",0,1)</f>
        <v>0</v>
      </c>
      <c r="B265" s="678">
        <f>IF(X265=0,-1,0)</f>
        <v>-1</v>
      </c>
      <c r="C265" s="1251"/>
      <c r="D265" s="1251"/>
      <c r="E265" s="1474" t="str">
        <f t="shared" ref="E265:E296" si="30">IF((SUM(A265:C265))&gt;0,"Evaluation","")</f>
        <v/>
      </c>
      <c r="F265" s="1242"/>
      <c r="G265" s="678"/>
      <c r="H265" s="1242"/>
      <c r="J265" s="1462" t="str">
        <f t="shared" si="29"/>
        <v/>
      </c>
      <c r="K265" s="1170"/>
      <c r="L265" s="1316"/>
      <c r="M265" s="2204" t="str">
        <f>AL230</f>
        <v/>
      </c>
      <c r="N265" s="2173"/>
      <c r="O265" s="2173"/>
      <c r="P265" s="2173"/>
      <c r="Q265" s="2173"/>
      <c r="R265" s="2173"/>
      <c r="S265" s="2173"/>
      <c r="T265" s="2173"/>
      <c r="U265" s="2173"/>
      <c r="V265" s="2173"/>
      <c r="W265" s="1318" t="str">
        <f>IF(X265=0,"",IF(AN230=V$23,W$23,W$24))</f>
        <v/>
      </c>
      <c r="X265" s="1319">
        <f>AM230</f>
        <v>0</v>
      </c>
      <c r="Y265" s="1319"/>
      <c r="Z265" s="1319"/>
      <c r="AA265" s="527"/>
      <c r="AB265" s="1320"/>
      <c r="AC265" s="1319">
        <f>IF(AA265=AA$24,0,X265)</f>
        <v>0</v>
      </c>
      <c r="AE265" s="1321">
        <f>IF(X265=0,1,IF(AA265=AA$24,2,3))</f>
        <v>1</v>
      </c>
      <c r="AF265" s="1322">
        <f>IF(W265=AF259,X265,0)</f>
        <v>0</v>
      </c>
      <c r="AG265" s="1322">
        <f>IF(W265=AG259,X265,0)</f>
        <v>0</v>
      </c>
      <c r="AH265" s="1292"/>
      <c r="AI265" s="1322">
        <f>IF(W265=AI259,AC265,0)</f>
        <v>0</v>
      </c>
      <c r="AJ265" s="1322">
        <f>IF(W265=AJ259,AC265,0)</f>
        <v>0</v>
      </c>
      <c r="AK265" s="40"/>
      <c r="AL265" s="40"/>
      <c r="AM265" s="40"/>
      <c r="AN265" s="40"/>
      <c r="AO265" s="40"/>
      <c r="AP265" s="40"/>
      <c r="AQ265" s="40"/>
      <c r="BY265" s="1443"/>
      <c r="BZ265" s="1443"/>
      <c r="CA265" s="1443"/>
      <c r="CB265" s="1443"/>
      <c r="CC265" s="1443"/>
      <c r="CD265" s="1443"/>
      <c r="CE265" s="1443"/>
      <c r="CF265" s="1443"/>
      <c r="CG265" s="1443"/>
      <c r="CH265" s="1443"/>
      <c r="CI265" s="1443"/>
      <c r="CJ265" s="1443"/>
      <c r="CK265" s="1443"/>
      <c r="CL265" s="1443"/>
      <c r="CM265" s="1443"/>
      <c r="CN265" s="1443"/>
      <c r="CO265" s="1443"/>
      <c r="CP265" s="1443"/>
      <c r="CQ265" s="1443"/>
      <c r="CR265" s="1443"/>
      <c r="CS265" s="1443"/>
      <c r="CT265" s="1443"/>
      <c r="CU265" s="1443"/>
      <c r="CV265" s="1443"/>
      <c r="CW265" s="1443"/>
      <c r="CX265" s="1443"/>
      <c r="CY265" s="1443"/>
      <c r="CZ265" s="1443"/>
      <c r="DA265" s="1443"/>
      <c r="DB265" s="1443"/>
      <c r="DC265" s="1443"/>
      <c r="DD265" s="1443"/>
      <c r="DE265" s="1443"/>
      <c r="DF265" s="1443"/>
      <c r="DG265" s="1443"/>
      <c r="DH265" s="1443"/>
      <c r="DI265" s="1443"/>
      <c r="DJ265" s="1443"/>
      <c r="DK265" s="1443"/>
      <c r="DL265" s="1443"/>
      <c r="DM265" s="1443"/>
      <c r="DN265" s="1443"/>
      <c r="DO265" s="1443"/>
      <c r="DP265" s="1443"/>
      <c r="DQ265" s="1443"/>
      <c r="DR265" s="1443"/>
      <c r="DS265" s="1443"/>
      <c r="DT265" s="1443"/>
      <c r="DU265" s="1443"/>
      <c r="DV265" s="1443"/>
      <c r="DW265" s="1443"/>
      <c r="DX265" s="1443"/>
      <c r="DY265" s="1443"/>
      <c r="DZ265" s="1443"/>
      <c r="EA265" s="1443"/>
      <c r="EB265" s="1443"/>
      <c r="EC265" s="1443"/>
      <c r="ED265" s="1443"/>
      <c r="EE265" s="1443"/>
      <c r="EF265" s="1443"/>
      <c r="EG265" s="1443"/>
      <c r="EH265" s="1443"/>
      <c r="EI265" s="1443"/>
      <c r="EJ265" s="1443"/>
      <c r="EK265" s="1443"/>
      <c r="EL265" s="1443"/>
      <c r="EM265" s="1443"/>
      <c r="EN265" s="1443"/>
      <c r="EO265" s="1443"/>
      <c r="EP265" s="1443"/>
      <c r="EQ265" s="1443"/>
      <c r="ER265" s="1443"/>
      <c r="ES265" s="1443"/>
      <c r="ET265" s="1443"/>
      <c r="EU265" s="1443"/>
    </row>
    <row r="266" spans="1:151" s="737" customFormat="1" ht="27" customHeight="1">
      <c r="A266" s="1472">
        <f>IF(G230="",0,1)</f>
        <v>0</v>
      </c>
      <c r="B266" s="678">
        <f>B265</f>
        <v>-1</v>
      </c>
      <c r="C266" s="1251"/>
      <c r="D266" s="1251"/>
      <c r="E266" s="1474" t="str">
        <f t="shared" si="30"/>
        <v/>
      </c>
      <c r="F266" s="1242"/>
      <c r="G266" s="678"/>
      <c r="H266" s="1242"/>
      <c r="J266" s="1462" t="str">
        <f t="shared" si="29"/>
        <v/>
      </c>
      <c r="K266" s="1170"/>
      <c r="L266" s="1323"/>
      <c r="M266" s="2174"/>
      <c r="N266" s="2174"/>
      <c r="O266" s="2174"/>
      <c r="P266" s="2174"/>
      <c r="Q266" s="2174"/>
      <c r="R266" s="2174"/>
      <c r="S266" s="2174"/>
      <c r="T266" s="2174"/>
      <c r="U266" s="2174"/>
      <c r="V266" s="2174"/>
      <c r="W266" s="1325"/>
      <c r="X266" s="1326"/>
      <c r="Y266" s="1326"/>
      <c r="Z266" s="1326"/>
      <c r="AA266" s="1326"/>
      <c r="AB266" s="1326"/>
      <c r="AC266" s="1326"/>
      <c r="AH266" s="1292"/>
      <c r="AK266" s="40"/>
      <c r="AL266" s="40"/>
      <c r="AM266" s="40"/>
      <c r="AN266" s="40"/>
      <c r="AO266" s="40"/>
      <c r="AP266" s="40"/>
      <c r="AQ266" s="40"/>
      <c r="BY266" s="1443"/>
      <c r="BZ266" s="1443"/>
      <c r="CA266" s="1443"/>
      <c r="CB266" s="1443"/>
      <c r="CC266" s="1443"/>
      <c r="CD266" s="1443"/>
      <c r="CE266" s="1443"/>
      <c r="CF266" s="1443"/>
      <c r="CG266" s="1443"/>
      <c r="CH266" s="1443"/>
      <c r="CI266" s="1443"/>
      <c r="CJ266" s="1443"/>
      <c r="CK266" s="1443"/>
      <c r="CL266" s="1443"/>
      <c r="CM266" s="1443"/>
      <c r="CN266" s="1443"/>
      <c r="CO266" s="1443"/>
      <c r="CP266" s="1443"/>
      <c r="CQ266" s="1443"/>
      <c r="CR266" s="1443"/>
      <c r="CS266" s="1443"/>
      <c r="CT266" s="1443"/>
      <c r="CU266" s="1443"/>
      <c r="CV266" s="1443"/>
      <c r="CW266" s="1443"/>
      <c r="CX266" s="1443"/>
      <c r="CY266" s="1443"/>
      <c r="CZ266" s="1443"/>
      <c r="DA266" s="1443"/>
      <c r="DB266" s="1443"/>
      <c r="DC266" s="1443"/>
      <c r="DD266" s="1443"/>
      <c r="DE266" s="1443"/>
      <c r="DF266" s="1443"/>
      <c r="DG266" s="1443"/>
      <c r="DH266" s="1443"/>
      <c r="DI266" s="1443"/>
      <c r="DJ266" s="1443"/>
      <c r="DK266" s="1443"/>
      <c r="DL266" s="1443"/>
      <c r="DM266" s="1443"/>
      <c r="DN266" s="1443"/>
      <c r="DO266" s="1443"/>
      <c r="DP266" s="1443"/>
      <c r="DQ266" s="1443"/>
      <c r="DR266" s="1443"/>
      <c r="DS266" s="1443"/>
      <c r="DT266" s="1443"/>
      <c r="DU266" s="1443"/>
      <c r="DV266" s="1443"/>
      <c r="DW266" s="1443"/>
      <c r="DX266" s="1443"/>
      <c r="DY266" s="1443"/>
      <c r="DZ266" s="1443"/>
      <c r="EA266" s="1443"/>
      <c r="EB266" s="1443"/>
      <c r="EC266" s="1443"/>
      <c r="ED266" s="1443"/>
      <c r="EE266" s="1443"/>
      <c r="EF266" s="1443"/>
      <c r="EG266" s="1443"/>
      <c r="EH266" s="1443"/>
      <c r="EI266" s="1443"/>
      <c r="EJ266" s="1443"/>
      <c r="EK266" s="1443"/>
      <c r="EL266" s="1443"/>
      <c r="EM266" s="1443"/>
      <c r="EN266" s="1443"/>
      <c r="EO266" s="1443"/>
      <c r="EP266" s="1443"/>
      <c r="EQ266" s="1443"/>
      <c r="ER266" s="1443"/>
      <c r="ES266" s="1443"/>
      <c r="ET266" s="1443"/>
      <c r="EU266" s="1443"/>
    </row>
    <row r="267" spans="1:151" s="737" customFormat="1" ht="17" customHeight="1">
      <c r="A267" s="1472">
        <f>IF(G230="",0,1)</f>
        <v>0</v>
      </c>
      <c r="B267" s="678">
        <f>IF(X267=0,-1,0)</f>
        <v>-1</v>
      </c>
      <c r="C267" s="1251"/>
      <c r="D267" s="1251"/>
      <c r="E267" s="1474" t="str">
        <f t="shared" si="30"/>
        <v/>
      </c>
      <c r="F267" s="1242"/>
      <c r="G267" s="678"/>
      <c r="H267" s="1242"/>
      <c r="J267" s="1462" t="str">
        <f t="shared" si="29"/>
        <v/>
      </c>
      <c r="K267" s="1170"/>
      <c r="L267" s="1316"/>
      <c r="M267" s="2204" t="str">
        <f>AP230</f>
        <v/>
      </c>
      <c r="N267" s="2173"/>
      <c r="O267" s="2173"/>
      <c r="P267" s="2173"/>
      <c r="Q267" s="2173"/>
      <c r="R267" s="2173"/>
      <c r="S267" s="2173"/>
      <c r="T267" s="2173"/>
      <c r="U267" s="2173"/>
      <c r="V267" s="2173"/>
      <c r="W267" s="1318" t="str">
        <f>IF(X267=0,"",IF(AR230=V$23,W$23,W$24))</f>
        <v/>
      </c>
      <c r="X267" s="1319">
        <f>AQ230</f>
        <v>0</v>
      </c>
      <c r="Y267" s="1319"/>
      <c r="Z267" s="1319"/>
      <c r="AA267" s="527"/>
      <c r="AB267" s="1320"/>
      <c r="AC267" s="1319">
        <f>IF(AA267=AA$24,0,X267)</f>
        <v>0</v>
      </c>
      <c r="AE267" s="1321">
        <f>IF(X267=0,1,IF(AA267=AA$24,2,3))</f>
        <v>1</v>
      </c>
      <c r="AF267" s="1322">
        <f>IF(W267=AF259,X267,0)</f>
        <v>0</v>
      </c>
      <c r="AG267" s="1322">
        <f>IF(W267=AG259,X267,0)</f>
        <v>0</v>
      </c>
      <c r="AH267" s="1292"/>
      <c r="AI267" s="1322">
        <f>IF(W267=AI259,AC267,0)</f>
        <v>0</v>
      </c>
      <c r="AJ267" s="1322">
        <f>IF(W267=AJ259,AC267,0)</f>
        <v>0</v>
      </c>
      <c r="AK267" s="40"/>
      <c r="AL267" s="40"/>
      <c r="AM267" s="40"/>
      <c r="AN267" s="40"/>
      <c r="AO267" s="40"/>
      <c r="AP267" s="40"/>
      <c r="AQ267" s="40"/>
      <c r="BY267" s="1443"/>
      <c r="BZ267" s="1443"/>
      <c r="CA267" s="1443"/>
      <c r="CB267" s="1443"/>
      <c r="CC267" s="1443"/>
      <c r="CD267" s="1443"/>
      <c r="CE267" s="1443"/>
      <c r="CF267" s="1443"/>
      <c r="CG267" s="1443"/>
      <c r="CH267" s="1443"/>
      <c r="CI267" s="1443"/>
      <c r="CJ267" s="1443"/>
      <c r="CK267" s="1443"/>
      <c r="CL267" s="1443"/>
      <c r="CM267" s="1443"/>
      <c r="CN267" s="1443"/>
      <c r="CO267" s="1443"/>
      <c r="CP267" s="1443"/>
      <c r="CQ267" s="1443"/>
      <c r="CR267" s="1443"/>
      <c r="CS267" s="1443"/>
      <c r="CT267" s="1443"/>
      <c r="CU267" s="1443"/>
      <c r="CV267" s="1443"/>
      <c r="CW267" s="1443"/>
      <c r="CX267" s="1443"/>
      <c r="CY267" s="1443"/>
      <c r="CZ267" s="1443"/>
      <c r="DA267" s="1443"/>
      <c r="DB267" s="1443"/>
      <c r="DC267" s="1443"/>
      <c r="DD267" s="1443"/>
      <c r="DE267" s="1443"/>
      <c r="DF267" s="1443"/>
      <c r="DG267" s="1443"/>
      <c r="DH267" s="1443"/>
      <c r="DI267" s="1443"/>
      <c r="DJ267" s="1443"/>
      <c r="DK267" s="1443"/>
      <c r="DL267" s="1443"/>
      <c r="DM267" s="1443"/>
      <c r="DN267" s="1443"/>
      <c r="DO267" s="1443"/>
      <c r="DP267" s="1443"/>
      <c r="DQ267" s="1443"/>
      <c r="DR267" s="1443"/>
      <c r="DS267" s="1443"/>
      <c r="DT267" s="1443"/>
      <c r="DU267" s="1443"/>
      <c r="DV267" s="1443"/>
      <c r="DW267" s="1443"/>
      <c r="DX267" s="1443"/>
      <c r="DY267" s="1443"/>
      <c r="DZ267" s="1443"/>
      <c r="EA267" s="1443"/>
      <c r="EB267" s="1443"/>
      <c r="EC267" s="1443"/>
      <c r="ED267" s="1443"/>
      <c r="EE267" s="1443"/>
      <c r="EF267" s="1443"/>
      <c r="EG267" s="1443"/>
      <c r="EH267" s="1443"/>
      <c r="EI267" s="1443"/>
      <c r="EJ267" s="1443"/>
      <c r="EK267" s="1443"/>
      <c r="EL267" s="1443"/>
      <c r="EM267" s="1443"/>
      <c r="EN267" s="1443"/>
      <c r="EO267" s="1443"/>
      <c r="EP267" s="1443"/>
      <c r="EQ267" s="1443"/>
      <c r="ER267" s="1443"/>
      <c r="ES267" s="1443"/>
      <c r="ET267" s="1443"/>
      <c r="EU267" s="1443"/>
    </row>
    <row r="268" spans="1:151" s="737" customFormat="1" ht="27" customHeight="1">
      <c r="A268" s="1472">
        <f>IF(G230="",0,1)</f>
        <v>0</v>
      </c>
      <c r="B268" s="678">
        <f>B267</f>
        <v>-1</v>
      </c>
      <c r="C268" s="1251"/>
      <c r="D268" s="1251"/>
      <c r="E268" s="1474" t="str">
        <f t="shared" si="30"/>
        <v/>
      </c>
      <c r="F268" s="1242"/>
      <c r="G268" s="678"/>
      <c r="H268" s="1242"/>
      <c r="J268" s="1462" t="str">
        <f t="shared" si="29"/>
        <v/>
      </c>
      <c r="K268" s="1170"/>
      <c r="L268" s="1323"/>
      <c r="M268" s="2174"/>
      <c r="N268" s="2174"/>
      <c r="O268" s="2174"/>
      <c r="P268" s="2174"/>
      <c r="Q268" s="2174"/>
      <c r="R268" s="2174"/>
      <c r="S268" s="2174"/>
      <c r="T268" s="2174"/>
      <c r="U268" s="2174"/>
      <c r="V268" s="2174"/>
      <c r="W268" s="1325"/>
      <c r="X268" s="1326"/>
      <c r="Y268" s="1326"/>
      <c r="Z268" s="1326"/>
      <c r="AA268" s="1326"/>
      <c r="AB268" s="1326"/>
      <c r="AC268" s="1326"/>
      <c r="AH268" s="1292"/>
      <c r="AK268" s="40"/>
      <c r="AL268" s="40"/>
      <c r="AM268" s="40"/>
      <c r="AN268" s="40"/>
      <c r="AO268" s="40"/>
      <c r="AP268" s="40"/>
      <c r="AQ268" s="40"/>
      <c r="BY268" s="1443"/>
      <c r="BZ268" s="1443"/>
      <c r="CA268" s="1443"/>
      <c r="CB268" s="1443"/>
      <c r="CC268" s="1443"/>
      <c r="CD268" s="1443"/>
      <c r="CE268" s="1443"/>
      <c r="CF268" s="1443"/>
      <c r="CG268" s="1443"/>
      <c r="CH268" s="1443"/>
      <c r="CI268" s="1443"/>
      <c r="CJ268" s="1443"/>
      <c r="CK268" s="1443"/>
      <c r="CL268" s="1443"/>
      <c r="CM268" s="1443"/>
      <c r="CN268" s="1443"/>
      <c r="CO268" s="1443"/>
      <c r="CP268" s="1443"/>
      <c r="CQ268" s="1443"/>
      <c r="CR268" s="1443"/>
      <c r="CS268" s="1443"/>
      <c r="CT268" s="1443"/>
      <c r="CU268" s="1443"/>
      <c r="CV268" s="1443"/>
      <c r="CW268" s="1443"/>
      <c r="CX268" s="1443"/>
      <c r="CY268" s="1443"/>
      <c r="CZ268" s="1443"/>
      <c r="DA268" s="1443"/>
      <c r="DB268" s="1443"/>
      <c r="DC268" s="1443"/>
      <c r="DD268" s="1443"/>
      <c r="DE268" s="1443"/>
      <c r="DF268" s="1443"/>
      <c r="DG268" s="1443"/>
      <c r="DH268" s="1443"/>
      <c r="DI268" s="1443"/>
      <c r="DJ268" s="1443"/>
      <c r="DK268" s="1443"/>
      <c r="DL268" s="1443"/>
      <c r="DM268" s="1443"/>
      <c r="DN268" s="1443"/>
      <c r="DO268" s="1443"/>
      <c r="DP268" s="1443"/>
      <c r="DQ268" s="1443"/>
      <c r="DR268" s="1443"/>
      <c r="DS268" s="1443"/>
      <c r="DT268" s="1443"/>
      <c r="DU268" s="1443"/>
      <c r="DV268" s="1443"/>
      <c r="DW268" s="1443"/>
      <c r="DX268" s="1443"/>
      <c r="DY268" s="1443"/>
      <c r="DZ268" s="1443"/>
      <c r="EA268" s="1443"/>
      <c r="EB268" s="1443"/>
      <c r="EC268" s="1443"/>
      <c r="ED268" s="1443"/>
      <c r="EE268" s="1443"/>
      <c r="EF268" s="1443"/>
      <c r="EG268" s="1443"/>
      <c r="EH268" s="1443"/>
      <c r="EI268" s="1443"/>
      <c r="EJ268" s="1443"/>
      <c r="EK268" s="1443"/>
      <c r="EL268" s="1443"/>
      <c r="EM268" s="1443"/>
      <c r="EN268" s="1443"/>
      <c r="EO268" s="1443"/>
      <c r="EP268" s="1443"/>
      <c r="EQ268" s="1443"/>
      <c r="ER268" s="1443"/>
      <c r="ES268" s="1443"/>
      <c r="ET268" s="1443"/>
      <c r="EU268" s="1443"/>
    </row>
    <row r="269" spans="1:151" s="737" customFormat="1" ht="17" customHeight="1">
      <c r="A269" s="1472">
        <f>IF(G230="",0,1)</f>
        <v>0</v>
      </c>
      <c r="B269" s="678">
        <f>IF(X269=0,-1,0)</f>
        <v>-1</v>
      </c>
      <c r="C269" s="1251"/>
      <c r="D269" s="1251"/>
      <c r="E269" s="1474" t="str">
        <f t="shared" si="30"/>
        <v/>
      </c>
      <c r="F269" s="1242"/>
      <c r="G269" s="678"/>
      <c r="H269" s="1242"/>
      <c r="J269" s="1462" t="str">
        <f t="shared" si="29"/>
        <v/>
      </c>
      <c r="K269" s="1170"/>
      <c r="L269" s="1316"/>
      <c r="M269" s="2204" t="str">
        <f>AT230</f>
        <v/>
      </c>
      <c r="N269" s="2173"/>
      <c r="O269" s="2173"/>
      <c r="P269" s="2173"/>
      <c r="Q269" s="2173"/>
      <c r="R269" s="2173"/>
      <c r="S269" s="2173"/>
      <c r="T269" s="2173"/>
      <c r="U269" s="2173"/>
      <c r="V269" s="2173"/>
      <c r="W269" s="1318" t="str">
        <f>IF(X269=0,"",IF(AV230=V$23,W$23,W$24))</f>
        <v/>
      </c>
      <c r="X269" s="1319">
        <f>AU230</f>
        <v>0</v>
      </c>
      <c r="Y269" s="1319"/>
      <c r="Z269" s="1319"/>
      <c r="AA269" s="527"/>
      <c r="AB269" s="1320"/>
      <c r="AC269" s="1319">
        <f>IF(AA269=AA$24,0,X269)</f>
        <v>0</v>
      </c>
      <c r="AE269" s="1321">
        <f>IF(X269=0,1,IF(AA269=AA$24,2,3))</f>
        <v>1</v>
      </c>
      <c r="AF269" s="1322">
        <f>IF(W269=AF259,X269,0)</f>
        <v>0</v>
      </c>
      <c r="AG269" s="1322">
        <f>IF(W269=AG259,X269,0)</f>
        <v>0</v>
      </c>
      <c r="AH269" s="1292"/>
      <c r="AI269" s="1322">
        <f>IF(W269=AI259,AC269,0)</f>
        <v>0</v>
      </c>
      <c r="AJ269" s="1322">
        <f>IF(W269=AJ259,AC269,0)</f>
        <v>0</v>
      </c>
      <c r="AK269" s="40"/>
      <c r="AL269" s="40"/>
      <c r="AM269" s="40"/>
      <c r="AN269" s="40"/>
      <c r="AO269" s="40"/>
      <c r="AP269" s="40"/>
      <c r="AQ269" s="40"/>
      <c r="BY269" s="1443"/>
      <c r="BZ269" s="1443"/>
      <c r="CA269" s="1443"/>
      <c r="CB269" s="1443"/>
      <c r="CC269" s="1443"/>
      <c r="CD269" s="1443"/>
      <c r="CE269" s="1443"/>
      <c r="CF269" s="1443"/>
      <c r="CG269" s="1443"/>
      <c r="CH269" s="1443"/>
      <c r="CI269" s="1443"/>
      <c r="CJ269" s="1443"/>
      <c r="CK269" s="1443"/>
      <c r="CL269" s="1443"/>
      <c r="CM269" s="1443"/>
      <c r="CN269" s="1443"/>
      <c r="CO269" s="1443"/>
      <c r="CP269" s="1443"/>
      <c r="CQ269" s="1443"/>
      <c r="CR269" s="1443"/>
      <c r="CS269" s="1443"/>
      <c r="CT269" s="1443"/>
      <c r="CU269" s="1443"/>
      <c r="CV269" s="1443"/>
      <c r="CW269" s="1443"/>
      <c r="CX269" s="1443"/>
      <c r="CY269" s="1443"/>
      <c r="CZ269" s="1443"/>
      <c r="DA269" s="1443"/>
      <c r="DB269" s="1443"/>
      <c r="DC269" s="1443"/>
      <c r="DD269" s="1443"/>
      <c r="DE269" s="1443"/>
      <c r="DF269" s="1443"/>
      <c r="DG269" s="1443"/>
      <c r="DH269" s="1443"/>
      <c r="DI269" s="1443"/>
      <c r="DJ269" s="1443"/>
      <c r="DK269" s="1443"/>
      <c r="DL269" s="1443"/>
      <c r="DM269" s="1443"/>
      <c r="DN269" s="1443"/>
      <c r="DO269" s="1443"/>
      <c r="DP269" s="1443"/>
      <c r="DQ269" s="1443"/>
      <c r="DR269" s="1443"/>
      <c r="DS269" s="1443"/>
      <c r="DT269" s="1443"/>
      <c r="DU269" s="1443"/>
      <c r="DV269" s="1443"/>
      <c r="DW269" s="1443"/>
      <c r="DX269" s="1443"/>
      <c r="DY269" s="1443"/>
      <c r="DZ269" s="1443"/>
      <c r="EA269" s="1443"/>
      <c r="EB269" s="1443"/>
      <c r="EC269" s="1443"/>
      <c r="ED269" s="1443"/>
      <c r="EE269" s="1443"/>
      <c r="EF269" s="1443"/>
      <c r="EG269" s="1443"/>
      <c r="EH269" s="1443"/>
      <c r="EI269" s="1443"/>
      <c r="EJ269" s="1443"/>
      <c r="EK269" s="1443"/>
      <c r="EL269" s="1443"/>
      <c r="EM269" s="1443"/>
      <c r="EN269" s="1443"/>
      <c r="EO269" s="1443"/>
      <c r="EP269" s="1443"/>
      <c r="EQ269" s="1443"/>
      <c r="ER269" s="1443"/>
      <c r="ES269" s="1443"/>
      <c r="ET269" s="1443"/>
      <c r="EU269" s="1443"/>
    </row>
    <row r="270" spans="1:151" s="737" customFormat="1" ht="27" customHeight="1">
      <c r="A270" s="1472">
        <f>IF(G230="",0,1)</f>
        <v>0</v>
      </c>
      <c r="B270" s="678">
        <f>B269</f>
        <v>-1</v>
      </c>
      <c r="C270" s="1251"/>
      <c r="D270" s="1251"/>
      <c r="E270" s="1474" t="str">
        <f t="shared" si="30"/>
        <v/>
      </c>
      <c r="F270" s="1242"/>
      <c r="G270" s="678"/>
      <c r="H270" s="1242"/>
      <c r="J270" s="1462" t="str">
        <f t="shared" si="29"/>
        <v/>
      </c>
      <c r="K270" s="1170"/>
      <c r="L270" s="1323"/>
      <c r="M270" s="2174"/>
      <c r="N270" s="2174"/>
      <c r="O270" s="2174"/>
      <c r="P270" s="2174"/>
      <c r="Q270" s="2174"/>
      <c r="R270" s="2174"/>
      <c r="S270" s="2174"/>
      <c r="T270" s="2174"/>
      <c r="U270" s="2174"/>
      <c r="V270" s="2174"/>
      <c r="W270" s="1325"/>
      <c r="X270" s="1326"/>
      <c r="Y270" s="1326"/>
      <c r="Z270" s="1326"/>
      <c r="AA270" s="1326"/>
      <c r="AB270" s="1326"/>
      <c r="AC270" s="1326"/>
      <c r="AH270" s="1292"/>
      <c r="AK270" s="40"/>
      <c r="AL270" s="40"/>
      <c r="AM270" s="40"/>
      <c r="AN270" s="40"/>
      <c r="AO270" s="40"/>
      <c r="AP270" s="40"/>
      <c r="AQ270" s="40"/>
      <c r="BY270" s="1443"/>
      <c r="BZ270" s="1443"/>
      <c r="CA270" s="1443"/>
      <c r="CB270" s="1443"/>
      <c r="CC270" s="1443"/>
      <c r="CD270" s="1443"/>
      <c r="CE270" s="1443"/>
      <c r="CF270" s="1443"/>
      <c r="CG270" s="1443"/>
      <c r="CH270" s="1443"/>
      <c r="CI270" s="1443"/>
      <c r="CJ270" s="1443"/>
      <c r="CK270" s="1443"/>
      <c r="CL270" s="1443"/>
      <c r="CM270" s="1443"/>
      <c r="CN270" s="1443"/>
      <c r="CO270" s="1443"/>
      <c r="CP270" s="1443"/>
      <c r="CQ270" s="1443"/>
      <c r="CR270" s="1443"/>
      <c r="CS270" s="1443"/>
      <c r="CT270" s="1443"/>
      <c r="CU270" s="1443"/>
      <c r="CV270" s="1443"/>
      <c r="CW270" s="1443"/>
      <c r="CX270" s="1443"/>
      <c r="CY270" s="1443"/>
      <c r="CZ270" s="1443"/>
      <c r="DA270" s="1443"/>
      <c r="DB270" s="1443"/>
      <c r="DC270" s="1443"/>
      <c r="DD270" s="1443"/>
      <c r="DE270" s="1443"/>
      <c r="DF270" s="1443"/>
      <c r="DG270" s="1443"/>
      <c r="DH270" s="1443"/>
      <c r="DI270" s="1443"/>
      <c r="DJ270" s="1443"/>
      <c r="DK270" s="1443"/>
      <c r="DL270" s="1443"/>
      <c r="DM270" s="1443"/>
      <c r="DN270" s="1443"/>
      <c r="DO270" s="1443"/>
      <c r="DP270" s="1443"/>
      <c r="DQ270" s="1443"/>
      <c r="DR270" s="1443"/>
      <c r="DS270" s="1443"/>
      <c r="DT270" s="1443"/>
      <c r="DU270" s="1443"/>
      <c r="DV270" s="1443"/>
      <c r="DW270" s="1443"/>
      <c r="DX270" s="1443"/>
      <c r="DY270" s="1443"/>
      <c r="DZ270" s="1443"/>
      <c r="EA270" s="1443"/>
      <c r="EB270" s="1443"/>
      <c r="EC270" s="1443"/>
      <c r="ED270" s="1443"/>
      <c r="EE270" s="1443"/>
      <c r="EF270" s="1443"/>
      <c r="EG270" s="1443"/>
      <c r="EH270" s="1443"/>
      <c r="EI270" s="1443"/>
      <c r="EJ270" s="1443"/>
      <c r="EK270" s="1443"/>
      <c r="EL270" s="1443"/>
      <c r="EM270" s="1443"/>
      <c r="EN270" s="1443"/>
      <c r="EO270" s="1443"/>
      <c r="EP270" s="1443"/>
      <c r="EQ270" s="1443"/>
      <c r="ER270" s="1443"/>
      <c r="ES270" s="1443"/>
      <c r="ET270" s="1443"/>
      <c r="EU270" s="1443"/>
    </row>
    <row r="271" spans="1:151" s="737" customFormat="1" ht="17" customHeight="1">
      <c r="A271" s="1472">
        <f>IF(G230="",0,1)</f>
        <v>0</v>
      </c>
      <c r="B271" s="678">
        <f>IF(X271=0,-1,0)</f>
        <v>-1</v>
      </c>
      <c r="C271" s="1251"/>
      <c r="D271" s="1251"/>
      <c r="E271" s="1474" t="str">
        <f t="shared" si="30"/>
        <v/>
      </c>
      <c r="F271" s="1283"/>
      <c r="G271" s="678"/>
      <c r="H271" s="1242"/>
      <c r="J271" s="1462" t="str">
        <f t="shared" si="29"/>
        <v/>
      </c>
      <c r="K271" s="1169"/>
      <c r="L271" s="1316"/>
      <c r="M271" s="2204" t="str">
        <f>Z230</f>
        <v/>
      </c>
      <c r="N271" s="2173"/>
      <c r="O271" s="2173"/>
      <c r="P271" s="2173"/>
      <c r="Q271" s="2173"/>
      <c r="R271" s="2173"/>
      <c r="S271" s="2173"/>
      <c r="T271" s="2173"/>
      <c r="U271" s="2173"/>
      <c r="V271" s="2173"/>
      <c r="W271" s="1318" t="str">
        <f>IF(X271=0,"",IF(AB230=V$23,W$23,W$24))</f>
        <v/>
      </c>
      <c r="X271" s="1319">
        <f>AA230</f>
        <v>0</v>
      </c>
      <c r="Y271" s="1319"/>
      <c r="Z271" s="1319"/>
      <c r="AA271" s="527"/>
      <c r="AB271" s="1320"/>
      <c r="AC271" s="1319">
        <f>IF(AA271=AA$24,0,X271)</f>
        <v>0</v>
      </c>
      <c r="AE271" s="1321">
        <f>IF(X271=0,1,IF(AA271=AA$24,2,3))</f>
        <v>1</v>
      </c>
      <c r="AF271" s="1322">
        <f>IF(W271=AF259,X271,0)</f>
        <v>0</v>
      </c>
      <c r="AG271" s="1322">
        <f>IF(W271=AG259,X271,0)</f>
        <v>0</v>
      </c>
      <c r="AH271" s="1292"/>
      <c r="AI271" s="1322">
        <f>IF(W271=AI259,AC271,0)</f>
        <v>0</v>
      </c>
      <c r="AJ271" s="1322">
        <f>IF(W271=AJ259,AC271,0)</f>
        <v>0</v>
      </c>
      <c r="AK271" s="40"/>
      <c r="AL271" s="40"/>
      <c r="AM271" s="40"/>
      <c r="AN271" s="40"/>
      <c r="AO271" s="40"/>
      <c r="AP271" s="40"/>
      <c r="AQ271" s="40"/>
      <c r="BY271" s="1443"/>
      <c r="BZ271" s="1443"/>
      <c r="CA271" s="1443"/>
      <c r="CB271" s="1443"/>
      <c r="CC271" s="1443"/>
      <c r="CD271" s="1443"/>
      <c r="CE271" s="1443"/>
      <c r="CF271" s="1443"/>
      <c r="CG271" s="1443"/>
      <c r="CH271" s="1443"/>
      <c r="CI271" s="1443"/>
      <c r="CJ271" s="1443"/>
      <c r="CK271" s="1443"/>
      <c r="CL271" s="1443"/>
      <c r="CM271" s="1443"/>
      <c r="CN271" s="1443"/>
      <c r="CO271" s="1443"/>
      <c r="CP271" s="1443"/>
      <c r="CQ271" s="1443"/>
      <c r="CR271" s="1443"/>
      <c r="CS271" s="1443"/>
      <c r="CT271" s="1443"/>
      <c r="CU271" s="1443"/>
      <c r="CV271" s="1443"/>
      <c r="CW271" s="1443"/>
      <c r="CX271" s="1443"/>
      <c r="CY271" s="1443"/>
      <c r="CZ271" s="1443"/>
      <c r="DA271" s="1443"/>
      <c r="DB271" s="1443"/>
      <c r="DC271" s="1443"/>
      <c r="DD271" s="1443"/>
      <c r="DE271" s="1443"/>
      <c r="DF271" s="1443"/>
      <c r="DG271" s="1443"/>
      <c r="DH271" s="1443"/>
      <c r="DI271" s="1443"/>
      <c r="DJ271" s="1443"/>
      <c r="DK271" s="1443"/>
      <c r="DL271" s="1443"/>
      <c r="DM271" s="1443"/>
      <c r="DN271" s="1443"/>
      <c r="DO271" s="1443"/>
      <c r="DP271" s="1443"/>
      <c r="DQ271" s="1443"/>
      <c r="DR271" s="1443"/>
      <c r="DS271" s="1443"/>
      <c r="DT271" s="1443"/>
      <c r="DU271" s="1443"/>
      <c r="DV271" s="1443"/>
      <c r="DW271" s="1443"/>
      <c r="DX271" s="1443"/>
      <c r="DY271" s="1443"/>
      <c r="DZ271" s="1443"/>
      <c r="EA271" s="1443"/>
      <c r="EB271" s="1443"/>
      <c r="EC271" s="1443"/>
      <c r="ED271" s="1443"/>
      <c r="EE271" s="1443"/>
      <c r="EF271" s="1443"/>
      <c r="EG271" s="1443"/>
      <c r="EH271" s="1443"/>
      <c r="EI271" s="1443"/>
      <c r="EJ271" s="1443"/>
      <c r="EK271" s="1443"/>
      <c r="EL271" s="1443"/>
      <c r="EM271" s="1443"/>
      <c r="EN271" s="1443"/>
      <c r="EO271" s="1443"/>
      <c r="EP271" s="1443"/>
      <c r="EQ271" s="1443"/>
      <c r="ER271" s="1443"/>
      <c r="ES271" s="1443"/>
      <c r="ET271" s="1443"/>
      <c r="EU271" s="1443"/>
    </row>
    <row r="272" spans="1:151" s="737" customFormat="1" ht="27" customHeight="1">
      <c r="A272" s="1472">
        <f>IF(G230="",0,1)</f>
        <v>0</v>
      </c>
      <c r="B272" s="678">
        <f>B271</f>
        <v>-1</v>
      </c>
      <c r="C272" s="1251"/>
      <c r="D272" s="1251"/>
      <c r="E272" s="1474" t="str">
        <f t="shared" si="30"/>
        <v/>
      </c>
      <c r="F272" s="1283"/>
      <c r="G272" s="678"/>
      <c r="H272" s="1242"/>
      <c r="J272" s="1462" t="str">
        <f t="shared" si="29"/>
        <v/>
      </c>
      <c r="K272" s="1169"/>
      <c r="L272" s="1323"/>
      <c r="M272" s="2174"/>
      <c r="N272" s="2174"/>
      <c r="O272" s="2174"/>
      <c r="P272" s="2174"/>
      <c r="Q272" s="2174"/>
      <c r="R272" s="2174"/>
      <c r="S272" s="2174"/>
      <c r="T272" s="2174"/>
      <c r="U272" s="2174"/>
      <c r="V272" s="2174"/>
      <c r="W272" s="1325"/>
      <c r="X272" s="1326"/>
      <c r="Y272" s="1326"/>
      <c r="Z272" s="1326"/>
      <c r="AA272" s="1326"/>
      <c r="AB272" s="1326"/>
      <c r="AC272" s="1326"/>
      <c r="AH272" s="1292"/>
      <c r="AK272" s="40"/>
      <c r="AL272" s="40"/>
      <c r="AM272" s="40"/>
      <c r="AN272" s="40"/>
      <c r="AO272" s="40"/>
      <c r="AP272" s="40"/>
      <c r="AQ272" s="40"/>
      <c r="BY272" s="1443"/>
      <c r="BZ272" s="1443"/>
      <c r="CA272" s="1443"/>
      <c r="CB272" s="1443"/>
      <c r="CC272" s="1443"/>
      <c r="CD272" s="1443"/>
      <c r="CE272" s="1443"/>
      <c r="CF272" s="1443"/>
      <c r="CG272" s="1443"/>
      <c r="CH272" s="1443"/>
      <c r="CI272" s="1443"/>
      <c r="CJ272" s="1443"/>
      <c r="CK272" s="1443"/>
      <c r="CL272" s="1443"/>
      <c r="CM272" s="1443"/>
      <c r="CN272" s="1443"/>
      <c r="CO272" s="1443"/>
      <c r="CP272" s="1443"/>
      <c r="CQ272" s="1443"/>
      <c r="CR272" s="1443"/>
      <c r="CS272" s="1443"/>
      <c r="CT272" s="1443"/>
      <c r="CU272" s="1443"/>
      <c r="CV272" s="1443"/>
      <c r="CW272" s="1443"/>
      <c r="CX272" s="1443"/>
      <c r="CY272" s="1443"/>
      <c r="CZ272" s="1443"/>
      <c r="DA272" s="1443"/>
      <c r="DB272" s="1443"/>
      <c r="DC272" s="1443"/>
      <c r="DD272" s="1443"/>
      <c r="DE272" s="1443"/>
      <c r="DF272" s="1443"/>
      <c r="DG272" s="1443"/>
      <c r="DH272" s="1443"/>
      <c r="DI272" s="1443"/>
      <c r="DJ272" s="1443"/>
      <c r="DK272" s="1443"/>
      <c r="DL272" s="1443"/>
      <c r="DM272" s="1443"/>
      <c r="DN272" s="1443"/>
      <c r="DO272" s="1443"/>
      <c r="DP272" s="1443"/>
      <c r="DQ272" s="1443"/>
      <c r="DR272" s="1443"/>
      <c r="DS272" s="1443"/>
      <c r="DT272" s="1443"/>
      <c r="DU272" s="1443"/>
      <c r="DV272" s="1443"/>
      <c r="DW272" s="1443"/>
      <c r="DX272" s="1443"/>
      <c r="DY272" s="1443"/>
      <c r="DZ272" s="1443"/>
      <c r="EA272" s="1443"/>
      <c r="EB272" s="1443"/>
      <c r="EC272" s="1443"/>
      <c r="ED272" s="1443"/>
      <c r="EE272" s="1443"/>
      <c r="EF272" s="1443"/>
      <c r="EG272" s="1443"/>
      <c r="EH272" s="1443"/>
      <c r="EI272" s="1443"/>
      <c r="EJ272" s="1443"/>
      <c r="EK272" s="1443"/>
      <c r="EL272" s="1443"/>
      <c r="EM272" s="1443"/>
      <c r="EN272" s="1443"/>
      <c r="EO272" s="1443"/>
      <c r="EP272" s="1443"/>
      <c r="EQ272" s="1443"/>
      <c r="ER272" s="1443"/>
      <c r="ES272" s="1443"/>
      <c r="ET272" s="1443"/>
      <c r="EU272" s="1443"/>
    </row>
    <row r="273" spans="1:151" s="737" customFormat="1" ht="17" customHeight="1">
      <c r="A273" s="1472">
        <f>IF(G230="",0,1)</f>
        <v>0</v>
      </c>
      <c r="B273" s="678"/>
      <c r="C273" s="1251"/>
      <c r="D273" s="1251"/>
      <c r="E273" s="1474" t="str">
        <f t="shared" si="30"/>
        <v/>
      </c>
      <c r="F273" s="1283"/>
      <c r="G273" s="678"/>
      <c r="H273" s="1242"/>
      <c r="J273" s="1462"/>
      <c r="K273" s="1169"/>
      <c r="L273" s="1323"/>
      <c r="M273" s="1324"/>
      <c r="N273" s="1324"/>
      <c r="O273" s="1324"/>
      <c r="P273" s="1422"/>
      <c r="Q273" s="1422"/>
      <c r="R273" s="1422"/>
      <c r="S273" s="1422"/>
      <c r="T273" s="1422"/>
      <c r="U273" s="1422"/>
      <c r="V273" s="1422"/>
      <c r="W273" s="1325"/>
      <c r="X273" s="1326"/>
      <c r="Y273" s="1326"/>
      <c r="Z273" s="1326"/>
      <c r="AA273" s="1326"/>
      <c r="AB273" s="1326"/>
      <c r="AC273" s="1326"/>
      <c r="AH273" s="1292"/>
      <c r="AJ273" s="40"/>
      <c r="AK273" s="40"/>
      <c r="AL273" s="40"/>
      <c r="AM273" s="40"/>
      <c r="AN273" s="40"/>
      <c r="AO273" s="40"/>
      <c r="AP273" s="40"/>
      <c r="AQ273" s="40"/>
      <c r="BY273" s="1443"/>
      <c r="BZ273" s="1443"/>
      <c r="CA273" s="1443"/>
      <c r="CB273" s="1443"/>
      <c r="CC273" s="1443"/>
      <c r="CD273" s="1443"/>
      <c r="CE273" s="1443"/>
      <c r="CF273" s="1443"/>
      <c r="CG273" s="1443"/>
      <c r="CH273" s="1443"/>
      <c r="CI273" s="1443"/>
      <c r="CJ273" s="1443"/>
      <c r="CK273" s="1443"/>
      <c r="CL273" s="1443"/>
      <c r="CM273" s="1443"/>
      <c r="CN273" s="1443"/>
      <c r="CO273" s="1443"/>
      <c r="CP273" s="1443"/>
      <c r="CQ273" s="1443"/>
      <c r="CR273" s="1443"/>
      <c r="CS273" s="1443"/>
      <c r="CT273" s="1443"/>
      <c r="CU273" s="1443"/>
      <c r="CV273" s="1443"/>
      <c r="CW273" s="1443"/>
      <c r="CX273" s="1443"/>
      <c r="CY273" s="1443"/>
      <c r="CZ273" s="1443"/>
      <c r="DA273" s="1443"/>
      <c r="DB273" s="1443"/>
      <c r="DC273" s="1443"/>
      <c r="DD273" s="1443"/>
      <c r="DE273" s="1443"/>
      <c r="DF273" s="1443"/>
      <c r="DG273" s="1443"/>
      <c r="DH273" s="1443"/>
      <c r="DI273" s="1443"/>
      <c r="DJ273" s="1443"/>
      <c r="DK273" s="1443"/>
      <c r="DL273" s="1443"/>
      <c r="DM273" s="1443"/>
      <c r="DN273" s="1443"/>
      <c r="DO273" s="1443"/>
      <c r="DP273" s="1443"/>
      <c r="DQ273" s="1443"/>
      <c r="DR273" s="1443"/>
      <c r="DS273" s="1443"/>
      <c r="DT273" s="1443"/>
      <c r="DU273" s="1443"/>
      <c r="DV273" s="1443"/>
      <c r="DW273" s="1443"/>
      <c r="DX273" s="1443"/>
      <c r="DY273" s="1443"/>
      <c r="DZ273" s="1443"/>
      <c r="EA273" s="1443"/>
      <c r="EB273" s="1443"/>
      <c r="EC273" s="1443"/>
      <c r="ED273" s="1443"/>
      <c r="EE273" s="1443"/>
      <c r="EF273" s="1443"/>
      <c r="EG273" s="1443"/>
      <c r="EH273" s="1443"/>
      <c r="EI273" s="1443"/>
      <c r="EJ273" s="1443"/>
      <c r="EK273" s="1443"/>
      <c r="EL273" s="1443"/>
      <c r="EM273" s="1443"/>
      <c r="EN273" s="1443"/>
      <c r="EO273" s="1443"/>
      <c r="EP273" s="1443"/>
      <c r="EQ273" s="1443"/>
      <c r="ER273" s="1443"/>
      <c r="ES273" s="1443"/>
      <c r="ET273" s="1443"/>
      <c r="EU273" s="1443"/>
    </row>
    <row r="274" spans="1:151" s="1292" customFormat="1" ht="18" customHeight="1">
      <c r="A274" s="1472">
        <f>IF(G230="",0,1)</f>
        <v>0</v>
      </c>
      <c r="B274" s="678"/>
      <c r="C274" s="1251"/>
      <c r="D274" s="1251"/>
      <c r="E274" s="1474" t="str">
        <f t="shared" si="30"/>
        <v/>
      </c>
      <c r="F274" s="1242"/>
      <c r="G274" s="678"/>
      <c r="H274" s="1242"/>
      <c r="I274" s="737"/>
      <c r="J274" s="1462" t="str">
        <f t="shared" ref="J274:J287" si="31">IF((SUM(F274:H274))&gt;0,"Evaluation","")</f>
        <v/>
      </c>
      <c r="K274" s="1170"/>
      <c r="L274" s="1329" t="str">
        <f>L$154</f>
        <v>Total</v>
      </c>
      <c r="M274" s="1329"/>
      <c r="N274" s="1330"/>
      <c r="O274" s="1331"/>
      <c r="P274" s="1332"/>
      <c r="Q274" s="1332"/>
      <c r="R274" s="1332"/>
      <c r="S274" s="1332"/>
      <c r="T274" s="1332"/>
      <c r="U274" s="1332"/>
      <c r="V274" s="1332"/>
      <c r="W274" s="1332"/>
      <c r="X274" s="1286">
        <f>SUM(X263:X270)</f>
        <v>0</v>
      </c>
      <c r="Y274" s="1333"/>
      <c r="Z274" s="1286"/>
      <c r="AA274" s="1286"/>
      <c r="AB274" s="1286"/>
      <c r="AC274" s="1286">
        <f>SUM(AC263:AC270)</f>
        <v>0</v>
      </c>
      <c r="AD274" s="2"/>
      <c r="AE274" s="2"/>
      <c r="AF274" s="1334">
        <f>SUM(AF263:AF272)</f>
        <v>0</v>
      </c>
      <c r="AG274" s="1334">
        <f>SUM(AG263:AG272)</f>
        <v>0</v>
      </c>
      <c r="AI274" s="1334">
        <f>SUM(AI263:AI272)</f>
        <v>0</v>
      </c>
      <c r="AJ274" s="1334">
        <f>SUM(AJ263:AJ272)</f>
        <v>0</v>
      </c>
      <c r="AK274" s="1415"/>
      <c r="AL274" s="1415"/>
      <c r="AM274" s="1415"/>
      <c r="AN274" s="1415"/>
      <c r="AO274" s="1415"/>
      <c r="AP274" s="1415"/>
      <c r="AQ274" s="1415"/>
      <c r="BY274" s="1441"/>
      <c r="BZ274" s="1441"/>
      <c r="CA274" s="1441"/>
      <c r="CB274" s="1441"/>
      <c r="CC274" s="1441"/>
      <c r="CD274" s="1441"/>
      <c r="CE274" s="1441"/>
      <c r="CF274" s="1441"/>
      <c r="CG274" s="1441"/>
      <c r="CH274" s="1441"/>
      <c r="CI274" s="1441"/>
      <c r="CJ274" s="1441"/>
      <c r="CK274" s="1441"/>
      <c r="CL274" s="1441"/>
      <c r="CM274" s="1441"/>
      <c r="CN274" s="1441"/>
      <c r="CO274" s="1441"/>
      <c r="CP274" s="1441"/>
      <c r="CQ274" s="1441"/>
      <c r="CR274" s="1441"/>
      <c r="CS274" s="1441"/>
      <c r="CT274" s="1441"/>
      <c r="CU274" s="1441"/>
      <c r="CV274" s="1441"/>
      <c r="CW274" s="1441"/>
      <c r="CX274" s="1441"/>
      <c r="CY274" s="1441"/>
      <c r="CZ274" s="1441"/>
      <c r="DA274" s="1441"/>
      <c r="DB274" s="1441"/>
      <c r="DC274" s="1441"/>
      <c r="DD274" s="1441"/>
      <c r="DE274" s="1441"/>
      <c r="DF274" s="1441"/>
      <c r="DG274" s="1441"/>
      <c r="DH274" s="1441"/>
      <c r="DI274" s="1441"/>
      <c r="DJ274" s="1441"/>
      <c r="DK274" s="1441"/>
      <c r="DL274" s="1441"/>
      <c r="DM274" s="1441"/>
      <c r="DN274" s="1441"/>
      <c r="DO274" s="1441"/>
      <c r="DP274" s="1441"/>
      <c r="DQ274" s="1441"/>
      <c r="DR274" s="1441"/>
      <c r="DS274" s="1441"/>
      <c r="DT274" s="1441"/>
      <c r="DU274" s="1441"/>
      <c r="DV274" s="1441"/>
      <c r="DW274" s="1441"/>
      <c r="DX274" s="1441"/>
      <c r="DY274" s="1441"/>
      <c r="DZ274" s="1441"/>
      <c r="EA274" s="1441"/>
      <c r="EB274" s="1441"/>
      <c r="EC274" s="1441"/>
      <c r="ED274" s="1441"/>
      <c r="EE274" s="1441"/>
      <c r="EF274" s="1441"/>
      <c r="EG274" s="1441"/>
      <c r="EH274" s="1441"/>
      <c r="EI274" s="1441"/>
      <c r="EJ274" s="1441"/>
      <c r="EK274" s="1441"/>
      <c r="EL274" s="1441"/>
      <c r="EM274" s="1441"/>
      <c r="EN274" s="1441"/>
      <c r="EO274" s="1441"/>
      <c r="EP274" s="1441"/>
      <c r="EQ274" s="1441"/>
      <c r="ER274" s="1441"/>
      <c r="ES274" s="1441"/>
      <c r="ET274" s="1441"/>
      <c r="EU274" s="1441"/>
    </row>
    <row r="275" spans="1:151" s="731" customFormat="1" ht="25" customHeight="1">
      <c r="A275" s="1472">
        <f>IF(G230="",0,1)</f>
        <v>0</v>
      </c>
      <c r="B275" s="678"/>
      <c r="C275" s="1251"/>
      <c r="D275" s="1251"/>
      <c r="E275" s="1474" t="str">
        <f t="shared" si="30"/>
        <v/>
      </c>
      <c r="F275" s="1242"/>
      <c r="G275" s="678"/>
      <c r="H275" s="1242"/>
      <c r="I275" s="737"/>
      <c r="J275" s="1462" t="str">
        <f t="shared" si="31"/>
        <v/>
      </c>
      <c r="K275" s="1170"/>
      <c r="L275" s="1315"/>
      <c r="M275" s="1335"/>
      <c r="N275" s="1336"/>
      <c r="O275" s="1337"/>
      <c r="P275" s="1338"/>
      <c r="Q275" s="1338"/>
      <c r="R275" s="1338"/>
      <c r="S275" s="1338"/>
      <c r="T275" s="1338"/>
      <c r="U275" s="1338"/>
      <c r="V275" s="1338"/>
      <c r="W275" s="1338"/>
      <c r="X275" s="1337"/>
      <c r="Y275" s="1337"/>
      <c r="Z275" s="1337"/>
      <c r="AA275" s="1339"/>
      <c r="AB275" s="989"/>
      <c r="AC275" s="2"/>
      <c r="AD275" s="2"/>
      <c r="AE275" s="2"/>
      <c r="AF275" s="2"/>
      <c r="AG275" s="2"/>
      <c r="AH275" s="1292"/>
      <c r="AI275" s="1415"/>
      <c r="AJ275" s="1415"/>
      <c r="AK275" s="1415"/>
      <c r="AL275" s="1415"/>
      <c r="AM275" s="1415"/>
      <c r="AN275" s="1415"/>
      <c r="AO275" s="1415"/>
      <c r="AP275" s="1415"/>
      <c r="AQ275" s="1415"/>
      <c r="BY275" s="1444"/>
      <c r="BZ275" s="1444"/>
      <c r="CA275" s="1444"/>
      <c r="CB275" s="1444"/>
      <c r="CC275" s="1444"/>
      <c r="CD275" s="1444"/>
      <c r="CE275" s="1444"/>
      <c r="CF275" s="1444"/>
      <c r="CG275" s="1444"/>
      <c r="CH275" s="1444"/>
      <c r="CI275" s="1444"/>
      <c r="CJ275" s="1444"/>
      <c r="CK275" s="1444"/>
      <c r="CL275" s="1444"/>
      <c r="CM275" s="1444"/>
      <c r="CN275" s="1444"/>
      <c r="CO275" s="1444"/>
      <c r="CP275" s="1444"/>
      <c r="CQ275" s="1444"/>
      <c r="CR275" s="1444"/>
      <c r="CS275" s="1444"/>
      <c r="CT275" s="1444"/>
      <c r="CU275" s="1444"/>
      <c r="CV275" s="1444"/>
      <c r="CW275" s="1444"/>
      <c r="CX275" s="1444"/>
      <c r="CY275" s="1444"/>
      <c r="CZ275" s="1444"/>
      <c r="DA275" s="1444"/>
      <c r="DB275" s="1444"/>
      <c r="DC275" s="1444"/>
      <c r="DD275" s="1444"/>
      <c r="DE275" s="1444"/>
      <c r="DF275" s="1444"/>
      <c r="DG275" s="1444"/>
      <c r="DH275" s="1444"/>
      <c r="DI275" s="1444"/>
      <c r="DJ275" s="1444"/>
      <c r="DK275" s="1444"/>
      <c r="DL275" s="1444"/>
      <c r="DM275" s="1444"/>
      <c r="DN275" s="1444"/>
      <c r="DO275" s="1444"/>
      <c r="DP275" s="1444"/>
      <c r="DQ275" s="1444"/>
      <c r="DR275" s="1444"/>
      <c r="DS275" s="1444"/>
      <c r="DT275" s="1444"/>
      <c r="DU275" s="1444"/>
      <c r="DV275" s="1444"/>
      <c r="DW275" s="1444"/>
      <c r="DX275" s="1444"/>
      <c r="DY275" s="1444"/>
      <c r="DZ275" s="1444"/>
      <c r="EA275" s="1444"/>
      <c r="EB275" s="1444"/>
      <c r="EC275" s="1444"/>
      <c r="ED275" s="1444"/>
      <c r="EE275" s="1444"/>
      <c r="EF275" s="1444"/>
      <c r="EG275" s="1444"/>
      <c r="EH275" s="1444"/>
      <c r="EI275" s="1444"/>
      <c r="EJ275" s="1444"/>
      <c r="EK275" s="1444"/>
      <c r="EL275" s="1444"/>
      <c r="EM275" s="1444"/>
      <c r="EN275" s="1444"/>
      <c r="EO275" s="1444"/>
      <c r="EP275" s="1444"/>
      <c r="EQ275" s="1444"/>
      <c r="ER275" s="1444"/>
      <c r="ES275" s="1444"/>
      <c r="ET275" s="1444"/>
      <c r="EU275" s="1444"/>
    </row>
    <row r="276" spans="1:151" s="1279" customFormat="1" ht="19" customHeight="1">
      <c r="A276" s="1472">
        <f>IF(G230="",0,1)</f>
        <v>0</v>
      </c>
      <c r="B276" s="1242"/>
      <c r="C276" s="1251"/>
      <c r="D276" s="1251"/>
      <c r="E276" s="1474" t="str">
        <f t="shared" si="30"/>
        <v/>
      </c>
      <c r="F276" s="1242"/>
      <c r="G276" s="1242"/>
      <c r="H276" s="1242"/>
      <c r="I276" s="1278"/>
      <c r="J276" s="1462" t="str">
        <f t="shared" si="31"/>
        <v/>
      </c>
      <c r="K276" s="1170"/>
      <c r="L276" s="1340"/>
      <c r="M276" s="1341" t="str">
        <f>M$156</f>
        <v>Economies</v>
      </c>
      <c r="N276" s="1342"/>
      <c r="O276" s="1343"/>
      <c r="P276" s="1344" t="str">
        <f>P$156</f>
        <v>Efficacité de l'ensemble des mesures 1</v>
      </c>
      <c r="Q276" s="1345"/>
      <c r="R276" s="1261"/>
      <c r="S276" s="1346"/>
      <c r="T276" s="1346"/>
      <c r="U276" s="1346"/>
      <c r="V276" s="1346"/>
      <c r="W276" s="1346"/>
      <c r="X276" s="1347">
        <f>AF274</f>
        <v>0</v>
      </c>
      <c r="Y276" s="1261"/>
      <c r="Z276" s="1261"/>
      <c r="AA276" s="1261"/>
      <c r="AB276" s="1348"/>
      <c r="AC276" s="1349">
        <f>AI274</f>
        <v>0</v>
      </c>
      <c r="AD276" s="1350"/>
      <c r="AE276" s="1350"/>
      <c r="AF276" s="1350"/>
      <c r="AG276" s="1350"/>
      <c r="AH276" s="1350"/>
      <c r="BY276" s="1350"/>
      <c r="BZ276" s="1350"/>
      <c r="CA276" s="1350"/>
      <c r="CB276" s="1350"/>
      <c r="CC276" s="1350"/>
      <c r="CD276" s="1350"/>
      <c r="CE276" s="1350"/>
      <c r="CF276" s="1350"/>
      <c r="CG276" s="1350"/>
      <c r="CH276" s="1350"/>
      <c r="CI276" s="1350"/>
      <c r="CJ276" s="1350"/>
      <c r="CK276" s="1350"/>
      <c r="CL276" s="1350"/>
      <c r="CM276" s="1350"/>
      <c r="CN276" s="1350"/>
      <c r="CO276" s="1350"/>
      <c r="CP276" s="1350"/>
      <c r="CQ276" s="1350"/>
      <c r="CR276" s="1350"/>
      <c r="CS276" s="1350"/>
      <c r="CT276" s="1350"/>
      <c r="CU276" s="1350"/>
      <c r="CV276" s="1350"/>
      <c r="CW276" s="1350"/>
      <c r="CX276" s="1350"/>
      <c r="CY276" s="1350"/>
      <c r="CZ276" s="1350"/>
      <c r="DA276" s="1350"/>
      <c r="DB276" s="1350"/>
      <c r="DC276" s="1350"/>
      <c r="DD276" s="1350"/>
      <c r="DE276" s="1350"/>
      <c r="DF276" s="1350"/>
      <c r="DG276" s="1350"/>
      <c r="DH276" s="1350"/>
      <c r="DI276" s="1350"/>
      <c r="DJ276" s="1350"/>
      <c r="DK276" s="1350"/>
      <c r="DL276" s="1350"/>
      <c r="DM276" s="1350"/>
      <c r="DN276" s="1350"/>
      <c r="DO276" s="1350"/>
      <c r="DP276" s="1350"/>
      <c r="DQ276" s="1350"/>
      <c r="DR276" s="1350"/>
      <c r="DS276" s="1350"/>
      <c r="DT276" s="1350"/>
      <c r="DU276" s="1350"/>
      <c r="DV276" s="1350"/>
      <c r="DW276" s="1350"/>
      <c r="DX276" s="1350"/>
      <c r="DY276" s="1350"/>
      <c r="DZ276" s="1350"/>
      <c r="EA276" s="1350"/>
      <c r="EB276" s="1350"/>
      <c r="EC276" s="1350"/>
      <c r="ED276" s="1350"/>
      <c r="EE276" s="1350"/>
      <c r="EF276" s="1350"/>
      <c r="EG276" s="1350"/>
      <c r="EH276" s="1350"/>
      <c r="EI276" s="1350"/>
      <c r="EJ276" s="1350"/>
      <c r="EK276" s="1350"/>
      <c r="EL276" s="1350"/>
      <c r="EM276" s="1350"/>
      <c r="EN276" s="1350"/>
      <c r="EO276" s="1350"/>
      <c r="EP276" s="1350"/>
      <c r="EQ276" s="1350"/>
      <c r="ER276" s="1350"/>
      <c r="ES276" s="1350"/>
      <c r="ET276" s="1350"/>
      <c r="EU276" s="1350"/>
    </row>
    <row r="277" spans="1:151" s="1355" customFormat="1" ht="19" customHeight="1">
      <c r="A277" s="1472">
        <f>IF(G230="",0,1)</f>
        <v>0</v>
      </c>
      <c r="B277" s="678"/>
      <c r="C277" s="1251"/>
      <c r="D277" s="1251"/>
      <c r="E277" s="1474" t="str">
        <f t="shared" si="30"/>
        <v/>
      </c>
      <c r="F277" s="1242"/>
      <c r="G277" s="678"/>
      <c r="H277" s="1242"/>
      <c r="I277" s="737"/>
      <c r="J277" s="1462" t="str">
        <f t="shared" si="31"/>
        <v/>
      </c>
      <c r="K277" s="1170"/>
      <c r="L277" s="1351"/>
      <c r="M277" s="1352" t="s">
        <v>100</v>
      </c>
      <c r="N277" s="1353"/>
      <c r="O277" s="1354"/>
      <c r="P277" s="1344" t="str">
        <f>P$157</f>
        <v>Efficacité de l'ensemble des mesures 2</v>
      </c>
      <c r="Q277" s="1345"/>
      <c r="R277" s="1261"/>
      <c r="S277" s="1346"/>
      <c r="T277" s="1346"/>
      <c r="U277" s="1346"/>
      <c r="V277" s="1346"/>
      <c r="W277" s="1346"/>
      <c r="X277" s="1347">
        <f>AG274</f>
        <v>0</v>
      </c>
      <c r="Y277" s="1261"/>
      <c r="Z277" s="1261"/>
      <c r="AA277" s="1261"/>
      <c r="AB277" s="1348"/>
      <c r="AC277" s="1349">
        <f>AJ274</f>
        <v>0</v>
      </c>
      <c r="AD277" s="208"/>
      <c r="AE277" s="208"/>
      <c r="AF277" s="208"/>
      <c r="AG277" s="208"/>
      <c r="AH277" s="208"/>
      <c r="AI277" s="198"/>
      <c r="AJ277" s="198"/>
      <c r="AK277" s="198"/>
      <c r="AL277" s="198"/>
      <c r="AM277" s="198"/>
      <c r="AN277" s="198"/>
      <c r="AO277" s="198"/>
      <c r="AP277" s="198"/>
      <c r="AQ277" s="198"/>
      <c r="BY277" s="1445"/>
      <c r="BZ277" s="1445"/>
      <c r="CA277" s="1445"/>
      <c r="CB277" s="1445"/>
      <c r="CC277" s="1445"/>
      <c r="CD277" s="1445"/>
      <c r="CE277" s="1445"/>
      <c r="CF277" s="1445"/>
      <c r="CG277" s="1445"/>
      <c r="CH277" s="1445"/>
      <c r="CI277" s="1445"/>
      <c r="CJ277" s="1445"/>
      <c r="CK277" s="1445"/>
      <c r="CL277" s="1445"/>
      <c r="CM277" s="1445"/>
      <c r="CN277" s="1445"/>
      <c r="CO277" s="1445"/>
      <c r="CP277" s="1445"/>
      <c r="CQ277" s="1445"/>
      <c r="CR277" s="1445"/>
      <c r="CS277" s="1445"/>
      <c r="CT277" s="1445"/>
      <c r="CU277" s="1445"/>
      <c r="CV277" s="1445"/>
      <c r="CW277" s="1445"/>
      <c r="CX277" s="1445"/>
      <c r="CY277" s="1445"/>
      <c r="CZ277" s="1445"/>
      <c r="DA277" s="1445"/>
      <c r="DB277" s="1445"/>
      <c r="DC277" s="1445"/>
      <c r="DD277" s="1445"/>
      <c r="DE277" s="1445"/>
      <c r="DF277" s="1445"/>
      <c r="DG277" s="1445"/>
      <c r="DH277" s="1445"/>
      <c r="DI277" s="1445"/>
      <c r="DJ277" s="1445"/>
      <c r="DK277" s="1445"/>
      <c r="DL277" s="1445"/>
      <c r="DM277" s="1445"/>
      <c r="DN277" s="1445"/>
      <c r="DO277" s="1445"/>
      <c r="DP277" s="1445"/>
      <c r="DQ277" s="1445"/>
      <c r="DR277" s="1445"/>
      <c r="DS277" s="1445"/>
      <c r="DT277" s="1445"/>
      <c r="DU277" s="1445"/>
      <c r="DV277" s="1445"/>
      <c r="DW277" s="1445"/>
      <c r="DX277" s="1445"/>
      <c r="DY277" s="1445"/>
      <c r="DZ277" s="1445"/>
      <c r="EA277" s="1445"/>
      <c r="EB277" s="1445"/>
      <c r="EC277" s="1445"/>
      <c r="ED277" s="1445"/>
      <c r="EE277" s="1445"/>
      <c r="EF277" s="1445"/>
      <c r="EG277" s="1445"/>
      <c r="EH277" s="1445"/>
      <c r="EI277" s="1445"/>
      <c r="EJ277" s="1445"/>
      <c r="EK277" s="1445"/>
      <c r="EL277" s="1445"/>
      <c r="EM277" s="1445"/>
      <c r="EN277" s="1445"/>
      <c r="EO277" s="1445"/>
      <c r="EP277" s="1445"/>
      <c r="EQ277" s="1445"/>
      <c r="ER277" s="1445"/>
      <c r="ES277" s="1445"/>
      <c r="ET277" s="1445"/>
      <c r="EU277" s="1445"/>
    </row>
    <row r="278" spans="1:151" s="1368" customFormat="1" ht="19" customHeight="1">
      <c r="A278" s="1472">
        <f>IF(G230="",0,1)</f>
        <v>0</v>
      </c>
      <c r="B278" s="1356"/>
      <c r="C278" s="1251"/>
      <c r="D278" s="1251"/>
      <c r="E278" s="1474" t="str">
        <f t="shared" si="30"/>
        <v/>
      </c>
      <c r="F278" s="1242"/>
      <c r="G278" s="1356"/>
      <c r="H278" s="1357"/>
      <c r="I278" s="1358"/>
      <c r="J278" s="1462" t="str">
        <f t="shared" si="31"/>
        <v/>
      </c>
      <c r="K278" s="1170"/>
      <c r="L278" s="1359"/>
      <c r="M278" s="1360"/>
      <c r="N278" s="1361"/>
      <c r="O278" s="1360"/>
      <c r="P278" s="1414" t="str">
        <f>P$158</f>
        <v>Total (Efficacité de l'ensemble des mesures 1 + 2)</v>
      </c>
      <c r="Q278" s="1363"/>
      <c r="R278" s="1364"/>
      <c r="S278" s="1362"/>
      <c r="T278" s="1362"/>
      <c r="U278" s="1362"/>
      <c r="V278" s="1362"/>
      <c r="W278" s="1362"/>
      <c r="X278" s="1365">
        <f>SUM(X276:X277)</f>
        <v>0</v>
      </c>
      <c r="Y278" s="1364"/>
      <c r="Z278" s="1364"/>
      <c r="AA278" s="1364"/>
      <c r="AB278" s="1366"/>
      <c r="AC278" s="1367">
        <f>SUM(AC276:AC277)</f>
        <v>0</v>
      </c>
      <c r="AD278" s="933"/>
      <c r="AE278" s="933"/>
      <c r="AF278" s="933"/>
      <c r="AG278" s="933"/>
      <c r="AH278" s="933"/>
      <c r="AI278" s="21"/>
      <c r="AJ278" s="21"/>
      <c r="AK278" s="21"/>
      <c r="AL278" s="21"/>
      <c r="AM278" s="21"/>
      <c r="AN278" s="21"/>
      <c r="AO278" s="21"/>
      <c r="AP278" s="21"/>
      <c r="AQ278" s="21"/>
      <c r="BY278" s="1446"/>
      <c r="BZ278" s="1446"/>
      <c r="CA278" s="1446"/>
      <c r="CB278" s="1446"/>
      <c r="CC278" s="1446"/>
      <c r="CD278" s="1446"/>
      <c r="CE278" s="1446"/>
      <c r="CF278" s="1446"/>
      <c r="CG278" s="1446"/>
      <c r="CH278" s="1446"/>
      <c r="CI278" s="1446"/>
      <c r="CJ278" s="1446"/>
      <c r="CK278" s="1446"/>
      <c r="CL278" s="1446"/>
      <c r="CM278" s="1446"/>
      <c r="CN278" s="1446"/>
      <c r="CO278" s="1446"/>
      <c r="CP278" s="1446"/>
      <c r="CQ278" s="1446"/>
      <c r="CR278" s="1446"/>
      <c r="CS278" s="1446"/>
      <c r="CT278" s="1446"/>
      <c r="CU278" s="1446"/>
      <c r="CV278" s="1446"/>
      <c r="CW278" s="1446"/>
      <c r="CX278" s="1446"/>
      <c r="CY278" s="1446"/>
      <c r="CZ278" s="1446"/>
      <c r="DA278" s="1446"/>
      <c r="DB278" s="1446"/>
      <c r="DC278" s="1446"/>
      <c r="DD278" s="1446"/>
      <c r="DE278" s="1446"/>
      <c r="DF278" s="1446"/>
      <c r="DG278" s="1446"/>
      <c r="DH278" s="1446"/>
      <c r="DI278" s="1446"/>
      <c r="DJ278" s="1446"/>
      <c r="DK278" s="1446"/>
      <c r="DL278" s="1446"/>
      <c r="DM278" s="1446"/>
      <c r="DN278" s="1446"/>
      <c r="DO278" s="1446"/>
      <c r="DP278" s="1446"/>
      <c r="DQ278" s="1446"/>
      <c r="DR278" s="1446"/>
      <c r="DS278" s="1446"/>
      <c r="DT278" s="1446"/>
      <c r="DU278" s="1446"/>
      <c r="DV278" s="1446"/>
      <c r="DW278" s="1446"/>
      <c r="DX278" s="1446"/>
      <c r="DY278" s="1446"/>
      <c r="DZ278" s="1446"/>
      <c r="EA278" s="1446"/>
      <c r="EB278" s="1446"/>
      <c r="EC278" s="1446"/>
      <c r="ED278" s="1446"/>
      <c r="EE278" s="1446"/>
      <c r="EF278" s="1446"/>
      <c r="EG278" s="1446"/>
      <c r="EH278" s="1446"/>
      <c r="EI278" s="1446"/>
      <c r="EJ278" s="1446"/>
      <c r="EK278" s="1446"/>
      <c r="EL278" s="1446"/>
      <c r="EM278" s="1446"/>
      <c r="EN278" s="1446"/>
      <c r="EO278" s="1446"/>
      <c r="EP278" s="1446"/>
      <c r="EQ278" s="1446"/>
      <c r="ER278" s="1446"/>
      <c r="ES278" s="1446"/>
      <c r="ET278" s="1446"/>
      <c r="EU278" s="1446"/>
    </row>
    <row r="279" spans="1:151" s="731" customFormat="1" ht="25" customHeight="1">
      <c r="A279" s="1472">
        <v>1</v>
      </c>
      <c r="B279" s="678"/>
      <c r="C279" s="1251"/>
      <c r="D279" s="1251"/>
      <c r="E279" s="1474" t="str">
        <f t="shared" si="30"/>
        <v>Evaluation</v>
      </c>
      <c r="F279" s="1242"/>
      <c r="G279" s="678"/>
      <c r="H279" s="1242"/>
      <c r="I279" s="737"/>
      <c r="J279" s="1462" t="str">
        <f t="shared" si="31"/>
        <v/>
      </c>
      <c r="K279" s="1170"/>
      <c r="L279" s="1315"/>
      <c r="M279" s="1335"/>
      <c r="N279" s="1336"/>
      <c r="O279" s="1337"/>
      <c r="P279" s="1338"/>
      <c r="Q279" s="1338"/>
      <c r="R279" s="1338"/>
      <c r="S279" s="1338"/>
      <c r="T279" s="1338"/>
      <c r="U279" s="1338"/>
      <c r="V279" s="1338"/>
      <c r="W279" s="1338"/>
      <c r="X279" s="1337"/>
      <c r="Y279" s="1337"/>
      <c r="Z279" s="1337"/>
      <c r="AA279" s="1339"/>
      <c r="AB279" s="989"/>
      <c r="AC279" s="2"/>
      <c r="AD279" s="2"/>
      <c r="AE279" s="2"/>
      <c r="AF279" s="2"/>
      <c r="AG279" s="2"/>
      <c r="AH279" s="1291"/>
      <c r="AI279" s="1415"/>
      <c r="AJ279" s="1415"/>
      <c r="AK279" s="1415"/>
      <c r="AL279" s="1415"/>
      <c r="AM279" s="1415"/>
      <c r="AN279" s="1415"/>
      <c r="AO279" s="1415"/>
      <c r="AP279" s="1415"/>
      <c r="AQ279" s="1415"/>
      <c r="BY279" s="1444"/>
      <c r="BZ279" s="1444"/>
      <c r="CA279" s="1444"/>
      <c r="CB279" s="1444"/>
      <c r="CC279" s="1444"/>
      <c r="CD279" s="1444"/>
      <c r="CE279" s="1444"/>
      <c r="CF279" s="1444"/>
      <c r="CG279" s="1444"/>
      <c r="CH279" s="1444"/>
      <c r="CI279" s="1444"/>
      <c r="CJ279" s="1444"/>
      <c r="CK279" s="1444"/>
      <c r="CL279" s="1444"/>
      <c r="CM279" s="1444"/>
      <c r="CN279" s="1444"/>
      <c r="CO279" s="1444"/>
      <c r="CP279" s="1444"/>
      <c r="CQ279" s="1444"/>
      <c r="CR279" s="1444"/>
      <c r="CS279" s="1444"/>
      <c r="CT279" s="1444"/>
      <c r="CU279" s="1444"/>
      <c r="CV279" s="1444"/>
      <c r="CW279" s="1444"/>
      <c r="CX279" s="1444"/>
      <c r="CY279" s="1444"/>
      <c r="CZ279" s="1444"/>
      <c r="DA279" s="1444"/>
      <c r="DB279" s="1444"/>
      <c r="DC279" s="1444"/>
      <c r="DD279" s="1444"/>
      <c r="DE279" s="1444"/>
      <c r="DF279" s="1444"/>
      <c r="DG279" s="1444"/>
      <c r="DH279" s="1444"/>
      <c r="DI279" s="1444"/>
      <c r="DJ279" s="1444"/>
      <c r="DK279" s="1444"/>
      <c r="DL279" s="1444"/>
      <c r="DM279" s="1444"/>
      <c r="DN279" s="1444"/>
      <c r="DO279" s="1444"/>
      <c r="DP279" s="1444"/>
      <c r="DQ279" s="1444"/>
      <c r="DR279" s="1444"/>
      <c r="DS279" s="1444"/>
      <c r="DT279" s="1444"/>
      <c r="DU279" s="1444"/>
      <c r="DV279" s="1444"/>
      <c r="DW279" s="1444"/>
      <c r="DX279" s="1444"/>
      <c r="DY279" s="1444"/>
      <c r="DZ279" s="1444"/>
      <c r="EA279" s="1444"/>
      <c r="EB279" s="1444"/>
      <c r="EC279" s="1444"/>
      <c r="ED279" s="1444"/>
      <c r="EE279" s="1444"/>
      <c r="EF279" s="1444"/>
      <c r="EG279" s="1444"/>
      <c r="EH279" s="1444"/>
      <c r="EI279" s="1444"/>
      <c r="EJ279" s="1444"/>
      <c r="EK279" s="1444"/>
      <c r="EL279" s="1444"/>
      <c r="EM279" s="1444"/>
      <c r="EN279" s="1444"/>
      <c r="EO279" s="1444"/>
      <c r="EP279" s="1444"/>
      <c r="EQ279" s="1444"/>
      <c r="ER279" s="1444"/>
      <c r="ES279" s="1444"/>
      <c r="ET279" s="1444"/>
      <c r="EU279" s="1444"/>
    </row>
    <row r="280" spans="1:151" s="731" customFormat="1" ht="25" customHeight="1">
      <c r="A280" s="1472">
        <v>1</v>
      </c>
      <c r="B280" s="678"/>
      <c r="C280" s="1251"/>
      <c r="D280" s="1251"/>
      <c r="E280" s="1474" t="str">
        <f t="shared" si="30"/>
        <v>Evaluation</v>
      </c>
      <c r="F280" s="1242"/>
      <c r="H280" s="1242"/>
      <c r="I280" s="737"/>
      <c r="J280" s="1462" t="str">
        <f t="shared" si="31"/>
        <v/>
      </c>
      <c r="K280" s="1170"/>
      <c r="L280" s="1315"/>
      <c r="M280" s="1773" t="s">
        <v>918</v>
      </c>
      <c r="N280" s="1619"/>
      <c r="O280" s="1619"/>
      <c r="P280" s="1619"/>
      <c r="Q280" s="1619"/>
      <c r="R280" s="1619"/>
      <c r="S280" s="1619"/>
      <c r="T280" s="1619"/>
      <c r="U280" s="1619"/>
      <c r="V280" s="1619"/>
      <c r="W280" s="1619"/>
      <c r="X280" s="1619"/>
      <c r="Y280" s="1619"/>
      <c r="Z280" s="1619"/>
      <c r="AA280" s="1619"/>
      <c r="AB280" s="1619"/>
      <c r="AC280" s="2"/>
      <c r="AD280" s="2"/>
      <c r="AE280" s="2"/>
      <c r="AF280" s="2"/>
      <c r="AG280" s="2"/>
      <c r="AH280" s="1291"/>
      <c r="AI280" s="1415"/>
      <c r="AJ280" s="1415"/>
      <c r="AK280" s="1415"/>
      <c r="AL280" s="1415"/>
      <c r="AM280" s="1415"/>
      <c r="AN280" s="1415"/>
      <c r="AO280" s="1415"/>
      <c r="AP280" s="1415"/>
      <c r="AQ280" s="1415"/>
      <c r="BY280" s="1444"/>
      <c r="BZ280" s="1444"/>
      <c r="CA280" s="1444"/>
      <c r="CB280" s="1444"/>
      <c r="CC280" s="1444"/>
      <c r="CD280" s="1444"/>
      <c r="CE280" s="1444"/>
      <c r="CF280" s="1444"/>
      <c r="CG280" s="1444"/>
      <c r="CH280" s="1444"/>
      <c r="CI280" s="1444"/>
      <c r="CJ280" s="1444"/>
      <c r="CK280" s="1444"/>
      <c r="CL280" s="1444"/>
      <c r="CM280" s="1444"/>
      <c r="CN280" s="1444"/>
      <c r="CO280" s="1444"/>
      <c r="CP280" s="1444"/>
      <c r="CQ280" s="1444"/>
      <c r="CR280" s="1444"/>
      <c r="CS280" s="1444"/>
      <c r="CT280" s="1444"/>
      <c r="CU280" s="1444"/>
      <c r="CV280" s="1444"/>
      <c r="CW280" s="1444"/>
      <c r="CX280" s="1444"/>
      <c r="CY280" s="1444"/>
      <c r="CZ280" s="1444"/>
      <c r="DA280" s="1444"/>
      <c r="DB280" s="1444"/>
      <c r="DC280" s="1444"/>
      <c r="DD280" s="1444"/>
      <c r="DE280" s="1444"/>
      <c r="DF280" s="1444"/>
      <c r="DG280" s="1444"/>
      <c r="DH280" s="1444"/>
      <c r="DI280" s="1444"/>
      <c r="DJ280" s="1444"/>
      <c r="DK280" s="1444"/>
      <c r="DL280" s="1444"/>
      <c r="DM280" s="1444"/>
      <c r="DN280" s="1444"/>
      <c r="DO280" s="1444"/>
      <c r="DP280" s="1444"/>
      <c r="DQ280" s="1444"/>
      <c r="DR280" s="1444"/>
      <c r="DS280" s="1444"/>
      <c r="DT280" s="1444"/>
      <c r="DU280" s="1444"/>
      <c r="DV280" s="1444"/>
      <c r="DW280" s="1444"/>
      <c r="DX280" s="1444"/>
      <c r="DY280" s="1444"/>
      <c r="DZ280" s="1444"/>
      <c r="EA280" s="1444"/>
      <c r="EB280" s="1444"/>
      <c r="EC280" s="1444"/>
      <c r="ED280" s="1444"/>
      <c r="EE280" s="1444"/>
      <c r="EF280" s="1444"/>
      <c r="EG280" s="1444"/>
      <c r="EH280" s="1444"/>
      <c r="EI280" s="1444"/>
      <c r="EJ280" s="1444"/>
      <c r="EK280" s="1444"/>
      <c r="EL280" s="1444"/>
      <c r="EM280" s="1444"/>
      <c r="EN280" s="1444"/>
      <c r="EO280" s="1444"/>
      <c r="EP280" s="1444"/>
      <c r="EQ280" s="1444"/>
      <c r="ER280" s="1444"/>
      <c r="ES280" s="1444"/>
      <c r="ET280" s="1444"/>
      <c r="EU280" s="1444"/>
    </row>
    <row r="281" spans="1:151" s="731" customFormat="1" ht="84" customHeight="1">
      <c r="A281" s="1472">
        <v>1</v>
      </c>
      <c r="B281" s="678"/>
      <c r="C281" s="1251"/>
      <c r="D281" s="1251"/>
      <c r="E281" s="1474" t="str">
        <f t="shared" si="30"/>
        <v>Evaluation</v>
      </c>
      <c r="F281" s="1242"/>
      <c r="H281" s="1242"/>
      <c r="I281" s="737"/>
      <c r="J281" s="1462" t="str">
        <f t="shared" si="31"/>
        <v/>
      </c>
      <c r="K281" s="1170"/>
      <c r="L281" s="1315"/>
      <c r="M281" s="2188"/>
      <c r="N281" s="2189"/>
      <c r="O281" s="2189"/>
      <c r="P281" s="2189"/>
      <c r="Q281" s="2189"/>
      <c r="R281" s="2189"/>
      <c r="S281" s="2189"/>
      <c r="T281" s="2189"/>
      <c r="U281" s="2189"/>
      <c r="V281" s="2189"/>
      <c r="W281" s="2189"/>
      <c r="X281" s="2189"/>
      <c r="Y281" s="2189"/>
      <c r="Z281" s="2189"/>
      <c r="AA281" s="2189"/>
      <c r="AB281" s="2190"/>
      <c r="AC281" s="2"/>
      <c r="AD281" s="2"/>
      <c r="AE281" s="2"/>
      <c r="AF281" s="2"/>
      <c r="AG281" s="2"/>
      <c r="AH281" s="1291"/>
      <c r="AI281" s="1415"/>
      <c r="AJ281" s="1415"/>
      <c r="AK281" s="1415"/>
      <c r="AL281" s="1415"/>
      <c r="AM281" s="1415"/>
      <c r="AN281" s="1415"/>
      <c r="AO281" s="1415"/>
      <c r="AP281" s="1415"/>
      <c r="AQ281" s="1415"/>
      <c r="BY281" s="1444"/>
      <c r="BZ281" s="1444"/>
      <c r="CA281" s="1444"/>
      <c r="CB281" s="1444"/>
      <c r="CC281" s="1444"/>
      <c r="CD281" s="1444"/>
      <c r="CE281" s="1444"/>
      <c r="CF281" s="1444"/>
      <c r="CG281" s="1444"/>
      <c r="CH281" s="1444"/>
      <c r="CI281" s="1444"/>
      <c r="CJ281" s="1444"/>
      <c r="CK281" s="1444"/>
      <c r="CL281" s="1444"/>
      <c r="CM281" s="1444"/>
      <c r="CN281" s="1444"/>
      <c r="CO281" s="1444"/>
      <c r="CP281" s="1444"/>
      <c r="CQ281" s="1444"/>
      <c r="CR281" s="1444"/>
      <c r="CS281" s="1444"/>
      <c r="CT281" s="1444"/>
      <c r="CU281" s="1444"/>
      <c r="CV281" s="1444"/>
      <c r="CW281" s="1444"/>
      <c r="CX281" s="1444"/>
      <c r="CY281" s="1444"/>
      <c r="CZ281" s="1444"/>
      <c r="DA281" s="1444"/>
      <c r="DB281" s="1444"/>
      <c r="DC281" s="1444"/>
      <c r="DD281" s="1444"/>
      <c r="DE281" s="1444"/>
      <c r="DF281" s="1444"/>
      <c r="DG281" s="1444"/>
      <c r="DH281" s="1444"/>
      <c r="DI281" s="1444"/>
      <c r="DJ281" s="1444"/>
      <c r="DK281" s="1444"/>
      <c r="DL281" s="1444"/>
      <c r="DM281" s="1444"/>
      <c r="DN281" s="1444"/>
      <c r="DO281" s="1444"/>
      <c r="DP281" s="1444"/>
      <c r="DQ281" s="1444"/>
      <c r="DR281" s="1444"/>
      <c r="DS281" s="1444"/>
      <c r="DT281" s="1444"/>
      <c r="DU281" s="1444"/>
      <c r="DV281" s="1444"/>
      <c r="DW281" s="1444"/>
      <c r="DX281" s="1444"/>
      <c r="DY281" s="1444"/>
      <c r="DZ281" s="1444"/>
      <c r="EA281" s="1444"/>
      <c r="EB281" s="1444"/>
      <c r="EC281" s="1444"/>
      <c r="ED281" s="1444"/>
      <c r="EE281" s="1444"/>
      <c r="EF281" s="1444"/>
      <c r="EG281" s="1444"/>
      <c r="EH281" s="1444"/>
      <c r="EI281" s="1444"/>
      <c r="EJ281" s="1444"/>
      <c r="EK281" s="1444"/>
      <c r="EL281" s="1444"/>
      <c r="EM281" s="1444"/>
      <c r="EN281" s="1444"/>
      <c r="EO281" s="1444"/>
      <c r="EP281" s="1444"/>
      <c r="EQ281" s="1444"/>
      <c r="ER281" s="1444"/>
      <c r="ES281" s="1444"/>
      <c r="ET281" s="1444"/>
      <c r="EU281" s="1444"/>
    </row>
    <row r="282" spans="1:151" s="731" customFormat="1" ht="25" customHeight="1">
      <c r="A282" s="1472">
        <v>1</v>
      </c>
      <c r="B282" s="678"/>
      <c r="C282" s="1251"/>
      <c r="D282" s="1251"/>
      <c r="E282" s="1474" t="str">
        <f t="shared" si="30"/>
        <v>Evaluation</v>
      </c>
      <c r="F282" s="1242"/>
      <c r="H282" s="1242"/>
      <c r="I282" s="737"/>
      <c r="J282" s="1462" t="str">
        <f t="shared" si="31"/>
        <v/>
      </c>
      <c r="K282" s="1170"/>
      <c r="L282" s="1315"/>
      <c r="M282" s="1335"/>
      <c r="N282" s="1335"/>
      <c r="O282" s="1335"/>
      <c r="P282" s="1335"/>
      <c r="Q282" s="1335"/>
      <c r="R282" s="1335"/>
      <c r="S282" s="1335"/>
      <c r="T282" s="1335"/>
      <c r="U282" s="1335"/>
      <c r="V282" s="1335"/>
      <c r="W282" s="1335"/>
      <c r="X282" s="1335"/>
      <c r="Y282" s="1335"/>
      <c r="Z282" s="1335"/>
      <c r="AA282" s="1335"/>
      <c r="AB282" s="1335"/>
      <c r="AC282" s="2"/>
      <c r="AD282" s="2"/>
      <c r="AE282" s="2"/>
      <c r="AF282" s="2"/>
      <c r="AG282" s="2"/>
      <c r="AH282" s="1291"/>
      <c r="AI282" s="1415"/>
      <c r="AJ282" s="1415"/>
      <c r="AK282" s="1415"/>
      <c r="AL282" s="1415"/>
      <c r="AM282" s="1415"/>
      <c r="AN282" s="1415"/>
      <c r="AO282" s="1415"/>
      <c r="AP282" s="1415"/>
      <c r="AQ282" s="1415"/>
      <c r="BY282" s="1444"/>
      <c r="BZ282" s="1444"/>
      <c r="CA282" s="1444"/>
      <c r="CB282" s="1444"/>
      <c r="CC282" s="1444"/>
      <c r="CD282" s="1444"/>
      <c r="CE282" s="1444"/>
      <c r="CF282" s="1444"/>
      <c r="CG282" s="1444"/>
      <c r="CH282" s="1444"/>
      <c r="CI282" s="1444"/>
      <c r="CJ282" s="1444"/>
      <c r="CK282" s="1444"/>
      <c r="CL282" s="1444"/>
      <c r="CM282" s="1444"/>
      <c r="CN282" s="1444"/>
      <c r="CO282" s="1444"/>
      <c r="CP282" s="1444"/>
      <c r="CQ282" s="1444"/>
      <c r="CR282" s="1444"/>
      <c r="CS282" s="1444"/>
      <c r="CT282" s="1444"/>
      <c r="CU282" s="1444"/>
      <c r="CV282" s="1444"/>
      <c r="CW282" s="1444"/>
      <c r="CX282" s="1444"/>
      <c r="CY282" s="1444"/>
      <c r="CZ282" s="1444"/>
      <c r="DA282" s="1444"/>
      <c r="DB282" s="1444"/>
      <c r="DC282" s="1444"/>
      <c r="DD282" s="1444"/>
      <c r="DE282" s="1444"/>
      <c r="DF282" s="1444"/>
      <c r="DG282" s="1444"/>
      <c r="DH282" s="1444"/>
      <c r="DI282" s="1444"/>
      <c r="DJ282" s="1444"/>
      <c r="DK282" s="1444"/>
      <c r="DL282" s="1444"/>
      <c r="DM282" s="1444"/>
      <c r="DN282" s="1444"/>
      <c r="DO282" s="1444"/>
      <c r="DP282" s="1444"/>
      <c r="DQ282" s="1444"/>
      <c r="DR282" s="1444"/>
      <c r="DS282" s="1444"/>
      <c r="DT282" s="1444"/>
      <c r="DU282" s="1444"/>
      <c r="DV282" s="1444"/>
      <c r="DW282" s="1444"/>
      <c r="DX282" s="1444"/>
      <c r="DY282" s="1444"/>
      <c r="DZ282" s="1444"/>
      <c r="EA282" s="1444"/>
      <c r="EB282" s="1444"/>
      <c r="EC282" s="1444"/>
      <c r="ED282" s="1444"/>
      <c r="EE282" s="1444"/>
      <c r="EF282" s="1444"/>
      <c r="EG282" s="1444"/>
      <c r="EH282" s="1444"/>
      <c r="EI282" s="1444"/>
      <c r="EJ282" s="1444"/>
      <c r="EK282" s="1444"/>
      <c r="EL282" s="1444"/>
      <c r="EM282" s="1444"/>
      <c r="EN282" s="1444"/>
      <c r="EO282" s="1444"/>
      <c r="EP282" s="1444"/>
      <c r="EQ282" s="1444"/>
      <c r="ER282" s="1444"/>
      <c r="ES282" s="1444"/>
      <c r="ET282" s="1444"/>
      <c r="EU282" s="1444"/>
    </row>
    <row r="283" spans="1:151" ht="15">
      <c r="A283" s="1472">
        <f>IF(G290="",0,1)</f>
        <v>0</v>
      </c>
      <c r="C283" s="1251"/>
      <c r="D283" s="1251"/>
      <c r="E283" s="1474" t="str">
        <f t="shared" si="30"/>
        <v/>
      </c>
      <c r="F283" s="1242"/>
      <c r="H283" s="1242"/>
      <c r="J283" s="1462" t="str">
        <f t="shared" si="31"/>
        <v/>
      </c>
      <c r="K283" s="1170"/>
      <c r="L283" s="1449">
        <f>L$31</f>
        <v>0</v>
      </c>
      <c r="M283" s="1450"/>
      <c r="N283" s="10"/>
      <c r="O283" s="10"/>
      <c r="P283" s="10"/>
      <c r="Q283" s="10"/>
      <c r="R283" s="10"/>
      <c r="S283" s="10"/>
      <c r="T283" s="10"/>
      <c r="U283" s="10"/>
      <c r="V283" s="10"/>
      <c r="W283" s="10"/>
      <c r="X283" s="10"/>
      <c r="Y283" s="10"/>
      <c r="Z283" s="10"/>
      <c r="AA283" s="10"/>
      <c r="AB283" s="10"/>
      <c r="AC283" s="10"/>
    </row>
    <row r="284" spans="1:151" ht="15">
      <c r="A284" s="1472">
        <f>IF(G290="",0,1)</f>
        <v>0</v>
      </c>
      <c r="C284" s="1251"/>
      <c r="D284" s="1251"/>
      <c r="E284" s="1474" t="str">
        <f t="shared" si="30"/>
        <v/>
      </c>
      <c r="F284" s="1242"/>
      <c r="H284" s="1242"/>
      <c r="J284" s="1462" t="str">
        <f t="shared" si="31"/>
        <v/>
      </c>
      <c r="K284" s="1170"/>
      <c r="L284" s="1244"/>
      <c r="M284" s="1245"/>
      <c r="N284" s="1"/>
      <c r="O284" s="1"/>
      <c r="P284" s="1"/>
      <c r="Q284" s="1"/>
      <c r="R284" s="1"/>
      <c r="S284" s="1"/>
      <c r="T284" s="1"/>
      <c r="U284" s="1"/>
      <c r="V284" s="1"/>
      <c r="W284" s="1"/>
      <c r="X284" s="1"/>
      <c r="Y284" s="1"/>
      <c r="Z284" s="1"/>
      <c r="AA284" s="1"/>
      <c r="AB284" s="1"/>
    </row>
    <row r="285" spans="1:151" ht="15">
      <c r="A285" s="1472">
        <f>IF(G290="",0,1)</f>
        <v>0</v>
      </c>
      <c r="C285" s="1251"/>
      <c r="D285" s="1251"/>
      <c r="E285" s="1474" t="str">
        <f t="shared" si="30"/>
        <v/>
      </c>
      <c r="F285" s="1242"/>
      <c r="H285" s="1242"/>
      <c r="J285" s="1462" t="str">
        <f t="shared" si="31"/>
        <v/>
      </c>
      <c r="K285" s="1170"/>
      <c r="L285" s="1244"/>
      <c r="M285" s="1245"/>
      <c r="N285" s="1"/>
      <c r="O285" s="1"/>
      <c r="P285" s="1"/>
      <c r="Q285" s="1"/>
      <c r="R285" s="1"/>
      <c r="S285" s="1"/>
      <c r="T285" s="1"/>
      <c r="U285" s="1"/>
      <c r="V285" s="1"/>
      <c r="W285" s="1"/>
      <c r="X285" s="1"/>
      <c r="Y285" s="1"/>
      <c r="Z285" s="1"/>
      <c r="AA285" s="1"/>
      <c r="AB285" s="1"/>
    </row>
    <row r="286" spans="1:151" s="1250" customFormat="1" ht="24" thickBot="1">
      <c r="A286" s="1472">
        <f>IF(G290="",0,1)</f>
        <v>0</v>
      </c>
      <c r="B286" s="678"/>
      <c r="C286" s="1251"/>
      <c r="D286" s="1251"/>
      <c r="E286" s="1474" t="str">
        <f t="shared" si="30"/>
        <v/>
      </c>
      <c r="F286" s="1242"/>
      <c r="G286" s="678"/>
      <c r="H286" s="1242"/>
      <c r="I286" s="1299"/>
      <c r="J286" s="1462" t="str">
        <f t="shared" si="31"/>
        <v/>
      </c>
      <c r="K286" s="1170"/>
      <c r="L286" s="777" t="str">
        <f>CONCATENATE(Q290,". Générateur de chaleur: ",G290)</f>
        <v xml:space="preserve">6. Générateur de chaleur: </v>
      </c>
      <c r="M286" s="777"/>
      <c r="N286" s="777"/>
      <c r="O286" s="777"/>
      <c r="P286" s="777"/>
      <c r="Q286" s="777"/>
      <c r="R286" s="777"/>
      <c r="S286" s="777"/>
      <c r="T286" s="777"/>
      <c r="U286" s="777"/>
      <c r="V286" s="777"/>
      <c r="W286" s="777"/>
      <c r="X286" s="777"/>
      <c r="Y286" s="777"/>
      <c r="Z286" s="777"/>
      <c r="AA286" s="777"/>
      <c r="AB286" s="777"/>
      <c r="AC286" s="1370">
        <f>Z$27</f>
        <v>0</v>
      </c>
      <c r="AD286" s="665"/>
      <c r="AE286" s="665"/>
      <c r="AF286" s="665"/>
      <c r="AG286" s="665"/>
      <c r="AH286" s="665"/>
      <c r="AI286" s="665"/>
      <c r="AJ286" s="1246"/>
      <c r="AK286" s="1246"/>
      <c r="AL286" s="1247"/>
      <c r="AM286" s="1247"/>
      <c r="AN286" s="1247"/>
      <c r="AO286" s="1248"/>
      <c r="AP286" s="1247"/>
      <c r="AQ286" s="1249"/>
      <c r="AR286" s="1247"/>
      <c r="AS286" s="1247"/>
      <c r="AT286" s="1247"/>
      <c r="AU286" s="1247"/>
      <c r="AV286" s="1247"/>
      <c r="AW286" s="1247"/>
      <c r="AX286" s="1247"/>
      <c r="AY286" s="1247"/>
      <c r="BY286" s="1439"/>
      <c r="BZ286" s="1439"/>
      <c r="CA286" s="1439"/>
      <c r="CB286" s="1439"/>
      <c r="CC286" s="1439"/>
      <c r="CD286" s="1439"/>
      <c r="CE286" s="1439"/>
      <c r="CF286" s="1439"/>
      <c r="CG286" s="1439"/>
      <c r="CH286" s="1439"/>
      <c r="CI286" s="1439"/>
      <c r="CJ286" s="1439"/>
      <c r="CK286" s="1439"/>
      <c r="CL286" s="1439"/>
      <c r="CM286" s="1439"/>
      <c r="CN286" s="1439"/>
      <c r="CO286" s="1439"/>
      <c r="CP286" s="1439"/>
      <c r="CQ286" s="1439"/>
      <c r="CR286" s="1439"/>
      <c r="CS286" s="1439"/>
      <c r="CT286" s="1439"/>
      <c r="CU286" s="1439"/>
      <c r="CV286" s="1439"/>
      <c r="CW286" s="1439"/>
      <c r="CX286" s="1439"/>
      <c r="CY286" s="1439"/>
      <c r="CZ286" s="1439"/>
      <c r="DA286" s="1439"/>
      <c r="DB286" s="1439"/>
      <c r="DC286" s="1439"/>
      <c r="DD286" s="1439"/>
      <c r="DE286" s="1439"/>
      <c r="DF286" s="1439"/>
      <c r="DG286" s="1439"/>
      <c r="DH286" s="1439"/>
      <c r="DI286" s="1439"/>
      <c r="DJ286" s="1439"/>
      <c r="DK286" s="1439"/>
      <c r="DL286" s="1439"/>
      <c r="DM286" s="1439"/>
      <c r="DN286" s="1439"/>
      <c r="DO286" s="1439"/>
      <c r="DP286" s="1439"/>
      <c r="DQ286" s="1439"/>
      <c r="DR286" s="1439"/>
      <c r="DS286" s="1439"/>
      <c r="DT286" s="1439"/>
      <c r="DU286" s="1439"/>
      <c r="DV286" s="1439"/>
      <c r="DW286" s="1439"/>
      <c r="DX286" s="1439"/>
      <c r="DY286" s="1439"/>
      <c r="DZ286" s="1439"/>
      <c r="EA286" s="1439"/>
      <c r="EB286" s="1439"/>
      <c r="EC286" s="1439"/>
      <c r="ED286" s="1439"/>
      <c r="EE286" s="1439"/>
      <c r="EF286" s="1439"/>
      <c r="EG286" s="1439"/>
      <c r="EH286" s="1439"/>
      <c r="EI286" s="1439"/>
      <c r="EJ286" s="1439"/>
      <c r="EK286" s="1439"/>
      <c r="EL286" s="1439"/>
      <c r="EM286" s="1439"/>
      <c r="EN286" s="1439"/>
      <c r="EO286" s="1439"/>
      <c r="EP286" s="1439"/>
      <c r="EQ286" s="1439"/>
      <c r="ER286" s="1439"/>
      <c r="ES286" s="1439"/>
      <c r="ET286" s="1439"/>
      <c r="EU286" s="1439"/>
    </row>
    <row r="287" spans="1:151" s="18" customFormat="1" ht="19">
      <c r="A287" s="1472">
        <f>IF(G290="",0,1)</f>
        <v>0</v>
      </c>
      <c r="B287" s="678"/>
      <c r="C287" s="1251"/>
      <c r="D287" s="1251"/>
      <c r="E287" s="1474" t="str">
        <f t="shared" si="30"/>
        <v/>
      </c>
      <c r="F287" s="1242"/>
      <c r="G287" s="678"/>
      <c r="H287" s="1242"/>
      <c r="I287" s="126"/>
      <c r="J287" s="1462" t="str">
        <f t="shared" si="31"/>
        <v/>
      </c>
      <c r="K287" s="1170"/>
      <c r="L287" s="1184"/>
      <c r="M287" s="1184"/>
      <c r="N287" s="1184"/>
      <c r="O287" s="1184"/>
      <c r="P287" s="1184"/>
      <c r="Q287" s="1184"/>
      <c r="R287" s="1184"/>
      <c r="S287" s="1184"/>
      <c r="T287" s="1184"/>
      <c r="U287" s="1184"/>
      <c r="V287" s="1184"/>
      <c r="W287" s="1184"/>
      <c r="X287" s="1184"/>
      <c r="Y287" s="1184"/>
      <c r="Z287" s="1184"/>
      <c r="AA287" s="1184"/>
      <c r="AB287" s="1184"/>
      <c r="AC287" s="665"/>
      <c r="AD287" s="665"/>
      <c r="AE287" s="665"/>
      <c r="AF287" s="665"/>
      <c r="AG287" s="665"/>
      <c r="AH287" s="665"/>
      <c r="AI287" s="665"/>
      <c r="AJ287" s="665"/>
      <c r="AK287" s="665"/>
      <c r="AL287" s="40"/>
      <c r="AM287" s="40"/>
      <c r="AN287" s="40"/>
      <c r="AO287" s="49"/>
      <c r="AP287" s="40"/>
      <c r="AQ287" s="20"/>
      <c r="AR287" s="1247"/>
      <c r="AS287" s="40"/>
      <c r="AT287" s="1247"/>
      <c r="AU287" s="40"/>
      <c r="AV287" s="40"/>
      <c r="AW287" s="40"/>
      <c r="AX287" s="40"/>
      <c r="AY287" s="40"/>
      <c r="BY287" s="1221"/>
      <c r="BZ287" s="1221"/>
      <c r="CA287" s="1221"/>
      <c r="CB287" s="1221"/>
      <c r="CC287" s="1221"/>
      <c r="CD287" s="1221"/>
      <c r="CE287" s="1221"/>
      <c r="CF287" s="1221"/>
      <c r="CG287" s="1221"/>
      <c r="CH287" s="1221"/>
      <c r="CI287" s="1221"/>
      <c r="CJ287" s="1221"/>
      <c r="CK287" s="1221"/>
      <c r="CL287" s="1221"/>
      <c r="CM287" s="1221"/>
      <c r="CN287" s="1221"/>
      <c r="CO287" s="1221"/>
      <c r="CP287" s="1221"/>
      <c r="CQ287" s="1221"/>
      <c r="CR287" s="1221"/>
      <c r="CS287" s="1221"/>
      <c r="CT287" s="1221"/>
      <c r="CU287" s="1221"/>
      <c r="CV287" s="1221"/>
      <c r="CW287" s="1221"/>
      <c r="CX287" s="1221"/>
      <c r="CY287" s="1221"/>
      <c r="CZ287" s="1221"/>
      <c r="DA287" s="1221"/>
      <c r="DB287" s="1221"/>
      <c r="DC287" s="1221"/>
      <c r="DD287" s="1221"/>
      <c r="DE287" s="1221"/>
      <c r="DF287" s="1221"/>
      <c r="DG287" s="1221"/>
      <c r="DH287" s="1221"/>
      <c r="DI287" s="1221"/>
      <c r="DJ287" s="1221"/>
      <c r="DK287" s="1221"/>
      <c r="DL287" s="1221"/>
      <c r="DM287" s="1221"/>
      <c r="DN287" s="1221"/>
      <c r="DO287" s="1221"/>
      <c r="DP287" s="1221"/>
      <c r="DQ287" s="1221"/>
      <c r="DR287" s="1221"/>
      <c r="DS287" s="1221"/>
      <c r="DT287" s="1221"/>
      <c r="DU287" s="1221"/>
      <c r="DV287" s="1221"/>
      <c r="DW287" s="1221"/>
      <c r="DX287" s="1221"/>
      <c r="DY287" s="1221"/>
      <c r="DZ287" s="1221"/>
      <c r="EA287" s="1221"/>
      <c r="EB287" s="1221"/>
      <c r="EC287" s="1221"/>
      <c r="ED287" s="1221"/>
      <c r="EE287" s="1221"/>
      <c r="EF287" s="1221"/>
      <c r="EG287" s="1221"/>
      <c r="EH287" s="1221"/>
      <c r="EI287" s="1221"/>
      <c r="EJ287" s="1221"/>
      <c r="EK287" s="1221"/>
      <c r="EL287" s="1221"/>
      <c r="EM287" s="1221"/>
      <c r="EN287" s="1221"/>
      <c r="EO287" s="1221"/>
      <c r="EP287" s="1221"/>
      <c r="EQ287" s="1221"/>
      <c r="ER287" s="1221"/>
      <c r="ES287" s="1221"/>
      <c r="ET287" s="1221"/>
      <c r="EU287" s="1221"/>
    </row>
    <row r="288" spans="1:151" s="1378" customFormat="1" ht="16" hidden="1" outlineLevel="1" thickBot="1">
      <c r="A288" s="1472"/>
      <c r="B288" s="1451"/>
      <c r="C288" s="1251"/>
      <c r="D288" s="1251"/>
      <c r="E288" s="1474" t="str">
        <f t="shared" si="30"/>
        <v/>
      </c>
      <c r="F288" s="1283"/>
      <c r="G288" s="1371"/>
      <c r="H288" s="1372"/>
      <c r="I288" s="1372"/>
      <c r="J288" s="1467"/>
      <c r="K288" s="1373"/>
      <c r="L288" s="1374"/>
      <c r="M288" s="1374"/>
      <c r="N288" s="1374"/>
      <c r="O288" s="1374"/>
      <c r="P288" s="1374"/>
      <c r="Q288" s="1374"/>
      <c r="R288" s="1374"/>
      <c r="S288" s="1374"/>
      <c r="T288" s="1374"/>
      <c r="U288" s="1374"/>
      <c r="V288" s="1374"/>
      <c r="W288" s="1374"/>
      <c r="X288" s="1374"/>
      <c r="Y288" s="1374"/>
      <c r="Z288" s="1375"/>
      <c r="AA288" s="1374"/>
      <c r="AB288" s="532"/>
      <c r="AC288" s="532"/>
      <c r="AD288" s="532" t="s">
        <v>570</v>
      </c>
      <c r="AE288" s="1374"/>
      <c r="AF288" s="1376"/>
      <c r="AG288" s="1374"/>
      <c r="AH288" s="1374" t="s">
        <v>336</v>
      </c>
      <c r="AI288" s="1374"/>
      <c r="AJ288" s="1374"/>
      <c r="AK288" s="1374"/>
      <c r="AL288" s="1374" t="s">
        <v>337</v>
      </c>
      <c r="AM288" s="1374"/>
      <c r="AN288" s="1374"/>
      <c r="AO288" s="1374"/>
      <c r="AP288" s="1374" t="s">
        <v>582</v>
      </c>
      <c r="AQ288" s="1374"/>
      <c r="AR288" s="1374"/>
      <c r="AS288" s="1374"/>
      <c r="AT288" s="1374" t="s">
        <v>583</v>
      </c>
      <c r="AU288" s="1374"/>
      <c r="AV288" s="1374"/>
      <c r="AW288" s="1374"/>
      <c r="AX288" s="1374" t="s">
        <v>522</v>
      </c>
      <c r="AY288" s="1374"/>
      <c r="AZ288" s="1374"/>
      <c r="BA288" s="1376" t="s">
        <v>584</v>
      </c>
      <c r="BB288" s="1374"/>
      <c r="BC288" s="1374"/>
      <c r="BD288" s="1374"/>
      <c r="BE288" s="1374"/>
      <c r="BF288" s="1374"/>
      <c r="BG288" s="1374"/>
      <c r="BH288" s="1376"/>
      <c r="BI288" s="1374" t="s">
        <v>521</v>
      </c>
      <c r="BJ288" s="1374"/>
      <c r="BK288" s="1374"/>
      <c r="BL288" s="1374"/>
      <c r="BM288" s="1374"/>
      <c r="BN288" s="1374"/>
      <c r="BO288" s="1377"/>
      <c r="BR288" s="1374"/>
      <c r="BS288" s="1374"/>
      <c r="BT288" s="1374"/>
      <c r="BU288" s="1374"/>
      <c r="BY288" s="1447"/>
      <c r="BZ288" s="1447"/>
      <c r="CA288" s="1447"/>
      <c r="CB288" s="1447"/>
      <c r="CC288" s="1447"/>
      <c r="CD288" s="1447"/>
      <c r="CE288" s="1447"/>
      <c r="CF288" s="1447"/>
      <c r="CG288" s="1447"/>
      <c r="CH288" s="1447"/>
      <c r="CI288" s="1447"/>
      <c r="CJ288" s="1447"/>
      <c r="CK288" s="1447"/>
      <c r="CL288" s="1447"/>
      <c r="CM288" s="1447"/>
      <c r="CN288" s="1447"/>
      <c r="CO288" s="1447"/>
      <c r="CP288" s="1447"/>
      <c r="CQ288" s="1447"/>
      <c r="CR288" s="1447"/>
      <c r="CS288" s="1447"/>
      <c r="CT288" s="1447"/>
      <c r="CU288" s="1447"/>
      <c r="CV288" s="1447"/>
      <c r="CW288" s="1447"/>
      <c r="CX288" s="1447"/>
      <c r="CY288" s="1447"/>
      <c r="CZ288" s="1447"/>
      <c r="DA288" s="1447"/>
      <c r="DB288" s="1447"/>
      <c r="DC288" s="1447"/>
      <c r="DD288" s="1447"/>
      <c r="DE288" s="1447"/>
      <c r="DF288" s="1447"/>
      <c r="DG288" s="1447"/>
      <c r="DH288" s="1447"/>
      <c r="DI288" s="1447"/>
      <c r="DJ288" s="1447"/>
      <c r="DK288" s="1447"/>
      <c r="DL288" s="1447"/>
      <c r="DM288" s="1447"/>
      <c r="DN288" s="1447"/>
      <c r="DO288" s="1447"/>
      <c r="DP288" s="1447"/>
      <c r="DQ288" s="1447"/>
      <c r="DR288" s="1447"/>
      <c r="DS288" s="1447"/>
      <c r="DT288" s="1447"/>
      <c r="DU288" s="1447"/>
      <c r="DV288" s="1447"/>
      <c r="DW288" s="1447"/>
      <c r="DX288" s="1447"/>
      <c r="DY288" s="1447"/>
      <c r="DZ288" s="1447"/>
      <c r="EA288" s="1447"/>
      <c r="EB288" s="1447"/>
      <c r="EC288" s="1447"/>
      <c r="ED288" s="1447"/>
      <c r="EE288" s="1447"/>
      <c r="EF288" s="1447"/>
      <c r="EG288" s="1447"/>
      <c r="EH288" s="1447"/>
      <c r="EI288" s="1447"/>
      <c r="EJ288" s="1447"/>
      <c r="EK288" s="1447"/>
      <c r="EL288" s="1447"/>
      <c r="EM288" s="1447"/>
      <c r="EN288" s="1447"/>
      <c r="EO288" s="1447"/>
      <c r="EP288" s="1447"/>
      <c r="EQ288" s="1447"/>
      <c r="ER288" s="1447"/>
      <c r="ES288" s="1447"/>
      <c r="ET288" s="1447"/>
      <c r="EU288" s="1447"/>
    </row>
    <row r="289" spans="1:151" s="1415" customFormat="1" ht="62" hidden="1" customHeight="1" outlineLevel="1">
      <c r="A289" s="1472"/>
      <c r="B289" s="678"/>
      <c r="C289" s="1251"/>
      <c r="D289" s="1251"/>
      <c r="E289" s="1474" t="str">
        <f t="shared" si="30"/>
        <v/>
      </c>
      <c r="F289" s="1283"/>
      <c r="G289" s="1228" t="s">
        <v>372</v>
      </c>
      <c r="H289" s="253">
        <v>0</v>
      </c>
      <c r="I289" s="1775" t="s">
        <v>924</v>
      </c>
      <c r="J289" s="1466" t="s">
        <v>910</v>
      </c>
      <c r="K289" s="253"/>
      <c r="L289" s="1110" t="s">
        <v>919</v>
      </c>
      <c r="M289" s="1110">
        <v>0</v>
      </c>
      <c r="N289" s="253" t="s">
        <v>302</v>
      </c>
      <c r="O289" s="253" t="s">
        <v>303</v>
      </c>
      <c r="P289" s="1110" t="s">
        <v>920</v>
      </c>
      <c r="Q289" s="828">
        <v>0</v>
      </c>
      <c r="R289" s="1110" t="s">
        <v>304</v>
      </c>
      <c r="S289" s="1112" t="s">
        <v>305</v>
      </c>
      <c r="T289" s="1110" t="s">
        <v>308</v>
      </c>
      <c r="U289" s="1112" t="s">
        <v>921</v>
      </c>
      <c r="V289" s="1112" t="s">
        <v>922</v>
      </c>
      <c r="W289" s="2">
        <v>0</v>
      </c>
      <c r="X289" s="1112" t="s">
        <v>923</v>
      </c>
      <c r="Y289" s="1112" t="s">
        <v>561</v>
      </c>
      <c r="Z289" s="1415">
        <v>0</v>
      </c>
      <c r="AA289" s="1229" t="s">
        <v>321</v>
      </c>
      <c r="AB289" s="1229" t="s">
        <v>590</v>
      </c>
      <c r="AC289" s="2">
        <v>0</v>
      </c>
      <c r="AD289" s="1113" t="s">
        <v>371</v>
      </c>
      <c r="AE289" s="1117" t="s">
        <v>252</v>
      </c>
      <c r="AF289" s="1117" t="s">
        <v>591</v>
      </c>
      <c r="AG289" s="1116">
        <v>0</v>
      </c>
      <c r="AH289" s="1113" t="s">
        <v>371</v>
      </c>
      <c r="AI289" s="1117" t="s">
        <v>252</v>
      </c>
      <c r="AJ289" s="1117" t="s">
        <v>591</v>
      </c>
      <c r="AK289" s="41">
        <v>0</v>
      </c>
      <c r="AL289" s="1113" t="s">
        <v>371</v>
      </c>
      <c r="AM289" s="1117" t="s">
        <v>252</v>
      </c>
      <c r="AN289" s="1117" t="s">
        <v>591</v>
      </c>
      <c r="AO289" s="41">
        <v>0</v>
      </c>
      <c r="AP289" s="1113" t="s">
        <v>371</v>
      </c>
      <c r="AQ289" s="1117" t="s">
        <v>252</v>
      </c>
      <c r="AR289" s="1117" t="s">
        <v>591</v>
      </c>
      <c r="AS289" s="41">
        <v>0</v>
      </c>
      <c r="AT289" s="1113" t="s">
        <v>371</v>
      </c>
      <c r="AU289" s="1117" t="s">
        <v>252</v>
      </c>
      <c r="AV289" s="1117" t="s">
        <v>591</v>
      </c>
      <c r="AW289" s="41">
        <v>0</v>
      </c>
      <c r="AX289" s="1113" t="s">
        <v>371</v>
      </c>
      <c r="AY289" s="1117" t="s">
        <v>252</v>
      </c>
      <c r="AZ289" s="1117" t="s">
        <v>591</v>
      </c>
      <c r="BA289" s="1113" t="s">
        <v>371</v>
      </c>
      <c r="BB289" s="1117" t="s">
        <v>252</v>
      </c>
      <c r="BC289" s="1117" t="s">
        <v>591</v>
      </c>
      <c r="BD289" s="989">
        <v>0</v>
      </c>
      <c r="BE289" s="1118" t="s">
        <v>585</v>
      </c>
      <c r="BF289" s="1119" t="s">
        <v>586</v>
      </c>
      <c r="BG289" s="1120" t="s">
        <v>587</v>
      </c>
      <c r="BH289" s="989">
        <v>0</v>
      </c>
      <c r="BI289" s="1121" t="s">
        <v>585</v>
      </c>
      <c r="BJ289" s="1122" t="s">
        <v>586</v>
      </c>
      <c r="BK289" s="1123" t="s">
        <v>587</v>
      </c>
      <c r="BL289" s="989">
        <v>0</v>
      </c>
      <c r="BM289" s="1415">
        <v>0</v>
      </c>
      <c r="BN289" s="1118" t="s">
        <v>588</v>
      </c>
      <c r="BO289" s="1119" t="s">
        <v>589</v>
      </c>
      <c r="BP289" s="1120" t="s">
        <v>590</v>
      </c>
      <c r="BQ289" s="989"/>
      <c r="BR289" s="989"/>
      <c r="BS289" s="989"/>
      <c r="BT289" s="989"/>
      <c r="BU289" s="98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2"/>
      <c r="ED289" s="2"/>
      <c r="EE289" s="2"/>
      <c r="EF289" s="2"/>
      <c r="EG289" s="2"/>
      <c r="EH289" s="2"/>
      <c r="EI289" s="2"/>
      <c r="EJ289" s="2"/>
      <c r="EK289" s="2"/>
      <c r="EL289" s="2"/>
      <c r="EM289" s="2"/>
      <c r="EN289" s="2"/>
      <c r="EO289" s="2"/>
      <c r="EP289" s="2"/>
      <c r="EQ289" s="2"/>
      <c r="ER289" s="2"/>
      <c r="ES289" s="2"/>
      <c r="ET289" s="2"/>
      <c r="EU289" s="2"/>
    </row>
    <row r="290" spans="1:151" s="1415" customFormat="1" ht="15.75" hidden="1" customHeight="1" outlineLevel="1">
      <c r="A290" s="1472"/>
      <c r="B290" s="678"/>
      <c r="C290" s="1251"/>
      <c r="D290" s="1251"/>
      <c r="E290" s="1474" t="str">
        <f t="shared" si="30"/>
        <v/>
      </c>
      <c r="F290" s="1283"/>
      <c r="G290" s="1379" t="str">
        <f t="shared" ref="G290:AL290" si="32">G11</f>
        <v/>
      </c>
      <c r="H290" s="1380" t="str">
        <f t="shared" si="32"/>
        <v/>
      </c>
      <c r="I290" s="1437" t="str">
        <f t="shared" si="32"/>
        <v/>
      </c>
      <c r="J290" s="1468">
        <f t="shared" si="32"/>
        <v>0</v>
      </c>
      <c r="K290" s="1381" t="str">
        <f t="shared" si="32"/>
        <v/>
      </c>
      <c r="L290" s="899" t="str">
        <f t="shared" si="32"/>
        <v/>
      </c>
      <c r="M290" s="899" t="str">
        <f t="shared" si="32"/>
        <v/>
      </c>
      <c r="N290" s="968" t="str">
        <f t="shared" si="32"/>
        <v/>
      </c>
      <c r="O290" s="1145" t="str">
        <f t="shared" si="32"/>
        <v/>
      </c>
      <c r="P290" s="968" t="str">
        <f t="shared" si="32"/>
        <v/>
      </c>
      <c r="Q290" s="2">
        <f t="shared" si="32"/>
        <v>6</v>
      </c>
      <c r="R290" s="899" t="str">
        <f t="shared" si="32"/>
        <v/>
      </c>
      <c r="S290" s="1147" t="str">
        <f t="shared" si="32"/>
        <v/>
      </c>
      <c r="T290" s="899" t="str">
        <f t="shared" si="32"/>
        <v/>
      </c>
      <c r="U290" s="1146" t="str">
        <f t="shared" si="32"/>
        <v/>
      </c>
      <c r="V290" s="1061" t="str">
        <f t="shared" si="32"/>
        <v/>
      </c>
      <c r="W290" s="2">
        <f t="shared" si="32"/>
        <v>0</v>
      </c>
      <c r="X290" s="899" t="str">
        <f t="shared" si="32"/>
        <v/>
      </c>
      <c r="Y290" s="1148" t="str">
        <f t="shared" si="32"/>
        <v/>
      </c>
      <c r="Z290" s="1416" t="str">
        <f t="shared" si="32"/>
        <v/>
      </c>
      <c r="AA290" s="1233">
        <f t="shared" si="32"/>
        <v>0</v>
      </c>
      <c r="AB290" s="1233" t="str">
        <f t="shared" si="32"/>
        <v/>
      </c>
      <c r="AC290" s="2">
        <f t="shared" si="32"/>
        <v>0</v>
      </c>
      <c r="AD290" s="1150" t="str">
        <f t="shared" si="32"/>
        <v/>
      </c>
      <c r="AE290" s="1140">
        <f t="shared" si="32"/>
        <v>0</v>
      </c>
      <c r="AF290" s="1141" t="str">
        <f t="shared" si="32"/>
        <v/>
      </c>
      <c r="AG290" s="989">
        <f t="shared" si="32"/>
        <v>0</v>
      </c>
      <c r="AH290" s="1150">
        <f t="shared" si="32"/>
        <v>0</v>
      </c>
      <c r="AI290" s="1141">
        <f t="shared" si="32"/>
        <v>0</v>
      </c>
      <c r="AJ290" s="1141" t="str">
        <f t="shared" si="32"/>
        <v/>
      </c>
      <c r="AK290" s="1415">
        <f t="shared" si="32"/>
        <v>0</v>
      </c>
      <c r="AL290" s="1150" t="str">
        <f t="shared" si="32"/>
        <v/>
      </c>
      <c r="AM290" s="1141">
        <f t="shared" ref="AM290:BH290" si="33">AM11</f>
        <v>0</v>
      </c>
      <c r="AN290" s="1141" t="str">
        <f t="shared" si="33"/>
        <v/>
      </c>
      <c r="AO290" s="1415">
        <f t="shared" si="33"/>
        <v>0</v>
      </c>
      <c r="AP290" s="1150" t="str">
        <f t="shared" si="33"/>
        <v/>
      </c>
      <c r="AQ290" s="1141">
        <f t="shared" si="33"/>
        <v>0</v>
      </c>
      <c r="AR290" s="1141" t="str">
        <f t="shared" si="33"/>
        <v/>
      </c>
      <c r="AS290" s="1415">
        <f t="shared" si="33"/>
        <v>0</v>
      </c>
      <c r="AT290" s="1150" t="str">
        <f t="shared" si="33"/>
        <v/>
      </c>
      <c r="AU290" s="1141">
        <f t="shared" si="33"/>
        <v>0</v>
      </c>
      <c r="AV290" s="1141" t="str">
        <f t="shared" si="33"/>
        <v/>
      </c>
      <c r="AW290" s="1415">
        <f t="shared" si="33"/>
        <v>0</v>
      </c>
      <c r="AX290" s="1151">
        <f t="shared" si="33"/>
        <v>0</v>
      </c>
      <c r="AY290" s="1151">
        <f t="shared" si="33"/>
        <v>0</v>
      </c>
      <c r="AZ290" s="1151">
        <f t="shared" si="33"/>
        <v>0</v>
      </c>
      <c r="BA290" s="1151">
        <f t="shared" si="33"/>
        <v>0</v>
      </c>
      <c r="BB290" s="1151">
        <f t="shared" si="33"/>
        <v>0</v>
      </c>
      <c r="BC290" s="1151">
        <f t="shared" si="33"/>
        <v>0</v>
      </c>
      <c r="BD290" s="989">
        <f t="shared" si="33"/>
        <v>0</v>
      </c>
      <c r="BE290" s="1139">
        <f t="shared" si="33"/>
        <v>0</v>
      </c>
      <c r="BF290" s="1140">
        <f t="shared" si="33"/>
        <v>0</v>
      </c>
      <c r="BG290" s="1141">
        <f t="shared" si="33"/>
        <v>0</v>
      </c>
      <c r="BH290" s="989">
        <f t="shared" si="33"/>
        <v>0</v>
      </c>
      <c r="BI290" s="1139">
        <f>AC336</f>
        <v>0</v>
      </c>
      <c r="BJ290" s="1140">
        <f>AC337</f>
        <v>0</v>
      </c>
      <c r="BK290" s="1141">
        <f>AC338</f>
        <v>0</v>
      </c>
      <c r="BL290" s="989">
        <f>BL11</f>
        <v>0</v>
      </c>
      <c r="BM290" s="1415">
        <f>BM11</f>
        <v>0</v>
      </c>
      <c r="BN290" s="1139">
        <f>BN11</f>
        <v>0</v>
      </c>
      <c r="BO290" s="1140">
        <f>BO11</f>
        <v>0</v>
      </c>
      <c r="BP290" s="1141">
        <f>BP11</f>
        <v>0</v>
      </c>
      <c r="BQ290" s="989"/>
      <c r="BR290" s="989"/>
      <c r="BS290" s="989"/>
      <c r="BT290" s="989"/>
      <c r="BU290" s="98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2"/>
      <c r="ED290" s="2"/>
      <c r="EE290" s="2"/>
      <c r="EF290" s="2"/>
      <c r="EG290" s="2"/>
      <c r="EH290" s="2"/>
      <c r="EI290" s="2"/>
      <c r="EJ290" s="2"/>
      <c r="EK290" s="2"/>
      <c r="EL290" s="2"/>
      <c r="EM290" s="2"/>
      <c r="EN290" s="2"/>
      <c r="EO290" s="2"/>
      <c r="EP290" s="2"/>
      <c r="EQ290" s="2"/>
      <c r="ER290" s="2"/>
      <c r="ES290" s="2"/>
      <c r="ET290" s="2"/>
      <c r="EU290" s="2"/>
    </row>
    <row r="291" spans="1:151" s="51" customFormat="1" ht="19" hidden="1" outlineLevel="1">
      <c r="A291" s="1472"/>
      <c r="B291" s="1451"/>
      <c r="C291" s="1251"/>
      <c r="D291" s="1251"/>
      <c r="E291" s="1474" t="str">
        <f t="shared" si="30"/>
        <v/>
      </c>
      <c r="F291" s="1283"/>
      <c r="G291" s="678"/>
      <c r="H291" s="126"/>
      <c r="I291" s="126"/>
      <c r="J291" s="1465"/>
      <c r="K291" s="677"/>
      <c r="L291" s="1382"/>
      <c r="M291" s="1382"/>
      <c r="N291" s="1382"/>
      <c r="O291" s="1382"/>
      <c r="P291" s="1382"/>
      <c r="Q291" s="1382"/>
      <c r="R291" s="1382"/>
      <c r="S291" s="1382"/>
      <c r="T291" s="1382"/>
      <c r="U291" s="1382"/>
      <c r="V291" s="1382"/>
      <c r="W291" s="1382"/>
      <c r="X291" s="1382"/>
      <c r="Y291" s="1382"/>
      <c r="Z291" s="1382"/>
      <c r="AA291" s="1382"/>
      <c r="AB291" s="1382"/>
      <c r="AC291" s="1382"/>
      <c r="AD291" s="1415"/>
      <c r="AE291" s="53"/>
      <c r="AF291" s="1415"/>
      <c r="AG291" s="53"/>
      <c r="AH291" s="53"/>
      <c r="AI291" s="53"/>
      <c r="AJ291" s="53"/>
      <c r="AK291" s="53"/>
      <c r="AL291" s="40"/>
      <c r="AO291" s="52"/>
      <c r="AQ291" s="1383"/>
      <c r="AR291" s="1247"/>
      <c r="AT291" s="1247"/>
      <c r="BA291" s="18"/>
      <c r="BQ291" s="18"/>
      <c r="BY291" s="95"/>
      <c r="BZ291" s="95"/>
      <c r="CA291" s="95"/>
      <c r="CB291" s="95"/>
      <c r="CC291" s="95"/>
      <c r="CD291" s="95"/>
      <c r="CE291" s="95"/>
      <c r="CF291" s="95"/>
      <c r="CG291" s="95"/>
      <c r="CH291" s="95"/>
      <c r="CI291" s="95"/>
      <c r="CJ291" s="95"/>
      <c r="CK291" s="95"/>
      <c r="CL291" s="95"/>
      <c r="CM291" s="95"/>
      <c r="CN291" s="95"/>
      <c r="CO291" s="95"/>
      <c r="CP291" s="95"/>
      <c r="CQ291" s="95"/>
      <c r="CR291" s="95"/>
      <c r="CS291" s="95"/>
      <c r="CT291" s="95"/>
      <c r="CU291" s="95"/>
      <c r="CV291" s="95"/>
      <c r="CW291" s="95"/>
      <c r="CX291" s="95"/>
      <c r="CY291" s="95"/>
      <c r="CZ291" s="95"/>
      <c r="DA291" s="95"/>
      <c r="DB291" s="95"/>
      <c r="DC291" s="95"/>
      <c r="DD291" s="95"/>
      <c r="DE291" s="95"/>
      <c r="DF291" s="95"/>
      <c r="DG291" s="95"/>
      <c r="DH291" s="95"/>
      <c r="DI291" s="95"/>
      <c r="DJ291" s="95"/>
      <c r="DK291" s="95"/>
      <c r="DL291" s="95"/>
      <c r="DM291" s="95"/>
      <c r="DN291" s="95"/>
      <c r="DO291" s="95"/>
      <c r="DP291" s="95"/>
      <c r="DQ291" s="95"/>
      <c r="DR291" s="95"/>
      <c r="DS291" s="95"/>
      <c r="DT291" s="95"/>
      <c r="DU291" s="95"/>
      <c r="DV291" s="95"/>
      <c r="DW291" s="95"/>
      <c r="DX291" s="95"/>
      <c r="DY291" s="95"/>
      <c r="DZ291" s="95"/>
      <c r="EA291" s="95"/>
      <c r="EB291" s="95"/>
      <c r="EC291" s="95"/>
      <c r="ED291" s="95"/>
      <c r="EE291" s="95"/>
      <c r="EF291" s="95"/>
      <c r="EG291" s="95"/>
      <c r="EH291" s="95"/>
      <c r="EI291" s="95"/>
      <c r="EJ291" s="95"/>
      <c r="EK291" s="95"/>
      <c r="EL291" s="95"/>
      <c r="EM291" s="95"/>
      <c r="EN291" s="95"/>
      <c r="EO291" s="95"/>
      <c r="EP291" s="95"/>
      <c r="EQ291" s="95"/>
      <c r="ER291" s="95"/>
      <c r="ES291" s="95"/>
      <c r="ET291" s="95"/>
      <c r="EU291" s="95"/>
    </row>
    <row r="292" spans="1:151" s="1385" customFormat="1" ht="19" hidden="1" outlineLevel="1">
      <c r="A292" s="1472"/>
      <c r="B292" s="680"/>
      <c r="C292" s="1251"/>
      <c r="D292" s="1251"/>
      <c r="E292" s="1474" t="str">
        <f t="shared" si="30"/>
        <v/>
      </c>
      <c r="F292" s="1283"/>
      <c r="G292" s="678"/>
      <c r="H292" s="126"/>
      <c r="I292" s="126"/>
      <c r="J292" s="1465"/>
      <c r="K292" s="677"/>
      <c r="L292" s="1382"/>
      <c r="M292" s="1382"/>
      <c r="N292" s="1382"/>
      <c r="O292" s="1382"/>
      <c r="P292" s="1382"/>
      <c r="Q292" s="1382"/>
      <c r="R292" s="1382"/>
      <c r="S292" s="1382"/>
      <c r="T292" s="1382"/>
      <c r="U292" s="1382"/>
      <c r="V292" s="1382"/>
      <c r="W292" s="1382"/>
      <c r="X292" s="1382"/>
      <c r="Y292" s="1382"/>
      <c r="Z292" s="1382"/>
      <c r="AA292" s="1382"/>
      <c r="AB292" s="1382"/>
      <c r="AC292" s="1382"/>
      <c r="AD292" s="1415"/>
      <c r="AE292" s="53"/>
      <c r="AF292" s="1415"/>
      <c r="AG292" s="53"/>
      <c r="AH292" s="53"/>
      <c r="AI292" s="53"/>
      <c r="AJ292" s="1384"/>
      <c r="AK292" s="1384"/>
      <c r="AL292" s="40"/>
      <c r="AM292" s="1384"/>
      <c r="AN292" s="1384"/>
      <c r="AO292" s="1384"/>
      <c r="AP292" s="1384"/>
      <c r="AQ292" s="1384"/>
      <c r="AR292" s="1247"/>
      <c r="AS292" s="1384"/>
      <c r="AT292" s="1247"/>
      <c r="AU292" s="1384"/>
      <c r="AV292" s="1384"/>
      <c r="AW292" s="1384"/>
      <c r="AX292" s="1384"/>
      <c r="AY292" s="1384"/>
      <c r="BQ292" s="18"/>
      <c r="BY292" s="1448"/>
      <c r="BZ292" s="1448"/>
      <c r="CA292" s="1448"/>
      <c r="CB292" s="1448"/>
      <c r="CC292" s="1448"/>
      <c r="CD292" s="1448"/>
      <c r="CE292" s="1448"/>
      <c r="CF292" s="1448"/>
      <c r="CG292" s="1448"/>
      <c r="CH292" s="1448"/>
      <c r="CI292" s="1448"/>
      <c r="CJ292" s="1448"/>
      <c r="CK292" s="1448"/>
      <c r="CL292" s="1448"/>
      <c r="CM292" s="1448"/>
      <c r="CN292" s="1448"/>
      <c r="CO292" s="1448"/>
      <c r="CP292" s="1448"/>
      <c r="CQ292" s="1448"/>
      <c r="CR292" s="1448"/>
      <c r="CS292" s="1448"/>
      <c r="CT292" s="1448"/>
      <c r="CU292" s="1448"/>
      <c r="CV292" s="1448"/>
      <c r="CW292" s="1448"/>
      <c r="CX292" s="1448"/>
      <c r="CY292" s="1448"/>
      <c r="CZ292" s="1448"/>
      <c r="DA292" s="1448"/>
      <c r="DB292" s="1448"/>
      <c r="DC292" s="1448"/>
      <c r="DD292" s="1448"/>
      <c r="DE292" s="1448"/>
      <c r="DF292" s="1448"/>
      <c r="DG292" s="1448"/>
      <c r="DH292" s="1448"/>
      <c r="DI292" s="1448"/>
      <c r="DJ292" s="1448"/>
      <c r="DK292" s="1448"/>
      <c r="DL292" s="1448"/>
      <c r="DM292" s="1448"/>
      <c r="DN292" s="1448"/>
      <c r="DO292" s="1448"/>
      <c r="DP292" s="1448"/>
      <c r="DQ292" s="1448"/>
      <c r="DR292" s="1448"/>
      <c r="DS292" s="1448"/>
      <c r="DT292" s="1448"/>
      <c r="DU292" s="1448"/>
      <c r="DV292" s="1448"/>
      <c r="DW292" s="1448"/>
      <c r="DX292" s="1448"/>
      <c r="DY292" s="1448"/>
      <c r="DZ292" s="1448"/>
      <c r="EA292" s="1448"/>
      <c r="EB292" s="1448"/>
      <c r="EC292" s="1448"/>
      <c r="ED292" s="1448"/>
      <c r="EE292" s="1448"/>
      <c r="EF292" s="1448"/>
      <c r="EG292" s="1448"/>
      <c r="EH292" s="1448"/>
      <c r="EI292" s="1448"/>
      <c r="EJ292" s="1448"/>
      <c r="EK292" s="1448"/>
      <c r="EL292" s="1448"/>
      <c r="EM292" s="1448"/>
      <c r="EN292" s="1448"/>
      <c r="EO292" s="1448"/>
      <c r="EP292" s="1448"/>
      <c r="EQ292" s="1448"/>
      <c r="ER292" s="1448"/>
      <c r="ES292" s="1448"/>
      <c r="ET292" s="1448"/>
      <c r="EU292" s="1448"/>
    </row>
    <row r="293" spans="1:151" s="1269" customFormat="1" ht="15" collapsed="1">
      <c r="A293" s="1472">
        <f>IF(G290="",0,1)</f>
        <v>0</v>
      </c>
      <c r="B293" s="678"/>
      <c r="C293" s="1251"/>
      <c r="D293" s="1251"/>
      <c r="E293" s="1474" t="str">
        <f t="shared" si="30"/>
        <v/>
      </c>
      <c r="F293" s="1283"/>
      <c r="G293" s="678"/>
      <c r="H293" s="126"/>
      <c r="I293" s="126"/>
      <c r="J293" s="1465"/>
      <c r="K293" s="677"/>
      <c r="L293" s="1382"/>
      <c r="M293" s="1382"/>
      <c r="N293" s="1382"/>
      <c r="O293" s="1382"/>
      <c r="P293" s="1382"/>
      <c r="Q293" s="1382"/>
      <c r="R293" s="1382"/>
      <c r="S293" s="1382"/>
      <c r="T293" s="1382"/>
      <c r="U293" s="1382"/>
      <c r="V293" s="1382"/>
      <c r="W293" s="1382"/>
      <c r="X293" s="1382"/>
      <c r="Y293" s="1382"/>
      <c r="Z293" s="1382"/>
      <c r="AA293" s="1382"/>
      <c r="AB293" s="1382"/>
      <c r="AC293" s="1382"/>
      <c r="AD293" s="1386"/>
      <c r="AI293" s="1251"/>
      <c r="AJ293" s="1251"/>
      <c r="AK293" s="1251"/>
      <c r="AL293" s="1251"/>
      <c r="AM293" s="1251"/>
      <c r="AN293" s="1251"/>
      <c r="AO293" s="1251"/>
      <c r="AP293" s="1251"/>
      <c r="AQ293" s="20"/>
      <c r="AR293" s="1251"/>
      <c r="AS293" s="1251"/>
      <c r="AT293" s="1251"/>
      <c r="AU293" s="1251"/>
      <c r="AV293" s="1251"/>
      <c r="AW293" s="1251"/>
      <c r="AX293" s="1251"/>
      <c r="AY293" s="1251"/>
      <c r="BY293" s="1388"/>
      <c r="BZ293" s="1388"/>
      <c r="CA293" s="1388"/>
      <c r="CB293" s="1388"/>
      <c r="CC293" s="1388"/>
      <c r="CD293" s="1388"/>
      <c r="CE293" s="1388"/>
      <c r="CF293" s="1388"/>
      <c r="CG293" s="1388"/>
      <c r="CH293" s="1388"/>
      <c r="CI293" s="1388"/>
      <c r="CJ293" s="1388"/>
      <c r="CK293" s="1388"/>
      <c r="CL293" s="1388"/>
      <c r="CM293" s="1388"/>
      <c r="CN293" s="1388"/>
      <c r="CO293" s="1388"/>
      <c r="CP293" s="1388"/>
      <c r="CQ293" s="1388"/>
      <c r="CR293" s="1388"/>
      <c r="CS293" s="1388"/>
      <c r="CT293" s="1388"/>
      <c r="CU293" s="1388"/>
      <c r="CV293" s="1388"/>
      <c r="CW293" s="1388"/>
      <c r="CX293" s="1388"/>
      <c r="CY293" s="1388"/>
      <c r="CZ293" s="1388"/>
      <c r="DA293" s="1388"/>
      <c r="DB293" s="1388"/>
      <c r="DC293" s="1388"/>
      <c r="DD293" s="1388"/>
      <c r="DE293" s="1388"/>
      <c r="DF293" s="1388"/>
      <c r="DG293" s="1388"/>
      <c r="DH293" s="1388"/>
      <c r="DI293" s="1388"/>
      <c r="DJ293" s="1388"/>
      <c r="DK293" s="1388"/>
      <c r="DL293" s="1388"/>
      <c r="DM293" s="1388"/>
      <c r="DN293" s="1388"/>
      <c r="DO293" s="1388"/>
      <c r="DP293" s="1388"/>
      <c r="DQ293" s="1388"/>
      <c r="DR293" s="1388"/>
      <c r="DS293" s="1388"/>
      <c r="DT293" s="1388"/>
      <c r="DU293" s="1388"/>
      <c r="DV293" s="1388"/>
      <c r="DW293" s="1388"/>
      <c r="DX293" s="1388"/>
      <c r="DY293" s="1388"/>
      <c r="DZ293" s="1388"/>
      <c r="EA293" s="1388"/>
      <c r="EB293" s="1388"/>
      <c r="EC293" s="1388"/>
      <c r="ED293" s="1388"/>
      <c r="EE293" s="1388"/>
      <c r="EF293" s="1388"/>
      <c r="EG293" s="1388"/>
      <c r="EH293" s="1388"/>
      <c r="EI293" s="1388"/>
      <c r="EJ293" s="1388"/>
      <c r="EK293" s="1388"/>
      <c r="EL293" s="1388"/>
      <c r="EM293" s="1388"/>
      <c r="EN293" s="1388"/>
      <c r="EO293" s="1388"/>
      <c r="EP293" s="1388"/>
      <c r="EQ293" s="1388"/>
      <c r="ER293" s="1388"/>
      <c r="ES293" s="1388"/>
      <c r="ET293" s="1388"/>
      <c r="EU293" s="1388"/>
    </row>
    <row r="294" spans="1:151" s="1269" customFormat="1" ht="15">
      <c r="A294" s="1472">
        <f>IF(G290="",0,1)</f>
        <v>0</v>
      </c>
      <c r="B294" s="678"/>
      <c r="C294" s="1251"/>
      <c r="D294" s="1251"/>
      <c r="E294" s="1474" t="str">
        <f t="shared" si="30"/>
        <v/>
      </c>
      <c r="F294" s="1283"/>
      <c r="G294" s="678"/>
      <c r="H294" s="126"/>
      <c r="I294" s="126"/>
      <c r="J294" s="1465"/>
      <c r="K294" s="677"/>
      <c r="L294" s="1382"/>
      <c r="M294" s="1382"/>
      <c r="N294" s="1382"/>
      <c r="O294" s="1382"/>
      <c r="P294" s="1382"/>
      <c r="Q294" s="1382"/>
      <c r="R294" s="1382"/>
      <c r="S294" s="1382"/>
      <c r="T294" s="1382"/>
      <c r="U294" s="1382"/>
      <c r="V294" s="1382"/>
      <c r="W294" s="1382"/>
      <c r="X294" s="1382"/>
      <c r="Y294" s="1382"/>
      <c r="Z294" s="1382"/>
      <c r="AA294" s="1382"/>
      <c r="AB294" s="1382"/>
      <c r="AC294" s="1382"/>
      <c r="AD294" s="1387"/>
      <c r="AQ294" s="20"/>
      <c r="BY294" s="1388"/>
      <c r="BZ294" s="1388"/>
      <c r="CA294" s="1388"/>
      <c r="CB294" s="1388"/>
      <c r="CC294" s="1388"/>
      <c r="CD294" s="1388"/>
      <c r="CE294" s="1388"/>
      <c r="CF294" s="1388"/>
      <c r="CG294" s="1388"/>
      <c r="CH294" s="1388"/>
      <c r="CI294" s="1388"/>
      <c r="CJ294" s="1388"/>
      <c r="CK294" s="1388"/>
      <c r="CL294" s="1388"/>
      <c r="CM294" s="1388"/>
      <c r="CN294" s="1388"/>
      <c r="CO294" s="1388"/>
      <c r="CP294" s="1388"/>
      <c r="CQ294" s="1388"/>
      <c r="CR294" s="1388"/>
      <c r="CS294" s="1388"/>
      <c r="CT294" s="1388"/>
      <c r="CU294" s="1388"/>
      <c r="CV294" s="1388"/>
      <c r="CW294" s="1388"/>
      <c r="CX294" s="1388"/>
      <c r="CY294" s="1388"/>
      <c r="CZ294" s="1388"/>
      <c r="DA294" s="1388"/>
      <c r="DB294" s="1388"/>
      <c r="DC294" s="1388"/>
      <c r="DD294" s="1388"/>
      <c r="DE294" s="1388"/>
      <c r="DF294" s="1388"/>
      <c r="DG294" s="1388"/>
      <c r="DH294" s="1388"/>
      <c r="DI294" s="1388"/>
      <c r="DJ294" s="1388"/>
      <c r="DK294" s="1388"/>
      <c r="DL294" s="1388"/>
      <c r="DM294" s="1388"/>
      <c r="DN294" s="1388"/>
      <c r="DO294" s="1388"/>
      <c r="DP294" s="1388"/>
      <c r="DQ294" s="1388"/>
      <c r="DR294" s="1388"/>
      <c r="DS294" s="1388"/>
      <c r="DT294" s="1388"/>
      <c r="DU294" s="1388"/>
      <c r="DV294" s="1388"/>
      <c r="DW294" s="1388"/>
      <c r="DX294" s="1388"/>
      <c r="DY294" s="1388"/>
      <c r="DZ294" s="1388"/>
      <c r="EA294" s="1388"/>
      <c r="EB294" s="1388"/>
      <c r="EC294" s="1388"/>
      <c r="ED294" s="1388"/>
      <c r="EE294" s="1388"/>
      <c r="EF294" s="1388"/>
      <c r="EG294" s="1388"/>
      <c r="EH294" s="1388"/>
      <c r="EI294" s="1388"/>
      <c r="EJ294" s="1388"/>
      <c r="EK294" s="1388"/>
      <c r="EL294" s="1388"/>
      <c r="EM294" s="1388"/>
      <c r="EN294" s="1388"/>
      <c r="EO294" s="1388"/>
      <c r="EP294" s="1388"/>
      <c r="EQ294" s="1388"/>
      <c r="ER294" s="1388"/>
      <c r="ES294" s="1388"/>
      <c r="ET294" s="1388"/>
      <c r="EU294" s="1388"/>
    </row>
    <row r="295" spans="1:151" s="1269" customFormat="1" ht="15">
      <c r="A295" s="1472">
        <f>IF(G290="",0,1)</f>
        <v>0</v>
      </c>
      <c r="B295" s="678"/>
      <c r="C295" s="1251"/>
      <c r="D295" s="1251"/>
      <c r="E295" s="1474" t="str">
        <f t="shared" si="30"/>
        <v/>
      </c>
      <c r="F295" s="1283"/>
      <c r="G295" s="678"/>
      <c r="H295" s="126"/>
      <c r="I295" s="126"/>
      <c r="J295" s="1465"/>
      <c r="K295" s="677"/>
      <c r="L295" s="1382"/>
      <c r="M295" s="1382"/>
      <c r="N295" s="1382"/>
      <c r="O295" s="1382"/>
      <c r="P295" s="1382"/>
      <c r="Q295" s="1382"/>
      <c r="R295" s="1382"/>
      <c r="S295" s="1382"/>
      <c r="T295" s="1382"/>
      <c r="U295" s="1382"/>
      <c r="V295" s="1382"/>
      <c r="W295" s="1382"/>
      <c r="X295" s="1382"/>
      <c r="Y295" s="1382"/>
      <c r="Z295" s="1382"/>
      <c r="AA295" s="1382"/>
      <c r="AB295" s="1382"/>
      <c r="AC295" s="1382"/>
      <c r="AQ295" s="20"/>
      <c r="BY295" s="1388"/>
      <c r="BZ295" s="1388"/>
      <c r="CA295" s="1388"/>
      <c r="CB295" s="1388"/>
      <c r="CC295" s="1388"/>
      <c r="CD295" s="1388"/>
      <c r="CE295" s="1388"/>
      <c r="CF295" s="1388"/>
      <c r="CG295" s="1388"/>
      <c r="CH295" s="1388"/>
      <c r="CI295" s="1388"/>
      <c r="CJ295" s="1388"/>
      <c r="CK295" s="1388"/>
      <c r="CL295" s="1388"/>
      <c r="CM295" s="1388"/>
      <c r="CN295" s="1388"/>
      <c r="CO295" s="1388"/>
      <c r="CP295" s="1388"/>
      <c r="CQ295" s="1388"/>
      <c r="CR295" s="1388"/>
      <c r="CS295" s="1388"/>
      <c r="CT295" s="1388"/>
      <c r="CU295" s="1388"/>
      <c r="CV295" s="1388"/>
      <c r="CW295" s="1388"/>
      <c r="CX295" s="1388"/>
      <c r="CY295" s="1388"/>
      <c r="CZ295" s="1388"/>
      <c r="DA295" s="1388"/>
      <c r="DB295" s="1388"/>
      <c r="DC295" s="1388"/>
      <c r="DD295" s="1388"/>
      <c r="DE295" s="1388"/>
      <c r="DF295" s="1388"/>
      <c r="DG295" s="1388"/>
      <c r="DH295" s="1388"/>
      <c r="DI295" s="1388"/>
      <c r="DJ295" s="1388"/>
      <c r="DK295" s="1388"/>
      <c r="DL295" s="1388"/>
      <c r="DM295" s="1388"/>
      <c r="DN295" s="1388"/>
      <c r="DO295" s="1388"/>
      <c r="DP295" s="1388"/>
      <c r="DQ295" s="1388"/>
      <c r="DR295" s="1388"/>
      <c r="DS295" s="1388"/>
      <c r="DT295" s="1388"/>
      <c r="DU295" s="1388"/>
      <c r="DV295" s="1388"/>
      <c r="DW295" s="1388"/>
      <c r="DX295" s="1388"/>
      <c r="DY295" s="1388"/>
      <c r="DZ295" s="1388"/>
      <c r="EA295" s="1388"/>
      <c r="EB295" s="1388"/>
      <c r="EC295" s="1388"/>
      <c r="ED295" s="1388"/>
      <c r="EE295" s="1388"/>
      <c r="EF295" s="1388"/>
      <c r="EG295" s="1388"/>
      <c r="EH295" s="1388"/>
      <c r="EI295" s="1388"/>
      <c r="EJ295" s="1388"/>
      <c r="EK295" s="1388"/>
      <c r="EL295" s="1388"/>
      <c r="EM295" s="1388"/>
      <c r="EN295" s="1388"/>
      <c r="EO295" s="1388"/>
      <c r="EP295" s="1388"/>
      <c r="EQ295" s="1388"/>
      <c r="ER295" s="1388"/>
      <c r="ES295" s="1388"/>
      <c r="ET295" s="1388"/>
      <c r="EU295" s="1388"/>
    </row>
    <row r="296" spans="1:151" s="1269" customFormat="1" ht="15">
      <c r="A296" s="1472">
        <f>IF(G290="",0,1)</f>
        <v>0</v>
      </c>
      <c r="B296" s="678"/>
      <c r="C296" s="1251"/>
      <c r="D296" s="1251"/>
      <c r="E296" s="1474" t="str">
        <f t="shared" si="30"/>
        <v/>
      </c>
      <c r="F296" s="1242"/>
      <c r="G296" s="678"/>
      <c r="H296" s="1242"/>
      <c r="I296" s="1251"/>
      <c r="J296" s="1462" t="str">
        <f t="shared" ref="J296:J332" si="34">IF((SUM(F296:H296))&gt;0,"Evaluation","")</f>
        <v/>
      </c>
      <c r="K296" s="1170"/>
      <c r="L296" s="1265"/>
      <c r="M296" s="1265"/>
      <c r="N296" s="1266"/>
      <c r="O296" s="1266"/>
      <c r="P296" s="1266"/>
      <c r="Q296" s="1266"/>
      <c r="R296" s="1388"/>
      <c r="S296" s="1268"/>
      <c r="T296" s="1268"/>
      <c r="U296" s="1268"/>
      <c r="V296" s="1268"/>
      <c r="W296" s="1382"/>
      <c r="X296" s="1382"/>
      <c r="Y296" s="1268"/>
      <c r="Z296" s="1268"/>
      <c r="AA296" s="1268"/>
      <c r="AB296" s="989"/>
      <c r="AC296" s="1251"/>
      <c r="AQ296" s="20"/>
      <c r="BY296" s="1388"/>
      <c r="BZ296" s="1388"/>
      <c r="CA296" s="1388"/>
      <c r="CB296" s="1388"/>
      <c r="CC296" s="1388"/>
      <c r="CD296" s="1388"/>
      <c r="CE296" s="1388"/>
      <c r="CF296" s="1388"/>
      <c r="CG296" s="1388"/>
      <c r="CH296" s="1388"/>
      <c r="CI296" s="1388"/>
      <c r="CJ296" s="1388"/>
      <c r="CK296" s="1388"/>
      <c r="CL296" s="1388"/>
      <c r="CM296" s="1388"/>
      <c r="CN296" s="1388"/>
      <c r="CO296" s="1388"/>
      <c r="CP296" s="1388"/>
      <c r="CQ296" s="1388"/>
      <c r="CR296" s="1388"/>
      <c r="CS296" s="1388"/>
      <c r="CT296" s="1388"/>
      <c r="CU296" s="1388"/>
      <c r="CV296" s="1388"/>
      <c r="CW296" s="1388"/>
      <c r="CX296" s="1388"/>
      <c r="CY296" s="1388"/>
      <c r="CZ296" s="1388"/>
      <c r="DA296" s="1388"/>
      <c r="DB296" s="1388"/>
      <c r="DC296" s="1388"/>
      <c r="DD296" s="1388"/>
      <c r="DE296" s="1388"/>
      <c r="DF296" s="1388"/>
      <c r="DG296" s="1388"/>
      <c r="DH296" s="1388"/>
      <c r="DI296" s="1388"/>
      <c r="DJ296" s="1388"/>
      <c r="DK296" s="1388"/>
      <c r="DL296" s="1388"/>
      <c r="DM296" s="1388"/>
      <c r="DN296" s="1388"/>
      <c r="DO296" s="1388"/>
      <c r="DP296" s="1388"/>
      <c r="DQ296" s="1388"/>
      <c r="DR296" s="1388"/>
      <c r="DS296" s="1388"/>
      <c r="DT296" s="1388"/>
      <c r="DU296" s="1388"/>
      <c r="DV296" s="1388"/>
      <c r="DW296" s="1388"/>
      <c r="DX296" s="1388"/>
      <c r="DY296" s="1388"/>
      <c r="DZ296" s="1388"/>
      <c r="EA296" s="1388"/>
      <c r="EB296" s="1388"/>
      <c r="EC296" s="1388"/>
      <c r="ED296" s="1388"/>
      <c r="EE296" s="1388"/>
      <c r="EF296" s="1388"/>
      <c r="EG296" s="1388"/>
      <c r="EH296" s="1388"/>
      <c r="EI296" s="1388"/>
      <c r="EJ296" s="1388"/>
      <c r="EK296" s="1388"/>
      <c r="EL296" s="1388"/>
      <c r="EM296" s="1388"/>
      <c r="EN296" s="1388"/>
      <c r="EO296" s="1388"/>
      <c r="EP296" s="1388"/>
      <c r="EQ296" s="1388"/>
      <c r="ER296" s="1388"/>
      <c r="ES296" s="1388"/>
      <c r="ET296" s="1388"/>
      <c r="EU296" s="1388"/>
    </row>
    <row r="297" spans="1:151" s="1269" customFormat="1" ht="15">
      <c r="A297" s="1472">
        <f>IF(G290="",0,1)</f>
        <v>0</v>
      </c>
      <c r="B297" s="678"/>
      <c r="C297" s="1251"/>
      <c r="D297" s="1251"/>
      <c r="E297" s="1474" t="str">
        <f t="shared" ref="E297:E328" si="35">IF((SUM(A297:C297))&gt;0,"Evaluation","")</f>
        <v/>
      </c>
      <c r="F297" s="1242"/>
      <c r="G297" s="678"/>
      <c r="H297" s="1242"/>
      <c r="I297" s="1251"/>
      <c r="J297" s="1462" t="str">
        <f t="shared" si="34"/>
        <v/>
      </c>
      <c r="K297" s="1170"/>
      <c r="L297" s="1389" t="str">
        <f>L$117</f>
        <v>Générateur de chaleur</v>
      </c>
      <c r="M297" s="1389"/>
      <c r="N297" s="1390"/>
      <c r="O297" s="1390"/>
      <c r="P297" s="1390"/>
      <c r="Q297" s="1390"/>
      <c r="R297" s="1388"/>
      <c r="S297" s="1391" t="str">
        <f>H290</f>
        <v/>
      </c>
      <c r="T297" s="1391"/>
      <c r="U297" s="1391"/>
      <c r="V297" s="1391"/>
      <c r="W297" s="1382"/>
      <c r="X297" s="1382"/>
      <c r="Z297" s="2216">
        <f>Y$31</f>
        <v>0</v>
      </c>
      <c r="AA297" s="2216"/>
      <c r="AB297" s="2216"/>
      <c r="AC297" s="2216"/>
      <c r="AO297" s="1298"/>
      <c r="AQ297" s="20"/>
      <c r="BY297" s="1388"/>
      <c r="BZ297" s="1388"/>
      <c r="CA297" s="1388"/>
      <c r="CB297" s="1388"/>
      <c r="CC297" s="1388"/>
      <c r="CD297" s="1388"/>
      <c r="CE297" s="1388"/>
      <c r="CF297" s="1388"/>
      <c r="CG297" s="1388"/>
      <c r="CH297" s="1388"/>
      <c r="CI297" s="1388"/>
      <c r="CJ297" s="1388"/>
      <c r="CK297" s="1388"/>
      <c r="CL297" s="1388"/>
      <c r="CM297" s="1388"/>
      <c r="CN297" s="1388"/>
      <c r="CO297" s="1388"/>
      <c r="CP297" s="1388"/>
      <c r="CQ297" s="1388"/>
      <c r="CR297" s="1388"/>
      <c r="CS297" s="1388"/>
      <c r="CT297" s="1388"/>
      <c r="CU297" s="1388"/>
      <c r="CV297" s="1388"/>
      <c r="CW297" s="1388"/>
      <c r="CX297" s="1388"/>
      <c r="CY297" s="1388"/>
      <c r="CZ297" s="1388"/>
      <c r="DA297" s="1388"/>
      <c r="DB297" s="1388"/>
      <c r="DC297" s="1388"/>
      <c r="DD297" s="1388"/>
      <c r="DE297" s="1388"/>
      <c r="DF297" s="1388"/>
      <c r="DG297" s="1388"/>
      <c r="DH297" s="1388"/>
      <c r="DI297" s="1388"/>
      <c r="DJ297" s="1388"/>
      <c r="DK297" s="1388"/>
      <c r="DL297" s="1388"/>
      <c r="DM297" s="1388"/>
      <c r="DN297" s="1388"/>
      <c r="DO297" s="1388"/>
      <c r="DP297" s="1388"/>
      <c r="DQ297" s="1388"/>
      <c r="DR297" s="1388"/>
      <c r="DS297" s="1388"/>
      <c r="DT297" s="1388"/>
      <c r="DU297" s="1388"/>
      <c r="DV297" s="1388"/>
      <c r="DW297" s="1388"/>
      <c r="DX297" s="1388"/>
      <c r="DY297" s="1388"/>
      <c r="DZ297" s="1388"/>
      <c r="EA297" s="1388"/>
      <c r="EB297" s="1388"/>
      <c r="EC297" s="1388"/>
      <c r="ED297" s="1388"/>
      <c r="EE297" s="1388"/>
      <c r="EF297" s="1388"/>
      <c r="EG297" s="1388"/>
      <c r="EH297" s="1388"/>
      <c r="EI297" s="1388"/>
      <c r="EJ297" s="1388"/>
      <c r="EK297" s="1388"/>
      <c r="EL297" s="1388"/>
      <c r="EM297" s="1388"/>
      <c r="EN297" s="1388"/>
      <c r="EO297" s="1388"/>
      <c r="EP297" s="1388"/>
      <c r="EQ297" s="1388"/>
      <c r="ER297" s="1388"/>
      <c r="ES297" s="1388"/>
      <c r="ET297" s="1388"/>
      <c r="EU297" s="1388"/>
    </row>
    <row r="298" spans="1:151" s="1269" customFormat="1" ht="15">
      <c r="A298" s="1472">
        <f>IF(G290="",0,1)</f>
        <v>0</v>
      </c>
      <c r="B298" s="678"/>
      <c r="C298" s="1251"/>
      <c r="D298" s="1251"/>
      <c r="E298" s="1474" t="str">
        <f t="shared" si="35"/>
        <v/>
      </c>
      <c r="F298" s="1242"/>
      <c r="G298" s="678"/>
      <c r="H298" s="1242"/>
      <c r="I298" s="1251"/>
      <c r="J298" s="1462" t="str">
        <f t="shared" si="34"/>
        <v/>
      </c>
      <c r="K298" s="1170"/>
      <c r="L298" s="1265"/>
      <c r="M298" s="1265"/>
      <c r="N298" s="1266"/>
      <c r="O298" s="1266"/>
      <c r="P298" s="1266"/>
      <c r="Q298" s="1266"/>
      <c r="R298" s="1388"/>
      <c r="S298" s="1268"/>
      <c r="T298" s="1268"/>
      <c r="U298" s="1268"/>
      <c r="V298" s="1268"/>
      <c r="W298" s="1382"/>
      <c r="X298" s="1382"/>
      <c r="Z298" s="2206" t="str">
        <f>'A2 Production de chaleur'!U$31</f>
        <v xml:space="preserve"> </v>
      </c>
      <c r="AA298" s="2206"/>
      <c r="AB298" s="2206"/>
      <c r="AC298" s="2206"/>
      <c r="AQ298" s="20"/>
      <c r="BY298" s="1388"/>
      <c r="BZ298" s="1388"/>
      <c r="CA298" s="1388"/>
      <c r="CB298" s="1388"/>
      <c r="CC298" s="1388"/>
      <c r="CD298" s="1388"/>
      <c r="CE298" s="1388"/>
      <c r="CF298" s="1388"/>
      <c r="CG298" s="1388"/>
      <c r="CH298" s="1388"/>
      <c r="CI298" s="1388"/>
      <c r="CJ298" s="1388"/>
      <c r="CK298" s="1388"/>
      <c r="CL298" s="1388"/>
      <c r="CM298" s="1388"/>
      <c r="CN298" s="1388"/>
      <c r="CO298" s="1388"/>
      <c r="CP298" s="1388"/>
      <c r="CQ298" s="1388"/>
      <c r="CR298" s="1388"/>
      <c r="CS298" s="1388"/>
      <c r="CT298" s="1388"/>
      <c r="CU298" s="1388"/>
      <c r="CV298" s="1388"/>
      <c r="CW298" s="1388"/>
      <c r="CX298" s="1388"/>
      <c r="CY298" s="1388"/>
      <c r="CZ298" s="1388"/>
      <c r="DA298" s="1388"/>
      <c r="DB298" s="1388"/>
      <c r="DC298" s="1388"/>
      <c r="DD298" s="1388"/>
      <c r="DE298" s="1388"/>
      <c r="DF298" s="1388"/>
      <c r="DG298" s="1388"/>
      <c r="DH298" s="1388"/>
      <c r="DI298" s="1388"/>
      <c r="DJ298" s="1388"/>
      <c r="DK298" s="1388"/>
      <c r="DL298" s="1388"/>
      <c r="DM298" s="1388"/>
      <c r="DN298" s="1388"/>
      <c r="DO298" s="1388"/>
      <c r="DP298" s="1388"/>
      <c r="DQ298" s="1388"/>
      <c r="DR298" s="1388"/>
      <c r="DS298" s="1388"/>
      <c r="DT298" s="1388"/>
      <c r="DU298" s="1388"/>
      <c r="DV298" s="1388"/>
      <c r="DW298" s="1388"/>
      <c r="DX298" s="1388"/>
      <c r="DY298" s="1388"/>
      <c r="DZ298" s="1388"/>
      <c r="EA298" s="1388"/>
      <c r="EB298" s="1388"/>
      <c r="EC298" s="1388"/>
      <c r="ED298" s="1388"/>
      <c r="EE298" s="1388"/>
      <c r="EF298" s="1388"/>
      <c r="EG298" s="1388"/>
      <c r="EH298" s="1388"/>
      <c r="EI298" s="1388"/>
      <c r="EJ298" s="1388"/>
      <c r="EK298" s="1388"/>
      <c r="EL298" s="1388"/>
      <c r="EM298" s="1388"/>
      <c r="EN298" s="1388"/>
      <c r="EO298" s="1388"/>
      <c r="EP298" s="1388"/>
      <c r="EQ298" s="1388"/>
      <c r="ER298" s="1388"/>
      <c r="ES298" s="1388"/>
      <c r="ET298" s="1388"/>
      <c r="EU298" s="1388"/>
    </row>
    <row r="299" spans="1:151" s="1269" customFormat="1" ht="15">
      <c r="A299" s="1472">
        <f>IF(G290="",0,1)</f>
        <v>0</v>
      </c>
      <c r="B299" s="678"/>
      <c r="C299" s="1251"/>
      <c r="D299" s="1251"/>
      <c r="E299" s="1474" t="str">
        <f t="shared" si="35"/>
        <v/>
      </c>
      <c r="F299" s="1242"/>
      <c r="G299" s="678"/>
      <c r="H299" s="1242"/>
      <c r="I299" s="1251"/>
      <c r="J299" s="1462" t="str">
        <f t="shared" si="34"/>
        <v/>
      </c>
      <c r="K299" s="1170"/>
      <c r="L299" s="1389" t="str">
        <f>L$119</f>
        <v>Année de construction du générateur</v>
      </c>
      <c r="M299" s="1389"/>
      <c r="N299" s="1390"/>
      <c r="O299" s="1390"/>
      <c r="P299" s="1390"/>
      <c r="Q299" s="1390"/>
      <c r="R299" s="1388"/>
      <c r="S299" s="1392" t="str">
        <f>R290</f>
        <v/>
      </c>
      <c r="T299" s="1392"/>
      <c r="U299" s="1392"/>
      <c r="V299" s="1392"/>
      <c r="W299" s="1382"/>
      <c r="X299" s="1382"/>
      <c r="Y299" s="1268"/>
      <c r="Z299" s="1268"/>
      <c r="AA299" s="1268"/>
      <c r="AB299" s="989"/>
      <c r="AC299" s="1251"/>
      <c r="AO299" s="1298"/>
      <c r="AQ299" s="20"/>
      <c r="BY299" s="1388"/>
      <c r="BZ299" s="1388"/>
      <c r="CA299" s="1388"/>
      <c r="CB299" s="1388"/>
      <c r="CC299" s="1388"/>
      <c r="CD299" s="1388"/>
      <c r="CE299" s="1388"/>
      <c r="CF299" s="1388"/>
      <c r="CG299" s="1388"/>
      <c r="CH299" s="1388"/>
      <c r="CI299" s="1388"/>
      <c r="CJ299" s="1388"/>
      <c r="CK299" s="1388"/>
      <c r="CL299" s="1388"/>
      <c r="CM299" s="1388"/>
      <c r="CN299" s="1388"/>
      <c r="CO299" s="1388"/>
      <c r="CP299" s="1388"/>
      <c r="CQ299" s="1388"/>
      <c r="CR299" s="1388"/>
      <c r="CS299" s="1388"/>
      <c r="CT299" s="1388"/>
      <c r="CU299" s="1388"/>
      <c r="CV299" s="1388"/>
      <c r="CW299" s="1388"/>
      <c r="CX299" s="1388"/>
      <c r="CY299" s="1388"/>
      <c r="CZ299" s="1388"/>
      <c r="DA299" s="1388"/>
      <c r="DB299" s="1388"/>
      <c r="DC299" s="1388"/>
      <c r="DD299" s="1388"/>
      <c r="DE299" s="1388"/>
      <c r="DF299" s="1388"/>
      <c r="DG299" s="1388"/>
      <c r="DH299" s="1388"/>
      <c r="DI299" s="1388"/>
      <c r="DJ299" s="1388"/>
      <c r="DK299" s="1388"/>
      <c r="DL299" s="1388"/>
      <c r="DM299" s="1388"/>
      <c r="DN299" s="1388"/>
      <c r="DO299" s="1388"/>
      <c r="DP299" s="1388"/>
      <c r="DQ299" s="1388"/>
      <c r="DR299" s="1388"/>
      <c r="DS299" s="1388"/>
      <c r="DT299" s="1388"/>
      <c r="DU299" s="1388"/>
      <c r="DV299" s="1388"/>
      <c r="DW299" s="1388"/>
      <c r="DX299" s="1388"/>
      <c r="DY299" s="1388"/>
      <c r="DZ299" s="1388"/>
      <c r="EA299" s="1388"/>
      <c r="EB299" s="1388"/>
      <c r="EC299" s="1388"/>
      <c r="ED299" s="1388"/>
      <c r="EE299" s="1388"/>
      <c r="EF299" s="1388"/>
      <c r="EG299" s="1388"/>
      <c r="EH299" s="1388"/>
      <c r="EI299" s="1388"/>
      <c r="EJ299" s="1388"/>
      <c r="EK299" s="1388"/>
      <c r="EL299" s="1388"/>
      <c r="EM299" s="1388"/>
      <c r="EN299" s="1388"/>
      <c r="EO299" s="1388"/>
      <c r="EP299" s="1388"/>
      <c r="EQ299" s="1388"/>
      <c r="ER299" s="1388"/>
      <c r="ES299" s="1388"/>
      <c r="ET299" s="1388"/>
      <c r="EU299" s="1388"/>
    </row>
    <row r="300" spans="1:151" s="1269" customFormat="1" ht="15">
      <c r="A300" s="1472">
        <f>IF(G290="",0,1)</f>
        <v>0</v>
      </c>
      <c r="B300" s="678"/>
      <c r="C300" s="1251"/>
      <c r="D300" s="1251"/>
      <c r="E300" s="1474" t="str">
        <f t="shared" si="35"/>
        <v/>
      </c>
      <c r="F300" s="1242"/>
      <c r="G300" s="678"/>
      <c r="H300" s="1242"/>
      <c r="I300" s="1251"/>
      <c r="J300" s="1462" t="str">
        <f t="shared" si="34"/>
        <v/>
      </c>
      <c r="K300" s="1170"/>
      <c r="L300" s="1389" t="str">
        <f>L$120</f>
        <v>Type de construction</v>
      </c>
      <c r="M300" s="1393"/>
      <c r="N300" s="1394"/>
      <c r="O300" s="1394"/>
      <c r="P300" s="1394"/>
      <c r="Q300" s="1394"/>
      <c r="R300" s="1388"/>
      <c r="S300" s="1395" t="str">
        <f>S290</f>
        <v/>
      </c>
      <c r="T300" s="1395"/>
      <c r="U300" s="1395"/>
      <c r="V300" s="1395"/>
      <c r="W300" s="1382"/>
      <c r="X300" s="1382"/>
      <c r="Y300" s="1396"/>
      <c r="Z300" s="1396"/>
      <c r="AA300" s="1396"/>
      <c r="AB300" s="989"/>
      <c r="AC300" s="1397"/>
      <c r="AO300" s="1298"/>
      <c r="AQ300" s="20"/>
      <c r="BY300" s="1388"/>
      <c r="BZ300" s="1388"/>
      <c r="CA300" s="1388"/>
      <c r="CB300" s="1388"/>
      <c r="CC300" s="1388"/>
      <c r="CD300" s="1388"/>
      <c r="CE300" s="1388"/>
      <c r="CF300" s="1388"/>
      <c r="CG300" s="1388"/>
      <c r="CH300" s="1388"/>
      <c r="CI300" s="1388"/>
      <c r="CJ300" s="1388"/>
      <c r="CK300" s="1388"/>
      <c r="CL300" s="1388"/>
      <c r="CM300" s="1388"/>
      <c r="CN300" s="1388"/>
      <c r="CO300" s="1388"/>
      <c r="CP300" s="1388"/>
      <c r="CQ300" s="1388"/>
      <c r="CR300" s="1388"/>
      <c r="CS300" s="1388"/>
      <c r="CT300" s="1388"/>
      <c r="CU300" s="1388"/>
      <c r="CV300" s="1388"/>
      <c r="CW300" s="1388"/>
      <c r="CX300" s="1388"/>
      <c r="CY300" s="1388"/>
      <c r="CZ300" s="1388"/>
      <c r="DA300" s="1388"/>
      <c r="DB300" s="1388"/>
      <c r="DC300" s="1388"/>
      <c r="DD300" s="1388"/>
      <c r="DE300" s="1388"/>
      <c r="DF300" s="1388"/>
      <c r="DG300" s="1388"/>
      <c r="DH300" s="1388"/>
      <c r="DI300" s="1388"/>
      <c r="DJ300" s="1388"/>
      <c r="DK300" s="1388"/>
      <c r="DL300" s="1388"/>
      <c r="DM300" s="1388"/>
      <c r="DN300" s="1388"/>
      <c r="DO300" s="1388"/>
      <c r="DP300" s="1388"/>
      <c r="DQ300" s="1388"/>
      <c r="DR300" s="1388"/>
      <c r="DS300" s="1388"/>
      <c r="DT300" s="1388"/>
      <c r="DU300" s="1388"/>
      <c r="DV300" s="1388"/>
      <c r="DW300" s="1388"/>
      <c r="DX300" s="1388"/>
      <c r="DY300" s="1388"/>
      <c r="DZ300" s="1388"/>
      <c r="EA300" s="1388"/>
      <c r="EB300" s="1388"/>
      <c r="EC300" s="1388"/>
      <c r="ED300" s="1388"/>
      <c r="EE300" s="1388"/>
      <c r="EF300" s="1388"/>
      <c r="EG300" s="1388"/>
      <c r="EH300" s="1388"/>
      <c r="EI300" s="1388"/>
      <c r="EJ300" s="1388"/>
      <c r="EK300" s="1388"/>
      <c r="EL300" s="1388"/>
      <c r="EM300" s="1388"/>
      <c r="EN300" s="1388"/>
      <c r="EO300" s="1388"/>
      <c r="EP300" s="1388"/>
      <c r="EQ300" s="1388"/>
      <c r="ER300" s="1388"/>
      <c r="ES300" s="1388"/>
      <c r="ET300" s="1388"/>
      <c r="EU300" s="1388"/>
    </row>
    <row r="301" spans="1:151" s="1269" customFormat="1" ht="15">
      <c r="A301" s="1472">
        <f>IF(G290="",0,1)</f>
        <v>0</v>
      </c>
      <c r="B301" s="678"/>
      <c r="C301" s="1251"/>
      <c r="D301" s="1251"/>
      <c r="E301" s="1474" t="str">
        <f t="shared" si="35"/>
        <v/>
      </c>
      <c r="F301" s="1242"/>
      <c r="G301" s="678"/>
      <c r="H301" s="1242"/>
      <c r="I301" s="1251"/>
      <c r="J301" s="1462" t="str">
        <f t="shared" si="34"/>
        <v/>
      </c>
      <c r="K301" s="1170"/>
      <c r="L301" s="1389" t="str">
        <f>L$121</f>
        <v>Utilisation</v>
      </c>
      <c r="M301" s="1393"/>
      <c r="N301" s="1394"/>
      <c r="O301" s="1394"/>
      <c r="P301" s="1394"/>
      <c r="Q301" s="1394"/>
      <c r="R301" s="1388"/>
      <c r="S301" s="1398" t="str">
        <f>L290</f>
        <v/>
      </c>
      <c r="T301" s="1398"/>
      <c r="U301" s="1398"/>
      <c r="V301" s="1398"/>
      <c r="W301" s="1382"/>
      <c r="X301" s="1382"/>
      <c r="Y301" s="1268"/>
      <c r="Z301" s="1268"/>
      <c r="AA301" s="1268"/>
      <c r="AB301" s="989"/>
      <c r="AC301" s="1251"/>
      <c r="AO301" s="1298"/>
      <c r="AQ301" s="20"/>
      <c r="BY301" s="1388"/>
      <c r="BZ301" s="1388"/>
      <c r="CA301" s="1388"/>
      <c r="CB301" s="1388"/>
      <c r="CC301" s="1388"/>
      <c r="CD301" s="1388"/>
      <c r="CE301" s="1388"/>
      <c r="CF301" s="1388"/>
      <c r="CG301" s="1388"/>
      <c r="CH301" s="1388"/>
      <c r="CI301" s="1388"/>
      <c r="CJ301" s="1388"/>
      <c r="CK301" s="1388"/>
      <c r="CL301" s="1388"/>
      <c r="CM301" s="1388"/>
      <c r="CN301" s="1388"/>
      <c r="CO301" s="1388"/>
      <c r="CP301" s="1388"/>
      <c r="CQ301" s="1388"/>
      <c r="CR301" s="1388"/>
      <c r="CS301" s="1388"/>
      <c r="CT301" s="1388"/>
      <c r="CU301" s="1388"/>
      <c r="CV301" s="1388"/>
      <c r="CW301" s="1388"/>
      <c r="CX301" s="1388"/>
      <c r="CY301" s="1388"/>
      <c r="CZ301" s="1388"/>
      <c r="DA301" s="1388"/>
      <c r="DB301" s="1388"/>
      <c r="DC301" s="1388"/>
      <c r="DD301" s="1388"/>
      <c r="DE301" s="1388"/>
      <c r="DF301" s="1388"/>
      <c r="DG301" s="1388"/>
      <c r="DH301" s="1388"/>
      <c r="DI301" s="1388"/>
      <c r="DJ301" s="1388"/>
      <c r="DK301" s="1388"/>
      <c r="DL301" s="1388"/>
      <c r="DM301" s="1388"/>
      <c r="DN301" s="1388"/>
      <c r="DO301" s="1388"/>
      <c r="DP301" s="1388"/>
      <c r="DQ301" s="1388"/>
      <c r="DR301" s="1388"/>
      <c r="DS301" s="1388"/>
      <c r="DT301" s="1388"/>
      <c r="DU301" s="1388"/>
      <c r="DV301" s="1388"/>
      <c r="DW301" s="1388"/>
      <c r="DX301" s="1388"/>
      <c r="DY301" s="1388"/>
      <c r="DZ301" s="1388"/>
      <c r="EA301" s="1388"/>
      <c r="EB301" s="1388"/>
      <c r="EC301" s="1388"/>
      <c r="ED301" s="1388"/>
      <c r="EE301" s="1388"/>
      <c r="EF301" s="1388"/>
      <c r="EG301" s="1388"/>
      <c r="EH301" s="1388"/>
      <c r="EI301" s="1388"/>
      <c r="EJ301" s="1388"/>
      <c r="EK301" s="1388"/>
      <c r="EL301" s="1388"/>
      <c r="EM301" s="1388"/>
      <c r="EN301" s="1388"/>
      <c r="EO301" s="1388"/>
      <c r="EP301" s="1388"/>
      <c r="EQ301" s="1388"/>
      <c r="ER301" s="1388"/>
      <c r="ES301" s="1388"/>
      <c r="ET301" s="1388"/>
      <c r="EU301" s="1388"/>
    </row>
    <row r="302" spans="1:151" s="1269" customFormat="1" ht="15">
      <c r="A302" s="1472">
        <f>IF(G290="",0,1)</f>
        <v>0</v>
      </c>
      <c r="B302" s="678"/>
      <c r="C302" s="1251"/>
      <c r="D302" s="1251"/>
      <c r="E302" s="1474" t="str">
        <f t="shared" si="35"/>
        <v/>
      </c>
      <c r="F302" s="1242"/>
      <c r="G302" s="678"/>
      <c r="H302" s="1242"/>
      <c r="I302" s="1251"/>
      <c r="J302" s="1462" t="str">
        <f t="shared" si="34"/>
        <v/>
      </c>
      <c r="K302" s="1170"/>
      <c r="L302" s="1265"/>
      <c r="M302" s="1265"/>
      <c r="N302" s="1266"/>
      <c r="O302" s="1266"/>
      <c r="P302" s="1266"/>
      <c r="Q302" s="1266"/>
      <c r="R302" s="1388"/>
      <c r="S302" s="1399"/>
      <c r="T302" s="1268"/>
      <c r="U302" s="1268"/>
      <c r="V302" s="1268"/>
      <c r="W302" s="1382"/>
      <c r="X302" s="1382"/>
      <c r="Y302" s="1268"/>
      <c r="Z302" s="1268"/>
      <c r="AA302" s="1268"/>
      <c r="AB302" s="989"/>
      <c r="AC302" s="1251"/>
      <c r="AO302" s="1298"/>
      <c r="AQ302" s="20"/>
      <c r="BY302" s="1388"/>
      <c r="BZ302" s="1388"/>
      <c r="CA302" s="1388"/>
      <c r="CB302" s="1388"/>
      <c r="CC302" s="1388"/>
      <c r="CD302" s="1388"/>
      <c r="CE302" s="1388"/>
      <c r="CF302" s="1388"/>
      <c r="CG302" s="1388"/>
      <c r="CH302" s="1388"/>
      <c r="CI302" s="1388"/>
      <c r="CJ302" s="1388"/>
      <c r="CK302" s="1388"/>
      <c r="CL302" s="1388"/>
      <c r="CM302" s="1388"/>
      <c r="CN302" s="1388"/>
      <c r="CO302" s="1388"/>
      <c r="CP302" s="1388"/>
      <c r="CQ302" s="1388"/>
      <c r="CR302" s="1388"/>
      <c r="CS302" s="1388"/>
      <c r="CT302" s="1388"/>
      <c r="CU302" s="1388"/>
      <c r="CV302" s="1388"/>
      <c r="CW302" s="1388"/>
      <c r="CX302" s="1388"/>
      <c r="CY302" s="1388"/>
      <c r="CZ302" s="1388"/>
      <c r="DA302" s="1388"/>
      <c r="DB302" s="1388"/>
      <c r="DC302" s="1388"/>
      <c r="DD302" s="1388"/>
      <c r="DE302" s="1388"/>
      <c r="DF302" s="1388"/>
      <c r="DG302" s="1388"/>
      <c r="DH302" s="1388"/>
      <c r="DI302" s="1388"/>
      <c r="DJ302" s="1388"/>
      <c r="DK302" s="1388"/>
      <c r="DL302" s="1388"/>
      <c r="DM302" s="1388"/>
      <c r="DN302" s="1388"/>
      <c r="DO302" s="1388"/>
      <c r="DP302" s="1388"/>
      <c r="DQ302" s="1388"/>
      <c r="DR302" s="1388"/>
      <c r="DS302" s="1388"/>
      <c r="DT302" s="1388"/>
      <c r="DU302" s="1388"/>
      <c r="DV302" s="1388"/>
      <c r="DW302" s="1388"/>
      <c r="DX302" s="1388"/>
      <c r="DY302" s="1388"/>
      <c r="DZ302" s="1388"/>
      <c r="EA302" s="1388"/>
      <c r="EB302" s="1388"/>
      <c r="EC302" s="1388"/>
      <c r="ED302" s="1388"/>
      <c r="EE302" s="1388"/>
      <c r="EF302" s="1388"/>
      <c r="EG302" s="1388"/>
      <c r="EH302" s="1388"/>
      <c r="EI302" s="1388"/>
      <c r="EJ302" s="1388"/>
      <c r="EK302" s="1388"/>
      <c r="EL302" s="1388"/>
      <c r="EM302" s="1388"/>
      <c r="EN302" s="1388"/>
      <c r="EO302" s="1388"/>
      <c r="EP302" s="1388"/>
      <c r="EQ302" s="1388"/>
      <c r="ER302" s="1388"/>
      <c r="ES302" s="1388"/>
      <c r="ET302" s="1388"/>
      <c r="EU302" s="1388"/>
    </row>
    <row r="303" spans="1:151" s="1269" customFormat="1" ht="15">
      <c r="A303" s="1472">
        <f>IF(G290="",0,1)</f>
        <v>0</v>
      </c>
      <c r="B303" s="678"/>
      <c r="C303" s="1251"/>
      <c r="D303" s="1251"/>
      <c r="E303" s="1474" t="str">
        <f t="shared" si="35"/>
        <v/>
      </c>
      <c r="F303" s="1242"/>
      <c r="G303" s="678"/>
      <c r="H303" s="1242"/>
      <c r="I303" s="1251"/>
      <c r="J303" s="1462" t="str">
        <f t="shared" si="34"/>
        <v/>
      </c>
      <c r="K303" s="1170"/>
      <c r="L303" s="1389" t="str">
        <f>L$123</f>
        <v>Panneau arrière de la chaudière</v>
      </c>
      <c r="M303" s="1389"/>
      <c r="N303" s="1390"/>
      <c r="O303" s="1390"/>
      <c r="P303" s="1390"/>
      <c r="Q303" s="1390"/>
      <c r="R303" s="1388"/>
      <c r="S303" s="1400" t="str">
        <f>T290</f>
        <v/>
      </c>
      <c r="T303" s="1400"/>
      <c r="U303" s="1400"/>
      <c r="V303" s="1401"/>
      <c r="W303" s="1382"/>
      <c r="X303" s="1382"/>
      <c r="Y303" s="1268"/>
      <c r="Z303" s="1268"/>
      <c r="AA303" s="1268"/>
      <c r="AB303" s="989"/>
      <c r="AC303" s="1251"/>
      <c r="AO303" s="1298"/>
      <c r="AQ303" s="20"/>
      <c r="BY303" s="1388"/>
      <c r="BZ303" s="1388"/>
      <c r="CA303" s="1388"/>
      <c r="CB303" s="1388"/>
      <c r="CC303" s="1388"/>
      <c r="CD303" s="1388"/>
      <c r="CE303" s="1388"/>
      <c r="CF303" s="1388"/>
      <c r="CG303" s="1388"/>
      <c r="CH303" s="1388"/>
      <c r="CI303" s="1388"/>
      <c r="CJ303" s="1388"/>
      <c r="CK303" s="1388"/>
      <c r="CL303" s="1388"/>
      <c r="CM303" s="1388"/>
      <c r="CN303" s="1388"/>
      <c r="CO303" s="1388"/>
      <c r="CP303" s="1388"/>
      <c r="CQ303" s="1388"/>
      <c r="CR303" s="1388"/>
      <c r="CS303" s="1388"/>
      <c r="CT303" s="1388"/>
      <c r="CU303" s="1388"/>
      <c r="CV303" s="1388"/>
      <c r="CW303" s="1388"/>
      <c r="CX303" s="1388"/>
      <c r="CY303" s="1388"/>
      <c r="CZ303" s="1388"/>
      <c r="DA303" s="1388"/>
      <c r="DB303" s="1388"/>
      <c r="DC303" s="1388"/>
      <c r="DD303" s="1388"/>
      <c r="DE303" s="1388"/>
      <c r="DF303" s="1388"/>
      <c r="DG303" s="1388"/>
      <c r="DH303" s="1388"/>
      <c r="DI303" s="1388"/>
      <c r="DJ303" s="1388"/>
      <c r="DK303" s="1388"/>
      <c r="DL303" s="1388"/>
      <c r="DM303" s="1388"/>
      <c r="DN303" s="1388"/>
      <c r="DO303" s="1388"/>
      <c r="DP303" s="1388"/>
      <c r="DQ303" s="1388"/>
      <c r="DR303" s="1388"/>
      <c r="DS303" s="1388"/>
      <c r="DT303" s="1388"/>
      <c r="DU303" s="1388"/>
      <c r="DV303" s="1388"/>
      <c r="DW303" s="1388"/>
      <c r="DX303" s="1388"/>
      <c r="DY303" s="1388"/>
      <c r="DZ303" s="1388"/>
      <c r="EA303" s="1388"/>
      <c r="EB303" s="1388"/>
      <c r="EC303" s="1388"/>
      <c r="ED303" s="1388"/>
      <c r="EE303" s="1388"/>
      <c r="EF303" s="1388"/>
      <c r="EG303" s="1388"/>
      <c r="EH303" s="1388"/>
      <c r="EI303" s="1388"/>
      <c r="EJ303" s="1388"/>
      <c r="EK303" s="1388"/>
      <c r="EL303" s="1388"/>
      <c r="EM303" s="1388"/>
      <c r="EN303" s="1388"/>
      <c r="EO303" s="1388"/>
      <c r="EP303" s="1388"/>
      <c r="EQ303" s="1388"/>
      <c r="ER303" s="1388"/>
      <c r="ES303" s="1388"/>
      <c r="ET303" s="1388"/>
      <c r="EU303" s="1388"/>
    </row>
    <row r="304" spans="1:151" s="1269" customFormat="1" ht="15">
      <c r="A304" s="1472">
        <f>IF(G290="",0,1)</f>
        <v>0</v>
      </c>
      <c r="B304" s="678"/>
      <c r="C304" s="1251"/>
      <c r="D304" s="1251"/>
      <c r="E304" s="1474" t="str">
        <f t="shared" si="35"/>
        <v/>
      </c>
      <c r="F304" s="1242"/>
      <c r="G304" s="678"/>
      <c r="H304" s="1242"/>
      <c r="I304" s="1251"/>
      <c r="J304" s="1462" t="str">
        <f t="shared" si="34"/>
        <v/>
      </c>
      <c r="K304" s="1170"/>
      <c r="L304" s="1393" t="str">
        <f>L244</f>
        <v>Capot protège-brûleur</v>
      </c>
      <c r="M304" s="1393"/>
      <c r="N304" s="1394"/>
      <c r="O304" s="1394"/>
      <c r="P304" s="1394"/>
      <c r="Q304" s="1394"/>
      <c r="R304" s="1388"/>
      <c r="S304" s="1402" t="str">
        <f>U290</f>
        <v/>
      </c>
      <c r="T304" s="1402"/>
      <c r="U304" s="1402"/>
      <c r="V304" s="1403"/>
      <c r="W304" s="1382"/>
      <c r="X304" s="1382"/>
      <c r="Y304" s="1268"/>
      <c r="Z304" s="1268"/>
      <c r="AA304" s="1268"/>
      <c r="AB304" s="989"/>
      <c r="AC304" s="1251"/>
      <c r="AO304" s="1298"/>
      <c r="AQ304" s="20"/>
      <c r="BY304" s="1388"/>
      <c r="BZ304" s="1388"/>
      <c r="CA304" s="1388"/>
      <c r="CB304" s="1388"/>
      <c r="CC304" s="1388"/>
      <c r="CD304" s="1388"/>
      <c r="CE304" s="1388"/>
      <c r="CF304" s="1388"/>
      <c r="CG304" s="1388"/>
      <c r="CH304" s="1388"/>
      <c r="CI304" s="1388"/>
      <c r="CJ304" s="1388"/>
      <c r="CK304" s="1388"/>
      <c r="CL304" s="1388"/>
      <c r="CM304" s="1388"/>
      <c r="CN304" s="1388"/>
      <c r="CO304" s="1388"/>
      <c r="CP304" s="1388"/>
      <c r="CQ304" s="1388"/>
      <c r="CR304" s="1388"/>
      <c r="CS304" s="1388"/>
      <c r="CT304" s="1388"/>
      <c r="CU304" s="1388"/>
      <c r="CV304" s="1388"/>
      <c r="CW304" s="1388"/>
      <c r="CX304" s="1388"/>
      <c r="CY304" s="1388"/>
      <c r="CZ304" s="1388"/>
      <c r="DA304" s="1388"/>
      <c r="DB304" s="1388"/>
      <c r="DC304" s="1388"/>
      <c r="DD304" s="1388"/>
      <c r="DE304" s="1388"/>
      <c r="DF304" s="1388"/>
      <c r="DG304" s="1388"/>
      <c r="DH304" s="1388"/>
      <c r="DI304" s="1388"/>
      <c r="DJ304" s="1388"/>
      <c r="DK304" s="1388"/>
      <c r="DL304" s="1388"/>
      <c r="DM304" s="1388"/>
      <c r="DN304" s="1388"/>
      <c r="DO304" s="1388"/>
      <c r="DP304" s="1388"/>
      <c r="DQ304" s="1388"/>
      <c r="DR304" s="1388"/>
      <c r="DS304" s="1388"/>
      <c r="DT304" s="1388"/>
      <c r="DU304" s="1388"/>
      <c r="DV304" s="1388"/>
      <c r="DW304" s="1388"/>
      <c r="DX304" s="1388"/>
      <c r="DY304" s="1388"/>
      <c r="DZ304" s="1388"/>
      <c r="EA304" s="1388"/>
      <c r="EB304" s="1388"/>
      <c r="EC304" s="1388"/>
      <c r="ED304" s="1388"/>
      <c r="EE304" s="1388"/>
      <c r="EF304" s="1388"/>
      <c r="EG304" s="1388"/>
      <c r="EH304" s="1388"/>
      <c r="EI304" s="1388"/>
      <c r="EJ304" s="1388"/>
      <c r="EK304" s="1388"/>
      <c r="EL304" s="1388"/>
      <c r="EM304" s="1388"/>
      <c r="EN304" s="1388"/>
      <c r="EO304" s="1388"/>
      <c r="EP304" s="1388"/>
      <c r="EQ304" s="1388"/>
      <c r="ER304" s="1388"/>
      <c r="ES304" s="1388"/>
      <c r="ET304" s="1388"/>
      <c r="EU304" s="1388"/>
    </row>
    <row r="305" spans="1:151" s="1269" customFormat="1" ht="15">
      <c r="A305" s="1472">
        <f>IF(G290="",0,1)</f>
        <v>0</v>
      </c>
      <c r="B305" s="678"/>
      <c r="C305" s="1251"/>
      <c r="D305" s="1251"/>
      <c r="E305" s="1474" t="str">
        <f t="shared" si="35"/>
        <v/>
      </c>
      <c r="F305" s="1242"/>
      <c r="G305" s="678"/>
      <c r="H305" s="1242"/>
      <c r="I305" s="1251"/>
      <c r="J305" s="1462" t="str">
        <f t="shared" si="34"/>
        <v/>
      </c>
      <c r="K305" s="1170"/>
      <c r="L305" s="1393" t="str">
        <f>L$125</f>
        <v>Commande du générateur de chaleur</v>
      </c>
      <c r="M305" s="1393"/>
      <c r="N305" s="1394"/>
      <c r="O305" s="1394"/>
      <c r="P305" s="1394"/>
      <c r="Q305" s="1394"/>
      <c r="R305" s="1388"/>
      <c r="S305" s="1402" t="str">
        <f>V290</f>
        <v/>
      </c>
      <c r="T305" s="1402"/>
      <c r="U305" s="1402"/>
      <c r="V305" s="1403"/>
      <c r="W305" s="1382"/>
      <c r="X305" s="1382"/>
      <c r="Y305" s="1268"/>
      <c r="Z305" s="1268"/>
      <c r="AA305" s="1268"/>
      <c r="AB305" s="989"/>
      <c r="AC305" s="1251"/>
      <c r="AO305" s="1298"/>
      <c r="AQ305" s="20"/>
      <c r="BY305" s="1388"/>
      <c r="BZ305" s="1388"/>
      <c r="CA305" s="1388"/>
      <c r="CB305" s="1388"/>
      <c r="CC305" s="1388"/>
      <c r="CD305" s="1388"/>
      <c r="CE305" s="1388"/>
      <c r="CF305" s="1388"/>
      <c r="CG305" s="1388"/>
      <c r="CH305" s="1388"/>
      <c r="CI305" s="1388"/>
      <c r="CJ305" s="1388"/>
      <c r="CK305" s="1388"/>
      <c r="CL305" s="1388"/>
      <c r="CM305" s="1388"/>
      <c r="CN305" s="1388"/>
      <c r="CO305" s="1388"/>
      <c r="CP305" s="1388"/>
      <c r="CQ305" s="1388"/>
      <c r="CR305" s="1388"/>
      <c r="CS305" s="1388"/>
      <c r="CT305" s="1388"/>
      <c r="CU305" s="1388"/>
      <c r="CV305" s="1388"/>
      <c r="CW305" s="1388"/>
      <c r="CX305" s="1388"/>
      <c r="CY305" s="1388"/>
      <c r="CZ305" s="1388"/>
      <c r="DA305" s="1388"/>
      <c r="DB305" s="1388"/>
      <c r="DC305" s="1388"/>
      <c r="DD305" s="1388"/>
      <c r="DE305" s="1388"/>
      <c r="DF305" s="1388"/>
      <c r="DG305" s="1388"/>
      <c r="DH305" s="1388"/>
      <c r="DI305" s="1388"/>
      <c r="DJ305" s="1388"/>
      <c r="DK305" s="1388"/>
      <c r="DL305" s="1388"/>
      <c r="DM305" s="1388"/>
      <c r="DN305" s="1388"/>
      <c r="DO305" s="1388"/>
      <c r="DP305" s="1388"/>
      <c r="DQ305" s="1388"/>
      <c r="DR305" s="1388"/>
      <c r="DS305" s="1388"/>
      <c r="DT305" s="1388"/>
      <c r="DU305" s="1388"/>
      <c r="DV305" s="1388"/>
      <c r="DW305" s="1388"/>
      <c r="DX305" s="1388"/>
      <c r="DY305" s="1388"/>
      <c r="DZ305" s="1388"/>
      <c r="EA305" s="1388"/>
      <c r="EB305" s="1388"/>
      <c r="EC305" s="1388"/>
      <c r="ED305" s="1388"/>
      <c r="EE305" s="1388"/>
      <c r="EF305" s="1388"/>
      <c r="EG305" s="1388"/>
      <c r="EH305" s="1388"/>
      <c r="EI305" s="1388"/>
      <c r="EJ305" s="1388"/>
      <c r="EK305" s="1388"/>
      <c r="EL305" s="1388"/>
      <c r="EM305" s="1388"/>
      <c r="EN305" s="1388"/>
      <c r="EO305" s="1388"/>
      <c r="EP305" s="1388"/>
      <c r="EQ305" s="1388"/>
      <c r="ER305" s="1388"/>
      <c r="ES305" s="1388"/>
      <c r="ET305" s="1388"/>
      <c r="EU305" s="1388"/>
    </row>
    <row r="306" spans="1:151" s="787" customFormat="1" ht="15">
      <c r="A306" s="1472">
        <f>IF(G290="",0,1)</f>
        <v>0</v>
      </c>
      <c r="B306" s="678"/>
      <c r="C306" s="1251"/>
      <c r="D306" s="1251"/>
      <c r="E306" s="1474" t="str">
        <f t="shared" si="35"/>
        <v/>
      </c>
      <c r="F306" s="1242"/>
      <c r="G306" s="678"/>
      <c r="H306" s="1242"/>
      <c r="I306" s="1251"/>
      <c r="J306" s="1462" t="str">
        <f t="shared" si="34"/>
        <v/>
      </c>
      <c r="K306" s="1170"/>
      <c r="L306" s="1265"/>
      <c r="M306" s="1265"/>
      <c r="N306" s="1266"/>
      <c r="O306" s="1266"/>
      <c r="P306" s="1266"/>
      <c r="Q306" s="1266"/>
      <c r="R306" s="225"/>
      <c r="S306" s="1404"/>
      <c r="T306" s="1404"/>
      <c r="U306" s="1404"/>
      <c r="V306" s="1404"/>
      <c r="W306" s="1382"/>
      <c r="X306" s="1382"/>
      <c r="Y306" s="1404"/>
      <c r="Z306" s="1404"/>
      <c r="AA306" s="1404"/>
      <c r="AB306" s="989"/>
      <c r="BY306" s="225"/>
      <c r="BZ306" s="225"/>
      <c r="CA306" s="225"/>
      <c r="CB306" s="225"/>
      <c r="CC306" s="225"/>
      <c r="CD306" s="225"/>
      <c r="CE306" s="225"/>
      <c r="CF306" s="225"/>
      <c r="CG306" s="225"/>
      <c r="CH306" s="225"/>
      <c r="CI306" s="225"/>
      <c r="CJ306" s="225"/>
      <c r="CK306" s="225"/>
      <c r="CL306" s="225"/>
      <c r="CM306" s="225"/>
      <c r="CN306" s="225"/>
      <c r="CO306" s="225"/>
      <c r="CP306" s="225"/>
      <c r="CQ306" s="225"/>
      <c r="CR306" s="225"/>
      <c r="CS306" s="225"/>
      <c r="CT306" s="225"/>
      <c r="CU306" s="225"/>
      <c r="CV306" s="225"/>
      <c r="CW306" s="225"/>
      <c r="CX306" s="225"/>
      <c r="CY306" s="225"/>
      <c r="CZ306" s="225"/>
      <c r="DA306" s="225"/>
      <c r="DB306" s="225"/>
      <c r="DC306" s="225"/>
      <c r="DD306" s="225"/>
      <c r="DE306" s="225"/>
      <c r="DF306" s="225"/>
      <c r="DG306" s="225"/>
      <c r="DH306" s="225"/>
      <c r="DI306" s="225"/>
      <c r="DJ306" s="225"/>
      <c r="DK306" s="225"/>
      <c r="DL306" s="225"/>
      <c r="DM306" s="225"/>
      <c r="DN306" s="225"/>
      <c r="DO306" s="225"/>
      <c r="DP306" s="225"/>
      <c r="DQ306" s="225"/>
      <c r="DR306" s="225"/>
      <c r="DS306" s="225"/>
      <c r="DT306" s="225"/>
      <c r="DU306" s="225"/>
      <c r="DV306" s="225"/>
      <c r="DW306" s="225"/>
      <c r="DX306" s="225"/>
      <c r="DY306" s="225"/>
      <c r="DZ306" s="225"/>
      <c r="EA306" s="225"/>
      <c r="EB306" s="225"/>
      <c r="EC306" s="225"/>
      <c r="ED306" s="225"/>
      <c r="EE306" s="225"/>
      <c r="EF306" s="225"/>
      <c r="EG306" s="225"/>
      <c r="EH306" s="225"/>
      <c r="EI306" s="225"/>
      <c r="EJ306" s="225"/>
      <c r="EK306" s="225"/>
      <c r="EL306" s="225"/>
      <c r="EM306" s="225"/>
      <c r="EN306" s="225"/>
      <c r="EO306" s="225"/>
      <c r="EP306" s="225"/>
      <c r="EQ306" s="225"/>
      <c r="ER306" s="225"/>
      <c r="ES306" s="225"/>
      <c r="ET306" s="225"/>
      <c r="EU306" s="225"/>
    </row>
    <row r="307" spans="1:151" s="1269" customFormat="1" ht="15">
      <c r="A307" s="1472">
        <f>IF(G290="",0,1)</f>
        <v>0</v>
      </c>
      <c r="B307" s="678"/>
      <c r="C307" s="1251"/>
      <c r="D307" s="1251"/>
      <c r="E307" s="1474" t="str">
        <f t="shared" si="35"/>
        <v/>
      </c>
      <c r="F307" s="1242"/>
      <c r="G307" s="678"/>
      <c r="H307" s="1242"/>
      <c r="I307" s="1251"/>
      <c r="J307" s="1462" t="str">
        <f t="shared" si="34"/>
        <v/>
      </c>
      <c r="K307" s="1170"/>
      <c r="L307" s="1389" t="str">
        <f>L$127</f>
        <v>Puissance du générateur de chaleur (chaleur utile)</v>
      </c>
      <c r="M307" s="1389"/>
      <c r="N307" s="1390"/>
      <c r="O307" s="1390"/>
      <c r="P307" s="1390"/>
      <c r="Q307" s="1390" t="s">
        <v>71</v>
      </c>
      <c r="R307" s="1388"/>
      <c r="S307" s="2207" t="str">
        <f>I290</f>
        <v/>
      </c>
      <c r="T307" s="2207"/>
      <c r="U307" s="1401"/>
      <c r="V307" s="1401"/>
      <c r="W307" s="1382"/>
      <c r="X307" s="1382"/>
      <c r="Y307" s="1268"/>
      <c r="Z307" s="1268"/>
      <c r="AA307" s="1268"/>
      <c r="AB307" s="989"/>
      <c r="AC307" s="1251"/>
      <c r="AO307" s="1298"/>
      <c r="AQ307" s="20"/>
      <c r="BY307" s="1388"/>
      <c r="BZ307" s="1388"/>
      <c r="CA307" s="1388"/>
      <c r="CB307" s="1388"/>
      <c r="CC307" s="1388"/>
      <c r="CD307" s="1388"/>
      <c r="CE307" s="1388"/>
      <c r="CF307" s="1388"/>
      <c r="CG307" s="1388"/>
      <c r="CH307" s="1388"/>
      <c r="CI307" s="1388"/>
      <c r="CJ307" s="1388"/>
      <c r="CK307" s="1388"/>
      <c r="CL307" s="1388"/>
      <c r="CM307" s="1388"/>
      <c r="CN307" s="1388"/>
      <c r="CO307" s="1388"/>
      <c r="CP307" s="1388"/>
      <c r="CQ307" s="1388"/>
      <c r="CR307" s="1388"/>
      <c r="CS307" s="1388"/>
      <c r="CT307" s="1388"/>
      <c r="CU307" s="1388"/>
      <c r="CV307" s="1388"/>
      <c r="CW307" s="1388"/>
      <c r="CX307" s="1388"/>
      <c r="CY307" s="1388"/>
      <c r="CZ307" s="1388"/>
      <c r="DA307" s="1388"/>
      <c r="DB307" s="1388"/>
      <c r="DC307" s="1388"/>
      <c r="DD307" s="1388"/>
      <c r="DE307" s="1388"/>
      <c r="DF307" s="1388"/>
      <c r="DG307" s="1388"/>
      <c r="DH307" s="1388"/>
      <c r="DI307" s="1388"/>
      <c r="DJ307" s="1388"/>
      <c r="DK307" s="1388"/>
      <c r="DL307" s="1388"/>
      <c r="DM307" s="1388"/>
      <c r="DN307" s="1388"/>
      <c r="DO307" s="1388"/>
      <c r="DP307" s="1388"/>
      <c r="DQ307" s="1388"/>
      <c r="DR307" s="1388"/>
      <c r="DS307" s="1388"/>
      <c r="DT307" s="1388"/>
      <c r="DU307" s="1388"/>
      <c r="DV307" s="1388"/>
      <c r="DW307" s="1388"/>
      <c r="DX307" s="1388"/>
      <c r="DY307" s="1388"/>
      <c r="DZ307" s="1388"/>
      <c r="EA307" s="1388"/>
      <c r="EB307" s="1388"/>
      <c r="EC307" s="1388"/>
      <c r="ED307" s="1388"/>
      <c r="EE307" s="1388"/>
      <c r="EF307" s="1388"/>
      <c r="EG307" s="1388"/>
      <c r="EH307" s="1388"/>
      <c r="EI307" s="1388"/>
      <c r="EJ307" s="1388"/>
      <c r="EK307" s="1388"/>
      <c r="EL307" s="1388"/>
      <c r="EM307" s="1388"/>
      <c r="EN307" s="1388"/>
      <c r="EO307" s="1388"/>
      <c r="EP307" s="1388"/>
      <c r="EQ307" s="1388"/>
      <c r="ER307" s="1388"/>
      <c r="ES307" s="1388"/>
      <c r="ET307" s="1388"/>
      <c r="EU307" s="1388"/>
    </row>
    <row r="308" spans="1:151" s="1269" customFormat="1" ht="15">
      <c r="A308" s="1472">
        <f>IF(G290="",0,1)</f>
        <v>0</v>
      </c>
      <c r="B308" s="678"/>
      <c r="C308" s="1251"/>
      <c r="D308" s="1251"/>
      <c r="E308" s="1474" t="str">
        <f t="shared" si="35"/>
        <v/>
      </c>
      <c r="F308" s="1242"/>
      <c r="G308" s="678"/>
      <c r="H308" s="1242"/>
      <c r="I308" s="1251"/>
      <c r="J308" s="1462" t="str">
        <f t="shared" si="34"/>
        <v/>
      </c>
      <c r="K308" s="1170"/>
      <c r="L308" s="1393" t="str">
        <f>L$128</f>
        <v>Part de la production de chaleur utile</v>
      </c>
      <c r="M308" s="1393"/>
      <c r="N308" s="1394"/>
      <c r="O308" s="1394"/>
      <c r="P308" s="1394"/>
      <c r="Q308" s="1394" t="s">
        <v>92</v>
      </c>
      <c r="R308" s="1388"/>
      <c r="S308" s="2213" t="str">
        <f>N290</f>
        <v/>
      </c>
      <c r="T308" s="2213"/>
      <c r="U308" s="1403"/>
      <c r="V308" s="1403"/>
      <c r="W308" s="1382"/>
      <c r="X308" s="1382"/>
      <c r="Y308" s="1268"/>
      <c r="Z308" s="1268"/>
      <c r="AA308" s="1268"/>
      <c r="AB308" s="989"/>
      <c r="AC308" s="1251"/>
      <c r="AO308" s="1298"/>
      <c r="AQ308" s="20"/>
      <c r="BY308" s="1388"/>
      <c r="BZ308" s="1388"/>
      <c r="CA308" s="1388"/>
      <c r="CB308" s="1388"/>
      <c r="CC308" s="1388"/>
      <c r="CD308" s="1388"/>
      <c r="CE308" s="1388"/>
      <c r="CF308" s="1388"/>
      <c r="CG308" s="1388"/>
      <c r="CH308" s="1388"/>
      <c r="CI308" s="1388"/>
      <c r="CJ308" s="1388"/>
      <c r="CK308" s="1388"/>
      <c r="CL308" s="1388"/>
      <c r="CM308" s="1388"/>
      <c r="CN308" s="1388"/>
      <c r="CO308" s="1388"/>
      <c r="CP308" s="1388"/>
      <c r="CQ308" s="1388"/>
      <c r="CR308" s="1388"/>
      <c r="CS308" s="1388"/>
      <c r="CT308" s="1388"/>
      <c r="CU308" s="1388"/>
      <c r="CV308" s="1388"/>
      <c r="CW308" s="1388"/>
      <c r="CX308" s="1388"/>
      <c r="CY308" s="1388"/>
      <c r="CZ308" s="1388"/>
      <c r="DA308" s="1388"/>
      <c r="DB308" s="1388"/>
      <c r="DC308" s="1388"/>
      <c r="DD308" s="1388"/>
      <c r="DE308" s="1388"/>
      <c r="DF308" s="1388"/>
      <c r="DG308" s="1388"/>
      <c r="DH308" s="1388"/>
      <c r="DI308" s="1388"/>
      <c r="DJ308" s="1388"/>
      <c r="DK308" s="1388"/>
      <c r="DL308" s="1388"/>
      <c r="DM308" s="1388"/>
      <c r="DN308" s="1388"/>
      <c r="DO308" s="1388"/>
      <c r="DP308" s="1388"/>
      <c r="DQ308" s="1388"/>
      <c r="DR308" s="1388"/>
      <c r="DS308" s="1388"/>
      <c r="DT308" s="1388"/>
      <c r="DU308" s="1388"/>
      <c r="DV308" s="1388"/>
      <c r="DW308" s="1388"/>
      <c r="DX308" s="1388"/>
      <c r="DY308" s="1388"/>
      <c r="DZ308" s="1388"/>
      <c r="EA308" s="1388"/>
      <c r="EB308" s="1388"/>
      <c r="EC308" s="1388"/>
      <c r="ED308" s="1388"/>
      <c r="EE308" s="1388"/>
      <c r="EF308" s="1388"/>
      <c r="EG308" s="1388"/>
      <c r="EH308" s="1388"/>
      <c r="EI308" s="1388"/>
      <c r="EJ308" s="1388"/>
      <c r="EK308" s="1388"/>
      <c r="EL308" s="1388"/>
      <c r="EM308" s="1388"/>
      <c r="EN308" s="1388"/>
      <c r="EO308" s="1388"/>
      <c r="EP308" s="1388"/>
      <c r="EQ308" s="1388"/>
      <c r="ER308" s="1388"/>
      <c r="ES308" s="1388"/>
      <c r="ET308" s="1388"/>
      <c r="EU308" s="1388"/>
    </row>
    <row r="309" spans="1:151" s="1269" customFormat="1" ht="15">
      <c r="A309" s="1472">
        <f>IF(G290="",0,1)</f>
        <v>0</v>
      </c>
      <c r="B309" s="678"/>
      <c r="C309" s="1251"/>
      <c r="D309" s="1251"/>
      <c r="E309" s="1474" t="str">
        <f t="shared" si="35"/>
        <v/>
      </c>
      <c r="F309" s="1242"/>
      <c r="G309" s="678"/>
      <c r="H309" s="1242"/>
      <c r="I309" s="1251"/>
      <c r="J309" s="1462" t="str">
        <f t="shared" si="34"/>
        <v/>
      </c>
      <c r="K309" s="1170"/>
      <c r="L309" s="1393" t="str">
        <f>L$129</f>
        <v>Production de chaleur utile</v>
      </c>
      <c r="M309" s="1393"/>
      <c r="N309" s="1394"/>
      <c r="O309" s="1394"/>
      <c r="P309" s="1394"/>
      <c r="Q309" s="1394" t="s">
        <v>68</v>
      </c>
      <c r="R309" s="1388"/>
      <c r="S309" s="2170" t="str">
        <f>Y290</f>
        <v/>
      </c>
      <c r="T309" s="2170"/>
      <c r="U309" s="1403"/>
      <c r="V309" s="1403"/>
      <c r="W309" s="1382"/>
      <c r="X309" s="1382"/>
      <c r="Y309" s="1268"/>
      <c r="Z309" s="1268"/>
      <c r="AA309" s="1268"/>
      <c r="AB309" s="989"/>
      <c r="AC309" s="1251"/>
      <c r="AO309" s="1298"/>
      <c r="AQ309" s="20"/>
      <c r="BY309" s="1388"/>
      <c r="BZ309" s="1388"/>
      <c r="CA309" s="1388"/>
      <c r="CB309" s="1388"/>
      <c r="CC309" s="1388"/>
      <c r="CD309" s="1388"/>
      <c r="CE309" s="1388"/>
      <c r="CF309" s="1388"/>
      <c r="CG309" s="1388"/>
      <c r="CH309" s="1388"/>
      <c r="CI309" s="1388"/>
      <c r="CJ309" s="1388"/>
      <c r="CK309" s="1388"/>
      <c r="CL309" s="1388"/>
      <c r="CM309" s="1388"/>
      <c r="CN309" s="1388"/>
      <c r="CO309" s="1388"/>
      <c r="CP309" s="1388"/>
      <c r="CQ309" s="1388"/>
      <c r="CR309" s="1388"/>
      <c r="CS309" s="1388"/>
      <c r="CT309" s="1388"/>
      <c r="CU309" s="1388"/>
      <c r="CV309" s="1388"/>
      <c r="CW309" s="1388"/>
      <c r="CX309" s="1388"/>
      <c r="CY309" s="1388"/>
      <c r="CZ309" s="1388"/>
      <c r="DA309" s="1388"/>
      <c r="DB309" s="1388"/>
      <c r="DC309" s="1388"/>
      <c r="DD309" s="1388"/>
      <c r="DE309" s="1388"/>
      <c r="DF309" s="1388"/>
      <c r="DG309" s="1388"/>
      <c r="DH309" s="1388"/>
      <c r="DI309" s="1388"/>
      <c r="DJ309" s="1388"/>
      <c r="DK309" s="1388"/>
      <c r="DL309" s="1388"/>
      <c r="DM309" s="1388"/>
      <c r="DN309" s="1388"/>
      <c r="DO309" s="1388"/>
      <c r="DP309" s="1388"/>
      <c r="DQ309" s="1388"/>
      <c r="DR309" s="1388"/>
      <c r="DS309" s="1388"/>
      <c r="DT309" s="1388"/>
      <c r="DU309" s="1388"/>
      <c r="DV309" s="1388"/>
      <c r="DW309" s="1388"/>
      <c r="DX309" s="1388"/>
      <c r="DY309" s="1388"/>
      <c r="DZ309" s="1388"/>
      <c r="EA309" s="1388"/>
      <c r="EB309" s="1388"/>
      <c r="EC309" s="1388"/>
      <c r="ED309" s="1388"/>
      <c r="EE309" s="1388"/>
      <c r="EF309" s="1388"/>
      <c r="EG309" s="1388"/>
      <c r="EH309" s="1388"/>
      <c r="EI309" s="1388"/>
      <c r="EJ309" s="1388"/>
      <c r="EK309" s="1388"/>
      <c r="EL309" s="1388"/>
      <c r="EM309" s="1388"/>
      <c r="EN309" s="1388"/>
      <c r="EO309" s="1388"/>
      <c r="EP309" s="1388"/>
      <c r="EQ309" s="1388"/>
      <c r="ER309" s="1388"/>
      <c r="ES309" s="1388"/>
      <c r="ET309" s="1388"/>
      <c r="EU309" s="1388"/>
    </row>
    <row r="310" spans="1:151" s="1269" customFormat="1" ht="15">
      <c r="A310" s="1472">
        <f>IF(G290="",0,1)</f>
        <v>0</v>
      </c>
      <c r="B310" s="678"/>
      <c r="C310" s="1251"/>
      <c r="D310" s="1251"/>
      <c r="E310" s="1474" t="str">
        <f t="shared" si="35"/>
        <v/>
      </c>
      <c r="F310" s="1242"/>
      <c r="G310" s="678"/>
      <c r="H310" s="1242"/>
      <c r="I310" s="1251"/>
      <c r="J310" s="1462" t="str">
        <f t="shared" si="34"/>
        <v/>
      </c>
      <c r="K310" s="1170"/>
      <c r="L310" s="1393" t="str">
        <f>L$130</f>
        <v>Durée de fonctionnement</v>
      </c>
      <c r="M310" s="1393"/>
      <c r="N310" s="1394"/>
      <c r="O310" s="1394"/>
      <c r="P310" s="1394"/>
      <c r="Q310" s="1394" t="s">
        <v>33</v>
      </c>
      <c r="R310" s="1388"/>
      <c r="S310" s="2170" t="str">
        <f>O290</f>
        <v/>
      </c>
      <c r="T310" s="2170"/>
      <c r="U310" s="1403"/>
      <c r="V310" s="1403"/>
      <c r="W310" s="2203" t="str">
        <f>P290</f>
        <v/>
      </c>
      <c r="X310" s="2203"/>
      <c r="Y310" s="2203"/>
      <c r="Z310" s="2203"/>
      <c r="AA310" s="2203"/>
      <c r="AB310" s="2203"/>
      <c r="AC310" s="2203"/>
      <c r="AO310" s="1298"/>
      <c r="AQ310" s="20"/>
      <c r="BY310" s="1388"/>
      <c r="BZ310" s="1388"/>
      <c r="CA310" s="1388"/>
      <c r="CB310" s="1388"/>
      <c r="CC310" s="1388"/>
      <c r="CD310" s="1388"/>
      <c r="CE310" s="1388"/>
      <c r="CF310" s="1388"/>
      <c r="CG310" s="1388"/>
      <c r="CH310" s="1388"/>
      <c r="CI310" s="1388"/>
      <c r="CJ310" s="1388"/>
      <c r="CK310" s="1388"/>
      <c r="CL310" s="1388"/>
      <c r="CM310" s="1388"/>
      <c r="CN310" s="1388"/>
      <c r="CO310" s="1388"/>
      <c r="CP310" s="1388"/>
      <c r="CQ310" s="1388"/>
      <c r="CR310" s="1388"/>
      <c r="CS310" s="1388"/>
      <c r="CT310" s="1388"/>
      <c r="CU310" s="1388"/>
      <c r="CV310" s="1388"/>
      <c r="CW310" s="1388"/>
      <c r="CX310" s="1388"/>
      <c r="CY310" s="1388"/>
      <c r="CZ310" s="1388"/>
      <c r="DA310" s="1388"/>
      <c r="DB310" s="1388"/>
      <c r="DC310" s="1388"/>
      <c r="DD310" s="1388"/>
      <c r="DE310" s="1388"/>
      <c r="DF310" s="1388"/>
      <c r="DG310" s="1388"/>
      <c r="DH310" s="1388"/>
      <c r="DI310" s="1388"/>
      <c r="DJ310" s="1388"/>
      <c r="DK310" s="1388"/>
      <c r="DL310" s="1388"/>
      <c r="DM310" s="1388"/>
      <c r="DN310" s="1388"/>
      <c r="DO310" s="1388"/>
      <c r="DP310" s="1388"/>
      <c r="DQ310" s="1388"/>
      <c r="DR310" s="1388"/>
      <c r="DS310" s="1388"/>
      <c r="DT310" s="1388"/>
      <c r="DU310" s="1388"/>
      <c r="DV310" s="1388"/>
      <c r="DW310" s="1388"/>
      <c r="DX310" s="1388"/>
      <c r="DY310" s="1388"/>
      <c r="DZ310" s="1388"/>
      <c r="EA310" s="1388"/>
      <c r="EB310" s="1388"/>
      <c r="EC310" s="1388"/>
      <c r="ED310" s="1388"/>
      <c r="EE310" s="1388"/>
      <c r="EF310" s="1388"/>
      <c r="EG310" s="1388"/>
      <c r="EH310" s="1388"/>
      <c r="EI310" s="1388"/>
      <c r="EJ310" s="1388"/>
      <c r="EK310" s="1388"/>
      <c r="EL310" s="1388"/>
      <c r="EM310" s="1388"/>
      <c r="EN310" s="1388"/>
      <c r="EO310" s="1388"/>
      <c r="EP310" s="1388"/>
      <c r="EQ310" s="1388"/>
      <c r="ER310" s="1388"/>
      <c r="ES310" s="1388"/>
      <c r="ET310" s="1388"/>
      <c r="EU310" s="1388"/>
    </row>
    <row r="311" spans="1:151" s="1269" customFormat="1" ht="15">
      <c r="A311" s="1472">
        <f>IF(G290="",0,1)</f>
        <v>0</v>
      </c>
      <c r="B311" s="678"/>
      <c r="C311" s="1251"/>
      <c r="D311" s="1251"/>
      <c r="E311" s="1474" t="str">
        <f t="shared" si="35"/>
        <v/>
      </c>
      <c r="F311" s="1242"/>
      <c r="G311" s="678"/>
      <c r="H311" s="1242"/>
      <c r="I311" s="1251"/>
      <c r="J311" s="1462" t="str">
        <f t="shared" si="34"/>
        <v/>
      </c>
      <c r="K311" s="1170"/>
      <c r="L311" s="1265"/>
      <c r="M311" s="1265"/>
      <c r="N311" s="1266"/>
      <c r="O311" s="1266"/>
      <c r="P311" s="1266"/>
      <c r="Q311" s="1266"/>
      <c r="R311" s="1405"/>
      <c r="S311" s="1268"/>
      <c r="T311" s="1268"/>
      <c r="U311" s="1268"/>
      <c r="V311" s="1268"/>
      <c r="W311" s="2203"/>
      <c r="X311" s="2203"/>
      <c r="Y311" s="2203"/>
      <c r="Z311" s="2203"/>
      <c r="AA311" s="2203"/>
      <c r="AB311" s="2203"/>
      <c r="AC311" s="2203"/>
      <c r="AO311" s="1298"/>
      <c r="AQ311" s="20"/>
      <c r="BY311" s="1388"/>
      <c r="BZ311" s="1388"/>
      <c r="CA311" s="1388"/>
      <c r="CB311" s="1388"/>
      <c r="CC311" s="1388"/>
      <c r="CD311" s="1388"/>
      <c r="CE311" s="1388"/>
      <c r="CF311" s="1388"/>
      <c r="CG311" s="1388"/>
      <c r="CH311" s="1388"/>
      <c r="CI311" s="1388"/>
      <c r="CJ311" s="1388"/>
      <c r="CK311" s="1388"/>
      <c r="CL311" s="1388"/>
      <c r="CM311" s="1388"/>
      <c r="CN311" s="1388"/>
      <c r="CO311" s="1388"/>
      <c r="CP311" s="1388"/>
      <c r="CQ311" s="1388"/>
      <c r="CR311" s="1388"/>
      <c r="CS311" s="1388"/>
      <c r="CT311" s="1388"/>
      <c r="CU311" s="1388"/>
      <c r="CV311" s="1388"/>
      <c r="CW311" s="1388"/>
      <c r="CX311" s="1388"/>
      <c r="CY311" s="1388"/>
      <c r="CZ311" s="1388"/>
      <c r="DA311" s="1388"/>
      <c r="DB311" s="1388"/>
      <c r="DC311" s="1388"/>
      <c r="DD311" s="1388"/>
      <c r="DE311" s="1388"/>
      <c r="DF311" s="1388"/>
      <c r="DG311" s="1388"/>
      <c r="DH311" s="1388"/>
      <c r="DI311" s="1388"/>
      <c r="DJ311" s="1388"/>
      <c r="DK311" s="1388"/>
      <c r="DL311" s="1388"/>
      <c r="DM311" s="1388"/>
      <c r="DN311" s="1388"/>
      <c r="DO311" s="1388"/>
      <c r="DP311" s="1388"/>
      <c r="DQ311" s="1388"/>
      <c r="DR311" s="1388"/>
      <c r="DS311" s="1388"/>
      <c r="DT311" s="1388"/>
      <c r="DU311" s="1388"/>
      <c r="DV311" s="1388"/>
      <c r="DW311" s="1388"/>
      <c r="DX311" s="1388"/>
      <c r="DY311" s="1388"/>
      <c r="DZ311" s="1388"/>
      <c r="EA311" s="1388"/>
      <c r="EB311" s="1388"/>
      <c r="EC311" s="1388"/>
      <c r="ED311" s="1388"/>
      <c r="EE311" s="1388"/>
      <c r="EF311" s="1388"/>
      <c r="EG311" s="1388"/>
      <c r="EH311" s="1388"/>
      <c r="EI311" s="1388"/>
      <c r="EJ311" s="1388"/>
      <c r="EK311" s="1388"/>
      <c r="EL311" s="1388"/>
      <c r="EM311" s="1388"/>
      <c r="EN311" s="1388"/>
      <c r="EO311" s="1388"/>
      <c r="EP311" s="1388"/>
      <c r="EQ311" s="1388"/>
      <c r="ER311" s="1388"/>
      <c r="ES311" s="1388"/>
      <c r="ET311" s="1388"/>
      <c r="EU311" s="1388"/>
    </row>
    <row r="312" spans="1:151" s="1269" customFormat="1" ht="15">
      <c r="A312" s="1472">
        <f>IF(G290="",0,1)</f>
        <v>0</v>
      </c>
      <c r="B312" s="678"/>
      <c r="C312" s="1251"/>
      <c r="D312" s="1251"/>
      <c r="E312" s="1474" t="str">
        <f t="shared" si="35"/>
        <v/>
      </c>
      <c r="F312" s="1242"/>
      <c r="G312" s="678"/>
      <c r="H312" s="1242"/>
      <c r="I312" s="1251"/>
      <c r="J312" s="1462" t="str">
        <f t="shared" si="34"/>
        <v/>
      </c>
      <c r="K312" s="1170"/>
      <c r="L312" s="1406"/>
      <c r="M312" s="1266"/>
      <c r="N312" s="1266"/>
      <c r="O312" s="1266"/>
      <c r="P312" s="1266"/>
      <c r="Q312" s="1266"/>
      <c r="R312" s="1399"/>
      <c r="S312" s="1268"/>
      <c r="T312" s="1268"/>
      <c r="U312" s="1268"/>
      <c r="V312" s="1268"/>
      <c r="W312" s="2203"/>
      <c r="X312" s="2203"/>
      <c r="Y312" s="2203"/>
      <c r="Z312" s="2203"/>
      <c r="AA312" s="2203"/>
      <c r="AB312" s="2203"/>
      <c r="AC312" s="2203"/>
      <c r="AO312" s="1298"/>
      <c r="AQ312" s="20"/>
      <c r="BY312" s="1388"/>
      <c r="BZ312" s="1388"/>
      <c r="CA312" s="1388"/>
      <c r="CB312" s="1388"/>
      <c r="CC312" s="1388"/>
      <c r="CD312" s="1388"/>
      <c r="CE312" s="1388"/>
      <c r="CF312" s="1388"/>
      <c r="CG312" s="1388"/>
      <c r="CH312" s="1388"/>
      <c r="CI312" s="1388"/>
      <c r="CJ312" s="1388"/>
      <c r="CK312" s="1388"/>
      <c r="CL312" s="1388"/>
      <c r="CM312" s="1388"/>
      <c r="CN312" s="1388"/>
      <c r="CO312" s="1388"/>
      <c r="CP312" s="1388"/>
      <c r="CQ312" s="1388"/>
      <c r="CR312" s="1388"/>
      <c r="CS312" s="1388"/>
      <c r="CT312" s="1388"/>
      <c r="CU312" s="1388"/>
      <c r="CV312" s="1388"/>
      <c r="CW312" s="1388"/>
      <c r="CX312" s="1388"/>
      <c r="CY312" s="1388"/>
      <c r="CZ312" s="1388"/>
      <c r="DA312" s="1388"/>
      <c r="DB312" s="1388"/>
      <c r="DC312" s="1388"/>
      <c r="DD312" s="1388"/>
      <c r="DE312" s="1388"/>
      <c r="DF312" s="1388"/>
      <c r="DG312" s="1388"/>
      <c r="DH312" s="1388"/>
      <c r="DI312" s="1388"/>
      <c r="DJ312" s="1388"/>
      <c r="DK312" s="1388"/>
      <c r="DL312" s="1388"/>
      <c r="DM312" s="1388"/>
      <c r="DN312" s="1388"/>
      <c r="DO312" s="1388"/>
      <c r="DP312" s="1388"/>
      <c r="DQ312" s="1388"/>
      <c r="DR312" s="1388"/>
      <c r="DS312" s="1388"/>
      <c r="DT312" s="1388"/>
      <c r="DU312" s="1388"/>
      <c r="DV312" s="1388"/>
      <c r="DW312" s="1388"/>
      <c r="DX312" s="1388"/>
      <c r="DY312" s="1388"/>
      <c r="DZ312" s="1388"/>
      <c r="EA312" s="1388"/>
      <c r="EB312" s="1388"/>
      <c r="EC312" s="1388"/>
      <c r="ED312" s="1388"/>
      <c r="EE312" s="1388"/>
      <c r="EF312" s="1388"/>
      <c r="EG312" s="1388"/>
      <c r="EH312" s="1388"/>
      <c r="EI312" s="1388"/>
      <c r="EJ312" s="1388"/>
      <c r="EK312" s="1388"/>
      <c r="EL312" s="1388"/>
      <c r="EM312" s="1388"/>
      <c r="EN312" s="1388"/>
      <c r="EO312" s="1388"/>
      <c r="EP312" s="1388"/>
      <c r="EQ312" s="1388"/>
      <c r="ER312" s="1388"/>
      <c r="ES312" s="1388"/>
      <c r="ET312" s="1388"/>
      <c r="EU312" s="1388"/>
    </row>
    <row r="313" spans="1:151" s="1269" customFormat="1" ht="15">
      <c r="A313" s="1472">
        <f>IF(G290="",0,1)</f>
        <v>0</v>
      </c>
      <c r="B313" s="678"/>
      <c r="C313" s="1251"/>
      <c r="D313" s="1251"/>
      <c r="E313" s="1474" t="str">
        <f t="shared" si="35"/>
        <v/>
      </c>
      <c r="F313" s="1242"/>
      <c r="G313" s="678"/>
      <c r="H313" s="1242"/>
      <c r="I313" s="1251"/>
      <c r="J313" s="1462" t="str">
        <f t="shared" si="34"/>
        <v/>
      </c>
      <c r="K313" s="1170"/>
      <c r="L313" s="1406"/>
      <c r="M313" s="1266"/>
      <c r="N313" s="1266"/>
      <c r="O313" s="1266"/>
      <c r="P313" s="1266"/>
      <c r="Q313" s="1266"/>
      <c r="R313" s="1399"/>
      <c r="S313" s="1268"/>
      <c r="T313" s="1268"/>
      <c r="U313" s="1268"/>
      <c r="V313" s="1268"/>
      <c r="W313" s="1382"/>
      <c r="X313" s="1382"/>
      <c r="Y313" s="1268"/>
      <c r="Z313" s="1268"/>
      <c r="AA313" s="1268"/>
      <c r="AB313" s="989"/>
      <c r="AC313" s="1251"/>
      <c r="AO313" s="1298"/>
      <c r="AQ313" s="20"/>
      <c r="BY313" s="1388"/>
      <c r="BZ313" s="1388"/>
      <c r="CA313" s="1388"/>
      <c r="CB313" s="1388"/>
      <c r="CC313" s="1388"/>
      <c r="CD313" s="1388"/>
      <c r="CE313" s="1388"/>
      <c r="CF313" s="1388"/>
      <c r="CG313" s="1388"/>
      <c r="CH313" s="1388"/>
      <c r="CI313" s="1388"/>
      <c r="CJ313" s="1388"/>
      <c r="CK313" s="1388"/>
      <c r="CL313" s="1388"/>
      <c r="CM313" s="1388"/>
      <c r="CN313" s="1388"/>
      <c r="CO313" s="1388"/>
      <c r="CP313" s="1388"/>
      <c r="CQ313" s="1388"/>
      <c r="CR313" s="1388"/>
      <c r="CS313" s="1388"/>
      <c r="CT313" s="1388"/>
      <c r="CU313" s="1388"/>
      <c r="CV313" s="1388"/>
      <c r="CW313" s="1388"/>
      <c r="CX313" s="1388"/>
      <c r="CY313" s="1388"/>
      <c r="CZ313" s="1388"/>
      <c r="DA313" s="1388"/>
      <c r="DB313" s="1388"/>
      <c r="DC313" s="1388"/>
      <c r="DD313" s="1388"/>
      <c r="DE313" s="1388"/>
      <c r="DF313" s="1388"/>
      <c r="DG313" s="1388"/>
      <c r="DH313" s="1388"/>
      <c r="DI313" s="1388"/>
      <c r="DJ313" s="1388"/>
      <c r="DK313" s="1388"/>
      <c r="DL313" s="1388"/>
      <c r="DM313" s="1388"/>
      <c r="DN313" s="1388"/>
      <c r="DO313" s="1388"/>
      <c r="DP313" s="1388"/>
      <c r="DQ313" s="1388"/>
      <c r="DR313" s="1388"/>
      <c r="DS313" s="1388"/>
      <c r="DT313" s="1388"/>
      <c r="DU313" s="1388"/>
      <c r="DV313" s="1388"/>
      <c r="DW313" s="1388"/>
      <c r="DX313" s="1388"/>
      <c r="DY313" s="1388"/>
      <c r="DZ313" s="1388"/>
      <c r="EA313" s="1388"/>
      <c r="EB313" s="1388"/>
      <c r="EC313" s="1388"/>
      <c r="ED313" s="1388"/>
      <c r="EE313" s="1388"/>
      <c r="EF313" s="1388"/>
      <c r="EG313" s="1388"/>
      <c r="EH313" s="1388"/>
      <c r="EI313" s="1388"/>
      <c r="EJ313" s="1388"/>
      <c r="EK313" s="1388"/>
      <c r="EL313" s="1388"/>
      <c r="EM313" s="1388"/>
      <c r="EN313" s="1388"/>
      <c r="EO313" s="1388"/>
      <c r="EP313" s="1388"/>
      <c r="EQ313" s="1388"/>
      <c r="ER313" s="1388"/>
      <c r="ES313" s="1388"/>
      <c r="ET313" s="1388"/>
      <c r="EU313" s="1388"/>
    </row>
    <row r="314" spans="1:151" s="1269" customFormat="1" ht="15">
      <c r="A314" s="1472">
        <f>IF(G290="",0,1)</f>
        <v>0</v>
      </c>
      <c r="B314" s="678"/>
      <c r="C314" s="1251"/>
      <c r="D314" s="1251"/>
      <c r="E314" s="1474" t="str">
        <f t="shared" si="35"/>
        <v/>
      </c>
      <c r="F314" s="1242"/>
      <c r="G314" s="678"/>
      <c r="H314" s="1242"/>
      <c r="I314" s="1251"/>
      <c r="J314" s="1462" t="str">
        <f t="shared" si="34"/>
        <v/>
      </c>
      <c r="K314" s="1170"/>
      <c r="L314" s="1406"/>
      <c r="M314" s="1266"/>
      <c r="N314" s="1266"/>
      <c r="O314" s="1266"/>
      <c r="P314" s="1266"/>
      <c r="Q314" s="1266"/>
      <c r="R314" s="1399"/>
      <c r="S314" s="1268"/>
      <c r="T314" s="1268"/>
      <c r="U314" s="1268"/>
      <c r="V314" s="1268"/>
      <c r="W314" s="1268"/>
      <c r="X314" s="1268"/>
      <c r="Y314" s="1268"/>
      <c r="Z314" s="1268"/>
      <c r="AA314" s="1268"/>
      <c r="AB314" s="989"/>
      <c r="AC314" s="1251"/>
      <c r="AO314" s="1298"/>
      <c r="AQ314" s="20"/>
      <c r="BY314" s="1388"/>
      <c r="BZ314" s="1388"/>
      <c r="CA314" s="1388"/>
      <c r="CB314" s="1388"/>
      <c r="CC314" s="1388"/>
      <c r="CD314" s="1388"/>
      <c r="CE314" s="1388"/>
      <c r="CF314" s="1388"/>
      <c r="CG314" s="1388"/>
      <c r="CH314" s="1388"/>
      <c r="CI314" s="1388"/>
      <c r="CJ314" s="1388"/>
      <c r="CK314" s="1388"/>
      <c r="CL314" s="1388"/>
      <c r="CM314" s="1388"/>
      <c r="CN314" s="1388"/>
      <c r="CO314" s="1388"/>
      <c r="CP314" s="1388"/>
      <c r="CQ314" s="1388"/>
      <c r="CR314" s="1388"/>
      <c r="CS314" s="1388"/>
      <c r="CT314" s="1388"/>
      <c r="CU314" s="1388"/>
      <c r="CV314" s="1388"/>
      <c r="CW314" s="1388"/>
      <c r="CX314" s="1388"/>
      <c r="CY314" s="1388"/>
      <c r="CZ314" s="1388"/>
      <c r="DA314" s="1388"/>
      <c r="DB314" s="1388"/>
      <c r="DC314" s="1388"/>
      <c r="DD314" s="1388"/>
      <c r="DE314" s="1388"/>
      <c r="DF314" s="1388"/>
      <c r="DG314" s="1388"/>
      <c r="DH314" s="1388"/>
      <c r="DI314" s="1388"/>
      <c r="DJ314" s="1388"/>
      <c r="DK314" s="1388"/>
      <c r="DL314" s="1388"/>
      <c r="DM314" s="1388"/>
      <c r="DN314" s="1388"/>
      <c r="DO314" s="1388"/>
      <c r="DP314" s="1388"/>
      <c r="DQ314" s="1388"/>
      <c r="DR314" s="1388"/>
      <c r="DS314" s="1388"/>
      <c r="DT314" s="1388"/>
      <c r="DU314" s="1388"/>
      <c r="DV314" s="1388"/>
      <c r="DW314" s="1388"/>
      <c r="DX314" s="1388"/>
      <c r="DY314" s="1388"/>
      <c r="DZ314" s="1388"/>
      <c r="EA314" s="1388"/>
      <c r="EB314" s="1388"/>
      <c r="EC314" s="1388"/>
      <c r="ED314" s="1388"/>
      <c r="EE314" s="1388"/>
      <c r="EF314" s="1388"/>
      <c r="EG314" s="1388"/>
      <c r="EH314" s="1388"/>
      <c r="EI314" s="1388"/>
      <c r="EJ314" s="1388"/>
      <c r="EK314" s="1388"/>
      <c r="EL314" s="1388"/>
      <c r="EM314" s="1388"/>
      <c r="EN314" s="1388"/>
      <c r="EO314" s="1388"/>
      <c r="EP314" s="1388"/>
      <c r="EQ314" s="1388"/>
      <c r="ER314" s="1388"/>
      <c r="ES314" s="1388"/>
      <c r="ET314" s="1388"/>
      <c r="EU314" s="1388"/>
    </row>
    <row r="315" spans="1:151" s="1292" customFormat="1" ht="17.25" customHeight="1">
      <c r="A315" s="1472">
        <f>IF(G290="",0,1)</f>
        <v>0</v>
      </c>
      <c r="B315" s="678"/>
      <c r="C315" s="1251"/>
      <c r="D315" s="1251"/>
      <c r="E315" s="1474" t="str">
        <f t="shared" si="35"/>
        <v/>
      </c>
      <c r="F315" s="1242"/>
      <c r="G315" s="678"/>
      <c r="H315" s="1242"/>
      <c r="I315" s="126"/>
      <c r="J315" s="1462" t="str">
        <f t="shared" si="34"/>
        <v/>
      </c>
      <c r="K315" s="1170"/>
      <c r="L315" s="779"/>
      <c r="M315" s="779"/>
      <c r="N315" s="779"/>
      <c r="O315" s="779"/>
      <c r="P315" s="779"/>
      <c r="Q315" s="779"/>
      <c r="R315" s="779"/>
      <c r="S315" s="779"/>
      <c r="T315" s="779"/>
      <c r="U315" s="779"/>
      <c r="V315" s="779"/>
      <c r="W315" s="779"/>
      <c r="X315" s="779"/>
      <c r="Y315" s="779"/>
      <c r="Z315" s="2167"/>
      <c r="AA315" s="2167"/>
      <c r="AB315" s="989"/>
      <c r="BY315" s="1441"/>
      <c r="BZ315" s="1441"/>
      <c r="CA315" s="1441"/>
      <c r="CB315" s="1441"/>
      <c r="CC315" s="1441"/>
      <c r="CD315" s="1441"/>
      <c r="CE315" s="1441"/>
      <c r="CF315" s="1441"/>
      <c r="CG315" s="1441"/>
      <c r="CH315" s="1441"/>
      <c r="CI315" s="1441"/>
      <c r="CJ315" s="1441"/>
      <c r="CK315" s="1441"/>
      <c r="CL315" s="1441"/>
      <c r="CM315" s="1441"/>
      <c r="CN315" s="1441"/>
      <c r="CO315" s="1441"/>
      <c r="CP315" s="1441"/>
      <c r="CQ315" s="1441"/>
      <c r="CR315" s="1441"/>
      <c r="CS315" s="1441"/>
      <c r="CT315" s="1441"/>
      <c r="CU315" s="1441"/>
      <c r="CV315" s="1441"/>
      <c r="CW315" s="1441"/>
      <c r="CX315" s="1441"/>
      <c r="CY315" s="1441"/>
      <c r="CZ315" s="1441"/>
      <c r="DA315" s="1441"/>
      <c r="DB315" s="1441"/>
      <c r="DC315" s="1441"/>
      <c r="DD315" s="1441"/>
      <c r="DE315" s="1441"/>
      <c r="DF315" s="1441"/>
      <c r="DG315" s="1441"/>
      <c r="DH315" s="1441"/>
      <c r="DI315" s="1441"/>
      <c r="DJ315" s="1441"/>
      <c r="DK315" s="1441"/>
      <c r="DL315" s="1441"/>
      <c r="DM315" s="1441"/>
      <c r="DN315" s="1441"/>
      <c r="DO315" s="1441"/>
      <c r="DP315" s="1441"/>
      <c r="DQ315" s="1441"/>
      <c r="DR315" s="1441"/>
      <c r="DS315" s="1441"/>
      <c r="DT315" s="1441"/>
      <c r="DU315" s="1441"/>
      <c r="DV315" s="1441"/>
      <c r="DW315" s="1441"/>
      <c r="DX315" s="1441"/>
      <c r="DY315" s="1441"/>
      <c r="DZ315" s="1441"/>
      <c r="EA315" s="1441"/>
      <c r="EB315" s="1441"/>
      <c r="EC315" s="1441"/>
      <c r="ED315" s="1441"/>
      <c r="EE315" s="1441"/>
      <c r="EF315" s="1441"/>
      <c r="EG315" s="1441"/>
      <c r="EH315" s="1441"/>
      <c r="EI315" s="1441"/>
      <c r="EJ315" s="1441"/>
      <c r="EK315" s="1441"/>
      <c r="EL315" s="1441"/>
      <c r="EM315" s="1441"/>
      <c r="EN315" s="1441"/>
      <c r="EO315" s="1441"/>
      <c r="EP315" s="1441"/>
      <c r="EQ315" s="1441"/>
      <c r="ER315" s="1441"/>
      <c r="ES315" s="1441"/>
      <c r="ET315" s="1441"/>
      <c r="EU315" s="1441"/>
    </row>
    <row r="316" spans="1:151" s="787" customFormat="1" ht="21.75" customHeight="1" thickBot="1">
      <c r="A316" s="1473">
        <f>IF(G290="",0,1)</f>
        <v>0</v>
      </c>
      <c r="B316" s="1407"/>
      <c r="C316" s="1251"/>
      <c r="D316" s="1251"/>
      <c r="E316" s="1474" t="str">
        <f t="shared" si="35"/>
        <v/>
      </c>
      <c r="F316" s="1407"/>
      <c r="G316" s="1407"/>
      <c r="H316" s="1407"/>
      <c r="I316" s="1251"/>
      <c r="J316" s="1462" t="str">
        <f t="shared" si="34"/>
        <v/>
      </c>
      <c r="K316" s="1408"/>
      <c r="L316" s="1409" t="str">
        <f>CONCATENATE(M$23,G290)</f>
        <v xml:space="preserve">Recommandations pour le générateur de chaleur: </v>
      </c>
      <c r="M316" s="1410"/>
      <c r="N316" s="1410"/>
      <c r="O316" s="1410"/>
      <c r="P316" s="1410"/>
      <c r="Q316" s="1410"/>
      <c r="R316" s="1410"/>
      <c r="S316" s="1410"/>
      <c r="T316" s="1410"/>
      <c r="U316" s="1410"/>
      <c r="V316" s="1410"/>
      <c r="W316" s="1410"/>
      <c r="X316" s="1410"/>
      <c r="Y316" s="1410"/>
      <c r="Z316" s="1410"/>
      <c r="AA316" s="1410"/>
      <c r="AB316" s="1410"/>
      <c r="AC316" s="1410"/>
      <c r="BY316" s="225"/>
      <c r="BZ316" s="225"/>
      <c r="CA316" s="225"/>
      <c r="CB316" s="225"/>
      <c r="CC316" s="225"/>
      <c r="CD316" s="225"/>
      <c r="CE316" s="225"/>
      <c r="CF316" s="225"/>
      <c r="CG316" s="225"/>
      <c r="CH316" s="225"/>
      <c r="CI316" s="225"/>
      <c r="CJ316" s="225"/>
      <c r="CK316" s="225"/>
      <c r="CL316" s="225"/>
      <c r="CM316" s="225"/>
      <c r="CN316" s="225"/>
      <c r="CO316" s="225"/>
      <c r="CP316" s="225"/>
      <c r="CQ316" s="225"/>
      <c r="CR316" s="225"/>
      <c r="CS316" s="225"/>
      <c r="CT316" s="225"/>
      <c r="CU316" s="225"/>
      <c r="CV316" s="225"/>
      <c r="CW316" s="225"/>
      <c r="CX316" s="225"/>
      <c r="CY316" s="225"/>
      <c r="CZ316" s="225"/>
      <c r="DA316" s="225"/>
      <c r="DB316" s="225"/>
      <c r="DC316" s="225"/>
      <c r="DD316" s="225"/>
      <c r="DE316" s="225"/>
      <c r="DF316" s="225"/>
      <c r="DG316" s="225"/>
      <c r="DH316" s="225"/>
      <c r="DI316" s="225"/>
      <c r="DJ316" s="225"/>
      <c r="DK316" s="225"/>
      <c r="DL316" s="225"/>
      <c r="DM316" s="225"/>
      <c r="DN316" s="225"/>
      <c r="DO316" s="225"/>
      <c r="DP316" s="225"/>
      <c r="DQ316" s="225"/>
      <c r="DR316" s="225"/>
      <c r="DS316" s="225"/>
      <c r="DT316" s="225"/>
      <c r="DU316" s="225"/>
      <c r="DV316" s="225"/>
      <c r="DW316" s="225"/>
      <c r="DX316" s="225"/>
      <c r="DY316" s="225"/>
      <c r="DZ316" s="225"/>
      <c r="EA316" s="225"/>
      <c r="EB316" s="225"/>
      <c r="EC316" s="225"/>
      <c r="ED316" s="225"/>
      <c r="EE316" s="225"/>
      <c r="EF316" s="225"/>
      <c r="EG316" s="225"/>
      <c r="EH316" s="225"/>
      <c r="EI316" s="225"/>
      <c r="EJ316" s="225"/>
      <c r="EK316" s="225"/>
      <c r="EL316" s="225"/>
      <c r="EM316" s="225"/>
      <c r="EN316" s="225"/>
      <c r="EO316" s="225"/>
      <c r="EP316" s="225"/>
      <c r="EQ316" s="225"/>
      <c r="ER316" s="225"/>
      <c r="ES316" s="225"/>
      <c r="ET316" s="225"/>
      <c r="EU316" s="225"/>
    </row>
    <row r="317" spans="1:151" s="1292" customFormat="1" ht="21.75" customHeight="1">
      <c r="A317" s="1472">
        <f>IF(G290="",0,1)</f>
        <v>0</v>
      </c>
      <c r="B317" s="678"/>
      <c r="C317" s="1251"/>
      <c r="D317" s="1251"/>
      <c r="E317" s="1474" t="str">
        <f t="shared" si="35"/>
        <v/>
      </c>
      <c r="F317" s="1242"/>
      <c r="G317" s="678"/>
      <c r="H317" s="1242"/>
      <c r="I317" s="126"/>
      <c r="J317" s="1462" t="str">
        <f t="shared" si="34"/>
        <v/>
      </c>
      <c r="K317" s="1170"/>
      <c r="L317" s="779"/>
      <c r="M317" s="779"/>
      <c r="N317" s="779"/>
      <c r="O317" s="779"/>
      <c r="P317" s="779"/>
      <c r="Q317" s="779"/>
      <c r="R317" s="779"/>
      <c r="S317" s="779"/>
      <c r="T317" s="779"/>
      <c r="U317" s="779"/>
      <c r="V317" s="779"/>
      <c r="W317" s="779"/>
      <c r="X317" s="779"/>
      <c r="Y317" s="779"/>
      <c r="Z317" s="1423"/>
      <c r="AA317" s="1423"/>
      <c r="AB317" s="1423"/>
      <c r="BY317" s="1441"/>
      <c r="BZ317" s="1441"/>
      <c r="CA317" s="1441"/>
      <c r="CB317" s="1441"/>
      <c r="CC317" s="1441"/>
      <c r="CD317" s="1441"/>
      <c r="CE317" s="1441"/>
      <c r="CF317" s="1441"/>
      <c r="CG317" s="1441"/>
      <c r="CH317" s="1441"/>
      <c r="CI317" s="1441"/>
      <c r="CJ317" s="1441"/>
      <c r="CK317" s="1441"/>
      <c r="CL317" s="1441"/>
      <c r="CM317" s="1441"/>
      <c r="CN317" s="1441"/>
      <c r="CO317" s="1441"/>
      <c r="CP317" s="1441"/>
      <c r="CQ317" s="1441"/>
      <c r="CR317" s="1441"/>
      <c r="CS317" s="1441"/>
      <c r="CT317" s="1441"/>
      <c r="CU317" s="1441"/>
      <c r="CV317" s="1441"/>
      <c r="CW317" s="1441"/>
      <c r="CX317" s="1441"/>
      <c r="CY317" s="1441"/>
      <c r="CZ317" s="1441"/>
      <c r="DA317" s="1441"/>
      <c r="DB317" s="1441"/>
      <c r="DC317" s="1441"/>
      <c r="DD317" s="1441"/>
      <c r="DE317" s="1441"/>
      <c r="DF317" s="1441"/>
      <c r="DG317" s="1441"/>
      <c r="DH317" s="1441"/>
      <c r="DI317" s="1441"/>
      <c r="DJ317" s="1441"/>
      <c r="DK317" s="1441"/>
      <c r="DL317" s="1441"/>
      <c r="DM317" s="1441"/>
      <c r="DN317" s="1441"/>
      <c r="DO317" s="1441"/>
      <c r="DP317" s="1441"/>
      <c r="DQ317" s="1441"/>
      <c r="DR317" s="1441"/>
      <c r="DS317" s="1441"/>
      <c r="DT317" s="1441"/>
      <c r="DU317" s="1441"/>
      <c r="DV317" s="1441"/>
      <c r="DW317" s="1441"/>
      <c r="DX317" s="1441"/>
      <c r="DY317" s="1441"/>
      <c r="DZ317" s="1441"/>
      <c r="EA317" s="1441"/>
      <c r="EB317" s="1441"/>
      <c r="EC317" s="1441"/>
      <c r="ED317" s="1441"/>
      <c r="EE317" s="1441"/>
      <c r="EF317" s="1441"/>
      <c r="EG317" s="1441"/>
      <c r="EH317" s="1441"/>
      <c r="EI317" s="1441"/>
      <c r="EJ317" s="1441"/>
      <c r="EK317" s="1441"/>
      <c r="EL317" s="1441"/>
      <c r="EM317" s="1441"/>
      <c r="EN317" s="1441"/>
      <c r="EO317" s="1441"/>
      <c r="EP317" s="1441"/>
      <c r="EQ317" s="1441"/>
      <c r="ER317" s="1441"/>
      <c r="ES317" s="1441"/>
      <c r="ET317" s="1441"/>
      <c r="EU317" s="1441"/>
    </row>
    <row r="318" spans="1:151" s="1292" customFormat="1" ht="16" customHeight="1">
      <c r="A318" s="1472">
        <f>IF(G290="",0,1)</f>
        <v>0</v>
      </c>
      <c r="B318" s="678"/>
      <c r="C318" s="1251"/>
      <c r="D318" s="1251"/>
      <c r="E318" s="1474" t="str">
        <f t="shared" si="35"/>
        <v/>
      </c>
      <c r="F318" s="1242"/>
      <c r="G318" s="678"/>
      <c r="H318" s="1242"/>
      <c r="I318" s="126"/>
      <c r="J318" s="1462" t="str">
        <f t="shared" si="34"/>
        <v/>
      </c>
      <c r="K318" s="1170"/>
      <c r="L318" s="1309" t="str">
        <f>L$138</f>
        <v>Elément</v>
      </c>
      <c r="M318" s="1309"/>
      <c r="N318" s="1309"/>
      <c r="O318" s="1309"/>
      <c r="P318" s="1309" t="str">
        <f>P$138</f>
        <v>Mesure</v>
      </c>
      <c r="Q318" s="1309"/>
      <c r="R318" s="1309"/>
      <c r="S318" s="1309"/>
      <c r="T318" s="1309"/>
      <c r="U318" s="1309"/>
      <c r="V318" s="1309"/>
      <c r="W318" s="1309" t="str">
        <f>W$138</f>
        <v>Réalisation</v>
      </c>
      <c r="X318" s="1310" t="str">
        <f>X$138</f>
        <v>Economie</v>
      </c>
      <c r="Y318" s="1310"/>
      <c r="Z318" s="2186" t="str">
        <f>Z$138</f>
        <v>Réalisation</v>
      </c>
      <c r="AA318" s="2186">
        <f>AA258</f>
        <v>0</v>
      </c>
      <c r="AB318" s="2186">
        <f>AB258</f>
        <v>0</v>
      </c>
      <c r="AC318" s="1310" t="str">
        <f>AC$138</f>
        <v>Economies</v>
      </c>
      <c r="AF318" s="101" t="s">
        <v>593</v>
      </c>
      <c r="AI318" s="101" t="s">
        <v>592</v>
      </c>
      <c r="BY318" s="1441"/>
      <c r="BZ318" s="1441"/>
      <c r="CA318" s="1441"/>
      <c r="CB318" s="1441"/>
      <c r="CC318" s="1441"/>
      <c r="CD318" s="1441"/>
      <c r="CE318" s="1441"/>
      <c r="CF318" s="1441"/>
      <c r="CG318" s="1441"/>
      <c r="CH318" s="1441"/>
      <c r="CI318" s="1441"/>
      <c r="CJ318" s="1441"/>
      <c r="CK318" s="1441"/>
      <c r="CL318" s="1441"/>
      <c r="CM318" s="1441"/>
      <c r="CN318" s="1441"/>
      <c r="CO318" s="1441"/>
      <c r="CP318" s="1441"/>
      <c r="CQ318" s="1441"/>
      <c r="CR318" s="1441"/>
      <c r="CS318" s="1441"/>
      <c r="CT318" s="1441"/>
      <c r="CU318" s="1441"/>
      <c r="CV318" s="1441"/>
      <c r="CW318" s="1441"/>
      <c r="CX318" s="1441"/>
      <c r="CY318" s="1441"/>
      <c r="CZ318" s="1441"/>
      <c r="DA318" s="1441"/>
      <c r="DB318" s="1441"/>
      <c r="DC318" s="1441"/>
      <c r="DD318" s="1441"/>
      <c r="DE318" s="1441"/>
      <c r="DF318" s="1441"/>
      <c r="DG318" s="1441"/>
      <c r="DH318" s="1441"/>
      <c r="DI318" s="1441"/>
      <c r="DJ318" s="1441"/>
      <c r="DK318" s="1441"/>
      <c r="DL318" s="1441"/>
      <c r="DM318" s="1441"/>
      <c r="DN318" s="1441"/>
      <c r="DO318" s="1441"/>
      <c r="DP318" s="1441"/>
      <c r="DQ318" s="1441"/>
      <c r="DR318" s="1441"/>
      <c r="DS318" s="1441"/>
      <c r="DT318" s="1441"/>
      <c r="DU318" s="1441"/>
      <c r="DV318" s="1441"/>
      <c r="DW318" s="1441"/>
      <c r="DX318" s="1441"/>
      <c r="DY318" s="1441"/>
      <c r="DZ318" s="1441"/>
      <c r="EA318" s="1441"/>
      <c r="EB318" s="1441"/>
      <c r="EC318" s="1441"/>
      <c r="ED318" s="1441"/>
      <c r="EE318" s="1441"/>
      <c r="EF318" s="1441"/>
      <c r="EG318" s="1441"/>
      <c r="EH318" s="1441"/>
      <c r="EI318" s="1441"/>
      <c r="EJ318" s="1441"/>
      <c r="EK318" s="1441"/>
      <c r="EL318" s="1441"/>
      <c r="EM318" s="1441"/>
      <c r="EN318" s="1441"/>
      <c r="EO318" s="1441"/>
      <c r="EP318" s="1441"/>
      <c r="EQ318" s="1441"/>
      <c r="ER318" s="1441"/>
      <c r="ES318" s="1441"/>
      <c r="ET318" s="1441"/>
      <c r="EU318" s="1441"/>
    </row>
    <row r="319" spans="1:151" s="1292" customFormat="1" ht="16" customHeight="1">
      <c r="A319" s="1472">
        <f>IF(G290="",0,1)</f>
        <v>0</v>
      </c>
      <c r="B319" s="678"/>
      <c r="C319" s="1251"/>
      <c r="D319" s="1251"/>
      <c r="E319" s="1474" t="str">
        <f t="shared" si="35"/>
        <v/>
      </c>
      <c r="F319" s="1242"/>
      <c r="G319" s="678"/>
      <c r="H319" s="1242"/>
      <c r="I319" s="126"/>
      <c r="J319" s="1462" t="str">
        <f t="shared" si="34"/>
        <v/>
      </c>
      <c r="K319" s="1170"/>
      <c r="L319" s="1311"/>
      <c r="M319" s="1311"/>
      <c r="N319" s="1311"/>
      <c r="O319" s="1311"/>
      <c r="P319" s="1311"/>
      <c r="Q319" s="1311"/>
      <c r="R319" s="1311"/>
      <c r="S319" s="1311"/>
      <c r="T319" s="1311"/>
      <c r="U319" s="1311"/>
      <c r="V319" s="1311"/>
      <c r="W319" s="1311"/>
      <c r="X319" s="1312" t="str">
        <f>X$139</f>
        <v>calculée</v>
      </c>
      <c r="Y319" s="1312"/>
      <c r="Z319" s="1312"/>
      <c r="AA319" s="1312"/>
      <c r="AB319" s="1312"/>
      <c r="AC319" s="1312" t="str">
        <f>AC$139</f>
        <v>corrigées</v>
      </c>
      <c r="AE319" s="2165" t="s">
        <v>594</v>
      </c>
      <c r="AF319" s="2165" t="str">
        <f>$W$23</f>
        <v>d'ici à 4 ans</v>
      </c>
      <c r="AG319" s="2165" t="str">
        <f>$W$24</f>
        <v>d'ici à 8 ans</v>
      </c>
      <c r="AI319" s="2165" t="str">
        <f>$W$23</f>
        <v>d'ici à 4 ans</v>
      </c>
      <c r="AJ319" s="2165" t="str">
        <f>$W$24</f>
        <v>d'ici à 8 ans</v>
      </c>
      <c r="BY319" s="1441"/>
      <c r="BZ319" s="1441"/>
      <c r="CA319" s="1441"/>
      <c r="CB319" s="1441"/>
      <c r="CC319" s="1441"/>
      <c r="CD319" s="1441"/>
      <c r="CE319" s="1441"/>
      <c r="CF319" s="1441"/>
      <c r="CG319" s="1441"/>
      <c r="CH319" s="1441"/>
      <c r="CI319" s="1441"/>
      <c r="CJ319" s="1441"/>
      <c r="CK319" s="1441"/>
      <c r="CL319" s="1441"/>
      <c r="CM319" s="1441"/>
      <c r="CN319" s="1441"/>
      <c r="CO319" s="1441"/>
      <c r="CP319" s="1441"/>
      <c r="CQ319" s="1441"/>
      <c r="CR319" s="1441"/>
      <c r="CS319" s="1441"/>
      <c r="CT319" s="1441"/>
      <c r="CU319" s="1441"/>
      <c r="CV319" s="1441"/>
      <c r="CW319" s="1441"/>
      <c r="CX319" s="1441"/>
      <c r="CY319" s="1441"/>
      <c r="CZ319" s="1441"/>
      <c r="DA319" s="1441"/>
      <c r="DB319" s="1441"/>
      <c r="DC319" s="1441"/>
      <c r="DD319" s="1441"/>
      <c r="DE319" s="1441"/>
      <c r="DF319" s="1441"/>
      <c r="DG319" s="1441"/>
      <c r="DH319" s="1441"/>
      <c r="DI319" s="1441"/>
      <c r="DJ319" s="1441"/>
      <c r="DK319" s="1441"/>
      <c r="DL319" s="1441"/>
      <c r="DM319" s="1441"/>
      <c r="DN319" s="1441"/>
      <c r="DO319" s="1441"/>
      <c r="DP319" s="1441"/>
      <c r="DQ319" s="1441"/>
      <c r="DR319" s="1441"/>
      <c r="DS319" s="1441"/>
      <c r="DT319" s="1441"/>
      <c r="DU319" s="1441"/>
      <c r="DV319" s="1441"/>
      <c r="DW319" s="1441"/>
      <c r="DX319" s="1441"/>
      <c r="DY319" s="1441"/>
      <c r="DZ319" s="1441"/>
      <c r="EA319" s="1441"/>
      <c r="EB319" s="1441"/>
      <c r="EC319" s="1441"/>
      <c r="ED319" s="1441"/>
      <c r="EE319" s="1441"/>
      <c r="EF319" s="1441"/>
      <c r="EG319" s="1441"/>
      <c r="EH319" s="1441"/>
      <c r="EI319" s="1441"/>
      <c r="EJ319" s="1441"/>
      <c r="EK319" s="1441"/>
      <c r="EL319" s="1441"/>
      <c r="EM319" s="1441"/>
      <c r="EN319" s="1441"/>
      <c r="EO319" s="1441"/>
      <c r="EP319" s="1441"/>
      <c r="EQ319" s="1441"/>
      <c r="ER319" s="1441"/>
      <c r="ES319" s="1441"/>
      <c r="ET319" s="1441"/>
      <c r="EU319" s="1441"/>
    </row>
    <row r="320" spans="1:151" s="1292" customFormat="1" ht="16" customHeight="1">
      <c r="A320" s="1472">
        <f>IF(G290="",0,1)</f>
        <v>0</v>
      </c>
      <c r="B320" s="678"/>
      <c r="C320" s="1251"/>
      <c r="D320" s="1251"/>
      <c r="E320" s="1474" t="str">
        <f t="shared" si="35"/>
        <v/>
      </c>
      <c r="F320" s="1242"/>
      <c r="G320" s="678"/>
      <c r="H320" s="1242"/>
      <c r="I320" s="126"/>
      <c r="J320" s="1462" t="str">
        <f t="shared" si="34"/>
        <v/>
      </c>
      <c r="K320" s="1170"/>
      <c r="L320" s="1313"/>
      <c r="M320" s="1313"/>
      <c r="N320" s="1313"/>
      <c r="O320" s="1313"/>
      <c r="P320" s="1313"/>
      <c r="Q320" s="1313"/>
      <c r="R320" s="1313"/>
      <c r="S320" s="1313"/>
      <c r="T320" s="1313"/>
      <c r="U320" s="1313"/>
      <c r="V320" s="1313"/>
      <c r="W320" s="1313"/>
      <c r="X320" s="1314" t="str">
        <f>X$140</f>
        <v>[kWh]</v>
      </c>
      <c r="Y320" s="1314"/>
      <c r="Z320" s="2181" t="str">
        <f>Z$140</f>
        <v>[oui/non]</v>
      </c>
      <c r="AA320" s="2181">
        <f>AA260</f>
        <v>0</v>
      </c>
      <c r="AB320" s="2181">
        <f>AB260</f>
        <v>0</v>
      </c>
      <c r="AC320" s="1314" t="str">
        <f>AC$140</f>
        <v>[kWh]</v>
      </c>
      <c r="AE320" s="2165"/>
      <c r="AF320" s="2165"/>
      <c r="AG320" s="2165"/>
      <c r="AI320" s="2165"/>
      <c r="AJ320" s="2165"/>
      <c r="BY320" s="1441"/>
      <c r="BZ320" s="1441"/>
      <c r="CA320" s="1441"/>
      <c r="CB320" s="1441"/>
      <c r="CC320" s="1441"/>
      <c r="CD320" s="1441"/>
      <c r="CE320" s="1441"/>
      <c r="CF320" s="1441"/>
      <c r="CG320" s="1441"/>
      <c r="CH320" s="1441"/>
      <c r="CI320" s="1441"/>
      <c r="CJ320" s="1441"/>
      <c r="CK320" s="1441"/>
      <c r="CL320" s="1441"/>
      <c r="CM320" s="1441"/>
      <c r="CN320" s="1441"/>
      <c r="CO320" s="1441"/>
      <c r="CP320" s="1441"/>
      <c r="CQ320" s="1441"/>
      <c r="CR320" s="1441"/>
      <c r="CS320" s="1441"/>
      <c r="CT320" s="1441"/>
      <c r="CU320" s="1441"/>
      <c r="CV320" s="1441"/>
      <c r="CW320" s="1441"/>
      <c r="CX320" s="1441"/>
      <c r="CY320" s="1441"/>
      <c r="CZ320" s="1441"/>
      <c r="DA320" s="1441"/>
      <c r="DB320" s="1441"/>
      <c r="DC320" s="1441"/>
      <c r="DD320" s="1441"/>
      <c r="DE320" s="1441"/>
      <c r="DF320" s="1441"/>
      <c r="DG320" s="1441"/>
      <c r="DH320" s="1441"/>
      <c r="DI320" s="1441"/>
      <c r="DJ320" s="1441"/>
      <c r="DK320" s="1441"/>
      <c r="DL320" s="1441"/>
      <c r="DM320" s="1441"/>
      <c r="DN320" s="1441"/>
      <c r="DO320" s="1441"/>
      <c r="DP320" s="1441"/>
      <c r="DQ320" s="1441"/>
      <c r="DR320" s="1441"/>
      <c r="DS320" s="1441"/>
      <c r="DT320" s="1441"/>
      <c r="DU320" s="1441"/>
      <c r="DV320" s="1441"/>
      <c r="DW320" s="1441"/>
      <c r="DX320" s="1441"/>
      <c r="DY320" s="1441"/>
      <c r="DZ320" s="1441"/>
      <c r="EA320" s="1441"/>
      <c r="EB320" s="1441"/>
      <c r="EC320" s="1441"/>
      <c r="ED320" s="1441"/>
      <c r="EE320" s="1441"/>
      <c r="EF320" s="1441"/>
      <c r="EG320" s="1441"/>
      <c r="EH320" s="1441"/>
      <c r="EI320" s="1441"/>
      <c r="EJ320" s="1441"/>
      <c r="EK320" s="1441"/>
      <c r="EL320" s="1441"/>
      <c r="EM320" s="1441"/>
      <c r="EN320" s="1441"/>
      <c r="EO320" s="1441"/>
      <c r="EP320" s="1441"/>
      <c r="EQ320" s="1441"/>
      <c r="ER320" s="1441"/>
      <c r="ES320" s="1441"/>
      <c r="ET320" s="1441"/>
      <c r="EU320" s="1441"/>
    </row>
    <row r="321" spans="1:151" s="1292" customFormat="1" ht="16" customHeight="1">
      <c r="A321" s="1472">
        <f>IF(G290="",0,1)</f>
        <v>0</v>
      </c>
      <c r="B321" s="678"/>
      <c r="C321" s="1251"/>
      <c r="D321" s="1251"/>
      <c r="E321" s="1474" t="str">
        <f t="shared" si="35"/>
        <v/>
      </c>
      <c r="F321" s="1242"/>
      <c r="G321" s="678"/>
      <c r="H321" s="1242"/>
      <c r="I321" s="126"/>
      <c r="J321" s="1462" t="str">
        <f t="shared" si="34"/>
        <v/>
      </c>
      <c r="K321" s="1170"/>
      <c r="L321" s="1311"/>
      <c r="M321" s="1311"/>
      <c r="N321" s="1311"/>
      <c r="O321" s="1412"/>
      <c r="P321" s="1311"/>
      <c r="Q321" s="1311"/>
      <c r="R321" s="1311"/>
      <c r="S321" s="1311"/>
      <c r="T321" s="1311"/>
      <c r="U321" s="1311"/>
      <c r="V321" s="1311"/>
      <c r="W321" s="1311"/>
      <c r="Y321" s="1312"/>
      <c r="Z321" s="1312"/>
      <c r="AA321" s="1312"/>
      <c r="AE321" s="2165"/>
      <c r="AF321" s="2165"/>
      <c r="AG321" s="2165"/>
      <c r="AI321" s="2165"/>
      <c r="AJ321" s="2165"/>
      <c r="BY321" s="1441"/>
      <c r="BZ321" s="1441"/>
      <c r="CA321" s="1441"/>
      <c r="CB321" s="1441"/>
      <c r="CC321" s="1441"/>
      <c r="CD321" s="1441"/>
      <c r="CE321" s="1441"/>
      <c r="CF321" s="1441"/>
      <c r="CG321" s="1441"/>
      <c r="CH321" s="1441"/>
      <c r="CI321" s="1441"/>
      <c r="CJ321" s="1441"/>
      <c r="CK321" s="1441"/>
      <c r="CL321" s="1441"/>
      <c r="CM321" s="1441"/>
      <c r="CN321" s="1441"/>
      <c r="CO321" s="1441"/>
      <c r="CP321" s="1441"/>
      <c r="CQ321" s="1441"/>
      <c r="CR321" s="1441"/>
      <c r="CS321" s="1441"/>
      <c r="CT321" s="1441"/>
      <c r="CU321" s="1441"/>
      <c r="CV321" s="1441"/>
      <c r="CW321" s="1441"/>
      <c r="CX321" s="1441"/>
      <c r="CY321" s="1441"/>
      <c r="CZ321" s="1441"/>
      <c r="DA321" s="1441"/>
      <c r="DB321" s="1441"/>
      <c r="DC321" s="1441"/>
      <c r="DD321" s="1441"/>
      <c r="DE321" s="1441"/>
      <c r="DF321" s="1441"/>
      <c r="DG321" s="1441"/>
      <c r="DH321" s="1441"/>
      <c r="DI321" s="1441"/>
      <c r="DJ321" s="1441"/>
      <c r="DK321" s="1441"/>
      <c r="DL321" s="1441"/>
      <c r="DM321" s="1441"/>
      <c r="DN321" s="1441"/>
      <c r="DO321" s="1441"/>
      <c r="DP321" s="1441"/>
      <c r="DQ321" s="1441"/>
      <c r="DR321" s="1441"/>
      <c r="DS321" s="1441"/>
      <c r="DT321" s="1441"/>
      <c r="DU321" s="1441"/>
      <c r="DV321" s="1441"/>
      <c r="DW321" s="1441"/>
      <c r="DX321" s="1441"/>
      <c r="DY321" s="1441"/>
      <c r="DZ321" s="1441"/>
      <c r="EA321" s="1441"/>
      <c r="EB321" s="1441"/>
      <c r="EC321" s="1441"/>
      <c r="ED321" s="1441"/>
      <c r="EE321" s="1441"/>
      <c r="EF321" s="1441"/>
      <c r="EG321" s="1441"/>
      <c r="EH321" s="1441"/>
      <c r="EI321" s="1441"/>
      <c r="EJ321" s="1441"/>
      <c r="EK321" s="1441"/>
      <c r="EL321" s="1441"/>
      <c r="EM321" s="1441"/>
      <c r="EN321" s="1441"/>
      <c r="EO321" s="1441"/>
      <c r="EP321" s="1441"/>
      <c r="EQ321" s="1441"/>
      <c r="ER321" s="1441"/>
      <c r="ES321" s="1441"/>
      <c r="ET321" s="1441"/>
      <c r="EU321" s="1441"/>
    </row>
    <row r="322" spans="1:151" s="1292" customFormat="1" ht="12" customHeight="1">
      <c r="A322" s="1472">
        <f>IF(G290="",0,1)</f>
        <v>0</v>
      </c>
      <c r="B322" s="678"/>
      <c r="C322" s="1251"/>
      <c r="D322" s="1251"/>
      <c r="E322" s="1474" t="str">
        <f t="shared" si="35"/>
        <v/>
      </c>
      <c r="F322" s="1242"/>
      <c r="G322" s="678"/>
      <c r="H322" s="1242"/>
      <c r="I322" s="126"/>
      <c r="J322" s="1462" t="str">
        <f t="shared" si="34"/>
        <v/>
      </c>
      <c r="K322" s="1170"/>
      <c r="L322" s="1315"/>
      <c r="M322" s="1315"/>
      <c r="N322" s="1315"/>
      <c r="O322" s="1315"/>
      <c r="P322" s="1315"/>
      <c r="Q322" s="1315"/>
      <c r="R322" s="1315"/>
      <c r="S322" s="1315"/>
      <c r="T322" s="1315"/>
      <c r="U322" s="1315"/>
      <c r="V322" s="1315"/>
      <c r="W322" s="1315"/>
      <c r="X322" s="1315"/>
      <c r="Y322" s="1315"/>
      <c r="Z322" s="1312"/>
      <c r="AA322" s="1315"/>
      <c r="AB322" s="1315"/>
      <c r="AC322" s="1315"/>
      <c r="AE322" s="2165"/>
      <c r="AF322" s="2165"/>
      <c r="AG322" s="2165"/>
      <c r="AI322" s="2165"/>
      <c r="AJ322" s="2165"/>
      <c r="BY322" s="1441"/>
      <c r="BZ322" s="1441"/>
      <c r="CA322" s="1441"/>
      <c r="CB322" s="1441"/>
      <c r="CC322" s="1441"/>
      <c r="CD322" s="1441"/>
      <c r="CE322" s="1441"/>
      <c r="CF322" s="1441"/>
      <c r="CG322" s="1441"/>
      <c r="CH322" s="1441"/>
      <c r="CI322" s="1441"/>
      <c r="CJ322" s="1441"/>
      <c r="CK322" s="1441"/>
      <c r="CL322" s="1441"/>
      <c r="CM322" s="1441"/>
      <c r="CN322" s="1441"/>
      <c r="CO322" s="1441"/>
      <c r="CP322" s="1441"/>
      <c r="CQ322" s="1441"/>
      <c r="CR322" s="1441"/>
      <c r="CS322" s="1441"/>
      <c r="CT322" s="1441"/>
      <c r="CU322" s="1441"/>
      <c r="CV322" s="1441"/>
      <c r="CW322" s="1441"/>
      <c r="CX322" s="1441"/>
      <c r="CY322" s="1441"/>
      <c r="CZ322" s="1441"/>
      <c r="DA322" s="1441"/>
      <c r="DB322" s="1441"/>
      <c r="DC322" s="1441"/>
      <c r="DD322" s="1441"/>
      <c r="DE322" s="1441"/>
      <c r="DF322" s="1441"/>
      <c r="DG322" s="1441"/>
      <c r="DH322" s="1441"/>
      <c r="DI322" s="1441"/>
      <c r="DJ322" s="1441"/>
      <c r="DK322" s="1441"/>
      <c r="DL322" s="1441"/>
      <c r="DM322" s="1441"/>
      <c r="DN322" s="1441"/>
      <c r="DO322" s="1441"/>
      <c r="DP322" s="1441"/>
      <c r="DQ322" s="1441"/>
      <c r="DR322" s="1441"/>
      <c r="DS322" s="1441"/>
      <c r="DT322" s="1441"/>
      <c r="DU322" s="1441"/>
      <c r="DV322" s="1441"/>
      <c r="DW322" s="1441"/>
      <c r="DX322" s="1441"/>
      <c r="DY322" s="1441"/>
      <c r="DZ322" s="1441"/>
      <c r="EA322" s="1441"/>
      <c r="EB322" s="1441"/>
      <c r="EC322" s="1441"/>
      <c r="ED322" s="1441"/>
      <c r="EE322" s="1441"/>
      <c r="EF322" s="1441"/>
      <c r="EG322" s="1441"/>
      <c r="EH322" s="1441"/>
      <c r="EI322" s="1441"/>
      <c r="EJ322" s="1441"/>
      <c r="EK322" s="1441"/>
      <c r="EL322" s="1441"/>
      <c r="EM322" s="1441"/>
      <c r="EN322" s="1441"/>
      <c r="EO322" s="1441"/>
      <c r="EP322" s="1441"/>
      <c r="EQ322" s="1441"/>
      <c r="ER322" s="1441"/>
      <c r="ES322" s="1441"/>
      <c r="ET322" s="1441"/>
      <c r="EU322" s="1441"/>
    </row>
    <row r="323" spans="1:151" s="737" customFormat="1" ht="17" customHeight="1">
      <c r="A323" s="1472">
        <f>IF(G290="",0,1)</f>
        <v>0</v>
      </c>
      <c r="B323" s="678">
        <f>IF(X323=0,-1,0)</f>
        <v>-1</v>
      </c>
      <c r="C323" s="1251"/>
      <c r="D323" s="1251"/>
      <c r="E323" s="1474" t="str">
        <f t="shared" si="35"/>
        <v/>
      </c>
      <c r="F323" s="1242"/>
      <c r="G323" s="678"/>
      <c r="H323" s="1242"/>
      <c r="J323" s="1462" t="str">
        <f t="shared" si="34"/>
        <v/>
      </c>
      <c r="K323" s="1170"/>
      <c r="L323" s="1316"/>
      <c r="M323" s="2204" t="str">
        <f>AD290</f>
        <v/>
      </c>
      <c r="N323" s="2173"/>
      <c r="O323" s="2173"/>
      <c r="P323" s="2173"/>
      <c r="Q323" s="2173"/>
      <c r="R323" s="2173"/>
      <c r="S323" s="2173"/>
      <c r="T323" s="2173"/>
      <c r="U323" s="2173"/>
      <c r="V323" s="2173"/>
      <c r="W323" s="1318" t="str">
        <f>IF(X323=0,"",IF(AF290=V$23,W$23,W$24))</f>
        <v/>
      </c>
      <c r="X323" s="1319">
        <f>AE290</f>
        <v>0</v>
      </c>
      <c r="Y323" s="1319"/>
      <c r="Z323" s="1319"/>
      <c r="AA323" s="527"/>
      <c r="AB323" s="1320"/>
      <c r="AC323" s="1319">
        <f>IF(AA323=AA$24,0,X323)</f>
        <v>0</v>
      </c>
      <c r="AE323" s="1321">
        <f>IF(X323=0,1,IF(AA323=AA$24,2,3))</f>
        <v>1</v>
      </c>
      <c r="AF323" s="1322">
        <f>IF(W323=AF319,X323,0)</f>
        <v>0</v>
      </c>
      <c r="AG323" s="1322">
        <f>IF(W323=AG319,X323,0)</f>
        <v>0</v>
      </c>
      <c r="AH323" s="1292"/>
      <c r="AI323" s="1322">
        <f>IF(W323=AI319,AC323,0)</f>
        <v>0</v>
      </c>
      <c r="AJ323" s="1322">
        <f>IF(W323=AJ319,AC323,0)</f>
        <v>0</v>
      </c>
      <c r="AK323" s="40"/>
      <c r="AL323" s="40"/>
      <c r="AM323" s="40"/>
      <c r="AN323" s="40"/>
      <c r="AO323" s="40"/>
      <c r="AP323" s="40"/>
      <c r="AQ323" s="40"/>
      <c r="BY323" s="1443"/>
      <c r="BZ323" s="1443"/>
      <c r="CA323" s="1443"/>
      <c r="CB323" s="1443"/>
      <c r="CC323" s="1443"/>
      <c r="CD323" s="1443"/>
      <c r="CE323" s="1443"/>
      <c r="CF323" s="1443"/>
      <c r="CG323" s="1443"/>
      <c r="CH323" s="1443"/>
      <c r="CI323" s="1443"/>
      <c r="CJ323" s="1443"/>
      <c r="CK323" s="1443"/>
      <c r="CL323" s="1443"/>
      <c r="CM323" s="1443"/>
      <c r="CN323" s="1443"/>
      <c r="CO323" s="1443"/>
      <c r="CP323" s="1443"/>
      <c r="CQ323" s="1443"/>
      <c r="CR323" s="1443"/>
      <c r="CS323" s="1443"/>
      <c r="CT323" s="1443"/>
      <c r="CU323" s="1443"/>
      <c r="CV323" s="1443"/>
      <c r="CW323" s="1443"/>
      <c r="CX323" s="1443"/>
      <c r="CY323" s="1443"/>
      <c r="CZ323" s="1443"/>
      <c r="DA323" s="1443"/>
      <c r="DB323" s="1443"/>
      <c r="DC323" s="1443"/>
      <c r="DD323" s="1443"/>
      <c r="DE323" s="1443"/>
      <c r="DF323" s="1443"/>
      <c r="DG323" s="1443"/>
      <c r="DH323" s="1443"/>
      <c r="DI323" s="1443"/>
      <c r="DJ323" s="1443"/>
      <c r="DK323" s="1443"/>
      <c r="DL323" s="1443"/>
      <c r="DM323" s="1443"/>
      <c r="DN323" s="1443"/>
      <c r="DO323" s="1443"/>
      <c r="DP323" s="1443"/>
      <c r="DQ323" s="1443"/>
      <c r="DR323" s="1443"/>
      <c r="DS323" s="1443"/>
      <c r="DT323" s="1443"/>
      <c r="DU323" s="1443"/>
      <c r="DV323" s="1443"/>
      <c r="DW323" s="1443"/>
      <c r="DX323" s="1443"/>
      <c r="DY323" s="1443"/>
      <c r="DZ323" s="1443"/>
      <c r="EA323" s="1443"/>
      <c r="EB323" s="1443"/>
      <c r="EC323" s="1443"/>
      <c r="ED323" s="1443"/>
      <c r="EE323" s="1443"/>
      <c r="EF323" s="1443"/>
      <c r="EG323" s="1443"/>
      <c r="EH323" s="1443"/>
      <c r="EI323" s="1443"/>
      <c r="EJ323" s="1443"/>
      <c r="EK323" s="1443"/>
      <c r="EL323" s="1443"/>
      <c r="EM323" s="1443"/>
      <c r="EN323" s="1443"/>
      <c r="EO323" s="1443"/>
      <c r="EP323" s="1443"/>
      <c r="EQ323" s="1443"/>
      <c r="ER323" s="1443"/>
      <c r="ES323" s="1443"/>
      <c r="ET323" s="1443"/>
      <c r="EU323" s="1443"/>
    </row>
    <row r="324" spans="1:151" s="737" customFormat="1" ht="92" customHeight="1">
      <c r="A324" s="1472">
        <f>IF(G290="",0,1)</f>
        <v>0</v>
      </c>
      <c r="B324" s="678">
        <f>B323</f>
        <v>-1</v>
      </c>
      <c r="C324" s="1251"/>
      <c r="D324" s="1251"/>
      <c r="E324" s="1474" t="str">
        <f t="shared" si="35"/>
        <v/>
      </c>
      <c r="F324" s="1242"/>
      <c r="G324" s="678"/>
      <c r="H324" s="1242"/>
      <c r="J324" s="1462" t="str">
        <f t="shared" si="34"/>
        <v/>
      </c>
      <c r="K324" s="1170"/>
      <c r="L324" s="1323"/>
      <c r="M324" s="2174"/>
      <c r="N324" s="2174"/>
      <c r="O324" s="2174"/>
      <c r="P324" s="2174"/>
      <c r="Q324" s="2174"/>
      <c r="R324" s="2174"/>
      <c r="S324" s="2174"/>
      <c r="T324" s="2174"/>
      <c r="U324" s="2174"/>
      <c r="V324" s="2174"/>
      <c r="W324" s="1325"/>
      <c r="X324" s="1326"/>
      <c r="Y324" s="1326"/>
      <c r="Z324" s="1326"/>
      <c r="AA324" s="1326"/>
      <c r="AB324" s="1326"/>
      <c r="AC324" s="1326"/>
      <c r="AH324" s="1292"/>
      <c r="AK324" s="40"/>
      <c r="AL324" s="40"/>
      <c r="AM324" s="40"/>
      <c r="AN324" s="40"/>
      <c r="AO324" s="40"/>
      <c r="AP324" s="40"/>
      <c r="AQ324" s="40"/>
      <c r="BY324" s="1443"/>
      <c r="BZ324" s="1443"/>
      <c r="CA324" s="1443"/>
      <c r="CB324" s="1443"/>
      <c r="CC324" s="1443"/>
      <c r="CD324" s="1443"/>
      <c r="CE324" s="1443"/>
      <c r="CF324" s="1443"/>
      <c r="CG324" s="1443"/>
      <c r="CH324" s="1443"/>
      <c r="CI324" s="1443"/>
      <c r="CJ324" s="1443"/>
      <c r="CK324" s="1443"/>
      <c r="CL324" s="1443"/>
      <c r="CM324" s="1443"/>
      <c r="CN324" s="1443"/>
      <c r="CO324" s="1443"/>
      <c r="CP324" s="1443"/>
      <c r="CQ324" s="1443"/>
      <c r="CR324" s="1443"/>
      <c r="CS324" s="1443"/>
      <c r="CT324" s="1443"/>
      <c r="CU324" s="1443"/>
      <c r="CV324" s="1443"/>
      <c r="CW324" s="1443"/>
      <c r="CX324" s="1443"/>
      <c r="CY324" s="1443"/>
      <c r="CZ324" s="1443"/>
      <c r="DA324" s="1443"/>
      <c r="DB324" s="1443"/>
      <c r="DC324" s="1443"/>
      <c r="DD324" s="1443"/>
      <c r="DE324" s="1443"/>
      <c r="DF324" s="1443"/>
      <c r="DG324" s="1443"/>
      <c r="DH324" s="1443"/>
      <c r="DI324" s="1443"/>
      <c r="DJ324" s="1443"/>
      <c r="DK324" s="1443"/>
      <c r="DL324" s="1443"/>
      <c r="DM324" s="1443"/>
      <c r="DN324" s="1443"/>
      <c r="DO324" s="1443"/>
      <c r="DP324" s="1443"/>
      <c r="DQ324" s="1443"/>
      <c r="DR324" s="1443"/>
      <c r="DS324" s="1443"/>
      <c r="DT324" s="1443"/>
      <c r="DU324" s="1443"/>
      <c r="DV324" s="1443"/>
      <c r="DW324" s="1443"/>
      <c r="DX324" s="1443"/>
      <c r="DY324" s="1443"/>
      <c r="DZ324" s="1443"/>
      <c r="EA324" s="1443"/>
      <c r="EB324" s="1443"/>
      <c r="EC324" s="1443"/>
      <c r="ED324" s="1443"/>
      <c r="EE324" s="1443"/>
      <c r="EF324" s="1443"/>
      <c r="EG324" s="1443"/>
      <c r="EH324" s="1443"/>
      <c r="EI324" s="1443"/>
      <c r="EJ324" s="1443"/>
      <c r="EK324" s="1443"/>
      <c r="EL324" s="1443"/>
      <c r="EM324" s="1443"/>
      <c r="EN324" s="1443"/>
      <c r="EO324" s="1443"/>
      <c r="EP324" s="1443"/>
      <c r="EQ324" s="1443"/>
      <c r="ER324" s="1443"/>
      <c r="ES324" s="1443"/>
      <c r="ET324" s="1443"/>
      <c r="EU324" s="1443"/>
    </row>
    <row r="325" spans="1:151" s="737" customFormat="1" ht="17" customHeight="1">
      <c r="A325" s="1472">
        <f>IF(G290="",0,1)</f>
        <v>0</v>
      </c>
      <c r="B325" s="678">
        <f>IF(X325=0,-1,0)</f>
        <v>-1</v>
      </c>
      <c r="C325" s="1251"/>
      <c r="D325" s="1251"/>
      <c r="E325" s="1474" t="str">
        <f t="shared" si="35"/>
        <v/>
      </c>
      <c r="F325" s="1242"/>
      <c r="G325" s="678"/>
      <c r="H325" s="1242"/>
      <c r="J325" s="1462" t="str">
        <f t="shared" si="34"/>
        <v/>
      </c>
      <c r="K325" s="1170"/>
      <c r="L325" s="1316"/>
      <c r="M325" s="2204" t="str">
        <f>AL290</f>
        <v/>
      </c>
      <c r="N325" s="2173"/>
      <c r="O325" s="2173"/>
      <c r="P325" s="2173"/>
      <c r="Q325" s="2173"/>
      <c r="R325" s="2173"/>
      <c r="S325" s="2173"/>
      <c r="T325" s="2173"/>
      <c r="U325" s="2173"/>
      <c r="V325" s="2173"/>
      <c r="W325" s="1318" t="str">
        <f>IF(X325=0,"",IF(AN290=V$23,W$23,W$24))</f>
        <v/>
      </c>
      <c r="X325" s="1319">
        <f>AM290</f>
        <v>0</v>
      </c>
      <c r="Y325" s="1319"/>
      <c r="Z325" s="1319"/>
      <c r="AA325" s="527"/>
      <c r="AB325" s="1320"/>
      <c r="AC325" s="1319">
        <f>IF(AA325=AA$24,0,X325)</f>
        <v>0</v>
      </c>
      <c r="AE325" s="1321">
        <f>IF(X325=0,1,IF(AA325=AA$24,2,3))</f>
        <v>1</v>
      </c>
      <c r="AF325" s="1322">
        <f>IF(W325=AF319,X325,0)</f>
        <v>0</v>
      </c>
      <c r="AG325" s="1322">
        <f>IF(W325=AG319,X325,0)</f>
        <v>0</v>
      </c>
      <c r="AH325" s="1292"/>
      <c r="AI325" s="1322">
        <f>IF(W325=AI319,AC325,0)</f>
        <v>0</v>
      </c>
      <c r="AJ325" s="1322">
        <f>IF(W325=AJ319,AC325,0)</f>
        <v>0</v>
      </c>
      <c r="AK325" s="40"/>
      <c r="AL325" s="40"/>
      <c r="AM325" s="40"/>
      <c r="AN325" s="40"/>
      <c r="AO325" s="40"/>
      <c r="AP325" s="40"/>
      <c r="AQ325" s="40"/>
      <c r="BY325" s="1443"/>
      <c r="BZ325" s="1443"/>
      <c r="CA325" s="1443"/>
      <c r="CB325" s="1443"/>
      <c r="CC325" s="1443"/>
      <c r="CD325" s="1443"/>
      <c r="CE325" s="1443"/>
      <c r="CF325" s="1443"/>
      <c r="CG325" s="1443"/>
      <c r="CH325" s="1443"/>
      <c r="CI325" s="1443"/>
      <c r="CJ325" s="1443"/>
      <c r="CK325" s="1443"/>
      <c r="CL325" s="1443"/>
      <c r="CM325" s="1443"/>
      <c r="CN325" s="1443"/>
      <c r="CO325" s="1443"/>
      <c r="CP325" s="1443"/>
      <c r="CQ325" s="1443"/>
      <c r="CR325" s="1443"/>
      <c r="CS325" s="1443"/>
      <c r="CT325" s="1443"/>
      <c r="CU325" s="1443"/>
      <c r="CV325" s="1443"/>
      <c r="CW325" s="1443"/>
      <c r="CX325" s="1443"/>
      <c r="CY325" s="1443"/>
      <c r="CZ325" s="1443"/>
      <c r="DA325" s="1443"/>
      <c r="DB325" s="1443"/>
      <c r="DC325" s="1443"/>
      <c r="DD325" s="1443"/>
      <c r="DE325" s="1443"/>
      <c r="DF325" s="1443"/>
      <c r="DG325" s="1443"/>
      <c r="DH325" s="1443"/>
      <c r="DI325" s="1443"/>
      <c r="DJ325" s="1443"/>
      <c r="DK325" s="1443"/>
      <c r="DL325" s="1443"/>
      <c r="DM325" s="1443"/>
      <c r="DN325" s="1443"/>
      <c r="DO325" s="1443"/>
      <c r="DP325" s="1443"/>
      <c r="DQ325" s="1443"/>
      <c r="DR325" s="1443"/>
      <c r="DS325" s="1443"/>
      <c r="DT325" s="1443"/>
      <c r="DU325" s="1443"/>
      <c r="DV325" s="1443"/>
      <c r="DW325" s="1443"/>
      <c r="DX325" s="1443"/>
      <c r="DY325" s="1443"/>
      <c r="DZ325" s="1443"/>
      <c r="EA325" s="1443"/>
      <c r="EB325" s="1443"/>
      <c r="EC325" s="1443"/>
      <c r="ED325" s="1443"/>
      <c r="EE325" s="1443"/>
      <c r="EF325" s="1443"/>
      <c r="EG325" s="1443"/>
      <c r="EH325" s="1443"/>
      <c r="EI325" s="1443"/>
      <c r="EJ325" s="1443"/>
      <c r="EK325" s="1443"/>
      <c r="EL325" s="1443"/>
      <c r="EM325" s="1443"/>
      <c r="EN325" s="1443"/>
      <c r="EO325" s="1443"/>
      <c r="EP325" s="1443"/>
      <c r="EQ325" s="1443"/>
      <c r="ER325" s="1443"/>
      <c r="ES325" s="1443"/>
      <c r="ET325" s="1443"/>
      <c r="EU325" s="1443"/>
    </row>
    <row r="326" spans="1:151" s="737" customFormat="1" ht="27" customHeight="1">
      <c r="A326" s="1472">
        <f>IF(G290="",0,1)</f>
        <v>0</v>
      </c>
      <c r="B326" s="678">
        <f>B325</f>
        <v>-1</v>
      </c>
      <c r="C326" s="1251"/>
      <c r="D326" s="1251"/>
      <c r="E326" s="1474" t="str">
        <f t="shared" si="35"/>
        <v/>
      </c>
      <c r="F326" s="1242"/>
      <c r="G326" s="678"/>
      <c r="H326" s="1242"/>
      <c r="J326" s="1462" t="str">
        <f t="shared" si="34"/>
        <v/>
      </c>
      <c r="K326" s="1170"/>
      <c r="L326" s="1323"/>
      <c r="M326" s="2174"/>
      <c r="N326" s="2174"/>
      <c r="O326" s="2174"/>
      <c r="P326" s="2174"/>
      <c r="Q326" s="2174"/>
      <c r="R326" s="2174"/>
      <c r="S326" s="2174"/>
      <c r="T326" s="2174"/>
      <c r="U326" s="2174"/>
      <c r="V326" s="2174"/>
      <c r="W326" s="1325"/>
      <c r="X326" s="1326"/>
      <c r="Y326" s="1326"/>
      <c r="Z326" s="1326"/>
      <c r="AA326" s="1326"/>
      <c r="AB326" s="1326"/>
      <c r="AC326" s="1326"/>
      <c r="AH326" s="1292"/>
      <c r="AK326" s="40"/>
      <c r="AL326" s="40"/>
      <c r="AM326" s="40"/>
      <c r="AN326" s="40"/>
      <c r="AO326" s="40"/>
      <c r="AP326" s="40"/>
      <c r="AQ326" s="40"/>
      <c r="BY326" s="1443"/>
      <c r="BZ326" s="1443"/>
      <c r="CA326" s="1443"/>
      <c r="CB326" s="1443"/>
      <c r="CC326" s="1443"/>
      <c r="CD326" s="1443"/>
      <c r="CE326" s="1443"/>
      <c r="CF326" s="1443"/>
      <c r="CG326" s="1443"/>
      <c r="CH326" s="1443"/>
      <c r="CI326" s="1443"/>
      <c r="CJ326" s="1443"/>
      <c r="CK326" s="1443"/>
      <c r="CL326" s="1443"/>
      <c r="CM326" s="1443"/>
      <c r="CN326" s="1443"/>
      <c r="CO326" s="1443"/>
      <c r="CP326" s="1443"/>
      <c r="CQ326" s="1443"/>
      <c r="CR326" s="1443"/>
      <c r="CS326" s="1443"/>
      <c r="CT326" s="1443"/>
      <c r="CU326" s="1443"/>
      <c r="CV326" s="1443"/>
      <c r="CW326" s="1443"/>
      <c r="CX326" s="1443"/>
      <c r="CY326" s="1443"/>
      <c r="CZ326" s="1443"/>
      <c r="DA326" s="1443"/>
      <c r="DB326" s="1443"/>
      <c r="DC326" s="1443"/>
      <c r="DD326" s="1443"/>
      <c r="DE326" s="1443"/>
      <c r="DF326" s="1443"/>
      <c r="DG326" s="1443"/>
      <c r="DH326" s="1443"/>
      <c r="DI326" s="1443"/>
      <c r="DJ326" s="1443"/>
      <c r="DK326" s="1443"/>
      <c r="DL326" s="1443"/>
      <c r="DM326" s="1443"/>
      <c r="DN326" s="1443"/>
      <c r="DO326" s="1443"/>
      <c r="DP326" s="1443"/>
      <c r="DQ326" s="1443"/>
      <c r="DR326" s="1443"/>
      <c r="DS326" s="1443"/>
      <c r="DT326" s="1443"/>
      <c r="DU326" s="1443"/>
      <c r="DV326" s="1443"/>
      <c r="DW326" s="1443"/>
      <c r="DX326" s="1443"/>
      <c r="DY326" s="1443"/>
      <c r="DZ326" s="1443"/>
      <c r="EA326" s="1443"/>
      <c r="EB326" s="1443"/>
      <c r="EC326" s="1443"/>
      <c r="ED326" s="1443"/>
      <c r="EE326" s="1443"/>
      <c r="EF326" s="1443"/>
      <c r="EG326" s="1443"/>
      <c r="EH326" s="1443"/>
      <c r="EI326" s="1443"/>
      <c r="EJ326" s="1443"/>
      <c r="EK326" s="1443"/>
      <c r="EL326" s="1443"/>
      <c r="EM326" s="1443"/>
      <c r="EN326" s="1443"/>
      <c r="EO326" s="1443"/>
      <c r="EP326" s="1443"/>
      <c r="EQ326" s="1443"/>
      <c r="ER326" s="1443"/>
      <c r="ES326" s="1443"/>
      <c r="ET326" s="1443"/>
      <c r="EU326" s="1443"/>
    </row>
    <row r="327" spans="1:151" s="737" customFormat="1" ht="17" customHeight="1">
      <c r="A327" s="1472">
        <f>IF(G290="",0,1)</f>
        <v>0</v>
      </c>
      <c r="B327" s="678">
        <f>IF(X327=0,-1,0)</f>
        <v>-1</v>
      </c>
      <c r="C327" s="1251"/>
      <c r="D327" s="1251"/>
      <c r="E327" s="1474" t="str">
        <f t="shared" si="35"/>
        <v/>
      </c>
      <c r="F327" s="1242"/>
      <c r="G327" s="678"/>
      <c r="H327" s="1242"/>
      <c r="J327" s="1462" t="str">
        <f t="shared" si="34"/>
        <v/>
      </c>
      <c r="K327" s="1170"/>
      <c r="L327" s="1316"/>
      <c r="M327" s="2204" t="str">
        <f>AP290</f>
        <v/>
      </c>
      <c r="N327" s="2173"/>
      <c r="O327" s="2173"/>
      <c r="P327" s="2173"/>
      <c r="Q327" s="2173"/>
      <c r="R327" s="2173"/>
      <c r="S327" s="2173"/>
      <c r="T327" s="2173"/>
      <c r="U327" s="2173"/>
      <c r="V327" s="2173"/>
      <c r="W327" s="1318" t="str">
        <f>IF(X327=0,"",IF(AR290=V$23,W$23,W$24))</f>
        <v/>
      </c>
      <c r="X327" s="1319">
        <f>AQ290</f>
        <v>0</v>
      </c>
      <c r="Y327" s="1319"/>
      <c r="Z327" s="1319"/>
      <c r="AA327" s="527"/>
      <c r="AB327" s="1320"/>
      <c r="AC327" s="1319">
        <f>IF(AA327=AA$24,0,X327)</f>
        <v>0</v>
      </c>
      <c r="AE327" s="1321">
        <f>IF(X327=0,1,IF(AA327=AA$24,2,3))</f>
        <v>1</v>
      </c>
      <c r="AF327" s="1322">
        <f>IF(W327=AF319,X327,0)</f>
        <v>0</v>
      </c>
      <c r="AG327" s="1322">
        <f>IF(W327=AG319,X327,0)</f>
        <v>0</v>
      </c>
      <c r="AH327" s="1292"/>
      <c r="AI327" s="1322">
        <f>IF(W327=AI319,AC327,0)</f>
        <v>0</v>
      </c>
      <c r="AJ327" s="1322">
        <f>IF(W327=AJ319,AC327,0)</f>
        <v>0</v>
      </c>
      <c r="AK327" s="40"/>
      <c r="AL327" s="40"/>
      <c r="AM327" s="40"/>
      <c r="AN327" s="40"/>
      <c r="AO327" s="40"/>
      <c r="AP327" s="40"/>
      <c r="AQ327" s="40"/>
      <c r="BY327" s="1443"/>
      <c r="BZ327" s="1443"/>
      <c r="CA327" s="1443"/>
      <c r="CB327" s="1443"/>
      <c r="CC327" s="1443"/>
      <c r="CD327" s="1443"/>
      <c r="CE327" s="1443"/>
      <c r="CF327" s="1443"/>
      <c r="CG327" s="1443"/>
      <c r="CH327" s="1443"/>
      <c r="CI327" s="1443"/>
      <c r="CJ327" s="1443"/>
      <c r="CK327" s="1443"/>
      <c r="CL327" s="1443"/>
      <c r="CM327" s="1443"/>
      <c r="CN327" s="1443"/>
      <c r="CO327" s="1443"/>
      <c r="CP327" s="1443"/>
      <c r="CQ327" s="1443"/>
      <c r="CR327" s="1443"/>
      <c r="CS327" s="1443"/>
      <c r="CT327" s="1443"/>
      <c r="CU327" s="1443"/>
      <c r="CV327" s="1443"/>
      <c r="CW327" s="1443"/>
      <c r="CX327" s="1443"/>
      <c r="CY327" s="1443"/>
      <c r="CZ327" s="1443"/>
      <c r="DA327" s="1443"/>
      <c r="DB327" s="1443"/>
      <c r="DC327" s="1443"/>
      <c r="DD327" s="1443"/>
      <c r="DE327" s="1443"/>
      <c r="DF327" s="1443"/>
      <c r="DG327" s="1443"/>
      <c r="DH327" s="1443"/>
      <c r="DI327" s="1443"/>
      <c r="DJ327" s="1443"/>
      <c r="DK327" s="1443"/>
      <c r="DL327" s="1443"/>
      <c r="DM327" s="1443"/>
      <c r="DN327" s="1443"/>
      <c r="DO327" s="1443"/>
      <c r="DP327" s="1443"/>
      <c r="DQ327" s="1443"/>
      <c r="DR327" s="1443"/>
      <c r="DS327" s="1443"/>
      <c r="DT327" s="1443"/>
      <c r="DU327" s="1443"/>
      <c r="DV327" s="1443"/>
      <c r="DW327" s="1443"/>
      <c r="DX327" s="1443"/>
      <c r="DY327" s="1443"/>
      <c r="DZ327" s="1443"/>
      <c r="EA327" s="1443"/>
      <c r="EB327" s="1443"/>
      <c r="EC327" s="1443"/>
      <c r="ED327" s="1443"/>
      <c r="EE327" s="1443"/>
      <c r="EF327" s="1443"/>
      <c r="EG327" s="1443"/>
      <c r="EH327" s="1443"/>
      <c r="EI327" s="1443"/>
      <c r="EJ327" s="1443"/>
      <c r="EK327" s="1443"/>
      <c r="EL327" s="1443"/>
      <c r="EM327" s="1443"/>
      <c r="EN327" s="1443"/>
      <c r="EO327" s="1443"/>
      <c r="EP327" s="1443"/>
      <c r="EQ327" s="1443"/>
      <c r="ER327" s="1443"/>
      <c r="ES327" s="1443"/>
      <c r="ET327" s="1443"/>
      <c r="EU327" s="1443"/>
    </row>
    <row r="328" spans="1:151" s="737" customFormat="1" ht="27" customHeight="1">
      <c r="A328" s="1472">
        <f>IF(G290="",0,1)</f>
        <v>0</v>
      </c>
      <c r="B328" s="678">
        <f>B327</f>
        <v>-1</v>
      </c>
      <c r="C328" s="1251"/>
      <c r="D328" s="1251"/>
      <c r="E328" s="1474" t="str">
        <f t="shared" si="35"/>
        <v/>
      </c>
      <c r="F328" s="1242"/>
      <c r="G328" s="678"/>
      <c r="H328" s="1242"/>
      <c r="J328" s="1462" t="str">
        <f t="shared" si="34"/>
        <v/>
      </c>
      <c r="K328" s="1170"/>
      <c r="L328" s="1323"/>
      <c r="M328" s="2174"/>
      <c r="N328" s="2174"/>
      <c r="O328" s="2174"/>
      <c r="P328" s="2174"/>
      <c r="Q328" s="2174"/>
      <c r="R328" s="2174"/>
      <c r="S328" s="2174"/>
      <c r="T328" s="2174"/>
      <c r="U328" s="2174"/>
      <c r="V328" s="2174"/>
      <c r="W328" s="1325"/>
      <c r="X328" s="1326"/>
      <c r="Y328" s="1326"/>
      <c r="Z328" s="1326"/>
      <c r="AA328" s="1326"/>
      <c r="AB328" s="1326"/>
      <c r="AC328" s="1326"/>
      <c r="AH328" s="1292"/>
      <c r="AK328" s="40"/>
      <c r="AL328" s="40"/>
      <c r="AM328" s="40"/>
      <c r="AN328" s="40"/>
      <c r="AO328" s="40"/>
      <c r="AP328" s="40"/>
      <c r="AQ328" s="40"/>
      <c r="BY328" s="1443"/>
      <c r="BZ328" s="1443"/>
      <c r="CA328" s="1443"/>
      <c r="CB328" s="1443"/>
      <c r="CC328" s="1443"/>
      <c r="CD328" s="1443"/>
      <c r="CE328" s="1443"/>
      <c r="CF328" s="1443"/>
      <c r="CG328" s="1443"/>
      <c r="CH328" s="1443"/>
      <c r="CI328" s="1443"/>
      <c r="CJ328" s="1443"/>
      <c r="CK328" s="1443"/>
      <c r="CL328" s="1443"/>
      <c r="CM328" s="1443"/>
      <c r="CN328" s="1443"/>
      <c r="CO328" s="1443"/>
      <c r="CP328" s="1443"/>
      <c r="CQ328" s="1443"/>
      <c r="CR328" s="1443"/>
      <c r="CS328" s="1443"/>
      <c r="CT328" s="1443"/>
      <c r="CU328" s="1443"/>
      <c r="CV328" s="1443"/>
      <c r="CW328" s="1443"/>
      <c r="CX328" s="1443"/>
      <c r="CY328" s="1443"/>
      <c r="CZ328" s="1443"/>
      <c r="DA328" s="1443"/>
      <c r="DB328" s="1443"/>
      <c r="DC328" s="1443"/>
      <c r="DD328" s="1443"/>
      <c r="DE328" s="1443"/>
      <c r="DF328" s="1443"/>
      <c r="DG328" s="1443"/>
      <c r="DH328" s="1443"/>
      <c r="DI328" s="1443"/>
      <c r="DJ328" s="1443"/>
      <c r="DK328" s="1443"/>
      <c r="DL328" s="1443"/>
      <c r="DM328" s="1443"/>
      <c r="DN328" s="1443"/>
      <c r="DO328" s="1443"/>
      <c r="DP328" s="1443"/>
      <c r="DQ328" s="1443"/>
      <c r="DR328" s="1443"/>
      <c r="DS328" s="1443"/>
      <c r="DT328" s="1443"/>
      <c r="DU328" s="1443"/>
      <c r="DV328" s="1443"/>
      <c r="DW328" s="1443"/>
      <c r="DX328" s="1443"/>
      <c r="DY328" s="1443"/>
      <c r="DZ328" s="1443"/>
      <c r="EA328" s="1443"/>
      <c r="EB328" s="1443"/>
      <c r="EC328" s="1443"/>
      <c r="ED328" s="1443"/>
      <c r="EE328" s="1443"/>
      <c r="EF328" s="1443"/>
      <c r="EG328" s="1443"/>
      <c r="EH328" s="1443"/>
      <c r="EI328" s="1443"/>
      <c r="EJ328" s="1443"/>
      <c r="EK328" s="1443"/>
      <c r="EL328" s="1443"/>
      <c r="EM328" s="1443"/>
      <c r="EN328" s="1443"/>
      <c r="EO328" s="1443"/>
      <c r="EP328" s="1443"/>
      <c r="EQ328" s="1443"/>
      <c r="ER328" s="1443"/>
      <c r="ES328" s="1443"/>
      <c r="ET328" s="1443"/>
      <c r="EU328" s="1443"/>
    </row>
    <row r="329" spans="1:151" s="737" customFormat="1" ht="17" customHeight="1">
      <c r="A329" s="1472">
        <f>IF(G290="",0,1)</f>
        <v>0</v>
      </c>
      <c r="B329" s="678">
        <f>IF(X329=0,-1,0)</f>
        <v>-1</v>
      </c>
      <c r="C329" s="1251"/>
      <c r="D329" s="1251"/>
      <c r="E329" s="1474" t="str">
        <f t="shared" ref="E329:E347" si="36">IF((SUM(A329:C329))&gt;0,"Evaluation","")</f>
        <v/>
      </c>
      <c r="F329" s="1242"/>
      <c r="G329" s="678"/>
      <c r="H329" s="1242"/>
      <c r="J329" s="1462" t="str">
        <f t="shared" si="34"/>
        <v/>
      </c>
      <c r="K329" s="1170"/>
      <c r="L329" s="1316"/>
      <c r="M329" s="2204" t="str">
        <f>AT290</f>
        <v/>
      </c>
      <c r="N329" s="2173"/>
      <c r="O329" s="2173"/>
      <c r="P329" s="2173"/>
      <c r="Q329" s="2173"/>
      <c r="R329" s="2173"/>
      <c r="S329" s="2173"/>
      <c r="T329" s="2173"/>
      <c r="U329" s="2173"/>
      <c r="V329" s="2173"/>
      <c r="W329" s="1318" t="str">
        <f>IF(X329=0,"",IF(AV290=V$23,W$23,W$24))</f>
        <v/>
      </c>
      <c r="X329" s="1319">
        <f>AU290</f>
        <v>0</v>
      </c>
      <c r="Y329" s="1319"/>
      <c r="Z329" s="1319"/>
      <c r="AA329" s="527"/>
      <c r="AB329" s="1320"/>
      <c r="AC329" s="1319">
        <f>IF(AA329=AA$24,0,X329)</f>
        <v>0</v>
      </c>
      <c r="AE329" s="1321">
        <f>IF(X329=0,1,IF(AA329=AA$24,2,3))</f>
        <v>1</v>
      </c>
      <c r="AF329" s="1322">
        <f>IF(W329=AF319,X329,0)</f>
        <v>0</v>
      </c>
      <c r="AG329" s="1322">
        <f>IF(W329=AG319,X329,0)</f>
        <v>0</v>
      </c>
      <c r="AH329" s="1292"/>
      <c r="AI329" s="1322">
        <f>IF(W329=AI319,AC329,0)</f>
        <v>0</v>
      </c>
      <c r="AJ329" s="1322">
        <f>IF(W329=AJ319,AC329,0)</f>
        <v>0</v>
      </c>
      <c r="AK329" s="40"/>
      <c r="AL329" s="40"/>
      <c r="AM329" s="40"/>
      <c r="AN329" s="40"/>
      <c r="AO329" s="40"/>
      <c r="AP329" s="40"/>
      <c r="AQ329" s="40"/>
      <c r="BY329" s="1443"/>
      <c r="BZ329" s="1443"/>
      <c r="CA329" s="1443"/>
      <c r="CB329" s="1443"/>
      <c r="CC329" s="1443"/>
      <c r="CD329" s="1443"/>
      <c r="CE329" s="1443"/>
      <c r="CF329" s="1443"/>
      <c r="CG329" s="1443"/>
      <c r="CH329" s="1443"/>
      <c r="CI329" s="1443"/>
      <c r="CJ329" s="1443"/>
      <c r="CK329" s="1443"/>
      <c r="CL329" s="1443"/>
      <c r="CM329" s="1443"/>
      <c r="CN329" s="1443"/>
      <c r="CO329" s="1443"/>
      <c r="CP329" s="1443"/>
      <c r="CQ329" s="1443"/>
      <c r="CR329" s="1443"/>
      <c r="CS329" s="1443"/>
      <c r="CT329" s="1443"/>
      <c r="CU329" s="1443"/>
      <c r="CV329" s="1443"/>
      <c r="CW329" s="1443"/>
      <c r="CX329" s="1443"/>
      <c r="CY329" s="1443"/>
      <c r="CZ329" s="1443"/>
      <c r="DA329" s="1443"/>
      <c r="DB329" s="1443"/>
      <c r="DC329" s="1443"/>
      <c r="DD329" s="1443"/>
      <c r="DE329" s="1443"/>
      <c r="DF329" s="1443"/>
      <c r="DG329" s="1443"/>
      <c r="DH329" s="1443"/>
      <c r="DI329" s="1443"/>
      <c r="DJ329" s="1443"/>
      <c r="DK329" s="1443"/>
      <c r="DL329" s="1443"/>
      <c r="DM329" s="1443"/>
      <c r="DN329" s="1443"/>
      <c r="DO329" s="1443"/>
      <c r="DP329" s="1443"/>
      <c r="DQ329" s="1443"/>
      <c r="DR329" s="1443"/>
      <c r="DS329" s="1443"/>
      <c r="DT329" s="1443"/>
      <c r="DU329" s="1443"/>
      <c r="DV329" s="1443"/>
      <c r="DW329" s="1443"/>
      <c r="DX329" s="1443"/>
      <c r="DY329" s="1443"/>
      <c r="DZ329" s="1443"/>
      <c r="EA329" s="1443"/>
      <c r="EB329" s="1443"/>
      <c r="EC329" s="1443"/>
      <c r="ED329" s="1443"/>
      <c r="EE329" s="1443"/>
      <c r="EF329" s="1443"/>
      <c r="EG329" s="1443"/>
      <c r="EH329" s="1443"/>
      <c r="EI329" s="1443"/>
      <c r="EJ329" s="1443"/>
      <c r="EK329" s="1443"/>
      <c r="EL329" s="1443"/>
      <c r="EM329" s="1443"/>
      <c r="EN329" s="1443"/>
      <c r="EO329" s="1443"/>
      <c r="EP329" s="1443"/>
      <c r="EQ329" s="1443"/>
      <c r="ER329" s="1443"/>
      <c r="ES329" s="1443"/>
      <c r="ET329" s="1443"/>
      <c r="EU329" s="1443"/>
    </row>
    <row r="330" spans="1:151" s="737" customFormat="1" ht="27" customHeight="1">
      <c r="A330" s="1472">
        <f>IF(G290="",0,1)</f>
        <v>0</v>
      </c>
      <c r="B330" s="678">
        <f>B329</f>
        <v>-1</v>
      </c>
      <c r="C330" s="1251"/>
      <c r="D330" s="1251"/>
      <c r="E330" s="1474" t="str">
        <f t="shared" si="36"/>
        <v/>
      </c>
      <c r="F330" s="1242"/>
      <c r="G330" s="678"/>
      <c r="H330" s="1242"/>
      <c r="J330" s="1462" t="str">
        <f t="shared" si="34"/>
        <v/>
      </c>
      <c r="K330" s="1170"/>
      <c r="L330" s="1323"/>
      <c r="M330" s="2174"/>
      <c r="N330" s="2174"/>
      <c r="O330" s="2174"/>
      <c r="P330" s="2174"/>
      <c r="Q330" s="2174"/>
      <c r="R330" s="2174"/>
      <c r="S330" s="2174"/>
      <c r="T330" s="2174"/>
      <c r="U330" s="2174"/>
      <c r="V330" s="2174"/>
      <c r="W330" s="1325"/>
      <c r="X330" s="1326"/>
      <c r="Y330" s="1326"/>
      <c r="Z330" s="1326"/>
      <c r="AA330" s="1326"/>
      <c r="AB330" s="1326"/>
      <c r="AC330" s="1326"/>
      <c r="AH330" s="1292"/>
      <c r="AK330" s="40"/>
      <c r="AL330" s="40"/>
      <c r="AM330" s="40"/>
      <c r="AN330" s="40"/>
      <c r="AO330" s="40"/>
      <c r="AP330" s="40"/>
      <c r="AQ330" s="40"/>
      <c r="BY330" s="1443"/>
      <c r="BZ330" s="1443"/>
      <c r="CA330" s="1443"/>
      <c r="CB330" s="1443"/>
      <c r="CC330" s="1443"/>
      <c r="CD330" s="1443"/>
      <c r="CE330" s="1443"/>
      <c r="CF330" s="1443"/>
      <c r="CG330" s="1443"/>
      <c r="CH330" s="1443"/>
      <c r="CI330" s="1443"/>
      <c r="CJ330" s="1443"/>
      <c r="CK330" s="1443"/>
      <c r="CL330" s="1443"/>
      <c r="CM330" s="1443"/>
      <c r="CN330" s="1443"/>
      <c r="CO330" s="1443"/>
      <c r="CP330" s="1443"/>
      <c r="CQ330" s="1443"/>
      <c r="CR330" s="1443"/>
      <c r="CS330" s="1443"/>
      <c r="CT330" s="1443"/>
      <c r="CU330" s="1443"/>
      <c r="CV330" s="1443"/>
      <c r="CW330" s="1443"/>
      <c r="CX330" s="1443"/>
      <c r="CY330" s="1443"/>
      <c r="CZ330" s="1443"/>
      <c r="DA330" s="1443"/>
      <c r="DB330" s="1443"/>
      <c r="DC330" s="1443"/>
      <c r="DD330" s="1443"/>
      <c r="DE330" s="1443"/>
      <c r="DF330" s="1443"/>
      <c r="DG330" s="1443"/>
      <c r="DH330" s="1443"/>
      <c r="DI330" s="1443"/>
      <c r="DJ330" s="1443"/>
      <c r="DK330" s="1443"/>
      <c r="DL330" s="1443"/>
      <c r="DM330" s="1443"/>
      <c r="DN330" s="1443"/>
      <c r="DO330" s="1443"/>
      <c r="DP330" s="1443"/>
      <c r="DQ330" s="1443"/>
      <c r="DR330" s="1443"/>
      <c r="DS330" s="1443"/>
      <c r="DT330" s="1443"/>
      <c r="DU330" s="1443"/>
      <c r="DV330" s="1443"/>
      <c r="DW330" s="1443"/>
      <c r="DX330" s="1443"/>
      <c r="DY330" s="1443"/>
      <c r="DZ330" s="1443"/>
      <c r="EA330" s="1443"/>
      <c r="EB330" s="1443"/>
      <c r="EC330" s="1443"/>
      <c r="ED330" s="1443"/>
      <c r="EE330" s="1443"/>
      <c r="EF330" s="1443"/>
      <c r="EG330" s="1443"/>
      <c r="EH330" s="1443"/>
      <c r="EI330" s="1443"/>
      <c r="EJ330" s="1443"/>
      <c r="EK330" s="1443"/>
      <c r="EL330" s="1443"/>
      <c r="EM330" s="1443"/>
      <c r="EN330" s="1443"/>
      <c r="EO330" s="1443"/>
      <c r="EP330" s="1443"/>
      <c r="EQ330" s="1443"/>
      <c r="ER330" s="1443"/>
      <c r="ES330" s="1443"/>
      <c r="ET330" s="1443"/>
      <c r="EU330" s="1443"/>
    </row>
    <row r="331" spans="1:151" s="737" customFormat="1" ht="17" customHeight="1">
      <c r="A331" s="1472">
        <f>IF(G290="",0,1)</f>
        <v>0</v>
      </c>
      <c r="B331" s="678">
        <f>IF(X331=0,-1,0)</f>
        <v>-1</v>
      </c>
      <c r="C331" s="1251"/>
      <c r="D331" s="1251"/>
      <c r="E331" s="1474" t="str">
        <f t="shared" si="36"/>
        <v/>
      </c>
      <c r="F331" s="1283"/>
      <c r="G331" s="678"/>
      <c r="H331" s="1242"/>
      <c r="J331" s="1462" t="str">
        <f t="shared" si="34"/>
        <v/>
      </c>
      <c r="K331" s="1169"/>
      <c r="L331" s="1316"/>
      <c r="M331" s="2204" t="str">
        <f>Z290</f>
        <v/>
      </c>
      <c r="N331" s="2173"/>
      <c r="O331" s="2173"/>
      <c r="P331" s="2173"/>
      <c r="Q331" s="2173"/>
      <c r="R331" s="2173"/>
      <c r="S331" s="2173"/>
      <c r="T331" s="2173"/>
      <c r="U331" s="2173"/>
      <c r="V331" s="2173"/>
      <c r="W331" s="1318" t="str">
        <f>IF(X331=0,"",IF(AB290=V$23,W$23,W$24))</f>
        <v/>
      </c>
      <c r="X331" s="1319">
        <f>AA290</f>
        <v>0</v>
      </c>
      <c r="Y331" s="1319"/>
      <c r="Z331" s="1319"/>
      <c r="AA331" s="527"/>
      <c r="AB331" s="1320"/>
      <c r="AC331" s="1319">
        <f>IF(AA331=AA$24,0,X331)</f>
        <v>0</v>
      </c>
      <c r="AE331" s="1321">
        <f>IF(X331=0,1,IF(AA331=AA$24,2,3))</f>
        <v>1</v>
      </c>
      <c r="AF331" s="1322">
        <f>IF(W331=AF319,X331,0)</f>
        <v>0</v>
      </c>
      <c r="AG331" s="1322">
        <f>IF(W331=AG319,X331,0)</f>
        <v>0</v>
      </c>
      <c r="AH331" s="1292"/>
      <c r="AI331" s="1322">
        <f>IF(W331=AI319,AC331,0)</f>
        <v>0</v>
      </c>
      <c r="AJ331" s="1322">
        <f>IF(W331=AJ319,AC331,0)</f>
        <v>0</v>
      </c>
      <c r="AK331" s="40"/>
      <c r="AL331" s="40"/>
      <c r="AM331" s="40"/>
      <c r="AN331" s="40"/>
      <c r="AO331" s="40"/>
      <c r="AP331" s="40"/>
      <c r="AQ331" s="40"/>
      <c r="BY331" s="1443"/>
      <c r="BZ331" s="1443"/>
      <c r="CA331" s="1443"/>
      <c r="CB331" s="1443"/>
      <c r="CC331" s="1443"/>
      <c r="CD331" s="1443"/>
      <c r="CE331" s="1443"/>
      <c r="CF331" s="1443"/>
      <c r="CG331" s="1443"/>
      <c r="CH331" s="1443"/>
      <c r="CI331" s="1443"/>
      <c r="CJ331" s="1443"/>
      <c r="CK331" s="1443"/>
      <c r="CL331" s="1443"/>
      <c r="CM331" s="1443"/>
      <c r="CN331" s="1443"/>
      <c r="CO331" s="1443"/>
      <c r="CP331" s="1443"/>
      <c r="CQ331" s="1443"/>
      <c r="CR331" s="1443"/>
      <c r="CS331" s="1443"/>
      <c r="CT331" s="1443"/>
      <c r="CU331" s="1443"/>
      <c r="CV331" s="1443"/>
      <c r="CW331" s="1443"/>
      <c r="CX331" s="1443"/>
      <c r="CY331" s="1443"/>
      <c r="CZ331" s="1443"/>
      <c r="DA331" s="1443"/>
      <c r="DB331" s="1443"/>
      <c r="DC331" s="1443"/>
      <c r="DD331" s="1443"/>
      <c r="DE331" s="1443"/>
      <c r="DF331" s="1443"/>
      <c r="DG331" s="1443"/>
      <c r="DH331" s="1443"/>
      <c r="DI331" s="1443"/>
      <c r="DJ331" s="1443"/>
      <c r="DK331" s="1443"/>
      <c r="DL331" s="1443"/>
      <c r="DM331" s="1443"/>
      <c r="DN331" s="1443"/>
      <c r="DO331" s="1443"/>
      <c r="DP331" s="1443"/>
      <c r="DQ331" s="1443"/>
      <c r="DR331" s="1443"/>
      <c r="DS331" s="1443"/>
      <c r="DT331" s="1443"/>
      <c r="DU331" s="1443"/>
      <c r="DV331" s="1443"/>
      <c r="DW331" s="1443"/>
      <c r="DX331" s="1443"/>
      <c r="DY331" s="1443"/>
      <c r="DZ331" s="1443"/>
      <c r="EA331" s="1443"/>
      <c r="EB331" s="1443"/>
      <c r="EC331" s="1443"/>
      <c r="ED331" s="1443"/>
      <c r="EE331" s="1443"/>
      <c r="EF331" s="1443"/>
      <c r="EG331" s="1443"/>
      <c r="EH331" s="1443"/>
      <c r="EI331" s="1443"/>
      <c r="EJ331" s="1443"/>
      <c r="EK331" s="1443"/>
      <c r="EL331" s="1443"/>
      <c r="EM331" s="1443"/>
      <c r="EN331" s="1443"/>
      <c r="EO331" s="1443"/>
      <c r="EP331" s="1443"/>
      <c r="EQ331" s="1443"/>
      <c r="ER331" s="1443"/>
      <c r="ES331" s="1443"/>
      <c r="ET331" s="1443"/>
      <c r="EU331" s="1443"/>
    </row>
    <row r="332" spans="1:151" s="737" customFormat="1" ht="27" customHeight="1">
      <c r="A332" s="1472">
        <f>IF(G290="",0,1)</f>
        <v>0</v>
      </c>
      <c r="B332" s="678">
        <f>B331</f>
        <v>-1</v>
      </c>
      <c r="C332" s="1251"/>
      <c r="D332" s="1251"/>
      <c r="E332" s="1474" t="str">
        <f t="shared" si="36"/>
        <v/>
      </c>
      <c r="F332" s="1283"/>
      <c r="G332" s="678"/>
      <c r="H332" s="1242"/>
      <c r="J332" s="1462" t="str">
        <f t="shared" si="34"/>
        <v/>
      </c>
      <c r="K332" s="1169"/>
      <c r="L332" s="1323"/>
      <c r="M332" s="2174"/>
      <c r="N332" s="2174"/>
      <c r="O332" s="2174"/>
      <c r="P332" s="2174"/>
      <c r="Q332" s="2174"/>
      <c r="R332" s="2174"/>
      <c r="S332" s="2174"/>
      <c r="T332" s="2174"/>
      <c r="U332" s="2174"/>
      <c r="V332" s="2174"/>
      <c r="W332" s="1325"/>
      <c r="X332" s="1326"/>
      <c r="Y332" s="1326"/>
      <c r="Z332" s="1326"/>
      <c r="AA332" s="1326"/>
      <c r="AB332" s="1326"/>
      <c r="AC332" s="1326"/>
      <c r="AH332" s="1292"/>
      <c r="AK332" s="40"/>
      <c r="AL332" s="40"/>
      <c r="AM332" s="40"/>
      <c r="AN332" s="40"/>
      <c r="AO332" s="40"/>
      <c r="AP332" s="40"/>
      <c r="AQ332" s="40"/>
      <c r="BY332" s="1443"/>
      <c r="BZ332" s="1443"/>
      <c r="CA332" s="1443"/>
      <c r="CB332" s="1443"/>
      <c r="CC332" s="1443"/>
      <c r="CD332" s="1443"/>
      <c r="CE332" s="1443"/>
      <c r="CF332" s="1443"/>
      <c r="CG332" s="1443"/>
      <c r="CH332" s="1443"/>
      <c r="CI332" s="1443"/>
      <c r="CJ332" s="1443"/>
      <c r="CK332" s="1443"/>
      <c r="CL332" s="1443"/>
      <c r="CM332" s="1443"/>
      <c r="CN332" s="1443"/>
      <c r="CO332" s="1443"/>
      <c r="CP332" s="1443"/>
      <c r="CQ332" s="1443"/>
      <c r="CR332" s="1443"/>
      <c r="CS332" s="1443"/>
      <c r="CT332" s="1443"/>
      <c r="CU332" s="1443"/>
      <c r="CV332" s="1443"/>
      <c r="CW332" s="1443"/>
      <c r="CX332" s="1443"/>
      <c r="CY332" s="1443"/>
      <c r="CZ332" s="1443"/>
      <c r="DA332" s="1443"/>
      <c r="DB332" s="1443"/>
      <c r="DC332" s="1443"/>
      <c r="DD332" s="1443"/>
      <c r="DE332" s="1443"/>
      <c r="DF332" s="1443"/>
      <c r="DG332" s="1443"/>
      <c r="DH332" s="1443"/>
      <c r="DI332" s="1443"/>
      <c r="DJ332" s="1443"/>
      <c r="DK332" s="1443"/>
      <c r="DL332" s="1443"/>
      <c r="DM332" s="1443"/>
      <c r="DN332" s="1443"/>
      <c r="DO332" s="1443"/>
      <c r="DP332" s="1443"/>
      <c r="DQ332" s="1443"/>
      <c r="DR332" s="1443"/>
      <c r="DS332" s="1443"/>
      <c r="DT332" s="1443"/>
      <c r="DU332" s="1443"/>
      <c r="DV332" s="1443"/>
      <c r="DW332" s="1443"/>
      <c r="DX332" s="1443"/>
      <c r="DY332" s="1443"/>
      <c r="DZ332" s="1443"/>
      <c r="EA332" s="1443"/>
      <c r="EB332" s="1443"/>
      <c r="EC332" s="1443"/>
      <c r="ED332" s="1443"/>
      <c r="EE332" s="1443"/>
      <c r="EF332" s="1443"/>
      <c r="EG332" s="1443"/>
      <c r="EH332" s="1443"/>
      <c r="EI332" s="1443"/>
      <c r="EJ332" s="1443"/>
      <c r="EK332" s="1443"/>
      <c r="EL332" s="1443"/>
      <c r="EM332" s="1443"/>
      <c r="EN332" s="1443"/>
      <c r="EO332" s="1443"/>
      <c r="EP332" s="1443"/>
      <c r="EQ332" s="1443"/>
      <c r="ER332" s="1443"/>
      <c r="ES332" s="1443"/>
      <c r="ET332" s="1443"/>
      <c r="EU332" s="1443"/>
    </row>
    <row r="333" spans="1:151" s="737" customFormat="1" ht="17" customHeight="1">
      <c r="A333" s="1472">
        <f>IF(G290="",0,1)</f>
        <v>0</v>
      </c>
      <c r="B333" s="678"/>
      <c r="C333" s="1251"/>
      <c r="D333" s="1251"/>
      <c r="E333" s="1474" t="str">
        <f t="shared" si="36"/>
        <v/>
      </c>
      <c r="F333" s="1283"/>
      <c r="G333" s="678"/>
      <c r="H333" s="1242"/>
      <c r="J333" s="1462"/>
      <c r="K333" s="1169"/>
      <c r="L333" s="1323"/>
      <c r="M333" s="1324"/>
      <c r="N333" s="1324"/>
      <c r="O333" s="1324"/>
      <c r="P333" s="1422"/>
      <c r="Q333" s="1422"/>
      <c r="R333" s="1422"/>
      <c r="S333" s="1422"/>
      <c r="T333" s="1422"/>
      <c r="U333" s="1422"/>
      <c r="V333" s="1422"/>
      <c r="W333" s="1325"/>
      <c r="X333" s="1326"/>
      <c r="Y333" s="1326"/>
      <c r="Z333" s="1326"/>
      <c r="AA333" s="1326"/>
      <c r="AB333" s="1326"/>
      <c r="AC333" s="1326"/>
      <c r="AH333" s="1292"/>
      <c r="AJ333" s="40"/>
      <c r="AK333" s="40"/>
      <c r="AL333" s="40"/>
      <c r="AM333" s="40"/>
      <c r="AN333" s="40"/>
      <c r="AO333" s="40"/>
      <c r="AP333" s="40"/>
      <c r="AQ333" s="40"/>
      <c r="BY333" s="1443"/>
      <c r="BZ333" s="1443"/>
      <c r="CA333" s="1443"/>
      <c r="CB333" s="1443"/>
      <c r="CC333" s="1443"/>
      <c r="CD333" s="1443"/>
      <c r="CE333" s="1443"/>
      <c r="CF333" s="1443"/>
      <c r="CG333" s="1443"/>
      <c r="CH333" s="1443"/>
      <c r="CI333" s="1443"/>
      <c r="CJ333" s="1443"/>
      <c r="CK333" s="1443"/>
      <c r="CL333" s="1443"/>
      <c r="CM333" s="1443"/>
      <c r="CN333" s="1443"/>
      <c r="CO333" s="1443"/>
      <c r="CP333" s="1443"/>
      <c r="CQ333" s="1443"/>
      <c r="CR333" s="1443"/>
      <c r="CS333" s="1443"/>
      <c r="CT333" s="1443"/>
      <c r="CU333" s="1443"/>
      <c r="CV333" s="1443"/>
      <c r="CW333" s="1443"/>
      <c r="CX333" s="1443"/>
      <c r="CY333" s="1443"/>
      <c r="CZ333" s="1443"/>
      <c r="DA333" s="1443"/>
      <c r="DB333" s="1443"/>
      <c r="DC333" s="1443"/>
      <c r="DD333" s="1443"/>
      <c r="DE333" s="1443"/>
      <c r="DF333" s="1443"/>
      <c r="DG333" s="1443"/>
      <c r="DH333" s="1443"/>
      <c r="DI333" s="1443"/>
      <c r="DJ333" s="1443"/>
      <c r="DK333" s="1443"/>
      <c r="DL333" s="1443"/>
      <c r="DM333" s="1443"/>
      <c r="DN333" s="1443"/>
      <c r="DO333" s="1443"/>
      <c r="DP333" s="1443"/>
      <c r="DQ333" s="1443"/>
      <c r="DR333" s="1443"/>
      <c r="DS333" s="1443"/>
      <c r="DT333" s="1443"/>
      <c r="DU333" s="1443"/>
      <c r="DV333" s="1443"/>
      <c r="DW333" s="1443"/>
      <c r="DX333" s="1443"/>
      <c r="DY333" s="1443"/>
      <c r="DZ333" s="1443"/>
      <c r="EA333" s="1443"/>
      <c r="EB333" s="1443"/>
      <c r="EC333" s="1443"/>
      <c r="ED333" s="1443"/>
      <c r="EE333" s="1443"/>
      <c r="EF333" s="1443"/>
      <c r="EG333" s="1443"/>
      <c r="EH333" s="1443"/>
      <c r="EI333" s="1443"/>
      <c r="EJ333" s="1443"/>
      <c r="EK333" s="1443"/>
      <c r="EL333" s="1443"/>
      <c r="EM333" s="1443"/>
      <c r="EN333" s="1443"/>
      <c r="EO333" s="1443"/>
      <c r="EP333" s="1443"/>
      <c r="EQ333" s="1443"/>
      <c r="ER333" s="1443"/>
      <c r="ES333" s="1443"/>
      <c r="ET333" s="1443"/>
      <c r="EU333" s="1443"/>
    </row>
    <row r="334" spans="1:151" s="1292" customFormat="1" ht="18" customHeight="1">
      <c r="A334" s="1472">
        <f>IF(G290="",0,1)</f>
        <v>0</v>
      </c>
      <c r="B334" s="678"/>
      <c r="C334" s="1251"/>
      <c r="D334" s="1251"/>
      <c r="E334" s="1474" t="str">
        <f t="shared" si="36"/>
        <v/>
      </c>
      <c r="F334" s="1242"/>
      <c r="G334" s="678"/>
      <c r="H334" s="1242"/>
      <c r="I334" s="737"/>
      <c r="J334" s="1462" t="str">
        <f t="shared" ref="J334:J347" si="37">IF((SUM(F334:H334))&gt;0,"Evaluation","")</f>
        <v/>
      </c>
      <c r="K334" s="1170"/>
      <c r="L334" s="1329" t="str">
        <f>L$154</f>
        <v>Total</v>
      </c>
      <c r="M334" s="1329"/>
      <c r="N334" s="1330"/>
      <c r="O334" s="1331"/>
      <c r="P334" s="1332"/>
      <c r="Q334" s="1332"/>
      <c r="R334" s="1332"/>
      <c r="S334" s="1332"/>
      <c r="T334" s="1332"/>
      <c r="U334" s="1332"/>
      <c r="V334" s="1332"/>
      <c r="W334" s="1332"/>
      <c r="X334" s="1286">
        <f>SUM(X323:X330)</f>
        <v>0</v>
      </c>
      <c r="Y334" s="1333"/>
      <c r="Z334" s="1286"/>
      <c r="AA334" s="1286"/>
      <c r="AB334" s="1286"/>
      <c r="AC334" s="1286">
        <f>SUM(AC323:AC330)</f>
        <v>0</v>
      </c>
      <c r="AD334" s="2"/>
      <c r="AE334" s="2"/>
      <c r="AF334" s="1334">
        <f>SUM(AF323:AF332)</f>
        <v>0</v>
      </c>
      <c r="AG334" s="1334">
        <f>SUM(AG323:AG332)</f>
        <v>0</v>
      </c>
      <c r="AI334" s="1334">
        <f>SUM(AI323:AI332)</f>
        <v>0</v>
      </c>
      <c r="AJ334" s="1334">
        <f>SUM(AJ323:AJ332)</f>
        <v>0</v>
      </c>
      <c r="AK334" s="1415"/>
      <c r="AL334" s="1415"/>
      <c r="AM334" s="1415"/>
      <c r="AN334" s="1415"/>
      <c r="AO334" s="1415"/>
      <c r="AP334" s="1415"/>
      <c r="AQ334" s="1415"/>
      <c r="BY334" s="1441"/>
      <c r="BZ334" s="1441"/>
      <c r="CA334" s="1441"/>
      <c r="CB334" s="1441"/>
      <c r="CC334" s="1441"/>
      <c r="CD334" s="1441"/>
      <c r="CE334" s="1441"/>
      <c r="CF334" s="1441"/>
      <c r="CG334" s="1441"/>
      <c r="CH334" s="1441"/>
      <c r="CI334" s="1441"/>
      <c r="CJ334" s="1441"/>
      <c r="CK334" s="1441"/>
      <c r="CL334" s="1441"/>
      <c r="CM334" s="1441"/>
      <c r="CN334" s="1441"/>
      <c r="CO334" s="1441"/>
      <c r="CP334" s="1441"/>
      <c r="CQ334" s="1441"/>
      <c r="CR334" s="1441"/>
      <c r="CS334" s="1441"/>
      <c r="CT334" s="1441"/>
      <c r="CU334" s="1441"/>
      <c r="CV334" s="1441"/>
      <c r="CW334" s="1441"/>
      <c r="CX334" s="1441"/>
      <c r="CY334" s="1441"/>
      <c r="CZ334" s="1441"/>
      <c r="DA334" s="1441"/>
      <c r="DB334" s="1441"/>
      <c r="DC334" s="1441"/>
      <c r="DD334" s="1441"/>
      <c r="DE334" s="1441"/>
      <c r="DF334" s="1441"/>
      <c r="DG334" s="1441"/>
      <c r="DH334" s="1441"/>
      <c r="DI334" s="1441"/>
      <c r="DJ334" s="1441"/>
      <c r="DK334" s="1441"/>
      <c r="DL334" s="1441"/>
      <c r="DM334" s="1441"/>
      <c r="DN334" s="1441"/>
      <c r="DO334" s="1441"/>
      <c r="DP334" s="1441"/>
      <c r="DQ334" s="1441"/>
      <c r="DR334" s="1441"/>
      <c r="DS334" s="1441"/>
      <c r="DT334" s="1441"/>
      <c r="DU334" s="1441"/>
      <c r="DV334" s="1441"/>
      <c r="DW334" s="1441"/>
      <c r="DX334" s="1441"/>
      <c r="DY334" s="1441"/>
      <c r="DZ334" s="1441"/>
      <c r="EA334" s="1441"/>
      <c r="EB334" s="1441"/>
      <c r="EC334" s="1441"/>
      <c r="ED334" s="1441"/>
      <c r="EE334" s="1441"/>
      <c r="EF334" s="1441"/>
      <c r="EG334" s="1441"/>
      <c r="EH334" s="1441"/>
      <c r="EI334" s="1441"/>
      <c r="EJ334" s="1441"/>
      <c r="EK334" s="1441"/>
      <c r="EL334" s="1441"/>
      <c r="EM334" s="1441"/>
      <c r="EN334" s="1441"/>
      <c r="EO334" s="1441"/>
      <c r="EP334" s="1441"/>
      <c r="EQ334" s="1441"/>
      <c r="ER334" s="1441"/>
      <c r="ES334" s="1441"/>
      <c r="ET334" s="1441"/>
      <c r="EU334" s="1441"/>
    </row>
    <row r="335" spans="1:151" s="731" customFormat="1" ht="25" customHeight="1">
      <c r="A335" s="1472">
        <f>IF(G290="",0,1)</f>
        <v>0</v>
      </c>
      <c r="B335" s="678"/>
      <c r="C335" s="1251"/>
      <c r="D335" s="1251"/>
      <c r="E335" s="1474" t="str">
        <f t="shared" si="36"/>
        <v/>
      </c>
      <c r="F335" s="1242"/>
      <c r="G335" s="678"/>
      <c r="H335" s="1242"/>
      <c r="I335" s="737"/>
      <c r="J335" s="1462" t="str">
        <f t="shared" si="37"/>
        <v/>
      </c>
      <c r="K335" s="1170"/>
      <c r="L335" s="1315"/>
      <c r="M335" s="1335"/>
      <c r="N335" s="1336"/>
      <c r="O335" s="1337"/>
      <c r="P335" s="1338"/>
      <c r="Q335" s="1338"/>
      <c r="R335" s="1338"/>
      <c r="S335" s="1338"/>
      <c r="T335" s="1338"/>
      <c r="U335" s="1338"/>
      <c r="V335" s="1338"/>
      <c r="W335" s="1338"/>
      <c r="X335" s="1337"/>
      <c r="Y335" s="1337"/>
      <c r="Z335" s="1337"/>
      <c r="AA335" s="1339"/>
      <c r="AB335" s="989"/>
      <c r="AC335" s="2"/>
      <c r="AD335" s="2"/>
      <c r="AE335" s="2"/>
      <c r="AF335" s="2"/>
      <c r="AG335" s="2"/>
      <c r="AH335" s="1292"/>
      <c r="AI335" s="1415"/>
      <c r="AJ335" s="1415"/>
      <c r="AK335" s="1415"/>
      <c r="AL335" s="1415"/>
      <c r="AM335" s="1415"/>
      <c r="AN335" s="1415"/>
      <c r="AO335" s="1415"/>
      <c r="AP335" s="1415"/>
      <c r="AQ335" s="1415"/>
      <c r="BY335" s="1444"/>
      <c r="BZ335" s="1444"/>
      <c r="CA335" s="1444"/>
      <c r="CB335" s="1444"/>
      <c r="CC335" s="1444"/>
      <c r="CD335" s="1444"/>
      <c r="CE335" s="1444"/>
      <c r="CF335" s="1444"/>
      <c r="CG335" s="1444"/>
      <c r="CH335" s="1444"/>
      <c r="CI335" s="1444"/>
      <c r="CJ335" s="1444"/>
      <c r="CK335" s="1444"/>
      <c r="CL335" s="1444"/>
      <c r="CM335" s="1444"/>
      <c r="CN335" s="1444"/>
      <c r="CO335" s="1444"/>
      <c r="CP335" s="1444"/>
      <c r="CQ335" s="1444"/>
      <c r="CR335" s="1444"/>
      <c r="CS335" s="1444"/>
      <c r="CT335" s="1444"/>
      <c r="CU335" s="1444"/>
      <c r="CV335" s="1444"/>
      <c r="CW335" s="1444"/>
      <c r="CX335" s="1444"/>
      <c r="CY335" s="1444"/>
      <c r="CZ335" s="1444"/>
      <c r="DA335" s="1444"/>
      <c r="DB335" s="1444"/>
      <c r="DC335" s="1444"/>
      <c r="DD335" s="1444"/>
      <c r="DE335" s="1444"/>
      <c r="DF335" s="1444"/>
      <c r="DG335" s="1444"/>
      <c r="DH335" s="1444"/>
      <c r="DI335" s="1444"/>
      <c r="DJ335" s="1444"/>
      <c r="DK335" s="1444"/>
      <c r="DL335" s="1444"/>
      <c r="DM335" s="1444"/>
      <c r="DN335" s="1444"/>
      <c r="DO335" s="1444"/>
      <c r="DP335" s="1444"/>
      <c r="DQ335" s="1444"/>
      <c r="DR335" s="1444"/>
      <c r="DS335" s="1444"/>
      <c r="DT335" s="1444"/>
      <c r="DU335" s="1444"/>
      <c r="DV335" s="1444"/>
      <c r="DW335" s="1444"/>
      <c r="DX335" s="1444"/>
      <c r="DY335" s="1444"/>
      <c r="DZ335" s="1444"/>
      <c r="EA335" s="1444"/>
      <c r="EB335" s="1444"/>
      <c r="EC335" s="1444"/>
      <c r="ED335" s="1444"/>
      <c r="EE335" s="1444"/>
      <c r="EF335" s="1444"/>
      <c r="EG335" s="1444"/>
      <c r="EH335" s="1444"/>
      <c r="EI335" s="1444"/>
      <c r="EJ335" s="1444"/>
      <c r="EK335" s="1444"/>
      <c r="EL335" s="1444"/>
      <c r="EM335" s="1444"/>
      <c r="EN335" s="1444"/>
      <c r="EO335" s="1444"/>
      <c r="EP335" s="1444"/>
      <c r="EQ335" s="1444"/>
      <c r="ER335" s="1444"/>
      <c r="ES335" s="1444"/>
      <c r="ET335" s="1444"/>
      <c r="EU335" s="1444"/>
    </row>
    <row r="336" spans="1:151" s="1279" customFormat="1" ht="19" customHeight="1">
      <c r="A336" s="1472">
        <f>IF(G290="",0,1)</f>
        <v>0</v>
      </c>
      <c r="B336" s="1242"/>
      <c r="C336" s="1251"/>
      <c r="D336" s="1251"/>
      <c r="E336" s="1474" t="str">
        <f t="shared" si="36"/>
        <v/>
      </c>
      <c r="F336" s="1242"/>
      <c r="G336" s="1242"/>
      <c r="H336" s="1242"/>
      <c r="I336" s="1278"/>
      <c r="J336" s="1462" t="str">
        <f t="shared" si="37"/>
        <v/>
      </c>
      <c r="K336" s="1170"/>
      <c r="L336" s="1340"/>
      <c r="M336" s="1341" t="str">
        <f>M$156</f>
        <v>Economies</v>
      </c>
      <c r="N336" s="1342"/>
      <c r="O336" s="1343"/>
      <c r="P336" s="1344" t="str">
        <f>P$156</f>
        <v>Efficacité de l'ensemble des mesures 1</v>
      </c>
      <c r="Q336" s="1345"/>
      <c r="R336" s="1261"/>
      <c r="S336" s="1346"/>
      <c r="T336" s="1346"/>
      <c r="U336" s="1346"/>
      <c r="V336" s="1346"/>
      <c r="W336" s="1346"/>
      <c r="X336" s="1347">
        <f>AF334</f>
        <v>0</v>
      </c>
      <c r="Y336" s="1261"/>
      <c r="Z336" s="1261"/>
      <c r="AA336" s="1261"/>
      <c r="AB336" s="1348"/>
      <c r="AC336" s="1349">
        <f>AI334</f>
        <v>0</v>
      </c>
      <c r="AD336" s="1350"/>
      <c r="AE336" s="1350"/>
      <c r="AF336" s="1350"/>
      <c r="AG336" s="1350"/>
      <c r="AH336" s="1350"/>
      <c r="BY336" s="1350"/>
      <c r="BZ336" s="1350"/>
      <c r="CA336" s="1350"/>
      <c r="CB336" s="1350"/>
      <c r="CC336" s="1350"/>
      <c r="CD336" s="1350"/>
      <c r="CE336" s="1350"/>
      <c r="CF336" s="1350"/>
      <c r="CG336" s="1350"/>
      <c r="CH336" s="1350"/>
      <c r="CI336" s="1350"/>
      <c r="CJ336" s="1350"/>
      <c r="CK336" s="1350"/>
      <c r="CL336" s="1350"/>
      <c r="CM336" s="1350"/>
      <c r="CN336" s="1350"/>
      <c r="CO336" s="1350"/>
      <c r="CP336" s="1350"/>
      <c r="CQ336" s="1350"/>
      <c r="CR336" s="1350"/>
      <c r="CS336" s="1350"/>
      <c r="CT336" s="1350"/>
      <c r="CU336" s="1350"/>
      <c r="CV336" s="1350"/>
      <c r="CW336" s="1350"/>
      <c r="CX336" s="1350"/>
      <c r="CY336" s="1350"/>
      <c r="CZ336" s="1350"/>
      <c r="DA336" s="1350"/>
      <c r="DB336" s="1350"/>
      <c r="DC336" s="1350"/>
      <c r="DD336" s="1350"/>
      <c r="DE336" s="1350"/>
      <c r="DF336" s="1350"/>
      <c r="DG336" s="1350"/>
      <c r="DH336" s="1350"/>
      <c r="DI336" s="1350"/>
      <c r="DJ336" s="1350"/>
      <c r="DK336" s="1350"/>
      <c r="DL336" s="1350"/>
      <c r="DM336" s="1350"/>
      <c r="DN336" s="1350"/>
      <c r="DO336" s="1350"/>
      <c r="DP336" s="1350"/>
      <c r="DQ336" s="1350"/>
      <c r="DR336" s="1350"/>
      <c r="DS336" s="1350"/>
      <c r="DT336" s="1350"/>
      <c r="DU336" s="1350"/>
      <c r="DV336" s="1350"/>
      <c r="DW336" s="1350"/>
      <c r="DX336" s="1350"/>
      <c r="DY336" s="1350"/>
      <c r="DZ336" s="1350"/>
      <c r="EA336" s="1350"/>
      <c r="EB336" s="1350"/>
      <c r="EC336" s="1350"/>
      <c r="ED336" s="1350"/>
      <c r="EE336" s="1350"/>
      <c r="EF336" s="1350"/>
      <c r="EG336" s="1350"/>
      <c r="EH336" s="1350"/>
      <c r="EI336" s="1350"/>
      <c r="EJ336" s="1350"/>
      <c r="EK336" s="1350"/>
      <c r="EL336" s="1350"/>
      <c r="EM336" s="1350"/>
      <c r="EN336" s="1350"/>
      <c r="EO336" s="1350"/>
      <c r="EP336" s="1350"/>
      <c r="EQ336" s="1350"/>
      <c r="ER336" s="1350"/>
      <c r="ES336" s="1350"/>
      <c r="ET336" s="1350"/>
      <c r="EU336" s="1350"/>
    </row>
    <row r="337" spans="1:151" s="1355" customFormat="1" ht="19" customHeight="1">
      <c r="A337" s="1472">
        <f>IF(G290="",0,1)</f>
        <v>0</v>
      </c>
      <c r="B337" s="678"/>
      <c r="C337" s="1251"/>
      <c r="D337" s="1251"/>
      <c r="E337" s="1474" t="str">
        <f t="shared" si="36"/>
        <v/>
      </c>
      <c r="F337" s="1242"/>
      <c r="G337" s="678"/>
      <c r="H337" s="1242"/>
      <c r="I337" s="737"/>
      <c r="J337" s="1462" t="str">
        <f t="shared" si="37"/>
        <v/>
      </c>
      <c r="K337" s="1170"/>
      <c r="L337" s="1351"/>
      <c r="M337" s="1352" t="s">
        <v>100</v>
      </c>
      <c r="N337" s="1353"/>
      <c r="O337" s="1354"/>
      <c r="P337" s="1344" t="str">
        <f>P$157</f>
        <v>Efficacité de l'ensemble des mesures 2</v>
      </c>
      <c r="Q337" s="1345"/>
      <c r="R337" s="1261"/>
      <c r="S337" s="1346"/>
      <c r="T337" s="1346"/>
      <c r="U337" s="1346"/>
      <c r="V337" s="1346"/>
      <c r="W337" s="1346"/>
      <c r="X337" s="1347">
        <f>AG334</f>
        <v>0</v>
      </c>
      <c r="Y337" s="1261"/>
      <c r="Z337" s="1261"/>
      <c r="AA337" s="1261"/>
      <c r="AB337" s="1348"/>
      <c r="AC337" s="1349">
        <f>AJ334</f>
        <v>0</v>
      </c>
      <c r="AD337" s="208"/>
      <c r="AE337" s="208"/>
      <c r="AF337" s="208"/>
      <c r="AG337" s="208"/>
      <c r="AH337" s="208"/>
      <c r="AI337" s="198"/>
      <c r="AJ337" s="198"/>
      <c r="AK337" s="198"/>
      <c r="AL337" s="198"/>
      <c r="AM337" s="198"/>
      <c r="AN337" s="198"/>
      <c r="AO337" s="198"/>
      <c r="AP337" s="198"/>
      <c r="AQ337" s="198"/>
      <c r="BY337" s="1445"/>
      <c r="BZ337" s="1445"/>
      <c r="CA337" s="1445"/>
      <c r="CB337" s="1445"/>
      <c r="CC337" s="1445"/>
      <c r="CD337" s="1445"/>
      <c r="CE337" s="1445"/>
      <c r="CF337" s="1445"/>
      <c r="CG337" s="1445"/>
      <c r="CH337" s="1445"/>
      <c r="CI337" s="1445"/>
      <c r="CJ337" s="1445"/>
      <c r="CK337" s="1445"/>
      <c r="CL337" s="1445"/>
      <c r="CM337" s="1445"/>
      <c r="CN337" s="1445"/>
      <c r="CO337" s="1445"/>
      <c r="CP337" s="1445"/>
      <c r="CQ337" s="1445"/>
      <c r="CR337" s="1445"/>
      <c r="CS337" s="1445"/>
      <c r="CT337" s="1445"/>
      <c r="CU337" s="1445"/>
      <c r="CV337" s="1445"/>
      <c r="CW337" s="1445"/>
      <c r="CX337" s="1445"/>
      <c r="CY337" s="1445"/>
      <c r="CZ337" s="1445"/>
      <c r="DA337" s="1445"/>
      <c r="DB337" s="1445"/>
      <c r="DC337" s="1445"/>
      <c r="DD337" s="1445"/>
      <c r="DE337" s="1445"/>
      <c r="DF337" s="1445"/>
      <c r="DG337" s="1445"/>
      <c r="DH337" s="1445"/>
      <c r="DI337" s="1445"/>
      <c r="DJ337" s="1445"/>
      <c r="DK337" s="1445"/>
      <c r="DL337" s="1445"/>
      <c r="DM337" s="1445"/>
      <c r="DN337" s="1445"/>
      <c r="DO337" s="1445"/>
      <c r="DP337" s="1445"/>
      <c r="DQ337" s="1445"/>
      <c r="DR337" s="1445"/>
      <c r="DS337" s="1445"/>
      <c r="DT337" s="1445"/>
      <c r="DU337" s="1445"/>
      <c r="DV337" s="1445"/>
      <c r="DW337" s="1445"/>
      <c r="DX337" s="1445"/>
      <c r="DY337" s="1445"/>
      <c r="DZ337" s="1445"/>
      <c r="EA337" s="1445"/>
      <c r="EB337" s="1445"/>
      <c r="EC337" s="1445"/>
      <c r="ED337" s="1445"/>
      <c r="EE337" s="1445"/>
      <c r="EF337" s="1445"/>
      <c r="EG337" s="1445"/>
      <c r="EH337" s="1445"/>
      <c r="EI337" s="1445"/>
      <c r="EJ337" s="1445"/>
      <c r="EK337" s="1445"/>
      <c r="EL337" s="1445"/>
      <c r="EM337" s="1445"/>
      <c r="EN337" s="1445"/>
      <c r="EO337" s="1445"/>
      <c r="EP337" s="1445"/>
      <c r="EQ337" s="1445"/>
      <c r="ER337" s="1445"/>
      <c r="ES337" s="1445"/>
      <c r="ET337" s="1445"/>
      <c r="EU337" s="1445"/>
    </row>
    <row r="338" spans="1:151" s="1368" customFormat="1" ht="19" customHeight="1">
      <c r="A338" s="1472">
        <f>IF(G290="",0,1)</f>
        <v>0</v>
      </c>
      <c r="B338" s="1356"/>
      <c r="C338" s="1251"/>
      <c r="D338" s="1251"/>
      <c r="E338" s="1474" t="str">
        <f t="shared" si="36"/>
        <v/>
      </c>
      <c r="F338" s="1242"/>
      <c r="G338" s="1356"/>
      <c r="H338" s="1357"/>
      <c r="I338" s="1358"/>
      <c r="J338" s="1462" t="str">
        <f t="shared" si="37"/>
        <v/>
      </c>
      <c r="K338" s="1170"/>
      <c r="L338" s="1359"/>
      <c r="M338" s="1360"/>
      <c r="N338" s="1361"/>
      <c r="O338" s="1360"/>
      <c r="P338" s="1414" t="str">
        <f>P$158</f>
        <v>Total (Efficacité de l'ensemble des mesures 1 + 2)</v>
      </c>
      <c r="Q338" s="1363"/>
      <c r="R338" s="1364"/>
      <c r="S338" s="1362"/>
      <c r="T338" s="1362"/>
      <c r="U338" s="1362"/>
      <c r="V338" s="1362"/>
      <c r="W338" s="1362"/>
      <c r="X338" s="1365">
        <f>SUM(X336:X337)</f>
        <v>0</v>
      </c>
      <c r="Y338" s="1364"/>
      <c r="Z338" s="1364"/>
      <c r="AA338" s="1364"/>
      <c r="AB338" s="1366"/>
      <c r="AC338" s="1367">
        <f>SUM(AC336:AC337)</f>
        <v>0</v>
      </c>
      <c r="AD338" s="933"/>
      <c r="AE338" s="933"/>
      <c r="AF338" s="933"/>
      <c r="AG338" s="933"/>
      <c r="AH338" s="933"/>
      <c r="AI338" s="21"/>
      <c r="AJ338" s="21"/>
      <c r="AK338" s="21"/>
      <c r="AL338" s="21"/>
      <c r="AM338" s="21"/>
      <c r="AN338" s="21"/>
      <c r="AO338" s="21"/>
      <c r="AP338" s="21"/>
      <c r="AQ338" s="21"/>
      <c r="BY338" s="1446"/>
      <c r="BZ338" s="1446"/>
      <c r="CA338" s="1446"/>
      <c r="CB338" s="1446"/>
      <c r="CC338" s="1446"/>
      <c r="CD338" s="1446"/>
      <c r="CE338" s="1446"/>
      <c r="CF338" s="1446"/>
      <c r="CG338" s="1446"/>
      <c r="CH338" s="1446"/>
      <c r="CI338" s="1446"/>
      <c r="CJ338" s="1446"/>
      <c r="CK338" s="1446"/>
      <c r="CL338" s="1446"/>
      <c r="CM338" s="1446"/>
      <c r="CN338" s="1446"/>
      <c r="CO338" s="1446"/>
      <c r="CP338" s="1446"/>
      <c r="CQ338" s="1446"/>
      <c r="CR338" s="1446"/>
      <c r="CS338" s="1446"/>
      <c r="CT338" s="1446"/>
      <c r="CU338" s="1446"/>
      <c r="CV338" s="1446"/>
      <c r="CW338" s="1446"/>
      <c r="CX338" s="1446"/>
      <c r="CY338" s="1446"/>
      <c r="CZ338" s="1446"/>
      <c r="DA338" s="1446"/>
      <c r="DB338" s="1446"/>
      <c r="DC338" s="1446"/>
      <c r="DD338" s="1446"/>
      <c r="DE338" s="1446"/>
      <c r="DF338" s="1446"/>
      <c r="DG338" s="1446"/>
      <c r="DH338" s="1446"/>
      <c r="DI338" s="1446"/>
      <c r="DJ338" s="1446"/>
      <c r="DK338" s="1446"/>
      <c r="DL338" s="1446"/>
      <c r="DM338" s="1446"/>
      <c r="DN338" s="1446"/>
      <c r="DO338" s="1446"/>
      <c r="DP338" s="1446"/>
      <c r="DQ338" s="1446"/>
      <c r="DR338" s="1446"/>
      <c r="DS338" s="1446"/>
      <c r="DT338" s="1446"/>
      <c r="DU338" s="1446"/>
      <c r="DV338" s="1446"/>
      <c r="DW338" s="1446"/>
      <c r="DX338" s="1446"/>
      <c r="DY338" s="1446"/>
      <c r="DZ338" s="1446"/>
      <c r="EA338" s="1446"/>
      <c r="EB338" s="1446"/>
      <c r="EC338" s="1446"/>
      <c r="ED338" s="1446"/>
      <c r="EE338" s="1446"/>
      <c r="EF338" s="1446"/>
      <c r="EG338" s="1446"/>
      <c r="EH338" s="1446"/>
      <c r="EI338" s="1446"/>
      <c r="EJ338" s="1446"/>
      <c r="EK338" s="1446"/>
      <c r="EL338" s="1446"/>
      <c r="EM338" s="1446"/>
      <c r="EN338" s="1446"/>
      <c r="EO338" s="1446"/>
      <c r="EP338" s="1446"/>
      <c r="EQ338" s="1446"/>
      <c r="ER338" s="1446"/>
      <c r="ES338" s="1446"/>
      <c r="ET338" s="1446"/>
      <c r="EU338" s="1446"/>
    </row>
    <row r="339" spans="1:151" s="731" customFormat="1" ht="25" customHeight="1">
      <c r="A339" s="1472">
        <v>1</v>
      </c>
      <c r="B339" s="678"/>
      <c r="C339" s="1251"/>
      <c r="D339" s="1251"/>
      <c r="E339" s="1474" t="str">
        <f t="shared" si="36"/>
        <v>Evaluation</v>
      </c>
      <c r="F339" s="1242"/>
      <c r="G339" s="678"/>
      <c r="H339" s="1242"/>
      <c r="I339" s="737"/>
      <c r="J339" s="1462" t="str">
        <f t="shared" si="37"/>
        <v/>
      </c>
      <c r="K339" s="1170"/>
      <c r="L339" s="1315"/>
      <c r="M339" s="1335"/>
      <c r="N339" s="1336"/>
      <c r="O339" s="1337"/>
      <c r="P339" s="1338"/>
      <c r="Q339" s="1338"/>
      <c r="R339" s="1338"/>
      <c r="S339" s="1338"/>
      <c r="T339" s="1338"/>
      <c r="U339" s="1338"/>
      <c r="V339" s="1338"/>
      <c r="W339" s="1338"/>
      <c r="X339" s="1337"/>
      <c r="Y339" s="1337"/>
      <c r="Z339" s="1337"/>
      <c r="AA339" s="1339"/>
      <c r="AB339" s="989"/>
      <c r="AC339" s="2"/>
      <c r="AD339" s="2"/>
      <c r="AE339" s="2"/>
      <c r="AF339" s="2"/>
      <c r="AG339" s="2"/>
      <c r="AH339" s="1291"/>
      <c r="AI339" s="1415"/>
      <c r="AJ339" s="1415"/>
      <c r="AK339" s="1415"/>
      <c r="AL339" s="1415"/>
      <c r="AM339" s="1415"/>
      <c r="AN339" s="1415"/>
      <c r="AO339" s="1415"/>
      <c r="AP339" s="1415"/>
      <c r="AQ339" s="1415"/>
      <c r="BY339" s="1444"/>
      <c r="BZ339" s="1444"/>
      <c r="CA339" s="1444"/>
      <c r="CB339" s="1444"/>
      <c r="CC339" s="1444"/>
      <c r="CD339" s="1444"/>
      <c r="CE339" s="1444"/>
      <c r="CF339" s="1444"/>
      <c r="CG339" s="1444"/>
      <c r="CH339" s="1444"/>
      <c r="CI339" s="1444"/>
      <c r="CJ339" s="1444"/>
      <c r="CK339" s="1444"/>
      <c r="CL339" s="1444"/>
      <c r="CM339" s="1444"/>
      <c r="CN339" s="1444"/>
      <c r="CO339" s="1444"/>
      <c r="CP339" s="1444"/>
      <c r="CQ339" s="1444"/>
      <c r="CR339" s="1444"/>
      <c r="CS339" s="1444"/>
      <c r="CT339" s="1444"/>
      <c r="CU339" s="1444"/>
      <c r="CV339" s="1444"/>
      <c r="CW339" s="1444"/>
      <c r="CX339" s="1444"/>
      <c r="CY339" s="1444"/>
      <c r="CZ339" s="1444"/>
      <c r="DA339" s="1444"/>
      <c r="DB339" s="1444"/>
      <c r="DC339" s="1444"/>
      <c r="DD339" s="1444"/>
      <c r="DE339" s="1444"/>
      <c r="DF339" s="1444"/>
      <c r="DG339" s="1444"/>
      <c r="DH339" s="1444"/>
      <c r="DI339" s="1444"/>
      <c r="DJ339" s="1444"/>
      <c r="DK339" s="1444"/>
      <c r="DL339" s="1444"/>
      <c r="DM339" s="1444"/>
      <c r="DN339" s="1444"/>
      <c r="DO339" s="1444"/>
      <c r="DP339" s="1444"/>
      <c r="DQ339" s="1444"/>
      <c r="DR339" s="1444"/>
      <c r="DS339" s="1444"/>
      <c r="DT339" s="1444"/>
      <c r="DU339" s="1444"/>
      <c r="DV339" s="1444"/>
      <c r="DW339" s="1444"/>
      <c r="DX339" s="1444"/>
      <c r="DY339" s="1444"/>
      <c r="DZ339" s="1444"/>
      <c r="EA339" s="1444"/>
      <c r="EB339" s="1444"/>
      <c r="EC339" s="1444"/>
      <c r="ED339" s="1444"/>
      <c r="EE339" s="1444"/>
      <c r="EF339" s="1444"/>
      <c r="EG339" s="1444"/>
      <c r="EH339" s="1444"/>
      <c r="EI339" s="1444"/>
      <c r="EJ339" s="1444"/>
      <c r="EK339" s="1444"/>
      <c r="EL339" s="1444"/>
      <c r="EM339" s="1444"/>
      <c r="EN339" s="1444"/>
      <c r="EO339" s="1444"/>
      <c r="EP339" s="1444"/>
      <c r="EQ339" s="1444"/>
      <c r="ER339" s="1444"/>
      <c r="ES339" s="1444"/>
      <c r="ET339" s="1444"/>
      <c r="EU339" s="1444"/>
    </row>
    <row r="340" spans="1:151" s="731" customFormat="1" ht="25" customHeight="1">
      <c r="A340" s="1472">
        <v>1</v>
      </c>
      <c r="B340" s="678"/>
      <c r="C340" s="1251"/>
      <c r="D340" s="1251"/>
      <c r="E340" s="1474" t="str">
        <f t="shared" si="36"/>
        <v>Evaluation</v>
      </c>
      <c r="F340" s="1242"/>
      <c r="H340" s="1242"/>
      <c r="I340" s="737"/>
      <c r="J340" s="1462" t="str">
        <f t="shared" si="37"/>
        <v/>
      </c>
      <c r="K340" s="1170"/>
      <c r="L340" s="1315"/>
      <c r="M340" s="1773" t="s">
        <v>918</v>
      </c>
      <c r="N340" s="1619"/>
      <c r="O340" s="1619"/>
      <c r="P340" s="1619"/>
      <c r="Q340" s="1619"/>
      <c r="R340" s="1619"/>
      <c r="S340" s="1619"/>
      <c r="T340" s="1619"/>
      <c r="U340" s="1619"/>
      <c r="V340" s="1619"/>
      <c r="W340" s="1619"/>
      <c r="X340" s="1619"/>
      <c r="Y340" s="1619"/>
      <c r="Z340" s="1619"/>
      <c r="AA340" s="1619"/>
      <c r="AB340" s="1619"/>
      <c r="AC340" s="2"/>
      <c r="AD340" s="2"/>
      <c r="AE340" s="2"/>
      <c r="AF340" s="2"/>
      <c r="AG340" s="2"/>
      <c r="AH340" s="1291"/>
      <c r="AI340" s="1415"/>
      <c r="AJ340" s="1415"/>
      <c r="AK340" s="1415"/>
      <c r="AL340" s="1415"/>
      <c r="AM340" s="1415"/>
      <c r="AN340" s="1415"/>
      <c r="AO340" s="1415"/>
      <c r="AP340" s="1415"/>
      <c r="AQ340" s="1415"/>
      <c r="BY340" s="1444"/>
      <c r="BZ340" s="1444"/>
      <c r="CA340" s="1444"/>
      <c r="CB340" s="1444"/>
      <c r="CC340" s="1444"/>
      <c r="CD340" s="1444"/>
      <c r="CE340" s="1444"/>
      <c r="CF340" s="1444"/>
      <c r="CG340" s="1444"/>
      <c r="CH340" s="1444"/>
      <c r="CI340" s="1444"/>
      <c r="CJ340" s="1444"/>
      <c r="CK340" s="1444"/>
      <c r="CL340" s="1444"/>
      <c r="CM340" s="1444"/>
      <c r="CN340" s="1444"/>
      <c r="CO340" s="1444"/>
      <c r="CP340" s="1444"/>
      <c r="CQ340" s="1444"/>
      <c r="CR340" s="1444"/>
      <c r="CS340" s="1444"/>
      <c r="CT340" s="1444"/>
      <c r="CU340" s="1444"/>
      <c r="CV340" s="1444"/>
      <c r="CW340" s="1444"/>
      <c r="CX340" s="1444"/>
      <c r="CY340" s="1444"/>
      <c r="CZ340" s="1444"/>
      <c r="DA340" s="1444"/>
      <c r="DB340" s="1444"/>
      <c r="DC340" s="1444"/>
      <c r="DD340" s="1444"/>
      <c r="DE340" s="1444"/>
      <c r="DF340" s="1444"/>
      <c r="DG340" s="1444"/>
      <c r="DH340" s="1444"/>
      <c r="DI340" s="1444"/>
      <c r="DJ340" s="1444"/>
      <c r="DK340" s="1444"/>
      <c r="DL340" s="1444"/>
      <c r="DM340" s="1444"/>
      <c r="DN340" s="1444"/>
      <c r="DO340" s="1444"/>
      <c r="DP340" s="1444"/>
      <c r="DQ340" s="1444"/>
      <c r="DR340" s="1444"/>
      <c r="DS340" s="1444"/>
      <c r="DT340" s="1444"/>
      <c r="DU340" s="1444"/>
      <c r="DV340" s="1444"/>
      <c r="DW340" s="1444"/>
      <c r="DX340" s="1444"/>
      <c r="DY340" s="1444"/>
      <c r="DZ340" s="1444"/>
      <c r="EA340" s="1444"/>
      <c r="EB340" s="1444"/>
      <c r="EC340" s="1444"/>
      <c r="ED340" s="1444"/>
      <c r="EE340" s="1444"/>
      <c r="EF340" s="1444"/>
      <c r="EG340" s="1444"/>
      <c r="EH340" s="1444"/>
      <c r="EI340" s="1444"/>
      <c r="EJ340" s="1444"/>
      <c r="EK340" s="1444"/>
      <c r="EL340" s="1444"/>
      <c r="EM340" s="1444"/>
      <c r="EN340" s="1444"/>
      <c r="EO340" s="1444"/>
      <c r="EP340" s="1444"/>
      <c r="EQ340" s="1444"/>
      <c r="ER340" s="1444"/>
      <c r="ES340" s="1444"/>
      <c r="ET340" s="1444"/>
      <c r="EU340" s="1444"/>
    </row>
    <row r="341" spans="1:151" s="731" customFormat="1" ht="84" customHeight="1">
      <c r="A341" s="1472">
        <v>1</v>
      </c>
      <c r="B341" s="678"/>
      <c r="C341" s="1251"/>
      <c r="D341" s="1251"/>
      <c r="E341" s="1474" t="str">
        <f t="shared" si="36"/>
        <v>Evaluation</v>
      </c>
      <c r="F341" s="1242"/>
      <c r="H341" s="1242"/>
      <c r="I341" s="737"/>
      <c r="J341" s="1462" t="str">
        <f t="shared" si="37"/>
        <v/>
      </c>
      <c r="K341" s="1170"/>
      <c r="L341" s="1315"/>
      <c r="M341" s="2188"/>
      <c r="N341" s="2189"/>
      <c r="O341" s="2189"/>
      <c r="P341" s="2189"/>
      <c r="Q341" s="2189"/>
      <c r="R341" s="2189"/>
      <c r="S341" s="2189"/>
      <c r="T341" s="2189"/>
      <c r="U341" s="2189"/>
      <c r="V341" s="2189"/>
      <c r="W341" s="2189"/>
      <c r="X341" s="2189"/>
      <c r="Y341" s="2189"/>
      <c r="Z341" s="2189"/>
      <c r="AA341" s="2189"/>
      <c r="AB341" s="2190"/>
      <c r="AC341" s="2"/>
      <c r="AD341" s="2"/>
      <c r="AE341" s="2"/>
      <c r="AF341" s="2"/>
      <c r="AG341" s="2"/>
      <c r="AH341" s="1291"/>
      <c r="AI341" s="1415"/>
      <c r="AJ341" s="1415"/>
      <c r="AK341" s="1415"/>
      <c r="AL341" s="1415"/>
      <c r="AM341" s="1415"/>
      <c r="AN341" s="1415"/>
      <c r="AO341" s="1415"/>
      <c r="AP341" s="1415"/>
      <c r="AQ341" s="1415"/>
      <c r="BY341" s="1444"/>
      <c r="BZ341" s="1444"/>
      <c r="CA341" s="1444"/>
      <c r="CB341" s="1444"/>
      <c r="CC341" s="1444"/>
      <c r="CD341" s="1444"/>
      <c r="CE341" s="1444"/>
      <c r="CF341" s="1444"/>
      <c r="CG341" s="1444"/>
      <c r="CH341" s="1444"/>
      <c r="CI341" s="1444"/>
      <c r="CJ341" s="1444"/>
      <c r="CK341" s="1444"/>
      <c r="CL341" s="1444"/>
      <c r="CM341" s="1444"/>
      <c r="CN341" s="1444"/>
      <c r="CO341" s="1444"/>
      <c r="CP341" s="1444"/>
      <c r="CQ341" s="1444"/>
      <c r="CR341" s="1444"/>
      <c r="CS341" s="1444"/>
      <c r="CT341" s="1444"/>
      <c r="CU341" s="1444"/>
      <c r="CV341" s="1444"/>
      <c r="CW341" s="1444"/>
      <c r="CX341" s="1444"/>
      <c r="CY341" s="1444"/>
      <c r="CZ341" s="1444"/>
      <c r="DA341" s="1444"/>
      <c r="DB341" s="1444"/>
      <c r="DC341" s="1444"/>
      <c r="DD341" s="1444"/>
      <c r="DE341" s="1444"/>
      <c r="DF341" s="1444"/>
      <c r="DG341" s="1444"/>
      <c r="DH341" s="1444"/>
      <c r="DI341" s="1444"/>
      <c r="DJ341" s="1444"/>
      <c r="DK341" s="1444"/>
      <c r="DL341" s="1444"/>
      <c r="DM341" s="1444"/>
      <c r="DN341" s="1444"/>
      <c r="DO341" s="1444"/>
      <c r="DP341" s="1444"/>
      <c r="DQ341" s="1444"/>
      <c r="DR341" s="1444"/>
      <c r="DS341" s="1444"/>
      <c r="DT341" s="1444"/>
      <c r="DU341" s="1444"/>
      <c r="DV341" s="1444"/>
      <c r="DW341" s="1444"/>
      <c r="DX341" s="1444"/>
      <c r="DY341" s="1444"/>
      <c r="DZ341" s="1444"/>
      <c r="EA341" s="1444"/>
      <c r="EB341" s="1444"/>
      <c r="EC341" s="1444"/>
      <c r="ED341" s="1444"/>
      <c r="EE341" s="1444"/>
      <c r="EF341" s="1444"/>
      <c r="EG341" s="1444"/>
      <c r="EH341" s="1444"/>
      <c r="EI341" s="1444"/>
      <c r="EJ341" s="1444"/>
      <c r="EK341" s="1444"/>
      <c r="EL341" s="1444"/>
      <c r="EM341" s="1444"/>
      <c r="EN341" s="1444"/>
      <c r="EO341" s="1444"/>
      <c r="EP341" s="1444"/>
      <c r="EQ341" s="1444"/>
      <c r="ER341" s="1444"/>
      <c r="ES341" s="1444"/>
      <c r="ET341" s="1444"/>
      <c r="EU341" s="1444"/>
    </row>
    <row r="342" spans="1:151" s="731" customFormat="1" ht="25" customHeight="1">
      <c r="A342" s="1472">
        <v>1</v>
      </c>
      <c r="B342" s="678"/>
      <c r="C342" s="1251"/>
      <c r="D342" s="1251"/>
      <c r="E342" s="1474" t="str">
        <f t="shared" si="36"/>
        <v>Evaluation</v>
      </c>
      <c r="F342" s="1242"/>
      <c r="H342" s="1242"/>
      <c r="I342" s="737"/>
      <c r="J342" s="1462" t="str">
        <f t="shared" si="37"/>
        <v/>
      </c>
      <c r="K342" s="1170"/>
      <c r="L342" s="1315"/>
      <c r="M342" s="1335"/>
      <c r="N342" s="1335"/>
      <c r="O342" s="1335"/>
      <c r="P342" s="1335"/>
      <c r="Q342" s="1335"/>
      <c r="R342" s="1335"/>
      <c r="S342" s="1335"/>
      <c r="T342" s="1335"/>
      <c r="U342" s="1335"/>
      <c r="V342" s="1335"/>
      <c r="W342" s="1335"/>
      <c r="X342" s="1335"/>
      <c r="Y342" s="1335"/>
      <c r="Z342" s="1335"/>
      <c r="AA342" s="1335"/>
      <c r="AB342" s="1335"/>
      <c r="AC342" s="2"/>
      <c r="AD342" s="2"/>
      <c r="AE342" s="2"/>
      <c r="AF342" s="2"/>
      <c r="AG342" s="2"/>
      <c r="AH342" s="1291"/>
      <c r="AI342" s="1415"/>
      <c r="AJ342" s="1415"/>
      <c r="AK342" s="1415"/>
      <c r="AL342" s="1415"/>
      <c r="AM342" s="1415"/>
      <c r="AN342" s="1415"/>
      <c r="AO342" s="1415"/>
      <c r="AP342" s="1415"/>
      <c r="AQ342" s="1415"/>
      <c r="BY342" s="1444"/>
      <c r="BZ342" s="1444"/>
      <c r="CA342" s="1444"/>
      <c r="CB342" s="1444"/>
      <c r="CC342" s="1444"/>
      <c r="CD342" s="1444"/>
      <c r="CE342" s="1444"/>
      <c r="CF342" s="1444"/>
      <c r="CG342" s="1444"/>
      <c r="CH342" s="1444"/>
      <c r="CI342" s="1444"/>
      <c r="CJ342" s="1444"/>
      <c r="CK342" s="1444"/>
      <c r="CL342" s="1444"/>
      <c r="CM342" s="1444"/>
      <c r="CN342" s="1444"/>
      <c r="CO342" s="1444"/>
      <c r="CP342" s="1444"/>
      <c r="CQ342" s="1444"/>
      <c r="CR342" s="1444"/>
      <c r="CS342" s="1444"/>
      <c r="CT342" s="1444"/>
      <c r="CU342" s="1444"/>
      <c r="CV342" s="1444"/>
      <c r="CW342" s="1444"/>
      <c r="CX342" s="1444"/>
      <c r="CY342" s="1444"/>
      <c r="CZ342" s="1444"/>
      <c r="DA342" s="1444"/>
      <c r="DB342" s="1444"/>
      <c r="DC342" s="1444"/>
      <c r="DD342" s="1444"/>
      <c r="DE342" s="1444"/>
      <c r="DF342" s="1444"/>
      <c r="DG342" s="1444"/>
      <c r="DH342" s="1444"/>
      <c r="DI342" s="1444"/>
      <c r="DJ342" s="1444"/>
      <c r="DK342" s="1444"/>
      <c r="DL342" s="1444"/>
      <c r="DM342" s="1444"/>
      <c r="DN342" s="1444"/>
      <c r="DO342" s="1444"/>
      <c r="DP342" s="1444"/>
      <c r="DQ342" s="1444"/>
      <c r="DR342" s="1444"/>
      <c r="DS342" s="1444"/>
      <c r="DT342" s="1444"/>
      <c r="DU342" s="1444"/>
      <c r="DV342" s="1444"/>
      <c r="DW342" s="1444"/>
      <c r="DX342" s="1444"/>
      <c r="DY342" s="1444"/>
      <c r="DZ342" s="1444"/>
      <c r="EA342" s="1444"/>
      <c r="EB342" s="1444"/>
      <c r="EC342" s="1444"/>
      <c r="ED342" s="1444"/>
      <c r="EE342" s="1444"/>
      <c r="EF342" s="1444"/>
      <c r="EG342" s="1444"/>
      <c r="EH342" s="1444"/>
      <c r="EI342" s="1444"/>
      <c r="EJ342" s="1444"/>
      <c r="EK342" s="1444"/>
      <c r="EL342" s="1444"/>
      <c r="EM342" s="1444"/>
      <c r="EN342" s="1444"/>
      <c r="EO342" s="1444"/>
      <c r="EP342" s="1444"/>
      <c r="EQ342" s="1444"/>
      <c r="ER342" s="1444"/>
      <c r="ES342" s="1444"/>
      <c r="ET342" s="1444"/>
      <c r="EU342" s="1444"/>
    </row>
    <row r="343" spans="1:151" ht="15">
      <c r="A343" s="1472">
        <f>IF(G350="",0,1)</f>
        <v>0</v>
      </c>
      <c r="C343" s="1251"/>
      <c r="D343" s="1251"/>
      <c r="E343" s="1474" t="str">
        <f t="shared" si="36"/>
        <v/>
      </c>
      <c r="F343" s="1242"/>
      <c r="H343" s="1242"/>
      <c r="J343" s="1462" t="str">
        <f t="shared" si="37"/>
        <v/>
      </c>
      <c r="K343" s="1170"/>
      <c r="L343" s="1449">
        <f>L$31</f>
        <v>0</v>
      </c>
      <c r="M343" s="1450"/>
      <c r="N343" s="10"/>
      <c r="O343" s="10"/>
      <c r="P343" s="10"/>
      <c r="Q343" s="10"/>
      <c r="R343" s="10"/>
      <c r="S343" s="10"/>
      <c r="T343" s="10"/>
      <c r="U343" s="10"/>
      <c r="V343" s="10"/>
      <c r="W343" s="10"/>
      <c r="X343" s="10"/>
      <c r="Y343" s="10"/>
      <c r="Z343" s="10"/>
      <c r="AA343" s="10"/>
      <c r="AB343" s="10"/>
      <c r="AC343" s="10"/>
    </row>
    <row r="344" spans="1:151" ht="15">
      <c r="A344" s="1472">
        <f>IF(G350="",0,1)</f>
        <v>0</v>
      </c>
      <c r="C344" s="1251"/>
      <c r="D344" s="1251"/>
      <c r="E344" s="1474" t="str">
        <f t="shared" si="36"/>
        <v/>
      </c>
      <c r="F344" s="1242"/>
      <c r="H344" s="1242"/>
      <c r="J344" s="1462" t="str">
        <f t="shared" si="37"/>
        <v/>
      </c>
      <c r="K344" s="1170"/>
      <c r="L344" s="1244"/>
      <c r="M344" s="1245"/>
      <c r="N344" s="1"/>
      <c r="O344" s="1"/>
      <c r="P344" s="1"/>
      <c r="Q344" s="1"/>
      <c r="R344" s="1"/>
      <c r="S344" s="1"/>
      <c r="T344" s="1"/>
      <c r="U344" s="1"/>
      <c r="V344" s="1"/>
      <c r="W344" s="1"/>
      <c r="X344" s="1"/>
      <c r="Y344" s="1"/>
      <c r="Z344" s="1"/>
      <c r="AA344" s="1"/>
      <c r="AB344" s="1"/>
    </row>
    <row r="345" spans="1:151" ht="15">
      <c r="A345" s="1472">
        <f>IF(G350="",0,1)</f>
        <v>0</v>
      </c>
      <c r="C345" s="1251"/>
      <c r="D345" s="1251"/>
      <c r="E345" s="1474" t="str">
        <f t="shared" si="36"/>
        <v/>
      </c>
      <c r="F345" s="1242"/>
      <c r="H345" s="1242"/>
      <c r="J345" s="1462" t="str">
        <f t="shared" si="37"/>
        <v/>
      </c>
      <c r="K345" s="1170"/>
      <c r="L345" s="1244"/>
      <c r="M345" s="1245"/>
      <c r="N345" s="1"/>
      <c r="O345" s="1"/>
      <c r="P345" s="1"/>
      <c r="Q345" s="1"/>
      <c r="R345" s="1"/>
      <c r="S345" s="1"/>
      <c r="T345" s="1"/>
      <c r="U345" s="1"/>
      <c r="V345" s="1"/>
      <c r="W345" s="1"/>
      <c r="X345" s="1"/>
      <c r="Y345" s="1"/>
      <c r="Z345" s="1"/>
      <c r="AA345" s="1"/>
      <c r="AB345" s="1"/>
    </row>
    <row r="346" spans="1:151" s="1250" customFormat="1" ht="24" thickBot="1">
      <c r="A346" s="1472">
        <f>IF(G350="",0,1)</f>
        <v>0</v>
      </c>
      <c r="B346" s="678"/>
      <c r="C346" s="1251"/>
      <c r="D346" s="1251"/>
      <c r="E346" s="1474" t="str">
        <f t="shared" si="36"/>
        <v/>
      </c>
      <c r="F346" s="1242"/>
      <c r="G346" s="678"/>
      <c r="H346" s="1242"/>
      <c r="I346" s="1299"/>
      <c r="J346" s="1462" t="str">
        <f t="shared" si="37"/>
        <v/>
      </c>
      <c r="K346" s="1170"/>
      <c r="L346" s="777" t="str">
        <f>CONCATENATE(Q350,". Générateur de chaleur: ",G350)</f>
        <v xml:space="preserve">7. Générateur de chaleur: </v>
      </c>
      <c r="M346" s="777"/>
      <c r="N346" s="777"/>
      <c r="O346" s="777"/>
      <c r="P346" s="777"/>
      <c r="Q346" s="777"/>
      <c r="R346" s="777"/>
      <c r="S346" s="777"/>
      <c r="T346" s="777"/>
      <c r="U346" s="777"/>
      <c r="V346" s="777"/>
      <c r="W346" s="777"/>
      <c r="X346" s="777"/>
      <c r="Y346" s="777"/>
      <c r="Z346" s="777"/>
      <c r="AA346" s="777"/>
      <c r="AB346" s="777"/>
      <c r="AC346" s="1370">
        <f>Z$27</f>
        <v>0</v>
      </c>
      <c r="AD346" s="665"/>
      <c r="AE346" s="665"/>
      <c r="AF346" s="665"/>
      <c r="AG346" s="665"/>
      <c r="AH346" s="665"/>
      <c r="AI346" s="665"/>
      <c r="AJ346" s="1246"/>
      <c r="AK346" s="1246"/>
      <c r="AL346" s="1247"/>
      <c r="AM346" s="1247"/>
      <c r="AN346" s="1247"/>
      <c r="AO346" s="1248"/>
      <c r="AP346" s="1247"/>
      <c r="AQ346" s="1249"/>
      <c r="AR346" s="1247"/>
      <c r="AS346" s="1247"/>
      <c r="AT346" s="1247"/>
      <c r="AU346" s="1247"/>
      <c r="AV346" s="1247"/>
      <c r="AW346" s="1247"/>
      <c r="AX346" s="1247"/>
      <c r="AY346" s="1247"/>
      <c r="BY346" s="1439"/>
      <c r="BZ346" s="1439"/>
      <c r="CA346" s="1439"/>
      <c r="CB346" s="1439"/>
      <c r="CC346" s="1439"/>
      <c r="CD346" s="1439"/>
      <c r="CE346" s="1439"/>
      <c r="CF346" s="1439"/>
      <c r="CG346" s="1439"/>
      <c r="CH346" s="1439"/>
      <c r="CI346" s="1439"/>
      <c r="CJ346" s="1439"/>
      <c r="CK346" s="1439"/>
      <c r="CL346" s="1439"/>
      <c r="CM346" s="1439"/>
      <c r="CN346" s="1439"/>
      <c r="CO346" s="1439"/>
      <c r="CP346" s="1439"/>
      <c r="CQ346" s="1439"/>
      <c r="CR346" s="1439"/>
      <c r="CS346" s="1439"/>
      <c r="CT346" s="1439"/>
      <c r="CU346" s="1439"/>
      <c r="CV346" s="1439"/>
      <c r="CW346" s="1439"/>
      <c r="CX346" s="1439"/>
      <c r="CY346" s="1439"/>
      <c r="CZ346" s="1439"/>
      <c r="DA346" s="1439"/>
      <c r="DB346" s="1439"/>
      <c r="DC346" s="1439"/>
      <c r="DD346" s="1439"/>
      <c r="DE346" s="1439"/>
      <c r="DF346" s="1439"/>
      <c r="DG346" s="1439"/>
      <c r="DH346" s="1439"/>
      <c r="DI346" s="1439"/>
      <c r="DJ346" s="1439"/>
      <c r="DK346" s="1439"/>
      <c r="DL346" s="1439"/>
      <c r="DM346" s="1439"/>
      <c r="DN346" s="1439"/>
      <c r="DO346" s="1439"/>
      <c r="DP346" s="1439"/>
      <c r="DQ346" s="1439"/>
      <c r="DR346" s="1439"/>
      <c r="DS346" s="1439"/>
      <c r="DT346" s="1439"/>
      <c r="DU346" s="1439"/>
      <c r="DV346" s="1439"/>
      <c r="DW346" s="1439"/>
      <c r="DX346" s="1439"/>
      <c r="DY346" s="1439"/>
      <c r="DZ346" s="1439"/>
      <c r="EA346" s="1439"/>
      <c r="EB346" s="1439"/>
      <c r="EC346" s="1439"/>
      <c r="ED346" s="1439"/>
      <c r="EE346" s="1439"/>
      <c r="EF346" s="1439"/>
      <c r="EG346" s="1439"/>
      <c r="EH346" s="1439"/>
      <c r="EI346" s="1439"/>
      <c r="EJ346" s="1439"/>
      <c r="EK346" s="1439"/>
      <c r="EL346" s="1439"/>
      <c r="EM346" s="1439"/>
      <c r="EN346" s="1439"/>
      <c r="EO346" s="1439"/>
      <c r="EP346" s="1439"/>
      <c r="EQ346" s="1439"/>
      <c r="ER346" s="1439"/>
      <c r="ES346" s="1439"/>
      <c r="ET346" s="1439"/>
      <c r="EU346" s="1439"/>
    </row>
    <row r="347" spans="1:151" s="18" customFormat="1" ht="19">
      <c r="A347" s="1472">
        <f>IF(G350="",0,1)</f>
        <v>0</v>
      </c>
      <c r="B347" s="678"/>
      <c r="C347" s="1251"/>
      <c r="D347" s="1251"/>
      <c r="E347" s="1474" t="str">
        <f t="shared" si="36"/>
        <v/>
      </c>
      <c r="F347" s="1242"/>
      <c r="G347" s="678"/>
      <c r="H347" s="1242"/>
      <c r="I347" s="126"/>
      <c r="J347" s="1462" t="str">
        <f t="shared" si="37"/>
        <v/>
      </c>
      <c r="K347" s="1170"/>
      <c r="L347" s="1184"/>
      <c r="M347" s="1184"/>
      <c r="N347" s="1184"/>
      <c r="O347" s="1184"/>
      <c r="P347" s="1184"/>
      <c r="Q347" s="1184"/>
      <c r="R347" s="1184"/>
      <c r="S347" s="1184"/>
      <c r="T347" s="1184"/>
      <c r="U347" s="1184"/>
      <c r="V347" s="1184"/>
      <c r="W347" s="1184"/>
      <c r="X347" s="1184"/>
      <c r="Y347" s="1184"/>
      <c r="Z347" s="1184"/>
      <c r="AA347" s="1184"/>
      <c r="AB347" s="1184"/>
      <c r="AC347" s="665"/>
      <c r="AD347" s="665"/>
      <c r="AE347" s="665"/>
      <c r="AF347" s="665"/>
      <c r="AG347" s="665"/>
      <c r="AH347" s="665"/>
      <c r="AI347" s="665"/>
      <c r="AJ347" s="665"/>
      <c r="AK347" s="665"/>
      <c r="AL347" s="40"/>
      <c r="AM347" s="40"/>
      <c r="AN347" s="40"/>
      <c r="AO347" s="49"/>
      <c r="AP347" s="40"/>
      <c r="AQ347" s="20"/>
      <c r="AR347" s="1247"/>
      <c r="AS347" s="40"/>
      <c r="AT347" s="1247"/>
      <c r="AU347" s="40"/>
      <c r="AV347" s="40"/>
      <c r="AW347" s="40"/>
      <c r="AX347" s="40"/>
      <c r="AY347" s="40"/>
      <c r="BY347" s="1221"/>
      <c r="BZ347" s="1221"/>
      <c r="CA347" s="1221"/>
      <c r="CB347" s="1221"/>
      <c r="CC347" s="1221"/>
      <c r="CD347" s="1221"/>
      <c r="CE347" s="1221"/>
      <c r="CF347" s="1221"/>
      <c r="CG347" s="1221"/>
      <c r="CH347" s="1221"/>
      <c r="CI347" s="1221"/>
      <c r="CJ347" s="1221"/>
      <c r="CK347" s="1221"/>
      <c r="CL347" s="1221"/>
      <c r="CM347" s="1221"/>
      <c r="CN347" s="1221"/>
      <c r="CO347" s="1221"/>
      <c r="CP347" s="1221"/>
      <c r="CQ347" s="1221"/>
      <c r="CR347" s="1221"/>
      <c r="CS347" s="1221"/>
      <c r="CT347" s="1221"/>
      <c r="CU347" s="1221"/>
      <c r="CV347" s="1221"/>
      <c r="CW347" s="1221"/>
      <c r="CX347" s="1221"/>
      <c r="CY347" s="1221"/>
      <c r="CZ347" s="1221"/>
      <c r="DA347" s="1221"/>
      <c r="DB347" s="1221"/>
      <c r="DC347" s="1221"/>
      <c r="DD347" s="1221"/>
      <c r="DE347" s="1221"/>
      <c r="DF347" s="1221"/>
      <c r="DG347" s="1221"/>
      <c r="DH347" s="1221"/>
      <c r="DI347" s="1221"/>
      <c r="DJ347" s="1221"/>
      <c r="DK347" s="1221"/>
      <c r="DL347" s="1221"/>
      <c r="DM347" s="1221"/>
      <c r="DN347" s="1221"/>
      <c r="DO347" s="1221"/>
      <c r="DP347" s="1221"/>
      <c r="DQ347" s="1221"/>
      <c r="DR347" s="1221"/>
      <c r="DS347" s="1221"/>
      <c r="DT347" s="1221"/>
      <c r="DU347" s="1221"/>
      <c r="DV347" s="1221"/>
      <c r="DW347" s="1221"/>
      <c r="DX347" s="1221"/>
      <c r="DY347" s="1221"/>
      <c r="DZ347" s="1221"/>
      <c r="EA347" s="1221"/>
      <c r="EB347" s="1221"/>
      <c r="EC347" s="1221"/>
      <c r="ED347" s="1221"/>
      <c r="EE347" s="1221"/>
      <c r="EF347" s="1221"/>
      <c r="EG347" s="1221"/>
      <c r="EH347" s="1221"/>
      <c r="EI347" s="1221"/>
      <c r="EJ347" s="1221"/>
      <c r="EK347" s="1221"/>
      <c r="EL347" s="1221"/>
      <c r="EM347" s="1221"/>
      <c r="EN347" s="1221"/>
      <c r="EO347" s="1221"/>
      <c r="EP347" s="1221"/>
      <c r="EQ347" s="1221"/>
      <c r="ER347" s="1221"/>
      <c r="ES347" s="1221"/>
      <c r="ET347" s="1221"/>
      <c r="EU347" s="1221"/>
    </row>
    <row r="348" spans="1:151" s="1378" customFormat="1" ht="16" hidden="1" outlineLevel="1" thickBot="1">
      <c r="A348" s="1472"/>
      <c r="B348" s="1451"/>
      <c r="C348" s="1251"/>
      <c r="D348" s="1251"/>
      <c r="E348" s="1474" t="str">
        <f t="shared" ref="E348:E411" si="38">IF((SUM(A348:C348))&gt;0,"Evaluation","")</f>
        <v/>
      </c>
      <c r="F348" s="1283"/>
      <c r="G348" s="1371"/>
      <c r="H348" s="1372"/>
      <c r="I348" s="1372"/>
      <c r="J348" s="1467"/>
      <c r="K348" s="1373"/>
      <c r="L348" s="1374"/>
      <c r="M348" s="1374"/>
      <c r="N348" s="1374"/>
      <c r="O348" s="1374"/>
      <c r="P348" s="1374"/>
      <c r="Q348" s="1374"/>
      <c r="R348" s="1374"/>
      <c r="S348" s="1374"/>
      <c r="T348" s="1374"/>
      <c r="U348" s="1374"/>
      <c r="V348" s="1374"/>
      <c r="W348" s="1374"/>
      <c r="X348" s="1374"/>
      <c r="Y348" s="1374"/>
      <c r="Z348" s="1375"/>
      <c r="AA348" s="1374"/>
      <c r="AB348" s="532"/>
      <c r="AC348" s="532"/>
      <c r="AD348" s="532" t="s">
        <v>570</v>
      </c>
      <c r="AE348" s="1374"/>
      <c r="AF348" s="1376"/>
      <c r="AG348" s="1374"/>
      <c r="AH348" s="1374" t="s">
        <v>336</v>
      </c>
      <c r="AI348" s="1374"/>
      <c r="AJ348" s="1374"/>
      <c r="AK348" s="1374"/>
      <c r="AL348" s="1374" t="s">
        <v>337</v>
      </c>
      <c r="AM348" s="1374"/>
      <c r="AN348" s="1374"/>
      <c r="AO348" s="1374"/>
      <c r="AP348" s="1374" t="s">
        <v>582</v>
      </c>
      <c r="AQ348" s="1374"/>
      <c r="AR348" s="1374"/>
      <c r="AS348" s="1374"/>
      <c r="AT348" s="1374" t="s">
        <v>583</v>
      </c>
      <c r="AU348" s="1374"/>
      <c r="AV348" s="1374"/>
      <c r="AW348" s="1374"/>
      <c r="AX348" s="1374" t="s">
        <v>522</v>
      </c>
      <c r="AY348" s="1374"/>
      <c r="AZ348" s="1374"/>
      <c r="BA348" s="1376" t="s">
        <v>584</v>
      </c>
      <c r="BB348" s="1374"/>
      <c r="BC348" s="1374"/>
      <c r="BD348" s="1374"/>
      <c r="BE348" s="1374"/>
      <c r="BF348" s="1374"/>
      <c r="BG348" s="1374"/>
      <c r="BH348" s="1376"/>
      <c r="BI348" s="1374" t="s">
        <v>521</v>
      </c>
      <c r="BJ348" s="1374"/>
      <c r="BK348" s="1374"/>
      <c r="BL348" s="1374"/>
      <c r="BM348" s="1374"/>
      <c r="BN348" s="1374"/>
      <c r="BO348" s="1377"/>
      <c r="BR348" s="1374"/>
      <c r="BS348" s="1374"/>
      <c r="BT348" s="1374"/>
      <c r="BU348" s="1374"/>
      <c r="BY348" s="1447"/>
      <c r="BZ348" s="1447"/>
      <c r="CA348" s="1447"/>
      <c r="CB348" s="1447"/>
      <c r="CC348" s="1447"/>
      <c r="CD348" s="1447"/>
      <c r="CE348" s="1447"/>
      <c r="CF348" s="1447"/>
      <c r="CG348" s="1447"/>
      <c r="CH348" s="1447"/>
      <c r="CI348" s="1447"/>
      <c r="CJ348" s="1447"/>
      <c r="CK348" s="1447"/>
      <c r="CL348" s="1447"/>
      <c r="CM348" s="1447"/>
      <c r="CN348" s="1447"/>
      <c r="CO348" s="1447"/>
      <c r="CP348" s="1447"/>
      <c r="CQ348" s="1447"/>
      <c r="CR348" s="1447"/>
      <c r="CS348" s="1447"/>
      <c r="CT348" s="1447"/>
      <c r="CU348" s="1447"/>
      <c r="CV348" s="1447"/>
      <c r="CW348" s="1447"/>
      <c r="CX348" s="1447"/>
      <c r="CY348" s="1447"/>
      <c r="CZ348" s="1447"/>
      <c r="DA348" s="1447"/>
      <c r="DB348" s="1447"/>
      <c r="DC348" s="1447"/>
      <c r="DD348" s="1447"/>
      <c r="DE348" s="1447"/>
      <c r="DF348" s="1447"/>
      <c r="DG348" s="1447"/>
      <c r="DH348" s="1447"/>
      <c r="DI348" s="1447"/>
      <c r="DJ348" s="1447"/>
      <c r="DK348" s="1447"/>
      <c r="DL348" s="1447"/>
      <c r="DM348" s="1447"/>
      <c r="DN348" s="1447"/>
      <c r="DO348" s="1447"/>
      <c r="DP348" s="1447"/>
      <c r="DQ348" s="1447"/>
      <c r="DR348" s="1447"/>
      <c r="DS348" s="1447"/>
      <c r="DT348" s="1447"/>
      <c r="DU348" s="1447"/>
      <c r="DV348" s="1447"/>
      <c r="DW348" s="1447"/>
      <c r="DX348" s="1447"/>
      <c r="DY348" s="1447"/>
      <c r="DZ348" s="1447"/>
      <c r="EA348" s="1447"/>
      <c r="EB348" s="1447"/>
      <c r="EC348" s="1447"/>
      <c r="ED348" s="1447"/>
      <c r="EE348" s="1447"/>
      <c r="EF348" s="1447"/>
      <c r="EG348" s="1447"/>
      <c r="EH348" s="1447"/>
      <c r="EI348" s="1447"/>
      <c r="EJ348" s="1447"/>
      <c r="EK348" s="1447"/>
      <c r="EL348" s="1447"/>
      <c r="EM348" s="1447"/>
      <c r="EN348" s="1447"/>
      <c r="EO348" s="1447"/>
      <c r="EP348" s="1447"/>
      <c r="EQ348" s="1447"/>
      <c r="ER348" s="1447"/>
      <c r="ES348" s="1447"/>
      <c r="ET348" s="1447"/>
      <c r="EU348" s="1447"/>
    </row>
    <row r="349" spans="1:151" s="1415" customFormat="1" ht="62" hidden="1" customHeight="1" outlineLevel="1">
      <c r="A349" s="1472"/>
      <c r="B349" s="678"/>
      <c r="C349" s="1251"/>
      <c r="D349" s="1251"/>
      <c r="E349" s="1474" t="str">
        <f t="shared" si="38"/>
        <v/>
      </c>
      <c r="F349" s="1283"/>
      <c r="G349" s="1228" t="s">
        <v>42</v>
      </c>
      <c r="H349" s="253">
        <v>0</v>
      </c>
      <c r="I349" s="1775" t="s">
        <v>924</v>
      </c>
      <c r="J349" s="1466" t="s">
        <v>910</v>
      </c>
      <c r="K349" s="253"/>
      <c r="L349" s="1110" t="s">
        <v>919</v>
      </c>
      <c r="M349" s="1110">
        <v>0</v>
      </c>
      <c r="N349" s="253" t="s">
        <v>302</v>
      </c>
      <c r="O349" s="253" t="s">
        <v>303</v>
      </c>
      <c r="P349" s="1110" t="s">
        <v>920</v>
      </c>
      <c r="Q349" s="828">
        <v>0</v>
      </c>
      <c r="R349" s="1110" t="s">
        <v>304</v>
      </c>
      <c r="S349" s="1112" t="s">
        <v>305</v>
      </c>
      <c r="T349" s="1110" t="s">
        <v>83</v>
      </c>
      <c r="U349" s="1112" t="s">
        <v>921</v>
      </c>
      <c r="V349" s="1112" t="s">
        <v>922</v>
      </c>
      <c r="W349" s="2">
        <v>0</v>
      </c>
      <c r="X349" s="1112" t="s">
        <v>923</v>
      </c>
      <c r="Y349" s="1112" t="s">
        <v>561</v>
      </c>
      <c r="Z349" s="1415">
        <v>0</v>
      </c>
      <c r="AA349" s="1229" t="s">
        <v>321</v>
      </c>
      <c r="AB349" s="1229" t="s">
        <v>90</v>
      </c>
      <c r="AC349" s="2">
        <v>0</v>
      </c>
      <c r="AD349" s="1113" t="s">
        <v>371</v>
      </c>
      <c r="AE349" s="1117" t="s">
        <v>252</v>
      </c>
      <c r="AF349" s="1117" t="s">
        <v>591</v>
      </c>
      <c r="AG349" s="1116">
        <v>0</v>
      </c>
      <c r="AH349" s="1113" t="s">
        <v>371</v>
      </c>
      <c r="AI349" s="1117" t="s">
        <v>252</v>
      </c>
      <c r="AJ349" s="1117" t="s">
        <v>591</v>
      </c>
      <c r="AK349" s="41">
        <v>0</v>
      </c>
      <c r="AL349" s="1113" t="s">
        <v>371</v>
      </c>
      <c r="AM349" s="1117" t="s">
        <v>252</v>
      </c>
      <c r="AN349" s="1117" t="s">
        <v>591</v>
      </c>
      <c r="AO349" s="41">
        <v>0</v>
      </c>
      <c r="AP349" s="1113" t="s">
        <v>371</v>
      </c>
      <c r="AQ349" s="1117" t="s">
        <v>252</v>
      </c>
      <c r="AR349" s="1117" t="s">
        <v>591</v>
      </c>
      <c r="AS349" s="41">
        <v>0</v>
      </c>
      <c r="AT349" s="1113" t="s">
        <v>371</v>
      </c>
      <c r="AU349" s="1117" t="s">
        <v>252</v>
      </c>
      <c r="AV349" s="1117" t="s">
        <v>591</v>
      </c>
      <c r="AW349" s="41">
        <v>0</v>
      </c>
      <c r="AX349" s="1113" t="s">
        <v>371</v>
      </c>
      <c r="AY349" s="1117" t="s">
        <v>252</v>
      </c>
      <c r="AZ349" s="1117" t="s">
        <v>591</v>
      </c>
      <c r="BA349" s="1113" t="s">
        <v>371</v>
      </c>
      <c r="BB349" s="1117" t="s">
        <v>252</v>
      </c>
      <c r="BC349" s="1117" t="s">
        <v>591</v>
      </c>
      <c r="BD349" s="989">
        <v>0</v>
      </c>
      <c r="BE349" s="1118" t="s">
        <v>585</v>
      </c>
      <c r="BF349" s="1119" t="s">
        <v>586</v>
      </c>
      <c r="BG349" s="1120" t="s">
        <v>587</v>
      </c>
      <c r="BH349" s="989">
        <v>0</v>
      </c>
      <c r="BI349" s="1121" t="s">
        <v>585</v>
      </c>
      <c r="BJ349" s="1122" t="s">
        <v>586</v>
      </c>
      <c r="BK349" s="1123" t="s">
        <v>587</v>
      </c>
      <c r="BL349" s="989">
        <v>0</v>
      </c>
      <c r="BM349" s="1415">
        <v>0</v>
      </c>
      <c r="BN349" s="1118" t="s">
        <v>588</v>
      </c>
      <c r="BO349" s="1119" t="s">
        <v>589</v>
      </c>
      <c r="BP349" s="1120" t="s">
        <v>590</v>
      </c>
      <c r="BQ349" s="989"/>
      <c r="BR349" s="989"/>
      <c r="BS349" s="989"/>
      <c r="BT349" s="989"/>
      <c r="BU349" s="98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2"/>
      <c r="ED349" s="2"/>
      <c r="EE349" s="2"/>
      <c r="EF349" s="2"/>
      <c r="EG349" s="2"/>
      <c r="EH349" s="2"/>
      <c r="EI349" s="2"/>
      <c r="EJ349" s="2"/>
      <c r="EK349" s="2"/>
      <c r="EL349" s="2"/>
      <c r="EM349" s="2"/>
      <c r="EN349" s="2"/>
      <c r="EO349" s="2"/>
      <c r="EP349" s="2"/>
      <c r="EQ349" s="2"/>
      <c r="ER349" s="2"/>
      <c r="ES349" s="2"/>
      <c r="ET349" s="2"/>
      <c r="EU349" s="2"/>
    </row>
    <row r="350" spans="1:151" s="1415" customFormat="1" ht="15.75" hidden="1" customHeight="1" outlineLevel="1">
      <c r="A350" s="1472"/>
      <c r="B350" s="678"/>
      <c r="C350" s="1251"/>
      <c r="D350" s="1251"/>
      <c r="E350" s="1474" t="str">
        <f t="shared" si="38"/>
        <v/>
      </c>
      <c r="F350" s="1283"/>
      <c r="G350" s="1379" t="str">
        <f t="shared" ref="G350:AL350" si="39">G12</f>
        <v/>
      </c>
      <c r="H350" s="1380" t="str">
        <f t="shared" si="39"/>
        <v/>
      </c>
      <c r="I350" s="1437" t="str">
        <f t="shared" si="39"/>
        <v/>
      </c>
      <c r="J350" s="1468">
        <f t="shared" si="39"/>
        <v>0</v>
      </c>
      <c r="K350" s="1381" t="str">
        <f t="shared" si="39"/>
        <v/>
      </c>
      <c r="L350" s="899" t="str">
        <f t="shared" si="39"/>
        <v/>
      </c>
      <c r="M350" s="899" t="str">
        <f t="shared" si="39"/>
        <v/>
      </c>
      <c r="N350" s="968" t="str">
        <f t="shared" si="39"/>
        <v/>
      </c>
      <c r="O350" s="1145" t="str">
        <f t="shared" si="39"/>
        <v/>
      </c>
      <c r="P350" s="968" t="str">
        <f t="shared" si="39"/>
        <v/>
      </c>
      <c r="Q350" s="2">
        <f t="shared" si="39"/>
        <v>7</v>
      </c>
      <c r="R350" s="899" t="str">
        <f t="shared" si="39"/>
        <v/>
      </c>
      <c r="S350" s="1147" t="str">
        <f t="shared" si="39"/>
        <v/>
      </c>
      <c r="T350" s="899" t="str">
        <f t="shared" si="39"/>
        <v/>
      </c>
      <c r="U350" s="1146" t="str">
        <f t="shared" si="39"/>
        <v/>
      </c>
      <c r="V350" s="1061" t="str">
        <f t="shared" si="39"/>
        <v/>
      </c>
      <c r="W350" s="2">
        <f t="shared" si="39"/>
        <v>0</v>
      </c>
      <c r="X350" s="899" t="str">
        <f t="shared" si="39"/>
        <v/>
      </c>
      <c r="Y350" s="1148" t="str">
        <f t="shared" si="39"/>
        <v/>
      </c>
      <c r="Z350" s="1416" t="str">
        <f t="shared" si="39"/>
        <v/>
      </c>
      <c r="AA350" s="1233">
        <f t="shared" si="39"/>
        <v>0</v>
      </c>
      <c r="AB350" s="1233" t="str">
        <f t="shared" si="39"/>
        <v/>
      </c>
      <c r="AC350" s="2">
        <f t="shared" si="39"/>
        <v>0</v>
      </c>
      <c r="AD350" s="1150" t="str">
        <f t="shared" si="39"/>
        <v/>
      </c>
      <c r="AE350" s="1140">
        <f t="shared" si="39"/>
        <v>0</v>
      </c>
      <c r="AF350" s="1141" t="str">
        <f t="shared" si="39"/>
        <v/>
      </c>
      <c r="AG350" s="989">
        <f t="shared" si="39"/>
        <v>0</v>
      </c>
      <c r="AH350" s="1150">
        <f t="shared" si="39"/>
        <v>0</v>
      </c>
      <c r="AI350" s="1141">
        <f t="shared" si="39"/>
        <v>0</v>
      </c>
      <c r="AJ350" s="1141" t="str">
        <f t="shared" si="39"/>
        <v/>
      </c>
      <c r="AK350" s="1415">
        <f t="shared" si="39"/>
        <v>0</v>
      </c>
      <c r="AL350" s="1150" t="str">
        <f t="shared" si="39"/>
        <v/>
      </c>
      <c r="AM350" s="1141">
        <f t="shared" ref="AM350:BH350" si="40">AM12</f>
        <v>0</v>
      </c>
      <c r="AN350" s="1141" t="str">
        <f t="shared" si="40"/>
        <v/>
      </c>
      <c r="AO350" s="1415">
        <f t="shared" si="40"/>
        <v>0</v>
      </c>
      <c r="AP350" s="1150" t="str">
        <f t="shared" si="40"/>
        <v/>
      </c>
      <c r="AQ350" s="1141">
        <f t="shared" si="40"/>
        <v>0</v>
      </c>
      <c r="AR350" s="1141" t="str">
        <f t="shared" si="40"/>
        <v/>
      </c>
      <c r="AS350" s="1415">
        <f t="shared" si="40"/>
        <v>0</v>
      </c>
      <c r="AT350" s="1150" t="str">
        <f t="shared" si="40"/>
        <v/>
      </c>
      <c r="AU350" s="1141">
        <f t="shared" si="40"/>
        <v>0</v>
      </c>
      <c r="AV350" s="1141" t="str">
        <f t="shared" si="40"/>
        <v/>
      </c>
      <c r="AW350" s="1415">
        <f t="shared" si="40"/>
        <v>0</v>
      </c>
      <c r="AX350" s="1151">
        <f t="shared" si="40"/>
        <v>0</v>
      </c>
      <c r="AY350" s="1151">
        <f t="shared" si="40"/>
        <v>0</v>
      </c>
      <c r="AZ350" s="1151">
        <f t="shared" si="40"/>
        <v>0</v>
      </c>
      <c r="BA350" s="1151">
        <f t="shared" si="40"/>
        <v>0</v>
      </c>
      <c r="BB350" s="1151">
        <f t="shared" si="40"/>
        <v>0</v>
      </c>
      <c r="BC350" s="1151">
        <f t="shared" si="40"/>
        <v>0</v>
      </c>
      <c r="BD350" s="989">
        <f t="shared" si="40"/>
        <v>0</v>
      </c>
      <c r="BE350" s="1139">
        <f t="shared" si="40"/>
        <v>0</v>
      </c>
      <c r="BF350" s="1140">
        <f t="shared" si="40"/>
        <v>0</v>
      </c>
      <c r="BG350" s="1141">
        <f t="shared" si="40"/>
        <v>0</v>
      </c>
      <c r="BH350" s="989">
        <f t="shared" si="40"/>
        <v>0</v>
      </c>
      <c r="BI350" s="1139">
        <f>AC396</f>
        <v>0</v>
      </c>
      <c r="BJ350" s="1140">
        <f>AC397</f>
        <v>0</v>
      </c>
      <c r="BK350" s="1141">
        <f>AC398</f>
        <v>0</v>
      </c>
      <c r="BL350" s="989">
        <f>BL12</f>
        <v>0</v>
      </c>
      <c r="BM350" s="1415">
        <f>BM12</f>
        <v>0</v>
      </c>
      <c r="BN350" s="1139">
        <f>BN12</f>
        <v>0</v>
      </c>
      <c r="BO350" s="1140">
        <f>BO12</f>
        <v>0</v>
      </c>
      <c r="BP350" s="1141">
        <f>BP12</f>
        <v>0</v>
      </c>
      <c r="BQ350" s="989"/>
      <c r="BR350" s="989"/>
      <c r="BS350" s="989"/>
      <c r="BT350" s="989"/>
      <c r="BU350" s="98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2"/>
      <c r="ED350" s="2"/>
      <c r="EE350" s="2"/>
      <c r="EF350" s="2"/>
      <c r="EG350" s="2"/>
      <c r="EH350" s="2"/>
      <c r="EI350" s="2"/>
      <c r="EJ350" s="2"/>
      <c r="EK350" s="2"/>
      <c r="EL350" s="2"/>
      <c r="EM350" s="2"/>
      <c r="EN350" s="2"/>
      <c r="EO350" s="2"/>
      <c r="EP350" s="2"/>
      <c r="EQ350" s="2"/>
      <c r="ER350" s="2"/>
      <c r="ES350" s="2"/>
      <c r="ET350" s="2"/>
      <c r="EU350" s="2"/>
    </row>
    <row r="351" spans="1:151" s="51" customFormat="1" ht="19" hidden="1" outlineLevel="1">
      <c r="A351" s="1472"/>
      <c r="B351" s="1451"/>
      <c r="C351" s="1251"/>
      <c r="D351" s="1251"/>
      <c r="E351" s="1474" t="str">
        <f t="shared" si="38"/>
        <v/>
      </c>
      <c r="F351" s="1283"/>
      <c r="G351" s="678"/>
      <c r="H351" s="126"/>
      <c r="I351" s="126"/>
      <c r="J351" s="1465"/>
      <c r="K351" s="677"/>
      <c r="L351" s="1382"/>
      <c r="M351" s="1382"/>
      <c r="N351" s="1382"/>
      <c r="O351" s="1382"/>
      <c r="P351" s="1382"/>
      <c r="Q351" s="1382"/>
      <c r="R351" s="1382"/>
      <c r="S351" s="1382"/>
      <c r="T351" s="1382"/>
      <c r="U351" s="1382"/>
      <c r="V351" s="1382"/>
      <c r="W351" s="1382"/>
      <c r="X351" s="1382"/>
      <c r="Y351" s="1382"/>
      <c r="Z351" s="1382"/>
      <c r="AA351" s="1382"/>
      <c r="AB351" s="1382"/>
      <c r="AC351" s="1382"/>
      <c r="AD351" s="1415"/>
      <c r="AE351" s="53"/>
      <c r="AF351" s="1415"/>
      <c r="AG351" s="53"/>
      <c r="AH351" s="53"/>
      <c r="AI351" s="53"/>
      <c r="AJ351" s="53"/>
      <c r="AK351" s="53"/>
      <c r="AL351" s="40"/>
      <c r="AO351" s="52"/>
      <c r="AQ351" s="1383"/>
      <c r="AR351" s="1247"/>
      <c r="AT351" s="1247"/>
      <c r="BA351" s="18"/>
      <c r="BQ351" s="18"/>
      <c r="BY351" s="95"/>
      <c r="BZ351" s="95"/>
      <c r="CA351" s="95"/>
      <c r="CB351" s="95"/>
      <c r="CC351" s="95"/>
      <c r="CD351" s="95"/>
      <c r="CE351" s="95"/>
      <c r="CF351" s="95"/>
      <c r="CG351" s="95"/>
      <c r="CH351" s="95"/>
      <c r="CI351" s="95"/>
      <c r="CJ351" s="95"/>
      <c r="CK351" s="95"/>
      <c r="CL351" s="95"/>
      <c r="CM351" s="95"/>
      <c r="CN351" s="95"/>
      <c r="CO351" s="95"/>
      <c r="CP351" s="95"/>
      <c r="CQ351" s="95"/>
      <c r="CR351" s="95"/>
      <c r="CS351" s="95"/>
      <c r="CT351" s="95"/>
      <c r="CU351" s="95"/>
      <c r="CV351" s="95"/>
      <c r="CW351" s="95"/>
      <c r="CX351" s="95"/>
      <c r="CY351" s="95"/>
      <c r="CZ351" s="95"/>
      <c r="DA351" s="95"/>
      <c r="DB351" s="95"/>
      <c r="DC351" s="95"/>
      <c r="DD351" s="95"/>
      <c r="DE351" s="95"/>
      <c r="DF351" s="95"/>
      <c r="DG351" s="95"/>
      <c r="DH351" s="95"/>
      <c r="DI351" s="95"/>
      <c r="DJ351" s="95"/>
      <c r="DK351" s="95"/>
      <c r="DL351" s="95"/>
      <c r="DM351" s="95"/>
      <c r="DN351" s="95"/>
      <c r="DO351" s="95"/>
      <c r="DP351" s="95"/>
      <c r="DQ351" s="95"/>
      <c r="DR351" s="95"/>
      <c r="DS351" s="95"/>
      <c r="DT351" s="95"/>
      <c r="DU351" s="95"/>
      <c r="DV351" s="95"/>
      <c r="DW351" s="95"/>
      <c r="DX351" s="95"/>
      <c r="DY351" s="95"/>
      <c r="DZ351" s="95"/>
      <c r="EA351" s="95"/>
      <c r="EB351" s="95"/>
      <c r="EC351" s="95"/>
      <c r="ED351" s="95"/>
      <c r="EE351" s="95"/>
      <c r="EF351" s="95"/>
      <c r="EG351" s="95"/>
      <c r="EH351" s="95"/>
      <c r="EI351" s="95"/>
      <c r="EJ351" s="95"/>
      <c r="EK351" s="95"/>
      <c r="EL351" s="95"/>
      <c r="EM351" s="95"/>
      <c r="EN351" s="95"/>
      <c r="EO351" s="95"/>
      <c r="EP351" s="95"/>
      <c r="EQ351" s="95"/>
      <c r="ER351" s="95"/>
      <c r="ES351" s="95"/>
      <c r="ET351" s="95"/>
      <c r="EU351" s="95"/>
    </row>
    <row r="352" spans="1:151" s="1385" customFormat="1" ht="19" hidden="1" outlineLevel="1">
      <c r="A352" s="1472"/>
      <c r="B352" s="680"/>
      <c r="C352" s="1251"/>
      <c r="D352" s="1251"/>
      <c r="E352" s="1474" t="str">
        <f t="shared" si="38"/>
        <v/>
      </c>
      <c r="F352" s="1283"/>
      <c r="G352" s="678"/>
      <c r="H352" s="126"/>
      <c r="I352" s="126"/>
      <c r="J352" s="1465"/>
      <c r="K352" s="677"/>
      <c r="L352" s="1382"/>
      <c r="M352" s="1382"/>
      <c r="N352" s="1382"/>
      <c r="O352" s="1382"/>
      <c r="P352" s="1382"/>
      <c r="Q352" s="1382"/>
      <c r="R352" s="1382"/>
      <c r="S352" s="1382"/>
      <c r="T352" s="1382"/>
      <c r="U352" s="1382"/>
      <c r="V352" s="1382"/>
      <c r="W352" s="1382"/>
      <c r="X352" s="1382"/>
      <c r="Y352" s="1382"/>
      <c r="Z352" s="1382"/>
      <c r="AA352" s="1382"/>
      <c r="AB352" s="1382"/>
      <c r="AC352" s="1382"/>
      <c r="AD352" s="1415"/>
      <c r="AE352" s="53"/>
      <c r="AF352" s="1415"/>
      <c r="AG352" s="53"/>
      <c r="AH352" s="53"/>
      <c r="AI352" s="53"/>
      <c r="AJ352" s="1384"/>
      <c r="AK352" s="1384"/>
      <c r="AL352" s="40"/>
      <c r="AM352" s="1384"/>
      <c r="AN352" s="1384"/>
      <c r="AO352" s="1384"/>
      <c r="AP352" s="1384"/>
      <c r="AQ352" s="1384"/>
      <c r="AR352" s="1247"/>
      <c r="AS352" s="1384"/>
      <c r="AT352" s="1247"/>
      <c r="AU352" s="1384"/>
      <c r="AV352" s="1384"/>
      <c r="AW352" s="1384"/>
      <c r="AX352" s="1384"/>
      <c r="AY352" s="1384"/>
      <c r="BQ352" s="18"/>
      <c r="BY352" s="1448"/>
      <c r="BZ352" s="1448"/>
      <c r="CA352" s="1448"/>
      <c r="CB352" s="1448"/>
      <c r="CC352" s="1448"/>
      <c r="CD352" s="1448"/>
      <c r="CE352" s="1448"/>
      <c r="CF352" s="1448"/>
      <c r="CG352" s="1448"/>
      <c r="CH352" s="1448"/>
      <c r="CI352" s="1448"/>
      <c r="CJ352" s="1448"/>
      <c r="CK352" s="1448"/>
      <c r="CL352" s="1448"/>
      <c r="CM352" s="1448"/>
      <c r="CN352" s="1448"/>
      <c r="CO352" s="1448"/>
      <c r="CP352" s="1448"/>
      <c r="CQ352" s="1448"/>
      <c r="CR352" s="1448"/>
      <c r="CS352" s="1448"/>
      <c r="CT352" s="1448"/>
      <c r="CU352" s="1448"/>
      <c r="CV352" s="1448"/>
      <c r="CW352" s="1448"/>
      <c r="CX352" s="1448"/>
      <c r="CY352" s="1448"/>
      <c r="CZ352" s="1448"/>
      <c r="DA352" s="1448"/>
      <c r="DB352" s="1448"/>
      <c r="DC352" s="1448"/>
      <c r="DD352" s="1448"/>
      <c r="DE352" s="1448"/>
      <c r="DF352" s="1448"/>
      <c r="DG352" s="1448"/>
      <c r="DH352" s="1448"/>
      <c r="DI352" s="1448"/>
      <c r="DJ352" s="1448"/>
      <c r="DK352" s="1448"/>
      <c r="DL352" s="1448"/>
      <c r="DM352" s="1448"/>
      <c r="DN352" s="1448"/>
      <c r="DO352" s="1448"/>
      <c r="DP352" s="1448"/>
      <c r="DQ352" s="1448"/>
      <c r="DR352" s="1448"/>
      <c r="DS352" s="1448"/>
      <c r="DT352" s="1448"/>
      <c r="DU352" s="1448"/>
      <c r="DV352" s="1448"/>
      <c r="DW352" s="1448"/>
      <c r="DX352" s="1448"/>
      <c r="DY352" s="1448"/>
      <c r="DZ352" s="1448"/>
      <c r="EA352" s="1448"/>
      <c r="EB352" s="1448"/>
      <c r="EC352" s="1448"/>
      <c r="ED352" s="1448"/>
      <c r="EE352" s="1448"/>
      <c r="EF352" s="1448"/>
      <c r="EG352" s="1448"/>
      <c r="EH352" s="1448"/>
      <c r="EI352" s="1448"/>
      <c r="EJ352" s="1448"/>
      <c r="EK352" s="1448"/>
      <c r="EL352" s="1448"/>
      <c r="EM352" s="1448"/>
      <c r="EN352" s="1448"/>
      <c r="EO352" s="1448"/>
      <c r="EP352" s="1448"/>
      <c r="EQ352" s="1448"/>
      <c r="ER352" s="1448"/>
      <c r="ES352" s="1448"/>
      <c r="ET352" s="1448"/>
      <c r="EU352" s="1448"/>
    </row>
    <row r="353" spans="1:151" s="1269" customFormat="1" ht="15" collapsed="1">
      <c r="A353" s="1472">
        <f>IF(G350="",0,1)</f>
        <v>0</v>
      </c>
      <c r="B353" s="678"/>
      <c r="C353" s="1251"/>
      <c r="D353" s="1251"/>
      <c r="E353" s="1474" t="str">
        <f t="shared" si="38"/>
        <v/>
      </c>
      <c r="F353" s="1283"/>
      <c r="G353" s="678"/>
      <c r="H353" s="126"/>
      <c r="I353" s="126"/>
      <c r="J353" s="1465"/>
      <c r="K353" s="677"/>
      <c r="L353" s="1382"/>
      <c r="M353" s="1382"/>
      <c r="N353" s="1382"/>
      <c r="O353" s="1382"/>
      <c r="P353" s="1382"/>
      <c r="Q353" s="1382"/>
      <c r="R353" s="1382"/>
      <c r="S353" s="1382"/>
      <c r="T353" s="1382"/>
      <c r="U353" s="1382"/>
      <c r="V353" s="1382"/>
      <c r="W353" s="1382"/>
      <c r="X353" s="1382"/>
      <c r="Y353" s="1382"/>
      <c r="Z353" s="1382"/>
      <c r="AA353" s="1382"/>
      <c r="AB353" s="1382"/>
      <c r="AC353" s="1382"/>
      <c r="AD353" s="1386"/>
      <c r="AI353" s="1251"/>
      <c r="AJ353" s="1251"/>
      <c r="AK353" s="1251"/>
      <c r="AL353" s="1251"/>
      <c r="AM353" s="1251"/>
      <c r="AN353" s="1251"/>
      <c r="AO353" s="1251"/>
      <c r="AP353" s="1251"/>
      <c r="AQ353" s="20"/>
      <c r="AR353" s="1251"/>
      <c r="AS353" s="1251"/>
      <c r="AT353" s="1251"/>
      <c r="AU353" s="1251"/>
      <c r="AV353" s="1251"/>
      <c r="AW353" s="1251"/>
      <c r="AX353" s="1251"/>
      <c r="AY353" s="1251"/>
      <c r="BY353" s="1388"/>
      <c r="BZ353" s="1388"/>
      <c r="CA353" s="1388"/>
      <c r="CB353" s="1388"/>
      <c r="CC353" s="1388"/>
      <c r="CD353" s="1388"/>
      <c r="CE353" s="1388"/>
      <c r="CF353" s="1388"/>
      <c r="CG353" s="1388"/>
      <c r="CH353" s="1388"/>
      <c r="CI353" s="1388"/>
      <c r="CJ353" s="1388"/>
      <c r="CK353" s="1388"/>
      <c r="CL353" s="1388"/>
      <c r="CM353" s="1388"/>
      <c r="CN353" s="1388"/>
      <c r="CO353" s="1388"/>
      <c r="CP353" s="1388"/>
      <c r="CQ353" s="1388"/>
      <c r="CR353" s="1388"/>
      <c r="CS353" s="1388"/>
      <c r="CT353" s="1388"/>
      <c r="CU353" s="1388"/>
      <c r="CV353" s="1388"/>
      <c r="CW353" s="1388"/>
      <c r="CX353" s="1388"/>
      <c r="CY353" s="1388"/>
      <c r="CZ353" s="1388"/>
      <c r="DA353" s="1388"/>
      <c r="DB353" s="1388"/>
      <c r="DC353" s="1388"/>
      <c r="DD353" s="1388"/>
      <c r="DE353" s="1388"/>
      <c r="DF353" s="1388"/>
      <c r="DG353" s="1388"/>
      <c r="DH353" s="1388"/>
      <c r="DI353" s="1388"/>
      <c r="DJ353" s="1388"/>
      <c r="DK353" s="1388"/>
      <c r="DL353" s="1388"/>
      <c r="DM353" s="1388"/>
      <c r="DN353" s="1388"/>
      <c r="DO353" s="1388"/>
      <c r="DP353" s="1388"/>
      <c r="DQ353" s="1388"/>
      <c r="DR353" s="1388"/>
      <c r="DS353" s="1388"/>
      <c r="DT353" s="1388"/>
      <c r="DU353" s="1388"/>
      <c r="DV353" s="1388"/>
      <c r="DW353" s="1388"/>
      <c r="DX353" s="1388"/>
      <c r="DY353" s="1388"/>
      <c r="DZ353" s="1388"/>
      <c r="EA353" s="1388"/>
      <c r="EB353" s="1388"/>
      <c r="EC353" s="1388"/>
      <c r="ED353" s="1388"/>
      <c r="EE353" s="1388"/>
      <c r="EF353" s="1388"/>
      <c r="EG353" s="1388"/>
      <c r="EH353" s="1388"/>
      <c r="EI353" s="1388"/>
      <c r="EJ353" s="1388"/>
      <c r="EK353" s="1388"/>
      <c r="EL353" s="1388"/>
      <c r="EM353" s="1388"/>
      <c r="EN353" s="1388"/>
      <c r="EO353" s="1388"/>
      <c r="EP353" s="1388"/>
      <c r="EQ353" s="1388"/>
      <c r="ER353" s="1388"/>
      <c r="ES353" s="1388"/>
      <c r="ET353" s="1388"/>
      <c r="EU353" s="1388"/>
    </row>
    <row r="354" spans="1:151" s="1269" customFormat="1" ht="15">
      <c r="A354" s="1472">
        <f>IF(G350="",0,1)</f>
        <v>0</v>
      </c>
      <c r="B354" s="678"/>
      <c r="C354" s="1251"/>
      <c r="D354" s="1251"/>
      <c r="E354" s="1474" t="str">
        <f t="shared" si="38"/>
        <v/>
      </c>
      <c r="F354" s="1283"/>
      <c r="G354" s="678"/>
      <c r="H354" s="126"/>
      <c r="I354" s="126"/>
      <c r="J354" s="1465"/>
      <c r="K354" s="677"/>
      <c r="L354" s="1382"/>
      <c r="M354" s="1382"/>
      <c r="N354" s="1382"/>
      <c r="O354" s="1382"/>
      <c r="P354" s="1382"/>
      <c r="Q354" s="1382"/>
      <c r="R354" s="1382"/>
      <c r="S354" s="1382"/>
      <c r="T354" s="1382"/>
      <c r="U354" s="1382"/>
      <c r="V354" s="1382"/>
      <c r="W354" s="1382"/>
      <c r="X354" s="1382"/>
      <c r="Y354" s="1382"/>
      <c r="Z354" s="1382"/>
      <c r="AA354" s="1382"/>
      <c r="AB354" s="1382"/>
      <c r="AC354" s="1382"/>
      <c r="AD354" s="1387"/>
      <c r="AQ354" s="20"/>
      <c r="BY354" s="1388"/>
      <c r="BZ354" s="1388"/>
      <c r="CA354" s="1388"/>
      <c r="CB354" s="1388"/>
      <c r="CC354" s="1388"/>
      <c r="CD354" s="1388"/>
      <c r="CE354" s="1388"/>
      <c r="CF354" s="1388"/>
      <c r="CG354" s="1388"/>
      <c r="CH354" s="1388"/>
      <c r="CI354" s="1388"/>
      <c r="CJ354" s="1388"/>
      <c r="CK354" s="1388"/>
      <c r="CL354" s="1388"/>
      <c r="CM354" s="1388"/>
      <c r="CN354" s="1388"/>
      <c r="CO354" s="1388"/>
      <c r="CP354" s="1388"/>
      <c r="CQ354" s="1388"/>
      <c r="CR354" s="1388"/>
      <c r="CS354" s="1388"/>
      <c r="CT354" s="1388"/>
      <c r="CU354" s="1388"/>
      <c r="CV354" s="1388"/>
      <c r="CW354" s="1388"/>
      <c r="CX354" s="1388"/>
      <c r="CY354" s="1388"/>
      <c r="CZ354" s="1388"/>
      <c r="DA354" s="1388"/>
      <c r="DB354" s="1388"/>
      <c r="DC354" s="1388"/>
      <c r="DD354" s="1388"/>
      <c r="DE354" s="1388"/>
      <c r="DF354" s="1388"/>
      <c r="DG354" s="1388"/>
      <c r="DH354" s="1388"/>
      <c r="DI354" s="1388"/>
      <c r="DJ354" s="1388"/>
      <c r="DK354" s="1388"/>
      <c r="DL354" s="1388"/>
      <c r="DM354" s="1388"/>
      <c r="DN354" s="1388"/>
      <c r="DO354" s="1388"/>
      <c r="DP354" s="1388"/>
      <c r="DQ354" s="1388"/>
      <c r="DR354" s="1388"/>
      <c r="DS354" s="1388"/>
      <c r="DT354" s="1388"/>
      <c r="DU354" s="1388"/>
      <c r="DV354" s="1388"/>
      <c r="DW354" s="1388"/>
      <c r="DX354" s="1388"/>
      <c r="DY354" s="1388"/>
      <c r="DZ354" s="1388"/>
      <c r="EA354" s="1388"/>
      <c r="EB354" s="1388"/>
      <c r="EC354" s="1388"/>
      <c r="ED354" s="1388"/>
      <c r="EE354" s="1388"/>
      <c r="EF354" s="1388"/>
      <c r="EG354" s="1388"/>
      <c r="EH354" s="1388"/>
      <c r="EI354" s="1388"/>
      <c r="EJ354" s="1388"/>
      <c r="EK354" s="1388"/>
      <c r="EL354" s="1388"/>
      <c r="EM354" s="1388"/>
      <c r="EN354" s="1388"/>
      <c r="EO354" s="1388"/>
      <c r="EP354" s="1388"/>
      <c r="EQ354" s="1388"/>
      <c r="ER354" s="1388"/>
      <c r="ES354" s="1388"/>
      <c r="ET354" s="1388"/>
      <c r="EU354" s="1388"/>
    </row>
    <row r="355" spans="1:151" s="1269" customFormat="1" ht="15">
      <c r="A355" s="1472">
        <f>IF(G350="",0,1)</f>
        <v>0</v>
      </c>
      <c r="B355" s="678"/>
      <c r="C355" s="1251"/>
      <c r="D355" s="1251"/>
      <c r="E355" s="1474" t="str">
        <f t="shared" si="38"/>
        <v/>
      </c>
      <c r="F355" s="1283"/>
      <c r="G355" s="678"/>
      <c r="H355" s="126"/>
      <c r="I355" s="126"/>
      <c r="J355" s="1465"/>
      <c r="K355" s="677"/>
      <c r="L355" s="1382"/>
      <c r="M355" s="1382"/>
      <c r="N355" s="1382"/>
      <c r="O355" s="1382"/>
      <c r="P355" s="1382"/>
      <c r="Q355" s="1382"/>
      <c r="R355" s="1382"/>
      <c r="S355" s="1382"/>
      <c r="T355" s="1382"/>
      <c r="U355" s="1382"/>
      <c r="V355" s="1382"/>
      <c r="W355" s="1382"/>
      <c r="X355" s="1382"/>
      <c r="Y355" s="1382"/>
      <c r="Z355" s="1382"/>
      <c r="AA355" s="1382"/>
      <c r="AB355" s="1382"/>
      <c r="AC355" s="1382"/>
      <c r="AQ355" s="20"/>
      <c r="BY355" s="1388"/>
      <c r="BZ355" s="1388"/>
      <c r="CA355" s="1388"/>
      <c r="CB355" s="1388"/>
      <c r="CC355" s="1388"/>
      <c r="CD355" s="1388"/>
      <c r="CE355" s="1388"/>
      <c r="CF355" s="1388"/>
      <c r="CG355" s="1388"/>
      <c r="CH355" s="1388"/>
      <c r="CI355" s="1388"/>
      <c r="CJ355" s="1388"/>
      <c r="CK355" s="1388"/>
      <c r="CL355" s="1388"/>
      <c r="CM355" s="1388"/>
      <c r="CN355" s="1388"/>
      <c r="CO355" s="1388"/>
      <c r="CP355" s="1388"/>
      <c r="CQ355" s="1388"/>
      <c r="CR355" s="1388"/>
      <c r="CS355" s="1388"/>
      <c r="CT355" s="1388"/>
      <c r="CU355" s="1388"/>
      <c r="CV355" s="1388"/>
      <c r="CW355" s="1388"/>
      <c r="CX355" s="1388"/>
      <c r="CY355" s="1388"/>
      <c r="CZ355" s="1388"/>
      <c r="DA355" s="1388"/>
      <c r="DB355" s="1388"/>
      <c r="DC355" s="1388"/>
      <c r="DD355" s="1388"/>
      <c r="DE355" s="1388"/>
      <c r="DF355" s="1388"/>
      <c r="DG355" s="1388"/>
      <c r="DH355" s="1388"/>
      <c r="DI355" s="1388"/>
      <c r="DJ355" s="1388"/>
      <c r="DK355" s="1388"/>
      <c r="DL355" s="1388"/>
      <c r="DM355" s="1388"/>
      <c r="DN355" s="1388"/>
      <c r="DO355" s="1388"/>
      <c r="DP355" s="1388"/>
      <c r="DQ355" s="1388"/>
      <c r="DR355" s="1388"/>
      <c r="DS355" s="1388"/>
      <c r="DT355" s="1388"/>
      <c r="DU355" s="1388"/>
      <c r="DV355" s="1388"/>
      <c r="DW355" s="1388"/>
      <c r="DX355" s="1388"/>
      <c r="DY355" s="1388"/>
      <c r="DZ355" s="1388"/>
      <c r="EA355" s="1388"/>
      <c r="EB355" s="1388"/>
      <c r="EC355" s="1388"/>
      <c r="ED355" s="1388"/>
      <c r="EE355" s="1388"/>
      <c r="EF355" s="1388"/>
      <c r="EG355" s="1388"/>
      <c r="EH355" s="1388"/>
      <c r="EI355" s="1388"/>
      <c r="EJ355" s="1388"/>
      <c r="EK355" s="1388"/>
      <c r="EL355" s="1388"/>
      <c r="EM355" s="1388"/>
      <c r="EN355" s="1388"/>
      <c r="EO355" s="1388"/>
      <c r="EP355" s="1388"/>
      <c r="EQ355" s="1388"/>
      <c r="ER355" s="1388"/>
      <c r="ES355" s="1388"/>
      <c r="ET355" s="1388"/>
      <c r="EU355" s="1388"/>
    </row>
    <row r="356" spans="1:151" s="1269" customFormat="1" ht="15">
      <c r="A356" s="1472">
        <f>IF(G350="",0,1)</f>
        <v>0</v>
      </c>
      <c r="B356" s="678"/>
      <c r="C356" s="1251"/>
      <c r="D356" s="1251"/>
      <c r="E356" s="1474" t="str">
        <f t="shared" si="38"/>
        <v/>
      </c>
      <c r="F356" s="1242"/>
      <c r="G356" s="678"/>
      <c r="H356" s="1242"/>
      <c r="I356" s="1251"/>
      <c r="J356" s="1462" t="str">
        <f t="shared" ref="J356:J392" si="41">IF((SUM(F356:H356))&gt;0,"Evaluation","")</f>
        <v/>
      </c>
      <c r="K356" s="1170"/>
      <c r="L356" s="1265"/>
      <c r="M356" s="1265"/>
      <c r="N356" s="1266"/>
      <c r="O356" s="1266"/>
      <c r="P356" s="1266"/>
      <c r="Q356" s="1266"/>
      <c r="R356" s="1388"/>
      <c r="S356" s="1268"/>
      <c r="T356" s="1268"/>
      <c r="U356" s="1268"/>
      <c r="V356" s="1268"/>
      <c r="W356" s="1382"/>
      <c r="X356" s="1382"/>
      <c r="Y356" s="1268"/>
      <c r="Z356" s="1268"/>
      <c r="AA356" s="1268"/>
      <c r="AB356" s="989"/>
      <c r="AC356" s="1251"/>
      <c r="AQ356" s="20"/>
      <c r="BY356" s="1388"/>
      <c r="BZ356" s="1388"/>
      <c r="CA356" s="1388"/>
      <c r="CB356" s="1388"/>
      <c r="CC356" s="1388"/>
      <c r="CD356" s="1388"/>
      <c r="CE356" s="1388"/>
      <c r="CF356" s="1388"/>
      <c r="CG356" s="1388"/>
      <c r="CH356" s="1388"/>
      <c r="CI356" s="1388"/>
      <c r="CJ356" s="1388"/>
      <c r="CK356" s="1388"/>
      <c r="CL356" s="1388"/>
      <c r="CM356" s="1388"/>
      <c r="CN356" s="1388"/>
      <c r="CO356" s="1388"/>
      <c r="CP356" s="1388"/>
      <c r="CQ356" s="1388"/>
      <c r="CR356" s="1388"/>
      <c r="CS356" s="1388"/>
      <c r="CT356" s="1388"/>
      <c r="CU356" s="1388"/>
      <c r="CV356" s="1388"/>
      <c r="CW356" s="1388"/>
      <c r="CX356" s="1388"/>
      <c r="CY356" s="1388"/>
      <c r="CZ356" s="1388"/>
      <c r="DA356" s="1388"/>
      <c r="DB356" s="1388"/>
      <c r="DC356" s="1388"/>
      <c r="DD356" s="1388"/>
      <c r="DE356" s="1388"/>
      <c r="DF356" s="1388"/>
      <c r="DG356" s="1388"/>
      <c r="DH356" s="1388"/>
      <c r="DI356" s="1388"/>
      <c r="DJ356" s="1388"/>
      <c r="DK356" s="1388"/>
      <c r="DL356" s="1388"/>
      <c r="DM356" s="1388"/>
      <c r="DN356" s="1388"/>
      <c r="DO356" s="1388"/>
      <c r="DP356" s="1388"/>
      <c r="DQ356" s="1388"/>
      <c r="DR356" s="1388"/>
      <c r="DS356" s="1388"/>
      <c r="DT356" s="1388"/>
      <c r="DU356" s="1388"/>
      <c r="DV356" s="1388"/>
      <c r="DW356" s="1388"/>
      <c r="DX356" s="1388"/>
      <c r="DY356" s="1388"/>
      <c r="DZ356" s="1388"/>
      <c r="EA356" s="1388"/>
      <c r="EB356" s="1388"/>
      <c r="EC356" s="1388"/>
      <c r="ED356" s="1388"/>
      <c r="EE356" s="1388"/>
      <c r="EF356" s="1388"/>
      <c r="EG356" s="1388"/>
      <c r="EH356" s="1388"/>
      <c r="EI356" s="1388"/>
      <c r="EJ356" s="1388"/>
      <c r="EK356" s="1388"/>
      <c r="EL356" s="1388"/>
      <c r="EM356" s="1388"/>
      <c r="EN356" s="1388"/>
      <c r="EO356" s="1388"/>
      <c r="EP356" s="1388"/>
      <c r="EQ356" s="1388"/>
      <c r="ER356" s="1388"/>
      <c r="ES356" s="1388"/>
      <c r="ET356" s="1388"/>
      <c r="EU356" s="1388"/>
    </row>
    <row r="357" spans="1:151" s="1269" customFormat="1" ht="15">
      <c r="A357" s="1472">
        <f>IF(G350="",0,1)</f>
        <v>0</v>
      </c>
      <c r="B357" s="678"/>
      <c r="C357" s="1251"/>
      <c r="D357" s="1251"/>
      <c r="E357" s="1474" t="str">
        <f t="shared" si="38"/>
        <v/>
      </c>
      <c r="F357" s="1242"/>
      <c r="G357" s="678"/>
      <c r="H357" s="1242"/>
      <c r="I357" s="1251"/>
      <c r="J357" s="1462" t="str">
        <f t="shared" si="41"/>
        <v/>
      </c>
      <c r="K357" s="1170"/>
      <c r="L357" s="1389" t="str">
        <f>L$117</f>
        <v>Générateur de chaleur</v>
      </c>
      <c r="M357" s="1389"/>
      <c r="N357" s="1390"/>
      <c r="O357" s="1390"/>
      <c r="P357" s="1390"/>
      <c r="Q357" s="1390"/>
      <c r="R357" s="1388"/>
      <c r="S357" s="1391" t="str">
        <f>H350</f>
        <v/>
      </c>
      <c r="T357" s="1391"/>
      <c r="U357" s="1391"/>
      <c r="V357" s="1391"/>
      <c r="W357" s="1382"/>
      <c r="X357" s="1382"/>
      <c r="Z357" s="2216">
        <f>Y$31</f>
        <v>0</v>
      </c>
      <c r="AA357" s="2216"/>
      <c r="AB357" s="2216"/>
      <c r="AC357" s="2216"/>
      <c r="AO357" s="1298"/>
      <c r="AQ357" s="20"/>
      <c r="BY357" s="1388"/>
      <c r="BZ357" s="1388"/>
      <c r="CA357" s="1388"/>
      <c r="CB357" s="1388"/>
      <c r="CC357" s="1388"/>
      <c r="CD357" s="1388"/>
      <c r="CE357" s="1388"/>
      <c r="CF357" s="1388"/>
      <c r="CG357" s="1388"/>
      <c r="CH357" s="1388"/>
      <c r="CI357" s="1388"/>
      <c r="CJ357" s="1388"/>
      <c r="CK357" s="1388"/>
      <c r="CL357" s="1388"/>
      <c r="CM357" s="1388"/>
      <c r="CN357" s="1388"/>
      <c r="CO357" s="1388"/>
      <c r="CP357" s="1388"/>
      <c r="CQ357" s="1388"/>
      <c r="CR357" s="1388"/>
      <c r="CS357" s="1388"/>
      <c r="CT357" s="1388"/>
      <c r="CU357" s="1388"/>
      <c r="CV357" s="1388"/>
      <c r="CW357" s="1388"/>
      <c r="CX357" s="1388"/>
      <c r="CY357" s="1388"/>
      <c r="CZ357" s="1388"/>
      <c r="DA357" s="1388"/>
      <c r="DB357" s="1388"/>
      <c r="DC357" s="1388"/>
      <c r="DD357" s="1388"/>
      <c r="DE357" s="1388"/>
      <c r="DF357" s="1388"/>
      <c r="DG357" s="1388"/>
      <c r="DH357" s="1388"/>
      <c r="DI357" s="1388"/>
      <c r="DJ357" s="1388"/>
      <c r="DK357" s="1388"/>
      <c r="DL357" s="1388"/>
      <c r="DM357" s="1388"/>
      <c r="DN357" s="1388"/>
      <c r="DO357" s="1388"/>
      <c r="DP357" s="1388"/>
      <c r="DQ357" s="1388"/>
      <c r="DR357" s="1388"/>
      <c r="DS357" s="1388"/>
      <c r="DT357" s="1388"/>
      <c r="DU357" s="1388"/>
      <c r="DV357" s="1388"/>
      <c r="DW357" s="1388"/>
      <c r="DX357" s="1388"/>
      <c r="DY357" s="1388"/>
      <c r="DZ357" s="1388"/>
      <c r="EA357" s="1388"/>
      <c r="EB357" s="1388"/>
      <c r="EC357" s="1388"/>
      <c r="ED357" s="1388"/>
      <c r="EE357" s="1388"/>
      <c r="EF357" s="1388"/>
      <c r="EG357" s="1388"/>
      <c r="EH357" s="1388"/>
      <c r="EI357" s="1388"/>
      <c r="EJ357" s="1388"/>
      <c r="EK357" s="1388"/>
      <c r="EL357" s="1388"/>
      <c r="EM357" s="1388"/>
      <c r="EN357" s="1388"/>
      <c r="EO357" s="1388"/>
      <c r="EP357" s="1388"/>
      <c r="EQ357" s="1388"/>
      <c r="ER357" s="1388"/>
      <c r="ES357" s="1388"/>
      <c r="ET357" s="1388"/>
      <c r="EU357" s="1388"/>
    </row>
    <row r="358" spans="1:151" s="1269" customFormat="1" ht="15">
      <c r="A358" s="1472">
        <f>IF(G350="",0,1)</f>
        <v>0</v>
      </c>
      <c r="B358" s="678"/>
      <c r="C358" s="1251"/>
      <c r="D358" s="1251"/>
      <c r="E358" s="1474" t="str">
        <f t="shared" si="38"/>
        <v/>
      </c>
      <c r="F358" s="1242"/>
      <c r="G358" s="678"/>
      <c r="H358" s="1242"/>
      <c r="I358" s="1251"/>
      <c r="J358" s="1462" t="str">
        <f t="shared" si="41"/>
        <v/>
      </c>
      <c r="K358" s="1170"/>
      <c r="L358" s="1265"/>
      <c r="M358" s="1265"/>
      <c r="N358" s="1266"/>
      <c r="O358" s="1266"/>
      <c r="P358" s="1266"/>
      <c r="Q358" s="1266"/>
      <c r="R358" s="1388"/>
      <c r="S358" s="1268"/>
      <c r="T358" s="1268"/>
      <c r="U358" s="1268"/>
      <c r="V358" s="1268"/>
      <c r="W358" s="1382"/>
      <c r="X358" s="1382"/>
      <c r="Z358" s="2206" t="str">
        <f>'A2 Production de chaleur'!U$31</f>
        <v xml:space="preserve"> </v>
      </c>
      <c r="AA358" s="2206"/>
      <c r="AB358" s="2206"/>
      <c r="AC358" s="2206"/>
      <c r="AQ358" s="20"/>
      <c r="BY358" s="1388"/>
      <c r="BZ358" s="1388"/>
      <c r="CA358" s="1388"/>
      <c r="CB358" s="1388"/>
      <c r="CC358" s="1388"/>
      <c r="CD358" s="1388"/>
      <c r="CE358" s="1388"/>
      <c r="CF358" s="1388"/>
      <c r="CG358" s="1388"/>
      <c r="CH358" s="1388"/>
      <c r="CI358" s="1388"/>
      <c r="CJ358" s="1388"/>
      <c r="CK358" s="1388"/>
      <c r="CL358" s="1388"/>
      <c r="CM358" s="1388"/>
      <c r="CN358" s="1388"/>
      <c r="CO358" s="1388"/>
      <c r="CP358" s="1388"/>
      <c r="CQ358" s="1388"/>
      <c r="CR358" s="1388"/>
      <c r="CS358" s="1388"/>
      <c r="CT358" s="1388"/>
      <c r="CU358" s="1388"/>
      <c r="CV358" s="1388"/>
      <c r="CW358" s="1388"/>
      <c r="CX358" s="1388"/>
      <c r="CY358" s="1388"/>
      <c r="CZ358" s="1388"/>
      <c r="DA358" s="1388"/>
      <c r="DB358" s="1388"/>
      <c r="DC358" s="1388"/>
      <c r="DD358" s="1388"/>
      <c r="DE358" s="1388"/>
      <c r="DF358" s="1388"/>
      <c r="DG358" s="1388"/>
      <c r="DH358" s="1388"/>
      <c r="DI358" s="1388"/>
      <c r="DJ358" s="1388"/>
      <c r="DK358" s="1388"/>
      <c r="DL358" s="1388"/>
      <c r="DM358" s="1388"/>
      <c r="DN358" s="1388"/>
      <c r="DO358" s="1388"/>
      <c r="DP358" s="1388"/>
      <c r="DQ358" s="1388"/>
      <c r="DR358" s="1388"/>
      <c r="DS358" s="1388"/>
      <c r="DT358" s="1388"/>
      <c r="DU358" s="1388"/>
      <c r="DV358" s="1388"/>
      <c r="DW358" s="1388"/>
      <c r="DX358" s="1388"/>
      <c r="DY358" s="1388"/>
      <c r="DZ358" s="1388"/>
      <c r="EA358" s="1388"/>
      <c r="EB358" s="1388"/>
      <c r="EC358" s="1388"/>
      <c r="ED358" s="1388"/>
      <c r="EE358" s="1388"/>
      <c r="EF358" s="1388"/>
      <c r="EG358" s="1388"/>
      <c r="EH358" s="1388"/>
      <c r="EI358" s="1388"/>
      <c r="EJ358" s="1388"/>
      <c r="EK358" s="1388"/>
      <c r="EL358" s="1388"/>
      <c r="EM358" s="1388"/>
      <c r="EN358" s="1388"/>
      <c r="EO358" s="1388"/>
      <c r="EP358" s="1388"/>
      <c r="EQ358" s="1388"/>
      <c r="ER358" s="1388"/>
      <c r="ES358" s="1388"/>
      <c r="ET358" s="1388"/>
      <c r="EU358" s="1388"/>
    </row>
    <row r="359" spans="1:151" s="1269" customFormat="1" ht="15">
      <c r="A359" s="1472">
        <f>IF(G350="",0,1)</f>
        <v>0</v>
      </c>
      <c r="B359" s="678"/>
      <c r="C359" s="1251"/>
      <c r="D359" s="1251"/>
      <c r="E359" s="1474" t="str">
        <f t="shared" si="38"/>
        <v/>
      </c>
      <c r="F359" s="1242"/>
      <c r="G359" s="678"/>
      <c r="H359" s="1242"/>
      <c r="I359" s="1251"/>
      <c r="J359" s="1462" t="str">
        <f t="shared" si="41"/>
        <v/>
      </c>
      <c r="K359" s="1170"/>
      <c r="L359" s="1389" t="str">
        <f>L$119</f>
        <v>Année de construction du générateur</v>
      </c>
      <c r="M359" s="1389"/>
      <c r="N359" s="1390"/>
      <c r="O359" s="1390"/>
      <c r="P359" s="1390"/>
      <c r="Q359" s="1390"/>
      <c r="R359" s="1388"/>
      <c r="S359" s="1392" t="str">
        <f>R350</f>
        <v/>
      </c>
      <c r="T359" s="1392"/>
      <c r="U359" s="1392"/>
      <c r="V359" s="1392"/>
      <c r="W359" s="1382"/>
      <c r="X359" s="1382"/>
      <c r="Y359" s="1268"/>
      <c r="Z359" s="1268"/>
      <c r="AA359" s="1268"/>
      <c r="AB359" s="989"/>
      <c r="AC359" s="1251"/>
      <c r="AO359" s="1298"/>
      <c r="AQ359" s="20"/>
      <c r="BY359" s="1388"/>
      <c r="BZ359" s="1388"/>
      <c r="CA359" s="1388"/>
      <c r="CB359" s="1388"/>
      <c r="CC359" s="1388"/>
      <c r="CD359" s="1388"/>
      <c r="CE359" s="1388"/>
      <c r="CF359" s="1388"/>
      <c r="CG359" s="1388"/>
      <c r="CH359" s="1388"/>
      <c r="CI359" s="1388"/>
      <c r="CJ359" s="1388"/>
      <c r="CK359" s="1388"/>
      <c r="CL359" s="1388"/>
      <c r="CM359" s="1388"/>
      <c r="CN359" s="1388"/>
      <c r="CO359" s="1388"/>
      <c r="CP359" s="1388"/>
      <c r="CQ359" s="1388"/>
      <c r="CR359" s="1388"/>
      <c r="CS359" s="1388"/>
      <c r="CT359" s="1388"/>
      <c r="CU359" s="1388"/>
      <c r="CV359" s="1388"/>
      <c r="CW359" s="1388"/>
      <c r="CX359" s="1388"/>
      <c r="CY359" s="1388"/>
      <c r="CZ359" s="1388"/>
      <c r="DA359" s="1388"/>
      <c r="DB359" s="1388"/>
      <c r="DC359" s="1388"/>
      <c r="DD359" s="1388"/>
      <c r="DE359" s="1388"/>
      <c r="DF359" s="1388"/>
      <c r="DG359" s="1388"/>
      <c r="DH359" s="1388"/>
      <c r="DI359" s="1388"/>
      <c r="DJ359" s="1388"/>
      <c r="DK359" s="1388"/>
      <c r="DL359" s="1388"/>
      <c r="DM359" s="1388"/>
      <c r="DN359" s="1388"/>
      <c r="DO359" s="1388"/>
      <c r="DP359" s="1388"/>
      <c r="DQ359" s="1388"/>
      <c r="DR359" s="1388"/>
      <c r="DS359" s="1388"/>
      <c r="DT359" s="1388"/>
      <c r="DU359" s="1388"/>
      <c r="DV359" s="1388"/>
      <c r="DW359" s="1388"/>
      <c r="DX359" s="1388"/>
      <c r="DY359" s="1388"/>
      <c r="DZ359" s="1388"/>
      <c r="EA359" s="1388"/>
      <c r="EB359" s="1388"/>
      <c r="EC359" s="1388"/>
      <c r="ED359" s="1388"/>
      <c r="EE359" s="1388"/>
      <c r="EF359" s="1388"/>
      <c r="EG359" s="1388"/>
      <c r="EH359" s="1388"/>
      <c r="EI359" s="1388"/>
      <c r="EJ359" s="1388"/>
      <c r="EK359" s="1388"/>
      <c r="EL359" s="1388"/>
      <c r="EM359" s="1388"/>
      <c r="EN359" s="1388"/>
      <c r="EO359" s="1388"/>
      <c r="EP359" s="1388"/>
      <c r="EQ359" s="1388"/>
      <c r="ER359" s="1388"/>
      <c r="ES359" s="1388"/>
      <c r="ET359" s="1388"/>
      <c r="EU359" s="1388"/>
    </row>
    <row r="360" spans="1:151" s="1269" customFormat="1" ht="15">
      <c r="A360" s="1472">
        <f>IF(G350="",0,1)</f>
        <v>0</v>
      </c>
      <c r="B360" s="678"/>
      <c r="C360" s="1251"/>
      <c r="D360" s="1251"/>
      <c r="E360" s="1474" t="str">
        <f t="shared" si="38"/>
        <v/>
      </c>
      <c r="F360" s="1242"/>
      <c r="G360" s="678"/>
      <c r="H360" s="1242"/>
      <c r="I360" s="1251"/>
      <c r="J360" s="1462" t="str">
        <f t="shared" si="41"/>
        <v/>
      </c>
      <c r="K360" s="1170"/>
      <c r="L360" s="1389" t="str">
        <f>L$120</f>
        <v>Type de construction</v>
      </c>
      <c r="M360" s="1393"/>
      <c r="N360" s="1394"/>
      <c r="O360" s="1394"/>
      <c r="P360" s="1394"/>
      <c r="Q360" s="1394"/>
      <c r="R360" s="1388"/>
      <c r="S360" s="1395" t="str">
        <f>S350</f>
        <v/>
      </c>
      <c r="T360" s="1395"/>
      <c r="U360" s="1395"/>
      <c r="V360" s="1395"/>
      <c r="W360" s="1382"/>
      <c r="X360" s="1382"/>
      <c r="Y360" s="1396"/>
      <c r="Z360" s="1396"/>
      <c r="AA360" s="1396"/>
      <c r="AB360" s="989"/>
      <c r="AC360" s="1397"/>
      <c r="AO360" s="1298"/>
      <c r="AQ360" s="20"/>
      <c r="BY360" s="1388"/>
      <c r="BZ360" s="1388"/>
      <c r="CA360" s="1388"/>
      <c r="CB360" s="1388"/>
      <c r="CC360" s="1388"/>
      <c r="CD360" s="1388"/>
      <c r="CE360" s="1388"/>
      <c r="CF360" s="1388"/>
      <c r="CG360" s="1388"/>
      <c r="CH360" s="1388"/>
      <c r="CI360" s="1388"/>
      <c r="CJ360" s="1388"/>
      <c r="CK360" s="1388"/>
      <c r="CL360" s="1388"/>
      <c r="CM360" s="1388"/>
      <c r="CN360" s="1388"/>
      <c r="CO360" s="1388"/>
      <c r="CP360" s="1388"/>
      <c r="CQ360" s="1388"/>
      <c r="CR360" s="1388"/>
      <c r="CS360" s="1388"/>
      <c r="CT360" s="1388"/>
      <c r="CU360" s="1388"/>
      <c r="CV360" s="1388"/>
      <c r="CW360" s="1388"/>
      <c r="CX360" s="1388"/>
      <c r="CY360" s="1388"/>
      <c r="CZ360" s="1388"/>
      <c r="DA360" s="1388"/>
      <c r="DB360" s="1388"/>
      <c r="DC360" s="1388"/>
      <c r="DD360" s="1388"/>
      <c r="DE360" s="1388"/>
      <c r="DF360" s="1388"/>
      <c r="DG360" s="1388"/>
      <c r="DH360" s="1388"/>
      <c r="DI360" s="1388"/>
      <c r="DJ360" s="1388"/>
      <c r="DK360" s="1388"/>
      <c r="DL360" s="1388"/>
      <c r="DM360" s="1388"/>
      <c r="DN360" s="1388"/>
      <c r="DO360" s="1388"/>
      <c r="DP360" s="1388"/>
      <c r="DQ360" s="1388"/>
      <c r="DR360" s="1388"/>
      <c r="DS360" s="1388"/>
      <c r="DT360" s="1388"/>
      <c r="DU360" s="1388"/>
      <c r="DV360" s="1388"/>
      <c r="DW360" s="1388"/>
      <c r="DX360" s="1388"/>
      <c r="DY360" s="1388"/>
      <c r="DZ360" s="1388"/>
      <c r="EA360" s="1388"/>
      <c r="EB360" s="1388"/>
      <c r="EC360" s="1388"/>
      <c r="ED360" s="1388"/>
      <c r="EE360" s="1388"/>
      <c r="EF360" s="1388"/>
      <c r="EG360" s="1388"/>
      <c r="EH360" s="1388"/>
      <c r="EI360" s="1388"/>
      <c r="EJ360" s="1388"/>
      <c r="EK360" s="1388"/>
      <c r="EL360" s="1388"/>
      <c r="EM360" s="1388"/>
      <c r="EN360" s="1388"/>
      <c r="EO360" s="1388"/>
      <c r="EP360" s="1388"/>
      <c r="EQ360" s="1388"/>
      <c r="ER360" s="1388"/>
      <c r="ES360" s="1388"/>
      <c r="ET360" s="1388"/>
      <c r="EU360" s="1388"/>
    </row>
    <row r="361" spans="1:151" s="1269" customFormat="1" ht="15">
      <c r="A361" s="1472">
        <f>IF(G350="",0,1)</f>
        <v>0</v>
      </c>
      <c r="B361" s="678"/>
      <c r="C361" s="1251"/>
      <c r="D361" s="1251"/>
      <c r="E361" s="1474" t="str">
        <f t="shared" si="38"/>
        <v/>
      </c>
      <c r="F361" s="1242"/>
      <c r="G361" s="678"/>
      <c r="H361" s="1242"/>
      <c r="I361" s="1251"/>
      <c r="J361" s="1462" t="str">
        <f t="shared" si="41"/>
        <v/>
      </c>
      <c r="K361" s="1170"/>
      <c r="L361" s="1389" t="str">
        <f>L$121</f>
        <v>Utilisation</v>
      </c>
      <c r="M361" s="1393"/>
      <c r="N361" s="1394"/>
      <c r="O361" s="1394"/>
      <c r="P361" s="1394"/>
      <c r="Q361" s="1394"/>
      <c r="R361" s="1388"/>
      <c r="S361" s="1398" t="str">
        <f>L350</f>
        <v/>
      </c>
      <c r="T361" s="1398"/>
      <c r="U361" s="1398"/>
      <c r="V361" s="1398"/>
      <c r="W361" s="1382"/>
      <c r="X361" s="1382"/>
      <c r="Y361" s="1268"/>
      <c r="Z361" s="1268"/>
      <c r="AA361" s="1268"/>
      <c r="AB361" s="989"/>
      <c r="AC361" s="1251"/>
      <c r="AO361" s="1298"/>
      <c r="AQ361" s="20"/>
      <c r="BY361" s="1388"/>
      <c r="BZ361" s="1388"/>
      <c r="CA361" s="1388"/>
      <c r="CB361" s="1388"/>
      <c r="CC361" s="1388"/>
      <c r="CD361" s="1388"/>
      <c r="CE361" s="1388"/>
      <c r="CF361" s="1388"/>
      <c r="CG361" s="1388"/>
      <c r="CH361" s="1388"/>
      <c r="CI361" s="1388"/>
      <c r="CJ361" s="1388"/>
      <c r="CK361" s="1388"/>
      <c r="CL361" s="1388"/>
      <c r="CM361" s="1388"/>
      <c r="CN361" s="1388"/>
      <c r="CO361" s="1388"/>
      <c r="CP361" s="1388"/>
      <c r="CQ361" s="1388"/>
      <c r="CR361" s="1388"/>
      <c r="CS361" s="1388"/>
      <c r="CT361" s="1388"/>
      <c r="CU361" s="1388"/>
      <c r="CV361" s="1388"/>
      <c r="CW361" s="1388"/>
      <c r="CX361" s="1388"/>
      <c r="CY361" s="1388"/>
      <c r="CZ361" s="1388"/>
      <c r="DA361" s="1388"/>
      <c r="DB361" s="1388"/>
      <c r="DC361" s="1388"/>
      <c r="DD361" s="1388"/>
      <c r="DE361" s="1388"/>
      <c r="DF361" s="1388"/>
      <c r="DG361" s="1388"/>
      <c r="DH361" s="1388"/>
      <c r="DI361" s="1388"/>
      <c r="DJ361" s="1388"/>
      <c r="DK361" s="1388"/>
      <c r="DL361" s="1388"/>
      <c r="DM361" s="1388"/>
      <c r="DN361" s="1388"/>
      <c r="DO361" s="1388"/>
      <c r="DP361" s="1388"/>
      <c r="DQ361" s="1388"/>
      <c r="DR361" s="1388"/>
      <c r="DS361" s="1388"/>
      <c r="DT361" s="1388"/>
      <c r="DU361" s="1388"/>
      <c r="DV361" s="1388"/>
      <c r="DW361" s="1388"/>
      <c r="DX361" s="1388"/>
      <c r="DY361" s="1388"/>
      <c r="DZ361" s="1388"/>
      <c r="EA361" s="1388"/>
      <c r="EB361" s="1388"/>
      <c r="EC361" s="1388"/>
      <c r="ED361" s="1388"/>
      <c r="EE361" s="1388"/>
      <c r="EF361" s="1388"/>
      <c r="EG361" s="1388"/>
      <c r="EH361" s="1388"/>
      <c r="EI361" s="1388"/>
      <c r="EJ361" s="1388"/>
      <c r="EK361" s="1388"/>
      <c r="EL361" s="1388"/>
      <c r="EM361" s="1388"/>
      <c r="EN361" s="1388"/>
      <c r="EO361" s="1388"/>
      <c r="EP361" s="1388"/>
      <c r="EQ361" s="1388"/>
      <c r="ER361" s="1388"/>
      <c r="ES361" s="1388"/>
      <c r="ET361" s="1388"/>
      <c r="EU361" s="1388"/>
    </row>
    <row r="362" spans="1:151" s="1269" customFormat="1" ht="15">
      <c r="A362" s="1472">
        <f>IF(G350="",0,1)</f>
        <v>0</v>
      </c>
      <c r="B362" s="678"/>
      <c r="C362" s="1251"/>
      <c r="D362" s="1251"/>
      <c r="E362" s="1474" t="str">
        <f t="shared" si="38"/>
        <v/>
      </c>
      <c r="F362" s="1242"/>
      <c r="G362" s="678"/>
      <c r="H362" s="1242"/>
      <c r="I362" s="1251"/>
      <c r="J362" s="1462" t="str">
        <f t="shared" si="41"/>
        <v/>
      </c>
      <c r="K362" s="1170"/>
      <c r="L362" s="1265"/>
      <c r="M362" s="1265"/>
      <c r="N362" s="1266"/>
      <c r="O362" s="1266"/>
      <c r="P362" s="1266"/>
      <c r="Q362" s="1266"/>
      <c r="R362" s="1388"/>
      <c r="S362" s="1399"/>
      <c r="T362" s="1268"/>
      <c r="U362" s="1268"/>
      <c r="V362" s="1268"/>
      <c r="W362" s="1382"/>
      <c r="X362" s="1382"/>
      <c r="Y362" s="1268"/>
      <c r="Z362" s="1268"/>
      <c r="AA362" s="1268"/>
      <c r="AB362" s="989"/>
      <c r="AC362" s="1251"/>
      <c r="AO362" s="1298"/>
      <c r="AQ362" s="20"/>
      <c r="BY362" s="1388"/>
      <c r="BZ362" s="1388"/>
      <c r="CA362" s="1388"/>
      <c r="CB362" s="1388"/>
      <c r="CC362" s="1388"/>
      <c r="CD362" s="1388"/>
      <c r="CE362" s="1388"/>
      <c r="CF362" s="1388"/>
      <c r="CG362" s="1388"/>
      <c r="CH362" s="1388"/>
      <c r="CI362" s="1388"/>
      <c r="CJ362" s="1388"/>
      <c r="CK362" s="1388"/>
      <c r="CL362" s="1388"/>
      <c r="CM362" s="1388"/>
      <c r="CN362" s="1388"/>
      <c r="CO362" s="1388"/>
      <c r="CP362" s="1388"/>
      <c r="CQ362" s="1388"/>
      <c r="CR362" s="1388"/>
      <c r="CS362" s="1388"/>
      <c r="CT362" s="1388"/>
      <c r="CU362" s="1388"/>
      <c r="CV362" s="1388"/>
      <c r="CW362" s="1388"/>
      <c r="CX362" s="1388"/>
      <c r="CY362" s="1388"/>
      <c r="CZ362" s="1388"/>
      <c r="DA362" s="1388"/>
      <c r="DB362" s="1388"/>
      <c r="DC362" s="1388"/>
      <c r="DD362" s="1388"/>
      <c r="DE362" s="1388"/>
      <c r="DF362" s="1388"/>
      <c r="DG362" s="1388"/>
      <c r="DH362" s="1388"/>
      <c r="DI362" s="1388"/>
      <c r="DJ362" s="1388"/>
      <c r="DK362" s="1388"/>
      <c r="DL362" s="1388"/>
      <c r="DM362" s="1388"/>
      <c r="DN362" s="1388"/>
      <c r="DO362" s="1388"/>
      <c r="DP362" s="1388"/>
      <c r="DQ362" s="1388"/>
      <c r="DR362" s="1388"/>
      <c r="DS362" s="1388"/>
      <c r="DT362" s="1388"/>
      <c r="DU362" s="1388"/>
      <c r="DV362" s="1388"/>
      <c r="DW362" s="1388"/>
      <c r="DX362" s="1388"/>
      <c r="DY362" s="1388"/>
      <c r="DZ362" s="1388"/>
      <c r="EA362" s="1388"/>
      <c r="EB362" s="1388"/>
      <c r="EC362" s="1388"/>
      <c r="ED362" s="1388"/>
      <c r="EE362" s="1388"/>
      <c r="EF362" s="1388"/>
      <c r="EG362" s="1388"/>
      <c r="EH362" s="1388"/>
      <c r="EI362" s="1388"/>
      <c r="EJ362" s="1388"/>
      <c r="EK362" s="1388"/>
      <c r="EL362" s="1388"/>
      <c r="EM362" s="1388"/>
      <c r="EN362" s="1388"/>
      <c r="EO362" s="1388"/>
      <c r="EP362" s="1388"/>
      <c r="EQ362" s="1388"/>
      <c r="ER362" s="1388"/>
      <c r="ES362" s="1388"/>
      <c r="ET362" s="1388"/>
      <c r="EU362" s="1388"/>
    </row>
    <row r="363" spans="1:151" s="1269" customFormat="1" ht="15">
      <c r="A363" s="1472">
        <f>IF(G350="",0,1)</f>
        <v>0</v>
      </c>
      <c r="B363" s="678"/>
      <c r="C363" s="1251"/>
      <c r="D363" s="1251"/>
      <c r="E363" s="1474" t="str">
        <f t="shared" si="38"/>
        <v/>
      </c>
      <c r="F363" s="1242"/>
      <c r="G363" s="678"/>
      <c r="H363" s="1242"/>
      <c r="I363" s="1251"/>
      <c r="J363" s="1462" t="str">
        <f t="shared" si="41"/>
        <v/>
      </c>
      <c r="K363" s="1170"/>
      <c r="L363" s="1389" t="str">
        <f>L$123</f>
        <v>Panneau arrière de la chaudière</v>
      </c>
      <c r="M363" s="1389"/>
      <c r="N363" s="1390"/>
      <c r="O363" s="1390"/>
      <c r="P363" s="1390"/>
      <c r="Q363" s="1390"/>
      <c r="R363" s="1388"/>
      <c r="S363" s="1400" t="str">
        <f>T350</f>
        <v/>
      </c>
      <c r="T363" s="1400"/>
      <c r="U363" s="1400"/>
      <c r="V363" s="1401"/>
      <c r="W363" s="1382"/>
      <c r="X363" s="1382"/>
      <c r="Y363" s="1268"/>
      <c r="Z363" s="1268"/>
      <c r="AA363" s="1268"/>
      <c r="AB363" s="989"/>
      <c r="AC363" s="1251"/>
      <c r="AO363" s="1298"/>
      <c r="AQ363" s="20"/>
      <c r="BY363" s="1388"/>
      <c r="BZ363" s="1388"/>
      <c r="CA363" s="1388"/>
      <c r="CB363" s="1388"/>
      <c r="CC363" s="1388"/>
      <c r="CD363" s="1388"/>
      <c r="CE363" s="1388"/>
      <c r="CF363" s="1388"/>
      <c r="CG363" s="1388"/>
      <c r="CH363" s="1388"/>
      <c r="CI363" s="1388"/>
      <c r="CJ363" s="1388"/>
      <c r="CK363" s="1388"/>
      <c r="CL363" s="1388"/>
      <c r="CM363" s="1388"/>
      <c r="CN363" s="1388"/>
      <c r="CO363" s="1388"/>
      <c r="CP363" s="1388"/>
      <c r="CQ363" s="1388"/>
      <c r="CR363" s="1388"/>
      <c r="CS363" s="1388"/>
      <c r="CT363" s="1388"/>
      <c r="CU363" s="1388"/>
      <c r="CV363" s="1388"/>
      <c r="CW363" s="1388"/>
      <c r="CX363" s="1388"/>
      <c r="CY363" s="1388"/>
      <c r="CZ363" s="1388"/>
      <c r="DA363" s="1388"/>
      <c r="DB363" s="1388"/>
      <c r="DC363" s="1388"/>
      <c r="DD363" s="1388"/>
      <c r="DE363" s="1388"/>
      <c r="DF363" s="1388"/>
      <c r="DG363" s="1388"/>
      <c r="DH363" s="1388"/>
      <c r="DI363" s="1388"/>
      <c r="DJ363" s="1388"/>
      <c r="DK363" s="1388"/>
      <c r="DL363" s="1388"/>
      <c r="DM363" s="1388"/>
      <c r="DN363" s="1388"/>
      <c r="DO363" s="1388"/>
      <c r="DP363" s="1388"/>
      <c r="DQ363" s="1388"/>
      <c r="DR363" s="1388"/>
      <c r="DS363" s="1388"/>
      <c r="DT363" s="1388"/>
      <c r="DU363" s="1388"/>
      <c r="DV363" s="1388"/>
      <c r="DW363" s="1388"/>
      <c r="DX363" s="1388"/>
      <c r="DY363" s="1388"/>
      <c r="DZ363" s="1388"/>
      <c r="EA363" s="1388"/>
      <c r="EB363" s="1388"/>
      <c r="EC363" s="1388"/>
      <c r="ED363" s="1388"/>
      <c r="EE363" s="1388"/>
      <c r="EF363" s="1388"/>
      <c r="EG363" s="1388"/>
      <c r="EH363" s="1388"/>
      <c r="EI363" s="1388"/>
      <c r="EJ363" s="1388"/>
      <c r="EK363" s="1388"/>
      <c r="EL363" s="1388"/>
      <c r="EM363" s="1388"/>
      <c r="EN363" s="1388"/>
      <c r="EO363" s="1388"/>
      <c r="EP363" s="1388"/>
      <c r="EQ363" s="1388"/>
      <c r="ER363" s="1388"/>
      <c r="ES363" s="1388"/>
      <c r="ET363" s="1388"/>
      <c r="EU363" s="1388"/>
    </row>
    <row r="364" spans="1:151" s="1269" customFormat="1" ht="15">
      <c r="A364" s="1472">
        <f>IF(G350="",0,1)</f>
        <v>0</v>
      </c>
      <c r="B364" s="678"/>
      <c r="C364" s="1251"/>
      <c r="D364" s="1251"/>
      <c r="E364" s="1474" t="str">
        <f t="shared" si="38"/>
        <v/>
      </c>
      <c r="F364" s="1242"/>
      <c r="G364" s="678"/>
      <c r="H364" s="1242"/>
      <c r="I364" s="1251"/>
      <c r="J364" s="1462" t="str">
        <f t="shared" si="41"/>
        <v/>
      </c>
      <c r="K364" s="1170"/>
      <c r="L364" s="1393" t="str">
        <f>L304</f>
        <v>Capot protège-brûleur</v>
      </c>
      <c r="M364" s="1393"/>
      <c r="N364" s="1394"/>
      <c r="O364" s="1394"/>
      <c r="P364" s="1394"/>
      <c r="Q364" s="1394"/>
      <c r="R364" s="1388"/>
      <c r="S364" s="1402" t="str">
        <f>U350</f>
        <v/>
      </c>
      <c r="T364" s="1402"/>
      <c r="U364" s="1402"/>
      <c r="V364" s="1403"/>
      <c r="W364" s="1382"/>
      <c r="X364" s="1382"/>
      <c r="Y364" s="1268"/>
      <c r="Z364" s="1268"/>
      <c r="AA364" s="1268"/>
      <c r="AB364" s="989"/>
      <c r="AC364" s="1251"/>
      <c r="AO364" s="1298"/>
      <c r="AQ364" s="20"/>
      <c r="BY364" s="1388"/>
      <c r="BZ364" s="1388"/>
      <c r="CA364" s="1388"/>
      <c r="CB364" s="1388"/>
      <c r="CC364" s="1388"/>
      <c r="CD364" s="1388"/>
      <c r="CE364" s="1388"/>
      <c r="CF364" s="1388"/>
      <c r="CG364" s="1388"/>
      <c r="CH364" s="1388"/>
      <c r="CI364" s="1388"/>
      <c r="CJ364" s="1388"/>
      <c r="CK364" s="1388"/>
      <c r="CL364" s="1388"/>
      <c r="CM364" s="1388"/>
      <c r="CN364" s="1388"/>
      <c r="CO364" s="1388"/>
      <c r="CP364" s="1388"/>
      <c r="CQ364" s="1388"/>
      <c r="CR364" s="1388"/>
      <c r="CS364" s="1388"/>
      <c r="CT364" s="1388"/>
      <c r="CU364" s="1388"/>
      <c r="CV364" s="1388"/>
      <c r="CW364" s="1388"/>
      <c r="CX364" s="1388"/>
      <c r="CY364" s="1388"/>
      <c r="CZ364" s="1388"/>
      <c r="DA364" s="1388"/>
      <c r="DB364" s="1388"/>
      <c r="DC364" s="1388"/>
      <c r="DD364" s="1388"/>
      <c r="DE364" s="1388"/>
      <c r="DF364" s="1388"/>
      <c r="DG364" s="1388"/>
      <c r="DH364" s="1388"/>
      <c r="DI364" s="1388"/>
      <c r="DJ364" s="1388"/>
      <c r="DK364" s="1388"/>
      <c r="DL364" s="1388"/>
      <c r="DM364" s="1388"/>
      <c r="DN364" s="1388"/>
      <c r="DO364" s="1388"/>
      <c r="DP364" s="1388"/>
      <c r="DQ364" s="1388"/>
      <c r="DR364" s="1388"/>
      <c r="DS364" s="1388"/>
      <c r="DT364" s="1388"/>
      <c r="DU364" s="1388"/>
      <c r="DV364" s="1388"/>
      <c r="DW364" s="1388"/>
      <c r="DX364" s="1388"/>
      <c r="DY364" s="1388"/>
      <c r="DZ364" s="1388"/>
      <c r="EA364" s="1388"/>
      <c r="EB364" s="1388"/>
      <c r="EC364" s="1388"/>
      <c r="ED364" s="1388"/>
      <c r="EE364" s="1388"/>
      <c r="EF364" s="1388"/>
      <c r="EG364" s="1388"/>
      <c r="EH364" s="1388"/>
      <c r="EI364" s="1388"/>
      <c r="EJ364" s="1388"/>
      <c r="EK364" s="1388"/>
      <c r="EL364" s="1388"/>
      <c r="EM364" s="1388"/>
      <c r="EN364" s="1388"/>
      <c r="EO364" s="1388"/>
      <c r="EP364" s="1388"/>
      <c r="EQ364" s="1388"/>
      <c r="ER364" s="1388"/>
      <c r="ES364" s="1388"/>
      <c r="ET364" s="1388"/>
      <c r="EU364" s="1388"/>
    </row>
    <row r="365" spans="1:151" s="1269" customFormat="1" ht="15">
      <c r="A365" s="1472">
        <f>IF(G350="",0,1)</f>
        <v>0</v>
      </c>
      <c r="B365" s="678"/>
      <c r="C365" s="1251"/>
      <c r="D365" s="1251"/>
      <c r="E365" s="1474" t="str">
        <f t="shared" si="38"/>
        <v/>
      </c>
      <c r="F365" s="1242"/>
      <c r="G365" s="678"/>
      <c r="H365" s="1242"/>
      <c r="I365" s="1251"/>
      <c r="J365" s="1462" t="str">
        <f t="shared" si="41"/>
        <v/>
      </c>
      <c r="K365" s="1170"/>
      <c r="L365" s="1393" t="str">
        <f>L$125</f>
        <v>Commande du générateur de chaleur</v>
      </c>
      <c r="M365" s="1393"/>
      <c r="N365" s="1394"/>
      <c r="O365" s="1394"/>
      <c r="P365" s="1394"/>
      <c r="Q365" s="1394"/>
      <c r="R365" s="1388"/>
      <c r="S365" s="1402" t="str">
        <f>V350</f>
        <v/>
      </c>
      <c r="T365" s="1402"/>
      <c r="U365" s="1402"/>
      <c r="V365" s="1403"/>
      <c r="W365" s="1382"/>
      <c r="X365" s="1382"/>
      <c r="Y365" s="1268"/>
      <c r="Z365" s="1268"/>
      <c r="AA365" s="1268"/>
      <c r="AB365" s="989"/>
      <c r="AC365" s="1251"/>
      <c r="AO365" s="1298"/>
      <c r="AQ365" s="20"/>
      <c r="BY365" s="1388"/>
      <c r="BZ365" s="1388"/>
      <c r="CA365" s="1388"/>
      <c r="CB365" s="1388"/>
      <c r="CC365" s="1388"/>
      <c r="CD365" s="1388"/>
      <c r="CE365" s="1388"/>
      <c r="CF365" s="1388"/>
      <c r="CG365" s="1388"/>
      <c r="CH365" s="1388"/>
      <c r="CI365" s="1388"/>
      <c r="CJ365" s="1388"/>
      <c r="CK365" s="1388"/>
      <c r="CL365" s="1388"/>
      <c r="CM365" s="1388"/>
      <c r="CN365" s="1388"/>
      <c r="CO365" s="1388"/>
      <c r="CP365" s="1388"/>
      <c r="CQ365" s="1388"/>
      <c r="CR365" s="1388"/>
      <c r="CS365" s="1388"/>
      <c r="CT365" s="1388"/>
      <c r="CU365" s="1388"/>
      <c r="CV365" s="1388"/>
      <c r="CW365" s="1388"/>
      <c r="CX365" s="1388"/>
      <c r="CY365" s="1388"/>
      <c r="CZ365" s="1388"/>
      <c r="DA365" s="1388"/>
      <c r="DB365" s="1388"/>
      <c r="DC365" s="1388"/>
      <c r="DD365" s="1388"/>
      <c r="DE365" s="1388"/>
      <c r="DF365" s="1388"/>
      <c r="DG365" s="1388"/>
      <c r="DH365" s="1388"/>
      <c r="DI365" s="1388"/>
      <c r="DJ365" s="1388"/>
      <c r="DK365" s="1388"/>
      <c r="DL365" s="1388"/>
      <c r="DM365" s="1388"/>
      <c r="DN365" s="1388"/>
      <c r="DO365" s="1388"/>
      <c r="DP365" s="1388"/>
      <c r="DQ365" s="1388"/>
      <c r="DR365" s="1388"/>
      <c r="DS365" s="1388"/>
      <c r="DT365" s="1388"/>
      <c r="DU365" s="1388"/>
      <c r="DV365" s="1388"/>
      <c r="DW365" s="1388"/>
      <c r="DX365" s="1388"/>
      <c r="DY365" s="1388"/>
      <c r="DZ365" s="1388"/>
      <c r="EA365" s="1388"/>
      <c r="EB365" s="1388"/>
      <c r="EC365" s="1388"/>
      <c r="ED365" s="1388"/>
      <c r="EE365" s="1388"/>
      <c r="EF365" s="1388"/>
      <c r="EG365" s="1388"/>
      <c r="EH365" s="1388"/>
      <c r="EI365" s="1388"/>
      <c r="EJ365" s="1388"/>
      <c r="EK365" s="1388"/>
      <c r="EL365" s="1388"/>
      <c r="EM365" s="1388"/>
      <c r="EN365" s="1388"/>
      <c r="EO365" s="1388"/>
      <c r="EP365" s="1388"/>
      <c r="EQ365" s="1388"/>
      <c r="ER365" s="1388"/>
      <c r="ES365" s="1388"/>
      <c r="ET365" s="1388"/>
      <c r="EU365" s="1388"/>
    </row>
    <row r="366" spans="1:151" s="787" customFormat="1" ht="15">
      <c r="A366" s="1472">
        <f>IF(G350="",0,1)</f>
        <v>0</v>
      </c>
      <c r="B366" s="678"/>
      <c r="C366" s="1251"/>
      <c r="D366" s="1251"/>
      <c r="E366" s="1474" t="str">
        <f t="shared" si="38"/>
        <v/>
      </c>
      <c r="F366" s="1242"/>
      <c r="G366" s="678"/>
      <c r="H366" s="1242"/>
      <c r="I366" s="1251"/>
      <c r="J366" s="1462" t="str">
        <f t="shared" si="41"/>
        <v/>
      </c>
      <c r="K366" s="1170"/>
      <c r="L366" s="1265"/>
      <c r="M366" s="1265"/>
      <c r="N366" s="1266"/>
      <c r="O366" s="1266"/>
      <c r="P366" s="1266"/>
      <c r="Q366" s="1266"/>
      <c r="R366" s="225"/>
      <c r="S366" s="1404"/>
      <c r="T366" s="1404"/>
      <c r="U366" s="1404"/>
      <c r="V366" s="1404"/>
      <c r="W366" s="1382"/>
      <c r="X366" s="1382"/>
      <c r="Y366" s="1404"/>
      <c r="Z366" s="1404"/>
      <c r="AA366" s="1404"/>
      <c r="AB366" s="989"/>
      <c r="BY366" s="225"/>
      <c r="BZ366" s="225"/>
      <c r="CA366" s="225"/>
      <c r="CB366" s="225"/>
      <c r="CC366" s="225"/>
      <c r="CD366" s="225"/>
      <c r="CE366" s="225"/>
      <c r="CF366" s="225"/>
      <c r="CG366" s="225"/>
      <c r="CH366" s="225"/>
      <c r="CI366" s="225"/>
      <c r="CJ366" s="225"/>
      <c r="CK366" s="225"/>
      <c r="CL366" s="225"/>
      <c r="CM366" s="225"/>
      <c r="CN366" s="225"/>
      <c r="CO366" s="225"/>
      <c r="CP366" s="225"/>
      <c r="CQ366" s="225"/>
      <c r="CR366" s="225"/>
      <c r="CS366" s="225"/>
      <c r="CT366" s="225"/>
      <c r="CU366" s="225"/>
      <c r="CV366" s="225"/>
      <c r="CW366" s="225"/>
      <c r="CX366" s="225"/>
      <c r="CY366" s="225"/>
      <c r="CZ366" s="225"/>
      <c r="DA366" s="225"/>
      <c r="DB366" s="225"/>
      <c r="DC366" s="225"/>
      <c r="DD366" s="225"/>
      <c r="DE366" s="225"/>
      <c r="DF366" s="225"/>
      <c r="DG366" s="225"/>
      <c r="DH366" s="225"/>
      <c r="DI366" s="225"/>
      <c r="DJ366" s="225"/>
      <c r="DK366" s="225"/>
      <c r="DL366" s="225"/>
      <c r="DM366" s="225"/>
      <c r="DN366" s="225"/>
      <c r="DO366" s="225"/>
      <c r="DP366" s="225"/>
      <c r="DQ366" s="225"/>
      <c r="DR366" s="225"/>
      <c r="DS366" s="225"/>
      <c r="DT366" s="225"/>
      <c r="DU366" s="225"/>
      <c r="DV366" s="225"/>
      <c r="DW366" s="225"/>
      <c r="DX366" s="225"/>
      <c r="DY366" s="225"/>
      <c r="DZ366" s="225"/>
      <c r="EA366" s="225"/>
      <c r="EB366" s="225"/>
      <c r="EC366" s="225"/>
      <c r="ED366" s="225"/>
      <c r="EE366" s="225"/>
      <c r="EF366" s="225"/>
      <c r="EG366" s="225"/>
      <c r="EH366" s="225"/>
      <c r="EI366" s="225"/>
      <c r="EJ366" s="225"/>
      <c r="EK366" s="225"/>
      <c r="EL366" s="225"/>
      <c r="EM366" s="225"/>
      <c r="EN366" s="225"/>
      <c r="EO366" s="225"/>
      <c r="EP366" s="225"/>
      <c r="EQ366" s="225"/>
      <c r="ER366" s="225"/>
      <c r="ES366" s="225"/>
      <c r="ET366" s="225"/>
      <c r="EU366" s="225"/>
    </row>
    <row r="367" spans="1:151" s="1269" customFormat="1" ht="15">
      <c r="A367" s="1472">
        <f>IF(G350="",0,1)</f>
        <v>0</v>
      </c>
      <c r="B367" s="678"/>
      <c r="C367" s="1251"/>
      <c r="D367" s="1251"/>
      <c r="E367" s="1474" t="str">
        <f t="shared" si="38"/>
        <v/>
      </c>
      <c r="F367" s="1242"/>
      <c r="G367" s="678"/>
      <c r="H367" s="1242"/>
      <c r="I367" s="1251"/>
      <c r="J367" s="1462" t="str">
        <f t="shared" si="41"/>
        <v/>
      </c>
      <c r="K367" s="1170"/>
      <c r="L367" s="1389" t="str">
        <f>L$127</f>
        <v>Puissance du générateur de chaleur (chaleur utile)</v>
      </c>
      <c r="M367" s="1389"/>
      <c r="N367" s="1390"/>
      <c r="O367" s="1390"/>
      <c r="P367" s="1390"/>
      <c r="Q367" s="1390" t="s">
        <v>71</v>
      </c>
      <c r="R367" s="1388"/>
      <c r="S367" s="2207" t="str">
        <f>I350</f>
        <v/>
      </c>
      <c r="T367" s="2207"/>
      <c r="U367" s="1401"/>
      <c r="V367" s="1401"/>
      <c r="W367" s="1382"/>
      <c r="X367" s="1382"/>
      <c r="Y367" s="1268"/>
      <c r="Z367" s="1268"/>
      <c r="AA367" s="1268"/>
      <c r="AB367" s="989"/>
      <c r="AC367" s="1251"/>
      <c r="AO367" s="1298"/>
      <c r="AQ367" s="20"/>
      <c r="BY367" s="1388"/>
      <c r="BZ367" s="1388"/>
      <c r="CA367" s="1388"/>
      <c r="CB367" s="1388"/>
      <c r="CC367" s="1388"/>
      <c r="CD367" s="1388"/>
      <c r="CE367" s="1388"/>
      <c r="CF367" s="1388"/>
      <c r="CG367" s="1388"/>
      <c r="CH367" s="1388"/>
      <c r="CI367" s="1388"/>
      <c r="CJ367" s="1388"/>
      <c r="CK367" s="1388"/>
      <c r="CL367" s="1388"/>
      <c r="CM367" s="1388"/>
      <c r="CN367" s="1388"/>
      <c r="CO367" s="1388"/>
      <c r="CP367" s="1388"/>
      <c r="CQ367" s="1388"/>
      <c r="CR367" s="1388"/>
      <c r="CS367" s="1388"/>
      <c r="CT367" s="1388"/>
      <c r="CU367" s="1388"/>
      <c r="CV367" s="1388"/>
      <c r="CW367" s="1388"/>
      <c r="CX367" s="1388"/>
      <c r="CY367" s="1388"/>
      <c r="CZ367" s="1388"/>
      <c r="DA367" s="1388"/>
      <c r="DB367" s="1388"/>
      <c r="DC367" s="1388"/>
      <c r="DD367" s="1388"/>
      <c r="DE367" s="1388"/>
      <c r="DF367" s="1388"/>
      <c r="DG367" s="1388"/>
      <c r="DH367" s="1388"/>
      <c r="DI367" s="1388"/>
      <c r="DJ367" s="1388"/>
      <c r="DK367" s="1388"/>
      <c r="DL367" s="1388"/>
      <c r="DM367" s="1388"/>
      <c r="DN367" s="1388"/>
      <c r="DO367" s="1388"/>
      <c r="DP367" s="1388"/>
      <c r="DQ367" s="1388"/>
      <c r="DR367" s="1388"/>
      <c r="DS367" s="1388"/>
      <c r="DT367" s="1388"/>
      <c r="DU367" s="1388"/>
      <c r="DV367" s="1388"/>
      <c r="DW367" s="1388"/>
      <c r="DX367" s="1388"/>
      <c r="DY367" s="1388"/>
      <c r="DZ367" s="1388"/>
      <c r="EA367" s="1388"/>
      <c r="EB367" s="1388"/>
      <c r="EC367" s="1388"/>
      <c r="ED367" s="1388"/>
      <c r="EE367" s="1388"/>
      <c r="EF367" s="1388"/>
      <c r="EG367" s="1388"/>
      <c r="EH367" s="1388"/>
      <c r="EI367" s="1388"/>
      <c r="EJ367" s="1388"/>
      <c r="EK367" s="1388"/>
      <c r="EL367" s="1388"/>
      <c r="EM367" s="1388"/>
      <c r="EN367" s="1388"/>
      <c r="EO367" s="1388"/>
      <c r="EP367" s="1388"/>
      <c r="EQ367" s="1388"/>
      <c r="ER367" s="1388"/>
      <c r="ES367" s="1388"/>
      <c r="ET367" s="1388"/>
      <c r="EU367" s="1388"/>
    </row>
    <row r="368" spans="1:151" s="1269" customFormat="1" ht="15">
      <c r="A368" s="1472">
        <f>IF(G350="",0,1)</f>
        <v>0</v>
      </c>
      <c r="B368" s="678"/>
      <c r="C368" s="1251"/>
      <c r="D368" s="1251"/>
      <c r="E368" s="1474" t="str">
        <f t="shared" si="38"/>
        <v/>
      </c>
      <c r="F368" s="1242"/>
      <c r="G368" s="678"/>
      <c r="H368" s="1242"/>
      <c r="I368" s="1251"/>
      <c r="J368" s="1462" t="str">
        <f t="shared" si="41"/>
        <v/>
      </c>
      <c r="K368" s="1170"/>
      <c r="L368" s="1393" t="str">
        <f>L$128</f>
        <v>Part de la production de chaleur utile</v>
      </c>
      <c r="M368" s="1393"/>
      <c r="N368" s="1394"/>
      <c r="O368" s="1394"/>
      <c r="P368" s="1394"/>
      <c r="Q368" s="1394" t="s">
        <v>92</v>
      </c>
      <c r="R368" s="1388"/>
      <c r="S368" s="2213" t="str">
        <f>N350</f>
        <v/>
      </c>
      <c r="T368" s="2213"/>
      <c r="U368" s="1403"/>
      <c r="V368" s="1403"/>
      <c r="W368" s="1382"/>
      <c r="X368" s="1382"/>
      <c r="Y368" s="1268"/>
      <c r="Z368" s="1268"/>
      <c r="AA368" s="1268"/>
      <c r="AB368" s="989"/>
      <c r="AC368" s="1251"/>
      <c r="AO368" s="1298"/>
      <c r="AQ368" s="20"/>
      <c r="BY368" s="1388"/>
      <c r="BZ368" s="1388"/>
      <c r="CA368" s="1388"/>
      <c r="CB368" s="1388"/>
      <c r="CC368" s="1388"/>
      <c r="CD368" s="1388"/>
      <c r="CE368" s="1388"/>
      <c r="CF368" s="1388"/>
      <c r="CG368" s="1388"/>
      <c r="CH368" s="1388"/>
      <c r="CI368" s="1388"/>
      <c r="CJ368" s="1388"/>
      <c r="CK368" s="1388"/>
      <c r="CL368" s="1388"/>
      <c r="CM368" s="1388"/>
      <c r="CN368" s="1388"/>
      <c r="CO368" s="1388"/>
      <c r="CP368" s="1388"/>
      <c r="CQ368" s="1388"/>
      <c r="CR368" s="1388"/>
      <c r="CS368" s="1388"/>
      <c r="CT368" s="1388"/>
      <c r="CU368" s="1388"/>
      <c r="CV368" s="1388"/>
      <c r="CW368" s="1388"/>
      <c r="CX368" s="1388"/>
      <c r="CY368" s="1388"/>
      <c r="CZ368" s="1388"/>
      <c r="DA368" s="1388"/>
      <c r="DB368" s="1388"/>
      <c r="DC368" s="1388"/>
      <c r="DD368" s="1388"/>
      <c r="DE368" s="1388"/>
      <c r="DF368" s="1388"/>
      <c r="DG368" s="1388"/>
      <c r="DH368" s="1388"/>
      <c r="DI368" s="1388"/>
      <c r="DJ368" s="1388"/>
      <c r="DK368" s="1388"/>
      <c r="DL368" s="1388"/>
      <c r="DM368" s="1388"/>
      <c r="DN368" s="1388"/>
      <c r="DO368" s="1388"/>
      <c r="DP368" s="1388"/>
      <c r="DQ368" s="1388"/>
      <c r="DR368" s="1388"/>
      <c r="DS368" s="1388"/>
      <c r="DT368" s="1388"/>
      <c r="DU368" s="1388"/>
      <c r="DV368" s="1388"/>
      <c r="DW368" s="1388"/>
      <c r="DX368" s="1388"/>
      <c r="DY368" s="1388"/>
      <c r="DZ368" s="1388"/>
      <c r="EA368" s="1388"/>
      <c r="EB368" s="1388"/>
      <c r="EC368" s="1388"/>
      <c r="ED368" s="1388"/>
      <c r="EE368" s="1388"/>
      <c r="EF368" s="1388"/>
      <c r="EG368" s="1388"/>
      <c r="EH368" s="1388"/>
      <c r="EI368" s="1388"/>
      <c r="EJ368" s="1388"/>
      <c r="EK368" s="1388"/>
      <c r="EL368" s="1388"/>
      <c r="EM368" s="1388"/>
      <c r="EN368" s="1388"/>
      <c r="EO368" s="1388"/>
      <c r="EP368" s="1388"/>
      <c r="EQ368" s="1388"/>
      <c r="ER368" s="1388"/>
      <c r="ES368" s="1388"/>
      <c r="ET368" s="1388"/>
      <c r="EU368" s="1388"/>
    </row>
    <row r="369" spans="1:151" s="1269" customFormat="1" ht="15">
      <c r="A369" s="1472">
        <f>IF(G350="",0,1)</f>
        <v>0</v>
      </c>
      <c r="B369" s="678"/>
      <c r="C369" s="1251"/>
      <c r="D369" s="1251"/>
      <c r="E369" s="1474" t="str">
        <f t="shared" si="38"/>
        <v/>
      </c>
      <c r="F369" s="1242"/>
      <c r="G369" s="678"/>
      <c r="H369" s="1242"/>
      <c r="I369" s="1251"/>
      <c r="J369" s="1462" t="str">
        <f t="shared" si="41"/>
        <v/>
      </c>
      <c r="K369" s="1170"/>
      <c r="L369" s="1393" t="str">
        <f>L$129</f>
        <v>Production de chaleur utile</v>
      </c>
      <c r="M369" s="1393"/>
      <c r="N369" s="1394"/>
      <c r="O369" s="1394"/>
      <c r="P369" s="1394"/>
      <c r="Q369" s="1394" t="s">
        <v>68</v>
      </c>
      <c r="R369" s="1388"/>
      <c r="S369" s="2170" t="str">
        <f>Y350</f>
        <v/>
      </c>
      <c r="T369" s="2170"/>
      <c r="U369" s="1403"/>
      <c r="V369" s="1403"/>
      <c r="W369" s="1382"/>
      <c r="X369" s="1382"/>
      <c r="Y369" s="1268"/>
      <c r="Z369" s="1268"/>
      <c r="AA369" s="1268"/>
      <c r="AB369" s="989"/>
      <c r="AC369" s="1251"/>
      <c r="AO369" s="1298"/>
      <c r="AQ369" s="20"/>
      <c r="BY369" s="1388"/>
      <c r="BZ369" s="1388"/>
      <c r="CA369" s="1388"/>
      <c r="CB369" s="1388"/>
      <c r="CC369" s="1388"/>
      <c r="CD369" s="1388"/>
      <c r="CE369" s="1388"/>
      <c r="CF369" s="1388"/>
      <c r="CG369" s="1388"/>
      <c r="CH369" s="1388"/>
      <c r="CI369" s="1388"/>
      <c r="CJ369" s="1388"/>
      <c r="CK369" s="1388"/>
      <c r="CL369" s="1388"/>
      <c r="CM369" s="1388"/>
      <c r="CN369" s="1388"/>
      <c r="CO369" s="1388"/>
      <c r="CP369" s="1388"/>
      <c r="CQ369" s="1388"/>
      <c r="CR369" s="1388"/>
      <c r="CS369" s="1388"/>
      <c r="CT369" s="1388"/>
      <c r="CU369" s="1388"/>
      <c r="CV369" s="1388"/>
      <c r="CW369" s="1388"/>
      <c r="CX369" s="1388"/>
      <c r="CY369" s="1388"/>
      <c r="CZ369" s="1388"/>
      <c r="DA369" s="1388"/>
      <c r="DB369" s="1388"/>
      <c r="DC369" s="1388"/>
      <c r="DD369" s="1388"/>
      <c r="DE369" s="1388"/>
      <c r="DF369" s="1388"/>
      <c r="DG369" s="1388"/>
      <c r="DH369" s="1388"/>
      <c r="DI369" s="1388"/>
      <c r="DJ369" s="1388"/>
      <c r="DK369" s="1388"/>
      <c r="DL369" s="1388"/>
      <c r="DM369" s="1388"/>
      <c r="DN369" s="1388"/>
      <c r="DO369" s="1388"/>
      <c r="DP369" s="1388"/>
      <c r="DQ369" s="1388"/>
      <c r="DR369" s="1388"/>
      <c r="DS369" s="1388"/>
      <c r="DT369" s="1388"/>
      <c r="DU369" s="1388"/>
      <c r="DV369" s="1388"/>
      <c r="DW369" s="1388"/>
      <c r="DX369" s="1388"/>
      <c r="DY369" s="1388"/>
      <c r="DZ369" s="1388"/>
      <c r="EA369" s="1388"/>
      <c r="EB369" s="1388"/>
      <c r="EC369" s="1388"/>
      <c r="ED369" s="1388"/>
      <c r="EE369" s="1388"/>
      <c r="EF369" s="1388"/>
      <c r="EG369" s="1388"/>
      <c r="EH369" s="1388"/>
      <c r="EI369" s="1388"/>
      <c r="EJ369" s="1388"/>
      <c r="EK369" s="1388"/>
      <c r="EL369" s="1388"/>
      <c r="EM369" s="1388"/>
      <c r="EN369" s="1388"/>
      <c r="EO369" s="1388"/>
      <c r="EP369" s="1388"/>
      <c r="EQ369" s="1388"/>
      <c r="ER369" s="1388"/>
      <c r="ES369" s="1388"/>
      <c r="ET369" s="1388"/>
      <c r="EU369" s="1388"/>
    </row>
    <row r="370" spans="1:151" s="1269" customFormat="1" ht="15">
      <c r="A370" s="1472">
        <f>IF(G350="",0,1)</f>
        <v>0</v>
      </c>
      <c r="B370" s="678"/>
      <c r="C370" s="1251"/>
      <c r="D370" s="1251"/>
      <c r="E370" s="1474" t="str">
        <f t="shared" si="38"/>
        <v/>
      </c>
      <c r="F370" s="1242"/>
      <c r="G370" s="678"/>
      <c r="H370" s="1242"/>
      <c r="I370" s="1251"/>
      <c r="J370" s="1462" t="str">
        <f t="shared" si="41"/>
        <v/>
      </c>
      <c r="K370" s="1170"/>
      <c r="L370" s="1393" t="str">
        <f>L$130</f>
        <v>Durée de fonctionnement</v>
      </c>
      <c r="M370" s="1393"/>
      <c r="N370" s="1394"/>
      <c r="O370" s="1394"/>
      <c r="P370" s="1394"/>
      <c r="Q370" s="1394" t="s">
        <v>33</v>
      </c>
      <c r="R370" s="1388"/>
      <c r="S370" s="2170" t="str">
        <f>O350</f>
        <v/>
      </c>
      <c r="T370" s="2170"/>
      <c r="U370" s="1403"/>
      <c r="V370" s="1403"/>
      <c r="W370" s="2203" t="str">
        <f>P350</f>
        <v/>
      </c>
      <c r="X370" s="2203"/>
      <c r="Y370" s="2203"/>
      <c r="Z370" s="2203"/>
      <c r="AA370" s="2203"/>
      <c r="AB370" s="2203"/>
      <c r="AC370" s="2203"/>
      <c r="AO370" s="1298"/>
      <c r="AQ370" s="20"/>
      <c r="BY370" s="1388"/>
      <c r="BZ370" s="1388"/>
      <c r="CA370" s="1388"/>
      <c r="CB370" s="1388"/>
      <c r="CC370" s="1388"/>
      <c r="CD370" s="1388"/>
      <c r="CE370" s="1388"/>
      <c r="CF370" s="1388"/>
      <c r="CG370" s="1388"/>
      <c r="CH370" s="1388"/>
      <c r="CI370" s="1388"/>
      <c r="CJ370" s="1388"/>
      <c r="CK370" s="1388"/>
      <c r="CL370" s="1388"/>
      <c r="CM370" s="1388"/>
      <c r="CN370" s="1388"/>
      <c r="CO370" s="1388"/>
      <c r="CP370" s="1388"/>
      <c r="CQ370" s="1388"/>
      <c r="CR370" s="1388"/>
      <c r="CS370" s="1388"/>
      <c r="CT370" s="1388"/>
      <c r="CU370" s="1388"/>
      <c r="CV370" s="1388"/>
      <c r="CW370" s="1388"/>
      <c r="CX370" s="1388"/>
      <c r="CY370" s="1388"/>
      <c r="CZ370" s="1388"/>
      <c r="DA370" s="1388"/>
      <c r="DB370" s="1388"/>
      <c r="DC370" s="1388"/>
      <c r="DD370" s="1388"/>
      <c r="DE370" s="1388"/>
      <c r="DF370" s="1388"/>
      <c r="DG370" s="1388"/>
      <c r="DH370" s="1388"/>
      <c r="DI370" s="1388"/>
      <c r="DJ370" s="1388"/>
      <c r="DK370" s="1388"/>
      <c r="DL370" s="1388"/>
      <c r="DM370" s="1388"/>
      <c r="DN370" s="1388"/>
      <c r="DO370" s="1388"/>
      <c r="DP370" s="1388"/>
      <c r="DQ370" s="1388"/>
      <c r="DR370" s="1388"/>
      <c r="DS370" s="1388"/>
      <c r="DT370" s="1388"/>
      <c r="DU370" s="1388"/>
      <c r="DV370" s="1388"/>
      <c r="DW370" s="1388"/>
      <c r="DX370" s="1388"/>
      <c r="DY370" s="1388"/>
      <c r="DZ370" s="1388"/>
      <c r="EA370" s="1388"/>
      <c r="EB370" s="1388"/>
      <c r="EC370" s="1388"/>
      <c r="ED370" s="1388"/>
      <c r="EE370" s="1388"/>
      <c r="EF370" s="1388"/>
      <c r="EG370" s="1388"/>
      <c r="EH370" s="1388"/>
      <c r="EI370" s="1388"/>
      <c r="EJ370" s="1388"/>
      <c r="EK370" s="1388"/>
      <c r="EL370" s="1388"/>
      <c r="EM370" s="1388"/>
      <c r="EN370" s="1388"/>
      <c r="EO370" s="1388"/>
      <c r="EP370" s="1388"/>
      <c r="EQ370" s="1388"/>
      <c r="ER370" s="1388"/>
      <c r="ES370" s="1388"/>
      <c r="ET370" s="1388"/>
      <c r="EU370" s="1388"/>
    </row>
    <row r="371" spans="1:151" s="1269" customFormat="1" ht="15">
      <c r="A371" s="1472">
        <f>IF(G350="",0,1)</f>
        <v>0</v>
      </c>
      <c r="B371" s="678"/>
      <c r="C371" s="1251"/>
      <c r="D371" s="1251"/>
      <c r="E371" s="1474" t="str">
        <f t="shared" si="38"/>
        <v/>
      </c>
      <c r="F371" s="1242"/>
      <c r="G371" s="678"/>
      <c r="H371" s="1242"/>
      <c r="I371" s="1251"/>
      <c r="J371" s="1462" t="str">
        <f t="shared" si="41"/>
        <v/>
      </c>
      <c r="K371" s="1170"/>
      <c r="L371" s="1265"/>
      <c r="M371" s="1265"/>
      <c r="N371" s="1266"/>
      <c r="O371" s="1266"/>
      <c r="P371" s="1266"/>
      <c r="Q371" s="1266"/>
      <c r="R371" s="1405"/>
      <c r="S371" s="1268"/>
      <c r="T371" s="1268"/>
      <c r="U371" s="1268"/>
      <c r="V371" s="1268"/>
      <c r="W371" s="2203"/>
      <c r="X371" s="2203"/>
      <c r="Y371" s="2203"/>
      <c r="Z371" s="2203"/>
      <c r="AA371" s="2203"/>
      <c r="AB371" s="2203"/>
      <c r="AC371" s="2203"/>
      <c r="AO371" s="1298"/>
      <c r="AQ371" s="20"/>
      <c r="BY371" s="1388"/>
      <c r="BZ371" s="1388"/>
      <c r="CA371" s="1388"/>
      <c r="CB371" s="1388"/>
      <c r="CC371" s="1388"/>
      <c r="CD371" s="1388"/>
      <c r="CE371" s="1388"/>
      <c r="CF371" s="1388"/>
      <c r="CG371" s="1388"/>
      <c r="CH371" s="1388"/>
      <c r="CI371" s="1388"/>
      <c r="CJ371" s="1388"/>
      <c r="CK371" s="1388"/>
      <c r="CL371" s="1388"/>
      <c r="CM371" s="1388"/>
      <c r="CN371" s="1388"/>
      <c r="CO371" s="1388"/>
      <c r="CP371" s="1388"/>
      <c r="CQ371" s="1388"/>
      <c r="CR371" s="1388"/>
      <c r="CS371" s="1388"/>
      <c r="CT371" s="1388"/>
      <c r="CU371" s="1388"/>
      <c r="CV371" s="1388"/>
      <c r="CW371" s="1388"/>
      <c r="CX371" s="1388"/>
      <c r="CY371" s="1388"/>
      <c r="CZ371" s="1388"/>
      <c r="DA371" s="1388"/>
      <c r="DB371" s="1388"/>
      <c r="DC371" s="1388"/>
      <c r="DD371" s="1388"/>
      <c r="DE371" s="1388"/>
      <c r="DF371" s="1388"/>
      <c r="DG371" s="1388"/>
      <c r="DH371" s="1388"/>
      <c r="DI371" s="1388"/>
      <c r="DJ371" s="1388"/>
      <c r="DK371" s="1388"/>
      <c r="DL371" s="1388"/>
      <c r="DM371" s="1388"/>
      <c r="DN371" s="1388"/>
      <c r="DO371" s="1388"/>
      <c r="DP371" s="1388"/>
      <c r="DQ371" s="1388"/>
      <c r="DR371" s="1388"/>
      <c r="DS371" s="1388"/>
      <c r="DT371" s="1388"/>
      <c r="DU371" s="1388"/>
      <c r="DV371" s="1388"/>
      <c r="DW371" s="1388"/>
      <c r="DX371" s="1388"/>
      <c r="DY371" s="1388"/>
      <c r="DZ371" s="1388"/>
      <c r="EA371" s="1388"/>
      <c r="EB371" s="1388"/>
      <c r="EC371" s="1388"/>
      <c r="ED371" s="1388"/>
      <c r="EE371" s="1388"/>
      <c r="EF371" s="1388"/>
      <c r="EG371" s="1388"/>
      <c r="EH371" s="1388"/>
      <c r="EI371" s="1388"/>
      <c r="EJ371" s="1388"/>
      <c r="EK371" s="1388"/>
      <c r="EL371" s="1388"/>
      <c r="EM371" s="1388"/>
      <c r="EN371" s="1388"/>
      <c r="EO371" s="1388"/>
      <c r="EP371" s="1388"/>
      <c r="EQ371" s="1388"/>
      <c r="ER371" s="1388"/>
      <c r="ES371" s="1388"/>
      <c r="ET371" s="1388"/>
      <c r="EU371" s="1388"/>
    </row>
    <row r="372" spans="1:151" s="1269" customFormat="1" ht="15">
      <c r="A372" s="1472">
        <f>IF(G350="",0,1)</f>
        <v>0</v>
      </c>
      <c r="B372" s="678"/>
      <c r="C372" s="1251"/>
      <c r="D372" s="1251"/>
      <c r="E372" s="1474" t="str">
        <f t="shared" si="38"/>
        <v/>
      </c>
      <c r="F372" s="1242"/>
      <c r="G372" s="678"/>
      <c r="H372" s="1242"/>
      <c r="I372" s="1251"/>
      <c r="J372" s="1462" t="str">
        <f t="shared" si="41"/>
        <v/>
      </c>
      <c r="K372" s="1170"/>
      <c r="L372" s="1406"/>
      <c r="M372" s="1266"/>
      <c r="N372" s="1266"/>
      <c r="O372" s="1266"/>
      <c r="P372" s="1266"/>
      <c r="Q372" s="1266"/>
      <c r="R372" s="1399"/>
      <c r="S372" s="1268"/>
      <c r="T372" s="1268"/>
      <c r="U372" s="1268"/>
      <c r="V372" s="1268"/>
      <c r="W372" s="2203"/>
      <c r="X372" s="2203"/>
      <c r="Y372" s="2203"/>
      <c r="Z372" s="2203"/>
      <c r="AA372" s="2203"/>
      <c r="AB372" s="2203"/>
      <c r="AC372" s="2203"/>
      <c r="AO372" s="1298"/>
      <c r="AQ372" s="20"/>
      <c r="BY372" s="1388"/>
      <c r="BZ372" s="1388"/>
      <c r="CA372" s="1388"/>
      <c r="CB372" s="1388"/>
      <c r="CC372" s="1388"/>
      <c r="CD372" s="1388"/>
      <c r="CE372" s="1388"/>
      <c r="CF372" s="1388"/>
      <c r="CG372" s="1388"/>
      <c r="CH372" s="1388"/>
      <c r="CI372" s="1388"/>
      <c r="CJ372" s="1388"/>
      <c r="CK372" s="1388"/>
      <c r="CL372" s="1388"/>
      <c r="CM372" s="1388"/>
      <c r="CN372" s="1388"/>
      <c r="CO372" s="1388"/>
      <c r="CP372" s="1388"/>
      <c r="CQ372" s="1388"/>
      <c r="CR372" s="1388"/>
      <c r="CS372" s="1388"/>
      <c r="CT372" s="1388"/>
      <c r="CU372" s="1388"/>
      <c r="CV372" s="1388"/>
      <c r="CW372" s="1388"/>
      <c r="CX372" s="1388"/>
      <c r="CY372" s="1388"/>
      <c r="CZ372" s="1388"/>
      <c r="DA372" s="1388"/>
      <c r="DB372" s="1388"/>
      <c r="DC372" s="1388"/>
      <c r="DD372" s="1388"/>
      <c r="DE372" s="1388"/>
      <c r="DF372" s="1388"/>
      <c r="DG372" s="1388"/>
      <c r="DH372" s="1388"/>
      <c r="DI372" s="1388"/>
      <c r="DJ372" s="1388"/>
      <c r="DK372" s="1388"/>
      <c r="DL372" s="1388"/>
      <c r="DM372" s="1388"/>
      <c r="DN372" s="1388"/>
      <c r="DO372" s="1388"/>
      <c r="DP372" s="1388"/>
      <c r="DQ372" s="1388"/>
      <c r="DR372" s="1388"/>
      <c r="DS372" s="1388"/>
      <c r="DT372" s="1388"/>
      <c r="DU372" s="1388"/>
      <c r="DV372" s="1388"/>
      <c r="DW372" s="1388"/>
      <c r="DX372" s="1388"/>
      <c r="DY372" s="1388"/>
      <c r="DZ372" s="1388"/>
      <c r="EA372" s="1388"/>
      <c r="EB372" s="1388"/>
      <c r="EC372" s="1388"/>
      <c r="ED372" s="1388"/>
      <c r="EE372" s="1388"/>
      <c r="EF372" s="1388"/>
      <c r="EG372" s="1388"/>
      <c r="EH372" s="1388"/>
      <c r="EI372" s="1388"/>
      <c r="EJ372" s="1388"/>
      <c r="EK372" s="1388"/>
      <c r="EL372" s="1388"/>
      <c r="EM372" s="1388"/>
      <c r="EN372" s="1388"/>
      <c r="EO372" s="1388"/>
      <c r="EP372" s="1388"/>
      <c r="EQ372" s="1388"/>
      <c r="ER372" s="1388"/>
      <c r="ES372" s="1388"/>
      <c r="ET372" s="1388"/>
      <c r="EU372" s="1388"/>
    </row>
    <row r="373" spans="1:151" s="1269" customFormat="1" ht="15">
      <c r="A373" s="1472">
        <f>IF(G350="",0,1)</f>
        <v>0</v>
      </c>
      <c r="B373" s="678"/>
      <c r="C373" s="1251"/>
      <c r="D373" s="1251"/>
      <c r="E373" s="1474" t="str">
        <f t="shared" si="38"/>
        <v/>
      </c>
      <c r="F373" s="1242"/>
      <c r="G373" s="678"/>
      <c r="H373" s="1242"/>
      <c r="I373" s="1251"/>
      <c r="J373" s="1462" t="str">
        <f t="shared" si="41"/>
        <v/>
      </c>
      <c r="K373" s="1170"/>
      <c r="L373" s="1406"/>
      <c r="M373" s="1266"/>
      <c r="N373" s="1266"/>
      <c r="O373" s="1266"/>
      <c r="P373" s="1266"/>
      <c r="Q373" s="1266"/>
      <c r="R373" s="1399"/>
      <c r="S373" s="1268"/>
      <c r="T373" s="1268"/>
      <c r="U373" s="1268"/>
      <c r="V373" s="1268"/>
      <c r="W373" s="1382"/>
      <c r="X373" s="1382"/>
      <c r="Y373" s="1268"/>
      <c r="Z373" s="1268"/>
      <c r="AA373" s="1268"/>
      <c r="AB373" s="989"/>
      <c r="AC373" s="1251"/>
      <c r="AO373" s="1298"/>
      <c r="AQ373" s="20"/>
      <c r="BY373" s="1388"/>
      <c r="BZ373" s="1388"/>
      <c r="CA373" s="1388"/>
      <c r="CB373" s="1388"/>
      <c r="CC373" s="1388"/>
      <c r="CD373" s="1388"/>
      <c r="CE373" s="1388"/>
      <c r="CF373" s="1388"/>
      <c r="CG373" s="1388"/>
      <c r="CH373" s="1388"/>
      <c r="CI373" s="1388"/>
      <c r="CJ373" s="1388"/>
      <c r="CK373" s="1388"/>
      <c r="CL373" s="1388"/>
      <c r="CM373" s="1388"/>
      <c r="CN373" s="1388"/>
      <c r="CO373" s="1388"/>
      <c r="CP373" s="1388"/>
      <c r="CQ373" s="1388"/>
      <c r="CR373" s="1388"/>
      <c r="CS373" s="1388"/>
      <c r="CT373" s="1388"/>
      <c r="CU373" s="1388"/>
      <c r="CV373" s="1388"/>
      <c r="CW373" s="1388"/>
      <c r="CX373" s="1388"/>
      <c r="CY373" s="1388"/>
      <c r="CZ373" s="1388"/>
      <c r="DA373" s="1388"/>
      <c r="DB373" s="1388"/>
      <c r="DC373" s="1388"/>
      <c r="DD373" s="1388"/>
      <c r="DE373" s="1388"/>
      <c r="DF373" s="1388"/>
      <c r="DG373" s="1388"/>
      <c r="DH373" s="1388"/>
      <c r="DI373" s="1388"/>
      <c r="DJ373" s="1388"/>
      <c r="DK373" s="1388"/>
      <c r="DL373" s="1388"/>
      <c r="DM373" s="1388"/>
      <c r="DN373" s="1388"/>
      <c r="DO373" s="1388"/>
      <c r="DP373" s="1388"/>
      <c r="DQ373" s="1388"/>
      <c r="DR373" s="1388"/>
      <c r="DS373" s="1388"/>
      <c r="DT373" s="1388"/>
      <c r="DU373" s="1388"/>
      <c r="DV373" s="1388"/>
      <c r="DW373" s="1388"/>
      <c r="DX373" s="1388"/>
      <c r="DY373" s="1388"/>
      <c r="DZ373" s="1388"/>
      <c r="EA373" s="1388"/>
      <c r="EB373" s="1388"/>
      <c r="EC373" s="1388"/>
      <c r="ED373" s="1388"/>
      <c r="EE373" s="1388"/>
      <c r="EF373" s="1388"/>
      <c r="EG373" s="1388"/>
      <c r="EH373" s="1388"/>
      <c r="EI373" s="1388"/>
      <c r="EJ373" s="1388"/>
      <c r="EK373" s="1388"/>
      <c r="EL373" s="1388"/>
      <c r="EM373" s="1388"/>
      <c r="EN373" s="1388"/>
      <c r="EO373" s="1388"/>
      <c r="EP373" s="1388"/>
      <c r="EQ373" s="1388"/>
      <c r="ER373" s="1388"/>
      <c r="ES373" s="1388"/>
      <c r="ET373" s="1388"/>
      <c r="EU373" s="1388"/>
    </row>
    <row r="374" spans="1:151" s="1269" customFormat="1" ht="15">
      <c r="A374" s="1472">
        <f>IF(G350="",0,1)</f>
        <v>0</v>
      </c>
      <c r="B374" s="678"/>
      <c r="C374" s="1251"/>
      <c r="D374" s="1251"/>
      <c r="E374" s="1474" t="str">
        <f t="shared" si="38"/>
        <v/>
      </c>
      <c r="F374" s="1242"/>
      <c r="G374" s="678"/>
      <c r="H374" s="1242"/>
      <c r="I374" s="1251"/>
      <c r="J374" s="1462" t="str">
        <f t="shared" si="41"/>
        <v/>
      </c>
      <c r="K374" s="1170"/>
      <c r="L374" s="1406"/>
      <c r="M374" s="1266"/>
      <c r="N374" s="1266"/>
      <c r="O374" s="1266"/>
      <c r="P374" s="1266"/>
      <c r="Q374" s="1266"/>
      <c r="R374" s="1399"/>
      <c r="S374" s="1268"/>
      <c r="T374" s="1268"/>
      <c r="U374" s="1268"/>
      <c r="V374" s="1268"/>
      <c r="W374" s="1268"/>
      <c r="X374" s="1268"/>
      <c r="Y374" s="1268"/>
      <c r="Z374" s="1268"/>
      <c r="AA374" s="1268"/>
      <c r="AB374" s="989"/>
      <c r="AC374" s="1251"/>
      <c r="AO374" s="1298"/>
      <c r="AQ374" s="20"/>
      <c r="BY374" s="1388"/>
      <c r="BZ374" s="1388"/>
      <c r="CA374" s="1388"/>
      <c r="CB374" s="1388"/>
      <c r="CC374" s="1388"/>
      <c r="CD374" s="1388"/>
      <c r="CE374" s="1388"/>
      <c r="CF374" s="1388"/>
      <c r="CG374" s="1388"/>
      <c r="CH374" s="1388"/>
      <c r="CI374" s="1388"/>
      <c r="CJ374" s="1388"/>
      <c r="CK374" s="1388"/>
      <c r="CL374" s="1388"/>
      <c r="CM374" s="1388"/>
      <c r="CN374" s="1388"/>
      <c r="CO374" s="1388"/>
      <c r="CP374" s="1388"/>
      <c r="CQ374" s="1388"/>
      <c r="CR374" s="1388"/>
      <c r="CS374" s="1388"/>
      <c r="CT374" s="1388"/>
      <c r="CU374" s="1388"/>
      <c r="CV374" s="1388"/>
      <c r="CW374" s="1388"/>
      <c r="CX374" s="1388"/>
      <c r="CY374" s="1388"/>
      <c r="CZ374" s="1388"/>
      <c r="DA374" s="1388"/>
      <c r="DB374" s="1388"/>
      <c r="DC374" s="1388"/>
      <c r="DD374" s="1388"/>
      <c r="DE374" s="1388"/>
      <c r="DF374" s="1388"/>
      <c r="DG374" s="1388"/>
      <c r="DH374" s="1388"/>
      <c r="DI374" s="1388"/>
      <c r="DJ374" s="1388"/>
      <c r="DK374" s="1388"/>
      <c r="DL374" s="1388"/>
      <c r="DM374" s="1388"/>
      <c r="DN374" s="1388"/>
      <c r="DO374" s="1388"/>
      <c r="DP374" s="1388"/>
      <c r="DQ374" s="1388"/>
      <c r="DR374" s="1388"/>
      <c r="DS374" s="1388"/>
      <c r="DT374" s="1388"/>
      <c r="DU374" s="1388"/>
      <c r="DV374" s="1388"/>
      <c r="DW374" s="1388"/>
      <c r="DX374" s="1388"/>
      <c r="DY374" s="1388"/>
      <c r="DZ374" s="1388"/>
      <c r="EA374" s="1388"/>
      <c r="EB374" s="1388"/>
      <c r="EC374" s="1388"/>
      <c r="ED374" s="1388"/>
      <c r="EE374" s="1388"/>
      <c r="EF374" s="1388"/>
      <c r="EG374" s="1388"/>
      <c r="EH374" s="1388"/>
      <c r="EI374" s="1388"/>
      <c r="EJ374" s="1388"/>
      <c r="EK374" s="1388"/>
      <c r="EL374" s="1388"/>
      <c r="EM374" s="1388"/>
      <c r="EN374" s="1388"/>
      <c r="EO374" s="1388"/>
      <c r="EP374" s="1388"/>
      <c r="EQ374" s="1388"/>
      <c r="ER374" s="1388"/>
      <c r="ES374" s="1388"/>
      <c r="ET374" s="1388"/>
      <c r="EU374" s="1388"/>
    </row>
    <row r="375" spans="1:151" s="1292" customFormat="1" ht="17.25" customHeight="1">
      <c r="A375" s="1472">
        <f>IF(G350="",0,1)</f>
        <v>0</v>
      </c>
      <c r="B375" s="678"/>
      <c r="C375" s="1251"/>
      <c r="D375" s="1251"/>
      <c r="E375" s="1474" t="str">
        <f t="shared" si="38"/>
        <v/>
      </c>
      <c r="F375" s="1242"/>
      <c r="G375" s="678"/>
      <c r="H375" s="1242"/>
      <c r="I375" s="126"/>
      <c r="J375" s="1462" t="str">
        <f t="shared" si="41"/>
        <v/>
      </c>
      <c r="K375" s="1170"/>
      <c r="L375" s="779"/>
      <c r="M375" s="779"/>
      <c r="N375" s="779"/>
      <c r="O375" s="779"/>
      <c r="P375" s="779"/>
      <c r="Q375" s="779"/>
      <c r="R375" s="779"/>
      <c r="S375" s="779"/>
      <c r="T375" s="779"/>
      <c r="U375" s="779"/>
      <c r="V375" s="779"/>
      <c r="W375" s="779"/>
      <c r="X375" s="779"/>
      <c r="Y375" s="779"/>
      <c r="Z375" s="2167"/>
      <c r="AA375" s="2167"/>
      <c r="AB375" s="989"/>
      <c r="BY375" s="1441"/>
      <c r="BZ375" s="1441"/>
      <c r="CA375" s="1441"/>
      <c r="CB375" s="1441"/>
      <c r="CC375" s="1441"/>
      <c r="CD375" s="1441"/>
      <c r="CE375" s="1441"/>
      <c r="CF375" s="1441"/>
      <c r="CG375" s="1441"/>
      <c r="CH375" s="1441"/>
      <c r="CI375" s="1441"/>
      <c r="CJ375" s="1441"/>
      <c r="CK375" s="1441"/>
      <c r="CL375" s="1441"/>
      <c r="CM375" s="1441"/>
      <c r="CN375" s="1441"/>
      <c r="CO375" s="1441"/>
      <c r="CP375" s="1441"/>
      <c r="CQ375" s="1441"/>
      <c r="CR375" s="1441"/>
      <c r="CS375" s="1441"/>
      <c r="CT375" s="1441"/>
      <c r="CU375" s="1441"/>
      <c r="CV375" s="1441"/>
      <c r="CW375" s="1441"/>
      <c r="CX375" s="1441"/>
      <c r="CY375" s="1441"/>
      <c r="CZ375" s="1441"/>
      <c r="DA375" s="1441"/>
      <c r="DB375" s="1441"/>
      <c r="DC375" s="1441"/>
      <c r="DD375" s="1441"/>
      <c r="DE375" s="1441"/>
      <c r="DF375" s="1441"/>
      <c r="DG375" s="1441"/>
      <c r="DH375" s="1441"/>
      <c r="DI375" s="1441"/>
      <c r="DJ375" s="1441"/>
      <c r="DK375" s="1441"/>
      <c r="DL375" s="1441"/>
      <c r="DM375" s="1441"/>
      <c r="DN375" s="1441"/>
      <c r="DO375" s="1441"/>
      <c r="DP375" s="1441"/>
      <c r="DQ375" s="1441"/>
      <c r="DR375" s="1441"/>
      <c r="DS375" s="1441"/>
      <c r="DT375" s="1441"/>
      <c r="DU375" s="1441"/>
      <c r="DV375" s="1441"/>
      <c r="DW375" s="1441"/>
      <c r="DX375" s="1441"/>
      <c r="DY375" s="1441"/>
      <c r="DZ375" s="1441"/>
      <c r="EA375" s="1441"/>
      <c r="EB375" s="1441"/>
      <c r="EC375" s="1441"/>
      <c r="ED375" s="1441"/>
      <c r="EE375" s="1441"/>
      <c r="EF375" s="1441"/>
      <c r="EG375" s="1441"/>
      <c r="EH375" s="1441"/>
      <c r="EI375" s="1441"/>
      <c r="EJ375" s="1441"/>
      <c r="EK375" s="1441"/>
      <c r="EL375" s="1441"/>
      <c r="EM375" s="1441"/>
      <c r="EN375" s="1441"/>
      <c r="EO375" s="1441"/>
      <c r="EP375" s="1441"/>
      <c r="EQ375" s="1441"/>
      <c r="ER375" s="1441"/>
      <c r="ES375" s="1441"/>
      <c r="ET375" s="1441"/>
      <c r="EU375" s="1441"/>
    </row>
    <row r="376" spans="1:151" s="787" customFormat="1" ht="21.75" customHeight="1" thickBot="1">
      <c r="A376" s="1473">
        <f>IF(G350="",0,1)</f>
        <v>0</v>
      </c>
      <c r="B376" s="1407"/>
      <c r="C376" s="1251"/>
      <c r="D376" s="1251"/>
      <c r="E376" s="1474" t="str">
        <f t="shared" si="38"/>
        <v/>
      </c>
      <c r="F376" s="1407"/>
      <c r="G376" s="1407"/>
      <c r="H376" s="1407"/>
      <c r="I376" s="1251"/>
      <c r="J376" s="1462" t="str">
        <f t="shared" si="41"/>
        <v/>
      </c>
      <c r="K376" s="1408"/>
      <c r="L376" s="1409" t="str">
        <f>CONCATENATE(M$23,G350)</f>
        <v xml:space="preserve">Recommandations pour le générateur de chaleur: </v>
      </c>
      <c r="M376" s="1410"/>
      <c r="N376" s="1410"/>
      <c r="O376" s="1410"/>
      <c r="P376" s="1410"/>
      <c r="Q376" s="1410"/>
      <c r="R376" s="1410"/>
      <c r="S376" s="1410"/>
      <c r="T376" s="1410"/>
      <c r="U376" s="1410"/>
      <c r="V376" s="1410"/>
      <c r="W376" s="1410"/>
      <c r="X376" s="1410"/>
      <c r="Y376" s="1410"/>
      <c r="Z376" s="1410"/>
      <c r="AA376" s="1410"/>
      <c r="AB376" s="1410"/>
      <c r="AC376" s="1410"/>
      <c r="BY376" s="225"/>
      <c r="BZ376" s="225"/>
      <c r="CA376" s="225"/>
      <c r="CB376" s="225"/>
      <c r="CC376" s="225"/>
      <c r="CD376" s="225"/>
      <c r="CE376" s="225"/>
      <c r="CF376" s="225"/>
      <c r="CG376" s="225"/>
      <c r="CH376" s="225"/>
      <c r="CI376" s="225"/>
      <c r="CJ376" s="225"/>
      <c r="CK376" s="225"/>
      <c r="CL376" s="225"/>
      <c r="CM376" s="225"/>
      <c r="CN376" s="225"/>
      <c r="CO376" s="225"/>
      <c r="CP376" s="225"/>
      <c r="CQ376" s="225"/>
      <c r="CR376" s="225"/>
      <c r="CS376" s="225"/>
      <c r="CT376" s="225"/>
      <c r="CU376" s="225"/>
      <c r="CV376" s="225"/>
      <c r="CW376" s="225"/>
      <c r="CX376" s="225"/>
      <c r="CY376" s="225"/>
      <c r="CZ376" s="225"/>
      <c r="DA376" s="225"/>
      <c r="DB376" s="225"/>
      <c r="DC376" s="225"/>
      <c r="DD376" s="225"/>
      <c r="DE376" s="225"/>
      <c r="DF376" s="225"/>
      <c r="DG376" s="225"/>
      <c r="DH376" s="225"/>
      <c r="DI376" s="225"/>
      <c r="DJ376" s="225"/>
      <c r="DK376" s="225"/>
      <c r="DL376" s="225"/>
      <c r="DM376" s="225"/>
      <c r="DN376" s="225"/>
      <c r="DO376" s="225"/>
      <c r="DP376" s="225"/>
      <c r="DQ376" s="225"/>
      <c r="DR376" s="225"/>
      <c r="DS376" s="225"/>
      <c r="DT376" s="225"/>
      <c r="DU376" s="225"/>
      <c r="DV376" s="225"/>
      <c r="DW376" s="225"/>
      <c r="DX376" s="225"/>
      <c r="DY376" s="225"/>
      <c r="DZ376" s="225"/>
      <c r="EA376" s="225"/>
      <c r="EB376" s="225"/>
      <c r="EC376" s="225"/>
      <c r="ED376" s="225"/>
      <c r="EE376" s="225"/>
      <c r="EF376" s="225"/>
      <c r="EG376" s="225"/>
      <c r="EH376" s="225"/>
      <c r="EI376" s="225"/>
      <c r="EJ376" s="225"/>
      <c r="EK376" s="225"/>
      <c r="EL376" s="225"/>
      <c r="EM376" s="225"/>
      <c r="EN376" s="225"/>
      <c r="EO376" s="225"/>
      <c r="EP376" s="225"/>
      <c r="EQ376" s="225"/>
      <c r="ER376" s="225"/>
      <c r="ES376" s="225"/>
      <c r="ET376" s="225"/>
      <c r="EU376" s="225"/>
    </row>
    <row r="377" spans="1:151" s="1292" customFormat="1" ht="21.75" customHeight="1">
      <c r="A377" s="1472">
        <f>IF(G350="",0,1)</f>
        <v>0</v>
      </c>
      <c r="B377" s="678"/>
      <c r="C377" s="1251"/>
      <c r="D377" s="1251"/>
      <c r="E377" s="1474" t="str">
        <f t="shared" si="38"/>
        <v/>
      </c>
      <c r="F377" s="1242"/>
      <c r="G377" s="678"/>
      <c r="H377" s="1242"/>
      <c r="I377" s="126"/>
      <c r="J377" s="1462" t="str">
        <f t="shared" si="41"/>
        <v/>
      </c>
      <c r="K377" s="1170"/>
      <c r="L377" s="779"/>
      <c r="M377" s="779"/>
      <c r="N377" s="779"/>
      <c r="O377" s="779"/>
      <c r="P377" s="779"/>
      <c r="Q377" s="779"/>
      <c r="R377" s="779"/>
      <c r="S377" s="779"/>
      <c r="T377" s="779"/>
      <c r="U377" s="779"/>
      <c r="V377" s="779"/>
      <c r="W377" s="779"/>
      <c r="X377" s="779"/>
      <c r="Y377" s="779"/>
      <c r="Z377" s="1423"/>
      <c r="AA377" s="1423"/>
      <c r="AB377" s="1423"/>
      <c r="BY377" s="1441"/>
      <c r="BZ377" s="1441"/>
      <c r="CA377" s="1441"/>
      <c r="CB377" s="1441"/>
      <c r="CC377" s="1441"/>
      <c r="CD377" s="1441"/>
      <c r="CE377" s="1441"/>
      <c r="CF377" s="1441"/>
      <c r="CG377" s="1441"/>
      <c r="CH377" s="1441"/>
      <c r="CI377" s="1441"/>
      <c r="CJ377" s="1441"/>
      <c r="CK377" s="1441"/>
      <c r="CL377" s="1441"/>
      <c r="CM377" s="1441"/>
      <c r="CN377" s="1441"/>
      <c r="CO377" s="1441"/>
      <c r="CP377" s="1441"/>
      <c r="CQ377" s="1441"/>
      <c r="CR377" s="1441"/>
      <c r="CS377" s="1441"/>
      <c r="CT377" s="1441"/>
      <c r="CU377" s="1441"/>
      <c r="CV377" s="1441"/>
      <c r="CW377" s="1441"/>
      <c r="CX377" s="1441"/>
      <c r="CY377" s="1441"/>
      <c r="CZ377" s="1441"/>
      <c r="DA377" s="1441"/>
      <c r="DB377" s="1441"/>
      <c r="DC377" s="1441"/>
      <c r="DD377" s="1441"/>
      <c r="DE377" s="1441"/>
      <c r="DF377" s="1441"/>
      <c r="DG377" s="1441"/>
      <c r="DH377" s="1441"/>
      <c r="DI377" s="1441"/>
      <c r="DJ377" s="1441"/>
      <c r="DK377" s="1441"/>
      <c r="DL377" s="1441"/>
      <c r="DM377" s="1441"/>
      <c r="DN377" s="1441"/>
      <c r="DO377" s="1441"/>
      <c r="DP377" s="1441"/>
      <c r="DQ377" s="1441"/>
      <c r="DR377" s="1441"/>
      <c r="DS377" s="1441"/>
      <c r="DT377" s="1441"/>
      <c r="DU377" s="1441"/>
      <c r="DV377" s="1441"/>
      <c r="DW377" s="1441"/>
      <c r="DX377" s="1441"/>
      <c r="DY377" s="1441"/>
      <c r="DZ377" s="1441"/>
      <c r="EA377" s="1441"/>
      <c r="EB377" s="1441"/>
      <c r="EC377" s="1441"/>
      <c r="ED377" s="1441"/>
      <c r="EE377" s="1441"/>
      <c r="EF377" s="1441"/>
      <c r="EG377" s="1441"/>
      <c r="EH377" s="1441"/>
      <c r="EI377" s="1441"/>
      <c r="EJ377" s="1441"/>
      <c r="EK377" s="1441"/>
      <c r="EL377" s="1441"/>
      <c r="EM377" s="1441"/>
      <c r="EN377" s="1441"/>
      <c r="EO377" s="1441"/>
      <c r="EP377" s="1441"/>
      <c r="EQ377" s="1441"/>
      <c r="ER377" s="1441"/>
      <c r="ES377" s="1441"/>
      <c r="ET377" s="1441"/>
      <c r="EU377" s="1441"/>
    </row>
    <row r="378" spans="1:151" s="1292" customFormat="1" ht="16" customHeight="1">
      <c r="A378" s="1472">
        <f>IF(G350="",0,1)</f>
        <v>0</v>
      </c>
      <c r="B378" s="678"/>
      <c r="C378" s="1251"/>
      <c r="D378" s="1251"/>
      <c r="E378" s="1474" t="str">
        <f t="shared" si="38"/>
        <v/>
      </c>
      <c r="F378" s="1242"/>
      <c r="G378" s="678"/>
      <c r="H378" s="1242"/>
      <c r="I378" s="126"/>
      <c r="J378" s="1462" t="str">
        <f t="shared" si="41"/>
        <v/>
      </c>
      <c r="K378" s="1170"/>
      <c r="L378" s="1309" t="str">
        <f>L$138</f>
        <v>Elément</v>
      </c>
      <c r="M378" s="1309"/>
      <c r="N378" s="1309"/>
      <c r="O378" s="1309"/>
      <c r="P378" s="1309" t="str">
        <f>P$138</f>
        <v>Mesure</v>
      </c>
      <c r="Q378" s="1309"/>
      <c r="R378" s="1309"/>
      <c r="S378" s="1309"/>
      <c r="T378" s="1309"/>
      <c r="U378" s="1309"/>
      <c r="V378" s="1309"/>
      <c r="W378" s="1309" t="str">
        <f>W$138</f>
        <v>Réalisation</v>
      </c>
      <c r="X378" s="1310" t="str">
        <f>X$138</f>
        <v>Economie</v>
      </c>
      <c r="Y378" s="1310"/>
      <c r="Z378" s="2186" t="str">
        <f>Z$138</f>
        <v>Réalisation</v>
      </c>
      <c r="AA378" s="2186">
        <f>AA318</f>
        <v>0</v>
      </c>
      <c r="AB378" s="2186">
        <f>AB318</f>
        <v>0</v>
      </c>
      <c r="AC378" s="1310" t="str">
        <f>AC$138</f>
        <v>Economies</v>
      </c>
      <c r="AF378" s="101" t="s">
        <v>593</v>
      </c>
      <c r="AI378" s="101" t="s">
        <v>592</v>
      </c>
      <c r="BY378" s="1441"/>
      <c r="BZ378" s="1441"/>
      <c r="CA378" s="1441"/>
      <c r="CB378" s="1441"/>
      <c r="CC378" s="1441"/>
      <c r="CD378" s="1441"/>
      <c r="CE378" s="1441"/>
      <c r="CF378" s="1441"/>
      <c r="CG378" s="1441"/>
      <c r="CH378" s="1441"/>
      <c r="CI378" s="1441"/>
      <c r="CJ378" s="1441"/>
      <c r="CK378" s="1441"/>
      <c r="CL378" s="1441"/>
      <c r="CM378" s="1441"/>
      <c r="CN378" s="1441"/>
      <c r="CO378" s="1441"/>
      <c r="CP378" s="1441"/>
      <c r="CQ378" s="1441"/>
      <c r="CR378" s="1441"/>
      <c r="CS378" s="1441"/>
      <c r="CT378" s="1441"/>
      <c r="CU378" s="1441"/>
      <c r="CV378" s="1441"/>
      <c r="CW378" s="1441"/>
      <c r="CX378" s="1441"/>
      <c r="CY378" s="1441"/>
      <c r="CZ378" s="1441"/>
      <c r="DA378" s="1441"/>
      <c r="DB378" s="1441"/>
      <c r="DC378" s="1441"/>
      <c r="DD378" s="1441"/>
      <c r="DE378" s="1441"/>
      <c r="DF378" s="1441"/>
      <c r="DG378" s="1441"/>
      <c r="DH378" s="1441"/>
      <c r="DI378" s="1441"/>
      <c r="DJ378" s="1441"/>
      <c r="DK378" s="1441"/>
      <c r="DL378" s="1441"/>
      <c r="DM378" s="1441"/>
      <c r="DN378" s="1441"/>
      <c r="DO378" s="1441"/>
      <c r="DP378" s="1441"/>
      <c r="DQ378" s="1441"/>
      <c r="DR378" s="1441"/>
      <c r="DS378" s="1441"/>
      <c r="DT378" s="1441"/>
      <c r="DU378" s="1441"/>
      <c r="DV378" s="1441"/>
      <c r="DW378" s="1441"/>
      <c r="DX378" s="1441"/>
      <c r="DY378" s="1441"/>
      <c r="DZ378" s="1441"/>
      <c r="EA378" s="1441"/>
      <c r="EB378" s="1441"/>
      <c r="EC378" s="1441"/>
      <c r="ED378" s="1441"/>
      <c r="EE378" s="1441"/>
      <c r="EF378" s="1441"/>
      <c r="EG378" s="1441"/>
      <c r="EH378" s="1441"/>
      <c r="EI378" s="1441"/>
      <c r="EJ378" s="1441"/>
      <c r="EK378" s="1441"/>
      <c r="EL378" s="1441"/>
      <c r="EM378" s="1441"/>
      <c r="EN378" s="1441"/>
      <c r="EO378" s="1441"/>
      <c r="EP378" s="1441"/>
      <c r="EQ378" s="1441"/>
      <c r="ER378" s="1441"/>
      <c r="ES378" s="1441"/>
      <c r="ET378" s="1441"/>
      <c r="EU378" s="1441"/>
    </row>
    <row r="379" spans="1:151" s="1292" customFormat="1" ht="16" customHeight="1">
      <c r="A379" s="1472">
        <f>IF(G350="",0,1)</f>
        <v>0</v>
      </c>
      <c r="B379" s="678"/>
      <c r="C379" s="1251"/>
      <c r="D379" s="1251"/>
      <c r="E379" s="1474" t="str">
        <f t="shared" si="38"/>
        <v/>
      </c>
      <c r="F379" s="1242"/>
      <c r="G379" s="678"/>
      <c r="H379" s="1242"/>
      <c r="I379" s="126"/>
      <c r="J379" s="1462" t="str">
        <f t="shared" si="41"/>
        <v/>
      </c>
      <c r="K379" s="1170"/>
      <c r="L379" s="1311"/>
      <c r="M379" s="1311"/>
      <c r="N379" s="1311"/>
      <c r="O379" s="1311"/>
      <c r="P379" s="1311"/>
      <c r="Q379" s="1311"/>
      <c r="R379" s="1311"/>
      <c r="S379" s="1311"/>
      <c r="T379" s="1311"/>
      <c r="U379" s="1311"/>
      <c r="V379" s="1311"/>
      <c r="W379" s="1311"/>
      <c r="X379" s="1312" t="str">
        <f>X$139</f>
        <v>calculée</v>
      </c>
      <c r="Y379" s="1312"/>
      <c r="Z379" s="1312"/>
      <c r="AA379" s="1312"/>
      <c r="AB379" s="1312"/>
      <c r="AC379" s="1312" t="str">
        <f>AC$139</f>
        <v>corrigées</v>
      </c>
      <c r="AE379" s="2165" t="s">
        <v>594</v>
      </c>
      <c r="AF379" s="2165" t="str">
        <f>$W$23</f>
        <v>d'ici à 4 ans</v>
      </c>
      <c r="AG379" s="2165" t="str">
        <f>$W$24</f>
        <v>d'ici à 8 ans</v>
      </c>
      <c r="AI379" s="2165" t="str">
        <f>$W$23</f>
        <v>d'ici à 4 ans</v>
      </c>
      <c r="AJ379" s="2165" t="str">
        <f>$W$24</f>
        <v>d'ici à 8 ans</v>
      </c>
      <c r="BY379" s="1441"/>
      <c r="BZ379" s="1441"/>
      <c r="CA379" s="1441"/>
      <c r="CB379" s="1441"/>
      <c r="CC379" s="1441"/>
      <c r="CD379" s="1441"/>
      <c r="CE379" s="1441"/>
      <c r="CF379" s="1441"/>
      <c r="CG379" s="1441"/>
      <c r="CH379" s="1441"/>
      <c r="CI379" s="1441"/>
      <c r="CJ379" s="1441"/>
      <c r="CK379" s="1441"/>
      <c r="CL379" s="1441"/>
      <c r="CM379" s="1441"/>
      <c r="CN379" s="1441"/>
      <c r="CO379" s="1441"/>
      <c r="CP379" s="1441"/>
      <c r="CQ379" s="1441"/>
      <c r="CR379" s="1441"/>
      <c r="CS379" s="1441"/>
      <c r="CT379" s="1441"/>
      <c r="CU379" s="1441"/>
      <c r="CV379" s="1441"/>
      <c r="CW379" s="1441"/>
      <c r="CX379" s="1441"/>
      <c r="CY379" s="1441"/>
      <c r="CZ379" s="1441"/>
      <c r="DA379" s="1441"/>
      <c r="DB379" s="1441"/>
      <c r="DC379" s="1441"/>
      <c r="DD379" s="1441"/>
      <c r="DE379" s="1441"/>
      <c r="DF379" s="1441"/>
      <c r="DG379" s="1441"/>
      <c r="DH379" s="1441"/>
      <c r="DI379" s="1441"/>
      <c r="DJ379" s="1441"/>
      <c r="DK379" s="1441"/>
      <c r="DL379" s="1441"/>
      <c r="DM379" s="1441"/>
      <c r="DN379" s="1441"/>
      <c r="DO379" s="1441"/>
      <c r="DP379" s="1441"/>
      <c r="DQ379" s="1441"/>
      <c r="DR379" s="1441"/>
      <c r="DS379" s="1441"/>
      <c r="DT379" s="1441"/>
      <c r="DU379" s="1441"/>
      <c r="DV379" s="1441"/>
      <c r="DW379" s="1441"/>
      <c r="DX379" s="1441"/>
      <c r="DY379" s="1441"/>
      <c r="DZ379" s="1441"/>
      <c r="EA379" s="1441"/>
      <c r="EB379" s="1441"/>
      <c r="EC379" s="1441"/>
      <c r="ED379" s="1441"/>
      <c r="EE379" s="1441"/>
      <c r="EF379" s="1441"/>
      <c r="EG379" s="1441"/>
      <c r="EH379" s="1441"/>
      <c r="EI379" s="1441"/>
      <c r="EJ379" s="1441"/>
      <c r="EK379" s="1441"/>
      <c r="EL379" s="1441"/>
      <c r="EM379" s="1441"/>
      <c r="EN379" s="1441"/>
      <c r="EO379" s="1441"/>
      <c r="EP379" s="1441"/>
      <c r="EQ379" s="1441"/>
      <c r="ER379" s="1441"/>
      <c r="ES379" s="1441"/>
      <c r="ET379" s="1441"/>
      <c r="EU379" s="1441"/>
    </row>
    <row r="380" spans="1:151" s="1292" customFormat="1" ht="16" customHeight="1">
      <c r="A380" s="1472">
        <f>IF(G350="",0,1)</f>
        <v>0</v>
      </c>
      <c r="B380" s="678"/>
      <c r="C380" s="1251"/>
      <c r="D380" s="1251"/>
      <c r="E380" s="1474" t="str">
        <f t="shared" si="38"/>
        <v/>
      </c>
      <c r="F380" s="1242"/>
      <c r="G380" s="678"/>
      <c r="H380" s="1242"/>
      <c r="I380" s="126"/>
      <c r="J380" s="1462" t="str">
        <f t="shared" si="41"/>
        <v/>
      </c>
      <c r="K380" s="1170"/>
      <c r="L380" s="1313"/>
      <c r="M380" s="1313"/>
      <c r="N380" s="1313"/>
      <c r="O380" s="1313"/>
      <c r="P380" s="1313"/>
      <c r="Q380" s="1313"/>
      <c r="R380" s="1313"/>
      <c r="S380" s="1313"/>
      <c r="T380" s="1313"/>
      <c r="U380" s="1313"/>
      <c r="V380" s="1313"/>
      <c r="W380" s="1313"/>
      <c r="X380" s="1314" t="str">
        <f>X$140</f>
        <v>[kWh]</v>
      </c>
      <c r="Y380" s="1314"/>
      <c r="Z380" s="2181" t="str">
        <f>Z$140</f>
        <v>[oui/non]</v>
      </c>
      <c r="AA380" s="2181">
        <f>AA320</f>
        <v>0</v>
      </c>
      <c r="AB380" s="2181">
        <f>AB320</f>
        <v>0</v>
      </c>
      <c r="AC380" s="1314" t="str">
        <f>AC$140</f>
        <v>[kWh]</v>
      </c>
      <c r="AE380" s="2165"/>
      <c r="AF380" s="2165"/>
      <c r="AG380" s="2165"/>
      <c r="AI380" s="2165"/>
      <c r="AJ380" s="2165"/>
      <c r="BY380" s="1441"/>
      <c r="BZ380" s="1441"/>
      <c r="CA380" s="1441"/>
      <c r="CB380" s="1441"/>
      <c r="CC380" s="1441"/>
      <c r="CD380" s="1441"/>
      <c r="CE380" s="1441"/>
      <c r="CF380" s="1441"/>
      <c r="CG380" s="1441"/>
      <c r="CH380" s="1441"/>
      <c r="CI380" s="1441"/>
      <c r="CJ380" s="1441"/>
      <c r="CK380" s="1441"/>
      <c r="CL380" s="1441"/>
      <c r="CM380" s="1441"/>
      <c r="CN380" s="1441"/>
      <c r="CO380" s="1441"/>
      <c r="CP380" s="1441"/>
      <c r="CQ380" s="1441"/>
      <c r="CR380" s="1441"/>
      <c r="CS380" s="1441"/>
      <c r="CT380" s="1441"/>
      <c r="CU380" s="1441"/>
      <c r="CV380" s="1441"/>
      <c r="CW380" s="1441"/>
      <c r="CX380" s="1441"/>
      <c r="CY380" s="1441"/>
      <c r="CZ380" s="1441"/>
      <c r="DA380" s="1441"/>
      <c r="DB380" s="1441"/>
      <c r="DC380" s="1441"/>
      <c r="DD380" s="1441"/>
      <c r="DE380" s="1441"/>
      <c r="DF380" s="1441"/>
      <c r="DG380" s="1441"/>
      <c r="DH380" s="1441"/>
      <c r="DI380" s="1441"/>
      <c r="DJ380" s="1441"/>
      <c r="DK380" s="1441"/>
      <c r="DL380" s="1441"/>
      <c r="DM380" s="1441"/>
      <c r="DN380" s="1441"/>
      <c r="DO380" s="1441"/>
      <c r="DP380" s="1441"/>
      <c r="DQ380" s="1441"/>
      <c r="DR380" s="1441"/>
      <c r="DS380" s="1441"/>
      <c r="DT380" s="1441"/>
      <c r="DU380" s="1441"/>
      <c r="DV380" s="1441"/>
      <c r="DW380" s="1441"/>
      <c r="DX380" s="1441"/>
      <c r="DY380" s="1441"/>
      <c r="DZ380" s="1441"/>
      <c r="EA380" s="1441"/>
      <c r="EB380" s="1441"/>
      <c r="EC380" s="1441"/>
      <c r="ED380" s="1441"/>
      <c r="EE380" s="1441"/>
      <c r="EF380" s="1441"/>
      <c r="EG380" s="1441"/>
      <c r="EH380" s="1441"/>
      <c r="EI380" s="1441"/>
      <c r="EJ380" s="1441"/>
      <c r="EK380" s="1441"/>
      <c r="EL380" s="1441"/>
      <c r="EM380" s="1441"/>
      <c r="EN380" s="1441"/>
      <c r="EO380" s="1441"/>
      <c r="EP380" s="1441"/>
      <c r="EQ380" s="1441"/>
      <c r="ER380" s="1441"/>
      <c r="ES380" s="1441"/>
      <c r="ET380" s="1441"/>
      <c r="EU380" s="1441"/>
    </row>
    <row r="381" spans="1:151" s="1292" customFormat="1" ht="16" customHeight="1">
      <c r="A381" s="1472">
        <f>IF(G350="",0,1)</f>
        <v>0</v>
      </c>
      <c r="B381" s="678"/>
      <c r="C381" s="1251"/>
      <c r="D381" s="1251"/>
      <c r="E381" s="1474" t="str">
        <f t="shared" si="38"/>
        <v/>
      </c>
      <c r="F381" s="1242"/>
      <c r="G381" s="678"/>
      <c r="H381" s="1242"/>
      <c r="I381" s="126"/>
      <c r="J381" s="1462" t="str">
        <f t="shared" si="41"/>
        <v/>
      </c>
      <c r="K381" s="1170"/>
      <c r="L381" s="1311"/>
      <c r="M381" s="1311"/>
      <c r="N381" s="1311"/>
      <c r="O381" s="1412"/>
      <c r="P381" s="1311"/>
      <c r="Q381" s="1311"/>
      <c r="R381" s="1311"/>
      <c r="S381" s="1311"/>
      <c r="T381" s="1311"/>
      <c r="U381" s="1311"/>
      <c r="V381" s="1311"/>
      <c r="W381" s="1311"/>
      <c r="Y381" s="1312"/>
      <c r="Z381" s="1312"/>
      <c r="AA381" s="1312"/>
      <c r="AE381" s="2165"/>
      <c r="AF381" s="2165"/>
      <c r="AG381" s="2165"/>
      <c r="AI381" s="2165"/>
      <c r="AJ381" s="2165"/>
      <c r="BY381" s="1441"/>
      <c r="BZ381" s="1441"/>
      <c r="CA381" s="1441"/>
      <c r="CB381" s="1441"/>
      <c r="CC381" s="1441"/>
      <c r="CD381" s="1441"/>
      <c r="CE381" s="1441"/>
      <c r="CF381" s="1441"/>
      <c r="CG381" s="1441"/>
      <c r="CH381" s="1441"/>
      <c r="CI381" s="1441"/>
      <c r="CJ381" s="1441"/>
      <c r="CK381" s="1441"/>
      <c r="CL381" s="1441"/>
      <c r="CM381" s="1441"/>
      <c r="CN381" s="1441"/>
      <c r="CO381" s="1441"/>
      <c r="CP381" s="1441"/>
      <c r="CQ381" s="1441"/>
      <c r="CR381" s="1441"/>
      <c r="CS381" s="1441"/>
      <c r="CT381" s="1441"/>
      <c r="CU381" s="1441"/>
      <c r="CV381" s="1441"/>
      <c r="CW381" s="1441"/>
      <c r="CX381" s="1441"/>
      <c r="CY381" s="1441"/>
      <c r="CZ381" s="1441"/>
      <c r="DA381" s="1441"/>
      <c r="DB381" s="1441"/>
      <c r="DC381" s="1441"/>
      <c r="DD381" s="1441"/>
      <c r="DE381" s="1441"/>
      <c r="DF381" s="1441"/>
      <c r="DG381" s="1441"/>
      <c r="DH381" s="1441"/>
      <c r="DI381" s="1441"/>
      <c r="DJ381" s="1441"/>
      <c r="DK381" s="1441"/>
      <c r="DL381" s="1441"/>
      <c r="DM381" s="1441"/>
      <c r="DN381" s="1441"/>
      <c r="DO381" s="1441"/>
      <c r="DP381" s="1441"/>
      <c r="DQ381" s="1441"/>
      <c r="DR381" s="1441"/>
      <c r="DS381" s="1441"/>
      <c r="DT381" s="1441"/>
      <c r="DU381" s="1441"/>
      <c r="DV381" s="1441"/>
      <c r="DW381" s="1441"/>
      <c r="DX381" s="1441"/>
      <c r="DY381" s="1441"/>
      <c r="DZ381" s="1441"/>
      <c r="EA381" s="1441"/>
      <c r="EB381" s="1441"/>
      <c r="EC381" s="1441"/>
      <c r="ED381" s="1441"/>
      <c r="EE381" s="1441"/>
      <c r="EF381" s="1441"/>
      <c r="EG381" s="1441"/>
      <c r="EH381" s="1441"/>
      <c r="EI381" s="1441"/>
      <c r="EJ381" s="1441"/>
      <c r="EK381" s="1441"/>
      <c r="EL381" s="1441"/>
      <c r="EM381" s="1441"/>
      <c r="EN381" s="1441"/>
      <c r="EO381" s="1441"/>
      <c r="EP381" s="1441"/>
      <c r="EQ381" s="1441"/>
      <c r="ER381" s="1441"/>
      <c r="ES381" s="1441"/>
      <c r="ET381" s="1441"/>
      <c r="EU381" s="1441"/>
    </row>
    <row r="382" spans="1:151" s="1292" customFormat="1" ht="12" customHeight="1">
      <c r="A382" s="1472">
        <f>IF(G350="",0,1)</f>
        <v>0</v>
      </c>
      <c r="B382" s="678"/>
      <c r="C382" s="1251"/>
      <c r="D382" s="1251"/>
      <c r="E382" s="1474" t="str">
        <f t="shared" si="38"/>
        <v/>
      </c>
      <c r="F382" s="1242"/>
      <c r="G382" s="678"/>
      <c r="H382" s="1242"/>
      <c r="I382" s="126"/>
      <c r="J382" s="1462" t="str">
        <f t="shared" si="41"/>
        <v/>
      </c>
      <c r="K382" s="1170"/>
      <c r="L382" s="1315"/>
      <c r="M382" s="1315"/>
      <c r="N382" s="1315"/>
      <c r="O382" s="1315"/>
      <c r="P382" s="1315"/>
      <c r="Q382" s="1315"/>
      <c r="R382" s="1315"/>
      <c r="S382" s="1315"/>
      <c r="T382" s="1315"/>
      <c r="U382" s="1315"/>
      <c r="V382" s="1315"/>
      <c r="W382" s="1315"/>
      <c r="X382" s="1315"/>
      <c r="Y382" s="1315"/>
      <c r="Z382" s="1312"/>
      <c r="AA382" s="1315"/>
      <c r="AB382" s="1315"/>
      <c r="AC382" s="1315"/>
      <c r="AE382" s="2165"/>
      <c r="AF382" s="2165"/>
      <c r="AG382" s="2165"/>
      <c r="AI382" s="2165"/>
      <c r="AJ382" s="2165"/>
      <c r="BY382" s="1441"/>
      <c r="BZ382" s="1441"/>
      <c r="CA382" s="1441"/>
      <c r="CB382" s="1441"/>
      <c r="CC382" s="1441"/>
      <c r="CD382" s="1441"/>
      <c r="CE382" s="1441"/>
      <c r="CF382" s="1441"/>
      <c r="CG382" s="1441"/>
      <c r="CH382" s="1441"/>
      <c r="CI382" s="1441"/>
      <c r="CJ382" s="1441"/>
      <c r="CK382" s="1441"/>
      <c r="CL382" s="1441"/>
      <c r="CM382" s="1441"/>
      <c r="CN382" s="1441"/>
      <c r="CO382" s="1441"/>
      <c r="CP382" s="1441"/>
      <c r="CQ382" s="1441"/>
      <c r="CR382" s="1441"/>
      <c r="CS382" s="1441"/>
      <c r="CT382" s="1441"/>
      <c r="CU382" s="1441"/>
      <c r="CV382" s="1441"/>
      <c r="CW382" s="1441"/>
      <c r="CX382" s="1441"/>
      <c r="CY382" s="1441"/>
      <c r="CZ382" s="1441"/>
      <c r="DA382" s="1441"/>
      <c r="DB382" s="1441"/>
      <c r="DC382" s="1441"/>
      <c r="DD382" s="1441"/>
      <c r="DE382" s="1441"/>
      <c r="DF382" s="1441"/>
      <c r="DG382" s="1441"/>
      <c r="DH382" s="1441"/>
      <c r="DI382" s="1441"/>
      <c r="DJ382" s="1441"/>
      <c r="DK382" s="1441"/>
      <c r="DL382" s="1441"/>
      <c r="DM382" s="1441"/>
      <c r="DN382" s="1441"/>
      <c r="DO382" s="1441"/>
      <c r="DP382" s="1441"/>
      <c r="DQ382" s="1441"/>
      <c r="DR382" s="1441"/>
      <c r="DS382" s="1441"/>
      <c r="DT382" s="1441"/>
      <c r="DU382" s="1441"/>
      <c r="DV382" s="1441"/>
      <c r="DW382" s="1441"/>
      <c r="DX382" s="1441"/>
      <c r="DY382" s="1441"/>
      <c r="DZ382" s="1441"/>
      <c r="EA382" s="1441"/>
      <c r="EB382" s="1441"/>
      <c r="EC382" s="1441"/>
      <c r="ED382" s="1441"/>
      <c r="EE382" s="1441"/>
      <c r="EF382" s="1441"/>
      <c r="EG382" s="1441"/>
      <c r="EH382" s="1441"/>
      <c r="EI382" s="1441"/>
      <c r="EJ382" s="1441"/>
      <c r="EK382" s="1441"/>
      <c r="EL382" s="1441"/>
      <c r="EM382" s="1441"/>
      <c r="EN382" s="1441"/>
      <c r="EO382" s="1441"/>
      <c r="EP382" s="1441"/>
      <c r="EQ382" s="1441"/>
      <c r="ER382" s="1441"/>
      <c r="ES382" s="1441"/>
      <c r="ET382" s="1441"/>
      <c r="EU382" s="1441"/>
    </row>
    <row r="383" spans="1:151" s="737" customFormat="1" ht="17" customHeight="1">
      <c r="A383" s="1472">
        <f>IF(G350="",0,1)</f>
        <v>0</v>
      </c>
      <c r="B383" s="678">
        <f>IF(X383=0,-1,0)</f>
        <v>-1</v>
      </c>
      <c r="C383" s="1251"/>
      <c r="D383" s="1251"/>
      <c r="E383" s="1474" t="str">
        <f t="shared" si="38"/>
        <v/>
      </c>
      <c r="F383" s="1242"/>
      <c r="G383" s="678"/>
      <c r="H383" s="1242"/>
      <c r="J383" s="1462" t="str">
        <f t="shared" si="41"/>
        <v/>
      </c>
      <c r="K383" s="1170"/>
      <c r="L383" s="1316"/>
      <c r="M383" s="2204" t="str">
        <f>AD350</f>
        <v/>
      </c>
      <c r="N383" s="2173"/>
      <c r="O383" s="2173"/>
      <c r="P383" s="2173"/>
      <c r="Q383" s="2173"/>
      <c r="R383" s="2173"/>
      <c r="S383" s="2173"/>
      <c r="T383" s="2173"/>
      <c r="U383" s="2173"/>
      <c r="V383" s="2173"/>
      <c r="W383" s="1318" t="str">
        <f>IF(X383=0,"",IF(AF350=V$23,W$23,W$24))</f>
        <v/>
      </c>
      <c r="X383" s="1319">
        <f>AE350</f>
        <v>0</v>
      </c>
      <c r="Y383" s="1319"/>
      <c r="Z383" s="1319"/>
      <c r="AA383" s="527"/>
      <c r="AB383" s="1320"/>
      <c r="AC383" s="1319">
        <f>IF(AA383=AA$24,0,X383)</f>
        <v>0</v>
      </c>
      <c r="AE383" s="1321">
        <f>IF(X383=0,1,IF(AA383=AA$24,2,3))</f>
        <v>1</v>
      </c>
      <c r="AF383" s="1322">
        <f>IF(W383=AF379,X383,0)</f>
        <v>0</v>
      </c>
      <c r="AG383" s="1322">
        <f>IF(W383=AG379,X383,0)</f>
        <v>0</v>
      </c>
      <c r="AH383" s="1292"/>
      <c r="AI383" s="1322">
        <f>IF(W383=AI379,AC383,0)</f>
        <v>0</v>
      </c>
      <c r="AJ383" s="1322">
        <f>IF(W383=AJ379,AC383,0)</f>
        <v>0</v>
      </c>
      <c r="AK383" s="40"/>
      <c r="AL383" s="40"/>
      <c r="AM383" s="40"/>
      <c r="AN383" s="40"/>
      <c r="AO383" s="40"/>
      <c r="AP383" s="40"/>
      <c r="AQ383" s="40"/>
      <c r="BY383" s="1443"/>
      <c r="BZ383" s="1443"/>
      <c r="CA383" s="1443"/>
      <c r="CB383" s="1443"/>
      <c r="CC383" s="1443"/>
      <c r="CD383" s="1443"/>
      <c r="CE383" s="1443"/>
      <c r="CF383" s="1443"/>
      <c r="CG383" s="1443"/>
      <c r="CH383" s="1443"/>
      <c r="CI383" s="1443"/>
      <c r="CJ383" s="1443"/>
      <c r="CK383" s="1443"/>
      <c r="CL383" s="1443"/>
      <c r="CM383" s="1443"/>
      <c r="CN383" s="1443"/>
      <c r="CO383" s="1443"/>
      <c r="CP383" s="1443"/>
      <c r="CQ383" s="1443"/>
      <c r="CR383" s="1443"/>
      <c r="CS383" s="1443"/>
      <c r="CT383" s="1443"/>
      <c r="CU383" s="1443"/>
      <c r="CV383" s="1443"/>
      <c r="CW383" s="1443"/>
      <c r="CX383" s="1443"/>
      <c r="CY383" s="1443"/>
      <c r="CZ383" s="1443"/>
      <c r="DA383" s="1443"/>
      <c r="DB383" s="1443"/>
      <c r="DC383" s="1443"/>
      <c r="DD383" s="1443"/>
      <c r="DE383" s="1443"/>
      <c r="DF383" s="1443"/>
      <c r="DG383" s="1443"/>
      <c r="DH383" s="1443"/>
      <c r="DI383" s="1443"/>
      <c r="DJ383" s="1443"/>
      <c r="DK383" s="1443"/>
      <c r="DL383" s="1443"/>
      <c r="DM383" s="1443"/>
      <c r="DN383" s="1443"/>
      <c r="DO383" s="1443"/>
      <c r="DP383" s="1443"/>
      <c r="DQ383" s="1443"/>
      <c r="DR383" s="1443"/>
      <c r="DS383" s="1443"/>
      <c r="DT383" s="1443"/>
      <c r="DU383" s="1443"/>
      <c r="DV383" s="1443"/>
      <c r="DW383" s="1443"/>
      <c r="DX383" s="1443"/>
      <c r="DY383" s="1443"/>
      <c r="DZ383" s="1443"/>
      <c r="EA383" s="1443"/>
      <c r="EB383" s="1443"/>
      <c r="EC383" s="1443"/>
      <c r="ED383" s="1443"/>
      <c r="EE383" s="1443"/>
      <c r="EF383" s="1443"/>
      <c r="EG383" s="1443"/>
      <c r="EH383" s="1443"/>
      <c r="EI383" s="1443"/>
      <c r="EJ383" s="1443"/>
      <c r="EK383" s="1443"/>
      <c r="EL383" s="1443"/>
      <c r="EM383" s="1443"/>
      <c r="EN383" s="1443"/>
      <c r="EO383" s="1443"/>
      <c r="EP383" s="1443"/>
      <c r="EQ383" s="1443"/>
      <c r="ER383" s="1443"/>
      <c r="ES383" s="1443"/>
      <c r="ET383" s="1443"/>
      <c r="EU383" s="1443"/>
    </row>
    <row r="384" spans="1:151" s="737" customFormat="1" ht="92" customHeight="1">
      <c r="A384" s="1472">
        <f>IF(G350="",0,1)</f>
        <v>0</v>
      </c>
      <c r="B384" s="678">
        <f>B383</f>
        <v>-1</v>
      </c>
      <c r="C384" s="1251"/>
      <c r="D384" s="1251"/>
      <c r="E384" s="1474" t="str">
        <f t="shared" si="38"/>
        <v/>
      </c>
      <c r="F384" s="1242"/>
      <c r="G384" s="678"/>
      <c r="H384" s="1242"/>
      <c r="J384" s="1462" t="str">
        <f t="shared" si="41"/>
        <v/>
      </c>
      <c r="K384" s="1170"/>
      <c r="L384" s="1323"/>
      <c r="M384" s="2174"/>
      <c r="N384" s="2174"/>
      <c r="O384" s="2174"/>
      <c r="P384" s="2174"/>
      <c r="Q384" s="2174"/>
      <c r="R384" s="2174"/>
      <c r="S384" s="2174"/>
      <c r="T384" s="2174"/>
      <c r="U384" s="2174"/>
      <c r="V384" s="2174"/>
      <c r="W384" s="1325"/>
      <c r="X384" s="1326"/>
      <c r="Y384" s="1326"/>
      <c r="Z384" s="1326"/>
      <c r="AA384" s="1326"/>
      <c r="AB384" s="1326"/>
      <c r="AC384" s="1326"/>
      <c r="AH384" s="1292"/>
      <c r="AK384" s="40"/>
      <c r="AL384" s="40"/>
      <c r="AM384" s="40"/>
      <c r="AN384" s="40"/>
      <c r="AO384" s="40"/>
      <c r="AP384" s="40"/>
      <c r="AQ384" s="40"/>
      <c r="BY384" s="1443"/>
      <c r="BZ384" s="1443"/>
      <c r="CA384" s="1443"/>
      <c r="CB384" s="1443"/>
      <c r="CC384" s="1443"/>
      <c r="CD384" s="1443"/>
      <c r="CE384" s="1443"/>
      <c r="CF384" s="1443"/>
      <c r="CG384" s="1443"/>
      <c r="CH384" s="1443"/>
      <c r="CI384" s="1443"/>
      <c r="CJ384" s="1443"/>
      <c r="CK384" s="1443"/>
      <c r="CL384" s="1443"/>
      <c r="CM384" s="1443"/>
      <c r="CN384" s="1443"/>
      <c r="CO384" s="1443"/>
      <c r="CP384" s="1443"/>
      <c r="CQ384" s="1443"/>
      <c r="CR384" s="1443"/>
      <c r="CS384" s="1443"/>
      <c r="CT384" s="1443"/>
      <c r="CU384" s="1443"/>
      <c r="CV384" s="1443"/>
      <c r="CW384" s="1443"/>
      <c r="CX384" s="1443"/>
      <c r="CY384" s="1443"/>
      <c r="CZ384" s="1443"/>
      <c r="DA384" s="1443"/>
      <c r="DB384" s="1443"/>
      <c r="DC384" s="1443"/>
      <c r="DD384" s="1443"/>
      <c r="DE384" s="1443"/>
      <c r="DF384" s="1443"/>
      <c r="DG384" s="1443"/>
      <c r="DH384" s="1443"/>
      <c r="DI384" s="1443"/>
      <c r="DJ384" s="1443"/>
      <c r="DK384" s="1443"/>
      <c r="DL384" s="1443"/>
      <c r="DM384" s="1443"/>
      <c r="DN384" s="1443"/>
      <c r="DO384" s="1443"/>
      <c r="DP384" s="1443"/>
      <c r="DQ384" s="1443"/>
      <c r="DR384" s="1443"/>
      <c r="DS384" s="1443"/>
      <c r="DT384" s="1443"/>
      <c r="DU384" s="1443"/>
      <c r="DV384" s="1443"/>
      <c r="DW384" s="1443"/>
      <c r="DX384" s="1443"/>
      <c r="DY384" s="1443"/>
      <c r="DZ384" s="1443"/>
      <c r="EA384" s="1443"/>
      <c r="EB384" s="1443"/>
      <c r="EC384" s="1443"/>
      <c r="ED384" s="1443"/>
      <c r="EE384" s="1443"/>
      <c r="EF384" s="1443"/>
      <c r="EG384" s="1443"/>
      <c r="EH384" s="1443"/>
      <c r="EI384" s="1443"/>
      <c r="EJ384" s="1443"/>
      <c r="EK384" s="1443"/>
      <c r="EL384" s="1443"/>
      <c r="EM384" s="1443"/>
      <c r="EN384" s="1443"/>
      <c r="EO384" s="1443"/>
      <c r="EP384" s="1443"/>
      <c r="EQ384" s="1443"/>
      <c r="ER384" s="1443"/>
      <c r="ES384" s="1443"/>
      <c r="ET384" s="1443"/>
      <c r="EU384" s="1443"/>
    </row>
    <row r="385" spans="1:151" s="737" customFormat="1" ht="17" customHeight="1">
      <c r="A385" s="1472">
        <f>IF(G350="",0,1)</f>
        <v>0</v>
      </c>
      <c r="B385" s="678">
        <f>IF(X385=0,-1,0)</f>
        <v>-1</v>
      </c>
      <c r="C385" s="1251"/>
      <c r="D385" s="1251"/>
      <c r="E385" s="1474" t="str">
        <f t="shared" si="38"/>
        <v/>
      </c>
      <c r="F385" s="1242"/>
      <c r="G385" s="678"/>
      <c r="H385" s="1242"/>
      <c r="J385" s="1462" t="str">
        <f t="shared" si="41"/>
        <v/>
      </c>
      <c r="K385" s="1170"/>
      <c r="L385" s="1316"/>
      <c r="M385" s="2204" t="str">
        <f>AL350</f>
        <v/>
      </c>
      <c r="N385" s="2173"/>
      <c r="O385" s="2173"/>
      <c r="P385" s="2173"/>
      <c r="Q385" s="2173"/>
      <c r="R385" s="2173"/>
      <c r="S385" s="2173"/>
      <c r="T385" s="2173"/>
      <c r="U385" s="2173"/>
      <c r="V385" s="2173"/>
      <c r="W385" s="1318" t="str">
        <f>IF(X385=0,"",IF(AN350=V$23,W$23,W$24))</f>
        <v/>
      </c>
      <c r="X385" s="1319">
        <f>AM350</f>
        <v>0</v>
      </c>
      <c r="Y385" s="1319"/>
      <c r="Z385" s="1319"/>
      <c r="AA385" s="527"/>
      <c r="AB385" s="1320"/>
      <c r="AC385" s="1319">
        <f>IF(AA385=AA$24,0,X385)</f>
        <v>0</v>
      </c>
      <c r="AE385" s="1321">
        <f>IF(X385=0,1,IF(AA385=AA$24,2,3))</f>
        <v>1</v>
      </c>
      <c r="AF385" s="1322">
        <f>IF(W385=AF379,X385,0)</f>
        <v>0</v>
      </c>
      <c r="AG385" s="1322">
        <f>IF(W385=AG379,X385,0)</f>
        <v>0</v>
      </c>
      <c r="AH385" s="1292"/>
      <c r="AI385" s="1322">
        <f>IF(W385=AI379,AC385,0)</f>
        <v>0</v>
      </c>
      <c r="AJ385" s="1322">
        <f>IF(W385=AJ379,AC385,0)</f>
        <v>0</v>
      </c>
      <c r="AK385" s="40"/>
      <c r="AL385" s="40"/>
      <c r="AM385" s="40"/>
      <c r="AN385" s="40"/>
      <c r="AO385" s="40"/>
      <c r="AP385" s="40"/>
      <c r="AQ385" s="40"/>
      <c r="BY385" s="1443"/>
      <c r="BZ385" s="1443"/>
      <c r="CA385" s="1443"/>
      <c r="CB385" s="1443"/>
      <c r="CC385" s="1443"/>
      <c r="CD385" s="1443"/>
      <c r="CE385" s="1443"/>
      <c r="CF385" s="1443"/>
      <c r="CG385" s="1443"/>
      <c r="CH385" s="1443"/>
      <c r="CI385" s="1443"/>
      <c r="CJ385" s="1443"/>
      <c r="CK385" s="1443"/>
      <c r="CL385" s="1443"/>
      <c r="CM385" s="1443"/>
      <c r="CN385" s="1443"/>
      <c r="CO385" s="1443"/>
      <c r="CP385" s="1443"/>
      <c r="CQ385" s="1443"/>
      <c r="CR385" s="1443"/>
      <c r="CS385" s="1443"/>
      <c r="CT385" s="1443"/>
      <c r="CU385" s="1443"/>
      <c r="CV385" s="1443"/>
      <c r="CW385" s="1443"/>
      <c r="CX385" s="1443"/>
      <c r="CY385" s="1443"/>
      <c r="CZ385" s="1443"/>
      <c r="DA385" s="1443"/>
      <c r="DB385" s="1443"/>
      <c r="DC385" s="1443"/>
      <c r="DD385" s="1443"/>
      <c r="DE385" s="1443"/>
      <c r="DF385" s="1443"/>
      <c r="DG385" s="1443"/>
      <c r="DH385" s="1443"/>
      <c r="DI385" s="1443"/>
      <c r="DJ385" s="1443"/>
      <c r="DK385" s="1443"/>
      <c r="DL385" s="1443"/>
      <c r="DM385" s="1443"/>
      <c r="DN385" s="1443"/>
      <c r="DO385" s="1443"/>
      <c r="DP385" s="1443"/>
      <c r="DQ385" s="1443"/>
      <c r="DR385" s="1443"/>
      <c r="DS385" s="1443"/>
      <c r="DT385" s="1443"/>
      <c r="DU385" s="1443"/>
      <c r="DV385" s="1443"/>
      <c r="DW385" s="1443"/>
      <c r="DX385" s="1443"/>
      <c r="DY385" s="1443"/>
      <c r="DZ385" s="1443"/>
      <c r="EA385" s="1443"/>
      <c r="EB385" s="1443"/>
      <c r="EC385" s="1443"/>
      <c r="ED385" s="1443"/>
      <c r="EE385" s="1443"/>
      <c r="EF385" s="1443"/>
      <c r="EG385" s="1443"/>
      <c r="EH385" s="1443"/>
      <c r="EI385" s="1443"/>
      <c r="EJ385" s="1443"/>
      <c r="EK385" s="1443"/>
      <c r="EL385" s="1443"/>
      <c r="EM385" s="1443"/>
      <c r="EN385" s="1443"/>
      <c r="EO385" s="1443"/>
      <c r="EP385" s="1443"/>
      <c r="EQ385" s="1443"/>
      <c r="ER385" s="1443"/>
      <c r="ES385" s="1443"/>
      <c r="ET385" s="1443"/>
      <c r="EU385" s="1443"/>
    </row>
    <row r="386" spans="1:151" s="737" customFormat="1" ht="27" customHeight="1">
      <c r="A386" s="1472">
        <f>IF(G350="",0,1)</f>
        <v>0</v>
      </c>
      <c r="B386" s="678">
        <f>B385</f>
        <v>-1</v>
      </c>
      <c r="C386" s="1251"/>
      <c r="D386" s="1251"/>
      <c r="E386" s="1474" t="str">
        <f t="shared" si="38"/>
        <v/>
      </c>
      <c r="F386" s="1242"/>
      <c r="G386" s="678"/>
      <c r="H386" s="1242"/>
      <c r="J386" s="1462" t="str">
        <f t="shared" si="41"/>
        <v/>
      </c>
      <c r="K386" s="1170"/>
      <c r="L386" s="1323"/>
      <c r="M386" s="2174"/>
      <c r="N386" s="2174"/>
      <c r="O386" s="2174"/>
      <c r="P386" s="2174"/>
      <c r="Q386" s="2174"/>
      <c r="R386" s="2174"/>
      <c r="S386" s="2174"/>
      <c r="T386" s="2174"/>
      <c r="U386" s="2174"/>
      <c r="V386" s="2174"/>
      <c r="W386" s="1325"/>
      <c r="X386" s="1326"/>
      <c r="Y386" s="1326"/>
      <c r="Z386" s="1326"/>
      <c r="AA386" s="1326"/>
      <c r="AB386" s="1326"/>
      <c r="AC386" s="1326"/>
      <c r="AH386" s="1292"/>
      <c r="AK386" s="40"/>
      <c r="AL386" s="40"/>
      <c r="AM386" s="40"/>
      <c r="AN386" s="40"/>
      <c r="AO386" s="40"/>
      <c r="AP386" s="40"/>
      <c r="AQ386" s="40"/>
      <c r="BY386" s="1443"/>
      <c r="BZ386" s="1443"/>
      <c r="CA386" s="1443"/>
      <c r="CB386" s="1443"/>
      <c r="CC386" s="1443"/>
      <c r="CD386" s="1443"/>
      <c r="CE386" s="1443"/>
      <c r="CF386" s="1443"/>
      <c r="CG386" s="1443"/>
      <c r="CH386" s="1443"/>
      <c r="CI386" s="1443"/>
      <c r="CJ386" s="1443"/>
      <c r="CK386" s="1443"/>
      <c r="CL386" s="1443"/>
      <c r="CM386" s="1443"/>
      <c r="CN386" s="1443"/>
      <c r="CO386" s="1443"/>
      <c r="CP386" s="1443"/>
      <c r="CQ386" s="1443"/>
      <c r="CR386" s="1443"/>
      <c r="CS386" s="1443"/>
      <c r="CT386" s="1443"/>
      <c r="CU386" s="1443"/>
      <c r="CV386" s="1443"/>
      <c r="CW386" s="1443"/>
      <c r="CX386" s="1443"/>
      <c r="CY386" s="1443"/>
      <c r="CZ386" s="1443"/>
      <c r="DA386" s="1443"/>
      <c r="DB386" s="1443"/>
      <c r="DC386" s="1443"/>
      <c r="DD386" s="1443"/>
      <c r="DE386" s="1443"/>
      <c r="DF386" s="1443"/>
      <c r="DG386" s="1443"/>
      <c r="DH386" s="1443"/>
      <c r="DI386" s="1443"/>
      <c r="DJ386" s="1443"/>
      <c r="DK386" s="1443"/>
      <c r="DL386" s="1443"/>
      <c r="DM386" s="1443"/>
      <c r="DN386" s="1443"/>
      <c r="DO386" s="1443"/>
      <c r="DP386" s="1443"/>
      <c r="DQ386" s="1443"/>
      <c r="DR386" s="1443"/>
      <c r="DS386" s="1443"/>
      <c r="DT386" s="1443"/>
      <c r="DU386" s="1443"/>
      <c r="DV386" s="1443"/>
      <c r="DW386" s="1443"/>
      <c r="DX386" s="1443"/>
      <c r="DY386" s="1443"/>
      <c r="DZ386" s="1443"/>
      <c r="EA386" s="1443"/>
      <c r="EB386" s="1443"/>
      <c r="EC386" s="1443"/>
      <c r="ED386" s="1443"/>
      <c r="EE386" s="1443"/>
      <c r="EF386" s="1443"/>
      <c r="EG386" s="1443"/>
      <c r="EH386" s="1443"/>
      <c r="EI386" s="1443"/>
      <c r="EJ386" s="1443"/>
      <c r="EK386" s="1443"/>
      <c r="EL386" s="1443"/>
      <c r="EM386" s="1443"/>
      <c r="EN386" s="1443"/>
      <c r="EO386" s="1443"/>
      <c r="EP386" s="1443"/>
      <c r="EQ386" s="1443"/>
      <c r="ER386" s="1443"/>
      <c r="ES386" s="1443"/>
      <c r="ET386" s="1443"/>
      <c r="EU386" s="1443"/>
    </row>
    <row r="387" spans="1:151" s="737" customFormat="1" ht="17" customHeight="1">
      <c r="A387" s="1472">
        <f>IF(G350="",0,1)</f>
        <v>0</v>
      </c>
      <c r="B387" s="678">
        <f>IF(X387=0,-1,0)</f>
        <v>-1</v>
      </c>
      <c r="C387" s="1251"/>
      <c r="D387" s="1251"/>
      <c r="E387" s="1474" t="str">
        <f t="shared" si="38"/>
        <v/>
      </c>
      <c r="F387" s="1242"/>
      <c r="G387" s="678"/>
      <c r="H387" s="1242"/>
      <c r="J387" s="1462" t="str">
        <f t="shared" si="41"/>
        <v/>
      </c>
      <c r="K387" s="1170"/>
      <c r="L387" s="1316"/>
      <c r="M387" s="2204" t="str">
        <f>AP350</f>
        <v/>
      </c>
      <c r="N387" s="2173"/>
      <c r="O387" s="2173"/>
      <c r="P387" s="2173"/>
      <c r="Q387" s="2173"/>
      <c r="R387" s="2173"/>
      <c r="S387" s="2173"/>
      <c r="T387" s="2173"/>
      <c r="U387" s="2173"/>
      <c r="V387" s="2173"/>
      <c r="W387" s="1318" t="str">
        <f>IF(X387=0,"",IF(AR350=V$23,W$23,W$24))</f>
        <v/>
      </c>
      <c r="X387" s="1319">
        <f>AQ350</f>
        <v>0</v>
      </c>
      <c r="Y387" s="1319"/>
      <c r="Z387" s="1319"/>
      <c r="AA387" s="527"/>
      <c r="AB387" s="1320"/>
      <c r="AC387" s="1319">
        <f>IF(AA387=AA$24,0,X387)</f>
        <v>0</v>
      </c>
      <c r="AE387" s="1321">
        <f>IF(X387=0,1,IF(AA387=AA$24,2,3))</f>
        <v>1</v>
      </c>
      <c r="AF387" s="1322">
        <f>IF(W387=AF379,X387,0)</f>
        <v>0</v>
      </c>
      <c r="AG387" s="1322">
        <f>IF(W387=AG379,X387,0)</f>
        <v>0</v>
      </c>
      <c r="AH387" s="1292"/>
      <c r="AI387" s="1322">
        <f>IF(W387=AI379,AC387,0)</f>
        <v>0</v>
      </c>
      <c r="AJ387" s="1322">
        <f>IF(W387=AJ379,AC387,0)</f>
        <v>0</v>
      </c>
      <c r="AK387" s="40"/>
      <c r="AL387" s="40"/>
      <c r="AM387" s="40"/>
      <c r="AN387" s="40"/>
      <c r="AO387" s="40"/>
      <c r="AP387" s="40"/>
      <c r="AQ387" s="40"/>
      <c r="BY387" s="1443"/>
      <c r="BZ387" s="1443"/>
      <c r="CA387" s="1443"/>
      <c r="CB387" s="1443"/>
      <c r="CC387" s="1443"/>
      <c r="CD387" s="1443"/>
      <c r="CE387" s="1443"/>
      <c r="CF387" s="1443"/>
      <c r="CG387" s="1443"/>
      <c r="CH387" s="1443"/>
      <c r="CI387" s="1443"/>
      <c r="CJ387" s="1443"/>
      <c r="CK387" s="1443"/>
      <c r="CL387" s="1443"/>
      <c r="CM387" s="1443"/>
      <c r="CN387" s="1443"/>
      <c r="CO387" s="1443"/>
      <c r="CP387" s="1443"/>
      <c r="CQ387" s="1443"/>
      <c r="CR387" s="1443"/>
      <c r="CS387" s="1443"/>
      <c r="CT387" s="1443"/>
      <c r="CU387" s="1443"/>
      <c r="CV387" s="1443"/>
      <c r="CW387" s="1443"/>
      <c r="CX387" s="1443"/>
      <c r="CY387" s="1443"/>
      <c r="CZ387" s="1443"/>
      <c r="DA387" s="1443"/>
      <c r="DB387" s="1443"/>
      <c r="DC387" s="1443"/>
      <c r="DD387" s="1443"/>
      <c r="DE387" s="1443"/>
      <c r="DF387" s="1443"/>
      <c r="DG387" s="1443"/>
      <c r="DH387" s="1443"/>
      <c r="DI387" s="1443"/>
      <c r="DJ387" s="1443"/>
      <c r="DK387" s="1443"/>
      <c r="DL387" s="1443"/>
      <c r="DM387" s="1443"/>
      <c r="DN387" s="1443"/>
      <c r="DO387" s="1443"/>
      <c r="DP387" s="1443"/>
      <c r="DQ387" s="1443"/>
      <c r="DR387" s="1443"/>
      <c r="DS387" s="1443"/>
      <c r="DT387" s="1443"/>
      <c r="DU387" s="1443"/>
      <c r="DV387" s="1443"/>
      <c r="DW387" s="1443"/>
      <c r="DX387" s="1443"/>
      <c r="DY387" s="1443"/>
      <c r="DZ387" s="1443"/>
      <c r="EA387" s="1443"/>
      <c r="EB387" s="1443"/>
      <c r="EC387" s="1443"/>
      <c r="ED387" s="1443"/>
      <c r="EE387" s="1443"/>
      <c r="EF387" s="1443"/>
      <c r="EG387" s="1443"/>
      <c r="EH387" s="1443"/>
      <c r="EI387" s="1443"/>
      <c r="EJ387" s="1443"/>
      <c r="EK387" s="1443"/>
      <c r="EL387" s="1443"/>
      <c r="EM387" s="1443"/>
      <c r="EN387" s="1443"/>
      <c r="EO387" s="1443"/>
      <c r="EP387" s="1443"/>
      <c r="EQ387" s="1443"/>
      <c r="ER387" s="1443"/>
      <c r="ES387" s="1443"/>
      <c r="ET387" s="1443"/>
      <c r="EU387" s="1443"/>
    </row>
    <row r="388" spans="1:151" s="737" customFormat="1" ht="27" customHeight="1">
      <c r="A388" s="1472">
        <f>IF(G350="",0,1)</f>
        <v>0</v>
      </c>
      <c r="B388" s="678">
        <f>B387</f>
        <v>-1</v>
      </c>
      <c r="C388" s="1251"/>
      <c r="D388" s="1251"/>
      <c r="E388" s="1474" t="str">
        <f t="shared" si="38"/>
        <v/>
      </c>
      <c r="F388" s="1242"/>
      <c r="G388" s="678"/>
      <c r="H388" s="1242"/>
      <c r="J388" s="1462" t="str">
        <f t="shared" si="41"/>
        <v/>
      </c>
      <c r="K388" s="1170"/>
      <c r="L388" s="1323"/>
      <c r="M388" s="2174"/>
      <c r="N388" s="2174"/>
      <c r="O388" s="2174"/>
      <c r="P388" s="2174"/>
      <c r="Q388" s="2174"/>
      <c r="R388" s="2174"/>
      <c r="S388" s="2174"/>
      <c r="T388" s="2174"/>
      <c r="U388" s="2174"/>
      <c r="V388" s="2174"/>
      <c r="W388" s="1325"/>
      <c r="X388" s="1326"/>
      <c r="Y388" s="1326"/>
      <c r="Z388" s="1326"/>
      <c r="AA388" s="1326"/>
      <c r="AB388" s="1326"/>
      <c r="AC388" s="1326"/>
      <c r="AH388" s="1292"/>
      <c r="AK388" s="40"/>
      <c r="AL388" s="40"/>
      <c r="AM388" s="40"/>
      <c r="AN388" s="40"/>
      <c r="AO388" s="40"/>
      <c r="AP388" s="40"/>
      <c r="AQ388" s="40"/>
      <c r="BY388" s="1443"/>
      <c r="BZ388" s="1443"/>
      <c r="CA388" s="1443"/>
      <c r="CB388" s="1443"/>
      <c r="CC388" s="1443"/>
      <c r="CD388" s="1443"/>
      <c r="CE388" s="1443"/>
      <c r="CF388" s="1443"/>
      <c r="CG388" s="1443"/>
      <c r="CH388" s="1443"/>
      <c r="CI388" s="1443"/>
      <c r="CJ388" s="1443"/>
      <c r="CK388" s="1443"/>
      <c r="CL388" s="1443"/>
      <c r="CM388" s="1443"/>
      <c r="CN388" s="1443"/>
      <c r="CO388" s="1443"/>
      <c r="CP388" s="1443"/>
      <c r="CQ388" s="1443"/>
      <c r="CR388" s="1443"/>
      <c r="CS388" s="1443"/>
      <c r="CT388" s="1443"/>
      <c r="CU388" s="1443"/>
      <c r="CV388" s="1443"/>
      <c r="CW388" s="1443"/>
      <c r="CX388" s="1443"/>
      <c r="CY388" s="1443"/>
      <c r="CZ388" s="1443"/>
      <c r="DA388" s="1443"/>
      <c r="DB388" s="1443"/>
      <c r="DC388" s="1443"/>
      <c r="DD388" s="1443"/>
      <c r="DE388" s="1443"/>
      <c r="DF388" s="1443"/>
      <c r="DG388" s="1443"/>
      <c r="DH388" s="1443"/>
      <c r="DI388" s="1443"/>
      <c r="DJ388" s="1443"/>
      <c r="DK388" s="1443"/>
      <c r="DL388" s="1443"/>
      <c r="DM388" s="1443"/>
      <c r="DN388" s="1443"/>
      <c r="DO388" s="1443"/>
      <c r="DP388" s="1443"/>
      <c r="DQ388" s="1443"/>
      <c r="DR388" s="1443"/>
      <c r="DS388" s="1443"/>
      <c r="DT388" s="1443"/>
      <c r="DU388" s="1443"/>
      <c r="DV388" s="1443"/>
      <c r="DW388" s="1443"/>
      <c r="DX388" s="1443"/>
      <c r="DY388" s="1443"/>
      <c r="DZ388" s="1443"/>
      <c r="EA388" s="1443"/>
      <c r="EB388" s="1443"/>
      <c r="EC388" s="1443"/>
      <c r="ED388" s="1443"/>
      <c r="EE388" s="1443"/>
      <c r="EF388" s="1443"/>
      <c r="EG388" s="1443"/>
      <c r="EH388" s="1443"/>
      <c r="EI388" s="1443"/>
      <c r="EJ388" s="1443"/>
      <c r="EK388" s="1443"/>
      <c r="EL388" s="1443"/>
      <c r="EM388" s="1443"/>
      <c r="EN388" s="1443"/>
      <c r="EO388" s="1443"/>
      <c r="EP388" s="1443"/>
      <c r="EQ388" s="1443"/>
      <c r="ER388" s="1443"/>
      <c r="ES388" s="1443"/>
      <c r="ET388" s="1443"/>
      <c r="EU388" s="1443"/>
    </row>
    <row r="389" spans="1:151" s="737" customFormat="1" ht="17" customHeight="1">
      <c r="A389" s="1472">
        <f>IF(G350="",0,1)</f>
        <v>0</v>
      </c>
      <c r="B389" s="678">
        <f>IF(X389=0,-1,0)</f>
        <v>-1</v>
      </c>
      <c r="C389" s="1251"/>
      <c r="D389" s="1251"/>
      <c r="E389" s="1474" t="str">
        <f t="shared" si="38"/>
        <v/>
      </c>
      <c r="F389" s="1242"/>
      <c r="G389" s="678"/>
      <c r="H389" s="1242"/>
      <c r="J389" s="1462" t="str">
        <f t="shared" si="41"/>
        <v/>
      </c>
      <c r="K389" s="1170"/>
      <c r="L389" s="1316"/>
      <c r="M389" s="2204" t="str">
        <f>AT350</f>
        <v/>
      </c>
      <c r="N389" s="2173"/>
      <c r="O389" s="2173"/>
      <c r="P389" s="2173"/>
      <c r="Q389" s="2173"/>
      <c r="R389" s="2173"/>
      <c r="S389" s="2173"/>
      <c r="T389" s="2173"/>
      <c r="U389" s="2173"/>
      <c r="V389" s="2173"/>
      <c r="W389" s="1318" t="str">
        <f>IF(X389=0,"",IF(AV350=V$23,W$23,W$24))</f>
        <v/>
      </c>
      <c r="X389" s="1319">
        <f>AU350</f>
        <v>0</v>
      </c>
      <c r="Y389" s="1319"/>
      <c r="Z389" s="1319"/>
      <c r="AA389" s="527"/>
      <c r="AB389" s="1320"/>
      <c r="AC389" s="1319">
        <f>IF(AA389=AA$24,0,X389)</f>
        <v>0</v>
      </c>
      <c r="AE389" s="1321">
        <f>IF(X389=0,1,IF(AA389=AA$24,2,3))</f>
        <v>1</v>
      </c>
      <c r="AF389" s="1322">
        <f>IF(W389=AF379,X389,0)</f>
        <v>0</v>
      </c>
      <c r="AG389" s="1322">
        <f>IF(W389=AG379,X389,0)</f>
        <v>0</v>
      </c>
      <c r="AH389" s="1292"/>
      <c r="AI389" s="1322">
        <f>IF(W389=AI379,AC389,0)</f>
        <v>0</v>
      </c>
      <c r="AJ389" s="1322">
        <f>IF(W389=AJ379,AC389,0)</f>
        <v>0</v>
      </c>
      <c r="AK389" s="40"/>
      <c r="AL389" s="40"/>
      <c r="AM389" s="40"/>
      <c r="AN389" s="40"/>
      <c r="AO389" s="40"/>
      <c r="AP389" s="40"/>
      <c r="AQ389" s="40"/>
      <c r="BY389" s="1443"/>
      <c r="BZ389" s="1443"/>
      <c r="CA389" s="1443"/>
      <c r="CB389" s="1443"/>
      <c r="CC389" s="1443"/>
      <c r="CD389" s="1443"/>
      <c r="CE389" s="1443"/>
      <c r="CF389" s="1443"/>
      <c r="CG389" s="1443"/>
      <c r="CH389" s="1443"/>
      <c r="CI389" s="1443"/>
      <c r="CJ389" s="1443"/>
      <c r="CK389" s="1443"/>
      <c r="CL389" s="1443"/>
      <c r="CM389" s="1443"/>
      <c r="CN389" s="1443"/>
      <c r="CO389" s="1443"/>
      <c r="CP389" s="1443"/>
      <c r="CQ389" s="1443"/>
      <c r="CR389" s="1443"/>
      <c r="CS389" s="1443"/>
      <c r="CT389" s="1443"/>
      <c r="CU389" s="1443"/>
      <c r="CV389" s="1443"/>
      <c r="CW389" s="1443"/>
      <c r="CX389" s="1443"/>
      <c r="CY389" s="1443"/>
      <c r="CZ389" s="1443"/>
      <c r="DA389" s="1443"/>
      <c r="DB389" s="1443"/>
      <c r="DC389" s="1443"/>
      <c r="DD389" s="1443"/>
      <c r="DE389" s="1443"/>
      <c r="DF389" s="1443"/>
      <c r="DG389" s="1443"/>
      <c r="DH389" s="1443"/>
      <c r="DI389" s="1443"/>
      <c r="DJ389" s="1443"/>
      <c r="DK389" s="1443"/>
      <c r="DL389" s="1443"/>
      <c r="DM389" s="1443"/>
      <c r="DN389" s="1443"/>
      <c r="DO389" s="1443"/>
      <c r="DP389" s="1443"/>
      <c r="DQ389" s="1443"/>
      <c r="DR389" s="1443"/>
      <c r="DS389" s="1443"/>
      <c r="DT389" s="1443"/>
      <c r="DU389" s="1443"/>
      <c r="DV389" s="1443"/>
      <c r="DW389" s="1443"/>
      <c r="DX389" s="1443"/>
      <c r="DY389" s="1443"/>
      <c r="DZ389" s="1443"/>
      <c r="EA389" s="1443"/>
      <c r="EB389" s="1443"/>
      <c r="EC389" s="1443"/>
      <c r="ED389" s="1443"/>
      <c r="EE389" s="1443"/>
      <c r="EF389" s="1443"/>
      <c r="EG389" s="1443"/>
      <c r="EH389" s="1443"/>
      <c r="EI389" s="1443"/>
      <c r="EJ389" s="1443"/>
      <c r="EK389" s="1443"/>
      <c r="EL389" s="1443"/>
      <c r="EM389" s="1443"/>
      <c r="EN389" s="1443"/>
      <c r="EO389" s="1443"/>
      <c r="EP389" s="1443"/>
      <c r="EQ389" s="1443"/>
      <c r="ER389" s="1443"/>
      <c r="ES389" s="1443"/>
      <c r="ET389" s="1443"/>
      <c r="EU389" s="1443"/>
    </row>
    <row r="390" spans="1:151" s="737" customFormat="1" ht="27" customHeight="1">
      <c r="A390" s="1472">
        <f>IF(G350="",0,1)</f>
        <v>0</v>
      </c>
      <c r="B390" s="678">
        <f>B389</f>
        <v>-1</v>
      </c>
      <c r="C390" s="1251"/>
      <c r="D390" s="1251"/>
      <c r="E390" s="1474" t="str">
        <f t="shared" si="38"/>
        <v/>
      </c>
      <c r="F390" s="1242"/>
      <c r="G390" s="678"/>
      <c r="H390" s="1242"/>
      <c r="J390" s="1462" t="str">
        <f t="shared" si="41"/>
        <v/>
      </c>
      <c r="K390" s="1170"/>
      <c r="L390" s="1323"/>
      <c r="M390" s="2174"/>
      <c r="N390" s="2174"/>
      <c r="O390" s="2174"/>
      <c r="P390" s="2174"/>
      <c r="Q390" s="2174"/>
      <c r="R390" s="2174"/>
      <c r="S390" s="2174"/>
      <c r="T390" s="2174"/>
      <c r="U390" s="2174"/>
      <c r="V390" s="2174"/>
      <c r="W390" s="1325"/>
      <c r="X390" s="1326"/>
      <c r="Y390" s="1326"/>
      <c r="Z390" s="1326"/>
      <c r="AA390" s="1326"/>
      <c r="AB390" s="1326"/>
      <c r="AC390" s="1326"/>
      <c r="AH390" s="1292"/>
      <c r="AK390" s="40"/>
      <c r="AL390" s="40"/>
      <c r="AM390" s="40"/>
      <c r="AN390" s="40"/>
      <c r="AO390" s="40"/>
      <c r="AP390" s="40"/>
      <c r="AQ390" s="40"/>
      <c r="BY390" s="1443"/>
      <c r="BZ390" s="1443"/>
      <c r="CA390" s="1443"/>
      <c r="CB390" s="1443"/>
      <c r="CC390" s="1443"/>
      <c r="CD390" s="1443"/>
      <c r="CE390" s="1443"/>
      <c r="CF390" s="1443"/>
      <c r="CG390" s="1443"/>
      <c r="CH390" s="1443"/>
      <c r="CI390" s="1443"/>
      <c r="CJ390" s="1443"/>
      <c r="CK390" s="1443"/>
      <c r="CL390" s="1443"/>
      <c r="CM390" s="1443"/>
      <c r="CN390" s="1443"/>
      <c r="CO390" s="1443"/>
      <c r="CP390" s="1443"/>
      <c r="CQ390" s="1443"/>
      <c r="CR390" s="1443"/>
      <c r="CS390" s="1443"/>
      <c r="CT390" s="1443"/>
      <c r="CU390" s="1443"/>
      <c r="CV390" s="1443"/>
      <c r="CW390" s="1443"/>
      <c r="CX390" s="1443"/>
      <c r="CY390" s="1443"/>
      <c r="CZ390" s="1443"/>
      <c r="DA390" s="1443"/>
      <c r="DB390" s="1443"/>
      <c r="DC390" s="1443"/>
      <c r="DD390" s="1443"/>
      <c r="DE390" s="1443"/>
      <c r="DF390" s="1443"/>
      <c r="DG390" s="1443"/>
      <c r="DH390" s="1443"/>
      <c r="DI390" s="1443"/>
      <c r="DJ390" s="1443"/>
      <c r="DK390" s="1443"/>
      <c r="DL390" s="1443"/>
      <c r="DM390" s="1443"/>
      <c r="DN390" s="1443"/>
      <c r="DO390" s="1443"/>
      <c r="DP390" s="1443"/>
      <c r="DQ390" s="1443"/>
      <c r="DR390" s="1443"/>
      <c r="DS390" s="1443"/>
      <c r="DT390" s="1443"/>
      <c r="DU390" s="1443"/>
      <c r="DV390" s="1443"/>
      <c r="DW390" s="1443"/>
      <c r="DX390" s="1443"/>
      <c r="DY390" s="1443"/>
      <c r="DZ390" s="1443"/>
      <c r="EA390" s="1443"/>
      <c r="EB390" s="1443"/>
      <c r="EC390" s="1443"/>
      <c r="ED390" s="1443"/>
      <c r="EE390" s="1443"/>
      <c r="EF390" s="1443"/>
      <c r="EG390" s="1443"/>
      <c r="EH390" s="1443"/>
      <c r="EI390" s="1443"/>
      <c r="EJ390" s="1443"/>
      <c r="EK390" s="1443"/>
      <c r="EL390" s="1443"/>
      <c r="EM390" s="1443"/>
      <c r="EN390" s="1443"/>
      <c r="EO390" s="1443"/>
      <c r="EP390" s="1443"/>
      <c r="EQ390" s="1443"/>
      <c r="ER390" s="1443"/>
      <c r="ES390" s="1443"/>
      <c r="ET390" s="1443"/>
      <c r="EU390" s="1443"/>
    </row>
    <row r="391" spans="1:151" s="737" customFormat="1" ht="17" customHeight="1">
      <c r="A391" s="1472">
        <f>IF(G350="",0,1)</f>
        <v>0</v>
      </c>
      <c r="B391" s="678">
        <f>IF(X391=0,-1,0)</f>
        <v>-1</v>
      </c>
      <c r="C391" s="1251"/>
      <c r="D391" s="1251"/>
      <c r="E391" s="1474" t="str">
        <f t="shared" si="38"/>
        <v/>
      </c>
      <c r="F391" s="1283"/>
      <c r="G391" s="678"/>
      <c r="H391" s="1242"/>
      <c r="J391" s="1462" t="str">
        <f t="shared" si="41"/>
        <v/>
      </c>
      <c r="K391" s="1169"/>
      <c r="L391" s="1316"/>
      <c r="M391" s="2204" t="str">
        <f>Z350</f>
        <v/>
      </c>
      <c r="N391" s="2173"/>
      <c r="O391" s="2173"/>
      <c r="P391" s="2173"/>
      <c r="Q391" s="2173"/>
      <c r="R391" s="2173"/>
      <c r="S391" s="2173"/>
      <c r="T391" s="2173"/>
      <c r="U391" s="2173"/>
      <c r="V391" s="2173"/>
      <c r="W391" s="1318" t="str">
        <f>IF(X391=0,"",IF(AB350=V$23,W$23,W$24))</f>
        <v/>
      </c>
      <c r="X391" s="1319">
        <f>AA350</f>
        <v>0</v>
      </c>
      <c r="Y391" s="1319"/>
      <c r="Z391" s="1319"/>
      <c r="AA391" s="527"/>
      <c r="AB391" s="1320"/>
      <c r="AC391" s="1319">
        <f>IF(AA391=AA$24,0,X391)</f>
        <v>0</v>
      </c>
      <c r="AE391" s="1321">
        <f>IF(X391=0,1,IF(AA391=AA$24,2,3))</f>
        <v>1</v>
      </c>
      <c r="AF391" s="1322">
        <f>IF(W391=AF379,X391,0)</f>
        <v>0</v>
      </c>
      <c r="AG391" s="1322">
        <f>IF(W391=AG379,X391,0)</f>
        <v>0</v>
      </c>
      <c r="AH391" s="1292"/>
      <c r="AI391" s="1322">
        <f>IF(W391=AI379,AC391,0)</f>
        <v>0</v>
      </c>
      <c r="AJ391" s="1322">
        <f>IF(W391=AJ379,AC391,0)</f>
        <v>0</v>
      </c>
      <c r="AK391" s="40"/>
      <c r="AL391" s="40"/>
      <c r="AM391" s="40"/>
      <c r="AN391" s="40"/>
      <c r="AO391" s="40"/>
      <c r="AP391" s="40"/>
      <c r="AQ391" s="40"/>
      <c r="BY391" s="1443"/>
      <c r="BZ391" s="1443"/>
      <c r="CA391" s="1443"/>
      <c r="CB391" s="1443"/>
      <c r="CC391" s="1443"/>
      <c r="CD391" s="1443"/>
      <c r="CE391" s="1443"/>
      <c r="CF391" s="1443"/>
      <c r="CG391" s="1443"/>
      <c r="CH391" s="1443"/>
      <c r="CI391" s="1443"/>
      <c r="CJ391" s="1443"/>
      <c r="CK391" s="1443"/>
      <c r="CL391" s="1443"/>
      <c r="CM391" s="1443"/>
      <c r="CN391" s="1443"/>
      <c r="CO391" s="1443"/>
      <c r="CP391" s="1443"/>
      <c r="CQ391" s="1443"/>
      <c r="CR391" s="1443"/>
      <c r="CS391" s="1443"/>
      <c r="CT391" s="1443"/>
      <c r="CU391" s="1443"/>
      <c r="CV391" s="1443"/>
      <c r="CW391" s="1443"/>
      <c r="CX391" s="1443"/>
      <c r="CY391" s="1443"/>
      <c r="CZ391" s="1443"/>
      <c r="DA391" s="1443"/>
      <c r="DB391" s="1443"/>
      <c r="DC391" s="1443"/>
      <c r="DD391" s="1443"/>
      <c r="DE391" s="1443"/>
      <c r="DF391" s="1443"/>
      <c r="DG391" s="1443"/>
      <c r="DH391" s="1443"/>
      <c r="DI391" s="1443"/>
      <c r="DJ391" s="1443"/>
      <c r="DK391" s="1443"/>
      <c r="DL391" s="1443"/>
      <c r="DM391" s="1443"/>
      <c r="DN391" s="1443"/>
      <c r="DO391" s="1443"/>
      <c r="DP391" s="1443"/>
      <c r="DQ391" s="1443"/>
      <c r="DR391" s="1443"/>
      <c r="DS391" s="1443"/>
      <c r="DT391" s="1443"/>
      <c r="DU391" s="1443"/>
      <c r="DV391" s="1443"/>
      <c r="DW391" s="1443"/>
      <c r="DX391" s="1443"/>
      <c r="DY391" s="1443"/>
      <c r="DZ391" s="1443"/>
      <c r="EA391" s="1443"/>
      <c r="EB391" s="1443"/>
      <c r="EC391" s="1443"/>
      <c r="ED391" s="1443"/>
      <c r="EE391" s="1443"/>
      <c r="EF391" s="1443"/>
      <c r="EG391" s="1443"/>
      <c r="EH391" s="1443"/>
      <c r="EI391" s="1443"/>
      <c r="EJ391" s="1443"/>
      <c r="EK391" s="1443"/>
      <c r="EL391" s="1443"/>
      <c r="EM391" s="1443"/>
      <c r="EN391" s="1443"/>
      <c r="EO391" s="1443"/>
      <c r="EP391" s="1443"/>
      <c r="EQ391" s="1443"/>
      <c r="ER391" s="1443"/>
      <c r="ES391" s="1443"/>
      <c r="ET391" s="1443"/>
      <c r="EU391" s="1443"/>
    </row>
    <row r="392" spans="1:151" s="737" customFormat="1" ht="27" customHeight="1">
      <c r="A392" s="1472">
        <f>IF(G350="",0,1)</f>
        <v>0</v>
      </c>
      <c r="B392" s="678">
        <f>B391</f>
        <v>-1</v>
      </c>
      <c r="C392" s="1251"/>
      <c r="D392" s="1251"/>
      <c r="E392" s="1474" t="str">
        <f t="shared" si="38"/>
        <v/>
      </c>
      <c r="F392" s="1283"/>
      <c r="G392" s="678"/>
      <c r="H392" s="1242"/>
      <c r="J392" s="1462" t="str">
        <f t="shared" si="41"/>
        <v/>
      </c>
      <c r="K392" s="1169"/>
      <c r="L392" s="1323"/>
      <c r="M392" s="2174"/>
      <c r="N392" s="2174"/>
      <c r="O392" s="2174"/>
      <c r="P392" s="2174"/>
      <c r="Q392" s="2174"/>
      <c r="R392" s="2174"/>
      <c r="S392" s="2174"/>
      <c r="T392" s="2174"/>
      <c r="U392" s="2174"/>
      <c r="V392" s="2174"/>
      <c r="W392" s="1325"/>
      <c r="X392" s="1326"/>
      <c r="Y392" s="1326"/>
      <c r="Z392" s="1326"/>
      <c r="AA392" s="1326"/>
      <c r="AB392" s="1326"/>
      <c r="AC392" s="1326"/>
      <c r="AH392" s="1292"/>
      <c r="AK392" s="40"/>
      <c r="AL392" s="40"/>
      <c r="AM392" s="40"/>
      <c r="AN392" s="40"/>
      <c r="AO392" s="40"/>
      <c r="AP392" s="40"/>
      <c r="AQ392" s="40"/>
      <c r="BY392" s="1443"/>
      <c r="BZ392" s="1443"/>
      <c r="CA392" s="1443"/>
      <c r="CB392" s="1443"/>
      <c r="CC392" s="1443"/>
      <c r="CD392" s="1443"/>
      <c r="CE392" s="1443"/>
      <c r="CF392" s="1443"/>
      <c r="CG392" s="1443"/>
      <c r="CH392" s="1443"/>
      <c r="CI392" s="1443"/>
      <c r="CJ392" s="1443"/>
      <c r="CK392" s="1443"/>
      <c r="CL392" s="1443"/>
      <c r="CM392" s="1443"/>
      <c r="CN392" s="1443"/>
      <c r="CO392" s="1443"/>
      <c r="CP392" s="1443"/>
      <c r="CQ392" s="1443"/>
      <c r="CR392" s="1443"/>
      <c r="CS392" s="1443"/>
      <c r="CT392" s="1443"/>
      <c r="CU392" s="1443"/>
      <c r="CV392" s="1443"/>
      <c r="CW392" s="1443"/>
      <c r="CX392" s="1443"/>
      <c r="CY392" s="1443"/>
      <c r="CZ392" s="1443"/>
      <c r="DA392" s="1443"/>
      <c r="DB392" s="1443"/>
      <c r="DC392" s="1443"/>
      <c r="DD392" s="1443"/>
      <c r="DE392" s="1443"/>
      <c r="DF392" s="1443"/>
      <c r="DG392" s="1443"/>
      <c r="DH392" s="1443"/>
      <c r="DI392" s="1443"/>
      <c r="DJ392" s="1443"/>
      <c r="DK392" s="1443"/>
      <c r="DL392" s="1443"/>
      <c r="DM392" s="1443"/>
      <c r="DN392" s="1443"/>
      <c r="DO392" s="1443"/>
      <c r="DP392" s="1443"/>
      <c r="DQ392" s="1443"/>
      <c r="DR392" s="1443"/>
      <c r="DS392" s="1443"/>
      <c r="DT392" s="1443"/>
      <c r="DU392" s="1443"/>
      <c r="DV392" s="1443"/>
      <c r="DW392" s="1443"/>
      <c r="DX392" s="1443"/>
      <c r="DY392" s="1443"/>
      <c r="DZ392" s="1443"/>
      <c r="EA392" s="1443"/>
      <c r="EB392" s="1443"/>
      <c r="EC392" s="1443"/>
      <c r="ED392" s="1443"/>
      <c r="EE392" s="1443"/>
      <c r="EF392" s="1443"/>
      <c r="EG392" s="1443"/>
      <c r="EH392" s="1443"/>
      <c r="EI392" s="1443"/>
      <c r="EJ392" s="1443"/>
      <c r="EK392" s="1443"/>
      <c r="EL392" s="1443"/>
      <c r="EM392" s="1443"/>
      <c r="EN392" s="1443"/>
      <c r="EO392" s="1443"/>
      <c r="EP392" s="1443"/>
      <c r="EQ392" s="1443"/>
      <c r="ER392" s="1443"/>
      <c r="ES392" s="1443"/>
      <c r="ET392" s="1443"/>
      <c r="EU392" s="1443"/>
    </row>
    <row r="393" spans="1:151" s="737" customFormat="1" ht="17" customHeight="1">
      <c r="A393" s="1472">
        <f>IF(G350="",0,1)</f>
        <v>0</v>
      </c>
      <c r="B393" s="678"/>
      <c r="C393" s="1251"/>
      <c r="D393" s="1251"/>
      <c r="E393" s="1474" t="str">
        <f t="shared" si="38"/>
        <v/>
      </c>
      <c r="F393" s="1283"/>
      <c r="G393" s="678"/>
      <c r="H393" s="1242"/>
      <c r="J393" s="1462"/>
      <c r="K393" s="1169"/>
      <c r="L393" s="1323"/>
      <c r="M393" s="1324"/>
      <c r="N393" s="1324"/>
      <c r="O393" s="1324"/>
      <c r="P393" s="1422"/>
      <c r="Q393" s="1422"/>
      <c r="R393" s="1422"/>
      <c r="S393" s="1422"/>
      <c r="T393" s="1422"/>
      <c r="U393" s="1422"/>
      <c r="V393" s="1422"/>
      <c r="W393" s="1325"/>
      <c r="X393" s="1326"/>
      <c r="Y393" s="1326"/>
      <c r="Z393" s="1326"/>
      <c r="AA393" s="1326"/>
      <c r="AB393" s="1326"/>
      <c r="AC393" s="1326"/>
      <c r="AH393" s="1292"/>
      <c r="AJ393" s="40"/>
      <c r="AK393" s="40"/>
      <c r="AL393" s="40"/>
      <c r="AM393" s="40"/>
      <c r="AN393" s="40"/>
      <c r="AO393" s="40"/>
      <c r="AP393" s="40"/>
      <c r="AQ393" s="40"/>
      <c r="BY393" s="1443"/>
      <c r="BZ393" s="1443"/>
      <c r="CA393" s="1443"/>
      <c r="CB393" s="1443"/>
      <c r="CC393" s="1443"/>
      <c r="CD393" s="1443"/>
      <c r="CE393" s="1443"/>
      <c r="CF393" s="1443"/>
      <c r="CG393" s="1443"/>
      <c r="CH393" s="1443"/>
      <c r="CI393" s="1443"/>
      <c r="CJ393" s="1443"/>
      <c r="CK393" s="1443"/>
      <c r="CL393" s="1443"/>
      <c r="CM393" s="1443"/>
      <c r="CN393" s="1443"/>
      <c r="CO393" s="1443"/>
      <c r="CP393" s="1443"/>
      <c r="CQ393" s="1443"/>
      <c r="CR393" s="1443"/>
      <c r="CS393" s="1443"/>
      <c r="CT393" s="1443"/>
      <c r="CU393" s="1443"/>
      <c r="CV393" s="1443"/>
      <c r="CW393" s="1443"/>
      <c r="CX393" s="1443"/>
      <c r="CY393" s="1443"/>
      <c r="CZ393" s="1443"/>
      <c r="DA393" s="1443"/>
      <c r="DB393" s="1443"/>
      <c r="DC393" s="1443"/>
      <c r="DD393" s="1443"/>
      <c r="DE393" s="1443"/>
      <c r="DF393" s="1443"/>
      <c r="DG393" s="1443"/>
      <c r="DH393" s="1443"/>
      <c r="DI393" s="1443"/>
      <c r="DJ393" s="1443"/>
      <c r="DK393" s="1443"/>
      <c r="DL393" s="1443"/>
      <c r="DM393" s="1443"/>
      <c r="DN393" s="1443"/>
      <c r="DO393" s="1443"/>
      <c r="DP393" s="1443"/>
      <c r="DQ393" s="1443"/>
      <c r="DR393" s="1443"/>
      <c r="DS393" s="1443"/>
      <c r="DT393" s="1443"/>
      <c r="DU393" s="1443"/>
      <c r="DV393" s="1443"/>
      <c r="DW393" s="1443"/>
      <c r="DX393" s="1443"/>
      <c r="DY393" s="1443"/>
      <c r="DZ393" s="1443"/>
      <c r="EA393" s="1443"/>
      <c r="EB393" s="1443"/>
      <c r="EC393" s="1443"/>
      <c r="ED393" s="1443"/>
      <c r="EE393" s="1443"/>
      <c r="EF393" s="1443"/>
      <c r="EG393" s="1443"/>
      <c r="EH393" s="1443"/>
      <c r="EI393" s="1443"/>
      <c r="EJ393" s="1443"/>
      <c r="EK393" s="1443"/>
      <c r="EL393" s="1443"/>
      <c r="EM393" s="1443"/>
      <c r="EN393" s="1443"/>
      <c r="EO393" s="1443"/>
      <c r="EP393" s="1443"/>
      <c r="EQ393" s="1443"/>
      <c r="ER393" s="1443"/>
      <c r="ES393" s="1443"/>
      <c r="ET393" s="1443"/>
      <c r="EU393" s="1443"/>
    </row>
    <row r="394" spans="1:151" s="1292" customFormat="1" ht="18" customHeight="1">
      <c r="A394" s="1472">
        <f>IF(G350="",0,1)</f>
        <v>0</v>
      </c>
      <c r="B394" s="678"/>
      <c r="C394" s="1251"/>
      <c r="D394" s="1251"/>
      <c r="E394" s="1474" t="str">
        <f t="shared" si="38"/>
        <v/>
      </c>
      <c r="F394" s="1242"/>
      <c r="G394" s="678"/>
      <c r="H394" s="1242"/>
      <c r="I394" s="737"/>
      <c r="J394" s="1462" t="str">
        <f t="shared" ref="J394:J407" si="42">IF((SUM(F394:H394))&gt;0,"Evaluation","")</f>
        <v/>
      </c>
      <c r="K394" s="1170"/>
      <c r="L394" s="1329" t="str">
        <f>L$154</f>
        <v>Total</v>
      </c>
      <c r="M394" s="1329"/>
      <c r="N394" s="1330"/>
      <c r="O394" s="1331"/>
      <c r="P394" s="1332"/>
      <c r="Q394" s="1332"/>
      <c r="R394" s="1332"/>
      <c r="S394" s="1332"/>
      <c r="T394" s="1332"/>
      <c r="U394" s="1332"/>
      <c r="V394" s="1332"/>
      <c r="W394" s="1332"/>
      <c r="X394" s="1286">
        <f>SUM(X383:X390)</f>
        <v>0</v>
      </c>
      <c r="Y394" s="1333"/>
      <c r="Z394" s="1286"/>
      <c r="AA394" s="1286"/>
      <c r="AB394" s="1286"/>
      <c r="AC394" s="1286">
        <f>SUM(AC383:AC390)</f>
        <v>0</v>
      </c>
      <c r="AD394" s="2"/>
      <c r="AE394" s="2"/>
      <c r="AF394" s="1334">
        <f>SUM(AF383:AF392)</f>
        <v>0</v>
      </c>
      <c r="AG394" s="1334">
        <f>SUM(AG383:AG392)</f>
        <v>0</v>
      </c>
      <c r="AI394" s="1334">
        <f>SUM(AI383:AI392)</f>
        <v>0</v>
      </c>
      <c r="AJ394" s="1334">
        <f>SUM(AJ383:AJ392)</f>
        <v>0</v>
      </c>
      <c r="AK394" s="1415"/>
      <c r="AL394" s="1415"/>
      <c r="AM394" s="1415"/>
      <c r="AN394" s="1415"/>
      <c r="AO394" s="1415"/>
      <c r="AP394" s="1415"/>
      <c r="AQ394" s="1415"/>
      <c r="BY394" s="1441"/>
      <c r="BZ394" s="1441"/>
      <c r="CA394" s="1441"/>
      <c r="CB394" s="1441"/>
      <c r="CC394" s="1441"/>
      <c r="CD394" s="1441"/>
      <c r="CE394" s="1441"/>
      <c r="CF394" s="1441"/>
      <c r="CG394" s="1441"/>
      <c r="CH394" s="1441"/>
      <c r="CI394" s="1441"/>
      <c r="CJ394" s="1441"/>
      <c r="CK394" s="1441"/>
      <c r="CL394" s="1441"/>
      <c r="CM394" s="1441"/>
      <c r="CN394" s="1441"/>
      <c r="CO394" s="1441"/>
      <c r="CP394" s="1441"/>
      <c r="CQ394" s="1441"/>
      <c r="CR394" s="1441"/>
      <c r="CS394" s="1441"/>
      <c r="CT394" s="1441"/>
      <c r="CU394" s="1441"/>
      <c r="CV394" s="1441"/>
      <c r="CW394" s="1441"/>
      <c r="CX394" s="1441"/>
      <c r="CY394" s="1441"/>
      <c r="CZ394" s="1441"/>
      <c r="DA394" s="1441"/>
      <c r="DB394" s="1441"/>
      <c r="DC394" s="1441"/>
      <c r="DD394" s="1441"/>
      <c r="DE394" s="1441"/>
      <c r="DF394" s="1441"/>
      <c r="DG394" s="1441"/>
      <c r="DH394" s="1441"/>
      <c r="DI394" s="1441"/>
      <c r="DJ394" s="1441"/>
      <c r="DK394" s="1441"/>
      <c r="DL394" s="1441"/>
      <c r="DM394" s="1441"/>
      <c r="DN394" s="1441"/>
      <c r="DO394" s="1441"/>
      <c r="DP394" s="1441"/>
      <c r="DQ394" s="1441"/>
      <c r="DR394" s="1441"/>
      <c r="DS394" s="1441"/>
      <c r="DT394" s="1441"/>
      <c r="DU394" s="1441"/>
      <c r="DV394" s="1441"/>
      <c r="DW394" s="1441"/>
      <c r="DX394" s="1441"/>
      <c r="DY394" s="1441"/>
      <c r="DZ394" s="1441"/>
      <c r="EA394" s="1441"/>
      <c r="EB394" s="1441"/>
      <c r="EC394" s="1441"/>
      <c r="ED394" s="1441"/>
      <c r="EE394" s="1441"/>
      <c r="EF394" s="1441"/>
      <c r="EG394" s="1441"/>
      <c r="EH394" s="1441"/>
      <c r="EI394" s="1441"/>
      <c r="EJ394" s="1441"/>
      <c r="EK394" s="1441"/>
      <c r="EL394" s="1441"/>
      <c r="EM394" s="1441"/>
      <c r="EN394" s="1441"/>
      <c r="EO394" s="1441"/>
      <c r="EP394" s="1441"/>
      <c r="EQ394" s="1441"/>
      <c r="ER394" s="1441"/>
      <c r="ES394" s="1441"/>
      <c r="ET394" s="1441"/>
      <c r="EU394" s="1441"/>
    </row>
    <row r="395" spans="1:151" s="731" customFormat="1" ht="25" customHeight="1">
      <c r="A395" s="1472">
        <f>IF(G350="",0,1)</f>
        <v>0</v>
      </c>
      <c r="B395" s="678"/>
      <c r="C395" s="1251"/>
      <c r="D395" s="1251"/>
      <c r="E395" s="1474" t="str">
        <f t="shared" si="38"/>
        <v/>
      </c>
      <c r="F395" s="1242"/>
      <c r="G395" s="678"/>
      <c r="H395" s="1242"/>
      <c r="I395" s="737"/>
      <c r="J395" s="1462" t="str">
        <f t="shared" si="42"/>
        <v/>
      </c>
      <c r="K395" s="1170"/>
      <c r="L395" s="1315"/>
      <c r="M395" s="1335"/>
      <c r="N395" s="1336"/>
      <c r="O395" s="1337"/>
      <c r="P395" s="1338"/>
      <c r="Q395" s="1338"/>
      <c r="R395" s="1338"/>
      <c r="S395" s="1338"/>
      <c r="T395" s="1338"/>
      <c r="U395" s="1338"/>
      <c r="V395" s="1338"/>
      <c r="W395" s="1338"/>
      <c r="X395" s="1337"/>
      <c r="Y395" s="1337"/>
      <c r="Z395" s="1337"/>
      <c r="AA395" s="1339"/>
      <c r="AB395" s="989"/>
      <c r="AC395" s="2"/>
      <c r="AD395" s="2"/>
      <c r="AE395" s="2"/>
      <c r="AF395" s="2"/>
      <c r="AG395" s="2"/>
      <c r="AH395" s="1292"/>
      <c r="AI395" s="1415"/>
      <c r="AJ395" s="1415"/>
      <c r="AK395" s="1415"/>
      <c r="AL395" s="1415"/>
      <c r="AM395" s="1415"/>
      <c r="AN395" s="1415"/>
      <c r="AO395" s="1415"/>
      <c r="AP395" s="1415"/>
      <c r="AQ395" s="1415"/>
      <c r="BY395" s="1444"/>
      <c r="BZ395" s="1444"/>
      <c r="CA395" s="1444"/>
      <c r="CB395" s="1444"/>
      <c r="CC395" s="1444"/>
      <c r="CD395" s="1444"/>
      <c r="CE395" s="1444"/>
      <c r="CF395" s="1444"/>
      <c r="CG395" s="1444"/>
      <c r="CH395" s="1444"/>
      <c r="CI395" s="1444"/>
      <c r="CJ395" s="1444"/>
      <c r="CK395" s="1444"/>
      <c r="CL395" s="1444"/>
      <c r="CM395" s="1444"/>
      <c r="CN395" s="1444"/>
      <c r="CO395" s="1444"/>
      <c r="CP395" s="1444"/>
      <c r="CQ395" s="1444"/>
      <c r="CR395" s="1444"/>
      <c r="CS395" s="1444"/>
      <c r="CT395" s="1444"/>
      <c r="CU395" s="1444"/>
      <c r="CV395" s="1444"/>
      <c r="CW395" s="1444"/>
      <c r="CX395" s="1444"/>
      <c r="CY395" s="1444"/>
      <c r="CZ395" s="1444"/>
      <c r="DA395" s="1444"/>
      <c r="DB395" s="1444"/>
      <c r="DC395" s="1444"/>
      <c r="DD395" s="1444"/>
      <c r="DE395" s="1444"/>
      <c r="DF395" s="1444"/>
      <c r="DG395" s="1444"/>
      <c r="DH395" s="1444"/>
      <c r="DI395" s="1444"/>
      <c r="DJ395" s="1444"/>
      <c r="DK395" s="1444"/>
      <c r="DL395" s="1444"/>
      <c r="DM395" s="1444"/>
      <c r="DN395" s="1444"/>
      <c r="DO395" s="1444"/>
      <c r="DP395" s="1444"/>
      <c r="DQ395" s="1444"/>
      <c r="DR395" s="1444"/>
      <c r="DS395" s="1444"/>
      <c r="DT395" s="1444"/>
      <c r="DU395" s="1444"/>
      <c r="DV395" s="1444"/>
      <c r="DW395" s="1444"/>
      <c r="DX395" s="1444"/>
      <c r="DY395" s="1444"/>
      <c r="DZ395" s="1444"/>
      <c r="EA395" s="1444"/>
      <c r="EB395" s="1444"/>
      <c r="EC395" s="1444"/>
      <c r="ED395" s="1444"/>
      <c r="EE395" s="1444"/>
      <c r="EF395" s="1444"/>
      <c r="EG395" s="1444"/>
      <c r="EH395" s="1444"/>
      <c r="EI395" s="1444"/>
      <c r="EJ395" s="1444"/>
      <c r="EK395" s="1444"/>
      <c r="EL395" s="1444"/>
      <c r="EM395" s="1444"/>
      <c r="EN395" s="1444"/>
      <c r="EO395" s="1444"/>
      <c r="EP395" s="1444"/>
      <c r="EQ395" s="1444"/>
      <c r="ER395" s="1444"/>
      <c r="ES395" s="1444"/>
      <c r="ET395" s="1444"/>
      <c r="EU395" s="1444"/>
    </row>
    <row r="396" spans="1:151" s="1279" customFormat="1" ht="19" customHeight="1">
      <c r="A396" s="1472">
        <f>IF(G350="",0,1)</f>
        <v>0</v>
      </c>
      <c r="B396" s="1242"/>
      <c r="C396" s="1251"/>
      <c r="D396" s="1251"/>
      <c r="E396" s="1474" t="str">
        <f t="shared" si="38"/>
        <v/>
      </c>
      <c r="F396" s="1242"/>
      <c r="G396" s="1242"/>
      <c r="H396" s="1242"/>
      <c r="I396" s="1278"/>
      <c r="J396" s="1462" t="str">
        <f t="shared" si="42"/>
        <v/>
      </c>
      <c r="K396" s="1170"/>
      <c r="L396" s="1340"/>
      <c r="M396" s="1341" t="str">
        <f>M$156</f>
        <v>Economies</v>
      </c>
      <c r="N396" s="1342"/>
      <c r="O396" s="1343"/>
      <c r="P396" s="1344" t="str">
        <f>P$156</f>
        <v>Efficacité de l'ensemble des mesures 1</v>
      </c>
      <c r="Q396" s="1345"/>
      <c r="R396" s="1261"/>
      <c r="S396" s="1346"/>
      <c r="T396" s="1346"/>
      <c r="U396" s="1346"/>
      <c r="V396" s="1346"/>
      <c r="W396" s="1346"/>
      <c r="X396" s="1347">
        <f>AF394</f>
        <v>0</v>
      </c>
      <c r="Y396" s="1261"/>
      <c r="Z396" s="1261"/>
      <c r="AA396" s="1261"/>
      <c r="AB396" s="1348"/>
      <c r="AC396" s="1349">
        <f>AI394</f>
        <v>0</v>
      </c>
      <c r="AD396" s="1350"/>
      <c r="AE396" s="1350"/>
      <c r="AF396" s="1350"/>
      <c r="AG396" s="1350"/>
      <c r="AH396" s="1350"/>
      <c r="BY396" s="1350"/>
      <c r="BZ396" s="1350"/>
      <c r="CA396" s="1350"/>
      <c r="CB396" s="1350"/>
      <c r="CC396" s="1350"/>
      <c r="CD396" s="1350"/>
      <c r="CE396" s="1350"/>
      <c r="CF396" s="1350"/>
      <c r="CG396" s="1350"/>
      <c r="CH396" s="1350"/>
      <c r="CI396" s="1350"/>
      <c r="CJ396" s="1350"/>
      <c r="CK396" s="1350"/>
      <c r="CL396" s="1350"/>
      <c r="CM396" s="1350"/>
      <c r="CN396" s="1350"/>
      <c r="CO396" s="1350"/>
      <c r="CP396" s="1350"/>
      <c r="CQ396" s="1350"/>
      <c r="CR396" s="1350"/>
      <c r="CS396" s="1350"/>
      <c r="CT396" s="1350"/>
      <c r="CU396" s="1350"/>
      <c r="CV396" s="1350"/>
      <c r="CW396" s="1350"/>
      <c r="CX396" s="1350"/>
      <c r="CY396" s="1350"/>
      <c r="CZ396" s="1350"/>
      <c r="DA396" s="1350"/>
      <c r="DB396" s="1350"/>
      <c r="DC396" s="1350"/>
      <c r="DD396" s="1350"/>
      <c r="DE396" s="1350"/>
      <c r="DF396" s="1350"/>
      <c r="DG396" s="1350"/>
      <c r="DH396" s="1350"/>
      <c r="DI396" s="1350"/>
      <c r="DJ396" s="1350"/>
      <c r="DK396" s="1350"/>
      <c r="DL396" s="1350"/>
      <c r="DM396" s="1350"/>
      <c r="DN396" s="1350"/>
      <c r="DO396" s="1350"/>
      <c r="DP396" s="1350"/>
      <c r="DQ396" s="1350"/>
      <c r="DR396" s="1350"/>
      <c r="DS396" s="1350"/>
      <c r="DT396" s="1350"/>
      <c r="DU396" s="1350"/>
      <c r="DV396" s="1350"/>
      <c r="DW396" s="1350"/>
      <c r="DX396" s="1350"/>
      <c r="DY396" s="1350"/>
      <c r="DZ396" s="1350"/>
      <c r="EA396" s="1350"/>
      <c r="EB396" s="1350"/>
      <c r="EC396" s="1350"/>
      <c r="ED396" s="1350"/>
      <c r="EE396" s="1350"/>
      <c r="EF396" s="1350"/>
      <c r="EG396" s="1350"/>
      <c r="EH396" s="1350"/>
      <c r="EI396" s="1350"/>
      <c r="EJ396" s="1350"/>
      <c r="EK396" s="1350"/>
      <c r="EL396" s="1350"/>
      <c r="EM396" s="1350"/>
      <c r="EN396" s="1350"/>
      <c r="EO396" s="1350"/>
      <c r="EP396" s="1350"/>
      <c r="EQ396" s="1350"/>
      <c r="ER396" s="1350"/>
      <c r="ES396" s="1350"/>
      <c r="ET396" s="1350"/>
      <c r="EU396" s="1350"/>
    </row>
    <row r="397" spans="1:151" s="1355" customFormat="1" ht="19" customHeight="1">
      <c r="A397" s="1472">
        <f>IF(G350="",0,1)</f>
        <v>0</v>
      </c>
      <c r="B397" s="678"/>
      <c r="C397" s="1251"/>
      <c r="D397" s="1251"/>
      <c r="E397" s="1474" t="str">
        <f t="shared" si="38"/>
        <v/>
      </c>
      <c r="F397" s="1242"/>
      <c r="G397" s="678"/>
      <c r="H397" s="1242"/>
      <c r="I397" s="737"/>
      <c r="J397" s="1462" t="str">
        <f t="shared" si="42"/>
        <v/>
      </c>
      <c r="K397" s="1170"/>
      <c r="L397" s="1351"/>
      <c r="M397" s="1352" t="s">
        <v>100</v>
      </c>
      <c r="N397" s="1353"/>
      <c r="O397" s="1354"/>
      <c r="P397" s="1344" t="str">
        <f>P$157</f>
        <v>Efficacité de l'ensemble des mesures 2</v>
      </c>
      <c r="Q397" s="1345"/>
      <c r="R397" s="1261"/>
      <c r="S397" s="1346"/>
      <c r="T397" s="1346"/>
      <c r="U397" s="1346"/>
      <c r="V397" s="1346"/>
      <c r="W397" s="1346"/>
      <c r="X397" s="1347">
        <f>AG394</f>
        <v>0</v>
      </c>
      <c r="Y397" s="1261"/>
      <c r="Z397" s="1261"/>
      <c r="AA397" s="1261"/>
      <c r="AB397" s="1348"/>
      <c r="AC397" s="1349">
        <f>AJ394</f>
        <v>0</v>
      </c>
      <c r="AD397" s="208"/>
      <c r="AE397" s="208"/>
      <c r="AF397" s="208"/>
      <c r="AG397" s="208"/>
      <c r="AH397" s="208"/>
      <c r="AI397" s="198"/>
      <c r="AJ397" s="198"/>
      <c r="AK397" s="198"/>
      <c r="AL397" s="198"/>
      <c r="AM397" s="198"/>
      <c r="AN397" s="198"/>
      <c r="AO397" s="198"/>
      <c r="AP397" s="198"/>
      <c r="AQ397" s="198"/>
      <c r="BY397" s="1445"/>
      <c r="BZ397" s="1445"/>
      <c r="CA397" s="1445"/>
      <c r="CB397" s="1445"/>
      <c r="CC397" s="1445"/>
      <c r="CD397" s="1445"/>
      <c r="CE397" s="1445"/>
      <c r="CF397" s="1445"/>
      <c r="CG397" s="1445"/>
      <c r="CH397" s="1445"/>
      <c r="CI397" s="1445"/>
      <c r="CJ397" s="1445"/>
      <c r="CK397" s="1445"/>
      <c r="CL397" s="1445"/>
      <c r="CM397" s="1445"/>
      <c r="CN397" s="1445"/>
      <c r="CO397" s="1445"/>
      <c r="CP397" s="1445"/>
      <c r="CQ397" s="1445"/>
      <c r="CR397" s="1445"/>
      <c r="CS397" s="1445"/>
      <c r="CT397" s="1445"/>
      <c r="CU397" s="1445"/>
      <c r="CV397" s="1445"/>
      <c r="CW397" s="1445"/>
      <c r="CX397" s="1445"/>
      <c r="CY397" s="1445"/>
      <c r="CZ397" s="1445"/>
      <c r="DA397" s="1445"/>
      <c r="DB397" s="1445"/>
      <c r="DC397" s="1445"/>
      <c r="DD397" s="1445"/>
      <c r="DE397" s="1445"/>
      <c r="DF397" s="1445"/>
      <c r="DG397" s="1445"/>
      <c r="DH397" s="1445"/>
      <c r="DI397" s="1445"/>
      <c r="DJ397" s="1445"/>
      <c r="DK397" s="1445"/>
      <c r="DL397" s="1445"/>
      <c r="DM397" s="1445"/>
      <c r="DN397" s="1445"/>
      <c r="DO397" s="1445"/>
      <c r="DP397" s="1445"/>
      <c r="DQ397" s="1445"/>
      <c r="DR397" s="1445"/>
      <c r="DS397" s="1445"/>
      <c r="DT397" s="1445"/>
      <c r="DU397" s="1445"/>
      <c r="DV397" s="1445"/>
      <c r="DW397" s="1445"/>
      <c r="DX397" s="1445"/>
      <c r="DY397" s="1445"/>
      <c r="DZ397" s="1445"/>
      <c r="EA397" s="1445"/>
      <c r="EB397" s="1445"/>
      <c r="EC397" s="1445"/>
      <c r="ED397" s="1445"/>
      <c r="EE397" s="1445"/>
      <c r="EF397" s="1445"/>
      <c r="EG397" s="1445"/>
      <c r="EH397" s="1445"/>
      <c r="EI397" s="1445"/>
      <c r="EJ397" s="1445"/>
      <c r="EK397" s="1445"/>
      <c r="EL397" s="1445"/>
      <c r="EM397" s="1445"/>
      <c r="EN397" s="1445"/>
      <c r="EO397" s="1445"/>
      <c r="EP397" s="1445"/>
      <c r="EQ397" s="1445"/>
      <c r="ER397" s="1445"/>
      <c r="ES397" s="1445"/>
      <c r="ET397" s="1445"/>
      <c r="EU397" s="1445"/>
    </row>
    <row r="398" spans="1:151" s="1368" customFormat="1" ht="19" customHeight="1">
      <c r="A398" s="1472">
        <f>IF(G350="",0,1)</f>
        <v>0</v>
      </c>
      <c r="B398" s="1356"/>
      <c r="C398" s="1251"/>
      <c r="D398" s="1251"/>
      <c r="E398" s="1474" t="str">
        <f t="shared" si="38"/>
        <v/>
      </c>
      <c r="F398" s="1242"/>
      <c r="G398" s="1356"/>
      <c r="H398" s="1357"/>
      <c r="I398" s="1358"/>
      <c r="J398" s="1462" t="str">
        <f t="shared" si="42"/>
        <v/>
      </c>
      <c r="K398" s="1170"/>
      <c r="L398" s="1359"/>
      <c r="M398" s="1360"/>
      <c r="N398" s="1361"/>
      <c r="O398" s="1360"/>
      <c r="P398" s="1414" t="str">
        <f>P$158</f>
        <v>Total (Efficacité de l'ensemble des mesures 1 + 2)</v>
      </c>
      <c r="Q398" s="1363"/>
      <c r="R398" s="1364"/>
      <c r="S398" s="1362"/>
      <c r="T398" s="1362"/>
      <c r="U398" s="1362"/>
      <c r="V398" s="1362"/>
      <c r="W398" s="1362"/>
      <c r="X398" s="1365">
        <f>SUM(X396:X397)</f>
        <v>0</v>
      </c>
      <c r="Y398" s="1364"/>
      <c r="Z398" s="1364"/>
      <c r="AA398" s="1364"/>
      <c r="AB398" s="1366"/>
      <c r="AC398" s="1367">
        <f>SUM(AC396:AC397)</f>
        <v>0</v>
      </c>
      <c r="AD398" s="933"/>
      <c r="AE398" s="933"/>
      <c r="AF398" s="933"/>
      <c r="AG398" s="933"/>
      <c r="AH398" s="933"/>
      <c r="AI398" s="21"/>
      <c r="AJ398" s="21"/>
      <c r="AK398" s="21"/>
      <c r="AL398" s="21"/>
      <c r="AM398" s="21"/>
      <c r="AN398" s="21"/>
      <c r="AO398" s="21"/>
      <c r="AP398" s="21"/>
      <c r="AQ398" s="21"/>
      <c r="BY398" s="1446"/>
      <c r="BZ398" s="1446"/>
      <c r="CA398" s="1446"/>
      <c r="CB398" s="1446"/>
      <c r="CC398" s="1446"/>
      <c r="CD398" s="1446"/>
      <c r="CE398" s="1446"/>
      <c r="CF398" s="1446"/>
      <c r="CG398" s="1446"/>
      <c r="CH398" s="1446"/>
      <c r="CI398" s="1446"/>
      <c r="CJ398" s="1446"/>
      <c r="CK398" s="1446"/>
      <c r="CL398" s="1446"/>
      <c r="CM398" s="1446"/>
      <c r="CN398" s="1446"/>
      <c r="CO398" s="1446"/>
      <c r="CP398" s="1446"/>
      <c r="CQ398" s="1446"/>
      <c r="CR398" s="1446"/>
      <c r="CS398" s="1446"/>
      <c r="CT398" s="1446"/>
      <c r="CU398" s="1446"/>
      <c r="CV398" s="1446"/>
      <c r="CW398" s="1446"/>
      <c r="CX398" s="1446"/>
      <c r="CY398" s="1446"/>
      <c r="CZ398" s="1446"/>
      <c r="DA398" s="1446"/>
      <c r="DB398" s="1446"/>
      <c r="DC398" s="1446"/>
      <c r="DD398" s="1446"/>
      <c r="DE398" s="1446"/>
      <c r="DF398" s="1446"/>
      <c r="DG398" s="1446"/>
      <c r="DH398" s="1446"/>
      <c r="DI398" s="1446"/>
      <c r="DJ398" s="1446"/>
      <c r="DK398" s="1446"/>
      <c r="DL398" s="1446"/>
      <c r="DM398" s="1446"/>
      <c r="DN398" s="1446"/>
      <c r="DO398" s="1446"/>
      <c r="DP398" s="1446"/>
      <c r="DQ398" s="1446"/>
      <c r="DR398" s="1446"/>
      <c r="DS398" s="1446"/>
      <c r="DT398" s="1446"/>
      <c r="DU398" s="1446"/>
      <c r="DV398" s="1446"/>
      <c r="DW398" s="1446"/>
      <c r="DX398" s="1446"/>
      <c r="DY398" s="1446"/>
      <c r="DZ398" s="1446"/>
      <c r="EA398" s="1446"/>
      <c r="EB398" s="1446"/>
      <c r="EC398" s="1446"/>
      <c r="ED398" s="1446"/>
      <c r="EE398" s="1446"/>
      <c r="EF398" s="1446"/>
      <c r="EG398" s="1446"/>
      <c r="EH398" s="1446"/>
      <c r="EI398" s="1446"/>
      <c r="EJ398" s="1446"/>
      <c r="EK398" s="1446"/>
      <c r="EL398" s="1446"/>
      <c r="EM398" s="1446"/>
      <c r="EN398" s="1446"/>
      <c r="EO398" s="1446"/>
      <c r="EP398" s="1446"/>
      <c r="EQ398" s="1446"/>
      <c r="ER398" s="1446"/>
      <c r="ES398" s="1446"/>
      <c r="ET398" s="1446"/>
      <c r="EU398" s="1446"/>
    </row>
    <row r="399" spans="1:151" s="731" customFormat="1" ht="25" customHeight="1">
      <c r="A399" s="1472">
        <v>1</v>
      </c>
      <c r="B399" s="678"/>
      <c r="C399" s="1251"/>
      <c r="D399" s="1251"/>
      <c r="E399" s="1474" t="str">
        <f t="shared" si="38"/>
        <v>Evaluation</v>
      </c>
      <c r="F399" s="1242"/>
      <c r="G399" s="678"/>
      <c r="H399" s="1242"/>
      <c r="I399" s="737"/>
      <c r="J399" s="1462" t="str">
        <f t="shared" si="42"/>
        <v/>
      </c>
      <c r="K399" s="1170"/>
      <c r="L399" s="1315"/>
      <c r="M399" s="1335"/>
      <c r="N399" s="1336"/>
      <c r="O399" s="1337"/>
      <c r="P399" s="1338"/>
      <c r="Q399" s="1338"/>
      <c r="R399" s="1338"/>
      <c r="S399" s="1338"/>
      <c r="T399" s="1338"/>
      <c r="U399" s="1338"/>
      <c r="V399" s="1338"/>
      <c r="W399" s="1338"/>
      <c r="X399" s="1337"/>
      <c r="Y399" s="1337"/>
      <c r="Z399" s="1337"/>
      <c r="AA399" s="1339"/>
      <c r="AB399" s="989"/>
      <c r="AC399" s="2"/>
      <c r="AD399" s="2"/>
      <c r="AE399" s="2"/>
      <c r="AF399" s="2"/>
      <c r="AG399" s="2"/>
      <c r="AH399" s="1291"/>
      <c r="AI399" s="1415"/>
      <c r="AJ399" s="1415"/>
      <c r="AK399" s="1415"/>
      <c r="AL399" s="1415"/>
      <c r="AM399" s="1415"/>
      <c r="AN399" s="1415"/>
      <c r="AO399" s="1415"/>
      <c r="AP399" s="1415"/>
      <c r="AQ399" s="1415"/>
      <c r="BY399" s="1444"/>
      <c r="BZ399" s="1444"/>
      <c r="CA399" s="1444"/>
      <c r="CB399" s="1444"/>
      <c r="CC399" s="1444"/>
      <c r="CD399" s="1444"/>
      <c r="CE399" s="1444"/>
      <c r="CF399" s="1444"/>
      <c r="CG399" s="1444"/>
      <c r="CH399" s="1444"/>
      <c r="CI399" s="1444"/>
      <c r="CJ399" s="1444"/>
      <c r="CK399" s="1444"/>
      <c r="CL399" s="1444"/>
      <c r="CM399" s="1444"/>
      <c r="CN399" s="1444"/>
      <c r="CO399" s="1444"/>
      <c r="CP399" s="1444"/>
      <c r="CQ399" s="1444"/>
      <c r="CR399" s="1444"/>
      <c r="CS399" s="1444"/>
      <c r="CT399" s="1444"/>
      <c r="CU399" s="1444"/>
      <c r="CV399" s="1444"/>
      <c r="CW399" s="1444"/>
      <c r="CX399" s="1444"/>
      <c r="CY399" s="1444"/>
      <c r="CZ399" s="1444"/>
      <c r="DA399" s="1444"/>
      <c r="DB399" s="1444"/>
      <c r="DC399" s="1444"/>
      <c r="DD399" s="1444"/>
      <c r="DE399" s="1444"/>
      <c r="DF399" s="1444"/>
      <c r="DG399" s="1444"/>
      <c r="DH399" s="1444"/>
      <c r="DI399" s="1444"/>
      <c r="DJ399" s="1444"/>
      <c r="DK399" s="1444"/>
      <c r="DL399" s="1444"/>
      <c r="DM399" s="1444"/>
      <c r="DN399" s="1444"/>
      <c r="DO399" s="1444"/>
      <c r="DP399" s="1444"/>
      <c r="DQ399" s="1444"/>
      <c r="DR399" s="1444"/>
      <c r="DS399" s="1444"/>
      <c r="DT399" s="1444"/>
      <c r="DU399" s="1444"/>
      <c r="DV399" s="1444"/>
      <c r="DW399" s="1444"/>
      <c r="DX399" s="1444"/>
      <c r="DY399" s="1444"/>
      <c r="DZ399" s="1444"/>
      <c r="EA399" s="1444"/>
      <c r="EB399" s="1444"/>
      <c r="EC399" s="1444"/>
      <c r="ED399" s="1444"/>
      <c r="EE399" s="1444"/>
      <c r="EF399" s="1444"/>
      <c r="EG399" s="1444"/>
      <c r="EH399" s="1444"/>
      <c r="EI399" s="1444"/>
      <c r="EJ399" s="1444"/>
      <c r="EK399" s="1444"/>
      <c r="EL399" s="1444"/>
      <c r="EM399" s="1444"/>
      <c r="EN399" s="1444"/>
      <c r="EO399" s="1444"/>
      <c r="EP399" s="1444"/>
      <c r="EQ399" s="1444"/>
      <c r="ER399" s="1444"/>
      <c r="ES399" s="1444"/>
      <c r="ET399" s="1444"/>
      <c r="EU399" s="1444"/>
    </row>
    <row r="400" spans="1:151" s="731" customFormat="1" ht="25" customHeight="1">
      <c r="A400" s="1472">
        <v>1</v>
      </c>
      <c r="B400" s="678"/>
      <c r="C400" s="1251"/>
      <c r="D400" s="1251"/>
      <c r="E400" s="1474" t="str">
        <f t="shared" si="38"/>
        <v>Evaluation</v>
      </c>
      <c r="F400" s="1242"/>
      <c r="H400" s="1242"/>
      <c r="I400" s="737"/>
      <c r="J400" s="1462" t="str">
        <f t="shared" si="42"/>
        <v/>
      </c>
      <c r="K400" s="1170"/>
      <c r="L400" s="1315"/>
      <c r="M400" s="1773" t="s">
        <v>918</v>
      </c>
      <c r="N400" s="1619"/>
      <c r="O400" s="1619"/>
      <c r="P400" s="1619"/>
      <c r="Q400" s="1619"/>
      <c r="R400" s="1619"/>
      <c r="S400" s="1619"/>
      <c r="T400" s="1619"/>
      <c r="U400" s="1619"/>
      <c r="V400" s="1619"/>
      <c r="W400" s="1619"/>
      <c r="X400" s="1619"/>
      <c r="Y400" s="1619"/>
      <c r="Z400" s="1619"/>
      <c r="AA400" s="1619"/>
      <c r="AB400" s="1619"/>
      <c r="AC400" s="2"/>
      <c r="AD400" s="2"/>
      <c r="AE400" s="2"/>
      <c r="AF400" s="2"/>
      <c r="AG400" s="2"/>
      <c r="AH400" s="1291"/>
      <c r="AI400" s="1415"/>
      <c r="AJ400" s="1415"/>
      <c r="AK400" s="1415"/>
      <c r="AL400" s="1415"/>
      <c r="AM400" s="1415"/>
      <c r="AN400" s="1415"/>
      <c r="AO400" s="1415"/>
      <c r="AP400" s="1415"/>
      <c r="AQ400" s="1415"/>
      <c r="BY400" s="1444"/>
      <c r="BZ400" s="1444"/>
      <c r="CA400" s="1444"/>
      <c r="CB400" s="1444"/>
      <c r="CC400" s="1444"/>
      <c r="CD400" s="1444"/>
      <c r="CE400" s="1444"/>
      <c r="CF400" s="1444"/>
      <c r="CG400" s="1444"/>
      <c r="CH400" s="1444"/>
      <c r="CI400" s="1444"/>
      <c r="CJ400" s="1444"/>
      <c r="CK400" s="1444"/>
      <c r="CL400" s="1444"/>
      <c r="CM400" s="1444"/>
      <c r="CN400" s="1444"/>
      <c r="CO400" s="1444"/>
      <c r="CP400" s="1444"/>
      <c r="CQ400" s="1444"/>
      <c r="CR400" s="1444"/>
      <c r="CS400" s="1444"/>
      <c r="CT400" s="1444"/>
      <c r="CU400" s="1444"/>
      <c r="CV400" s="1444"/>
      <c r="CW400" s="1444"/>
      <c r="CX400" s="1444"/>
      <c r="CY400" s="1444"/>
      <c r="CZ400" s="1444"/>
      <c r="DA400" s="1444"/>
      <c r="DB400" s="1444"/>
      <c r="DC400" s="1444"/>
      <c r="DD400" s="1444"/>
      <c r="DE400" s="1444"/>
      <c r="DF400" s="1444"/>
      <c r="DG400" s="1444"/>
      <c r="DH400" s="1444"/>
      <c r="DI400" s="1444"/>
      <c r="DJ400" s="1444"/>
      <c r="DK400" s="1444"/>
      <c r="DL400" s="1444"/>
      <c r="DM400" s="1444"/>
      <c r="DN400" s="1444"/>
      <c r="DO400" s="1444"/>
      <c r="DP400" s="1444"/>
      <c r="DQ400" s="1444"/>
      <c r="DR400" s="1444"/>
      <c r="DS400" s="1444"/>
      <c r="DT400" s="1444"/>
      <c r="DU400" s="1444"/>
      <c r="DV400" s="1444"/>
      <c r="DW400" s="1444"/>
      <c r="DX400" s="1444"/>
      <c r="DY400" s="1444"/>
      <c r="DZ400" s="1444"/>
      <c r="EA400" s="1444"/>
      <c r="EB400" s="1444"/>
      <c r="EC400" s="1444"/>
      <c r="ED400" s="1444"/>
      <c r="EE400" s="1444"/>
      <c r="EF400" s="1444"/>
      <c r="EG400" s="1444"/>
      <c r="EH400" s="1444"/>
      <c r="EI400" s="1444"/>
      <c r="EJ400" s="1444"/>
      <c r="EK400" s="1444"/>
      <c r="EL400" s="1444"/>
      <c r="EM400" s="1444"/>
      <c r="EN400" s="1444"/>
      <c r="EO400" s="1444"/>
      <c r="EP400" s="1444"/>
      <c r="EQ400" s="1444"/>
      <c r="ER400" s="1444"/>
      <c r="ES400" s="1444"/>
      <c r="ET400" s="1444"/>
      <c r="EU400" s="1444"/>
    </row>
    <row r="401" spans="1:151" s="731" customFormat="1" ht="84" customHeight="1">
      <c r="A401" s="1472">
        <v>1</v>
      </c>
      <c r="B401" s="678"/>
      <c r="C401" s="1251"/>
      <c r="D401" s="1251"/>
      <c r="E401" s="1474" t="str">
        <f t="shared" si="38"/>
        <v>Evaluation</v>
      </c>
      <c r="F401" s="1242"/>
      <c r="H401" s="1242"/>
      <c r="I401" s="737"/>
      <c r="J401" s="1462" t="str">
        <f t="shared" si="42"/>
        <v/>
      </c>
      <c r="K401" s="1170"/>
      <c r="L401" s="1315"/>
      <c r="M401" s="2188"/>
      <c r="N401" s="2189"/>
      <c r="O401" s="2189"/>
      <c r="P401" s="2189"/>
      <c r="Q401" s="2189"/>
      <c r="R401" s="2189"/>
      <c r="S401" s="2189"/>
      <c r="T401" s="2189"/>
      <c r="U401" s="2189"/>
      <c r="V401" s="2189"/>
      <c r="W401" s="2189"/>
      <c r="X401" s="2189"/>
      <c r="Y401" s="2189"/>
      <c r="Z401" s="2189"/>
      <c r="AA401" s="2189"/>
      <c r="AB401" s="2190"/>
      <c r="AC401" s="2"/>
      <c r="AD401" s="2"/>
      <c r="AE401" s="2"/>
      <c r="AF401" s="2"/>
      <c r="AG401" s="2"/>
      <c r="AH401" s="1291"/>
      <c r="AI401" s="1415"/>
      <c r="AJ401" s="1415"/>
      <c r="AK401" s="1415"/>
      <c r="AL401" s="1415"/>
      <c r="AM401" s="1415"/>
      <c r="AN401" s="1415"/>
      <c r="AO401" s="1415"/>
      <c r="AP401" s="1415"/>
      <c r="AQ401" s="1415"/>
      <c r="BY401" s="1444"/>
      <c r="BZ401" s="1444"/>
      <c r="CA401" s="1444"/>
      <c r="CB401" s="1444"/>
      <c r="CC401" s="1444"/>
      <c r="CD401" s="1444"/>
      <c r="CE401" s="1444"/>
      <c r="CF401" s="1444"/>
      <c r="CG401" s="1444"/>
      <c r="CH401" s="1444"/>
      <c r="CI401" s="1444"/>
      <c r="CJ401" s="1444"/>
      <c r="CK401" s="1444"/>
      <c r="CL401" s="1444"/>
      <c r="CM401" s="1444"/>
      <c r="CN401" s="1444"/>
      <c r="CO401" s="1444"/>
      <c r="CP401" s="1444"/>
      <c r="CQ401" s="1444"/>
      <c r="CR401" s="1444"/>
      <c r="CS401" s="1444"/>
      <c r="CT401" s="1444"/>
      <c r="CU401" s="1444"/>
      <c r="CV401" s="1444"/>
      <c r="CW401" s="1444"/>
      <c r="CX401" s="1444"/>
      <c r="CY401" s="1444"/>
      <c r="CZ401" s="1444"/>
      <c r="DA401" s="1444"/>
      <c r="DB401" s="1444"/>
      <c r="DC401" s="1444"/>
      <c r="DD401" s="1444"/>
      <c r="DE401" s="1444"/>
      <c r="DF401" s="1444"/>
      <c r="DG401" s="1444"/>
      <c r="DH401" s="1444"/>
      <c r="DI401" s="1444"/>
      <c r="DJ401" s="1444"/>
      <c r="DK401" s="1444"/>
      <c r="DL401" s="1444"/>
      <c r="DM401" s="1444"/>
      <c r="DN401" s="1444"/>
      <c r="DO401" s="1444"/>
      <c r="DP401" s="1444"/>
      <c r="DQ401" s="1444"/>
      <c r="DR401" s="1444"/>
      <c r="DS401" s="1444"/>
      <c r="DT401" s="1444"/>
      <c r="DU401" s="1444"/>
      <c r="DV401" s="1444"/>
      <c r="DW401" s="1444"/>
      <c r="DX401" s="1444"/>
      <c r="DY401" s="1444"/>
      <c r="DZ401" s="1444"/>
      <c r="EA401" s="1444"/>
      <c r="EB401" s="1444"/>
      <c r="EC401" s="1444"/>
      <c r="ED401" s="1444"/>
      <c r="EE401" s="1444"/>
      <c r="EF401" s="1444"/>
      <c r="EG401" s="1444"/>
      <c r="EH401" s="1444"/>
      <c r="EI401" s="1444"/>
      <c r="EJ401" s="1444"/>
      <c r="EK401" s="1444"/>
      <c r="EL401" s="1444"/>
      <c r="EM401" s="1444"/>
      <c r="EN401" s="1444"/>
      <c r="EO401" s="1444"/>
      <c r="EP401" s="1444"/>
      <c r="EQ401" s="1444"/>
      <c r="ER401" s="1444"/>
      <c r="ES401" s="1444"/>
      <c r="ET401" s="1444"/>
      <c r="EU401" s="1444"/>
    </row>
    <row r="402" spans="1:151" s="731" customFormat="1" ht="25" customHeight="1">
      <c r="A402" s="1472">
        <v>1</v>
      </c>
      <c r="B402" s="678"/>
      <c r="C402" s="1251"/>
      <c r="D402" s="1251"/>
      <c r="E402" s="1474" t="str">
        <f t="shared" si="38"/>
        <v>Evaluation</v>
      </c>
      <c r="F402" s="1242"/>
      <c r="H402" s="1242"/>
      <c r="I402" s="737"/>
      <c r="J402" s="1462" t="str">
        <f t="shared" si="42"/>
        <v/>
      </c>
      <c r="K402" s="1170"/>
      <c r="L402" s="1315"/>
      <c r="M402" s="1335"/>
      <c r="N402" s="1335"/>
      <c r="O402" s="1335"/>
      <c r="P402" s="1335"/>
      <c r="Q402" s="1335"/>
      <c r="R402" s="1335"/>
      <c r="S402" s="1335"/>
      <c r="T402" s="1335"/>
      <c r="U402" s="1335"/>
      <c r="V402" s="1335"/>
      <c r="W402" s="1335"/>
      <c r="X402" s="1335"/>
      <c r="Y402" s="1335"/>
      <c r="Z402" s="1335"/>
      <c r="AA402" s="1335"/>
      <c r="AB402" s="1335"/>
      <c r="AC402" s="2"/>
      <c r="AD402" s="2"/>
      <c r="AE402" s="2"/>
      <c r="AF402" s="2"/>
      <c r="AG402" s="2"/>
      <c r="AH402" s="1291"/>
      <c r="AI402" s="1415"/>
      <c r="AJ402" s="1415"/>
      <c r="AK402" s="1415"/>
      <c r="AL402" s="1415"/>
      <c r="AM402" s="1415"/>
      <c r="AN402" s="1415"/>
      <c r="AO402" s="1415"/>
      <c r="AP402" s="1415"/>
      <c r="AQ402" s="1415"/>
      <c r="BY402" s="1444"/>
      <c r="BZ402" s="1444"/>
      <c r="CA402" s="1444"/>
      <c r="CB402" s="1444"/>
      <c r="CC402" s="1444"/>
      <c r="CD402" s="1444"/>
      <c r="CE402" s="1444"/>
      <c r="CF402" s="1444"/>
      <c r="CG402" s="1444"/>
      <c r="CH402" s="1444"/>
      <c r="CI402" s="1444"/>
      <c r="CJ402" s="1444"/>
      <c r="CK402" s="1444"/>
      <c r="CL402" s="1444"/>
      <c r="CM402" s="1444"/>
      <c r="CN402" s="1444"/>
      <c r="CO402" s="1444"/>
      <c r="CP402" s="1444"/>
      <c r="CQ402" s="1444"/>
      <c r="CR402" s="1444"/>
      <c r="CS402" s="1444"/>
      <c r="CT402" s="1444"/>
      <c r="CU402" s="1444"/>
      <c r="CV402" s="1444"/>
      <c r="CW402" s="1444"/>
      <c r="CX402" s="1444"/>
      <c r="CY402" s="1444"/>
      <c r="CZ402" s="1444"/>
      <c r="DA402" s="1444"/>
      <c r="DB402" s="1444"/>
      <c r="DC402" s="1444"/>
      <c r="DD402" s="1444"/>
      <c r="DE402" s="1444"/>
      <c r="DF402" s="1444"/>
      <c r="DG402" s="1444"/>
      <c r="DH402" s="1444"/>
      <c r="DI402" s="1444"/>
      <c r="DJ402" s="1444"/>
      <c r="DK402" s="1444"/>
      <c r="DL402" s="1444"/>
      <c r="DM402" s="1444"/>
      <c r="DN402" s="1444"/>
      <c r="DO402" s="1444"/>
      <c r="DP402" s="1444"/>
      <c r="DQ402" s="1444"/>
      <c r="DR402" s="1444"/>
      <c r="DS402" s="1444"/>
      <c r="DT402" s="1444"/>
      <c r="DU402" s="1444"/>
      <c r="DV402" s="1444"/>
      <c r="DW402" s="1444"/>
      <c r="DX402" s="1444"/>
      <c r="DY402" s="1444"/>
      <c r="DZ402" s="1444"/>
      <c r="EA402" s="1444"/>
      <c r="EB402" s="1444"/>
      <c r="EC402" s="1444"/>
      <c r="ED402" s="1444"/>
      <c r="EE402" s="1444"/>
      <c r="EF402" s="1444"/>
      <c r="EG402" s="1444"/>
      <c r="EH402" s="1444"/>
      <c r="EI402" s="1444"/>
      <c r="EJ402" s="1444"/>
      <c r="EK402" s="1444"/>
      <c r="EL402" s="1444"/>
      <c r="EM402" s="1444"/>
      <c r="EN402" s="1444"/>
      <c r="EO402" s="1444"/>
      <c r="EP402" s="1444"/>
      <c r="EQ402" s="1444"/>
      <c r="ER402" s="1444"/>
      <c r="ES402" s="1444"/>
      <c r="ET402" s="1444"/>
      <c r="EU402" s="1444"/>
    </row>
    <row r="403" spans="1:151" ht="15">
      <c r="A403" s="1472">
        <f>IF(G410="",0,1)</f>
        <v>0</v>
      </c>
      <c r="C403" s="1251"/>
      <c r="D403" s="1251"/>
      <c r="E403" s="1474" t="str">
        <f t="shared" si="38"/>
        <v/>
      </c>
      <c r="F403" s="1242"/>
      <c r="H403" s="1242"/>
      <c r="J403" s="1462" t="str">
        <f t="shared" si="42"/>
        <v/>
      </c>
      <c r="K403" s="1170"/>
      <c r="L403" s="1449">
        <f>L$31</f>
        <v>0</v>
      </c>
      <c r="M403" s="1450"/>
      <c r="N403" s="10"/>
      <c r="O403" s="10"/>
      <c r="P403" s="10"/>
      <c r="Q403" s="10"/>
      <c r="R403" s="10"/>
      <c r="S403" s="10"/>
      <c r="T403" s="10"/>
      <c r="U403" s="10"/>
      <c r="V403" s="10"/>
      <c r="W403" s="10"/>
      <c r="X403" s="10"/>
      <c r="Y403" s="10"/>
      <c r="Z403" s="10"/>
      <c r="AA403" s="10"/>
      <c r="AB403" s="10"/>
      <c r="AC403" s="10"/>
    </row>
    <row r="404" spans="1:151" ht="15">
      <c r="A404" s="1472">
        <f>IF(G410="",0,1)</f>
        <v>0</v>
      </c>
      <c r="C404" s="1251"/>
      <c r="D404" s="1251"/>
      <c r="E404" s="1474" t="str">
        <f t="shared" si="38"/>
        <v/>
      </c>
      <c r="F404" s="1242"/>
      <c r="H404" s="1242"/>
      <c r="J404" s="1462" t="str">
        <f t="shared" si="42"/>
        <v/>
      </c>
      <c r="K404" s="1170"/>
      <c r="L404" s="1244"/>
      <c r="M404" s="1245"/>
      <c r="N404" s="1"/>
      <c r="O404" s="1"/>
      <c r="P404" s="1"/>
      <c r="Q404" s="1"/>
      <c r="R404" s="1"/>
      <c r="S404" s="1"/>
      <c r="T404" s="1"/>
      <c r="U404" s="1"/>
      <c r="V404" s="1"/>
      <c r="W404" s="1"/>
      <c r="X404" s="1"/>
      <c r="Y404" s="1"/>
      <c r="Z404" s="1"/>
      <c r="AA404" s="1"/>
      <c r="AB404" s="1"/>
      <c r="AC404" s="1"/>
    </row>
    <row r="405" spans="1:151" ht="15">
      <c r="A405" s="1472">
        <f>IF(G410="",0,1)</f>
        <v>0</v>
      </c>
      <c r="C405" s="1251"/>
      <c r="D405" s="1251"/>
      <c r="E405" s="1474" t="str">
        <f t="shared" si="38"/>
        <v/>
      </c>
      <c r="F405" s="1242"/>
      <c r="H405" s="1242"/>
      <c r="J405" s="1462" t="str">
        <f t="shared" si="42"/>
        <v/>
      </c>
      <c r="K405" s="1170"/>
      <c r="L405" s="1244"/>
      <c r="M405" s="1245"/>
      <c r="N405" s="1"/>
      <c r="O405" s="1"/>
      <c r="P405" s="1"/>
      <c r="Q405" s="1"/>
      <c r="R405" s="1"/>
      <c r="S405" s="1"/>
      <c r="T405" s="1"/>
      <c r="U405" s="1"/>
      <c r="V405" s="1"/>
      <c r="W405" s="1"/>
      <c r="X405" s="1"/>
      <c r="Y405" s="1"/>
      <c r="Z405" s="1"/>
      <c r="AA405" s="1"/>
      <c r="AB405" s="1"/>
    </row>
    <row r="406" spans="1:151" s="1250" customFormat="1" ht="24" thickBot="1">
      <c r="A406" s="1472">
        <f>IF(G410="",0,1)</f>
        <v>0</v>
      </c>
      <c r="B406" s="678"/>
      <c r="C406" s="1251"/>
      <c r="D406" s="1251"/>
      <c r="E406" s="1474" t="str">
        <f t="shared" si="38"/>
        <v/>
      </c>
      <c r="F406" s="1242"/>
      <c r="G406" s="678"/>
      <c r="H406" s="1242"/>
      <c r="I406" s="1299"/>
      <c r="J406" s="1462" t="str">
        <f t="shared" si="42"/>
        <v/>
      </c>
      <c r="K406" s="1170"/>
      <c r="L406" s="777" t="str">
        <f>CONCATENATE(Q410,". Générateur de chaleur: ",G410)</f>
        <v xml:space="preserve">8. Générateur de chaleur: </v>
      </c>
      <c r="M406" s="777"/>
      <c r="N406" s="777"/>
      <c r="O406" s="777"/>
      <c r="P406" s="777"/>
      <c r="Q406" s="777"/>
      <c r="R406" s="777"/>
      <c r="S406" s="777"/>
      <c r="T406" s="777"/>
      <c r="U406" s="777"/>
      <c r="V406" s="777"/>
      <c r="W406" s="777"/>
      <c r="X406" s="777"/>
      <c r="Y406" s="777"/>
      <c r="Z406" s="777"/>
      <c r="AA406" s="777"/>
      <c r="AB406" s="777"/>
      <c r="AC406" s="1370">
        <f>Z$27</f>
        <v>0</v>
      </c>
      <c r="AD406" s="665"/>
      <c r="AE406" s="665"/>
      <c r="AF406" s="665"/>
      <c r="AG406" s="665"/>
      <c r="AH406" s="665"/>
      <c r="AI406" s="665"/>
      <c r="AJ406" s="1246"/>
      <c r="AK406" s="1246"/>
      <c r="AL406" s="1247"/>
      <c r="AM406" s="1247"/>
      <c r="AN406" s="1247"/>
      <c r="AO406" s="1248"/>
      <c r="AP406" s="1247"/>
      <c r="AQ406" s="1249"/>
      <c r="AR406" s="1247"/>
      <c r="AS406" s="1247"/>
      <c r="AT406" s="1247"/>
      <c r="AU406" s="1247"/>
      <c r="AV406" s="1247"/>
      <c r="AW406" s="1247"/>
      <c r="AX406" s="1247"/>
      <c r="AY406" s="1247"/>
      <c r="BY406" s="1439"/>
      <c r="BZ406" s="1439"/>
      <c r="CA406" s="1439"/>
      <c r="CB406" s="1439"/>
      <c r="CC406" s="1439"/>
      <c r="CD406" s="1439"/>
      <c r="CE406" s="1439"/>
      <c r="CF406" s="1439"/>
      <c r="CG406" s="1439"/>
      <c r="CH406" s="1439"/>
      <c r="CI406" s="1439"/>
      <c r="CJ406" s="1439"/>
      <c r="CK406" s="1439"/>
      <c r="CL406" s="1439"/>
      <c r="CM406" s="1439"/>
      <c r="CN406" s="1439"/>
      <c r="CO406" s="1439"/>
      <c r="CP406" s="1439"/>
      <c r="CQ406" s="1439"/>
      <c r="CR406" s="1439"/>
      <c r="CS406" s="1439"/>
      <c r="CT406" s="1439"/>
      <c r="CU406" s="1439"/>
      <c r="CV406" s="1439"/>
      <c r="CW406" s="1439"/>
      <c r="CX406" s="1439"/>
      <c r="CY406" s="1439"/>
      <c r="CZ406" s="1439"/>
      <c r="DA406" s="1439"/>
      <c r="DB406" s="1439"/>
      <c r="DC406" s="1439"/>
      <c r="DD406" s="1439"/>
      <c r="DE406" s="1439"/>
      <c r="DF406" s="1439"/>
      <c r="DG406" s="1439"/>
      <c r="DH406" s="1439"/>
      <c r="DI406" s="1439"/>
      <c r="DJ406" s="1439"/>
      <c r="DK406" s="1439"/>
      <c r="DL406" s="1439"/>
      <c r="DM406" s="1439"/>
      <c r="DN406" s="1439"/>
      <c r="DO406" s="1439"/>
      <c r="DP406" s="1439"/>
      <c r="DQ406" s="1439"/>
      <c r="DR406" s="1439"/>
      <c r="DS406" s="1439"/>
      <c r="DT406" s="1439"/>
      <c r="DU406" s="1439"/>
      <c r="DV406" s="1439"/>
      <c r="DW406" s="1439"/>
      <c r="DX406" s="1439"/>
      <c r="DY406" s="1439"/>
      <c r="DZ406" s="1439"/>
      <c r="EA406" s="1439"/>
      <c r="EB406" s="1439"/>
      <c r="EC406" s="1439"/>
      <c r="ED406" s="1439"/>
      <c r="EE406" s="1439"/>
      <c r="EF406" s="1439"/>
      <c r="EG406" s="1439"/>
      <c r="EH406" s="1439"/>
      <c r="EI406" s="1439"/>
      <c r="EJ406" s="1439"/>
      <c r="EK406" s="1439"/>
      <c r="EL406" s="1439"/>
      <c r="EM406" s="1439"/>
      <c r="EN406" s="1439"/>
      <c r="EO406" s="1439"/>
      <c r="EP406" s="1439"/>
      <c r="EQ406" s="1439"/>
      <c r="ER406" s="1439"/>
      <c r="ES406" s="1439"/>
      <c r="ET406" s="1439"/>
      <c r="EU406" s="1439"/>
    </row>
    <row r="407" spans="1:151" s="18" customFormat="1" ht="19">
      <c r="A407" s="1472">
        <f>IF(G410="",0,1)</f>
        <v>0</v>
      </c>
      <c r="B407" s="678"/>
      <c r="C407" s="1251"/>
      <c r="D407" s="1251"/>
      <c r="E407" s="1474" t="str">
        <f t="shared" si="38"/>
        <v/>
      </c>
      <c r="F407" s="1242"/>
      <c r="G407" s="678"/>
      <c r="H407" s="1242"/>
      <c r="I407" s="126"/>
      <c r="J407" s="1462" t="str">
        <f t="shared" si="42"/>
        <v/>
      </c>
      <c r="K407" s="1170"/>
      <c r="L407" s="1184"/>
      <c r="M407" s="1184"/>
      <c r="N407" s="1184"/>
      <c r="O407" s="1184"/>
      <c r="P407" s="1184"/>
      <c r="Q407" s="1184"/>
      <c r="R407" s="1184"/>
      <c r="S407" s="1184"/>
      <c r="T407" s="1184"/>
      <c r="U407" s="1184"/>
      <c r="V407" s="1184"/>
      <c r="W407" s="1184"/>
      <c r="X407" s="1184"/>
      <c r="Y407" s="1184"/>
      <c r="Z407" s="1184"/>
      <c r="AA407" s="1184"/>
      <c r="AB407" s="1184"/>
      <c r="AC407" s="665"/>
      <c r="AD407" s="665"/>
      <c r="AE407" s="665"/>
      <c r="AF407" s="665"/>
      <c r="AG407" s="665"/>
      <c r="AH407" s="665"/>
      <c r="AI407" s="665"/>
      <c r="AJ407" s="665"/>
      <c r="AK407" s="665"/>
      <c r="AL407" s="40"/>
      <c r="AM407" s="40"/>
      <c r="AN407" s="40"/>
      <c r="AO407" s="49"/>
      <c r="AP407" s="40"/>
      <c r="AQ407" s="20"/>
      <c r="AR407" s="1247"/>
      <c r="AS407" s="40"/>
      <c r="AT407" s="1247"/>
      <c r="AU407" s="40"/>
      <c r="AV407" s="40"/>
      <c r="AW407" s="40"/>
      <c r="AX407" s="40"/>
      <c r="AY407" s="40"/>
      <c r="BY407" s="1221"/>
      <c r="BZ407" s="1221"/>
      <c r="CA407" s="1221"/>
      <c r="CB407" s="1221"/>
      <c r="CC407" s="1221"/>
      <c r="CD407" s="1221"/>
      <c r="CE407" s="1221"/>
      <c r="CF407" s="1221"/>
      <c r="CG407" s="1221"/>
      <c r="CH407" s="1221"/>
      <c r="CI407" s="1221"/>
      <c r="CJ407" s="1221"/>
      <c r="CK407" s="1221"/>
      <c r="CL407" s="1221"/>
      <c r="CM407" s="1221"/>
      <c r="CN407" s="1221"/>
      <c r="CO407" s="1221"/>
      <c r="CP407" s="1221"/>
      <c r="CQ407" s="1221"/>
      <c r="CR407" s="1221"/>
      <c r="CS407" s="1221"/>
      <c r="CT407" s="1221"/>
      <c r="CU407" s="1221"/>
      <c r="CV407" s="1221"/>
      <c r="CW407" s="1221"/>
      <c r="CX407" s="1221"/>
      <c r="CY407" s="1221"/>
      <c r="CZ407" s="1221"/>
      <c r="DA407" s="1221"/>
      <c r="DB407" s="1221"/>
      <c r="DC407" s="1221"/>
      <c r="DD407" s="1221"/>
      <c r="DE407" s="1221"/>
      <c r="DF407" s="1221"/>
      <c r="DG407" s="1221"/>
      <c r="DH407" s="1221"/>
      <c r="DI407" s="1221"/>
      <c r="DJ407" s="1221"/>
      <c r="DK407" s="1221"/>
      <c r="DL407" s="1221"/>
      <c r="DM407" s="1221"/>
      <c r="DN407" s="1221"/>
      <c r="DO407" s="1221"/>
      <c r="DP407" s="1221"/>
      <c r="DQ407" s="1221"/>
      <c r="DR407" s="1221"/>
      <c r="DS407" s="1221"/>
      <c r="DT407" s="1221"/>
      <c r="DU407" s="1221"/>
      <c r="DV407" s="1221"/>
      <c r="DW407" s="1221"/>
      <c r="DX407" s="1221"/>
      <c r="DY407" s="1221"/>
      <c r="DZ407" s="1221"/>
      <c r="EA407" s="1221"/>
      <c r="EB407" s="1221"/>
      <c r="EC407" s="1221"/>
      <c r="ED407" s="1221"/>
      <c r="EE407" s="1221"/>
      <c r="EF407" s="1221"/>
      <c r="EG407" s="1221"/>
      <c r="EH407" s="1221"/>
      <c r="EI407" s="1221"/>
      <c r="EJ407" s="1221"/>
      <c r="EK407" s="1221"/>
      <c r="EL407" s="1221"/>
      <c r="EM407" s="1221"/>
      <c r="EN407" s="1221"/>
      <c r="EO407" s="1221"/>
      <c r="EP407" s="1221"/>
      <c r="EQ407" s="1221"/>
      <c r="ER407" s="1221"/>
      <c r="ES407" s="1221"/>
      <c r="ET407" s="1221"/>
      <c r="EU407" s="1221"/>
    </row>
    <row r="408" spans="1:151" s="1378" customFormat="1" ht="16" hidden="1" outlineLevel="1" thickBot="1">
      <c r="A408" s="1472"/>
      <c r="B408" s="1451"/>
      <c r="C408" s="1251"/>
      <c r="D408" s="1251"/>
      <c r="E408" s="1474" t="str">
        <f t="shared" si="38"/>
        <v/>
      </c>
      <c r="F408" s="1283"/>
      <c r="G408" s="1371"/>
      <c r="H408" s="1372"/>
      <c r="I408" s="1372"/>
      <c r="J408" s="1467"/>
      <c r="K408" s="1373"/>
      <c r="L408" s="1374"/>
      <c r="M408" s="1374"/>
      <c r="N408" s="1374"/>
      <c r="O408" s="1374"/>
      <c r="P408" s="1374"/>
      <c r="Q408" s="1374"/>
      <c r="R408" s="1374"/>
      <c r="S408" s="1374"/>
      <c r="T408" s="1374"/>
      <c r="U408" s="1374"/>
      <c r="V408" s="1374"/>
      <c r="W408" s="1374"/>
      <c r="X408" s="1374"/>
      <c r="Y408" s="1374"/>
      <c r="Z408" s="1375"/>
      <c r="AA408" s="1374"/>
      <c r="AB408" s="532"/>
      <c r="AC408" s="532"/>
      <c r="AD408" s="532" t="s">
        <v>570</v>
      </c>
      <c r="AE408" s="1374"/>
      <c r="AF408" s="1376"/>
      <c r="AG408" s="1374"/>
      <c r="AH408" s="1374" t="s">
        <v>336</v>
      </c>
      <c r="AI408" s="1374"/>
      <c r="AJ408" s="1374"/>
      <c r="AK408" s="1374"/>
      <c r="AL408" s="1374" t="s">
        <v>337</v>
      </c>
      <c r="AM408" s="1374"/>
      <c r="AN408" s="1374"/>
      <c r="AO408" s="1374"/>
      <c r="AP408" s="1374" t="s">
        <v>582</v>
      </c>
      <c r="AQ408" s="1374"/>
      <c r="AR408" s="1374"/>
      <c r="AS408" s="1374"/>
      <c r="AT408" s="1374" t="s">
        <v>583</v>
      </c>
      <c r="AU408" s="1374"/>
      <c r="AV408" s="1374"/>
      <c r="AW408" s="1374"/>
      <c r="AX408" s="1374" t="s">
        <v>522</v>
      </c>
      <c r="AY408" s="1374"/>
      <c r="AZ408" s="1374"/>
      <c r="BA408" s="1376" t="s">
        <v>584</v>
      </c>
      <c r="BB408" s="1374"/>
      <c r="BC408" s="1374"/>
      <c r="BD408" s="1374"/>
      <c r="BE408" s="1374"/>
      <c r="BF408" s="1374"/>
      <c r="BG408" s="1374"/>
      <c r="BH408" s="1376"/>
      <c r="BI408" s="1374" t="s">
        <v>521</v>
      </c>
      <c r="BJ408" s="1374"/>
      <c r="BK408" s="1374"/>
      <c r="BL408" s="1374"/>
      <c r="BM408" s="1374"/>
      <c r="BN408" s="1374"/>
      <c r="BO408" s="1377"/>
      <c r="BR408" s="1374"/>
      <c r="BS408" s="1374"/>
      <c r="BT408" s="1374"/>
      <c r="BU408" s="1374"/>
      <c r="BY408" s="1447"/>
      <c r="BZ408" s="1447"/>
      <c r="CA408" s="1447"/>
      <c r="CB408" s="1447"/>
      <c r="CC408" s="1447"/>
      <c r="CD408" s="1447"/>
      <c r="CE408" s="1447"/>
      <c r="CF408" s="1447"/>
      <c r="CG408" s="1447"/>
      <c r="CH408" s="1447"/>
      <c r="CI408" s="1447"/>
      <c r="CJ408" s="1447"/>
      <c r="CK408" s="1447"/>
      <c r="CL408" s="1447"/>
      <c r="CM408" s="1447"/>
      <c r="CN408" s="1447"/>
      <c r="CO408" s="1447"/>
      <c r="CP408" s="1447"/>
      <c r="CQ408" s="1447"/>
      <c r="CR408" s="1447"/>
      <c r="CS408" s="1447"/>
      <c r="CT408" s="1447"/>
      <c r="CU408" s="1447"/>
      <c r="CV408" s="1447"/>
      <c r="CW408" s="1447"/>
      <c r="CX408" s="1447"/>
      <c r="CY408" s="1447"/>
      <c r="CZ408" s="1447"/>
      <c r="DA408" s="1447"/>
      <c r="DB408" s="1447"/>
      <c r="DC408" s="1447"/>
      <c r="DD408" s="1447"/>
      <c r="DE408" s="1447"/>
      <c r="DF408" s="1447"/>
      <c r="DG408" s="1447"/>
      <c r="DH408" s="1447"/>
      <c r="DI408" s="1447"/>
      <c r="DJ408" s="1447"/>
      <c r="DK408" s="1447"/>
      <c r="DL408" s="1447"/>
      <c r="DM408" s="1447"/>
      <c r="DN408" s="1447"/>
      <c r="DO408" s="1447"/>
      <c r="DP408" s="1447"/>
      <c r="DQ408" s="1447"/>
      <c r="DR408" s="1447"/>
      <c r="DS408" s="1447"/>
      <c r="DT408" s="1447"/>
      <c r="DU408" s="1447"/>
      <c r="DV408" s="1447"/>
      <c r="DW408" s="1447"/>
      <c r="DX408" s="1447"/>
      <c r="DY408" s="1447"/>
      <c r="DZ408" s="1447"/>
      <c r="EA408" s="1447"/>
      <c r="EB408" s="1447"/>
      <c r="EC408" s="1447"/>
      <c r="ED408" s="1447"/>
      <c r="EE408" s="1447"/>
      <c r="EF408" s="1447"/>
      <c r="EG408" s="1447"/>
      <c r="EH408" s="1447"/>
      <c r="EI408" s="1447"/>
      <c r="EJ408" s="1447"/>
      <c r="EK408" s="1447"/>
      <c r="EL408" s="1447"/>
      <c r="EM408" s="1447"/>
      <c r="EN408" s="1447"/>
      <c r="EO408" s="1447"/>
      <c r="EP408" s="1447"/>
      <c r="EQ408" s="1447"/>
      <c r="ER408" s="1447"/>
      <c r="ES408" s="1447"/>
      <c r="ET408" s="1447"/>
      <c r="EU408" s="1447"/>
    </row>
    <row r="409" spans="1:151" s="1415" customFormat="1" ht="62" hidden="1" customHeight="1" outlineLevel="1">
      <c r="A409" s="1472"/>
      <c r="B409" s="678"/>
      <c r="C409" s="1251"/>
      <c r="D409" s="1251"/>
      <c r="E409" s="1474" t="str">
        <f t="shared" si="38"/>
        <v/>
      </c>
      <c r="F409" s="1283"/>
      <c r="G409" s="1228" t="s">
        <v>372</v>
      </c>
      <c r="H409" s="253">
        <v>0</v>
      </c>
      <c r="I409" s="1775" t="s">
        <v>924</v>
      </c>
      <c r="J409" s="1466" t="s">
        <v>910</v>
      </c>
      <c r="K409" s="253"/>
      <c r="L409" s="1110" t="s">
        <v>919</v>
      </c>
      <c r="M409" s="1110">
        <v>0</v>
      </c>
      <c r="N409" s="253" t="s">
        <v>302</v>
      </c>
      <c r="O409" s="253" t="s">
        <v>303</v>
      </c>
      <c r="P409" s="1110" t="s">
        <v>920</v>
      </c>
      <c r="Q409" s="828">
        <v>0</v>
      </c>
      <c r="R409" s="1110" t="s">
        <v>82</v>
      </c>
      <c r="S409" s="1112" t="s">
        <v>305</v>
      </c>
      <c r="T409" s="1110" t="s">
        <v>308</v>
      </c>
      <c r="U409" s="1112" t="s">
        <v>921</v>
      </c>
      <c r="V409" s="1112" t="s">
        <v>922</v>
      </c>
      <c r="W409" s="2">
        <v>0</v>
      </c>
      <c r="X409" s="1112" t="s">
        <v>923</v>
      </c>
      <c r="Y409" s="1112" t="s">
        <v>89</v>
      </c>
      <c r="Z409" s="1415">
        <v>0</v>
      </c>
      <c r="AA409" s="1229" t="s">
        <v>63</v>
      </c>
      <c r="AB409" s="1229" t="s">
        <v>590</v>
      </c>
      <c r="AC409" s="2">
        <v>0</v>
      </c>
      <c r="AD409" s="1113" t="s">
        <v>371</v>
      </c>
      <c r="AE409" s="1117" t="s">
        <v>252</v>
      </c>
      <c r="AF409" s="1117" t="s">
        <v>591</v>
      </c>
      <c r="AG409" s="1116">
        <v>0</v>
      </c>
      <c r="AH409" s="1113" t="s">
        <v>371</v>
      </c>
      <c r="AI409" s="1117" t="s">
        <v>252</v>
      </c>
      <c r="AJ409" s="1117" t="s">
        <v>591</v>
      </c>
      <c r="AK409" s="41">
        <v>0</v>
      </c>
      <c r="AL409" s="1113" t="s">
        <v>371</v>
      </c>
      <c r="AM409" s="1117" t="s">
        <v>252</v>
      </c>
      <c r="AN409" s="1117" t="s">
        <v>591</v>
      </c>
      <c r="AO409" s="41">
        <v>0</v>
      </c>
      <c r="AP409" s="1113" t="s">
        <v>371</v>
      </c>
      <c r="AQ409" s="1117" t="s">
        <v>252</v>
      </c>
      <c r="AR409" s="1117" t="s">
        <v>591</v>
      </c>
      <c r="AS409" s="41">
        <v>0</v>
      </c>
      <c r="AT409" s="1113" t="s">
        <v>371</v>
      </c>
      <c r="AU409" s="1117" t="s">
        <v>252</v>
      </c>
      <c r="AV409" s="1117" t="s">
        <v>591</v>
      </c>
      <c r="AW409" s="41">
        <v>0</v>
      </c>
      <c r="AX409" s="1113" t="s">
        <v>371</v>
      </c>
      <c r="AY409" s="1117" t="s">
        <v>252</v>
      </c>
      <c r="AZ409" s="1117" t="s">
        <v>591</v>
      </c>
      <c r="BA409" s="1113" t="s">
        <v>371</v>
      </c>
      <c r="BB409" s="1117" t="s">
        <v>252</v>
      </c>
      <c r="BC409" s="1117" t="s">
        <v>591</v>
      </c>
      <c r="BD409" s="989">
        <v>0</v>
      </c>
      <c r="BE409" s="1118" t="s">
        <v>585</v>
      </c>
      <c r="BF409" s="1119" t="s">
        <v>586</v>
      </c>
      <c r="BG409" s="1120" t="s">
        <v>587</v>
      </c>
      <c r="BH409" s="989">
        <v>0</v>
      </c>
      <c r="BI409" s="1121" t="s">
        <v>585</v>
      </c>
      <c r="BJ409" s="1122" t="s">
        <v>586</v>
      </c>
      <c r="BK409" s="1123" t="s">
        <v>587</v>
      </c>
      <c r="BL409" s="989">
        <v>0</v>
      </c>
      <c r="BM409" s="1415">
        <v>0</v>
      </c>
      <c r="BN409" s="1118" t="s">
        <v>588</v>
      </c>
      <c r="BO409" s="1119" t="s">
        <v>589</v>
      </c>
      <c r="BP409" s="1120" t="s">
        <v>590</v>
      </c>
      <c r="BQ409" s="989"/>
      <c r="BR409" s="989"/>
      <c r="BS409" s="989"/>
      <c r="BT409" s="989"/>
      <c r="BU409" s="98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9"/>
      <c r="DQ409" s="9"/>
      <c r="DR409" s="9"/>
      <c r="DS409" s="9"/>
      <c r="DT409" s="9"/>
      <c r="DU409" s="9"/>
      <c r="DV409" s="9"/>
      <c r="DW409" s="9"/>
      <c r="DX409" s="9"/>
      <c r="DY409" s="9"/>
      <c r="DZ409" s="9"/>
      <c r="EA409" s="9"/>
      <c r="EB409" s="9"/>
      <c r="EC409" s="2"/>
      <c r="ED409" s="2"/>
      <c r="EE409" s="2"/>
      <c r="EF409" s="2"/>
      <c r="EG409" s="2"/>
      <c r="EH409" s="2"/>
      <c r="EI409" s="2"/>
      <c r="EJ409" s="2"/>
      <c r="EK409" s="2"/>
      <c r="EL409" s="2"/>
      <c r="EM409" s="2"/>
      <c r="EN409" s="2"/>
      <c r="EO409" s="2"/>
      <c r="EP409" s="2"/>
      <c r="EQ409" s="2"/>
      <c r="ER409" s="2"/>
      <c r="ES409" s="2"/>
      <c r="ET409" s="2"/>
      <c r="EU409" s="2"/>
    </row>
    <row r="410" spans="1:151" s="1415" customFormat="1" ht="15.75" hidden="1" customHeight="1" outlineLevel="1">
      <c r="A410" s="1472"/>
      <c r="B410" s="678"/>
      <c r="C410" s="1251"/>
      <c r="D410" s="1251"/>
      <c r="E410" s="1474" t="str">
        <f t="shared" si="38"/>
        <v/>
      </c>
      <c r="F410" s="1283"/>
      <c r="G410" s="1379" t="str">
        <f t="shared" ref="G410:AL410" si="43">G13</f>
        <v/>
      </c>
      <c r="H410" s="1380" t="str">
        <f t="shared" si="43"/>
        <v/>
      </c>
      <c r="I410" s="1437" t="str">
        <f t="shared" si="43"/>
        <v/>
      </c>
      <c r="J410" s="1468">
        <f t="shared" si="43"/>
        <v>0</v>
      </c>
      <c r="K410" s="1381" t="str">
        <f t="shared" si="43"/>
        <v/>
      </c>
      <c r="L410" s="899" t="str">
        <f t="shared" si="43"/>
        <v/>
      </c>
      <c r="M410" s="899" t="str">
        <f t="shared" si="43"/>
        <v/>
      </c>
      <c r="N410" s="968" t="str">
        <f t="shared" si="43"/>
        <v/>
      </c>
      <c r="O410" s="1145" t="str">
        <f t="shared" si="43"/>
        <v/>
      </c>
      <c r="P410" s="968" t="str">
        <f t="shared" si="43"/>
        <v/>
      </c>
      <c r="Q410" s="2">
        <f t="shared" si="43"/>
        <v>8</v>
      </c>
      <c r="R410" s="899" t="str">
        <f t="shared" si="43"/>
        <v/>
      </c>
      <c r="S410" s="1147" t="str">
        <f t="shared" si="43"/>
        <v/>
      </c>
      <c r="T410" s="899" t="str">
        <f t="shared" si="43"/>
        <v/>
      </c>
      <c r="U410" s="1146" t="str">
        <f t="shared" si="43"/>
        <v/>
      </c>
      <c r="V410" s="1061" t="str">
        <f t="shared" si="43"/>
        <v/>
      </c>
      <c r="W410" s="2">
        <f t="shared" si="43"/>
        <v>0</v>
      </c>
      <c r="X410" s="899" t="str">
        <f t="shared" si="43"/>
        <v/>
      </c>
      <c r="Y410" s="1148" t="str">
        <f t="shared" si="43"/>
        <v/>
      </c>
      <c r="Z410" s="1416" t="str">
        <f t="shared" si="43"/>
        <v/>
      </c>
      <c r="AA410" s="1233">
        <f t="shared" si="43"/>
        <v>0</v>
      </c>
      <c r="AB410" s="1233" t="str">
        <f t="shared" si="43"/>
        <v/>
      </c>
      <c r="AC410" s="2">
        <f t="shared" si="43"/>
        <v>0</v>
      </c>
      <c r="AD410" s="1150" t="str">
        <f t="shared" si="43"/>
        <v/>
      </c>
      <c r="AE410" s="1140">
        <f t="shared" si="43"/>
        <v>0</v>
      </c>
      <c r="AF410" s="1141" t="str">
        <f t="shared" si="43"/>
        <v/>
      </c>
      <c r="AG410" s="989">
        <f t="shared" si="43"/>
        <v>0</v>
      </c>
      <c r="AH410" s="1150">
        <f t="shared" si="43"/>
        <v>0</v>
      </c>
      <c r="AI410" s="1141">
        <f t="shared" si="43"/>
        <v>0</v>
      </c>
      <c r="AJ410" s="1141" t="str">
        <f t="shared" si="43"/>
        <v/>
      </c>
      <c r="AK410" s="1415">
        <f t="shared" si="43"/>
        <v>0</v>
      </c>
      <c r="AL410" s="1150" t="str">
        <f t="shared" si="43"/>
        <v/>
      </c>
      <c r="AM410" s="1141">
        <f t="shared" ref="AM410:BH410" si="44">AM13</f>
        <v>0</v>
      </c>
      <c r="AN410" s="1141" t="str">
        <f t="shared" si="44"/>
        <v/>
      </c>
      <c r="AO410" s="1415">
        <f t="shared" si="44"/>
        <v>0</v>
      </c>
      <c r="AP410" s="1150" t="str">
        <f t="shared" si="44"/>
        <v/>
      </c>
      <c r="AQ410" s="1141">
        <f t="shared" si="44"/>
        <v>0</v>
      </c>
      <c r="AR410" s="1141" t="str">
        <f t="shared" si="44"/>
        <v/>
      </c>
      <c r="AS410" s="1415">
        <f t="shared" si="44"/>
        <v>0</v>
      </c>
      <c r="AT410" s="1150" t="str">
        <f t="shared" si="44"/>
        <v/>
      </c>
      <c r="AU410" s="1141">
        <f t="shared" si="44"/>
        <v>0</v>
      </c>
      <c r="AV410" s="1141" t="str">
        <f t="shared" si="44"/>
        <v/>
      </c>
      <c r="AW410" s="1415">
        <f t="shared" si="44"/>
        <v>0</v>
      </c>
      <c r="AX410" s="1151">
        <f t="shared" si="44"/>
        <v>0</v>
      </c>
      <c r="AY410" s="1151">
        <f t="shared" si="44"/>
        <v>0</v>
      </c>
      <c r="AZ410" s="1151">
        <f t="shared" si="44"/>
        <v>0</v>
      </c>
      <c r="BA410" s="1151">
        <f t="shared" si="44"/>
        <v>0</v>
      </c>
      <c r="BB410" s="1151">
        <f t="shared" si="44"/>
        <v>0</v>
      </c>
      <c r="BC410" s="1151">
        <f t="shared" si="44"/>
        <v>0</v>
      </c>
      <c r="BD410" s="989">
        <f t="shared" si="44"/>
        <v>0</v>
      </c>
      <c r="BE410" s="1139">
        <f t="shared" si="44"/>
        <v>0</v>
      </c>
      <c r="BF410" s="1140">
        <f t="shared" si="44"/>
        <v>0</v>
      </c>
      <c r="BG410" s="1141">
        <f t="shared" si="44"/>
        <v>0</v>
      </c>
      <c r="BH410" s="989">
        <f t="shared" si="44"/>
        <v>0</v>
      </c>
      <c r="BI410" s="1139">
        <f>AC456</f>
        <v>0</v>
      </c>
      <c r="BJ410" s="1140">
        <f>AC457</f>
        <v>0</v>
      </c>
      <c r="BK410" s="1141">
        <f>AC458</f>
        <v>0</v>
      </c>
      <c r="BL410" s="989">
        <f>BL13</f>
        <v>0</v>
      </c>
      <c r="BM410" s="1415">
        <f>BM13</f>
        <v>0</v>
      </c>
      <c r="BN410" s="1139">
        <f>BN13</f>
        <v>0</v>
      </c>
      <c r="BO410" s="1140">
        <f>BO13</f>
        <v>0</v>
      </c>
      <c r="BP410" s="1141">
        <f>BP13</f>
        <v>0</v>
      </c>
      <c r="BQ410" s="989"/>
      <c r="BR410" s="989"/>
      <c r="BS410" s="989"/>
      <c r="BT410" s="989"/>
      <c r="BU410" s="98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9"/>
      <c r="DP410" s="9"/>
      <c r="DQ410" s="9"/>
      <c r="DR410" s="9"/>
      <c r="DS410" s="9"/>
      <c r="DT410" s="9"/>
      <c r="DU410" s="9"/>
      <c r="DV410" s="9"/>
      <c r="DW410" s="9"/>
      <c r="DX410" s="9"/>
      <c r="DY410" s="9"/>
      <c r="DZ410" s="9"/>
      <c r="EA410" s="9"/>
      <c r="EB410" s="9"/>
      <c r="EC410" s="2"/>
      <c r="ED410" s="2"/>
      <c r="EE410" s="2"/>
      <c r="EF410" s="2"/>
      <c r="EG410" s="2"/>
      <c r="EH410" s="2"/>
      <c r="EI410" s="2"/>
      <c r="EJ410" s="2"/>
      <c r="EK410" s="2"/>
      <c r="EL410" s="2"/>
      <c r="EM410" s="2"/>
      <c r="EN410" s="2"/>
      <c r="EO410" s="2"/>
      <c r="EP410" s="2"/>
      <c r="EQ410" s="2"/>
      <c r="ER410" s="2"/>
      <c r="ES410" s="2"/>
      <c r="ET410" s="2"/>
      <c r="EU410" s="2"/>
    </row>
    <row r="411" spans="1:151" s="51" customFormat="1" ht="19" hidden="1" outlineLevel="1">
      <c r="A411" s="1472"/>
      <c r="B411" s="1451"/>
      <c r="C411" s="1251"/>
      <c r="D411" s="1251"/>
      <c r="E411" s="1474" t="str">
        <f t="shared" si="38"/>
        <v/>
      </c>
      <c r="F411" s="1283"/>
      <c r="G411" s="678"/>
      <c r="H411" s="126"/>
      <c r="I411" s="126"/>
      <c r="J411" s="1465"/>
      <c r="K411" s="677"/>
      <c r="L411" s="1382"/>
      <c r="M411" s="1382"/>
      <c r="N411" s="1382"/>
      <c r="O411" s="1382"/>
      <c r="P411" s="1382"/>
      <c r="Q411" s="1382"/>
      <c r="R411" s="1382"/>
      <c r="S411" s="1382"/>
      <c r="T411" s="1382"/>
      <c r="U411" s="1382"/>
      <c r="V411" s="1382"/>
      <c r="W411" s="1382"/>
      <c r="X411" s="1382"/>
      <c r="Y411" s="1382"/>
      <c r="Z411" s="1382"/>
      <c r="AA411" s="1382"/>
      <c r="AB411" s="1382"/>
      <c r="AC411" s="1382"/>
      <c r="AD411" s="1415"/>
      <c r="AE411" s="53"/>
      <c r="AF411" s="1415"/>
      <c r="AG411" s="53"/>
      <c r="AH411" s="53"/>
      <c r="AI411" s="53"/>
      <c r="AJ411" s="53"/>
      <c r="AK411" s="53"/>
      <c r="AL411" s="40"/>
      <c r="AO411" s="52"/>
      <c r="AQ411" s="1383"/>
      <c r="AR411" s="1247"/>
      <c r="AT411" s="1247"/>
      <c r="BA411" s="18"/>
      <c r="BQ411" s="18"/>
      <c r="BY411" s="95"/>
      <c r="BZ411" s="95"/>
      <c r="CA411" s="95"/>
      <c r="CB411" s="95"/>
      <c r="CC411" s="95"/>
      <c r="CD411" s="95"/>
      <c r="CE411" s="95"/>
      <c r="CF411" s="95"/>
      <c r="CG411" s="95"/>
      <c r="CH411" s="95"/>
      <c r="CI411" s="95"/>
      <c r="CJ411" s="95"/>
      <c r="CK411" s="95"/>
      <c r="CL411" s="95"/>
      <c r="CM411" s="95"/>
      <c r="CN411" s="95"/>
      <c r="CO411" s="95"/>
      <c r="CP411" s="95"/>
      <c r="CQ411" s="95"/>
      <c r="CR411" s="95"/>
      <c r="CS411" s="95"/>
      <c r="CT411" s="95"/>
      <c r="CU411" s="95"/>
      <c r="CV411" s="95"/>
      <c r="CW411" s="95"/>
      <c r="CX411" s="95"/>
      <c r="CY411" s="95"/>
      <c r="CZ411" s="95"/>
      <c r="DA411" s="95"/>
      <c r="DB411" s="95"/>
      <c r="DC411" s="95"/>
      <c r="DD411" s="95"/>
      <c r="DE411" s="95"/>
      <c r="DF411" s="95"/>
      <c r="DG411" s="95"/>
      <c r="DH411" s="95"/>
      <c r="DI411" s="95"/>
      <c r="DJ411" s="95"/>
      <c r="DK411" s="95"/>
      <c r="DL411" s="95"/>
      <c r="DM411" s="95"/>
      <c r="DN411" s="95"/>
      <c r="DO411" s="95"/>
      <c r="DP411" s="95"/>
      <c r="DQ411" s="95"/>
      <c r="DR411" s="95"/>
      <c r="DS411" s="95"/>
      <c r="DT411" s="95"/>
      <c r="DU411" s="95"/>
      <c r="DV411" s="95"/>
      <c r="DW411" s="95"/>
      <c r="DX411" s="95"/>
      <c r="DY411" s="95"/>
      <c r="DZ411" s="95"/>
      <c r="EA411" s="95"/>
      <c r="EB411" s="95"/>
      <c r="EC411" s="95"/>
      <c r="ED411" s="95"/>
      <c r="EE411" s="95"/>
      <c r="EF411" s="95"/>
      <c r="EG411" s="95"/>
      <c r="EH411" s="95"/>
      <c r="EI411" s="95"/>
      <c r="EJ411" s="95"/>
      <c r="EK411" s="95"/>
      <c r="EL411" s="95"/>
      <c r="EM411" s="95"/>
      <c r="EN411" s="95"/>
      <c r="EO411" s="95"/>
      <c r="EP411" s="95"/>
      <c r="EQ411" s="95"/>
      <c r="ER411" s="95"/>
      <c r="ES411" s="95"/>
      <c r="ET411" s="95"/>
      <c r="EU411" s="95"/>
    </row>
    <row r="412" spans="1:151" s="1385" customFormat="1" ht="19" hidden="1" outlineLevel="1">
      <c r="A412" s="1472"/>
      <c r="B412" s="680"/>
      <c r="C412" s="1251"/>
      <c r="D412" s="1251"/>
      <c r="E412" s="1474" t="str">
        <f t="shared" ref="E412:E475" si="45">IF((SUM(A412:C412))&gt;0,"Evaluation","")</f>
        <v/>
      </c>
      <c r="F412" s="1283"/>
      <c r="G412" s="678"/>
      <c r="H412" s="126"/>
      <c r="I412" s="126"/>
      <c r="J412" s="1465"/>
      <c r="K412" s="677"/>
      <c r="L412" s="1382"/>
      <c r="M412" s="1382"/>
      <c r="N412" s="1382"/>
      <c r="O412" s="1382"/>
      <c r="P412" s="1382"/>
      <c r="Q412" s="1382"/>
      <c r="R412" s="1382"/>
      <c r="S412" s="1382"/>
      <c r="T412" s="1382"/>
      <c r="U412" s="1382"/>
      <c r="V412" s="1382"/>
      <c r="W412" s="1382"/>
      <c r="X412" s="1382"/>
      <c r="Y412" s="1382"/>
      <c r="Z412" s="1382"/>
      <c r="AA412" s="1382"/>
      <c r="AB412" s="1382"/>
      <c r="AC412" s="1382"/>
      <c r="AD412" s="1415"/>
      <c r="AE412" s="53"/>
      <c r="AF412" s="1415"/>
      <c r="AG412" s="53"/>
      <c r="AH412" s="53"/>
      <c r="AI412" s="53"/>
      <c r="AJ412" s="1384"/>
      <c r="AK412" s="1384"/>
      <c r="AL412" s="40"/>
      <c r="AM412" s="1384"/>
      <c r="AN412" s="1384"/>
      <c r="AO412" s="1384"/>
      <c r="AP412" s="1384"/>
      <c r="AQ412" s="1384"/>
      <c r="AR412" s="1247"/>
      <c r="AS412" s="1384"/>
      <c r="AT412" s="1247"/>
      <c r="AU412" s="1384"/>
      <c r="AV412" s="1384"/>
      <c r="AW412" s="1384"/>
      <c r="AX412" s="1384"/>
      <c r="AY412" s="1384"/>
      <c r="BQ412" s="18"/>
      <c r="BY412" s="1448"/>
      <c r="BZ412" s="1448"/>
      <c r="CA412" s="1448"/>
      <c r="CB412" s="1448"/>
      <c r="CC412" s="1448"/>
      <c r="CD412" s="1448"/>
      <c r="CE412" s="1448"/>
      <c r="CF412" s="1448"/>
      <c r="CG412" s="1448"/>
      <c r="CH412" s="1448"/>
      <c r="CI412" s="1448"/>
      <c r="CJ412" s="1448"/>
      <c r="CK412" s="1448"/>
      <c r="CL412" s="1448"/>
      <c r="CM412" s="1448"/>
      <c r="CN412" s="1448"/>
      <c r="CO412" s="1448"/>
      <c r="CP412" s="1448"/>
      <c r="CQ412" s="1448"/>
      <c r="CR412" s="1448"/>
      <c r="CS412" s="1448"/>
      <c r="CT412" s="1448"/>
      <c r="CU412" s="1448"/>
      <c r="CV412" s="1448"/>
      <c r="CW412" s="1448"/>
      <c r="CX412" s="1448"/>
      <c r="CY412" s="1448"/>
      <c r="CZ412" s="1448"/>
      <c r="DA412" s="1448"/>
      <c r="DB412" s="1448"/>
      <c r="DC412" s="1448"/>
      <c r="DD412" s="1448"/>
      <c r="DE412" s="1448"/>
      <c r="DF412" s="1448"/>
      <c r="DG412" s="1448"/>
      <c r="DH412" s="1448"/>
      <c r="DI412" s="1448"/>
      <c r="DJ412" s="1448"/>
      <c r="DK412" s="1448"/>
      <c r="DL412" s="1448"/>
      <c r="DM412" s="1448"/>
      <c r="DN412" s="1448"/>
      <c r="DO412" s="1448"/>
      <c r="DP412" s="1448"/>
      <c r="DQ412" s="1448"/>
      <c r="DR412" s="1448"/>
      <c r="DS412" s="1448"/>
      <c r="DT412" s="1448"/>
      <c r="DU412" s="1448"/>
      <c r="DV412" s="1448"/>
      <c r="DW412" s="1448"/>
      <c r="DX412" s="1448"/>
      <c r="DY412" s="1448"/>
      <c r="DZ412" s="1448"/>
      <c r="EA412" s="1448"/>
      <c r="EB412" s="1448"/>
      <c r="EC412" s="1448"/>
      <c r="ED412" s="1448"/>
      <c r="EE412" s="1448"/>
      <c r="EF412" s="1448"/>
      <c r="EG412" s="1448"/>
      <c r="EH412" s="1448"/>
      <c r="EI412" s="1448"/>
      <c r="EJ412" s="1448"/>
      <c r="EK412" s="1448"/>
      <c r="EL412" s="1448"/>
      <c r="EM412" s="1448"/>
      <c r="EN412" s="1448"/>
      <c r="EO412" s="1448"/>
      <c r="EP412" s="1448"/>
      <c r="EQ412" s="1448"/>
      <c r="ER412" s="1448"/>
      <c r="ES412" s="1448"/>
      <c r="ET412" s="1448"/>
      <c r="EU412" s="1448"/>
    </row>
    <row r="413" spans="1:151" s="1269" customFormat="1" ht="15" collapsed="1">
      <c r="A413" s="1472">
        <f>IF(G410="",0,1)</f>
        <v>0</v>
      </c>
      <c r="B413" s="678"/>
      <c r="C413" s="1251"/>
      <c r="D413" s="1251"/>
      <c r="E413" s="1474" t="str">
        <f t="shared" si="45"/>
        <v/>
      </c>
      <c r="F413" s="1283"/>
      <c r="G413" s="678"/>
      <c r="H413" s="126"/>
      <c r="I413" s="126"/>
      <c r="J413" s="1465"/>
      <c r="K413" s="677"/>
      <c r="L413" s="1382"/>
      <c r="M413" s="1382"/>
      <c r="N413" s="1382"/>
      <c r="O413" s="1382"/>
      <c r="P413" s="1382"/>
      <c r="Q413" s="1382"/>
      <c r="R413" s="1382"/>
      <c r="S413" s="1382"/>
      <c r="T413" s="1382"/>
      <c r="U413" s="1382"/>
      <c r="V413" s="1382"/>
      <c r="W413" s="1382"/>
      <c r="X413" s="1382"/>
      <c r="Y413" s="1382"/>
      <c r="Z413" s="1382"/>
      <c r="AA413" s="1382"/>
      <c r="AB413" s="1382"/>
      <c r="AC413" s="1382"/>
      <c r="AD413" s="1386"/>
      <c r="AI413" s="1251"/>
      <c r="AJ413" s="1251"/>
      <c r="AK413" s="1251"/>
      <c r="AL413" s="1251"/>
      <c r="AM413" s="1251"/>
      <c r="AN413" s="1251"/>
      <c r="AO413" s="1251"/>
      <c r="AP413" s="1251"/>
      <c r="AQ413" s="20"/>
      <c r="AR413" s="1251"/>
      <c r="AS413" s="1251"/>
      <c r="AT413" s="1251"/>
      <c r="AU413" s="1251"/>
      <c r="AV413" s="1251"/>
      <c r="AW413" s="1251"/>
      <c r="AX413" s="1251"/>
      <c r="AY413" s="1251"/>
      <c r="BY413" s="1388"/>
      <c r="BZ413" s="1388"/>
      <c r="CA413" s="1388"/>
      <c r="CB413" s="1388"/>
      <c r="CC413" s="1388"/>
      <c r="CD413" s="1388"/>
      <c r="CE413" s="1388"/>
      <c r="CF413" s="1388"/>
      <c r="CG413" s="1388"/>
      <c r="CH413" s="1388"/>
      <c r="CI413" s="1388"/>
      <c r="CJ413" s="1388"/>
      <c r="CK413" s="1388"/>
      <c r="CL413" s="1388"/>
      <c r="CM413" s="1388"/>
      <c r="CN413" s="1388"/>
      <c r="CO413" s="1388"/>
      <c r="CP413" s="1388"/>
      <c r="CQ413" s="1388"/>
      <c r="CR413" s="1388"/>
      <c r="CS413" s="1388"/>
      <c r="CT413" s="1388"/>
      <c r="CU413" s="1388"/>
      <c r="CV413" s="1388"/>
      <c r="CW413" s="1388"/>
      <c r="CX413" s="1388"/>
      <c r="CY413" s="1388"/>
      <c r="CZ413" s="1388"/>
      <c r="DA413" s="1388"/>
      <c r="DB413" s="1388"/>
      <c r="DC413" s="1388"/>
      <c r="DD413" s="1388"/>
      <c r="DE413" s="1388"/>
      <c r="DF413" s="1388"/>
      <c r="DG413" s="1388"/>
      <c r="DH413" s="1388"/>
      <c r="DI413" s="1388"/>
      <c r="DJ413" s="1388"/>
      <c r="DK413" s="1388"/>
      <c r="DL413" s="1388"/>
      <c r="DM413" s="1388"/>
      <c r="DN413" s="1388"/>
      <c r="DO413" s="1388"/>
      <c r="DP413" s="1388"/>
      <c r="DQ413" s="1388"/>
      <c r="DR413" s="1388"/>
      <c r="DS413" s="1388"/>
      <c r="DT413" s="1388"/>
      <c r="DU413" s="1388"/>
      <c r="DV413" s="1388"/>
      <c r="DW413" s="1388"/>
      <c r="DX413" s="1388"/>
      <c r="DY413" s="1388"/>
      <c r="DZ413" s="1388"/>
      <c r="EA413" s="1388"/>
      <c r="EB413" s="1388"/>
      <c r="EC413" s="1388"/>
      <c r="ED413" s="1388"/>
      <c r="EE413" s="1388"/>
      <c r="EF413" s="1388"/>
      <c r="EG413" s="1388"/>
      <c r="EH413" s="1388"/>
      <c r="EI413" s="1388"/>
      <c r="EJ413" s="1388"/>
      <c r="EK413" s="1388"/>
      <c r="EL413" s="1388"/>
      <c r="EM413" s="1388"/>
      <c r="EN413" s="1388"/>
      <c r="EO413" s="1388"/>
      <c r="EP413" s="1388"/>
      <c r="EQ413" s="1388"/>
      <c r="ER413" s="1388"/>
      <c r="ES413" s="1388"/>
      <c r="ET413" s="1388"/>
      <c r="EU413" s="1388"/>
    </row>
    <row r="414" spans="1:151" s="1269" customFormat="1" ht="15">
      <c r="A414" s="1472">
        <f>IF(G410="",0,1)</f>
        <v>0</v>
      </c>
      <c r="B414" s="678"/>
      <c r="C414" s="1251"/>
      <c r="D414" s="1251"/>
      <c r="E414" s="1474" t="str">
        <f t="shared" si="45"/>
        <v/>
      </c>
      <c r="F414" s="1283"/>
      <c r="G414" s="678"/>
      <c r="H414" s="126"/>
      <c r="I414" s="126"/>
      <c r="J414" s="1465"/>
      <c r="K414" s="677"/>
      <c r="L414" s="1382"/>
      <c r="M414" s="1382"/>
      <c r="N414" s="1382"/>
      <c r="O414" s="1382"/>
      <c r="P414" s="1382"/>
      <c r="Q414" s="1382"/>
      <c r="R414" s="1382"/>
      <c r="S414" s="1382"/>
      <c r="T414" s="1382"/>
      <c r="U414" s="1382"/>
      <c r="V414" s="1382"/>
      <c r="W414" s="1382"/>
      <c r="X414" s="1382"/>
      <c r="Y414" s="1382"/>
      <c r="Z414" s="1382"/>
      <c r="AA414" s="1382"/>
      <c r="AB414" s="1382"/>
      <c r="AC414" s="1382"/>
      <c r="AD414" s="1387"/>
      <c r="AQ414" s="20"/>
      <c r="BY414" s="1388"/>
      <c r="BZ414" s="1388"/>
      <c r="CA414" s="1388"/>
      <c r="CB414" s="1388"/>
      <c r="CC414" s="1388"/>
      <c r="CD414" s="1388"/>
      <c r="CE414" s="1388"/>
      <c r="CF414" s="1388"/>
      <c r="CG414" s="1388"/>
      <c r="CH414" s="1388"/>
      <c r="CI414" s="1388"/>
      <c r="CJ414" s="1388"/>
      <c r="CK414" s="1388"/>
      <c r="CL414" s="1388"/>
      <c r="CM414" s="1388"/>
      <c r="CN414" s="1388"/>
      <c r="CO414" s="1388"/>
      <c r="CP414" s="1388"/>
      <c r="CQ414" s="1388"/>
      <c r="CR414" s="1388"/>
      <c r="CS414" s="1388"/>
      <c r="CT414" s="1388"/>
      <c r="CU414" s="1388"/>
      <c r="CV414" s="1388"/>
      <c r="CW414" s="1388"/>
      <c r="CX414" s="1388"/>
      <c r="CY414" s="1388"/>
      <c r="CZ414" s="1388"/>
      <c r="DA414" s="1388"/>
      <c r="DB414" s="1388"/>
      <c r="DC414" s="1388"/>
      <c r="DD414" s="1388"/>
      <c r="DE414" s="1388"/>
      <c r="DF414" s="1388"/>
      <c r="DG414" s="1388"/>
      <c r="DH414" s="1388"/>
      <c r="DI414" s="1388"/>
      <c r="DJ414" s="1388"/>
      <c r="DK414" s="1388"/>
      <c r="DL414" s="1388"/>
      <c r="DM414" s="1388"/>
      <c r="DN414" s="1388"/>
      <c r="DO414" s="1388"/>
      <c r="DP414" s="1388"/>
      <c r="DQ414" s="1388"/>
      <c r="DR414" s="1388"/>
      <c r="DS414" s="1388"/>
      <c r="DT414" s="1388"/>
      <c r="DU414" s="1388"/>
      <c r="DV414" s="1388"/>
      <c r="DW414" s="1388"/>
      <c r="DX414" s="1388"/>
      <c r="DY414" s="1388"/>
      <c r="DZ414" s="1388"/>
      <c r="EA414" s="1388"/>
      <c r="EB414" s="1388"/>
      <c r="EC414" s="1388"/>
      <c r="ED414" s="1388"/>
      <c r="EE414" s="1388"/>
      <c r="EF414" s="1388"/>
      <c r="EG414" s="1388"/>
      <c r="EH414" s="1388"/>
      <c r="EI414" s="1388"/>
      <c r="EJ414" s="1388"/>
      <c r="EK414" s="1388"/>
      <c r="EL414" s="1388"/>
      <c r="EM414" s="1388"/>
      <c r="EN414" s="1388"/>
      <c r="EO414" s="1388"/>
      <c r="EP414" s="1388"/>
      <c r="EQ414" s="1388"/>
      <c r="ER414" s="1388"/>
      <c r="ES414" s="1388"/>
      <c r="ET414" s="1388"/>
      <c r="EU414" s="1388"/>
    </row>
    <row r="415" spans="1:151" s="1269" customFormat="1" ht="15">
      <c r="A415" s="1472">
        <f>IF(G410="",0,1)</f>
        <v>0</v>
      </c>
      <c r="B415" s="678"/>
      <c r="C415" s="1251"/>
      <c r="D415" s="1251"/>
      <c r="E415" s="1474" t="str">
        <f t="shared" si="45"/>
        <v/>
      </c>
      <c r="F415" s="1283"/>
      <c r="G415" s="678"/>
      <c r="H415" s="126"/>
      <c r="I415" s="126"/>
      <c r="J415" s="1465"/>
      <c r="K415" s="677"/>
      <c r="L415" s="1382"/>
      <c r="M415" s="1382"/>
      <c r="N415" s="1382"/>
      <c r="O415" s="1382"/>
      <c r="P415" s="1382"/>
      <c r="Q415" s="1382"/>
      <c r="R415" s="1382"/>
      <c r="S415" s="1382"/>
      <c r="T415" s="1382"/>
      <c r="U415" s="1382"/>
      <c r="V415" s="1382"/>
      <c r="W415" s="1382"/>
      <c r="X415" s="1382"/>
      <c r="Y415" s="1382"/>
      <c r="Z415" s="1382"/>
      <c r="AA415" s="1382"/>
      <c r="AB415" s="1382"/>
      <c r="AC415" s="1382"/>
      <c r="AQ415" s="20"/>
      <c r="BY415" s="1388"/>
      <c r="BZ415" s="1388"/>
      <c r="CA415" s="1388"/>
      <c r="CB415" s="1388"/>
      <c r="CC415" s="1388"/>
      <c r="CD415" s="1388"/>
      <c r="CE415" s="1388"/>
      <c r="CF415" s="1388"/>
      <c r="CG415" s="1388"/>
      <c r="CH415" s="1388"/>
      <c r="CI415" s="1388"/>
      <c r="CJ415" s="1388"/>
      <c r="CK415" s="1388"/>
      <c r="CL415" s="1388"/>
      <c r="CM415" s="1388"/>
      <c r="CN415" s="1388"/>
      <c r="CO415" s="1388"/>
      <c r="CP415" s="1388"/>
      <c r="CQ415" s="1388"/>
      <c r="CR415" s="1388"/>
      <c r="CS415" s="1388"/>
      <c r="CT415" s="1388"/>
      <c r="CU415" s="1388"/>
      <c r="CV415" s="1388"/>
      <c r="CW415" s="1388"/>
      <c r="CX415" s="1388"/>
      <c r="CY415" s="1388"/>
      <c r="CZ415" s="1388"/>
      <c r="DA415" s="1388"/>
      <c r="DB415" s="1388"/>
      <c r="DC415" s="1388"/>
      <c r="DD415" s="1388"/>
      <c r="DE415" s="1388"/>
      <c r="DF415" s="1388"/>
      <c r="DG415" s="1388"/>
      <c r="DH415" s="1388"/>
      <c r="DI415" s="1388"/>
      <c r="DJ415" s="1388"/>
      <c r="DK415" s="1388"/>
      <c r="DL415" s="1388"/>
      <c r="DM415" s="1388"/>
      <c r="DN415" s="1388"/>
      <c r="DO415" s="1388"/>
      <c r="DP415" s="1388"/>
      <c r="DQ415" s="1388"/>
      <c r="DR415" s="1388"/>
      <c r="DS415" s="1388"/>
      <c r="DT415" s="1388"/>
      <c r="DU415" s="1388"/>
      <c r="DV415" s="1388"/>
      <c r="DW415" s="1388"/>
      <c r="DX415" s="1388"/>
      <c r="DY415" s="1388"/>
      <c r="DZ415" s="1388"/>
      <c r="EA415" s="1388"/>
      <c r="EB415" s="1388"/>
      <c r="EC415" s="1388"/>
      <c r="ED415" s="1388"/>
      <c r="EE415" s="1388"/>
      <c r="EF415" s="1388"/>
      <c r="EG415" s="1388"/>
      <c r="EH415" s="1388"/>
      <c r="EI415" s="1388"/>
      <c r="EJ415" s="1388"/>
      <c r="EK415" s="1388"/>
      <c r="EL415" s="1388"/>
      <c r="EM415" s="1388"/>
      <c r="EN415" s="1388"/>
      <c r="EO415" s="1388"/>
      <c r="EP415" s="1388"/>
      <c r="EQ415" s="1388"/>
      <c r="ER415" s="1388"/>
      <c r="ES415" s="1388"/>
      <c r="ET415" s="1388"/>
      <c r="EU415" s="1388"/>
    </row>
    <row r="416" spans="1:151" s="1269" customFormat="1" ht="15">
      <c r="A416" s="1472">
        <f>IF(G410="",0,1)</f>
        <v>0</v>
      </c>
      <c r="B416" s="678"/>
      <c r="C416" s="1251"/>
      <c r="D416" s="1251"/>
      <c r="E416" s="1474" t="str">
        <f t="shared" si="45"/>
        <v/>
      </c>
      <c r="F416" s="1242"/>
      <c r="G416" s="678"/>
      <c r="H416" s="1242"/>
      <c r="I416" s="1251"/>
      <c r="J416" s="1462" t="str">
        <f t="shared" ref="J416:J452" si="46">IF((SUM(F416:H416))&gt;0,"Evaluation","")</f>
        <v/>
      </c>
      <c r="K416" s="1170"/>
      <c r="L416" s="1265"/>
      <c r="M416" s="1265"/>
      <c r="N416" s="1266"/>
      <c r="O416" s="1266"/>
      <c r="P416" s="1266"/>
      <c r="Q416" s="1266"/>
      <c r="R416" s="1388"/>
      <c r="S416" s="1268"/>
      <c r="T416" s="1268"/>
      <c r="U416" s="1268"/>
      <c r="V416" s="1268"/>
      <c r="W416" s="1382"/>
      <c r="X416" s="1382"/>
      <c r="Y416" s="1268"/>
      <c r="Z416" s="1268"/>
      <c r="AA416" s="1268"/>
      <c r="AB416" s="989"/>
      <c r="AC416" s="1251"/>
      <c r="AQ416" s="20"/>
      <c r="BY416" s="1388"/>
      <c r="BZ416" s="1388"/>
      <c r="CA416" s="1388"/>
      <c r="CB416" s="1388"/>
      <c r="CC416" s="1388"/>
      <c r="CD416" s="1388"/>
      <c r="CE416" s="1388"/>
      <c r="CF416" s="1388"/>
      <c r="CG416" s="1388"/>
      <c r="CH416" s="1388"/>
      <c r="CI416" s="1388"/>
      <c r="CJ416" s="1388"/>
      <c r="CK416" s="1388"/>
      <c r="CL416" s="1388"/>
      <c r="CM416" s="1388"/>
      <c r="CN416" s="1388"/>
      <c r="CO416" s="1388"/>
      <c r="CP416" s="1388"/>
      <c r="CQ416" s="1388"/>
      <c r="CR416" s="1388"/>
      <c r="CS416" s="1388"/>
      <c r="CT416" s="1388"/>
      <c r="CU416" s="1388"/>
      <c r="CV416" s="1388"/>
      <c r="CW416" s="1388"/>
      <c r="CX416" s="1388"/>
      <c r="CY416" s="1388"/>
      <c r="CZ416" s="1388"/>
      <c r="DA416" s="1388"/>
      <c r="DB416" s="1388"/>
      <c r="DC416" s="1388"/>
      <c r="DD416" s="1388"/>
      <c r="DE416" s="1388"/>
      <c r="DF416" s="1388"/>
      <c r="DG416" s="1388"/>
      <c r="DH416" s="1388"/>
      <c r="DI416" s="1388"/>
      <c r="DJ416" s="1388"/>
      <c r="DK416" s="1388"/>
      <c r="DL416" s="1388"/>
      <c r="DM416" s="1388"/>
      <c r="DN416" s="1388"/>
      <c r="DO416" s="1388"/>
      <c r="DP416" s="1388"/>
      <c r="DQ416" s="1388"/>
      <c r="DR416" s="1388"/>
      <c r="DS416" s="1388"/>
      <c r="DT416" s="1388"/>
      <c r="DU416" s="1388"/>
      <c r="DV416" s="1388"/>
      <c r="DW416" s="1388"/>
      <c r="DX416" s="1388"/>
      <c r="DY416" s="1388"/>
      <c r="DZ416" s="1388"/>
      <c r="EA416" s="1388"/>
      <c r="EB416" s="1388"/>
      <c r="EC416" s="1388"/>
      <c r="ED416" s="1388"/>
      <c r="EE416" s="1388"/>
      <c r="EF416" s="1388"/>
      <c r="EG416" s="1388"/>
      <c r="EH416" s="1388"/>
      <c r="EI416" s="1388"/>
      <c r="EJ416" s="1388"/>
      <c r="EK416" s="1388"/>
      <c r="EL416" s="1388"/>
      <c r="EM416" s="1388"/>
      <c r="EN416" s="1388"/>
      <c r="EO416" s="1388"/>
      <c r="EP416" s="1388"/>
      <c r="EQ416" s="1388"/>
      <c r="ER416" s="1388"/>
      <c r="ES416" s="1388"/>
      <c r="ET416" s="1388"/>
      <c r="EU416" s="1388"/>
    </row>
    <row r="417" spans="1:151" s="1269" customFormat="1" ht="15">
      <c r="A417" s="1472">
        <f>IF(G410="",0,1)</f>
        <v>0</v>
      </c>
      <c r="B417" s="678"/>
      <c r="C417" s="1251"/>
      <c r="D417" s="1251"/>
      <c r="E417" s="1474" t="str">
        <f t="shared" si="45"/>
        <v/>
      </c>
      <c r="F417" s="1242"/>
      <c r="G417" s="678"/>
      <c r="H417" s="1242"/>
      <c r="I417" s="1251"/>
      <c r="J417" s="1462" t="str">
        <f t="shared" si="46"/>
        <v/>
      </c>
      <c r="K417" s="1170"/>
      <c r="L417" s="1389" t="str">
        <f>L$117</f>
        <v>Générateur de chaleur</v>
      </c>
      <c r="M417" s="1389"/>
      <c r="N417" s="1390"/>
      <c r="O417" s="1390"/>
      <c r="P417" s="1390"/>
      <c r="Q417" s="1390"/>
      <c r="R417" s="1388"/>
      <c r="S417" s="1391" t="str">
        <f>H410</f>
        <v/>
      </c>
      <c r="T417" s="1391"/>
      <c r="U417" s="1391"/>
      <c r="V417" s="1391"/>
      <c r="W417" s="1382"/>
      <c r="X417" s="1382"/>
      <c r="Z417" s="2216">
        <f>Y$31</f>
        <v>0</v>
      </c>
      <c r="AA417" s="2216"/>
      <c r="AB417" s="2216"/>
      <c r="AC417" s="2216"/>
      <c r="AO417" s="1298"/>
      <c r="AQ417" s="20"/>
      <c r="BY417" s="1388"/>
      <c r="BZ417" s="1388"/>
      <c r="CA417" s="1388"/>
      <c r="CB417" s="1388"/>
      <c r="CC417" s="1388"/>
      <c r="CD417" s="1388"/>
      <c r="CE417" s="1388"/>
      <c r="CF417" s="1388"/>
      <c r="CG417" s="1388"/>
      <c r="CH417" s="1388"/>
      <c r="CI417" s="1388"/>
      <c r="CJ417" s="1388"/>
      <c r="CK417" s="1388"/>
      <c r="CL417" s="1388"/>
      <c r="CM417" s="1388"/>
      <c r="CN417" s="1388"/>
      <c r="CO417" s="1388"/>
      <c r="CP417" s="1388"/>
      <c r="CQ417" s="1388"/>
      <c r="CR417" s="1388"/>
      <c r="CS417" s="1388"/>
      <c r="CT417" s="1388"/>
      <c r="CU417" s="1388"/>
      <c r="CV417" s="1388"/>
      <c r="CW417" s="1388"/>
      <c r="CX417" s="1388"/>
      <c r="CY417" s="1388"/>
      <c r="CZ417" s="1388"/>
      <c r="DA417" s="1388"/>
      <c r="DB417" s="1388"/>
      <c r="DC417" s="1388"/>
      <c r="DD417" s="1388"/>
      <c r="DE417" s="1388"/>
      <c r="DF417" s="1388"/>
      <c r="DG417" s="1388"/>
      <c r="DH417" s="1388"/>
      <c r="DI417" s="1388"/>
      <c r="DJ417" s="1388"/>
      <c r="DK417" s="1388"/>
      <c r="DL417" s="1388"/>
      <c r="DM417" s="1388"/>
      <c r="DN417" s="1388"/>
      <c r="DO417" s="1388"/>
      <c r="DP417" s="1388"/>
      <c r="DQ417" s="1388"/>
      <c r="DR417" s="1388"/>
      <c r="DS417" s="1388"/>
      <c r="DT417" s="1388"/>
      <c r="DU417" s="1388"/>
      <c r="DV417" s="1388"/>
      <c r="DW417" s="1388"/>
      <c r="DX417" s="1388"/>
      <c r="DY417" s="1388"/>
      <c r="DZ417" s="1388"/>
      <c r="EA417" s="1388"/>
      <c r="EB417" s="1388"/>
      <c r="EC417" s="1388"/>
      <c r="ED417" s="1388"/>
      <c r="EE417" s="1388"/>
      <c r="EF417" s="1388"/>
      <c r="EG417" s="1388"/>
      <c r="EH417" s="1388"/>
      <c r="EI417" s="1388"/>
      <c r="EJ417" s="1388"/>
      <c r="EK417" s="1388"/>
      <c r="EL417" s="1388"/>
      <c r="EM417" s="1388"/>
      <c r="EN417" s="1388"/>
      <c r="EO417" s="1388"/>
      <c r="EP417" s="1388"/>
      <c r="EQ417" s="1388"/>
      <c r="ER417" s="1388"/>
      <c r="ES417" s="1388"/>
      <c r="ET417" s="1388"/>
      <c r="EU417" s="1388"/>
    </row>
    <row r="418" spans="1:151" s="1269" customFormat="1" ht="15">
      <c r="A418" s="1472">
        <f>IF(G410="",0,1)</f>
        <v>0</v>
      </c>
      <c r="B418" s="678"/>
      <c r="C418" s="1251"/>
      <c r="D418" s="1251"/>
      <c r="E418" s="1474" t="str">
        <f t="shared" si="45"/>
        <v/>
      </c>
      <c r="F418" s="1242"/>
      <c r="G418" s="678"/>
      <c r="H418" s="1242"/>
      <c r="I418" s="1251"/>
      <c r="J418" s="1462" t="str">
        <f t="shared" si="46"/>
        <v/>
      </c>
      <c r="K418" s="1170"/>
      <c r="L418" s="1265"/>
      <c r="M418" s="1265"/>
      <c r="N418" s="1266"/>
      <c r="O418" s="1266"/>
      <c r="P418" s="1266"/>
      <c r="Q418" s="1266"/>
      <c r="R418" s="1388"/>
      <c r="S418" s="1268"/>
      <c r="T418" s="1268"/>
      <c r="U418" s="1268"/>
      <c r="V418" s="1268"/>
      <c r="W418" s="1382"/>
      <c r="X418" s="1382"/>
      <c r="Z418" s="2206" t="str">
        <f>'A2 Production de chaleur'!U$31</f>
        <v xml:space="preserve"> </v>
      </c>
      <c r="AA418" s="2206"/>
      <c r="AB418" s="2206"/>
      <c r="AC418" s="2206"/>
      <c r="AQ418" s="20"/>
      <c r="BY418" s="1388"/>
      <c r="BZ418" s="1388"/>
      <c r="CA418" s="1388"/>
      <c r="CB418" s="1388"/>
      <c r="CC418" s="1388"/>
      <c r="CD418" s="1388"/>
      <c r="CE418" s="1388"/>
      <c r="CF418" s="1388"/>
      <c r="CG418" s="1388"/>
      <c r="CH418" s="1388"/>
      <c r="CI418" s="1388"/>
      <c r="CJ418" s="1388"/>
      <c r="CK418" s="1388"/>
      <c r="CL418" s="1388"/>
      <c r="CM418" s="1388"/>
      <c r="CN418" s="1388"/>
      <c r="CO418" s="1388"/>
      <c r="CP418" s="1388"/>
      <c r="CQ418" s="1388"/>
      <c r="CR418" s="1388"/>
      <c r="CS418" s="1388"/>
      <c r="CT418" s="1388"/>
      <c r="CU418" s="1388"/>
      <c r="CV418" s="1388"/>
      <c r="CW418" s="1388"/>
      <c r="CX418" s="1388"/>
      <c r="CY418" s="1388"/>
      <c r="CZ418" s="1388"/>
      <c r="DA418" s="1388"/>
      <c r="DB418" s="1388"/>
      <c r="DC418" s="1388"/>
      <c r="DD418" s="1388"/>
      <c r="DE418" s="1388"/>
      <c r="DF418" s="1388"/>
      <c r="DG418" s="1388"/>
      <c r="DH418" s="1388"/>
      <c r="DI418" s="1388"/>
      <c r="DJ418" s="1388"/>
      <c r="DK418" s="1388"/>
      <c r="DL418" s="1388"/>
      <c r="DM418" s="1388"/>
      <c r="DN418" s="1388"/>
      <c r="DO418" s="1388"/>
      <c r="DP418" s="1388"/>
      <c r="DQ418" s="1388"/>
      <c r="DR418" s="1388"/>
      <c r="DS418" s="1388"/>
      <c r="DT418" s="1388"/>
      <c r="DU418" s="1388"/>
      <c r="DV418" s="1388"/>
      <c r="DW418" s="1388"/>
      <c r="DX418" s="1388"/>
      <c r="DY418" s="1388"/>
      <c r="DZ418" s="1388"/>
      <c r="EA418" s="1388"/>
      <c r="EB418" s="1388"/>
      <c r="EC418" s="1388"/>
      <c r="ED418" s="1388"/>
      <c r="EE418" s="1388"/>
      <c r="EF418" s="1388"/>
      <c r="EG418" s="1388"/>
      <c r="EH418" s="1388"/>
      <c r="EI418" s="1388"/>
      <c r="EJ418" s="1388"/>
      <c r="EK418" s="1388"/>
      <c r="EL418" s="1388"/>
      <c r="EM418" s="1388"/>
      <c r="EN418" s="1388"/>
      <c r="EO418" s="1388"/>
      <c r="EP418" s="1388"/>
      <c r="EQ418" s="1388"/>
      <c r="ER418" s="1388"/>
      <c r="ES418" s="1388"/>
      <c r="ET418" s="1388"/>
      <c r="EU418" s="1388"/>
    </row>
    <row r="419" spans="1:151" s="1269" customFormat="1" ht="15">
      <c r="A419" s="1472">
        <f>IF(G410="",0,1)</f>
        <v>0</v>
      </c>
      <c r="B419" s="678"/>
      <c r="C419" s="1251"/>
      <c r="D419" s="1251"/>
      <c r="E419" s="1474" t="str">
        <f t="shared" si="45"/>
        <v/>
      </c>
      <c r="F419" s="1242"/>
      <c r="G419" s="678"/>
      <c r="H419" s="1242"/>
      <c r="I419" s="1251"/>
      <c r="J419" s="1462" t="str">
        <f t="shared" si="46"/>
        <v/>
      </c>
      <c r="K419" s="1170"/>
      <c r="L419" s="1389" t="str">
        <f>L$119</f>
        <v>Année de construction du générateur</v>
      </c>
      <c r="M419" s="1389"/>
      <c r="N419" s="1390"/>
      <c r="O419" s="1390"/>
      <c r="P419" s="1390"/>
      <c r="Q419" s="1390"/>
      <c r="R419" s="1388"/>
      <c r="S419" s="1392" t="str">
        <f>R410</f>
        <v/>
      </c>
      <c r="T419" s="1392"/>
      <c r="U419" s="1392"/>
      <c r="V419" s="1392"/>
      <c r="W419" s="1382"/>
      <c r="X419" s="1382"/>
      <c r="Y419" s="1268"/>
      <c r="Z419" s="1268"/>
      <c r="AA419" s="1268"/>
      <c r="AB419" s="989"/>
      <c r="AC419" s="1251"/>
      <c r="AO419" s="1298"/>
      <c r="AQ419" s="20"/>
      <c r="BY419" s="1388"/>
      <c r="BZ419" s="1388"/>
      <c r="CA419" s="1388"/>
      <c r="CB419" s="1388"/>
      <c r="CC419" s="1388"/>
      <c r="CD419" s="1388"/>
      <c r="CE419" s="1388"/>
      <c r="CF419" s="1388"/>
      <c r="CG419" s="1388"/>
      <c r="CH419" s="1388"/>
      <c r="CI419" s="1388"/>
      <c r="CJ419" s="1388"/>
      <c r="CK419" s="1388"/>
      <c r="CL419" s="1388"/>
      <c r="CM419" s="1388"/>
      <c r="CN419" s="1388"/>
      <c r="CO419" s="1388"/>
      <c r="CP419" s="1388"/>
      <c r="CQ419" s="1388"/>
      <c r="CR419" s="1388"/>
      <c r="CS419" s="1388"/>
      <c r="CT419" s="1388"/>
      <c r="CU419" s="1388"/>
      <c r="CV419" s="1388"/>
      <c r="CW419" s="1388"/>
      <c r="CX419" s="1388"/>
      <c r="CY419" s="1388"/>
      <c r="CZ419" s="1388"/>
      <c r="DA419" s="1388"/>
      <c r="DB419" s="1388"/>
      <c r="DC419" s="1388"/>
      <c r="DD419" s="1388"/>
      <c r="DE419" s="1388"/>
      <c r="DF419" s="1388"/>
      <c r="DG419" s="1388"/>
      <c r="DH419" s="1388"/>
      <c r="DI419" s="1388"/>
      <c r="DJ419" s="1388"/>
      <c r="DK419" s="1388"/>
      <c r="DL419" s="1388"/>
      <c r="DM419" s="1388"/>
      <c r="DN419" s="1388"/>
      <c r="DO419" s="1388"/>
      <c r="DP419" s="1388"/>
      <c r="DQ419" s="1388"/>
      <c r="DR419" s="1388"/>
      <c r="DS419" s="1388"/>
      <c r="DT419" s="1388"/>
      <c r="DU419" s="1388"/>
      <c r="DV419" s="1388"/>
      <c r="DW419" s="1388"/>
      <c r="DX419" s="1388"/>
      <c r="DY419" s="1388"/>
      <c r="DZ419" s="1388"/>
      <c r="EA419" s="1388"/>
      <c r="EB419" s="1388"/>
      <c r="EC419" s="1388"/>
      <c r="ED419" s="1388"/>
      <c r="EE419" s="1388"/>
      <c r="EF419" s="1388"/>
      <c r="EG419" s="1388"/>
      <c r="EH419" s="1388"/>
      <c r="EI419" s="1388"/>
      <c r="EJ419" s="1388"/>
      <c r="EK419" s="1388"/>
      <c r="EL419" s="1388"/>
      <c r="EM419" s="1388"/>
      <c r="EN419" s="1388"/>
      <c r="EO419" s="1388"/>
      <c r="EP419" s="1388"/>
      <c r="EQ419" s="1388"/>
      <c r="ER419" s="1388"/>
      <c r="ES419" s="1388"/>
      <c r="ET419" s="1388"/>
      <c r="EU419" s="1388"/>
    </row>
    <row r="420" spans="1:151" s="1269" customFormat="1" ht="15">
      <c r="A420" s="1472">
        <f>IF(G410="",0,1)</f>
        <v>0</v>
      </c>
      <c r="B420" s="678"/>
      <c r="C420" s="1251"/>
      <c r="D420" s="1251"/>
      <c r="E420" s="1474" t="str">
        <f t="shared" si="45"/>
        <v/>
      </c>
      <c r="F420" s="1242"/>
      <c r="G420" s="678"/>
      <c r="H420" s="1242"/>
      <c r="I420" s="1251"/>
      <c r="J420" s="1462" t="str">
        <f t="shared" si="46"/>
        <v/>
      </c>
      <c r="K420" s="1170"/>
      <c r="L420" s="1389" t="str">
        <f>L$120</f>
        <v>Type de construction</v>
      </c>
      <c r="M420" s="1393"/>
      <c r="N420" s="1394"/>
      <c r="O420" s="1394"/>
      <c r="P420" s="1394"/>
      <c r="Q420" s="1394"/>
      <c r="R420" s="1388"/>
      <c r="S420" s="1395" t="str">
        <f>S410</f>
        <v/>
      </c>
      <c r="T420" s="1395"/>
      <c r="U420" s="1395"/>
      <c r="V420" s="1395"/>
      <c r="W420" s="1382"/>
      <c r="X420" s="1382"/>
      <c r="Y420" s="1396"/>
      <c r="Z420" s="1396"/>
      <c r="AA420" s="1396"/>
      <c r="AB420" s="989"/>
      <c r="AC420" s="1397"/>
      <c r="AO420" s="1298"/>
      <c r="AQ420" s="20"/>
      <c r="BY420" s="1388"/>
      <c r="BZ420" s="1388"/>
      <c r="CA420" s="1388"/>
      <c r="CB420" s="1388"/>
      <c r="CC420" s="1388"/>
      <c r="CD420" s="1388"/>
      <c r="CE420" s="1388"/>
      <c r="CF420" s="1388"/>
      <c r="CG420" s="1388"/>
      <c r="CH420" s="1388"/>
      <c r="CI420" s="1388"/>
      <c r="CJ420" s="1388"/>
      <c r="CK420" s="1388"/>
      <c r="CL420" s="1388"/>
      <c r="CM420" s="1388"/>
      <c r="CN420" s="1388"/>
      <c r="CO420" s="1388"/>
      <c r="CP420" s="1388"/>
      <c r="CQ420" s="1388"/>
      <c r="CR420" s="1388"/>
      <c r="CS420" s="1388"/>
      <c r="CT420" s="1388"/>
      <c r="CU420" s="1388"/>
      <c r="CV420" s="1388"/>
      <c r="CW420" s="1388"/>
      <c r="CX420" s="1388"/>
      <c r="CY420" s="1388"/>
      <c r="CZ420" s="1388"/>
      <c r="DA420" s="1388"/>
      <c r="DB420" s="1388"/>
      <c r="DC420" s="1388"/>
      <c r="DD420" s="1388"/>
      <c r="DE420" s="1388"/>
      <c r="DF420" s="1388"/>
      <c r="DG420" s="1388"/>
      <c r="DH420" s="1388"/>
      <c r="DI420" s="1388"/>
      <c r="DJ420" s="1388"/>
      <c r="DK420" s="1388"/>
      <c r="DL420" s="1388"/>
      <c r="DM420" s="1388"/>
      <c r="DN420" s="1388"/>
      <c r="DO420" s="1388"/>
      <c r="DP420" s="1388"/>
      <c r="DQ420" s="1388"/>
      <c r="DR420" s="1388"/>
      <c r="DS420" s="1388"/>
      <c r="DT420" s="1388"/>
      <c r="DU420" s="1388"/>
      <c r="DV420" s="1388"/>
      <c r="DW420" s="1388"/>
      <c r="DX420" s="1388"/>
      <c r="DY420" s="1388"/>
      <c r="DZ420" s="1388"/>
      <c r="EA420" s="1388"/>
      <c r="EB420" s="1388"/>
      <c r="EC420" s="1388"/>
      <c r="ED420" s="1388"/>
      <c r="EE420" s="1388"/>
      <c r="EF420" s="1388"/>
      <c r="EG420" s="1388"/>
      <c r="EH420" s="1388"/>
      <c r="EI420" s="1388"/>
      <c r="EJ420" s="1388"/>
      <c r="EK420" s="1388"/>
      <c r="EL420" s="1388"/>
      <c r="EM420" s="1388"/>
      <c r="EN420" s="1388"/>
      <c r="EO420" s="1388"/>
      <c r="EP420" s="1388"/>
      <c r="EQ420" s="1388"/>
      <c r="ER420" s="1388"/>
      <c r="ES420" s="1388"/>
      <c r="ET420" s="1388"/>
      <c r="EU420" s="1388"/>
    </row>
    <row r="421" spans="1:151" s="1269" customFormat="1" ht="15">
      <c r="A421" s="1472">
        <f>IF(G410="",0,1)</f>
        <v>0</v>
      </c>
      <c r="B421" s="678"/>
      <c r="C421" s="1251"/>
      <c r="D421" s="1251"/>
      <c r="E421" s="1474" t="str">
        <f t="shared" si="45"/>
        <v/>
      </c>
      <c r="F421" s="1242"/>
      <c r="G421" s="678"/>
      <c r="H421" s="1242"/>
      <c r="I421" s="1251"/>
      <c r="J421" s="1462" t="str">
        <f t="shared" si="46"/>
        <v/>
      </c>
      <c r="K421" s="1170"/>
      <c r="L421" s="1389" t="str">
        <f>L$121</f>
        <v>Utilisation</v>
      </c>
      <c r="M421" s="1393"/>
      <c r="N421" s="1394"/>
      <c r="O421" s="1394"/>
      <c r="P421" s="1394"/>
      <c r="Q421" s="1394"/>
      <c r="R421" s="1388"/>
      <c r="S421" s="1398" t="str">
        <f>L410</f>
        <v/>
      </c>
      <c r="T421" s="1398"/>
      <c r="U421" s="1398"/>
      <c r="V421" s="1398"/>
      <c r="W421" s="1382"/>
      <c r="X421" s="1382"/>
      <c r="Y421" s="1268"/>
      <c r="Z421" s="1268"/>
      <c r="AA421" s="1268"/>
      <c r="AB421" s="989"/>
      <c r="AC421" s="1251"/>
      <c r="AO421" s="1298"/>
      <c r="AQ421" s="20"/>
      <c r="BY421" s="1388"/>
      <c r="BZ421" s="1388"/>
      <c r="CA421" s="1388"/>
      <c r="CB421" s="1388"/>
      <c r="CC421" s="1388"/>
      <c r="CD421" s="1388"/>
      <c r="CE421" s="1388"/>
      <c r="CF421" s="1388"/>
      <c r="CG421" s="1388"/>
      <c r="CH421" s="1388"/>
      <c r="CI421" s="1388"/>
      <c r="CJ421" s="1388"/>
      <c r="CK421" s="1388"/>
      <c r="CL421" s="1388"/>
      <c r="CM421" s="1388"/>
      <c r="CN421" s="1388"/>
      <c r="CO421" s="1388"/>
      <c r="CP421" s="1388"/>
      <c r="CQ421" s="1388"/>
      <c r="CR421" s="1388"/>
      <c r="CS421" s="1388"/>
      <c r="CT421" s="1388"/>
      <c r="CU421" s="1388"/>
      <c r="CV421" s="1388"/>
      <c r="CW421" s="1388"/>
      <c r="CX421" s="1388"/>
      <c r="CY421" s="1388"/>
      <c r="CZ421" s="1388"/>
      <c r="DA421" s="1388"/>
      <c r="DB421" s="1388"/>
      <c r="DC421" s="1388"/>
      <c r="DD421" s="1388"/>
      <c r="DE421" s="1388"/>
      <c r="DF421" s="1388"/>
      <c r="DG421" s="1388"/>
      <c r="DH421" s="1388"/>
      <c r="DI421" s="1388"/>
      <c r="DJ421" s="1388"/>
      <c r="DK421" s="1388"/>
      <c r="DL421" s="1388"/>
      <c r="DM421" s="1388"/>
      <c r="DN421" s="1388"/>
      <c r="DO421" s="1388"/>
      <c r="DP421" s="1388"/>
      <c r="DQ421" s="1388"/>
      <c r="DR421" s="1388"/>
      <c r="DS421" s="1388"/>
      <c r="DT421" s="1388"/>
      <c r="DU421" s="1388"/>
      <c r="DV421" s="1388"/>
      <c r="DW421" s="1388"/>
      <c r="DX421" s="1388"/>
      <c r="DY421" s="1388"/>
      <c r="DZ421" s="1388"/>
      <c r="EA421" s="1388"/>
      <c r="EB421" s="1388"/>
      <c r="EC421" s="1388"/>
      <c r="ED421" s="1388"/>
      <c r="EE421" s="1388"/>
      <c r="EF421" s="1388"/>
      <c r="EG421" s="1388"/>
      <c r="EH421" s="1388"/>
      <c r="EI421" s="1388"/>
      <c r="EJ421" s="1388"/>
      <c r="EK421" s="1388"/>
      <c r="EL421" s="1388"/>
      <c r="EM421" s="1388"/>
      <c r="EN421" s="1388"/>
      <c r="EO421" s="1388"/>
      <c r="EP421" s="1388"/>
      <c r="EQ421" s="1388"/>
      <c r="ER421" s="1388"/>
      <c r="ES421" s="1388"/>
      <c r="ET421" s="1388"/>
      <c r="EU421" s="1388"/>
    </row>
    <row r="422" spans="1:151" s="1269" customFormat="1" ht="15">
      <c r="A422" s="1472">
        <f>IF(G410="",0,1)</f>
        <v>0</v>
      </c>
      <c r="B422" s="678"/>
      <c r="C422" s="1251"/>
      <c r="D422" s="1251"/>
      <c r="E422" s="1474" t="str">
        <f t="shared" si="45"/>
        <v/>
      </c>
      <c r="F422" s="1242"/>
      <c r="G422" s="678"/>
      <c r="H422" s="1242"/>
      <c r="I422" s="1251"/>
      <c r="J422" s="1462" t="str">
        <f t="shared" si="46"/>
        <v/>
      </c>
      <c r="K422" s="1170"/>
      <c r="L422" s="1265"/>
      <c r="M422" s="1265"/>
      <c r="N422" s="1266"/>
      <c r="O422" s="1266"/>
      <c r="P422" s="1266"/>
      <c r="Q422" s="1266"/>
      <c r="R422" s="1388"/>
      <c r="S422" s="1399"/>
      <c r="T422" s="1268"/>
      <c r="U422" s="1268"/>
      <c r="V422" s="1268"/>
      <c r="W422" s="1382"/>
      <c r="X422" s="1382"/>
      <c r="Y422" s="1268"/>
      <c r="Z422" s="1268"/>
      <c r="AA422" s="1268"/>
      <c r="AB422" s="989"/>
      <c r="AC422" s="1251"/>
      <c r="AO422" s="1298"/>
      <c r="AQ422" s="20"/>
      <c r="BY422" s="1388"/>
      <c r="BZ422" s="1388"/>
      <c r="CA422" s="1388"/>
      <c r="CB422" s="1388"/>
      <c r="CC422" s="1388"/>
      <c r="CD422" s="1388"/>
      <c r="CE422" s="1388"/>
      <c r="CF422" s="1388"/>
      <c r="CG422" s="1388"/>
      <c r="CH422" s="1388"/>
      <c r="CI422" s="1388"/>
      <c r="CJ422" s="1388"/>
      <c r="CK422" s="1388"/>
      <c r="CL422" s="1388"/>
      <c r="CM422" s="1388"/>
      <c r="CN422" s="1388"/>
      <c r="CO422" s="1388"/>
      <c r="CP422" s="1388"/>
      <c r="CQ422" s="1388"/>
      <c r="CR422" s="1388"/>
      <c r="CS422" s="1388"/>
      <c r="CT422" s="1388"/>
      <c r="CU422" s="1388"/>
      <c r="CV422" s="1388"/>
      <c r="CW422" s="1388"/>
      <c r="CX422" s="1388"/>
      <c r="CY422" s="1388"/>
      <c r="CZ422" s="1388"/>
      <c r="DA422" s="1388"/>
      <c r="DB422" s="1388"/>
      <c r="DC422" s="1388"/>
      <c r="DD422" s="1388"/>
      <c r="DE422" s="1388"/>
      <c r="DF422" s="1388"/>
      <c r="DG422" s="1388"/>
      <c r="DH422" s="1388"/>
      <c r="DI422" s="1388"/>
      <c r="DJ422" s="1388"/>
      <c r="DK422" s="1388"/>
      <c r="DL422" s="1388"/>
      <c r="DM422" s="1388"/>
      <c r="DN422" s="1388"/>
      <c r="DO422" s="1388"/>
      <c r="DP422" s="1388"/>
      <c r="DQ422" s="1388"/>
      <c r="DR422" s="1388"/>
      <c r="DS422" s="1388"/>
      <c r="DT422" s="1388"/>
      <c r="DU422" s="1388"/>
      <c r="DV422" s="1388"/>
      <c r="DW422" s="1388"/>
      <c r="DX422" s="1388"/>
      <c r="DY422" s="1388"/>
      <c r="DZ422" s="1388"/>
      <c r="EA422" s="1388"/>
      <c r="EB422" s="1388"/>
      <c r="EC422" s="1388"/>
      <c r="ED422" s="1388"/>
      <c r="EE422" s="1388"/>
      <c r="EF422" s="1388"/>
      <c r="EG422" s="1388"/>
      <c r="EH422" s="1388"/>
      <c r="EI422" s="1388"/>
      <c r="EJ422" s="1388"/>
      <c r="EK422" s="1388"/>
      <c r="EL422" s="1388"/>
      <c r="EM422" s="1388"/>
      <c r="EN422" s="1388"/>
      <c r="EO422" s="1388"/>
      <c r="EP422" s="1388"/>
      <c r="EQ422" s="1388"/>
      <c r="ER422" s="1388"/>
      <c r="ES422" s="1388"/>
      <c r="ET422" s="1388"/>
      <c r="EU422" s="1388"/>
    </row>
    <row r="423" spans="1:151" s="1269" customFormat="1" ht="15">
      <c r="A423" s="1472">
        <f>IF(G410="",0,1)</f>
        <v>0</v>
      </c>
      <c r="B423" s="678"/>
      <c r="C423" s="1251"/>
      <c r="D423" s="1251"/>
      <c r="E423" s="1474" t="str">
        <f t="shared" si="45"/>
        <v/>
      </c>
      <c r="F423" s="1242"/>
      <c r="G423" s="678"/>
      <c r="H423" s="1242"/>
      <c r="I423" s="1251"/>
      <c r="J423" s="1462" t="str">
        <f t="shared" si="46"/>
        <v/>
      </c>
      <c r="K423" s="1170"/>
      <c r="L423" s="1389" t="str">
        <f>L$123</f>
        <v>Panneau arrière de la chaudière</v>
      </c>
      <c r="M423" s="1389"/>
      <c r="N423" s="1390"/>
      <c r="O423" s="1390"/>
      <c r="P423" s="1390"/>
      <c r="Q423" s="1390"/>
      <c r="R423" s="1388"/>
      <c r="S423" s="1400" t="str">
        <f>T410</f>
        <v/>
      </c>
      <c r="T423" s="1400"/>
      <c r="U423" s="1400"/>
      <c r="V423" s="1401"/>
      <c r="W423" s="1382"/>
      <c r="X423" s="1382"/>
      <c r="Y423" s="1268"/>
      <c r="Z423" s="1268"/>
      <c r="AA423" s="1268"/>
      <c r="AB423" s="989"/>
      <c r="AC423" s="1251"/>
      <c r="AO423" s="1298"/>
      <c r="AQ423" s="20"/>
      <c r="BY423" s="1388"/>
      <c r="BZ423" s="1388"/>
      <c r="CA423" s="1388"/>
      <c r="CB423" s="1388"/>
      <c r="CC423" s="1388"/>
      <c r="CD423" s="1388"/>
      <c r="CE423" s="1388"/>
      <c r="CF423" s="1388"/>
      <c r="CG423" s="1388"/>
      <c r="CH423" s="1388"/>
      <c r="CI423" s="1388"/>
      <c r="CJ423" s="1388"/>
      <c r="CK423" s="1388"/>
      <c r="CL423" s="1388"/>
      <c r="CM423" s="1388"/>
      <c r="CN423" s="1388"/>
      <c r="CO423" s="1388"/>
      <c r="CP423" s="1388"/>
      <c r="CQ423" s="1388"/>
      <c r="CR423" s="1388"/>
      <c r="CS423" s="1388"/>
      <c r="CT423" s="1388"/>
      <c r="CU423" s="1388"/>
      <c r="CV423" s="1388"/>
      <c r="CW423" s="1388"/>
      <c r="CX423" s="1388"/>
      <c r="CY423" s="1388"/>
      <c r="CZ423" s="1388"/>
      <c r="DA423" s="1388"/>
      <c r="DB423" s="1388"/>
      <c r="DC423" s="1388"/>
      <c r="DD423" s="1388"/>
      <c r="DE423" s="1388"/>
      <c r="DF423" s="1388"/>
      <c r="DG423" s="1388"/>
      <c r="DH423" s="1388"/>
      <c r="DI423" s="1388"/>
      <c r="DJ423" s="1388"/>
      <c r="DK423" s="1388"/>
      <c r="DL423" s="1388"/>
      <c r="DM423" s="1388"/>
      <c r="DN423" s="1388"/>
      <c r="DO423" s="1388"/>
      <c r="DP423" s="1388"/>
      <c r="DQ423" s="1388"/>
      <c r="DR423" s="1388"/>
      <c r="DS423" s="1388"/>
      <c r="DT423" s="1388"/>
      <c r="DU423" s="1388"/>
      <c r="DV423" s="1388"/>
      <c r="DW423" s="1388"/>
      <c r="DX423" s="1388"/>
      <c r="DY423" s="1388"/>
      <c r="DZ423" s="1388"/>
      <c r="EA423" s="1388"/>
      <c r="EB423" s="1388"/>
      <c r="EC423" s="1388"/>
      <c r="ED423" s="1388"/>
      <c r="EE423" s="1388"/>
      <c r="EF423" s="1388"/>
      <c r="EG423" s="1388"/>
      <c r="EH423" s="1388"/>
      <c r="EI423" s="1388"/>
      <c r="EJ423" s="1388"/>
      <c r="EK423" s="1388"/>
      <c r="EL423" s="1388"/>
      <c r="EM423" s="1388"/>
      <c r="EN423" s="1388"/>
      <c r="EO423" s="1388"/>
      <c r="EP423" s="1388"/>
      <c r="EQ423" s="1388"/>
      <c r="ER423" s="1388"/>
      <c r="ES423" s="1388"/>
      <c r="ET423" s="1388"/>
      <c r="EU423" s="1388"/>
    </row>
    <row r="424" spans="1:151" s="1269" customFormat="1" ht="15">
      <c r="A424" s="1472">
        <f>IF(G410="",0,1)</f>
        <v>0</v>
      </c>
      <c r="B424" s="678"/>
      <c r="C424" s="1251"/>
      <c r="D424" s="1251"/>
      <c r="E424" s="1474" t="str">
        <f t="shared" si="45"/>
        <v/>
      </c>
      <c r="F424" s="1242"/>
      <c r="G424" s="678"/>
      <c r="H424" s="1242"/>
      <c r="I424" s="1251"/>
      <c r="J424" s="1462" t="str">
        <f t="shared" si="46"/>
        <v/>
      </c>
      <c r="K424" s="1170"/>
      <c r="L424" s="1393" t="str">
        <f>L364</f>
        <v>Capot protège-brûleur</v>
      </c>
      <c r="M424" s="1393"/>
      <c r="N424" s="1394"/>
      <c r="O424" s="1394"/>
      <c r="P424" s="1394"/>
      <c r="Q424" s="1394"/>
      <c r="R424" s="1388"/>
      <c r="S424" s="1402" t="str">
        <f>U410</f>
        <v/>
      </c>
      <c r="T424" s="1402"/>
      <c r="U424" s="1402"/>
      <c r="V424" s="1403"/>
      <c r="W424" s="1382"/>
      <c r="X424" s="1382"/>
      <c r="Y424" s="1268"/>
      <c r="Z424" s="1268"/>
      <c r="AA424" s="1268"/>
      <c r="AB424" s="989"/>
      <c r="AC424" s="1251"/>
      <c r="AO424" s="1298"/>
      <c r="AQ424" s="20"/>
      <c r="BY424" s="1388"/>
      <c r="BZ424" s="1388"/>
      <c r="CA424" s="1388"/>
      <c r="CB424" s="1388"/>
      <c r="CC424" s="1388"/>
      <c r="CD424" s="1388"/>
      <c r="CE424" s="1388"/>
      <c r="CF424" s="1388"/>
      <c r="CG424" s="1388"/>
      <c r="CH424" s="1388"/>
      <c r="CI424" s="1388"/>
      <c r="CJ424" s="1388"/>
      <c r="CK424" s="1388"/>
      <c r="CL424" s="1388"/>
      <c r="CM424" s="1388"/>
      <c r="CN424" s="1388"/>
      <c r="CO424" s="1388"/>
      <c r="CP424" s="1388"/>
      <c r="CQ424" s="1388"/>
      <c r="CR424" s="1388"/>
      <c r="CS424" s="1388"/>
      <c r="CT424" s="1388"/>
      <c r="CU424" s="1388"/>
      <c r="CV424" s="1388"/>
      <c r="CW424" s="1388"/>
      <c r="CX424" s="1388"/>
      <c r="CY424" s="1388"/>
      <c r="CZ424" s="1388"/>
      <c r="DA424" s="1388"/>
      <c r="DB424" s="1388"/>
      <c r="DC424" s="1388"/>
      <c r="DD424" s="1388"/>
      <c r="DE424" s="1388"/>
      <c r="DF424" s="1388"/>
      <c r="DG424" s="1388"/>
      <c r="DH424" s="1388"/>
      <c r="DI424" s="1388"/>
      <c r="DJ424" s="1388"/>
      <c r="DK424" s="1388"/>
      <c r="DL424" s="1388"/>
      <c r="DM424" s="1388"/>
      <c r="DN424" s="1388"/>
      <c r="DO424" s="1388"/>
      <c r="DP424" s="1388"/>
      <c r="DQ424" s="1388"/>
      <c r="DR424" s="1388"/>
      <c r="DS424" s="1388"/>
      <c r="DT424" s="1388"/>
      <c r="DU424" s="1388"/>
      <c r="DV424" s="1388"/>
      <c r="DW424" s="1388"/>
      <c r="DX424" s="1388"/>
      <c r="DY424" s="1388"/>
      <c r="DZ424" s="1388"/>
      <c r="EA424" s="1388"/>
      <c r="EB424" s="1388"/>
      <c r="EC424" s="1388"/>
      <c r="ED424" s="1388"/>
      <c r="EE424" s="1388"/>
      <c r="EF424" s="1388"/>
      <c r="EG424" s="1388"/>
      <c r="EH424" s="1388"/>
      <c r="EI424" s="1388"/>
      <c r="EJ424" s="1388"/>
      <c r="EK424" s="1388"/>
      <c r="EL424" s="1388"/>
      <c r="EM424" s="1388"/>
      <c r="EN424" s="1388"/>
      <c r="EO424" s="1388"/>
      <c r="EP424" s="1388"/>
      <c r="EQ424" s="1388"/>
      <c r="ER424" s="1388"/>
      <c r="ES424" s="1388"/>
      <c r="ET424" s="1388"/>
      <c r="EU424" s="1388"/>
    </row>
    <row r="425" spans="1:151" s="1269" customFormat="1" ht="15">
      <c r="A425" s="1472">
        <f>IF(G410="",0,1)</f>
        <v>0</v>
      </c>
      <c r="B425" s="678"/>
      <c r="C425" s="1251"/>
      <c r="D425" s="1251"/>
      <c r="E425" s="1474" t="str">
        <f t="shared" si="45"/>
        <v/>
      </c>
      <c r="F425" s="1242"/>
      <c r="G425" s="678"/>
      <c r="H425" s="1242"/>
      <c r="I425" s="1251"/>
      <c r="J425" s="1462" t="str">
        <f t="shared" si="46"/>
        <v/>
      </c>
      <c r="K425" s="1170"/>
      <c r="L425" s="1393" t="str">
        <f>L$125</f>
        <v>Commande du générateur de chaleur</v>
      </c>
      <c r="M425" s="1393"/>
      <c r="N425" s="1394"/>
      <c r="O425" s="1394"/>
      <c r="P425" s="1394"/>
      <c r="Q425" s="1394"/>
      <c r="R425" s="1388"/>
      <c r="S425" s="1402" t="str">
        <f>V410</f>
        <v/>
      </c>
      <c r="T425" s="1402"/>
      <c r="U425" s="1402"/>
      <c r="V425" s="1403"/>
      <c r="W425" s="1382"/>
      <c r="X425" s="1382"/>
      <c r="Y425" s="1268"/>
      <c r="Z425" s="1268"/>
      <c r="AA425" s="1268"/>
      <c r="AB425" s="989"/>
      <c r="AC425" s="1251"/>
      <c r="AO425" s="1298"/>
      <c r="AQ425" s="20"/>
      <c r="BY425" s="1388"/>
      <c r="BZ425" s="1388"/>
      <c r="CA425" s="1388"/>
      <c r="CB425" s="1388"/>
      <c r="CC425" s="1388"/>
      <c r="CD425" s="1388"/>
      <c r="CE425" s="1388"/>
      <c r="CF425" s="1388"/>
      <c r="CG425" s="1388"/>
      <c r="CH425" s="1388"/>
      <c r="CI425" s="1388"/>
      <c r="CJ425" s="1388"/>
      <c r="CK425" s="1388"/>
      <c r="CL425" s="1388"/>
      <c r="CM425" s="1388"/>
      <c r="CN425" s="1388"/>
      <c r="CO425" s="1388"/>
      <c r="CP425" s="1388"/>
      <c r="CQ425" s="1388"/>
      <c r="CR425" s="1388"/>
      <c r="CS425" s="1388"/>
      <c r="CT425" s="1388"/>
      <c r="CU425" s="1388"/>
      <c r="CV425" s="1388"/>
      <c r="CW425" s="1388"/>
      <c r="CX425" s="1388"/>
      <c r="CY425" s="1388"/>
      <c r="CZ425" s="1388"/>
      <c r="DA425" s="1388"/>
      <c r="DB425" s="1388"/>
      <c r="DC425" s="1388"/>
      <c r="DD425" s="1388"/>
      <c r="DE425" s="1388"/>
      <c r="DF425" s="1388"/>
      <c r="DG425" s="1388"/>
      <c r="DH425" s="1388"/>
      <c r="DI425" s="1388"/>
      <c r="DJ425" s="1388"/>
      <c r="DK425" s="1388"/>
      <c r="DL425" s="1388"/>
      <c r="DM425" s="1388"/>
      <c r="DN425" s="1388"/>
      <c r="DO425" s="1388"/>
      <c r="DP425" s="1388"/>
      <c r="DQ425" s="1388"/>
      <c r="DR425" s="1388"/>
      <c r="DS425" s="1388"/>
      <c r="DT425" s="1388"/>
      <c r="DU425" s="1388"/>
      <c r="DV425" s="1388"/>
      <c r="DW425" s="1388"/>
      <c r="DX425" s="1388"/>
      <c r="DY425" s="1388"/>
      <c r="DZ425" s="1388"/>
      <c r="EA425" s="1388"/>
      <c r="EB425" s="1388"/>
      <c r="EC425" s="1388"/>
      <c r="ED425" s="1388"/>
      <c r="EE425" s="1388"/>
      <c r="EF425" s="1388"/>
      <c r="EG425" s="1388"/>
      <c r="EH425" s="1388"/>
      <c r="EI425" s="1388"/>
      <c r="EJ425" s="1388"/>
      <c r="EK425" s="1388"/>
      <c r="EL425" s="1388"/>
      <c r="EM425" s="1388"/>
      <c r="EN425" s="1388"/>
      <c r="EO425" s="1388"/>
      <c r="EP425" s="1388"/>
      <c r="EQ425" s="1388"/>
      <c r="ER425" s="1388"/>
      <c r="ES425" s="1388"/>
      <c r="ET425" s="1388"/>
      <c r="EU425" s="1388"/>
    </row>
    <row r="426" spans="1:151" s="787" customFormat="1" ht="15">
      <c r="A426" s="1472">
        <f>IF(G410="",0,1)</f>
        <v>0</v>
      </c>
      <c r="B426" s="678"/>
      <c r="C426" s="1251"/>
      <c r="D426" s="1251"/>
      <c r="E426" s="1474" t="str">
        <f t="shared" si="45"/>
        <v/>
      </c>
      <c r="F426" s="1242"/>
      <c r="G426" s="678"/>
      <c r="H426" s="1242"/>
      <c r="I426" s="1251"/>
      <c r="J426" s="1462" t="str">
        <f t="shared" si="46"/>
        <v/>
      </c>
      <c r="K426" s="1170"/>
      <c r="L426" s="1265"/>
      <c r="M426" s="1265"/>
      <c r="N426" s="1266"/>
      <c r="O426" s="1266"/>
      <c r="P426" s="1266"/>
      <c r="Q426" s="1266"/>
      <c r="R426" s="225"/>
      <c r="S426" s="1404"/>
      <c r="T426" s="1404"/>
      <c r="U426" s="1404"/>
      <c r="V426" s="1404"/>
      <c r="W426" s="1382"/>
      <c r="X426" s="1382"/>
      <c r="Y426" s="1404"/>
      <c r="Z426" s="1404"/>
      <c r="AA426" s="1404"/>
      <c r="AB426" s="989"/>
      <c r="BY426" s="225"/>
      <c r="BZ426" s="225"/>
      <c r="CA426" s="225"/>
      <c r="CB426" s="225"/>
      <c r="CC426" s="225"/>
      <c r="CD426" s="225"/>
      <c r="CE426" s="225"/>
      <c r="CF426" s="225"/>
      <c r="CG426" s="225"/>
      <c r="CH426" s="225"/>
      <c r="CI426" s="225"/>
      <c r="CJ426" s="225"/>
      <c r="CK426" s="225"/>
      <c r="CL426" s="225"/>
      <c r="CM426" s="225"/>
      <c r="CN426" s="225"/>
      <c r="CO426" s="225"/>
      <c r="CP426" s="225"/>
      <c r="CQ426" s="225"/>
      <c r="CR426" s="225"/>
      <c r="CS426" s="225"/>
      <c r="CT426" s="225"/>
      <c r="CU426" s="225"/>
      <c r="CV426" s="225"/>
      <c r="CW426" s="225"/>
      <c r="CX426" s="225"/>
      <c r="CY426" s="225"/>
      <c r="CZ426" s="225"/>
      <c r="DA426" s="225"/>
      <c r="DB426" s="225"/>
      <c r="DC426" s="225"/>
      <c r="DD426" s="225"/>
      <c r="DE426" s="225"/>
      <c r="DF426" s="225"/>
      <c r="DG426" s="225"/>
      <c r="DH426" s="225"/>
      <c r="DI426" s="225"/>
      <c r="DJ426" s="225"/>
      <c r="DK426" s="225"/>
      <c r="DL426" s="225"/>
      <c r="DM426" s="225"/>
      <c r="DN426" s="225"/>
      <c r="DO426" s="225"/>
      <c r="DP426" s="225"/>
      <c r="DQ426" s="225"/>
      <c r="DR426" s="225"/>
      <c r="DS426" s="225"/>
      <c r="DT426" s="225"/>
      <c r="DU426" s="225"/>
      <c r="DV426" s="225"/>
      <c r="DW426" s="225"/>
      <c r="DX426" s="225"/>
      <c r="DY426" s="225"/>
      <c r="DZ426" s="225"/>
      <c r="EA426" s="225"/>
      <c r="EB426" s="225"/>
      <c r="EC426" s="225"/>
      <c r="ED426" s="225"/>
      <c r="EE426" s="225"/>
      <c r="EF426" s="225"/>
      <c r="EG426" s="225"/>
      <c r="EH426" s="225"/>
      <c r="EI426" s="225"/>
      <c r="EJ426" s="225"/>
      <c r="EK426" s="225"/>
      <c r="EL426" s="225"/>
      <c r="EM426" s="225"/>
      <c r="EN426" s="225"/>
      <c r="EO426" s="225"/>
      <c r="EP426" s="225"/>
      <c r="EQ426" s="225"/>
      <c r="ER426" s="225"/>
      <c r="ES426" s="225"/>
      <c r="ET426" s="225"/>
      <c r="EU426" s="225"/>
    </row>
    <row r="427" spans="1:151" s="1269" customFormat="1" ht="15">
      <c r="A427" s="1472">
        <f>IF(G410="",0,1)</f>
        <v>0</v>
      </c>
      <c r="B427" s="678"/>
      <c r="C427" s="1251"/>
      <c r="D427" s="1251"/>
      <c r="E427" s="1474" t="str">
        <f t="shared" si="45"/>
        <v/>
      </c>
      <c r="F427" s="1242"/>
      <c r="G427" s="678"/>
      <c r="H427" s="1242"/>
      <c r="I427" s="1251"/>
      <c r="J427" s="1462" t="str">
        <f t="shared" si="46"/>
        <v/>
      </c>
      <c r="K427" s="1170"/>
      <c r="L427" s="1389" t="str">
        <f>L$127</f>
        <v>Puissance du générateur de chaleur (chaleur utile)</v>
      </c>
      <c r="M427" s="1389"/>
      <c r="N427" s="1390"/>
      <c r="O427" s="1390"/>
      <c r="P427" s="1390"/>
      <c r="Q427" s="1390" t="s">
        <v>71</v>
      </c>
      <c r="R427" s="1388"/>
      <c r="S427" s="2207" t="str">
        <f>I410</f>
        <v/>
      </c>
      <c r="T427" s="2207"/>
      <c r="U427" s="1401"/>
      <c r="V427" s="1401"/>
      <c r="W427" s="1382"/>
      <c r="X427" s="1382"/>
      <c r="Y427" s="1268"/>
      <c r="Z427" s="1268"/>
      <c r="AA427" s="1268"/>
      <c r="AB427" s="989"/>
      <c r="AC427" s="1251"/>
      <c r="AO427" s="1298"/>
      <c r="AQ427" s="20"/>
      <c r="BY427" s="1388"/>
      <c r="BZ427" s="1388"/>
      <c r="CA427" s="1388"/>
      <c r="CB427" s="1388"/>
      <c r="CC427" s="1388"/>
      <c r="CD427" s="1388"/>
      <c r="CE427" s="1388"/>
      <c r="CF427" s="1388"/>
      <c r="CG427" s="1388"/>
      <c r="CH427" s="1388"/>
      <c r="CI427" s="1388"/>
      <c r="CJ427" s="1388"/>
      <c r="CK427" s="1388"/>
      <c r="CL427" s="1388"/>
      <c r="CM427" s="1388"/>
      <c r="CN427" s="1388"/>
      <c r="CO427" s="1388"/>
      <c r="CP427" s="1388"/>
      <c r="CQ427" s="1388"/>
      <c r="CR427" s="1388"/>
      <c r="CS427" s="1388"/>
      <c r="CT427" s="1388"/>
      <c r="CU427" s="1388"/>
      <c r="CV427" s="1388"/>
      <c r="CW427" s="1388"/>
      <c r="CX427" s="1388"/>
      <c r="CY427" s="1388"/>
      <c r="CZ427" s="1388"/>
      <c r="DA427" s="1388"/>
      <c r="DB427" s="1388"/>
      <c r="DC427" s="1388"/>
      <c r="DD427" s="1388"/>
      <c r="DE427" s="1388"/>
      <c r="DF427" s="1388"/>
      <c r="DG427" s="1388"/>
      <c r="DH427" s="1388"/>
      <c r="DI427" s="1388"/>
      <c r="DJ427" s="1388"/>
      <c r="DK427" s="1388"/>
      <c r="DL427" s="1388"/>
      <c r="DM427" s="1388"/>
      <c r="DN427" s="1388"/>
      <c r="DO427" s="1388"/>
      <c r="DP427" s="1388"/>
      <c r="DQ427" s="1388"/>
      <c r="DR427" s="1388"/>
      <c r="DS427" s="1388"/>
      <c r="DT427" s="1388"/>
      <c r="DU427" s="1388"/>
      <c r="DV427" s="1388"/>
      <c r="DW427" s="1388"/>
      <c r="DX427" s="1388"/>
      <c r="DY427" s="1388"/>
      <c r="DZ427" s="1388"/>
      <c r="EA427" s="1388"/>
      <c r="EB427" s="1388"/>
      <c r="EC427" s="1388"/>
      <c r="ED427" s="1388"/>
      <c r="EE427" s="1388"/>
      <c r="EF427" s="1388"/>
      <c r="EG427" s="1388"/>
      <c r="EH427" s="1388"/>
      <c r="EI427" s="1388"/>
      <c r="EJ427" s="1388"/>
      <c r="EK427" s="1388"/>
      <c r="EL427" s="1388"/>
      <c r="EM427" s="1388"/>
      <c r="EN427" s="1388"/>
      <c r="EO427" s="1388"/>
      <c r="EP427" s="1388"/>
      <c r="EQ427" s="1388"/>
      <c r="ER427" s="1388"/>
      <c r="ES427" s="1388"/>
      <c r="ET427" s="1388"/>
      <c r="EU427" s="1388"/>
    </row>
    <row r="428" spans="1:151" s="1269" customFormat="1" ht="15">
      <c r="A428" s="1472">
        <f>IF(G410="",0,1)</f>
        <v>0</v>
      </c>
      <c r="B428" s="678"/>
      <c r="C428" s="1251"/>
      <c r="D428" s="1251"/>
      <c r="E428" s="1474" t="str">
        <f t="shared" si="45"/>
        <v/>
      </c>
      <c r="F428" s="1242"/>
      <c r="G428" s="678"/>
      <c r="H428" s="1242"/>
      <c r="I428" s="1251"/>
      <c r="J428" s="1462" t="str">
        <f t="shared" si="46"/>
        <v/>
      </c>
      <c r="K428" s="1170"/>
      <c r="L428" s="1393" t="str">
        <f>L$128</f>
        <v>Part de la production de chaleur utile</v>
      </c>
      <c r="M428" s="1393"/>
      <c r="N428" s="1394"/>
      <c r="O428" s="1394"/>
      <c r="P428" s="1394"/>
      <c r="Q428" s="1394" t="s">
        <v>92</v>
      </c>
      <c r="R428" s="1388"/>
      <c r="S428" s="2213" t="str">
        <f>N410</f>
        <v/>
      </c>
      <c r="T428" s="2213"/>
      <c r="U428" s="1403"/>
      <c r="V428" s="1403"/>
      <c r="W428" s="1382"/>
      <c r="X428" s="1382"/>
      <c r="Y428" s="1268"/>
      <c r="Z428" s="1268"/>
      <c r="AA428" s="1268"/>
      <c r="AB428" s="989"/>
      <c r="AC428" s="1251"/>
      <c r="AO428" s="1298"/>
      <c r="AQ428" s="20"/>
      <c r="BY428" s="1388"/>
      <c r="BZ428" s="1388"/>
      <c r="CA428" s="1388"/>
      <c r="CB428" s="1388"/>
      <c r="CC428" s="1388"/>
      <c r="CD428" s="1388"/>
      <c r="CE428" s="1388"/>
      <c r="CF428" s="1388"/>
      <c r="CG428" s="1388"/>
      <c r="CH428" s="1388"/>
      <c r="CI428" s="1388"/>
      <c r="CJ428" s="1388"/>
      <c r="CK428" s="1388"/>
      <c r="CL428" s="1388"/>
      <c r="CM428" s="1388"/>
      <c r="CN428" s="1388"/>
      <c r="CO428" s="1388"/>
      <c r="CP428" s="1388"/>
      <c r="CQ428" s="1388"/>
      <c r="CR428" s="1388"/>
      <c r="CS428" s="1388"/>
      <c r="CT428" s="1388"/>
      <c r="CU428" s="1388"/>
      <c r="CV428" s="1388"/>
      <c r="CW428" s="1388"/>
      <c r="CX428" s="1388"/>
      <c r="CY428" s="1388"/>
      <c r="CZ428" s="1388"/>
      <c r="DA428" s="1388"/>
      <c r="DB428" s="1388"/>
      <c r="DC428" s="1388"/>
      <c r="DD428" s="1388"/>
      <c r="DE428" s="1388"/>
      <c r="DF428" s="1388"/>
      <c r="DG428" s="1388"/>
      <c r="DH428" s="1388"/>
      <c r="DI428" s="1388"/>
      <c r="DJ428" s="1388"/>
      <c r="DK428" s="1388"/>
      <c r="DL428" s="1388"/>
      <c r="DM428" s="1388"/>
      <c r="DN428" s="1388"/>
      <c r="DO428" s="1388"/>
      <c r="DP428" s="1388"/>
      <c r="DQ428" s="1388"/>
      <c r="DR428" s="1388"/>
      <c r="DS428" s="1388"/>
      <c r="DT428" s="1388"/>
      <c r="DU428" s="1388"/>
      <c r="DV428" s="1388"/>
      <c r="DW428" s="1388"/>
      <c r="DX428" s="1388"/>
      <c r="DY428" s="1388"/>
      <c r="DZ428" s="1388"/>
      <c r="EA428" s="1388"/>
      <c r="EB428" s="1388"/>
      <c r="EC428" s="1388"/>
      <c r="ED428" s="1388"/>
      <c r="EE428" s="1388"/>
      <c r="EF428" s="1388"/>
      <c r="EG428" s="1388"/>
      <c r="EH428" s="1388"/>
      <c r="EI428" s="1388"/>
      <c r="EJ428" s="1388"/>
      <c r="EK428" s="1388"/>
      <c r="EL428" s="1388"/>
      <c r="EM428" s="1388"/>
      <c r="EN428" s="1388"/>
      <c r="EO428" s="1388"/>
      <c r="EP428" s="1388"/>
      <c r="EQ428" s="1388"/>
      <c r="ER428" s="1388"/>
      <c r="ES428" s="1388"/>
      <c r="ET428" s="1388"/>
      <c r="EU428" s="1388"/>
    </row>
    <row r="429" spans="1:151" s="1269" customFormat="1" ht="15">
      <c r="A429" s="1472">
        <f>IF(G410="",0,1)</f>
        <v>0</v>
      </c>
      <c r="B429" s="678"/>
      <c r="C429" s="1251"/>
      <c r="D429" s="1251"/>
      <c r="E429" s="1474" t="str">
        <f t="shared" si="45"/>
        <v/>
      </c>
      <c r="F429" s="1242"/>
      <c r="G429" s="678"/>
      <c r="H429" s="1242"/>
      <c r="I429" s="1251"/>
      <c r="J429" s="1462" t="str">
        <f t="shared" si="46"/>
        <v/>
      </c>
      <c r="K429" s="1170"/>
      <c r="L429" s="1393" t="str">
        <f>L$129</f>
        <v>Production de chaleur utile</v>
      </c>
      <c r="M429" s="1393"/>
      <c r="N429" s="1394"/>
      <c r="O429" s="1394"/>
      <c r="P429" s="1394"/>
      <c r="Q429" s="1394" t="s">
        <v>68</v>
      </c>
      <c r="R429" s="1388"/>
      <c r="S429" s="2170" t="str">
        <f>Y410</f>
        <v/>
      </c>
      <c r="T429" s="2170"/>
      <c r="U429" s="1403"/>
      <c r="V429" s="1403"/>
      <c r="W429" s="1382"/>
      <c r="X429" s="1382"/>
      <c r="Y429" s="1268"/>
      <c r="Z429" s="1268"/>
      <c r="AA429" s="1268"/>
      <c r="AB429" s="989"/>
      <c r="AC429" s="1251"/>
      <c r="AO429" s="1298"/>
      <c r="AQ429" s="20"/>
      <c r="BY429" s="1388"/>
      <c r="BZ429" s="1388"/>
      <c r="CA429" s="1388"/>
      <c r="CB429" s="1388"/>
      <c r="CC429" s="1388"/>
      <c r="CD429" s="1388"/>
      <c r="CE429" s="1388"/>
      <c r="CF429" s="1388"/>
      <c r="CG429" s="1388"/>
      <c r="CH429" s="1388"/>
      <c r="CI429" s="1388"/>
      <c r="CJ429" s="1388"/>
      <c r="CK429" s="1388"/>
      <c r="CL429" s="1388"/>
      <c r="CM429" s="1388"/>
      <c r="CN429" s="1388"/>
      <c r="CO429" s="1388"/>
      <c r="CP429" s="1388"/>
      <c r="CQ429" s="1388"/>
      <c r="CR429" s="1388"/>
      <c r="CS429" s="1388"/>
      <c r="CT429" s="1388"/>
      <c r="CU429" s="1388"/>
      <c r="CV429" s="1388"/>
      <c r="CW429" s="1388"/>
      <c r="CX429" s="1388"/>
      <c r="CY429" s="1388"/>
      <c r="CZ429" s="1388"/>
      <c r="DA429" s="1388"/>
      <c r="DB429" s="1388"/>
      <c r="DC429" s="1388"/>
      <c r="DD429" s="1388"/>
      <c r="DE429" s="1388"/>
      <c r="DF429" s="1388"/>
      <c r="DG429" s="1388"/>
      <c r="DH429" s="1388"/>
      <c r="DI429" s="1388"/>
      <c r="DJ429" s="1388"/>
      <c r="DK429" s="1388"/>
      <c r="DL429" s="1388"/>
      <c r="DM429" s="1388"/>
      <c r="DN429" s="1388"/>
      <c r="DO429" s="1388"/>
      <c r="DP429" s="1388"/>
      <c r="DQ429" s="1388"/>
      <c r="DR429" s="1388"/>
      <c r="DS429" s="1388"/>
      <c r="DT429" s="1388"/>
      <c r="DU429" s="1388"/>
      <c r="DV429" s="1388"/>
      <c r="DW429" s="1388"/>
      <c r="DX429" s="1388"/>
      <c r="DY429" s="1388"/>
      <c r="DZ429" s="1388"/>
      <c r="EA429" s="1388"/>
      <c r="EB429" s="1388"/>
      <c r="EC429" s="1388"/>
      <c r="ED429" s="1388"/>
      <c r="EE429" s="1388"/>
      <c r="EF429" s="1388"/>
      <c r="EG429" s="1388"/>
      <c r="EH429" s="1388"/>
      <c r="EI429" s="1388"/>
      <c r="EJ429" s="1388"/>
      <c r="EK429" s="1388"/>
      <c r="EL429" s="1388"/>
      <c r="EM429" s="1388"/>
      <c r="EN429" s="1388"/>
      <c r="EO429" s="1388"/>
      <c r="EP429" s="1388"/>
      <c r="EQ429" s="1388"/>
      <c r="ER429" s="1388"/>
      <c r="ES429" s="1388"/>
      <c r="ET429" s="1388"/>
      <c r="EU429" s="1388"/>
    </row>
    <row r="430" spans="1:151" s="1269" customFormat="1" ht="15">
      <c r="A430" s="1472">
        <f>IF(G410="",0,1)</f>
        <v>0</v>
      </c>
      <c r="B430" s="678"/>
      <c r="C430" s="1251"/>
      <c r="D430" s="1251"/>
      <c r="E430" s="1474" t="str">
        <f t="shared" si="45"/>
        <v/>
      </c>
      <c r="F430" s="1242"/>
      <c r="G430" s="678"/>
      <c r="H430" s="1242"/>
      <c r="I430" s="1251"/>
      <c r="J430" s="1462" t="str">
        <f t="shared" si="46"/>
        <v/>
      </c>
      <c r="K430" s="1170"/>
      <c r="L430" s="1393" t="str">
        <f>L$130</f>
        <v>Durée de fonctionnement</v>
      </c>
      <c r="M430" s="1393"/>
      <c r="N430" s="1394"/>
      <c r="O430" s="1394"/>
      <c r="P430" s="1394"/>
      <c r="Q430" s="1394" t="s">
        <v>33</v>
      </c>
      <c r="R430" s="1388"/>
      <c r="S430" s="2170" t="str">
        <f>O410</f>
        <v/>
      </c>
      <c r="T430" s="2170"/>
      <c r="U430" s="1403"/>
      <c r="V430" s="1403"/>
      <c r="W430" s="2203" t="str">
        <f>P410</f>
        <v/>
      </c>
      <c r="X430" s="2203"/>
      <c r="Y430" s="2203"/>
      <c r="Z430" s="2203"/>
      <c r="AA430" s="2203"/>
      <c r="AB430" s="2203"/>
      <c r="AC430" s="2203"/>
      <c r="AO430" s="1298"/>
      <c r="AQ430" s="20"/>
      <c r="BY430" s="1388"/>
      <c r="BZ430" s="1388"/>
      <c r="CA430" s="1388"/>
      <c r="CB430" s="1388"/>
      <c r="CC430" s="1388"/>
      <c r="CD430" s="1388"/>
      <c r="CE430" s="1388"/>
      <c r="CF430" s="1388"/>
      <c r="CG430" s="1388"/>
      <c r="CH430" s="1388"/>
      <c r="CI430" s="1388"/>
      <c r="CJ430" s="1388"/>
      <c r="CK430" s="1388"/>
      <c r="CL430" s="1388"/>
      <c r="CM430" s="1388"/>
      <c r="CN430" s="1388"/>
      <c r="CO430" s="1388"/>
      <c r="CP430" s="1388"/>
      <c r="CQ430" s="1388"/>
      <c r="CR430" s="1388"/>
      <c r="CS430" s="1388"/>
      <c r="CT430" s="1388"/>
      <c r="CU430" s="1388"/>
      <c r="CV430" s="1388"/>
      <c r="CW430" s="1388"/>
      <c r="CX430" s="1388"/>
      <c r="CY430" s="1388"/>
      <c r="CZ430" s="1388"/>
      <c r="DA430" s="1388"/>
      <c r="DB430" s="1388"/>
      <c r="DC430" s="1388"/>
      <c r="DD430" s="1388"/>
      <c r="DE430" s="1388"/>
      <c r="DF430" s="1388"/>
      <c r="DG430" s="1388"/>
      <c r="DH430" s="1388"/>
      <c r="DI430" s="1388"/>
      <c r="DJ430" s="1388"/>
      <c r="DK430" s="1388"/>
      <c r="DL430" s="1388"/>
      <c r="DM430" s="1388"/>
      <c r="DN430" s="1388"/>
      <c r="DO430" s="1388"/>
      <c r="DP430" s="1388"/>
      <c r="DQ430" s="1388"/>
      <c r="DR430" s="1388"/>
      <c r="DS430" s="1388"/>
      <c r="DT430" s="1388"/>
      <c r="DU430" s="1388"/>
      <c r="DV430" s="1388"/>
      <c r="DW430" s="1388"/>
      <c r="DX430" s="1388"/>
      <c r="DY430" s="1388"/>
      <c r="DZ430" s="1388"/>
      <c r="EA430" s="1388"/>
      <c r="EB430" s="1388"/>
      <c r="EC430" s="1388"/>
      <c r="ED430" s="1388"/>
      <c r="EE430" s="1388"/>
      <c r="EF430" s="1388"/>
      <c r="EG430" s="1388"/>
      <c r="EH430" s="1388"/>
      <c r="EI430" s="1388"/>
      <c r="EJ430" s="1388"/>
      <c r="EK430" s="1388"/>
      <c r="EL430" s="1388"/>
      <c r="EM430" s="1388"/>
      <c r="EN430" s="1388"/>
      <c r="EO430" s="1388"/>
      <c r="EP430" s="1388"/>
      <c r="EQ430" s="1388"/>
      <c r="ER430" s="1388"/>
      <c r="ES430" s="1388"/>
      <c r="ET430" s="1388"/>
      <c r="EU430" s="1388"/>
    </row>
    <row r="431" spans="1:151" s="1269" customFormat="1" ht="15">
      <c r="A431" s="1472">
        <f>IF(G410="",0,1)</f>
        <v>0</v>
      </c>
      <c r="B431" s="678"/>
      <c r="C431" s="1251"/>
      <c r="D431" s="1251"/>
      <c r="E431" s="1474" t="str">
        <f t="shared" si="45"/>
        <v/>
      </c>
      <c r="F431" s="1242"/>
      <c r="G431" s="678"/>
      <c r="H431" s="1242"/>
      <c r="I431" s="1251"/>
      <c r="J431" s="1462" t="str">
        <f t="shared" si="46"/>
        <v/>
      </c>
      <c r="K431" s="1170"/>
      <c r="L431" s="1265"/>
      <c r="M431" s="1265"/>
      <c r="N431" s="1266"/>
      <c r="O431" s="1266"/>
      <c r="P431" s="1266"/>
      <c r="Q431" s="1266"/>
      <c r="R431" s="1405"/>
      <c r="S431" s="1268"/>
      <c r="T431" s="1268"/>
      <c r="U431" s="1268"/>
      <c r="V431" s="1268"/>
      <c r="W431" s="2203"/>
      <c r="X431" s="2203"/>
      <c r="Y431" s="2203"/>
      <c r="Z431" s="2203"/>
      <c r="AA431" s="2203"/>
      <c r="AB431" s="2203"/>
      <c r="AC431" s="2203"/>
      <c r="AO431" s="1298"/>
      <c r="AQ431" s="20"/>
      <c r="BY431" s="1388"/>
      <c r="BZ431" s="1388"/>
      <c r="CA431" s="1388"/>
      <c r="CB431" s="1388"/>
      <c r="CC431" s="1388"/>
      <c r="CD431" s="1388"/>
      <c r="CE431" s="1388"/>
      <c r="CF431" s="1388"/>
      <c r="CG431" s="1388"/>
      <c r="CH431" s="1388"/>
      <c r="CI431" s="1388"/>
      <c r="CJ431" s="1388"/>
      <c r="CK431" s="1388"/>
      <c r="CL431" s="1388"/>
      <c r="CM431" s="1388"/>
      <c r="CN431" s="1388"/>
      <c r="CO431" s="1388"/>
      <c r="CP431" s="1388"/>
      <c r="CQ431" s="1388"/>
      <c r="CR431" s="1388"/>
      <c r="CS431" s="1388"/>
      <c r="CT431" s="1388"/>
      <c r="CU431" s="1388"/>
      <c r="CV431" s="1388"/>
      <c r="CW431" s="1388"/>
      <c r="CX431" s="1388"/>
      <c r="CY431" s="1388"/>
      <c r="CZ431" s="1388"/>
      <c r="DA431" s="1388"/>
      <c r="DB431" s="1388"/>
      <c r="DC431" s="1388"/>
      <c r="DD431" s="1388"/>
      <c r="DE431" s="1388"/>
      <c r="DF431" s="1388"/>
      <c r="DG431" s="1388"/>
      <c r="DH431" s="1388"/>
      <c r="DI431" s="1388"/>
      <c r="DJ431" s="1388"/>
      <c r="DK431" s="1388"/>
      <c r="DL431" s="1388"/>
      <c r="DM431" s="1388"/>
      <c r="DN431" s="1388"/>
      <c r="DO431" s="1388"/>
      <c r="DP431" s="1388"/>
      <c r="DQ431" s="1388"/>
      <c r="DR431" s="1388"/>
      <c r="DS431" s="1388"/>
      <c r="DT431" s="1388"/>
      <c r="DU431" s="1388"/>
      <c r="DV431" s="1388"/>
      <c r="DW431" s="1388"/>
      <c r="DX431" s="1388"/>
      <c r="DY431" s="1388"/>
      <c r="DZ431" s="1388"/>
      <c r="EA431" s="1388"/>
      <c r="EB431" s="1388"/>
      <c r="EC431" s="1388"/>
      <c r="ED431" s="1388"/>
      <c r="EE431" s="1388"/>
      <c r="EF431" s="1388"/>
      <c r="EG431" s="1388"/>
      <c r="EH431" s="1388"/>
      <c r="EI431" s="1388"/>
      <c r="EJ431" s="1388"/>
      <c r="EK431" s="1388"/>
      <c r="EL431" s="1388"/>
      <c r="EM431" s="1388"/>
      <c r="EN431" s="1388"/>
      <c r="EO431" s="1388"/>
      <c r="EP431" s="1388"/>
      <c r="EQ431" s="1388"/>
      <c r="ER431" s="1388"/>
      <c r="ES431" s="1388"/>
      <c r="ET431" s="1388"/>
      <c r="EU431" s="1388"/>
    </row>
    <row r="432" spans="1:151" s="1269" customFormat="1" ht="15">
      <c r="A432" s="1472">
        <f>IF(G410="",0,1)</f>
        <v>0</v>
      </c>
      <c r="B432" s="678"/>
      <c r="C432" s="1251"/>
      <c r="D432" s="1251"/>
      <c r="E432" s="1474" t="str">
        <f t="shared" si="45"/>
        <v/>
      </c>
      <c r="F432" s="1242"/>
      <c r="G432" s="678"/>
      <c r="H432" s="1242"/>
      <c r="I432" s="1251"/>
      <c r="J432" s="1462" t="str">
        <f t="shared" si="46"/>
        <v/>
      </c>
      <c r="K432" s="1170"/>
      <c r="L432" s="1406"/>
      <c r="M432" s="1266"/>
      <c r="N432" s="1266"/>
      <c r="O432" s="1266"/>
      <c r="P432" s="1266"/>
      <c r="Q432" s="1266"/>
      <c r="R432" s="1399"/>
      <c r="S432" s="1268"/>
      <c r="T432" s="1268"/>
      <c r="U432" s="1268"/>
      <c r="V432" s="1268"/>
      <c r="W432" s="2203"/>
      <c r="X432" s="2203"/>
      <c r="Y432" s="2203"/>
      <c r="Z432" s="2203"/>
      <c r="AA432" s="2203"/>
      <c r="AB432" s="2203"/>
      <c r="AC432" s="2203"/>
      <c r="AO432" s="1298"/>
      <c r="AQ432" s="20"/>
      <c r="BY432" s="1388"/>
      <c r="BZ432" s="1388"/>
      <c r="CA432" s="1388"/>
      <c r="CB432" s="1388"/>
      <c r="CC432" s="1388"/>
      <c r="CD432" s="1388"/>
      <c r="CE432" s="1388"/>
      <c r="CF432" s="1388"/>
      <c r="CG432" s="1388"/>
      <c r="CH432" s="1388"/>
      <c r="CI432" s="1388"/>
      <c r="CJ432" s="1388"/>
      <c r="CK432" s="1388"/>
      <c r="CL432" s="1388"/>
      <c r="CM432" s="1388"/>
      <c r="CN432" s="1388"/>
      <c r="CO432" s="1388"/>
      <c r="CP432" s="1388"/>
      <c r="CQ432" s="1388"/>
      <c r="CR432" s="1388"/>
      <c r="CS432" s="1388"/>
      <c r="CT432" s="1388"/>
      <c r="CU432" s="1388"/>
      <c r="CV432" s="1388"/>
      <c r="CW432" s="1388"/>
      <c r="CX432" s="1388"/>
      <c r="CY432" s="1388"/>
      <c r="CZ432" s="1388"/>
      <c r="DA432" s="1388"/>
      <c r="DB432" s="1388"/>
      <c r="DC432" s="1388"/>
      <c r="DD432" s="1388"/>
      <c r="DE432" s="1388"/>
      <c r="DF432" s="1388"/>
      <c r="DG432" s="1388"/>
      <c r="DH432" s="1388"/>
      <c r="DI432" s="1388"/>
      <c r="DJ432" s="1388"/>
      <c r="DK432" s="1388"/>
      <c r="DL432" s="1388"/>
      <c r="DM432" s="1388"/>
      <c r="DN432" s="1388"/>
      <c r="DO432" s="1388"/>
      <c r="DP432" s="1388"/>
      <c r="DQ432" s="1388"/>
      <c r="DR432" s="1388"/>
      <c r="DS432" s="1388"/>
      <c r="DT432" s="1388"/>
      <c r="DU432" s="1388"/>
      <c r="DV432" s="1388"/>
      <c r="DW432" s="1388"/>
      <c r="DX432" s="1388"/>
      <c r="DY432" s="1388"/>
      <c r="DZ432" s="1388"/>
      <c r="EA432" s="1388"/>
      <c r="EB432" s="1388"/>
      <c r="EC432" s="1388"/>
      <c r="ED432" s="1388"/>
      <c r="EE432" s="1388"/>
      <c r="EF432" s="1388"/>
      <c r="EG432" s="1388"/>
      <c r="EH432" s="1388"/>
      <c r="EI432" s="1388"/>
      <c r="EJ432" s="1388"/>
      <c r="EK432" s="1388"/>
      <c r="EL432" s="1388"/>
      <c r="EM432" s="1388"/>
      <c r="EN432" s="1388"/>
      <c r="EO432" s="1388"/>
      <c r="EP432" s="1388"/>
      <c r="EQ432" s="1388"/>
      <c r="ER432" s="1388"/>
      <c r="ES432" s="1388"/>
      <c r="ET432" s="1388"/>
      <c r="EU432" s="1388"/>
    </row>
    <row r="433" spans="1:151" s="1269" customFormat="1" ht="15">
      <c r="A433" s="1472">
        <f>IF(G410="",0,1)</f>
        <v>0</v>
      </c>
      <c r="B433" s="678"/>
      <c r="C433" s="1251"/>
      <c r="D433" s="1251"/>
      <c r="E433" s="1474" t="str">
        <f t="shared" si="45"/>
        <v/>
      </c>
      <c r="F433" s="1242"/>
      <c r="G433" s="678"/>
      <c r="H433" s="1242"/>
      <c r="I433" s="1251"/>
      <c r="J433" s="1462" t="str">
        <f t="shared" si="46"/>
        <v/>
      </c>
      <c r="K433" s="1170"/>
      <c r="L433" s="1406"/>
      <c r="M433" s="1266"/>
      <c r="N433" s="1266"/>
      <c r="O433" s="1266"/>
      <c r="P433" s="1266"/>
      <c r="Q433" s="1266"/>
      <c r="R433" s="1399"/>
      <c r="S433" s="1268"/>
      <c r="T433" s="1268"/>
      <c r="U433" s="1268"/>
      <c r="V433" s="1268"/>
      <c r="W433" s="1382"/>
      <c r="X433" s="1382"/>
      <c r="Y433" s="1268"/>
      <c r="Z433" s="1268"/>
      <c r="AA433" s="1268"/>
      <c r="AB433" s="989"/>
      <c r="AC433" s="1251"/>
      <c r="AO433" s="1298"/>
      <c r="AQ433" s="20"/>
      <c r="BY433" s="1388"/>
      <c r="BZ433" s="1388"/>
      <c r="CA433" s="1388"/>
      <c r="CB433" s="1388"/>
      <c r="CC433" s="1388"/>
      <c r="CD433" s="1388"/>
      <c r="CE433" s="1388"/>
      <c r="CF433" s="1388"/>
      <c r="CG433" s="1388"/>
      <c r="CH433" s="1388"/>
      <c r="CI433" s="1388"/>
      <c r="CJ433" s="1388"/>
      <c r="CK433" s="1388"/>
      <c r="CL433" s="1388"/>
      <c r="CM433" s="1388"/>
      <c r="CN433" s="1388"/>
      <c r="CO433" s="1388"/>
      <c r="CP433" s="1388"/>
      <c r="CQ433" s="1388"/>
      <c r="CR433" s="1388"/>
      <c r="CS433" s="1388"/>
      <c r="CT433" s="1388"/>
      <c r="CU433" s="1388"/>
      <c r="CV433" s="1388"/>
      <c r="CW433" s="1388"/>
      <c r="CX433" s="1388"/>
      <c r="CY433" s="1388"/>
      <c r="CZ433" s="1388"/>
      <c r="DA433" s="1388"/>
      <c r="DB433" s="1388"/>
      <c r="DC433" s="1388"/>
      <c r="DD433" s="1388"/>
      <c r="DE433" s="1388"/>
      <c r="DF433" s="1388"/>
      <c r="DG433" s="1388"/>
      <c r="DH433" s="1388"/>
      <c r="DI433" s="1388"/>
      <c r="DJ433" s="1388"/>
      <c r="DK433" s="1388"/>
      <c r="DL433" s="1388"/>
      <c r="DM433" s="1388"/>
      <c r="DN433" s="1388"/>
      <c r="DO433" s="1388"/>
      <c r="DP433" s="1388"/>
      <c r="DQ433" s="1388"/>
      <c r="DR433" s="1388"/>
      <c r="DS433" s="1388"/>
      <c r="DT433" s="1388"/>
      <c r="DU433" s="1388"/>
      <c r="DV433" s="1388"/>
      <c r="DW433" s="1388"/>
      <c r="DX433" s="1388"/>
      <c r="DY433" s="1388"/>
      <c r="DZ433" s="1388"/>
      <c r="EA433" s="1388"/>
      <c r="EB433" s="1388"/>
      <c r="EC433" s="1388"/>
      <c r="ED433" s="1388"/>
      <c r="EE433" s="1388"/>
      <c r="EF433" s="1388"/>
      <c r="EG433" s="1388"/>
      <c r="EH433" s="1388"/>
      <c r="EI433" s="1388"/>
      <c r="EJ433" s="1388"/>
      <c r="EK433" s="1388"/>
      <c r="EL433" s="1388"/>
      <c r="EM433" s="1388"/>
      <c r="EN433" s="1388"/>
      <c r="EO433" s="1388"/>
      <c r="EP433" s="1388"/>
      <c r="EQ433" s="1388"/>
      <c r="ER433" s="1388"/>
      <c r="ES433" s="1388"/>
      <c r="ET433" s="1388"/>
      <c r="EU433" s="1388"/>
    </row>
    <row r="434" spans="1:151" s="1269" customFormat="1" ht="15">
      <c r="A434" s="1472">
        <f>IF(G410="",0,1)</f>
        <v>0</v>
      </c>
      <c r="B434" s="678"/>
      <c r="C434" s="1251"/>
      <c r="D434" s="1251"/>
      <c r="E434" s="1474" t="str">
        <f t="shared" si="45"/>
        <v/>
      </c>
      <c r="F434" s="1242"/>
      <c r="G434" s="678"/>
      <c r="H434" s="1242"/>
      <c r="I434" s="1251"/>
      <c r="J434" s="1462" t="str">
        <f t="shared" si="46"/>
        <v/>
      </c>
      <c r="K434" s="1170"/>
      <c r="L434" s="1406"/>
      <c r="M434" s="1266"/>
      <c r="N434" s="1266"/>
      <c r="O434" s="1266"/>
      <c r="P434" s="1266"/>
      <c r="Q434" s="1266"/>
      <c r="R434" s="1399"/>
      <c r="S434" s="1268"/>
      <c r="T434" s="1268"/>
      <c r="U434" s="1268"/>
      <c r="V434" s="1268"/>
      <c r="W434" s="1268"/>
      <c r="X434" s="1268"/>
      <c r="Y434" s="1268"/>
      <c r="Z434" s="1268"/>
      <c r="AA434" s="1268"/>
      <c r="AB434" s="989"/>
      <c r="AC434" s="1251"/>
      <c r="AO434" s="1298"/>
      <c r="AQ434" s="20"/>
      <c r="BY434" s="1388"/>
      <c r="BZ434" s="1388"/>
      <c r="CA434" s="1388"/>
      <c r="CB434" s="1388"/>
      <c r="CC434" s="1388"/>
      <c r="CD434" s="1388"/>
      <c r="CE434" s="1388"/>
      <c r="CF434" s="1388"/>
      <c r="CG434" s="1388"/>
      <c r="CH434" s="1388"/>
      <c r="CI434" s="1388"/>
      <c r="CJ434" s="1388"/>
      <c r="CK434" s="1388"/>
      <c r="CL434" s="1388"/>
      <c r="CM434" s="1388"/>
      <c r="CN434" s="1388"/>
      <c r="CO434" s="1388"/>
      <c r="CP434" s="1388"/>
      <c r="CQ434" s="1388"/>
      <c r="CR434" s="1388"/>
      <c r="CS434" s="1388"/>
      <c r="CT434" s="1388"/>
      <c r="CU434" s="1388"/>
      <c r="CV434" s="1388"/>
      <c r="CW434" s="1388"/>
      <c r="CX434" s="1388"/>
      <c r="CY434" s="1388"/>
      <c r="CZ434" s="1388"/>
      <c r="DA434" s="1388"/>
      <c r="DB434" s="1388"/>
      <c r="DC434" s="1388"/>
      <c r="DD434" s="1388"/>
      <c r="DE434" s="1388"/>
      <c r="DF434" s="1388"/>
      <c r="DG434" s="1388"/>
      <c r="DH434" s="1388"/>
      <c r="DI434" s="1388"/>
      <c r="DJ434" s="1388"/>
      <c r="DK434" s="1388"/>
      <c r="DL434" s="1388"/>
      <c r="DM434" s="1388"/>
      <c r="DN434" s="1388"/>
      <c r="DO434" s="1388"/>
      <c r="DP434" s="1388"/>
      <c r="DQ434" s="1388"/>
      <c r="DR434" s="1388"/>
      <c r="DS434" s="1388"/>
      <c r="DT434" s="1388"/>
      <c r="DU434" s="1388"/>
      <c r="DV434" s="1388"/>
      <c r="DW434" s="1388"/>
      <c r="DX434" s="1388"/>
      <c r="DY434" s="1388"/>
      <c r="DZ434" s="1388"/>
      <c r="EA434" s="1388"/>
      <c r="EB434" s="1388"/>
      <c r="EC434" s="1388"/>
      <c r="ED434" s="1388"/>
      <c r="EE434" s="1388"/>
      <c r="EF434" s="1388"/>
      <c r="EG434" s="1388"/>
      <c r="EH434" s="1388"/>
      <c r="EI434" s="1388"/>
      <c r="EJ434" s="1388"/>
      <c r="EK434" s="1388"/>
      <c r="EL434" s="1388"/>
      <c r="EM434" s="1388"/>
      <c r="EN434" s="1388"/>
      <c r="EO434" s="1388"/>
      <c r="EP434" s="1388"/>
      <c r="EQ434" s="1388"/>
      <c r="ER434" s="1388"/>
      <c r="ES434" s="1388"/>
      <c r="ET434" s="1388"/>
      <c r="EU434" s="1388"/>
    </row>
    <row r="435" spans="1:151" s="1292" customFormat="1" ht="17.25" customHeight="1">
      <c r="A435" s="1472">
        <f>IF(G410="",0,1)</f>
        <v>0</v>
      </c>
      <c r="B435" s="678"/>
      <c r="C435" s="1251"/>
      <c r="D435" s="1251"/>
      <c r="E435" s="1474" t="str">
        <f t="shared" si="45"/>
        <v/>
      </c>
      <c r="F435" s="1242"/>
      <c r="G435" s="678"/>
      <c r="H435" s="1242"/>
      <c r="I435" s="126"/>
      <c r="J435" s="1462" t="str">
        <f t="shared" si="46"/>
        <v/>
      </c>
      <c r="K435" s="1170"/>
      <c r="L435" s="779"/>
      <c r="M435" s="779"/>
      <c r="N435" s="779"/>
      <c r="O435" s="779"/>
      <c r="P435" s="779"/>
      <c r="Q435" s="779"/>
      <c r="R435" s="779"/>
      <c r="S435" s="779"/>
      <c r="T435" s="779"/>
      <c r="U435" s="779"/>
      <c r="V435" s="779"/>
      <c r="W435" s="779"/>
      <c r="X435" s="779"/>
      <c r="Y435" s="779"/>
      <c r="Z435" s="2167"/>
      <c r="AA435" s="2167"/>
      <c r="AB435" s="989"/>
      <c r="BY435" s="1441"/>
      <c r="BZ435" s="1441"/>
      <c r="CA435" s="1441"/>
      <c r="CB435" s="1441"/>
      <c r="CC435" s="1441"/>
      <c r="CD435" s="1441"/>
      <c r="CE435" s="1441"/>
      <c r="CF435" s="1441"/>
      <c r="CG435" s="1441"/>
      <c r="CH435" s="1441"/>
      <c r="CI435" s="1441"/>
      <c r="CJ435" s="1441"/>
      <c r="CK435" s="1441"/>
      <c r="CL435" s="1441"/>
      <c r="CM435" s="1441"/>
      <c r="CN435" s="1441"/>
      <c r="CO435" s="1441"/>
      <c r="CP435" s="1441"/>
      <c r="CQ435" s="1441"/>
      <c r="CR435" s="1441"/>
      <c r="CS435" s="1441"/>
      <c r="CT435" s="1441"/>
      <c r="CU435" s="1441"/>
      <c r="CV435" s="1441"/>
      <c r="CW435" s="1441"/>
      <c r="CX435" s="1441"/>
      <c r="CY435" s="1441"/>
      <c r="CZ435" s="1441"/>
      <c r="DA435" s="1441"/>
      <c r="DB435" s="1441"/>
      <c r="DC435" s="1441"/>
      <c r="DD435" s="1441"/>
      <c r="DE435" s="1441"/>
      <c r="DF435" s="1441"/>
      <c r="DG435" s="1441"/>
      <c r="DH435" s="1441"/>
      <c r="DI435" s="1441"/>
      <c r="DJ435" s="1441"/>
      <c r="DK435" s="1441"/>
      <c r="DL435" s="1441"/>
      <c r="DM435" s="1441"/>
      <c r="DN435" s="1441"/>
      <c r="DO435" s="1441"/>
      <c r="DP435" s="1441"/>
      <c r="DQ435" s="1441"/>
      <c r="DR435" s="1441"/>
      <c r="DS435" s="1441"/>
      <c r="DT435" s="1441"/>
      <c r="DU435" s="1441"/>
      <c r="DV435" s="1441"/>
      <c r="DW435" s="1441"/>
      <c r="DX435" s="1441"/>
      <c r="DY435" s="1441"/>
      <c r="DZ435" s="1441"/>
      <c r="EA435" s="1441"/>
      <c r="EB435" s="1441"/>
      <c r="EC435" s="1441"/>
      <c r="ED435" s="1441"/>
      <c r="EE435" s="1441"/>
      <c r="EF435" s="1441"/>
      <c r="EG435" s="1441"/>
      <c r="EH435" s="1441"/>
      <c r="EI435" s="1441"/>
      <c r="EJ435" s="1441"/>
      <c r="EK435" s="1441"/>
      <c r="EL435" s="1441"/>
      <c r="EM435" s="1441"/>
      <c r="EN435" s="1441"/>
      <c r="EO435" s="1441"/>
      <c r="EP435" s="1441"/>
      <c r="EQ435" s="1441"/>
      <c r="ER435" s="1441"/>
      <c r="ES435" s="1441"/>
      <c r="ET435" s="1441"/>
      <c r="EU435" s="1441"/>
    </row>
    <row r="436" spans="1:151" s="787" customFormat="1" ht="21.75" customHeight="1" thickBot="1">
      <c r="A436" s="1473">
        <f>IF(G410="",0,1)</f>
        <v>0</v>
      </c>
      <c r="B436" s="1407"/>
      <c r="C436" s="1251"/>
      <c r="D436" s="1251"/>
      <c r="E436" s="1474" t="str">
        <f t="shared" si="45"/>
        <v/>
      </c>
      <c r="F436" s="1407"/>
      <c r="G436" s="1407"/>
      <c r="H436" s="1407"/>
      <c r="I436" s="1251"/>
      <c r="J436" s="1462" t="str">
        <f t="shared" si="46"/>
        <v/>
      </c>
      <c r="K436" s="1408"/>
      <c r="L436" s="1409" t="str">
        <f>CONCATENATE(M$23,G410)</f>
        <v xml:space="preserve">Recommandations pour le générateur de chaleur: </v>
      </c>
      <c r="M436" s="1410"/>
      <c r="N436" s="1410"/>
      <c r="O436" s="1410"/>
      <c r="P436" s="1410"/>
      <c r="Q436" s="1410"/>
      <c r="R436" s="1410"/>
      <c r="S436" s="1410"/>
      <c r="T436" s="1410"/>
      <c r="U436" s="1410"/>
      <c r="V436" s="1410"/>
      <c r="W436" s="1410"/>
      <c r="X436" s="1410"/>
      <c r="Y436" s="1410"/>
      <c r="Z436" s="1410"/>
      <c r="AA436" s="1410"/>
      <c r="AB436" s="1410"/>
      <c r="AC436" s="1410"/>
      <c r="BY436" s="225"/>
      <c r="BZ436" s="225"/>
      <c r="CA436" s="225"/>
      <c r="CB436" s="225"/>
      <c r="CC436" s="225"/>
      <c r="CD436" s="225"/>
      <c r="CE436" s="225"/>
      <c r="CF436" s="225"/>
      <c r="CG436" s="225"/>
      <c r="CH436" s="225"/>
      <c r="CI436" s="225"/>
      <c r="CJ436" s="225"/>
      <c r="CK436" s="225"/>
      <c r="CL436" s="225"/>
      <c r="CM436" s="225"/>
      <c r="CN436" s="225"/>
      <c r="CO436" s="225"/>
      <c r="CP436" s="225"/>
      <c r="CQ436" s="225"/>
      <c r="CR436" s="225"/>
      <c r="CS436" s="225"/>
      <c r="CT436" s="225"/>
      <c r="CU436" s="225"/>
      <c r="CV436" s="225"/>
      <c r="CW436" s="225"/>
      <c r="CX436" s="225"/>
      <c r="CY436" s="225"/>
      <c r="CZ436" s="225"/>
      <c r="DA436" s="225"/>
      <c r="DB436" s="225"/>
      <c r="DC436" s="225"/>
      <c r="DD436" s="225"/>
      <c r="DE436" s="225"/>
      <c r="DF436" s="225"/>
      <c r="DG436" s="225"/>
      <c r="DH436" s="225"/>
      <c r="DI436" s="225"/>
      <c r="DJ436" s="225"/>
      <c r="DK436" s="225"/>
      <c r="DL436" s="225"/>
      <c r="DM436" s="225"/>
      <c r="DN436" s="225"/>
      <c r="DO436" s="225"/>
      <c r="DP436" s="225"/>
      <c r="DQ436" s="225"/>
      <c r="DR436" s="225"/>
      <c r="DS436" s="225"/>
      <c r="DT436" s="225"/>
      <c r="DU436" s="225"/>
      <c r="DV436" s="225"/>
      <c r="DW436" s="225"/>
      <c r="DX436" s="225"/>
      <c r="DY436" s="225"/>
      <c r="DZ436" s="225"/>
      <c r="EA436" s="225"/>
      <c r="EB436" s="225"/>
      <c r="EC436" s="225"/>
      <c r="ED436" s="225"/>
      <c r="EE436" s="225"/>
      <c r="EF436" s="225"/>
      <c r="EG436" s="225"/>
      <c r="EH436" s="225"/>
      <c r="EI436" s="225"/>
      <c r="EJ436" s="225"/>
      <c r="EK436" s="225"/>
      <c r="EL436" s="225"/>
      <c r="EM436" s="225"/>
      <c r="EN436" s="225"/>
      <c r="EO436" s="225"/>
      <c r="EP436" s="225"/>
      <c r="EQ436" s="225"/>
      <c r="ER436" s="225"/>
      <c r="ES436" s="225"/>
      <c r="ET436" s="225"/>
      <c r="EU436" s="225"/>
    </row>
    <row r="437" spans="1:151" s="1292" customFormat="1" ht="21.75" customHeight="1">
      <c r="A437" s="1472">
        <f>IF(G410="",0,1)</f>
        <v>0</v>
      </c>
      <c r="B437" s="678"/>
      <c r="C437" s="1251"/>
      <c r="D437" s="1251"/>
      <c r="E437" s="1474" t="str">
        <f t="shared" si="45"/>
        <v/>
      </c>
      <c r="F437" s="1242"/>
      <c r="G437" s="678"/>
      <c r="H437" s="1242"/>
      <c r="I437" s="126"/>
      <c r="J437" s="1462" t="str">
        <f t="shared" si="46"/>
        <v/>
      </c>
      <c r="K437" s="1170"/>
      <c r="L437" s="779"/>
      <c r="M437" s="779"/>
      <c r="N437" s="779"/>
      <c r="O437" s="779"/>
      <c r="P437" s="779"/>
      <c r="Q437" s="779"/>
      <c r="R437" s="779"/>
      <c r="S437" s="779"/>
      <c r="T437" s="779"/>
      <c r="U437" s="779"/>
      <c r="V437" s="779"/>
      <c r="W437" s="779"/>
      <c r="X437" s="779"/>
      <c r="Y437" s="779"/>
      <c r="Z437" s="1423"/>
      <c r="AA437" s="1423"/>
      <c r="AB437" s="1423"/>
      <c r="BY437" s="1441"/>
      <c r="BZ437" s="1441"/>
      <c r="CA437" s="1441"/>
      <c r="CB437" s="1441"/>
      <c r="CC437" s="1441"/>
      <c r="CD437" s="1441"/>
      <c r="CE437" s="1441"/>
      <c r="CF437" s="1441"/>
      <c r="CG437" s="1441"/>
      <c r="CH437" s="1441"/>
      <c r="CI437" s="1441"/>
      <c r="CJ437" s="1441"/>
      <c r="CK437" s="1441"/>
      <c r="CL437" s="1441"/>
      <c r="CM437" s="1441"/>
      <c r="CN437" s="1441"/>
      <c r="CO437" s="1441"/>
      <c r="CP437" s="1441"/>
      <c r="CQ437" s="1441"/>
      <c r="CR437" s="1441"/>
      <c r="CS437" s="1441"/>
      <c r="CT437" s="1441"/>
      <c r="CU437" s="1441"/>
      <c r="CV437" s="1441"/>
      <c r="CW437" s="1441"/>
      <c r="CX437" s="1441"/>
      <c r="CY437" s="1441"/>
      <c r="CZ437" s="1441"/>
      <c r="DA437" s="1441"/>
      <c r="DB437" s="1441"/>
      <c r="DC437" s="1441"/>
      <c r="DD437" s="1441"/>
      <c r="DE437" s="1441"/>
      <c r="DF437" s="1441"/>
      <c r="DG437" s="1441"/>
      <c r="DH437" s="1441"/>
      <c r="DI437" s="1441"/>
      <c r="DJ437" s="1441"/>
      <c r="DK437" s="1441"/>
      <c r="DL437" s="1441"/>
      <c r="DM437" s="1441"/>
      <c r="DN437" s="1441"/>
      <c r="DO437" s="1441"/>
      <c r="DP437" s="1441"/>
      <c r="DQ437" s="1441"/>
      <c r="DR437" s="1441"/>
      <c r="DS437" s="1441"/>
      <c r="DT437" s="1441"/>
      <c r="DU437" s="1441"/>
      <c r="DV437" s="1441"/>
      <c r="DW437" s="1441"/>
      <c r="DX437" s="1441"/>
      <c r="DY437" s="1441"/>
      <c r="DZ437" s="1441"/>
      <c r="EA437" s="1441"/>
      <c r="EB437" s="1441"/>
      <c r="EC437" s="1441"/>
      <c r="ED437" s="1441"/>
      <c r="EE437" s="1441"/>
      <c r="EF437" s="1441"/>
      <c r="EG437" s="1441"/>
      <c r="EH437" s="1441"/>
      <c r="EI437" s="1441"/>
      <c r="EJ437" s="1441"/>
      <c r="EK437" s="1441"/>
      <c r="EL437" s="1441"/>
      <c r="EM437" s="1441"/>
      <c r="EN437" s="1441"/>
      <c r="EO437" s="1441"/>
      <c r="EP437" s="1441"/>
      <c r="EQ437" s="1441"/>
      <c r="ER437" s="1441"/>
      <c r="ES437" s="1441"/>
      <c r="ET437" s="1441"/>
      <c r="EU437" s="1441"/>
    </row>
    <row r="438" spans="1:151" s="1292" customFormat="1" ht="16" customHeight="1">
      <c r="A438" s="1472">
        <f>IF(G410="",0,1)</f>
        <v>0</v>
      </c>
      <c r="B438" s="678"/>
      <c r="C438" s="1251"/>
      <c r="D438" s="1251"/>
      <c r="E438" s="1474" t="str">
        <f t="shared" si="45"/>
        <v/>
      </c>
      <c r="F438" s="1242"/>
      <c r="G438" s="678"/>
      <c r="H438" s="1242"/>
      <c r="I438" s="126"/>
      <c r="J438" s="1462" t="str">
        <f t="shared" si="46"/>
        <v/>
      </c>
      <c r="K438" s="1170"/>
      <c r="L438" s="1309" t="str">
        <f>L$138</f>
        <v>Elément</v>
      </c>
      <c r="M438" s="1309"/>
      <c r="N438" s="1309"/>
      <c r="O438" s="1309"/>
      <c r="P438" s="1309" t="str">
        <f>P$138</f>
        <v>Mesure</v>
      </c>
      <c r="Q438" s="1309"/>
      <c r="R438" s="1309"/>
      <c r="S438" s="1309"/>
      <c r="T438" s="1309"/>
      <c r="U438" s="1309"/>
      <c r="V438" s="1309"/>
      <c r="W438" s="1309" t="str">
        <f>W$138</f>
        <v>Réalisation</v>
      </c>
      <c r="X438" s="1310" t="str">
        <f>X$138</f>
        <v>Economie</v>
      </c>
      <c r="Y438" s="1310"/>
      <c r="Z438" s="2186" t="str">
        <f>Z$138</f>
        <v>Réalisation</v>
      </c>
      <c r="AA438" s="2186">
        <f>AA378</f>
        <v>0</v>
      </c>
      <c r="AB438" s="2186">
        <f>AB378</f>
        <v>0</v>
      </c>
      <c r="AC438" s="1310" t="str">
        <f>AC$138</f>
        <v>Economies</v>
      </c>
      <c r="AF438" s="101" t="s">
        <v>593</v>
      </c>
      <c r="AI438" s="101" t="s">
        <v>592</v>
      </c>
      <c r="BY438" s="1441"/>
      <c r="BZ438" s="1441"/>
      <c r="CA438" s="1441"/>
      <c r="CB438" s="1441"/>
      <c r="CC438" s="1441"/>
      <c r="CD438" s="1441"/>
      <c r="CE438" s="1441"/>
      <c r="CF438" s="1441"/>
      <c r="CG438" s="1441"/>
      <c r="CH438" s="1441"/>
      <c r="CI438" s="1441"/>
      <c r="CJ438" s="1441"/>
      <c r="CK438" s="1441"/>
      <c r="CL438" s="1441"/>
      <c r="CM438" s="1441"/>
      <c r="CN438" s="1441"/>
      <c r="CO438" s="1441"/>
      <c r="CP438" s="1441"/>
      <c r="CQ438" s="1441"/>
      <c r="CR438" s="1441"/>
      <c r="CS438" s="1441"/>
      <c r="CT438" s="1441"/>
      <c r="CU438" s="1441"/>
      <c r="CV438" s="1441"/>
      <c r="CW438" s="1441"/>
      <c r="CX438" s="1441"/>
      <c r="CY438" s="1441"/>
      <c r="CZ438" s="1441"/>
      <c r="DA438" s="1441"/>
      <c r="DB438" s="1441"/>
      <c r="DC438" s="1441"/>
      <c r="DD438" s="1441"/>
      <c r="DE438" s="1441"/>
      <c r="DF438" s="1441"/>
      <c r="DG438" s="1441"/>
      <c r="DH438" s="1441"/>
      <c r="DI438" s="1441"/>
      <c r="DJ438" s="1441"/>
      <c r="DK438" s="1441"/>
      <c r="DL438" s="1441"/>
      <c r="DM438" s="1441"/>
      <c r="DN438" s="1441"/>
      <c r="DO438" s="1441"/>
      <c r="DP438" s="1441"/>
      <c r="DQ438" s="1441"/>
      <c r="DR438" s="1441"/>
      <c r="DS438" s="1441"/>
      <c r="DT438" s="1441"/>
      <c r="DU438" s="1441"/>
      <c r="DV438" s="1441"/>
      <c r="DW438" s="1441"/>
      <c r="DX438" s="1441"/>
      <c r="DY438" s="1441"/>
      <c r="DZ438" s="1441"/>
      <c r="EA438" s="1441"/>
      <c r="EB438" s="1441"/>
      <c r="EC438" s="1441"/>
      <c r="ED438" s="1441"/>
      <c r="EE438" s="1441"/>
      <c r="EF438" s="1441"/>
      <c r="EG438" s="1441"/>
      <c r="EH438" s="1441"/>
      <c r="EI438" s="1441"/>
      <c r="EJ438" s="1441"/>
      <c r="EK438" s="1441"/>
      <c r="EL438" s="1441"/>
      <c r="EM438" s="1441"/>
      <c r="EN438" s="1441"/>
      <c r="EO438" s="1441"/>
      <c r="EP438" s="1441"/>
      <c r="EQ438" s="1441"/>
      <c r="ER438" s="1441"/>
      <c r="ES438" s="1441"/>
      <c r="ET438" s="1441"/>
      <c r="EU438" s="1441"/>
    </row>
    <row r="439" spans="1:151" s="1292" customFormat="1" ht="16" customHeight="1">
      <c r="A439" s="1472">
        <f>IF(G410="",0,1)</f>
        <v>0</v>
      </c>
      <c r="B439" s="678"/>
      <c r="C439" s="1251"/>
      <c r="D439" s="1251"/>
      <c r="E439" s="1474" t="str">
        <f t="shared" si="45"/>
        <v/>
      </c>
      <c r="F439" s="1242"/>
      <c r="G439" s="678"/>
      <c r="H439" s="1242"/>
      <c r="I439" s="126"/>
      <c r="J439" s="1462" t="str">
        <f t="shared" si="46"/>
        <v/>
      </c>
      <c r="K439" s="1170"/>
      <c r="L439" s="1311"/>
      <c r="M439" s="1311"/>
      <c r="N439" s="1311"/>
      <c r="O439" s="1311"/>
      <c r="P439" s="1311"/>
      <c r="Q439" s="1311"/>
      <c r="R439" s="1311"/>
      <c r="S439" s="1311"/>
      <c r="T439" s="1311"/>
      <c r="U439" s="1311"/>
      <c r="V439" s="1311"/>
      <c r="W439" s="1311"/>
      <c r="X439" s="1312" t="str">
        <f>X$139</f>
        <v>calculée</v>
      </c>
      <c r="Y439" s="1312"/>
      <c r="Z439" s="1312"/>
      <c r="AA439" s="1312"/>
      <c r="AB439" s="1312"/>
      <c r="AC439" s="1312" t="str">
        <f>AC$139</f>
        <v>corrigées</v>
      </c>
      <c r="AE439" s="2165" t="s">
        <v>594</v>
      </c>
      <c r="AF439" s="2165" t="str">
        <f>$W$23</f>
        <v>d'ici à 4 ans</v>
      </c>
      <c r="AG439" s="2165" t="str">
        <f>$W$24</f>
        <v>d'ici à 8 ans</v>
      </c>
      <c r="AI439" s="2165" t="str">
        <f>$W$23</f>
        <v>d'ici à 4 ans</v>
      </c>
      <c r="AJ439" s="2165" t="str">
        <f>$W$24</f>
        <v>d'ici à 8 ans</v>
      </c>
      <c r="BY439" s="1441"/>
      <c r="BZ439" s="1441"/>
      <c r="CA439" s="1441"/>
      <c r="CB439" s="1441"/>
      <c r="CC439" s="1441"/>
      <c r="CD439" s="1441"/>
      <c r="CE439" s="1441"/>
      <c r="CF439" s="1441"/>
      <c r="CG439" s="1441"/>
      <c r="CH439" s="1441"/>
      <c r="CI439" s="1441"/>
      <c r="CJ439" s="1441"/>
      <c r="CK439" s="1441"/>
      <c r="CL439" s="1441"/>
      <c r="CM439" s="1441"/>
      <c r="CN439" s="1441"/>
      <c r="CO439" s="1441"/>
      <c r="CP439" s="1441"/>
      <c r="CQ439" s="1441"/>
      <c r="CR439" s="1441"/>
      <c r="CS439" s="1441"/>
      <c r="CT439" s="1441"/>
      <c r="CU439" s="1441"/>
      <c r="CV439" s="1441"/>
      <c r="CW439" s="1441"/>
      <c r="CX439" s="1441"/>
      <c r="CY439" s="1441"/>
      <c r="CZ439" s="1441"/>
      <c r="DA439" s="1441"/>
      <c r="DB439" s="1441"/>
      <c r="DC439" s="1441"/>
      <c r="DD439" s="1441"/>
      <c r="DE439" s="1441"/>
      <c r="DF439" s="1441"/>
      <c r="DG439" s="1441"/>
      <c r="DH439" s="1441"/>
      <c r="DI439" s="1441"/>
      <c r="DJ439" s="1441"/>
      <c r="DK439" s="1441"/>
      <c r="DL439" s="1441"/>
      <c r="DM439" s="1441"/>
      <c r="DN439" s="1441"/>
      <c r="DO439" s="1441"/>
      <c r="DP439" s="1441"/>
      <c r="DQ439" s="1441"/>
      <c r="DR439" s="1441"/>
      <c r="DS439" s="1441"/>
      <c r="DT439" s="1441"/>
      <c r="DU439" s="1441"/>
      <c r="DV439" s="1441"/>
      <c r="DW439" s="1441"/>
      <c r="DX439" s="1441"/>
      <c r="DY439" s="1441"/>
      <c r="DZ439" s="1441"/>
      <c r="EA439" s="1441"/>
      <c r="EB439" s="1441"/>
      <c r="EC439" s="1441"/>
      <c r="ED439" s="1441"/>
      <c r="EE439" s="1441"/>
      <c r="EF439" s="1441"/>
      <c r="EG439" s="1441"/>
      <c r="EH439" s="1441"/>
      <c r="EI439" s="1441"/>
      <c r="EJ439" s="1441"/>
      <c r="EK439" s="1441"/>
      <c r="EL439" s="1441"/>
      <c r="EM439" s="1441"/>
      <c r="EN439" s="1441"/>
      <c r="EO439" s="1441"/>
      <c r="EP439" s="1441"/>
      <c r="EQ439" s="1441"/>
      <c r="ER439" s="1441"/>
      <c r="ES439" s="1441"/>
      <c r="ET439" s="1441"/>
      <c r="EU439" s="1441"/>
    </row>
    <row r="440" spans="1:151" s="1292" customFormat="1" ht="16" customHeight="1">
      <c r="A440" s="1472">
        <f>IF(G410="",0,1)</f>
        <v>0</v>
      </c>
      <c r="B440" s="678"/>
      <c r="C440" s="1251"/>
      <c r="D440" s="1251"/>
      <c r="E440" s="1474" t="str">
        <f t="shared" si="45"/>
        <v/>
      </c>
      <c r="F440" s="1242"/>
      <c r="G440" s="678"/>
      <c r="H440" s="1242"/>
      <c r="I440" s="126"/>
      <c r="J440" s="1462" t="str">
        <f t="shared" si="46"/>
        <v/>
      </c>
      <c r="K440" s="1170"/>
      <c r="L440" s="1313"/>
      <c r="M440" s="1313"/>
      <c r="N440" s="1313"/>
      <c r="O440" s="1313"/>
      <c r="P440" s="1313"/>
      <c r="Q440" s="1313"/>
      <c r="R440" s="1313"/>
      <c r="S440" s="1313"/>
      <c r="T440" s="1313"/>
      <c r="U440" s="1313"/>
      <c r="V440" s="1313"/>
      <c r="W440" s="1313"/>
      <c r="X440" s="1314" t="str">
        <f>X$140</f>
        <v>[kWh]</v>
      </c>
      <c r="Y440" s="1314"/>
      <c r="Z440" s="2181" t="str">
        <f>Z$140</f>
        <v>[oui/non]</v>
      </c>
      <c r="AA440" s="2181">
        <f>AA380</f>
        <v>0</v>
      </c>
      <c r="AB440" s="2181">
        <f>AB380</f>
        <v>0</v>
      </c>
      <c r="AC440" s="1314" t="str">
        <f>AC$140</f>
        <v>[kWh]</v>
      </c>
      <c r="AE440" s="2165"/>
      <c r="AF440" s="2165"/>
      <c r="AG440" s="2165"/>
      <c r="AI440" s="2165"/>
      <c r="AJ440" s="2165"/>
      <c r="BY440" s="1441"/>
      <c r="BZ440" s="1441"/>
      <c r="CA440" s="1441"/>
      <c r="CB440" s="1441"/>
      <c r="CC440" s="1441"/>
      <c r="CD440" s="1441"/>
      <c r="CE440" s="1441"/>
      <c r="CF440" s="1441"/>
      <c r="CG440" s="1441"/>
      <c r="CH440" s="1441"/>
      <c r="CI440" s="1441"/>
      <c r="CJ440" s="1441"/>
      <c r="CK440" s="1441"/>
      <c r="CL440" s="1441"/>
      <c r="CM440" s="1441"/>
      <c r="CN440" s="1441"/>
      <c r="CO440" s="1441"/>
      <c r="CP440" s="1441"/>
      <c r="CQ440" s="1441"/>
      <c r="CR440" s="1441"/>
      <c r="CS440" s="1441"/>
      <c r="CT440" s="1441"/>
      <c r="CU440" s="1441"/>
      <c r="CV440" s="1441"/>
      <c r="CW440" s="1441"/>
      <c r="CX440" s="1441"/>
      <c r="CY440" s="1441"/>
      <c r="CZ440" s="1441"/>
      <c r="DA440" s="1441"/>
      <c r="DB440" s="1441"/>
      <c r="DC440" s="1441"/>
      <c r="DD440" s="1441"/>
      <c r="DE440" s="1441"/>
      <c r="DF440" s="1441"/>
      <c r="DG440" s="1441"/>
      <c r="DH440" s="1441"/>
      <c r="DI440" s="1441"/>
      <c r="DJ440" s="1441"/>
      <c r="DK440" s="1441"/>
      <c r="DL440" s="1441"/>
      <c r="DM440" s="1441"/>
      <c r="DN440" s="1441"/>
      <c r="DO440" s="1441"/>
      <c r="DP440" s="1441"/>
      <c r="DQ440" s="1441"/>
      <c r="DR440" s="1441"/>
      <c r="DS440" s="1441"/>
      <c r="DT440" s="1441"/>
      <c r="DU440" s="1441"/>
      <c r="DV440" s="1441"/>
      <c r="DW440" s="1441"/>
      <c r="DX440" s="1441"/>
      <c r="DY440" s="1441"/>
      <c r="DZ440" s="1441"/>
      <c r="EA440" s="1441"/>
      <c r="EB440" s="1441"/>
      <c r="EC440" s="1441"/>
      <c r="ED440" s="1441"/>
      <c r="EE440" s="1441"/>
      <c r="EF440" s="1441"/>
      <c r="EG440" s="1441"/>
      <c r="EH440" s="1441"/>
      <c r="EI440" s="1441"/>
      <c r="EJ440" s="1441"/>
      <c r="EK440" s="1441"/>
      <c r="EL440" s="1441"/>
      <c r="EM440" s="1441"/>
      <c r="EN440" s="1441"/>
      <c r="EO440" s="1441"/>
      <c r="EP440" s="1441"/>
      <c r="EQ440" s="1441"/>
      <c r="ER440" s="1441"/>
      <c r="ES440" s="1441"/>
      <c r="ET440" s="1441"/>
      <c r="EU440" s="1441"/>
    </row>
    <row r="441" spans="1:151" s="1292" customFormat="1" ht="16" customHeight="1">
      <c r="A441" s="1472">
        <f>IF(G410="",0,1)</f>
        <v>0</v>
      </c>
      <c r="B441" s="678"/>
      <c r="C441" s="1251"/>
      <c r="D441" s="1251"/>
      <c r="E441" s="1474" t="str">
        <f t="shared" si="45"/>
        <v/>
      </c>
      <c r="F441" s="1242"/>
      <c r="G441" s="678"/>
      <c r="H441" s="1242"/>
      <c r="I441" s="126"/>
      <c r="J441" s="1462" t="str">
        <f t="shared" si="46"/>
        <v/>
      </c>
      <c r="K441" s="1170"/>
      <c r="L441" s="1311"/>
      <c r="M441" s="1311"/>
      <c r="N441" s="1311"/>
      <c r="O441" s="1412"/>
      <c r="P441" s="1311"/>
      <c r="Q441" s="1311"/>
      <c r="R441" s="1311"/>
      <c r="S441" s="1311"/>
      <c r="T441" s="1311"/>
      <c r="U441" s="1311"/>
      <c r="V441" s="1311"/>
      <c r="W441" s="1311"/>
      <c r="Y441" s="1312"/>
      <c r="Z441" s="1312"/>
      <c r="AA441" s="1312"/>
      <c r="AE441" s="2165"/>
      <c r="AF441" s="2165"/>
      <c r="AG441" s="2165"/>
      <c r="AI441" s="2165"/>
      <c r="AJ441" s="2165"/>
      <c r="BY441" s="1441"/>
      <c r="BZ441" s="1441"/>
      <c r="CA441" s="1441"/>
      <c r="CB441" s="1441"/>
      <c r="CC441" s="1441"/>
      <c r="CD441" s="1441"/>
      <c r="CE441" s="1441"/>
      <c r="CF441" s="1441"/>
      <c r="CG441" s="1441"/>
      <c r="CH441" s="1441"/>
      <c r="CI441" s="1441"/>
      <c r="CJ441" s="1441"/>
      <c r="CK441" s="1441"/>
      <c r="CL441" s="1441"/>
      <c r="CM441" s="1441"/>
      <c r="CN441" s="1441"/>
      <c r="CO441" s="1441"/>
      <c r="CP441" s="1441"/>
      <c r="CQ441" s="1441"/>
      <c r="CR441" s="1441"/>
      <c r="CS441" s="1441"/>
      <c r="CT441" s="1441"/>
      <c r="CU441" s="1441"/>
      <c r="CV441" s="1441"/>
      <c r="CW441" s="1441"/>
      <c r="CX441" s="1441"/>
      <c r="CY441" s="1441"/>
      <c r="CZ441" s="1441"/>
      <c r="DA441" s="1441"/>
      <c r="DB441" s="1441"/>
      <c r="DC441" s="1441"/>
      <c r="DD441" s="1441"/>
      <c r="DE441" s="1441"/>
      <c r="DF441" s="1441"/>
      <c r="DG441" s="1441"/>
      <c r="DH441" s="1441"/>
      <c r="DI441" s="1441"/>
      <c r="DJ441" s="1441"/>
      <c r="DK441" s="1441"/>
      <c r="DL441" s="1441"/>
      <c r="DM441" s="1441"/>
      <c r="DN441" s="1441"/>
      <c r="DO441" s="1441"/>
      <c r="DP441" s="1441"/>
      <c r="DQ441" s="1441"/>
      <c r="DR441" s="1441"/>
      <c r="DS441" s="1441"/>
      <c r="DT441" s="1441"/>
      <c r="DU441" s="1441"/>
      <c r="DV441" s="1441"/>
      <c r="DW441" s="1441"/>
      <c r="DX441" s="1441"/>
      <c r="DY441" s="1441"/>
      <c r="DZ441" s="1441"/>
      <c r="EA441" s="1441"/>
      <c r="EB441" s="1441"/>
      <c r="EC441" s="1441"/>
      <c r="ED441" s="1441"/>
      <c r="EE441" s="1441"/>
      <c r="EF441" s="1441"/>
      <c r="EG441" s="1441"/>
      <c r="EH441" s="1441"/>
      <c r="EI441" s="1441"/>
      <c r="EJ441" s="1441"/>
      <c r="EK441" s="1441"/>
      <c r="EL441" s="1441"/>
      <c r="EM441" s="1441"/>
      <c r="EN441" s="1441"/>
      <c r="EO441" s="1441"/>
      <c r="EP441" s="1441"/>
      <c r="EQ441" s="1441"/>
      <c r="ER441" s="1441"/>
      <c r="ES441" s="1441"/>
      <c r="ET441" s="1441"/>
      <c r="EU441" s="1441"/>
    </row>
    <row r="442" spans="1:151" s="1292" customFormat="1" ht="12" customHeight="1">
      <c r="A442" s="1472">
        <f>IF(G410="",0,1)</f>
        <v>0</v>
      </c>
      <c r="B442" s="678"/>
      <c r="C442" s="1251"/>
      <c r="D442" s="1251"/>
      <c r="E442" s="1474" t="str">
        <f t="shared" si="45"/>
        <v/>
      </c>
      <c r="F442" s="1242"/>
      <c r="G442" s="678"/>
      <c r="H442" s="1242"/>
      <c r="I442" s="126"/>
      <c r="J442" s="1462" t="str">
        <f t="shared" si="46"/>
        <v/>
      </c>
      <c r="K442" s="1170"/>
      <c r="L442" s="1315"/>
      <c r="M442" s="1315"/>
      <c r="N442" s="1315"/>
      <c r="O442" s="1315"/>
      <c r="P442" s="1315"/>
      <c r="Q442" s="1315"/>
      <c r="R442" s="1315"/>
      <c r="S442" s="1315"/>
      <c r="T442" s="1315"/>
      <c r="U442" s="1315"/>
      <c r="V442" s="1315"/>
      <c r="W442" s="1315"/>
      <c r="X442" s="1315"/>
      <c r="Y442" s="1315"/>
      <c r="Z442" s="1312"/>
      <c r="AA442" s="1315"/>
      <c r="AB442" s="1315"/>
      <c r="AC442" s="1315"/>
      <c r="AE442" s="2165"/>
      <c r="AF442" s="2165"/>
      <c r="AG442" s="2165"/>
      <c r="AI442" s="2165"/>
      <c r="AJ442" s="2165"/>
      <c r="BY442" s="1441"/>
      <c r="BZ442" s="1441"/>
      <c r="CA442" s="1441"/>
      <c r="CB442" s="1441"/>
      <c r="CC442" s="1441"/>
      <c r="CD442" s="1441"/>
      <c r="CE442" s="1441"/>
      <c r="CF442" s="1441"/>
      <c r="CG442" s="1441"/>
      <c r="CH442" s="1441"/>
      <c r="CI442" s="1441"/>
      <c r="CJ442" s="1441"/>
      <c r="CK442" s="1441"/>
      <c r="CL442" s="1441"/>
      <c r="CM442" s="1441"/>
      <c r="CN442" s="1441"/>
      <c r="CO442" s="1441"/>
      <c r="CP442" s="1441"/>
      <c r="CQ442" s="1441"/>
      <c r="CR442" s="1441"/>
      <c r="CS442" s="1441"/>
      <c r="CT442" s="1441"/>
      <c r="CU442" s="1441"/>
      <c r="CV442" s="1441"/>
      <c r="CW442" s="1441"/>
      <c r="CX442" s="1441"/>
      <c r="CY442" s="1441"/>
      <c r="CZ442" s="1441"/>
      <c r="DA442" s="1441"/>
      <c r="DB442" s="1441"/>
      <c r="DC442" s="1441"/>
      <c r="DD442" s="1441"/>
      <c r="DE442" s="1441"/>
      <c r="DF442" s="1441"/>
      <c r="DG442" s="1441"/>
      <c r="DH442" s="1441"/>
      <c r="DI442" s="1441"/>
      <c r="DJ442" s="1441"/>
      <c r="DK442" s="1441"/>
      <c r="DL442" s="1441"/>
      <c r="DM442" s="1441"/>
      <c r="DN442" s="1441"/>
      <c r="DO442" s="1441"/>
      <c r="DP442" s="1441"/>
      <c r="DQ442" s="1441"/>
      <c r="DR442" s="1441"/>
      <c r="DS442" s="1441"/>
      <c r="DT442" s="1441"/>
      <c r="DU442" s="1441"/>
      <c r="DV442" s="1441"/>
      <c r="DW442" s="1441"/>
      <c r="DX442" s="1441"/>
      <c r="DY442" s="1441"/>
      <c r="DZ442" s="1441"/>
      <c r="EA442" s="1441"/>
      <c r="EB442" s="1441"/>
      <c r="EC442" s="1441"/>
      <c r="ED442" s="1441"/>
      <c r="EE442" s="1441"/>
      <c r="EF442" s="1441"/>
      <c r="EG442" s="1441"/>
      <c r="EH442" s="1441"/>
      <c r="EI442" s="1441"/>
      <c r="EJ442" s="1441"/>
      <c r="EK442" s="1441"/>
      <c r="EL442" s="1441"/>
      <c r="EM442" s="1441"/>
      <c r="EN442" s="1441"/>
      <c r="EO442" s="1441"/>
      <c r="EP442" s="1441"/>
      <c r="EQ442" s="1441"/>
      <c r="ER442" s="1441"/>
      <c r="ES442" s="1441"/>
      <c r="ET442" s="1441"/>
      <c r="EU442" s="1441"/>
    </row>
    <row r="443" spans="1:151" s="737" customFormat="1" ht="17" customHeight="1">
      <c r="A443" s="1472">
        <f>IF(G410="",0,1)</f>
        <v>0</v>
      </c>
      <c r="B443" s="678">
        <f>IF(X443=0,-1,0)</f>
        <v>-1</v>
      </c>
      <c r="C443" s="1251"/>
      <c r="D443" s="1251"/>
      <c r="E443" s="1474" t="str">
        <f t="shared" si="45"/>
        <v/>
      </c>
      <c r="F443" s="1242"/>
      <c r="G443" s="678"/>
      <c r="H443" s="1242"/>
      <c r="J443" s="1462" t="str">
        <f t="shared" si="46"/>
        <v/>
      </c>
      <c r="K443" s="1170"/>
      <c r="L443" s="1316"/>
      <c r="M443" s="2204" t="str">
        <f>AD410</f>
        <v/>
      </c>
      <c r="N443" s="2173"/>
      <c r="O443" s="2173"/>
      <c r="P443" s="2173"/>
      <c r="Q443" s="2173"/>
      <c r="R443" s="2173"/>
      <c r="S443" s="2173"/>
      <c r="T443" s="2173"/>
      <c r="U443" s="2173"/>
      <c r="V443" s="2173"/>
      <c r="W443" s="1318" t="str">
        <f>IF(X443=0,"",IF(AF410=V$23,W$23,W$24))</f>
        <v/>
      </c>
      <c r="X443" s="1319">
        <f>AE410</f>
        <v>0</v>
      </c>
      <c r="Y443" s="1319"/>
      <c r="Z443" s="1319"/>
      <c r="AA443" s="527"/>
      <c r="AB443" s="1320"/>
      <c r="AC443" s="1319">
        <f>IF(AA443=AA$24,0,X443)</f>
        <v>0</v>
      </c>
      <c r="AE443" s="1321">
        <f>IF(X443=0,1,IF(AA443=AA$24,2,3))</f>
        <v>1</v>
      </c>
      <c r="AF443" s="1322">
        <f>IF(W443=AF439,X443,0)</f>
        <v>0</v>
      </c>
      <c r="AG443" s="1322">
        <f>IF(W443=AG439,X443,0)</f>
        <v>0</v>
      </c>
      <c r="AH443" s="1292"/>
      <c r="AI443" s="1322">
        <f>IF(W443=AI439,AC443,0)</f>
        <v>0</v>
      </c>
      <c r="AJ443" s="1322">
        <f>IF(W443=AJ439,AC443,0)</f>
        <v>0</v>
      </c>
      <c r="AK443" s="40"/>
      <c r="AL443" s="40"/>
      <c r="AM443" s="40"/>
      <c r="AN443" s="40"/>
      <c r="AO443" s="40"/>
      <c r="AP443" s="40"/>
      <c r="AQ443" s="40"/>
      <c r="BY443" s="1443"/>
      <c r="BZ443" s="1443"/>
      <c r="CA443" s="1443"/>
      <c r="CB443" s="1443"/>
      <c r="CC443" s="1443"/>
      <c r="CD443" s="1443"/>
      <c r="CE443" s="1443"/>
      <c r="CF443" s="1443"/>
      <c r="CG443" s="1443"/>
      <c r="CH443" s="1443"/>
      <c r="CI443" s="1443"/>
      <c r="CJ443" s="1443"/>
      <c r="CK443" s="1443"/>
      <c r="CL443" s="1443"/>
      <c r="CM443" s="1443"/>
      <c r="CN443" s="1443"/>
      <c r="CO443" s="1443"/>
      <c r="CP443" s="1443"/>
      <c r="CQ443" s="1443"/>
      <c r="CR443" s="1443"/>
      <c r="CS443" s="1443"/>
      <c r="CT443" s="1443"/>
      <c r="CU443" s="1443"/>
      <c r="CV443" s="1443"/>
      <c r="CW443" s="1443"/>
      <c r="CX443" s="1443"/>
      <c r="CY443" s="1443"/>
      <c r="CZ443" s="1443"/>
      <c r="DA443" s="1443"/>
      <c r="DB443" s="1443"/>
      <c r="DC443" s="1443"/>
      <c r="DD443" s="1443"/>
      <c r="DE443" s="1443"/>
      <c r="DF443" s="1443"/>
      <c r="DG443" s="1443"/>
      <c r="DH443" s="1443"/>
      <c r="DI443" s="1443"/>
      <c r="DJ443" s="1443"/>
      <c r="DK443" s="1443"/>
      <c r="DL443" s="1443"/>
      <c r="DM443" s="1443"/>
      <c r="DN443" s="1443"/>
      <c r="DO443" s="1443"/>
      <c r="DP443" s="1443"/>
      <c r="DQ443" s="1443"/>
      <c r="DR443" s="1443"/>
      <c r="DS443" s="1443"/>
      <c r="DT443" s="1443"/>
      <c r="DU443" s="1443"/>
      <c r="DV443" s="1443"/>
      <c r="DW443" s="1443"/>
      <c r="DX443" s="1443"/>
      <c r="DY443" s="1443"/>
      <c r="DZ443" s="1443"/>
      <c r="EA443" s="1443"/>
      <c r="EB443" s="1443"/>
      <c r="EC443" s="1443"/>
      <c r="ED443" s="1443"/>
      <c r="EE443" s="1443"/>
      <c r="EF443" s="1443"/>
      <c r="EG443" s="1443"/>
      <c r="EH443" s="1443"/>
      <c r="EI443" s="1443"/>
      <c r="EJ443" s="1443"/>
      <c r="EK443" s="1443"/>
      <c r="EL443" s="1443"/>
      <c r="EM443" s="1443"/>
      <c r="EN443" s="1443"/>
      <c r="EO443" s="1443"/>
      <c r="EP443" s="1443"/>
      <c r="EQ443" s="1443"/>
      <c r="ER443" s="1443"/>
      <c r="ES443" s="1443"/>
      <c r="ET443" s="1443"/>
      <c r="EU443" s="1443"/>
    </row>
    <row r="444" spans="1:151" s="737" customFormat="1" ht="92" customHeight="1">
      <c r="A444" s="1472">
        <f>IF(G410="",0,1)</f>
        <v>0</v>
      </c>
      <c r="B444" s="678">
        <f>B443</f>
        <v>-1</v>
      </c>
      <c r="C444" s="1251"/>
      <c r="D444" s="1251"/>
      <c r="E444" s="1474" t="str">
        <f t="shared" si="45"/>
        <v/>
      </c>
      <c r="F444" s="1242"/>
      <c r="G444" s="678"/>
      <c r="H444" s="1242"/>
      <c r="J444" s="1462" t="str">
        <f t="shared" si="46"/>
        <v/>
      </c>
      <c r="K444" s="1170"/>
      <c r="L444" s="1323"/>
      <c r="M444" s="2174"/>
      <c r="N444" s="2174"/>
      <c r="O444" s="2174"/>
      <c r="P444" s="2174"/>
      <c r="Q444" s="2174"/>
      <c r="R444" s="2174"/>
      <c r="S444" s="2174"/>
      <c r="T444" s="2174"/>
      <c r="U444" s="2174"/>
      <c r="V444" s="2174"/>
      <c r="W444" s="1325"/>
      <c r="X444" s="1326"/>
      <c r="Y444" s="1326"/>
      <c r="Z444" s="1326"/>
      <c r="AA444" s="1326"/>
      <c r="AB444" s="1326"/>
      <c r="AC444" s="1326"/>
      <c r="AH444" s="1292"/>
      <c r="AK444" s="40"/>
      <c r="AL444" s="40"/>
      <c r="AM444" s="40"/>
      <c r="AN444" s="40"/>
      <c r="AO444" s="40"/>
      <c r="AP444" s="40"/>
      <c r="AQ444" s="40"/>
      <c r="BY444" s="1443"/>
      <c r="BZ444" s="1443"/>
      <c r="CA444" s="1443"/>
      <c r="CB444" s="1443"/>
      <c r="CC444" s="1443"/>
      <c r="CD444" s="1443"/>
      <c r="CE444" s="1443"/>
      <c r="CF444" s="1443"/>
      <c r="CG444" s="1443"/>
      <c r="CH444" s="1443"/>
      <c r="CI444" s="1443"/>
      <c r="CJ444" s="1443"/>
      <c r="CK444" s="1443"/>
      <c r="CL444" s="1443"/>
      <c r="CM444" s="1443"/>
      <c r="CN444" s="1443"/>
      <c r="CO444" s="1443"/>
      <c r="CP444" s="1443"/>
      <c r="CQ444" s="1443"/>
      <c r="CR444" s="1443"/>
      <c r="CS444" s="1443"/>
      <c r="CT444" s="1443"/>
      <c r="CU444" s="1443"/>
      <c r="CV444" s="1443"/>
      <c r="CW444" s="1443"/>
      <c r="CX444" s="1443"/>
      <c r="CY444" s="1443"/>
      <c r="CZ444" s="1443"/>
      <c r="DA444" s="1443"/>
      <c r="DB444" s="1443"/>
      <c r="DC444" s="1443"/>
      <c r="DD444" s="1443"/>
      <c r="DE444" s="1443"/>
      <c r="DF444" s="1443"/>
      <c r="DG444" s="1443"/>
      <c r="DH444" s="1443"/>
      <c r="DI444" s="1443"/>
      <c r="DJ444" s="1443"/>
      <c r="DK444" s="1443"/>
      <c r="DL444" s="1443"/>
      <c r="DM444" s="1443"/>
      <c r="DN444" s="1443"/>
      <c r="DO444" s="1443"/>
      <c r="DP444" s="1443"/>
      <c r="DQ444" s="1443"/>
      <c r="DR444" s="1443"/>
      <c r="DS444" s="1443"/>
      <c r="DT444" s="1443"/>
      <c r="DU444" s="1443"/>
      <c r="DV444" s="1443"/>
      <c r="DW444" s="1443"/>
      <c r="DX444" s="1443"/>
      <c r="DY444" s="1443"/>
      <c r="DZ444" s="1443"/>
      <c r="EA444" s="1443"/>
      <c r="EB444" s="1443"/>
      <c r="EC444" s="1443"/>
      <c r="ED444" s="1443"/>
      <c r="EE444" s="1443"/>
      <c r="EF444" s="1443"/>
      <c r="EG444" s="1443"/>
      <c r="EH444" s="1443"/>
      <c r="EI444" s="1443"/>
      <c r="EJ444" s="1443"/>
      <c r="EK444" s="1443"/>
      <c r="EL444" s="1443"/>
      <c r="EM444" s="1443"/>
      <c r="EN444" s="1443"/>
      <c r="EO444" s="1443"/>
      <c r="EP444" s="1443"/>
      <c r="EQ444" s="1443"/>
      <c r="ER444" s="1443"/>
      <c r="ES444" s="1443"/>
      <c r="ET444" s="1443"/>
      <c r="EU444" s="1443"/>
    </row>
    <row r="445" spans="1:151" s="737" customFormat="1" ht="17" customHeight="1">
      <c r="A445" s="1472">
        <f>IF(G410="",0,1)</f>
        <v>0</v>
      </c>
      <c r="B445" s="678">
        <f>IF(X445=0,-1,0)</f>
        <v>-1</v>
      </c>
      <c r="C445" s="1251"/>
      <c r="D445" s="1251"/>
      <c r="E445" s="1474" t="str">
        <f t="shared" si="45"/>
        <v/>
      </c>
      <c r="F445" s="1242"/>
      <c r="G445" s="678"/>
      <c r="H445" s="1242"/>
      <c r="J445" s="1462" t="str">
        <f t="shared" si="46"/>
        <v/>
      </c>
      <c r="K445" s="1170"/>
      <c r="L445" s="1316"/>
      <c r="M445" s="2204" t="str">
        <f>AL410</f>
        <v/>
      </c>
      <c r="N445" s="2173"/>
      <c r="O445" s="2173"/>
      <c r="P445" s="2173"/>
      <c r="Q445" s="2173"/>
      <c r="R445" s="2173"/>
      <c r="S445" s="2173"/>
      <c r="T445" s="2173"/>
      <c r="U445" s="2173"/>
      <c r="V445" s="2173"/>
      <c r="W445" s="1318" t="str">
        <f>IF(X445=0,"",IF(AN410=V$23,W$23,W$24))</f>
        <v/>
      </c>
      <c r="X445" s="1319">
        <f>AM410</f>
        <v>0</v>
      </c>
      <c r="Y445" s="1319"/>
      <c r="Z445" s="1319"/>
      <c r="AA445" s="527"/>
      <c r="AB445" s="1320"/>
      <c r="AC445" s="1319">
        <f>IF(AA445=AA$24,0,X445)</f>
        <v>0</v>
      </c>
      <c r="AE445" s="1321">
        <f>IF(X445=0,1,IF(AA445=AA$24,2,3))</f>
        <v>1</v>
      </c>
      <c r="AF445" s="1322">
        <f>IF(W445=AF439,X445,0)</f>
        <v>0</v>
      </c>
      <c r="AG445" s="1322">
        <f>IF(W445=AG439,X445,0)</f>
        <v>0</v>
      </c>
      <c r="AH445" s="1292"/>
      <c r="AI445" s="1322">
        <f>IF(W445=AI439,AC445,0)</f>
        <v>0</v>
      </c>
      <c r="AJ445" s="1322">
        <f>IF(W445=AJ439,AC445,0)</f>
        <v>0</v>
      </c>
      <c r="AK445" s="40"/>
      <c r="AL445" s="40"/>
      <c r="AM445" s="40"/>
      <c r="AN445" s="40"/>
      <c r="AO445" s="40"/>
      <c r="AP445" s="40"/>
      <c r="AQ445" s="40"/>
      <c r="BY445" s="1443"/>
      <c r="BZ445" s="1443"/>
      <c r="CA445" s="1443"/>
      <c r="CB445" s="1443"/>
      <c r="CC445" s="1443"/>
      <c r="CD445" s="1443"/>
      <c r="CE445" s="1443"/>
      <c r="CF445" s="1443"/>
      <c r="CG445" s="1443"/>
      <c r="CH445" s="1443"/>
      <c r="CI445" s="1443"/>
      <c r="CJ445" s="1443"/>
      <c r="CK445" s="1443"/>
      <c r="CL445" s="1443"/>
      <c r="CM445" s="1443"/>
      <c r="CN445" s="1443"/>
      <c r="CO445" s="1443"/>
      <c r="CP445" s="1443"/>
      <c r="CQ445" s="1443"/>
      <c r="CR445" s="1443"/>
      <c r="CS445" s="1443"/>
      <c r="CT445" s="1443"/>
      <c r="CU445" s="1443"/>
      <c r="CV445" s="1443"/>
      <c r="CW445" s="1443"/>
      <c r="CX445" s="1443"/>
      <c r="CY445" s="1443"/>
      <c r="CZ445" s="1443"/>
      <c r="DA445" s="1443"/>
      <c r="DB445" s="1443"/>
      <c r="DC445" s="1443"/>
      <c r="DD445" s="1443"/>
      <c r="DE445" s="1443"/>
      <c r="DF445" s="1443"/>
      <c r="DG445" s="1443"/>
      <c r="DH445" s="1443"/>
      <c r="DI445" s="1443"/>
      <c r="DJ445" s="1443"/>
      <c r="DK445" s="1443"/>
      <c r="DL445" s="1443"/>
      <c r="DM445" s="1443"/>
      <c r="DN445" s="1443"/>
      <c r="DO445" s="1443"/>
      <c r="DP445" s="1443"/>
      <c r="DQ445" s="1443"/>
      <c r="DR445" s="1443"/>
      <c r="DS445" s="1443"/>
      <c r="DT445" s="1443"/>
      <c r="DU445" s="1443"/>
      <c r="DV445" s="1443"/>
      <c r="DW445" s="1443"/>
      <c r="DX445" s="1443"/>
      <c r="DY445" s="1443"/>
      <c r="DZ445" s="1443"/>
      <c r="EA445" s="1443"/>
      <c r="EB445" s="1443"/>
      <c r="EC445" s="1443"/>
      <c r="ED445" s="1443"/>
      <c r="EE445" s="1443"/>
      <c r="EF445" s="1443"/>
      <c r="EG445" s="1443"/>
      <c r="EH445" s="1443"/>
      <c r="EI445" s="1443"/>
      <c r="EJ445" s="1443"/>
      <c r="EK445" s="1443"/>
      <c r="EL445" s="1443"/>
      <c r="EM445" s="1443"/>
      <c r="EN445" s="1443"/>
      <c r="EO445" s="1443"/>
      <c r="EP445" s="1443"/>
      <c r="EQ445" s="1443"/>
      <c r="ER445" s="1443"/>
      <c r="ES445" s="1443"/>
      <c r="ET445" s="1443"/>
      <c r="EU445" s="1443"/>
    </row>
    <row r="446" spans="1:151" s="737" customFormat="1" ht="27" customHeight="1">
      <c r="A446" s="1472">
        <f>IF(G410="",0,1)</f>
        <v>0</v>
      </c>
      <c r="B446" s="678">
        <f>B445</f>
        <v>-1</v>
      </c>
      <c r="C446" s="1251"/>
      <c r="D446" s="1251"/>
      <c r="E446" s="1474" t="str">
        <f t="shared" si="45"/>
        <v/>
      </c>
      <c r="F446" s="1242"/>
      <c r="G446" s="678"/>
      <c r="H446" s="1242"/>
      <c r="J446" s="1462" t="str">
        <f t="shared" si="46"/>
        <v/>
      </c>
      <c r="K446" s="1170"/>
      <c r="L446" s="1323"/>
      <c r="M446" s="2174"/>
      <c r="N446" s="2174"/>
      <c r="O446" s="2174"/>
      <c r="P446" s="2174"/>
      <c r="Q446" s="2174"/>
      <c r="R446" s="2174"/>
      <c r="S446" s="2174"/>
      <c r="T446" s="2174"/>
      <c r="U446" s="2174"/>
      <c r="V446" s="2174"/>
      <c r="W446" s="1325"/>
      <c r="X446" s="1326"/>
      <c r="Y446" s="1326"/>
      <c r="Z446" s="1326"/>
      <c r="AA446" s="1326"/>
      <c r="AB446" s="1326"/>
      <c r="AC446" s="1326"/>
      <c r="AH446" s="1292"/>
      <c r="AK446" s="40"/>
      <c r="AL446" s="40"/>
      <c r="AM446" s="40"/>
      <c r="AN446" s="40"/>
      <c r="AO446" s="40"/>
      <c r="AP446" s="40"/>
      <c r="AQ446" s="40"/>
      <c r="BY446" s="1443"/>
      <c r="BZ446" s="1443"/>
      <c r="CA446" s="1443"/>
      <c r="CB446" s="1443"/>
      <c r="CC446" s="1443"/>
      <c r="CD446" s="1443"/>
      <c r="CE446" s="1443"/>
      <c r="CF446" s="1443"/>
      <c r="CG446" s="1443"/>
      <c r="CH446" s="1443"/>
      <c r="CI446" s="1443"/>
      <c r="CJ446" s="1443"/>
      <c r="CK446" s="1443"/>
      <c r="CL446" s="1443"/>
      <c r="CM446" s="1443"/>
      <c r="CN446" s="1443"/>
      <c r="CO446" s="1443"/>
      <c r="CP446" s="1443"/>
      <c r="CQ446" s="1443"/>
      <c r="CR446" s="1443"/>
      <c r="CS446" s="1443"/>
      <c r="CT446" s="1443"/>
      <c r="CU446" s="1443"/>
      <c r="CV446" s="1443"/>
      <c r="CW446" s="1443"/>
      <c r="CX446" s="1443"/>
      <c r="CY446" s="1443"/>
      <c r="CZ446" s="1443"/>
      <c r="DA446" s="1443"/>
      <c r="DB446" s="1443"/>
      <c r="DC446" s="1443"/>
      <c r="DD446" s="1443"/>
      <c r="DE446" s="1443"/>
      <c r="DF446" s="1443"/>
      <c r="DG446" s="1443"/>
      <c r="DH446" s="1443"/>
      <c r="DI446" s="1443"/>
      <c r="DJ446" s="1443"/>
      <c r="DK446" s="1443"/>
      <c r="DL446" s="1443"/>
      <c r="DM446" s="1443"/>
      <c r="DN446" s="1443"/>
      <c r="DO446" s="1443"/>
      <c r="DP446" s="1443"/>
      <c r="DQ446" s="1443"/>
      <c r="DR446" s="1443"/>
      <c r="DS446" s="1443"/>
      <c r="DT446" s="1443"/>
      <c r="DU446" s="1443"/>
      <c r="DV446" s="1443"/>
      <c r="DW446" s="1443"/>
      <c r="DX446" s="1443"/>
      <c r="DY446" s="1443"/>
      <c r="DZ446" s="1443"/>
      <c r="EA446" s="1443"/>
      <c r="EB446" s="1443"/>
      <c r="EC446" s="1443"/>
      <c r="ED446" s="1443"/>
      <c r="EE446" s="1443"/>
      <c r="EF446" s="1443"/>
      <c r="EG446" s="1443"/>
      <c r="EH446" s="1443"/>
      <c r="EI446" s="1443"/>
      <c r="EJ446" s="1443"/>
      <c r="EK446" s="1443"/>
      <c r="EL446" s="1443"/>
      <c r="EM446" s="1443"/>
      <c r="EN446" s="1443"/>
      <c r="EO446" s="1443"/>
      <c r="EP446" s="1443"/>
      <c r="EQ446" s="1443"/>
      <c r="ER446" s="1443"/>
      <c r="ES446" s="1443"/>
      <c r="ET446" s="1443"/>
      <c r="EU446" s="1443"/>
    </row>
    <row r="447" spans="1:151" s="737" customFormat="1" ht="17" customHeight="1">
      <c r="A447" s="1472">
        <f>IF(G410="",0,1)</f>
        <v>0</v>
      </c>
      <c r="B447" s="678">
        <f>IF(X447=0,-1,0)</f>
        <v>-1</v>
      </c>
      <c r="C447" s="1251"/>
      <c r="D447" s="1251"/>
      <c r="E447" s="1474" t="str">
        <f t="shared" si="45"/>
        <v/>
      </c>
      <c r="F447" s="1242"/>
      <c r="G447" s="678"/>
      <c r="H447" s="1242"/>
      <c r="J447" s="1462" t="str">
        <f t="shared" si="46"/>
        <v/>
      </c>
      <c r="K447" s="1170"/>
      <c r="L447" s="1316"/>
      <c r="M447" s="2204" t="str">
        <f>AP410</f>
        <v/>
      </c>
      <c r="N447" s="2173"/>
      <c r="O447" s="2173"/>
      <c r="P447" s="2173"/>
      <c r="Q447" s="2173"/>
      <c r="R447" s="2173"/>
      <c r="S447" s="2173"/>
      <c r="T447" s="2173"/>
      <c r="U447" s="2173"/>
      <c r="V447" s="2173"/>
      <c r="W447" s="1318" t="str">
        <f>IF(X447=0,"",IF(AR410=V$23,W$23,W$24))</f>
        <v/>
      </c>
      <c r="X447" s="1319">
        <f>AQ410</f>
        <v>0</v>
      </c>
      <c r="Y447" s="1319"/>
      <c r="Z447" s="1319"/>
      <c r="AA447" s="527"/>
      <c r="AB447" s="1320"/>
      <c r="AC447" s="1319">
        <f>IF(AA447=AA$24,0,X447)</f>
        <v>0</v>
      </c>
      <c r="AE447" s="1321">
        <f>IF(X447=0,1,IF(AA447=AA$24,2,3))</f>
        <v>1</v>
      </c>
      <c r="AF447" s="1322">
        <f>IF(W447=AF439,X447,0)</f>
        <v>0</v>
      </c>
      <c r="AG447" s="1322">
        <f>IF(W447=AG439,X447,0)</f>
        <v>0</v>
      </c>
      <c r="AH447" s="1292"/>
      <c r="AI447" s="1322">
        <f>IF(W447=AI439,AC447,0)</f>
        <v>0</v>
      </c>
      <c r="AJ447" s="1322">
        <f>IF(W447=AJ439,AC447,0)</f>
        <v>0</v>
      </c>
      <c r="AK447" s="40"/>
      <c r="AL447" s="40"/>
      <c r="AM447" s="40"/>
      <c r="AN447" s="40"/>
      <c r="AO447" s="40"/>
      <c r="AP447" s="40"/>
      <c r="AQ447" s="40"/>
      <c r="BY447" s="1443"/>
      <c r="BZ447" s="1443"/>
      <c r="CA447" s="1443"/>
      <c r="CB447" s="1443"/>
      <c r="CC447" s="1443"/>
      <c r="CD447" s="1443"/>
      <c r="CE447" s="1443"/>
      <c r="CF447" s="1443"/>
      <c r="CG447" s="1443"/>
      <c r="CH447" s="1443"/>
      <c r="CI447" s="1443"/>
      <c r="CJ447" s="1443"/>
      <c r="CK447" s="1443"/>
      <c r="CL447" s="1443"/>
      <c r="CM447" s="1443"/>
      <c r="CN447" s="1443"/>
      <c r="CO447" s="1443"/>
      <c r="CP447" s="1443"/>
      <c r="CQ447" s="1443"/>
      <c r="CR447" s="1443"/>
      <c r="CS447" s="1443"/>
      <c r="CT447" s="1443"/>
      <c r="CU447" s="1443"/>
      <c r="CV447" s="1443"/>
      <c r="CW447" s="1443"/>
      <c r="CX447" s="1443"/>
      <c r="CY447" s="1443"/>
      <c r="CZ447" s="1443"/>
      <c r="DA447" s="1443"/>
      <c r="DB447" s="1443"/>
      <c r="DC447" s="1443"/>
      <c r="DD447" s="1443"/>
      <c r="DE447" s="1443"/>
      <c r="DF447" s="1443"/>
      <c r="DG447" s="1443"/>
      <c r="DH447" s="1443"/>
      <c r="DI447" s="1443"/>
      <c r="DJ447" s="1443"/>
      <c r="DK447" s="1443"/>
      <c r="DL447" s="1443"/>
      <c r="DM447" s="1443"/>
      <c r="DN447" s="1443"/>
      <c r="DO447" s="1443"/>
      <c r="DP447" s="1443"/>
      <c r="DQ447" s="1443"/>
      <c r="DR447" s="1443"/>
      <c r="DS447" s="1443"/>
      <c r="DT447" s="1443"/>
      <c r="DU447" s="1443"/>
      <c r="DV447" s="1443"/>
      <c r="DW447" s="1443"/>
      <c r="DX447" s="1443"/>
      <c r="DY447" s="1443"/>
      <c r="DZ447" s="1443"/>
      <c r="EA447" s="1443"/>
      <c r="EB447" s="1443"/>
      <c r="EC447" s="1443"/>
      <c r="ED447" s="1443"/>
      <c r="EE447" s="1443"/>
      <c r="EF447" s="1443"/>
      <c r="EG447" s="1443"/>
      <c r="EH447" s="1443"/>
      <c r="EI447" s="1443"/>
      <c r="EJ447" s="1443"/>
      <c r="EK447" s="1443"/>
      <c r="EL447" s="1443"/>
      <c r="EM447" s="1443"/>
      <c r="EN447" s="1443"/>
      <c r="EO447" s="1443"/>
      <c r="EP447" s="1443"/>
      <c r="EQ447" s="1443"/>
      <c r="ER447" s="1443"/>
      <c r="ES447" s="1443"/>
      <c r="ET447" s="1443"/>
      <c r="EU447" s="1443"/>
    </row>
    <row r="448" spans="1:151" s="737" customFormat="1" ht="27" customHeight="1">
      <c r="A448" s="1472">
        <f>IF(G410="",0,1)</f>
        <v>0</v>
      </c>
      <c r="B448" s="678">
        <f>B447</f>
        <v>-1</v>
      </c>
      <c r="C448" s="1251"/>
      <c r="D448" s="1251"/>
      <c r="E448" s="1474" t="str">
        <f t="shared" si="45"/>
        <v/>
      </c>
      <c r="F448" s="1242"/>
      <c r="G448" s="678"/>
      <c r="H448" s="1242"/>
      <c r="J448" s="1462" t="str">
        <f t="shared" si="46"/>
        <v/>
      </c>
      <c r="K448" s="1170"/>
      <c r="L448" s="1323"/>
      <c r="M448" s="2174"/>
      <c r="N448" s="2174"/>
      <c r="O448" s="2174"/>
      <c r="P448" s="2174"/>
      <c r="Q448" s="2174"/>
      <c r="R448" s="2174"/>
      <c r="S448" s="2174"/>
      <c r="T448" s="2174"/>
      <c r="U448" s="2174"/>
      <c r="V448" s="2174"/>
      <c r="W448" s="1325"/>
      <c r="X448" s="1326"/>
      <c r="Y448" s="1326"/>
      <c r="Z448" s="1326"/>
      <c r="AA448" s="1326"/>
      <c r="AB448" s="1326"/>
      <c r="AC448" s="1326"/>
      <c r="AH448" s="1292"/>
      <c r="AK448" s="40"/>
      <c r="AL448" s="40"/>
      <c r="AM448" s="40"/>
      <c r="AN448" s="40"/>
      <c r="AO448" s="40"/>
      <c r="AP448" s="40"/>
      <c r="AQ448" s="40"/>
      <c r="BY448" s="1443"/>
      <c r="BZ448" s="1443"/>
      <c r="CA448" s="1443"/>
      <c r="CB448" s="1443"/>
      <c r="CC448" s="1443"/>
      <c r="CD448" s="1443"/>
      <c r="CE448" s="1443"/>
      <c r="CF448" s="1443"/>
      <c r="CG448" s="1443"/>
      <c r="CH448" s="1443"/>
      <c r="CI448" s="1443"/>
      <c r="CJ448" s="1443"/>
      <c r="CK448" s="1443"/>
      <c r="CL448" s="1443"/>
      <c r="CM448" s="1443"/>
      <c r="CN448" s="1443"/>
      <c r="CO448" s="1443"/>
      <c r="CP448" s="1443"/>
      <c r="CQ448" s="1443"/>
      <c r="CR448" s="1443"/>
      <c r="CS448" s="1443"/>
      <c r="CT448" s="1443"/>
      <c r="CU448" s="1443"/>
      <c r="CV448" s="1443"/>
      <c r="CW448" s="1443"/>
      <c r="CX448" s="1443"/>
      <c r="CY448" s="1443"/>
      <c r="CZ448" s="1443"/>
      <c r="DA448" s="1443"/>
      <c r="DB448" s="1443"/>
      <c r="DC448" s="1443"/>
      <c r="DD448" s="1443"/>
      <c r="DE448" s="1443"/>
      <c r="DF448" s="1443"/>
      <c r="DG448" s="1443"/>
      <c r="DH448" s="1443"/>
      <c r="DI448" s="1443"/>
      <c r="DJ448" s="1443"/>
      <c r="DK448" s="1443"/>
      <c r="DL448" s="1443"/>
      <c r="DM448" s="1443"/>
      <c r="DN448" s="1443"/>
      <c r="DO448" s="1443"/>
      <c r="DP448" s="1443"/>
      <c r="DQ448" s="1443"/>
      <c r="DR448" s="1443"/>
      <c r="DS448" s="1443"/>
      <c r="DT448" s="1443"/>
      <c r="DU448" s="1443"/>
      <c r="DV448" s="1443"/>
      <c r="DW448" s="1443"/>
      <c r="DX448" s="1443"/>
      <c r="DY448" s="1443"/>
      <c r="DZ448" s="1443"/>
      <c r="EA448" s="1443"/>
      <c r="EB448" s="1443"/>
      <c r="EC448" s="1443"/>
      <c r="ED448" s="1443"/>
      <c r="EE448" s="1443"/>
      <c r="EF448" s="1443"/>
      <c r="EG448" s="1443"/>
      <c r="EH448" s="1443"/>
      <c r="EI448" s="1443"/>
      <c r="EJ448" s="1443"/>
      <c r="EK448" s="1443"/>
      <c r="EL448" s="1443"/>
      <c r="EM448" s="1443"/>
      <c r="EN448" s="1443"/>
      <c r="EO448" s="1443"/>
      <c r="EP448" s="1443"/>
      <c r="EQ448" s="1443"/>
      <c r="ER448" s="1443"/>
      <c r="ES448" s="1443"/>
      <c r="ET448" s="1443"/>
      <c r="EU448" s="1443"/>
    </row>
    <row r="449" spans="1:151" s="737" customFormat="1" ht="17" customHeight="1">
      <c r="A449" s="1472">
        <f>IF(G410="",0,1)</f>
        <v>0</v>
      </c>
      <c r="B449" s="678">
        <f>IF(X449=0,-1,0)</f>
        <v>-1</v>
      </c>
      <c r="C449" s="1251"/>
      <c r="D449" s="1251"/>
      <c r="E449" s="1474" t="str">
        <f t="shared" si="45"/>
        <v/>
      </c>
      <c r="F449" s="1242"/>
      <c r="G449" s="678"/>
      <c r="H449" s="1242"/>
      <c r="J449" s="1462" t="str">
        <f t="shared" si="46"/>
        <v/>
      </c>
      <c r="K449" s="1170"/>
      <c r="L449" s="1316"/>
      <c r="M449" s="2204" t="str">
        <f>AT410</f>
        <v/>
      </c>
      <c r="N449" s="2173"/>
      <c r="O449" s="2173"/>
      <c r="P449" s="2173"/>
      <c r="Q449" s="2173"/>
      <c r="R449" s="2173"/>
      <c r="S449" s="2173"/>
      <c r="T449" s="2173"/>
      <c r="U449" s="2173"/>
      <c r="V449" s="2173"/>
      <c r="W449" s="1318" t="str">
        <f>IF(X449=0,"",IF(AV410=V$23,W$23,W$24))</f>
        <v/>
      </c>
      <c r="X449" s="1319">
        <f>AU410</f>
        <v>0</v>
      </c>
      <c r="Y449" s="1319"/>
      <c r="Z449" s="1319"/>
      <c r="AA449" s="527"/>
      <c r="AB449" s="1320"/>
      <c r="AC449" s="1319">
        <f>IF(AA449=AA$24,0,X449)</f>
        <v>0</v>
      </c>
      <c r="AE449" s="1321">
        <f>IF(X449=0,1,IF(AA449=AA$24,2,3))</f>
        <v>1</v>
      </c>
      <c r="AF449" s="1322">
        <f>IF(W449=AF439,X449,0)</f>
        <v>0</v>
      </c>
      <c r="AG449" s="1322">
        <f>IF(W449=AG439,X449,0)</f>
        <v>0</v>
      </c>
      <c r="AH449" s="1292"/>
      <c r="AI449" s="1322">
        <f>IF(W449=AI439,AC449,0)</f>
        <v>0</v>
      </c>
      <c r="AJ449" s="1322">
        <f>IF(W449=AJ439,AC449,0)</f>
        <v>0</v>
      </c>
      <c r="AK449" s="40"/>
      <c r="AL449" s="40"/>
      <c r="AM449" s="40"/>
      <c r="AN449" s="40"/>
      <c r="AO449" s="40"/>
      <c r="AP449" s="40"/>
      <c r="AQ449" s="40"/>
      <c r="BY449" s="1443"/>
      <c r="BZ449" s="1443"/>
      <c r="CA449" s="1443"/>
      <c r="CB449" s="1443"/>
      <c r="CC449" s="1443"/>
      <c r="CD449" s="1443"/>
      <c r="CE449" s="1443"/>
      <c r="CF449" s="1443"/>
      <c r="CG449" s="1443"/>
      <c r="CH449" s="1443"/>
      <c r="CI449" s="1443"/>
      <c r="CJ449" s="1443"/>
      <c r="CK449" s="1443"/>
      <c r="CL449" s="1443"/>
      <c r="CM449" s="1443"/>
      <c r="CN449" s="1443"/>
      <c r="CO449" s="1443"/>
      <c r="CP449" s="1443"/>
      <c r="CQ449" s="1443"/>
      <c r="CR449" s="1443"/>
      <c r="CS449" s="1443"/>
      <c r="CT449" s="1443"/>
      <c r="CU449" s="1443"/>
      <c r="CV449" s="1443"/>
      <c r="CW449" s="1443"/>
      <c r="CX449" s="1443"/>
      <c r="CY449" s="1443"/>
      <c r="CZ449" s="1443"/>
      <c r="DA449" s="1443"/>
      <c r="DB449" s="1443"/>
      <c r="DC449" s="1443"/>
      <c r="DD449" s="1443"/>
      <c r="DE449" s="1443"/>
      <c r="DF449" s="1443"/>
      <c r="DG449" s="1443"/>
      <c r="DH449" s="1443"/>
      <c r="DI449" s="1443"/>
      <c r="DJ449" s="1443"/>
      <c r="DK449" s="1443"/>
      <c r="DL449" s="1443"/>
      <c r="DM449" s="1443"/>
      <c r="DN449" s="1443"/>
      <c r="DO449" s="1443"/>
      <c r="DP449" s="1443"/>
      <c r="DQ449" s="1443"/>
      <c r="DR449" s="1443"/>
      <c r="DS449" s="1443"/>
      <c r="DT449" s="1443"/>
      <c r="DU449" s="1443"/>
      <c r="DV449" s="1443"/>
      <c r="DW449" s="1443"/>
      <c r="DX449" s="1443"/>
      <c r="DY449" s="1443"/>
      <c r="DZ449" s="1443"/>
      <c r="EA449" s="1443"/>
      <c r="EB449" s="1443"/>
      <c r="EC449" s="1443"/>
      <c r="ED449" s="1443"/>
      <c r="EE449" s="1443"/>
      <c r="EF449" s="1443"/>
      <c r="EG449" s="1443"/>
      <c r="EH449" s="1443"/>
      <c r="EI449" s="1443"/>
      <c r="EJ449" s="1443"/>
      <c r="EK449" s="1443"/>
      <c r="EL449" s="1443"/>
      <c r="EM449" s="1443"/>
      <c r="EN449" s="1443"/>
      <c r="EO449" s="1443"/>
      <c r="EP449" s="1443"/>
      <c r="EQ449" s="1443"/>
      <c r="ER449" s="1443"/>
      <c r="ES449" s="1443"/>
      <c r="ET449" s="1443"/>
      <c r="EU449" s="1443"/>
    </row>
    <row r="450" spans="1:151" s="737" customFormat="1" ht="27" customHeight="1">
      <c r="A450" s="1472">
        <f>IF(G410="",0,1)</f>
        <v>0</v>
      </c>
      <c r="B450" s="678">
        <f>B449</f>
        <v>-1</v>
      </c>
      <c r="C450" s="1251"/>
      <c r="D450" s="1251"/>
      <c r="E450" s="1474" t="str">
        <f t="shared" si="45"/>
        <v/>
      </c>
      <c r="F450" s="1242"/>
      <c r="G450" s="678"/>
      <c r="H450" s="1242"/>
      <c r="J450" s="1462" t="str">
        <f t="shared" si="46"/>
        <v/>
      </c>
      <c r="K450" s="1170"/>
      <c r="L450" s="1323"/>
      <c r="M450" s="2174"/>
      <c r="N450" s="2174"/>
      <c r="O450" s="2174"/>
      <c r="P450" s="2174"/>
      <c r="Q450" s="2174"/>
      <c r="R450" s="2174"/>
      <c r="S450" s="2174"/>
      <c r="T450" s="2174"/>
      <c r="U450" s="2174"/>
      <c r="V450" s="2174"/>
      <c r="W450" s="1325"/>
      <c r="X450" s="1326"/>
      <c r="Y450" s="1326"/>
      <c r="Z450" s="1326"/>
      <c r="AA450" s="1326"/>
      <c r="AB450" s="1326"/>
      <c r="AC450" s="1326"/>
      <c r="AH450" s="1292"/>
      <c r="AK450" s="40"/>
      <c r="AL450" s="40"/>
      <c r="AM450" s="40"/>
      <c r="AN450" s="40"/>
      <c r="AO450" s="40"/>
      <c r="AP450" s="40"/>
      <c r="AQ450" s="40"/>
      <c r="BY450" s="1443"/>
      <c r="BZ450" s="1443"/>
      <c r="CA450" s="1443"/>
      <c r="CB450" s="1443"/>
      <c r="CC450" s="1443"/>
      <c r="CD450" s="1443"/>
      <c r="CE450" s="1443"/>
      <c r="CF450" s="1443"/>
      <c r="CG450" s="1443"/>
      <c r="CH450" s="1443"/>
      <c r="CI450" s="1443"/>
      <c r="CJ450" s="1443"/>
      <c r="CK450" s="1443"/>
      <c r="CL450" s="1443"/>
      <c r="CM450" s="1443"/>
      <c r="CN450" s="1443"/>
      <c r="CO450" s="1443"/>
      <c r="CP450" s="1443"/>
      <c r="CQ450" s="1443"/>
      <c r="CR450" s="1443"/>
      <c r="CS450" s="1443"/>
      <c r="CT450" s="1443"/>
      <c r="CU450" s="1443"/>
      <c r="CV450" s="1443"/>
      <c r="CW450" s="1443"/>
      <c r="CX450" s="1443"/>
      <c r="CY450" s="1443"/>
      <c r="CZ450" s="1443"/>
      <c r="DA450" s="1443"/>
      <c r="DB450" s="1443"/>
      <c r="DC450" s="1443"/>
      <c r="DD450" s="1443"/>
      <c r="DE450" s="1443"/>
      <c r="DF450" s="1443"/>
      <c r="DG450" s="1443"/>
      <c r="DH450" s="1443"/>
      <c r="DI450" s="1443"/>
      <c r="DJ450" s="1443"/>
      <c r="DK450" s="1443"/>
      <c r="DL450" s="1443"/>
      <c r="DM450" s="1443"/>
      <c r="DN450" s="1443"/>
      <c r="DO450" s="1443"/>
      <c r="DP450" s="1443"/>
      <c r="DQ450" s="1443"/>
      <c r="DR450" s="1443"/>
      <c r="DS450" s="1443"/>
      <c r="DT450" s="1443"/>
      <c r="DU450" s="1443"/>
      <c r="DV450" s="1443"/>
      <c r="DW450" s="1443"/>
      <c r="DX450" s="1443"/>
      <c r="DY450" s="1443"/>
      <c r="DZ450" s="1443"/>
      <c r="EA450" s="1443"/>
      <c r="EB450" s="1443"/>
      <c r="EC450" s="1443"/>
      <c r="ED450" s="1443"/>
      <c r="EE450" s="1443"/>
      <c r="EF450" s="1443"/>
      <c r="EG450" s="1443"/>
      <c r="EH450" s="1443"/>
      <c r="EI450" s="1443"/>
      <c r="EJ450" s="1443"/>
      <c r="EK450" s="1443"/>
      <c r="EL450" s="1443"/>
      <c r="EM450" s="1443"/>
      <c r="EN450" s="1443"/>
      <c r="EO450" s="1443"/>
      <c r="EP450" s="1443"/>
      <c r="EQ450" s="1443"/>
      <c r="ER450" s="1443"/>
      <c r="ES450" s="1443"/>
      <c r="ET450" s="1443"/>
      <c r="EU450" s="1443"/>
    </row>
    <row r="451" spans="1:151" s="737" customFormat="1" ht="17" customHeight="1">
      <c r="A451" s="1472">
        <f>IF(G410="",0,1)</f>
        <v>0</v>
      </c>
      <c r="B451" s="678">
        <f>IF(X451=0,-1,0)</f>
        <v>-1</v>
      </c>
      <c r="C451" s="1251"/>
      <c r="D451" s="1251"/>
      <c r="E451" s="1474" t="str">
        <f t="shared" si="45"/>
        <v/>
      </c>
      <c r="F451" s="1283"/>
      <c r="G451" s="678"/>
      <c r="H451" s="1242"/>
      <c r="J451" s="1462" t="str">
        <f t="shared" si="46"/>
        <v/>
      </c>
      <c r="K451" s="1169"/>
      <c r="L451" s="1316"/>
      <c r="M451" s="2204" t="str">
        <f>Z410</f>
        <v/>
      </c>
      <c r="N451" s="2173"/>
      <c r="O451" s="2173"/>
      <c r="P451" s="2173"/>
      <c r="Q451" s="2173"/>
      <c r="R451" s="2173"/>
      <c r="S451" s="2173"/>
      <c r="T451" s="2173"/>
      <c r="U451" s="2173"/>
      <c r="V451" s="2173"/>
      <c r="W451" s="1318" t="str">
        <f>IF(X451=0,"",IF(AB410=V$23,W$23,W$24))</f>
        <v/>
      </c>
      <c r="X451" s="1319">
        <f>AA410</f>
        <v>0</v>
      </c>
      <c r="Y451" s="1319"/>
      <c r="Z451" s="1319"/>
      <c r="AA451" s="527"/>
      <c r="AB451" s="1320"/>
      <c r="AC451" s="1319">
        <f>IF(AA451=AA$24,0,X451)</f>
        <v>0</v>
      </c>
      <c r="AE451" s="1321">
        <f>IF(X451=0,1,IF(AA451=AA$24,2,3))</f>
        <v>1</v>
      </c>
      <c r="AF451" s="1322">
        <f>IF(W451=AF439,X451,0)</f>
        <v>0</v>
      </c>
      <c r="AG451" s="1322">
        <f>IF(W451=AG439,X451,0)</f>
        <v>0</v>
      </c>
      <c r="AH451" s="1292"/>
      <c r="AI451" s="1322">
        <f>IF(W451=AI439,AC451,0)</f>
        <v>0</v>
      </c>
      <c r="AJ451" s="1322">
        <f>IF(W451=AJ439,AC451,0)</f>
        <v>0</v>
      </c>
      <c r="AK451" s="40"/>
      <c r="AL451" s="40"/>
      <c r="AM451" s="40"/>
      <c r="AN451" s="40"/>
      <c r="AO451" s="40"/>
      <c r="AP451" s="40"/>
      <c r="AQ451" s="40"/>
      <c r="BY451" s="1443"/>
      <c r="BZ451" s="1443"/>
      <c r="CA451" s="1443"/>
      <c r="CB451" s="1443"/>
      <c r="CC451" s="1443"/>
      <c r="CD451" s="1443"/>
      <c r="CE451" s="1443"/>
      <c r="CF451" s="1443"/>
      <c r="CG451" s="1443"/>
      <c r="CH451" s="1443"/>
      <c r="CI451" s="1443"/>
      <c r="CJ451" s="1443"/>
      <c r="CK451" s="1443"/>
      <c r="CL451" s="1443"/>
      <c r="CM451" s="1443"/>
      <c r="CN451" s="1443"/>
      <c r="CO451" s="1443"/>
      <c r="CP451" s="1443"/>
      <c r="CQ451" s="1443"/>
      <c r="CR451" s="1443"/>
      <c r="CS451" s="1443"/>
      <c r="CT451" s="1443"/>
      <c r="CU451" s="1443"/>
      <c r="CV451" s="1443"/>
      <c r="CW451" s="1443"/>
      <c r="CX451" s="1443"/>
      <c r="CY451" s="1443"/>
      <c r="CZ451" s="1443"/>
      <c r="DA451" s="1443"/>
      <c r="DB451" s="1443"/>
      <c r="DC451" s="1443"/>
      <c r="DD451" s="1443"/>
      <c r="DE451" s="1443"/>
      <c r="DF451" s="1443"/>
      <c r="DG451" s="1443"/>
      <c r="DH451" s="1443"/>
      <c r="DI451" s="1443"/>
      <c r="DJ451" s="1443"/>
      <c r="DK451" s="1443"/>
      <c r="DL451" s="1443"/>
      <c r="DM451" s="1443"/>
      <c r="DN451" s="1443"/>
      <c r="DO451" s="1443"/>
      <c r="DP451" s="1443"/>
      <c r="DQ451" s="1443"/>
      <c r="DR451" s="1443"/>
      <c r="DS451" s="1443"/>
      <c r="DT451" s="1443"/>
      <c r="DU451" s="1443"/>
      <c r="DV451" s="1443"/>
      <c r="DW451" s="1443"/>
      <c r="DX451" s="1443"/>
      <c r="DY451" s="1443"/>
      <c r="DZ451" s="1443"/>
      <c r="EA451" s="1443"/>
      <c r="EB451" s="1443"/>
      <c r="EC451" s="1443"/>
      <c r="ED451" s="1443"/>
      <c r="EE451" s="1443"/>
      <c r="EF451" s="1443"/>
      <c r="EG451" s="1443"/>
      <c r="EH451" s="1443"/>
      <c r="EI451" s="1443"/>
      <c r="EJ451" s="1443"/>
      <c r="EK451" s="1443"/>
      <c r="EL451" s="1443"/>
      <c r="EM451" s="1443"/>
      <c r="EN451" s="1443"/>
      <c r="EO451" s="1443"/>
      <c r="EP451" s="1443"/>
      <c r="EQ451" s="1443"/>
      <c r="ER451" s="1443"/>
      <c r="ES451" s="1443"/>
      <c r="ET451" s="1443"/>
      <c r="EU451" s="1443"/>
    </row>
    <row r="452" spans="1:151" s="737" customFormat="1" ht="27" customHeight="1">
      <c r="A452" s="1472">
        <f>IF(G410="",0,1)</f>
        <v>0</v>
      </c>
      <c r="B452" s="678">
        <f>B451</f>
        <v>-1</v>
      </c>
      <c r="C452" s="1251"/>
      <c r="D452" s="1251"/>
      <c r="E452" s="1474" t="str">
        <f t="shared" si="45"/>
        <v/>
      </c>
      <c r="F452" s="1283"/>
      <c r="G452" s="678"/>
      <c r="H452" s="1242"/>
      <c r="J452" s="1462" t="str">
        <f t="shared" si="46"/>
        <v/>
      </c>
      <c r="K452" s="1169"/>
      <c r="L452" s="1323"/>
      <c r="M452" s="2174"/>
      <c r="N452" s="2174"/>
      <c r="O452" s="2174"/>
      <c r="P452" s="2174"/>
      <c r="Q452" s="2174"/>
      <c r="R452" s="2174"/>
      <c r="S452" s="2174"/>
      <c r="T452" s="2174"/>
      <c r="U452" s="2174"/>
      <c r="V452" s="2174"/>
      <c r="W452" s="1325"/>
      <c r="X452" s="1326"/>
      <c r="Y452" s="1326"/>
      <c r="Z452" s="1326"/>
      <c r="AA452" s="1326"/>
      <c r="AB452" s="1326"/>
      <c r="AC452" s="1326"/>
      <c r="AH452" s="1292"/>
      <c r="AK452" s="40"/>
      <c r="AL452" s="40"/>
      <c r="AM452" s="40"/>
      <c r="AN452" s="40"/>
      <c r="AO452" s="40"/>
      <c r="AP452" s="40"/>
      <c r="AQ452" s="40"/>
      <c r="BY452" s="1443"/>
      <c r="BZ452" s="1443"/>
      <c r="CA452" s="1443"/>
      <c r="CB452" s="1443"/>
      <c r="CC452" s="1443"/>
      <c r="CD452" s="1443"/>
      <c r="CE452" s="1443"/>
      <c r="CF452" s="1443"/>
      <c r="CG452" s="1443"/>
      <c r="CH452" s="1443"/>
      <c r="CI452" s="1443"/>
      <c r="CJ452" s="1443"/>
      <c r="CK452" s="1443"/>
      <c r="CL452" s="1443"/>
      <c r="CM452" s="1443"/>
      <c r="CN452" s="1443"/>
      <c r="CO452" s="1443"/>
      <c r="CP452" s="1443"/>
      <c r="CQ452" s="1443"/>
      <c r="CR452" s="1443"/>
      <c r="CS452" s="1443"/>
      <c r="CT452" s="1443"/>
      <c r="CU452" s="1443"/>
      <c r="CV452" s="1443"/>
      <c r="CW452" s="1443"/>
      <c r="CX452" s="1443"/>
      <c r="CY452" s="1443"/>
      <c r="CZ452" s="1443"/>
      <c r="DA452" s="1443"/>
      <c r="DB452" s="1443"/>
      <c r="DC452" s="1443"/>
      <c r="DD452" s="1443"/>
      <c r="DE452" s="1443"/>
      <c r="DF452" s="1443"/>
      <c r="DG452" s="1443"/>
      <c r="DH452" s="1443"/>
      <c r="DI452" s="1443"/>
      <c r="DJ452" s="1443"/>
      <c r="DK452" s="1443"/>
      <c r="DL452" s="1443"/>
      <c r="DM452" s="1443"/>
      <c r="DN452" s="1443"/>
      <c r="DO452" s="1443"/>
      <c r="DP452" s="1443"/>
      <c r="DQ452" s="1443"/>
      <c r="DR452" s="1443"/>
      <c r="DS452" s="1443"/>
      <c r="DT452" s="1443"/>
      <c r="DU452" s="1443"/>
      <c r="DV452" s="1443"/>
      <c r="DW452" s="1443"/>
      <c r="DX452" s="1443"/>
      <c r="DY452" s="1443"/>
      <c r="DZ452" s="1443"/>
      <c r="EA452" s="1443"/>
      <c r="EB452" s="1443"/>
      <c r="EC452" s="1443"/>
      <c r="ED452" s="1443"/>
      <c r="EE452" s="1443"/>
      <c r="EF452" s="1443"/>
      <c r="EG452" s="1443"/>
      <c r="EH452" s="1443"/>
      <c r="EI452" s="1443"/>
      <c r="EJ452" s="1443"/>
      <c r="EK452" s="1443"/>
      <c r="EL452" s="1443"/>
      <c r="EM452" s="1443"/>
      <c r="EN452" s="1443"/>
      <c r="EO452" s="1443"/>
      <c r="EP452" s="1443"/>
      <c r="EQ452" s="1443"/>
      <c r="ER452" s="1443"/>
      <c r="ES452" s="1443"/>
      <c r="ET452" s="1443"/>
      <c r="EU452" s="1443"/>
    </row>
    <row r="453" spans="1:151" s="737" customFormat="1" ht="17" customHeight="1">
      <c r="A453" s="1472">
        <f>IF(G410="",0,1)</f>
        <v>0</v>
      </c>
      <c r="B453" s="678"/>
      <c r="C453" s="1251"/>
      <c r="D453" s="1251"/>
      <c r="E453" s="1474" t="str">
        <f t="shared" si="45"/>
        <v/>
      </c>
      <c r="F453" s="1283"/>
      <c r="G453" s="678"/>
      <c r="H453" s="1242"/>
      <c r="J453" s="1462"/>
      <c r="K453" s="1169"/>
      <c r="L453" s="1323"/>
      <c r="M453" s="1324"/>
      <c r="N453" s="1324"/>
      <c r="O453" s="1324"/>
      <c r="P453" s="1422"/>
      <c r="Q453" s="1422"/>
      <c r="R453" s="1422"/>
      <c r="S453" s="1422"/>
      <c r="T453" s="1422"/>
      <c r="U453" s="1422"/>
      <c r="V453" s="1422"/>
      <c r="W453" s="1325"/>
      <c r="X453" s="1326"/>
      <c r="Y453" s="1326"/>
      <c r="Z453" s="1326"/>
      <c r="AA453" s="1326"/>
      <c r="AB453" s="1326"/>
      <c r="AC453" s="1326"/>
      <c r="AH453" s="1292"/>
      <c r="AJ453" s="40"/>
      <c r="AK453" s="40"/>
      <c r="AL453" s="40"/>
      <c r="AM453" s="40"/>
      <c r="AN453" s="40"/>
      <c r="AO453" s="40"/>
      <c r="AP453" s="40"/>
      <c r="AQ453" s="40"/>
      <c r="BY453" s="1443"/>
      <c r="BZ453" s="1443"/>
      <c r="CA453" s="1443"/>
      <c r="CB453" s="1443"/>
      <c r="CC453" s="1443"/>
      <c r="CD453" s="1443"/>
      <c r="CE453" s="1443"/>
      <c r="CF453" s="1443"/>
      <c r="CG453" s="1443"/>
      <c r="CH453" s="1443"/>
      <c r="CI453" s="1443"/>
      <c r="CJ453" s="1443"/>
      <c r="CK453" s="1443"/>
      <c r="CL453" s="1443"/>
      <c r="CM453" s="1443"/>
      <c r="CN453" s="1443"/>
      <c r="CO453" s="1443"/>
      <c r="CP453" s="1443"/>
      <c r="CQ453" s="1443"/>
      <c r="CR453" s="1443"/>
      <c r="CS453" s="1443"/>
      <c r="CT453" s="1443"/>
      <c r="CU453" s="1443"/>
      <c r="CV453" s="1443"/>
      <c r="CW453" s="1443"/>
      <c r="CX453" s="1443"/>
      <c r="CY453" s="1443"/>
      <c r="CZ453" s="1443"/>
      <c r="DA453" s="1443"/>
      <c r="DB453" s="1443"/>
      <c r="DC453" s="1443"/>
      <c r="DD453" s="1443"/>
      <c r="DE453" s="1443"/>
      <c r="DF453" s="1443"/>
      <c r="DG453" s="1443"/>
      <c r="DH453" s="1443"/>
      <c r="DI453" s="1443"/>
      <c r="DJ453" s="1443"/>
      <c r="DK453" s="1443"/>
      <c r="DL453" s="1443"/>
      <c r="DM453" s="1443"/>
      <c r="DN453" s="1443"/>
      <c r="DO453" s="1443"/>
      <c r="DP453" s="1443"/>
      <c r="DQ453" s="1443"/>
      <c r="DR453" s="1443"/>
      <c r="DS453" s="1443"/>
      <c r="DT453" s="1443"/>
      <c r="DU453" s="1443"/>
      <c r="DV453" s="1443"/>
      <c r="DW453" s="1443"/>
      <c r="DX453" s="1443"/>
      <c r="DY453" s="1443"/>
      <c r="DZ453" s="1443"/>
      <c r="EA453" s="1443"/>
      <c r="EB453" s="1443"/>
      <c r="EC453" s="1443"/>
      <c r="ED453" s="1443"/>
      <c r="EE453" s="1443"/>
      <c r="EF453" s="1443"/>
      <c r="EG453" s="1443"/>
      <c r="EH453" s="1443"/>
      <c r="EI453" s="1443"/>
      <c r="EJ453" s="1443"/>
      <c r="EK453" s="1443"/>
      <c r="EL453" s="1443"/>
      <c r="EM453" s="1443"/>
      <c r="EN453" s="1443"/>
      <c r="EO453" s="1443"/>
      <c r="EP453" s="1443"/>
      <c r="EQ453" s="1443"/>
      <c r="ER453" s="1443"/>
      <c r="ES453" s="1443"/>
      <c r="ET453" s="1443"/>
      <c r="EU453" s="1443"/>
    </row>
    <row r="454" spans="1:151" s="1292" customFormat="1" ht="18" customHeight="1">
      <c r="A454" s="1472">
        <f>IF(G410="",0,1)</f>
        <v>0</v>
      </c>
      <c r="B454" s="678"/>
      <c r="C454" s="1251"/>
      <c r="D454" s="1251"/>
      <c r="E454" s="1474" t="str">
        <f t="shared" si="45"/>
        <v/>
      </c>
      <c r="F454" s="1242"/>
      <c r="G454" s="678"/>
      <c r="H454" s="1242"/>
      <c r="I454" s="737"/>
      <c r="J454" s="1462" t="str">
        <f t="shared" ref="J454:J467" si="47">IF((SUM(F454:H454))&gt;0,"Evaluation","")</f>
        <v/>
      </c>
      <c r="K454" s="1170"/>
      <c r="L454" s="1329" t="str">
        <f>L$154</f>
        <v>Total</v>
      </c>
      <c r="M454" s="1329"/>
      <c r="N454" s="1330"/>
      <c r="O454" s="1331"/>
      <c r="P454" s="1332"/>
      <c r="Q454" s="1332"/>
      <c r="R454" s="1332"/>
      <c r="S454" s="1332"/>
      <c r="T454" s="1332"/>
      <c r="U454" s="1332"/>
      <c r="V454" s="1332"/>
      <c r="W454" s="1332"/>
      <c r="X454" s="1286">
        <f>SUM(X443:X450)</f>
        <v>0</v>
      </c>
      <c r="Y454" s="1333"/>
      <c r="Z454" s="1286"/>
      <c r="AA454" s="1286"/>
      <c r="AB454" s="1286"/>
      <c r="AC454" s="1286">
        <f>SUM(AC443:AC450)</f>
        <v>0</v>
      </c>
      <c r="AD454" s="2"/>
      <c r="AE454" s="2"/>
      <c r="AF454" s="1334">
        <f>SUM(AF443:AF452)</f>
        <v>0</v>
      </c>
      <c r="AG454" s="1334">
        <f>SUM(AG443:AG452)</f>
        <v>0</v>
      </c>
      <c r="AI454" s="1334">
        <f>SUM(AI443:AI452)</f>
        <v>0</v>
      </c>
      <c r="AJ454" s="1334">
        <f>SUM(AJ443:AJ452)</f>
        <v>0</v>
      </c>
      <c r="AK454" s="1415"/>
      <c r="AL454" s="1415"/>
      <c r="AM454" s="1415"/>
      <c r="AN454" s="1415"/>
      <c r="AO454" s="1415"/>
      <c r="AP454" s="1415"/>
      <c r="AQ454" s="1415"/>
      <c r="BY454" s="1441"/>
      <c r="BZ454" s="1441"/>
      <c r="CA454" s="1441"/>
      <c r="CB454" s="1441"/>
      <c r="CC454" s="1441"/>
      <c r="CD454" s="1441"/>
      <c r="CE454" s="1441"/>
      <c r="CF454" s="1441"/>
      <c r="CG454" s="1441"/>
      <c r="CH454" s="1441"/>
      <c r="CI454" s="1441"/>
      <c r="CJ454" s="1441"/>
      <c r="CK454" s="1441"/>
      <c r="CL454" s="1441"/>
      <c r="CM454" s="1441"/>
      <c r="CN454" s="1441"/>
      <c r="CO454" s="1441"/>
      <c r="CP454" s="1441"/>
      <c r="CQ454" s="1441"/>
      <c r="CR454" s="1441"/>
      <c r="CS454" s="1441"/>
      <c r="CT454" s="1441"/>
      <c r="CU454" s="1441"/>
      <c r="CV454" s="1441"/>
      <c r="CW454" s="1441"/>
      <c r="CX454" s="1441"/>
      <c r="CY454" s="1441"/>
      <c r="CZ454" s="1441"/>
      <c r="DA454" s="1441"/>
      <c r="DB454" s="1441"/>
      <c r="DC454" s="1441"/>
      <c r="DD454" s="1441"/>
      <c r="DE454" s="1441"/>
      <c r="DF454" s="1441"/>
      <c r="DG454" s="1441"/>
      <c r="DH454" s="1441"/>
      <c r="DI454" s="1441"/>
      <c r="DJ454" s="1441"/>
      <c r="DK454" s="1441"/>
      <c r="DL454" s="1441"/>
      <c r="DM454" s="1441"/>
      <c r="DN454" s="1441"/>
      <c r="DO454" s="1441"/>
      <c r="DP454" s="1441"/>
      <c r="DQ454" s="1441"/>
      <c r="DR454" s="1441"/>
      <c r="DS454" s="1441"/>
      <c r="DT454" s="1441"/>
      <c r="DU454" s="1441"/>
      <c r="DV454" s="1441"/>
      <c r="DW454" s="1441"/>
      <c r="DX454" s="1441"/>
      <c r="DY454" s="1441"/>
      <c r="DZ454" s="1441"/>
      <c r="EA454" s="1441"/>
      <c r="EB454" s="1441"/>
      <c r="EC454" s="1441"/>
      <c r="ED454" s="1441"/>
      <c r="EE454" s="1441"/>
      <c r="EF454" s="1441"/>
      <c r="EG454" s="1441"/>
      <c r="EH454" s="1441"/>
      <c r="EI454" s="1441"/>
      <c r="EJ454" s="1441"/>
      <c r="EK454" s="1441"/>
      <c r="EL454" s="1441"/>
      <c r="EM454" s="1441"/>
      <c r="EN454" s="1441"/>
      <c r="EO454" s="1441"/>
      <c r="EP454" s="1441"/>
      <c r="EQ454" s="1441"/>
      <c r="ER454" s="1441"/>
      <c r="ES454" s="1441"/>
      <c r="ET454" s="1441"/>
      <c r="EU454" s="1441"/>
    </row>
    <row r="455" spans="1:151" s="731" customFormat="1" ht="25" customHeight="1">
      <c r="A455" s="1472">
        <f>IF(G410="",0,1)</f>
        <v>0</v>
      </c>
      <c r="B455" s="678"/>
      <c r="C455" s="1251"/>
      <c r="D455" s="1251"/>
      <c r="E455" s="1474" t="str">
        <f t="shared" si="45"/>
        <v/>
      </c>
      <c r="F455" s="1242"/>
      <c r="G455" s="678"/>
      <c r="H455" s="1242"/>
      <c r="I455" s="737"/>
      <c r="J455" s="1462" t="str">
        <f t="shared" si="47"/>
        <v/>
      </c>
      <c r="K455" s="1170"/>
      <c r="L455" s="1315"/>
      <c r="M455" s="1335"/>
      <c r="N455" s="1336"/>
      <c r="O455" s="1337"/>
      <c r="P455" s="1338"/>
      <c r="Q455" s="1338"/>
      <c r="R455" s="1338"/>
      <c r="S455" s="1338"/>
      <c r="T455" s="1338"/>
      <c r="U455" s="1338"/>
      <c r="V455" s="1338"/>
      <c r="W455" s="1338"/>
      <c r="X455" s="1337"/>
      <c r="Y455" s="1337"/>
      <c r="Z455" s="1337"/>
      <c r="AA455" s="1339"/>
      <c r="AB455" s="989"/>
      <c r="AC455" s="2"/>
      <c r="AD455" s="2"/>
      <c r="AE455" s="2"/>
      <c r="AF455" s="2"/>
      <c r="AG455" s="2"/>
      <c r="AH455" s="1292"/>
      <c r="AI455" s="1415"/>
      <c r="AJ455" s="1415"/>
      <c r="AK455" s="1415"/>
      <c r="AL455" s="1415"/>
      <c r="AM455" s="1415"/>
      <c r="AN455" s="1415"/>
      <c r="AO455" s="1415"/>
      <c r="AP455" s="1415"/>
      <c r="AQ455" s="1415"/>
      <c r="BY455" s="1444"/>
      <c r="BZ455" s="1444"/>
      <c r="CA455" s="1444"/>
      <c r="CB455" s="1444"/>
      <c r="CC455" s="1444"/>
      <c r="CD455" s="1444"/>
      <c r="CE455" s="1444"/>
      <c r="CF455" s="1444"/>
      <c r="CG455" s="1444"/>
      <c r="CH455" s="1444"/>
      <c r="CI455" s="1444"/>
      <c r="CJ455" s="1444"/>
      <c r="CK455" s="1444"/>
      <c r="CL455" s="1444"/>
      <c r="CM455" s="1444"/>
      <c r="CN455" s="1444"/>
      <c r="CO455" s="1444"/>
      <c r="CP455" s="1444"/>
      <c r="CQ455" s="1444"/>
      <c r="CR455" s="1444"/>
      <c r="CS455" s="1444"/>
      <c r="CT455" s="1444"/>
      <c r="CU455" s="1444"/>
      <c r="CV455" s="1444"/>
      <c r="CW455" s="1444"/>
      <c r="CX455" s="1444"/>
      <c r="CY455" s="1444"/>
      <c r="CZ455" s="1444"/>
      <c r="DA455" s="1444"/>
      <c r="DB455" s="1444"/>
      <c r="DC455" s="1444"/>
      <c r="DD455" s="1444"/>
      <c r="DE455" s="1444"/>
      <c r="DF455" s="1444"/>
      <c r="DG455" s="1444"/>
      <c r="DH455" s="1444"/>
      <c r="DI455" s="1444"/>
      <c r="DJ455" s="1444"/>
      <c r="DK455" s="1444"/>
      <c r="DL455" s="1444"/>
      <c r="DM455" s="1444"/>
      <c r="DN455" s="1444"/>
      <c r="DO455" s="1444"/>
      <c r="DP455" s="1444"/>
      <c r="DQ455" s="1444"/>
      <c r="DR455" s="1444"/>
      <c r="DS455" s="1444"/>
      <c r="DT455" s="1444"/>
      <c r="DU455" s="1444"/>
      <c r="DV455" s="1444"/>
      <c r="DW455" s="1444"/>
      <c r="DX455" s="1444"/>
      <c r="DY455" s="1444"/>
      <c r="DZ455" s="1444"/>
      <c r="EA455" s="1444"/>
      <c r="EB455" s="1444"/>
      <c r="EC455" s="1444"/>
      <c r="ED455" s="1444"/>
      <c r="EE455" s="1444"/>
      <c r="EF455" s="1444"/>
      <c r="EG455" s="1444"/>
      <c r="EH455" s="1444"/>
      <c r="EI455" s="1444"/>
      <c r="EJ455" s="1444"/>
      <c r="EK455" s="1444"/>
      <c r="EL455" s="1444"/>
      <c r="EM455" s="1444"/>
      <c r="EN455" s="1444"/>
      <c r="EO455" s="1444"/>
      <c r="EP455" s="1444"/>
      <c r="EQ455" s="1444"/>
      <c r="ER455" s="1444"/>
      <c r="ES455" s="1444"/>
      <c r="ET455" s="1444"/>
      <c r="EU455" s="1444"/>
    </row>
    <row r="456" spans="1:151" s="1279" customFormat="1" ht="19" customHeight="1">
      <c r="A456" s="1472">
        <f>IF(G410="",0,1)</f>
        <v>0</v>
      </c>
      <c r="B456" s="1242"/>
      <c r="C456" s="1251"/>
      <c r="D456" s="1251"/>
      <c r="E456" s="1474" t="str">
        <f t="shared" si="45"/>
        <v/>
      </c>
      <c r="F456" s="1242"/>
      <c r="G456" s="1242"/>
      <c r="H456" s="1242"/>
      <c r="I456" s="1278"/>
      <c r="J456" s="1462" t="str">
        <f t="shared" si="47"/>
        <v/>
      </c>
      <c r="K456" s="1170"/>
      <c r="L456" s="1340"/>
      <c r="M456" s="1341" t="str">
        <f>M$156</f>
        <v>Economies</v>
      </c>
      <c r="N456" s="1342"/>
      <c r="O456" s="1343"/>
      <c r="P456" s="1344" t="str">
        <f>P$156</f>
        <v>Efficacité de l'ensemble des mesures 1</v>
      </c>
      <c r="Q456" s="1345"/>
      <c r="R456" s="1261"/>
      <c r="S456" s="1346"/>
      <c r="T456" s="1346"/>
      <c r="U456" s="1346"/>
      <c r="V456" s="1346"/>
      <c r="W456" s="1346"/>
      <c r="X456" s="1347">
        <f>AF454</f>
        <v>0</v>
      </c>
      <c r="Y456" s="1261"/>
      <c r="Z456" s="1261"/>
      <c r="AA456" s="1261"/>
      <c r="AB456" s="1348"/>
      <c r="AC456" s="1349">
        <f>AI454</f>
        <v>0</v>
      </c>
      <c r="AD456" s="1350"/>
      <c r="AE456" s="1350"/>
      <c r="AF456" s="1350"/>
      <c r="AG456" s="1350"/>
      <c r="AH456" s="1350"/>
      <c r="BY456" s="1350"/>
      <c r="BZ456" s="1350"/>
      <c r="CA456" s="1350"/>
      <c r="CB456" s="1350"/>
      <c r="CC456" s="1350"/>
      <c r="CD456" s="1350"/>
      <c r="CE456" s="1350"/>
      <c r="CF456" s="1350"/>
      <c r="CG456" s="1350"/>
      <c r="CH456" s="1350"/>
      <c r="CI456" s="1350"/>
      <c r="CJ456" s="1350"/>
      <c r="CK456" s="1350"/>
      <c r="CL456" s="1350"/>
      <c r="CM456" s="1350"/>
      <c r="CN456" s="1350"/>
      <c r="CO456" s="1350"/>
      <c r="CP456" s="1350"/>
      <c r="CQ456" s="1350"/>
      <c r="CR456" s="1350"/>
      <c r="CS456" s="1350"/>
      <c r="CT456" s="1350"/>
      <c r="CU456" s="1350"/>
      <c r="CV456" s="1350"/>
      <c r="CW456" s="1350"/>
      <c r="CX456" s="1350"/>
      <c r="CY456" s="1350"/>
      <c r="CZ456" s="1350"/>
      <c r="DA456" s="1350"/>
      <c r="DB456" s="1350"/>
      <c r="DC456" s="1350"/>
      <c r="DD456" s="1350"/>
      <c r="DE456" s="1350"/>
      <c r="DF456" s="1350"/>
      <c r="DG456" s="1350"/>
      <c r="DH456" s="1350"/>
      <c r="DI456" s="1350"/>
      <c r="DJ456" s="1350"/>
      <c r="DK456" s="1350"/>
      <c r="DL456" s="1350"/>
      <c r="DM456" s="1350"/>
      <c r="DN456" s="1350"/>
      <c r="DO456" s="1350"/>
      <c r="DP456" s="1350"/>
      <c r="DQ456" s="1350"/>
      <c r="DR456" s="1350"/>
      <c r="DS456" s="1350"/>
      <c r="DT456" s="1350"/>
      <c r="DU456" s="1350"/>
      <c r="DV456" s="1350"/>
      <c r="DW456" s="1350"/>
      <c r="DX456" s="1350"/>
      <c r="DY456" s="1350"/>
      <c r="DZ456" s="1350"/>
      <c r="EA456" s="1350"/>
      <c r="EB456" s="1350"/>
      <c r="EC456" s="1350"/>
      <c r="ED456" s="1350"/>
      <c r="EE456" s="1350"/>
      <c r="EF456" s="1350"/>
      <c r="EG456" s="1350"/>
      <c r="EH456" s="1350"/>
      <c r="EI456" s="1350"/>
      <c r="EJ456" s="1350"/>
      <c r="EK456" s="1350"/>
      <c r="EL456" s="1350"/>
      <c r="EM456" s="1350"/>
      <c r="EN456" s="1350"/>
      <c r="EO456" s="1350"/>
      <c r="EP456" s="1350"/>
      <c r="EQ456" s="1350"/>
      <c r="ER456" s="1350"/>
      <c r="ES456" s="1350"/>
      <c r="ET456" s="1350"/>
      <c r="EU456" s="1350"/>
    </row>
    <row r="457" spans="1:151" s="1355" customFormat="1" ht="19" customHeight="1">
      <c r="A457" s="1472">
        <f>IF(G410="",0,1)</f>
        <v>0</v>
      </c>
      <c r="B457" s="678"/>
      <c r="C457" s="1251"/>
      <c r="D457" s="1251"/>
      <c r="E457" s="1474" t="str">
        <f t="shared" si="45"/>
        <v/>
      </c>
      <c r="F457" s="1242"/>
      <c r="G457" s="678"/>
      <c r="H457" s="1242"/>
      <c r="I457" s="737"/>
      <c r="J457" s="1462" t="str">
        <f t="shared" si="47"/>
        <v/>
      </c>
      <c r="K457" s="1170"/>
      <c r="L457" s="1351"/>
      <c r="M457" s="1352" t="s">
        <v>100</v>
      </c>
      <c r="N457" s="1353"/>
      <c r="O457" s="1354"/>
      <c r="P457" s="1344" t="str">
        <f>P$157</f>
        <v>Efficacité de l'ensemble des mesures 2</v>
      </c>
      <c r="Q457" s="1345"/>
      <c r="R457" s="1261"/>
      <c r="S457" s="1346"/>
      <c r="T457" s="1346"/>
      <c r="U457" s="1346"/>
      <c r="V457" s="1346"/>
      <c r="W457" s="1346"/>
      <c r="X457" s="1347">
        <f>AG454</f>
        <v>0</v>
      </c>
      <c r="Y457" s="1261"/>
      <c r="Z457" s="1261"/>
      <c r="AA457" s="1261"/>
      <c r="AB457" s="1348"/>
      <c r="AC457" s="1349">
        <f>AJ454</f>
        <v>0</v>
      </c>
      <c r="AD457" s="208"/>
      <c r="AE457" s="208"/>
      <c r="AF457" s="208"/>
      <c r="AG457" s="208"/>
      <c r="AH457" s="208"/>
      <c r="AI457" s="198"/>
      <c r="AJ457" s="198"/>
      <c r="AK457" s="198"/>
      <c r="AL457" s="198"/>
      <c r="AM457" s="198"/>
      <c r="AN457" s="198"/>
      <c r="AO457" s="198"/>
      <c r="AP457" s="198"/>
      <c r="AQ457" s="198"/>
      <c r="BY457" s="1445"/>
      <c r="BZ457" s="1445"/>
      <c r="CA457" s="1445"/>
      <c r="CB457" s="1445"/>
      <c r="CC457" s="1445"/>
      <c r="CD457" s="1445"/>
      <c r="CE457" s="1445"/>
      <c r="CF457" s="1445"/>
      <c r="CG457" s="1445"/>
      <c r="CH457" s="1445"/>
      <c r="CI457" s="1445"/>
      <c r="CJ457" s="1445"/>
      <c r="CK457" s="1445"/>
      <c r="CL457" s="1445"/>
      <c r="CM457" s="1445"/>
      <c r="CN457" s="1445"/>
      <c r="CO457" s="1445"/>
      <c r="CP457" s="1445"/>
      <c r="CQ457" s="1445"/>
      <c r="CR457" s="1445"/>
      <c r="CS457" s="1445"/>
      <c r="CT457" s="1445"/>
      <c r="CU457" s="1445"/>
      <c r="CV457" s="1445"/>
      <c r="CW457" s="1445"/>
      <c r="CX457" s="1445"/>
      <c r="CY457" s="1445"/>
      <c r="CZ457" s="1445"/>
      <c r="DA457" s="1445"/>
      <c r="DB457" s="1445"/>
      <c r="DC457" s="1445"/>
      <c r="DD457" s="1445"/>
      <c r="DE457" s="1445"/>
      <c r="DF457" s="1445"/>
      <c r="DG457" s="1445"/>
      <c r="DH457" s="1445"/>
      <c r="DI457" s="1445"/>
      <c r="DJ457" s="1445"/>
      <c r="DK457" s="1445"/>
      <c r="DL457" s="1445"/>
      <c r="DM457" s="1445"/>
      <c r="DN457" s="1445"/>
      <c r="DO457" s="1445"/>
      <c r="DP457" s="1445"/>
      <c r="DQ457" s="1445"/>
      <c r="DR457" s="1445"/>
      <c r="DS457" s="1445"/>
      <c r="DT457" s="1445"/>
      <c r="DU457" s="1445"/>
      <c r="DV457" s="1445"/>
      <c r="DW457" s="1445"/>
      <c r="DX457" s="1445"/>
      <c r="DY457" s="1445"/>
      <c r="DZ457" s="1445"/>
      <c r="EA457" s="1445"/>
      <c r="EB457" s="1445"/>
      <c r="EC457" s="1445"/>
      <c r="ED457" s="1445"/>
      <c r="EE457" s="1445"/>
      <c r="EF457" s="1445"/>
      <c r="EG457" s="1445"/>
      <c r="EH457" s="1445"/>
      <c r="EI457" s="1445"/>
      <c r="EJ457" s="1445"/>
      <c r="EK457" s="1445"/>
      <c r="EL457" s="1445"/>
      <c r="EM457" s="1445"/>
      <c r="EN457" s="1445"/>
      <c r="EO457" s="1445"/>
      <c r="EP457" s="1445"/>
      <c r="EQ457" s="1445"/>
      <c r="ER457" s="1445"/>
      <c r="ES457" s="1445"/>
      <c r="ET457" s="1445"/>
      <c r="EU457" s="1445"/>
    </row>
    <row r="458" spans="1:151" s="1368" customFormat="1" ht="19" customHeight="1">
      <c r="A458" s="1472">
        <f>IF(G410="",0,1)</f>
        <v>0</v>
      </c>
      <c r="B458" s="1356"/>
      <c r="C458" s="1251"/>
      <c r="D458" s="1251"/>
      <c r="E458" s="1474" t="str">
        <f t="shared" si="45"/>
        <v/>
      </c>
      <c r="F458" s="1242"/>
      <c r="G458" s="1356"/>
      <c r="H458" s="1357"/>
      <c r="I458" s="1358"/>
      <c r="J458" s="1462" t="str">
        <f t="shared" si="47"/>
        <v/>
      </c>
      <c r="K458" s="1170"/>
      <c r="L458" s="1359"/>
      <c r="M458" s="1360"/>
      <c r="N458" s="1361"/>
      <c r="O458" s="1360"/>
      <c r="P458" s="1414" t="str">
        <f>P$158</f>
        <v>Total (Efficacité de l'ensemble des mesures 1 + 2)</v>
      </c>
      <c r="Q458" s="1363"/>
      <c r="R458" s="1364"/>
      <c r="S458" s="1362"/>
      <c r="T458" s="1362"/>
      <c r="U458" s="1362"/>
      <c r="V458" s="1362"/>
      <c r="W458" s="1362"/>
      <c r="X458" s="1365">
        <f>SUM(X456:X457)</f>
        <v>0</v>
      </c>
      <c r="Y458" s="1364"/>
      <c r="Z458" s="1364"/>
      <c r="AA458" s="1364"/>
      <c r="AB458" s="1366"/>
      <c r="AC458" s="1367">
        <f>SUM(AC456:AC457)</f>
        <v>0</v>
      </c>
      <c r="AD458" s="933"/>
      <c r="AE458" s="933"/>
      <c r="AF458" s="933"/>
      <c r="AG458" s="933"/>
      <c r="AH458" s="933"/>
      <c r="AI458" s="21"/>
      <c r="AJ458" s="21"/>
      <c r="AK458" s="21"/>
      <c r="AL458" s="21"/>
      <c r="AM458" s="21"/>
      <c r="AN458" s="21"/>
      <c r="AO458" s="21"/>
      <c r="AP458" s="21"/>
      <c r="AQ458" s="21"/>
      <c r="BY458" s="1446"/>
      <c r="BZ458" s="1446"/>
      <c r="CA458" s="1446"/>
      <c r="CB458" s="1446"/>
      <c r="CC458" s="1446"/>
      <c r="CD458" s="1446"/>
      <c r="CE458" s="1446"/>
      <c r="CF458" s="1446"/>
      <c r="CG458" s="1446"/>
      <c r="CH458" s="1446"/>
      <c r="CI458" s="1446"/>
      <c r="CJ458" s="1446"/>
      <c r="CK458" s="1446"/>
      <c r="CL458" s="1446"/>
      <c r="CM458" s="1446"/>
      <c r="CN458" s="1446"/>
      <c r="CO458" s="1446"/>
      <c r="CP458" s="1446"/>
      <c r="CQ458" s="1446"/>
      <c r="CR458" s="1446"/>
      <c r="CS458" s="1446"/>
      <c r="CT458" s="1446"/>
      <c r="CU458" s="1446"/>
      <c r="CV458" s="1446"/>
      <c r="CW458" s="1446"/>
      <c r="CX458" s="1446"/>
      <c r="CY458" s="1446"/>
      <c r="CZ458" s="1446"/>
      <c r="DA458" s="1446"/>
      <c r="DB458" s="1446"/>
      <c r="DC458" s="1446"/>
      <c r="DD458" s="1446"/>
      <c r="DE458" s="1446"/>
      <c r="DF458" s="1446"/>
      <c r="DG458" s="1446"/>
      <c r="DH458" s="1446"/>
      <c r="DI458" s="1446"/>
      <c r="DJ458" s="1446"/>
      <c r="DK458" s="1446"/>
      <c r="DL458" s="1446"/>
      <c r="DM458" s="1446"/>
      <c r="DN458" s="1446"/>
      <c r="DO458" s="1446"/>
      <c r="DP458" s="1446"/>
      <c r="DQ458" s="1446"/>
      <c r="DR458" s="1446"/>
      <c r="DS458" s="1446"/>
      <c r="DT458" s="1446"/>
      <c r="DU458" s="1446"/>
      <c r="DV458" s="1446"/>
      <c r="DW458" s="1446"/>
      <c r="DX458" s="1446"/>
      <c r="DY458" s="1446"/>
      <c r="DZ458" s="1446"/>
      <c r="EA458" s="1446"/>
      <c r="EB458" s="1446"/>
      <c r="EC458" s="1446"/>
      <c r="ED458" s="1446"/>
      <c r="EE458" s="1446"/>
      <c r="EF458" s="1446"/>
      <c r="EG458" s="1446"/>
      <c r="EH458" s="1446"/>
      <c r="EI458" s="1446"/>
      <c r="EJ458" s="1446"/>
      <c r="EK458" s="1446"/>
      <c r="EL458" s="1446"/>
      <c r="EM458" s="1446"/>
      <c r="EN458" s="1446"/>
      <c r="EO458" s="1446"/>
      <c r="EP458" s="1446"/>
      <c r="EQ458" s="1446"/>
      <c r="ER458" s="1446"/>
      <c r="ES458" s="1446"/>
      <c r="ET458" s="1446"/>
      <c r="EU458" s="1446"/>
    </row>
    <row r="459" spans="1:151" s="731" customFormat="1" ht="25" customHeight="1">
      <c r="A459" s="1472">
        <v>1</v>
      </c>
      <c r="B459" s="678"/>
      <c r="C459" s="1251"/>
      <c r="D459" s="1251"/>
      <c r="E459" s="1474" t="str">
        <f t="shared" si="45"/>
        <v>Evaluation</v>
      </c>
      <c r="F459" s="1242"/>
      <c r="G459" s="678"/>
      <c r="H459" s="1242"/>
      <c r="I459" s="737"/>
      <c r="J459" s="1462" t="str">
        <f t="shared" si="47"/>
        <v/>
      </c>
      <c r="K459" s="1170"/>
      <c r="L459" s="1315"/>
      <c r="M459" s="1335"/>
      <c r="N459" s="1336"/>
      <c r="O459" s="1337"/>
      <c r="P459" s="1338"/>
      <c r="Q459" s="1338"/>
      <c r="R459" s="1338"/>
      <c r="S459" s="1338"/>
      <c r="T459" s="1338"/>
      <c r="U459" s="1338"/>
      <c r="V459" s="1338"/>
      <c r="W459" s="1338"/>
      <c r="X459" s="1337"/>
      <c r="Y459" s="1337"/>
      <c r="Z459" s="1337"/>
      <c r="AA459" s="1339"/>
      <c r="AB459" s="989"/>
      <c r="AC459" s="2"/>
      <c r="AD459" s="2"/>
      <c r="AE459" s="2"/>
      <c r="AF459" s="2"/>
      <c r="AG459" s="2"/>
      <c r="AH459" s="1291"/>
      <c r="AI459" s="1415"/>
      <c r="AJ459" s="1415"/>
      <c r="AK459" s="1415"/>
      <c r="AL459" s="1415"/>
      <c r="AM459" s="1415"/>
      <c r="AN459" s="1415"/>
      <c r="AO459" s="1415"/>
      <c r="AP459" s="1415"/>
      <c r="AQ459" s="1415"/>
      <c r="BY459" s="1444"/>
      <c r="BZ459" s="1444"/>
      <c r="CA459" s="1444"/>
      <c r="CB459" s="1444"/>
      <c r="CC459" s="1444"/>
      <c r="CD459" s="1444"/>
      <c r="CE459" s="1444"/>
      <c r="CF459" s="1444"/>
      <c r="CG459" s="1444"/>
      <c r="CH459" s="1444"/>
      <c r="CI459" s="1444"/>
      <c r="CJ459" s="1444"/>
      <c r="CK459" s="1444"/>
      <c r="CL459" s="1444"/>
      <c r="CM459" s="1444"/>
      <c r="CN459" s="1444"/>
      <c r="CO459" s="1444"/>
      <c r="CP459" s="1444"/>
      <c r="CQ459" s="1444"/>
      <c r="CR459" s="1444"/>
      <c r="CS459" s="1444"/>
      <c r="CT459" s="1444"/>
      <c r="CU459" s="1444"/>
      <c r="CV459" s="1444"/>
      <c r="CW459" s="1444"/>
      <c r="CX459" s="1444"/>
      <c r="CY459" s="1444"/>
      <c r="CZ459" s="1444"/>
      <c r="DA459" s="1444"/>
      <c r="DB459" s="1444"/>
      <c r="DC459" s="1444"/>
      <c r="DD459" s="1444"/>
      <c r="DE459" s="1444"/>
      <c r="DF459" s="1444"/>
      <c r="DG459" s="1444"/>
      <c r="DH459" s="1444"/>
      <c r="DI459" s="1444"/>
      <c r="DJ459" s="1444"/>
      <c r="DK459" s="1444"/>
      <c r="DL459" s="1444"/>
      <c r="DM459" s="1444"/>
      <c r="DN459" s="1444"/>
      <c r="DO459" s="1444"/>
      <c r="DP459" s="1444"/>
      <c r="DQ459" s="1444"/>
      <c r="DR459" s="1444"/>
      <c r="DS459" s="1444"/>
      <c r="DT459" s="1444"/>
      <c r="DU459" s="1444"/>
      <c r="DV459" s="1444"/>
      <c r="DW459" s="1444"/>
      <c r="DX459" s="1444"/>
      <c r="DY459" s="1444"/>
      <c r="DZ459" s="1444"/>
      <c r="EA459" s="1444"/>
      <c r="EB459" s="1444"/>
      <c r="EC459" s="1444"/>
      <c r="ED459" s="1444"/>
      <c r="EE459" s="1444"/>
      <c r="EF459" s="1444"/>
      <c r="EG459" s="1444"/>
      <c r="EH459" s="1444"/>
      <c r="EI459" s="1444"/>
      <c r="EJ459" s="1444"/>
      <c r="EK459" s="1444"/>
      <c r="EL459" s="1444"/>
      <c r="EM459" s="1444"/>
      <c r="EN459" s="1444"/>
      <c r="EO459" s="1444"/>
      <c r="EP459" s="1444"/>
      <c r="EQ459" s="1444"/>
      <c r="ER459" s="1444"/>
      <c r="ES459" s="1444"/>
      <c r="ET459" s="1444"/>
      <c r="EU459" s="1444"/>
    </row>
    <row r="460" spans="1:151" s="731" customFormat="1" ht="25" customHeight="1">
      <c r="A460" s="1472">
        <v>1</v>
      </c>
      <c r="B460" s="678"/>
      <c r="C460" s="1251"/>
      <c r="D460" s="1251"/>
      <c r="E460" s="1474" t="str">
        <f t="shared" si="45"/>
        <v>Evaluation</v>
      </c>
      <c r="F460" s="1242"/>
      <c r="H460" s="1242"/>
      <c r="I460" s="737"/>
      <c r="J460" s="1462" t="str">
        <f t="shared" si="47"/>
        <v/>
      </c>
      <c r="K460" s="1170"/>
      <c r="L460" s="1315"/>
      <c r="M460" s="1773" t="s">
        <v>918</v>
      </c>
      <c r="N460" s="1619"/>
      <c r="O460" s="1619"/>
      <c r="P460" s="1619"/>
      <c r="Q460" s="1619"/>
      <c r="R460" s="1619"/>
      <c r="S460" s="1619"/>
      <c r="T460" s="1619"/>
      <c r="U460" s="1619"/>
      <c r="V460" s="1619"/>
      <c r="W460" s="1619"/>
      <c r="X460" s="1619"/>
      <c r="Y460" s="1619"/>
      <c r="Z460" s="1619"/>
      <c r="AA460" s="1619"/>
      <c r="AB460" s="1619"/>
      <c r="AC460" s="2"/>
      <c r="AD460" s="2"/>
      <c r="AE460" s="2"/>
      <c r="AF460" s="2"/>
      <c r="AG460" s="2"/>
      <c r="AH460" s="1291"/>
      <c r="AI460" s="1415"/>
      <c r="AJ460" s="1415"/>
      <c r="AK460" s="1415"/>
      <c r="AL460" s="1415"/>
      <c r="AM460" s="1415"/>
      <c r="AN460" s="1415"/>
      <c r="AO460" s="1415"/>
      <c r="AP460" s="1415"/>
      <c r="AQ460" s="1415"/>
      <c r="BY460" s="1444"/>
      <c r="BZ460" s="1444"/>
      <c r="CA460" s="1444"/>
      <c r="CB460" s="1444"/>
      <c r="CC460" s="1444"/>
      <c r="CD460" s="1444"/>
      <c r="CE460" s="1444"/>
      <c r="CF460" s="1444"/>
      <c r="CG460" s="1444"/>
      <c r="CH460" s="1444"/>
      <c r="CI460" s="1444"/>
      <c r="CJ460" s="1444"/>
      <c r="CK460" s="1444"/>
      <c r="CL460" s="1444"/>
      <c r="CM460" s="1444"/>
      <c r="CN460" s="1444"/>
      <c r="CO460" s="1444"/>
      <c r="CP460" s="1444"/>
      <c r="CQ460" s="1444"/>
      <c r="CR460" s="1444"/>
      <c r="CS460" s="1444"/>
      <c r="CT460" s="1444"/>
      <c r="CU460" s="1444"/>
      <c r="CV460" s="1444"/>
      <c r="CW460" s="1444"/>
      <c r="CX460" s="1444"/>
      <c r="CY460" s="1444"/>
      <c r="CZ460" s="1444"/>
      <c r="DA460" s="1444"/>
      <c r="DB460" s="1444"/>
      <c r="DC460" s="1444"/>
      <c r="DD460" s="1444"/>
      <c r="DE460" s="1444"/>
      <c r="DF460" s="1444"/>
      <c r="DG460" s="1444"/>
      <c r="DH460" s="1444"/>
      <c r="DI460" s="1444"/>
      <c r="DJ460" s="1444"/>
      <c r="DK460" s="1444"/>
      <c r="DL460" s="1444"/>
      <c r="DM460" s="1444"/>
      <c r="DN460" s="1444"/>
      <c r="DO460" s="1444"/>
      <c r="DP460" s="1444"/>
      <c r="DQ460" s="1444"/>
      <c r="DR460" s="1444"/>
      <c r="DS460" s="1444"/>
      <c r="DT460" s="1444"/>
      <c r="DU460" s="1444"/>
      <c r="DV460" s="1444"/>
      <c r="DW460" s="1444"/>
      <c r="DX460" s="1444"/>
      <c r="DY460" s="1444"/>
      <c r="DZ460" s="1444"/>
      <c r="EA460" s="1444"/>
      <c r="EB460" s="1444"/>
      <c r="EC460" s="1444"/>
      <c r="ED460" s="1444"/>
      <c r="EE460" s="1444"/>
      <c r="EF460" s="1444"/>
      <c r="EG460" s="1444"/>
      <c r="EH460" s="1444"/>
      <c r="EI460" s="1444"/>
      <c r="EJ460" s="1444"/>
      <c r="EK460" s="1444"/>
      <c r="EL460" s="1444"/>
      <c r="EM460" s="1444"/>
      <c r="EN460" s="1444"/>
      <c r="EO460" s="1444"/>
      <c r="EP460" s="1444"/>
      <c r="EQ460" s="1444"/>
      <c r="ER460" s="1444"/>
      <c r="ES460" s="1444"/>
      <c r="ET460" s="1444"/>
      <c r="EU460" s="1444"/>
    </row>
    <row r="461" spans="1:151" s="731" customFormat="1" ht="84" customHeight="1">
      <c r="A461" s="1472">
        <v>1</v>
      </c>
      <c r="B461" s="678"/>
      <c r="C461" s="1251"/>
      <c r="D461" s="1251"/>
      <c r="E461" s="1474" t="str">
        <f t="shared" si="45"/>
        <v>Evaluation</v>
      </c>
      <c r="F461" s="1242"/>
      <c r="H461" s="1242"/>
      <c r="I461" s="737"/>
      <c r="J461" s="1462" t="str">
        <f t="shared" si="47"/>
        <v/>
      </c>
      <c r="K461" s="1170"/>
      <c r="L461" s="1315"/>
      <c r="M461" s="2188"/>
      <c r="N461" s="2189"/>
      <c r="O461" s="2189"/>
      <c r="P461" s="2189"/>
      <c r="Q461" s="2189"/>
      <c r="R461" s="2189"/>
      <c r="S461" s="2189"/>
      <c r="T461" s="2189"/>
      <c r="U461" s="2189"/>
      <c r="V461" s="2189"/>
      <c r="W461" s="2189"/>
      <c r="X461" s="2189"/>
      <c r="Y461" s="2189"/>
      <c r="Z461" s="2189"/>
      <c r="AA461" s="2189"/>
      <c r="AB461" s="2190"/>
      <c r="AC461" s="2"/>
      <c r="AD461" s="2"/>
      <c r="AE461" s="2"/>
      <c r="AF461" s="2"/>
      <c r="AG461" s="2"/>
      <c r="AH461" s="1291"/>
      <c r="AI461" s="1415"/>
      <c r="AJ461" s="1415"/>
      <c r="AK461" s="1415"/>
      <c r="AL461" s="1415"/>
      <c r="AM461" s="1415"/>
      <c r="AN461" s="1415"/>
      <c r="AO461" s="1415"/>
      <c r="AP461" s="1415"/>
      <c r="AQ461" s="1415"/>
      <c r="BY461" s="1444"/>
      <c r="BZ461" s="1444"/>
      <c r="CA461" s="1444"/>
      <c r="CB461" s="1444"/>
      <c r="CC461" s="1444"/>
      <c r="CD461" s="1444"/>
      <c r="CE461" s="1444"/>
      <c r="CF461" s="1444"/>
      <c r="CG461" s="1444"/>
      <c r="CH461" s="1444"/>
      <c r="CI461" s="1444"/>
      <c r="CJ461" s="1444"/>
      <c r="CK461" s="1444"/>
      <c r="CL461" s="1444"/>
      <c r="CM461" s="1444"/>
      <c r="CN461" s="1444"/>
      <c r="CO461" s="1444"/>
      <c r="CP461" s="1444"/>
      <c r="CQ461" s="1444"/>
      <c r="CR461" s="1444"/>
      <c r="CS461" s="1444"/>
      <c r="CT461" s="1444"/>
      <c r="CU461" s="1444"/>
      <c r="CV461" s="1444"/>
      <c r="CW461" s="1444"/>
      <c r="CX461" s="1444"/>
      <c r="CY461" s="1444"/>
      <c r="CZ461" s="1444"/>
      <c r="DA461" s="1444"/>
      <c r="DB461" s="1444"/>
      <c r="DC461" s="1444"/>
      <c r="DD461" s="1444"/>
      <c r="DE461" s="1444"/>
      <c r="DF461" s="1444"/>
      <c r="DG461" s="1444"/>
      <c r="DH461" s="1444"/>
      <c r="DI461" s="1444"/>
      <c r="DJ461" s="1444"/>
      <c r="DK461" s="1444"/>
      <c r="DL461" s="1444"/>
      <c r="DM461" s="1444"/>
      <c r="DN461" s="1444"/>
      <c r="DO461" s="1444"/>
      <c r="DP461" s="1444"/>
      <c r="DQ461" s="1444"/>
      <c r="DR461" s="1444"/>
      <c r="DS461" s="1444"/>
      <c r="DT461" s="1444"/>
      <c r="DU461" s="1444"/>
      <c r="DV461" s="1444"/>
      <c r="DW461" s="1444"/>
      <c r="DX461" s="1444"/>
      <c r="DY461" s="1444"/>
      <c r="DZ461" s="1444"/>
      <c r="EA461" s="1444"/>
      <c r="EB461" s="1444"/>
      <c r="EC461" s="1444"/>
      <c r="ED461" s="1444"/>
      <c r="EE461" s="1444"/>
      <c r="EF461" s="1444"/>
      <c r="EG461" s="1444"/>
      <c r="EH461" s="1444"/>
      <c r="EI461" s="1444"/>
      <c r="EJ461" s="1444"/>
      <c r="EK461" s="1444"/>
      <c r="EL461" s="1444"/>
      <c r="EM461" s="1444"/>
      <c r="EN461" s="1444"/>
      <c r="EO461" s="1444"/>
      <c r="EP461" s="1444"/>
      <c r="EQ461" s="1444"/>
      <c r="ER461" s="1444"/>
      <c r="ES461" s="1444"/>
      <c r="ET461" s="1444"/>
      <c r="EU461" s="1444"/>
    </row>
    <row r="462" spans="1:151" s="731" customFormat="1" ht="25" customHeight="1">
      <c r="A462" s="1472">
        <v>1</v>
      </c>
      <c r="B462" s="678"/>
      <c r="C462" s="1251"/>
      <c r="D462" s="1251"/>
      <c r="E462" s="1474" t="str">
        <f t="shared" si="45"/>
        <v>Evaluation</v>
      </c>
      <c r="F462" s="1242"/>
      <c r="H462" s="1242"/>
      <c r="I462" s="737"/>
      <c r="J462" s="1462" t="str">
        <f t="shared" si="47"/>
        <v/>
      </c>
      <c r="K462" s="1170"/>
      <c r="L462" s="1315"/>
      <c r="M462" s="1335"/>
      <c r="N462" s="1335"/>
      <c r="O462" s="1335"/>
      <c r="P462" s="1335"/>
      <c r="Q462" s="1335"/>
      <c r="R462" s="1335"/>
      <c r="S462" s="1335"/>
      <c r="T462" s="1335"/>
      <c r="U462" s="1335"/>
      <c r="V462" s="1335"/>
      <c r="W462" s="1335"/>
      <c r="X462" s="1335"/>
      <c r="Y462" s="1335"/>
      <c r="Z462" s="1335"/>
      <c r="AA462" s="1335"/>
      <c r="AB462" s="1335"/>
      <c r="AC462" s="2"/>
      <c r="AD462" s="2"/>
      <c r="AE462" s="2"/>
      <c r="AF462" s="2"/>
      <c r="AG462" s="2"/>
      <c r="AH462" s="1291"/>
      <c r="AI462" s="1415"/>
      <c r="AJ462" s="1415"/>
      <c r="AK462" s="1415"/>
      <c r="AL462" s="1415"/>
      <c r="AM462" s="1415"/>
      <c r="AN462" s="1415"/>
      <c r="AO462" s="1415"/>
      <c r="AP462" s="1415"/>
      <c r="AQ462" s="1415"/>
      <c r="BY462" s="1444"/>
      <c r="BZ462" s="1444"/>
      <c r="CA462" s="1444"/>
      <c r="CB462" s="1444"/>
      <c r="CC462" s="1444"/>
      <c r="CD462" s="1444"/>
      <c r="CE462" s="1444"/>
      <c r="CF462" s="1444"/>
      <c r="CG462" s="1444"/>
      <c r="CH462" s="1444"/>
      <c r="CI462" s="1444"/>
      <c r="CJ462" s="1444"/>
      <c r="CK462" s="1444"/>
      <c r="CL462" s="1444"/>
      <c r="CM462" s="1444"/>
      <c r="CN462" s="1444"/>
      <c r="CO462" s="1444"/>
      <c r="CP462" s="1444"/>
      <c r="CQ462" s="1444"/>
      <c r="CR462" s="1444"/>
      <c r="CS462" s="1444"/>
      <c r="CT462" s="1444"/>
      <c r="CU462" s="1444"/>
      <c r="CV462" s="1444"/>
      <c r="CW462" s="1444"/>
      <c r="CX462" s="1444"/>
      <c r="CY462" s="1444"/>
      <c r="CZ462" s="1444"/>
      <c r="DA462" s="1444"/>
      <c r="DB462" s="1444"/>
      <c r="DC462" s="1444"/>
      <c r="DD462" s="1444"/>
      <c r="DE462" s="1444"/>
      <c r="DF462" s="1444"/>
      <c r="DG462" s="1444"/>
      <c r="DH462" s="1444"/>
      <c r="DI462" s="1444"/>
      <c r="DJ462" s="1444"/>
      <c r="DK462" s="1444"/>
      <c r="DL462" s="1444"/>
      <c r="DM462" s="1444"/>
      <c r="DN462" s="1444"/>
      <c r="DO462" s="1444"/>
      <c r="DP462" s="1444"/>
      <c r="DQ462" s="1444"/>
      <c r="DR462" s="1444"/>
      <c r="DS462" s="1444"/>
      <c r="DT462" s="1444"/>
      <c r="DU462" s="1444"/>
      <c r="DV462" s="1444"/>
      <c r="DW462" s="1444"/>
      <c r="DX462" s="1444"/>
      <c r="DY462" s="1444"/>
      <c r="DZ462" s="1444"/>
      <c r="EA462" s="1444"/>
      <c r="EB462" s="1444"/>
      <c r="EC462" s="1444"/>
      <c r="ED462" s="1444"/>
      <c r="EE462" s="1444"/>
      <c r="EF462" s="1444"/>
      <c r="EG462" s="1444"/>
      <c r="EH462" s="1444"/>
      <c r="EI462" s="1444"/>
      <c r="EJ462" s="1444"/>
      <c r="EK462" s="1444"/>
      <c r="EL462" s="1444"/>
      <c r="EM462" s="1444"/>
      <c r="EN462" s="1444"/>
      <c r="EO462" s="1444"/>
      <c r="EP462" s="1444"/>
      <c r="EQ462" s="1444"/>
      <c r="ER462" s="1444"/>
      <c r="ES462" s="1444"/>
      <c r="ET462" s="1444"/>
      <c r="EU462" s="1444"/>
    </row>
    <row r="463" spans="1:151" ht="15">
      <c r="A463" s="1472">
        <f>IF(G470="",0,1)</f>
        <v>0</v>
      </c>
      <c r="C463" s="1251"/>
      <c r="D463" s="1251"/>
      <c r="E463" s="1474" t="str">
        <f t="shared" si="45"/>
        <v/>
      </c>
      <c r="F463" s="1242"/>
      <c r="H463" s="1242"/>
      <c r="J463" s="1462" t="str">
        <f t="shared" si="47"/>
        <v/>
      </c>
      <c r="K463" s="1170"/>
      <c r="L463" s="1449">
        <f>L$31</f>
        <v>0</v>
      </c>
      <c r="M463" s="1450"/>
      <c r="N463" s="10"/>
      <c r="O463" s="10"/>
      <c r="P463" s="10"/>
      <c r="Q463" s="10"/>
      <c r="R463" s="10"/>
      <c r="S463" s="10"/>
      <c r="T463" s="10"/>
      <c r="U463" s="10"/>
      <c r="V463" s="10"/>
      <c r="W463" s="10"/>
      <c r="X463" s="10"/>
      <c r="Y463" s="10"/>
      <c r="Z463" s="10"/>
      <c r="AA463" s="10"/>
      <c r="AB463" s="10"/>
      <c r="AC463" s="10"/>
    </row>
    <row r="464" spans="1:151" ht="15">
      <c r="A464" s="1472">
        <f>IF(G470="",0,1)</f>
        <v>0</v>
      </c>
      <c r="C464" s="1251"/>
      <c r="D464" s="1251"/>
      <c r="E464" s="1474" t="str">
        <f t="shared" si="45"/>
        <v/>
      </c>
      <c r="F464" s="1242"/>
      <c r="H464" s="1242"/>
      <c r="J464" s="1462" t="str">
        <f t="shared" si="47"/>
        <v/>
      </c>
      <c r="K464" s="1170"/>
      <c r="L464" s="1244"/>
      <c r="M464" s="1245"/>
      <c r="N464" s="1"/>
      <c r="O464" s="1"/>
      <c r="P464" s="1"/>
      <c r="Q464" s="1"/>
      <c r="R464" s="1"/>
      <c r="S464" s="1"/>
      <c r="T464" s="1"/>
      <c r="U464" s="1"/>
      <c r="V464" s="1"/>
      <c r="W464" s="1"/>
      <c r="X464" s="1"/>
      <c r="Y464" s="1"/>
      <c r="Z464" s="1"/>
      <c r="AA464" s="1"/>
      <c r="AB464" s="1"/>
    </row>
    <row r="465" spans="1:151" ht="15">
      <c r="A465" s="1472">
        <f>IF(G470="",0,1)</f>
        <v>0</v>
      </c>
      <c r="C465" s="1251"/>
      <c r="D465" s="1251"/>
      <c r="E465" s="1474" t="str">
        <f t="shared" si="45"/>
        <v/>
      </c>
      <c r="F465" s="1242"/>
      <c r="H465" s="1242"/>
      <c r="J465" s="1462" t="str">
        <f t="shared" si="47"/>
        <v/>
      </c>
      <c r="K465" s="1170"/>
      <c r="L465" s="1244"/>
      <c r="M465" s="1245"/>
      <c r="N465" s="1"/>
      <c r="O465" s="1"/>
      <c r="P465" s="1"/>
      <c r="Q465" s="1"/>
      <c r="R465" s="1"/>
      <c r="S465" s="1"/>
      <c r="T465" s="1"/>
      <c r="U465" s="1"/>
      <c r="V465" s="1"/>
      <c r="W465" s="1"/>
      <c r="X465" s="1"/>
      <c r="Y465" s="1"/>
      <c r="Z465" s="1"/>
      <c r="AA465" s="1"/>
      <c r="AB465" s="1"/>
    </row>
    <row r="466" spans="1:151" s="1250" customFormat="1" ht="24" thickBot="1">
      <c r="A466" s="1472">
        <f>IF(G470="",0,1)</f>
        <v>0</v>
      </c>
      <c r="B466" s="678"/>
      <c r="C466" s="1251"/>
      <c r="D466" s="1251"/>
      <c r="E466" s="1474" t="str">
        <f t="shared" si="45"/>
        <v/>
      </c>
      <c r="F466" s="1242"/>
      <c r="G466" s="678"/>
      <c r="H466" s="1242"/>
      <c r="I466" s="1299"/>
      <c r="J466" s="1462" t="str">
        <f t="shared" si="47"/>
        <v/>
      </c>
      <c r="K466" s="1170"/>
      <c r="L466" s="777" t="str">
        <f>CONCATENATE(Q470,". Générateur de chaleur: ",G470)</f>
        <v xml:space="preserve">9. Générateur de chaleur: </v>
      </c>
      <c r="M466" s="777"/>
      <c r="N466" s="777"/>
      <c r="O466" s="777"/>
      <c r="P466" s="777"/>
      <c r="Q466" s="777"/>
      <c r="R466" s="777"/>
      <c r="S466" s="777"/>
      <c r="T466" s="777"/>
      <c r="U466" s="777"/>
      <c r="V466" s="777"/>
      <c r="W466" s="777"/>
      <c r="X466" s="777"/>
      <c r="Y466" s="777"/>
      <c r="Z466" s="777"/>
      <c r="AA466" s="777"/>
      <c r="AB466" s="777"/>
      <c r="AC466" s="1370">
        <f>Z$27</f>
        <v>0</v>
      </c>
      <c r="AD466" s="665"/>
      <c r="AE466" s="665"/>
      <c r="AF466" s="665"/>
      <c r="AG466" s="665"/>
      <c r="AH466" s="665"/>
      <c r="AI466" s="665"/>
      <c r="AJ466" s="1246"/>
      <c r="AK466" s="1246"/>
      <c r="AL466" s="1247"/>
      <c r="AM466" s="1247"/>
      <c r="AN466" s="1247"/>
      <c r="AO466" s="1248"/>
      <c r="AP466" s="1247"/>
      <c r="AQ466" s="1249"/>
      <c r="AR466" s="1247"/>
      <c r="AS466" s="1247"/>
      <c r="AT466" s="1247"/>
      <c r="AU466" s="1247"/>
      <c r="AV466" s="1247"/>
      <c r="AW466" s="1247"/>
      <c r="AX466" s="1247"/>
      <c r="AY466" s="1247"/>
      <c r="BY466" s="1439"/>
      <c r="BZ466" s="1439"/>
      <c r="CA466" s="1439"/>
      <c r="CB466" s="1439"/>
      <c r="CC466" s="1439"/>
      <c r="CD466" s="1439"/>
      <c r="CE466" s="1439"/>
      <c r="CF466" s="1439"/>
      <c r="CG466" s="1439"/>
      <c r="CH466" s="1439"/>
      <c r="CI466" s="1439"/>
      <c r="CJ466" s="1439"/>
      <c r="CK466" s="1439"/>
      <c r="CL466" s="1439"/>
      <c r="CM466" s="1439"/>
      <c r="CN466" s="1439"/>
      <c r="CO466" s="1439"/>
      <c r="CP466" s="1439"/>
      <c r="CQ466" s="1439"/>
      <c r="CR466" s="1439"/>
      <c r="CS466" s="1439"/>
      <c r="CT466" s="1439"/>
      <c r="CU466" s="1439"/>
      <c r="CV466" s="1439"/>
      <c r="CW466" s="1439"/>
      <c r="CX466" s="1439"/>
      <c r="CY466" s="1439"/>
      <c r="CZ466" s="1439"/>
      <c r="DA466" s="1439"/>
      <c r="DB466" s="1439"/>
      <c r="DC466" s="1439"/>
      <c r="DD466" s="1439"/>
      <c r="DE466" s="1439"/>
      <c r="DF466" s="1439"/>
      <c r="DG466" s="1439"/>
      <c r="DH466" s="1439"/>
      <c r="DI466" s="1439"/>
      <c r="DJ466" s="1439"/>
      <c r="DK466" s="1439"/>
      <c r="DL466" s="1439"/>
      <c r="DM466" s="1439"/>
      <c r="DN466" s="1439"/>
      <c r="DO466" s="1439"/>
      <c r="DP466" s="1439"/>
      <c r="DQ466" s="1439"/>
      <c r="DR466" s="1439"/>
      <c r="DS466" s="1439"/>
      <c r="DT466" s="1439"/>
      <c r="DU466" s="1439"/>
      <c r="DV466" s="1439"/>
      <c r="DW466" s="1439"/>
      <c r="DX466" s="1439"/>
      <c r="DY466" s="1439"/>
      <c r="DZ466" s="1439"/>
      <c r="EA466" s="1439"/>
      <c r="EB466" s="1439"/>
      <c r="EC466" s="1439"/>
      <c r="ED466" s="1439"/>
      <c r="EE466" s="1439"/>
      <c r="EF466" s="1439"/>
      <c r="EG466" s="1439"/>
      <c r="EH466" s="1439"/>
      <c r="EI466" s="1439"/>
      <c r="EJ466" s="1439"/>
      <c r="EK466" s="1439"/>
      <c r="EL466" s="1439"/>
      <c r="EM466" s="1439"/>
      <c r="EN466" s="1439"/>
      <c r="EO466" s="1439"/>
      <c r="EP466" s="1439"/>
      <c r="EQ466" s="1439"/>
      <c r="ER466" s="1439"/>
      <c r="ES466" s="1439"/>
      <c r="ET466" s="1439"/>
      <c r="EU466" s="1439"/>
    </row>
    <row r="467" spans="1:151" s="18" customFormat="1" ht="19">
      <c r="A467" s="1472">
        <f>IF(G470="",0,1)</f>
        <v>0</v>
      </c>
      <c r="B467" s="678"/>
      <c r="C467" s="1251"/>
      <c r="D467" s="1251"/>
      <c r="E467" s="1474" t="str">
        <f t="shared" si="45"/>
        <v/>
      </c>
      <c r="F467" s="1242"/>
      <c r="G467" s="678"/>
      <c r="H467" s="1242"/>
      <c r="I467" s="126"/>
      <c r="J467" s="1462" t="str">
        <f t="shared" si="47"/>
        <v/>
      </c>
      <c r="K467" s="1170"/>
      <c r="L467" s="1184"/>
      <c r="M467" s="1184"/>
      <c r="N467" s="1184"/>
      <c r="O467" s="1184"/>
      <c r="P467" s="1184"/>
      <c r="Q467" s="1184"/>
      <c r="R467" s="1184"/>
      <c r="S467" s="1184"/>
      <c r="T467" s="1184"/>
      <c r="U467" s="1184"/>
      <c r="V467" s="1184"/>
      <c r="W467" s="1184"/>
      <c r="X467" s="1184"/>
      <c r="Y467" s="1184"/>
      <c r="Z467" s="1184"/>
      <c r="AA467" s="1184"/>
      <c r="AB467" s="1184"/>
      <c r="AC467" s="665"/>
      <c r="AD467" s="665"/>
      <c r="AE467" s="665"/>
      <c r="AF467" s="665"/>
      <c r="AG467" s="665"/>
      <c r="AH467" s="665"/>
      <c r="AI467" s="665"/>
      <c r="AJ467" s="665"/>
      <c r="AK467" s="665"/>
      <c r="AL467" s="40"/>
      <c r="AM467" s="40"/>
      <c r="AN467" s="40"/>
      <c r="AO467" s="49"/>
      <c r="AP467" s="40"/>
      <c r="AQ467" s="20"/>
      <c r="AR467" s="1247"/>
      <c r="AS467" s="40"/>
      <c r="AT467" s="1247"/>
      <c r="AU467" s="40"/>
      <c r="AV467" s="40"/>
      <c r="AW467" s="40"/>
      <c r="AX467" s="40"/>
      <c r="AY467" s="40"/>
      <c r="BY467" s="1221"/>
      <c r="BZ467" s="1221"/>
      <c r="CA467" s="1221"/>
      <c r="CB467" s="1221"/>
      <c r="CC467" s="1221"/>
      <c r="CD467" s="1221"/>
      <c r="CE467" s="1221"/>
      <c r="CF467" s="1221"/>
      <c r="CG467" s="1221"/>
      <c r="CH467" s="1221"/>
      <c r="CI467" s="1221"/>
      <c r="CJ467" s="1221"/>
      <c r="CK467" s="1221"/>
      <c r="CL467" s="1221"/>
      <c r="CM467" s="1221"/>
      <c r="CN467" s="1221"/>
      <c r="CO467" s="1221"/>
      <c r="CP467" s="1221"/>
      <c r="CQ467" s="1221"/>
      <c r="CR467" s="1221"/>
      <c r="CS467" s="1221"/>
      <c r="CT467" s="1221"/>
      <c r="CU467" s="1221"/>
      <c r="CV467" s="1221"/>
      <c r="CW467" s="1221"/>
      <c r="CX467" s="1221"/>
      <c r="CY467" s="1221"/>
      <c r="CZ467" s="1221"/>
      <c r="DA467" s="1221"/>
      <c r="DB467" s="1221"/>
      <c r="DC467" s="1221"/>
      <c r="DD467" s="1221"/>
      <c r="DE467" s="1221"/>
      <c r="DF467" s="1221"/>
      <c r="DG467" s="1221"/>
      <c r="DH467" s="1221"/>
      <c r="DI467" s="1221"/>
      <c r="DJ467" s="1221"/>
      <c r="DK467" s="1221"/>
      <c r="DL467" s="1221"/>
      <c r="DM467" s="1221"/>
      <c r="DN467" s="1221"/>
      <c r="DO467" s="1221"/>
      <c r="DP467" s="1221"/>
      <c r="DQ467" s="1221"/>
      <c r="DR467" s="1221"/>
      <c r="DS467" s="1221"/>
      <c r="DT467" s="1221"/>
      <c r="DU467" s="1221"/>
      <c r="DV467" s="1221"/>
      <c r="DW467" s="1221"/>
      <c r="DX467" s="1221"/>
      <c r="DY467" s="1221"/>
      <c r="DZ467" s="1221"/>
      <c r="EA467" s="1221"/>
      <c r="EB467" s="1221"/>
      <c r="EC467" s="1221"/>
      <c r="ED467" s="1221"/>
      <c r="EE467" s="1221"/>
      <c r="EF467" s="1221"/>
      <c r="EG467" s="1221"/>
      <c r="EH467" s="1221"/>
      <c r="EI467" s="1221"/>
      <c r="EJ467" s="1221"/>
      <c r="EK467" s="1221"/>
      <c r="EL467" s="1221"/>
      <c r="EM467" s="1221"/>
      <c r="EN467" s="1221"/>
      <c r="EO467" s="1221"/>
      <c r="EP467" s="1221"/>
      <c r="EQ467" s="1221"/>
      <c r="ER467" s="1221"/>
      <c r="ES467" s="1221"/>
      <c r="ET467" s="1221"/>
      <c r="EU467" s="1221"/>
    </row>
    <row r="468" spans="1:151" s="1378" customFormat="1" ht="16" hidden="1" outlineLevel="1" thickBot="1">
      <c r="A468" s="1472"/>
      <c r="B468" s="1451"/>
      <c r="C468" s="1251"/>
      <c r="D468" s="1251"/>
      <c r="E468" s="1474" t="str">
        <f t="shared" si="45"/>
        <v/>
      </c>
      <c r="F468" s="1283"/>
      <c r="G468" s="1371"/>
      <c r="H468" s="1372"/>
      <c r="I468" s="1372"/>
      <c r="J468" s="1467"/>
      <c r="K468" s="1373"/>
      <c r="L468" s="1374"/>
      <c r="M468" s="1374"/>
      <c r="N468" s="1374"/>
      <c r="O468" s="1374"/>
      <c r="P468" s="1374"/>
      <c r="Q468" s="1374"/>
      <c r="R468" s="1374"/>
      <c r="S468" s="1374"/>
      <c r="T468" s="1374"/>
      <c r="U468" s="1374"/>
      <c r="V468" s="1374"/>
      <c r="W468" s="1374"/>
      <c r="X468" s="1374"/>
      <c r="Y468" s="1374"/>
      <c r="Z468" s="1375"/>
      <c r="AA468" s="1374"/>
      <c r="AB468" s="532"/>
      <c r="AC468" s="532"/>
      <c r="AD468" s="532" t="s">
        <v>570</v>
      </c>
      <c r="AE468" s="1374"/>
      <c r="AF468" s="1376"/>
      <c r="AG468" s="1374"/>
      <c r="AH468" s="1374" t="s">
        <v>336</v>
      </c>
      <c r="AI468" s="1374"/>
      <c r="AJ468" s="1374"/>
      <c r="AK468" s="1374"/>
      <c r="AL468" s="1374" t="s">
        <v>337</v>
      </c>
      <c r="AM468" s="1374"/>
      <c r="AN468" s="1374"/>
      <c r="AO468" s="1374"/>
      <c r="AP468" s="1374" t="s">
        <v>582</v>
      </c>
      <c r="AQ468" s="1374"/>
      <c r="AR468" s="1374"/>
      <c r="AS468" s="1374"/>
      <c r="AT468" s="1374" t="s">
        <v>583</v>
      </c>
      <c r="AU468" s="1374"/>
      <c r="AV468" s="1374"/>
      <c r="AW468" s="1374"/>
      <c r="AX468" s="1374" t="s">
        <v>522</v>
      </c>
      <c r="AY468" s="1374"/>
      <c r="AZ468" s="1374"/>
      <c r="BA468" s="1376" t="s">
        <v>584</v>
      </c>
      <c r="BB468" s="1374"/>
      <c r="BC468" s="1374"/>
      <c r="BD468" s="1374"/>
      <c r="BE468" s="1374"/>
      <c r="BF468" s="1374"/>
      <c r="BG468" s="1374"/>
      <c r="BH468" s="1376"/>
      <c r="BI468" s="1374" t="s">
        <v>521</v>
      </c>
      <c r="BJ468" s="1374"/>
      <c r="BK468" s="1374"/>
      <c r="BL468" s="1374"/>
      <c r="BM468" s="1374"/>
      <c r="BN468" s="1374"/>
      <c r="BO468" s="1377"/>
      <c r="BR468" s="1374"/>
      <c r="BS468" s="1374"/>
      <c r="BT468" s="1374"/>
      <c r="BU468" s="1374"/>
      <c r="BY468" s="1447"/>
      <c r="BZ468" s="1447"/>
      <c r="CA468" s="1447"/>
      <c r="CB468" s="1447"/>
      <c r="CC468" s="1447"/>
      <c r="CD468" s="1447"/>
      <c r="CE468" s="1447"/>
      <c r="CF468" s="1447"/>
      <c r="CG468" s="1447"/>
      <c r="CH468" s="1447"/>
      <c r="CI468" s="1447"/>
      <c r="CJ468" s="1447"/>
      <c r="CK468" s="1447"/>
      <c r="CL468" s="1447"/>
      <c r="CM468" s="1447"/>
      <c r="CN468" s="1447"/>
      <c r="CO468" s="1447"/>
      <c r="CP468" s="1447"/>
      <c r="CQ468" s="1447"/>
      <c r="CR468" s="1447"/>
      <c r="CS468" s="1447"/>
      <c r="CT468" s="1447"/>
      <c r="CU468" s="1447"/>
      <c r="CV468" s="1447"/>
      <c r="CW468" s="1447"/>
      <c r="CX468" s="1447"/>
      <c r="CY468" s="1447"/>
      <c r="CZ468" s="1447"/>
      <c r="DA468" s="1447"/>
      <c r="DB468" s="1447"/>
      <c r="DC468" s="1447"/>
      <c r="DD468" s="1447"/>
      <c r="DE468" s="1447"/>
      <c r="DF468" s="1447"/>
      <c r="DG468" s="1447"/>
      <c r="DH468" s="1447"/>
      <c r="DI468" s="1447"/>
      <c r="DJ468" s="1447"/>
      <c r="DK468" s="1447"/>
      <c r="DL468" s="1447"/>
      <c r="DM468" s="1447"/>
      <c r="DN468" s="1447"/>
      <c r="DO468" s="1447"/>
      <c r="DP468" s="1447"/>
      <c r="DQ468" s="1447"/>
      <c r="DR468" s="1447"/>
      <c r="DS468" s="1447"/>
      <c r="DT468" s="1447"/>
      <c r="DU468" s="1447"/>
      <c r="DV468" s="1447"/>
      <c r="DW468" s="1447"/>
      <c r="DX468" s="1447"/>
      <c r="DY468" s="1447"/>
      <c r="DZ468" s="1447"/>
      <c r="EA468" s="1447"/>
      <c r="EB468" s="1447"/>
      <c r="EC468" s="1447"/>
      <c r="ED468" s="1447"/>
      <c r="EE468" s="1447"/>
      <c r="EF468" s="1447"/>
      <c r="EG468" s="1447"/>
      <c r="EH468" s="1447"/>
      <c r="EI468" s="1447"/>
      <c r="EJ468" s="1447"/>
      <c r="EK468" s="1447"/>
      <c r="EL468" s="1447"/>
      <c r="EM468" s="1447"/>
      <c r="EN468" s="1447"/>
      <c r="EO468" s="1447"/>
      <c r="EP468" s="1447"/>
      <c r="EQ468" s="1447"/>
      <c r="ER468" s="1447"/>
      <c r="ES468" s="1447"/>
      <c r="ET468" s="1447"/>
      <c r="EU468" s="1447"/>
    </row>
    <row r="469" spans="1:151" s="1415" customFormat="1" ht="62" hidden="1" customHeight="1" outlineLevel="1">
      <c r="A469" s="1472"/>
      <c r="B469" s="678"/>
      <c r="C469" s="1251"/>
      <c r="D469" s="1251"/>
      <c r="E469" s="1474" t="str">
        <f t="shared" si="45"/>
        <v/>
      </c>
      <c r="F469" s="1283"/>
      <c r="G469" s="1228" t="s">
        <v>372</v>
      </c>
      <c r="H469" s="253">
        <v>0</v>
      </c>
      <c r="I469" s="1775" t="s">
        <v>924</v>
      </c>
      <c r="J469" s="1466" t="s">
        <v>910</v>
      </c>
      <c r="K469" s="253"/>
      <c r="L469" s="1110" t="s">
        <v>919</v>
      </c>
      <c r="M469" s="1110">
        <v>0</v>
      </c>
      <c r="N469" s="253" t="s">
        <v>302</v>
      </c>
      <c r="O469" s="253" t="s">
        <v>303</v>
      </c>
      <c r="P469" s="1110" t="s">
        <v>920</v>
      </c>
      <c r="Q469" s="828">
        <v>0</v>
      </c>
      <c r="R469" s="1110" t="s">
        <v>304</v>
      </c>
      <c r="S469" s="1112" t="s">
        <v>305</v>
      </c>
      <c r="T469" s="1110" t="s">
        <v>308</v>
      </c>
      <c r="U469" s="1112" t="s">
        <v>78</v>
      </c>
      <c r="V469" s="1112" t="s">
        <v>922</v>
      </c>
      <c r="W469" s="2">
        <v>0</v>
      </c>
      <c r="X469" s="1112" t="s">
        <v>923</v>
      </c>
      <c r="Y469" s="1112" t="s">
        <v>561</v>
      </c>
      <c r="Z469" s="1415">
        <v>0</v>
      </c>
      <c r="AA469" s="1229" t="s">
        <v>321</v>
      </c>
      <c r="AB469" s="1229" t="s">
        <v>590</v>
      </c>
      <c r="AC469" s="2">
        <v>0</v>
      </c>
      <c r="AD469" s="1113" t="s">
        <v>371</v>
      </c>
      <c r="AE469" s="1117" t="s">
        <v>252</v>
      </c>
      <c r="AF469" s="1117" t="s">
        <v>591</v>
      </c>
      <c r="AG469" s="1116">
        <v>0</v>
      </c>
      <c r="AH469" s="1113" t="s">
        <v>371</v>
      </c>
      <c r="AI469" s="1117" t="s">
        <v>252</v>
      </c>
      <c r="AJ469" s="1117" t="s">
        <v>591</v>
      </c>
      <c r="AK469" s="41">
        <v>0</v>
      </c>
      <c r="AL469" s="1113" t="s">
        <v>371</v>
      </c>
      <c r="AM469" s="1117" t="s">
        <v>252</v>
      </c>
      <c r="AN469" s="1117" t="s">
        <v>591</v>
      </c>
      <c r="AO469" s="41">
        <v>0</v>
      </c>
      <c r="AP469" s="1113" t="s">
        <v>371</v>
      </c>
      <c r="AQ469" s="1117" t="s">
        <v>252</v>
      </c>
      <c r="AR469" s="1117" t="s">
        <v>591</v>
      </c>
      <c r="AS469" s="41">
        <v>0</v>
      </c>
      <c r="AT469" s="1113" t="s">
        <v>371</v>
      </c>
      <c r="AU469" s="1117" t="s">
        <v>252</v>
      </c>
      <c r="AV469" s="1117" t="s">
        <v>591</v>
      </c>
      <c r="AW469" s="41">
        <v>0</v>
      </c>
      <c r="AX469" s="1113" t="s">
        <v>371</v>
      </c>
      <c r="AY469" s="1117" t="s">
        <v>252</v>
      </c>
      <c r="AZ469" s="1117" t="s">
        <v>591</v>
      </c>
      <c r="BA469" s="1113" t="s">
        <v>371</v>
      </c>
      <c r="BB469" s="1117" t="s">
        <v>252</v>
      </c>
      <c r="BC469" s="1117" t="s">
        <v>591</v>
      </c>
      <c r="BD469" s="989">
        <v>0</v>
      </c>
      <c r="BE469" s="1118" t="s">
        <v>585</v>
      </c>
      <c r="BF469" s="1119" t="s">
        <v>586</v>
      </c>
      <c r="BG469" s="1120" t="s">
        <v>587</v>
      </c>
      <c r="BH469" s="989">
        <v>0</v>
      </c>
      <c r="BI469" s="1121" t="s">
        <v>585</v>
      </c>
      <c r="BJ469" s="1122" t="s">
        <v>586</v>
      </c>
      <c r="BK469" s="1123" t="s">
        <v>587</v>
      </c>
      <c r="BL469" s="989">
        <v>0</v>
      </c>
      <c r="BM469" s="1415">
        <v>0</v>
      </c>
      <c r="BN469" s="1118" t="s">
        <v>588</v>
      </c>
      <c r="BO469" s="1119" t="s">
        <v>589</v>
      </c>
      <c r="BP469" s="1120" t="s">
        <v>590</v>
      </c>
      <c r="BQ469" s="989"/>
      <c r="BR469" s="989"/>
      <c r="BS469" s="989"/>
      <c r="BT469" s="989"/>
      <c r="BU469" s="98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c r="DP469" s="9"/>
      <c r="DQ469" s="9"/>
      <c r="DR469" s="9"/>
      <c r="DS469" s="9"/>
      <c r="DT469" s="9"/>
      <c r="DU469" s="9"/>
      <c r="DV469" s="9"/>
      <c r="DW469" s="9"/>
      <c r="DX469" s="9"/>
      <c r="DY469" s="9"/>
      <c r="DZ469" s="9"/>
      <c r="EA469" s="9"/>
      <c r="EB469" s="9"/>
      <c r="EC469" s="2"/>
      <c r="ED469" s="2"/>
      <c r="EE469" s="2"/>
      <c r="EF469" s="2"/>
      <c r="EG469" s="2"/>
      <c r="EH469" s="2"/>
      <c r="EI469" s="2"/>
      <c r="EJ469" s="2"/>
      <c r="EK469" s="2"/>
      <c r="EL469" s="2"/>
      <c r="EM469" s="2"/>
      <c r="EN469" s="2"/>
      <c r="EO469" s="2"/>
      <c r="EP469" s="2"/>
      <c r="EQ469" s="2"/>
      <c r="ER469" s="2"/>
      <c r="ES469" s="2"/>
      <c r="ET469" s="2"/>
      <c r="EU469" s="2"/>
    </row>
    <row r="470" spans="1:151" s="1415" customFormat="1" ht="15.75" hidden="1" customHeight="1" outlineLevel="1">
      <c r="A470" s="1472"/>
      <c r="B470" s="678"/>
      <c r="C470" s="1251"/>
      <c r="D470" s="1251"/>
      <c r="E470" s="1474" t="str">
        <f t="shared" si="45"/>
        <v/>
      </c>
      <c r="F470" s="1283"/>
      <c r="G470" s="1379" t="str">
        <f>G14</f>
        <v/>
      </c>
      <c r="H470" s="1380" t="str">
        <f>H14</f>
        <v/>
      </c>
      <c r="I470" s="1437" t="str">
        <f>I14</f>
        <v/>
      </c>
      <c r="J470" s="1468">
        <f>J14</f>
        <v>0</v>
      </c>
      <c r="K470" s="1381"/>
      <c r="L470" s="899" t="str">
        <f t="shared" ref="L470:AQ470" si="48">L14</f>
        <v/>
      </c>
      <c r="M470" s="899" t="str">
        <f t="shared" si="48"/>
        <v/>
      </c>
      <c r="N470" s="968" t="str">
        <f t="shared" si="48"/>
        <v/>
      </c>
      <c r="O470" s="1145" t="str">
        <f t="shared" si="48"/>
        <v/>
      </c>
      <c r="P470" s="968" t="str">
        <f t="shared" si="48"/>
        <v/>
      </c>
      <c r="Q470" s="2">
        <f t="shared" si="48"/>
        <v>9</v>
      </c>
      <c r="R470" s="899" t="str">
        <f t="shared" si="48"/>
        <v/>
      </c>
      <c r="S470" s="1147" t="str">
        <f t="shared" si="48"/>
        <v/>
      </c>
      <c r="T470" s="899" t="str">
        <f t="shared" si="48"/>
        <v/>
      </c>
      <c r="U470" s="1146" t="str">
        <f t="shared" si="48"/>
        <v/>
      </c>
      <c r="V470" s="1061" t="str">
        <f t="shared" si="48"/>
        <v/>
      </c>
      <c r="W470" s="2">
        <f t="shared" si="48"/>
        <v>0</v>
      </c>
      <c r="X470" s="899" t="str">
        <f t="shared" si="48"/>
        <v/>
      </c>
      <c r="Y470" s="1148" t="str">
        <f t="shared" si="48"/>
        <v/>
      </c>
      <c r="Z470" s="1416" t="str">
        <f t="shared" si="48"/>
        <v/>
      </c>
      <c r="AA470" s="1233">
        <f t="shared" si="48"/>
        <v>0</v>
      </c>
      <c r="AB470" s="1233" t="str">
        <f t="shared" si="48"/>
        <v/>
      </c>
      <c r="AC470" s="2">
        <f t="shared" si="48"/>
        <v>0</v>
      </c>
      <c r="AD470" s="1150" t="str">
        <f t="shared" si="48"/>
        <v/>
      </c>
      <c r="AE470" s="1140">
        <f t="shared" si="48"/>
        <v>0</v>
      </c>
      <c r="AF470" s="1141" t="str">
        <f t="shared" si="48"/>
        <v/>
      </c>
      <c r="AG470" s="989">
        <f t="shared" si="48"/>
        <v>0</v>
      </c>
      <c r="AH470" s="1150">
        <f t="shared" si="48"/>
        <v>0</v>
      </c>
      <c r="AI470" s="1141">
        <f t="shared" si="48"/>
        <v>0</v>
      </c>
      <c r="AJ470" s="1141" t="str">
        <f t="shared" si="48"/>
        <v/>
      </c>
      <c r="AK470" s="1415">
        <f t="shared" si="48"/>
        <v>0</v>
      </c>
      <c r="AL470" s="1150" t="str">
        <f t="shared" si="48"/>
        <v/>
      </c>
      <c r="AM470" s="1141">
        <f t="shared" si="48"/>
        <v>0</v>
      </c>
      <c r="AN470" s="1141" t="str">
        <f t="shared" si="48"/>
        <v/>
      </c>
      <c r="AO470" s="1415">
        <f t="shared" si="48"/>
        <v>0</v>
      </c>
      <c r="AP470" s="1150" t="str">
        <f t="shared" si="48"/>
        <v/>
      </c>
      <c r="AQ470" s="1141">
        <f t="shared" si="48"/>
        <v>0</v>
      </c>
      <c r="AR470" s="1141" t="str">
        <f t="shared" ref="AR470:BH470" si="49">AR14</f>
        <v/>
      </c>
      <c r="AS470" s="1415">
        <f t="shared" si="49"/>
        <v>0</v>
      </c>
      <c r="AT470" s="1150" t="str">
        <f t="shared" si="49"/>
        <v/>
      </c>
      <c r="AU470" s="1141">
        <f t="shared" si="49"/>
        <v>0</v>
      </c>
      <c r="AV470" s="1141" t="str">
        <f t="shared" si="49"/>
        <v/>
      </c>
      <c r="AW470" s="1415">
        <f t="shared" si="49"/>
        <v>0</v>
      </c>
      <c r="AX470" s="1151">
        <f t="shared" si="49"/>
        <v>0</v>
      </c>
      <c r="AY470" s="1151">
        <f t="shared" si="49"/>
        <v>0</v>
      </c>
      <c r="AZ470" s="1151">
        <f t="shared" si="49"/>
        <v>0</v>
      </c>
      <c r="BA470" s="1151">
        <f t="shared" si="49"/>
        <v>0</v>
      </c>
      <c r="BB470" s="1151">
        <f t="shared" si="49"/>
        <v>0</v>
      </c>
      <c r="BC470" s="1151">
        <f t="shared" si="49"/>
        <v>0</v>
      </c>
      <c r="BD470" s="989">
        <f t="shared" si="49"/>
        <v>0</v>
      </c>
      <c r="BE470" s="1139">
        <f t="shared" si="49"/>
        <v>0</v>
      </c>
      <c r="BF470" s="1140">
        <f t="shared" si="49"/>
        <v>0</v>
      </c>
      <c r="BG470" s="1141">
        <f t="shared" si="49"/>
        <v>0</v>
      </c>
      <c r="BH470" s="989">
        <f t="shared" si="49"/>
        <v>0</v>
      </c>
      <c r="BI470" s="1139">
        <f>AC516</f>
        <v>0</v>
      </c>
      <c r="BJ470" s="1140">
        <f>AC517</f>
        <v>0</v>
      </c>
      <c r="BK470" s="1141">
        <f>AC518</f>
        <v>0</v>
      </c>
      <c r="BL470" s="989">
        <f>BL14</f>
        <v>0</v>
      </c>
      <c r="BM470" s="1415">
        <f>BM14</f>
        <v>0</v>
      </c>
      <c r="BN470" s="1139">
        <f>BN14</f>
        <v>0</v>
      </c>
      <c r="BO470" s="1140">
        <f>BO14</f>
        <v>0</v>
      </c>
      <c r="BP470" s="1141">
        <f>BP14</f>
        <v>0</v>
      </c>
      <c r="BQ470" s="989"/>
      <c r="BR470" s="989"/>
      <c r="BS470" s="989"/>
      <c r="BT470" s="989"/>
      <c r="BU470" s="98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c r="EB470" s="9"/>
      <c r="EC470" s="2"/>
      <c r="ED470" s="2"/>
      <c r="EE470" s="2"/>
      <c r="EF470" s="2"/>
      <c r="EG470" s="2"/>
      <c r="EH470" s="2"/>
      <c r="EI470" s="2"/>
      <c r="EJ470" s="2"/>
      <c r="EK470" s="2"/>
      <c r="EL470" s="2"/>
      <c r="EM470" s="2"/>
      <c r="EN470" s="2"/>
      <c r="EO470" s="2"/>
      <c r="EP470" s="2"/>
      <c r="EQ470" s="2"/>
      <c r="ER470" s="2"/>
      <c r="ES470" s="2"/>
      <c r="ET470" s="2"/>
      <c r="EU470" s="2"/>
    </row>
    <row r="471" spans="1:151" s="51" customFormat="1" ht="19" hidden="1" outlineLevel="1">
      <c r="A471" s="1472"/>
      <c r="B471" s="1451"/>
      <c r="C471" s="1251"/>
      <c r="D471" s="1251"/>
      <c r="E471" s="1474" t="str">
        <f t="shared" si="45"/>
        <v/>
      </c>
      <c r="F471" s="1283"/>
      <c r="G471" s="678"/>
      <c r="H471" s="126"/>
      <c r="I471" s="126"/>
      <c r="J471" s="1465"/>
      <c r="K471" s="677"/>
      <c r="L471" s="1382"/>
      <c r="M471" s="1382"/>
      <c r="N471" s="1382"/>
      <c r="O471" s="1382"/>
      <c r="P471" s="1382"/>
      <c r="Q471" s="1382"/>
      <c r="R471" s="1382"/>
      <c r="S471" s="1382"/>
      <c r="T471" s="1382"/>
      <c r="U471" s="1382"/>
      <c r="V471" s="1382"/>
      <c r="W471" s="1382"/>
      <c r="X471" s="1382"/>
      <c r="Y471" s="1382"/>
      <c r="Z471" s="1382"/>
      <c r="AA471" s="1382"/>
      <c r="AB471" s="1382"/>
      <c r="AC471" s="1382"/>
      <c r="AD471" s="1415"/>
      <c r="AE471" s="53"/>
      <c r="AF471" s="1415"/>
      <c r="AG471" s="53"/>
      <c r="AH471" s="53"/>
      <c r="AI471" s="53"/>
      <c r="AJ471" s="53"/>
      <c r="AK471" s="53"/>
      <c r="AL471" s="40"/>
      <c r="AO471" s="52"/>
      <c r="AQ471" s="1383"/>
      <c r="AR471" s="1247"/>
      <c r="AT471" s="1247"/>
      <c r="BA471" s="18"/>
      <c r="BQ471" s="18"/>
      <c r="BY471" s="95"/>
      <c r="BZ471" s="95"/>
      <c r="CA471" s="95"/>
      <c r="CB471" s="95"/>
      <c r="CC471" s="95"/>
      <c r="CD471" s="95"/>
      <c r="CE471" s="95"/>
      <c r="CF471" s="95"/>
      <c r="CG471" s="95"/>
      <c r="CH471" s="95"/>
      <c r="CI471" s="95"/>
      <c r="CJ471" s="95"/>
      <c r="CK471" s="95"/>
      <c r="CL471" s="95"/>
      <c r="CM471" s="95"/>
      <c r="CN471" s="95"/>
      <c r="CO471" s="95"/>
      <c r="CP471" s="95"/>
      <c r="CQ471" s="95"/>
      <c r="CR471" s="95"/>
      <c r="CS471" s="95"/>
      <c r="CT471" s="95"/>
      <c r="CU471" s="95"/>
      <c r="CV471" s="95"/>
      <c r="CW471" s="95"/>
      <c r="CX471" s="95"/>
      <c r="CY471" s="95"/>
      <c r="CZ471" s="95"/>
      <c r="DA471" s="95"/>
      <c r="DB471" s="95"/>
      <c r="DC471" s="95"/>
      <c r="DD471" s="95"/>
      <c r="DE471" s="95"/>
      <c r="DF471" s="95"/>
      <c r="DG471" s="95"/>
      <c r="DH471" s="95"/>
      <c r="DI471" s="95"/>
      <c r="DJ471" s="95"/>
      <c r="DK471" s="95"/>
      <c r="DL471" s="95"/>
      <c r="DM471" s="95"/>
      <c r="DN471" s="95"/>
      <c r="DO471" s="95"/>
      <c r="DP471" s="95"/>
      <c r="DQ471" s="95"/>
      <c r="DR471" s="95"/>
      <c r="DS471" s="95"/>
      <c r="DT471" s="95"/>
      <c r="DU471" s="95"/>
      <c r="DV471" s="95"/>
      <c r="DW471" s="95"/>
      <c r="DX471" s="95"/>
      <c r="DY471" s="95"/>
      <c r="DZ471" s="95"/>
      <c r="EA471" s="95"/>
      <c r="EB471" s="95"/>
      <c r="EC471" s="95"/>
      <c r="ED471" s="95"/>
      <c r="EE471" s="95"/>
      <c r="EF471" s="95"/>
      <c r="EG471" s="95"/>
      <c r="EH471" s="95"/>
      <c r="EI471" s="95"/>
      <c r="EJ471" s="95"/>
      <c r="EK471" s="95"/>
      <c r="EL471" s="95"/>
      <c r="EM471" s="95"/>
      <c r="EN471" s="95"/>
      <c r="EO471" s="95"/>
      <c r="EP471" s="95"/>
      <c r="EQ471" s="95"/>
      <c r="ER471" s="95"/>
      <c r="ES471" s="95"/>
      <c r="ET471" s="95"/>
      <c r="EU471" s="95"/>
    </row>
    <row r="472" spans="1:151" s="1385" customFormat="1" ht="19" hidden="1" outlineLevel="1">
      <c r="A472" s="1472"/>
      <c r="B472" s="680"/>
      <c r="C472" s="1251"/>
      <c r="D472" s="1251"/>
      <c r="E472" s="1474" t="str">
        <f t="shared" si="45"/>
        <v/>
      </c>
      <c r="F472" s="1283"/>
      <c r="G472" s="678"/>
      <c r="H472" s="126"/>
      <c r="I472" s="126"/>
      <c r="J472" s="1465"/>
      <c r="K472" s="677"/>
      <c r="L472" s="1382"/>
      <c r="M472" s="1382"/>
      <c r="N472" s="1382"/>
      <c r="O472" s="1382"/>
      <c r="P472" s="1382"/>
      <c r="Q472" s="1382"/>
      <c r="R472" s="1382"/>
      <c r="S472" s="1382"/>
      <c r="T472" s="1382"/>
      <c r="U472" s="1382"/>
      <c r="V472" s="1382"/>
      <c r="W472" s="1382"/>
      <c r="X472" s="1382"/>
      <c r="Y472" s="1382"/>
      <c r="Z472" s="1382"/>
      <c r="AA472" s="1382"/>
      <c r="AB472" s="1382"/>
      <c r="AC472" s="1382"/>
      <c r="AD472" s="1415"/>
      <c r="AE472" s="53"/>
      <c r="AF472" s="1415"/>
      <c r="AG472" s="53"/>
      <c r="AH472" s="53"/>
      <c r="AI472" s="53"/>
      <c r="AJ472" s="1384"/>
      <c r="AK472" s="1384"/>
      <c r="AL472" s="40"/>
      <c r="AM472" s="1384"/>
      <c r="AN472" s="1384"/>
      <c r="AO472" s="1384"/>
      <c r="AP472" s="1384"/>
      <c r="AQ472" s="1384"/>
      <c r="AR472" s="1247"/>
      <c r="AS472" s="1384"/>
      <c r="AT472" s="1247"/>
      <c r="AU472" s="1384"/>
      <c r="AV472" s="1384"/>
      <c r="AW472" s="1384"/>
      <c r="AX472" s="1384"/>
      <c r="AY472" s="1384"/>
      <c r="BQ472" s="18"/>
      <c r="BY472" s="1448"/>
      <c r="BZ472" s="1448"/>
      <c r="CA472" s="1448"/>
      <c r="CB472" s="1448"/>
      <c r="CC472" s="1448"/>
      <c r="CD472" s="1448"/>
      <c r="CE472" s="1448"/>
      <c r="CF472" s="1448"/>
      <c r="CG472" s="1448"/>
      <c r="CH472" s="1448"/>
      <c r="CI472" s="1448"/>
      <c r="CJ472" s="1448"/>
      <c r="CK472" s="1448"/>
      <c r="CL472" s="1448"/>
      <c r="CM472" s="1448"/>
      <c r="CN472" s="1448"/>
      <c r="CO472" s="1448"/>
      <c r="CP472" s="1448"/>
      <c r="CQ472" s="1448"/>
      <c r="CR472" s="1448"/>
      <c r="CS472" s="1448"/>
      <c r="CT472" s="1448"/>
      <c r="CU472" s="1448"/>
      <c r="CV472" s="1448"/>
      <c r="CW472" s="1448"/>
      <c r="CX472" s="1448"/>
      <c r="CY472" s="1448"/>
      <c r="CZ472" s="1448"/>
      <c r="DA472" s="1448"/>
      <c r="DB472" s="1448"/>
      <c r="DC472" s="1448"/>
      <c r="DD472" s="1448"/>
      <c r="DE472" s="1448"/>
      <c r="DF472" s="1448"/>
      <c r="DG472" s="1448"/>
      <c r="DH472" s="1448"/>
      <c r="DI472" s="1448"/>
      <c r="DJ472" s="1448"/>
      <c r="DK472" s="1448"/>
      <c r="DL472" s="1448"/>
      <c r="DM472" s="1448"/>
      <c r="DN472" s="1448"/>
      <c r="DO472" s="1448"/>
      <c r="DP472" s="1448"/>
      <c r="DQ472" s="1448"/>
      <c r="DR472" s="1448"/>
      <c r="DS472" s="1448"/>
      <c r="DT472" s="1448"/>
      <c r="DU472" s="1448"/>
      <c r="DV472" s="1448"/>
      <c r="DW472" s="1448"/>
      <c r="DX472" s="1448"/>
      <c r="DY472" s="1448"/>
      <c r="DZ472" s="1448"/>
      <c r="EA472" s="1448"/>
      <c r="EB472" s="1448"/>
      <c r="EC472" s="1448"/>
      <c r="ED472" s="1448"/>
      <c r="EE472" s="1448"/>
      <c r="EF472" s="1448"/>
      <c r="EG472" s="1448"/>
      <c r="EH472" s="1448"/>
      <c r="EI472" s="1448"/>
      <c r="EJ472" s="1448"/>
      <c r="EK472" s="1448"/>
      <c r="EL472" s="1448"/>
      <c r="EM472" s="1448"/>
      <c r="EN472" s="1448"/>
      <c r="EO472" s="1448"/>
      <c r="EP472" s="1448"/>
      <c r="EQ472" s="1448"/>
      <c r="ER472" s="1448"/>
      <c r="ES472" s="1448"/>
      <c r="ET472" s="1448"/>
      <c r="EU472" s="1448"/>
    </row>
    <row r="473" spans="1:151" s="1269" customFormat="1" ht="15" collapsed="1">
      <c r="A473" s="1472">
        <f>IF(G470="",0,1)</f>
        <v>0</v>
      </c>
      <c r="B473" s="678"/>
      <c r="C473" s="1251"/>
      <c r="D473" s="1251"/>
      <c r="E473" s="1474" t="str">
        <f t="shared" si="45"/>
        <v/>
      </c>
      <c r="F473" s="1283"/>
      <c r="G473" s="678"/>
      <c r="H473" s="126"/>
      <c r="I473" s="126"/>
      <c r="J473" s="1465"/>
      <c r="K473" s="677"/>
      <c r="L473" s="1382"/>
      <c r="M473" s="1382"/>
      <c r="N473" s="1382"/>
      <c r="O473" s="1382"/>
      <c r="P473" s="1382"/>
      <c r="Q473" s="1382"/>
      <c r="R473" s="1382"/>
      <c r="S473" s="1382"/>
      <c r="T473" s="1382"/>
      <c r="U473" s="1382"/>
      <c r="V473" s="1382"/>
      <c r="W473" s="1382"/>
      <c r="X473" s="1382"/>
      <c r="Y473" s="1382"/>
      <c r="Z473" s="1382"/>
      <c r="AA473" s="1382"/>
      <c r="AB473" s="1382"/>
      <c r="AC473" s="1382"/>
      <c r="AD473" s="1386"/>
      <c r="AI473" s="1251"/>
      <c r="AJ473" s="1251"/>
      <c r="AK473" s="1251"/>
      <c r="AL473" s="1251"/>
      <c r="AM473" s="1251"/>
      <c r="AN473" s="1251"/>
      <c r="AO473" s="1251"/>
      <c r="AP473" s="1251"/>
      <c r="AQ473" s="20"/>
      <c r="AR473" s="1251"/>
      <c r="AS473" s="1251"/>
      <c r="AT473" s="1251"/>
      <c r="AU473" s="1251"/>
      <c r="AV473" s="1251"/>
      <c r="AW473" s="1251"/>
      <c r="AX473" s="1251"/>
      <c r="AY473" s="1251"/>
      <c r="BY473" s="1388"/>
      <c r="BZ473" s="1388"/>
      <c r="CA473" s="1388"/>
      <c r="CB473" s="1388"/>
      <c r="CC473" s="1388"/>
      <c r="CD473" s="1388"/>
      <c r="CE473" s="1388"/>
      <c r="CF473" s="1388"/>
      <c r="CG473" s="1388"/>
      <c r="CH473" s="1388"/>
      <c r="CI473" s="1388"/>
      <c r="CJ473" s="1388"/>
      <c r="CK473" s="1388"/>
      <c r="CL473" s="1388"/>
      <c r="CM473" s="1388"/>
      <c r="CN473" s="1388"/>
      <c r="CO473" s="1388"/>
      <c r="CP473" s="1388"/>
      <c r="CQ473" s="1388"/>
      <c r="CR473" s="1388"/>
      <c r="CS473" s="1388"/>
      <c r="CT473" s="1388"/>
      <c r="CU473" s="1388"/>
      <c r="CV473" s="1388"/>
      <c r="CW473" s="1388"/>
      <c r="CX473" s="1388"/>
      <c r="CY473" s="1388"/>
      <c r="CZ473" s="1388"/>
      <c r="DA473" s="1388"/>
      <c r="DB473" s="1388"/>
      <c r="DC473" s="1388"/>
      <c r="DD473" s="1388"/>
      <c r="DE473" s="1388"/>
      <c r="DF473" s="1388"/>
      <c r="DG473" s="1388"/>
      <c r="DH473" s="1388"/>
      <c r="DI473" s="1388"/>
      <c r="DJ473" s="1388"/>
      <c r="DK473" s="1388"/>
      <c r="DL473" s="1388"/>
      <c r="DM473" s="1388"/>
      <c r="DN473" s="1388"/>
      <c r="DO473" s="1388"/>
      <c r="DP473" s="1388"/>
      <c r="DQ473" s="1388"/>
      <c r="DR473" s="1388"/>
      <c r="DS473" s="1388"/>
      <c r="DT473" s="1388"/>
      <c r="DU473" s="1388"/>
      <c r="DV473" s="1388"/>
      <c r="DW473" s="1388"/>
      <c r="DX473" s="1388"/>
      <c r="DY473" s="1388"/>
      <c r="DZ473" s="1388"/>
      <c r="EA473" s="1388"/>
      <c r="EB473" s="1388"/>
      <c r="EC473" s="1388"/>
      <c r="ED473" s="1388"/>
      <c r="EE473" s="1388"/>
      <c r="EF473" s="1388"/>
      <c r="EG473" s="1388"/>
      <c r="EH473" s="1388"/>
      <c r="EI473" s="1388"/>
      <c r="EJ473" s="1388"/>
      <c r="EK473" s="1388"/>
      <c r="EL473" s="1388"/>
      <c r="EM473" s="1388"/>
      <c r="EN473" s="1388"/>
      <c r="EO473" s="1388"/>
      <c r="EP473" s="1388"/>
      <c r="EQ473" s="1388"/>
      <c r="ER473" s="1388"/>
      <c r="ES473" s="1388"/>
      <c r="ET473" s="1388"/>
      <c r="EU473" s="1388"/>
    </row>
    <row r="474" spans="1:151" s="1269" customFormat="1" ht="15">
      <c r="A474" s="1472">
        <f>IF(G470="",0,1)</f>
        <v>0</v>
      </c>
      <c r="B474" s="678"/>
      <c r="C474" s="1251"/>
      <c r="D474" s="1251"/>
      <c r="E474" s="1474" t="str">
        <f t="shared" si="45"/>
        <v/>
      </c>
      <c r="F474" s="1283"/>
      <c r="G474" s="678"/>
      <c r="H474" s="126"/>
      <c r="I474" s="126"/>
      <c r="J474" s="1465"/>
      <c r="K474" s="677"/>
      <c r="L474" s="1382"/>
      <c r="M474" s="1382"/>
      <c r="N474" s="1382"/>
      <c r="O474" s="1382"/>
      <c r="P474" s="1382"/>
      <c r="Q474" s="1382"/>
      <c r="R474" s="1382"/>
      <c r="S474" s="1382"/>
      <c r="T474" s="1382"/>
      <c r="U474" s="1382"/>
      <c r="V474" s="1382"/>
      <c r="W474" s="1382"/>
      <c r="X474" s="1382"/>
      <c r="Y474" s="1382"/>
      <c r="Z474" s="1382"/>
      <c r="AA474" s="1382"/>
      <c r="AB474" s="1382"/>
      <c r="AC474" s="1382"/>
      <c r="AD474" s="1387"/>
      <c r="AQ474" s="20"/>
      <c r="BY474" s="1388"/>
      <c r="BZ474" s="1388"/>
      <c r="CA474" s="1388"/>
      <c r="CB474" s="1388"/>
      <c r="CC474" s="1388"/>
      <c r="CD474" s="1388"/>
      <c r="CE474" s="1388"/>
      <c r="CF474" s="1388"/>
      <c r="CG474" s="1388"/>
      <c r="CH474" s="1388"/>
      <c r="CI474" s="1388"/>
      <c r="CJ474" s="1388"/>
      <c r="CK474" s="1388"/>
      <c r="CL474" s="1388"/>
      <c r="CM474" s="1388"/>
      <c r="CN474" s="1388"/>
      <c r="CO474" s="1388"/>
      <c r="CP474" s="1388"/>
      <c r="CQ474" s="1388"/>
      <c r="CR474" s="1388"/>
      <c r="CS474" s="1388"/>
      <c r="CT474" s="1388"/>
      <c r="CU474" s="1388"/>
      <c r="CV474" s="1388"/>
      <c r="CW474" s="1388"/>
      <c r="CX474" s="1388"/>
      <c r="CY474" s="1388"/>
      <c r="CZ474" s="1388"/>
      <c r="DA474" s="1388"/>
      <c r="DB474" s="1388"/>
      <c r="DC474" s="1388"/>
      <c r="DD474" s="1388"/>
      <c r="DE474" s="1388"/>
      <c r="DF474" s="1388"/>
      <c r="DG474" s="1388"/>
      <c r="DH474" s="1388"/>
      <c r="DI474" s="1388"/>
      <c r="DJ474" s="1388"/>
      <c r="DK474" s="1388"/>
      <c r="DL474" s="1388"/>
      <c r="DM474" s="1388"/>
      <c r="DN474" s="1388"/>
      <c r="DO474" s="1388"/>
      <c r="DP474" s="1388"/>
      <c r="DQ474" s="1388"/>
      <c r="DR474" s="1388"/>
      <c r="DS474" s="1388"/>
      <c r="DT474" s="1388"/>
      <c r="DU474" s="1388"/>
      <c r="DV474" s="1388"/>
      <c r="DW474" s="1388"/>
      <c r="DX474" s="1388"/>
      <c r="DY474" s="1388"/>
      <c r="DZ474" s="1388"/>
      <c r="EA474" s="1388"/>
      <c r="EB474" s="1388"/>
      <c r="EC474" s="1388"/>
      <c r="ED474" s="1388"/>
      <c r="EE474" s="1388"/>
      <c r="EF474" s="1388"/>
      <c r="EG474" s="1388"/>
      <c r="EH474" s="1388"/>
      <c r="EI474" s="1388"/>
      <c r="EJ474" s="1388"/>
      <c r="EK474" s="1388"/>
      <c r="EL474" s="1388"/>
      <c r="EM474" s="1388"/>
      <c r="EN474" s="1388"/>
      <c r="EO474" s="1388"/>
      <c r="EP474" s="1388"/>
      <c r="EQ474" s="1388"/>
      <c r="ER474" s="1388"/>
      <c r="ES474" s="1388"/>
      <c r="ET474" s="1388"/>
      <c r="EU474" s="1388"/>
    </row>
    <row r="475" spans="1:151" s="1269" customFormat="1" ht="15">
      <c r="A475" s="1472">
        <f>IF(G470="",0,1)</f>
        <v>0</v>
      </c>
      <c r="B475" s="678"/>
      <c r="C475" s="1251"/>
      <c r="D475" s="1251"/>
      <c r="E475" s="1474" t="str">
        <f t="shared" si="45"/>
        <v/>
      </c>
      <c r="F475" s="1283"/>
      <c r="G475" s="678"/>
      <c r="H475" s="126"/>
      <c r="I475" s="126"/>
      <c r="J475" s="1465"/>
      <c r="K475" s="677"/>
      <c r="L475" s="1382"/>
      <c r="M475" s="1382"/>
      <c r="N475" s="1382"/>
      <c r="O475" s="1382"/>
      <c r="P475" s="1382"/>
      <c r="Q475" s="1382"/>
      <c r="R475" s="1382"/>
      <c r="S475" s="1382"/>
      <c r="T475" s="1382"/>
      <c r="U475" s="1382"/>
      <c r="V475" s="1382"/>
      <c r="W475" s="1382"/>
      <c r="X475" s="1382"/>
      <c r="Y475" s="1382"/>
      <c r="Z475" s="1382"/>
      <c r="AA475" s="1382"/>
      <c r="AB475" s="1382"/>
      <c r="AC475" s="1382"/>
      <c r="AQ475" s="20"/>
      <c r="BY475" s="1388"/>
      <c r="BZ475" s="1388"/>
      <c r="CA475" s="1388"/>
      <c r="CB475" s="1388"/>
      <c r="CC475" s="1388"/>
      <c r="CD475" s="1388"/>
      <c r="CE475" s="1388"/>
      <c r="CF475" s="1388"/>
      <c r="CG475" s="1388"/>
      <c r="CH475" s="1388"/>
      <c r="CI475" s="1388"/>
      <c r="CJ475" s="1388"/>
      <c r="CK475" s="1388"/>
      <c r="CL475" s="1388"/>
      <c r="CM475" s="1388"/>
      <c r="CN475" s="1388"/>
      <c r="CO475" s="1388"/>
      <c r="CP475" s="1388"/>
      <c r="CQ475" s="1388"/>
      <c r="CR475" s="1388"/>
      <c r="CS475" s="1388"/>
      <c r="CT475" s="1388"/>
      <c r="CU475" s="1388"/>
      <c r="CV475" s="1388"/>
      <c r="CW475" s="1388"/>
      <c r="CX475" s="1388"/>
      <c r="CY475" s="1388"/>
      <c r="CZ475" s="1388"/>
      <c r="DA475" s="1388"/>
      <c r="DB475" s="1388"/>
      <c r="DC475" s="1388"/>
      <c r="DD475" s="1388"/>
      <c r="DE475" s="1388"/>
      <c r="DF475" s="1388"/>
      <c r="DG475" s="1388"/>
      <c r="DH475" s="1388"/>
      <c r="DI475" s="1388"/>
      <c r="DJ475" s="1388"/>
      <c r="DK475" s="1388"/>
      <c r="DL475" s="1388"/>
      <c r="DM475" s="1388"/>
      <c r="DN475" s="1388"/>
      <c r="DO475" s="1388"/>
      <c r="DP475" s="1388"/>
      <c r="DQ475" s="1388"/>
      <c r="DR475" s="1388"/>
      <c r="DS475" s="1388"/>
      <c r="DT475" s="1388"/>
      <c r="DU475" s="1388"/>
      <c r="DV475" s="1388"/>
      <c r="DW475" s="1388"/>
      <c r="DX475" s="1388"/>
      <c r="DY475" s="1388"/>
      <c r="DZ475" s="1388"/>
      <c r="EA475" s="1388"/>
      <c r="EB475" s="1388"/>
      <c r="EC475" s="1388"/>
      <c r="ED475" s="1388"/>
      <c r="EE475" s="1388"/>
      <c r="EF475" s="1388"/>
      <c r="EG475" s="1388"/>
      <c r="EH475" s="1388"/>
      <c r="EI475" s="1388"/>
      <c r="EJ475" s="1388"/>
      <c r="EK475" s="1388"/>
      <c r="EL475" s="1388"/>
      <c r="EM475" s="1388"/>
      <c r="EN475" s="1388"/>
      <c r="EO475" s="1388"/>
      <c r="EP475" s="1388"/>
      <c r="EQ475" s="1388"/>
      <c r="ER475" s="1388"/>
      <c r="ES475" s="1388"/>
      <c r="ET475" s="1388"/>
      <c r="EU475" s="1388"/>
    </row>
    <row r="476" spans="1:151" s="1269" customFormat="1" ht="15">
      <c r="A476" s="1472">
        <f>IF(G470="",0,1)</f>
        <v>0</v>
      </c>
      <c r="B476" s="678"/>
      <c r="C476" s="1251"/>
      <c r="D476" s="1251"/>
      <c r="E476" s="1474" t="str">
        <f t="shared" ref="E476:E539" si="50">IF((SUM(A476:C476))&gt;0,"Evaluation","")</f>
        <v/>
      </c>
      <c r="F476" s="1242"/>
      <c r="G476" s="678"/>
      <c r="H476" s="1242"/>
      <c r="I476" s="1251"/>
      <c r="J476" s="1462" t="str">
        <f t="shared" ref="J476:J512" si="51">IF((SUM(F476:H476))&gt;0,"Evaluation","")</f>
        <v/>
      </c>
      <c r="K476" s="1170"/>
      <c r="L476" s="1265"/>
      <c r="M476" s="1265"/>
      <c r="N476" s="1266"/>
      <c r="O476" s="1266"/>
      <c r="P476" s="1266"/>
      <c r="Q476" s="1266"/>
      <c r="R476" s="1388"/>
      <c r="S476" s="1268"/>
      <c r="T476" s="1268"/>
      <c r="U476" s="1268"/>
      <c r="V476" s="1268"/>
      <c r="W476" s="1382"/>
      <c r="X476" s="1382"/>
      <c r="Y476" s="1268"/>
      <c r="Z476" s="1268"/>
      <c r="AA476" s="1268"/>
      <c r="AB476" s="989"/>
      <c r="AC476" s="1251"/>
      <c r="AQ476" s="20"/>
      <c r="BY476" s="1388"/>
      <c r="BZ476" s="1388"/>
      <c r="CA476" s="1388"/>
      <c r="CB476" s="1388"/>
      <c r="CC476" s="1388"/>
      <c r="CD476" s="1388"/>
      <c r="CE476" s="1388"/>
      <c r="CF476" s="1388"/>
      <c r="CG476" s="1388"/>
      <c r="CH476" s="1388"/>
      <c r="CI476" s="1388"/>
      <c r="CJ476" s="1388"/>
      <c r="CK476" s="1388"/>
      <c r="CL476" s="1388"/>
      <c r="CM476" s="1388"/>
      <c r="CN476" s="1388"/>
      <c r="CO476" s="1388"/>
      <c r="CP476" s="1388"/>
      <c r="CQ476" s="1388"/>
      <c r="CR476" s="1388"/>
      <c r="CS476" s="1388"/>
      <c r="CT476" s="1388"/>
      <c r="CU476" s="1388"/>
      <c r="CV476" s="1388"/>
      <c r="CW476" s="1388"/>
      <c r="CX476" s="1388"/>
      <c r="CY476" s="1388"/>
      <c r="CZ476" s="1388"/>
      <c r="DA476" s="1388"/>
      <c r="DB476" s="1388"/>
      <c r="DC476" s="1388"/>
      <c r="DD476" s="1388"/>
      <c r="DE476" s="1388"/>
      <c r="DF476" s="1388"/>
      <c r="DG476" s="1388"/>
      <c r="DH476" s="1388"/>
      <c r="DI476" s="1388"/>
      <c r="DJ476" s="1388"/>
      <c r="DK476" s="1388"/>
      <c r="DL476" s="1388"/>
      <c r="DM476" s="1388"/>
      <c r="DN476" s="1388"/>
      <c r="DO476" s="1388"/>
      <c r="DP476" s="1388"/>
      <c r="DQ476" s="1388"/>
      <c r="DR476" s="1388"/>
      <c r="DS476" s="1388"/>
      <c r="DT476" s="1388"/>
      <c r="DU476" s="1388"/>
      <c r="DV476" s="1388"/>
      <c r="DW476" s="1388"/>
      <c r="DX476" s="1388"/>
      <c r="DY476" s="1388"/>
      <c r="DZ476" s="1388"/>
      <c r="EA476" s="1388"/>
      <c r="EB476" s="1388"/>
      <c r="EC476" s="1388"/>
      <c r="ED476" s="1388"/>
      <c r="EE476" s="1388"/>
      <c r="EF476" s="1388"/>
      <c r="EG476" s="1388"/>
      <c r="EH476" s="1388"/>
      <c r="EI476" s="1388"/>
      <c r="EJ476" s="1388"/>
      <c r="EK476" s="1388"/>
      <c r="EL476" s="1388"/>
      <c r="EM476" s="1388"/>
      <c r="EN476" s="1388"/>
      <c r="EO476" s="1388"/>
      <c r="EP476" s="1388"/>
      <c r="EQ476" s="1388"/>
      <c r="ER476" s="1388"/>
      <c r="ES476" s="1388"/>
      <c r="ET476" s="1388"/>
      <c r="EU476" s="1388"/>
    </row>
    <row r="477" spans="1:151" s="1269" customFormat="1" ht="15">
      <c r="A477" s="1472">
        <f>IF(G470="",0,1)</f>
        <v>0</v>
      </c>
      <c r="B477" s="678"/>
      <c r="C477" s="1251"/>
      <c r="D477" s="1251"/>
      <c r="E477" s="1474" t="str">
        <f t="shared" si="50"/>
        <v/>
      </c>
      <c r="F477" s="1242"/>
      <c r="G477" s="678"/>
      <c r="H477" s="1242"/>
      <c r="I477" s="1251"/>
      <c r="J477" s="1462" t="str">
        <f t="shared" si="51"/>
        <v/>
      </c>
      <c r="K477" s="1170"/>
      <c r="L477" s="1389" t="str">
        <f>L$117</f>
        <v>Générateur de chaleur</v>
      </c>
      <c r="M477" s="1389"/>
      <c r="N477" s="1390"/>
      <c r="O477" s="1390"/>
      <c r="P477" s="1390"/>
      <c r="Q477" s="1390"/>
      <c r="R477" s="1388"/>
      <c r="S477" s="1391" t="str">
        <f>H470</f>
        <v/>
      </c>
      <c r="T477" s="1391"/>
      <c r="U477" s="1391"/>
      <c r="V477" s="1391"/>
      <c r="W477" s="1382"/>
      <c r="X477" s="1382"/>
      <c r="Z477" s="2216">
        <f>Y$31</f>
        <v>0</v>
      </c>
      <c r="AA477" s="2216"/>
      <c r="AB477" s="2216"/>
      <c r="AC477" s="2216"/>
      <c r="AO477" s="1298"/>
      <c r="AQ477" s="20"/>
      <c r="BY477" s="1388"/>
      <c r="BZ477" s="1388"/>
      <c r="CA477" s="1388"/>
      <c r="CB477" s="1388"/>
      <c r="CC477" s="1388"/>
      <c r="CD477" s="1388"/>
      <c r="CE477" s="1388"/>
      <c r="CF477" s="1388"/>
      <c r="CG477" s="1388"/>
      <c r="CH477" s="1388"/>
      <c r="CI477" s="1388"/>
      <c r="CJ477" s="1388"/>
      <c r="CK477" s="1388"/>
      <c r="CL477" s="1388"/>
      <c r="CM477" s="1388"/>
      <c r="CN477" s="1388"/>
      <c r="CO477" s="1388"/>
      <c r="CP477" s="1388"/>
      <c r="CQ477" s="1388"/>
      <c r="CR477" s="1388"/>
      <c r="CS477" s="1388"/>
      <c r="CT477" s="1388"/>
      <c r="CU477" s="1388"/>
      <c r="CV477" s="1388"/>
      <c r="CW477" s="1388"/>
      <c r="CX477" s="1388"/>
      <c r="CY477" s="1388"/>
      <c r="CZ477" s="1388"/>
      <c r="DA477" s="1388"/>
      <c r="DB477" s="1388"/>
      <c r="DC477" s="1388"/>
      <c r="DD477" s="1388"/>
      <c r="DE477" s="1388"/>
      <c r="DF477" s="1388"/>
      <c r="DG477" s="1388"/>
      <c r="DH477" s="1388"/>
      <c r="DI477" s="1388"/>
      <c r="DJ477" s="1388"/>
      <c r="DK477" s="1388"/>
      <c r="DL477" s="1388"/>
      <c r="DM477" s="1388"/>
      <c r="DN477" s="1388"/>
      <c r="DO477" s="1388"/>
      <c r="DP477" s="1388"/>
      <c r="DQ477" s="1388"/>
      <c r="DR477" s="1388"/>
      <c r="DS477" s="1388"/>
      <c r="DT477" s="1388"/>
      <c r="DU477" s="1388"/>
      <c r="DV477" s="1388"/>
      <c r="DW477" s="1388"/>
      <c r="DX477" s="1388"/>
      <c r="DY477" s="1388"/>
      <c r="DZ477" s="1388"/>
      <c r="EA477" s="1388"/>
      <c r="EB477" s="1388"/>
      <c r="EC477" s="1388"/>
      <c r="ED477" s="1388"/>
      <c r="EE477" s="1388"/>
      <c r="EF477" s="1388"/>
      <c r="EG477" s="1388"/>
      <c r="EH477" s="1388"/>
      <c r="EI477" s="1388"/>
      <c r="EJ477" s="1388"/>
      <c r="EK477" s="1388"/>
      <c r="EL477" s="1388"/>
      <c r="EM477" s="1388"/>
      <c r="EN477" s="1388"/>
      <c r="EO477" s="1388"/>
      <c r="EP477" s="1388"/>
      <c r="EQ477" s="1388"/>
      <c r="ER477" s="1388"/>
      <c r="ES477" s="1388"/>
      <c r="ET477" s="1388"/>
      <c r="EU477" s="1388"/>
    </row>
    <row r="478" spans="1:151" s="1269" customFormat="1" ht="15">
      <c r="A478" s="1472">
        <f>IF(G470="",0,1)</f>
        <v>0</v>
      </c>
      <c r="B478" s="678"/>
      <c r="C478" s="1251"/>
      <c r="D478" s="1251"/>
      <c r="E478" s="1474" t="str">
        <f t="shared" si="50"/>
        <v/>
      </c>
      <c r="F478" s="1242"/>
      <c r="G478" s="678"/>
      <c r="H478" s="1242"/>
      <c r="I478" s="1251"/>
      <c r="J478" s="1462" t="str">
        <f t="shared" si="51"/>
        <v/>
      </c>
      <c r="K478" s="1170"/>
      <c r="L478" s="1265"/>
      <c r="M478" s="1265"/>
      <c r="N478" s="1266"/>
      <c r="O478" s="1266"/>
      <c r="P478" s="1266"/>
      <c r="Q478" s="1266"/>
      <c r="R478" s="1388"/>
      <c r="S478" s="1268"/>
      <c r="T478" s="1268"/>
      <c r="U478" s="1268"/>
      <c r="V478" s="1268"/>
      <c r="W478" s="1382"/>
      <c r="X478" s="1382"/>
      <c r="Z478" s="2206" t="str">
        <f>'A2 Production de chaleur'!U$31</f>
        <v xml:space="preserve"> </v>
      </c>
      <c r="AA478" s="2206"/>
      <c r="AB478" s="2206"/>
      <c r="AC478" s="2206"/>
      <c r="AQ478" s="20"/>
      <c r="BY478" s="1388"/>
      <c r="BZ478" s="1388"/>
      <c r="CA478" s="1388"/>
      <c r="CB478" s="1388"/>
      <c r="CC478" s="1388"/>
      <c r="CD478" s="1388"/>
      <c r="CE478" s="1388"/>
      <c r="CF478" s="1388"/>
      <c r="CG478" s="1388"/>
      <c r="CH478" s="1388"/>
      <c r="CI478" s="1388"/>
      <c r="CJ478" s="1388"/>
      <c r="CK478" s="1388"/>
      <c r="CL478" s="1388"/>
      <c r="CM478" s="1388"/>
      <c r="CN478" s="1388"/>
      <c r="CO478" s="1388"/>
      <c r="CP478" s="1388"/>
      <c r="CQ478" s="1388"/>
      <c r="CR478" s="1388"/>
      <c r="CS478" s="1388"/>
      <c r="CT478" s="1388"/>
      <c r="CU478" s="1388"/>
      <c r="CV478" s="1388"/>
      <c r="CW478" s="1388"/>
      <c r="CX478" s="1388"/>
      <c r="CY478" s="1388"/>
      <c r="CZ478" s="1388"/>
      <c r="DA478" s="1388"/>
      <c r="DB478" s="1388"/>
      <c r="DC478" s="1388"/>
      <c r="DD478" s="1388"/>
      <c r="DE478" s="1388"/>
      <c r="DF478" s="1388"/>
      <c r="DG478" s="1388"/>
      <c r="DH478" s="1388"/>
      <c r="DI478" s="1388"/>
      <c r="DJ478" s="1388"/>
      <c r="DK478" s="1388"/>
      <c r="DL478" s="1388"/>
      <c r="DM478" s="1388"/>
      <c r="DN478" s="1388"/>
      <c r="DO478" s="1388"/>
      <c r="DP478" s="1388"/>
      <c r="DQ478" s="1388"/>
      <c r="DR478" s="1388"/>
      <c r="DS478" s="1388"/>
      <c r="DT478" s="1388"/>
      <c r="DU478" s="1388"/>
      <c r="DV478" s="1388"/>
      <c r="DW478" s="1388"/>
      <c r="DX478" s="1388"/>
      <c r="DY478" s="1388"/>
      <c r="DZ478" s="1388"/>
      <c r="EA478" s="1388"/>
      <c r="EB478" s="1388"/>
      <c r="EC478" s="1388"/>
      <c r="ED478" s="1388"/>
      <c r="EE478" s="1388"/>
      <c r="EF478" s="1388"/>
      <c r="EG478" s="1388"/>
      <c r="EH478" s="1388"/>
      <c r="EI478" s="1388"/>
      <c r="EJ478" s="1388"/>
      <c r="EK478" s="1388"/>
      <c r="EL478" s="1388"/>
      <c r="EM478" s="1388"/>
      <c r="EN478" s="1388"/>
      <c r="EO478" s="1388"/>
      <c r="EP478" s="1388"/>
      <c r="EQ478" s="1388"/>
      <c r="ER478" s="1388"/>
      <c r="ES478" s="1388"/>
      <c r="ET478" s="1388"/>
      <c r="EU478" s="1388"/>
    </row>
    <row r="479" spans="1:151" s="1269" customFormat="1" ht="15">
      <c r="A479" s="1472">
        <f>IF(G470="",0,1)</f>
        <v>0</v>
      </c>
      <c r="B479" s="678"/>
      <c r="C479" s="1251"/>
      <c r="D479" s="1251"/>
      <c r="E479" s="1474" t="str">
        <f t="shared" si="50"/>
        <v/>
      </c>
      <c r="F479" s="1242"/>
      <c r="G479" s="678"/>
      <c r="H479" s="1242"/>
      <c r="I479" s="1251"/>
      <c r="J479" s="1462" t="str">
        <f t="shared" si="51"/>
        <v/>
      </c>
      <c r="K479" s="1170"/>
      <c r="L479" s="1389" t="str">
        <f>L$119</f>
        <v>Année de construction du générateur</v>
      </c>
      <c r="M479" s="1389"/>
      <c r="N479" s="1390"/>
      <c r="O479" s="1390"/>
      <c r="P479" s="1390"/>
      <c r="Q479" s="1390"/>
      <c r="R479" s="1388"/>
      <c r="S479" s="1392" t="str">
        <f>R470</f>
        <v/>
      </c>
      <c r="T479" s="1392"/>
      <c r="U479" s="1392"/>
      <c r="V479" s="1392"/>
      <c r="W479" s="1382"/>
      <c r="X479" s="1382"/>
      <c r="Y479" s="1268"/>
      <c r="Z479" s="1268"/>
      <c r="AA479" s="1268"/>
      <c r="AB479" s="989"/>
      <c r="AC479" s="1251"/>
      <c r="AO479" s="1298"/>
      <c r="AQ479" s="20"/>
      <c r="BY479" s="1388"/>
      <c r="BZ479" s="1388"/>
      <c r="CA479" s="1388"/>
      <c r="CB479" s="1388"/>
      <c r="CC479" s="1388"/>
      <c r="CD479" s="1388"/>
      <c r="CE479" s="1388"/>
      <c r="CF479" s="1388"/>
      <c r="CG479" s="1388"/>
      <c r="CH479" s="1388"/>
      <c r="CI479" s="1388"/>
      <c r="CJ479" s="1388"/>
      <c r="CK479" s="1388"/>
      <c r="CL479" s="1388"/>
      <c r="CM479" s="1388"/>
      <c r="CN479" s="1388"/>
      <c r="CO479" s="1388"/>
      <c r="CP479" s="1388"/>
      <c r="CQ479" s="1388"/>
      <c r="CR479" s="1388"/>
      <c r="CS479" s="1388"/>
      <c r="CT479" s="1388"/>
      <c r="CU479" s="1388"/>
      <c r="CV479" s="1388"/>
      <c r="CW479" s="1388"/>
      <c r="CX479" s="1388"/>
      <c r="CY479" s="1388"/>
      <c r="CZ479" s="1388"/>
      <c r="DA479" s="1388"/>
      <c r="DB479" s="1388"/>
      <c r="DC479" s="1388"/>
      <c r="DD479" s="1388"/>
      <c r="DE479" s="1388"/>
      <c r="DF479" s="1388"/>
      <c r="DG479" s="1388"/>
      <c r="DH479" s="1388"/>
      <c r="DI479" s="1388"/>
      <c r="DJ479" s="1388"/>
      <c r="DK479" s="1388"/>
      <c r="DL479" s="1388"/>
      <c r="DM479" s="1388"/>
      <c r="DN479" s="1388"/>
      <c r="DO479" s="1388"/>
      <c r="DP479" s="1388"/>
      <c r="DQ479" s="1388"/>
      <c r="DR479" s="1388"/>
      <c r="DS479" s="1388"/>
      <c r="DT479" s="1388"/>
      <c r="DU479" s="1388"/>
      <c r="DV479" s="1388"/>
      <c r="DW479" s="1388"/>
      <c r="DX479" s="1388"/>
      <c r="DY479" s="1388"/>
      <c r="DZ479" s="1388"/>
      <c r="EA479" s="1388"/>
      <c r="EB479" s="1388"/>
      <c r="EC479" s="1388"/>
      <c r="ED479" s="1388"/>
      <c r="EE479" s="1388"/>
      <c r="EF479" s="1388"/>
      <c r="EG479" s="1388"/>
      <c r="EH479" s="1388"/>
      <c r="EI479" s="1388"/>
      <c r="EJ479" s="1388"/>
      <c r="EK479" s="1388"/>
      <c r="EL479" s="1388"/>
      <c r="EM479" s="1388"/>
      <c r="EN479" s="1388"/>
      <c r="EO479" s="1388"/>
      <c r="EP479" s="1388"/>
      <c r="EQ479" s="1388"/>
      <c r="ER479" s="1388"/>
      <c r="ES479" s="1388"/>
      <c r="ET479" s="1388"/>
      <c r="EU479" s="1388"/>
    </row>
    <row r="480" spans="1:151" s="1269" customFormat="1" ht="15">
      <c r="A480" s="1472">
        <f>IF(G470="",0,1)</f>
        <v>0</v>
      </c>
      <c r="B480" s="678"/>
      <c r="C480" s="1251"/>
      <c r="D480" s="1251"/>
      <c r="E480" s="1474" t="str">
        <f t="shared" si="50"/>
        <v/>
      </c>
      <c r="F480" s="1242"/>
      <c r="G480" s="678"/>
      <c r="H480" s="1242"/>
      <c r="I480" s="1251"/>
      <c r="J480" s="1462" t="str">
        <f t="shared" si="51"/>
        <v/>
      </c>
      <c r="K480" s="1170"/>
      <c r="L480" s="1389" t="str">
        <f>L$120</f>
        <v>Type de construction</v>
      </c>
      <c r="M480" s="1393"/>
      <c r="N480" s="1394"/>
      <c r="O480" s="1394"/>
      <c r="P480" s="1394"/>
      <c r="Q480" s="1394"/>
      <c r="R480" s="1388"/>
      <c r="S480" s="1395" t="str">
        <f>S470</f>
        <v/>
      </c>
      <c r="T480" s="1395"/>
      <c r="U480" s="1395"/>
      <c r="V480" s="1395"/>
      <c r="W480" s="1382"/>
      <c r="X480" s="1382"/>
      <c r="Y480" s="1396"/>
      <c r="Z480" s="1396"/>
      <c r="AA480" s="1396"/>
      <c r="AB480" s="989"/>
      <c r="AC480" s="1397"/>
      <c r="AO480" s="1298"/>
      <c r="AQ480" s="20"/>
      <c r="BY480" s="1388"/>
      <c r="BZ480" s="1388"/>
      <c r="CA480" s="1388"/>
      <c r="CB480" s="1388"/>
      <c r="CC480" s="1388"/>
      <c r="CD480" s="1388"/>
      <c r="CE480" s="1388"/>
      <c r="CF480" s="1388"/>
      <c r="CG480" s="1388"/>
      <c r="CH480" s="1388"/>
      <c r="CI480" s="1388"/>
      <c r="CJ480" s="1388"/>
      <c r="CK480" s="1388"/>
      <c r="CL480" s="1388"/>
      <c r="CM480" s="1388"/>
      <c r="CN480" s="1388"/>
      <c r="CO480" s="1388"/>
      <c r="CP480" s="1388"/>
      <c r="CQ480" s="1388"/>
      <c r="CR480" s="1388"/>
      <c r="CS480" s="1388"/>
      <c r="CT480" s="1388"/>
      <c r="CU480" s="1388"/>
      <c r="CV480" s="1388"/>
      <c r="CW480" s="1388"/>
      <c r="CX480" s="1388"/>
      <c r="CY480" s="1388"/>
      <c r="CZ480" s="1388"/>
      <c r="DA480" s="1388"/>
      <c r="DB480" s="1388"/>
      <c r="DC480" s="1388"/>
      <c r="DD480" s="1388"/>
      <c r="DE480" s="1388"/>
      <c r="DF480" s="1388"/>
      <c r="DG480" s="1388"/>
      <c r="DH480" s="1388"/>
      <c r="DI480" s="1388"/>
      <c r="DJ480" s="1388"/>
      <c r="DK480" s="1388"/>
      <c r="DL480" s="1388"/>
      <c r="DM480" s="1388"/>
      <c r="DN480" s="1388"/>
      <c r="DO480" s="1388"/>
      <c r="DP480" s="1388"/>
      <c r="DQ480" s="1388"/>
      <c r="DR480" s="1388"/>
      <c r="DS480" s="1388"/>
      <c r="DT480" s="1388"/>
      <c r="DU480" s="1388"/>
      <c r="DV480" s="1388"/>
      <c r="DW480" s="1388"/>
      <c r="DX480" s="1388"/>
      <c r="DY480" s="1388"/>
      <c r="DZ480" s="1388"/>
      <c r="EA480" s="1388"/>
      <c r="EB480" s="1388"/>
      <c r="EC480" s="1388"/>
      <c r="ED480" s="1388"/>
      <c r="EE480" s="1388"/>
      <c r="EF480" s="1388"/>
      <c r="EG480" s="1388"/>
      <c r="EH480" s="1388"/>
      <c r="EI480" s="1388"/>
      <c r="EJ480" s="1388"/>
      <c r="EK480" s="1388"/>
      <c r="EL480" s="1388"/>
      <c r="EM480" s="1388"/>
      <c r="EN480" s="1388"/>
      <c r="EO480" s="1388"/>
      <c r="EP480" s="1388"/>
      <c r="EQ480" s="1388"/>
      <c r="ER480" s="1388"/>
      <c r="ES480" s="1388"/>
      <c r="ET480" s="1388"/>
      <c r="EU480" s="1388"/>
    </row>
    <row r="481" spans="1:151" s="1269" customFormat="1" ht="15">
      <c r="A481" s="1472">
        <f>IF(G470="",0,1)</f>
        <v>0</v>
      </c>
      <c r="B481" s="678"/>
      <c r="C481" s="1251"/>
      <c r="D481" s="1251"/>
      <c r="E481" s="1474" t="str">
        <f t="shared" si="50"/>
        <v/>
      </c>
      <c r="F481" s="1242"/>
      <c r="G481" s="678"/>
      <c r="H481" s="1242"/>
      <c r="I481" s="1251"/>
      <c r="J481" s="1462" t="str">
        <f t="shared" si="51"/>
        <v/>
      </c>
      <c r="K481" s="1170"/>
      <c r="L481" s="1389" t="str">
        <f>L$121</f>
        <v>Utilisation</v>
      </c>
      <c r="M481" s="1393"/>
      <c r="N481" s="1394"/>
      <c r="O481" s="1394"/>
      <c r="P481" s="1394"/>
      <c r="Q481" s="1394"/>
      <c r="R481" s="1388"/>
      <c r="S481" s="1398" t="str">
        <f>L470</f>
        <v/>
      </c>
      <c r="T481" s="1398"/>
      <c r="U481" s="1398"/>
      <c r="V481" s="1398"/>
      <c r="W481" s="1382"/>
      <c r="X481" s="1382"/>
      <c r="Y481" s="1268"/>
      <c r="Z481" s="1268"/>
      <c r="AA481" s="1268"/>
      <c r="AB481" s="989"/>
      <c r="AC481" s="1251"/>
      <c r="AO481" s="1298"/>
      <c r="AQ481" s="20"/>
      <c r="BY481" s="1388"/>
      <c r="BZ481" s="1388"/>
      <c r="CA481" s="1388"/>
      <c r="CB481" s="1388"/>
      <c r="CC481" s="1388"/>
      <c r="CD481" s="1388"/>
      <c r="CE481" s="1388"/>
      <c r="CF481" s="1388"/>
      <c r="CG481" s="1388"/>
      <c r="CH481" s="1388"/>
      <c r="CI481" s="1388"/>
      <c r="CJ481" s="1388"/>
      <c r="CK481" s="1388"/>
      <c r="CL481" s="1388"/>
      <c r="CM481" s="1388"/>
      <c r="CN481" s="1388"/>
      <c r="CO481" s="1388"/>
      <c r="CP481" s="1388"/>
      <c r="CQ481" s="1388"/>
      <c r="CR481" s="1388"/>
      <c r="CS481" s="1388"/>
      <c r="CT481" s="1388"/>
      <c r="CU481" s="1388"/>
      <c r="CV481" s="1388"/>
      <c r="CW481" s="1388"/>
      <c r="CX481" s="1388"/>
      <c r="CY481" s="1388"/>
      <c r="CZ481" s="1388"/>
      <c r="DA481" s="1388"/>
      <c r="DB481" s="1388"/>
      <c r="DC481" s="1388"/>
      <c r="DD481" s="1388"/>
      <c r="DE481" s="1388"/>
      <c r="DF481" s="1388"/>
      <c r="DG481" s="1388"/>
      <c r="DH481" s="1388"/>
      <c r="DI481" s="1388"/>
      <c r="DJ481" s="1388"/>
      <c r="DK481" s="1388"/>
      <c r="DL481" s="1388"/>
      <c r="DM481" s="1388"/>
      <c r="DN481" s="1388"/>
      <c r="DO481" s="1388"/>
      <c r="DP481" s="1388"/>
      <c r="DQ481" s="1388"/>
      <c r="DR481" s="1388"/>
      <c r="DS481" s="1388"/>
      <c r="DT481" s="1388"/>
      <c r="DU481" s="1388"/>
      <c r="DV481" s="1388"/>
      <c r="DW481" s="1388"/>
      <c r="DX481" s="1388"/>
      <c r="DY481" s="1388"/>
      <c r="DZ481" s="1388"/>
      <c r="EA481" s="1388"/>
      <c r="EB481" s="1388"/>
      <c r="EC481" s="1388"/>
      <c r="ED481" s="1388"/>
      <c r="EE481" s="1388"/>
      <c r="EF481" s="1388"/>
      <c r="EG481" s="1388"/>
      <c r="EH481" s="1388"/>
      <c r="EI481" s="1388"/>
      <c r="EJ481" s="1388"/>
      <c r="EK481" s="1388"/>
      <c r="EL481" s="1388"/>
      <c r="EM481" s="1388"/>
      <c r="EN481" s="1388"/>
      <c r="EO481" s="1388"/>
      <c r="EP481" s="1388"/>
      <c r="EQ481" s="1388"/>
      <c r="ER481" s="1388"/>
      <c r="ES481" s="1388"/>
      <c r="ET481" s="1388"/>
      <c r="EU481" s="1388"/>
    </row>
    <row r="482" spans="1:151" s="1269" customFormat="1" ht="15">
      <c r="A482" s="1472">
        <f>IF(G470="",0,1)</f>
        <v>0</v>
      </c>
      <c r="B482" s="678"/>
      <c r="C482" s="1251"/>
      <c r="D482" s="1251"/>
      <c r="E482" s="1474" t="str">
        <f t="shared" si="50"/>
        <v/>
      </c>
      <c r="F482" s="1242"/>
      <c r="G482" s="678"/>
      <c r="H482" s="1242"/>
      <c r="I482" s="1251"/>
      <c r="J482" s="1462" t="str">
        <f t="shared" si="51"/>
        <v/>
      </c>
      <c r="K482" s="1170"/>
      <c r="L482" s="1265"/>
      <c r="M482" s="1265"/>
      <c r="N482" s="1266"/>
      <c r="O482" s="1266"/>
      <c r="P482" s="1266"/>
      <c r="Q482" s="1266"/>
      <c r="R482" s="1388"/>
      <c r="S482" s="1399"/>
      <c r="T482" s="1268"/>
      <c r="U482" s="1268"/>
      <c r="V482" s="1268"/>
      <c r="W482" s="1382"/>
      <c r="X482" s="1382"/>
      <c r="Y482" s="1268"/>
      <c r="Z482" s="1268"/>
      <c r="AA482" s="1268"/>
      <c r="AB482" s="989"/>
      <c r="AC482" s="1251"/>
      <c r="AO482" s="1298"/>
      <c r="AQ482" s="20"/>
      <c r="BY482" s="1388"/>
      <c r="BZ482" s="1388"/>
      <c r="CA482" s="1388"/>
      <c r="CB482" s="1388"/>
      <c r="CC482" s="1388"/>
      <c r="CD482" s="1388"/>
      <c r="CE482" s="1388"/>
      <c r="CF482" s="1388"/>
      <c r="CG482" s="1388"/>
      <c r="CH482" s="1388"/>
      <c r="CI482" s="1388"/>
      <c r="CJ482" s="1388"/>
      <c r="CK482" s="1388"/>
      <c r="CL482" s="1388"/>
      <c r="CM482" s="1388"/>
      <c r="CN482" s="1388"/>
      <c r="CO482" s="1388"/>
      <c r="CP482" s="1388"/>
      <c r="CQ482" s="1388"/>
      <c r="CR482" s="1388"/>
      <c r="CS482" s="1388"/>
      <c r="CT482" s="1388"/>
      <c r="CU482" s="1388"/>
      <c r="CV482" s="1388"/>
      <c r="CW482" s="1388"/>
      <c r="CX482" s="1388"/>
      <c r="CY482" s="1388"/>
      <c r="CZ482" s="1388"/>
      <c r="DA482" s="1388"/>
      <c r="DB482" s="1388"/>
      <c r="DC482" s="1388"/>
      <c r="DD482" s="1388"/>
      <c r="DE482" s="1388"/>
      <c r="DF482" s="1388"/>
      <c r="DG482" s="1388"/>
      <c r="DH482" s="1388"/>
      <c r="DI482" s="1388"/>
      <c r="DJ482" s="1388"/>
      <c r="DK482" s="1388"/>
      <c r="DL482" s="1388"/>
      <c r="DM482" s="1388"/>
      <c r="DN482" s="1388"/>
      <c r="DO482" s="1388"/>
      <c r="DP482" s="1388"/>
      <c r="DQ482" s="1388"/>
      <c r="DR482" s="1388"/>
      <c r="DS482" s="1388"/>
      <c r="DT482" s="1388"/>
      <c r="DU482" s="1388"/>
      <c r="DV482" s="1388"/>
      <c r="DW482" s="1388"/>
      <c r="DX482" s="1388"/>
      <c r="DY482" s="1388"/>
      <c r="DZ482" s="1388"/>
      <c r="EA482" s="1388"/>
      <c r="EB482" s="1388"/>
      <c r="EC482" s="1388"/>
      <c r="ED482" s="1388"/>
      <c r="EE482" s="1388"/>
      <c r="EF482" s="1388"/>
      <c r="EG482" s="1388"/>
      <c r="EH482" s="1388"/>
      <c r="EI482" s="1388"/>
      <c r="EJ482" s="1388"/>
      <c r="EK482" s="1388"/>
      <c r="EL482" s="1388"/>
      <c r="EM482" s="1388"/>
      <c r="EN482" s="1388"/>
      <c r="EO482" s="1388"/>
      <c r="EP482" s="1388"/>
      <c r="EQ482" s="1388"/>
      <c r="ER482" s="1388"/>
      <c r="ES482" s="1388"/>
      <c r="ET482" s="1388"/>
      <c r="EU482" s="1388"/>
    </row>
    <row r="483" spans="1:151" s="1269" customFormat="1" ht="15">
      <c r="A483" s="1472">
        <f>IF(G470="",0,1)</f>
        <v>0</v>
      </c>
      <c r="B483" s="678"/>
      <c r="C483" s="1251"/>
      <c r="D483" s="1251"/>
      <c r="E483" s="1474" t="str">
        <f t="shared" si="50"/>
        <v/>
      </c>
      <c r="F483" s="1242"/>
      <c r="G483" s="678"/>
      <c r="H483" s="1242"/>
      <c r="I483" s="1251"/>
      <c r="J483" s="1462" t="str">
        <f t="shared" si="51"/>
        <v/>
      </c>
      <c r="K483" s="1170"/>
      <c r="L483" s="1389" t="str">
        <f>L$123</f>
        <v>Panneau arrière de la chaudière</v>
      </c>
      <c r="M483" s="1389"/>
      <c r="N483" s="1390"/>
      <c r="O483" s="1390"/>
      <c r="P483" s="1390"/>
      <c r="Q483" s="1390"/>
      <c r="R483" s="1388"/>
      <c r="S483" s="1400" t="str">
        <f>T470</f>
        <v/>
      </c>
      <c r="T483" s="1400"/>
      <c r="U483" s="1400"/>
      <c r="V483" s="1401"/>
      <c r="W483" s="1382"/>
      <c r="X483" s="1382"/>
      <c r="Y483" s="1268"/>
      <c r="Z483" s="1268"/>
      <c r="AA483" s="1268"/>
      <c r="AB483" s="989"/>
      <c r="AC483" s="1251"/>
      <c r="AO483" s="1298"/>
      <c r="AQ483" s="20"/>
      <c r="BY483" s="1388"/>
      <c r="BZ483" s="1388"/>
      <c r="CA483" s="1388"/>
      <c r="CB483" s="1388"/>
      <c r="CC483" s="1388"/>
      <c r="CD483" s="1388"/>
      <c r="CE483" s="1388"/>
      <c r="CF483" s="1388"/>
      <c r="CG483" s="1388"/>
      <c r="CH483" s="1388"/>
      <c r="CI483" s="1388"/>
      <c r="CJ483" s="1388"/>
      <c r="CK483" s="1388"/>
      <c r="CL483" s="1388"/>
      <c r="CM483" s="1388"/>
      <c r="CN483" s="1388"/>
      <c r="CO483" s="1388"/>
      <c r="CP483" s="1388"/>
      <c r="CQ483" s="1388"/>
      <c r="CR483" s="1388"/>
      <c r="CS483" s="1388"/>
      <c r="CT483" s="1388"/>
      <c r="CU483" s="1388"/>
      <c r="CV483" s="1388"/>
      <c r="CW483" s="1388"/>
      <c r="CX483" s="1388"/>
      <c r="CY483" s="1388"/>
      <c r="CZ483" s="1388"/>
      <c r="DA483" s="1388"/>
      <c r="DB483" s="1388"/>
      <c r="DC483" s="1388"/>
      <c r="DD483" s="1388"/>
      <c r="DE483" s="1388"/>
      <c r="DF483" s="1388"/>
      <c r="DG483" s="1388"/>
      <c r="DH483" s="1388"/>
      <c r="DI483" s="1388"/>
      <c r="DJ483" s="1388"/>
      <c r="DK483" s="1388"/>
      <c r="DL483" s="1388"/>
      <c r="DM483" s="1388"/>
      <c r="DN483" s="1388"/>
      <c r="DO483" s="1388"/>
      <c r="DP483" s="1388"/>
      <c r="DQ483" s="1388"/>
      <c r="DR483" s="1388"/>
      <c r="DS483" s="1388"/>
      <c r="DT483" s="1388"/>
      <c r="DU483" s="1388"/>
      <c r="DV483" s="1388"/>
      <c r="DW483" s="1388"/>
      <c r="DX483" s="1388"/>
      <c r="DY483" s="1388"/>
      <c r="DZ483" s="1388"/>
      <c r="EA483" s="1388"/>
      <c r="EB483" s="1388"/>
      <c r="EC483" s="1388"/>
      <c r="ED483" s="1388"/>
      <c r="EE483" s="1388"/>
      <c r="EF483" s="1388"/>
      <c r="EG483" s="1388"/>
      <c r="EH483" s="1388"/>
      <c r="EI483" s="1388"/>
      <c r="EJ483" s="1388"/>
      <c r="EK483" s="1388"/>
      <c r="EL483" s="1388"/>
      <c r="EM483" s="1388"/>
      <c r="EN483" s="1388"/>
      <c r="EO483" s="1388"/>
      <c r="EP483" s="1388"/>
      <c r="EQ483" s="1388"/>
      <c r="ER483" s="1388"/>
      <c r="ES483" s="1388"/>
      <c r="ET483" s="1388"/>
      <c r="EU483" s="1388"/>
    </row>
    <row r="484" spans="1:151" s="1269" customFormat="1" ht="15">
      <c r="A484" s="1472">
        <f>IF(G470="",0,1)</f>
        <v>0</v>
      </c>
      <c r="B484" s="678"/>
      <c r="C484" s="1251"/>
      <c r="D484" s="1251"/>
      <c r="E484" s="1474" t="str">
        <f t="shared" si="50"/>
        <v/>
      </c>
      <c r="F484" s="1242"/>
      <c r="G484" s="678"/>
      <c r="H484" s="1242"/>
      <c r="I484" s="1251"/>
      <c r="J484" s="1462" t="str">
        <f t="shared" si="51"/>
        <v/>
      </c>
      <c r="K484" s="1170"/>
      <c r="L484" s="1393" t="str">
        <f>L424</f>
        <v>Capot protège-brûleur</v>
      </c>
      <c r="M484" s="1393"/>
      <c r="N484" s="1394"/>
      <c r="O484" s="1394"/>
      <c r="P484" s="1394"/>
      <c r="Q484" s="1394"/>
      <c r="R484" s="1388"/>
      <c r="S484" s="1402" t="str">
        <f>U470</f>
        <v/>
      </c>
      <c r="T484" s="1402"/>
      <c r="U484" s="1402"/>
      <c r="V484" s="1403"/>
      <c r="W484" s="1382"/>
      <c r="X484" s="1382"/>
      <c r="Y484" s="1268"/>
      <c r="Z484" s="1268"/>
      <c r="AA484" s="1268"/>
      <c r="AB484" s="989"/>
      <c r="AC484" s="1251"/>
      <c r="AO484" s="1298"/>
      <c r="AQ484" s="20"/>
      <c r="BY484" s="1388"/>
      <c r="BZ484" s="1388"/>
      <c r="CA484" s="1388"/>
      <c r="CB484" s="1388"/>
      <c r="CC484" s="1388"/>
      <c r="CD484" s="1388"/>
      <c r="CE484" s="1388"/>
      <c r="CF484" s="1388"/>
      <c r="CG484" s="1388"/>
      <c r="CH484" s="1388"/>
      <c r="CI484" s="1388"/>
      <c r="CJ484" s="1388"/>
      <c r="CK484" s="1388"/>
      <c r="CL484" s="1388"/>
      <c r="CM484" s="1388"/>
      <c r="CN484" s="1388"/>
      <c r="CO484" s="1388"/>
      <c r="CP484" s="1388"/>
      <c r="CQ484" s="1388"/>
      <c r="CR484" s="1388"/>
      <c r="CS484" s="1388"/>
      <c r="CT484" s="1388"/>
      <c r="CU484" s="1388"/>
      <c r="CV484" s="1388"/>
      <c r="CW484" s="1388"/>
      <c r="CX484" s="1388"/>
      <c r="CY484" s="1388"/>
      <c r="CZ484" s="1388"/>
      <c r="DA484" s="1388"/>
      <c r="DB484" s="1388"/>
      <c r="DC484" s="1388"/>
      <c r="DD484" s="1388"/>
      <c r="DE484" s="1388"/>
      <c r="DF484" s="1388"/>
      <c r="DG484" s="1388"/>
      <c r="DH484" s="1388"/>
      <c r="DI484" s="1388"/>
      <c r="DJ484" s="1388"/>
      <c r="DK484" s="1388"/>
      <c r="DL484" s="1388"/>
      <c r="DM484" s="1388"/>
      <c r="DN484" s="1388"/>
      <c r="DO484" s="1388"/>
      <c r="DP484" s="1388"/>
      <c r="DQ484" s="1388"/>
      <c r="DR484" s="1388"/>
      <c r="DS484" s="1388"/>
      <c r="DT484" s="1388"/>
      <c r="DU484" s="1388"/>
      <c r="DV484" s="1388"/>
      <c r="DW484" s="1388"/>
      <c r="DX484" s="1388"/>
      <c r="DY484" s="1388"/>
      <c r="DZ484" s="1388"/>
      <c r="EA484" s="1388"/>
      <c r="EB484" s="1388"/>
      <c r="EC484" s="1388"/>
      <c r="ED484" s="1388"/>
      <c r="EE484" s="1388"/>
      <c r="EF484" s="1388"/>
      <c r="EG484" s="1388"/>
      <c r="EH484" s="1388"/>
      <c r="EI484" s="1388"/>
      <c r="EJ484" s="1388"/>
      <c r="EK484" s="1388"/>
      <c r="EL484" s="1388"/>
      <c r="EM484" s="1388"/>
      <c r="EN484" s="1388"/>
      <c r="EO484" s="1388"/>
      <c r="EP484" s="1388"/>
      <c r="EQ484" s="1388"/>
      <c r="ER484" s="1388"/>
      <c r="ES484" s="1388"/>
      <c r="ET484" s="1388"/>
      <c r="EU484" s="1388"/>
    </row>
    <row r="485" spans="1:151" s="1269" customFormat="1" ht="15">
      <c r="A485" s="1472">
        <f>IF(G470="",0,1)</f>
        <v>0</v>
      </c>
      <c r="B485" s="678"/>
      <c r="C485" s="1251"/>
      <c r="D485" s="1251"/>
      <c r="E485" s="1474" t="str">
        <f t="shared" si="50"/>
        <v/>
      </c>
      <c r="F485" s="1242"/>
      <c r="G485" s="678"/>
      <c r="H485" s="1242"/>
      <c r="I485" s="1251"/>
      <c r="J485" s="1462" t="str">
        <f t="shared" si="51"/>
        <v/>
      </c>
      <c r="K485" s="1170"/>
      <c r="L485" s="1393" t="str">
        <f>L$125</f>
        <v>Commande du générateur de chaleur</v>
      </c>
      <c r="M485" s="1393"/>
      <c r="N485" s="1394"/>
      <c r="O485" s="1394"/>
      <c r="P485" s="1394"/>
      <c r="Q485" s="1394"/>
      <c r="R485" s="1388"/>
      <c r="S485" s="1402" t="str">
        <f>V470</f>
        <v/>
      </c>
      <c r="T485" s="1402"/>
      <c r="U485" s="1402"/>
      <c r="V485" s="1403"/>
      <c r="W485" s="1382"/>
      <c r="X485" s="1382"/>
      <c r="Y485" s="1268"/>
      <c r="Z485" s="1268"/>
      <c r="AA485" s="1268"/>
      <c r="AB485" s="989"/>
      <c r="AC485" s="1251"/>
      <c r="AO485" s="1298"/>
      <c r="AQ485" s="20"/>
      <c r="BY485" s="1388"/>
      <c r="BZ485" s="1388"/>
      <c r="CA485" s="1388"/>
      <c r="CB485" s="1388"/>
      <c r="CC485" s="1388"/>
      <c r="CD485" s="1388"/>
      <c r="CE485" s="1388"/>
      <c r="CF485" s="1388"/>
      <c r="CG485" s="1388"/>
      <c r="CH485" s="1388"/>
      <c r="CI485" s="1388"/>
      <c r="CJ485" s="1388"/>
      <c r="CK485" s="1388"/>
      <c r="CL485" s="1388"/>
      <c r="CM485" s="1388"/>
      <c r="CN485" s="1388"/>
      <c r="CO485" s="1388"/>
      <c r="CP485" s="1388"/>
      <c r="CQ485" s="1388"/>
      <c r="CR485" s="1388"/>
      <c r="CS485" s="1388"/>
      <c r="CT485" s="1388"/>
      <c r="CU485" s="1388"/>
      <c r="CV485" s="1388"/>
      <c r="CW485" s="1388"/>
      <c r="CX485" s="1388"/>
      <c r="CY485" s="1388"/>
      <c r="CZ485" s="1388"/>
      <c r="DA485" s="1388"/>
      <c r="DB485" s="1388"/>
      <c r="DC485" s="1388"/>
      <c r="DD485" s="1388"/>
      <c r="DE485" s="1388"/>
      <c r="DF485" s="1388"/>
      <c r="DG485" s="1388"/>
      <c r="DH485" s="1388"/>
      <c r="DI485" s="1388"/>
      <c r="DJ485" s="1388"/>
      <c r="DK485" s="1388"/>
      <c r="DL485" s="1388"/>
      <c r="DM485" s="1388"/>
      <c r="DN485" s="1388"/>
      <c r="DO485" s="1388"/>
      <c r="DP485" s="1388"/>
      <c r="DQ485" s="1388"/>
      <c r="DR485" s="1388"/>
      <c r="DS485" s="1388"/>
      <c r="DT485" s="1388"/>
      <c r="DU485" s="1388"/>
      <c r="DV485" s="1388"/>
      <c r="DW485" s="1388"/>
      <c r="DX485" s="1388"/>
      <c r="DY485" s="1388"/>
      <c r="DZ485" s="1388"/>
      <c r="EA485" s="1388"/>
      <c r="EB485" s="1388"/>
      <c r="EC485" s="1388"/>
      <c r="ED485" s="1388"/>
      <c r="EE485" s="1388"/>
      <c r="EF485" s="1388"/>
      <c r="EG485" s="1388"/>
      <c r="EH485" s="1388"/>
      <c r="EI485" s="1388"/>
      <c r="EJ485" s="1388"/>
      <c r="EK485" s="1388"/>
      <c r="EL485" s="1388"/>
      <c r="EM485" s="1388"/>
      <c r="EN485" s="1388"/>
      <c r="EO485" s="1388"/>
      <c r="EP485" s="1388"/>
      <c r="EQ485" s="1388"/>
      <c r="ER485" s="1388"/>
      <c r="ES485" s="1388"/>
      <c r="ET485" s="1388"/>
      <c r="EU485" s="1388"/>
    </row>
    <row r="486" spans="1:151" s="787" customFormat="1" ht="15">
      <c r="A486" s="1472">
        <f>IF(G470="",0,1)</f>
        <v>0</v>
      </c>
      <c r="B486" s="678"/>
      <c r="C486" s="1251"/>
      <c r="D486" s="1251"/>
      <c r="E486" s="1474" t="str">
        <f t="shared" si="50"/>
        <v/>
      </c>
      <c r="F486" s="1242"/>
      <c r="G486" s="678"/>
      <c r="H486" s="1242"/>
      <c r="I486" s="1251"/>
      <c r="J486" s="1462" t="str">
        <f t="shared" si="51"/>
        <v/>
      </c>
      <c r="K486" s="1170"/>
      <c r="L486" s="1265"/>
      <c r="M486" s="1265"/>
      <c r="N486" s="1266"/>
      <c r="O486" s="1266"/>
      <c r="P486" s="1266"/>
      <c r="Q486" s="1266"/>
      <c r="R486" s="225"/>
      <c r="S486" s="1404"/>
      <c r="T486" s="1404"/>
      <c r="U486" s="1404"/>
      <c r="V486" s="1404"/>
      <c r="W486" s="1382"/>
      <c r="X486" s="1382"/>
      <c r="Y486" s="1404"/>
      <c r="Z486" s="1404"/>
      <c r="AA486" s="1404"/>
      <c r="AB486" s="989"/>
      <c r="BY486" s="225"/>
      <c r="BZ486" s="225"/>
      <c r="CA486" s="225"/>
      <c r="CB486" s="225"/>
      <c r="CC486" s="225"/>
      <c r="CD486" s="225"/>
      <c r="CE486" s="225"/>
      <c r="CF486" s="225"/>
      <c r="CG486" s="225"/>
      <c r="CH486" s="225"/>
      <c r="CI486" s="225"/>
      <c r="CJ486" s="225"/>
      <c r="CK486" s="225"/>
      <c r="CL486" s="225"/>
      <c r="CM486" s="225"/>
      <c r="CN486" s="225"/>
      <c r="CO486" s="225"/>
      <c r="CP486" s="225"/>
      <c r="CQ486" s="225"/>
      <c r="CR486" s="225"/>
      <c r="CS486" s="225"/>
      <c r="CT486" s="225"/>
      <c r="CU486" s="225"/>
      <c r="CV486" s="225"/>
      <c r="CW486" s="225"/>
      <c r="CX486" s="225"/>
      <c r="CY486" s="225"/>
      <c r="CZ486" s="225"/>
      <c r="DA486" s="225"/>
      <c r="DB486" s="225"/>
      <c r="DC486" s="225"/>
      <c r="DD486" s="225"/>
      <c r="DE486" s="225"/>
      <c r="DF486" s="225"/>
      <c r="DG486" s="225"/>
      <c r="DH486" s="225"/>
      <c r="DI486" s="225"/>
      <c r="DJ486" s="225"/>
      <c r="DK486" s="225"/>
      <c r="DL486" s="225"/>
      <c r="DM486" s="225"/>
      <c r="DN486" s="225"/>
      <c r="DO486" s="225"/>
      <c r="DP486" s="225"/>
      <c r="DQ486" s="225"/>
      <c r="DR486" s="225"/>
      <c r="DS486" s="225"/>
      <c r="DT486" s="225"/>
      <c r="DU486" s="225"/>
      <c r="DV486" s="225"/>
      <c r="DW486" s="225"/>
      <c r="DX486" s="225"/>
      <c r="DY486" s="225"/>
      <c r="DZ486" s="225"/>
      <c r="EA486" s="225"/>
      <c r="EB486" s="225"/>
      <c r="EC486" s="225"/>
      <c r="ED486" s="225"/>
      <c r="EE486" s="225"/>
      <c r="EF486" s="225"/>
      <c r="EG486" s="225"/>
      <c r="EH486" s="225"/>
      <c r="EI486" s="225"/>
      <c r="EJ486" s="225"/>
      <c r="EK486" s="225"/>
      <c r="EL486" s="225"/>
      <c r="EM486" s="225"/>
      <c r="EN486" s="225"/>
      <c r="EO486" s="225"/>
      <c r="EP486" s="225"/>
      <c r="EQ486" s="225"/>
      <c r="ER486" s="225"/>
      <c r="ES486" s="225"/>
      <c r="ET486" s="225"/>
      <c r="EU486" s="225"/>
    </row>
    <row r="487" spans="1:151" s="1269" customFormat="1" ht="15">
      <c r="A487" s="1472">
        <f>IF(G470="",0,1)</f>
        <v>0</v>
      </c>
      <c r="B487" s="678"/>
      <c r="C487" s="1251"/>
      <c r="D487" s="1251"/>
      <c r="E487" s="1474" t="str">
        <f t="shared" si="50"/>
        <v/>
      </c>
      <c r="F487" s="1242"/>
      <c r="G487" s="678"/>
      <c r="H487" s="1242"/>
      <c r="I487" s="1251"/>
      <c r="J487" s="1462" t="str">
        <f t="shared" si="51"/>
        <v/>
      </c>
      <c r="K487" s="1170"/>
      <c r="L487" s="1389" t="str">
        <f>L$127</f>
        <v>Puissance du générateur de chaleur (chaleur utile)</v>
      </c>
      <c r="M487" s="1389"/>
      <c r="N487" s="1390"/>
      <c r="O487" s="1390"/>
      <c r="P487" s="1390"/>
      <c r="Q487" s="1390" t="s">
        <v>71</v>
      </c>
      <c r="R487" s="1388"/>
      <c r="S487" s="2207" t="str">
        <f>I470</f>
        <v/>
      </c>
      <c r="T487" s="2207"/>
      <c r="U487" s="1401"/>
      <c r="V487" s="1401"/>
      <c r="W487" s="1382"/>
      <c r="X487" s="1382"/>
      <c r="Y487" s="1268"/>
      <c r="Z487" s="1268"/>
      <c r="AA487" s="1268"/>
      <c r="AB487" s="989"/>
      <c r="AC487" s="1251"/>
      <c r="AO487" s="1298"/>
      <c r="AQ487" s="20"/>
      <c r="BY487" s="1388"/>
      <c r="BZ487" s="1388"/>
      <c r="CA487" s="1388"/>
      <c r="CB487" s="1388"/>
      <c r="CC487" s="1388"/>
      <c r="CD487" s="1388"/>
      <c r="CE487" s="1388"/>
      <c r="CF487" s="1388"/>
      <c r="CG487" s="1388"/>
      <c r="CH487" s="1388"/>
      <c r="CI487" s="1388"/>
      <c r="CJ487" s="1388"/>
      <c r="CK487" s="1388"/>
      <c r="CL487" s="1388"/>
      <c r="CM487" s="1388"/>
      <c r="CN487" s="1388"/>
      <c r="CO487" s="1388"/>
      <c r="CP487" s="1388"/>
      <c r="CQ487" s="1388"/>
      <c r="CR487" s="1388"/>
      <c r="CS487" s="1388"/>
      <c r="CT487" s="1388"/>
      <c r="CU487" s="1388"/>
      <c r="CV487" s="1388"/>
      <c r="CW487" s="1388"/>
      <c r="CX487" s="1388"/>
      <c r="CY487" s="1388"/>
      <c r="CZ487" s="1388"/>
      <c r="DA487" s="1388"/>
      <c r="DB487" s="1388"/>
      <c r="DC487" s="1388"/>
      <c r="DD487" s="1388"/>
      <c r="DE487" s="1388"/>
      <c r="DF487" s="1388"/>
      <c r="DG487" s="1388"/>
      <c r="DH487" s="1388"/>
      <c r="DI487" s="1388"/>
      <c r="DJ487" s="1388"/>
      <c r="DK487" s="1388"/>
      <c r="DL487" s="1388"/>
      <c r="DM487" s="1388"/>
      <c r="DN487" s="1388"/>
      <c r="DO487" s="1388"/>
      <c r="DP487" s="1388"/>
      <c r="DQ487" s="1388"/>
      <c r="DR487" s="1388"/>
      <c r="DS487" s="1388"/>
      <c r="DT487" s="1388"/>
      <c r="DU487" s="1388"/>
      <c r="DV487" s="1388"/>
      <c r="DW487" s="1388"/>
      <c r="DX487" s="1388"/>
      <c r="DY487" s="1388"/>
      <c r="DZ487" s="1388"/>
      <c r="EA487" s="1388"/>
      <c r="EB487" s="1388"/>
      <c r="EC487" s="1388"/>
      <c r="ED487" s="1388"/>
      <c r="EE487" s="1388"/>
      <c r="EF487" s="1388"/>
      <c r="EG487" s="1388"/>
      <c r="EH487" s="1388"/>
      <c r="EI487" s="1388"/>
      <c r="EJ487" s="1388"/>
      <c r="EK487" s="1388"/>
      <c r="EL487" s="1388"/>
      <c r="EM487" s="1388"/>
      <c r="EN487" s="1388"/>
      <c r="EO487" s="1388"/>
      <c r="EP487" s="1388"/>
      <c r="EQ487" s="1388"/>
      <c r="ER487" s="1388"/>
      <c r="ES487" s="1388"/>
      <c r="ET487" s="1388"/>
      <c r="EU487" s="1388"/>
    </row>
    <row r="488" spans="1:151" s="1269" customFormat="1" ht="15">
      <c r="A488" s="1472">
        <f>IF(G470="",0,1)</f>
        <v>0</v>
      </c>
      <c r="B488" s="678"/>
      <c r="C488" s="1251"/>
      <c r="D488" s="1251"/>
      <c r="E488" s="1474" t="str">
        <f t="shared" si="50"/>
        <v/>
      </c>
      <c r="F488" s="1242"/>
      <c r="G488" s="678"/>
      <c r="H488" s="1242"/>
      <c r="I488" s="1251"/>
      <c r="J488" s="1462" t="str">
        <f t="shared" si="51"/>
        <v/>
      </c>
      <c r="K488" s="1170"/>
      <c r="L488" s="1393" t="str">
        <f>L$128</f>
        <v>Part de la production de chaleur utile</v>
      </c>
      <c r="M488" s="1393"/>
      <c r="N488" s="1394"/>
      <c r="O488" s="1394"/>
      <c r="P488" s="1394"/>
      <c r="Q488" s="1394" t="s">
        <v>92</v>
      </c>
      <c r="R488" s="1388"/>
      <c r="S488" s="2213" t="str">
        <f>N470</f>
        <v/>
      </c>
      <c r="T488" s="2213"/>
      <c r="U488" s="1403"/>
      <c r="V488" s="1403"/>
      <c r="W488" s="1382"/>
      <c r="X488" s="1382"/>
      <c r="Y488" s="1268"/>
      <c r="Z488" s="1268"/>
      <c r="AA488" s="1268"/>
      <c r="AB488" s="989"/>
      <c r="AC488" s="1251"/>
      <c r="AO488" s="1298"/>
      <c r="AQ488" s="20"/>
      <c r="BY488" s="1388"/>
      <c r="BZ488" s="1388"/>
      <c r="CA488" s="1388"/>
      <c r="CB488" s="1388"/>
      <c r="CC488" s="1388"/>
      <c r="CD488" s="1388"/>
      <c r="CE488" s="1388"/>
      <c r="CF488" s="1388"/>
      <c r="CG488" s="1388"/>
      <c r="CH488" s="1388"/>
      <c r="CI488" s="1388"/>
      <c r="CJ488" s="1388"/>
      <c r="CK488" s="1388"/>
      <c r="CL488" s="1388"/>
      <c r="CM488" s="1388"/>
      <c r="CN488" s="1388"/>
      <c r="CO488" s="1388"/>
      <c r="CP488" s="1388"/>
      <c r="CQ488" s="1388"/>
      <c r="CR488" s="1388"/>
      <c r="CS488" s="1388"/>
      <c r="CT488" s="1388"/>
      <c r="CU488" s="1388"/>
      <c r="CV488" s="1388"/>
      <c r="CW488" s="1388"/>
      <c r="CX488" s="1388"/>
      <c r="CY488" s="1388"/>
      <c r="CZ488" s="1388"/>
      <c r="DA488" s="1388"/>
      <c r="DB488" s="1388"/>
      <c r="DC488" s="1388"/>
      <c r="DD488" s="1388"/>
      <c r="DE488" s="1388"/>
      <c r="DF488" s="1388"/>
      <c r="DG488" s="1388"/>
      <c r="DH488" s="1388"/>
      <c r="DI488" s="1388"/>
      <c r="DJ488" s="1388"/>
      <c r="DK488" s="1388"/>
      <c r="DL488" s="1388"/>
      <c r="DM488" s="1388"/>
      <c r="DN488" s="1388"/>
      <c r="DO488" s="1388"/>
      <c r="DP488" s="1388"/>
      <c r="DQ488" s="1388"/>
      <c r="DR488" s="1388"/>
      <c r="DS488" s="1388"/>
      <c r="DT488" s="1388"/>
      <c r="DU488" s="1388"/>
      <c r="DV488" s="1388"/>
      <c r="DW488" s="1388"/>
      <c r="DX488" s="1388"/>
      <c r="DY488" s="1388"/>
      <c r="DZ488" s="1388"/>
      <c r="EA488" s="1388"/>
      <c r="EB488" s="1388"/>
      <c r="EC488" s="1388"/>
      <c r="ED488" s="1388"/>
      <c r="EE488" s="1388"/>
      <c r="EF488" s="1388"/>
      <c r="EG488" s="1388"/>
      <c r="EH488" s="1388"/>
      <c r="EI488" s="1388"/>
      <c r="EJ488" s="1388"/>
      <c r="EK488" s="1388"/>
      <c r="EL488" s="1388"/>
      <c r="EM488" s="1388"/>
      <c r="EN488" s="1388"/>
      <c r="EO488" s="1388"/>
      <c r="EP488" s="1388"/>
      <c r="EQ488" s="1388"/>
      <c r="ER488" s="1388"/>
      <c r="ES488" s="1388"/>
      <c r="ET488" s="1388"/>
      <c r="EU488" s="1388"/>
    </row>
    <row r="489" spans="1:151" s="1269" customFormat="1" ht="15">
      <c r="A489" s="1472">
        <f>IF(G470="",0,1)</f>
        <v>0</v>
      </c>
      <c r="B489" s="678"/>
      <c r="C489" s="1251"/>
      <c r="D489" s="1251"/>
      <c r="E489" s="1474" t="str">
        <f t="shared" si="50"/>
        <v/>
      </c>
      <c r="F489" s="1242"/>
      <c r="G489" s="678"/>
      <c r="H489" s="1242"/>
      <c r="I489" s="1251"/>
      <c r="J489" s="1462" t="str">
        <f t="shared" si="51"/>
        <v/>
      </c>
      <c r="K489" s="1170"/>
      <c r="L489" s="1393" t="str">
        <f>L$129</f>
        <v>Production de chaleur utile</v>
      </c>
      <c r="M489" s="1393"/>
      <c r="N489" s="1394"/>
      <c r="O489" s="1394"/>
      <c r="P489" s="1394"/>
      <c r="Q489" s="1394" t="s">
        <v>68</v>
      </c>
      <c r="R489" s="1388"/>
      <c r="S489" s="2170" t="str">
        <f>Y470</f>
        <v/>
      </c>
      <c r="T489" s="2170"/>
      <c r="U489" s="1403"/>
      <c r="V489" s="1403"/>
      <c r="W489" s="1382"/>
      <c r="X489" s="1382"/>
      <c r="Y489" s="1268"/>
      <c r="Z489" s="1268"/>
      <c r="AA489" s="1268"/>
      <c r="AB489" s="989"/>
      <c r="AC489" s="1251"/>
      <c r="AO489" s="1298"/>
      <c r="AQ489" s="20"/>
      <c r="BY489" s="1388"/>
      <c r="BZ489" s="1388"/>
      <c r="CA489" s="1388"/>
      <c r="CB489" s="1388"/>
      <c r="CC489" s="1388"/>
      <c r="CD489" s="1388"/>
      <c r="CE489" s="1388"/>
      <c r="CF489" s="1388"/>
      <c r="CG489" s="1388"/>
      <c r="CH489" s="1388"/>
      <c r="CI489" s="1388"/>
      <c r="CJ489" s="1388"/>
      <c r="CK489" s="1388"/>
      <c r="CL489" s="1388"/>
      <c r="CM489" s="1388"/>
      <c r="CN489" s="1388"/>
      <c r="CO489" s="1388"/>
      <c r="CP489" s="1388"/>
      <c r="CQ489" s="1388"/>
      <c r="CR489" s="1388"/>
      <c r="CS489" s="1388"/>
      <c r="CT489" s="1388"/>
      <c r="CU489" s="1388"/>
      <c r="CV489" s="1388"/>
      <c r="CW489" s="1388"/>
      <c r="CX489" s="1388"/>
      <c r="CY489" s="1388"/>
      <c r="CZ489" s="1388"/>
      <c r="DA489" s="1388"/>
      <c r="DB489" s="1388"/>
      <c r="DC489" s="1388"/>
      <c r="DD489" s="1388"/>
      <c r="DE489" s="1388"/>
      <c r="DF489" s="1388"/>
      <c r="DG489" s="1388"/>
      <c r="DH489" s="1388"/>
      <c r="DI489" s="1388"/>
      <c r="DJ489" s="1388"/>
      <c r="DK489" s="1388"/>
      <c r="DL489" s="1388"/>
      <c r="DM489" s="1388"/>
      <c r="DN489" s="1388"/>
      <c r="DO489" s="1388"/>
      <c r="DP489" s="1388"/>
      <c r="DQ489" s="1388"/>
      <c r="DR489" s="1388"/>
      <c r="DS489" s="1388"/>
      <c r="DT489" s="1388"/>
      <c r="DU489" s="1388"/>
      <c r="DV489" s="1388"/>
      <c r="DW489" s="1388"/>
      <c r="DX489" s="1388"/>
      <c r="DY489" s="1388"/>
      <c r="DZ489" s="1388"/>
      <c r="EA489" s="1388"/>
      <c r="EB489" s="1388"/>
      <c r="EC489" s="1388"/>
      <c r="ED489" s="1388"/>
      <c r="EE489" s="1388"/>
      <c r="EF489" s="1388"/>
      <c r="EG489" s="1388"/>
      <c r="EH489" s="1388"/>
      <c r="EI489" s="1388"/>
      <c r="EJ489" s="1388"/>
      <c r="EK489" s="1388"/>
      <c r="EL489" s="1388"/>
      <c r="EM489" s="1388"/>
      <c r="EN489" s="1388"/>
      <c r="EO489" s="1388"/>
      <c r="EP489" s="1388"/>
      <c r="EQ489" s="1388"/>
      <c r="ER489" s="1388"/>
      <c r="ES489" s="1388"/>
      <c r="ET489" s="1388"/>
      <c r="EU489" s="1388"/>
    </row>
    <row r="490" spans="1:151" s="1269" customFormat="1" ht="15">
      <c r="A490" s="1472">
        <f>IF(G470="",0,1)</f>
        <v>0</v>
      </c>
      <c r="B490" s="678"/>
      <c r="C490" s="1251"/>
      <c r="D490" s="1251"/>
      <c r="E490" s="1474" t="str">
        <f t="shared" si="50"/>
        <v/>
      </c>
      <c r="F490" s="1242"/>
      <c r="G490" s="678"/>
      <c r="H490" s="1242"/>
      <c r="I490" s="1251"/>
      <c r="J490" s="1462" t="str">
        <f t="shared" si="51"/>
        <v/>
      </c>
      <c r="K490" s="1170"/>
      <c r="L490" s="1393" t="str">
        <f>L$130</f>
        <v>Durée de fonctionnement</v>
      </c>
      <c r="M490" s="1393"/>
      <c r="N490" s="1394"/>
      <c r="O490" s="1394"/>
      <c r="P490" s="1394"/>
      <c r="Q490" s="1394" t="s">
        <v>33</v>
      </c>
      <c r="R490" s="1388"/>
      <c r="S490" s="2170" t="str">
        <f>O470</f>
        <v/>
      </c>
      <c r="T490" s="2170"/>
      <c r="U490" s="1403"/>
      <c r="V490" s="1403"/>
      <c r="W490" s="2203" t="str">
        <f>P470</f>
        <v/>
      </c>
      <c r="X490" s="2203"/>
      <c r="Y490" s="2203"/>
      <c r="Z490" s="2203"/>
      <c r="AA490" s="2203"/>
      <c r="AB490" s="2203"/>
      <c r="AC490" s="2203"/>
      <c r="AO490" s="1298"/>
      <c r="AQ490" s="20"/>
      <c r="BY490" s="1388"/>
      <c r="BZ490" s="1388"/>
      <c r="CA490" s="1388"/>
      <c r="CB490" s="1388"/>
      <c r="CC490" s="1388"/>
      <c r="CD490" s="1388"/>
      <c r="CE490" s="1388"/>
      <c r="CF490" s="1388"/>
      <c r="CG490" s="1388"/>
      <c r="CH490" s="1388"/>
      <c r="CI490" s="1388"/>
      <c r="CJ490" s="1388"/>
      <c r="CK490" s="1388"/>
      <c r="CL490" s="1388"/>
      <c r="CM490" s="1388"/>
      <c r="CN490" s="1388"/>
      <c r="CO490" s="1388"/>
      <c r="CP490" s="1388"/>
      <c r="CQ490" s="1388"/>
      <c r="CR490" s="1388"/>
      <c r="CS490" s="1388"/>
      <c r="CT490" s="1388"/>
      <c r="CU490" s="1388"/>
      <c r="CV490" s="1388"/>
      <c r="CW490" s="1388"/>
      <c r="CX490" s="1388"/>
      <c r="CY490" s="1388"/>
      <c r="CZ490" s="1388"/>
      <c r="DA490" s="1388"/>
      <c r="DB490" s="1388"/>
      <c r="DC490" s="1388"/>
      <c r="DD490" s="1388"/>
      <c r="DE490" s="1388"/>
      <c r="DF490" s="1388"/>
      <c r="DG490" s="1388"/>
      <c r="DH490" s="1388"/>
      <c r="DI490" s="1388"/>
      <c r="DJ490" s="1388"/>
      <c r="DK490" s="1388"/>
      <c r="DL490" s="1388"/>
      <c r="DM490" s="1388"/>
      <c r="DN490" s="1388"/>
      <c r="DO490" s="1388"/>
      <c r="DP490" s="1388"/>
      <c r="DQ490" s="1388"/>
      <c r="DR490" s="1388"/>
      <c r="DS490" s="1388"/>
      <c r="DT490" s="1388"/>
      <c r="DU490" s="1388"/>
      <c r="DV490" s="1388"/>
      <c r="DW490" s="1388"/>
      <c r="DX490" s="1388"/>
      <c r="DY490" s="1388"/>
      <c r="DZ490" s="1388"/>
      <c r="EA490" s="1388"/>
      <c r="EB490" s="1388"/>
      <c r="EC490" s="1388"/>
      <c r="ED490" s="1388"/>
      <c r="EE490" s="1388"/>
      <c r="EF490" s="1388"/>
      <c r="EG490" s="1388"/>
      <c r="EH490" s="1388"/>
      <c r="EI490" s="1388"/>
      <c r="EJ490" s="1388"/>
      <c r="EK490" s="1388"/>
      <c r="EL490" s="1388"/>
      <c r="EM490" s="1388"/>
      <c r="EN490" s="1388"/>
      <c r="EO490" s="1388"/>
      <c r="EP490" s="1388"/>
      <c r="EQ490" s="1388"/>
      <c r="ER490" s="1388"/>
      <c r="ES490" s="1388"/>
      <c r="ET490" s="1388"/>
      <c r="EU490" s="1388"/>
    </row>
    <row r="491" spans="1:151" s="1269" customFormat="1" ht="15">
      <c r="A491" s="1472">
        <f>IF(G470="",0,1)</f>
        <v>0</v>
      </c>
      <c r="B491" s="678"/>
      <c r="C491" s="1251"/>
      <c r="D491" s="1251"/>
      <c r="E491" s="1474" t="str">
        <f t="shared" si="50"/>
        <v/>
      </c>
      <c r="F491" s="1242"/>
      <c r="G491" s="678"/>
      <c r="H491" s="1242"/>
      <c r="I491" s="1251"/>
      <c r="J491" s="1462" t="str">
        <f t="shared" si="51"/>
        <v/>
      </c>
      <c r="K491" s="1170"/>
      <c r="L491" s="1265"/>
      <c r="M491" s="1265"/>
      <c r="N491" s="1266"/>
      <c r="O491" s="1266"/>
      <c r="P491" s="1266"/>
      <c r="Q491" s="1266"/>
      <c r="R491" s="1405"/>
      <c r="S491" s="1268"/>
      <c r="T491" s="1268"/>
      <c r="U491" s="1268"/>
      <c r="V491" s="1268"/>
      <c r="W491" s="2203"/>
      <c r="X491" s="2203"/>
      <c r="Y491" s="2203"/>
      <c r="Z491" s="2203"/>
      <c r="AA491" s="2203"/>
      <c r="AB491" s="2203"/>
      <c r="AC491" s="2203"/>
      <c r="AO491" s="1298"/>
      <c r="AQ491" s="20"/>
      <c r="BY491" s="1388"/>
      <c r="BZ491" s="1388"/>
      <c r="CA491" s="1388"/>
      <c r="CB491" s="1388"/>
      <c r="CC491" s="1388"/>
      <c r="CD491" s="1388"/>
      <c r="CE491" s="1388"/>
      <c r="CF491" s="1388"/>
      <c r="CG491" s="1388"/>
      <c r="CH491" s="1388"/>
      <c r="CI491" s="1388"/>
      <c r="CJ491" s="1388"/>
      <c r="CK491" s="1388"/>
      <c r="CL491" s="1388"/>
      <c r="CM491" s="1388"/>
      <c r="CN491" s="1388"/>
      <c r="CO491" s="1388"/>
      <c r="CP491" s="1388"/>
      <c r="CQ491" s="1388"/>
      <c r="CR491" s="1388"/>
      <c r="CS491" s="1388"/>
      <c r="CT491" s="1388"/>
      <c r="CU491" s="1388"/>
      <c r="CV491" s="1388"/>
      <c r="CW491" s="1388"/>
      <c r="CX491" s="1388"/>
      <c r="CY491" s="1388"/>
      <c r="CZ491" s="1388"/>
      <c r="DA491" s="1388"/>
      <c r="DB491" s="1388"/>
      <c r="DC491" s="1388"/>
      <c r="DD491" s="1388"/>
      <c r="DE491" s="1388"/>
      <c r="DF491" s="1388"/>
      <c r="DG491" s="1388"/>
      <c r="DH491" s="1388"/>
      <c r="DI491" s="1388"/>
      <c r="DJ491" s="1388"/>
      <c r="DK491" s="1388"/>
      <c r="DL491" s="1388"/>
      <c r="DM491" s="1388"/>
      <c r="DN491" s="1388"/>
      <c r="DO491" s="1388"/>
      <c r="DP491" s="1388"/>
      <c r="DQ491" s="1388"/>
      <c r="DR491" s="1388"/>
      <c r="DS491" s="1388"/>
      <c r="DT491" s="1388"/>
      <c r="DU491" s="1388"/>
      <c r="DV491" s="1388"/>
      <c r="DW491" s="1388"/>
      <c r="DX491" s="1388"/>
      <c r="DY491" s="1388"/>
      <c r="DZ491" s="1388"/>
      <c r="EA491" s="1388"/>
      <c r="EB491" s="1388"/>
      <c r="EC491" s="1388"/>
      <c r="ED491" s="1388"/>
      <c r="EE491" s="1388"/>
      <c r="EF491" s="1388"/>
      <c r="EG491" s="1388"/>
      <c r="EH491" s="1388"/>
      <c r="EI491" s="1388"/>
      <c r="EJ491" s="1388"/>
      <c r="EK491" s="1388"/>
      <c r="EL491" s="1388"/>
      <c r="EM491" s="1388"/>
      <c r="EN491" s="1388"/>
      <c r="EO491" s="1388"/>
      <c r="EP491" s="1388"/>
      <c r="EQ491" s="1388"/>
      <c r="ER491" s="1388"/>
      <c r="ES491" s="1388"/>
      <c r="ET491" s="1388"/>
      <c r="EU491" s="1388"/>
    </row>
    <row r="492" spans="1:151" s="1269" customFormat="1" ht="15">
      <c r="A492" s="1472">
        <f>IF(G470="",0,1)</f>
        <v>0</v>
      </c>
      <c r="B492" s="678"/>
      <c r="C492" s="1251"/>
      <c r="D492" s="1251"/>
      <c r="E492" s="1474" t="str">
        <f t="shared" si="50"/>
        <v/>
      </c>
      <c r="F492" s="1242"/>
      <c r="G492" s="678"/>
      <c r="H492" s="1242"/>
      <c r="I492" s="1251"/>
      <c r="J492" s="1462" t="str">
        <f t="shared" si="51"/>
        <v/>
      </c>
      <c r="K492" s="1170"/>
      <c r="L492" s="1406"/>
      <c r="M492" s="1266"/>
      <c r="N492" s="1266"/>
      <c r="O492" s="1266"/>
      <c r="P492" s="1266"/>
      <c r="Q492" s="1266"/>
      <c r="R492" s="1399"/>
      <c r="S492" s="1268"/>
      <c r="T492" s="1268"/>
      <c r="U492" s="1268"/>
      <c r="V492" s="1268"/>
      <c r="W492" s="2203"/>
      <c r="X492" s="2203"/>
      <c r="Y492" s="2203"/>
      <c r="Z492" s="2203"/>
      <c r="AA492" s="2203"/>
      <c r="AB492" s="2203"/>
      <c r="AC492" s="2203"/>
      <c r="AO492" s="1298"/>
      <c r="AQ492" s="20"/>
      <c r="BY492" s="1388"/>
      <c r="BZ492" s="1388"/>
      <c r="CA492" s="1388"/>
      <c r="CB492" s="1388"/>
      <c r="CC492" s="1388"/>
      <c r="CD492" s="1388"/>
      <c r="CE492" s="1388"/>
      <c r="CF492" s="1388"/>
      <c r="CG492" s="1388"/>
      <c r="CH492" s="1388"/>
      <c r="CI492" s="1388"/>
      <c r="CJ492" s="1388"/>
      <c r="CK492" s="1388"/>
      <c r="CL492" s="1388"/>
      <c r="CM492" s="1388"/>
      <c r="CN492" s="1388"/>
      <c r="CO492" s="1388"/>
      <c r="CP492" s="1388"/>
      <c r="CQ492" s="1388"/>
      <c r="CR492" s="1388"/>
      <c r="CS492" s="1388"/>
      <c r="CT492" s="1388"/>
      <c r="CU492" s="1388"/>
      <c r="CV492" s="1388"/>
      <c r="CW492" s="1388"/>
      <c r="CX492" s="1388"/>
      <c r="CY492" s="1388"/>
      <c r="CZ492" s="1388"/>
      <c r="DA492" s="1388"/>
      <c r="DB492" s="1388"/>
      <c r="DC492" s="1388"/>
      <c r="DD492" s="1388"/>
      <c r="DE492" s="1388"/>
      <c r="DF492" s="1388"/>
      <c r="DG492" s="1388"/>
      <c r="DH492" s="1388"/>
      <c r="DI492" s="1388"/>
      <c r="DJ492" s="1388"/>
      <c r="DK492" s="1388"/>
      <c r="DL492" s="1388"/>
      <c r="DM492" s="1388"/>
      <c r="DN492" s="1388"/>
      <c r="DO492" s="1388"/>
      <c r="DP492" s="1388"/>
      <c r="DQ492" s="1388"/>
      <c r="DR492" s="1388"/>
      <c r="DS492" s="1388"/>
      <c r="DT492" s="1388"/>
      <c r="DU492" s="1388"/>
      <c r="DV492" s="1388"/>
      <c r="DW492" s="1388"/>
      <c r="DX492" s="1388"/>
      <c r="DY492" s="1388"/>
      <c r="DZ492" s="1388"/>
      <c r="EA492" s="1388"/>
      <c r="EB492" s="1388"/>
      <c r="EC492" s="1388"/>
      <c r="ED492" s="1388"/>
      <c r="EE492" s="1388"/>
      <c r="EF492" s="1388"/>
      <c r="EG492" s="1388"/>
      <c r="EH492" s="1388"/>
      <c r="EI492" s="1388"/>
      <c r="EJ492" s="1388"/>
      <c r="EK492" s="1388"/>
      <c r="EL492" s="1388"/>
      <c r="EM492" s="1388"/>
      <c r="EN492" s="1388"/>
      <c r="EO492" s="1388"/>
      <c r="EP492" s="1388"/>
      <c r="EQ492" s="1388"/>
      <c r="ER492" s="1388"/>
      <c r="ES492" s="1388"/>
      <c r="ET492" s="1388"/>
      <c r="EU492" s="1388"/>
    </row>
    <row r="493" spans="1:151" s="1269" customFormat="1" ht="15">
      <c r="A493" s="1472">
        <f>IF(G470="",0,1)</f>
        <v>0</v>
      </c>
      <c r="B493" s="678"/>
      <c r="C493" s="1251"/>
      <c r="D493" s="1251"/>
      <c r="E493" s="1474" t="str">
        <f t="shared" si="50"/>
        <v/>
      </c>
      <c r="F493" s="1242"/>
      <c r="G493" s="678"/>
      <c r="H493" s="1242"/>
      <c r="I493" s="1251"/>
      <c r="J493" s="1462" t="str">
        <f t="shared" si="51"/>
        <v/>
      </c>
      <c r="K493" s="1170"/>
      <c r="L493" s="1406"/>
      <c r="M493" s="1266"/>
      <c r="N493" s="1266"/>
      <c r="O493" s="1266"/>
      <c r="P493" s="1266"/>
      <c r="Q493" s="1266"/>
      <c r="R493" s="1399"/>
      <c r="S493" s="1268"/>
      <c r="T493" s="1268"/>
      <c r="U493" s="1268"/>
      <c r="V493" s="1268"/>
      <c r="W493" s="1382"/>
      <c r="X493" s="1382"/>
      <c r="Y493" s="1268"/>
      <c r="Z493" s="1268"/>
      <c r="AA493" s="1268"/>
      <c r="AB493" s="989"/>
      <c r="AC493" s="1251"/>
      <c r="AO493" s="1298"/>
      <c r="AQ493" s="20"/>
      <c r="BY493" s="1388"/>
      <c r="BZ493" s="1388"/>
      <c r="CA493" s="1388"/>
      <c r="CB493" s="1388"/>
      <c r="CC493" s="1388"/>
      <c r="CD493" s="1388"/>
      <c r="CE493" s="1388"/>
      <c r="CF493" s="1388"/>
      <c r="CG493" s="1388"/>
      <c r="CH493" s="1388"/>
      <c r="CI493" s="1388"/>
      <c r="CJ493" s="1388"/>
      <c r="CK493" s="1388"/>
      <c r="CL493" s="1388"/>
      <c r="CM493" s="1388"/>
      <c r="CN493" s="1388"/>
      <c r="CO493" s="1388"/>
      <c r="CP493" s="1388"/>
      <c r="CQ493" s="1388"/>
      <c r="CR493" s="1388"/>
      <c r="CS493" s="1388"/>
      <c r="CT493" s="1388"/>
      <c r="CU493" s="1388"/>
      <c r="CV493" s="1388"/>
      <c r="CW493" s="1388"/>
      <c r="CX493" s="1388"/>
      <c r="CY493" s="1388"/>
      <c r="CZ493" s="1388"/>
      <c r="DA493" s="1388"/>
      <c r="DB493" s="1388"/>
      <c r="DC493" s="1388"/>
      <c r="DD493" s="1388"/>
      <c r="DE493" s="1388"/>
      <c r="DF493" s="1388"/>
      <c r="DG493" s="1388"/>
      <c r="DH493" s="1388"/>
      <c r="DI493" s="1388"/>
      <c r="DJ493" s="1388"/>
      <c r="DK493" s="1388"/>
      <c r="DL493" s="1388"/>
      <c r="DM493" s="1388"/>
      <c r="DN493" s="1388"/>
      <c r="DO493" s="1388"/>
      <c r="DP493" s="1388"/>
      <c r="DQ493" s="1388"/>
      <c r="DR493" s="1388"/>
      <c r="DS493" s="1388"/>
      <c r="DT493" s="1388"/>
      <c r="DU493" s="1388"/>
      <c r="DV493" s="1388"/>
      <c r="DW493" s="1388"/>
      <c r="DX493" s="1388"/>
      <c r="DY493" s="1388"/>
      <c r="DZ493" s="1388"/>
      <c r="EA493" s="1388"/>
      <c r="EB493" s="1388"/>
      <c r="EC493" s="1388"/>
      <c r="ED493" s="1388"/>
      <c r="EE493" s="1388"/>
      <c r="EF493" s="1388"/>
      <c r="EG493" s="1388"/>
      <c r="EH493" s="1388"/>
      <c r="EI493" s="1388"/>
      <c r="EJ493" s="1388"/>
      <c r="EK493" s="1388"/>
      <c r="EL493" s="1388"/>
      <c r="EM493" s="1388"/>
      <c r="EN493" s="1388"/>
      <c r="EO493" s="1388"/>
      <c r="EP493" s="1388"/>
      <c r="EQ493" s="1388"/>
      <c r="ER493" s="1388"/>
      <c r="ES493" s="1388"/>
      <c r="ET493" s="1388"/>
      <c r="EU493" s="1388"/>
    </row>
    <row r="494" spans="1:151" s="1269" customFormat="1" ht="15">
      <c r="A494" s="1472">
        <f>IF(G470="",0,1)</f>
        <v>0</v>
      </c>
      <c r="B494" s="678"/>
      <c r="C494" s="1251"/>
      <c r="D494" s="1251"/>
      <c r="E494" s="1474" t="str">
        <f t="shared" si="50"/>
        <v/>
      </c>
      <c r="F494" s="1242"/>
      <c r="G494" s="678"/>
      <c r="H494" s="1242"/>
      <c r="I494" s="1251"/>
      <c r="J494" s="1462" t="str">
        <f t="shared" si="51"/>
        <v/>
      </c>
      <c r="K494" s="1170"/>
      <c r="L494" s="1406"/>
      <c r="M494" s="1266"/>
      <c r="N494" s="1266"/>
      <c r="O494" s="1266"/>
      <c r="P494" s="1266"/>
      <c r="Q494" s="1266"/>
      <c r="R494" s="1399"/>
      <c r="S494" s="1268"/>
      <c r="T494" s="1268"/>
      <c r="U494" s="1268"/>
      <c r="V494" s="1268"/>
      <c r="W494" s="1268"/>
      <c r="X494" s="1268"/>
      <c r="Y494" s="1268"/>
      <c r="Z494" s="1268"/>
      <c r="AA494" s="1268"/>
      <c r="AB494" s="989"/>
      <c r="AC494" s="1251"/>
      <c r="AO494" s="1298"/>
      <c r="AQ494" s="20"/>
      <c r="BY494" s="1388"/>
      <c r="BZ494" s="1388"/>
      <c r="CA494" s="1388"/>
      <c r="CB494" s="1388"/>
      <c r="CC494" s="1388"/>
      <c r="CD494" s="1388"/>
      <c r="CE494" s="1388"/>
      <c r="CF494" s="1388"/>
      <c r="CG494" s="1388"/>
      <c r="CH494" s="1388"/>
      <c r="CI494" s="1388"/>
      <c r="CJ494" s="1388"/>
      <c r="CK494" s="1388"/>
      <c r="CL494" s="1388"/>
      <c r="CM494" s="1388"/>
      <c r="CN494" s="1388"/>
      <c r="CO494" s="1388"/>
      <c r="CP494" s="1388"/>
      <c r="CQ494" s="1388"/>
      <c r="CR494" s="1388"/>
      <c r="CS494" s="1388"/>
      <c r="CT494" s="1388"/>
      <c r="CU494" s="1388"/>
      <c r="CV494" s="1388"/>
      <c r="CW494" s="1388"/>
      <c r="CX494" s="1388"/>
      <c r="CY494" s="1388"/>
      <c r="CZ494" s="1388"/>
      <c r="DA494" s="1388"/>
      <c r="DB494" s="1388"/>
      <c r="DC494" s="1388"/>
      <c r="DD494" s="1388"/>
      <c r="DE494" s="1388"/>
      <c r="DF494" s="1388"/>
      <c r="DG494" s="1388"/>
      <c r="DH494" s="1388"/>
      <c r="DI494" s="1388"/>
      <c r="DJ494" s="1388"/>
      <c r="DK494" s="1388"/>
      <c r="DL494" s="1388"/>
      <c r="DM494" s="1388"/>
      <c r="DN494" s="1388"/>
      <c r="DO494" s="1388"/>
      <c r="DP494" s="1388"/>
      <c r="DQ494" s="1388"/>
      <c r="DR494" s="1388"/>
      <c r="DS494" s="1388"/>
      <c r="DT494" s="1388"/>
      <c r="DU494" s="1388"/>
      <c r="DV494" s="1388"/>
      <c r="DW494" s="1388"/>
      <c r="DX494" s="1388"/>
      <c r="DY494" s="1388"/>
      <c r="DZ494" s="1388"/>
      <c r="EA494" s="1388"/>
      <c r="EB494" s="1388"/>
      <c r="EC494" s="1388"/>
      <c r="ED494" s="1388"/>
      <c r="EE494" s="1388"/>
      <c r="EF494" s="1388"/>
      <c r="EG494" s="1388"/>
      <c r="EH494" s="1388"/>
      <c r="EI494" s="1388"/>
      <c r="EJ494" s="1388"/>
      <c r="EK494" s="1388"/>
      <c r="EL494" s="1388"/>
      <c r="EM494" s="1388"/>
      <c r="EN494" s="1388"/>
      <c r="EO494" s="1388"/>
      <c r="EP494" s="1388"/>
      <c r="EQ494" s="1388"/>
      <c r="ER494" s="1388"/>
      <c r="ES494" s="1388"/>
      <c r="ET494" s="1388"/>
      <c r="EU494" s="1388"/>
    </row>
    <row r="495" spans="1:151" s="1292" customFormat="1" ht="17.25" customHeight="1">
      <c r="A495" s="1472">
        <f>IF(G470="",0,1)</f>
        <v>0</v>
      </c>
      <c r="B495" s="678"/>
      <c r="C495" s="1251"/>
      <c r="D495" s="1251"/>
      <c r="E495" s="1474" t="str">
        <f t="shared" si="50"/>
        <v/>
      </c>
      <c r="F495" s="1242"/>
      <c r="G495" s="678"/>
      <c r="H495" s="1242"/>
      <c r="I495" s="126"/>
      <c r="J495" s="1462" t="str">
        <f t="shared" si="51"/>
        <v/>
      </c>
      <c r="K495" s="1170"/>
      <c r="L495" s="779"/>
      <c r="M495" s="779"/>
      <c r="N495" s="779"/>
      <c r="O495" s="779"/>
      <c r="P495" s="779"/>
      <c r="Q495" s="779"/>
      <c r="R495" s="779"/>
      <c r="S495" s="779"/>
      <c r="T495" s="779"/>
      <c r="U495" s="779"/>
      <c r="V495" s="779"/>
      <c r="W495" s="779"/>
      <c r="X495" s="779"/>
      <c r="Y495" s="779"/>
      <c r="Z495" s="2167"/>
      <c r="AA495" s="2167"/>
      <c r="AB495" s="989"/>
      <c r="BY495" s="1441"/>
      <c r="BZ495" s="1441"/>
      <c r="CA495" s="1441"/>
      <c r="CB495" s="1441"/>
      <c r="CC495" s="1441"/>
      <c r="CD495" s="1441"/>
      <c r="CE495" s="1441"/>
      <c r="CF495" s="1441"/>
      <c r="CG495" s="1441"/>
      <c r="CH495" s="1441"/>
      <c r="CI495" s="1441"/>
      <c r="CJ495" s="1441"/>
      <c r="CK495" s="1441"/>
      <c r="CL495" s="1441"/>
      <c r="CM495" s="1441"/>
      <c r="CN495" s="1441"/>
      <c r="CO495" s="1441"/>
      <c r="CP495" s="1441"/>
      <c r="CQ495" s="1441"/>
      <c r="CR495" s="1441"/>
      <c r="CS495" s="1441"/>
      <c r="CT495" s="1441"/>
      <c r="CU495" s="1441"/>
      <c r="CV495" s="1441"/>
      <c r="CW495" s="1441"/>
      <c r="CX495" s="1441"/>
      <c r="CY495" s="1441"/>
      <c r="CZ495" s="1441"/>
      <c r="DA495" s="1441"/>
      <c r="DB495" s="1441"/>
      <c r="DC495" s="1441"/>
      <c r="DD495" s="1441"/>
      <c r="DE495" s="1441"/>
      <c r="DF495" s="1441"/>
      <c r="DG495" s="1441"/>
      <c r="DH495" s="1441"/>
      <c r="DI495" s="1441"/>
      <c r="DJ495" s="1441"/>
      <c r="DK495" s="1441"/>
      <c r="DL495" s="1441"/>
      <c r="DM495" s="1441"/>
      <c r="DN495" s="1441"/>
      <c r="DO495" s="1441"/>
      <c r="DP495" s="1441"/>
      <c r="DQ495" s="1441"/>
      <c r="DR495" s="1441"/>
      <c r="DS495" s="1441"/>
      <c r="DT495" s="1441"/>
      <c r="DU495" s="1441"/>
      <c r="DV495" s="1441"/>
      <c r="DW495" s="1441"/>
      <c r="DX495" s="1441"/>
      <c r="DY495" s="1441"/>
      <c r="DZ495" s="1441"/>
      <c r="EA495" s="1441"/>
      <c r="EB495" s="1441"/>
      <c r="EC495" s="1441"/>
      <c r="ED495" s="1441"/>
      <c r="EE495" s="1441"/>
      <c r="EF495" s="1441"/>
      <c r="EG495" s="1441"/>
      <c r="EH495" s="1441"/>
      <c r="EI495" s="1441"/>
      <c r="EJ495" s="1441"/>
      <c r="EK495" s="1441"/>
      <c r="EL495" s="1441"/>
      <c r="EM495" s="1441"/>
      <c r="EN495" s="1441"/>
      <c r="EO495" s="1441"/>
      <c r="EP495" s="1441"/>
      <c r="EQ495" s="1441"/>
      <c r="ER495" s="1441"/>
      <c r="ES495" s="1441"/>
      <c r="ET495" s="1441"/>
      <c r="EU495" s="1441"/>
    </row>
    <row r="496" spans="1:151" s="787" customFormat="1" ht="21.75" customHeight="1" thickBot="1">
      <c r="A496" s="1473">
        <f>IF(G470="",0,1)</f>
        <v>0</v>
      </c>
      <c r="B496" s="1407"/>
      <c r="C496" s="1251"/>
      <c r="D496" s="1251"/>
      <c r="E496" s="1474" t="str">
        <f t="shared" si="50"/>
        <v/>
      </c>
      <c r="F496" s="1407"/>
      <c r="G496" s="1407"/>
      <c r="H496" s="1407"/>
      <c r="I496" s="1251"/>
      <c r="J496" s="1462" t="str">
        <f t="shared" si="51"/>
        <v/>
      </c>
      <c r="K496" s="1408"/>
      <c r="L496" s="1409" t="str">
        <f>CONCATENATE(M$23,G470)</f>
        <v xml:space="preserve">Recommandations pour le générateur de chaleur: </v>
      </c>
      <c r="M496" s="1410"/>
      <c r="N496" s="1410"/>
      <c r="O496" s="1410"/>
      <c r="P496" s="1410"/>
      <c r="Q496" s="1410"/>
      <c r="R496" s="1410"/>
      <c r="S496" s="1410"/>
      <c r="T496" s="1410"/>
      <c r="U496" s="1410"/>
      <c r="V496" s="1410"/>
      <c r="W496" s="1410"/>
      <c r="X496" s="1410"/>
      <c r="Y496" s="1410"/>
      <c r="Z496" s="1410"/>
      <c r="AA496" s="1410"/>
      <c r="AB496" s="1410"/>
      <c r="AC496" s="1410"/>
      <c r="BY496" s="225"/>
      <c r="BZ496" s="225"/>
      <c r="CA496" s="225"/>
      <c r="CB496" s="225"/>
      <c r="CC496" s="225"/>
      <c r="CD496" s="225"/>
      <c r="CE496" s="225"/>
      <c r="CF496" s="225"/>
      <c r="CG496" s="225"/>
      <c r="CH496" s="225"/>
      <c r="CI496" s="225"/>
      <c r="CJ496" s="225"/>
      <c r="CK496" s="225"/>
      <c r="CL496" s="225"/>
      <c r="CM496" s="225"/>
      <c r="CN496" s="225"/>
      <c r="CO496" s="225"/>
      <c r="CP496" s="225"/>
      <c r="CQ496" s="225"/>
      <c r="CR496" s="225"/>
      <c r="CS496" s="225"/>
      <c r="CT496" s="225"/>
      <c r="CU496" s="225"/>
      <c r="CV496" s="225"/>
      <c r="CW496" s="225"/>
      <c r="CX496" s="225"/>
      <c r="CY496" s="225"/>
      <c r="CZ496" s="225"/>
      <c r="DA496" s="225"/>
      <c r="DB496" s="225"/>
      <c r="DC496" s="225"/>
      <c r="DD496" s="225"/>
      <c r="DE496" s="225"/>
      <c r="DF496" s="225"/>
      <c r="DG496" s="225"/>
      <c r="DH496" s="225"/>
      <c r="DI496" s="225"/>
      <c r="DJ496" s="225"/>
      <c r="DK496" s="225"/>
      <c r="DL496" s="225"/>
      <c r="DM496" s="225"/>
      <c r="DN496" s="225"/>
      <c r="DO496" s="225"/>
      <c r="DP496" s="225"/>
      <c r="DQ496" s="225"/>
      <c r="DR496" s="225"/>
      <c r="DS496" s="225"/>
      <c r="DT496" s="225"/>
      <c r="DU496" s="225"/>
      <c r="DV496" s="225"/>
      <c r="DW496" s="225"/>
      <c r="DX496" s="225"/>
      <c r="DY496" s="225"/>
      <c r="DZ496" s="225"/>
      <c r="EA496" s="225"/>
      <c r="EB496" s="225"/>
      <c r="EC496" s="225"/>
      <c r="ED496" s="225"/>
      <c r="EE496" s="225"/>
      <c r="EF496" s="225"/>
      <c r="EG496" s="225"/>
      <c r="EH496" s="225"/>
      <c r="EI496" s="225"/>
      <c r="EJ496" s="225"/>
      <c r="EK496" s="225"/>
      <c r="EL496" s="225"/>
      <c r="EM496" s="225"/>
      <c r="EN496" s="225"/>
      <c r="EO496" s="225"/>
      <c r="EP496" s="225"/>
      <c r="EQ496" s="225"/>
      <c r="ER496" s="225"/>
      <c r="ES496" s="225"/>
      <c r="ET496" s="225"/>
      <c r="EU496" s="225"/>
    </row>
    <row r="497" spans="1:151" s="1292" customFormat="1" ht="21.75" customHeight="1">
      <c r="A497" s="1472">
        <f>IF(G470="",0,1)</f>
        <v>0</v>
      </c>
      <c r="B497" s="678"/>
      <c r="C497" s="1251"/>
      <c r="D497" s="1251"/>
      <c r="E497" s="1474" t="str">
        <f t="shared" si="50"/>
        <v/>
      </c>
      <c r="F497" s="1242"/>
      <c r="G497" s="678"/>
      <c r="H497" s="1242"/>
      <c r="I497" s="126"/>
      <c r="J497" s="1462" t="str">
        <f t="shared" si="51"/>
        <v/>
      </c>
      <c r="K497" s="1170"/>
      <c r="L497" s="779"/>
      <c r="M497" s="779"/>
      <c r="N497" s="779"/>
      <c r="O497" s="779"/>
      <c r="P497" s="779"/>
      <c r="Q497" s="779"/>
      <c r="R497" s="779"/>
      <c r="S497" s="779"/>
      <c r="T497" s="779"/>
      <c r="U497" s="779"/>
      <c r="V497" s="779"/>
      <c r="W497" s="779"/>
      <c r="X497" s="779"/>
      <c r="Y497" s="779"/>
      <c r="Z497" s="1423"/>
      <c r="AA497" s="1423"/>
      <c r="AB497" s="1423"/>
      <c r="BY497" s="1441"/>
      <c r="BZ497" s="1441"/>
      <c r="CA497" s="1441"/>
      <c r="CB497" s="1441"/>
      <c r="CC497" s="1441"/>
      <c r="CD497" s="1441"/>
      <c r="CE497" s="1441"/>
      <c r="CF497" s="1441"/>
      <c r="CG497" s="1441"/>
      <c r="CH497" s="1441"/>
      <c r="CI497" s="1441"/>
      <c r="CJ497" s="1441"/>
      <c r="CK497" s="1441"/>
      <c r="CL497" s="1441"/>
      <c r="CM497" s="1441"/>
      <c r="CN497" s="1441"/>
      <c r="CO497" s="1441"/>
      <c r="CP497" s="1441"/>
      <c r="CQ497" s="1441"/>
      <c r="CR497" s="1441"/>
      <c r="CS497" s="1441"/>
      <c r="CT497" s="1441"/>
      <c r="CU497" s="1441"/>
      <c r="CV497" s="1441"/>
      <c r="CW497" s="1441"/>
      <c r="CX497" s="1441"/>
      <c r="CY497" s="1441"/>
      <c r="CZ497" s="1441"/>
      <c r="DA497" s="1441"/>
      <c r="DB497" s="1441"/>
      <c r="DC497" s="1441"/>
      <c r="DD497" s="1441"/>
      <c r="DE497" s="1441"/>
      <c r="DF497" s="1441"/>
      <c r="DG497" s="1441"/>
      <c r="DH497" s="1441"/>
      <c r="DI497" s="1441"/>
      <c r="DJ497" s="1441"/>
      <c r="DK497" s="1441"/>
      <c r="DL497" s="1441"/>
      <c r="DM497" s="1441"/>
      <c r="DN497" s="1441"/>
      <c r="DO497" s="1441"/>
      <c r="DP497" s="1441"/>
      <c r="DQ497" s="1441"/>
      <c r="DR497" s="1441"/>
      <c r="DS497" s="1441"/>
      <c r="DT497" s="1441"/>
      <c r="DU497" s="1441"/>
      <c r="DV497" s="1441"/>
      <c r="DW497" s="1441"/>
      <c r="DX497" s="1441"/>
      <c r="DY497" s="1441"/>
      <c r="DZ497" s="1441"/>
      <c r="EA497" s="1441"/>
      <c r="EB497" s="1441"/>
      <c r="EC497" s="1441"/>
      <c r="ED497" s="1441"/>
      <c r="EE497" s="1441"/>
      <c r="EF497" s="1441"/>
      <c r="EG497" s="1441"/>
      <c r="EH497" s="1441"/>
      <c r="EI497" s="1441"/>
      <c r="EJ497" s="1441"/>
      <c r="EK497" s="1441"/>
      <c r="EL497" s="1441"/>
      <c r="EM497" s="1441"/>
      <c r="EN497" s="1441"/>
      <c r="EO497" s="1441"/>
      <c r="EP497" s="1441"/>
      <c r="EQ497" s="1441"/>
      <c r="ER497" s="1441"/>
      <c r="ES497" s="1441"/>
      <c r="ET497" s="1441"/>
      <c r="EU497" s="1441"/>
    </row>
    <row r="498" spans="1:151" s="1292" customFormat="1" ht="16" customHeight="1">
      <c r="A498" s="1472">
        <f>IF(G470="",0,1)</f>
        <v>0</v>
      </c>
      <c r="B498" s="678"/>
      <c r="C498" s="1251"/>
      <c r="D498" s="1251"/>
      <c r="E498" s="1474" t="str">
        <f t="shared" si="50"/>
        <v/>
      </c>
      <c r="F498" s="1242"/>
      <c r="G498" s="678"/>
      <c r="H498" s="1242"/>
      <c r="I498" s="126"/>
      <c r="J498" s="1462" t="str">
        <f t="shared" si="51"/>
        <v/>
      </c>
      <c r="K498" s="1170"/>
      <c r="L498" s="1309" t="str">
        <f>L$138</f>
        <v>Elément</v>
      </c>
      <c r="M498" s="1309"/>
      <c r="N498" s="1309"/>
      <c r="O498" s="1309"/>
      <c r="P498" s="1309" t="str">
        <f>P$138</f>
        <v>Mesure</v>
      </c>
      <c r="Q498" s="1309"/>
      <c r="R498" s="1309"/>
      <c r="S498" s="1309"/>
      <c r="T498" s="1309"/>
      <c r="U498" s="1309"/>
      <c r="V498" s="1309"/>
      <c r="W498" s="1309" t="str">
        <f>W$138</f>
        <v>Réalisation</v>
      </c>
      <c r="X498" s="1310" t="str">
        <f>X$138</f>
        <v>Economie</v>
      </c>
      <c r="Y498" s="1310"/>
      <c r="Z498" s="2186" t="str">
        <f>Z$138</f>
        <v>Réalisation</v>
      </c>
      <c r="AA498" s="2186">
        <f>AA438</f>
        <v>0</v>
      </c>
      <c r="AB498" s="2186">
        <f>AB438</f>
        <v>0</v>
      </c>
      <c r="AC498" s="1310" t="str">
        <f>AC$138</f>
        <v>Economies</v>
      </c>
      <c r="AF498" s="101" t="s">
        <v>593</v>
      </c>
      <c r="AI498" s="101" t="s">
        <v>592</v>
      </c>
      <c r="BY498" s="1441"/>
      <c r="BZ498" s="1441"/>
      <c r="CA498" s="1441"/>
      <c r="CB498" s="1441"/>
      <c r="CC498" s="1441"/>
      <c r="CD498" s="1441"/>
      <c r="CE498" s="1441"/>
      <c r="CF498" s="1441"/>
      <c r="CG498" s="1441"/>
      <c r="CH498" s="1441"/>
      <c r="CI498" s="1441"/>
      <c r="CJ498" s="1441"/>
      <c r="CK498" s="1441"/>
      <c r="CL498" s="1441"/>
      <c r="CM498" s="1441"/>
      <c r="CN498" s="1441"/>
      <c r="CO498" s="1441"/>
      <c r="CP498" s="1441"/>
      <c r="CQ498" s="1441"/>
      <c r="CR498" s="1441"/>
      <c r="CS498" s="1441"/>
      <c r="CT498" s="1441"/>
      <c r="CU498" s="1441"/>
      <c r="CV498" s="1441"/>
      <c r="CW498" s="1441"/>
      <c r="CX498" s="1441"/>
      <c r="CY498" s="1441"/>
      <c r="CZ498" s="1441"/>
      <c r="DA498" s="1441"/>
      <c r="DB498" s="1441"/>
      <c r="DC498" s="1441"/>
      <c r="DD498" s="1441"/>
      <c r="DE498" s="1441"/>
      <c r="DF498" s="1441"/>
      <c r="DG498" s="1441"/>
      <c r="DH498" s="1441"/>
      <c r="DI498" s="1441"/>
      <c r="DJ498" s="1441"/>
      <c r="DK498" s="1441"/>
      <c r="DL498" s="1441"/>
      <c r="DM498" s="1441"/>
      <c r="DN498" s="1441"/>
      <c r="DO498" s="1441"/>
      <c r="DP498" s="1441"/>
      <c r="DQ498" s="1441"/>
      <c r="DR498" s="1441"/>
      <c r="DS498" s="1441"/>
      <c r="DT498" s="1441"/>
      <c r="DU498" s="1441"/>
      <c r="DV498" s="1441"/>
      <c r="DW498" s="1441"/>
      <c r="DX498" s="1441"/>
      <c r="DY498" s="1441"/>
      <c r="DZ498" s="1441"/>
      <c r="EA498" s="1441"/>
      <c r="EB498" s="1441"/>
      <c r="EC498" s="1441"/>
      <c r="ED498" s="1441"/>
      <c r="EE498" s="1441"/>
      <c r="EF498" s="1441"/>
      <c r="EG498" s="1441"/>
      <c r="EH498" s="1441"/>
      <c r="EI498" s="1441"/>
      <c r="EJ498" s="1441"/>
      <c r="EK498" s="1441"/>
      <c r="EL498" s="1441"/>
      <c r="EM498" s="1441"/>
      <c r="EN498" s="1441"/>
      <c r="EO498" s="1441"/>
      <c r="EP498" s="1441"/>
      <c r="EQ498" s="1441"/>
      <c r="ER498" s="1441"/>
      <c r="ES498" s="1441"/>
      <c r="ET498" s="1441"/>
      <c r="EU498" s="1441"/>
    </row>
    <row r="499" spans="1:151" s="1292" customFormat="1" ht="16" customHeight="1">
      <c r="A499" s="1472">
        <f>IF(G470="",0,1)</f>
        <v>0</v>
      </c>
      <c r="B499" s="678"/>
      <c r="C499" s="1251"/>
      <c r="D499" s="1251"/>
      <c r="E499" s="1474" t="str">
        <f t="shared" si="50"/>
        <v/>
      </c>
      <c r="F499" s="1242"/>
      <c r="G499" s="678"/>
      <c r="H499" s="1242"/>
      <c r="I499" s="126"/>
      <c r="J499" s="1462" t="str">
        <f t="shared" si="51"/>
        <v/>
      </c>
      <c r="K499" s="1170"/>
      <c r="L499" s="1311"/>
      <c r="M499" s="1311"/>
      <c r="N499" s="1311"/>
      <c r="O499" s="1311"/>
      <c r="P499" s="1311"/>
      <c r="Q499" s="1311"/>
      <c r="R499" s="1311"/>
      <c r="S499" s="1311"/>
      <c r="T499" s="1311"/>
      <c r="U499" s="1311"/>
      <c r="V499" s="1311"/>
      <c r="W499" s="1311"/>
      <c r="X499" s="1312" t="str">
        <f>X$139</f>
        <v>calculée</v>
      </c>
      <c r="Y499" s="1312"/>
      <c r="Z499" s="1312"/>
      <c r="AA499" s="1312"/>
      <c r="AB499" s="1312"/>
      <c r="AC499" s="1312" t="str">
        <f>AC$139</f>
        <v>corrigées</v>
      </c>
      <c r="AE499" s="2165" t="s">
        <v>594</v>
      </c>
      <c r="AF499" s="2165" t="str">
        <f>$W$23</f>
        <v>d'ici à 4 ans</v>
      </c>
      <c r="AG499" s="2165" t="str">
        <f>$W$24</f>
        <v>d'ici à 8 ans</v>
      </c>
      <c r="AI499" s="2165" t="str">
        <f>$W$23</f>
        <v>d'ici à 4 ans</v>
      </c>
      <c r="AJ499" s="2165" t="str">
        <f>$W$24</f>
        <v>d'ici à 8 ans</v>
      </c>
      <c r="BY499" s="1441"/>
      <c r="BZ499" s="1441"/>
      <c r="CA499" s="1441"/>
      <c r="CB499" s="1441"/>
      <c r="CC499" s="1441"/>
      <c r="CD499" s="1441"/>
      <c r="CE499" s="1441"/>
      <c r="CF499" s="1441"/>
      <c r="CG499" s="1441"/>
      <c r="CH499" s="1441"/>
      <c r="CI499" s="1441"/>
      <c r="CJ499" s="1441"/>
      <c r="CK499" s="1441"/>
      <c r="CL499" s="1441"/>
      <c r="CM499" s="1441"/>
      <c r="CN499" s="1441"/>
      <c r="CO499" s="1441"/>
      <c r="CP499" s="1441"/>
      <c r="CQ499" s="1441"/>
      <c r="CR499" s="1441"/>
      <c r="CS499" s="1441"/>
      <c r="CT499" s="1441"/>
      <c r="CU499" s="1441"/>
      <c r="CV499" s="1441"/>
      <c r="CW499" s="1441"/>
      <c r="CX499" s="1441"/>
      <c r="CY499" s="1441"/>
      <c r="CZ499" s="1441"/>
      <c r="DA499" s="1441"/>
      <c r="DB499" s="1441"/>
      <c r="DC499" s="1441"/>
      <c r="DD499" s="1441"/>
      <c r="DE499" s="1441"/>
      <c r="DF499" s="1441"/>
      <c r="DG499" s="1441"/>
      <c r="DH499" s="1441"/>
      <c r="DI499" s="1441"/>
      <c r="DJ499" s="1441"/>
      <c r="DK499" s="1441"/>
      <c r="DL499" s="1441"/>
      <c r="DM499" s="1441"/>
      <c r="DN499" s="1441"/>
      <c r="DO499" s="1441"/>
      <c r="DP499" s="1441"/>
      <c r="DQ499" s="1441"/>
      <c r="DR499" s="1441"/>
      <c r="DS499" s="1441"/>
      <c r="DT499" s="1441"/>
      <c r="DU499" s="1441"/>
      <c r="DV499" s="1441"/>
      <c r="DW499" s="1441"/>
      <c r="DX499" s="1441"/>
      <c r="DY499" s="1441"/>
      <c r="DZ499" s="1441"/>
      <c r="EA499" s="1441"/>
      <c r="EB499" s="1441"/>
      <c r="EC499" s="1441"/>
      <c r="ED499" s="1441"/>
      <c r="EE499" s="1441"/>
      <c r="EF499" s="1441"/>
      <c r="EG499" s="1441"/>
      <c r="EH499" s="1441"/>
      <c r="EI499" s="1441"/>
      <c r="EJ499" s="1441"/>
      <c r="EK499" s="1441"/>
      <c r="EL499" s="1441"/>
      <c r="EM499" s="1441"/>
      <c r="EN499" s="1441"/>
      <c r="EO499" s="1441"/>
      <c r="EP499" s="1441"/>
      <c r="EQ499" s="1441"/>
      <c r="ER499" s="1441"/>
      <c r="ES499" s="1441"/>
      <c r="ET499" s="1441"/>
      <c r="EU499" s="1441"/>
    </row>
    <row r="500" spans="1:151" s="1292" customFormat="1" ht="16" customHeight="1">
      <c r="A500" s="1472">
        <f>IF(G470="",0,1)</f>
        <v>0</v>
      </c>
      <c r="B500" s="678"/>
      <c r="C500" s="1251"/>
      <c r="D500" s="1251"/>
      <c r="E500" s="1474" t="str">
        <f t="shared" si="50"/>
        <v/>
      </c>
      <c r="F500" s="1242"/>
      <c r="G500" s="678"/>
      <c r="H500" s="1242"/>
      <c r="I500" s="126"/>
      <c r="J500" s="1462" t="str">
        <f t="shared" si="51"/>
        <v/>
      </c>
      <c r="K500" s="1170"/>
      <c r="L500" s="1313"/>
      <c r="M500" s="1313"/>
      <c r="N500" s="1313"/>
      <c r="O500" s="1313"/>
      <c r="P500" s="1313"/>
      <c r="Q500" s="1313"/>
      <c r="R500" s="1313"/>
      <c r="S500" s="1313"/>
      <c r="T500" s="1313"/>
      <c r="U500" s="1313"/>
      <c r="V500" s="1313"/>
      <c r="W500" s="1313"/>
      <c r="X500" s="1314" t="str">
        <f>X$140</f>
        <v>[kWh]</v>
      </c>
      <c r="Y500" s="1314"/>
      <c r="Z500" s="2181" t="str">
        <f>Z$140</f>
        <v>[oui/non]</v>
      </c>
      <c r="AA500" s="2181">
        <f>AA440</f>
        <v>0</v>
      </c>
      <c r="AB500" s="2181">
        <f>AB440</f>
        <v>0</v>
      </c>
      <c r="AC500" s="1314" t="str">
        <f>AC$140</f>
        <v>[kWh]</v>
      </c>
      <c r="AE500" s="2165"/>
      <c r="AF500" s="2165"/>
      <c r="AG500" s="2165"/>
      <c r="AI500" s="2165"/>
      <c r="AJ500" s="2165"/>
      <c r="BY500" s="1441"/>
      <c r="BZ500" s="1441"/>
      <c r="CA500" s="1441"/>
      <c r="CB500" s="1441"/>
      <c r="CC500" s="1441"/>
      <c r="CD500" s="1441"/>
      <c r="CE500" s="1441"/>
      <c r="CF500" s="1441"/>
      <c r="CG500" s="1441"/>
      <c r="CH500" s="1441"/>
      <c r="CI500" s="1441"/>
      <c r="CJ500" s="1441"/>
      <c r="CK500" s="1441"/>
      <c r="CL500" s="1441"/>
      <c r="CM500" s="1441"/>
      <c r="CN500" s="1441"/>
      <c r="CO500" s="1441"/>
      <c r="CP500" s="1441"/>
      <c r="CQ500" s="1441"/>
      <c r="CR500" s="1441"/>
      <c r="CS500" s="1441"/>
      <c r="CT500" s="1441"/>
      <c r="CU500" s="1441"/>
      <c r="CV500" s="1441"/>
      <c r="CW500" s="1441"/>
      <c r="CX500" s="1441"/>
      <c r="CY500" s="1441"/>
      <c r="CZ500" s="1441"/>
      <c r="DA500" s="1441"/>
      <c r="DB500" s="1441"/>
      <c r="DC500" s="1441"/>
      <c r="DD500" s="1441"/>
      <c r="DE500" s="1441"/>
      <c r="DF500" s="1441"/>
      <c r="DG500" s="1441"/>
      <c r="DH500" s="1441"/>
      <c r="DI500" s="1441"/>
      <c r="DJ500" s="1441"/>
      <c r="DK500" s="1441"/>
      <c r="DL500" s="1441"/>
      <c r="DM500" s="1441"/>
      <c r="DN500" s="1441"/>
      <c r="DO500" s="1441"/>
      <c r="DP500" s="1441"/>
      <c r="DQ500" s="1441"/>
      <c r="DR500" s="1441"/>
      <c r="DS500" s="1441"/>
      <c r="DT500" s="1441"/>
      <c r="DU500" s="1441"/>
      <c r="DV500" s="1441"/>
      <c r="DW500" s="1441"/>
      <c r="DX500" s="1441"/>
      <c r="DY500" s="1441"/>
      <c r="DZ500" s="1441"/>
      <c r="EA500" s="1441"/>
      <c r="EB500" s="1441"/>
      <c r="EC500" s="1441"/>
      <c r="ED500" s="1441"/>
      <c r="EE500" s="1441"/>
      <c r="EF500" s="1441"/>
      <c r="EG500" s="1441"/>
      <c r="EH500" s="1441"/>
      <c r="EI500" s="1441"/>
      <c r="EJ500" s="1441"/>
      <c r="EK500" s="1441"/>
      <c r="EL500" s="1441"/>
      <c r="EM500" s="1441"/>
      <c r="EN500" s="1441"/>
      <c r="EO500" s="1441"/>
      <c r="EP500" s="1441"/>
      <c r="EQ500" s="1441"/>
      <c r="ER500" s="1441"/>
      <c r="ES500" s="1441"/>
      <c r="ET500" s="1441"/>
      <c r="EU500" s="1441"/>
    </row>
    <row r="501" spans="1:151" s="1292" customFormat="1" ht="16" customHeight="1">
      <c r="A501" s="1472">
        <f>IF(G470="",0,1)</f>
        <v>0</v>
      </c>
      <c r="B501" s="678"/>
      <c r="C501" s="1251"/>
      <c r="D501" s="1251"/>
      <c r="E501" s="1474" t="str">
        <f t="shared" si="50"/>
        <v/>
      </c>
      <c r="F501" s="1242"/>
      <c r="G501" s="678"/>
      <c r="H501" s="1242"/>
      <c r="I501" s="126"/>
      <c r="J501" s="1462" t="str">
        <f t="shared" si="51"/>
        <v/>
      </c>
      <c r="K501" s="1170"/>
      <c r="L501" s="1311"/>
      <c r="M501" s="1311"/>
      <c r="N501" s="1311"/>
      <c r="O501" s="1412"/>
      <c r="P501" s="1311"/>
      <c r="Q501" s="1311"/>
      <c r="R501" s="1311"/>
      <c r="S501" s="1311"/>
      <c r="T501" s="1311"/>
      <c r="U501" s="1311"/>
      <c r="V501" s="1311"/>
      <c r="W501" s="1311"/>
      <c r="Y501" s="1312"/>
      <c r="Z501" s="1312"/>
      <c r="AA501" s="1312"/>
      <c r="AE501" s="2165"/>
      <c r="AF501" s="2165"/>
      <c r="AG501" s="2165"/>
      <c r="AI501" s="2165"/>
      <c r="AJ501" s="2165"/>
      <c r="BY501" s="1441"/>
      <c r="BZ501" s="1441"/>
      <c r="CA501" s="1441"/>
      <c r="CB501" s="1441"/>
      <c r="CC501" s="1441"/>
      <c r="CD501" s="1441"/>
      <c r="CE501" s="1441"/>
      <c r="CF501" s="1441"/>
      <c r="CG501" s="1441"/>
      <c r="CH501" s="1441"/>
      <c r="CI501" s="1441"/>
      <c r="CJ501" s="1441"/>
      <c r="CK501" s="1441"/>
      <c r="CL501" s="1441"/>
      <c r="CM501" s="1441"/>
      <c r="CN501" s="1441"/>
      <c r="CO501" s="1441"/>
      <c r="CP501" s="1441"/>
      <c r="CQ501" s="1441"/>
      <c r="CR501" s="1441"/>
      <c r="CS501" s="1441"/>
      <c r="CT501" s="1441"/>
      <c r="CU501" s="1441"/>
      <c r="CV501" s="1441"/>
      <c r="CW501" s="1441"/>
      <c r="CX501" s="1441"/>
      <c r="CY501" s="1441"/>
      <c r="CZ501" s="1441"/>
      <c r="DA501" s="1441"/>
      <c r="DB501" s="1441"/>
      <c r="DC501" s="1441"/>
      <c r="DD501" s="1441"/>
      <c r="DE501" s="1441"/>
      <c r="DF501" s="1441"/>
      <c r="DG501" s="1441"/>
      <c r="DH501" s="1441"/>
      <c r="DI501" s="1441"/>
      <c r="DJ501" s="1441"/>
      <c r="DK501" s="1441"/>
      <c r="DL501" s="1441"/>
      <c r="DM501" s="1441"/>
      <c r="DN501" s="1441"/>
      <c r="DO501" s="1441"/>
      <c r="DP501" s="1441"/>
      <c r="DQ501" s="1441"/>
      <c r="DR501" s="1441"/>
      <c r="DS501" s="1441"/>
      <c r="DT501" s="1441"/>
      <c r="DU501" s="1441"/>
      <c r="DV501" s="1441"/>
      <c r="DW501" s="1441"/>
      <c r="DX501" s="1441"/>
      <c r="DY501" s="1441"/>
      <c r="DZ501" s="1441"/>
      <c r="EA501" s="1441"/>
      <c r="EB501" s="1441"/>
      <c r="EC501" s="1441"/>
      <c r="ED501" s="1441"/>
      <c r="EE501" s="1441"/>
      <c r="EF501" s="1441"/>
      <c r="EG501" s="1441"/>
      <c r="EH501" s="1441"/>
      <c r="EI501" s="1441"/>
      <c r="EJ501" s="1441"/>
      <c r="EK501" s="1441"/>
      <c r="EL501" s="1441"/>
      <c r="EM501" s="1441"/>
      <c r="EN501" s="1441"/>
      <c r="EO501" s="1441"/>
      <c r="EP501" s="1441"/>
      <c r="EQ501" s="1441"/>
      <c r="ER501" s="1441"/>
      <c r="ES501" s="1441"/>
      <c r="ET501" s="1441"/>
      <c r="EU501" s="1441"/>
    </row>
    <row r="502" spans="1:151" s="1292" customFormat="1" ht="12" customHeight="1">
      <c r="A502" s="1472">
        <f>IF(G470="",0,1)</f>
        <v>0</v>
      </c>
      <c r="B502" s="678"/>
      <c r="C502" s="1251"/>
      <c r="D502" s="1251"/>
      <c r="E502" s="1474" t="str">
        <f t="shared" si="50"/>
        <v/>
      </c>
      <c r="F502" s="1242"/>
      <c r="G502" s="678"/>
      <c r="H502" s="1242"/>
      <c r="I502" s="126"/>
      <c r="J502" s="1462" t="str">
        <f t="shared" si="51"/>
        <v/>
      </c>
      <c r="K502" s="1170"/>
      <c r="L502" s="1315"/>
      <c r="M502" s="1315"/>
      <c r="N502" s="1315"/>
      <c r="O502" s="1315"/>
      <c r="P502" s="1315"/>
      <c r="Q502" s="1315"/>
      <c r="R502" s="1315"/>
      <c r="S502" s="1315"/>
      <c r="T502" s="1315"/>
      <c r="U502" s="1315"/>
      <c r="V502" s="1315"/>
      <c r="W502" s="1315"/>
      <c r="X502" s="1315"/>
      <c r="Y502" s="1315"/>
      <c r="Z502" s="1312"/>
      <c r="AA502" s="1315"/>
      <c r="AB502" s="1315"/>
      <c r="AC502" s="1315"/>
      <c r="AE502" s="2165"/>
      <c r="AF502" s="2165"/>
      <c r="AG502" s="2165"/>
      <c r="AI502" s="2165"/>
      <c r="AJ502" s="2165"/>
      <c r="BY502" s="1441"/>
      <c r="BZ502" s="1441"/>
      <c r="CA502" s="1441"/>
      <c r="CB502" s="1441"/>
      <c r="CC502" s="1441"/>
      <c r="CD502" s="1441"/>
      <c r="CE502" s="1441"/>
      <c r="CF502" s="1441"/>
      <c r="CG502" s="1441"/>
      <c r="CH502" s="1441"/>
      <c r="CI502" s="1441"/>
      <c r="CJ502" s="1441"/>
      <c r="CK502" s="1441"/>
      <c r="CL502" s="1441"/>
      <c r="CM502" s="1441"/>
      <c r="CN502" s="1441"/>
      <c r="CO502" s="1441"/>
      <c r="CP502" s="1441"/>
      <c r="CQ502" s="1441"/>
      <c r="CR502" s="1441"/>
      <c r="CS502" s="1441"/>
      <c r="CT502" s="1441"/>
      <c r="CU502" s="1441"/>
      <c r="CV502" s="1441"/>
      <c r="CW502" s="1441"/>
      <c r="CX502" s="1441"/>
      <c r="CY502" s="1441"/>
      <c r="CZ502" s="1441"/>
      <c r="DA502" s="1441"/>
      <c r="DB502" s="1441"/>
      <c r="DC502" s="1441"/>
      <c r="DD502" s="1441"/>
      <c r="DE502" s="1441"/>
      <c r="DF502" s="1441"/>
      <c r="DG502" s="1441"/>
      <c r="DH502" s="1441"/>
      <c r="DI502" s="1441"/>
      <c r="DJ502" s="1441"/>
      <c r="DK502" s="1441"/>
      <c r="DL502" s="1441"/>
      <c r="DM502" s="1441"/>
      <c r="DN502" s="1441"/>
      <c r="DO502" s="1441"/>
      <c r="DP502" s="1441"/>
      <c r="DQ502" s="1441"/>
      <c r="DR502" s="1441"/>
      <c r="DS502" s="1441"/>
      <c r="DT502" s="1441"/>
      <c r="DU502" s="1441"/>
      <c r="DV502" s="1441"/>
      <c r="DW502" s="1441"/>
      <c r="DX502" s="1441"/>
      <c r="DY502" s="1441"/>
      <c r="DZ502" s="1441"/>
      <c r="EA502" s="1441"/>
      <c r="EB502" s="1441"/>
      <c r="EC502" s="1441"/>
      <c r="ED502" s="1441"/>
      <c r="EE502" s="1441"/>
      <c r="EF502" s="1441"/>
      <c r="EG502" s="1441"/>
      <c r="EH502" s="1441"/>
      <c r="EI502" s="1441"/>
      <c r="EJ502" s="1441"/>
      <c r="EK502" s="1441"/>
      <c r="EL502" s="1441"/>
      <c r="EM502" s="1441"/>
      <c r="EN502" s="1441"/>
      <c r="EO502" s="1441"/>
      <c r="EP502" s="1441"/>
      <c r="EQ502" s="1441"/>
      <c r="ER502" s="1441"/>
      <c r="ES502" s="1441"/>
      <c r="ET502" s="1441"/>
      <c r="EU502" s="1441"/>
    </row>
    <row r="503" spans="1:151" s="737" customFormat="1" ht="17" customHeight="1">
      <c r="A503" s="1472">
        <f>IF(G470="",0,1)</f>
        <v>0</v>
      </c>
      <c r="B503" s="678">
        <f>IF(X503=0,-1,0)</f>
        <v>-1</v>
      </c>
      <c r="C503" s="1251"/>
      <c r="D503" s="1251"/>
      <c r="E503" s="1474" t="str">
        <f t="shared" si="50"/>
        <v/>
      </c>
      <c r="F503" s="1242"/>
      <c r="G503" s="678"/>
      <c r="H503" s="1242"/>
      <c r="J503" s="1462" t="str">
        <f t="shared" si="51"/>
        <v/>
      </c>
      <c r="K503" s="1170"/>
      <c r="L503" s="1316"/>
      <c r="M503" s="2204" t="str">
        <f>AD470</f>
        <v/>
      </c>
      <c r="N503" s="2173"/>
      <c r="O503" s="2173"/>
      <c r="P503" s="2173"/>
      <c r="Q503" s="2173"/>
      <c r="R503" s="2173"/>
      <c r="S503" s="2173"/>
      <c r="T503" s="2173"/>
      <c r="U503" s="2173"/>
      <c r="V503" s="2173"/>
      <c r="W503" s="1318" t="str">
        <f>IF(X503=0,"",IF(AF470=V$23,W$23,W$24))</f>
        <v/>
      </c>
      <c r="X503" s="1319">
        <f>AE470</f>
        <v>0</v>
      </c>
      <c r="Y503" s="1319"/>
      <c r="Z503" s="1319"/>
      <c r="AA503" s="527"/>
      <c r="AB503" s="1320"/>
      <c r="AC503" s="1319">
        <f>IF(AA503=AA$24,0,X503)</f>
        <v>0</v>
      </c>
      <c r="AE503" s="1321">
        <f>IF(X503=0,1,IF(AA503=AA$24,2,3))</f>
        <v>1</v>
      </c>
      <c r="AF503" s="1322">
        <f>IF(W503=AF499,X503,0)</f>
        <v>0</v>
      </c>
      <c r="AG503" s="1322">
        <f>IF(W503=AG499,X503,0)</f>
        <v>0</v>
      </c>
      <c r="AH503" s="1292"/>
      <c r="AI503" s="1322">
        <f>IF(W503=AI499,AC503,0)</f>
        <v>0</v>
      </c>
      <c r="AJ503" s="1322">
        <f>IF(W503=AJ499,AC503,0)</f>
        <v>0</v>
      </c>
      <c r="AK503" s="40"/>
      <c r="AL503" s="40"/>
      <c r="AM503" s="40"/>
      <c r="AN503" s="40"/>
      <c r="AO503" s="40"/>
      <c r="AP503" s="40"/>
      <c r="AQ503" s="40"/>
      <c r="BY503" s="1443"/>
      <c r="BZ503" s="1443"/>
      <c r="CA503" s="1443"/>
      <c r="CB503" s="1443"/>
      <c r="CC503" s="1443"/>
      <c r="CD503" s="1443"/>
      <c r="CE503" s="1443"/>
      <c r="CF503" s="1443"/>
      <c r="CG503" s="1443"/>
      <c r="CH503" s="1443"/>
      <c r="CI503" s="1443"/>
      <c r="CJ503" s="1443"/>
      <c r="CK503" s="1443"/>
      <c r="CL503" s="1443"/>
      <c r="CM503" s="1443"/>
      <c r="CN503" s="1443"/>
      <c r="CO503" s="1443"/>
      <c r="CP503" s="1443"/>
      <c r="CQ503" s="1443"/>
      <c r="CR503" s="1443"/>
      <c r="CS503" s="1443"/>
      <c r="CT503" s="1443"/>
      <c r="CU503" s="1443"/>
      <c r="CV503" s="1443"/>
      <c r="CW503" s="1443"/>
      <c r="CX503" s="1443"/>
      <c r="CY503" s="1443"/>
      <c r="CZ503" s="1443"/>
      <c r="DA503" s="1443"/>
      <c r="DB503" s="1443"/>
      <c r="DC503" s="1443"/>
      <c r="DD503" s="1443"/>
      <c r="DE503" s="1443"/>
      <c r="DF503" s="1443"/>
      <c r="DG503" s="1443"/>
      <c r="DH503" s="1443"/>
      <c r="DI503" s="1443"/>
      <c r="DJ503" s="1443"/>
      <c r="DK503" s="1443"/>
      <c r="DL503" s="1443"/>
      <c r="DM503" s="1443"/>
      <c r="DN503" s="1443"/>
      <c r="DO503" s="1443"/>
      <c r="DP503" s="1443"/>
      <c r="DQ503" s="1443"/>
      <c r="DR503" s="1443"/>
      <c r="DS503" s="1443"/>
      <c r="DT503" s="1443"/>
      <c r="DU503" s="1443"/>
      <c r="DV503" s="1443"/>
      <c r="DW503" s="1443"/>
      <c r="DX503" s="1443"/>
      <c r="DY503" s="1443"/>
      <c r="DZ503" s="1443"/>
      <c r="EA503" s="1443"/>
      <c r="EB503" s="1443"/>
      <c r="EC503" s="1443"/>
      <c r="ED503" s="1443"/>
      <c r="EE503" s="1443"/>
      <c r="EF503" s="1443"/>
      <c r="EG503" s="1443"/>
      <c r="EH503" s="1443"/>
      <c r="EI503" s="1443"/>
      <c r="EJ503" s="1443"/>
      <c r="EK503" s="1443"/>
      <c r="EL503" s="1443"/>
      <c r="EM503" s="1443"/>
      <c r="EN503" s="1443"/>
      <c r="EO503" s="1443"/>
      <c r="EP503" s="1443"/>
      <c r="EQ503" s="1443"/>
      <c r="ER503" s="1443"/>
      <c r="ES503" s="1443"/>
      <c r="ET503" s="1443"/>
      <c r="EU503" s="1443"/>
    </row>
    <row r="504" spans="1:151" s="737" customFormat="1" ht="92" customHeight="1">
      <c r="A504" s="1472">
        <f>IF(G470="",0,1)</f>
        <v>0</v>
      </c>
      <c r="B504" s="678">
        <f>B503</f>
        <v>-1</v>
      </c>
      <c r="C504" s="1251"/>
      <c r="D504" s="1251"/>
      <c r="E504" s="1474" t="str">
        <f t="shared" si="50"/>
        <v/>
      </c>
      <c r="F504" s="1242"/>
      <c r="G504" s="678"/>
      <c r="H504" s="1242"/>
      <c r="J504" s="1462" t="str">
        <f t="shared" si="51"/>
        <v/>
      </c>
      <c r="K504" s="1170"/>
      <c r="L504" s="1323"/>
      <c r="M504" s="2174"/>
      <c r="N504" s="2174"/>
      <c r="O504" s="2174"/>
      <c r="P504" s="2174"/>
      <c r="Q504" s="2174"/>
      <c r="R504" s="2174"/>
      <c r="S504" s="2174"/>
      <c r="T504" s="2174"/>
      <c r="U504" s="2174"/>
      <c r="V504" s="2174"/>
      <c r="W504" s="1325"/>
      <c r="X504" s="1326"/>
      <c r="Y504" s="1326"/>
      <c r="Z504" s="1326"/>
      <c r="AA504" s="1326"/>
      <c r="AB504" s="1326"/>
      <c r="AC504" s="1326"/>
      <c r="AH504" s="1292"/>
      <c r="AK504" s="40"/>
      <c r="AL504" s="40"/>
      <c r="AM504" s="40"/>
      <c r="AN504" s="40"/>
      <c r="AO504" s="40"/>
      <c r="AP504" s="40"/>
      <c r="AQ504" s="40"/>
      <c r="BY504" s="1443"/>
      <c r="BZ504" s="1443"/>
      <c r="CA504" s="1443"/>
      <c r="CB504" s="1443"/>
      <c r="CC504" s="1443"/>
      <c r="CD504" s="1443"/>
      <c r="CE504" s="1443"/>
      <c r="CF504" s="1443"/>
      <c r="CG504" s="1443"/>
      <c r="CH504" s="1443"/>
      <c r="CI504" s="1443"/>
      <c r="CJ504" s="1443"/>
      <c r="CK504" s="1443"/>
      <c r="CL504" s="1443"/>
      <c r="CM504" s="1443"/>
      <c r="CN504" s="1443"/>
      <c r="CO504" s="1443"/>
      <c r="CP504" s="1443"/>
      <c r="CQ504" s="1443"/>
      <c r="CR504" s="1443"/>
      <c r="CS504" s="1443"/>
      <c r="CT504" s="1443"/>
      <c r="CU504" s="1443"/>
      <c r="CV504" s="1443"/>
      <c r="CW504" s="1443"/>
      <c r="CX504" s="1443"/>
      <c r="CY504" s="1443"/>
      <c r="CZ504" s="1443"/>
      <c r="DA504" s="1443"/>
      <c r="DB504" s="1443"/>
      <c r="DC504" s="1443"/>
      <c r="DD504" s="1443"/>
      <c r="DE504" s="1443"/>
      <c r="DF504" s="1443"/>
      <c r="DG504" s="1443"/>
      <c r="DH504" s="1443"/>
      <c r="DI504" s="1443"/>
      <c r="DJ504" s="1443"/>
      <c r="DK504" s="1443"/>
      <c r="DL504" s="1443"/>
      <c r="DM504" s="1443"/>
      <c r="DN504" s="1443"/>
      <c r="DO504" s="1443"/>
      <c r="DP504" s="1443"/>
      <c r="DQ504" s="1443"/>
      <c r="DR504" s="1443"/>
      <c r="DS504" s="1443"/>
      <c r="DT504" s="1443"/>
      <c r="DU504" s="1443"/>
      <c r="DV504" s="1443"/>
      <c r="DW504" s="1443"/>
      <c r="DX504" s="1443"/>
      <c r="DY504" s="1443"/>
      <c r="DZ504" s="1443"/>
      <c r="EA504" s="1443"/>
      <c r="EB504" s="1443"/>
      <c r="EC504" s="1443"/>
      <c r="ED504" s="1443"/>
      <c r="EE504" s="1443"/>
      <c r="EF504" s="1443"/>
      <c r="EG504" s="1443"/>
      <c r="EH504" s="1443"/>
      <c r="EI504" s="1443"/>
      <c r="EJ504" s="1443"/>
      <c r="EK504" s="1443"/>
      <c r="EL504" s="1443"/>
      <c r="EM504" s="1443"/>
      <c r="EN504" s="1443"/>
      <c r="EO504" s="1443"/>
      <c r="EP504" s="1443"/>
      <c r="EQ504" s="1443"/>
      <c r="ER504" s="1443"/>
      <c r="ES504" s="1443"/>
      <c r="ET504" s="1443"/>
      <c r="EU504" s="1443"/>
    </row>
    <row r="505" spans="1:151" s="737" customFormat="1" ht="17" customHeight="1">
      <c r="A505" s="1472">
        <f>IF(G470="",0,1)</f>
        <v>0</v>
      </c>
      <c r="B505" s="678">
        <f>IF(X505=0,-1,0)</f>
        <v>-1</v>
      </c>
      <c r="C505" s="1251"/>
      <c r="D505" s="1251"/>
      <c r="E505" s="1474" t="str">
        <f t="shared" si="50"/>
        <v/>
      </c>
      <c r="F505" s="1242"/>
      <c r="G505" s="678"/>
      <c r="H505" s="1242"/>
      <c r="J505" s="1462" t="str">
        <f t="shared" si="51"/>
        <v/>
      </c>
      <c r="K505" s="1170"/>
      <c r="L505" s="1316"/>
      <c r="M505" s="2204" t="str">
        <f>AL470</f>
        <v/>
      </c>
      <c r="N505" s="2173"/>
      <c r="O505" s="2173"/>
      <c r="P505" s="2173"/>
      <c r="Q505" s="2173"/>
      <c r="R505" s="2173"/>
      <c r="S505" s="2173"/>
      <c r="T505" s="2173"/>
      <c r="U505" s="2173"/>
      <c r="V505" s="2173"/>
      <c r="W505" s="1318" t="str">
        <f>IF(X505=0,"",IF(AN470=V$23,W$23,W$24))</f>
        <v/>
      </c>
      <c r="X505" s="1319">
        <f>AM470</f>
        <v>0</v>
      </c>
      <c r="Y505" s="1319"/>
      <c r="Z505" s="1319"/>
      <c r="AA505" s="527"/>
      <c r="AB505" s="1320"/>
      <c r="AC505" s="1319">
        <f>IF(AA505=AA$24,0,X505)</f>
        <v>0</v>
      </c>
      <c r="AE505" s="1321">
        <f>IF(X505=0,1,IF(AA505=AA$24,2,3))</f>
        <v>1</v>
      </c>
      <c r="AF505" s="1322">
        <f>IF(W505=AF499,X505,0)</f>
        <v>0</v>
      </c>
      <c r="AG505" s="1322">
        <f>IF(W505=AG499,X505,0)</f>
        <v>0</v>
      </c>
      <c r="AH505" s="1292"/>
      <c r="AI505" s="1322">
        <f>IF(W505=AI499,AC505,0)</f>
        <v>0</v>
      </c>
      <c r="AJ505" s="1322">
        <f>IF(W505=AJ499,AC505,0)</f>
        <v>0</v>
      </c>
      <c r="AK505" s="40"/>
      <c r="AL505" s="40"/>
      <c r="AM505" s="40"/>
      <c r="AN505" s="40"/>
      <c r="AO505" s="40"/>
      <c r="AP505" s="40"/>
      <c r="AQ505" s="40"/>
      <c r="BY505" s="1443"/>
      <c r="BZ505" s="1443"/>
      <c r="CA505" s="1443"/>
      <c r="CB505" s="1443"/>
      <c r="CC505" s="1443"/>
      <c r="CD505" s="1443"/>
      <c r="CE505" s="1443"/>
      <c r="CF505" s="1443"/>
      <c r="CG505" s="1443"/>
      <c r="CH505" s="1443"/>
      <c r="CI505" s="1443"/>
      <c r="CJ505" s="1443"/>
      <c r="CK505" s="1443"/>
      <c r="CL505" s="1443"/>
      <c r="CM505" s="1443"/>
      <c r="CN505" s="1443"/>
      <c r="CO505" s="1443"/>
      <c r="CP505" s="1443"/>
      <c r="CQ505" s="1443"/>
      <c r="CR505" s="1443"/>
      <c r="CS505" s="1443"/>
      <c r="CT505" s="1443"/>
      <c r="CU505" s="1443"/>
      <c r="CV505" s="1443"/>
      <c r="CW505" s="1443"/>
      <c r="CX505" s="1443"/>
      <c r="CY505" s="1443"/>
      <c r="CZ505" s="1443"/>
      <c r="DA505" s="1443"/>
      <c r="DB505" s="1443"/>
      <c r="DC505" s="1443"/>
      <c r="DD505" s="1443"/>
      <c r="DE505" s="1443"/>
      <c r="DF505" s="1443"/>
      <c r="DG505" s="1443"/>
      <c r="DH505" s="1443"/>
      <c r="DI505" s="1443"/>
      <c r="DJ505" s="1443"/>
      <c r="DK505" s="1443"/>
      <c r="DL505" s="1443"/>
      <c r="DM505" s="1443"/>
      <c r="DN505" s="1443"/>
      <c r="DO505" s="1443"/>
      <c r="DP505" s="1443"/>
      <c r="DQ505" s="1443"/>
      <c r="DR505" s="1443"/>
      <c r="DS505" s="1443"/>
      <c r="DT505" s="1443"/>
      <c r="DU505" s="1443"/>
      <c r="DV505" s="1443"/>
      <c r="DW505" s="1443"/>
      <c r="DX505" s="1443"/>
      <c r="DY505" s="1443"/>
      <c r="DZ505" s="1443"/>
      <c r="EA505" s="1443"/>
      <c r="EB505" s="1443"/>
      <c r="EC505" s="1443"/>
      <c r="ED505" s="1443"/>
      <c r="EE505" s="1443"/>
      <c r="EF505" s="1443"/>
      <c r="EG505" s="1443"/>
      <c r="EH505" s="1443"/>
      <c r="EI505" s="1443"/>
      <c r="EJ505" s="1443"/>
      <c r="EK505" s="1443"/>
      <c r="EL505" s="1443"/>
      <c r="EM505" s="1443"/>
      <c r="EN505" s="1443"/>
      <c r="EO505" s="1443"/>
      <c r="EP505" s="1443"/>
      <c r="EQ505" s="1443"/>
      <c r="ER505" s="1443"/>
      <c r="ES505" s="1443"/>
      <c r="ET505" s="1443"/>
      <c r="EU505" s="1443"/>
    </row>
    <row r="506" spans="1:151" s="737" customFormat="1" ht="27" customHeight="1">
      <c r="A506" s="1472">
        <f>IF(G470="",0,1)</f>
        <v>0</v>
      </c>
      <c r="B506" s="678">
        <f>B505</f>
        <v>-1</v>
      </c>
      <c r="C506" s="1251"/>
      <c r="D506" s="1251"/>
      <c r="E506" s="1474" t="str">
        <f t="shared" si="50"/>
        <v/>
      </c>
      <c r="F506" s="1242"/>
      <c r="G506" s="678"/>
      <c r="H506" s="1242"/>
      <c r="J506" s="1462" t="str">
        <f t="shared" si="51"/>
        <v/>
      </c>
      <c r="K506" s="1170"/>
      <c r="L506" s="1323"/>
      <c r="M506" s="2174"/>
      <c r="N506" s="2174"/>
      <c r="O506" s="2174"/>
      <c r="P506" s="2174"/>
      <c r="Q506" s="2174"/>
      <c r="R506" s="2174"/>
      <c r="S506" s="2174"/>
      <c r="T506" s="2174"/>
      <c r="U506" s="2174"/>
      <c r="V506" s="2174"/>
      <c r="W506" s="1325"/>
      <c r="X506" s="1326"/>
      <c r="Y506" s="1326"/>
      <c r="Z506" s="1326"/>
      <c r="AA506" s="1326"/>
      <c r="AB506" s="1326"/>
      <c r="AC506" s="1326"/>
      <c r="AH506" s="1292"/>
      <c r="AK506" s="40"/>
      <c r="AL506" s="40"/>
      <c r="AM506" s="40"/>
      <c r="AN506" s="40"/>
      <c r="AO506" s="40"/>
      <c r="AP506" s="40"/>
      <c r="AQ506" s="40"/>
      <c r="BY506" s="1443"/>
      <c r="BZ506" s="1443"/>
      <c r="CA506" s="1443"/>
      <c r="CB506" s="1443"/>
      <c r="CC506" s="1443"/>
      <c r="CD506" s="1443"/>
      <c r="CE506" s="1443"/>
      <c r="CF506" s="1443"/>
      <c r="CG506" s="1443"/>
      <c r="CH506" s="1443"/>
      <c r="CI506" s="1443"/>
      <c r="CJ506" s="1443"/>
      <c r="CK506" s="1443"/>
      <c r="CL506" s="1443"/>
      <c r="CM506" s="1443"/>
      <c r="CN506" s="1443"/>
      <c r="CO506" s="1443"/>
      <c r="CP506" s="1443"/>
      <c r="CQ506" s="1443"/>
      <c r="CR506" s="1443"/>
      <c r="CS506" s="1443"/>
      <c r="CT506" s="1443"/>
      <c r="CU506" s="1443"/>
      <c r="CV506" s="1443"/>
      <c r="CW506" s="1443"/>
      <c r="CX506" s="1443"/>
      <c r="CY506" s="1443"/>
      <c r="CZ506" s="1443"/>
      <c r="DA506" s="1443"/>
      <c r="DB506" s="1443"/>
      <c r="DC506" s="1443"/>
      <c r="DD506" s="1443"/>
      <c r="DE506" s="1443"/>
      <c r="DF506" s="1443"/>
      <c r="DG506" s="1443"/>
      <c r="DH506" s="1443"/>
      <c r="DI506" s="1443"/>
      <c r="DJ506" s="1443"/>
      <c r="DK506" s="1443"/>
      <c r="DL506" s="1443"/>
      <c r="DM506" s="1443"/>
      <c r="DN506" s="1443"/>
      <c r="DO506" s="1443"/>
      <c r="DP506" s="1443"/>
      <c r="DQ506" s="1443"/>
      <c r="DR506" s="1443"/>
      <c r="DS506" s="1443"/>
      <c r="DT506" s="1443"/>
      <c r="DU506" s="1443"/>
      <c r="DV506" s="1443"/>
      <c r="DW506" s="1443"/>
      <c r="DX506" s="1443"/>
      <c r="DY506" s="1443"/>
      <c r="DZ506" s="1443"/>
      <c r="EA506" s="1443"/>
      <c r="EB506" s="1443"/>
      <c r="EC506" s="1443"/>
      <c r="ED506" s="1443"/>
      <c r="EE506" s="1443"/>
      <c r="EF506" s="1443"/>
      <c r="EG506" s="1443"/>
      <c r="EH506" s="1443"/>
      <c r="EI506" s="1443"/>
      <c r="EJ506" s="1443"/>
      <c r="EK506" s="1443"/>
      <c r="EL506" s="1443"/>
      <c r="EM506" s="1443"/>
      <c r="EN506" s="1443"/>
      <c r="EO506" s="1443"/>
      <c r="EP506" s="1443"/>
      <c r="EQ506" s="1443"/>
      <c r="ER506" s="1443"/>
      <c r="ES506" s="1443"/>
      <c r="ET506" s="1443"/>
      <c r="EU506" s="1443"/>
    </row>
    <row r="507" spans="1:151" s="737" customFormat="1" ht="17" customHeight="1">
      <c r="A507" s="1472">
        <f>IF(G470="",0,1)</f>
        <v>0</v>
      </c>
      <c r="B507" s="678">
        <f>IF(X507=0,-1,0)</f>
        <v>-1</v>
      </c>
      <c r="C507" s="1251"/>
      <c r="D507" s="1251"/>
      <c r="E507" s="1474" t="str">
        <f t="shared" si="50"/>
        <v/>
      </c>
      <c r="F507" s="1242"/>
      <c r="G507" s="678"/>
      <c r="H507" s="1242"/>
      <c r="J507" s="1462" t="str">
        <f t="shared" si="51"/>
        <v/>
      </c>
      <c r="K507" s="1170"/>
      <c r="L507" s="1316"/>
      <c r="M507" s="2204" t="str">
        <f>AP470</f>
        <v/>
      </c>
      <c r="N507" s="2173"/>
      <c r="O507" s="2173"/>
      <c r="P507" s="2173"/>
      <c r="Q507" s="2173"/>
      <c r="R507" s="2173"/>
      <c r="S507" s="2173"/>
      <c r="T507" s="2173"/>
      <c r="U507" s="2173"/>
      <c r="V507" s="2173"/>
      <c r="W507" s="1318" t="str">
        <f>IF(X507=0,"",IF(AR470=V$23,W$23,W$24))</f>
        <v/>
      </c>
      <c r="X507" s="1319">
        <f>AQ470</f>
        <v>0</v>
      </c>
      <c r="Y507" s="1319"/>
      <c r="Z507" s="1319"/>
      <c r="AA507" s="527"/>
      <c r="AB507" s="1320"/>
      <c r="AC507" s="1319">
        <f>IF(AA507=AA$24,0,X507)</f>
        <v>0</v>
      </c>
      <c r="AE507" s="1321">
        <f>IF(X507=0,1,IF(AA507=AA$24,2,3))</f>
        <v>1</v>
      </c>
      <c r="AF507" s="1322">
        <f>IF(W507=AF499,X507,0)</f>
        <v>0</v>
      </c>
      <c r="AG507" s="1322">
        <f>IF(W507=AG499,X507,0)</f>
        <v>0</v>
      </c>
      <c r="AH507" s="1292"/>
      <c r="AI507" s="1322">
        <f>IF(W507=AI499,AC507,0)</f>
        <v>0</v>
      </c>
      <c r="AJ507" s="1322">
        <f>IF(W507=AJ499,AC507,0)</f>
        <v>0</v>
      </c>
      <c r="AK507" s="40"/>
      <c r="AL507" s="40"/>
      <c r="AM507" s="40"/>
      <c r="AN507" s="40"/>
      <c r="AO507" s="40"/>
      <c r="AP507" s="40"/>
      <c r="AQ507" s="40"/>
      <c r="BY507" s="1443"/>
      <c r="BZ507" s="1443"/>
      <c r="CA507" s="1443"/>
      <c r="CB507" s="1443"/>
      <c r="CC507" s="1443"/>
      <c r="CD507" s="1443"/>
      <c r="CE507" s="1443"/>
      <c r="CF507" s="1443"/>
      <c r="CG507" s="1443"/>
      <c r="CH507" s="1443"/>
      <c r="CI507" s="1443"/>
      <c r="CJ507" s="1443"/>
      <c r="CK507" s="1443"/>
      <c r="CL507" s="1443"/>
      <c r="CM507" s="1443"/>
      <c r="CN507" s="1443"/>
      <c r="CO507" s="1443"/>
      <c r="CP507" s="1443"/>
      <c r="CQ507" s="1443"/>
      <c r="CR507" s="1443"/>
      <c r="CS507" s="1443"/>
      <c r="CT507" s="1443"/>
      <c r="CU507" s="1443"/>
      <c r="CV507" s="1443"/>
      <c r="CW507" s="1443"/>
      <c r="CX507" s="1443"/>
      <c r="CY507" s="1443"/>
      <c r="CZ507" s="1443"/>
      <c r="DA507" s="1443"/>
      <c r="DB507" s="1443"/>
      <c r="DC507" s="1443"/>
      <c r="DD507" s="1443"/>
      <c r="DE507" s="1443"/>
      <c r="DF507" s="1443"/>
      <c r="DG507" s="1443"/>
      <c r="DH507" s="1443"/>
      <c r="DI507" s="1443"/>
      <c r="DJ507" s="1443"/>
      <c r="DK507" s="1443"/>
      <c r="DL507" s="1443"/>
      <c r="DM507" s="1443"/>
      <c r="DN507" s="1443"/>
      <c r="DO507" s="1443"/>
      <c r="DP507" s="1443"/>
      <c r="DQ507" s="1443"/>
      <c r="DR507" s="1443"/>
      <c r="DS507" s="1443"/>
      <c r="DT507" s="1443"/>
      <c r="DU507" s="1443"/>
      <c r="DV507" s="1443"/>
      <c r="DW507" s="1443"/>
      <c r="DX507" s="1443"/>
      <c r="DY507" s="1443"/>
      <c r="DZ507" s="1443"/>
      <c r="EA507" s="1443"/>
      <c r="EB507" s="1443"/>
      <c r="EC507" s="1443"/>
      <c r="ED507" s="1443"/>
      <c r="EE507" s="1443"/>
      <c r="EF507" s="1443"/>
      <c r="EG507" s="1443"/>
      <c r="EH507" s="1443"/>
      <c r="EI507" s="1443"/>
      <c r="EJ507" s="1443"/>
      <c r="EK507" s="1443"/>
      <c r="EL507" s="1443"/>
      <c r="EM507" s="1443"/>
      <c r="EN507" s="1443"/>
      <c r="EO507" s="1443"/>
      <c r="EP507" s="1443"/>
      <c r="EQ507" s="1443"/>
      <c r="ER507" s="1443"/>
      <c r="ES507" s="1443"/>
      <c r="ET507" s="1443"/>
      <c r="EU507" s="1443"/>
    </row>
    <row r="508" spans="1:151" s="737" customFormat="1" ht="27" customHeight="1">
      <c r="A508" s="1472">
        <f>IF(G470="",0,1)</f>
        <v>0</v>
      </c>
      <c r="B508" s="678">
        <f>B507</f>
        <v>-1</v>
      </c>
      <c r="C508" s="1251"/>
      <c r="D508" s="1251"/>
      <c r="E508" s="1474" t="str">
        <f t="shared" si="50"/>
        <v/>
      </c>
      <c r="F508" s="1242"/>
      <c r="G508" s="678"/>
      <c r="H508" s="1242"/>
      <c r="J508" s="1462" t="str">
        <f t="shared" si="51"/>
        <v/>
      </c>
      <c r="K508" s="1170"/>
      <c r="L508" s="1323"/>
      <c r="M508" s="2174"/>
      <c r="N508" s="2174"/>
      <c r="O508" s="2174"/>
      <c r="P508" s="2174"/>
      <c r="Q508" s="2174"/>
      <c r="R508" s="2174"/>
      <c r="S508" s="2174"/>
      <c r="T508" s="2174"/>
      <c r="U508" s="2174"/>
      <c r="V508" s="2174"/>
      <c r="W508" s="1325"/>
      <c r="X508" s="1326"/>
      <c r="Y508" s="1326"/>
      <c r="Z508" s="1326"/>
      <c r="AA508" s="1326"/>
      <c r="AB508" s="1326"/>
      <c r="AC508" s="1326"/>
      <c r="AH508" s="1292"/>
      <c r="AK508" s="40"/>
      <c r="AL508" s="40"/>
      <c r="AM508" s="40"/>
      <c r="AN508" s="40"/>
      <c r="AO508" s="40"/>
      <c r="AP508" s="40"/>
      <c r="AQ508" s="40"/>
      <c r="BY508" s="1443"/>
      <c r="BZ508" s="1443"/>
      <c r="CA508" s="1443"/>
      <c r="CB508" s="1443"/>
      <c r="CC508" s="1443"/>
      <c r="CD508" s="1443"/>
      <c r="CE508" s="1443"/>
      <c r="CF508" s="1443"/>
      <c r="CG508" s="1443"/>
      <c r="CH508" s="1443"/>
      <c r="CI508" s="1443"/>
      <c r="CJ508" s="1443"/>
      <c r="CK508" s="1443"/>
      <c r="CL508" s="1443"/>
      <c r="CM508" s="1443"/>
      <c r="CN508" s="1443"/>
      <c r="CO508" s="1443"/>
      <c r="CP508" s="1443"/>
      <c r="CQ508" s="1443"/>
      <c r="CR508" s="1443"/>
      <c r="CS508" s="1443"/>
      <c r="CT508" s="1443"/>
      <c r="CU508" s="1443"/>
      <c r="CV508" s="1443"/>
      <c r="CW508" s="1443"/>
      <c r="CX508" s="1443"/>
      <c r="CY508" s="1443"/>
      <c r="CZ508" s="1443"/>
      <c r="DA508" s="1443"/>
      <c r="DB508" s="1443"/>
      <c r="DC508" s="1443"/>
      <c r="DD508" s="1443"/>
      <c r="DE508" s="1443"/>
      <c r="DF508" s="1443"/>
      <c r="DG508" s="1443"/>
      <c r="DH508" s="1443"/>
      <c r="DI508" s="1443"/>
      <c r="DJ508" s="1443"/>
      <c r="DK508" s="1443"/>
      <c r="DL508" s="1443"/>
      <c r="DM508" s="1443"/>
      <c r="DN508" s="1443"/>
      <c r="DO508" s="1443"/>
      <c r="DP508" s="1443"/>
      <c r="DQ508" s="1443"/>
      <c r="DR508" s="1443"/>
      <c r="DS508" s="1443"/>
      <c r="DT508" s="1443"/>
      <c r="DU508" s="1443"/>
      <c r="DV508" s="1443"/>
      <c r="DW508" s="1443"/>
      <c r="DX508" s="1443"/>
      <c r="DY508" s="1443"/>
      <c r="DZ508" s="1443"/>
      <c r="EA508" s="1443"/>
      <c r="EB508" s="1443"/>
      <c r="EC508" s="1443"/>
      <c r="ED508" s="1443"/>
      <c r="EE508" s="1443"/>
      <c r="EF508" s="1443"/>
      <c r="EG508" s="1443"/>
      <c r="EH508" s="1443"/>
      <c r="EI508" s="1443"/>
      <c r="EJ508" s="1443"/>
      <c r="EK508" s="1443"/>
      <c r="EL508" s="1443"/>
      <c r="EM508" s="1443"/>
      <c r="EN508" s="1443"/>
      <c r="EO508" s="1443"/>
      <c r="EP508" s="1443"/>
      <c r="EQ508" s="1443"/>
      <c r="ER508" s="1443"/>
      <c r="ES508" s="1443"/>
      <c r="ET508" s="1443"/>
      <c r="EU508" s="1443"/>
    </row>
    <row r="509" spans="1:151" s="737" customFormat="1" ht="17" customHeight="1">
      <c r="A509" s="1472">
        <f>IF(G470="",0,1)</f>
        <v>0</v>
      </c>
      <c r="B509" s="678">
        <f>IF(X509=0,-1,0)</f>
        <v>-1</v>
      </c>
      <c r="C509" s="1251"/>
      <c r="D509" s="1251"/>
      <c r="E509" s="1474" t="str">
        <f t="shared" si="50"/>
        <v/>
      </c>
      <c r="F509" s="1242"/>
      <c r="G509" s="678"/>
      <c r="H509" s="1242"/>
      <c r="J509" s="1462" t="str">
        <f t="shared" si="51"/>
        <v/>
      </c>
      <c r="K509" s="1170"/>
      <c r="L509" s="1316"/>
      <c r="M509" s="2204" t="str">
        <f>AT470</f>
        <v/>
      </c>
      <c r="N509" s="2173"/>
      <c r="O509" s="2173"/>
      <c r="P509" s="2173"/>
      <c r="Q509" s="2173"/>
      <c r="R509" s="2173"/>
      <c r="S509" s="2173"/>
      <c r="T509" s="2173"/>
      <c r="U509" s="2173"/>
      <c r="V509" s="2173"/>
      <c r="W509" s="1318" t="str">
        <f>IF(X509=0,"",IF(AV470=V$23,W$23,W$24))</f>
        <v/>
      </c>
      <c r="X509" s="1319">
        <f>AU470</f>
        <v>0</v>
      </c>
      <c r="Y509" s="1319"/>
      <c r="Z509" s="1319"/>
      <c r="AA509" s="527"/>
      <c r="AB509" s="1320"/>
      <c r="AC509" s="1319">
        <f>IF(AA509=AA$24,0,X509)</f>
        <v>0</v>
      </c>
      <c r="AE509" s="1321">
        <f>IF(X509=0,1,IF(AA509=AA$24,2,3))</f>
        <v>1</v>
      </c>
      <c r="AF509" s="1322">
        <f>IF(W509=AF499,X509,0)</f>
        <v>0</v>
      </c>
      <c r="AG509" s="1322">
        <f>IF(W509=AG499,X509,0)</f>
        <v>0</v>
      </c>
      <c r="AH509" s="1292"/>
      <c r="AI509" s="1322">
        <f>IF(W509=AI499,AC509,0)</f>
        <v>0</v>
      </c>
      <c r="AJ509" s="1322">
        <f>IF(W509=AJ499,AC509,0)</f>
        <v>0</v>
      </c>
      <c r="AK509" s="40"/>
      <c r="AL509" s="40"/>
      <c r="AM509" s="40"/>
      <c r="AN509" s="40"/>
      <c r="AO509" s="40"/>
      <c r="AP509" s="40"/>
      <c r="AQ509" s="40"/>
      <c r="BY509" s="1443"/>
      <c r="BZ509" s="1443"/>
      <c r="CA509" s="1443"/>
      <c r="CB509" s="1443"/>
      <c r="CC509" s="1443"/>
      <c r="CD509" s="1443"/>
      <c r="CE509" s="1443"/>
      <c r="CF509" s="1443"/>
      <c r="CG509" s="1443"/>
      <c r="CH509" s="1443"/>
      <c r="CI509" s="1443"/>
      <c r="CJ509" s="1443"/>
      <c r="CK509" s="1443"/>
      <c r="CL509" s="1443"/>
      <c r="CM509" s="1443"/>
      <c r="CN509" s="1443"/>
      <c r="CO509" s="1443"/>
      <c r="CP509" s="1443"/>
      <c r="CQ509" s="1443"/>
      <c r="CR509" s="1443"/>
      <c r="CS509" s="1443"/>
      <c r="CT509" s="1443"/>
      <c r="CU509" s="1443"/>
      <c r="CV509" s="1443"/>
      <c r="CW509" s="1443"/>
      <c r="CX509" s="1443"/>
      <c r="CY509" s="1443"/>
      <c r="CZ509" s="1443"/>
      <c r="DA509" s="1443"/>
      <c r="DB509" s="1443"/>
      <c r="DC509" s="1443"/>
      <c r="DD509" s="1443"/>
      <c r="DE509" s="1443"/>
      <c r="DF509" s="1443"/>
      <c r="DG509" s="1443"/>
      <c r="DH509" s="1443"/>
      <c r="DI509" s="1443"/>
      <c r="DJ509" s="1443"/>
      <c r="DK509" s="1443"/>
      <c r="DL509" s="1443"/>
      <c r="DM509" s="1443"/>
      <c r="DN509" s="1443"/>
      <c r="DO509" s="1443"/>
      <c r="DP509" s="1443"/>
      <c r="DQ509" s="1443"/>
      <c r="DR509" s="1443"/>
      <c r="DS509" s="1443"/>
      <c r="DT509" s="1443"/>
      <c r="DU509" s="1443"/>
      <c r="DV509" s="1443"/>
      <c r="DW509" s="1443"/>
      <c r="DX509" s="1443"/>
      <c r="DY509" s="1443"/>
      <c r="DZ509" s="1443"/>
      <c r="EA509" s="1443"/>
      <c r="EB509" s="1443"/>
      <c r="EC509" s="1443"/>
      <c r="ED509" s="1443"/>
      <c r="EE509" s="1443"/>
      <c r="EF509" s="1443"/>
      <c r="EG509" s="1443"/>
      <c r="EH509" s="1443"/>
      <c r="EI509" s="1443"/>
      <c r="EJ509" s="1443"/>
      <c r="EK509" s="1443"/>
      <c r="EL509" s="1443"/>
      <c r="EM509" s="1443"/>
      <c r="EN509" s="1443"/>
      <c r="EO509" s="1443"/>
      <c r="EP509" s="1443"/>
      <c r="EQ509" s="1443"/>
      <c r="ER509" s="1443"/>
      <c r="ES509" s="1443"/>
      <c r="ET509" s="1443"/>
      <c r="EU509" s="1443"/>
    </row>
    <row r="510" spans="1:151" s="737" customFormat="1" ht="27" customHeight="1">
      <c r="A510" s="1472">
        <f>IF(G470="",0,1)</f>
        <v>0</v>
      </c>
      <c r="B510" s="678">
        <f>B509</f>
        <v>-1</v>
      </c>
      <c r="C510" s="1251"/>
      <c r="D510" s="1251"/>
      <c r="E510" s="1474" t="str">
        <f t="shared" si="50"/>
        <v/>
      </c>
      <c r="F510" s="1242"/>
      <c r="G510" s="678"/>
      <c r="H510" s="1242"/>
      <c r="J510" s="1462" t="str">
        <f t="shared" si="51"/>
        <v/>
      </c>
      <c r="K510" s="1170"/>
      <c r="L510" s="1323"/>
      <c r="M510" s="2174"/>
      <c r="N510" s="2174"/>
      <c r="O510" s="2174"/>
      <c r="P510" s="2174"/>
      <c r="Q510" s="2174"/>
      <c r="R510" s="2174"/>
      <c r="S510" s="2174"/>
      <c r="T510" s="2174"/>
      <c r="U510" s="2174"/>
      <c r="V510" s="2174"/>
      <c r="W510" s="1325"/>
      <c r="X510" s="1326"/>
      <c r="Y510" s="1326"/>
      <c r="Z510" s="1326"/>
      <c r="AA510" s="1326"/>
      <c r="AB510" s="1326"/>
      <c r="AC510" s="1326"/>
      <c r="AH510" s="1292"/>
      <c r="AK510" s="40"/>
      <c r="AL510" s="40"/>
      <c r="AM510" s="40"/>
      <c r="AN510" s="40"/>
      <c r="AO510" s="40"/>
      <c r="AP510" s="40"/>
      <c r="AQ510" s="40"/>
      <c r="BY510" s="1443"/>
      <c r="BZ510" s="1443"/>
      <c r="CA510" s="1443"/>
      <c r="CB510" s="1443"/>
      <c r="CC510" s="1443"/>
      <c r="CD510" s="1443"/>
      <c r="CE510" s="1443"/>
      <c r="CF510" s="1443"/>
      <c r="CG510" s="1443"/>
      <c r="CH510" s="1443"/>
      <c r="CI510" s="1443"/>
      <c r="CJ510" s="1443"/>
      <c r="CK510" s="1443"/>
      <c r="CL510" s="1443"/>
      <c r="CM510" s="1443"/>
      <c r="CN510" s="1443"/>
      <c r="CO510" s="1443"/>
      <c r="CP510" s="1443"/>
      <c r="CQ510" s="1443"/>
      <c r="CR510" s="1443"/>
      <c r="CS510" s="1443"/>
      <c r="CT510" s="1443"/>
      <c r="CU510" s="1443"/>
      <c r="CV510" s="1443"/>
      <c r="CW510" s="1443"/>
      <c r="CX510" s="1443"/>
      <c r="CY510" s="1443"/>
      <c r="CZ510" s="1443"/>
      <c r="DA510" s="1443"/>
      <c r="DB510" s="1443"/>
      <c r="DC510" s="1443"/>
      <c r="DD510" s="1443"/>
      <c r="DE510" s="1443"/>
      <c r="DF510" s="1443"/>
      <c r="DG510" s="1443"/>
      <c r="DH510" s="1443"/>
      <c r="DI510" s="1443"/>
      <c r="DJ510" s="1443"/>
      <c r="DK510" s="1443"/>
      <c r="DL510" s="1443"/>
      <c r="DM510" s="1443"/>
      <c r="DN510" s="1443"/>
      <c r="DO510" s="1443"/>
      <c r="DP510" s="1443"/>
      <c r="DQ510" s="1443"/>
      <c r="DR510" s="1443"/>
      <c r="DS510" s="1443"/>
      <c r="DT510" s="1443"/>
      <c r="DU510" s="1443"/>
      <c r="DV510" s="1443"/>
      <c r="DW510" s="1443"/>
      <c r="DX510" s="1443"/>
      <c r="DY510" s="1443"/>
      <c r="DZ510" s="1443"/>
      <c r="EA510" s="1443"/>
      <c r="EB510" s="1443"/>
      <c r="EC510" s="1443"/>
      <c r="ED510" s="1443"/>
      <c r="EE510" s="1443"/>
      <c r="EF510" s="1443"/>
      <c r="EG510" s="1443"/>
      <c r="EH510" s="1443"/>
      <c r="EI510" s="1443"/>
      <c r="EJ510" s="1443"/>
      <c r="EK510" s="1443"/>
      <c r="EL510" s="1443"/>
      <c r="EM510" s="1443"/>
      <c r="EN510" s="1443"/>
      <c r="EO510" s="1443"/>
      <c r="EP510" s="1443"/>
      <c r="EQ510" s="1443"/>
      <c r="ER510" s="1443"/>
      <c r="ES510" s="1443"/>
      <c r="ET510" s="1443"/>
      <c r="EU510" s="1443"/>
    </row>
    <row r="511" spans="1:151" s="737" customFormat="1" ht="17" customHeight="1">
      <c r="A511" s="1472">
        <f>IF(G470="",0,1)</f>
        <v>0</v>
      </c>
      <c r="B511" s="678">
        <f>IF(X511=0,-1,0)</f>
        <v>-1</v>
      </c>
      <c r="C511" s="1251"/>
      <c r="D511" s="1251"/>
      <c r="E511" s="1474" t="str">
        <f t="shared" si="50"/>
        <v/>
      </c>
      <c r="F511" s="1283"/>
      <c r="G511" s="678"/>
      <c r="H511" s="1242"/>
      <c r="J511" s="1462" t="str">
        <f t="shared" si="51"/>
        <v/>
      </c>
      <c r="K511" s="1169"/>
      <c r="L511" s="1316"/>
      <c r="M511" s="2204" t="str">
        <f>Z470</f>
        <v/>
      </c>
      <c r="N511" s="2173"/>
      <c r="O511" s="2173"/>
      <c r="P511" s="2173"/>
      <c r="Q511" s="2173"/>
      <c r="R511" s="2173"/>
      <c r="S511" s="2173"/>
      <c r="T511" s="2173"/>
      <c r="U511" s="2173"/>
      <c r="V511" s="2173"/>
      <c r="W511" s="1318" t="str">
        <f>IF(X511=0,"",IF(AB470=V$23,W$23,W$24))</f>
        <v/>
      </c>
      <c r="X511" s="1319">
        <f>AA470</f>
        <v>0</v>
      </c>
      <c r="Y511" s="1319"/>
      <c r="Z511" s="1319"/>
      <c r="AA511" s="527"/>
      <c r="AB511" s="1320"/>
      <c r="AC511" s="1319">
        <f>IF(AA511=AA$24,0,X511)</f>
        <v>0</v>
      </c>
      <c r="AE511" s="1321">
        <f>IF(X511=0,1,IF(AA511=AA$24,2,3))</f>
        <v>1</v>
      </c>
      <c r="AF511" s="1322">
        <f>IF(W511=AF499,X511,0)</f>
        <v>0</v>
      </c>
      <c r="AG511" s="1322">
        <f>IF(W511=AG499,X511,0)</f>
        <v>0</v>
      </c>
      <c r="AH511" s="1292"/>
      <c r="AI511" s="1322">
        <f>IF(W511=AI499,AC511,0)</f>
        <v>0</v>
      </c>
      <c r="AJ511" s="1322">
        <f>IF(W511=AJ499,AC511,0)</f>
        <v>0</v>
      </c>
      <c r="AK511" s="40"/>
      <c r="AL511" s="40"/>
      <c r="AM511" s="40"/>
      <c r="AN511" s="40"/>
      <c r="AO511" s="40"/>
      <c r="AP511" s="40"/>
      <c r="AQ511" s="40"/>
      <c r="BY511" s="1443"/>
      <c r="BZ511" s="1443"/>
      <c r="CA511" s="1443"/>
      <c r="CB511" s="1443"/>
      <c r="CC511" s="1443"/>
      <c r="CD511" s="1443"/>
      <c r="CE511" s="1443"/>
      <c r="CF511" s="1443"/>
      <c r="CG511" s="1443"/>
      <c r="CH511" s="1443"/>
      <c r="CI511" s="1443"/>
      <c r="CJ511" s="1443"/>
      <c r="CK511" s="1443"/>
      <c r="CL511" s="1443"/>
      <c r="CM511" s="1443"/>
      <c r="CN511" s="1443"/>
      <c r="CO511" s="1443"/>
      <c r="CP511" s="1443"/>
      <c r="CQ511" s="1443"/>
      <c r="CR511" s="1443"/>
      <c r="CS511" s="1443"/>
      <c r="CT511" s="1443"/>
      <c r="CU511" s="1443"/>
      <c r="CV511" s="1443"/>
      <c r="CW511" s="1443"/>
      <c r="CX511" s="1443"/>
      <c r="CY511" s="1443"/>
      <c r="CZ511" s="1443"/>
      <c r="DA511" s="1443"/>
      <c r="DB511" s="1443"/>
      <c r="DC511" s="1443"/>
      <c r="DD511" s="1443"/>
      <c r="DE511" s="1443"/>
      <c r="DF511" s="1443"/>
      <c r="DG511" s="1443"/>
      <c r="DH511" s="1443"/>
      <c r="DI511" s="1443"/>
      <c r="DJ511" s="1443"/>
      <c r="DK511" s="1443"/>
      <c r="DL511" s="1443"/>
      <c r="DM511" s="1443"/>
      <c r="DN511" s="1443"/>
      <c r="DO511" s="1443"/>
      <c r="DP511" s="1443"/>
      <c r="DQ511" s="1443"/>
      <c r="DR511" s="1443"/>
      <c r="DS511" s="1443"/>
      <c r="DT511" s="1443"/>
      <c r="DU511" s="1443"/>
      <c r="DV511" s="1443"/>
      <c r="DW511" s="1443"/>
      <c r="DX511" s="1443"/>
      <c r="DY511" s="1443"/>
      <c r="DZ511" s="1443"/>
      <c r="EA511" s="1443"/>
      <c r="EB511" s="1443"/>
      <c r="EC511" s="1443"/>
      <c r="ED511" s="1443"/>
      <c r="EE511" s="1443"/>
      <c r="EF511" s="1443"/>
      <c r="EG511" s="1443"/>
      <c r="EH511" s="1443"/>
      <c r="EI511" s="1443"/>
      <c r="EJ511" s="1443"/>
      <c r="EK511" s="1443"/>
      <c r="EL511" s="1443"/>
      <c r="EM511" s="1443"/>
      <c r="EN511" s="1443"/>
      <c r="EO511" s="1443"/>
      <c r="EP511" s="1443"/>
      <c r="EQ511" s="1443"/>
      <c r="ER511" s="1443"/>
      <c r="ES511" s="1443"/>
      <c r="ET511" s="1443"/>
      <c r="EU511" s="1443"/>
    </row>
    <row r="512" spans="1:151" s="737" customFormat="1" ht="27" customHeight="1">
      <c r="A512" s="1472">
        <f>IF(G470="",0,1)</f>
        <v>0</v>
      </c>
      <c r="B512" s="678">
        <f>B511</f>
        <v>-1</v>
      </c>
      <c r="C512" s="1251"/>
      <c r="D512" s="1251"/>
      <c r="E512" s="1474" t="str">
        <f t="shared" si="50"/>
        <v/>
      </c>
      <c r="F512" s="1283"/>
      <c r="G512" s="678"/>
      <c r="H512" s="1242"/>
      <c r="J512" s="1462" t="str">
        <f t="shared" si="51"/>
        <v/>
      </c>
      <c r="K512" s="1169"/>
      <c r="L512" s="1323"/>
      <c r="M512" s="2174"/>
      <c r="N512" s="2174"/>
      <c r="O512" s="2174"/>
      <c r="P512" s="2174"/>
      <c r="Q512" s="2174"/>
      <c r="R512" s="2174"/>
      <c r="S512" s="2174"/>
      <c r="T512" s="2174"/>
      <c r="U512" s="2174"/>
      <c r="V512" s="2174"/>
      <c r="W512" s="1325"/>
      <c r="X512" s="1326"/>
      <c r="Y512" s="1326"/>
      <c r="Z512" s="1326"/>
      <c r="AA512" s="1326"/>
      <c r="AB512" s="1326"/>
      <c r="AC512" s="1326"/>
      <c r="AH512" s="1292"/>
      <c r="AK512" s="40"/>
      <c r="AL512" s="40"/>
      <c r="AM512" s="40"/>
      <c r="AN512" s="40"/>
      <c r="AO512" s="40"/>
      <c r="AP512" s="40"/>
      <c r="AQ512" s="40"/>
      <c r="BY512" s="1443"/>
      <c r="BZ512" s="1443"/>
      <c r="CA512" s="1443"/>
      <c r="CB512" s="1443"/>
      <c r="CC512" s="1443"/>
      <c r="CD512" s="1443"/>
      <c r="CE512" s="1443"/>
      <c r="CF512" s="1443"/>
      <c r="CG512" s="1443"/>
      <c r="CH512" s="1443"/>
      <c r="CI512" s="1443"/>
      <c r="CJ512" s="1443"/>
      <c r="CK512" s="1443"/>
      <c r="CL512" s="1443"/>
      <c r="CM512" s="1443"/>
      <c r="CN512" s="1443"/>
      <c r="CO512" s="1443"/>
      <c r="CP512" s="1443"/>
      <c r="CQ512" s="1443"/>
      <c r="CR512" s="1443"/>
      <c r="CS512" s="1443"/>
      <c r="CT512" s="1443"/>
      <c r="CU512" s="1443"/>
      <c r="CV512" s="1443"/>
      <c r="CW512" s="1443"/>
      <c r="CX512" s="1443"/>
      <c r="CY512" s="1443"/>
      <c r="CZ512" s="1443"/>
      <c r="DA512" s="1443"/>
      <c r="DB512" s="1443"/>
      <c r="DC512" s="1443"/>
      <c r="DD512" s="1443"/>
      <c r="DE512" s="1443"/>
      <c r="DF512" s="1443"/>
      <c r="DG512" s="1443"/>
      <c r="DH512" s="1443"/>
      <c r="DI512" s="1443"/>
      <c r="DJ512" s="1443"/>
      <c r="DK512" s="1443"/>
      <c r="DL512" s="1443"/>
      <c r="DM512" s="1443"/>
      <c r="DN512" s="1443"/>
      <c r="DO512" s="1443"/>
      <c r="DP512" s="1443"/>
      <c r="DQ512" s="1443"/>
      <c r="DR512" s="1443"/>
      <c r="DS512" s="1443"/>
      <c r="DT512" s="1443"/>
      <c r="DU512" s="1443"/>
      <c r="DV512" s="1443"/>
      <c r="DW512" s="1443"/>
      <c r="DX512" s="1443"/>
      <c r="DY512" s="1443"/>
      <c r="DZ512" s="1443"/>
      <c r="EA512" s="1443"/>
      <c r="EB512" s="1443"/>
      <c r="EC512" s="1443"/>
      <c r="ED512" s="1443"/>
      <c r="EE512" s="1443"/>
      <c r="EF512" s="1443"/>
      <c r="EG512" s="1443"/>
      <c r="EH512" s="1443"/>
      <c r="EI512" s="1443"/>
      <c r="EJ512" s="1443"/>
      <c r="EK512" s="1443"/>
      <c r="EL512" s="1443"/>
      <c r="EM512" s="1443"/>
      <c r="EN512" s="1443"/>
      <c r="EO512" s="1443"/>
      <c r="EP512" s="1443"/>
      <c r="EQ512" s="1443"/>
      <c r="ER512" s="1443"/>
      <c r="ES512" s="1443"/>
      <c r="ET512" s="1443"/>
      <c r="EU512" s="1443"/>
    </row>
    <row r="513" spans="1:151" s="737" customFormat="1" ht="17" customHeight="1">
      <c r="A513" s="1472">
        <f>IF(G470="",0,1)</f>
        <v>0</v>
      </c>
      <c r="B513" s="678"/>
      <c r="C513" s="1251"/>
      <c r="D513" s="1251"/>
      <c r="E513" s="1474" t="str">
        <f t="shared" si="50"/>
        <v/>
      </c>
      <c r="F513" s="1283"/>
      <c r="G513" s="678"/>
      <c r="H513" s="1242"/>
      <c r="J513" s="1462"/>
      <c r="K513" s="1169"/>
      <c r="L513" s="1323"/>
      <c r="M513" s="1324"/>
      <c r="N513" s="1324"/>
      <c r="O513" s="1324"/>
      <c r="P513" s="1422"/>
      <c r="Q513" s="1422"/>
      <c r="R513" s="1422"/>
      <c r="S513" s="1422"/>
      <c r="T513" s="1422"/>
      <c r="U513" s="1422"/>
      <c r="V513" s="1422"/>
      <c r="W513" s="1325"/>
      <c r="X513" s="1326"/>
      <c r="Y513" s="1326"/>
      <c r="Z513" s="1326"/>
      <c r="AA513" s="1326"/>
      <c r="AB513" s="1326"/>
      <c r="AC513" s="1326"/>
      <c r="AH513" s="1292"/>
      <c r="AJ513" s="40"/>
      <c r="AK513" s="40"/>
      <c r="AL513" s="40"/>
      <c r="AM513" s="40"/>
      <c r="AN513" s="40"/>
      <c r="AO513" s="40"/>
      <c r="AP513" s="40"/>
      <c r="AQ513" s="40"/>
      <c r="BY513" s="1443"/>
      <c r="BZ513" s="1443"/>
      <c r="CA513" s="1443"/>
      <c r="CB513" s="1443"/>
      <c r="CC513" s="1443"/>
      <c r="CD513" s="1443"/>
      <c r="CE513" s="1443"/>
      <c r="CF513" s="1443"/>
      <c r="CG513" s="1443"/>
      <c r="CH513" s="1443"/>
      <c r="CI513" s="1443"/>
      <c r="CJ513" s="1443"/>
      <c r="CK513" s="1443"/>
      <c r="CL513" s="1443"/>
      <c r="CM513" s="1443"/>
      <c r="CN513" s="1443"/>
      <c r="CO513" s="1443"/>
      <c r="CP513" s="1443"/>
      <c r="CQ513" s="1443"/>
      <c r="CR513" s="1443"/>
      <c r="CS513" s="1443"/>
      <c r="CT513" s="1443"/>
      <c r="CU513" s="1443"/>
      <c r="CV513" s="1443"/>
      <c r="CW513" s="1443"/>
      <c r="CX513" s="1443"/>
      <c r="CY513" s="1443"/>
      <c r="CZ513" s="1443"/>
      <c r="DA513" s="1443"/>
      <c r="DB513" s="1443"/>
      <c r="DC513" s="1443"/>
      <c r="DD513" s="1443"/>
      <c r="DE513" s="1443"/>
      <c r="DF513" s="1443"/>
      <c r="DG513" s="1443"/>
      <c r="DH513" s="1443"/>
      <c r="DI513" s="1443"/>
      <c r="DJ513" s="1443"/>
      <c r="DK513" s="1443"/>
      <c r="DL513" s="1443"/>
      <c r="DM513" s="1443"/>
      <c r="DN513" s="1443"/>
      <c r="DO513" s="1443"/>
      <c r="DP513" s="1443"/>
      <c r="DQ513" s="1443"/>
      <c r="DR513" s="1443"/>
      <c r="DS513" s="1443"/>
      <c r="DT513" s="1443"/>
      <c r="DU513" s="1443"/>
      <c r="DV513" s="1443"/>
      <c r="DW513" s="1443"/>
      <c r="DX513" s="1443"/>
      <c r="DY513" s="1443"/>
      <c r="DZ513" s="1443"/>
      <c r="EA513" s="1443"/>
      <c r="EB513" s="1443"/>
      <c r="EC513" s="1443"/>
      <c r="ED513" s="1443"/>
      <c r="EE513" s="1443"/>
      <c r="EF513" s="1443"/>
      <c r="EG513" s="1443"/>
      <c r="EH513" s="1443"/>
      <c r="EI513" s="1443"/>
      <c r="EJ513" s="1443"/>
      <c r="EK513" s="1443"/>
      <c r="EL513" s="1443"/>
      <c r="EM513" s="1443"/>
      <c r="EN513" s="1443"/>
      <c r="EO513" s="1443"/>
      <c r="EP513" s="1443"/>
      <c r="EQ513" s="1443"/>
      <c r="ER513" s="1443"/>
      <c r="ES513" s="1443"/>
      <c r="ET513" s="1443"/>
      <c r="EU513" s="1443"/>
    </row>
    <row r="514" spans="1:151" s="1292" customFormat="1" ht="18" customHeight="1">
      <c r="A514" s="1472">
        <f>IF(G470="",0,1)</f>
        <v>0</v>
      </c>
      <c r="B514" s="678"/>
      <c r="C514" s="1251"/>
      <c r="D514" s="1251"/>
      <c r="E514" s="1474" t="str">
        <f t="shared" si="50"/>
        <v/>
      </c>
      <c r="F514" s="1242"/>
      <c r="G514" s="678"/>
      <c r="H514" s="1242"/>
      <c r="I514" s="737"/>
      <c r="J514" s="1462" t="str">
        <f t="shared" ref="J514:J527" si="52">IF((SUM(F514:H514))&gt;0,"Evaluation","")</f>
        <v/>
      </c>
      <c r="K514" s="1170"/>
      <c r="L514" s="1329" t="str">
        <f>L$154</f>
        <v>Total</v>
      </c>
      <c r="M514" s="1329"/>
      <c r="N514" s="1330"/>
      <c r="O514" s="1331"/>
      <c r="P514" s="1332"/>
      <c r="Q514" s="1332"/>
      <c r="R514" s="1332"/>
      <c r="S514" s="1332"/>
      <c r="T514" s="1332"/>
      <c r="U514" s="1332"/>
      <c r="V514" s="1332"/>
      <c r="W514" s="1332"/>
      <c r="X514" s="1286">
        <f>SUM(X503:X510)</f>
        <v>0</v>
      </c>
      <c r="Y514" s="1333"/>
      <c r="Z514" s="1286"/>
      <c r="AA514" s="1286"/>
      <c r="AB514" s="1286"/>
      <c r="AC514" s="1286">
        <f>SUM(AC503:AC510)</f>
        <v>0</v>
      </c>
      <c r="AD514" s="2"/>
      <c r="AE514" s="2"/>
      <c r="AF514" s="1334">
        <f>SUM(AF503:AF512)</f>
        <v>0</v>
      </c>
      <c r="AG514" s="1334">
        <f>SUM(AG503:AG512)</f>
        <v>0</v>
      </c>
      <c r="AI514" s="1334">
        <f>SUM(AI503:AI512)</f>
        <v>0</v>
      </c>
      <c r="AJ514" s="1334">
        <f>SUM(AJ503:AJ512)</f>
        <v>0</v>
      </c>
      <c r="AK514" s="1415"/>
      <c r="AL514" s="1415"/>
      <c r="AM514" s="1415"/>
      <c r="AN514" s="1415"/>
      <c r="AO514" s="1415"/>
      <c r="AP514" s="1415"/>
      <c r="AQ514" s="1415"/>
      <c r="BY514" s="1441"/>
      <c r="BZ514" s="1441"/>
      <c r="CA514" s="1441"/>
      <c r="CB514" s="1441"/>
      <c r="CC514" s="1441"/>
      <c r="CD514" s="1441"/>
      <c r="CE514" s="1441"/>
      <c r="CF514" s="1441"/>
      <c r="CG514" s="1441"/>
      <c r="CH514" s="1441"/>
      <c r="CI514" s="1441"/>
      <c r="CJ514" s="1441"/>
      <c r="CK514" s="1441"/>
      <c r="CL514" s="1441"/>
      <c r="CM514" s="1441"/>
      <c r="CN514" s="1441"/>
      <c r="CO514" s="1441"/>
      <c r="CP514" s="1441"/>
      <c r="CQ514" s="1441"/>
      <c r="CR514" s="1441"/>
      <c r="CS514" s="1441"/>
      <c r="CT514" s="1441"/>
      <c r="CU514" s="1441"/>
      <c r="CV514" s="1441"/>
      <c r="CW514" s="1441"/>
      <c r="CX514" s="1441"/>
      <c r="CY514" s="1441"/>
      <c r="CZ514" s="1441"/>
      <c r="DA514" s="1441"/>
      <c r="DB514" s="1441"/>
      <c r="DC514" s="1441"/>
      <c r="DD514" s="1441"/>
      <c r="DE514" s="1441"/>
      <c r="DF514" s="1441"/>
      <c r="DG514" s="1441"/>
      <c r="DH514" s="1441"/>
      <c r="DI514" s="1441"/>
      <c r="DJ514" s="1441"/>
      <c r="DK514" s="1441"/>
      <c r="DL514" s="1441"/>
      <c r="DM514" s="1441"/>
      <c r="DN514" s="1441"/>
      <c r="DO514" s="1441"/>
      <c r="DP514" s="1441"/>
      <c r="DQ514" s="1441"/>
      <c r="DR514" s="1441"/>
      <c r="DS514" s="1441"/>
      <c r="DT514" s="1441"/>
      <c r="DU514" s="1441"/>
      <c r="DV514" s="1441"/>
      <c r="DW514" s="1441"/>
      <c r="DX514" s="1441"/>
      <c r="DY514" s="1441"/>
      <c r="DZ514" s="1441"/>
      <c r="EA514" s="1441"/>
      <c r="EB514" s="1441"/>
      <c r="EC514" s="1441"/>
      <c r="ED514" s="1441"/>
      <c r="EE514" s="1441"/>
      <c r="EF514" s="1441"/>
      <c r="EG514" s="1441"/>
      <c r="EH514" s="1441"/>
      <c r="EI514" s="1441"/>
      <c r="EJ514" s="1441"/>
      <c r="EK514" s="1441"/>
      <c r="EL514" s="1441"/>
      <c r="EM514" s="1441"/>
      <c r="EN514" s="1441"/>
      <c r="EO514" s="1441"/>
      <c r="EP514" s="1441"/>
      <c r="EQ514" s="1441"/>
      <c r="ER514" s="1441"/>
      <c r="ES514" s="1441"/>
      <c r="ET514" s="1441"/>
      <c r="EU514" s="1441"/>
    </row>
    <row r="515" spans="1:151" s="731" customFormat="1" ht="25" customHeight="1">
      <c r="A515" s="1472">
        <f>IF(G470="",0,1)</f>
        <v>0</v>
      </c>
      <c r="B515" s="678"/>
      <c r="C515" s="1251"/>
      <c r="D515" s="1251"/>
      <c r="E515" s="1474" t="str">
        <f t="shared" si="50"/>
        <v/>
      </c>
      <c r="F515" s="1242"/>
      <c r="G515" s="678"/>
      <c r="H515" s="1242"/>
      <c r="I515" s="737"/>
      <c r="J515" s="1462" t="str">
        <f t="shared" si="52"/>
        <v/>
      </c>
      <c r="K515" s="1170"/>
      <c r="L515" s="1315"/>
      <c r="M515" s="1335"/>
      <c r="N515" s="1336"/>
      <c r="O515" s="1337"/>
      <c r="P515" s="1338"/>
      <c r="Q515" s="1338"/>
      <c r="R515" s="1338"/>
      <c r="S515" s="1338"/>
      <c r="T515" s="1338"/>
      <c r="U515" s="1338"/>
      <c r="V515" s="1338"/>
      <c r="W515" s="1338"/>
      <c r="X515" s="1337"/>
      <c r="Y515" s="1337"/>
      <c r="Z515" s="1337"/>
      <c r="AA515" s="1339"/>
      <c r="AB515" s="989"/>
      <c r="AC515" s="2"/>
      <c r="AD515" s="2"/>
      <c r="AE515" s="2"/>
      <c r="AF515" s="2"/>
      <c r="AG515" s="2"/>
      <c r="AH515" s="1292"/>
      <c r="AI515" s="1415"/>
      <c r="AJ515" s="1415"/>
      <c r="AK515" s="1415"/>
      <c r="AL515" s="1415"/>
      <c r="AM515" s="1415"/>
      <c r="AN515" s="1415"/>
      <c r="AO515" s="1415"/>
      <c r="AP515" s="1415"/>
      <c r="AQ515" s="1415"/>
      <c r="BY515" s="1444"/>
      <c r="BZ515" s="1444"/>
      <c r="CA515" s="1444"/>
      <c r="CB515" s="1444"/>
      <c r="CC515" s="1444"/>
      <c r="CD515" s="1444"/>
      <c r="CE515" s="1444"/>
      <c r="CF515" s="1444"/>
      <c r="CG515" s="1444"/>
      <c r="CH515" s="1444"/>
      <c r="CI515" s="1444"/>
      <c r="CJ515" s="1444"/>
      <c r="CK515" s="1444"/>
      <c r="CL515" s="1444"/>
      <c r="CM515" s="1444"/>
      <c r="CN515" s="1444"/>
      <c r="CO515" s="1444"/>
      <c r="CP515" s="1444"/>
      <c r="CQ515" s="1444"/>
      <c r="CR515" s="1444"/>
      <c r="CS515" s="1444"/>
      <c r="CT515" s="1444"/>
      <c r="CU515" s="1444"/>
      <c r="CV515" s="1444"/>
      <c r="CW515" s="1444"/>
      <c r="CX515" s="1444"/>
      <c r="CY515" s="1444"/>
      <c r="CZ515" s="1444"/>
      <c r="DA515" s="1444"/>
      <c r="DB515" s="1444"/>
      <c r="DC515" s="1444"/>
      <c r="DD515" s="1444"/>
      <c r="DE515" s="1444"/>
      <c r="DF515" s="1444"/>
      <c r="DG515" s="1444"/>
      <c r="DH515" s="1444"/>
      <c r="DI515" s="1444"/>
      <c r="DJ515" s="1444"/>
      <c r="DK515" s="1444"/>
      <c r="DL515" s="1444"/>
      <c r="DM515" s="1444"/>
      <c r="DN515" s="1444"/>
      <c r="DO515" s="1444"/>
      <c r="DP515" s="1444"/>
      <c r="DQ515" s="1444"/>
      <c r="DR515" s="1444"/>
      <c r="DS515" s="1444"/>
      <c r="DT515" s="1444"/>
      <c r="DU515" s="1444"/>
      <c r="DV515" s="1444"/>
      <c r="DW515" s="1444"/>
      <c r="DX515" s="1444"/>
      <c r="DY515" s="1444"/>
      <c r="DZ515" s="1444"/>
      <c r="EA515" s="1444"/>
      <c r="EB515" s="1444"/>
      <c r="EC515" s="1444"/>
      <c r="ED515" s="1444"/>
      <c r="EE515" s="1444"/>
      <c r="EF515" s="1444"/>
      <c r="EG515" s="1444"/>
      <c r="EH515" s="1444"/>
      <c r="EI515" s="1444"/>
      <c r="EJ515" s="1444"/>
      <c r="EK515" s="1444"/>
      <c r="EL515" s="1444"/>
      <c r="EM515" s="1444"/>
      <c r="EN515" s="1444"/>
      <c r="EO515" s="1444"/>
      <c r="EP515" s="1444"/>
      <c r="EQ515" s="1444"/>
      <c r="ER515" s="1444"/>
      <c r="ES515" s="1444"/>
      <c r="ET515" s="1444"/>
      <c r="EU515" s="1444"/>
    </row>
    <row r="516" spans="1:151" s="1279" customFormat="1" ht="19" customHeight="1">
      <c r="A516" s="1472">
        <f>IF(G470="",0,1)</f>
        <v>0</v>
      </c>
      <c r="B516" s="1242"/>
      <c r="C516" s="1251"/>
      <c r="D516" s="1251"/>
      <c r="E516" s="1474" t="str">
        <f t="shared" si="50"/>
        <v/>
      </c>
      <c r="F516" s="1242"/>
      <c r="G516" s="1242"/>
      <c r="H516" s="1242"/>
      <c r="I516" s="1278"/>
      <c r="J516" s="1462" t="str">
        <f t="shared" si="52"/>
        <v/>
      </c>
      <c r="K516" s="1170"/>
      <c r="L516" s="1340"/>
      <c r="M516" s="1341" t="str">
        <f>M$156</f>
        <v>Economies</v>
      </c>
      <c r="N516" s="1342"/>
      <c r="O516" s="1343"/>
      <c r="P516" s="1344" t="str">
        <f>P$156</f>
        <v>Efficacité de l'ensemble des mesures 1</v>
      </c>
      <c r="Q516" s="1345"/>
      <c r="R516" s="1261"/>
      <c r="S516" s="1346"/>
      <c r="T516" s="1346"/>
      <c r="U516" s="1346"/>
      <c r="V516" s="1346"/>
      <c r="W516" s="1346"/>
      <c r="X516" s="1347">
        <f>AF514</f>
        <v>0</v>
      </c>
      <c r="Y516" s="1261"/>
      <c r="Z516" s="1261"/>
      <c r="AA516" s="1261"/>
      <c r="AB516" s="1348"/>
      <c r="AC516" s="1349">
        <f>AI514</f>
        <v>0</v>
      </c>
      <c r="AD516" s="1350"/>
      <c r="AE516" s="1350"/>
      <c r="AF516" s="1350"/>
      <c r="AG516" s="1350"/>
      <c r="AH516" s="1350"/>
      <c r="BY516" s="1350"/>
      <c r="BZ516" s="1350"/>
      <c r="CA516" s="1350"/>
      <c r="CB516" s="1350"/>
      <c r="CC516" s="1350"/>
      <c r="CD516" s="1350"/>
      <c r="CE516" s="1350"/>
      <c r="CF516" s="1350"/>
      <c r="CG516" s="1350"/>
      <c r="CH516" s="1350"/>
      <c r="CI516" s="1350"/>
      <c r="CJ516" s="1350"/>
      <c r="CK516" s="1350"/>
      <c r="CL516" s="1350"/>
      <c r="CM516" s="1350"/>
      <c r="CN516" s="1350"/>
      <c r="CO516" s="1350"/>
      <c r="CP516" s="1350"/>
      <c r="CQ516" s="1350"/>
      <c r="CR516" s="1350"/>
      <c r="CS516" s="1350"/>
      <c r="CT516" s="1350"/>
      <c r="CU516" s="1350"/>
      <c r="CV516" s="1350"/>
      <c r="CW516" s="1350"/>
      <c r="CX516" s="1350"/>
      <c r="CY516" s="1350"/>
      <c r="CZ516" s="1350"/>
      <c r="DA516" s="1350"/>
      <c r="DB516" s="1350"/>
      <c r="DC516" s="1350"/>
      <c r="DD516" s="1350"/>
      <c r="DE516" s="1350"/>
      <c r="DF516" s="1350"/>
      <c r="DG516" s="1350"/>
      <c r="DH516" s="1350"/>
      <c r="DI516" s="1350"/>
      <c r="DJ516" s="1350"/>
      <c r="DK516" s="1350"/>
      <c r="DL516" s="1350"/>
      <c r="DM516" s="1350"/>
      <c r="DN516" s="1350"/>
      <c r="DO516" s="1350"/>
      <c r="DP516" s="1350"/>
      <c r="DQ516" s="1350"/>
      <c r="DR516" s="1350"/>
      <c r="DS516" s="1350"/>
      <c r="DT516" s="1350"/>
      <c r="DU516" s="1350"/>
      <c r="DV516" s="1350"/>
      <c r="DW516" s="1350"/>
      <c r="DX516" s="1350"/>
      <c r="DY516" s="1350"/>
      <c r="DZ516" s="1350"/>
      <c r="EA516" s="1350"/>
      <c r="EB516" s="1350"/>
      <c r="EC516" s="1350"/>
      <c r="ED516" s="1350"/>
      <c r="EE516" s="1350"/>
      <c r="EF516" s="1350"/>
      <c r="EG516" s="1350"/>
      <c r="EH516" s="1350"/>
      <c r="EI516" s="1350"/>
      <c r="EJ516" s="1350"/>
      <c r="EK516" s="1350"/>
      <c r="EL516" s="1350"/>
      <c r="EM516" s="1350"/>
      <c r="EN516" s="1350"/>
      <c r="EO516" s="1350"/>
      <c r="EP516" s="1350"/>
      <c r="EQ516" s="1350"/>
      <c r="ER516" s="1350"/>
      <c r="ES516" s="1350"/>
      <c r="ET516" s="1350"/>
      <c r="EU516" s="1350"/>
    </row>
    <row r="517" spans="1:151" s="1355" customFormat="1" ht="19" customHeight="1">
      <c r="A517" s="1472">
        <f>IF(G470="",0,1)</f>
        <v>0</v>
      </c>
      <c r="B517" s="678"/>
      <c r="C517" s="1251"/>
      <c r="D517" s="1251"/>
      <c r="E517" s="1474" t="str">
        <f t="shared" si="50"/>
        <v/>
      </c>
      <c r="F517" s="1242"/>
      <c r="G517" s="678"/>
      <c r="H517" s="1242"/>
      <c r="I517" s="737"/>
      <c r="J517" s="1462" t="str">
        <f t="shared" si="52"/>
        <v/>
      </c>
      <c r="K517" s="1170"/>
      <c r="L517" s="1351"/>
      <c r="M517" s="1352" t="s">
        <v>100</v>
      </c>
      <c r="N517" s="1353"/>
      <c r="O517" s="1354"/>
      <c r="P517" s="1344" t="str">
        <f>P$157</f>
        <v>Efficacité de l'ensemble des mesures 2</v>
      </c>
      <c r="Q517" s="1345"/>
      <c r="R517" s="1261"/>
      <c r="S517" s="1346"/>
      <c r="T517" s="1346"/>
      <c r="U517" s="1346"/>
      <c r="V517" s="1346"/>
      <c r="W517" s="1346"/>
      <c r="X517" s="1347">
        <f>AG514</f>
        <v>0</v>
      </c>
      <c r="Y517" s="1261"/>
      <c r="Z517" s="1261"/>
      <c r="AA517" s="1261"/>
      <c r="AB517" s="1348"/>
      <c r="AC517" s="1349">
        <f>AJ514</f>
        <v>0</v>
      </c>
      <c r="AD517" s="208"/>
      <c r="AE517" s="208"/>
      <c r="AF517" s="208"/>
      <c r="AG517" s="208"/>
      <c r="AH517" s="208"/>
      <c r="AI517" s="198"/>
      <c r="AJ517" s="198"/>
      <c r="AK517" s="198"/>
      <c r="AL517" s="198"/>
      <c r="AM517" s="198"/>
      <c r="AN517" s="198"/>
      <c r="AO517" s="198"/>
      <c r="AP517" s="198"/>
      <c r="AQ517" s="198"/>
      <c r="BY517" s="1445"/>
      <c r="BZ517" s="1445"/>
      <c r="CA517" s="1445"/>
      <c r="CB517" s="1445"/>
      <c r="CC517" s="1445"/>
      <c r="CD517" s="1445"/>
      <c r="CE517" s="1445"/>
      <c r="CF517" s="1445"/>
      <c r="CG517" s="1445"/>
      <c r="CH517" s="1445"/>
      <c r="CI517" s="1445"/>
      <c r="CJ517" s="1445"/>
      <c r="CK517" s="1445"/>
      <c r="CL517" s="1445"/>
      <c r="CM517" s="1445"/>
      <c r="CN517" s="1445"/>
      <c r="CO517" s="1445"/>
      <c r="CP517" s="1445"/>
      <c r="CQ517" s="1445"/>
      <c r="CR517" s="1445"/>
      <c r="CS517" s="1445"/>
      <c r="CT517" s="1445"/>
      <c r="CU517" s="1445"/>
      <c r="CV517" s="1445"/>
      <c r="CW517" s="1445"/>
      <c r="CX517" s="1445"/>
      <c r="CY517" s="1445"/>
      <c r="CZ517" s="1445"/>
      <c r="DA517" s="1445"/>
      <c r="DB517" s="1445"/>
      <c r="DC517" s="1445"/>
      <c r="DD517" s="1445"/>
      <c r="DE517" s="1445"/>
      <c r="DF517" s="1445"/>
      <c r="DG517" s="1445"/>
      <c r="DH517" s="1445"/>
      <c r="DI517" s="1445"/>
      <c r="DJ517" s="1445"/>
      <c r="DK517" s="1445"/>
      <c r="DL517" s="1445"/>
      <c r="DM517" s="1445"/>
      <c r="DN517" s="1445"/>
      <c r="DO517" s="1445"/>
      <c r="DP517" s="1445"/>
      <c r="DQ517" s="1445"/>
      <c r="DR517" s="1445"/>
      <c r="DS517" s="1445"/>
      <c r="DT517" s="1445"/>
      <c r="DU517" s="1445"/>
      <c r="DV517" s="1445"/>
      <c r="DW517" s="1445"/>
      <c r="DX517" s="1445"/>
      <c r="DY517" s="1445"/>
      <c r="DZ517" s="1445"/>
      <c r="EA517" s="1445"/>
      <c r="EB517" s="1445"/>
      <c r="EC517" s="1445"/>
      <c r="ED517" s="1445"/>
      <c r="EE517" s="1445"/>
      <c r="EF517" s="1445"/>
      <c r="EG517" s="1445"/>
      <c r="EH517" s="1445"/>
      <c r="EI517" s="1445"/>
      <c r="EJ517" s="1445"/>
      <c r="EK517" s="1445"/>
      <c r="EL517" s="1445"/>
      <c r="EM517" s="1445"/>
      <c r="EN517" s="1445"/>
      <c r="EO517" s="1445"/>
      <c r="EP517" s="1445"/>
      <c r="EQ517" s="1445"/>
      <c r="ER517" s="1445"/>
      <c r="ES517" s="1445"/>
      <c r="ET517" s="1445"/>
      <c r="EU517" s="1445"/>
    </row>
    <row r="518" spans="1:151" s="1368" customFormat="1" ht="19" customHeight="1">
      <c r="A518" s="1472">
        <f>IF(G470="",0,1)</f>
        <v>0</v>
      </c>
      <c r="B518" s="1356"/>
      <c r="C518" s="1251"/>
      <c r="D518" s="1251"/>
      <c r="E518" s="1474" t="str">
        <f t="shared" si="50"/>
        <v/>
      </c>
      <c r="F518" s="1242"/>
      <c r="G518" s="1356"/>
      <c r="H518" s="1357"/>
      <c r="I518" s="1358"/>
      <c r="J518" s="1462" t="str">
        <f t="shared" si="52"/>
        <v/>
      </c>
      <c r="K518" s="1170"/>
      <c r="L518" s="1359"/>
      <c r="M518" s="1360"/>
      <c r="N518" s="1361"/>
      <c r="O518" s="1360"/>
      <c r="P518" s="1414" t="str">
        <f>P$158</f>
        <v>Total (Efficacité de l'ensemble des mesures 1 + 2)</v>
      </c>
      <c r="Q518" s="1363"/>
      <c r="R518" s="1364"/>
      <c r="S518" s="1362"/>
      <c r="T518" s="1362"/>
      <c r="U518" s="1362"/>
      <c r="V518" s="1362"/>
      <c r="W518" s="1362"/>
      <c r="X518" s="1365">
        <f>SUM(X516:X517)</f>
        <v>0</v>
      </c>
      <c r="Y518" s="1364"/>
      <c r="Z518" s="1364"/>
      <c r="AA518" s="1364"/>
      <c r="AB518" s="1366"/>
      <c r="AC518" s="1367">
        <f>SUM(AC516:AC517)</f>
        <v>0</v>
      </c>
      <c r="AD518" s="933"/>
      <c r="AE518" s="933"/>
      <c r="AF518" s="933"/>
      <c r="AG518" s="933"/>
      <c r="AH518" s="933"/>
      <c r="AI518" s="21"/>
      <c r="AJ518" s="21"/>
      <c r="AK518" s="21"/>
      <c r="AL518" s="21"/>
      <c r="AM518" s="21"/>
      <c r="AN518" s="21"/>
      <c r="AO518" s="21"/>
      <c r="AP518" s="21"/>
      <c r="AQ518" s="21"/>
      <c r="BY518" s="1446"/>
      <c r="BZ518" s="1446"/>
      <c r="CA518" s="1446"/>
      <c r="CB518" s="1446"/>
      <c r="CC518" s="1446"/>
      <c r="CD518" s="1446"/>
      <c r="CE518" s="1446"/>
      <c r="CF518" s="1446"/>
      <c r="CG518" s="1446"/>
      <c r="CH518" s="1446"/>
      <c r="CI518" s="1446"/>
      <c r="CJ518" s="1446"/>
      <c r="CK518" s="1446"/>
      <c r="CL518" s="1446"/>
      <c r="CM518" s="1446"/>
      <c r="CN518" s="1446"/>
      <c r="CO518" s="1446"/>
      <c r="CP518" s="1446"/>
      <c r="CQ518" s="1446"/>
      <c r="CR518" s="1446"/>
      <c r="CS518" s="1446"/>
      <c r="CT518" s="1446"/>
      <c r="CU518" s="1446"/>
      <c r="CV518" s="1446"/>
      <c r="CW518" s="1446"/>
      <c r="CX518" s="1446"/>
      <c r="CY518" s="1446"/>
      <c r="CZ518" s="1446"/>
      <c r="DA518" s="1446"/>
      <c r="DB518" s="1446"/>
      <c r="DC518" s="1446"/>
      <c r="DD518" s="1446"/>
      <c r="DE518" s="1446"/>
      <c r="DF518" s="1446"/>
      <c r="DG518" s="1446"/>
      <c r="DH518" s="1446"/>
      <c r="DI518" s="1446"/>
      <c r="DJ518" s="1446"/>
      <c r="DK518" s="1446"/>
      <c r="DL518" s="1446"/>
      <c r="DM518" s="1446"/>
      <c r="DN518" s="1446"/>
      <c r="DO518" s="1446"/>
      <c r="DP518" s="1446"/>
      <c r="DQ518" s="1446"/>
      <c r="DR518" s="1446"/>
      <c r="DS518" s="1446"/>
      <c r="DT518" s="1446"/>
      <c r="DU518" s="1446"/>
      <c r="DV518" s="1446"/>
      <c r="DW518" s="1446"/>
      <c r="DX518" s="1446"/>
      <c r="DY518" s="1446"/>
      <c r="DZ518" s="1446"/>
      <c r="EA518" s="1446"/>
      <c r="EB518" s="1446"/>
      <c r="EC518" s="1446"/>
      <c r="ED518" s="1446"/>
      <c r="EE518" s="1446"/>
      <c r="EF518" s="1446"/>
      <c r="EG518" s="1446"/>
      <c r="EH518" s="1446"/>
      <c r="EI518" s="1446"/>
      <c r="EJ518" s="1446"/>
      <c r="EK518" s="1446"/>
      <c r="EL518" s="1446"/>
      <c r="EM518" s="1446"/>
      <c r="EN518" s="1446"/>
      <c r="EO518" s="1446"/>
      <c r="EP518" s="1446"/>
      <c r="EQ518" s="1446"/>
      <c r="ER518" s="1446"/>
      <c r="ES518" s="1446"/>
      <c r="ET518" s="1446"/>
      <c r="EU518" s="1446"/>
    </row>
    <row r="519" spans="1:151" s="731" customFormat="1" ht="25" customHeight="1">
      <c r="A519" s="1472">
        <v>1</v>
      </c>
      <c r="B519" s="678"/>
      <c r="C519" s="1251"/>
      <c r="D519" s="1251"/>
      <c r="E519" s="1474" t="str">
        <f t="shared" si="50"/>
        <v>Evaluation</v>
      </c>
      <c r="F519" s="1242"/>
      <c r="G519" s="678"/>
      <c r="H519" s="1242"/>
      <c r="I519" s="737"/>
      <c r="J519" s="1462" t="str">
        <f t="shared" si="52"/>
        <v/>
      </c>
      <c r="K519" s="1170"/>
      <c r="L519" s="1315"/>
      <c r="M519" s="1335"/>
      <c r="N519" s="1336"/>
      <c r="O519" s="1337"/>
      <c r="P519" s="1338"/>
      <c r="Q519" s="1338"/>
      <c r="R519" s="1338"/>
      <c r="S519" s="1338"/>
      <c r="T519" s="1338"/>
      <c r="U519" s="1338"/>
      <c r="V519" s="1338"/>
      <c r="W519" s="1338"/>
      <c r="X519" s="1337"/>
      <c r="Y519" s="1337"/>
      <c r="Z519" s="1337"/>
      <c r="AA519" s="1339"/>
      <c r="AB519" s="989"/>
      <c r="AC519" s="2"/>
      <c r="AD519" s="2"/>
      <c r="AE519" s="2"/>
      <c r="AF519" s="2"/>
      <c r="AG519" s="2"/>
      <c r="AH519" s="1291"/>
      <c r="AI519" s="1415"/>
      <c r="AJ519" s="1415"/>
      <c r="AK519" s="1415"/>
      <c r="AL519" s="1415"/>
      <c r="AM519" s="1415"/>
      <c r="AN519" s="1415"/>
      <c r="AO519" s="1415"/>
      <c r="AP519" s="1415"/>
      <c r="AQ519" s="1415"/>
      <c r="BY519" s="1444"/>
      <c r="BZ519" s="1444"/>
      <c r="CA519" s="1444"/>
      <c r="CB519" s="1444"/>
      <c r="CC519" s="1444"/>
      <c r="CD519" s="1444"/>
      <c r="CE519" s="1444"/>
      <c r="CF519" s="1444"/>
      <c r="CG519" s="1444"/>
      <c r="CH519" s="1444"/>
      <c r="CI519" s="1444"/>
      <c r="CJ519" s="1444"/>
      <c r="CK519" s="1444"/>
      <c r="CL519" s="1444"/>
      <c r="CM519" s="1444"/>
      <c r="CN519" s="1444"/>
      <c r="CO519" s="1444"/>
      <c r="CP519" s="1444"/>
      <c r="CQ519" s="1444"/>
      <c r="CR519" s="1444"/>
      <c r="CS519" s="1444"/>
      <c r="CT519" s="1444"/>
      <c r="CU519" s="1444"/>
      <c r="CV519" s="1444"/>
      <c r="CW519" s="1444"/>
      <c r="CX519" s="1444"/>
      <c r="CY519" s="1444"/>
      <c r="CZ519" s="1444"/>
      <c r="DA519" s="1444"/>
      <c r="DB519" s="1444"/>
      <c r="DC519" s="1444"/>
      <c r="DD519" s="1444"/>
      <c r="DE519" s="1444"/>
      <c r="DF519" s="1444"/>
      <c r="DG519" s="1444"/>
      <c r="DH519" s="1444"/>
      <c r="DI519" s="1444"/>
      <c r="DJ519" s="1444"/>
      <c r="DK519" s="1444"/>
      <c r="DL519" s="1444"/>
      <c r="DM519" s="1444"/>
      <c r="DN519" s="1444"/>
      <c r="DO519" s="1444"/>
      <c r="DP519" s="1444"/>
      <c r="DQ519" s="1444"/>
      <c r="DR519" s="1444"/>
      <c r="DS519" s="1444"/>
      <c r="DT519" s="1444"/>
      <c r="DU519" s="1444"/>
      <c r="DV519" s="1444"/>
      <c r="DW519" s="1444"/>
      <c r="DX519" s="1444"/>
      <c r="DY519" s="1444"/>
      <c r="DZ519" s="1444"/>
      <c r="EA519" s="1444"/>
      <c r="EB519" s="1444"/>
      <c r="EC519" s="1444"/>
      <c r="ED519" s="1444"/>
      <c r="EE519" s="1444"/>
      <c r="EF519" s="1444"/>
      <c r="EG519" s="1444"/>
      <c r="EH519" s="1444"/>
      <c r="EI519" s="1444"/>
      <c r="EJ519" s="1444"/>
      <c r="EK519" s="1444"/>
      <c r="EL519" s="1444"/>
      <c r="EM519" s="1444"/>
      <c r="EN519" s="1444"/>
      <c r="EO519" s="1444"/>
      <c r="EP519" s="1444"/>
      <c r="EQ519" s="1444"/>
      <c r="ER519" s="1444"/>
      <c r="ES519" s="1444"/>
      <c r="ET519" s="1444"/>
      <c r="EU519" s="1444"/>
    </row>
    <row r="520" spans="1:151" s="731" customFormat="1" ht="25" customHeight="1">
      <c r="A520" s="1472">
        <v>1</v>
      </c>
      <c r="B520" s="678"/>
      <c r="C520" s="1251"/>
      <c r="D520" s="1251"/>
      <c r="E520" s="1474" t="str">
        <f t="shared" si="50"/>
        <v>Evaluation</v>
      </c>
      <c r="F520" s="1242"/>
      <c r="H520" s="1242"/>
      <c r="I520" s="737"/>
      <c r="J520" s="1462" t="str">
        <f t="shared" si="52"/>
        <v/>
      </c>
      <c r="K520" s="1170"/>
      <c r="L520" s="1315"/>
      <c r="M520" s="1773" t="s">
        <v>918</v>
      </c>
      <c r="N520" s="1619"/>
      <c r="O520" s="1619"/>
      <c r="P520" s="1619"/>
      <c r="Q520" s="1619"/>
      <c r="R520" s="1619"/>
      <c r="S520" s="1619"/>
      <c r="T520" s="1619"/>
      <c r="U520" s="1619"/>
      <c r="V520" s="1619"/>
      <c r="W520" s="1619"/>
      <c r="X520" s="1619"/>
      <c r="Y520" s="1619"/>
      <c r="Z520" s="1619"/>
      <c r="AA520" s="1619"/>
      <c r="AB520" s="1619"/>
      <c r="AC520" s="2"/>
      <c r="AD520" s="2"/>
      <c r="AE520" s="2"/>
      <c r="AF520" s="2"/>
      <c r="AG520" s="2"/>
      <c r="AH520" s="1291"/>
      <c r="AI520" s="1415"/>
      <c r="AJ520" s="1415"/>
      <c r="AK520" s="1415"/>
      <c r="AL520" s="1415"/>
      <c r="AM520" s="1415"/>
      <c r="AN520" s="1415"/>
      <c r="AO520" s="1415"/>
      <c r="AP520" s="1415"/>
      <c r="AQ520" s="1415"/>
      <c r="BY520" s="1444"/>
      <c r="BZ520" s="1444"/>
      <c r="CA520" s="1444"/>
      <c r="CB520" s="1444"/>
      <c r="CC520" s="1444"/>
      <c r="CD520" s="1444"/>
      <c r="CE520" s="1444"/>
      <c r="CF520" s="1444"/>
      <c r="CG520" s="1444"/>
      <c r="CH520" s="1444"/>
      <c r="CI520" s="1444"/>
      <c r="CJ520" s="1444"/>
      <c r="CK520" s="1444"/>
      <c r="CL520" s="1444"/>
      <c r="CM520" s="1444"/>
      <c r="CN520" s="1444"/>
      <c r="CO520" s="1444"/>
      <c r="CP520" s="1444"/>
      <c r="CQ520" s="1444"/>
      <c r="CR520" s="1444"/>
      <c r="CS520" s="1444"/>
      <c r="CT520" s="1444"/>
      <c r="CU520" s="1444"/>
      <c r="CV520" s="1444"/>
      <c r="CW520" s="1444"/>
      <c r="CX520" s="1444"/>
      <c r="CY520" s="1444"/>
      <c r="CZ520" s="1444"/>
      <c r="DA520" s="1444"/>
      <c r="DB520" s="1444"/>
      <c r="DC520" s="1444"/>
      <c r="DD520" s="1444"/>
      <c r="DE520" s="1444"/>
      <c r="DF520" s="1444"/>
      <c r="DG520" s="1444"/>
      <c r="DH520" s="1444"/>
      <c r="DI520" s="1444"/>
      <c r="DJ520" s="1444"/>
      <c r="DK520" s="1444"/>
      <c r="DL520" s="1444"/>
      <c r="DM520" s="1444"/>
      <c r="DN520" s="1444"/>
      <c r="DO520" s="1444"/>
      <c r="DP520" s="1444"/>
      <c r="DQ520" s="1444"/>
      <c r="DR520" s="1444"/>
      <c r="DS520" s="1444"/>
      <c r="DT520" s="1444"/>
      <c r="DU520" s="1444"/>
      <c r="DV520" s="1444"/>
      <c r="DW520" s="1444"/>
      <c r="DX520" s="1444"/>
      <c r="DY520" s="1444"/>
      <c r="DZ520" s="1444"/>
      <c r="EA520" s="1444"/>
      <c r="EB520" s="1444"/>
      <c r="EC520" s="1444"/>
      <c r="ED520" s="1444"/>
      <c r="EE520" s="1444"/>
      <c r="EF520" s="1444"/>
      <c r="EG520" s="1444"/>
      <c r="EH520" s="1444"/>
      <c r="EI520" s="1444"/>
      <c r="EJ520" s="1444"/>
      <c r="EK520" s="1444"/>
      <c r="EL520" s="1444"/>
      <c r="EM520" s="1444"/>
      <c r="EN520" s="1444"/>
      <c r="EO520" s="1444"/>
      <c r="EP520" s="1444"/>
      <c r="EQ520" s="1444"/>
      <c r="ER520" s="1444"/>
      <c r="ES520" s="1444"/>
      <c r="ET520" s="1444"/>
      <c r="EU520" s="1444"/>
    </row>
    <row r="521" spans="1:151" s="731" customFormat="1" ht="84" customHeight="1">
      <c r="A521" s="1472">
        <v>1</v>
      </c>
      <c r="B521" s="678"/>
      <c r="C521" s="1251"/>
      <c r="D521" s="1251"/>
      <c r="E521" s="1474" t="str">
        <f t="shared" si="50"/>
        <v>Evaluation</v>
      </c>
      <c r="F521" s="1242"/>
      <c r="H521" s="1242"/>
      <c r="I521" s="737"/>
      <c r="J521" s="1462" t="str">
        <f t="shared" si="52"/>
        <v/>
      </c>
      <c r="K521" s="1170"/>
      <c r="L521" s="1315"/>
      <c r="M521" s="2188"/>
      <c r="N521" s="2189"/>
      <c r="O521" s="2189"/>
      <c r="P521" s="2189"/>
      <c r="Q521" s="2189"/>
      <c r="R521" s="2189"/>
      <c r="S521" s="2189"/>
      <c r="T521" s="2189"/>
      <c r="U521" s="2189"/>
      <c r="V521" s="2189"/>
      <c r="W521" s="2189"/>
      <c r="X521" s="2189"/>
      <c r="Y521" s="2189"/>
      <c r="Z521" s="2189"/>
      <c r="AA521" s="2189"/>
      <c r="AB521" s="2190"/>
      <c r="AC521" s="2"/>
      <c r="AD521" s="2"/>
      <c r="AE521" s="2"/>
      <c r="AF521" s="2"/>
      <c r="AG521" s="2"/>
      <c r="AH521" s="1291"/>
      <c r="AI521" s="1415"/>
      <c r="AJ521" s="1415"/>
      <c r="AK521" s="1415"/>
      <c r="AL521" s="1415"/>
      <c r="AM521" s="1415"/>
      <c r="AN521" s="1415"/>
      <c r="AO521" s="1415"/>
      <c r="AP521" s="1415"/>
      <c r="AQ521" s="1415"/>
      <c r="BY521" s="1444"/>
      <c r="BZ521" s="1444"/>
      <c r="CA521" s="1444"/>
      <c r="CB521" s="1444"/>
      <c r="CC521" s="1444"/>
      <c r="CD521" s="1444"/>
      <c r="CE521" s="1444"/>
      <c r="CF521" s="1444"/>
      <c r="CG521" s="1444"/>
      <c r="CH521" s="1444"/>
      <c r="CI521" s="1444"/>
      <c r="CJ521" s="1444"/>
      <c r="CK521" s="1444"/>
      <c r="CL521" s="1444"/>
      <c r="CM521" s="1444"/>
      <c r="CN521" s="1444"/>
      <c r="CO521" s="1444"/>
      <c r="CP521" s="1444"/>
      <c r="CQ521" s="1444"/>
      <c r="CR521" s="1444"/>
      <c r="CS521" s="1444"/>
      <c r="CT521" s="1444"/>
      <c r="CU521" s="1444"/>
      <c r="CV521" s="1444"/>
      <c r="CW521" s="1444"/>
      <c r="CX521" s="1444"/>
      <c r="CY521" s="1444"/>
      <c r="CZ521" s="1444"/>
      <c r="DA521" s="1444"/>
      <c r="DB521" s="1444"/>
      <c r="DC521" s="1444"/>
      <c r="DD521" s="1444"/>
      <c r="DE521" s="1444"/>
      <c r="DF521" s="1444"/>
      <c r="DG521" s="1444"/>
      <c r="DH521" s="1444"/>
      <c r="DI521" s="1444"/>
      <c r="DJ521" s="1444"/>
      <c r="DK521" s="1444"/>
      <c r="DL521" s="1444"/>
      <c r="DM521" s="1444"/>
      <c r="DN521" s="1444"/>
      <c r="DO521" s="1444"/>
      <c r="DP521" s="1444"/>
      <c r="DQ521" s="1444"/>
      <c r="DR521" s="1444"/>
      <c r="DS521" s="1444"/>
      <c r="DT521" s="1444"/>
      <c r="DU521" s="1444"/>
      <c r="DV521" s="1444"/>
      <c r="DW521" s="1444"/>
      <c r="DX521" s="1444"/>
      <c r="DY521" s="1444"/>
      <c r="DZ521" s="1444"/>
      <c r="EA521" s="1444"/>
      <c r="EB521" s="1444"/>
      <c r="EC521" s="1444"/>
      <c r="ED521" s="1444"/>
      <c r="EE521" s="1444"/>
      <c r="EF521" s="1444"/>
      <c r="EG521" s="1444"/>
      <c r="EH521" s="1444"/>
      <c r="EI521" s="1444"/>
      <c r="EJ521" s="1444"/>
      <c r="EK521" s="1444"/>
      <c r="EL521" s="1444"/>
      <c r="EM521" s="1444"/>
      <c r="EN521" s="1444"/>
      <c r="EO521" s="1444"/>
      <c r="EP521" s="1444"/>
      <c r="EQ521" s="1444"/>
      <c r="ER521" s="1444"/>
      <c r="ES521" s="1444"/>
      <c r="ET521" s="1444"/>
      <c r="EU521" s="1444"/>
    </row>
    <row r="522" spans="1:151" s="731" customFormat="1" ht="25" customHeight="1">
      <c r="A522" s="1472">
        <v>1</v>
      </c>
      <c r="B522" s="678"/>
      <c r="C522" s="1251"/>
      <c r="D522" s="1251"/>
      <c r="E522" s="1474" t="str">
        <f t="shared" si="50"/>
        <v>Evaluation</v>
      </c>
      <c r="F522" s="1242"/>
      <c r="H522" s="1242"/>
      <c r="I522" s="737"/>
      <c r="J522" s="1462" t="str">
        <f t="shared" si="52"/>
        <v/>
      </c>
      <c r="K522" s="1170"/>
      <c r="L522" s="1315"/>
      <c r="M522" s="1335"/>
      <c r="N522" s="1335"/>
      <c r="O522" s="1335"/>
      <c r="P522" s="1335"/>
      <c r="Q522" s="1335"/>
      <c r="R522" s="1335"/>
      <c r="S522" s="1335"/>
      <c r="T522" s="1335"/>
      <c r="U522" s="1335"/>
      <c r="V522" s="1335"/>
      <c r="W522" s="1335"/>
      <c r="X522" s="1335"/>
      <c r="Y522" s="1335"/>
      <c r="Z522" s="1335"/>
      <c r="AA522" s="1335"/>
      <c r="AB522" s="1335"/>
      <c r="AC522" s="2"/>
      <c r="AD522" s="2"/>
      <c r="AE522" s="2"/>
      <c r="AF522" s="2"/>
      <c r="AG522" s="2"/>
      <c r="AH522" s="1291"/>
      <c r="AI522" s="1415"/>
      <c r="AJ522" s="1415"/>
      <c r="AK522" s="1415"/>
      <c r="AL522" s="1415"/>
      <c r="AM522" s="1415"/>
      <c r="AN522" s="1415"/>
      <c r="AO522" s="1415"/>
      <c r="AP522" s="1415"/>
      <c r="AQ522" s="1415"/>
      <c r="BY522" s="1444"/>
      <c r="BZ522" s="1444"/>
      <c r="CA522" s="1444"/>
      <c r="CB522" s="1444"/>
      <c r="CC522" s="1444"/>
      <c r="CD522" s="1444"/>
      <c r="CE522" s="1444"/>
      <c r="CF522" s="1444"/>
      <c r="CG522" s="1444"/>
      <c r="CH522" s="1444"/>
      <c r="CI522" s="1444"/>
      <c r="CJ522" s="1444"/>
      <c r="CK522" s="1444"/>
      <c r="CL522" s="1444"/>
      <c r="CM522" s="1444"/>
      <c r="CN522" s="1444"/>
      <c r="CO522" s="1444"/>
      <c r="CP522" s="1444"/>
      <c r="CQ522" s="1444"/>
      <c r="CR522" s="1444"/>
      <c r="CS522" s="1444"/>
      <c r="CT522" s="1444"/>
      <c r="CU522" s="1444"/>
      <c r="CV522" s="1444"/>
      <c r="CW522" s="1444"/>
      <c r="CX522" s="1444"/>
      <c r="CY522" s="1444"/>
      <c r="CZ522" s="1444"/>
      <c r="DA522" s="1444"/>
      <c r="DB522" s="1444"/>
      <c r="DC522" s="1444"/>
      <c r="DD522" s="1444"/>
      <c r="DE522" s="1444"/>
      <c r="DF522" s="1444"/>
      <c r="DG522" s="1444"/>
      <c r="DH522" s="1444"/>
      <c r="DI522" s="1444"/>
      <c r="DJ522" s="1444"/>
      <c r="DK522" s="1444"/>
      <c r="DL522" s="1444"/>
      <c r="DM522" s="1444"/>
      <c r="DN522" s="1444"/>
      <c r="DO522" s="1444"/>
      <c r="DP522" s="1444"/>
      <c r="DQ522" s="1444"/>
      <c r="DR522" s="1444"/>
      <c r="DS522" s="1444"/>
      <c r="DT522" s="1444"/>
      <c r="DU522" s="1444"/>
      <c r="DV522" s="1444"/>
      <c r="DW522" s="1444"/>
      <c r="DX522" s="1444"/>
      <c r="DY522" s="1444"/>
      <c r="DZ522" s="1444"/>
      <c r="EA522" s="1444"/>
      <c r="EB522" s="1444"/>
      <c r="EC522" s="1444"/>
      <c r="ED522" s="1444"/>
      <c r="EE522" s="1444"/>
      <c r="EF522" s="1444"/>
      <c r="EG522" s="1444"/>
      <c r="EH522" s="1444"/>
      <c r="EI522" s="1444"/>
      <c r="EJ522" s="1444"/>
      <c r="EK522" s="1444"/>
      <c r="EL522" s="1444"/>
      <c r="EM522" s="1444"/>
      <c r="EN522" s="1444"/>
      <c r="EO522" s="1444"/>
      <c r="EP522" s="1444"/>
      <c r="EQ522" s="1444"/>
      <c r="ER522" s="1444"/>
      <c r="ES522" s="1444"/>
      <c r="ET522" s="1444"/>
      <c r="EU522" s="1444"/>
    </row>
    <row r="523" spans="1:151" ht="15">
      <c r="A523" s="1472">
        <f>IF(G530="",0,1)</f>
        <v>0</v>
      </c>
      <c r="C523" s="1251"/>
      <c r="D523" s="1251"/>
      <c r="E523" s="1474" t="str">
        <f t="shared" si="50"/>
        <v/>
      </c>
      <c r="F523" s="1242"/>
      <c r="H523" s="1242"/>
      <c r="J523" s="1462" t="str">
        <f t="shared" si="52"/>
        <v/>
      </c>
      <c r="K523" s="1170"/>
      <c r="L523" s="1449">
        <f>L$31</f>
        <v>0</v>
      </c>
      <c r="M523" s="1450"/>
      <c r="N523" s="10"/>
      <c r="O523" s="10"/>
      <c r="P523" s="10"/>
      <c r="Q523" s="10"/>
      <c r="R523" s="10"/>
      <c r="S523" s="10"/>
      <c r="T523" s="10"/>
      <c r="U523" s="10"/>
      <c r="V523" s="10"/>
      <c r="W523" s="10"/>
      <c r="X523" s="10"/>
      <c r="Y523" s="10"/>
      <c r="Z523" s="10"/>
      <c r="AA523" s="10"/>
      <c r="AB523" s="10"/>
      <c r="AC523" s="10"/>
    </row>
    <row r="524" spans="1:151" ht="15">
      <c r="A524" s="1472">
        <f>IF(G530="",0,1)</f>
        <v>0</v>
      </c>
      <c r="C524" s="1251"/>
      <c r="D524" s="1251"/>
      <c r="E524" s="1474" t="str">
        <f t="shared" si="50"/>
        <v/>
      </c>
      <c r="F524" s="1242"/>
      <c r="H524" s="1242"/>
      <c r="J524" s="1462" t="str">
        <f t="shared" si="52"/>
        <v/>
      </c>
      <c r="K524" s="1170"/>
      <c r="L524" s="1244"/>
      <c r="M524" s="1245"/>
      <c r="N524" s="1"/>
      <c r="O524" s="1"/>
      <c r="P524" s="1"/>
      <c r="Q524" s="1"/>
      <c r="R524" s="1"/>
      <c r="S524" s="1"/>
      <c r="T524" s="1"/>
      <c r="U524" s="1"/>
      <c r="V524" s="1"/>
      <c r="W524" s="1"/>
      <c r="X524" s="1"/>
      <c r="Y524" s="1"/>
      <c r="Z524" s="1"/>
      <c r="AA524" s="1"/>
      <c r="AB524" s="1"/>
    </row>
    <row r="525" spans="1:151" ht="15">
      <c r="A525" s="1472">
        <f>IF(G530="",0,1)</f>
        <v>0</v>
      </c>
      <c r="C525" s="1251"/>
      <c r="D525" s="1251"/>
      <c r="E525" s="1474" t="str">
        <f t="shared" si="50"/>
        <v/>
      </c>
      <c r="F525" s="1242"/>
      <c r="H525" s="1242"/>
      <c r="J525" s="1462" t="str">
        <f t="shared" si="52"/>
        <v/>
      </c>
      <c r="K525" s="1170"/>
      <c r="L525" s="1244"/>
      <c r="M525" s="1245"/>
      <c r="N525" s="1"/>
      <c r="O525" s="1"/>
      <c r="P525" s="1"/>
      <c r="Q525" s="1"/>
      <c r="R525" s="1"/>
      <c r="S525" s="1"/>
      <c r="T525" s="1"/>
      <c r="U525" s="1"/>
      <c r="V525" s="1"/>
      <c r="W525" s="1"/>
      <c r="X525" s="1"/>
      <c r="Y525" s="1"/>
      <c r="Z525" s="1"/>
      <c r="AA525" s="1"/>
      <c r="AB525" s="1"/>
    </row>
    <row r="526" spans="1:151" s="1250" customFormat="1" ht="24" thickBot="1">
      <c r="A526" s="1472">
        <f>IF(G530="",0,1)</f>
        <v>0</v>
      </c>
      <c r="B526" s="678"/>
      <c r="C526" s="1251"/>
      <c r="D526" s="1251"/>
      <c r="E526" s="1474" t="str">
        <f t="shared" si="50"/>
        <v/>
      </c>
      <c r="F526" s="1242"/>
      <c r="G526" s="678"/>
      <c r="H526" s="1242"/>
      <c r="I526" s="1299"/>
      <c r="J526" s="1462" t="str">
        <f t="shared" si="52"/>
        <v/>
      </c>
      <c r="K526" s="1170"/>
      <c r="L526" s="777" t="str">
        <f>CONCATENATE(Q530,". Générateur de chaleur: ",G530)</f>
        <v xml:space="preserve">10. Générateur de chaleur: </v>
      </c>
      <c r="M526" s="777"/>
      <c r="N526" s="777"/>
      <c r="O526" s="777"/>
      <c r="P526" s="777"/>
      <c r="Q526" s="777"/>
      <c r="R526" s="777"/>
      <c r="S526" s="777"/>
      <c r="T526" s="777"/>
      <c r="U526" s="777"/>
      <c r="V526" s="777"/>
      <c r="W526" s="777"/>
      <c r="X526" s="777"/>
      <c r="Y526" s="777"/>
      <c r="Z526" s="777"/>
      <c r="AA526" s="777"/>
      <c r="AB526" s="777"/>
      <c r="AC526" s="1370">
        <f>Z$27</f>
        <v>0</v>
      </c>
      <c r="AD526" s="665"/>
      <c r="AE526" s="665"/>
      <c r="AF526" s="665"/>
      <c r="AG526" s="665"/>
      <c r="AH526" s="665"/>
      <c r="AI526" s="665"/>
      <c r="AJ526" s="1246"/>
      <c r="AK526" s="1246"/>
      <c r="AL526" s="1247"/>
      <c r="AM526" s="1247"/>
      <c r="AN526" s="1247"/>
      <c r="AO526" s="1248"/>
      <c r="AP526" s="1247"/>
      <c r="AQ526" s="1249"/>
      <c r="AR526" s="1247"/>
      <c r="AS526" s="1247"/>
      <c r="AT526" s="1247"/>
      <c r="AU526" s="1247"/>
      <c r="AV526" s="1247"/>
      <c r="AW526" s="1247"/>
      <c r="AX526" s="1247"/>
      <c r="AY526" s="1247"/>
      <c r="BY526" s="1439"/>
      <c r="BZ526" s="1439"/>
      <c r="CA526" s="1439"/>
      <c r="CB526" s="1439"/>
      <c r="CC526" s="1439"/>
      <c r="CD526" s="1439"/>
      <c r="CE526" s="1439"/>
      <c r="CF526" s="1439"/>
      <c r="CG526" s="1439"/>
      <c r="CH526" s="1439"/>
      <c r="CI526" s="1439"/>
      <c r="CJ526" s="1439"/>
      <c r="CK526" s="1439"/>
      <c r="CL526" s="1439"/>
      <c r="CM526" s="1439"/>
      <c r="CN526" s="1439"/>
      <c r="CO526" s="1439"/>
      <c r="CP526" s="1439"/>
      <c r="CQ526" s="1439"/>
      <c r="CR526" s="1439"/>
      <c r="CS526" s="1439"/>
      <c r="CT526" s="1439"/>
      <c r="CU526" s="1439"/>
      <c r="CV526" s="1439"/>
      <c r="CW526" s="1439"/>
      <c r="CX526" s="1439"/>
      <c r="CY526" s="1439"/>
      <c r="CZ526" s="1439"/>
      <c r="DA526" s="1439"/>
      <c r="DB526" s="1439"/>
      <c r="DC526" s="1439"/>
      <c r="DD526" s="1439"/>
      <c r="DE526" s="1439"/>
      <c r="DF526" s="1439"/>
      <c r="DG526" s="1439"/>
      <c r="DH526" s="1439"/>
      <c r="DI526" s="1439"/>
      <c r="DJ526" s="1439"/>
      <c r="DK526" s="1439"/>
      <c r="DL526" s="1439"/>
      <c r="DM526" s="1439"/>
      <c r="DN526" s="1439"/>
      <c r="DO526" s="1439"/>
      <c r="DP526" s="1439"/>
      <c r="DQ526" s="1439"/>
      <c r="DR526" s="1439"/>
      <c r="DS526" s="1439"/>
      <c r="DT526" s="1439"/>
      <c r="DU526" s="1439"/>
      <c r="DV526" s="1439"/>
      <c r="DW526" s="1439"/>
      <c r="DX526" s="1439"/>
      <c r="DY526" s="1439"/>
      <c r="DZ526" s="1439"/>
      <c r="EA526" s="1439"/>
      <c r="EB526" s="1439"/>
      <c r="EC526" s="1439"/>
      <c r="ED526" s="1439"/>
      <c r="EE526" s="1439"/>
      <c r="EF526" s="1439"/>
      <c r="EG526" s="1439"/>
      <c r="EH526" s="1439"/>
      <c r="EI526" s="1439"/>
      <c r="EJ526" s="1439"/>
      <c r="EK526" s="1439"/>
      <c r="EL526" s="1439"/>
      <c r="EM526" s="1439"/>
      <c r="EN526" s="1439"/>
      <c r="EO526" s="1439"/>
      <c r="EP526" s="1439"/>
      <c r="EQ526" s="1439"/>
      <c r="ER526" s="1439"/>
      <c r="ES526" s="1439"/>
      <c r="ET526" s="1439"/>
      <c r="EU526" s="1439"/>
    </row>
    <row r="527" spans="1:151" s="18" customFormat="1" ht="19">
      <c r="A527" s="1472">
        <f>IF(G530="",0,1)</f>
        <v>0</v>
      </c>
      <c r="B527" s="678"/>
      <c r="C527" s="1251"/>
      <c r="D527" s="1251"/>
      <c r="E527" s="1474" t="str">
        <f t="shared" si="50"/>
        <v/>
      </c>
      <c r="F527" s="1242"/>
      <c r="G527" s="678"/>
      <c r="H527" s="1242"/>
      <c r="I527" s="126"/>
      <c r="J527" s="1462" t="str">
        <f t="shared" si="52"/>
        <v/>
      </c>
      <c r="K527" s="1170"/>
      <c r="L527" s="1184"/>
      <c r="M527" s="1184"/>
      <c r="N527" s="1184"/>
      <c r="O527" s="1184"/>
      <c r="P527" s="1184"/>
      <c r="Q527" s="1184"/>
      <c r="R527" s="1184"/>
      <c r="S527" s="1184"/>
      <c r="T527" s="1184"/>
      <c r="U527" s="1184"/>
      <c r="V527" s="1184"/>
      <c r="W527" s="1184"/>
      <c r="X527" s="1184"/>
      <c r="Y527" s="1184"/>
      <c r="Z527" s="1184"/>
      <c r="AA527" s="1184"/>
      <c r="AB527" s="1184"/>
      <c r="AC527" s="665"/>
      <c r="AD527" s="665"/>
      <c r="AE527" s="665"/>
      <c r="AF527" s="665"/>
      <c r="AG527" s="665"/>
      <c r="AH527" s="665"/>
      <c r="AI527" s="665"/>
      <c r="AJ527" s="665"/>
      <c r="AK527" s="665"/>
      <c r="AL527" s="40"/>
      <c r="AM527" s="40"/>
      <c r="AN527" s="40"/>
      <c r="AO527" s="49"/>
      <c r="AP527" s="40"/>
      <c r="AQ527" s="20"/>
      <c r="AR527" s="1247"/>
      <c r="AS527" s="40"/>
      <c r="AT527" s="1247"/>
      <c r="AU527" s="40"/>
      <c r="AV527" s="40"/>
      <c r="AW527" s="40"/>
      <c r="AX527" s="40"/>
      <c r="AY527" s="40"/>
      <c r="BY527" s="1221"/>
      <c r="BZ527" s="1221"/>
      <c r="CA527" s="1221"/>
      <c r="CB527" s="1221"/>
      <c r="CC527" s="1221"/>
      <c r="CD527" s="1221"/>
      <c r="CE527" s="1221"/>
      <c r="CF527" s="1221"/>
      <c r="CG527" s="1221"/>
      <c r="CH527" s="1221"/>
      <c r="CI527" s="1221"/>
      <c r="CJ527" s="1221"/>
      <c r="CK527" s="1221"/>
      <c r="CL527" s="1221"/>
      <c r="CM527" s="1221"/>
      <c r="CN527" s="1221"/>
      <c r="CO527" s="1221"/>
      <c r="CP527" s="1221"/>
      <c r="CQ527" s="1221"/>
      <c r="CR527" s="1221"/>
      <c r="CS527" s="1221"/>
      <c r="CT527" s="1221"/>
      <c r="CU527" s="1221"/>
      <c r="CV527" s="1221"/>
      <c r="CW527" s="1221"/>
      <c r="CX527" s="1221"/>
      <c r="CY527" s="1221"/>
      <c r="CZ527" s="1221"/>
      <c r="DA527" s="1221"/>
      <c r="DB527" s="1221"/>
      <c r="DC527" s="1221"/>
      <c r="DD527" s="1221"/>
      <c r="DE527" s="1221"/>
      <c r="DF527" s="1221"/>
      <c r="DG527" s="1221"/>
      <c r="DH527" s="1221"/>
      <c r="DI527" s="1221"/>
      <c r="DJ527" s="1221"/>
      <c r="DK527" s="1221"/>
      <c r="DL527" s="1221"/>
      <c r="DM527" s="1221"/>
      <c r="DN527" s="1221"/>
      <c r="DO527" s="1221"/>
      <c r="DP527" s="1221"/>
      <c r="DQ527" s="1221"/>
      <c r="DR527" s="1221"/>
      <c r="DS527" s="1221"/>
      <c r="DT527" s="1221"/>
      <c r="DU527" s="1221"/>
      <c r="DV527" s="1221"/>
      <c r="DW527" s="1221"/>
      <c r="DX527" s="1221"/>
      <c r="DY527" s="1221"/>
      <c r="DZ527" s="1221"/>
      <c r="EA527" s="1221"/>
      <c r="EB527" s="1221"/>
      <c r="EC527" s="1221"/>
      <c r="ED527" s="1221"/>
      <c r="EE527" s="1221"/>
      <c r="EF527" s="1221"/>
      <c r="EG527" s="1221"/>
      <c r="EH527" s="1221"/>
      <c r="EI527" s="1221"/>
      <c r="EJ527" s="1221"/>
      <c r="EK527" s="1221"/>
      <c r="EL527" s="1221"/>
      <c r="EM527" s="1221"/>
      <c r="EN527" s="1221"/>
      <c r="EO527" s="1221"/>
      <c r="EP527" s="1221"/>
      <c r="EQ527" s="1221"/>
      <c r="ER527" s="1221"/>
      <c r="ES527" s="1221"/>
      <c r="ET527" s="1221"/>
      <c r="EU527" s="1221"/>
    </row>
    <row r="528" spans="1:151" s="1378" customFormat="1" ht="16" hidden="1" outlineLevel="1" thickBot="1">
      <c r="A528" s="1472"/>
      <c r="B528" s="1451"/>
      <c r="C528" s="1251"/>
      <c r="D528" s="1251"/>
      <c r="E528" s="1474" t="str">
        <f t="shared" si="50"/>
        <v/>
      </c>
      <c r="F528" s="1283"/>
      <c r="G528" s="1371"/>
      <c r="H528" s="1372"/>
      <c r="I528" s="1372"/>
      <c r="J528" s="1467"/>
      <c r="K528" s="1373"/>
      <c r="L528" s="1374"/>
      <c r="M528" s="1374"/>
      <c r="N528" s="1374"/>
      <c r="O528" s="1374"/>
      <c r="P528" s="1374"/>
      <c r="Q528" s="1374"/>
      <c r="R528" s="1374"/>
      <c r="S528" s="1374"/>
      <c r="T528" s="1374"/>
      <c r="U528" s="1374"/>
      <c r="V528" s="1374"/>
      <c r="W528" s="1374"/>
      <c r="X528" s="1374"/>
      <c r="Y528" s="1374"/>
      <c r="Z528" s="1375"/>
      <c r="AA528" s="1374"/>
      <c r="AB528" s="532"/>
      <c r="AC528" s="532"/>
      <c r="AD528" s="532" t="s">
        <v>570</v>
      </c>
      <c r="AE528" s="1374"/>
      <c r="AF528" s="1376"/>
      <c r="AG528" s="1374"/>
      <c r="AH528" s="1374" t="s">
        <v>336</v>
      </c>
      <c r="AI528" s="1374"/>
      <c r="AJ528" s="1374"/>
      <c r="AK528" s="1374"/>
      <c r="AL528" s="1374" t="s">
        <v>337</v>
      </c>
      <c r="AM528" s="1374"/>
      <c r="AN528" s="1374"/>
      <c r="AO528" s="1374"/>
      <c r="AP528" s="1374" t="s">
        <v>582</v>
      </c>
      <c r="AQ528" s="1374"/>
      <c r="AR528" s="1374"/>
      <c r="AS528" s="1374"/>
      <c r="AT528" s="1374" t="s">
        <v>583</v>
      </c>
      <c r="AU528" s="1374"/>
      <c r="AV528" s="1374"/>
      <c r="AW528" s="1374"/>
      <c r="AX528" s="1374" t="s">
        <v>522</v>
      </c>
      <c r="AY528" s="1374"/>
      <c r="AZ528" s="1374"/>
      <c r="BA528" s="1376" t="s">
        <v>584</v>
      </c>
      <c r="BB528" s="1374"/>
      <c r="BC528" s="1374"/>
      <c r="BD528" s="1374"/>
      <c r="BE528" s="1374"/>
      <c r="BF528" s="1374"/>
      <c r="BG528" s="1374"/>
      <c r="BH528" s="1376"/>
      <c r="BI528" s="1374" t="s">
        <v>521</v>
      </c>
      <c r="BJ528" s="1374"/>
      <c r="BK528" s="1374"/>
      <c r="BL528" s="1374"/>
      <c r="BM528" s="1374"/>
      <c r="BN528" s="1374"/>
      <c r="BO528" s="1377"/>
      <c r="BR528" s="1374"/>
      <c r="BS528" s="1374"/>
      <c r="BT528" s="1374"/>
      <c r="BU528" s="1374"/>
      <c r="BY528" s="1447"/>
      <c r="BZ528" s="1447"/>
      <c r="CA528" s="1447"/>
      <c r="CB528" s="1447"/>
      <c r="CC528" s="1447"/>
      <c r="CD528" s="1447"/>
      <c r="CE528" s="1447"/>
      <c r="CF528" s="1447"/>
      <c r="CG528" s="1447"/>
      <c r="CH528" s="1447"/>
      <c r="CI528" s="1447"/>
      <c r="CJ528" s="1447"/>
      <c r="CK528" s="1447"/>
      <c r="CL528" s="1447"/>
      <c r="CM528" s="1447"/>
      <c r="CN528" s="1447"/>
      <c r="CO528" s="1447"/>
      <c r="CP528" s="1447"/>
      <c r="CQ528" s="1447"/>
      <c r="CR528" s="1447"/>
      <c r="CS528" s="1447"/>
      <c r="CT528" s="1447"/>
      <c r="CU528" s="1447"/>
      <c r="CV528" s="1447"/>
      <c r="CW528" s="1447"/>
      <c r="CX528" s="1447"/>
      <c r="CY528" s="1447"/>
      <c r="CZ528" s="1447"/>
      <c r="DA528" s="1447"/>
      <c r="DB528" s="1447"/>
      <c r="DC528" s="1447"/>
      <c r="DD528" s="1447"/>
      <c r="DE528" s="1447"/>
      <c r="DF528" s="1447"/>
      <c r="DG528" s="1447"/>
      <c r="DH528" s="1447"/>
      <c r="DI528" s="1447"/>
      <c r="DJ528" s="1447"/>
      <c r="DK528" s="1447"/>
      <c r="DL528" s="1447"/>
      <c r="DM528" s="1447"/>
      <c r="DN528" s="1447"/>
      <c r="DO528" s="1447"/>
      <c r="DP528" s="1447"/>
      <c r="DQ528" s="1447"/>
      <c r="DR528" s="1447"/>
      <c r="DS528" s="1447"/>
      <c r="DT528" s="1447"/>
      <c r="DU528" s="1447"/>
      <c r="DV528" s="1447"/>
      <c r="DW528" s="1447"/>
      <c r="DX528" s="1447"/>
      <c r="DY528" s="1447"/>
      <c r="DZ528" s="1447"/>
      <c r="EA528" s="1447"/>
      <c r="EB528" s="1447"/>
      <c r="EC528" s="1447"/>
      <c r="ED528" s="1447"/>
      <c r="EE528" s="1447"/>
      <c r="EF528" s="1447"/>
      <c r="EG528" s="1447"/>
      <c r="EH528" s="1447"/>
      <c r="EI528" s="1447"/>
      <c r="EJ528" s="1447"/>
      <c r="EK528" s="1447"/>
      <c r="EL528" s="1447"/>
      <c r="EM528" s="1447"/>
      <c r="EN528" s="1447"/>
      <c r="EO528" s="1447"/>
      <c r="EP528" s="1447"/>
      <c r="EQ528" s="1447"/>
      <c r="ER528" s="1447"/>
      <c r="ES528" s="1447"/>
      <c r="ET528" s="1447"/>
      <c r="EU528" s="1447"/>
    </row>
    <row r="529" spans="1:151" s="1415" customFormat="1" ht="62" hidden="1" customHeight="1" outlineLevel="1">
      <c r="A529" s="1472"/>
      <c r="B529" s="678"/>
      <c r="C529" s="1251"/>
      <c r="D529" s="1251"/>
      <c r="E529" s="1474" t="str">
        <f t="shared" si="50"/>
        <v/>
      </c>
      <c r="F529" s="1283"/>
      <c r="G529" s="1228" t="s">
        <v>372</v>
      </c>
      <c r="H529" s="253">
        <v>0</v>
      </c>
      <c r="I529" s="1775" t="s">
        <v>924</v>
      </c>
      <c r="J529" s="1466" t="s">
        <v>910</v>
      </c>
      <c r="K529" s="253"/>
      <c r="L529" s="1110" t="s">
        <v>919</v>
      </c>
      <c r="M529" s="1110">
        <v>0</v>
      </c>
      <c r="N529" s="253" t="s">
        <v>302</v>
      </c>
      <c r="O529" s="253" t="s">
        <v>303</v>
      </c>
      <c r="P529" s="1110" t="s">
        <v>920</v>
      </c>
      <c r="Q529" s="828">
        <v>0</v>
      </c>
      <c r="R529" s="1110" t="s">
        <v>304</v>
      </c>
      <c r="S529" s="1112" t="s">
        <v>305</v>
      </c>
      <c r="T529" s="1110" t="s">
        <v>308</v>
      </c>
      <c r="U529" s="1112" t="s">
        <v>921</v>
      </c>
      <c r="V529" s="1112" t="s">
        <v>922</v>
      </c>
      <c r="W529" s="2">
        <v>0</v>
      </c>
      <c r="X529" s="1112" t="s">
        <v>923</v>
      </c>
      <c r="Y529" s="1112" t="s">
        <v>89</v>
      </c>
      <c r="Z529" s="1415">
        <v>0</v>
      </c>
      <c r="AA529" s="1229" t="s">
        <v>63</v>
      </c>
      <c r="AB529" s="1229" t="s">
        <v>90</v>
      </c>
      <c r="AC529" s="2">
        <v>0</v>
      </c>
      <c r="AD529" s="1113" t="s">
        <v>371</v>
      </c>
      <c r="AE529" s="1117" t="s">
        <v>252</v>
      </c>
      <c r="AF529" s="1117" t="s">
        <v>591</v>
      </c>
      <c r="AG529" s="1116">
        <v>0</v>
      </c>
      <c r="AH529" s="1113" t="s">
        <v>371</v>
      </c>
      <c r="AI529" s="1117" t="s">
        <v>252</v>
      </c>
      <c r="AJ529" s="1117" t="s">
        <v>591</v>
      </c>
      <c r="AK529" s="41">
        <v>0</v>
      </c>
      <c r="AL529" s="1113" t="s">
        <v>371</v>
      </c>
      <c r="AM529" s="1117" t="s">
        <v>252</v>
      </c>
      <c r="AN529" s="1117" t="s">
        <v>591</v>
      </c>
      <c r="AO529" s="41">
        <v>0</v>
      </c>
      <c r="AP529" s="1113" t="s">
        <v>371</v>
      </c>
      <c r="AQ529" s="1117" t="s">
        <v>252</v>
      </c>
      <c r="AR529" s="1117" t="s">
        <v>591</v>
      </c>
      <c r="AS529" s="41">
        <v>0</v>
      </c>
      <c r="AT529" s="1113" t="s">
        <v>371</v>
      </c>
      <c r="AU529" s="1117" t="s">
        <v>252</v>
      </c>
      <c r="AV529" s="1117" t="s">
        <v>591</v>
      </c>
      <c r="AW529" s="41">
        <v>0</v>
      </c>
      <c r="AX529" s="1113" t="s">
        <v>371</v>
      </c>
      <c r="AY529" s="1117" t="s">
        <v>252</v>
      </c>
      <c r="AZ529" s="1117" t="s">
        <v>591</v>
      </c>
      <c r="BA529" s="1113" t="s">
        <v>371</v>
      </c>
      <c r="BB529" s="1117" t="s">
        <v>252</v>
      </c>
      <c r="BC529" s="1117" t="s">
        <v>591</v>
      </c>
      <c r="BD529" s="989">
        <v>0</v>
      </c>
      <c r="BE529" s="1118" t="s">
        <v>585</v>
      </c>
      <c r="BF529" s="1119" t="s">
        <v>586</v>
      </c>
      <c r="BG529" s="1120" t="s">
        <v>587</v>
      </c>
      <c r="BH529" s="989">
        <v>0</v>
      </c>
      <c r="BI529" s="1121" t="s">
        <v>585</v>
      </c>
      <c r="BJ529" s="1122" t="s">
        <v>586</v>
      </c>
      <c r="BK529" s="1123" t="s">
        <v>587</v>
      </c>
      <c r="BL529" s="989">
        <v>0</v>
      </c>
      <c r="BM529" s="1415">
        <v>0</v>
      </c>
      <c r="BN529" s="1118" t="s">
        <v>588</v>
      </c>
      <c r="BO529" s="1119" t="s">
        <v>589</v>
      </c>
      <c r="BP529" s="1120" t="s">
        <v>590</v>
      </c>
      <c r="BQ529" s="989"/>
      <c r="BR529" s="989"/>
      <c r="BS529" s="989"/>
      <c r="BT529" s="989"/>
      <c r="BU529" s="98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9"/>
      <c r="DP529" s="9"/>
      <c r="DQ529" s="9"/>
      <c r="DR529" s="9"/>
      <c r="DS529" s="9"/>
      <c r="DT529" s="9"/>
      <c r="DU529" s="9"/>
      <c r="DV529" s="9"/>
      <c r="DW529" s="9"/>
      <c r="DX529" s="9"/>
      <c r="DY529" s="9"/>
      <c r="DZ529" s="9"/>
      <c r="EA529" s="9"/>
      <c r="EB529" s="9"/>
      <c r="EC529" s="2"/>
      <c r="ED529" s="2"/>
      <c r="EE529" s="2"/>
      <c r="EF529" s="2"/>
      <c r="EG529" s="2"/>
      <c r="EH529" s="2"/>
      <c r="EI529" s="2"/>
      <c r="EJ529" s="2"/>
      <c r="EK529" s="2"/>
      <c r="EL529" s="2"/>
      <c r="EM529" s="2"/>
      <c r="EN529" s="2"/>
      <c r="EO529" s="2"/>
      <c r="EP529" s="2"/>
      <c r="EQ529" s="2"/>
      <c r="ER529" s="2"/>
      <c r="ES529" s="2"/>
      <c r="ET529" s="2"/>
      <c r="EU529" s="2"/>
    </row>
    <row r="530" spans="1:151" s="1415" customFormat="1" ht="15.75" hidden="1" customHeight="1" outlineLevel="1">
      <c r="A530" s="1472"/>
      <c r="B530" s="678"/>
      <c r="C530" s="1251"/>
      <c r="D530" s="1251"/>
      <c r="E530" s="1474" t="str">
        <f t="shared" si="50"/>
        <v/>
      </c>
      <c r="F530" s="1283"/>
      <c r="G530" s="1379" t="str">
        <f>G15</f>
        <v/>
      </c>
      <c r="H530" s="1380" t="str">
        <f>H15</f>
        <v/>
      </c>
      <c r="I530" s="1437" t="str">
        <f>I15</f>
        <v/>
      </c>
      <c r="J530" s="1468">
        <f>J15</f>
        <v>0</v>
      </c>
      <c r="K530" s="1381"/>
      <c r="L530" s="899" t="str">
        <f t="shared" ref="L530:AQ530" si="53">L15</f>
        <v/>
      </c>
      <c r="M530" s="899" t="str">
        <f t="shared" si="53"/>
        <v/>
      </c>
      <c r="N530" s="968" t="str">
        <f t="shared" si="53"/>
        <v/>
      </c>
      <c r="O530" s="1145" t="str">
        <f t="shared" si="53"/>
        <v/>
      </c>
      <c r="P530" s="968" t="str">
        <f t="shared" si="53"/>
        <v/>
      </c>
      <c r="Q530" s="2">
        <f t="shared" si="53"/>
        <v>10</v>
      </c>
      <c r="R530" s="899" t="str">
        <f t="shared" si="53"/>
        <v/>
      </c>
      <c r="S530" s="1147" t="str">
        <f t="shared" si="53"/>
        <v/>
      </c>
      <c r="T530" s="899" t="str">
        <f t="shared" si="53"/>
        <v/>
      </c>
      <c r="U530" s="1146" t="str">
        <f t="shared" si="53"/>
        <v/>
      </c>
      <c r="V530" s="1061" t="str">
        <f t="shared" si="53"/>
        <v/>
      </c>
      <c r="W530" s="2">
        <f t="shared" si="53"/>
        <v>0</v>
      </c>
      <c r="X530" s="899" t="str">
        <f t="shared" si="53"/>
        <v/>
      </c>
      <c r="Y530" s="1148" t="str">
        <f t="shared" si="53"/>
        <v/>
      </c>
      <c r="Z530" s="1416" t="str">
        <f t="shared" si="53"/>
        <v/>
      </c>
      <c r="AA530" s="1233">
        <f t="shared" si="53"/>
        <v>0</v>
      </c>
      <c r="AB530" s="1233" t="str">
        <f t="shared" si="53"/>
        <v/>
      </c>
      <c r="AC530" s="2">
        <f t="shared" si="53"/>
        <v>0</v>
      </c>
      <c r="AD530" s="1150" t="str">
        <f t="shared" si="53"/>
        <v/>
      </c>
      <c r="AE530" s="1140">
        <f t="shared" si="53"/>
        <v>0</v>
      </c>
      <c r="AF530" s="1141" t="str">
        <f t="shared" si="53"/>
        <v/>
      </c>
      <c r="AG530" s="989">
        <f t="shared" si="53"/>
        <v>0</v>
      </c>
      <c r="AH530" s="1150">
        <f t="shared" si="53"/>
        <v>0</v>
      </c>
      <c r="AI530" s="1141">
        <f t="shared" si="53"/>
        <v>0</v>
      </c>
      <c r="AJ530" s="1141" t="str">
        <f t="shared" si="53"/>
        <v/>
      </c>
      <c r="AK530" s="1415">
        <f t="shared" si="53"/>
        <v>0</v>
      </c>
      <c r="AL530" s="1150" t="str">
        <f t="shared" si="53"/>
        <v/>
      </c>
      <c r="AM530" s="1141">
        <f t="shared" si="53"/>
        <v>0</v>
      </c>
      <c r="AN530" s="1141" t="str">
        <f t="shared" si="53"/>
        <v/>
      </c>
      <c r="AO530" s="1415">
        <f t="shared" si="53"/>
        <v>0</v>
      </c>
      <c r="AP530" s="1150" t="str">
        <f t="shared" si="53"/>
        <v/>
      </c>
      <c r="AQ530" s="1141">
        <f t="shared" si="53"/>
        <v>0</v>
      </c>
      <c r="AR530" s="1141" t="str">
        <f t="shared" ref="AR530:BH530" si="54">AR15</f>
        <v/>
      </c>
      <c r="AS530" s="1415">
        <f t="shared" si="54"/>
        <v>0</v>
      </c>
      <c r="AT530" s="1150" t="str">
        <f t="shared" si="54"/>
        <v/>
      </c>
      <c r="AU530" s="1141">
        <f t="shared" si="54"/>
        <v>0</v>
      </c>
      <c r="AV530" s="1141" t="str">
        <f t="shared" si="54"/>
        <v/>
      </c>
      <c r="AW530" s="1415">
        <f t="shared" si="54"/>
        <v>0</v>
      </c>
      <c r="AX530" s="1151">
        <f t="shared" si="54"/>
        <v>0</v>
      </c>
      <c r="AY530" s="1151">
        <f t="shared" si="54"/>
        <v>0</v>
      </c>
      <c r="AZ530" s="1151">
        <f t="shared" si="54"/>
        <v>0</v>
      </c>
      <c r="BA530" s="1151">
        <f t="shared" si="54"/>
        <v>0</v>
      </c>
      <c r="BB530" s="1151">
        <f t="shared" si="54"/>
        <v>0</v>
      </c>
      <c r="BC530" s="1151">
        <f t="shared" si="54"/>
        <v>0</v>
      </c>
      <c r="BD530" s="989">
        <f t="shared" si="54"/>
        <v>0</v>
      </c>
      <c r="BE530" s="1139">
        <f t="shared" si="54"/>
        <v>0</v>
      </c>
      <c r="BF530" s="1140">
        <f t="shared" si="54"/>
        <v>0</v>
      </c>
      <c r="BG530" s="1141">
        <f t="shared" si="54"/>
        <v>0</v>
      </c>
      <c r="BH530" s="989">
        <f t="shared" si="54"/>
        <v>0</v>
      </c>
      <c r="BI530" s="1139">
        <f>AC576</f>
        <v>0</v>
      </c>
      <c r="BJ530" s="1140">
        <f>AC577</f>
        <v>0</v>
      </c>
      <c r="BK530" s="1141">
        <f>AC578</f>
        <v>0</v>
      </c>
      <c r="BL530" s="989">
        <f>BL15</f>
        <v>0</v>
      </c>
      <c r="BM530" s="1415">
        <f>BM15</f>
        <v>0</v>
      </c>
      <c r="BN530" s="1139">
        <f>BN15</f>
        <v>0</v>
      </c>
      <c r="BO530" s="1140">
        <f>BO15</f>
        <v>0</v>
      </c>
      <c r="BP530" s="1141">
        <f>BP15</f>
        <v>0</v>
      </c>
      <c r="BQ530" s="989"/>
      <c r="BR530" s="989"/>
      <c r="BS530" s="989"/>
      <c r="BT530" s="989"/>
      <c r="BU530" s="98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9"/>
      <c r="DP530" s="9"/>
      <c r="DQ530" s="9"/>
      <c r="DR530" s="9"/>
      <c r="DS530" s="9"/>
      <c r="DT530" s="9"/>
      <c r="DU530" s="9"/>
      <c r="DV530" s="9"/>
      <c r="DW530" s="9"/>
      <c r="DX530" s="9"/>
      <c r="DY530" s="9"/>
      <c r="DZ530" s="9"/>
      <c r="EA530" s="9"/>
      <c r="EB530" s="9"/>
      <c r="EC530" s="2"/>
      <c r="ED530" s="2"/>
      <c r="EE530" s="2"/>
      <c r="EF530" s="2"/>
      <c r="EG530" s="2"/>
      <c r="EH530" s="2"/>
      <c r="EI530" s="2"/>
      <c r="EJ530" s="2"/>
      <c r="EK530" s="2"/>
      <c r="EL530" s="2"/>
      <c r="EM530" s="2"/>
      <c r="EN530" s="2"/>
      <c r="EO530" s="2"/>
      <c r="EP530" s="2"/>
      <c r="EQ530" s="2"/>
      <c r="ER530" s="2"/>
      <c r="ES530" s="2"/>
      <c r="ET530" s="2"/>
      <c r="EU530" s="2"/>
    </row>
    <row r="531" spans="1:151" s="51" customFormat="1" ht="19" hidden="1" outlineLevel="1">
      <c r="A531" s="1472"/>
      <c r="B531" s="1451"/>
      <c r="C531" s="1251"/>
      <c r="D531" s="1251"/>
      <c r="E531" s="1474" t="str">
        <f t="shared" si="50"/>
        <v/>
      </c>
      <c r="F531" s="1283"/>
      <c r="G531" s="678"/>
      <c r="H531" s="126"/>
      <c r="I531" s="126"/>
      <c r="J531" s="1465"/>
      <c r="K531" s="677"/>
      <c r="L531" s="1382"/>
      <c r="M531" s="1382"/>
      <c r="N531" s="1382"/>
      <c r="O531" s="1382"/>
      <c r="P531" s="1382"/>
      <c r="Q531" s="1382"/>
      <c r="R531" s="1382"/>
      <c r="S531" s="1382"/>
      <c r="T531" s="1382"/>
      <c r="U531" s="1382"/>
      <c r="V531" s="1382"/>
      <c r="W531" s="1382"/>
      <c r="X531" s="1382"/>
      <c r="Y531" s="1382"/>
      <c r="Z531" s="1382"/>
      <c r="AA531" s="1382"/>
      <c r="AB531" s="1382"/>
      <c r="AC531" s="1382"/>
      <c r="AD531" s="1415"/>
      <c r="AE531" s="53"/>
      <c r="AF531" s="1415"/>
      <c r="AG531" s="53"/>
      <c r="AH531" s="53"/>
      <c r="AI531" s="53"/>
      <c r="AJ531" s="53"/>
      <c r="AK531" s="53"/>
      <c r="AL531" s="40"/>
      <c r="AO531" s="52"/>
      <c r="AQ531" s="1383"/>
      <c r="AR531" s="1247"/>
      <c r="AT531" s="1247"/>
      <c r="BA531" s="18"/>
      <c r="BQ531" s="18"/>
      <c r="BY531" s="95"/>
      <c r="BZ531" s="95"/>
      <c r="CA531" s="95"/>
      <c r="CB531" s="95"/>
      <c r="CC531" s="95"/>
      <c r="CD531" s="95"/>
      <c r="CE531" s="95"/>
      <c r="CF531" s="95"/>
      <c r="CG531" s="95"/>
      <c r="CH531" s="95"/>
      <c r="CI531" s="95"/>
      <c r="CJ531" s="95"/>
      <c r="CK531" s="95"/>
      <c r="CL531" s="95"/>
      <c r="CM531" s="95"/>
      <c r="CN531" s="95"/>
      <c r="CO531" s="95"/>
      <c r="CP531" s="95"/>
      <c r="CQ531" s="95"/>
      <c r="CR531" s="95"/>
      <c r="CS531" s="95"/>
      <c r="CT531" s="95"/>
      <c r="CU531" s="95"/>
      <c r="CV531" s="95"/>
      <c r="CW531" s="95"/>
      <c r="CX531" s="95"/>
      <c r="CY531" s="95"/>
      <c r="CZ531" s="95"/>
      <c r="DA531" s="95"/>
      <c r="DB531" s="95"/>
      <c r="DC531" s="95"/>
      <c r="DD531" s="95"/>
      <c r="DE531" s="95"/>
      <c r="DF531" s="95"/>
      <c r="DG531" s="95"/>
      <c r="DH531" s="95"/>
      <c r="DI531" s="95"/>
      <c r="DJ531" s="95"/>
      <c r="DK531" s="95"/>
      <c r="DL531" s="95"/>
      <c r="DM531" s="95"/>
      <c r="DN531" s="95"/>
      <c r="DO531" s="95"/>
      <c r="DP531" s="95"/>
      <c r="DQ531" s="95"/>
      <c r="DR531" s="95"/>
      <c r="DS531" s="95"/>
      <c r="DT531" s="95"/>
      <c r="DU531" s="95"/>
      <c r="DV531" s="95"/>
      <c r="DW531" s="95"/>
      <c r="DX531" s="95"/>
      <c r="DY531" s="95"/>
      <c r="DZ531" s="95"/>
      <c r="EA531" s="95"/>
      <c r="EB531" s="95"/>
      <c r="EC531" s="95"/>
      <c r="ED531" s="95"/>
      <c r="EE531" s="95"/>
      <c r="EF531" s="95"/>
      <c r="EG531" s="95"/>
      <c r="EH531" s="95"/>
      <c r="EI531" s="95"/>
      <c r="EJ531" s="95"/>
      <c r="EK531" s="95"/>
      <c r="EL531" s="95"/>
      <c r="EM531" s="95"/>
      <c r="EN531" s="95"/>
      <c r="EO531" s="95"/>
      <c r="EP531" s="95"/>
      <c r="EQ531" s="95"/>
      <c r="ER531" s="95"/>
      <c r="ES531" s="95"/>
      <c r="ET531" s="95"/>
      <c r="EU531" s="95"/>
    </row>
    <row r="532" spans="1:151" s="1385" customFormat="1" ht="19" hidden="1" outlineLevel="1">
      <c r="A532" s="1472"/>
      <c r="B532" s="680"/>
      <c r="C532" s="1251"/>
      <c r="D532" s="1251"/>
      <c r="E532" s="1474" t="str">
        <f t="shared" si="50"/>
        <v/>
      </c>
      <c r="F532" s="1283"/>
      <c r="G532" s="678"/>
      <c r="H532" s="126"/>
      <c r="I532" s="126"/>
      <c r="J532" s="1465"/>
      <c r="K532" s="677"/>
      <c r="L532" s="1382"/>
      <c r="M532" s="1382"/>
      <c r="N532" s="1382"/>
      <c r="O532" s="1382"/>
      <c r="P532" s="1382"/>
      <c r="Q532" s="1382"/>
      <c r="R532" s="1382"/>
      <c r="S532" s="1382"/>
      <c r="T532" s="1382"/>
      <c r="U532" s="1382"/>
      <c r="V532" s="1382"/>
      <c r="W532" s="1382"/>
      <c r="X532" s="1382"/>
      <c r="Y532" s="1382"/>
      <c r="Z532" s="1382"/>
      <c r="AA532" s="1382"/>
      <c r="AB532" s="1382"/>
      <c r="AC532" s="1382"/>
      <c r="AD532" s="1415"/>
      <c r="AE532" s="53"/>
      <c r="AF532" s="1415"/>
      <c r="AG532" s="53"/>
      <c r="AH532" s="53"/>
      <c r="AI532" s="53"/>
      <c r="AJ532" s="1384"/>
      <c r="AK532" s="1384"/>
      <c r="AL532" s="40"/>
      <c r="AM532" s="1384"/>
      <c r="AN532" s="1384"/>
      <c r="AO532" s="1384"/>
      <c r="AP532" s="1384"/>
      <c r="AQ532" s="1384"/>
      <c r="AR532" s="1247"/>
      <c r="AS532" s="1384"/>
      <c r="AT532" s="1247"/>
      <c r="AU532" s="1384"/>
      <c r="AV532" s="1384"/>
      <c r="AW532" s="1384"/>
      <c r="AX532" s="1384"/>
      <c r="AY532" s="1384"/>
      <c r="BQ532" s="18"/>
      <c r="BY532" s="1448"/>
      <c r="BZ532" s="1448"/>
      <c r="CA532" s="1448"/>
      <c r="CB532" s="1448"/>
      <c r="CC532" s="1448"/>
      <c r="CD532" s="1448"/>
      <c r="CE532" s="1448"/>
      <c r="CF532" s="1448"/>
      <c r="CG532" s="1448"/>
      <c r="CH532" s="1448"/>
      <c r="CI532" s="1448"/>
      <c r="CJ532" s="1448"/>
      <c r="CK532" s="1448"/>
      <c r="CL532" s="1448"/>
      <c r="CM532" s="1448"/>
      <c r="CN532" s="1448"/>
      <c r="CO532" s="1448"/>
      <c r="CP532" s="1448"/>
      <c r="CQ532" s="1448"/>
      <c r="CR532" s="1448"/>
      <c r="CS532" s="1448"/>
      <c r="CT532" s="1448"/>
      <c r="CU532" s="1448"/>
      <c r="CV532" s="1448"/>
      <c r="CW532" s="1448"/>
      <c r="CX532" s="1448"/>
      <c r="CY532" s="1448"/>
      <c r="CZ532" s="1448"/>
      <c r="DA532" s="1448"/>
      <c r="DB532" s="1448"/>
      <c r="DC532" s="1448"/>
      <c r="DD532" s="1448"/>
      <c r="DE532" s="1448"/>
      <c r="DF532" s="1448"/>
      <c r="DG532" s="1448"/>
      <c r="DH532" s="1448"/>
      <c r="DI532" s="1448"/>
      <c r="DJ532" s="1448"/>
      <c r="DK532" s="1448"/>
      <c r="DL532" s="1448"/>
      <c r="DM532" s="1448"/>
      <c r="DN532" s="1448"/>
      <c r="DO532" s="1448"/>
      <c r="DP532" s="1448"/>
      <c r="DQ532" s="1448"/>
      <c r="DR532" s="1448"/>
      <c r="DS532" s="1448"/>
      <c r="DT532" s="1448"/>
      <c r="DU532" s="1448"/>
      <c r="DV532" s="1448"/>
      <c r="DW532" s="1448"/>
      <c r="DX532" s="1448"/>
      <c r="DY532" s="1448"/>
      <c r="DZ532" s="1448"/>
      <c r="EA532" s="1448"/>
      <c r="EB532" s="1448"/>
      <c r="EC532" s="1448"/>
      <c r="ED532" s="1448"/>
      <c r="EE532" s="1448"/>
      <c r="EF532" s="1448"/>
      <c r="EG532" s="1448"/>
      <c r="EH532" s="1448"/>
      <c r="EI532" s="1448"/>
      <c r="EJ532" s="1448"/>
      <c r="EK532" s="1448"/>
      <c r="EL532" s="1448"/>
      <c r="EM532" s="1448"/>
      <c r="EN532" s="1448"/>
      <c r="EO532" s="1448"/>
      <c r="EP532" s="1448"/>
      <c r="EQ532" s="1448"/>
      <c r="ER532" s="1448"/>
      <c r="ES532" s="1448"/>
      <c r="ET532" s="1448"/>
      <c r="EU532" s="1448"/>
    </row>
    <row r="533" spans="1:151" s="1269" customFormat="1" ht="15" collapsed="1">
      <c r="A533" s="1472">
        <f>IF(G530="",0,1)</f>
        <v>0</v>
      </c>
      <c r="B533" s="678"/>
      <c r="C533" s="1251"/>
      <c r="D533" s="1251"/>
      <c r="E533" s="1474" t="str">
        <f t="shared" si="50"/>
        <v/>
      </c>
      <c r="F533" s="1283"/>
      <c r="G533" s="678"/>
      <c r="H533" s="126"/>
      <c r="I533" s="126"/>
      <c r="J533" s="1465"/>
      <c r="K533" s="677"/>
      <c r="L533" s="1382"/>
      <c r="M533" s="1382"/>
      <c r="N533" s="1382"/>
      <c r="O533" s="1382"/>
      <c r="P533" s="1382"/>
      <c r="Q533" s="1382"/>
      <c r="R533" s="1382"/>
      <c r="S533" s="1382"/>
      <c r="T533" s="1382"/>
      <c r="U533" s="1382"/>
      <c r="V533" s="1382"/>
      <c r="W533" s="1382"/>
      <c r="X533" s="1382"/>
      <c r="Y533" s="1382"/>
      <c r="Z533" s="1382"/>
      <c r="AA533" s="1382"/>
      <c r="AB533" s="1382"/>
      <c r="AC533" s="1382"/>
      <c r="AD533" s="1386"/>
      <c r="AI533" s="1251"/>
      <c r="AJ533" s="1251"/>
      <c r="AK533" s="1251"/>
      <c r="AL533" s="1251"/>
      <c r="AM533" s="1251"/>
      <c r="AN533" s="1251"/>
      <c r="AO533" s="1251"/>
      <c r="AP533" s="1251"/>
      <c r="AQ533" s="20"/>
      <c r="AR533" s="1251"/>
      <c r="AS533" s="1251"/>
      <c r="AT533" s="1251"/>
      <c r="AU533" s="1251"/>
      <c r="AV533" s="1251"/>
      <c r="AW533" s="1251"/>
      <c r="AX533" s="1251"/>
      <c r="AY533" s="1251"/>
      <c r="BY533" s="1388"/>
      <c r="BZ533" s="1388"/>
      <c r="CA533" s="1388"/>
      <c r="CB533" s="1388"/>
      <c r="CC533" s="1388"/>
      <c r="CD533" s="1388"/>
      <c r="CE533" s="1388"/>
      <c r="CF533" s="1388"/>
      <c r="CG533" s="1388"/>
      <c r="CH533" s="1388"/>
      <c r="CI533" s="1388"/>
      <c r="CJ533" s="1388"/>
      <c r="CK533" s="1388"/>
      <c r="CL533" s="1388"/>
      <c r="CM533" s="1388"/>
      <c r="CN533" s="1388"/>
      <c r="CO533" s="1388"/>
      <c r="CP533" s="1388"/>
      <c r="CQ533" s="1388"/>
      <c r="CR533" s="1388"/>
      <c r="CS533" s="1388"/>
      <c r="CT533" s="1388"/>
      <c r="CU533" s="1388"/>
      <c r="CV533" s="1388"/>
      <c r="CW533" s="1388"/>
      <c r="CX533" s="1388"/>
      <c r="CY533" s="1388"/>
      <c r="CZ533" s="1388"/>
      <c r="DA533" s="1388"/>
      <c r="DB533" s="1388"/>
      <c r="DC533" s="1388"/>
      <c r="DD533" s="1388"/>
      <c r="DE533" s="1388"/>
      <c r="DF533" s="1388"/>
      <c r="DG533" s="1388"/>
      <c r="DH533" s="1388"/>
      <c r="DI533" s="1388"/>
      <c r="DJ533" s="1388"/>
      <c r="DK533" s="1388"/>
      <c r="DL533" s="1388"/>
      <c r="DM533" s="1388"/>
      <c r="DN533" s="1388"/>
      <c r="DO533" s="1388"/>
      <c r="DP533" s="1388"/>
      <c r="DQ533" s="1388"/>
      <c r="DR533" s="1388"/>
      <c r="DS533" s="1388"/>
      <c r="DT533" s="1388"/>
      <c r="DU533" s="1388"/>
      <c r="DV533" s="1388"/>
      <c r="DW533" s="1388"/>
      <c r="DX533" s="1388"/>
      <c r="DY533" s="1388"/>
      <c r="DZ533" s="1388"/>
      <c r="EA533" s="1388"/>
      <c r="EB533" s="1388"/>
      <c r="EC533" s="1388"/>
      <c r="ED533" s="1388"/>
      <c r="EE533" s="1388"/>
      <c r="EF533" s="1388"/>
      <c r="EG533" s="1388"/>
      <c r="EH533" s="1388"/>
      <c r="EI533" s="1388"/>
      <c r="EJ533" s="1388"/>
      <c r="EK533" s="1388"/>
      <c r="EL533" s="1388"/>
      <c r="EM533" s="1388"/>
      <c r="EN533" s="1388"/>
      <c r="EO533" s="1388"/>
      <c r="EP533" s="1388"/>
      <c r="EQ533" s="1388"/>
      <c r="ER533" s="1388"/>
      <c r="ES533" s="1388"/>
      <c r="ET533" s="1388"/>
      <c r="EU533" s="1388"/>
    </row>
    <row r="534" spans="1:151" s="1269" customFormat="1" ht="15">
      <c r="A534" s="1472">
        <f>IF(G530="",0,1)</f>
        <v>0</v>
      </c>
      <c r="B534" s="678"/>
      <c r="C534" s="1251"/>
      <c r="D534" s="1251"/>
      <c r="E534" s="1474" t="str">
        <f t="shared" si="50"/>
        <v/>
      </c>
      <c r="F534" s="1283"/>
      <c r="G534" s="678"/>
      <c r="H534" s="126"/>
      <c r="I534" s="126"/>
      <c r="J534" s="1465"/>
      <c r="K534" s="677"/>
      <c r="L534" s="1382"/>
      <c r="M534" s="1382"/>
      <c r="N534" s="1382"/>
      <c r="O534" s="1382"/>
      <c r="P534" s="1382"/>
      <c r="Q534" s="1382"/>
      <c r="R534" s="1382"/>
      <c r="S534" s="1382"/>
      <c r="T534" s="1382"/>
      <c r="U534" s="1382"/>
      <c r="V534" s="1382"/>
      <c r="W534" s="1382"/>
      <c r="X534" s="1382"/>
      <c r="Y534" s="1382"/>
      <c r="Z534" s="1382"/>
      <c r="AA534" s="1382"/>
      <c r="AB534" s="1382"/>
      <c r="AC534" s="1382"/>
      <c r="AD534" s="1387"/>
      <c r="AQ534" s="20"/>
      <c r="BY534" s="1388"/>
      <c r="BZ534" s="1388"/>
      <c r="CA534" s="1388"/>
      <c r="CB534" s="1388"/>
      <c r="CC534" s="1388"/>
      <c r="CD534" s="1388"/>
      <c r="CE534" s="1388"/>
      <c r="CF534" s="1388"/>
      <c r="CG534" s="1388"/>
      <c r="CH534" s="1388"/>
      <c r="CI534" s="1388"/>
      <c r="CJ534" s="1388"/>
      <c r="CK534" s="1388"/>
      <c r="CL534" s="1388"/>
      <c r="CM534" s="1388"/>
      <c r="CN534" s="1388"/>
      <c r="CO534" s="1388"/>
      <c r="CP534" s="1388"/>
      <c r="CQ534" s="1388"/>
      <c r="CR534" s="1388"/>
      <c r="CS534" s="1388"/>
      <c r="CT534" s="1388"/>
      <c r="CU534" s="1388"/>
      <c r="CV534" s="1388"/>
      <c r="CW534" s="1388"/>
      <c r="CX534" s="1388"/>
      <c r="CY534" s="1388"/>
      <c r="CZ534" s="1388"/>
      <c r="DA534" s="1388"/>
      <c r="DB534" s="1388"/>
      <c r="DC534" s="1388"/>
      <c r="DD534" s="1388"/>
      <c r="DE534" s="1388"/>
      <c r="DF534" s="1388"/>
      <c r="DG534" s="1388"/>
      <c r="DH534" s="1388"/>
      <c r="DI534" s="1388"/>
      <c r="DJ534" s="1388"/>
      <c r="DK534" s="1388"/>
      <c r="DL534" s="1388"/>
      <c r="DM534" s="1388"/>
      <c r="DN534" s="1388"/>
      <c r="DO534" s="1388"/>
      <c r="DP534" s="1388"/>
      <c r="DQ534" s="1388"/>
      <c r="DR534" s="1388"/>
      <c r="DS534" s="1388"/>
      <c r="DT534" s="1388"/>
      <c r="DU534" s="1388"/>
      <c r="DV534" s="1388"/>
      <c r="DW534" s="1388"/>
      <c r="DX534" s="1388"/>
      <c r="DY534" s="1388"/>
      <c r="DZ534" s="1388"/>
      <c r="EA534" s="1388"/>
      <c r="EB534" s="1388"/>
      <c r="EC534" s="1388"/>
      <c r="ED534" s="1388"/>
      <c r="EE534" s="1388"/>
      <c r="EF534" s="1388"/>
      <c r="EG534" s="1388"/>
      <c r="EH534" s="1388"/>
      <c r="EI534" s="1388"/>
      <c r="EJ534" s="1388"/>
      <c r="EK534" s="1388"/>
      <c r="EL534" s="1388"/>
      <c r="EM534" s="1388"/>
      <c r="EN534" s="1388"/>
      <c r="EO534" s="1388"/>
      <c r="EP534" s="1388"/>
      <c r="EQ534" s="1388"/>
      <c r="ER534" s="1388"/>
      <c r="ES534" s="1388"/>
      <c r="ET534" s="1388"/>
      <c r="EU534" s="1388"/>
    </row>
    <row r="535" spans="1:151" s="1269" customFormat="1" ht="15">
      <c r="A535" s="1472">
        <f>IF(G530="",0,1)</f>
        <v>0</v>
      </c>
      <c r="B535" s="678"/>
      <c r="C535" s="1251"/>
      <c r="D535" s="1251"/>
      <c r="E535" s="1474" t="str">
        <f t="shared" si="50"/>
        <v/>
      </c>
      <c r="F535" s="1283"/>
      <c r="G535" s="678"/>
      <c r="H535" s="126"/>
      <c r="I535" s="126"/>
      <c r="J535" s="1465"/>
      <c r="K535" s="677"/>
      <c r="L535" s="1382"/>
      <c r="M535" s="1382"/>
      <c r="N535" s="1382"/>
      <c r="O535" s="1382"/>
      <c r="P535" s="1382"/>
      <c r="Q535" s="1382"/>
      <c r="R535" s="1382"/>
      <c r="S535" s="1382"/>
      <c r="T535" s="1382"/>
      <c r="U535" s="1382"/>
      <c r="V535" s="1382"/>
      <c r="W535" s="1382"/>
      <c r="X535" s="1382"/>
      <c r="Y535" s="1382"/>
      <c r="Z535" s="1382"/>
      <c r="AA535" s="1382"/>
      <c r="AB535" s="1382"/>
      <c r="AC535" s="1382"/>
      <c r="AQ535" s="20"/>
      <c r="BY535" s="1388"/>
      <c r="BZ535" s="1388"/>
      <c r="CA535" s="1388"/>
      <c r="CB535" s="1388"/>
      <c r="CC535" s="1388"/>
      <c r="CD535" s="1388"/>
      <c r="CE535" s="1388"/>
      <c r="CF535" s="1388"/>
      <c r="CG535" s="1388"/>
      <c r="CH535" s="1388"/>
      <c r="CI535" s="1388"/>
      <c r="CJ535" s="1388"/>
      <c r="CK535" s="1388"/>
      <c r="CL535" s="1388"/>
      <c r="CM535" s="1388"/>
      <c r="CN535" s="1388"/>
      <c r="CO535" s="1388"/>
      <c r="CP535" s="1388"/>
      <c r="CQ535" s="1388"/>
      <c r="CR535" s="1388"/>
      <c r="CS535" s="1388"/>
      <c r="CT535" s="1388"/>
      <c r="CU535" s="1388"/>
      <c r="CV535" s="1388"/>
      <c r="CW535" s="1388"/>
      <c r="CX535" s="1388"/>
      <c r="CY535" s="1388"/>
      <c r="CZ535" s="1388"/>
      <c r="DA535" s="1388"/>
      <c r="DB535" s="1388"/>
      <c r="DC535" s="1388"/>
      <c r="DD535" s="1388"/>
      <c r="DE535" s="1388"/>
      <c r="DF535" s="1388"/>
      <c r="DG535" s="1388"/>
      <c r="DH535" s="1388"/>
      <c r="DI535" s="1388"/>
      <c r="DJ535" s="1388"/>
      <c r="DK535" s="1388"/>
      <c r="DL535" s="1388"/>
      <c r="DM535" s="1388"/>
      <c r="DN535" s="1388"/>
      <c r="DO535" s="1388"/>
      <c r="DP535" s="1388"/>
      <c r="DQ535" s="1388"/>
      <c r="DR535" s="1388"/>
      <c r="DS535" s="1388"/>
      <c r="DT535" s="1388"/>
      <c r="DU535" s="1388"/>
      <c r="DV535" s="1388"/>
      <c r="DW535" s="1388"/>
      <c r="DX535" s="1388"/>
      <c r="DY535" s="1388"/>
      <c r="DZ535" s="1388"/>
      <c r="EA535" s="1388"/>
      <c r="EB535" s="1388"/>
      <c r="EC535" s="1388"/>
      <c r="ED535" s="1388"/>
      <c r="EE535" s="1388"/>
      <c r="EF535" s="1388"/>
      <c r="EG535" s="1388"/>
      <c r="EH535" s="1388"/>
      <c r="EI535" s="1388"/>
      <c r="EJ535" s="1388"/>
      <c r="EK535" s="1388"/>
      <c r="EL535" s="1388"/>
      <c r="EM535" s="1388"/>
      <c r="EN535" s="1388"/>
      <c r="EO535" s="1388"/>
      <c r="EP535" s="1388"/>
      <c r="EQ535" s="1388"/>
      <c r="ER535" s="1388"/>
      <c r="ES535" s="1388"/>
      <c r="ET535" s="1388"/>
      <c r="EU535" s="1388"/>
    </row>
    <row r="536" spans="1:151" s="1269" customFormat="1" ht="15">
      <c r="A536" s="1472">
        <f>IF(G530="",0,1)</f>
        <v>0</v>
      </c>
      <c r="B536" s="678"/>
      <c r="C536" s="1251"/>
      <c r="D536" s="1251"/>
      <c r="E536" s="1474" t="str">
        <f t="shared" si="50"/>
        <v/>
      </c>
      <c r="F536" s="1242"/>
      <c r="G536" s="678"/>
      <c r="H536" s="1242"/>
      <c r="I536" s="1251"/>
      <c r="J536" s="1462" t="str">
        <f t="shared" ref="J536:J572" si="55">IF((SUM(F536:H536))&gt;0,"Evaluation","")</f>
        <v/>
      </c>
      <c r="K536" s="1170"/>
      <c r="L536" s="1265"/>
      <c r="M536" s="1265"/>
      <c r="N536" s="1266"/>
      <c r="O536" s="1266"/>
      <c r="P536" s="1266"/>
      <c r="Q536" s="1266"/>
      <c r="R536" s="1388"/>
      <c r="S536" s="1268"/>
      <c r="T536" s="1268"/>
      <c r="U536" s="1268"/>
      <c r="V536" s="1268"/>
      <c r="W536" s="1382"/>
      <c r="X536" s="1382"/>
      <c r="Y536" s="1268"/>
      <c r="Z536" s="1268"/>
      <c r="AA536" s="1268"/>
      <c r="AB536" s="989"/>
      <c r="AC536" s="1251"/>
      <c r="AQ536" s="20"/>
      <c r="BY536" s="1388"/>
      <c r="BZ536" s="1388"/>
      <c r="CA536" s="1388"/>
      <c r="CB536" s="1388"/>
      <c r="CC536" s="1388"/>
      <c r="CD536" s="1388"/>
      <c r="CE536" s="1388"/>
      <c r="CF536" s="1388"/>
      <c r="CG536" s="1388"/>
      <c r="CH536" s="1388"/>
      <c r="CI536" s="1388"/>
      <c r="CJ536" s="1388"/>
      <c r="CK536" s="1388"/>
      <c r="CL536" s="1388"/>
      <c r="CM536" s="1388"/>
      <c r="CN536" s="1388"/>
      <c r="CO536" s="1388"/>
      <c r="CP536" s="1388"/>
      <c r="CQ536" s="1388"/>
      <c r="CR536" s="1388"/>
      <c r="CS536" s="1388"/>
      <c r="CT536" s="1388"/>
      <c r="CU536" s="1388"/>
      <c r="CV536" s="1388"/>
      <c r="CW536" s="1388"/>
      <c r="CX536" s="1388"/>
      <c r="CY536" s="1388"/>
      <c r="CZ536" s="1388"/>
      <c r="DA536" s="1388"/>
      <c r="DB536" s="1388"/>
      <c r="DC536" s="1388"/>
      <c r="DD536" s="1388"/>
      <c r="DE536" s="1388"/>
      <c r="DF536" s="1388"/>
      <c r="DG536" s="1388"/>
      <c r="DH536" s="1388"/>
      <c r="DI536" s="1388"/>
      <c r="DJ536" s="1388"/>
      <c r="DK536" s="1388"/>
      <c r="DL536" s="1388"/>
      <c r="DM536" s="1388"/>
      <c r="DN536" s="1388"/>
      <c r="DO536" s="1388"/>
      <c r="DP536" s="1388"/>
      <c r="DQ536" s="1388"/>
      <c r="DR536" s="1388"/>
      <c r="DS536" s="1388"/>
      <c r="DT536" s="1388"/>
      <c r="DU536" s="1388"/>
      <c r="DV536" s="1388"/>
      <c r="DW536" s="1388"/>
      <c r="DX536" s="1388"/>
      <c r="DY536" s="1388"/>
      <c r="DZ536" s="1388"/>
      <c r="EA536" s="1388"/>
      <c r="EB536" s="1388"/>
      <c r="EC536" s="1388"/>
      <c r="ED536" s="1388"/>
      <c r="EE536" s="1388"/>
      <c r="EF536" s="1388"/>
      <c r="EG536" s="1388"/>
      <c r="EH536" s="1388"/>
      <c r="EI536" s="1388"/>
      <c r="EJ536" s="1388"/>
      <c r="EK536" s="1388"/>
      <c r="EL536" s="1388"/>
      <c r="EM536" s="1388"/>
      <c r="EN536" s="1388"/>
      <c r="EO536" s="1388"/>
      <c r="EP536" s="1388"/>
      <c r="EQ536" s="1388"/>
      <c r="ER536" s="1388"/>
      <c r="ES536" s="1388"/>
      <c r="ET536" s="1388"/>
      <c r="EU536" s="1388"/>
    </row>
    <row r="537" spans="1:151" s="1269" customFormat="1" ht="15">
      <c r="A537" s="1472">
        <f>IF(G530="",0,1)</f>
        <v>0</v>
      </c>
      <c r="B537" s="678"/>
      <c r="C537" s="1251"/>
      <c r="D537" s="1251"/>
      <c r="E537" s="1474" t="str">
        <f t="shared" si="50"/>
        <v/>
      </c>
      <c r="F537" s="1242"/>
      <c r="G537" s="678"/>
      <c r="H537" s="1242"/>
      <c r="I537" s="1251"/>
      <c r="J537" s="1462" t="str">
        <f t="shared" si="55"/>
        <v/>
      </c>
      <c r="K537" s="1170"/>
      <c r="L537" s="1389" t="str">
        <f>L$117</f>
        <v>Générateur de chaleur</v>
      </c>
      <c r="M537" s="1389"/>
      <c r="N537" s="1390"/>
      <c r="O537" s="1390"/>
      <c r="P537" s="1390"/>
      <c r="Q537" s="1390"/>
      <c r="R537" s="1388"/>
      <c r="S537" s="1391" t="str">
        <f>H530</f>
        <v/>
      </c>
      <c r="T537" s="1391"/>
      <c r="U537" s="1391"/>
      <c r="V537" s="1391"/>
      <c r="W537" s="1382"/>
      <c r="X537" s="1382"/>
      <c r="Z537" s="2216">
        <f>Y$31</f>
        <v>0</v>
      </c>
      <c r="AA537" s="2216"/>
      <c r="AB537" s="2216"/>
      <c r="AC537" s="2216"/>
      <c r="AO537" s="1298"/>
      <c r="AQ537" s="20"/>
      <c r="BY537" s="1388"/>
      <c r="BZ537" s="1388"/>
      <c r="CA537" s="1388"/>
      <c r="CB537" s="1388"/>
      <c r="CC537" s="1388"/>
      <c r="CD537" s="1388"/>
      <c r="CE537" s="1388"/>
      <c r="CF537" s="1388"/>
      <c r="CG537" s="1388"/>
      <c r="CH537" s="1388"/>
      <c r="CI537" s="1388"/>
      <c r="CJ537" s="1388"/>
      <c r="CK537" s="1388"/>
      <c r="CL537" s="1388"/>
      <c r="CM537" s="1388"/>
      <c r="CN537" s="1388"/>
      <c r="CO537" s="1388"/>
      <c r="CP537" s="1388"/>
      <c r="CQ537" s="1388"/>
      <c r="CR537" s="1388"/>
      <c r="CS537" s="1388"/>
      <c r="CT537" s="1388"/>
      <c r="CU537" s="1388"/>
      <c r="CV537" s="1388"/>
      <c r="CW537" s="1388"/>
      <c r="CX537" s="1388"/>
      <c r="CY537" s="1388"/>
      <c r="CZ537" s="1388"/>
      <c r="DA537" s="1388"/>
      <c r="DB537" s="1388"/>
      <c r="DC537" s="1388"/>
      <c r="DD537" s="1388"/>
      <c r="DE537" s="1388"/>
      <c r="DF537" s="1388"/>
      <c r="DG537" s="1388"/>
      <c r="DH537" s="1388"/>
      <c r="DI537" s="1388"/>
      <c r="DJ537" s="1388"/>
      <c r="DK537" s="1388"/>
      <c r="DL537" s="1388"/>
      <c r="DM537" s="1388"/>
      <c r="DN537" s="1388"/>
      <c r="DO537" s="1388"/>
      <c r="DP537" s="1388"/>
      <c r="DQ537" s="1388"/>
      <c r="DR537" s="1388"/>
      <c r="DS537" s="1388"/>
      <c r="DT537" s="1388"/>
      <c r="DU537" s="1388"/>
      <c r="DV537" s="1388"/>
      <c r="DW537" s="1388"/>
      <c r="DX537" s="1388"/>
      <c r="DY537" s="1388"/>
      <c r="DZ537" s="1388"/>
      <c r="EA537" s="1388"/>
      <c r="EB537" s="1388"/>
      <c r="EC537" s="1388"/>
      <c r="ED537" s="1388"/>
      <c r="EE537" s="1388"/>
      <c r="EF537" s="1388"/>
      <c r="EG537" s="1388"/>
      <c r="EH537" s="1388"/>
      <c r="EI537" s="1388"/>
      <c r="EJ537" s="1388"/>
      <c r="EK537" s="1388"/>
      <c r="EL537" s="1388"/>
      <c r="EM537" s="1388"/>
      <c r="EN537" s="1388"/>
      <c r="EO537" s="1388"/>
      <c r="EP537" s="1388"/>
      <c r="EQ537" s="1388"/>
      <c r="ER537" s="1388"/>
      <c r="ES537" s="1388"/>
      <c r="ET537" s="1388"/>
      <c r="EU537" s="1388"/>
    </row>
    <row r="538" spans="1:151" s="1269" customFormat="1" ht="15">
      <c r="A538" s="1472">
        <f>IF(G530="",0,1)</f>
        <v>0</v>
      </c>
      <c r="B538" s="678"/>
      <c r="C538" s="1251"/>
      <c r="D538" s="1251"/>
      <c r="E538" s="1474" t="str">
        <f t="shared" si="50"/>
        <v/>
      </c>
      <c r="F538" s="1242"/>
      <c r="G538" s="678"/>
      <c r="H538" s="1242"/>
      <c r="I538" s="1251"/>
      <c r="J538" s="1462" t="str">
        <f t="shared" si="55"/>
        <v/>
      </c>
      <c r="K538" s="1170"/>
      <c r="L538" s="1265"/>
      <c r="M538" s="1265"/>
      <c r="N538" s="1266"/>
      <c r="O538" s="1266"/>
      <c r="P538" s="1266"/>
      <c r="Q538" s="1266"/>
      <c r="R538" s="1388"/>
      <c r="S538" s="1268"/>
      <c r="T538" s="1268"/>
      <c r="U538" s="1268"/>
      <c r="V538" s="1268"/>
      <c r="W538" s="1382"/>
      <c r="X538" s="1382"/>
      <c r="Z538" s="2206" t="str">
        <f>'A2 Production de chaleur'!U$31</f>
        <v xml:space="preserve"> </v>
      </c>
      <c r="AA538" s="2206"/>
      <c r="AB538" s="2206"/>
      <c r="AC538" s="2206"/>
      <c r="AQ538" s="20"/>
      <c r="BY538" s="1388"/>
      <c r="BZ538" s="1388"/>
      <c r="CA538" s="1388"/>
      <c r="CB538" s="1388"/>
      <c r="CC538" s="1388"/>
      <c r="CD538" s="1388"/>
      <c r="CE538" s="1388"/>
      <c r="CF538" s="1388"/>
      <c r="CG538" s="1388"/>
      <c r="CH538" s="1388"/>
      <c r="CI538" s="1388"/>
      <c r="CJ538" s="1388"/>
      <c r="CK538" s="1388"/>
      <c r="CL538" s="1388"/>
      <c r="CM538" s="1388"/>
      <c r="CN538" s="1388"/>
      <c r="CO538" s="1388"/>
      <c r="CP538" s="1388"/>
      <c r="CQ538" s="1388"/>
      <c r="CR538" s="1388"/>
      <c r="CS538" s="1388"/>
      <c r="CT538" s="1388"/>
      <c r="CU538" s="1388"/>
      <c r="CV538" s="1388"/>
      <c r="CW538" s="1388"/>
      <c r="CX538" s="1388"/>
      <c r="CY538" s="1388"/>
      <c r="CZ538" s="1388"/>
      <c r="DA538" s="1388"/>
      <c r="DB538" s="1388"/>
      <c r="DC538" s="1388"/>
      <c r="DD538" s="1388"/>
      <c r="DE538" s="1388"/>
      <c r="DF538" s="1388"/>
      <c r="DG538" s="1388"/>
      <c r="DH538" s="1388"/>
      <c r="DI538" s="1388"/>
      <c r="DJ538" s="1388"/>
      <c r="DK538" s="1388"/>
      <c r="DL538" s="1388"/>
      <c r="DM538" s="1388"/>
      <c r="DN538" s="1388"/>
      <c r="DO538" s="1388"/>
      <c r="DP538" s="1388"/>
      <c r="DQ538" s="1388"/>
      <c r="DR538" s="1388"/>
      <c r="DS538" s="1388"/>
      <c r="DT538" s="1388"/>
      <c r="DU538" s="1388"/>
      <c r="DV538" s="1388"/>
      <c r="DW538" s="1388"/>
      <c r="DX538" s="1388"/>
      <c r="DY538" s="1388"/>
      <c r="DZ538" s="1388"/>
      <c r="EA538" s="1388"/>
      <c r="EB538" s="1388"/>
      <c r="EC538" s="1388"/>
      <c r="ED538" s="1388"/>
      <c r="EE538" s="1388"/>
      <c r="EF538" s="1388"/>
      <c r="EG538" s="1388"/>
      <c r="EH538" s="1388"/>
      <c r="EI538" s="1388"/>
      <c r="EJ538" s="1388"/>
      <c r="EK538" s="1388"/>
      <c r="EL538" s="1388"/>
      <c r="EM538" s="1388"/>
      <c r="EN538" s="1388"/>
      <c r="EO538" s="1388"/>
      <c r="EP538" s="1388"/>
      <c r="EQ538" s="1388"/>
      <c r="ER538" s="1388"/>
      <c r="ES538" s="1388"/>
      <c r="ET538" s="1388"/>
      <c r="EU538" s="1388"/>
    </row>
    <row r="539" spans="1:151" s="1269" customFormat="1" ht="15">
      <c r="A539" s="1472">
        <f>IF(G530="",0,1)</f>
        <v>0</v>
      </c>
      <c r="B539" s="678"/>
      <c r="C539" s="1251"/>
      <c r="D539" s="1251"/>
      <c r="E539" s="1474" t="str">
        <f t="shared" si="50"/>
        <v/>
      </c>
      <c r="F539" s="1242"/>
      <c r="G539" s="678"/>
      <c r="H539" s="1242"/>
      <c r="I539" s="1251"/>
      <c r="J539" s="1462" t="str">
        <f t="shared" si="55"/>
        <v/>
      </c>
      <c r="K539" s="1170"/>
      <c r="L539" s="1389" t="str">
        <f>L$119</f>
        <v>Année de construction du générateur</v>
      </c>
      <c r="M539" s="1389"/>
      <c r="N539" s="1390"/>
      <c r="O539" s="1390"/>
      <c r="P539" s="1390"/>
      <c r="Q539" s="1390"/>
      <c r="R539" s="1388"/>
      <c r="S539" s="1392" t="str">
        <f>R530</f>
        <v/>
      </c>
      <c r="T539" s="1392"/>
      <c r="U539" s="1392"/>
      <c r="V539" s="1392"/>
      <c r="W539" s="1382"/>
      <c r="X539" s="1382"/>
      <c r="Y539" s="1268"/>
      <c r="Z539" s="1268"/>
      <c r="AA539" s="1268"/>
      <c r="AB539" s="989"/>
      <c r="AC539" s="1251"/>
      <c r="AO539" s="1298"/>
      <c r="AQ539" s="20"/>
      <c r="BY539" s="1388"/>
      <c r="BZ539" s="1388"/>
      <c r="CA539" s="1388"/>
      <c r="CB539" s="1388"/>
      <c r="CC539" s="1388"/>
      <c r="CD539" s="1388"/>
      <c r="CE539" s="1388"/>
      <c r="CF539" s="1388"/>
      <c r="CG539" s="1388"/>
      <c r="CH539" s="1388"/>
      <c r="CI539" s="1388"/>
      <c r="CJ539" s="1388"/>
      <c r="CK539" s="1388"/>
      <c r="CL539" s="1388"/>
      <c r="CM539" s="1388"/>
      <c r="CN539" s="1388"/>
      <c r="CO539" s="1388"/>
      <c r="CP539" s="1388"/>
      <c r="CQ539" s="1388"/>
      <c r="CR539" s="1388"/>
      <c r="CS539" s="1388"/>
      <c r="CT539" s="1388"/>
      <c r="CU539" s="1388"/>
      <c r="CV539" s="1388"/>
      <c r="CW539" s="1388"/>
      <c r="CX539" s="1388"/>
      <c r="CY539" s="1388"/>
      <c r="CZ539" s="1388"/>
      <c r="DA539" s="1388"/>
      <c r="DB539" s="1388"/>
      <c r="DC539" s="1388"/>
      <c r="DD539" s="1388"/>
      <c r="DE539" s="1388"/>
      <c r="DF539" s="1388"/>
      <c r="DG539" s="1388"/>
      <c r="DH539" s="1388"/>
      <c r="DI539" s="1388"/>
      <c r="DJ539" s="1388"/>
      <c r="DK539" s="1388"/>
      <c r="DL539" s="1388"/>
      <c r="DM539" s="1388"/>
      <c r="DN539" s="1388"/>
      <c r="DO539" s="1388"/>
      <c r="DP539" s="1388"/>
      <c r="DQ539" s="1388"/>
      <c r="DR539" s="1388"/>
      <c r="DS539" s="1388"/>
      <c r="DT539" s="1388"/>
      <c r="DU539" s="1388"/>
      <c r="DV539" s="1388"/>
      <c r="DW539" s="1388"/>
      <c r="DX539" s="1388"/>
      <c r="DY539" s="1388"/>
      <c r="DZ539" s="1388"/>
      <c r="EA539" s="1388"/>
      <c r="EB539" s="1388"/>
      <c r="EC539" s="1388"/>
      <c r="ED539" s="1388"/>
      <c r="EE539" s="1388"/>
      <c r="EF539" s="1388"/>
      <c r="EG539" s="1388"/>
      <c r="EH539" s="1388"/>
      <c r="EI539" s="1388"/>
      <c r="EJ539" s="1388"/>
      <c r="EK539" s="1388"/>
      <c r="EL539" s="1388"/>
      <c r="EM539" s="1388"/>
      <c r="EN539" s="1388"/>
      <c r="EO539" s="1388"/>
      <c r="EP539" s="1388"/>
      <c r="EQ539" s="1388"/>
      <c r="ER539" s="1388"/>
      <c r="ES539" s="1388"/>
      <c r="ET539" s="1388"/>
      <c r="EU539" s="1388"/>
    </row>
    <row r="540" spans="1:151" s="1269" customFormat="1" ht="15">
      <c r="A540" s="1472">
        <f>IF(G530="",0,1)</f>
        <v>0</v>
      </c>
      <c r="B540" s="678"/>
      <c r="C540" s="1251"/>
      <c r="D540" s="1251"/>
      <c r="E540" s="1474" t="str">
        <f t="shared" ref="E540:E603" si="56">IF((SUM(A540:C540))&gt;0,"Evaluation","")</f>
        <v/>
      </c>
      <c r="F540" s="1242"/>
      <c r="G540" s="678"/>
      <c r="H540" s="1242"/>
      <c r="I540" s="1251"/>
      <c r="J540" s="1462" t="str">
        <f t="shared" si="55"/>
        <v/>
      </c>
      <c r="K540" s="1170"/>
      <c r="L540" s="1389" t="str">
        <f>L$120</f>
        <v>Type de construction</v>
      </c>
      <c r="M540" s="1393"/>
      <c r="N540" s="1394"/>
      <c r="O540" s="1394"/>
      <c r="P540" s="1394"/>
      <c r="Q540" s="1394"/>
      <c r="R540" s="1388"/>
      <c r="S540" s="1395" t="str">
        <f>S530</f>
        <v/>
      </c>
      <c r="T540" s="1395"/>
      <c r="U540" s="1395"/>
      <c r="V540" s="1395"/>
      <c r="W540" s="1382"/>
      <c r="X540" s="1382"/>
      <c r="Y540" s="1396"/>
      <c r="Z540" s="1396"/>
      <c r="AA540" s="1396"/>
      <c r="AB540" s="989"/>
      <c r="AC540" s="1397"/>
      <c r="AO540" s="1298"/>
      <c r="AQ540" s="20"/>
      <c r="BY540" s="1388"/>
      <c r="BZ540" s="1388"/>
      <c r="CA540" s="1388"/>
      <c r="CB540" s="1388"/>
      <c r="CC540" s="1388"/>
      <c r="CD540" s="1388"/>
      <c r="CE540" s="1388"/>
      <c r="CF540" s="1388"/>
      <c r="CG540" s="1388"/>
      <c r="CH540" s="1388"/>
      <c r="CI540" s="1388"/>
      <c r="CJ540" s="1388"/>
      <c r="CK540" s="1388"/>
      <c r="CL540" s="1388"/>
      <c r="CM540" s="1388"/>
      <c r="CN540" s="1388"/>
      <c r="CO540" s="1388"/>
      <c r="CP540" s="1388"/>
      <c r="CQ540" s="1388"/>
      <c r="CR540" s="1388"/>
      <c r="CS540" s="1388"/>
      <c r="CT540" s="1388"/>
      <c r="CU540" s="1388"/>
      <c r="CV540" s="1388"/>
      <c r="CW540" s="1388"/>
      <c r="CX540" s="1388"/>
      <c r="CY540" s="1388"/>
      <c r="CZ540" s="1388"/>
      <c r="DA540" s="1388"/>
      <c r="DB540" s="1388"/>
      <c r="DC540" s="1388"/>
      <c r="DD540" s="1388"/>
      <c r="DE540" s="1388"/>
      <c r="DF540" s="1388"/>
      <c r="DG540" s="1388"/>
      <c r="DH540" s="1388"/>
      <c r="DI540" s="1388"/>
      <c r="DJ540" s="1388"/>
      <c r="DK540" s="1388"/>
      <c r="DL540" s="1388"/>
      <c r="DM540" s="1388"/>
      <c r="DN540" s="1388"/>
      <c r="DO540" s="1388"/>
      <c r="DP540" s="1388"/>
      <c r="DQ540" s="1388"/>
      <c r="DR540" s="1388"/>
      <c r="DS540" s="1388"/>
      <c r="DT540" s="1388"/>
      <c r="DU540" s="1388"/>
      <c r="DV540" s="1388"/>
      <c r="DW540" s="1388"/>
      <c r="DX540" s="1388"/>
      <c r="DY540" s="1388"/>
      <c r="DZ540" s="1388"/>
      <c r="EA540" s="1388"/>
      <c r="EB540" s="1388"/>
      <c r="EC540" s="1388"/>
      <c r="ED540" s="1388"/>
      <c r="EE540" s="1388"/>
      <c r="EF540" s="1388"/>
      <c r="EG540" s="1388"/>
      <c r="EH540" s="1388"/>
      <c r="EI540" s="1388"/>
      <c r="EJ540" s="1388"/>
      <c r="EK540" s="1388"/>
      <c r="EL540" s="1388"/>
      <c r="EM540" s="1388"/>
      <c r="EN540" s="1388"/>
      <c r="EO540" s="1388"/>
      <c r="EP540" s="1388"/>
      <c r="EQ540" s="1388"/>
      <c r="ER540" s="1388"/>
      <c r="ES540" s="1388"/>
      <c r="ET540" s="1388"/>
      <c r="EU540" s="1388"/>
    </row>
    <row r="541" spans="1:151" s="1269" customFormat="1" ht="15">
      <c r="A541" s="1472">
        <f>IF(G530="",0,1)</f>
        <v>0</v>
      </c>
      <c r="B541" s="678"/>
      <c r="C541" s="1251"/>
      <c r="D541" s="1251"/>
      <c r="E541" s="1474" t="str">
        <f t="shared" si="56"/>
        <v/>
      </c>
      <c r="F541" s="1242"/>
      <c r="G541" s="678"/>
      <c r="H541" s="1242"/>
      <c r="I541" s="1251"/>
      <c r="J541" s="1462" t="str">
        <f t="shared" si="55"/>
        <v/>
      </c>
      <c r="K541" s="1170"/>
      <c r="L541" s="1389" t="str">
        <f>L$121</f>
        <v>Utilisation</v>
      </c>
      <c r="M541" s="1393"/>
      <c r="N541" s="1394"/>
      <c r="O541" s="1394"/>
      <c r="P541" s="1394"/>
      <c r="Q541" s="1394"/>
      <c r="R541" s="1388"/>
      <c r="S541" s="1398" t="str">
        <f>L530</f>
        <v/>
      </c>
      <c r="T541" s="1398"/>
      <c r="U541" s="1398"/>
      <c r="V541" s="1398"/>
      <c r="W541" s="1382"/>
      <c r="X541" s="1382"/>
      <c r="Y541" s="1268"/>
      <c r="Z541" s="1268"/>
      <c r="AA541" s="1268"/>
      <c r="AB541" s="989"/>
      <c r="AC541" s="1251"/>
      <c r="AO541" s="1298"/>
      <c r="AQ541" s="20"/>
      <c r="BY541" s="1388"/>
      <c r="BZ541" s="1388"/>
      <c r="CA541" s="1388"/>
      <c r="CB541" s="1388"/>
      <c r="CC541" s="1388"/>
      <c r="CD541" s="1388"/>
      <c r="CE541" s="1388"/>
      <c r="CF541" s="1388"/>
      <c r="CG541" s="1388"/>
      <c r="CH541" s="1388"/>
      <c r="CI541" s="1388"/>
      <c r="CJ541" s="1388"/>
      <c r="CK541" s="1388"/>
      <c r="CL541" s="1388"/>
      <c r="CM541" s="1388"/>
      <c r="CN541" s="1388"/>
      <c r="CO541" s="1388"/>
      <c r="CP541" s="1388"/>
      <c r="CQ541" s="1388"/>
      <c r="CR541" s="1388"/>
      <c r="CS541" s="1388"/>
      <c r="CT541" s="1388"/>
      <c r="CU541" s="1388"/>
      <c r="CV541" s="1388"/>
      <c r="CW541" s="1388"/>
      <c r="CX541" s="1388"/>
      <c r="CY541" s="1388"/>
      <c r="CZ541" s="1388"/>
      <c r="DA541" s="1388"/>
      <c r="DB541" s="1388"/>
      <c r="DC541" s="1388"/>
      <c r="DD541" s="1388"/>
      <c r="DE541" s="1388"/>
      <c r="DF541" s="1388"/>
      <c r="DG541" s="1388"/>
      <c r="DH541" s="1388"/>
      <c r="DI541" s="1388"/>
      <c r="DJ541" s="1388"/>
      <c r="DK541" s="1388"/>
      <c r="DL541" s="1388"/>
      <c r="DM541" s="1388"/>
      <c r="DN541" s="1388"/>
      <c r="DO541" s="1388"/>
      <c r="DP541" s="1388"/>
      <c r="DQ541" s="1388"/>
      <c r="DR541" s="1388"/>
      <c r="DS541" s="1388"/>
      <c r="DT541" s="1388"/>
      <c r="DU541" s="1388"/>
      <c r="DV541" s="1388"/>
      <c r="DW541" s="1388"/>
      <c r="DX541" s="1388"/>
      <c r="DY541" s="1388"/>
      <c r="DZ541" s="1388"/>
      <c r="EA541" s="1388"/>
      <c r="EB541" s="1388"/>
      <c r="EC541" s="1388"/>
      <c r="ED541" s="1388"/>
      <c r="EE541" s="1388"/>
      <c r="EF541" s="1388"/>
      <c r="EG541" s="1388"/>
      <c r="EH541" s="1388"/>
      <c r="EI541" s="1388"/>
      <c r="EJ541" s="1388"/>
      <c r="EK541" s="1388"/>
      <c r="EL541" s="1388"/>
      <c r="EM541" s="1388"/>
      <c r="EN541" s="1388"/>
      <c r="EO541" s="1388"/>
      <c r="EP541" s="1388"/>
      <c r="EQ541" s="1388"/>
      <c r="ER541" s="1388"/>
      <c r="ES541" s="1388"/>
      <c r="ET541" s="1388"/>
      <c r="EU541" s="1388"/>
    </row>
    <row r="542" spans="1:151" s="1269" customFormat="1" ht="15">
      <c r="A542" s="1472">
        <f>IF(G530="",0,1)</f>
        <v>0</v>
      </c>
      <c r="B542" s="678"/>
      <c r="C542" s="1251"/>
      <c r="D542" s="1251"/>
      <c r="E542" s="1474" t="str">
        <f t="shared" si="56"/>
        <v/>
      </c>
      <c r="F542" s="1242"/>
      <c r="G542" s="678"/>
      <c r="H542" s="1242"/>
      <c r="I542" s="1251"/>
      <c r="J542" s="1462" t="str">
        <f t="shared" si="55"/>
        <v/>
      </c>
      <c r="K542" s="1170"/>
      <c r="L542" s="1265"/>
      <c r="M542" s="1265"/>
      <c r="N542" s="1266"/>
      <c r="O542" s="1266"/>
      <c r="P542" s="1266"/>
      <c r="Q542" s="1266"/>
      <c r="R542" s="1388"/>
      <c r="S542" s="1399"/>
      <c r="T542" s="1268"/>
      <c r="U542" s="1268"/>
      <c r="V542" s="1268"/>
      <c r="W542" s="1382"/>
      <c r="X542" s="1382"/>
      <c r="Y542" s="1268"/>
      <c r="Z542" s="1268"/>
      <c r="AA542" s="1268"/>
      <c r="AB542" s="989"/>
      <c r="AC542" s="1251"/>
      <c r="AO542" s="1298"/>
      <c r="AQ542" s="20"/>
      <c r="BY542" s="1388"/>
      <c r="BZ542" s="1388"/>
      <c r="CA542" s="1388"/>
      <c r="CB542" s="1388"/>
      <c r="CC542" s="1388"/>
      <c r="CD542" s="1388"/>
      <c r="CE542" s="1388"/>
      <c r="CF542" s="1388"/>
      <c r="CG542" s="1388"/>
      <c r="CH542" s="1388"/>
      <c r="CI542" s="1388"/>
      <c r="CJ542" s="1388"/>
      <c r="CK542" s="1388"/>
      <c r="CL542" s="1388"/>
      <c r="CM542" s="1388"/>
      <c r="CN542" s="1388"/>
      <c r="CO542" s="1388"/>
      <c r="CP542" s="1388"/>
      <c r="CQ542" s="1388"/>
      <c r="CR542" s="1388"/>
      <c r="CS542" s="1388"/>
      <c r="CT542" s="1388"/>
      <c r="CU542" s="1388"/>
      <c r="CV542" s="1388"/>
      <c r="CW542" s="1388"/>
      <c r="CX542" s="1388"/>
      <c r="CY542" s="1388"/>
      <c r="CZ542" s="1388"/>
      <c r="DA542" s="1388"/>
      <c r="DB542" s="1388"/>
      <c r="DC542" s="1388"/>
      <c r="DD542" s="1388"/>
      <c r="DE542" s="1388"/>
      <c r="DF542" s="1388"/>
      <c r="DG542" s="1388"/>
      <c r="DH542" s="1388"/>
      <c r="DI542" s="1388"/>
      <c r="DJ542" s="1388"/>
      <c r="DK542" s="1388"/>
      <c r="DL542" s="1388"/>
      <c r="DM542" s="1388"/>
      <c r="DN542" s="1388"/>
      <c r="DO542" s="1388"/>
      <c r="DP542" s="1388"/>
      <c r="DQ542" s="1388"/>
      <c r="DR542" s="1388"/>
      <c r="DS542" s="1388"/>
      <c r="DT542" s="1388"/>
      <c r="DU542" s="1388"/>
      <c r="DV542" s="1388"/>
      <c r="DW542" s="1388"/>
      <c r="DX542" s="1388"/>
      <c r="DY542" s="1388"/>
      <c r="DZ542" s="1388"/>
      <c r="EA542" s="1388"/>
      <c r="EB542" s="1388"/>
      <c r="EC542" s="1388"/>
      <c r="ED542" s="1388"/>
      <c r="EE542" s="1388"/>
      <c r="EF542" s="1388"/>
      <c r="EG542" s="1388"/>
      <c r="EH542" s="1388"/>
      <c r="EI542" s="1388"/>
      <c r="EJ542" s="1388"/>
      <c r="EK542" s="1388"/>
      <c r="EL542" s="1388"/>
      <c r="EM542" s="1388"/>
      <c r="EN542" s="1388"/>
      <c r="EO542" s="1388"/>
      <c r="EP542" s="1388"/>
      <c r="EQ542" s="1388"/>
      <c r="ER542" s="1388"/>
      <c r="ES542" s="1388"/>
      <c r="ET542" s="1388"/>
      <c r="EU542" s="1388"/>
    </row>
    <row r="543" spans="1:151" s="1269" customFormat="1" ht="15">
      <c r="A543" s="1472">
        <f>IF(G530="",0,1)</f>
        <v>0</v>
      </c>
      <c r="B543" s="678"/>
      <c r="C543" s="1251"/>
      <c r="D543" s="1251"/>
      <c r="E543" s="1474" t="str">
        <f t="shared" si="56"/>
        <v/>
      </c>
      <c r="F543" s="1242"/>
      <c r="G543" s="678"/>
      <c r="H543" s="1242"/>
      <c r="I543" s="1251"/>
      <c r="J543" s="1462" t="str">
        <f t="shared" si="55"/>
        <v/>
      </c>
      <c r="K543" s="1170"/>
      <c r="L543" s="1389" t="str">
        <f>L$123</f>
        <v>Panneau arrière de la chaudière</v>
      </c>
      <c r="M543" s="1389"/>
      <c r="N543" s="1390"/>
      <c r="O543" s="1390"/>
      <c r="P543" s="1390"/>
      <c r="Q543" s="1390"/>
      <c r="R543" s="1388"/>
      <c r="S543" s="1400" t="str">
        <f>T530</f>
        <v/>
      </c>
      <c r="T543" s="1400"/>
      <c r="U543" s="1400"/>
      <c r="V543" s="1401"/>
      <c r="W543" s="1382"/>
      <c r="X543" s="1382"/>
      <c r="Y543" s="1268"/>
      <c r="Z543" s="1268"/>
      <c r="AA543" s="1268"/>
      <c r="AB543" s="989"/>
      <c r="AC543" s="1251"/>
      <c r="AO543" s="1298"/>
      <c r="AQ543" s="20"/>
      <c r="BY543" s="1388"/>
      <c r="BZ543" s="1388"/>
      <c r="CA543" s="1388"/>
      <c r="CB543" s="1388"/>
      <c r="CC543" s="1388"/>
      <c r="CD543" s="1388"/>
      <c r="CE543" s="1388"/>
      <c r="CF543" s="1388"/>
      <c r="CG543" s="1388"/>
      <c r="CH543" s="1388"/>
      <c r="CI543" s="1388"/>
      <c r="CJ543" s="1388"/>
      <c r="CK543" s="1388"/>
      <c r="CL543" s="1388"/>
      <c r="CM543" s="1388"/>
      <c r="CN543" s="1388"/>
      <c r="CO543" s="1388"/>
      <c r="CP543" s="1388"/>
      <c r="CQ543" s="1388"/>
      <c r="CR543" s="1388"/>
      <c r="CS543" s="1388"/>
      <c r="CT543" s="1388"/>
      <c r="CU543" s="1388"/>
      <c r="CV543" s="1388"/>
      <c r="CW543" s="1388"/>
      <c r="CX543" s="1388"/>
      <c r="CY543" s="1388"/>
      <c r="CZ543" s="1388"/>
      <c r="DA543" s="1388"/>
      <c r="DB543" s="1388"/>
      <c r="DC543" s="1388"/>
      <c r="DD543" s="1388"/>
      <c r="DE543" s="1388"/>
      <c r="DF543" s="1388"/>
      <c r="DG543" s="1388"/>
      <c r="DH543" s="1388"/>
      <c r="DI543" s="1388"/>
      <c r="DJ543" s="1388"/>
      <c r="DK543" s="1388"/>
      <c r="DL543" s="1388"/>
      <c r="DM543" s="1388"/>
      <c r="DN543" s="1388"/>
      <c r="DO543" s="1388"/>
      <c r="DP543" s="1388"/>
      <c r="DQ543" s="1388"/>
      <c r="DR543" s="1388"/>
      <c r="DS543" s="1388"/>
      <c r="DT543" s="1388"/>
      <c r="DU543" s="1388"/>
      <c r="DV543" s="1388"/>
      <c r="DW543" s="1388"/>
      <c r="DX543" s="1388"/>
      <c r="DY543" s="1388"/>
      <c r="DZ543" s="1388"/>
      <c r="EA543" s="1388"/>
      <c r="EB543" s="1388"/>
      <c r="EC543" s="1388"/>
      <c r="ED543" s="1388"/>
      <c r="EE543" s="1388"/>
      <c r="EF543" s="1388"/>
      <c r="EG543" s="1388"/>
      <c r="EH543" s="1388"/>
      <c r="EI543" s="1388"/>
      <c r="EJ543" s="1388"/>
      <c r="EK543" s="1388"/>
      <c r="EL543" s="1388"/>
      <c r="EM543" s="1388"/>
      <c r="EN543" s="1388"/>
      <c r="EO543" s="1388"/>
      <c r="EP543" s="1388"/>
      <c r="EQ543" s="1388"/>
      <c r="ER543" s="1388"/>
      <c r="ES543" s="1388"/>
      <c r="ET543" s="1388"/>
      <c r="EU543" s="1388"/>
    </row>
    <row r="544" spans="1:151" s="1269" customFormat="1" ht="15">
      <c r="A544" s="1472">
        <f>IF(G530="",0,1)</f>
        <v>0</v>
      </c>
      <c r="B544" s="678"/>
      <c r="C544" s="1251"/>
      <c r="D544" s="1251"/>
      <c r="E544" s="1474" t="str">
        <f t="shared" si="56"/>
        <v/>
      </c>
      <c r="F544" s="1242"/>
      <c r="G544" s="678"/>
      <c r="H544" s="1242"/>
      <c r="I544" s="1251"/>
      <c r="J544" s="1462" t="str">
        <f t="shared" si="55"/>
        <v/>
      </c>
      <c r="K544" s="1170"/>
      <c r="L544" s="1393" t="str">
        <f>L484</f>
        <v>Capot protège-brûleur</v>
      </c>
      <c r="M544" s="1393"/>
      <c r="N544" s="1394"/>
      <c r="O544" s="1394"/>
      <c r="P544" s="1394"/>
      <c r="Q544" s="1394"/>
      <c r="R544" s="1388"/>
      <c r="S544" s="1402" t="str">
        <f>U530</f>
        <v/>
      </c>
      <c r="T544" s="1402"/>
      <c r="U544" s="1402"/>
      <c r="V544" s="1403"/>
      <c r="W544" s="1382"/>
      <c r="X544" s="1382"/>
      <c r="Y544" s="1268"/>
      <c r="Z544" s="1268"/>
      <c r="AA544" s="1268"/>
      <c r="AB544" s="989"/>
      <c r="AC544" s="1251"/>
      <c r="AO544" s="1298"/>
      <c r="AQ544" s="20"/>
      <c r="BY544" s="1388"/>
      <c r="BZ544" s="1388"/>
      <c r="CA544" s="1388"/>
      <c r="CB544" s="1388"/>
      <c r="CC544" s="1388"/>
      <c r="CD544" s="1388"/>
      <c r="CE544" s="1388"/>
      <c r="CF544" s="1388"/>
      <c r="CG544" s="1388"/>
      <c r="CH544" s="1388"/>
      <c r="CI544" s="1388"/>
      <c r="CJ544" s="1388"/>
      <c r="CK544" s="1388"/>
      <c r="CL544" s="1388"/>
      <c r="CM544" s="1388"/>
      <c r="CN544" s="1388"/>
      <c r="CO544" s="1388"/>
      <c r="CP544" s="1388"/>
      <c r="CQ544" s="1388"/>
      <c r="CR544" s="1388"/>
      <c r="CS544" s="1388"/>
      <c r="CT544" s="1388"/>
      <c r="CU544" s="1388"/>
      <c r="CV544" s="1388"/>
      <c r="CW544" s="1388"/>
      <c r="CX544" s="1388"/>
      <c r="CY544" s="1388"/>
      <c r="CZ544" s="1388"/>
      <c r="DA544" s="1388"/>
      <c r="DB544" s="1388"/>
      <c r="DC544" s="1388"/>
      <c r="DD544" s="1388"/>
      <c r="DE544" s="1388"/>
      <c r="DF544" s="1388"/>
      <c r="DG544" s="1388"/>
      <c r="DH544" s="1388"/>
      <c r="DI544" s="1388"/>
      <c r="DJ544" s="1388"/>
      <c r="DK544" s="1388"/>
      <c r="DL544" s="1388"/>
      <c r="DM544" s="1388"/>
      <c r="DN544" s="1388"/>
      <c r="DO544" s="1388"/>
      <c r="DP544" s="1388"/>
      <c r="DQ544" s="1388"/>
      <c r="DR544" s="1388"/>
      <c r="DS544" s="1388"/>
      <c r="DT544" s="1388"/>
      <c r="DU544" s="1388"/>
      <c r="DV544" s="1388"/>
      <c r="DW544" s="1388"/>
      <c r="DX544" s="1388"/>
      <c r="DY544" s="1388"/>
      <c r="DZ544" s="1388"/>
      <c r="EA544" s="1388"/>
      <c r="EB544" s="1388"/>
      <c r="EC544" s="1388"/>
      <c r="ED544" s="1388"/>
      <c r="EE544" s="1388"/>
      <c r="EF544" s="1388"/>
      <c r="EG544" s="1388"/>
      <c r="EH544" s="1388"/>
      <c r="EI544" s="1388"/>
      <c r="EJ544" s="1388"/>
      <c r="EK544" s="1388"/>
      <c r="EL544" s="1388"/>
      <c r="EM544" s="1388"/>
      <c r="EN544" s="1388"/>
      <c r="EO544" s="1388"/>
      <c r="EP544" s="1388"/>
      <c r="EQ544" s="1388"/>
      <c r="ER544" s="1388"/>
      <c r="ES544" s="1388"/>
      <c r="ET544" s="1388"/>
      <c r="EU544" s="1388"/>
    </row>
    <row r="545" spans="1:151" s="1269" customFormat="1" ht="15">
      <c r="A545" s="1472">
        <f>IF(G530="",0,1)</f>
        <v>0</v>
      </c>
      <c r="B545" s="678"/>
      <c r="C545" s="1251"/>
      <c r="D545" s="1251"/>
      <c r="E545" s="1474" t="str">
        <f t="shared" si="56"/>
        <v/>
      </c>
      <c r="F545" s="1242"/>
      <c r="G545" s="678"/>
      <c r="H545" s="1242"/>
      <c r="I545" s="1251"/>
      <c r="J545" s="1462" t="str">
        <f t="shared" si="55"/>
        <v/>
      </c>
      <c r="K545" s="1170"/>
      <c r="L545" s="1393" t="str">
        <f>L$125</f>
        <v>Commande du générateur de chaleur</v>
      </c>
      <c r="M545" s="1393"/>
      <c r="N545" s="1394"/>
      <c r="O545" s="1394"/>
      <c r="P545" s="1394"/>
      <c r="Q545" s="1394"/>
      <c r="R545" s="1388"/>
      <c r="S545" s="1402" t="str">
        <f>V530</f>
        <v/>
      </c>
      <c r="T545" s="1402"/>
      <c r="U545" s="1402"/>
      <c r="V545" s="1403"/>
      <c r="W545" s="1382"/>
      <c r="X545" s="1382"/>
      <c r="Y545" s="1268"/>
      <c r="Z545" s="1268"/>
      <c r="AA545" s="1268"/>
      <c r="AB545" s="989"/>
      <c r="AC545" s="1251"/>
      <c r="AO545" s="1298"/>
      <c r="AQ545" s="20"/>
      <c r="BY545" s="1388"/>
      <c r="BZ545" s="1388"/>
      <c r="CA545" s="1388"/>
      <c r="CB545" s="1388"/>
      <c r="CC545" s="1388"/>
      <c r="CD545" s="1388"/>
      <c r="CE545" s="1388"/>
      <c r="CF545" s="1388"/>
      <c r="CG545" s="1388"/>
      <c r="CH545" s="1388"/>
      <c r="CI545" s="1388"/>
      <c r="CJ545" s="1388"/>
      <c r="CK545" s="1388"/>
      <c r="CL545" s="1388"/>
      <c r="CM545" s="1388"/>
      <c r="CN545" s="1388"/>
      <c r="CO545" s="1388"/>
      <c r="CP545" s="1388"/>
      <c r="CQ545" s="1388"/>
      <c r="CR545" s="1388"/>
      <c r="CS545" s="1388"/>
      <c r="CT545" s="1388"/>
      <c r="CU545" s="1388"/>
      <c r="CV545" s="1388"/>
      <c r="CW545" s="1388"/>
      <c r="CX545" s="1388"/>
      <c r="CY545" s="1388"/>
      <c r="CZ545" s="1388"/>
      <c r="DA545" s="1388"/>
      <c r="DB545" s="1388"/>
      <c r="DC545" s="1388"/>
      <c r="DD545" s="1388"/>
      <c r="DE545" s="1388"/>
      <c r="DF545" s="1388"/>
      <c r="DG545" s="1388"/>
      <c r="DH545" s="1388"/>
      <c r="DI545" s="1388"/>
      <c r="DJ545" s="1388"/>
      <c r="DK545" s="1388"/>
      <c r="DL545" s="1388"/>
      <c r="DM545" s="1388"/>
      <c r="DN545" s="1388"/>
      <c r="DO545" s="1388"/>
      <c r="DP545" s="1388"/>
      <c r="DQ545" s="1388"/>
      <c r="DR545" s="1388"/>
      <c r="DS545" s="1388"/>
      <c r="DT545" s="1388"/>
      <c r="DU545" s="1388"/>
      <c r="DV545" s="1388"/>
      <c r="DW545" s="1388"/>
      <c r="DX545" s="1388"/>
      <c r="DY545" s="1388"/>
      <c r="DZ545" s="1388"/>
      <c r="EA545" s="1388"/>
      <c r="EB545" s="1388"/>
      <c r="EC545" s="1388"/>
      <c r="ED545" s="1388"/>
      <c r="EE545" s="1388"/>
      <c r="EF545" s="1388"/>
      <c r="EG545" s="1388"/>
      <c r="EH545" s="1388"/>
      <c r="EI545" s="1388"/>
      <c r="EJ545" s="1388"/>
      <c r="EK545" s="1388"/>
      <c r="EL545" s="1388"/>
      <c r="EM545" s="1388"/>
      <c r="EN545" s="1388"/>
      <c r="EO545" s="1388"/>
      <c r="EP545" s="1388"/>
      <c r="EQ545" s="1388"/>
      <c r="ER545" s="1388"/>
      <c r="ES545" s="1388"/>
      <c r="ET545" s="1388"/>
      <c r="EU545" s="1388"/>
    </row>
    <row r="546" spans="1:151" s="787" customFormat="1" ht="15">
      <c r="A546" s="1472">
        <f>IF(G530="",0,1)</f>
        <v>0</v>
      </c>
      <c r="B546" s="678"/>
      <c r="C546" s="1251"/>
      <c r="D546" s="1251"/>
      <c r="E546" s="1474" t="str">
        <f t="shared" si="56"/>
        <v/>
      </c>
      <c r="F546" s="1242"/>
      <c r="G546" s="678"/>
      <c r="H546" s="1242"/>
      <c r="I546" s="1251"/>
      <c r="J546" s="1462" t="str">
        <f t="shared" si="55"/>
        <v/>
      </c>
      <c r="K546" s="1170"/>
      <c r="L546" s="1265"/>
      <c r="M546" s="1265"/>
      <c r="N546" s="1266"/>
      <c r="O546" s="1266"/>
      <c r="P546" s="1266"/>
      <c r="Q546" s="1266"/>
      <c r="R546" s="225"/>
      <c r="S546" s="1404"/>
      <c r="T546" s="1404"/>
      <c r="U546" s="1404"/>
      <c r="V546" s="1404"/>
      <c r="W546" s="1382"/>
      <c r="X546" s="1382"/>
      <c r="Y546" s="1404"/>
      <c r="Z546" s="1404"/>
      <c r="AA546" s="1404"/>
      <c r="AB546" s="989"/>
      <c r="BY546" s="225"/>
      <c r="BZ546" s="225"/>
      <c r="CA546" s="225"/>
      <c r="CB546" s="225"/>
      <c r="CC546" s="225"/>
      <c r="CD546" s="225"/>
      <c r="CE546" s="225"/>
      <c r="CF546" s="225"/>
      <c r="CG546" s="225"/>
      <c r="CH546" s="225"/>
      <c r="CI546" s="225"/>
      <c r="CJ546" s="225"/>
      <c r="CK546" s="225"/>
      <c r="CL546" s="225"/>
      <c r="CM546" s="225"/>
      <c r="CN546" s="225"/>
      <c r="CO546" s="225"/>
      <c r="CP546" s="225"/>
      <c r="CQ546" s="225"/>
      <c r="CR546" s="225"/>
      <c r="CS546" s="225"/>
      <c r="CT546" s="225"/>
      <c r="CU546" s="225"/>
      <c r="CV546" s="225"/>
      <c r="CW546" s="225"/>
      <c r="CX546" s="225"/>
      <c r="CY546" s="225"/>
      <c r="CZ546" s="225"/>
      <c r="DA546" s="225"/>
      <c r="DB546" s="225"/>
      <c r="DC546" s="225"/>
      <c r="DD546" s="225"/>
      <c r="DE546" s="225"/>
      <c r="DF546" s="225"/>
      <c r="DG546" s="225"/>
      <c r="DH546" s="225"/>
      <c r="DI546" s="225"/>
      <c r="DJ546" s="225"/>
      <c r="DK546" s="225"/>
      <c r="DL546" s="225"/>
      <c r="DM546" s="225"/>
      <c r="DN546" s="225"/>
      <c r="DO546" s="225"/>
      <c r="DP546" s="225"/>
      <c r="DQ546" s="225"/>
      <c r="DR546" s="225"/>
      <c r="DS546" s="225"/>
      <c r="DT546" s="225"/>
      <c r="DU546" s="225"/>
      <c r="DV546" s="225"/>
      <c r="DW546" s="225"/>
      <c r="DX546" s="225"/>
      <c r="DY546" s="225"/>
      <c r="DZ546" s="225"/>
      <c r="EA546" s="225"/>
      <c r="EB546" s="225"/>
      <c r="EC546" s="225"/>
      <c r="ED546" s="225"/>
      <c r="EE546" s="225"/>
      <c r="EF546" s="225"/>
      <c r="EG546" s="225"/>
      <c r="EH546" s="225"/>
      <c r="EI546" s="225"/>
      <c r="EJ546" s="225"/>
      <c r="EK546" s="225"/>
      <c r="EL546" s="225"/>
      <c r="EM546" s="225"/>
      <c r="EN546" s="225"/>
      <c r="EO546" s="225"/>
      <c r="EP546" s="225"/>
      <c r="EQ546" s="225"/>
      <c r="ER546" s="225"/>
      <c r="ES546" s="225"/>
      <c r="ET546" s="225"/>
      <c r="EU546" s="225"/>
    </row>
    <row r="547" spans="1:151" s="1269" customFormat="1" ht="15">
      <c r="A547" s="1472">
        <f>IF(G530="",0,1)</f>
        <v>0</v>
      </c>
      <c r="B547" s="678"/>
      <c r="C547" s="1251"/>
      <c r="D547" s="1251"/>
      <c r="E547" s="1474" t="str">
        <f t="shared" si="56"/>
        <v/>
      </c>
      <c r="F547" s="1242"/>
      <c r="G547" s="678"/>
      <c r="H547" s="1242"/>
      <c r="I547" s="1251"/>
      <c r="J547" s="1462" t="str">
        <f t="shared" si="55"/>
        <v/>
      </c>
      <c r="K547" s="1170"/>
      <c r="L547" s="1389" t="str">
        <f>L$127</f>
        <v>Puissance du générateur de chaleur (chaleur utile)</v>
      </c>
      <c r="M547" s="1389"/>
      <c r="N547" s="1390"/>
      <c r="O547" s="1390"/>
      <c r="P547" s="1390"/>
      <c r="Q547" s="1390" t="s">
        <v>71</v>
      </c>
      <c r="R547" s="1388"/>
      <c r="S547" s="2207" t="str">
        <f>I530</f>
        <v/>
      </c>
      <c r="T547" s="2207"/>
      <c r="U547" s="1401"/>
      <c r="V547" s="1401"/>
      <c r="W547" s="1382"/>
      <c r="X547" s="1382"/>
      <c r="Y547" s="1268"/>
      <c r="Z547" s="1268"/>
      <c r="AA547" s="1268"/>
      <c r="AB547" s="989"/>
      <c r="AC547" s="1251"/>
      <c r="AO547" s="1298"/>
      <c r="AQ547" s="20"/>
      <c r="BY547" s="1388"/>
      <c r="BZ547" s="1388"/>
      <c r="CA547" s="1388"/>
      <c r="CB547" s="1388"/>
      <c r="CC547" s="1388"/>
      <c r="CD547" s="1388"/>
      <c r="CE547" s="1388"/>
      <c r="CF547" s="1388"/>
      <c r="CG547" s="1388"/>
      <c r="CH547" s="1388"/>
      <c r="CI547" s="1388"/>
      <c r="CJ547" s="1388"/>
      <c r="CK547" s="1388"/>
      <c r="CL547" s="1388"/>
      <c r="CM547" s="1388"/>
      <c r="CN547" s="1388"/>
      <c r="CO547" s="1388"/>
      <c r="CP547" s="1388"/>
      <c r="CQ547" s="1388"/>
      <c r="CR547" s="1388"/>
      <c r="CS547" s="1388"/>
      <c r="CT547" s="1388"/>
      <c r="CU547" s="1388"/>
      <c r="CV547" s="1388"/>
      <c r="CW547" s="1388"/>
      <c r="CX547" s="1388"/>
      <c r="CY547" s="1388"/>
      <c r="CZ547" s="1388"/>
      <c r="DA547" s="1388"/>
      <c r="DB547" s="1388"/>
      <c r="DC547" s="1388"/>
      <c r="DD547" s="1388"/>
      <c r="DE547" s="1388"/>
      <c r="DF547" s="1388"/>
      <c r="DG547" s="1388"/>
      <c r="DH547" s="1388"/>
      <c r="DI547" s="1388"/>
      <c r="DJ547" s="1388"/>
      <c r="DK547" s="1388"/>
      <c r="DL547" s="1388"/>
      <c r="DM547" s="1388"/>
      <c r="DN547" s="1388"/>
      <c r="DO547" s="1388"/>
      <c r="DP547" s="1388"/>
      <c r="DQ547" s="1388"/>
      <c r="DR547" s="1388"/>
      <c r="DS547" s="1388"/>
      <c r="DT547" s="1388"/>
      <c r="DU547" s="1388"/>
      <c r="DV547" s="1388"/>
      <c r="DW547" s="1388"/>
      <c r="DX547" s="1388"/>
      <c r="DY547" s="1388"/>
      <c r="DZ547" s="1388"/>
      <c r="EA547" s="1388"/>
      <c r="EB547" s="1388"/>
      <c r="EC547" s="1388"/>
      <c r="ED547" s="1388"/>
      <c r="EE547" s="1388"/>
      <c r="EF547" s="1388"/>
      <c r="EG547" s="1388"/>
      <c r="EH547" s="1388"/>
      <c r="EI547" s="1388"/>
      <c r="EJ547" s="1388"/>
      <c r="EK547" s="1388"/>
      <c r="EL547" s="1388"/>
      <c r="EM547" s="1388"/>
      <c r="EN547" s="1388"/>
      <c r="EO547" s="1388"/>
      <c r="EP547" s="1388"/>
      <c r="EQ547" s="1388"/>
      <c r="ER547" s="1388"/>
      <c r="ES547" s="1388"/>
      <c r="ET547" s="1388"/>
      <c r="EU547" s="1388"/>
    </row>
    <row r="548" spans="1:151" s="1269" customFormat="1" ht="15">
      <c r="A548" s="1472">
        <f>IF(G530="",0,1)</f>
        <v>0</v>
      </c>
      <c r="B548" s="678"/>
      <c r="C548" s="1251"/>
      <c r="D548" s="1251"/>
      <c r="E548" s="1474" t="str">
        <f t="shared" si="56"/>
        <v/>
      </c>
      <c r="F548" s="1242"/>
      <c r="G548" s="678"/>
      <c r="H548" s="1242"/>
      <c r="I548" s="1251"/>
      <c r="J548" s="1462" t="str">
        <f t="shared" si="55"/>
        <v/>
      </c>
      <c r="K548" s="1170"/>
      <c r="L548" s="1393" t="str">
        <f>L$128</f>
        <v>Part de la production de chaleur utile</v>
      </c>
      <c r="M548" s="1393"/>
      <c r="N548" s="1394"/>
      <c r="O548" s="1394"/>
      <c r="P548" s="1394"/>
      <c r="Q548" s="1394" t="s">
        <v>92</v>
      </c>
      <c r="R548" s="1388"/>
      <c r="S548" s="2213" t="str">
        <f>N530</f>
        <v/>
      </c>
      <c r="T548" s="2213"/>
      <c r="U548" s="1403"/>
      <c r="V548" s="1403"/>
      <c r="W548" s="1382"/>
      <c r="X548" s="1382"/>
      <c r="Y548" s="1268"/>
      <c r="Z548" s="1268"/>
      <c r="AA548" s="1268"/>
      <c r="AB548" s="989"/>
      <c r="AC548" s="1251"/>
      <c r="AO548" s="1298"/>
      <c r="AQ548" s="20"/>
      <c r="BY548" s="1388"/>
      <c r="BZ548" s="1388"/>
      <c r="CA548" s="1388"/>
      <c r="CB548" s="1388"/>
      <c r="CC548" s="1388"/>
      <c r="CD548" s="1388"/>
      <c r="CE548" s="1388"/>
      <c r="CF548" s="1388"/>
      <c r="CG548" s="1388"/>
      <c r="CH548" s="1388"/>
      <c r="CI548" s="1388"/>
      <c r="CJ548" s="1388"/>
      <c r="CK548" s="1388"/>
      <c r="CL548" s="1388"/>
      <c r="CM548" s="1388"/>
      <c r="CN548" s="1388"/>
      <c r="CO548" s="1388"/>
      <c r="CP548" s="1388"/>
      <c r="CQ548" s="1388"/>
      <c r="CR548" s="1388"/>
      <c r="CS548" s="1388"/>
      <c r="CT548" s="1388"/>
      <c r="CU548" s="1388"/>
      <c r="CV548" s="1388"/>
      <c r="CW548" s="1388"/>
      <c r="CX548" s="1388"/>
      <c r="CY548" s="1388"/>
      <c r="CZ548" s="1388"/>
      <c r="DA548" s="1388"/>
      <c r="DB548" s="1388"/>
      <c r="DC548" s="1388"/>
      <c r="DD548" s="1388"/>
      <c r="DE548" s="1388"/>
      <c r="DF548" s="1388"/>
      <c r="DG548" s="1388"/>
      <c r="DH548" s="1388"/>
      <c r="DI548" s="1388"/>
      <c r="DJ548" s="1388"/>
      <c r="DK548" s="1388"/>
      <c r="DL548" s="1388"/>
      <c r="DM548" s="1388"/>
      <c r="DN548" s="1388"/>
      <c r="DO548" s="1388"/>
      <c r="DP548" s="1388"/>
      <c r="DQ548" s="1388"/>
      <c r="DR548" s="1388"/>
      <c r="DS548" s="1388"/>
      <c r="DT548" s="1388"/>
      <c r="DU548" s="1388"/>
      <c r="DV548" s="1388"/>
      <c r="DW548" s="1388"/>
      <c r="DX548" s="1388"/>
      <c r="DY548" s="1388"/>
      <c r="DZ548" s="1388"/>
      <c r="EA548" s="1388"/>
      <c r="EB548" s="1388"/>
      <c r="EC548" s="1388"/>
      <c r="ED548" s="1388"/>
      <c r="EE548" s="1388"/>
      <c r="EF548" s="1388"/>
      <c r="EG548" s="1388"/>
      <c r="EH548" s="1388"/>
      <c r="EI548" s="1388"/>
      <c r="EJ548" s="1388"/>
      <c r="EK548" s="1388"/>
      <c r="EL548" s="1388"/>
      <c r="EM548" s="1388"/>
      <c r="EN548" s="1388"/>
      <c r="EO548" s="1388"/>
      <c r="EP548" s="1388"/>
      <c r="EQ548" s="1388"/>
      <c r="ER548" s="1388"/>
      <c r="ES548" s="1388"/>
      <c r="ET548" s="1388"/>
      <c r="EU548" s="1388"/>
    </row>
    <row r="549" spans="1:151" s="1269" customFormat="1" ht="15">
      <c r="A549" s="1472">
        <f>IF(G530="",0,1)</f>
        <v>0</v>
      </c>
      <c r="B549" s="678"/>
      <c r="C549" s="1251"/>
      <c r="D549" s="1251"/>
      <c r="E549" s="1474" t="str">
        <f t="shared" si="56"/>
        <v/>
      </c>
      <c r="F549" s="1242"/>
      <c r="G549" s="678"/>
      <c r="H549" s="1242"/>
      <c r="I549" s="1251"/>
      <c r="J549" s="1462" t="str">
        <f t="shared" si="55"/>
        <v/>
      </c>
      <c r="K549" s="1170"/>
      <c r="L549" s="1393" t="str">
        <f>L$129</f>
        <v>Production de chaleur utile</v>
      </c>
      <c r="M549" s="1393"/>
      <c r="N549" s="1394"/>
      <c r="O549" s="1394"/>
      <c r="P549" s="1394"/>
      <c r="Q549" s="1394" t="s">
        <v>68</v>
      </c>
      <c r="R549" s="1388"/>
      <c r="S549" s="2170" t="str">
        <f>Y530</f>
        <v/>
      </c>
      <c r="T549" s="2170"/>
      <c r="U549" s="1403"/>
      <c r="V549" s="1403"/>
      <c r="W549" s="1382"/>
      <c r="X549" s="1382"/>
      <c r="Y549" s="1268"/>
      <c r="Z549" s="1268"/>
      <c r="AA549" s="1268"/>
      <c r="AB549" s="989"/>
      <c r="AC549" s="1251"/>
      <c r="AO549" s="1298"/>
      <c r="AQ549" s="20"/>
      <c r="BY549" s="1388"/>
      <c r="BZ549" s="1388"/>
      <c r="CA549" s="1388"/>
      <c r="CB549" s="1388"/>
      <c r="CC549" s="1388"/>
      <c r="CD549" s="1388"/>
      <c r="CE549" s="1388"/>
      <c r="CF549" s="1388"/>
      <c r="CG549" s="1388"/>
      <c r="CH549" s="1388"/>
      <c r="CI549" s="1388"/>
      <c r="CJ549" s="1388"/>
      <c r="CK549" s="1388"/>
      <c r="CL549" s="1388"/>
      <c r="CM549" s="1388"/>
      <c r="CN549" s="1388"/>
      <c r="CO549" s="1388"/>
      <c r="CP549" s="1388"/>
      <c r="CQ549" s="1388"/>
      <c r="CR549" s="1388"/>
      <c r="CS549" s="1388"/>
      <c r="CT549" s="1388"/>
      <c r="CU549" s="1388"/>
      <c r="CV549" s="1388"/>
      <c r="CW549" s="1388"/>
      <c r="CX549" s="1388"/>
      <c r="CY549" s="1388"/>
      <c r="CZ549" s="1388"/>
      <c r="DA549" s="1388"/>
      <c r="DB549" s="1388"/>
      <c r="DC549" s="1388"/>
      <c r="DD549" s="1388"/>
      <c r="DE549" s="1388"/>
      <c r="DF549" s="1388"/>
      <c r="DG549" s="1388"/>
      <c r="DH549" s="1388"/>
      <c r="DI549" s="1388"/>
      <c r="DJ549" s="1388"/>
      <c r="DK549" s="1388"/>
      <c r="DL549" s="1388"/>
      <c r="DM549" s="1388"/>
      <c r="DN549" s="1388"/>
      <c r="DO549" s="1388"/>
      <c r="DP549" s="1388"/>
      <c r="DQ549" s="1388"/>
      <c r="DR549" s="1388"/>
      <c r="DS549" s="1388"/>
      <c r="DT549" s="1388"/>
      <c r="DU549" s="1388"/>
      <c r="DV549" s="1388"/>
      <c r="DW549" s="1388"/>
      <c r="DX549" s="1388"/>
      <c r="DY549" s="1388"/>
      <c r="DZ549" s="1388"/>
      <c r="EA549" s="1388"/>
      <c r="EB549" s="1388"/>
      <c r="EC549" s="1388"/>
      <c r="ED549" s="1388"/>
      <c r="EE549" s="1388"/>
      <c r="EF549" s="1388"/>
      <c r="EG549" s="1388"/>
      <c r="EH549" s="1388"/>
      <c r="EI549" s="1388"/>
      <c r="EJ549" s="1388"/>
      <c r="EK549" s="1388"/>
      <c r="EL549" s="1388"/>
      <c r="EM549" s="1388"/>
      <c r="EN549" s="1388"/>
      <c r="EO549" s="1388"/>
      <c r="EP549" s="1388"/>
      <c r="EQ549" s="1388"/>
      <c r="ER549" s="1388"/>
      <c r="ES549" s="1388"/>
      <c r="ET549" s="1388"/>
      <c r="EU549" s="1388"/>
    </row>
    <row r="550" spans="1:151" s="1269" customFormat="1" ht="15">
      <c r="A550" s="1472">
        <f>IF(G530="",0,1)</f>
        <v>0</v>
      </c>
      <c r="B550" s="678"/>
      <c r="C550" s="1251"/>
      <c r="D550" s="1251"/>
      <c r="E550" s="1474" t="str">
        <f t="shared" si="56"/>
        <v/>
      </c>
      <c r="F550" s="1242"/>
      <c r="G550" s="678"/>
      <c r="H550" s="1242"/>
      <c r="I550" s="1251"/>
      <c r="J550" s="1462" t="str">
        <f t="shared" si="55"/>
        <v/>
      </c>
      <c r="K550" s="1170"/>
      <c r="L550" s="1393" t="str">
        <f>L$130</f>
        <v>Durée de fonctionnement</v>
      </c>
      <c r="M550" s="1393"/>
      <c r="N550" s="1394"/>
      <c r="O550" s="1394"/>
      <c r="P550" s="1394"/>
      <c r="Q550" s="1394" t="s">
        <v>33</v>
      </c>
      <c r="R550" s="1388"/>
      <c r="S550" s="2170" t="str">
        <f>O530</f>
        <v/>
      </c>
      <c r="T550" s="2170"/>
      <c r="U550" s="1403"/>
      <c r="V550" s="1403"/>
      <c r="W550" s="2203" t="str">
        <f>P530</f>
        <v/>
      </c>
      <c r="X550" s="2203"/>
      <c r="Y550" s="2203"/>
      <c r="Z550" s="2203"/>
      <c r="AA550" s="2203"/>
      <c r="AB550" s="2203"/>
      <c r="AC550" s="2203"/>
      <c r="AO550" s="1298"/>
      <c r="AQ550" s="20"/>
      <c r="BY550" s="1388"/>
      <c r="BZ550" s="1388"/>
      <c r="CA550" s="1388"/>
      <c r="CB550" s="1388"/>
      <c r="CC550" s="1388"/>
      <c r="CD550" s="1388"/>
      <c r="CE550" s="1388"/>
      <c r="CF550" s="1388"/>
      <c r="CG550" s="1388"/>
      <c r="CH550" s="1388"/>
      <c r="CI550" s="1388"/>
      <c r="CJ550" s="1388"/>
      <c r="CK550" s="1388"/>
      <c r="CL550" s="1388"/>
      <c r="CM550" s="1388"/>
      <c r="CN550" s="1388"/>
      <c r="CO550" s="1388"/>
      <c r="CP550" s="1388"/>
      <c r="CQ550" s="1388"/>
      <c r="CR550" s="1388"/>
      <c r="CS550" s="1388"/>
      <c r="CT550" s="1388"/>
      <c r="CU550" s="1388"/>
      <c r="CV550" s="1388"/>
      <c r="CW550" s="1388"/>
      <c r="CX550" s="1388"/>
      <c r="CY550" s="1388"/>
      <c r="CZ550" s="1388"/>
      <c r="DA550" s="1388"/>
      <c r="DB550" s="1388"/>
      <c r="DC550" s="1388"/>
      <c r="DD550" s="1388"/>
      <c r="DE550" s="1388"/>
      <c r="DF550" s="1388"/>
      <c r="DG550" s="1388"/>
      <c r="DH550" s="1388"/>
      <c r="DI550" s="1388"/>
      <c r="DJ550" s="1388"/>
      <c r="DK550" s="1388"/>
      <c r="DL550" s="1388"/>
      <c r="DM550" s="1388"/>
      <c r="DN550" s="1388"/>
      <c r="DO550" s="1388"/>
      <c r="DP550" s="1388"/>
      <c r="DQ550" s="1388"/>
      <c r="DR550" s="1388"/>
      <c r="DS550" s="1388"/>
      <c r="DT550" s="1388"/>
      <c r="DU550" s="1388"/>
      <c r="DV550" s="1388"/>
      <c r="DW550" s="1388"/>
      <c r="DX550" s="1388"/>
      <c r="DY550" s="1388"/>
      <c r="DZ550" s="1388"/>
      <c r="EA550" s="1388"/>
      <c r="EB550" s="1388"/>
      <c r="EC550" s="1388"/>
      <c r="ED550" s="1388"/>
      <c r="EE550" s="1388"/>
      <c r="EF550" s="1388"/>
      <c r="EG550" s="1388"/>
      <c r="EH550" s="1388"/>
      <c r="EI550" s="1388"/>
      <c r="EJ550" s="1388"/>
      <c r="EK550" s="1388"/>
      <c r="EL550" s="1388"/>
      <c r="EM550" s="1388"/>
      <c r="EN550" s="1388"/>
      <c r="EO550" s="1388"/>
      <c r="EP550" s="1388"/>
      <c r="EQ550" s="1388"/>
      <c r="ER550" s="1388"/>
      <c r="ES550" s="1388"/>
      <c r="ET550" s="1388"/>
      <c r="EU550" s="1388"/>
    </row>
    <row r="551" spans="1:151" s="1269" customFormat="1" ht="15">
      <c r="A551" s="1472">
        <f>IF(G530="",0,1)</f>
        <v>0</v>
      </c>
      <c r="B551" s="678"/>
      <c r="C551" s="1251"/>
      <c r="D551" s="1251"/>
      <c r="E551" s="1474" t="str">
        <f t="shared" si="56"/>
        <v/>
      </c>
      <c r="F551" s="1242"/>
      <c r="G551" s="678"/>
      <c r="H551" s="1242"/>
      <c r="I551" s="1251"/>
      <c r="J551" s="1462" t="str">
        <f t="shared" si="55"/>
        <v/>
      </c>
      <c r="K551" s="1170"/>
      <c r="L551" s="1265"/>
      <c r="M551" s="1265"/>
      <c r="N551" s="1266"/>
      <c r="O551" s="1266"/>
      <c r="P551" s="1266"/>
      <c r="Q551" s="1266"/>
      <c r="R551" s="1405"/>
      <c r="S551" s="1268"/>
      <c r="T551" s="1268"/>
      <c r="U551" s="1268"/>
      <c r="V551" s="1268"/>
      <c r="W551" s="2203"/>
      <c r="X551" s="2203"/>
      <c r="Y551" s="2203"/>
      <c r="Z551" s="2203"/>
      <c r="AA551" s="2203"/>
      <c r="AB551" s="2203"/>
      <c r="AC551" s="2203"/>
      <c r="AO551" s="1298"/>
      <c r="AQ551" s="20"/>
      <c r="BY551" s="1388"/>
      <c r="BZ551" s="1388"/>
      <c r="CA551" s="1388"/>
      <c r="CB551" s="1388"/>
      <c r="CC551" s="1388"/>
      <c r="CD551" s="1388"/>
      <c r="CE551" s="1388"/>
      <c r="CF551" s="1388"/>
      <c r="CG551" s="1388"/>
      <c r="CH551" s="1388"/>
      <c r="CI551" s="1388"/>
      <c r="CJ551" s="1388"/>
      <c r="CK551" s="1388"/>
      <c r="CL551" s="1388"/>
      <c r="CM551" s="1388"/>
      <c r="CN551" s="1388"/>
      <c r="CO551" s="1388"/>
      <c r="CP551" s="1388"/>
      <c r="CQ551" s="1388"/>
      <c r="CR551" s="1388"/>
      <c r="CS551" s="1388"/>
      <c r="CT551" s="1388"/>
      <c r="CU551" s="1388"/>
      <c r="CV551" s="1388"/>
      <c r="CW551" s="1388"/>
      <c r="CX551" s="1388"/>
      <c r="CY551" s="1388"/>
      <c r="CZ551" s="1388"/>
      <c r="DA551" s="1388"/>
      <c r="DB551" s="1388"/>
      <c r="DC551" s="1388"/>
      <c r="DD551" s="1388"/>
      <c r="DE551" s="1388"/>
      <c r="DF551" s="1388"/>
      <c r="DG551" s="1388"/>
      <c r="DH551" s="1388"/>
      <c r="DI551" s="1388"/>
      <c r="DJ551" s="1388"/>
      <c r="DK551" s="1388"/>
      <c r="DL551" s="1388"/>
      <c r="DM551" s="1388"/>
      <c r="DN551" s="1388"/>
      <c r="DO551" s="1388"/>
      <c r="DP551" s="1388"/>
      <c r="DQ551" s="1388"/>
      <c r="DR551" s="1388"/>
      <c r="DS551" s="1388"/>
      <c r="DT551" s="1388"/>
      <c r="DU551" s="1388"/>
      <c r="DV551" s="1388"/>
      <c r="DW551" s="1388"/>
      <c r="DX551" s="1388"/>
      <c r="DY551" s="1388"/>
      <c r="DZ551" s="1388"/>
      <c r="EA551" s="1388"/>
      <c r="EB551" s="1388"/>
      <c r="EC551" s="1388"/>
      <c r="ED551" s="1388"/>
      <c r="EE551" s="1388"/>
      <c r="EF551" s="1388"/>
      <c r="EG551" s="1388"/>
      <c r="EH551" s="1388"/>
      <c r="EI551" s="1388"/>
      <c r="EJ551" s="1388"/>
      <c r="EK551" s="1388"/>
      <c r="EL551" s="1388"/>
      <c r="EM551" s="1388"/>
      <c r="EN551" s="1388"/>
      <c r="EO551" s="1388"/>
      <c r="EP551" s="1388"/>
      <c r="EQ551" s="1388"/>
      <c r="ER551" s="1388"/>
      <c r="ES551" s="1388"/>
      <c r="ET551" s="1388"/>
      <c r="EU551" s="1388"/>
    </row>
    <row r="552" spans="1:151" s="1269" customFormat="1" ht="15">
      <c r="A552" s="1472">
        <f>IF(G530="",0,1)</f>
        <v>0</v>
      </c>
      <c r="B552" s="678"/>
      <c r="C552" s="1251"/>
      <c r="D552" s="1251"/>
      <c r="E552" s="1474" t="str">
        <f t="shared" si="56"/>
        <v/>
      </c>
      <c r="F552" s="1242"/>
      <c r="G552" s="678"/>
      <c r="H552" s="1242"/>
      <c r="I552" s="1251"/>
      <c r="J552" s="1462" t="str">
        <f t="shared" si="55"/>
        <v/>
      </c>
      <c r="K552" s="1170"/>
      <c r="L552" s="1406"/>
      <c r="M552" s="1266"/>
      <c r="N552" s="1266"/>
      <c r="O552" s="1266"/>
      <c r="P552" s="1266"/>
      <c r="Q552" s="1266"/>
      <c r="R552" s="1399"/>
      <c r="S552" s="1268"/>
      <c r="T552" s="1268"/>
      <c r="U552" s="1268"/>
      <c r="V552" s="1268"/>
      <c r="W552" s="2203"/>
      <c r="X552" s="2203"/>
      <c r="Y552" s="2203"/>
      <c r="Z552" s="2203"/>
      <c r="AA552" s="2203"/>
      <c r="AB552" s="2203"/>
      <c r="AC552" s="2203"/>
      <c r="AO552" s="1298"/>
      <c r="AQ552" s="20"/>
      <c r="BY552" s="1388"/>
      <c r="BZ552" s="1388"/>
      <c r="CA552" s="1388"/>
      <c r="CB552" s="1388"/>
      <c r="CC552" s="1388"/>
      <c r="CD552" s="1388"/>
      <c r="CE552" s="1388"/>
      <c r="CF552" s="1388"/>
      <c r="CG552" s="1388"/>
      <c r="CH552" s="1388"/>
      <c r="CI552" s="1388"/>
      <c r="CJ552" s="1388"/>
      <c r="CK552" s="1388"/>
      <c r="CL552" s="1388"/>
      <c r="CM552" s="1388"/>
      <c r="CN552" s="1388"/>
      <c r="CO552" s="1388"/>
      <c r="CP552" s="1388"/>
      <c r="CQ552" s="1388"/>
      <c r="CR552" s="1388"/>
      <c r="CS552" s="1388"/>
      <c r="CT552" s="1388"/>
      <c r="CU552" s="1388"/>
      <c r="CV552" s="1388"/>
      <c r="CW552" s="1388"/>
      <c r="CX552" s="1388"/>
      <c r="CY552" s="1388"/>
      <c r="CZ552" s="1388"/>
      <c r="DA552" s="1388"/>
      <c r="DB552" s="1388"/>
      <c r="DC552" s="1388"/>
      <c r="DD552" s="1388"/>
      <c r="DE552" s="1388"/>
      <c r="DF552" s="1388"/>
      <c r="DG552" s="1388"/>
      <c r="DH552" s="1388"/>
      <c r="DI552" s="1388"/>
      <c r="DJ552" s="1388"/>
      <c r="DK552" s="1388"/>
      <c r="DL552" s="1388"/>
      <c r="DM552" s="1388"/>
      <c r="DN552" s="1388"/>
      <c r="DO552" s="1388"/>
      <c r="DP552" s="1388"/>
      <c r="DQ552" s="1388"/>
      <c r="DR552" s="1388"/>
      <c r="DS552" s="1388"/>
      <c r="DT552" s="1388"/>
      <c r="DU552" s="1388"/>
      <c r="DV552" s="1388"/>
      <c r="DW552" s="1388"/>
      <c r="DX552" s="1388"/>
      <c r="DY552" s="1388"/>
      <c r="DZ552" s="1388"/>
      <c r="EA552" s="1388"/>
      <c r="EB552" s="1388"/>
      <c r="EC552" s="1388"/>
      <c r="ED552" s="1388"/>
      <c r="EE552" s="1388"/>
      <c r="EF552" s="1388"/>
      <c r="EG552" s="1388"/>
      <c r="EH552" s="1388"/>
      <c r="EI552" s="1388"/>
      <c r="EJ552" s="1388"/>
      <c r="EK552" s="1388"/>
      <c r="EL552" s="1388"/>
      <c r="EM552" s="1388"/>
      <c r="EN552" s="1388"/>
      <c r="EO552" s="1388"/>
      <c r="EP552" s="1388"/>
      <c r="EQ552" s="1388"/>
      <c r="ER552" s="1388"/>
      <c r="ES552" s="1388"/>
      <c r="ET552" s="1388"/>
      <c r="EU552" s="1388"/>
    </row>
    <row r="553" spans="1:151" s="1269" customFormat="1" ht="15">
      <c r="A553" s="1472">
        <f>IF(G530="",0,1)</f>
        <v>0</v>
      </c>
      <c r="B553" s="678"/>
      <c r="C553" s="1251"/>
      <c r="D553" s="1251"/>
      <c r="E553" s="1474" t="str">
        <f t="shared" si="56"/>
        <v/>
      </c>
      <c r="F553" s="1242"/>
      <c r="G553" s="678"/>
      <c r="H553" s="1242"/>
      <c r="I553" s="1251"/>
      <c r="J553" s="1462" t="str">
        <f t="shared" si="55"/>
        <v/>
      </c>
      <c r="K553" s="1170"/>
      <c r="L553" s="1406"/>
      <c r="M553" s="1266"/>
      <c r="N553" s="1266"/>
      <c r="O553" s="1266"/>
      <c r="P553" s="1266"/>
      <c r="Q553" s="1266"/>
      <c r="R553" s="1399"/>
      <c r="S553" s="1268"/>
      <c r="T553" s="1268"/>
      <c r="U553" s="1268"/>
      <c r="V553" s="1268"/>
      <c r="W553" s="1382"/>
      <c r="X553" s="1382"/>
      <c r="Y553" s="1268"/>
      <c r="Z553" s="1268"/>
      <c r="AA553" s="1268"/>
      <c r="AB553" s="989"/>
      <c r="AC553" s="1251"/>
      <c r="AO553" s="1298"/>
      <c r="AQ553" s="20"/>
      <c r="BY553" s="1388"/>
      <c r="BZ553" s="1388"/>
      <c r="CA553" s="1388"/>
      <c r="CB553" s="1388"/>
      <c r="CC553" s="1388"/>
      <c r="CD553" s="1388"/>
      <c r="CE553" s="1388"/>
      <c r="CF553" s="1388"/>
      <c r="CG553" s="1388"/>
      <c r="CH553" s="1388"/>
      <c r="CI553" s="1388"/>
      <c r="CJ553" s="1388"/>
      <c r="CK553" s="1388"/>
      <c r="CL553" s="1388"/>
      <c r="CM553" s="1388"/>
      <c r="CN553" s="1388"/>
      <c r="CO553" s="1388"/>
      <c r="CP553" s="1388"/>
      <c r="CQ553" s="1388"/>
      <c r="CR553" s="1388"/>
      <c r="CS553" s="1388"/>
      <c r="CT553" s="1388"/>
      <c r="CU553" s="1388"/>
      <c r="CV553" s="1388"/>
      <c r="CW553" s="1388"/>
      <c r="CX553" s="1388"/>
      <c r="CY553" s="1388"/>
      <c r="CZ553" s="1388"/>
      <c r="DA553" s="1388"/>
      <c r="DB553" s="1388"/>
      <c r="DC553" s="1388"/>
      <c r="DD553" s="1388"/>
      <c r="DE553" s="1388"/>
      <c r="DF553" s="1388"/>
      <c r="DG553" s="1388"/>
      <c r="DH553" s="1388"/>
      <c r="DI553" s="1388"/>
      <c r="DJ553" s="1388"/>
      <c r="DK553" s="1388"/>
      <c r="DL553" s="1388"/>
      <c r="DM553" s="1388"/>
      <c r="DN553" s="1388"/>
      <c r="DO553" s="1388"/>
      <c r="DP553" s="1388"/>
      <c r="DQ553" s="1388"/>
      <c r="DR553" s="1388"/>
      <c r="DS553" s="1388"/>
      <c r="DT553" s="1388"/>
      <c r="DU553" s="1388"/>
      <c r="DV553" s="1388"/>
      <c r="DW553" s="1388"/>
      <c r="DX553" s="1388"/>
      <c r="DY553" s="1388"/>
      <c r="DZ553" s="1388"/>
      <c r="EA553" s="1388"/>
      <c r="EB553" s="1388"/>
      <c r="EC553" s="1388"/>
      <c r="ED553" s="1388"/>
      <c r="EE553" s="1388"/>
      <c r="EF553" s="1388"/>
      <c r="EG553" s="1388"/>
      <c r="EH553" s="1388"/>
      <c r="EI553" s="1388"/>
      <c r="EJ553" s="1388"/>
      <c r="EK553" s="1388"/>
      <c r="EL553" s="1388"/>
      <c r="EM553" s="1388"/>
      <c r="EN553" s="1388"/>
      <c r="EO553" s="1388"/>
      <c r="EP553" s="1388"/>
      <c r="EQ553" s="1388"/>
      <c r="ER553" s="1388"/>
      <c r="ES553" s="1388"/>
      <c r="ET553" s="1388"/>
      <c r="EU553" s="1388"/>
    </row>
    <row r="554" spans="1:151" s="1269" customFormat="1" ht="15">
      <c r="A554" s="1472">
        <f>IF(G530="",0,1)</f>
        <v>0</v>
      </c>
      <c r="B554" s="678"/>
      <c r="C554" s="1251"/>
      <c r="D554" s="1251"/>
      <c r="E554" s="1474" t="str">
        <f t="shared" si="56"/>
        <v/>
      </c>
      <c r="F554" s="1242"/>
      <c r="G554" s="678"/>
      <c r="H554" s="1242"/>
      <c r="I554" s="1251"/>
      <c r="J554" s="1462" t="str">
        <f t="shared" si="55"/>
        <v/>
      </c>
      <c r="K554" s="1170"/>
      <c r="L554" s="1406"/>
      <c r="M554" s="1266"/>
      <c r="N554" s="1266"/>
      <c r="O554" s="1266"/>
      <c r="P554" s="1266"/>
      <c r="Q554" s="1266"/>
      <c r="R554" s="1399"/>
      <c r="S554" s="1268"/>
      <c r="T554" s="1268"/>
      <c r="U554" s="1268"/>
      <c r="V554" s="1268"/>
      <c r="W554" s="1268"/>
      <c r="X554" s="1268"/>
      <c r="Y554" s="1268"/>
      <c r="Z554" s="1268"/>
      <c r="AA554" s="1268"/>
      <c r="AB554" s="989"/>
      <c r="AC554" s="1251"/>
      <c r="AO554" s="1298"/>
      <c r="AQ554" s="20"/>
      <c r="BY554" s="1388"/>
      <c r="BZ554" s="1388"/>
      <c r="CA554" s="1388"/>
      <c r="CB554" s="1388"/>
      <c r="CC554" s="1388"/>
      <c r="CD554" s="1388"/>
      <c r="CE554" s="1388"/>
      <c r="CF554" s="1388"/>
      <c r="CG554" s="1388"/>
      <c r="CH554" s="1388"/>
      <c r="CI554" s="1388"/>
      <c r="CJ554" s="1388"/>
      <c r="CK554" s="1388"/>
      <c r="CL554" s="1388"/>
      <c r="CM554" s="1388"/>
      <c r="CN554" s="1388"/>
      <c r="CO554" s="1388"/>
      <c r="CP554" s="1388"/>
      <c r="CQ554" s="1388"/>
      <c r="CR554" s="1388"/>
      <c r="CS554" s="1388"/>
      <c r="CT554" s="1388"/>
      <c r="CU554" s="1388"/>
      <c r="CV554" s="1388"/>
      <c r="CW554" s="1388"/>
      <c r="CX554" s="1388"/>
      <c r="CY554" s="1388"/>
      <c r="CZ554" s="1388"/>
      <c r="DA554" s="1388"/>
      <c r="DB554" s="1388"/>
      <c r="DC554" s="1388"/>
      <c r="DD554" s="1388"/>
      <c r="DE554" s="1388"/>
      <c r="DF554" s="1388"/>
      <c r="DG554" s="1388"/>
      <c r="DH554" s="1388"/>
      <c r="DI554" s="1388"/>
      <c r="DJ554" s="1388"/>
      <c r="DK554" s="1388"/>
      <c r="DL554" s="1388"/>
      <c r="DM554" s="1388"/>
      <c r="DN554" s="1388"/>
      <c r="DO554" s="1388"/>
      <c r="DP554" s="1388"/>
      <c r="DQ554" s="1388"/>
      <c r="DR554" s="1388"/>
      <c r="DS554" s="1388"/>
      <c r="DT554" s="1388"/>
      <c r="DU554" s="1388"/>
      <c r="DV554" s="1388"/>
      <c r="DW554" s="1388"/>
      <c r="DX554" s="1388"/>
      <c r="DY554" s="1388"/>
      <c r="DZ554" s="1388"/>
      <c r="EA554" s="1388"/>
      <c r="EB554" s="1388"/>
      <c r="EC554" s="1388"/>
      <c r="ED554" s="1388"/>
      <c r="EE554" s="1388"/>
      <c r="EF554" s="1388"/>
      <c r="EG554" s="1388"/>
      <c r="EH554" s="1388"/>
      <c r="EI554" s="1388"/>
      <c r="EJ554" s="1388"/>
      <c r="EK554" s="1388"/>
      <c r="EL554" s="1388"/>
      <c r="EM554" s="1388"/>
      <c r="EN554" s="1388"/>
      <c r="EO554" s="1388"/>
      <c r="EP554" s="1388"/>
      <c r="EQ554" s="1388"/>
      <c r="ER554" s="1388"/>
      <c r="ES554" s="1388"/>
      <c r="ET554" s="1388"/>
      <c r="EU554" s="1388"/>
    </row>
    <row r="555" spans="1:151" s="1292" customFormat="1" ht="17.25" customHeight="1">
      <c r="A555" s="1472">
        <f>IF(G530="",0,1)</f>
        <v>0</v>
      </c>
      <c r="B555" s="678"/>
      <c r="C555" s="1251"/>
      <c r="D555" s="1251"/>
      <c r="E555" s="1474" t="str">
        <f t="shared" si="56"/>
        <v/>
      </c>
      <c r="F555" s="1242"/>
      <c r="G555" s="678"/>
      <c r="H555" s="1242"/>
      <c r="I555" s="126"/>
      <c r="J555" s="1462" t="str">
        <f t="shared" si="55"/>
        <v/>
      </c>
      <c r="K555" s="1170"/>
      <c r="L555" s="779"/>
      <c r="M555" s="779"/>
      <c r="N555" s="779"/>
      <c r="O555" s="779"/>
      <c r="P555" s="779"/>
      <c r="Q555" s="779"/>
      <c r="R555" s="779"/>
      <c r="S555" s="779"/>
      <c r="T555" s="779"/>
      <c r="U555" s="779"/>
      <c r="V555" s="779"/>
      <c r="W555" s="779"/>
      <c r="X555" s="779"/>
      <c r="Y555" s="779"/>
      <c r="Z555" s="2167"/>
      <c r="AA555" s="2167"/>
      <c r="AB555" s="989"/>
      <c r="BY555" s="1441"/>
      <c r="BZ555" s="1441"/>
      <c r="CA555" s="1441"/>
      <c r="CB555" s="1441"/>
      <c r="CC555" s="1441"/>
      <c r="CD555" s="1441"/>
      <c r="CE555" s="1441"/>
      <c r="CF555" s="1441"/>
      <c r="CG555" s="1441"/>
      <c r="CH555" s="1441"/>
      <c r="CI555" s="1441"/>
      <c r="CJ555" s="1441"/>
      <c r="CK555" s="1441"/>
      <c r="CL555" s="1441"/>
      <c r="CM555" s="1441"/>
      <c r="CN555" s="1441"/>
      <c r="CO555" s="1441"/>
      <c r="CP555" s="1441"/>
      <c r="CQ555" s="1441"/>
      <c r="CR555" s="1441"/>
      <c r="CS555" s="1441"/>
      <c r="CT555" s="1441"/>
      <c r="CU555" s="1441"/>
      <c r="CV555" s="1441"/>
      <c r="CW555" s="1441"/>
      <c r="CX555" s="1441"/>
      <c r="CY555" s="1441"/>
      <c r="CZ555" s="1441"/>
      <c r="DA555" s="1441"/>
      <c r="DB555" s="1441"/>
      <c r="DC555" s="1441"/>
      <c r="DD555" s="1441"/>
      <c r="DE555" s="1441"/>
      <c r="DF555" s="1441"/>
      <c r="DG555" s="1441"/>
      <c r="DH555" s="1441"/>
      <c r="DI555" s="1441"/>
      <c r="DJ555" s="1441"/>
      <c r="DK555" s="1441"/>
      <c r="DL555" s="1441"/>
      <c r="DM555" s="1441"/>
      <c r="DN555" s="1441"/>
      <c r="DO555" s="1441"/>
      <c r="DP555" s="1441"/>
      <c r="DQ555" s="1441"/>
      <c r="DR555" s="1441"/>
      <c r="DS555" s="1441"/>
      <c r="DT555" s="1441"/>
      <c r="DU555" s="1441"/>
      <c r="DV555" s="1441"/>
      <c r="DW555" s="1441"/>
      <c r="DX555" s="1441"/>
      <c r="DY555" s="1441"/>
      <c r="DZ555" s="1441"/>
      <c r="EA555" s="1441"/>
      <c r="EB555" s="1441"/>
      <c r="EC555" s="1441"/>
      <c r="ED555" s="1441"/>
      <c r="EE555" s="1441"/>
      <c r="EF555" s="1441"/>
      <c r="EG555" s="1441"/>
      <c r="EH555" s="1441"/>
      <c r="EI555" s="1441"/>
      <c r="EJ555" s="1441"/>
      <c r="EK555" s="1441"/>
      <c r="EL555" s="1441"/>
      <c r="EM555" s="1441"/>
      <c r="EN555" s="1441"/>
      <c r="EO555" s="1441"/>
      <c r="EP555" s="1441"/>
      <c r="EQ555" s="1441"/>
      <c r="ER555" s="1441"/>
      <c r="ES555" s="1441"/>
      <c r="ET555" s="1441"/>
      <c r="EU555" s="1441"/>
    </row>
    <row r="556" spans="1:151" s="787" customFormat="1" ht="21.75" customHeight="1" thickBot="1">
      <c r="A556" s="1473">
        <f>IF(G530="",0,1)</f>
        <v>0</v>
      </c>
      <c r="B556" s="1407"/>
      <c r="C556" s="1251"/>
      <c r="D556" s="1251"/>
      <c r="E556" s="1474" t="str">
        <f t="shared" si="56"/>
        <v/>
      </c>
      <c r="F556" s="1407"/>
      <c r="G556" s="1407"/>
      <c r="H556" s="1407"/>
      <c r="I556" s="1251"/>
      <c r="J556" s="1462" t="str">
        <f t="shared" si="55"/>
        <v/>
      </c>
      <c r="K556" s="1408"/>
      <c r="L556" s="1409" t="str">
        <f>CONCATENATE(M$23,G530)</f>
        <v xml:space="preserve">Recommandations pour le générateur de chaleur: </v>
      </c>
      <c r="M556" s="1410"/>
      <c r="N556" s="1410"/>
      <c r="O556" s="1410"/>
      <c r="P556" s="1410"/>
      <c r="Q556" s="1410"/>
      <c r="R556" s="1410"/>
      <c r="S556" s="1410"/>
      <c r="T556" s="1410"/>
      <c r="U556" s="1410"/>
      <c r="V556" s="1410"/>
      <c r="W556" s="1410"/>
      <c r="X556" s="1410"/>
      <c r="Y556" s="1410"/>
      <c r="Z556" s="1410"/>
      <c r="AA556" s="1410"/>
      <c r="AB556" s="1410"/>
      <c r="AC556" s="1410"/>
      <c r="BY556" s="225"/>
      <c r="BZ556" s="225"/>
      <c r="CA556" s="225"/>
      <c r="CB556" s="225"/>
      <c r="CC556" s="225"/>
      <c r="CD556" s="225"/>
      <c r="CE556" s="225"/>
      <c r="CF556" s="225"/>
      <c r="CG556" s="225"/>
      <c r="CH556" s="225"/>
      <c r="CI556" s="225"/>
      <c r="CJ556" s="225"/>
      <c r="CK556" s="225"/>
      <c r="CL556" s="225"/>
      <c r="CM556" s="225"/>
      <c r="CN556" s="225"/>
      <c r="CO556" s="225"/>
      <c r="CP556" s="225"/>
      <c r="CQ556" s="225"/>
      <c r="CR556" s="225"/>
      <c r="CS556" s="225"/>
      <c r="CT556" s="225"/>
      <c r="CU556" s="225"/>
      <c r="CV556" s="225"/>
      <c r="CW556" s="225"/>
      <c r="CX556" s="225"/>
      <c r="CY556" s="225"/>
      <c r="CZ556" s="225"/>
      <c r="DA556" s="225"/>
      <c r="DB556" s="225"/>
      <c r="DC556" s="225"/>
      <c r="DD556" s="225"/>
      <c r="DE556" s="225"/>
      <c r="DF556" s="225"/>
      <c r="DG556" s="225"/>
      <c r="DH556" s="225"/>
      <c r="DI556" s="225"/>
      <c r="DJ556" s="225"/>
      <c r="DK556" s="225"/>
      <c r="DL556" s="225"/>
      <c r="DM556" s="225"/>
      <c r="DN556" s="225"/>
      <c r="DO556" s="225"/>
      <c r="DP556" s="225"/>
      <c r="DQ556" s="225"/>
      <c r="DR556" s="225"/>
      <c r="DS556" s="225"/>
      <c r="DT556" s="225"/>
      <c r="DU556" s="225"/>
      <c r="DV556" s="225"/>
      <c r="DW556" s="225"/>
      <c r="DX556" s="225"/>
      <c r="DY556" s="225"/>
      <c r="DZ556" s="225"/>
      <c r="EA556" s="225"/>
      <c r="EB556" s="225"/>
      <c r="EC556" s="225"/>
      <c r="ED556" s="225"/>
      <c r="EE556" s="225"/>
      <c r="EF556" s="225"/>
      <c r="EG556" s="225"/>
      <c r="EH556" s="225"/>
      <c r="EI556" s="225"/>
      <c r="EJ556" s="225"/>
      <c r="EK556" s="225"/>
      <c r="EL556" s="225"/>
      <c r="EM556" s="225"/>
      <c r="EN556" s="225"/>
      <c r="EO556" s="225"/>
      <c r="EP556" s="225"/>
      <c r="EQ556" s="225"/>
      <c r="ER556" s="225"/>
      <c r="ES556" s="225"/>
      <c r="ET556" s="225"/>
      <c r="EU556" s="225"/>
    </row>
    <row r="557" spans="1:151" s="1292" customFormat="1" ht="21.75" customHeight="1">
      <c r="A557" s="1472">
        <f>IF(G530="",0,1)</f>
        <v>0</v>
      </c>
      <c r="B557" s="678"/>
      <c r="C557" s="1251"/>
      <c r="D557" s="1251"/>
      <c r="E557" s="1474" t="str">
        <f t="shared" si="56"/>
        <v/>
      </c>
      <c r="F557" s="1242"/>
      <c r="G557" s="678"/>
      <c r="H557" s="1242"/>
      <c r="I557" s="126"/>
      <c r="J557" s="1462" t="str">
        <f t="shared" si="55"/>
        <v/>
      </c>
      <c r="K557" s="1170"/>
      <c r="L557" s="779"/>
      <c r="M557" s="779"/>
      <c r="N557" s="779"/>
      <c r="O557" s="779"/>
      <c r="P557" s="779"/>
      <c r="Q557" s="779"/>
      <c r="R557" s="779"/>
      <c r="S557" s="779"/>
      <c r="T557" s="779"/>
      <c r="U557" s="779"/>
      <c r="V557" s="779"/>
      <c r="W557" s="779"/>
      <c r="X557" s="779"/>
      <c r="Y557" s="779"/>
      <c r="Z557" s="1423"/>
      <c r="AA557" s="1423"/>
      <c r="AB557" s="1423"/>
      <c r="BY557" s="1441"/>
      <c r="BZ557" s="1441"/>
      <c r="CA557" s="1441"/>
      <c r="CB557" s="1441"/>
      <c r="CC557" s="1441"/>
      <c r="CD557" s="1441"/>
      <c r="CE557" s="1441"/>
      <c r="CF557" s="1441"/>
      <c r="CG557" s="1441"/>
      <c r="CH557" s="1441"/>
      <c r="CI557" s="1441"/>
      <c r="CJ557" s="1441"/>
      <c r="CK557" s="1441"/>
      <c r="CL557" s="1441"/>
      <c r="CM557" s="1441"/>
      <c r="CN557" s="1441"/>
      <c r="CO557" s="1441"/>
      <c r="CP557" s="1441"/>
      <c r="CQ557" s="1441"/>
      <c r="CR557" s="1441"/>
      <c r="CS557" s="1441"/>
      <c r="CT557" s="1441"/>
      <c r="CU557" s="1441"/>
      <c r="CV557" s="1441"/>
      <c r="CW557" s="1441"/>
      <c r="CX557" s="1441"/>
      <c r="CY557" s="1441"/>
      <c r="CZ557" s="1441"/>
      <c r="DA557" s="1441"/>
      <c r="DB557" s="1441"/>
      <c r="DC557" s="1441"/>
      <c r="DD557" s="1441"/>
      <c r="DE557" s="1441"/>
      <c r="DF557" s="1441"/>
      <c r="DG557" s="1441"/>
      <c r="DH557" s="1441"/>
      <c r="DI557" s="1441"/>
      <c r="DJ557" s="1441"/>
      <c r="DK557" s="1441"/>
      <c r="DL557" s="1441"/>
      <c r="DM557" s="1441"/>
      <c r="DN557" s="1441"/>
      <c r="DO557" s="1441"/>
      <c r="DP557" s="1441"/>
      <c r="DQ557" s="1441"/>
      <c r="DR557" s="1441"/>
      <c r="DS557" s="1441"/>
      <c r="DT557" s="1441"/>
      <c r="DU557" s="1441"/>
      <c r="DV557" s="1441"/>
      <c r="DW557" s="1441"/>
      <c r="DX557" s="1441"/>
      <c r="DY557" s="1441"/>
      <c r="DZ557" s="1441"/>
      <c r="EA557" s="1441"/>
      <c r="EB557" s="1441"/>
      <c r="EC557" s="1441"/>
      <c r="ED557" s="1441"/>
      <c r="EE557" s="1441"/>
      <c r="EF557" s="1441"/>
      <c r="EG557" s="1441"/>
      <c r="EH557" s="1441"/>
      <c r="EI557" s="1441"/>
      <c r="EJ557" s="1441"/>
      <c r="EK557" s="1441"/>
      <c r="EL557" s="1441"/>
      <c r="EM557" s="1441"/>
      <c r="EN557" s="1441"/>
      <c r="EO557" s="1441"/>
      <c r="EP557" s="1441"/>
      <c r="EQ557" s="1441"/>
      <c r="ER557" s="1441"/>
      <c r="ES557" s="1441"/>
      <c r="ET557" s="1441"/>
      <c r="EU557" s="1441"/>
    </row>
    <row r="558" spans="1:151" s="1292" customFormat="1" ht="16" customHeight="1">
      <c r="A558" s="1472">
        <f>IF(G530="",0,1)</f>
        <v>0</v>
      </c>
      <c r="B558" s="678"/>
      <c r="C558" s="1251"/>
      <c r="D558" s="1251"/>
      <c r="E558" s="1474" t="str">
        <f t="shared" si="56"/>
        <v/>
      </c>
      <c r="F558" s="1242"/>
      <c r="G558" s="678"/>
      <c r="H558" s="1242"/>
      <c r="I558" s="126"/>
      <c r="J558" s="1462" t="str">
        <f t="shared" si="55"/>
        <v/>
      </c>
      <c r="K558" s="1170"/>
      <c r="L558" s="1309" t="str">
        <f>L$138</f>
        <v>Elément</v>
      </c>
      <c r="M558" s="1309"/>
      <c r="N558" s="1309"/>
      <c r="O558" s="1309"/>
      <c r="P558" s="1309" t="str">
        <f>P$138</f>
        <v>Mesure</v>
      </c>
      <c r="Q558" s="1309"/>
      <c r="R558" s="1309"/>
      <c r="S558" s="1309"/>
      <c r="T558" s="1309"/>
      <c r="U558" s="1309"/>
      <c r="V558" s="1309"/>
      <c r="W558" s="1309" t="str">
        <f>W$138</f>
        <v>Réalisation</v>
      </c>
      <c r="X558" s="1310" t="str">
        <f>X$138</f>
        <v>Economie</v>
      </c>
      <c r="Y558" s="1310"/>
      <c r="Z558" s="2186" t="str">
        <f>Z$138</f>
        <v>Réalisation</v>
      </c>
      <c r="AA558" s="2186">
        <f>AA498</f>
        <v>0</v>
      </c>
      <c r="AB558" s="2186">
        <f>AB498</f>
        <v>0</v>
      </c>
      <c r="AC558" s="1310" t="str">
        <f>AC$138</f>
        <v>Economies</v>
      </c>
      <c r="AF558" s="101" t="s">
        <v>593</v>
      </c>
      <c r="AI558" s="101" t="s">
        <v>592</v>
      </c>
      <c r="BY558" s="1441"/>
      <c r="BZ558" s="1441"/>
      <c r="CA558" s="1441"/>
      <c r="CB558" s="1441"/>
      <c r="CC558" s="1441"/>
      <c r="CD558" s="1441"/>
      <c r="CE558" s="1441"/>
      <c r="CF558" s="1441"/>
      <c r="CG558" s="1441"/>
      <c r="CH558" s="1441"/>
      <c r="CI558" s="1441"/>
      <c r="CJ558" s="1441"/>
      <c r="CK558" s="1441"/>
      <c r="CL558" s="1441"/>
      <c r="CM558" s="1441"/>
      <c r="CN558" s="1441"/>
      <c r="CO558" s="1441"/>
      <c r="CP558" s="1441"/>
      <c r="CQ558" s="1441"/>
      <c r="CR558" s="1441"/>
      <c r="CS558" s="1441"/>
      <c r="CT558" s="1441"/>
      <c r="CU558" s="1441"/>
      <c r="CV558" s="1441"/>
      <c r="CW558" s="1441"/>
      <c r="CX558" s="1441"/>
      <c r="CY558" s="1441"/>
      <c r="CZ558" s="1441"/>
      <c r="DA558" s="1441"/>
      <c r="DB558" s="1441"/>
      <c r="DC558" s="1441"/>
      <c r="DD558" s="1441"/>
      <c r="DE558" s="1441"/>
      <c r="DF558" s="1441"/>
      <c r="DG558" s="1441"/>
      <c r="DH558" s="1441"/>
      <c r="DI558" s="1441"/>
      <c r="DJ558" s="1441"/>
      <c r="DK558" s="1441"/>
      <c r="DL558" s="1441"/>
      <c r="DM558" s="1441"/>
      <c r="DN558" s="1441"/>
      <c r="DO558" s="1441"/>
      <c r="DP558" s="1441"/>
      <c r="DQ558" s="1441"/>
      <c r="DR558" s="1441"/>
      <c r="DS558" s="1441"/>
      <c r="DT558" s="1441"/>
      <c r="DU558" s="1441"/>
      <c r="DV558" s="1441"/>
      <c r="DW558" s="1441"/>
      <c r="DX558" s="1441"/>
      <c r="DY558" s="1441"/>
      <c r="DZ558" s="1441"/>
      <c r="EA558" s="1441"/>
      <c r="EB558" s="1441"/>
      <c r="EC558" s="1441"/>
      <c r="ED558" s="1441"/>
      <c r="EE558" s="1441"/>
      <c r="EF558" s="1441"/>
      <c r="EG558" s="1441"/>
      <c r="EH558" s="1441"/>
      <c r="EI558" s="1441"/>
      <c r="EJ558" s="1441"/>
      <c r="EK558" s="1441"/>
      <c r="EL558" s="1441"/>
      <c r="EM558" s="1441"/>
      <c r="EN558" s="1441"/>
      <c r="EO558" s="1441"/>
      <c r="EP558" s="1441"/>
      <c r="EQ558" s="1441"/>
      <c r="ER558" s="1441"/>
      <c r="ES558" s="1441"/>
      <c r="ET558" s="1441"/>
      <c r="EU558" s="1441"/>
    </row>
    <row r="559" spans="1:151" s="1292" customFormat="1" ht="16" customHeight="1">
      <c r="A559" s="1472">
        <f>IF(G530="",0,1)</f>
        <v>0</v>
      </c>
      <c r="B559" s="678"/>
      <c r="C559" s="1251"/>
      <c r="D559" s="1251"/>
      <c r="E559" s="1474" t="str">
        <f t="shared" si="56"/>
        <v/>
      </c>
      <c r="F559" s="1242"/>
      <c r="G559" s="678"/>
      <c r="H559" s="1242"/>
      <c r="I559" s="126"/>
      <c r="J559" s="1462" t="str">
        <f t="shared" si="55"/>
        <v/>
      </c>
      <c r="K559" s="1170"/>
      <c r="L559" s="1311"/>
      <c r="M559" s="1311"/>
      <c r="N559" s="1311"/>
      <c r="O559" s="1311"/>
      <c r="P559" s="1311"/>
      <c r="Q559" s="1311"/>
      <c r="R559" s="1311"/>
      <c r="S559" s="1311"/>
      <c r="T559" s="1311"/>
      <c r="U559" s="1311"/>
      <c r="V559" s="1311"/>
      <c r="W559" s="1311"/>
      <c r="X559" s="1312" t="str">
        <f>X$139</f>
        <v>calculée</v>
      </c>
      <c r="Y559" s="1312"/>
      <c r="Z559" s="1312"/>
      <c r="AA559" s="1312"/>
      <c r="AB559" s="1312"/>
      <c r="AC559" s="1312" t="str">
        <f>AC$139</f>
        <v>corrigées</v>
      </c>
      <c r="AE559" s="2165" t="s">
        <v>594</v>
      </c>
      <c r="AF559" s="2165" t="str">
        <f>$W$23</f>
        <v>d'ici à 4 ans</v>
      </c>
      <c r="AG559" s="2165" t="str">
        <f>$W$24</f>
        <v>d'ici à 8 ans</v>
      </c>
      <c r="AI559" s="2165" t="str">
        <f>$W$23</f>
        <v>d'ici à 4 ans</v>
      </c>
      <c r="AJ559" s="2165" t="str">
        <f>$W$24</f>
        <v>d'ici à 8 ans</v>
      </c>
      <c r="BY559" s="1441"/>
      <c r="BZ559" s="1441"/>
      <c r="CA559" s="1441"/>
      <c r="CB559" s="1441"/>
      <c r="CC559" s="1441"/>
      <c r="CD559" s="1441"/>
      <c r="CE559" s="1441"/>
      <c r="CF559" s="1441"/>
      <c r="CG559" s="1441"/>
      <c r="CH559" s="1441"/>
      <c r="CI559" s="1441"/>
      <c r="CJ559" s="1441"/>
      <c r="CK559" s="1441"/>
      <c r="CL559" s="1441"/>
      <c r="CM559" s="1441"/>
      <c r="CN559" s="1441"/>
      <c r="CO559" s="1441"/>
      <c r="CP559" s="1441"/>
      <c r="CQ559" s="1441"/>
      <c r="CR559" s="1441"/>
      <c r="CS559" s="1441"/>
      <c r="CT559" s="1441"/>
      <c r="CU559" s="1441"/>
      <c r="CV559" s="1441"/>
      <c r="CW559" s="1441"/>
      <c r="CX559" s="1441"/>
      <c r="CY559" s="1441"/>
      <c r="CZ559" s="1441"/>
      <c r="DA559" s="1441"/>
      <c r="DB559" s="1441"/>
      <c r="DC559" s="1441"/>
      <c r="DD559" s="1441"/>
      <c r="DE559" s="1441"/>
      <c r="DF559" s="1441"/>
      <c r="DG559" s="1441"/>
      <c r="DH559" s="1441"/>
      <c r="DI559" s="1441"/>
      <c r="DJ559" s="1441"/>
      <c r="DK559" s="1441"/>
      <c r="DL559" s="1441"/>
      <c r="DM559" s="1441"/>
      <c r="DN559" s="1441"/>
      <c r="DO559" s="1441"/>
      <c r="DP559" s="1441"/>
      <c r="DQ559" s="1441"/>
      <c r="DR559" s="1441"/>
      <c r="DS559" s="1441"/>
      <c r="DT559" s="1441"/>
      <c r="DU559" s="1441"/>
      <c r="DV559" s="1441"/>
      <c r="DW559" s="1441"/>
      <c r="DX559" s="1441"/>
      <c r="DY559" s="1441"/>
      <c r="DZ559" s="1441"/>
      <c r="EA559" s="1441"/>
      <c r="EB559" s="1441"/>
      <c r="EC559" s="1441"/>
      <c r="ED559" s="1441"/>
      <c r="EE559" s="1441"/>
      <c r="EF559" s="1441"/>
      <c r="EG559" s="1441"/>
      <c r="EH559" s="1441"/>
      <c r="EI559" s="1441"/>
      <c r="EJ559" s="1441"/>
      <c r="EK559" s="1441"/>
      <c r="EL559" s="1441"/>
      <c r="EM559" s="1441"/>
      <c r="EN559" s="1441"/>
      <c r="EO559" s="1441"/>
      <c r="EP559" s="1441"/>
      <c r="EQ559" s="1441"/>
      <c r="ER559" s="1441"/>
      <c r="ES559" s="1441"/>
      <c r="ET559" s="1441"/>
      <c r="EU559" s="1441"/>
    </row>
    <row r="560" spans="1:151" s="1292" customFormat="1" ht="16" customHeight="1">
      <c r="A560" s="1472">
        <f>IF(G530="",0,1)</f>
        <v>0</v>
      </c>
      <c r="B560" s="678"/>
      <c r="C560" s="1251"/>
      <c r="D560" s="1251"/>
      <c r="E560" s="1474" t="str">
        <f t="shared" si="56"/>
        <v/>
      </c>
      <c r="F560" s="1242"/>
      <c r="G560" s="678"/>
      <c r="H560" s="1242"/>
      <c r="I560" s="126"/>
      <c r="J560" s="1462" t="str">
        <f t="shared" si="55"/>
        <v/>
      </c>
      <c r="K560" s="1170"/>
      <c r="L560" s="1313"/>
      <c r="M560" s="1313"/>
      <c r="N560" s="1313"/>
      <c r="O560" s="1313"/>
      <c r="P560" s="1313"/>
      <c r="Q560" s="1313"/>
      <c r="R560" s="1313"/>
      <c r="S560" s="1313"/>
      <c r="T560" s="1313"/>
      <c r="U560" s="1313"/>
      <c r="V560" s="1313"/>
      <c r="W560" s="1313"/>
      <c r="X560" s="1314" t="str">
        <f>X$140</f>
        <v>[kWh]</v>
      </c>
      <c r="Y560" s="1314"/>
      <c r="Z560" s="2181" t="str">
        <f>Z$140</f>
        <v>[oui/non]</v>
      </c>
      <c r="AA560" s="2181">
        <f>AA500</f>
        <v>0</v>
      </c>
      <c r="AB560" s="2181">
        <f>AB500</f>
        <v>0</v>
      </c>
      <c r="AC560" s="1314" t="str">
        <f>AC$140</f>
        <v>[kWh]</v>
      </c>
      <c r="AE560" s="2165"/>
      <c r="AF560" s="2165"/>
      <c r="AG560" s="2165"/>
      <c r="AI560" s="2165"/>
      <c r="AJ560" s="2165"/>
      <c r="BY560" s="1441"/>
      <c r="BZ560" s="1441"/>
      <c r="CA560" s="1441"/>
      <c r="CB560" s="1441"/>
      <c r="CC560" s="1441"/>
      <c r="CD560" s="1441"/>
      <c r="CE560" s="1441"/>
      <c r="CF560" s="1441"/>
      <c r="CG560" s="1441"/>
      <c r="CH560" s="1441"/>
      <c r="CI560" s="1441"/>
      <c r="CJ560" s="1441"/>
      <c r="CK560" s="1441"/>
      <c r="CL560" s="1441"/>
      <c r="CM560" s="1441"/>
      <c r="CN560" s="1441"/>
      <c r="CO560" s="1441"/>
      <c r="CP560" s="1441"/>
      <c r="CQ560" s="1441"/>
      <c r="CR560" s="1441"/>
      <c r="CS560" s="1441"/>
      <c r="CT560" s="1441"/>
      <c r="CU560" s="1441"/>
      <c r="CV560" s="1441"/>
      <c r="CW560" s="1441"/>
      <c r="CX560" s="1441"/>
      <c r="CY560" s="1441"/>
      <c r="CZ560" s="1441"/>
      <c r="DA560" s="1441"/>
      <c r="DB560" s="1441"/>
      <c r="DC560" s="1441"/>
      <c r="DD560" s="1441"/>
      <c r="DE560" s="1441"/>
      <c r="DF560" s="1441"/>
      <c r="DG560" s="1441"/>
      <c r="DH560" s="1441"/>
      <c r="DI560" s="1441"/>
      <c r="DJ560" s="1441"/>
      <c r="DK560" s="1441"/>
      <c r="DL560" s="1441"/>
      <c r="DM560" s="1441"/>
      <c r="DN560" s="1441"/>
      <c r="DO560" s="1441"/>
      <c r="DP560" s="1441"/>
      <c r="DQ560" s="1441"/>
      <c r="DR560" s="1441"/>
      <c r="DS560" s="1441"/>
      <c r="DT560" s="1441"/>
      <c r="DU560" s="1441"/>
      <c r="DV560" s="1441"/>
      <c r="DW560" s="1441"/>
      <c r="DX560" s="1441"/>
      <c r="DY560" s="1441"/>
      <c r="DZ560" s="1441"/>
      <c r="EA560" s="1441"/>
      <c r="EB560" s="1441"/>
      <c r="EC560" s="1441"/>
      <c r="ED560" s="1441"/>
      <c r="EE560" s="1441"/>
      <c r="EF560" s="1441"/>
      <c r="EG560" s="1441"/>
      <c r="EH560" s="1441"/>
      <c r="EI560" s="1441"/>
      <c r="EJ560" s="1441"/>
      <c r="EK560" s="1441"/>
      <c r="EL560" s="1441"/>
      <c r="EM560" s="1441"/>
      <c r="EN560" s="1441"/>
      <c r="EO560" s="1441"/>
      <c r="EP560" s="1441"/>
      <c r="EQ560" s="1441"/>
      <c r="ER560" s="1441"/>
      <c r="ES560" s="1441"/>
      <c r="ET560" s="1441"/>
      <c r="EU560" s="1441"/>
    </row>
    <row r="561" spans="1:151" s="1292" customFormat="1" ht="16" customHeight="1">
      <c r="A561" s="1472">
        <f>IF(G530="",0,1)</f>
        <v>0</v>
      </c>
      <c r="B561" s="678"/>
      <c r="C561" s="1251"/>
      <c r="D561" s="1251"/>
      <c r="E561" s="1474" t="str">
        <f t="shared" si="56"/>
        <v/>
      </c>
      <c r="F561" s="1242"/>
      <c r="G561" s="678"/>
      <c r="H561" s="1242"/>
      <c r="I561" s="126"/>
      <c r="J561" s="1462" t="str">
        <f t="shared" si="55"/>
        <v/>
      </c>
      <c r="K561" s="1170"/>
      <c r="L561" s="1311"/>
      <c r="M561" s="1311"/>
      <c r="N561" s="1311"/>
      <c r="O561" s="1412"/>
      <c r="P561" s="1311"/>
      <c r="Q561" s="1311"/>
      <c r="R561" s="1311"/>
      <c r="S561" s="1311"/>
      <c r="T561" s="1311"/>
      <c r="U561" s="1311"/>
      <c r="V561" s="1311"/>
      <c r="W561" s="1311"/>
      <c r="Y561" s="1312"/>
      <c r="Z561" s="1312"/>
      <c r="AA561" s="1312"/>
      <c r="AE561" s="2165"/>
      <c r="AF561" s="2165"/>
      <c r="AG561" s="2165"/>
      <c r="AI561" s="2165"/>
      <c r="AJ561" s="2165"/>
      <c r="BY561" s="1441"/>
      <c r="BZ561" s="1441"/>
      <c r="CA561" s="1441"/>
      <c r="CB561" s="1441"/>
      <c r="CC561" s="1441"/>
      <c r="CD561" s="1441"/>
      <c r="CE561" s="1441"/>
      <c r="CF561" s="1441"/>
      <c r="CG561" s="1441"/>
      <c r="CH561" s="1441"/>
      <c r="CI561" s="1441"/>
      <c r="CJ561" s="1441"/>
      <c r="CK561" s="1441"/>
      <c r="CL561" s="1441"/>
      <c r="CM561" s="1441"/>
      <c r="CN561" s="1441"/>
      <c r="CO561" s="1441"/>
      <c r="CP561" s="1441"/>
      <c r="CQ561" s="1441"/>
      <c r="CR561" s="1441"/>
      <c r="CS561" s="1441"/>
      <c r="CT561" s="1441"/>
      <c r="CU561" s="1441"/>
      <c r="CV561" s="1441"/>
      <c r="CW561" s="1441"/>
      <c r="CX561" s="1441"/>
      <c r="CY561" s="1441"/>
      <c r="CZ561" s="1441"/>
      <c r="DA561" s="1441"/>
      <c r="DB561" s="1441"/>
      <c r="DC561" s="1441"/>
      <c r="DD561" s="1441"/>
      <c r="DE561" s="1441"/>
      <c r="DF561" s="1441"/>
      <c r="DG561" s="1441"/>
      <c r="DH561" s="1441"/>
      <c r="DI561" s="1441"/>
      <c r="DJ561" s="1441"/>
      <c r="DK561" s="1441"/>
      <c r="DL561" s="1441"/>
      <c r="DM561" s="1441"/>
      <c r="DN561" s="1441"/>
      <c r="DO561" s="1441"/>
      <c r="DP561" s="1441"/>
      <c r="DQ561" s="1441"/>
      <c r="DR561" s="1441"/>
      <c r="DS561" s="1441"/>
      <c r="DT561" s="1441"/>
      <c r="DU561" s="1441"/>
      <c r="DV561" s="1441"/>
      <c r="DW561" s="1441"/>
      <c r="DX561" s="1441"/>
      <c r="DY561" s="1441"/>
      <c r="DZ561" s="1441"/>
      <c r="EA561" s="1441"/>
      <c r="EB561" s="1441"/>
      <c r="EC561" s="1441"/>
      <c r="ED561" s="1441"/>
      <c r="EE561" s="1441"/>
      <c r="EF561" s="1441"/>
      <c r="EG561" s="1441"/>
      <c r="EH561" s="1441"/>
      <c r="EI561" s="1441"/>
      <c r="EJ561" s="1441"/>
      <c r="EK561" s="1441"/>
      <c r="EL561" s="1441"/>
      <c r="EM561" s="1441"/>
      <c r="EN561" s="1441"/>
      <c r="EO561" s="1441"/>
      <c r="EP561" s="1441"/>
      <c r="EQ561" s="1441"/>
      <c r="ER561" s="1441"/>
      <c r="ES561" s="1441"/>
      <c r="ET561" s="1441"/>
      <c r="EU561" s="1441"/>
    </row>
    <row r="562" spans="1:151" s="1292" customFormat="1" ht="12" customHeight="1">
      <c r="A562" s="1472">
        <f>IF(G530="",0,1)</f>
        <v>0</v>
      </c>
      <c r="B562" s="678"/>
      <c r="C562" s="1251"/>
      <c r="D562" s="1251"/>
      <c r="E562" s="1474" t="str">
        <f t="shared" si="56"/>
        <v/>
      </c>
      <c r="F562" s="1242"/>
      <c r="G562" s="678"/>
      <c r="H562" s="1242"/>
      <c r="I562" s="126"/>
      <c r="J562" s="1462" t="str">
        <f t="shared" si="55"/>
        <v/>
      </c>
      <c r="K562" s="1170"/>
      <c r="L562" s="1315"/>
      <c r="M562" s="1315"/>
      <c r="N562" s="1315"/>
      <c r="O562" s="1315"/>
      <c r="P562" s="1315"/>
      <c r="Q562" s="1315"/>
      <c r="R562" s="1315"/>
      <c r="S562" s="1315"/>
      <c r="T562" s="1315"/>
      <c r="U562" s="1315"/>
      <c r="V562" s="1315"/>
      <c r="W562" s="1315"/>
      <c r="X562" s="1315"/>
      <c r="Y562" s="1315"/>
      <c r="Z562" s="1312"/>
      <c r="AA562" s="1315"/>
      <c r="AB562" s="1315"/>
      <c r="AC562" s="1315"/>
      <c r="AE562" s="2165"/>
      <c r="AF562" s="2165"/>
      <c r="AG562" s="2165"/>
      <c r="AI562" s="2165"/>
      <c r="AJ562" s="2165"/>
      <c r="BY562" s="1441"/>
      <c r="BZ562" s="1441"/>
      <c r="CA562" s="1441"/>
      <c r="CB562" s="1441"/>
      <c r="CC562" s="1441"/>
      <c r="CD562" s="1441"/>
      <c r="CE562" s="1441"/>
      <c r="CF562" s="1441"/>
      <c r="CG562" s="1441"/>
      <c r="CH562" s="1441"/>
      <c r="CI562" s="1441"/>
      <c r="CJ562" s="1441"/>
      <c r="CK562" s="1441"/>
      <c r="CL562" s="1441"/>
      <c r="CM562" s="1441"/>
      <c r="CN562" s="1441"/>
      <c r="CO562" s="1441"/>
      <c r="CP562" s="1441"/>
      <c r="CQ562" s="1441"/>
      <c r="CR562" s="1441"/>
      <c r="CS562" s="1441"/>
      <c r="CT562" s="1441"/>
      <c r="CU562" s="1441"/>
      <c r="CV562" s="1441"/>
      <c r="CW562" s="1441"/>
      <c r="CX562" s="1441"/>
      <c r="CY562" s="1441"/>
      <c r="CZ562" s="1441"/>
      <c r="DA562" s="1441"/>
      <c r="DB562" s="1441"/>
      <c r="DC562" s="1441"/>
      <c r="DD562" s="1441"/>
      <c r="DE562" s="1441"/>
      <c r="DF562" s="1441"/>
      <c r="DG562" s="1441"/>
      <c r="DH562" s="1441"/>
      <c r="DI562" s="1441"/>
      <c r="DJ562" s="1441"/>
      <c r="DK562" s="1441"/>
      <c r="DL562" s="1441"/>
      <c r="DM562" s="1441"/>
      <c r="DN562" s="1441"/>
      <c r="DO562" s="1441"/>
      <c r="DP562" s="1441"/>
      <c r="DQ562" s="1441"/>
      <c r="DR562" s="1441"/>
      <c r="DS562" s="1441"/>
      <c r="DT562" s="1441"/>
      <c r="DU562" s="1441"/>
      <c r="DV562" s="1441"/>
      <c r="DW562" s="1441"/>
      <c r="DX562" s="1441"/>
      <c r="DY562" s="1441"/>
      <c r="DZ562" s="1441"/>
      <c r="EA562" s="1441"/>
      <c r="EB562" s="1441"/>
      <c r="EC562" s="1441"/>
      <c r="ED562" s="1441"/>
      <c r="EE562" s="1441"/>
      <c r="EF562" s="1441"/>
      <c r="EG562" s="1441"/>
      <c r="EH562" s="1441"/>
      <c r="EI562" s="1441"/>
      <c r="EJ562" s="1441"/>
      <c r="EK562" s="1441"/>
      <c r="EL562" s="1441"/>
      <c r="EM562" s="1441"/>
      <c r="EN562" s="1441"/>
      <c r="EO562" s="1441"/>
      <c r="EP562" s="1441"/>
      <c r="EQ562" s="1441"/>
      <c r="ER562" s="1441"/>
      <c r="ES562" s="1441"/>
      <c r="ET562" s="1441"/>
      <c r="EU562" s="1441"/>
    </row>
    <row r="563" spans="1:151" s="737" customFormat="1" ht="17" customHeight="1">
      <c r="A563" s="1472">
        <f>IF(G530="",0,1)</f>
        <v>0</v>
      </c>
      <c r="B563" s="678">
        <f>IF(X563=0,-1,0)</f>
        <v>-1</v>
      </c>
      <c r="C563" s="1251"/>
      <c r="D563" s="1251"/>
      <c r="E563" s="1474" t="str">
        <f t="shared" si="56"/>
        <v/>
      </c>
      <c r="F563" s="1242"/>
      <c r="G563" s="678"/>
      <c r="H563" s="1242"/>
      <c r="J563" s="1462" t="str">
        <f t="shared" si="55"/>
        <v/>
      </c>
      <c r="K563" s="1170"/>
      <c r="L563" s="1316"/>
      <c r="M563" s="2204" t="str">
        <f>AD530</f>
        <v/>
      </c>
      <c r="N563" s="2173"/>
      <c r="O563" s="2173"/>
      <c r="P563" s="2173"/>
      <c r="Q563" s="2173"/>
      <c r="R563" s="2173"/>
      <c r="S563" s="2173"/>
      <c r="T563" s="2173"/>
      <c r="U563" s="2173"/>
      <c r="V563" s="2173"/>
      <c r="W563" s="1318" t="str">
        <f>IF(X563=0,"",IF(AF530=V$23,W$23,W$24))</f>
        <v/>
      </c>
      <c r="X563" s="1319">
        <f>AE530</f>
        <v>0</v>
      </c>
      <c r="Y563" s="1319"/>
      <c r="Z563" s="1319"/>
      <c r="AA563" s="527"/>
      <c r="AB563" s="1320"/>
      <c r="AC563" s="1319">
        <f>IF(AA563=AA$24,0,X563)</f>
        <v>0</v>
      </c>
      <c r="AE563" s="1321">
        <f>IF(X563=0,1,IF(AA563=AA$24,2,3))</f>
        <v>1</v>
      </c>
      <c r="AF563" s="1322">
        <f>IF(W563=AF559,X563,0)</f>
        <v>0</v>
      </c>
      <c r="AG563" s="1322">
        <f>IF(W563=AG559,X563,0)</f>
        <v>0</v>
      </c>
      <c r="AH563" s="1292"/>
      <c r="AI563" s="1322">
        <f>IF(W563=AI559,AC563,0)</f>
        <v>0</v>
      </c>
      <c r="AJ563" s="1322">
        <f>IF(W563=AJ559,AC563,0)</f>
        <v>0</v>
      </c>
      <c r="AK563" s="40"/>
      <c r="AL563" s="40"/>
      <c r="AM563" s="40"/>
      <c r="AN563" s="40"/>
      <c r="AO563" s="40"/>
      <c r="AP563" s="40"/>
      <c r="AQ563" s="40"/>
      <c r="BY563" s="1443"/>
      <c r="BZ563" s="1443"/>
      <c r="CA563" s="1443"/>
      <c r="CB563" s="1443"/>
      <c r="CC563" s="1443"/>
      <c r="CD563" s="1443"/>
      <c r="CE563" s="1443"/>
      <c r="CF563" s="1443"/>
      <c r="CG563" s="1443"/>
      <c r="CH563" s="1443"/>
      <c r="CI563" s="1443"/>
      <c r="CJ563" s="1443"/>
      <c r="CK563" s="1443"/>
      <c r="CL563" s="1443"/>
      <c r="CM563" s="1443"/>
      <c r="CN563" s="1443"/>
      <c r="CO563" s="1443"/>
      <c r="CP563" s="1443"/>
      <c r="CQ563" s="1443"/>
      <c r="CR563" s="1443"/>
      <c r="CS563" s="1443"/>
      <c r="CT563" s="1443"/>
      <c r="CU563" s="1443"/>
      <c r="CV563" s="1443"/>
      <c r="CW563" s="1443"/>
      <c r="CX563" s="1443"/>
      <c r="CY563" s="1443"/>
      <c r="CZ563" s="1443"/>
      <c r="DA563" s="1443"/>
      <c r="DB563" s="1443"/>
      <c r="DC563" s="1443"/>
      <c r="DD563" s="1443"/>
      <c r="DE563" s="1443"/>
      <c r="DF563" s="1443"/>
      <c r="DG563" s="1443"/>
      <c r="DH563" s="1443"/>
      <c r="DI563" s="1443"/>
      <c r="DJ563" s="1443"/>
      <c r="DK563" s="1443"/>
      <c r="DL563" s="1443"/>
      <c r="DM563" s="1443"/>
      <c r="DN563" s="1443"/>
      <c r="DO563" s="1443"/>
      <c r="DP563" s="1443"/>
      <c r="DQ563" s="1443"/>
      <c r="DR563" s="1443"/>
      <c r="DS563" s="1443"/>
      <c r="DT563" s="1443"/>
      <c r="DU563" s="1443"/>
      <c r="DV563" s="1443"/>
      <c r="DW563" s="1443"/>
      <c r="DX563" s="1443"/>
      <c r="DY563" s="1443"/>
      <c r="DZ563" s="1443"/>
      <c r="EA563" s="1443"/>
      <c r="EB563" s="1443"/>
      <c r="EC563" s="1443"/>
      <c r="ED563" s="1443"/>
      <c r="EE563" s="1443"/>
      <c r="EF563" s="1443"/>
      <c r="EG563" s="1443"/>
      <c r="EH563" s="1443"/>
      <c r="EI563" s="1443"/>
      <c r="EJ563" s="1443"/>
      <c r="EK563" s="1443"/>
      <c r="EL563" s="1443"/>
      <c r="EM563" s="1443"/>
      <c r="EN563" s="1443"/>
      <c r="EO563" s="1443"/>
      <c r="EP563" s="1443"/>
      <c r="EQ563" s="1443"/>
      <c r="ER563" s="1443"/>
      <c r="ES563" s="1443"/>
      <c r="ET563" s="1443"/>
      <c r="EU563" s="1443"/>
    </row>
    <row r="564" spans="1:151" s="737" customFormat="1" ht="92" customHeight="1">
      <c r="A564" s="1472">
        <f>IF(G530="",0,1)</f>
        <v>0</v>
      </c>
      <c r="B564" s="678">
        <f>B563</f>
        <v>-1</v>
      </c>
      <c r="C564" s="1251"/>
      <c r="D564" s="1251"/>
      <c r="E564" s="1474" t="str">
        <f t="shared" si="56"/>
        <v/>
      </c>
      <c r="F564" s="1242"/>
      <c r="G564" s="678"/>
      <c r="H564" s="1242"/>
      <c r="J564" s="1462" t="str">
        <f t="shared" si="55"/>
        <v/>
      </c>
      <c r="K564" s="1170"/>
      <c r="L564" s="1323"/>
      <c r="M564" s="2174"/>
      <c r="N564" s="2174"/>
      <c r="O564" s="2174"/>
      <c r="P564" s="2174"/>
      <c r="Q564" s="2174"/>
      <c r="R564" s="2174"/>
      <c r="S564" s="2174"/>
      <c r="T564" s="2174"/>
      <c r="U564" s="2174"/>
      <c r="V564" s="2174"/>
      <c r="W564" s="1325"/>
      <c r="X564" s="1326"/>
      <c r="Y564" s="1326"/>
      <c r="Z564" s="1326"/>
      <c r="AA564" s="1326"/>
      <c r="AB564" s="1326"/>
      <c r="AC564" s="1326"/>
      <c r="AH564" s="1292"/>
      <c r="AK564" s="40"/>
      <c r="AL564" s="40"/>
      <c r="AM564" s="40"/>
      <c r="AN564" s="40"/>
      <c r="AO564" s="40"/>
      <c r="AP564" s="40"/>
      <c r="AQ564" s="40"/>
      <c r="BY564" s="1443"/>
      <c r="BZ564" s="1443"/>
      <c r="CA564" s="1443"/>
      <c r="CB564" s="1443"/>
      <c r="CC564" s="1443"/>
      <c r="CD564" s="1443"/>
      <c r="CE564" s="1443"/>
      <c r="CF564" s="1443"/>
      <c r="CG564" s="1443"/>
      <c r="CH564" s="1443"/>
      <c r="CI564" s="1443"/>
      <c r="CJ564" s="1443"/>
      <c r="CK564" s="1443"/>
      <c r="CL564" s="1443"/>
      <c r="CM564" s="1443"/>
      <c r="CN564" s="1443"/>
      <c r="CO564" s="1443"/>
      <c r="CP564" s="1443"/>
      <c r="CQ564" s="1443"/>
      <c r="CR564" s="1443"/>
      <c r="CS564" s="1443"/>
      <c r="CT564" s="1443"/>
      <c r="CU564" s="1443"/>
      <c r="CV564" s="1443"/>
      <c r="CW564" s="1443"/>
      <c r="CX564" s="1443"/>
      <c r="CY564" s="1443"/>
      <c r="CZ564" s="1443"/>
      <c r="DA564" s="1443"/>
      <c r="DB564" s="1443"/>
      <c r="DC564" s="1443"/>
      <c r="DD564" s="1443"/>
      <c r="DE564" s="1443"/>
      <c r="DF564" s="1443"/>
      <c r="DG564" s="1443"/>
      <c r="DH564" s="1443"/>
      <c r="DI564" s="1443"/>
      <c r="DJ564" s="1443"/>
      <c r="DK564" s="1443"/>
      <c r="DL564" s="1443"/>
      <c r="DM564" s="1443"/>
      <c r="DN564" s="1443"/>
      <c r="DO564" s="1443"/>
      <c r="DP564" s="1443"/>
      <c r="DQ564" s="1443"/>
      <c r="DR564" s="1443"/>
      <c r="DS564" s="1443"/>
      <c r="DT564" s="1443"/>
      <c r="DU564" s="1443"/>
      <c r="DV564" s="1443"/>
      <c r="DW564" s="1443"/>
      <c r="DX564" s="1443"/>
      <c r="DY564" s="1443"/>
      <c r="DZ564" s="1443"/>
      <c r="EA564" s="1443"/>
      <c r="EB564" s="1443"/>
      <c r="EC564" s="1443"/>
      <c r="ED564" s="1443"/>
      <c r="EE564" s="1443"/>
      <c r="EF564" s="1443"/>
      <c r="EG564" s="1443"/>
      <c r="EH564" s="1443"/>
      <c r="EI564" s="1443"/>
      <c r="EJ564" s="1443"/>
      <c r="EK564" s="1443"/>
      <c r="EL564" s="1443"/>
      <c r="EM564" s="1443"/>
      <c r="EN564" s="1443"/>
      <c r="EO564" s="1443"/>
      <c r="EP564" s="1443"/>
      <c r="EQ564" s="1443"/>
      <c r="ER564" s="1443"/>
      <c r="ES564" s="1443"/>
      <c r="ET564" s="1443"/>
      <c r="EU564" s="1443"/>
    </row>
    <row r="565" spans="1:151" s="737" customFormat="1" ht="17" customHeight="1">
      <c r="A565" s="1472">
        <f>IF(G530="",0,1)</f>
        <v>0</v>
      </c>
      <c r="B565" s="678">
        <f>IF(X565=0,-1,0)</f>
        <v>-1</v>
      </c>
      <c r="C565" s="1251"/>
      <c r="D565" s="1251"/>
      <c r="E565" s="1474" t="str">
        <f t="shared" si="56"/>
        <v/>
      </c>
      <c r="F565" s="1242"/>
      <c r="G565" s="678"/>
      <c r="H565" s="1242"/>
      <c r="J565" s="1462" t="str">
        <f t="shared" si="55"/>
        <v/>
      </c>
      <c r="K565" s="1170"/>
      <c r="L565" s="1316"/>
      <c r="M565" s="2204" t="str">
        <f>AL530</f>
        <v/>
      </c>
      <c r="N565" s="2173"/>
      <c r="O565" s="2173"/>
      <c r="P565" s="2173"/>
      <c r="Q565" s="2173"/>
      <c r="R565" s="2173"/>
      <c r="S565" s="2173"/>
      <c r="T565" s="2173"/>
      <c r="U565" s="2173"/>
      <c r="V565" s="2173"/>
      <c r="W565" s="1318" t="str">
        <f>IF(X565=0,"",IF(AN530=V$23,W$23,W$24))</f>
        <v/>
      </c>
      <c r="X565" s="1319">
        <f>AM530</f>
        <v>0</v>
      </c>
      <c r="Y565" s="1319"/>
      <c r="Z565" s="1319"/>
      <c r="AA565" s="527"/>
      <c r="AB565" s="1320"/>
      <c r="AC565" s="1319">
        <f>IF(AA565=AA$24,0,X565)</f>
        <v>0</v>
      </c>
      <c r="AE565" s="1321">
        <f>IF(X565=0,1,IF(AA565=AA$24,2,3))</f>
        <v>1</v>
      </c>
      <c r="AF565" s="1322">
        <f>IF(W565=AF559,X565,0)</f>
        <v>0</v>
      </c>
      <c r="AG565" s="1322">
        <f>IF(W565=AG559,X565,0)</f>
        <v>0</v>
      </c>
      <c r="AH565" s="1292"/>
      <c r="AI565" s="1322">
        <f>IF(W565=AI559,AC565,0)</f>
        <v>0</v>
      </c>
      <c r="AJ565" s="1322">
        <f>IF(W565=AJ559,AC565,0)</f>
        <v>0</v>
      </c>
      <c r="AK565" s="40"/>
      <c r="AL565" s="40"/>
      <c r="AM565" s="40"/>
      <c r="AN565" s="40"/>
      <c r="AO565" s="40"/>
      <c r="AP565" s="40"/>
      <c r="AQ565" s="40"/>
      <c r="BY565" s="1443"/>
      <c r="BZ565" s="1443"/>
      <c r="CA565" s="1443"/>
      <c r="CB565" s="1443"/>
      <c r="CC565" s="1443"/>
      <c r="CD565" s="1443"/>
      <c r="CE565" s="1443"/>
      <c r="CF565" s="1443"/>
      <c r="CG565" s="1443"/>
      <c r="CH565" s="1443"/>
      <c r="CI565" s="1443"/>
      <c r="CJ565" s="1443"/>
      <c r="CK565" s="1443"/>
      <c r="CL565" s="1443"/>
      <c r="CM565" s="1443"/>
      <c r="CN565" s="1443"/>
      <c r="CO565" s="1443"/>
      <c r="CP565" s="1443"/>
      <c r="CQ565" s="1443"/>
      <c r="CR565" s="1443"/>
      <c r="CS565" s="1443"/>
      <c r="CT565" s="1443"/>
      <c r="CU565" s="1443"/>
      <c r="CV565" s="1443"/>
      <c r="CW565" s="1443"/>
      <c r="CX565" s="1443"/>
      <c r="CY565" s="1443"/>
      <c r="CZ565" s="1443"/>
      <c r="DA565" s="1443"/>
      <c r="DB565" s="1443"/>
      <c r="DC565" s="1443"/>
      <c r="DD565" s="1443"/>
      <c r="DE565" s="1443"/>
      <c r="DF565" s="1443"/>
      <c r="DG565" s="1443"/>
      <c r="DH565" s="1443"/>
      <c r="DI565" s="1443"/>
      <c r="DJ565" s="1443"/>
      <c r="DK565" s="1443"/>
      <c r="DL565" s="1443"/>
      <c r="DM565" s="1443"/>
      <c r="DN565" s="1443"/>
      <c r="DO565" s="1443"/>
      <c r="DP565" s="1443"/>
      <c r="DQ565" s="1443"/>
      <c r="DR565" s="1443"/>
      <c r="DS565" s="1443"/>
      <c r="DT565" s="1443"/>
      <c r="DU565" s="1443"/>
      <c r="DV565" s="1443"/>
      <c r="DW565" s="1443"/>
      <c r="DX565" s="1443"/>
      <c r="DY565" s="1443"/>
      <c r="DZ565" s="1443"/>
      <c r="EA565" s="1443"/>
      <c r="EB565" s="1443"/>
      <c r="EC565" s="1443"/>
      <c r="ED565" s="1443"/>
      <c r="EE565" s="1443"/>
      <c r="EF565" s="1443"/>
      <c r="EG565" s="1443"/>
      <c r="EH565" s="1443"/>
      <c r="EI565" s="1443"/>
      <c r="EJ565" s="1443"/>
      <c r="EK565" s="1443"/>
      <c r="EL565" s="1443"/>
      <c r="EM565" s="1443"/>
      <c r="EN565" s="1443"/>
      <c r="EO565" s="1443"/>
      <c r="EP565" s="1443"/>
      <c r="EQ565" s="1443"/>
      <c r="ER565" s="1443"/>
      <c r="ES565" s="1443"/>
      <c r="ET565" s="1443"/>
      <c r="EU565" s="1443"/>
    </row>
    <row r="566" spans="1:151" s="737" customFormat="1" ht="27" customHeight="1">
      <c r="A566" s="1472">
        <f>IF(G530="",0,1)</f>
        <v>0</v>
      </c>
      <c r="B566" s="678">
        <f>B565</f>
        <v>-1</v>
      </c>
      <c r="C566" s="1251"/>
      <c r="D566" s="1251"/>
      <c r="E566" s="1474" t="str">
        <f t="shared" si="56"/>
        <v/>
      </c>
      <c r="F566" s="1242"/>
      <c r="G566" s="678"/>
      <c r="H566" s="1242"/>
      <c r="J566" s="1462" t="str">
        <f t="shared" si="55"/>
        <v/>
      </c>
      <c r="K566" s="1170"/>
      <c r="L566" s="1323"/>
      <c r="M566" s="2174"/>
      <c r="N566" s="2174"/>
      <c r="O566" s="2174"/>
      <c r="P566" s="2174"/>
      <c r="Q566" s="2174"/>
      <c r="R566" s="2174"/>
      <c r="S566" s="2174"/>
      <c r="T566" s="2174"/>
      <c r="U566" s="2174"/>
      <c r="V566" s="2174"/>
      <c r="W566" s="1325"/>
      <c r="X566" s="1326"/>
      <c r="Y566" s="1326"/>
      <c r="Z566" s="1326"/>
      <c r="AA566" s="1326"/>
      <c r="AB566" s="1326"/>
      <c r="AC566" s="1326"/>
      <c r="AH566" s="1292"/>
      <c r="AK566" s="40"/>
      <c r="AL566" s="40"/>
      <c r="AM566" s="40"/>
      <c r="AN566" s="40"/>
      <c r="AO566" s="40"/>
      <c r="AP566" s="40"/>
      <c r="AQ566" s="40"/>
      <c r="BY566" s="1443"/>
      <c r="BZ566" s="1443"/>
      <c r="CA566" s="1443"/>
      <c r="CB566" s="1443"/>
      <c r="CC566" s="1443"/>
      <c r="CD566" s="1443"/>
      <c r="CE566" s="1443"/>
      <c r="CF566" s="1443"/>
      <c r="CG566" s="1443"/>
      <c r="CH566" s="1443"/>
      <c r="CI566" s="1443"/>
      <c r="CJ566" s="1443"/>
      <c r="CK566" s="1443"/>
      <c r="CL566" s="1443"/>
      <c r="CM566" s="1443"/>
      <c r="CN566" s="1443"/>
      <c r="CO566" s="1443"/>
      <c r="CP566" s="1443"/>
      <c r="CQ566" s="1443"/>
      <c r="CR566" s="1443"/>
      <c r="CS566" s="1443"/>
      <c r="CT566" s="1443"/>
      <c r="CU566" s="1443"/>
      <c r="CV566" s="1443"/>
      <c r="CW566" s="1443"/>
      <c r="CX566" s="1443"/>
      <c r="CY566" s="1443"/>
      <c r="CZ566" s="1443"/>
      <c r="DA566" s="1443"/>
      <c r="DB566" s="1443"/>
      <c r="DC566" s="1443"/>
      <c r="DD566" s="1443"/>
      <c r="DE566" s="1443"/>
      <c r="DF566" s="1443"/>
      <c r="DG566" s="1443"/>
      <c r="DH566" s="1443"/>
      <c r="DI566" s="1443"/>
      <c r="DJ566" s="1443"/>
      <c r="DK566" s="1443"/>
      <c r="DL566" s="1443"/>
      <c r="DM566" s="1443"/>
      <c r="DN566" s="1443"/>
      <c r="DO566" s="1443"/>
      <c r="DP566" s="1443"/>
      <c r="DQ566" s="1443"/>
      <c r="DR566" s="1443"/>
      <c r="DS566" s="1443"/>
      <c r="DT566" s="1443"/>
      <c r="DU566" s="1443"/>
      <c r="DV566" s="1443"/>
      <c r="DW566" s="1443"/>
      <c r="DX566" s="1443"/>
      <c r="DY566" s="1443"/>
      <c r="DZ566" s="1443"/>
      <c r="EA566" s="1443"/>
      <c r="EB566" s="1443"/>
      <c r="EC566" s="1443"/>
      <c r="ED566" s="1443"/>
      <c r="EE566" s="1443"/>
      <c r="EF566" s="1443"/>
      <c r="EG566" s="1443"/>
      <c r="EH566" s="1443"/>
      <c r="EI566" s="1443"/>
      <c r="EJ566" s="1443"/>
      <c r="EK566" s="1443"/>
      <c r="EL566" s="1443"/>
      <c r="EM566" s="1443"/>
      <c r="EN566" s="1443"/>
      <c r="EO566" s="1443"/>
      <c r="EP566" s="1443"/>
      <c r="EQ566" s="1443"/>
      <c r="ER566" s="1443"/>
      <c r="ES566" s="1443"/>
      <c r="ET566" s="1443"/>
      <c r="EU566" s="1443"/>
    </row>
    <row r="567" spans="1:151" s="737" customFormat="1" ht="17" customHeight="1">
      <c r="A567" s="1472">
        <f>IF(G530="",0,1)</f>
        <v>0</v>
      </c>
      <c r="B567" s="678">
        <f>IF(X567=0,-1,0)</f>
        <v>-1</v>
      </c>
      <c r="C567" s="1251"/>
      <c r="D567" s="1251"/>
      <c r="E567" s="1474" t="str">
        <f t="shared" si="56"/>
        <v/>
      </c>
      <c r="F567" s="1242"/>
      <c r="G567" s="678"/>
      <c r="H567" s="1242"/>
      <c r="J567" s="1462" t="str">
        <f t="shared" si="55"/>
        <v/>
      </c>
      <c r="K567" s="1170"/>
      <c r="L567" s="1316"/>
      <c r="M567" s="2204" t="str">
        <f>AP530</f>
        <v/>
      </c>
      <c r="N567" s="2173"/>
      <c r="O567" s="2173"/>
      <c r="P567" s="2173"/>
      <c r="Q567" s="2173"/>
      <c r="R567" s="2173"/>
      <c r="S567" s="2173"/>
      <c r="T567" s="2173"/>
      <c r="U567" s="2173"/>
      <c r="V567" s="2173"/>
      <c r="W567" s="1318" t="str">
        <f>IF(X567=0,"",IF(AR530=V$23,W$23,W$24))</f>
        <v/>
      </c>
      <c r="X567" s="1319">
        <f>AQ530</f>
        <v>0</v>
      </c>
      <c r="Y567" s="1319"/>
      <c r="Z567" s="1319"/>
      <c r="AA567" s="527"/>
      <c r="AB567" s="1320"/>
      <c r="AC567" s="1319">
        <f>IF(AA567=AA$24,0,X567)</f>
        <v>0</v>
      </c>
      <c r="AE567" s="1321">
        <f>IF(X567=0,1,IF(AA567=AA$24,2,3))</f>
        <v>1</v>
      </c>
      <c r="AF567" s="1322">
        <f>IF(W567=AF559,X567,0)</f>
        <v>0</v>
      </c>
      <c r="AG567" s="1322">
        <f>IF(W567=AG559,X567,0)</f>
        <v>0</v>
      </c>
      <c r="AH567" s="1292"/>
      <c r="AI567" s="1322">
        <f>IF(W567=AI559,AC567,0)</f>
        <v>0</v>
      </c>
      <c r="AJ567" s="1322">
        <f>IF(W567=AJ559,AC567,0)</f>
        <v>0</v>
      </c>
      <c r="AK567" s="40"/>
      <c r="AL567" s="40"/>
      <c r="AM567" s="40"/>
      <c r="AN567" s="40"/>
      <c r="AO567" s="40"/>
      <c r="AP567" s="40"/>
      <c r="AQ567" s="40"/>
      <c r="BY567" s="1443"/>
      <c r="BZ567" s="1443"/>
      <c r="CA567" s="1443"/>
      <c r="CB567" s="1443"/>
      <c r="CC567" s="1443"/>
      <c r="CD567" s="1443"/>
      <c r="CE567" s="1443"/>
      <c r="CF567" s="1443"/>
      <c r="CG567" s="1443"/>
      <c r="CH567" s="1443"/>
      <c r="CI567" s="1443"/>
      <c r="CJ567" s="1443"/>
      <c r="CK567" s="1443"/>
      <c r="CL567" s="1443"/>
      <c r="CM567" s="1443"/>
      <c r="CN567" s="1443"/>
      <c r="CO567" s="1443"/>
      <c r="CP567" s="1443"/>
      <c r="CQ567" s="1443"/>
      <c r="CR567" s="1443"/>
      <c r="CS567" s="1443"/>
      <c r="CT567" s="1443"/>
      <c r="CU567" s="1443"/>
      <c r="CV567" s="1443"/>
      <c r="CW567" s="1443"/>
      <c r="CX567" s="1443"/>
      <c r="CY567" s="1443"/>
      <c r="CZ567" s="1443"/>
      <c r="DA567" s="1443"/>
      <c r="DB567" s="1443"/>
      <c r="DC567" s="1443"/>
      <c r="DD567" s="1443"/>
      <c r="DE567" s="1443"/>
      <c r="DF567" s="1443"/>
      <c r="DG567" s="1443"/>
      <c r="DH567" s="1443"/>
      <c r="DI567" s="1443"/>
      <c r="DJ567" s="1443"/>
      <c r="DK567" s="1443"/>
      <c r="DL567" s="1443"/>
      <c r="DM567" s="1443"/>
      <c r="DN567" s="1443"/>
      <c r="DO567" s="1443"/>
      <c r="DP567" s="1443"/>
      <c r="DQ567" s="1443"/>
      <c r="DR567" s="1443"/>
      <c r="DS567" s="1443"/>
      <c r="DT567" s="1443"/>
      <c r="DU567" s="1443"/>
      <c r="DV567" s="1443"/>
      <c r="DW567" s="1443"/>
      <c r="DX567" s="1443"/>
      <c r="DY567" s="1443"/>
      <c r="DZ567" s="1443"/>
      <c r="EA567" s="1443"/>
      <c r="EB567" s="1443"/>
      <c r="EC567" s="1443"/>
      <c r="ED567" s="1443"/>
      <c r="EE567" s="1443"/>
      <c r="EF567" s="1443"/>
      <c r="EG567" s="1443"/>
      <c r="EH567" s="1443"/>
      <c r="EI567" s="1443"/>
      <c r="EJ567" s="1443"/>
      <c r="EK567" s="1443"/>
      <c r="EL567" s="1443"/>
      <c r="EM567" s="1443"/>
      <c r="EN567" s="1443"/>
      <c r="EO567" s="1443"/>
      <c r="EP567" s="1443"/>
      <c r="EQ567" s="1443"/>
      <c r="ER567" s="1443"/>
      <c r="ES567" s="1443"/>
      <c r="ET567" s="1443"/>
      <c r="EU567" s="1443"/>
    </row>
    <row r="568" spans="1:151" s="737" customFormat="1" ht="27" customHeight="1">
      <c r="A568" s="1472">
        <f>IF(G530="",0,1)</f>
        <v>0</v>
      </c>
      <c r="B568" s="678">
        <f>B567</f>
        <v>-1</v>
      </c>
      <c r="C568" s="1251"/>
      <c r="D568" s="1251"/>
      <c r="E568" s="1474" t="str">
        <f t="shared" si="56"/>
        <v/>
      </c>
      <c r="F568" s="1242"/>
      <c r="G568" s="678"/>
      <c r="H568" s="1242"/>
      <c r="J568" s="1462" t="str">
        <f t="shared" si="55"/>
        <v/>
      </c>
      <c r="K568" s="1170"/>
      <c r="L568" s="1323"/>
      <c r="M568" s="2174"/>
      <c r="N568" s="2174"/>
      <c r="O568" s="2174"/>
      <c r="P568" s="2174"/>
      <c r="Q568" s="2174"/>
      <c r="R568" s="2174"/>
      <c r="S568" s="2174"/>
      <c r="T568" s="2174"/>
      <c r="U568" s="2174"/>
      <c r="V568" s="2174"/>
      <c r="W568" s="1325"/>
      <c r="X568" s="1326"/>
      <c r="Y568" s="1326"/>
      <c r="Z568" s="1326"/>
      <c r="AA568" s="1326"/>
      <c r="AB568" s="1326"/>
      <c r="AC568" s="1326"/>
      <c r="AH568" s="1292"/>
      <c r="AK568" s="40"/>
      <c r="AL568" s="40"/>
      <c r="AM568" s="40"/>
      <c r="AN568" s="40"/>
      <c r="AO568" s="40"/>
      <c r="AP568" s="40"/>
      <c r="AQ568" s="40"/>
      <c r="BY568" s="1443"/>
      <c r="BZ568" s="1443"/>
      <c r="CA568" s="1443"/>
      <c r="CB568" s="1443"/>
      <c r="CC568" s="1443"/>
      <c r="CD568" s="1443"/>
      <c r="CE568" s="1443"/>
      <c r="CF568" s="1443"/>
      <c r="CG568" s="1443"/>
      <c r="CH568" s="1443"/>
      <c r="CI568" s="1443"/>
      <c r="CJ568" s="1443"/>
      <c r="CK568" s="1443"/>
      <c r="CL568" s="1443"/>
      <c r="CM568" s="1443"/>
      <c r="CN568" s="1443"/>
      <c r="CO568" s="1443"/>
      <c r="CP568" s="1443"/>
      <c r="CQ568" s="1443"/>
      <c r="CR568" s="1443"/>
      <c r="CS568" s="1443"/>
      <c r="CT568" s="1443"/>
      <c r="CU568" s="1443"/>
      <c r="CV568" s="1443"/>
      <c r="CW568" s="1443"/>
      <c r="CX568" s="1443"/>
      <c r="CY568" s="1443"/>
      <c r="CZ568" s="1443"/>
      <c r="DA568" s="1443"/>
      <c r="DB568" s="1443"/>
      <c r="DC568" s="1443"/>
      <c r="DD568" s="1443"/>
      <c r="DE568" s="1443"/>
      <c r="DF568" s="1443"/>
      <c r="DG568" s="1443"/>
      <c r="DH568" s="1443"/>
      <c r="DI568" s="1443"/>
      <c r="DJ568" s="1443"/>
      <c r="DK568" s="1443"/>
      <c r="DL568" s="1443"/>
      <c r="DM568" s="1443"/>
      <c r="DN568" s="1443"/>
      <c r="DO568" s="1443"/>
      <c r="DP568" s="1443"/>
      <c r="DQ568" s="1443"/>
      <c r="DR568" s="1443"/>
      <c r="DS568" s="1443"/>
      <c r="DT568" s="1443"/>
      <c r="DU568" s="1443"/>
      <c r="DV568" s="1443"/>
      <c r="DW568" s="1443"/>
      <c r="DX568" s="1443"/>
      <c r="DY568" s="1443"/>
      <c r="DZ568" s="1443"/>
      <c r="EA568" s="1443"/>
      <c r="EB568" s="1443"/>
      <c r="EC568" s="1443"/>
      <c r="ED568" s="1443"/>
      <c r="EE568" s="1443"/>
      <c r="EF568" s="1443"/>
      <c r="EG568" s="1443"/>
      <c r="EH568" s="1443"/>
      <c r="EI568" s="1443"/>
      <c r="EJ568" s="1443"/>
      <c r="EK568" s="1443"/>
      <c r="EL568" s="1443"/>
      <c r="EM568" s="1443"/>
      <c r="EN568" s="1443"/>
      <c r="EO568" s="1443"/>
      <c r="EP568" s="1443"/>
      <c r="EQ568" s="1443"/>
      <c r="ER568" s="1443"/>
      <c r="ES568" s="1443"/>
      <c r="ET568" s="1443"/>
      <c r="EU568" s="1443"/>
    </row>
    <row r="569" spans="1:151" s="737" customFormat="1" ht="17" customHeight="1">
      <c r="A569" s="1472">
        <f>IF(G530="",0,1)</f>
        <v>0</v>
      </c>
      <c r="B569" s="678">
        <f>IF(X569=0,-1,0)</f>
        <v>-1</v>
      </c>
      <c r="C569" s="1251"/>
      <c r="D569" s="1251"/>
      <c r="E569" s="1474" t="str">
        <f t="shared" si="56"/>
        <v/>
      </c>
      <c r="F569" s="1242"/>
      <c r="G569" s="678"/>
      <c r="H569" s="1242"/>
      <c r="J569" s="1462" t="str">
        <f t="shared" si="55"/>
        <v/>
      </c>
      <c r="K569" s="1170"/>
      <c r="L569" s="1316"/>
      <c r="M569" s="2204" t="str">
        <f>AT530</f>
        <v/>
      </c>
      <c r="N569" s="2173"/>
      <c r="O569" s="2173"/>
      <c r="P569" s="2173"/>
      <c r="Q569" s="2173"/>
      <c r="R569" s="2173"/>
      <c r="S569" s="2173"/>
      <c r="T569" s="2173"/>
      <c r="U569" s="2173"/>
      <c r="V569" s="2173"/>
      <c r="W569" s="1318" t="str">
        <f>IF(X569=0,"",IF(AV530=V$23,W$23,W$24))</f>
        <v/>
      </c>
      <c r="X569" s="1319">
        <f>AU530</f>
        <v>0</v>
      </c>
      <c r="Y569" s="1319"/>
      <c r="Z569" s="1319"/>
      <c r="AA569" s="527"/>
      <c r="AB569" s="1320"/>
      <c r="AC569" s="1319">
        <f>IF(AA569=AA$24,0,X569)</f>
        <v>0</v>
      </c>
      <c r="AE569" s="1321">
        <f>IF(X569=0,1,IF(AA569=AA$24,2,3))</f>
        <v>1</v>
      </c>
      <c r="AF569" s="1322">
        <f>IF(W569=AF559,X569,0)</f>
        <v>0</v>
      </c>
      <c r="AG569" s="1322">
        <f>IF(W569=AG559,X569,0)</f>
        <v>0</v>
      </c>
      <c r="AH569" s="1292"/>
      <c r="AI569" s="1322">
        <f>IF(W569=AI559,AC569,0)</f>
        <v>0</v>
      </c>
      <c r="AJ569" s="1322">
        <f>IF(W569=AJ559,AC569,0)</f>
        <v>0</v>
      </c>
      <c r="AK569" s="40"/>
      <c r="AL569" s="40"/>
      <c r="AM569" s="40"/>
      <c r="AN569" s="40"/>
      <c r="AO569" s="40"/>
      <c r="AP569" s="40"/>
      <c r="AQ569" s="40"/>
      <c r="BY569" s="1443"/>
      <c r="BZ569" s="1443"/>
      <c r="CA569" s="1443"/>
      <c r="CB569" s="1443"/>
      <c r="CC569" s="1443"/>
      <c r="CD569" s="1443"/>
      <c r="CE569" s="1443"/>
      <c r="CF569" s="1443"/>
      <c r="CG569" s="1443"/>
      <c r="CH569" s="1443"/>
      <c r="CI569" s="1443"/>
      <c r="CJ569" s="1443"/>
      <c r="CK569" s="1443"/>
      <c r="CL569" s="1443"/>
      <c r="CM569" s="1443"/>
      <c r="CN569" s="1443"/>
      <c r="CO569" s="1443"/>
      <c r="CP569" s="1443"/>
      <c r="CQ569" s="1443"/>
      <c r="CR569" s="1443"/>
      <c r="CS569" s="1443"/>
      <c r="CT569" s="1443"/>
      <c r="CU569" s="1443"/>
      <c r="CV569" s="1443"/>
      <c r="CW569" s="1443"/>
      <c r="CX569" s="1443"/>
      <c r="CY569" s="1443"/>
      <c r="CZ569" s="1443"/>
      <c r="DA569" s="1443"/>
      <c r="DB569" s="1443"/>
      <c r="DC569" s="1443"/>
      <c r="DD569" s="1443"/>
      <c r="DE569" s="1443"/>
      <c r="DF569" s="1443"/>
      <c r="DG569" s="1443"/>
      <c r="DH569" s="1443"/>
      <c r="DI569" s="1443"/>
      <c r="DJ569" s="1443"/>
      <c r="DK569" s="1443"/>
      <c r="DL569" s="1443"/>
      <c r="DM569" s="1443"/>
      <c r="DN569" s="1443"/>
      <c r="DO569" s="1443"/>
      <c r="DP569" s="1443"/>
      <c r="DQ569" s="1443"/>
      <c r="DR569" s="1443"/>
      <c r="DS569" s="1443"/>
      <c r="DT569" s="1443"/>
      <c r="DU569" s="1443"/>
      <c r="DV569" s="1443"/>
      <c r="DW569" s="1443"/>
      <c r="DX569" s="1443"/>
      <c r="DY569" s="1443"/>
      <c r="DZ569" s="1443"/>
      <c r="EA569" s="1443"/>
      <c r="EB569" s="1443"/>
      <c r="EC569" s="1443"/>
      <c r="ED569" s="1443"/>
      <c r="EE569" s="1443"/>
      <c r="EF569" s="1443"/>
      <c r="EG569" s="1443"/>
      <c r="EH569" s="1443"/>
      <c r="EI569" s="1443"/>
      <c r="EJ569" s="1443"/>
      <c r="EK569" s="1443"/>
      <c r="EL569" s="1443"/>
      <c r="EM569" s="1443"/>
      <c r="EN569" s="1443"/>
      <c r="EO569" s="1443"/>
      <c r="EP569" s="1443"/>
      <c r="EQ569" s="1443"/>
      <c r="ER569" s="1443"/>
      <c r="ES569" s="1443"/>
      <c r="ET569" s="1443"/>
      <c r="EU569" s="1443"/>
    </row>
    <row r="570" spans="1:151" s="737" customFormat="1" ht="27" customHeight="1">
      <c r="A570" s="1472">
        <f>IF(G530="",0,1)</f>
        <v>0</v>
      </c>
      <c r="B570" s="678">
        <f>B569</f>
        <v>-1</v>
      </c>
      <c r="C570" s="1251"/>
      <c r="D570" s="1251"/>
      <c r="E570" s="1474" t="str">
        <f t="shared" si="56"/>
        <v/>
      </c>
      <c r="F570" s="1242"/>
      <c r="G570" s="678"/>
      <c r="H570" s="1242"/>
      <c r="J570" s="1462" t="str">
        <f t="shared" si="55"/>
        <v/>
      </c>
      <c r="K570" s="1170"/>
      <c r="L570" s="1323"/>
      <c r="M570" s="2174"/>
      <c r="N570" s="2174"/>
      <c r="O570" s="2174"/>
      <c r="P570" s="2174"/>
      <c r="Q570" s="2174"/>
      <c r="R570" s="2174"/>
      <c r="S570" s="2174"/>
      <c r="T570" s="2174"/>
      <c r="U570" s="2174"/>
      <c r="V570" s="2174"/>
      <c r="W570" s="1325"/>
      <c r="X570" s="1326"/>
      <c r="Y570" s="1326"/>
      <c r="Z570" s="1326"/>
      <c r="AA570" s="1326"/>
      <c r="AB570" s="1326"/>
      <c r="AC570" s="1326"/>
      <c r="AH570" s="1292"/>
      <c r="AK570" s="40"/>
      <c r="AL570" s="40"/>
      <c r="AM570" s="40"/>
      <c r="AN570" s="40"/>
      <c r="AO570" s="40"/>
      <c r="AP570" s="40"/>
      <c r="AQ570" s="40"/>
      <c r="BY570" s="1443"/>
      <c r="BZ570" s="1443"/>
      <c r="CA570" s="1443"/>
      <c r="CB570" s="1443"/>
      <c r="CC570" s="1443"/>
      <c r="CD570" s="1443"/>
      <c r="CE570" s="1443"/>
      <c r="CF570" s="1443"/>
      <c r="CG570" s="1443"/>
      <c r="CH570" s="1443"/>
      <c r="CI570" s="1443"/>
      <c r="CJ570" s="1443"/>
      <c r="CK570" s="1443"/>
      <c r="CL570" s="1443"/>
      <c r="CM570" s="1443"/>
      <c r="CN570" s="1443"/>
      <c r="CO570" s="1443"/>
      <c r="CP570" s="1443"/>
      <c r="CQ570" s="1443"/>
      <c r="CR570" s="1443"/>
      <c r="CS570" s="1443"/>
      <c r="CT570" s="1443"/>
      <c r="CU570" s="1443"/>
      <c r="CV570" s="1443"/>
      <c r="CW570" s="1443"/>
      <c r="CX570" s="1443"/>
      <c r="CY570" s="1443"/>
      <c r="CZ570" s="1443"/>
      <c r="DA570" s="1443"/>
      <c r="DB570" s="1443"/>
      <c r="DC570" s="1443"/>
      <c r="DD570" s="1443"/>
      <c r="DE570" s="1443"/>
      <c r="DF570" s="1443"/>
      <c r="DG570" s="1443"/>
      <c r="DH570" s="1443"/>
      <c r="DI570" s="1443"/>
      <c r="DJ570" s="1443"/>
      <c r="DK570" s="1443"/>
      <c r="DL570" s="1443"/>
      <c r="DM570" s="1443"/>
      <c r="DN570" s="1443"/>
      <c r="DO570" s="1443"/>
      <c r="DP570" s="1443"/>
      <c r="DQ570" s="1443"/>
      <c r="DR570" s="1443"/>
      <c r="DS570" s="1443"/>
      <c r="DT570" s="1443"/>
      <c r="DU570" s="1443"/>
      <c r="DV570" s="1443"/>
      <c r="DW570" s="1443"/>
      <c r="DX570" s="1443"/>
      <c r="DY570" s="1443"/>
      <c r="DZ570" s="1443"/>
      <c r="EA570" s="1443"/>
      <c r="EB570" s="1443"/>
      <c r="EC570" s="1443"/>
      <c r="ED570" s="1443"/>
      <c r="EE570" s="1443"/>
      <c r="EF570" s="1443"/>
      <c r="EG570" s="1443"/>
      <c r="EH570" s="1443"/>
      <c r="EI570" s="1443"/>
      <c r="EJ570" s="1443"/>
      <c r="EK570" s="1443"/>
      <c r="EL570" s="1443"/>
      <c r="EM570" s="1443"/>
      <c r="EN570" s="1443"/>
      <c r="EO570" s="1443"/>
      <c r="EP570" s="1443"/>
      <c r="EQ570" s="1443"/>
      <c r="ER570" s="1443"/>
      <c r="ES570" s="1443"/>
      <c r="ET570" s="1443"/>
      <c r="EU570" s="1443"/>
    </row>
    <row r="571" spans="1:151" s="737" customFormat="1" ht="17" customHeight="1">
      <c r="A571" s="1472">
        <f>IF(G530="",0,1)</f>
        <v>0</v>
      </c>
      <c r="B571" s="678">
        <f>IF(X571=0,-1,0)</f>
        <v>-1</v>
      </c>
      <c r="C571" s="1251"/>
      <c r="D571" s="1251"/>
      <c r="E571" s="1474" t="str">
        <f t="shared" si="56"/>
        <v/>
      </c>
      <c r="F571" s="1283"/>
      <c r="G571" s="678"/>
      <c r="H571" s="1242"/>
      <c r="J571" s="1462" t="str">
        <f t="shared" si="55"/>
        <v/>
      </c>
      <c r="K571" s="1169"/>
      <c r="L571" s="1316"/>
      <c r="M571" s="2204" t="str">
        <f>Z530</f>
        <v/>
      </c>
      <c r="N571" s="2173"/>
      <c r="O571" s="2173"/>
      <c r="P571" s="2173"/>
      <c r="Q571" s="2173"/>
      <c r="R571" s="2173"/>
      <c r="S571" s="2173"/>
      <c r="T571" s="2173"/>
      <c r="U571" s="2173"/>
      <c r="V571" s="2173"/>
      <c r="W571" s="1318" t="str">
        <f>IF(X571=0,"",IF(AB530=V$23,W$23,W$24))</f>
        <v/>
      </c>
      <c r="X571" s="1319">
        <f>AA530</f>
        <v>0</v>
      </c>
      <c r="Y571" s="1319"/>
      <c r="Z571" s="1319"/>
      <c r="AA571" s="527"/>
      <c r="AB571" s="1320"/>
      <c r="AC571" s="1319">
        <f>IF(AA571=AA$24,0,X571)</f>
        <v>0</v>
      </c>
      <c r="AE571" s="1321">
        <f>IF(X571=0,1,IF(AA571=AA$24,2,3))</f>
        <v>1</v>
      </c>
      <c r="AF571" s="1322">
        <f>IF(W571=AF559,X571,0)</f>
        <v>0</v>
      </c>
      <c r="AG571" s="1322">
        <f>IF(W571=AG559,X571,0)</f>
        <v>0</v>
      </c>
      <c r="AH571" s="1292"/>
      <c r="AI571" s="1322">
        <f>IF(W571=AI559,AC571,0)</f>
        <v>0</v>
      </c>
      <c r="AJ571" s="1322">
        <f>IF(W571=AJ559,AC571,0)</f>
        <v>0</v>
      </c>
      <c r="AK571" s="40"/>
      <c r="AL571" s="40"/>
      <c r="AM571" s="40"/>
      <c r="AN571" s="40"/>
      <c r="AO571" s="40"/>
      <c r="AP571" s="40"/>
      <c r="AQ571" s="40"/>
      <c r="BY571" s="1443"/>
      <c r="BZ571" s="1443"/>
      <c r="CA571" s="1443"/>
      <c r="CB571" s="1443"/>
      <c r="CC571" s="1443"/>
      <c r="CD571" s="1443"/>
      <c r="CE571" s="1443"/>
      <c r="CF571" s="1443"/>
      <c r="CG571" s="1443"/>
      <c r="CH571" s="1443"/>
      <c r="CI571" s="1443"/>
      <c r="CJ571" s="1443"/>
      <c r="CK571" s="1443"/>
      <c r="CL571" s="1443"/>
      <c r="CM571" s="1443"/>
      <c r="CN571" s="1443"/>
      <c r="CO571" s="1443"/>
      <c r="CP571" s="1443"/>
      <c r="CQ571" s="1443"/>
      <c r="CR571" s="1443"/>
      <c r="CS571" s="1443"/>
      <c r="CT571" s="1443"/>
      <c r="CU571" s="1443"/>
      <c r="CV571" s="1443"/>
      <c r="CW571" s="1443"/>
      <c r="CX571" s="1443"/>
      <c r="CY571" s="1443"/>
      <c r="CZ571" s="1443"/>
      <c r="DA571" s="1443"/>
      <c r="DB571" s="1443"/>
      <c r="DC571" s="1443"/>
      <c r="DD571" s="1443"/>
      <c r="DE571" s="1443"/>
      <c r="DF571" s="1443"/>
      <c r="DG571" s="1443"/>
      <c r="DH571" s="1443"/>
      <c r="DI571" s="1443"/>
      <c r="DJ571" s="1443"/>
      <c r="DK571" s="1443"/>
      <c r="DL571" s="1443"/>
      <c r="DM571" s="1443"/>
      <c r="DN571" s="1443"/>
      <c r="DO571" s="1443"/>
      <c r="DP571" s="1443"/>
      <c r="DQ571" s="1443"/>
      <c r="DR571" s="1443"/>
      <c r="DS571" s="1443"/>
      <c r="DT571" s="1443"/>
      <c r="DU571" s="1443"/>
      <c r="DV571" s="1443"/>
      <c r="DW571" s="1443"/>
      <c r="DX571" s="1443"/>
      <c r="DY571" s="1443"/>
      <c r="DZ571" s="1443"/>
      <c r="EA571" s="1443"/>
      <c r="EB571" s="1443"/>
      <c r="EC571" s="1443"/>
      <c r="ED571" s="1443"/>
      <c r="EE571" s="1443"/>
      <c r="EF571" s="1443"/>
      <c r="EG571" s="1443"/>
      <c r="EH571" s="1443"/>
      <c r="EI571" s="1443"/>
      <c r="EJ571" s="1443"/>
      <c r="EK571" s="1443"/>
      <c r="EL571" s="1443"/>
      <c r="EM571" s="1443"/>
      <c r="EN571" s="1443"/>
      <c r="EO571" s="1443"/>
      <c r="EP571" s="1443"/>
      <c r="EQ571" s="1443"/>
      <c r="ER571" s="1443"/>
      <c r="ES571" s="1443"/>
      <c r="ET571" s="1443"/>
      <c r="EU571" s="1443"/>
    </row>
    <row r="572" spans="1:151" s="737" customFormat="1" ht="27" customHeight="1">
      <c r="A572" s="1472">
        <f>IF(G530="",0,1)</f>
        <v>0</v>
      </c>
      <c r="B572" s="678">
        <f>B571</f>
        <v>-1</v>
      </c>
      <c r="C572" s="1251"/>
      <c r="D572" s="1251"/>
      <c r="E572" s="1474" t="str">
        <f t="shared" si="56"/>
        <v/>
      </c>
      <c r="F572" s="1283"/>
      <c r="G572" s="678"/>
      <c r="H572" s="1242"/>
      <c r="J572" s="1462" t="str">
        <f t="shared" si="55"/>
        <v/>
      </c>
      <c r="K572" s="1169"/>
      <c r="L572" s="1323"/>
      <c r="M572" s="2174"/>
      <c r="N572" s="2174"/>
      <c r="O572" s="2174"/>
      <c r="P572" s="2174"/>
      <c r="Q572" s="2174"/>
      <c r="R572" s="2174"/>
      <c r="S572" s="2174"/>
      <c r="T572" s="2174"/>
      <c r="U572" s="2174"/>
      <c r="V572" s="2174"/>
      <c r="W572" s="1325"/>
      <c r="X572" s="1326"/>
      <c r="Y572" s="1326"/>
      <c r="Z572" s="1326"/>
      <c r="AA572" s="1326"/>
      <c r="AB572" s="1326"/>
      <c r="AC572" s="1326"/>
      <c r="AH572" s="1292"/>
      <c r="AK572" s="40"/>
      <c r="AL572" s="40"/>
      <c r="AM572" s="40"/>
      <c r="AN572" s="40"/>
      <c r="AO572" s="40"/>
      <c r="AP572" s="40"/>
      <c r="AQ572" s="40"/>
      <c r="BY572" s="1443"/>
      <c r="BZ572" s="1443"/>
      <c r="CA572" s="1443"/>
      <c r="CB572" s="1443"/>
      <c r="CC572" s="1443"/>
      <c r="CD572" s="1443"/>
      <c r="CE572" s="1443"/>
      <c r="CF572" s="1443"/>
      <c r="CG572" s="1443"/>
      <c r="CH572" s="1443"/>
      <c r="CI572" s="1443"/>
      <c r="CJ572" s="1443"/>
      <c r="CK572" s="1443"/>
      <c r="CL572" s="1443"/>
      <c r="CM572" s="1443"/>
      <c r="CN572" s="1443"/>
      <c r="CO572" s="1443"/>
      <c r="CP572" s="1443"/>
      <c r="CQ572" s="1443"/>
      <c r="CR572" s="1443"/>
      <c r="CS572" s="1443"/>
      <c r="CT572" s="1443"/>
      <c r="CU572" s="1443"/>
      <c r="CV572" s="1443"/>
      <c r="CW572" s="1443"/>
      <c r="CX572" s="1443"/>
      <c r="CY572" s="1443"/>
      <c r="CZ572" s="1443"/>
      <c r="DA572" s="1443"/>
      <c r="DB572" s="1443"/>
      <c r="DC572" s="1443"/>
      <c r="DD572" s="1443"/>
      <c r="DE572" s="1443"/>
      <c r="DF572" s="1443"/>
      <c r="DG572" s="1443"/>
      <c r="DH572" s="1443"/>
      <c r="DI572" s="1443"/>
      <c r="DJ572" s="1443"/>
      <c r="DK572" s="1443"/>
      <c r="DL572" s="1443"/>
      <c r="DM572" s="1443"/>
      <c r="DN572" s="1443"/>
      <c r="DO572" s="1443"/>
      <c r="DP572" s="1443"/>
      <c r="DQ572" s="1443"/>
      <c r="DR572" s="1443"/>
      <c r="DS572" s="1443"/>
      <c r="DT572" s="1443"/>
      <c r="DU572" s="1443"/>
      <c r="DV572" s="1443"/>
      <c r="DW572" s="1443"/>
      <c r="DX572" s="1443"/>
      <c r="DY572" s="1443"/>
      <c r="DZ572" s="1443"/>
      <c r="EA572" s="1443"/>
      <c r="EB572" s="1443"/>
      <c r="EC572" s="1443"/>
      <c r="ED572" s="1443"/>
      <c r="EE572" s="1443"/>
      <c r="EF572" s="1443"/>
      <c r="EG572" s="1443"/>
      <c r="EH572" s="1443"/>
      <c r="EI572" s="1443"/>
      <c r="EJ572" s="1443"/>
      <c r="EK572" s="1443"/>
      <c r="EL572" s="1443"/>
      <c r="EM572" s="1443"/>
      <c r="EN572" s="1443"/>
      <c r="EO572" s="1443"/>
      <c r="EP572" s="1443"/>
      <c r="EQ572" s="1443"/>
      <c r="ER572" s="1443"/>
      <c r="ES572" s="1443"/>
      <c r="ET572" s="1443"/>
      <c r="EU572" s="1443"/>
    </row>
    <row r="573" spans="1:151" s="737" customFormat="1" ht="17" customHeight="1">
      <c r="A573" s="1472">
        <f>IF(G530="",0,1)</f>
        <v>0</v>
      </c>
      <c r="B573" s="678"/>
      <c r="C573" s="1251"/>
      <c r="D573" s="1251"/>
      <c r="E573" s="1474" t="str">
        <f t="shared" si="56"/>
        <v/>
      </c>
      <c r="F573" s="1283"/>
      <c r="G573" s="678"/>
      <c r="H573" s="1242"/>
      <c r="J573" s="1462"/>
      <c r="K573" s="1169"/>
      <c r="L573" s="1323"/>
      <c r="M573" s="1324"/>
      <c r="N573" s="1324"/>
      <c r="O573" s="1324"/>
      <c r="P573" s="1422"/>
      <c r="Q573" s="1422"/>
      <c r="R573" s="1422"/>
      <c r="S573" s="1422"/>
      <c r="T573" s="1422"/>
      <c r="U573" s="1422"/>
      <c r="V573" s="1422"/>
      <c r="W573" s="1325"/>
      <c r="X573" s="1326"/>
      <c r="Y573" s="1326"/>
      <c r="Z573" s="1326"/>
      <c r="AA573" s="1326"/>
      <c r="AB573" s="1326"/>
      <c r="AC573" s="1326"/>
      <c r="AH573" s="1292"/>
      <c r="AJ573" s="40"/>
      <c r="AK573" s="40"/>
      <c r="AL573" s="40"/>
      <c r="AM573" s="40"/>
      <c r="AN573" s="40"/>
      <c r="AO573" s="40"/>
      <c r="AP573" s="40"/>
      <c r="AQ573" s="40"/>
      <c r="BY573" s="1443"/>
      <c r="BZ573" s="1443"/>
      <c r="CA573" s="1443"/>
      <c r="CB573" s="1443"/>
      <c r="CC573" s="1443"/>
      <c r="CD573" s="1443"/>
      <c r="CE573" s="1443"/>
      <c r="CF573" s="1443"/>
      <c r="CG573" s="1443"/>
      <c r="CH573" s="1443"/>
      <c r="CI573" s="1443"/>
      <c r="CJ573" s="1443"/>
      <c r="CK573" s="1443"/>
      <c r="CL573" s="1443"/>
      <c r="CM573" s="1443"/>
      <c r="CN573" s="1443"/>
      <c r="CO573" s="1443"/>
      <c r="CP573" s="1443"/>
      <c r="CQ573" s="1443"/>
      <c r="CR573" s="1443"/>
      <c r="CS573" s="1443"/>
      <c r="CT573" s="1443"/>
      <c r="CU573" s="1443"/>
      <c r="CV573" s="1443"/>
      <c r="CW573" s="1443"/>
      <c r="CX573" s="1443"/>
      <c r="CY573" s="1443"/>
      <c r="CZ573" s="1443"/>
      <c r="DA573" s="1443"/>
      <c r="DB573" s="1443"/>
      <c r="DC573" s="1443"/>
      <c r="DD573" s="1443"/>
      <c r="DE573" s="1443"/>
      <c r="DF573" s="1443"/>
      <c r="DG573" s="1443"/>
      <c r="DH573" s="1443"/>
      <c r="DI573" s="1443"/>
      <c r="DJ573" s="1443"/>
      <c r="DK573" s="1443"/>
      <c r="DL573" s="1443"/>
      <c r="DM573" s="1443"/>
      <c r="DN573" s="1443"/>
      <c r="DO573" s="1443"/>
      <c r="DP573" s="1443"/>
      <c r="DQ573" s="1443"/>
      <c r="DR573" s="1443"/>
      <c r="DS573" s="1443"/>
      <c r="DT573" s="1443"/>
      <c r="DU573" s="1443"/>
      <c r="DV573" s="1443"/>
      <c r="DW573" s="1443"/>
      <c r="DX573" s="1443"/>
      <c r="DY573" s="1443"/>
      <c r="DZ573" s="1443"/>
      <c r="EA573" s="1443"/>
      <c r="EB573" s="1443"/>
      <c r="EC573" s="1443"/>
      <c r="ED573" s="1443"/>
      <c r="EE573" s="1443"/>
      <c r="EF573" s="1443"/>
      <c r="EG573" s="1443"/>
      <c r="EH573" s="1443"/>
      <c r="EI573" s="1443"/>
      <c r="EJ573" s="1443"/>
      <c r="EK573" s="1443"/>
      <c r="EL573" s="1443"/>
      <c r="EM573" s="1443"/>
      <c r="EN573" s="1443"/>
      <c r="EO573" s="1443"/>
      <c r="EP573" s="1443"/>
      <c r="EQ573" s="1443"/>
      <c r="ER573" s="1443"/>
      <c r="ES573" s="1443"/>
      <c r="ET573" s="1443"/>
      <c r="EU573" s="1443"/>
    </row>
    <row r="574" spans="1:151" s="1292" customFormat="1" ht="18" customHeight="1">
      <c r="A574" s="1472">
        <f>IF(G530="",0,1)</f>
        <v>0</v>
      </c>
      <c r="B574" s="678"/>
      <c r="C574" s="1251"/>
      <c r="D574" s="1251"/>
      <c r="E574" s="1474" t="str">
        <f t="shared" si="56"/>
        <v/>
      </c>
      <c r="F574" s="1242"/>
      <c r="G574" s="678"/>
      <c r="H574" s="1242"/>
      <c r="I574" s="737"/>
      <c r="J574" s="1462" t="str">
        <f t="shared" ref="J574:J587" si="57">IF((SUM(F574:H574))&gt;0,"Evaluation","")</f>
        <v/>
      </c>
      <c r="K574" s="1170"/>
      <c r="L574" s="1329" t="str">
        <f>L$154</f>
        <v>Total</v>
      </c>
      <c r="M574" s="1329"/>
      <c r="N574" s="1330"/>
      <c r="O574" s="1331"/>
      <c r="P574" s="1332"/>
      <c r="Q574" s="1332"/>
      <c r="R574" s="1332"/>
      <c r="S574" s="1332"/>
      <c r="T574" s="1332"/>
      <c r="U574" s="1332"/>
      <c r="V574" s="1332"/>
      <c r="W574" s="1332"/>
      <c r="X574" s="1286">
        <f>SUM(X563:X570)</f>
        <v>0</v>
      </c>
      <c r="Y574" s="1333"/>
      <c r="Z574" s="1286"/>
      <c r="AA574" s="1286"/>
      <c r="AB574" s="1286"/>
      <c r="AC574" s="1286">
        <f>SUM(AC563:AC570)</f>
        <v>0</v>
      </c>
      <c r="AD574" s="2"/>
      <c r="AE574" s="2"/>
      <c r="AF574" s="1334">
        <f>SUM(AF563:AF572)</f>
        <v>0</v>
      </c>
      <c r="AG574" s="1334">
        <f>SUM(AG563:AG572)</f>
        <v>0</v>
      </c>
      <c r="AI574" s="1334">
        <f>SUM(AI563:AI572)</f>
        <v>0</v>
      </c>
      <c r="AJ574" s="1334">
        <f>SUM(AJ563:AJ572)</f>
        <v>0</v>
      </c>
      <c r="AK574" s="1415"/>
      <c r="AL574" s="1415"/>
      <c r="AM574" s="1415"/>
      <c r="AN574" s="1415"/>
      <c r="AO574" s="1415"/>
      <c r="AP574" s="1415"/>
      <c r="AQ574" s="1415"/>
      <c r="BY574" s="1441"/>
      <c r="BZ574" s="1441"/>
      <c r="CA574" s="1441"/>
      <c r="CB574" s="1441"/>
      <c r="CC574" s="1441"/>
      <c r="CD574" s="1441"/>
      <c r="CE574" s="1441"/>
      <c r="CF574" s="1441"/>
      <c r="CG574" s="1441"/>
      <c r="CH574" s="1441"/>
      <c r="CI574" s="1441"/>
      <c r="CJ574" s="1441"/>
      <c r="CK574" s="1441"/>
      <c r="CL574" s="1441"/>
      <c r="CM574" s="1441"/>
      <c r="CN574" s="1441"/>
      <c r="CO574" s="1441"/>
      <c r="CP574" s="1441"/>
      <c r="CQ574" s="1441"/>
      <c r="CR574" s="1441"/>
      <c r="CS574" s="1441"/>
      <c r="CT574" s="1441"/>
      <c r="CU574" s="1441"/>
      <c r="CV574" s="1441"/>
      <c r="CW574" s="1441"/>
      <c r="CX574" s="1441"/>
      <c r="CY574" s="1441"/>
      <c r="CZ574" s="1441"/>
      <c r="DA574" s="1441"/>
      <c r="DB574" s="1441"/>
      <c r="DC574" s="1441"/>
      <c r="DD574" s="1441"/>
      <c r="DE574" s="1441"/>
      <c r="DF574" s="1441"/>
      <c r="DG574" s="1441"/>
      <c r="DH574" s="1441"/>
      <c r="DI574" s="1441"/>
      <c r="DJ574" s="1441"/>
      <c r="DK574" s="1441"/>
      <c r="DL574" s="1441"/>
      <c r="DM574" s="1441"/>
      <c r="DN574" s="1441"/>
      <c r="DO574" s="1441"/>
      <c r="DP574" s="1441"/>
      <c r="DQ574" s="1441"/>
      <c r="DR574" s="1441"/>
      <c r="DS574" s="1441"/>
      <c r="DT574" s="1441"/>
      <c r="DU574" s="1441"/>
      <c r="DV574" s="1441"/>
      <c r="DW574" s="1441"/>
      <c r="DX574" s="1441"/>
      <c r="DY574" s="1441"/>
      <c r="DZ574" s="1441"/>
      <c r="EA574" s="1441"/>
      <c r="EB574" s="1441"/>
      <c r="EC574" s="1441"/>
      <c r="ED574" s="1441"/>
      <c r="EE574" s="1441"/>
      <c r="EF574" s="1441"/>
      <c r="EG574" s="1441"/>
      <c r="EH574" s="1441"/>
      <c r="EI574" s="1441"/>
      <c r="EJ574" s="1441"/>
      <c r="EK574" s="1441"/>
      <c r="EL574" s="1441"/>
      <c r="EM574" s="1441"/>
      <c r="EN574" s="1441"/>
      <c r="EO574" s="1441"/>
      <c r="EP574" s="1441"/>
      <c r="EQ574" s="1441"/>
      <c r="ER574" s="1441"/>
      <c r="ES574" s="1441"/>
      <c r="ET574" s="1441"/>
      <c r="EU574" s="1441"/>
    </row>
    <row r="575" spans="1:151" s="731" customFormat="1" ht="25" customHeight="1">
      <c r="A575" s="1472">
        <f>IF(G530="",0,1)</f>
        <v>0</v>
      </c>
      <c r="B575" s="678"/>
      <c r="C575" s="1251"/>
      <c r="D575" s="1251"/>
      <c r="E575" s="1474" t="str">
        <f t="shared" si="56"/>
        <v/>
      </c>
      <c r="F575" s="1242"/>
      <c r="G575" s="678"/>
      <c r="H575" s="1242"/>
      <c r="I575" s="737"/>
      <c r="J575" s="1462" t="str">
        <f t="shared" si="57"/>
        <v/>
      </c>
      <c r="K575" s="1170"/>
      <c r="L575" s="1315"/>
      <c r="M575" s="1335"/>
      <c r="N575" s="1336"/>
      <c r="O575" s="1337"/>
      <c r="P575" s="1338"/>
      <c r="Q575" s="1338"/>
      <c r="R575" s="1338"/>
      <c r="S575" s="1338"/>
      <c r="T575" s="1338"/>
      <c r="U575" s="1338"/>
      <c r="V575" s="1338"/>
      <c r="W575" s="1338"/>
      <c r="X575" s="1337"/>
      <c r="Y575" s="1337"/>
      <c r="Z575" s="1337"/>
      <c r="AA575" s="1339"/>
      <c r="AB575" s="989"/>
      <c r="AC575" s="2"/>
      <c r="AD575" s="2"/>
      <c r="AE575" s="2"/>
      <c r="AF575" s="2"/>
      <c r="AG575" s="2"/>
      <c r="AH575" s="1292"/>
      <c r="AI575" s="1415"/>
      <c r="AJ575" s="1415"/>
      <c r="AK575" s="1415"/>
      <c r="AL575" s="1415"/>
      <c r="AM575" s="1415"/>
      <c r="AN575" s="1415"/>
      <c r="AO575" s="1415"/>
      <c r="AP575" s="1415"/>
      <c r="AQ575" s="1415"/>
      <c r="BY575" s="1444"/>
      <c r="BZ575" s="1444"/>
      <c r="CA575" s="1444"/>
      <c r="CB575" s="1444"/>
      <c r="CC575" s="1444"/>
      <c r="CD575" s="1444"/>
      <c r="CE575" s="1444"/>
      <c r="CF575" s="1444"/>
      <c r="CG575" s="1444"/>
      <c r="CH575" s="1444"/>
      <c r="CI575" s="1444"/>
      <c r="CJ575" s="1444"/>
      <c r="CK575" s="1444"/>
      <c r="CL575" s="1444"/>
      <c r="CM575" s="1444"/>
      <c r="CN575" s="1444"/>
      <c r="CO575" s="1444"/>
      <c r="CP575" s="1444"/>
      <c r="CQ575" s="1444"/>
      <c r="CR575" s="1444"/>
      <c r="CS575" s="1444"/>
      <c r="CT575" s="1444"/>
      <c r="CU575" s="1444"/>
      <c r="CV575" s="1444"/>
      <c r="CW575" s="1444"/>
      <c r="CX575" s="1444"/>
      <c r="CY575" s="1444"/>
      <c r="CZ575" s="1444"/>
      <c r="DA575" s="1444"/>
      <c r="DB575" s="1444"/>
      <c r="DC575" s="1444"/>
      <c r="DD575" s="1444"/>
      <c r="DE575" s="1444"/>
      <c r="DF575" s="1444"/>
      <c r="DG575" s="1444"/>
      <c r="DH575" s="1444"/>
      <c r="DI575" s="1444"/>
      <c r="DJ575" s="1444"/>
      <c r="DK575" s="1444"/>
      <c r="DL575" s="1444"/>
      <c r="DM575" s="1444"/>
      <c r="DN575" s="1444"/>
      <c r="DO575" s="1444"/>
      <c r="DP575" s="1444"/>
      <c r="DQ575" s="1444"/>
      <c r="DR575" s="1444"/>
      <c r="DS575" s="1444"/>
      <c r="DT575" s="1444"/>
      <c r="DU575" s="1444"/>
      <c r="DV575" s="1444"/>
      <c r="DW575" s="1444"/>
      <c r="DX575" s="1444"/>
      <c r="DY575" s="1444"/>
      <c r="DZ575" s="1444"/>
      <c r="EA575" s="1444"/>
      <c r="EB575" s="1444"/>
      <c r="EC575" s="1444"/>
      <c r="ED575" s="1444"/>
      <c r="EE575" s="1444"/>
      <c r="EF575" s="1444"/>
      <c r="EG575" s="1444"/>
      <c r="EH575" s="1444"/>
      <c r="EI575" s="1444"/>
      <c r="EJ575" s="1444"/>
      <c r="EK575" s="1444"/>
      <c r="EL575" s="1444"/>
      <c r="EM575" s="1444"/>
      <c r="EN575" s="1444"/>
      <c r="EO575" s="1444"/>
      <c r="EP575" s="1444"/>
      <c r="EQ575" s="1444"/>
      <c r="ER575" s="1444"/>
      <c r="ES575" s="1444"/>
      <c r="ET575" s="1444"/>
      <c r="EU575" s="1444"/>
    </row>
    <row r="576" spans="1:151" s="1279" customFormat="1" ht="19" customHeight="1">
      <c r="A576" s="1472">
        <f>IF(G530="",0,1)</f>
        <v>0</v>
      </c>
      <c r="B576" s="1242"/>
      <c r="C576" s="1251"/>
      <c r="D576" s="1251"/>
      <c r="E576" s="1474" t="str">
        <f t="shared" si="56"/>
        <v/>
      </c>
      <c r="F576" s="1242"/>
      <c r="G576" s="1242"/>
      <c r="H576" s="1242"/>
      <c r="I576" s="1278"/>
      <c r="J576" s="1462" t="str">
        <f t="shared" si="57"/>
        <v/>
      </c>
      <c r="K576" s="1170"/>
      <c r="L576" s="1340"/>
      <c r="M576" s="1341" t="str">
        <f>M$156</f>
        <v>Economies</v>
      </c>
      <c r="N576" s="1342"/>
      <c r="O576" s="1343"/>
      <c r="P576" s="1344" t="str">
        <f>P$156</f>
        <v>Efficacité de l'ensemble des mesures 1</v>
      </c>
      <c r="Q576" s="1345"/>
      <c r="R576" s="1261"/>
      <c r="S576" s="1346"/>
      <c r="T576" s="1346"/>
      <c r="U576" s="1346"/>
      <c r="V576" s="1346"/>
      <c r="W576" s="1346"/>
      <c r="X576" s="1347">
        <f>AF574</f>
        <v>0</v>
      </c>
      <c r="Y576" s="1261"/>
      <c r="Z576" s="1261"/>
      <c r="AA576" s="1261"/>
      <c r="AB576" s="1348"/>
      <c r="AC576" s="1349">
        <f>AI574</f>
        <v>0</v>
      </c>
      <c r="AD576" s="1350"/>
      <c r="AE576" s="1350"/>
      <c r="AF576" s="1350"/>
      <c r="AG576" s="1350"/>
      <c r="AH576" s="1350"/>
      <c r="BY576" s="1350"/>
      <c r="BZ576" s="1350"/>
      <c r="CA576" s="1350"/>
      <c r="CB576" s="1350"/>
      <c r="CC576" s="1350"/>
      <c r="CD576" s="1350"/>
      <c r="CE576" s="1350"/>
      <c r="CF576" s="1350"/>
      <c r="CG576" s="1350"/>
      <c r="CH576" s="1350"/>
      <c r="CI576" s="1350"/>
      <c r="CJ576" s="1350"/>
      <c r="CK576" s="1350"/>
      <c r="CL576" s="1350"/>
      <c r="CM576" s="1350"/>
      <c r="CN576" s="1350"/>
      <c r="CO576" s="1350"/>
      <c r="CP576" s="1350"/>
      <c r="CQ576" s="1350"/>
      <c r="CR576" s="1350"/>
      <c r="CS576" s="1350"/>
      <c r="CT576" s="1350"/>
      <c r="CU576" s="1350"/>
      <c r="CV576" s="1350"/>
      <c r="CW576" s="1350"/>
      <c r="CX576" s="1350"/>
      <c r="CY576" s="1350"/>
      <c r="CZ576" s="1350"/>
      <c r="DA576" s="1350"/>
      <c r="DB576" s="1350"/>
      <c r="DC576" s="1350"/>
      <c r="DD576" s="1350"/>
      <c r="DE576" s="1350"/>
      <c r="DF576" s="1350"/>
      <c r="DG576" s="1350"/>
      <c r="DH576" s="1350"/>
      <c r="DI576" s="1350"/>
      <c r="DJ576" s="1350"/>
      <c r="DK576" s="1350"/>
      <c r="DL576" s="1350"/>
      <c r="DM576" s="1350"/>
      <c r="DN576" s="1350"/>
      <c r="DO576" s="1350"/>
      <c r="DP576" s="1350"/>
      <c r="DQ576" s="1350"/>
      <c r="DR576" s="1350"/>
      <c r="DS576" s="1350"/>
      <c r="DT576" s="1350"/>
      <c r="DU576" s="1350"/>
      <c r="DV576" s="1350"/>
      <c r="DW576" s="1350"/>
      <c r="DX576" s="1350"/>
      <c r="DY576" s="1350"/>
      <c r="DZ576" s="1350"/>
      <c r="EA576" s="1350"/>
      <c r="EB576" s="1350"/>
      <c r="EC576" s="1350"/>
      <c r="ED576" s="1350"/>
      <c r="EE576" s="1350"/>
      <c r="EF576" s="1350"/>
      <c r="EG576" s="1350"/>
      <c r="EH576" s="1350"/>
      <c r="EI576" s="1350"/>
      <c r="EJ576" s="1350"/>
      <c r="EK576" s="1350"/>
      <c r="EL576" s="1350"/>
      <c r="EM576" s="1350"/>
      <c r="EN576" s="1350"/>
      <c r="EO576" s="1350"/>
      <c r="EP576" s="1350"/>
      <c r="EQ576" s="1350"/>
      <c r="ER576" s="1350"/>
      <c r="ES576" s="1350"/>
      <c r="ET576" s="1350"/>
      <c r="EU576" s="1350"/>
    </row>
    <row r="577" spans="1:151" s="1355" customFormat="1" ht="19" customHeight="1">
      <c r="A577" s="1472">
        <f>IF(G530="",0,1)</f>
        <v>0</v>
      </c>
      <c r="B577" s="678"/>
      <c r="C577" s="1251"/>
      <c r="D577" s="1251"/>
      <c r="E577" s="1474" t="str">
        <f t="shared" si="56"/>
        <v/>
      </c>
      <c r="F577" s="1242"/>
      <c r="G577" s="678"/>
      <c r="H577" s="1242"/>
      <c r="I577" s="737"/>
      <c r="J577" s="1462" t="str">
        <f t="shared" si="57"/>
        <v/>
      </c>
      <c r="K577" s="1170"/>
      <c r="L577" s="1351"/>
      <c r="M577" s="1352" t="s">
        <v>100</v>
      </c>
      <c r="N577" s="1353"/>
      <c r="O577" s="1354"/>
      <c r="P577" s="1344" t="str">
        <f>P$157</f>
        <v>Efficacité de l'ensemble des mesures 2</v>
      </c>
      <c r="Q577" s="1345"/>
      <c r="R577" s="1261"/>
      <c r="S577" s="1346"/>
      <c r="T577" s="1346"/>
      <c r="U577" s="1346"/>
      <c r="V577" s="1346"/>
      <c r="W577" s="1346"/>
      <c r="X577" s="1347">
        <f>AG574</f>
        <v>0</v>
      </c>
      <c r="Y577" s="1261"/>
      <c r="Z577" s="1261"/>
      <c r="AA577" s="1261"/>
      <c r="AB577" s="1348"/>
      <c r="AC577" s="1349">
        <f>AJ574</f>
        <v>0</v>
      </c>
      <c r="AD577" s="208"/>
      <c r="AE577" s="208"/>
      <c r="AF577" s="208"/>
      <c r="AG577" s="208"/>
      <c r="AH577" s="208"/>
      <c r="AI577" s="198"/>
      <c r="AJ577" s="198"/>
      <c r="AK577" s="198"/>
      <c r="AL577" s="198"/>
      <c r="AM577" s="198"/>
      <c r="AN577" s="198"/>
      <c r="AO577" s="198"/>
      <c r="AP577" s="198"/>
      <c r="AQ577" s="198"/>
      <c r="BY577" s="1445"/>
      <c r="BZ577" s="1445"/>
      <c r="CA577" s="1445"/>
      <c r="CB577" s="1445"/>
      <c r="CC577" s="1445"/>
      <c r="CD577" s="1445"/>
      <c r="CE577" s="1445"/>
      <c r="CF577" s="1445"/>
      <c r="CG577" s="1445"/>
      <c r="CH577" s="1445"/>
      <c r="CI577" s="1445"/>
      <c r="CJ577" s="1445"/>
      <c r="CK577" s="1445"/>
      <c r="CL577" s="1445"/>
      <c r="CM577" s="1445"/>
      <c r="CN577" s="1445"/>
      <c r="CO577" s="1445"/>
      <c r="CP577" s="1445"/>
      <c r="CQ577" s="1445"/>
      <c r="CR577" s="1445"/>
      <c r="CS577" s="1445"/>
      <c r="CT577" s="1445"/>
      <c r="CU577" s="1445"/>
      <c r="CV577" s="1445"/>
      <c r="CW577" s="1445"/>
      <c r="CX577" s="1445"/>
      <c r="CY577" s="1445"/>
      <c r="CZ577" s="1445"/>
      <c r="DA577" s="1445"/>
      <c r="DB577" s="1445"/>
      <c r="DC577" s="1445"/>
      <c r="DD577" s="1445"/>
      <c r="DE577" s="1445"/>
      <c r="DF577" s="1445"/>
      <c r="DG577" s="1445"/>
      <c r="DH577" s="1445"/>
      <c r="DI577" s="1445"/>
      <c r="DJ577" s="1445"/>
      <c r="DK577" s="1445"/>
      <c r="DL577" s="1445"/>
      <c r="DM577" s="1445"/>
      <c r="DN577" s="1445"/>
      <c r="DO577" s="1445"/>
      <c r="DP577" s="1445"/>
      <c r="DQ577" s="1445"/>
      <c r="DR577" s="1445"/>
      <c r="DS577" s="1445"/>
      <c r="DT577" s="1445"/>
      <c r="DU577" s="1445"/>
      <c r="DV577" s="1445"/>
      <c r="DW577" s="1445"/>
      <c r="DX577" s="1445"/>
      <c r="DY577" s="1445"/>
      <c r="DZ577" s="1445"/>
      <c r="EA577" s="1445"/>
      <c r="EB577" s="1445"/>
      <c r="EC577" s="1445"/>
      <c r="ED577" s="1445"/>
      <c r="EE577" s="1445"/>
      <c r="EF577" s="1445"/>
      <c r="EG577" s="1445"/>
      <c r="EH577" s="1445"/>
      <c r="EI577" s="1445"/>
      <c r="EJ577" s="1445"/>
      <c r="EK577" s="1445"/>
      <c r="EL577" s="1445"/>
      <c r="EM577" s="1445"/>
      <c r="EN577" s="1445"/>
      <c r="EO577" s="1445"/>
      <c r="EP577" s="1445"/>
      <c r="EQ577" s="1445"/>
      <c r="ER577" s="1445"/>
      <c r="ES577" s="1445"/>
      <c r="ET577" s="1445"/>
      <c r="EU577" s="1445"/>
    </row>
    <row r="578" spans="1:151" s="1368" customFormat="1" ht="19" customHeight="1">
      <c r="A578" s="1472">
        <f>IF(G530="",0,1)</f>
        <v>0</v>
      </c>
      <c r="B578" s="1356"/>
      <c r="C578" s="1251"/>
      <c r="D578" s="1251"/>
      <c r="E578" s="1474" t="str">
        <f t="shared" si="56"/>
        <v/>
      </c>
      <c r="F578" s="1242"/>
      <c r="G578" s="1356"/>
      <c r="H578" s="1357"/>
      <c r="I578" s="1358"/>
      <c r="J578" s="1462" t="str">
        <f t="shared" si="57"/>
        <v/>
      </c>
      <c r="K578" s="1170"/>
      <c r="L578" s="1359"/>
      <c r="M578" s="1360"/>
      <c r="N578" s="1361"/>
      <c r="O578" s="1360"/>
      <c r="P578" s="1414" t="str">
        <f>P$158</f>
        <v>Total (Efficacité de l'ensemble des mesures 1 + 2)</v>
      </c>
      <c r="Q578" s="1363"/>
      <c r="R578" s="1364"/>
      <c r="S578" s="1362"/>
      <c r="T578" s="1362"/>
      <c r="U578" s="1362"/>
      <c r="V578" s="1362"/>
      <c r="W578" s="1362"/>
      <c r="X578" s="1365">
        <f>SUM(X576:X577)</f>
        <v>0</v>
      </c>
      <c r="Y578" s="1364"/>
      <c r="Z578" s="1364"/>
      <c r="AA578" s="1364"/>
      <c r="AB578" s="1366"/>
      <c r="AC578" s="1367">
        <f>SUM(AC576:AC577)</f>
        <v>0</v>
      </c>
      <c r="AD578" s="933"/>
      <c r="AE578" s="933"/>
      <c r="AF578" s="933"/>
      <c r="AG578" s="933"/>
      <c r="AH578" s="933"/>
      <c r="AI578" s="21"/>
      <c r="AJ578" s="21"/>
      <c r="AK578" s="21"/>
      <c r="AL578" s="21"/>
      <c r="AM578" s="21"/>
      <c r="AN578" s="21"/>
      <c r="AO578" s="21"/>
      <c r="AP578" s="21"/>
      <c r="AQ578" s="21"/>
      <c r="BY578" s="1446"/>
      <c r="BZ578" s="1446"/>
      <c r="CA578" s="1446"/>
      <c r="CB578" s="1446"/>
      <c r="CC578" s="1446"/>
      <c r="CD578" s="1446"/>
      <c r="CE578" s="1446"/>
      <c r="CF578" s="1446"/>
      <c r="CG578" s="1446"/>
      <c r="CH578" s="1446"/>
      <c r="CI578" s="1446"/>
      <c r="CJ578" s="1446"/>
      <c r="CK578" s="1446"/>
      <c r="CL578" s="1446"/>
      <c r="CM578" s="1446"/>
      <c r="CN578" s="1446"/>
      <c r="CO578" s="1446"/>
      <c r="CP578" s="1446"/>
      <c r="CQ578" s="1446"/>
      <c r="CR578" s="1446"/>
      <c r="CS578" s="1446"/>
      <c r="CT578" s="1446"/>
      <c r="CU578" s="1446"/>
      <c r="CV578" s="1446"/>
      <c r="CW578" s="1446"/>
      <c r="CX578" s="1446"/>
      <c r="CY578" s="1446"/>
      <c r="CZ578" s="1446"/>
      <c r="DA578" s="1446"/>
      <c r="DB578" s="1446"/>
      <c r="DC578" s="1446"/>
      <c r="DD578" s="1446"/>
      <c r="DE578" s="1446"/>
      <c r="DF578" s="1446"/>
      <c r="DG578" s="1446"/>
      <c r="DH578" s="1446"/>
      <c r="DI578" s="1446"/>
      <c r="DJ578" s="1446"/>
      <c r="DK578" s="1446"/>
      <c r="DL578" s="1446"/>
      <c r="DM578" s="1446"/>
      <c r="DN578" s="1446"/>
      <c r="DO578" s="1446"/>
      <c r="DP578" s="1446"/>
      <c r="DQ578" s="1446"/>
      <c r="DR578" s="1446"/>
      <c r="DS578" s="1446"/>
      <c r="DT578" s="1446"/>
      <c r="DU578" s="1446"/>
      <c r="DV578" s="1446"/>
      <c r="DW578" s="1446"/>
      <c r="DX578" s="1446"/>
      <c r="DY578" s="1446"/>
      <c r="DZ578" s="1446"/>
      <c r="EA578" s="1446"/>
      <c r="EB578" s="1446"/>
      <c r="EC578" s="1446"/>
      <c r="ED578" s="1446"/>
      <c r="EE578" s="1446"/>
      <c r="EF578" s="1446"/>
      <c r="EG578" s="1446"/>
      <c r="EH578" s="1446"/>
      <c r="EI578" s="1446"/>
      <c r="EJ578" s="1446"/>
      <c r="EK578" s="1446"/>
      <c r="EL578" s="1446"/>
      <c r="EM578" s="1446"/>
      <c r="EN578" s="1446"/>
      <c r="EO578" s="1446"/>
      <c r="EP578" s="1446"/>
      <c r="EQ578" s="1446"/>
      <c r="ER578" s="1446"/>
      <c r="ES578" s="1446"/>
      <c r="ET578" s="1446"/>
      <c r="EU578" s="1446"/>
    </row>
    <row r="579" spans="1:151" s="731" customFormat="1" ht="25" customHeight="1">
      <c r="A579" s="1472">
        <v>1</v>
      </c>
      <c r="B579" s="678"/>
      <c r="C579" s="1251"/>
      <c r="D579" s="1251"/>
      <c r="E579" s="1474" t="str">
        <f t="shared" si="56"/>
        <v>Evaluation</v>
      </c>
      <c r="F579" s="1242"/>
      <c r="G579" s="678"/>
      <c r="H579" s="1242"/>
      <c r="I579" s="737"/>
      <c r="J579" s="1462" t="str">
        <f t="shared" si="57"/>
        <v/>
      </c>
      <c r="K579" s="1170"/>
      <c r="L579" s="1315"/>
      <c r="M579" s="1335"/>
      <c r="N579" s="1336"/>
      <c r="O579" s="1337"/>
      <c r="P579" s="1338"/>
      <c r="Q579" s="1338"/>
      <c r="R579" s="1338"/>
      <c r="S579" s="1338"/>
      <c r="T579" s="1338"/>
      <c r="U579" s="1338"/>
      <c r="V579" s="1338"/>
      <c r="W579" s="1338"/>
      <c r="X579" s="1337"/>
      <c r="Y579" s="1337"/>
      <c r="Z579" s="1337"/>
      <c r="AA579" s="1339"/>
      <c r="AB579" s="989"/>
      <c r="AC579" s="2"/>
      <c r="AD579" s="2"/>
      <c r="AE579" s="2"/>
      <c r="AF579" s="2"/>
      <c r="AG579" s="2"/>
      <c r="AH579" s="1291"/>
      <c r="AI579" s="1415"/>
      <c r="AJ579" s="1415"/>
      <c r="AK579" s="1415"/>
      <c r="AL579" s="1415"/>
      <c r="AM579" s="1415"/>
      <c r="AN579" s="1415"/>
      <c r="AO579" s="1415"/>
      <c r="AP579" s="1415"/>
      <c r="AQ579" s="1415"/>
      <c r="BY579" s="1444"/>
      <c r="BZ579" s="1444"/>
      <c r="CA579" s="1444"/>
      <c r="CB579" s="1444"/>
      <c r="CC579" s="1444"/>
      <c r="CD579" s="1444"/>
      <c r="CE579" s="1444"/>
      <c r="CF579" s="1444"/>
      <c r="CG579" s="1444"/>
      <c r="CH579" s="1444"/>
      <c r="CI579" s="1444"/>
      <c r="CJ579" s="1444"/>
      <c r="CK579" s="1444"/>
      <c r="CL579" s="1444"/>
      <c r="CM579" s="1444"/>
      <c r="CN579" s="1444"/>
      <c r="CO579" s="1444"/>
      <c r="CP579" s="1444"/>
      <c r="CQ579" s="1444"/>
      <c r="CR579" s="1444"/>
      <c r="CS579" s="1444"/>
      <c r="CT579" s="1444"/>
      <c r="CU579" s="1444"/>
      <c r="CV579" s="1444"/>
      <c r="CW579" s="1444"/>
      <c r="CX579" s="1444"/>
      <c r="CY579" s="1444"/>
      <c r="CZ579" s="1444"/>
      <c r="DA579" s="1444"/>
      <c r="DB579" s="1444"/>
      <c r="DC579" s="1444"/>
      <c r="DD579" s="1444"/>
      <c r="DE579" s="1444"/>
      <c r="DF579" s="1444"/>
      <c r="DG579" s="1444"/>
      <c r="DH579" s="1444"/>
      <c r="DI579" s="1444"/>
      <c r="DJ579" s="1444"/>
      <c r="DK579" s="1444"/>
      <c r="DL579" s="1444"/>
      <c r="DM579" s="1444"/>
      <c r="DN579" s="1444"/>
      <c r="DO579" s="1444"/>
      <c r="DP579" s="1444"/>
      <c r="DQ579" s="1444"/>
      <c r="DR579" s="1444"/>
      <c r="DS579" s="1444"/>
      <c r="DT579" s="1444"/>
      <c r="DU579" s="1444"/>
      <c r="DV579" s="1444"/>
      <c r="DW579" s="1444"/>
      <c r="DX579" s="1444"/>
      <c r="DY579" s="1444"/>
      <c r="DZ579" s="1444"/>
      <c r="EA579" s="1444"/>
      <c r="EB579" s="1444"/>
      <c r="EC579" s="1444"/>
      <c r="ED579" s="1444"/>
      <c r="EE579" s="1444"/>
      <c r="EF579" s="1444"/>
      <c r="EG579" s="1444"/>
      <c r="EH579" s="1444"/>
      <c r="EI579" s="1444"/>
      <c r="EJ579" s="1444"/>
      <c r="EK579" s="1444"/>
      <c r="EL579" s="1444"/>
      <c r="EM579" s="1444"/>
      <c r="EN579" s="1444"/>
      <c r="EO579" s="1444"/>
      <c r="EP579" s="1444"/>
      <c r="EQ579" s="1444"/>
      <c r="ER579" s="1444"/>
      <c r="ES579" s="1444"/>
      <c r="ET579" s="1444"/>
      <c r="EU579" s="1444"/>
    </row>
    <row r="580" spans="1:151" s="731" customFormat="1" ht="25" customHeight="1">
      <c r="A580" s="1472">
        <v>1</v>
      </c>
      <c r="B580" s="678"/>
      <c r="C580" s="1251"/>
      <c r="D580" s="1251"/>
      <c r="E580" s="1474" t="str">
        <f t="shared" si="56"/>
        <v>Evaluation</v>
      </c>
      <c r="F580" s="1242"/>
      <c r="H580" s="1242"/>
      <c r="I580" s="737"/>
      <c r="J580" s="1462" t="str">
        <f t="shared" si="57"/>
        <v/>
      </c>
      <c r="K580" s="1170"/>
      <c r="L580" s="1315"/>
      <c r="M580" s="1773" t="s">
        <v>918</v>
      </c>
      <c r="N580" s="1619"/>
      <c r="O580" s="1619"/>
      <c r="P580" s="1619"/>
      <c r="Q580" s="1619"/>
      <c r="R580" s="1619"/>
      <c r="S580" s="1619"/>
      <c r="T580" s="1619"/>
      <c r="U580" s="1619"/>
      <c r="V580" s="1619"/>
      <c r="W580" s="1619"/>
      <c r="X580" s="1619"/>
      <c r="Y580" s="1619"/>
      <c r="Z580" s="1619"/>
      <c r="AA580" s="1619"/>
      <c r="AB580" s="1619"/>
      <c r="AC580" s="2"/>
      <c r="AD580" s="2"/>
      <c r="AE580" s="2"/>
      <c r="AF580" s="2"/>
      <c r="AG580" s="2"/>
      <c r="AH580" s="1291"/>
      <c r="AI580" s="1415"/>
      <c r="AJ580" s="1415"/>
      <c r="AK580" s="1415"/>
      <c r="AL580" s="1415"/>
      <c r="AM580" s="1415"/>
      <c r="AN580" s="1415"/>
      <c r="AO580" s="1415"/>
      <c r="AP580" s="1415"/>
      <c r="AQ580" s="1415"/>
      <c r="BY580" s="1444"/>
      <c r="BZ580" s="1444"/>
      <c r="CA580" s="1444"/>
      <c r="CB580" s="1444"/>
      <c r="CC580" s="1444"/>
      <c r="CD580" s="1444"/>
      <c r="CE580" s="1444"/>
      <c r="CF580" s="1444"/>
      <c r="CG580" s="1444"/>
      <c r="CH580" s="1444"/>
      <c r="CI580" s="1444"/>
      <c r="CJ580" s="1444"/>
      <c r="CK580" s="1444"/>
      <c r="CL580" s="1444"/>
      <c r="CM580" s="1444"/>
      <c r="CN580" s="1444"/>
      <c r="CO580" s="1444"/>
      <c r="CP580" s="1444"/>
      <c r="CQ580" s="1444"/>
      <c r="CR580" s="1444"/>
      <c r="CS580" s="1444"/>
      <c r="CT580" s="1444"/>
      <c r="CU580" s="1444"/>
      <c r="CV580" s="1444"/>
      <c r="CW580" s="1444"/>
      <c r="CX580" s="1444"/>
      <c r="CY580" s="1444"/>
      <c r="CZ580" s="1444"/>
      <c r="DA580" s="1444"/>
      <c r="DB580" s="1444"/>
      <c r="DC580" s="1444"/>
      <c r="DD580" s="1444"/>
      <c r="DE580" s="1444"/>
      <c r="DF580" s="1444"/>
      <c r="DG580" s="1444"/>
      <c r="DH580" s="1444"/>
      <c r="DI580" s="1444"/>
      <c r="DJ580" s="1444"/>
      <c r="DK580" s="1444"/>
      <c r="DL580" s="1444"/>
      <c r="DM580" s="1444"/>
      <c r="DN580" s="1444"/>
      <c r="DO580" s="1444"/>
      <c r="DP580" s="1444"/>
      <c r="DQ580" s="1444"/>
      <c r="DR580" s="1444"/>
      <c r="DS580" s="1444"/>
      <c r="DT580" s="1444"/>
      <c r="DU580" s="1444"/>
      <c r="DV580" s="1444"/>
      <c r="DW580" s="1444"/>
      <c r="DX580" s="1444"/>
      <c r="DY580" s="1444"/>
      <c r="DZ580" s="1444"/>
      <c r="EA580" s="1444"/>
      <c r="EB580" s="1444"/>
      <c r="EC580" s="1444"/>
      <c r="ED580" s="1444"/>
      <c r="EE580" s="1444"/>
      <c r="EF580" s="1444"/>
      <c r="EG580" s="1444"/>
      <c r="EH580" s="1444"/>
      <c r="EI580" s="1444"/>
      <c r="EJ580" s="1444"/>
      <c r="EK580" s="1444"/>
      <c r="EL580" s="1444"/>
      <c r="EM580" s="1444"/>
      <c r="EN580" s="1444"/>
      <c r="EO580" s="1444"/>
      <c r="EP580" s="1444"/>
      <c r="EQ580" s="1444"/>
      <c r="ER580" s="1444"/>
      <c r="ES580" s="1444"/>
      <c r="ET580" s="1444"/>
      <c r="EU580" s="1444"/>
    </row>
    <row r="581" spans="1:151" s="731" customFormat="1" ht="84" customHeight="1">
      <c r="A581" s="1472">
        <v>1</v>
      </c>
      <c r="B581" s="678"/>
      <c r="C581" s="1251"/>
      <c r="D581" s="1251"/>
      <c r="E581" s="1474" t="str">
        <f t="shared" si="56"/>
        <v>Evaluation</v>
      </c>
      <c r="F581" s="1242"/>
      <c r="H581" s="1242"/>
      <c r="I581" s="737"/>
      <c r="J581" s="1462" t="str">
        <f t="shared" si="57"/>
        <v/>
      </c>
      <c r="K581" s="1170"/>
      <c r="L581" s="1315"/>
      <c r="M581" s="2188"/>
      <c r="N581" s="2189"/>
      <c r="O581" s="2189"/>
      <c r="P581" s="2189"/>
      <c r="Q581" s="2189"/>
      <c r="R581" s="2189"/>
      <c r="S581" s="2189"/>
      <c r="T581" s="2189"/>
      <c r="U581" s="2189"/>
      <c r="V581" s="2189"/>
      <c r="W581" s="2189"/>
      <c r="X581" s="2189"/>
      <c r="Y581" s="2189"/>
      <c r="Z581" s="2189"/>
      <c r="AA581" s="2189"/>
      <c r="AB581" s="2190"/>
      <c r="AC581" s="2"/>
      <c r="AD581" s="2"/>
      <c r="AE581" s="2"/>
      <c r="AF581" s="2"/>
      <c r="AG581" s="2"/>
      <c r="AH581" s="1291"/>
      <c r="AI581" s="1415"/>
      <c r="AJ581" s="1415"/>
      <c r="AK581" s="1415"/>
      <c r="AL581" s="1415"/>
      <c r="AM581" s="1415"/>
      <c r="AN581" s="1415"/>
      <c r="AO581" s="1415"/>
      <c r="AP581" s="1415"/>
      <c r="AQ581" s="1415"/>
      <c r="BY581" s="1444"/>
      <c r="BZ581" s="1444"/>
      <c r="CA581" s="1444"/>
      <c r="CB581" s="1444"/>
      <c r="CC581" s="1444"/>
      <c r="CD581" s="1444"/>
      <c r="CE581" s="1444"/>
      <c r="CF581" s="1444"/>
      <c r="CG581" s="1444"/>
      <c r="CH581" s="1444"/>
      <c r="CI581" s="1444"/>
      <c r="CJ581" s="1444"/>
      <c r="CK581" s="1444"/>
      <c r="CL581" s="1444"/>
      <c r="CM581" s="1444"/>
      <c r="CN581" s="1444"/>
      <c r="CO581" s="1444"/>
      <c r="CP581" s="1444"/>
      <c r="CQ581" s="1444"/>
      <c r="CR581" s="1444"/>
      <c r="CS581" s="1444"/>
      <c r="CT581" s="1444"/>
      <c r="CU581" s="1444"/>
      <c r="CV581" s="1444"/>
      <c r="CW581" s="1444"/>
      <c r="CX581" s="1444"/>
      <c r="CY581" s="1444"/>
      <c r="CZ581" s="1444"/>
      <c r="DA581" s="1444"/>
      <c r="DB581" s="1444"/>
      <c r="DC581" s="1444"/>
      <c r="DD581" s="1444"/>
      <c r="DE581" s="1444"/>
      <c r="DF581" s="1444"/>
      <c r="DG581" s="1444"/>
      <c r="DH581" s="1444"/>
      <c r="DI581" s="1444"/>
      <c r="DJ581" s="1444"/>
      <c r="DK581" s="1444"/>
      <c r="DL581" s="1444"/>
      <c r="DM581" s="1444"/>
      <c r="DN581" s="1444"/>
      <c r="DO581" s="1444"/>
      <c r="DP581" s="1444"/>
      <c r="DQ581" s="1444"/>
      <c r="DR581" s="1444"/>
      <c r="DS581" s="1444"/>
      <c r="DT581" s="1444"/>
      <c r="DU581" s="1444"/>
      <c r="DV581" s="1444"/>
      <c r="DW581" s="1444"/>
      <c r="DX581" s="1444"/>
      <c r="DY581" s="1444"/>
      <c r="DZ581" s="1444"/>
      <c r="EA581" s="1444"/>
      <c r="EB581" s="1444"/>
      <c r="EC581" s="1444"/>
      <c r="ED581" s="1444"/>
      <c r="EE581" s="1444"/>
      <c r="EF581" s="1444"/>
      <c r="EG581" s="1444"/>
      <c r="EH581" s="1444"/>
      <c r="EI581" s="1444"/>
      <c r="EJ581" s="1444"/>
      <c r="EK581" s="1444"/>
      <c r="EL581" s="1444"/>
      <c r="EM581" s="1444"/>
      <c r="EN581" s="1444"/>
      <c r="EO581" s="1444"/>
      <c r="EP581" s="1444"/>
      <c r="EQ581" s="1444"/>
      <c r="ER581" s="1444"/>
      <c r="ES581" s="1444"/>
      <c r="ET581" s="1444"/>
      <c r="EU581" s="1444"/>
    </row>
    <row r="582" spans="1:151" s="731" customFormat="1" ht="25" customHeight="1">
      <c r="A582" s="1472">
        <v>1</v>
      </c>
      <c r="B582" s="678"/>
      <c r="C582" s="1251"/>
      <c r="D582" s="1251"/>
      <c r="E582" s="1474" t="str">
        <f t="shared" si="56"/>
        <v>Evaluation</v>
      </c>
      <c r="F582" s="1242"/>
      <c r="H582" s="1242"/>
      <c r="I582" s="737"/>
      <c r="J582" s="1462" t="str">
        <f t="shared" si="57"/>
        <v/>
      </c>
      <c r="K582" s="1170"/>
      <c r="L582" s="1315"/>
      <c r="M582" s="1335"/>
      <c r="N582" s="1335"/>
      <c r="O582" s="1335"/>
      <c r="P582" s="1335"/>
      <c r="Q582" s="1335"/>
      <c r="R582" s="1335"/>
      <c r="S582" s="1335"/>
      <c r="T582" s="1335"/>
      <c r="U582" s="1335"/>
      <c r="V582" s="1335"/>
      <c r="W582" s="1335"/>
      <c r="X582" s="1335"/>
      <c r="Y582" s="1335"/>
      <c r="Z582" s="1335"/>
      <c r="AA582" s="1335"/>
      <c r="AB582" s="1335"/>
      <c r="AC582" s="2"/>
      <c r="AD582" s="2"/>
      <c r="AE582" s="2"/>
      <c r="AF582" s="2"/>
      <c r="AG582" s="2"/>
      <c r="AH582" s="1291"/>
      <c r="AI582" s="1415"/>
      <c r="AJ582" s="1415"/>
      <c r="AK582" s="1415"/>
      <c r="AL582" s="1415"/>
      <c r="AM582" s="1415"/>
      <c r="AN582" s="1415"/>
      <c r="AO582" s="1415"/>
      <c r="AP582" s="1415"/>
      <c r="AQ582" s="1415"/>
      <c r="BY582" s="1444"/>
      <c r="BZ582" s="1444"/>
      <c r="CA582" s="1444"/>
      <c r="CB582" s="1444"/>
      <c r="CC582" s="1444"/>
      <c r="CD582" s="1444"/>
      <c r="CE582" s="1444"/>
      <c r="CF582" s="1444"/>
      <c r="CG582" s="1444"/>
      <c r="CH582" s="1444"/>
      <c r="CI582" s="1444"/>
      <c r="CJ582" s="1444"/>
      <c r="CK582" s="1444"/>
      <c r="CL582" s="1444"/>
      <c r="CM582" s="1444"/>
      <c r="CN582" s="1444"/>
      <c r="CO582" s="1444"/>
      <c r="CP582" s="1444"/>
      <c r="CQ582" s="1444"/>
      <c r="CR582" s="1444"/>
      <c r="CS582" s="1444"/>
      <c r="CT582" s="1444"/>
      <c r="CU582" s="1444"/>
      <c r="CV582" s="1444"/>
      <c r="CW582" s="1444"/>
      <c r="CX582" s="1444"/>
      <c r="CY582" s="1444"/>
      <c r="CZ582" s="1444"/>
      <c r="DA582" s="1444"/>
      <c r="DB582" s="1444"/>
      <c r="DC582" s="1444"/>
      <c r="DD582" s="1444"/>
      <c r="DE582" s="1444"/>
      <c r="DF582" s="1444"/>
      <c r="DG582" s="1444"/>
      <c r="DH582" s="1444"/>
      <c r="DI582" s="1444"/>
      <c r="DJ582" s="1444"/>
      <c r="DK582" s="1444"/>
      <c r="DL582" s="1444"/>
      <c r="DM582" s="1444"/>
      <c r="DN582" s="1444"/>
      <c r="DO582" s="1444"/>
      <c r="DP582" s="1444"/>
      <c r="DQ582" s="1444"/>
      <c r="DR582" s="1444"/>
      <c r="DS582" s="1444"/>
      <c r="DT582" s="1444"/>
      <c r="DU582" s="1444"/>
      <c r="DV582" s="1444"/>
      <c r="DW582" s="1444"/>
      <c r="DX582" s="1444"/>
      <c r="DY582" s="1444"/>
      <c r="DZ582" s="1444"/>
      <c r="EA582" s="1444"/>
      <c r="EB582" s="1444"/>
      <c r="EC582" s="1444"/>
      <c r="ED582" s="1444"/>
      <c r="EE582" s="1444"/>
      <c r="EF582" s="1444"/>
      <c r="EG582" s="1444"/>
      <c r="EH582" s="1444"/>
      <c r="EI582" s="1444"/>
      <c r="EJ582" s="1444"/>
      <c r="EK582" s="1444"/>
      <c r="EL582" s="1444"/>
      <c r="EM582" s="1444"/>
      <c r="EN582" s="1444"/>
      <c r="EO582" s="1444"/>
      <c r="EP582" s="1444"/>
      <c r="EQ582" s="1444"/>
      <c r="ER582" s="1444"/>
      <c r="ES582" s="1444"/>
      <c r="ET582" s="1444"/>
      <c r="EU582" s="1444"/>
    </row>
    <row r="583" spans="1:151" ht="15">
      <c r="A583" s="1472">
        <f>IF(G590="",0,1)</f>
        <v>0</v>
      </c>
      <c r="C583" s="1251"/>
      <c r="D583" s="1251"/>
      <c r="E583" s="1474" t="str">
        <f t="shared" si="56"/>
        <v/>
      </c>
      <c r="F583" s="1242"/>
      <c r="H583" s="1242"/>
      <c r="J583" s="1462" t="str">
        <f t="shared" si="57"/>
        <v/>
      </c>
      <c r="K583" s="1170"/>
      <c r="L583" s="1449">
        <f>L$31</f>
        <v>0</v>
      </c>
      <c r="M583" s="1450"/>
      <c r="N583" s="10"/>
      <c r="O583" s="10"/>
      <c r="P583" s="10"/>
      <c r="Q583" s="10"/>
      <c r="R583" s="10"/>
      <c r="S583" s="10"/>
      <c r="T583" s="10"/>
      <c r="U583" s="10"/>
      <c r="V583" s="10"/>
      <c r="W583" s="10"/>
      <c r="X583" s="10"/>
      <c r="Y583" s="10"/>
      <c r="Z583" s="10"/>
      <c r="AA583" s="10"/>
      <c r="AB583" s="10"/>
      <c r="AC583" s="10"/>
    </row>
    <row r="584" spans="1:151" ht="15">
      <c r="A584" s="1472">
        <f>IF(G590="",0,1)</f>
        <v>0</v>
      </c>
      <c r="C584" s="1251"/>
      <c r="D584" s="1251"/>
      <c r="E584" s="1474" t="str">
        <f t="shared" si="56"/>
        <v/>
      </c>
      <c r="F584" s="1242"/>
      <c r="H584" s="1242"/>
      <c r="J584" s="1462" t="str">
        <f t="shared" si="57"/>
        <v/>
      </c>
      <c r="K584" s="1170"/>
      <c r="L584" s="1244"/>
      <c r="M584" s="1245"/>
      <c r="N584" s="1"/>
      <c r="O584" s="1"/>
      <c r="P584" s="1"/>
      <c r="Q584" s="1"/>
      <c r="R584" s="1"/>
      <c r="S584" s="1"/>
      <c r="T584" s="1"/>
      <c r="U584" s="1"/>
      <c r="V584" s="1"/>
      <c r="W584" s="1"/>
      <c r="X584" s="1"/>
      <c r="Y584" s="1"/>
      <c r="Z584" s="1"/>
      <c r="AA584" s="1"/>
      <c r="AB584" s="1"/>
    </row>
    <row r="585" spans="1:151" ht="15">
      <c r="A585" s="1472">
        <f>IF(G590="",0,1)</f>
        <v>0</v>
      </c>
      <c r="C585" s="1251"/>
      <c r="D585" s="1251"/>
      <c r="E585" s="1474" t="str">
        <f t="shared" si="56"/>
        <v/>
      </c>
      <c r="F585" s="1242"/>
      <c r="H585" s="1242"/>
      <c r="J585" s="1462" t="str">
        <f t="shared" si="57"/>
        <v/>
      </c>
      <c r="K585" s="1170"/>
      <c r="L585" s="1244"/>
      <c r="M585" s="1245"/>
      <c r="N585" s="1"/>
      <c r="O585" s="1"/>
      <c r="P585" s="1"/>
      <c r="Q585" s="1"/>
      <c r="R585" s="1"/>
      <c r="S585" s="1"/>
      <c r="T585" s="1"/>
      <c r="U585" s="1"/>
      <c r="V585" s="1"/>
      <c r="W585" s="1"/>
      <c r="X585" s="1"/>
      <c r="Y585" s="1"/>
      <c r="Z585" s="1"/>
      <c r="AA585" s="1"/>
      <c r="AB585" s="1"/>
    </row>
    <row r="586" spans="1:151" s="1250" customFormat="1" ht="24" thickBot="1">
      <c r="A586" s="1472">
        <f>IF(G590="",0,1)</f>
        <v>0</v>
      </c>
      <c r="B586" s="678"/>
      <c r="C586" s="1251"/>
      <c r="D586" s="1251"/>
      <c r="E586" s="1474" t="str">
        <f t="shared" si="56"/>
        <v/>
      </c>
      <c r="F586" s="1242"/>
      <c r="G586" s="678"/>
      <c r="H586" s="1242"/>
      <c r="I586" s="1299"/>
      <c r="J586" s="1462" t="str">
        <f t="shared" si="57"/>
        <v/>
      </c>
      <c r="K586" s="1170"/>
      <c r="L586" s="777" t="str">
        <f>CONCATENATE(Q590,". Générateur de chaleur: ",G590)</f>
        <v xml:space="preserve">11. Générateur de chaleur: </v>
      </c>
      <c r="M586" s="777"/>
      <c r="N586" s="777"/>
      <c r="O586" s="777"/>
      <c r="P586" s="777"/>
      <c r="Q586" s="777"/>
      <c r="R586" s="777"/>
      <c r="S586" s="777"/>
      <c r="T586" s="777"/>
      <c r="U586" s="777"/>
      <c r="V586" s="777"/>
      <c r="W586" s="777"/>
      <c r="X586" s="777"/>
      <c r="Y586" s="777"/>
      <c r="Z586" s="777"/>
      <c r="AA586" s="777"/>
      <c r="AB586" s="777"/>
      <c r="AC586" s="1370">
        <f>Z$27</f>
        <v>0</v>
      </c>
      <c r="AD586" s="665"/>
      <c r="AE586" s="665"/>
      <c r="AF586" s="665"/>
      <c r="AG586" s="665"/>
      <c r="AH586" s="665"/>
      <c r="AI586" s="665"/>
      <c r="AJ586" s="1246"/>
      <c r="AK586" s="1246"/>
      <c r="AL586" s="1247"/>
      <c r="AM586" s="1247"/>
      <c r="AN586" s="1247"/>
      <c r="AO586" s="1248"/>
      <c r="AP586" s="1247"/>
      <c r="AQ586" s="1249"/>
      <c r="AR586" s="1247"/>
      <c r="AS586" s="1247"/>
      <c r="AT586" s="1247"/>
      <c r="AU586" s="1247"/>
      <c r="AV586" s="1247"/>
      <c r="AW586" s="1247"/>
      <c r="AX586" s="1247"/>
      <c r="AY586" s="1247"/>
      <c r="BY586" s="1439"/>
      <c r="BZ586" s="1439"/>
      <c r="CA586" s="1439"/>
      <c r="CB586" s="1439"/>
      <c r="CC586" s="1439"/>
      <c r="CD586" s="1439"/>
      <c r="CE586" s="1439"/>
      <c r="CF586" s="1439"/>
      <c r="CG586" s="1439"/>
      <c r="CH586" s="1439"/>
      <c r="CI586" s="1439"/>
      <c r="CJ586" s="1439"/>
      <c r="CK586" s="1439"/>
      <c r="CL586" s="1439"/>
      <c r="CM586" s="1439"/>
      <c r="CN586" s="1439"/>
      <c r="CO586" s="1439"/>
      <c r="CP586" s="1439"/>
      <c r="CQ586" s="1439"/>
      <c r="CR586" s="1439"/>
      <c r="CS586" s="1439"/>
      <c r="CT586" s="1439"/>
      <c r="CU586" s="1439"/>
      <c r="CV586" s="1439"/>
      <c r="CW586" s="1439"/>
      <c r="CX586" s="1439"/>
      <c r="CY586" s="1439"/>
      <c r="CZ586" s="1439"/>
      <c r="DA586" s="1439"/>
      <c r="DB586" s="1439"/>
      <c r="DC586" s="1439"/>
      <c r="DD586" s="1439"/>
      <c r="DE586" s="1439"/>
      <c r="DF586" s="1439"/>
      <c r="DG586" s="1439"/>
      <c r="DH586" s="1439"/>
      <c r="DI586" s="1439"/>
      <c r="DJ586" s="1439"/>
      <c r="DK586" s="1439"/>
      <c r="DL586" s="1439"/>
      <c r="DM586" s="1439"/>
      <c r="DN586" s="1439"/>
      <c r="DO586" s="1439"/>
      <c r="DP586" s="1439"/>
      <c r="DQ586" s="1439"/>
      <c r="DR586" s="1439"/>
      <c r="DS586" s="1439"/>
      <c r="DT586" s="1439"/>
      <c r="DU586" s="1439"/>
      <c r="DV586" s="1439"/>
      <c r="DW586" s="1439"/>
      <c r="DX586" s="1439"/>
      <c r="DY586" s="1439"/>
      <c r="DZ586" s="1439"/>
      <c r="EA586" s="1439"/>
      <c r="EB586" s="1439"/>
      <c r="EC586" s="1439"/>
      <c r="ED586" s="1439"/>
      <c r="EE586" s="1439"/>
      <c r="EF586" s="1439"/>
      <c r="EG586" s="1439"/>
      <c r="EH586" s="1439"/>
      <c r="EI586" s="1439"/>
      <c r="EJ586" s="1439"/>
      <c r="EK586" s="1439"/>
      <c r="EL586" s="1439"/>
      <c r="EM586" s="1439"/>
      <c r="EN586" s="1439"/>
      <c r="EO586" s="1439"/>
      <c r="EP586" s="1439"/>
      <c r="EQ586" s="1439"/>
      <c r="ER586" s="1439"/>
      <c r="ES586" s="1439"/>
      <c r="ET586" s="1439"/>
      <c r="EU586" s="1439"/>
    </row>
    <row r="587" spans="1:151" s="18" customFormat="1" ht="19">
      <c r="A587" s="1472">
        <f>IF(G590="",0,1)</f>
        <v>0</v>
      </c>
      <c r="B587" s="678"/>
      <c r="C587" s="1251"/>
      <c r="D587" s="1251"/>
      <c r="E587" s="1474" t="str">
        <f t="shared" si="56"/>
        <v/>
      </c>
      <c r="F587" s="1242"/>
      <c r="G587" s="678"/>
      <c r="H587" s="1242"/>
      <c r="I587" s="126"/>
      <c r="J587" s="1462" t="str">
        <f t="shared" si="57"/>
        <v/>
      </c>
      <c r="K587" s="1170"/>
      <c r="L587" s="1184"/>
      <c r="M587" s="1184"/>
      <c r="N587" s="1184"/>
      <c r="O587" s="1184"/>
      <c r="P587" s="1184"/>
      <c r="Q587" s="1184"/>
      <c r="R587" s="1184"/>
      <c r="S587" s="1184"/>
      <c r="T587" s="1184"/>
      <c r="U587" s="1184"/>
      <c r="V587" s="1184"/>
      <c r="W587" s="1184"/>
      <c r="X587" s="1184"/>
      <c r="Y587" s="1184"/>
      <c r="Z587" s="1184"/>
      <c r="AA587" s="1184"/>
      <c r="AB587" s="1184"/>
      <c r="AC587" s="665"/>
      <c r="AD587" s="665"/>
      <c r="AE587" s="665"/>
      <c r="AF587" s="665"/>
      <c r="AG587" s="665"/>
      <c r="AH587" s="665"/>
      <c r="AI587" s="665"/>
      <c r="AJ587" s="665"/>
      <c r="AK587" s="665"/>
      <c r="AL587" s="40"/>
      <c r="AM587" s="40"/>
      <c r="AN587" s="40"/>
      <c r="AO587" s="49"/>
      <c r="AP587" s="40"/>
      <c r="AQ587" s="20"/>
      <c r="AR587" s="1247"/>
      <c r="AS587" s="40"/>
      <c r="AT587" s="1247"/>
      <c r="AU587" s="40"/>
      <c r="AV587" s="40"/>
      <c r="AW587" s="40"/>
      <c r="AX587" s="40"/>
      <c r="AY587" s="40"/>
      <c r="BY587" s="1221"/>
      <c r="BZ587" s="1221"/>
      <c r="CA587" s="1221"/>
      <c r="CB587" s="1221"/>
      <c r="CC587" s="1221"/>
      <c r="CD587" s="1221"/>
      <c r="CE587" s="1221"/>
      <c r="CF587" s="1221"/>
      <c r="CG587" s="1221"/>
      <c r="CH587" s="1221"/>
      <c r="CI587" s="1221"/>
      <c r="CJ587" s="1221"/>
      <c r="CK587" s="1221"/>
      <c r="CL587" s="1221"/>
      <c r="CM587" s="1221"/>
      <c r="CN587" s="1221"/>
      <c r="CO587" s="1221"/>
      <c r="CP587" s="1221"/>
      <c r="CQ587" s="1221"/>
      <c r="CR587" s="1221"/>
      <c r="CS587" s="1221"/>
      <c r="CT587" s="1221"/>
      <c r="CU587" s="1221"/>
      <c r="CV587" s="1221"/>
      <c r="CW587" s="1221"/>
      <c r="CX587" s="1221"/>
      <c r="CY587" s="1221"/>
      <c r="CZ587" s="1221"/>
      <c r="DA587" s="1221"/>
      <c r="DB587" s="1221"/>
      <c r="DC587" s="1221"/>
      <c r="DD587" s="1221"/>
      <c r="DE587" s="1221"/>
      <c r="DF587" s="1221"/>
      <c r="DG587" s="1221"/>
      <c r="DH587" s="1221"/>
      <c r="DI587" s="1221"/>
      <c r="DJ587" s="1221"/>
      <c r="DK587" s="1221"/>
      <c r="DL587" s="1221"/>
      <c r="DM587" s="1221"/>
      <c r="DN587" s="1221"/>
      <c r="DO587" s="1221"/>
      <c r="DP587" s="1221"/>
      <c r="DQ587" s="1221"/>
      <c r="DR587" s="1221"/>
      <c r="DS587" s="1221"/>
      <c r="DT587" s="1221"/>
      <c r="DU587" s="1221"/>
      <c r="DV587" s="1221"/>
      <c r="DW587" s="1221"/>
      <c r="DX587" s="1221"/>
      <c r="DY587" s="1221"/>
      <c r="DZ587" s="1221"/>
      <c r="EA587" s="1221"/>
      <c r="EB587" s="1221"/>
      <c r="EC587" s="1221"/>
      <c r="ED587" s="1221"/>
      <c r="EE587" s="1221"/>
      <c r="EF587" s="1221"/>
      <c r="EG587" s="1221"/>
      <c r="EH587" s="1221"/>
      <c r="EI587" s="1221"/>
      <c r="EJ587" s="1221"/>
      <c r="EK587" s="1221"/>
      <c r="EL587" s="1221"/>
      <c r="EM587" s="1221"/>
      <c r="EN587" s="1221"/>
      <c r="EO587" s="1221"/>
      <c r="EP587" s="1221"/>
      <c r="EQ587" s="1221"/>
      <c r="ER587" s="1221"/>
      <c r="ES587" s="1221"/>
      <c r="ET587" s="1221"/>
      <c r="EU587" s="1221"/>
    </row>
    <row r="588" spans="1:151" s="1378" customFormat="1" ht="16" hidden="1" outlineLevel="1" thickBot="1">
      <c r="A588" s="1472"/>
      <c r="B588" s="1451"/>
      <c r="C588" s="1251"/>
      <c r="D588" s="1251"/>
      <c r="E588" s="1474" t="str">
        <f t="shared" si="56"/>
        <v/>
      </c>
      <c r="F588" s="1283"/>
      <c r="G588" s="1371"/>
      <c r="H588" s="1372"/>
      <c r="I588" s="1372"/>
      <c r="J588" s="1467"/>
      <c r="K588" s="1373"/>
      <c r="L588" s="1374"/>
      <c r="M588" s="1374"/>
      <c r="N588" s="1374"/>
      <c r="O588" s="1374"/>
      <c r="P588" s="1374"/>
      <c r="Q588" s="1374"/>
      <c r="R588" s="1374"/>
      <c r="S588" s="1374"/>
      <c r="T588" s="1374"/>
      <c r="U588" s="1374"/>
      <c r="V588" s="1374"/>
      <c r="W588" s="1374"/>
      <c r="X588" s="1374"/>
      <c r="Y588" s="1374"/>
      <c r="Z588" s="1375"/>
      <c r="AA588" s="1374"/>
      <c r="AB588" s="532"/>
      <c r="AC588" s="532"/>
      <c r="AD588" s="532" t="s">
        <v>570</v>
      </c>
      <c r="AE588" s="1374"/>
      <c r="AF588" s="1376"/>
      <c r="AG588" s="1374"/>
      <c r="AH588" s="1374" t="s">
        <v>336</v>
      </c>
      <c r="AI588" s="1374"/>
      <c r="AJ588" s="1374"/>
      <c r="AK588" s="1374"/>
      <c r="AL588" s="1374" t="s">
        <v>337</v>
      </c>
      <c r="AM588" s="1374"/>
      <c r="AN588" s="1374"/>
      <c r="AO588" s="1374"/>
      <c r="AP588" s="1374" t="s">
        <v>582</v>
      </c>
      <c r="AQ588" s="1374"/>
      <c r="AR588" s="1374"/>
      <c r="AS588" s="1374"/>
      <c r="AT588" s="1374" t="s">
        <v>583</v>
      </c>
      <c r="AU588" s="1374"/>
      <c r="AV588" s="1374"/>
      <c r="AW588" s="1374"/>
      <c r="AX588" s="1374" t="s">
        <v>522</v>
      </c>
      <c r="AY588" s="1374"/>
      <c r="AZ588" s="1374"/>
      <c r="BA588" s="1376" t="s">
        <v>584</v>
      </c>
      <c r="BB588" s="1374"/>
      <c r="BC588" s="1374"/>
      <c r="BD588" s="1374"/>
      <c r="BE588" s="1374"/>
      <c r="BF588" s="1374"/>
      <c r="BG588" s="1374"/>
      <c r="BH588" s="1376"/>
      <c r="BI588" s="1374" t="s">
        <v>521</v>
      </c>
      <c r="BJ588" s="1374"/>
      <c r="BK588" s="1374"/>
      <c r="BL588" s="1374"/>
      <c r="BM588" s="1374"/>
      <c r="BN588" s="1374"/>
      <c r="BO588" s="1377"/>
      <c r="BR588" s="1374"/>
      <c r="BS588" s="1374"/>
      <c r="BT588" s="1374"/>
      <c r="BU588" s="1374"/>
      <c r="BY588" s="1447"/>
      <c r="BZ588" s="1447"/>
      <c r="CA588" s="1447"/>
      <c r="CB588" s="1447"/>
      <c r="CC588" s="1447"/>
      <c r="CD588" s="1447"/>
      <c r="CE588" s="1447"/>
      <c r="CF588" s="1447"/>
      <c r="CG588" s="1447"/>
      <c r="CH588" s="1447"/>
      <c r="CI588" s="1447"/>
      <c r="CJ588" s="1447"/>
      <c r="CK588" s="1447"/>
      <c r="CL588" s="1447"/>
      <c r="CM588" s="1447"/>
      <c r="CN588" s="1447"/>
      <c r="CO588" s="1447"/>
      <c r="CP588" s="1447"/>
      <c r="CQ588" s="1447"/>
      <c r="CR588" s="1447"/>
      <c r="CS588" s="1447"/>
      <c r="CT588" s="1447"/>
      <c r="CU588" s="1447"/>
      <c r="CV588" s="1447"/>
      <c r="CW588" s="1447"/>
      <c r="CX588" s="1447"/>
      <c r="CY588" s="1447"/>
      <c r="CZ588" s="1447"/>
      <c r="DA588" s="1447"/>
      <c r="DB588" s="1447"/>
      <c r="DC588" s="1447"/>
      <c r="DD588" s="1447"/>
      <c r="DE588" s="1447"/>
      <c r="DF588" s="1447"/>
      <c r="DG588" s="1447"/>
      <c r="DH588" s="1447"/>
      <c r="DI588" s="1447"/>
      <c r="DJ588" s="1447"/>
      <c r="DK588" s="1447"/>
      <c r="DL588" s="1447"/>
      <c r="DM588" s="1447"/>
      <c r="DN588" s="1447"/>
      <c r="DO588" s="1447"/>
      <c r="DP588" s="1447"/>
      <c r="DQ588" s="1447"/>
      <c r="DR588" s="1447"/>
      <c r="DS588" s="1447"/>
      <c r="DT588" s="1447"/>
      <c r="DU588" s="1447"/>
      <c r="DV588" s="1447"/>
      <c r="DW588" s="1447"/>
      <c r="DX588" s="1447"/>
      <c r="DY588" s="1447"/>
      <c r="DZ588" s="1447"/>
      <c r="EA588" s="1447"/>
      <c r="EB588" s="1447"/>
      <c r="EC588" s="1447"/>
      <c r="ED588" s="1447"/>
      <c r="EE588" s="1447"/>
      <c r="EF588" s="1447"/>
      <c r="EG588" s="1447"/>
      <c r="EH588" s="1447"/>
      <c r="EI588" s="1447"/>
      <c r="EJ588" s="1447"/>
      <c r="EK588" s="1447"/>
      <c r="EL588" s="1447"/>
      <c r="EM588" s="1447"/>
      <c r="EN588" s="1447"/>
      <c r="EO588" s="1447"/>
      <c r="EP588" s="1447"/>
      <c r="EQ588" s="1447"/>
      <c r="ER588" s="1447"/>
      <c r="ES588" s="1447"/>
      <c r="ET588" s="1447"/>
      <c r="EU588" s="1447"/>
    </row>
    <row r="589" spans="1:151" s="1415" customFormat="1" ht="62" hidden="1" customHeight="1" outlineLevel="1">
      <c r="A589" s="1472"/>
      <c r="B589" s="678"/>
      <c r="C589" s="1251"/>
      <c r="D589" s="1251"/>
      <c r="E589" s="1474" t="str">
        <f t="shared" si="56"/>
        <v/>
      </c>
      <c r="F589" s="1283"/>
      <c r="G589" s="1774" t="s">
        <v>372</v>
      </c>
      <c r="H589" s="253">
        <v>0</v>
      </c>
      <c r="I589" s="1775" t="s">
        <v>924</v>
      </c>
      <c r="J589" s="1466" t="s">
        <v>910</v>
      </c>
      <c r="K589" s="253"/>
      <c r="L589" s="1110" t="s">
        <v>919</v>
      </c>
      <c r="M589" s="1110">
        <v>0</v>
      </c>
      <c r="N589" s="253" t="s">
        <v>302</v>
      </c>
      <c r="O589" s="253" t="s">
        <v>303</v>
      </c>
      <c r="P589" s="1110" t="s">
        <v>920</v>
      </c>
      <c r="Q589" s="828">
        <v>0</v>
      </c>
      <c r="R589" s="1110" t="s">
        <v>304</v>
      </c>
      <c r="S589" s="1112" t="s">
        <v>305</v>
      </c>
      <c r="T589" s="1110" t="s">
        <v>308</v>
      </c>
      <c r="U589" s="1112" t="s">
        <v>921</v>
      </c>
      <c r="V589" s="1112" t="s">
        <v>922</v>
      </c>
      <c r="W589" s="2">
        <v>0</v>
      </c>
      <c r="X589" s="1112" t="s">
        <v>923</v>
      </c>
      <c r="Y589" s="1112" t="s">
        <v>561</v>
      </c>
      <c r="Z589" s="1415">
        <v>0</v>
      </c>
      <c r="AA589" s="1229" t="s">
        <v>321</v>
      </c>
      <c r="AB589" s="1229" t="s">
        <v>590</v>
      </c>
      <c r="AC589" s="2">
        <v>0</v>
      </c>
      <c r="AD589" s="1113" t="s">
        <v>371</v>
      </c>
      <c r="AE589" s="1117" t="s">
        <v>252</v>
      </c>
      <c r="AF589" s="1117" t="s">
        <v>591</v>
      </c>
      <c r="AG589" s="1116">
        <v>0</v>
      </c>
      <c r="AH589" s="1113" t="s">
        <v>371</v>
      </c>
      <c r="AI589" s="1117" t="s">
        <v>252</v>
      </c>
      <c r="AJ589" s="1117" t="s">
        <v>591</v>
      </c>
      <c r="AK589" s="41">
        <v>0</v>
      </c>
      <c r="AL589" s="1113" t="s">
        <v>371</v>
      </c>
      <c r="AM589" s="1117" t="s">
        <v>252</v>
      </c>
      <c r="AN589" s="1117" t="s">
        <v>591</v>
      </c>
      <c r="AO589" s="41">
        <v>0</v>
      </c>
      <c r="AP589" s="1113" t="s">
        <v>371</v>
      </c>
      <c r="AQ589" s="1117" t="s">
        <v>252</v>
      </c>
      <c r="AR589" s="1117" t="s">
        <v>591</v>
      </c>
      <c r="AS589" s="41">
        <v>0</v>
      </c>
      <c r="AT589" s="1113" t="s">
        <v>371</v>
      </c>
      <c r="AU589" s="1117" t="s">
        <v>252</v>
      </c>
      <c r="AV589" s="1117" t="s">
        <v>591</v>
      </c>
      <c r="AW589" s="41">
        <v>0</v>
      </c>
      <c r="AX589" s="1113" t="s">
        <v>371</v>
      </c>
      <c r="AY589" s="1117" t="s">
        <v>252</v>
      </c>
      <c r="AZ589" s="1117" t="s">
        <v>591</v>
      </c>
      <c r="BA589" s="1113" t="s">
        <v>371</v>
      </c>
      <c r="BB589" s="1117" t="s">
        <v>252</v>
      </c>
      <c r="BC589" s="1117" t="s">
        <v>591</v>
      </c>
      <c r="BD589" s="989">
        <v>0</v>
      </c>
      <c r="BE589" s="1118" t="s">
        <v>585</v>
      </c>
      <c r="BF589" s="1119" t="s">
        <v>586</v>
      </c>
      <c r="BG589" s="1120" t="s">
        <v>587</v>
      </c>
      <c r="BH589" s="989">
        <v>0</v>
      </c>
      <c r="BI589" s="1121" t="s">
        <v>585</v>
      </c>
      <c r="BJ589" s="1122" t="s">
        <v>586</v>
      </c>
      <c r="BK589" s="1123" t="s">
        <v>587</v>
      </c>
      <c r="BL589" s="989">
        <v>0</v>
      </c>
      <c r="BM589" s="1415">
        <v>0</v>
      </c>
      <c r="BN589" s="1118" t="s">
        <v>588</v>
      </c>
      <c r="BO589" s="1119" t="s">
        <v>589</v>
      </c>
      <c r="BP589" s="1120" t="s">
        <v>590</v>
      </c>
      <c r="BQ589" s="989"/>
      <c r="BR589" s="989"/>
      <c r="BS589" s="989"/>
      <c r="BT589" s="989"/>
      <c r="BU589" s="98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c r="DM589" s="9"/>
      <c r="DN589" s="9"/>
      <c r="DO589" s="9"/>
      <c r="DP589" s="9"/>
      <c r="DQ589" s="9"/>
      <c r="DR589" s="9"/>
      <c r="DS589" s="9"/>
      <c r="DT589" s="9"/>
      <c r="DU589" s="9"/>
      <c r="DV589" s="9"/>
      <c r="DW589" s="9"/>
      <c r="DX589" s="9"/>
      <c r="DY589" s="9"/>
      <c r="DZ589" s="9"/>
      <c r="EA589" s="9"/>
      <c r="EB589" s="9"/>
      <c r="EC589" s="2"/>
      <c r="ED589" s="2"/>
      <c r="EE589" s="2"/>
      <c r="EF589" s="2"/>
      <c r="EG589" s="2"/>
      <c r="EH589" s="2"/>
      <c r="EI589" s="2"/>
      <c r="EJ589" s="2"/>
      <c r="EK589" s="2"/>
      <c r="EL589" s="2"/>
      <c r="EM589" s="2"/>
      <c r="EN589" s="2"/>
      <c r="EO589" s="2"/>
      <c r="EP589" s="2"/>
      <c r="EQ589" s="2"/>
      <c r="ER589" s="2"/>
      <c r="ES589" s="2"/>
      <c r="ET589" s="2"/>
      <c r="EU589" s="2"/>
    </row>
    <row r="590" spans="1:151" s="1415" customFormat="1" ht="15.75" hidden="1" customHeight="1" outlineLevel="1">
      <c r="A590" s="1472"/>
      <c r="B590" s="678"/>
      <c r="C590" s="1251"/>
      <c r="D590" s="1251"/>
      <c r="E590" s="1474" t="str">
        <f t="shared" si="56"/>
        <v/>
      </c>
      <c r="F590" s="1283"/>
      <c r="G590" s="1379" t="str">
        <f>G16</f>
        <v/>
      </c>
      <c r="H590" s="1380" t="str">
        <f>H16</f>
        <v/>
      </c>
      <c r="I590" s="1437" t="str">
        <f>I16</f>
        <v/>
      </c>
      <c r="J590" s="1468">
        <f>J16</f>
        <v>0</v>
      </c>
      <c r="K590" s="1381"/>
      <c r="L590" s="899" t="str">
        <f t="shared" ref="L590:AQ590" si="58">L16</f>
        <v/>
      </c>
      <c r="M590" s="899" t="str">
        <f t="shared" si="58"/>
        <v/>
      </c>
      <c r="N590" s="968" t="str">
        <f t="shared" si="58"/>
        <v/>
      </c>
      <c r="O590" s="1145" t="str">
        <f t="shared" si="58"/>
        <v/>
      </c>
      <c r="P590" s="968" t="str">
        <f t="shared" si="58"/>
        <v/>
      </c>
      <c r="Q590" s="2">
        <f t="shared" si="58"/>
        <v>11</v>
      </c>
      <c r="R590" s="899" t="str">
        <f t="shared" si="58"/>
        <v/>
      </c>
      <c r="S590" s="1147" t="str">
        <f t="shared" si="58"/>
        <v/>
      </c>
      <c r="T590" s="899" t="str">
        <f t="shared" si="58"/>
        <v/>
      </c>
      <c r="U590" s="1146" t="str">
        <f t="shared" si="58"/>
        <v/>
      </c>
      <c r="V590" s="1061" t="str">
        <f t="shared" si="58"/>
        <v/>
      </c>
      <c r="W590" s="2">
        <f t="shared" si="58"/>
        <v>0</v>
      </c>
      <c r="X590" s="899" t="str">
        <f t="shared" si="58"/>
        <v/>
      </c>
      <c r="Y590" s="1148" t="str">
        <f t="shared" si="58"/>
        <v/>
      </c>
      <c r="Z590" s="1416" t="str">
        <f t="shared" si="58"/>
        <v/>
      </c>
      <c r="AA590" s="1233">
        <f t="shared" si="58"/>
        <v>0</v>
      </c>
      <c r="AB590" s="1233" t="str">
        <f t="shared" si="58"/>
        <v/>
      </c>
      <c r="AC590" s="2">
        <f t="shared" si="58"/>
        <v>0</v>
      </c>
      <c r="AD590" s="1150" t="str">
        <f t="shared" si="58"/>
        <v/>
      </c>
      <c r="AE590" s="1140">
        <f t="shared" si="58"/>
        <v>0</v>
      </c>
      <c r="AF590" s="1141" t="str">
        <f t="shared" si="58"/>
        <v/>
      </c>
      <c r="AG590" s="989">
        <f t="shared" si="58"/>
        <v>0</v>
      </c>
      <c r="AH590" s="1150">
        <f t="shared" si="58"/>
        <v>0</v>
      </c>
      <c r="AI590" s="1141">
        <f t="shared" si="58"/>
        <v>0</v>
      </c>
      <c r="AJ590" s="1141" t="str">
        <f t="shared" si="58"/>
        <v/>
      </c>
      <c r="AK590" s="1415">
        <f t="shared" si="58"/>
        <v>0</v>
      </c>
      <c r="AL590" s="1150" t="str">
        <f t="shared" si="58"/>
        <v/>
      </c>
      <c r="AM590" s="1141">
        <f t="shared" si="58"/>
        <v>0</v>
      </c>
      <c r="AN590" s="1141" t="str">
        <f t="shared" si="58"/>
        <v/>
      </c>
      <c r="AO590" s="1415">
        <f t="shared" si="58"/>
        <v>0</v>
      </c>
      <c r="AP590" s="1150" t="str">
        <f t="shared" si="58"/>
        <v/>
      </c>
      <c r="AQ590" s="1141">
        <f t="shared" si="58"/>
        <v>0</v>
      </c>
      <c r="AR590" s="1141" t="str">
        <f t="shared" ref="AR590:BH590" si="59">AR16</f>
        <v/>
      </c>
      <c r="AS590" s="1415">
        <f t="shared" si="59"/>
        <v>0</v>
      </c>
      <c r="AT590" s="1150" t="str">
        <f t="shared" si="59"/>
        <v/>
      </c>
      <c r="AU590" s="1141">
        <f t="shared" si="59"/>
        <v>0</v>
      </c>
      <c r="AV590" s="1141" t="str">
        <f t="shared" si="59"/>
        <v/>
      </c>
      <c r="AW590" s="1415">
        <f t="shared" si="59"/>
        <v>0</v>
      </c>
      <c r="AX590" s="1151">
        <f t="shared" si="59"/>
        <v>0</v>
      </c>
      <c r="AY590" s="1151">
        <f t="shared" si="59"/>
        <v>0</v>
      </c>
      <c r="AZ590" s="1151">
        <f t="shared" si="59"/>
        <v>0</v>
      </c>
      <c r="BA590" s="1151">
        <f t="shared" si="59"/>
        <v>0</v>
      </c>
      <c r="BB590" s="1151">
        <f t="shared" si="59"/>
        <v>0</v>
      </c>
      <c r="BC590" s="1151">
        <f t="shared" si="59"/>
        <v>0</v>
      </c>
      <c r="BD590" s="989">
        <f t="shared" si="59"/>
        <v>0</v>
      </c>
      <c r="BE590" s="1139">
        <f t="shared" si="59"/>
        <v>0</v>
      </c>
      <c r="BF590" s="1140">
        <f t="shared" si="59"/>
        <v>0</v>
      </c>
      <c r="BG590" s="1141">
        <f t="shared" si="59"/>
        <v>0</v>
      </c>
      <c r="BH590" s="989">
        <f t="shared" si="59"/>
        <v>0</v>
      </c>
      <c r="BI590" s="1139">
        <f>AC636</f>
        <v>0</v>
      </c>
      <c r="BJ590" s="1140">
        <f>AC637</f>
        <v>0</v>
      </c>
      <c r="BK590" s="1141">
        <f>AC638</f>
        <v>0</v>
      </c>
      <c r="BL590" s="989">
        <f>BL16</f>
        <v>0</v>
      </c>
      <c r="BM590" s="1415">
        <f>BM16</f>
        <v>0</v>
      </c>
      <c r="BN590" s="1139">
        <f>BN16</f>
        <v>0</v>
      </c>
      <c r="BO590" s="1140">
        <f>BO16</f>
        <v>0</v>
      </c>
      <c r="BP590" s="1141">
        <f>BP16</f>
        <v>0</v>
      </c>
      <c r="BQ590" s="989"/>
      <c r="BR590" s="989"/>
      <c r="BS590" s="989"/>
      <c r="BT590" s="989"/>
      <c r="BU590" s="98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c r="DA590" s="9"/>
      <c r="DB590" s="9"/>
      <c r="DC590" s="9"/>
      <c r="DD590" s="9"/>
      <c r="DE590" s="9"/>
      <c r="DF590" s="9"/>
      <c r="DG590" s="9"/>
      <c r="DH590" s="9"/>
      <c r="DI590" s="9"/>
      <c r="DJ590" s="9"/>
      <c r="DK590" s="9"/>
      <c r="DL590" s="9"/>
      <c r="DM590" s="9"/>
      <c r="DN590" s="9"/>
      <c r="DO590" s="9"/>
      <c r="DP590" s="9"/>
      <c r="DQ590" s="9"/>
      <c r="DR590" s="9"/>
      <c r="DS590" s="9"/>
      <c r="DT590" s="9"/>
      <c r="DU590" s="9"/>
      <c r="DV590" s="9"/>
      <c r="DW590" s="9"/>
      <c r="DX590" s="9"/>
      <c r="DY590" s="9"/>
      <c r="DZ590" s="9"/>
      <c r="EA590" s="9"/>
      <c r="EB590" s="9"/>
      <c r="EC590" s="2"/>
      <c r="ED590" s="2"/>
      <c r="EE590" s="2"/>
      <c r="EF590" s="2"/>
      <c r="EG590" s="2"/>
      <c r="EH590" s="2"/>
      <c r="EI590" s="2"/>
      <c r="EJ590" s="2"/>
      <c r="EK590" s="2"/>
      <c r="EL590" s="2"/>
      <c r="EM590" s="2"/>
      <c r="EN590" s="2"/>
      <c r="EO590" s="2"/>
      <c r="EP590" s="2"/>
      <c r="EQ590" s="2"/>
      <c r="ER590" s="2"/>
      <c r="ES590" s="2"/>
      <c r="ET590" s="2"/>
      <c r="EU590" s="2"/>
    </row>
    <row r="591" spans="1:151" s="51" customFormat="1" ht="19" hidden="1" outlineLevel="1">
      <c r="A591" s="1472"/>
      <c r="B591" s="1451"/>
      <c r="C591" s="1251"/>
      <c r="D591" s="1251"/>
      <c r="E591" s="1474" t="str">
        <f t="shared" si="56"/>
        <v/>
      </c>
      <c r="F591" s="1283"/>
      <c r="G591" s="678"/>
      <c r="H591" s="126"/>
      <c r="I591" s="126"/>
      <c r="J591" s="1465"/>
      <c r="K591" s="677"/>
      <c r="L591" s="1382"/>
      <c r="M591" s="1382"/>
      <c r="N591" s="1382"/>
      <c r="O591" s="1382"/>
      <c r="P591" s="1382"/>
      <c r="Q591" s="1382"/>
      <c r="R591" s="1382"/>
      <c r="S591" s="1382"/>
      <c r="T591" s="1382"/>
      <c r="U591" s="1382"/>
      <c r="V591" s="1382"/>
      <c r="W591" s="1382"/>
      <c r="X591" s="1382"/>
      <c r="Y591" s="1382"/>
      <c r="Z591" s="1382"/>
      <c r="AA591" s="1382"/>
      <c r="AB591" s="1382"/>
      <c r="AC591" s="1382"/>
      <c r="AD591" s="1415"/>
      <c r="AE591" s="53"/>
      <c r="AF591" s="1415"/>
      <c r="AG591" s="53"/>
      <c r="AH591" s="53"/>
      <c r="AI591" s="53"/>
      <c r="AJ591" s="53"/>
      <c r="AK591" s="53"/>
      <c r="AL591" s="40"/>
      <c r="AO591" s="52"/>
      <c r="AQ591" s="1383"/>
      <c r="AR591" s="1247"/>
      <c r="AT591" s="1247"/>
      <c r="BA591" s="18"/>
      <c r="BQ591" s="18"/>
      <c r="BY591" s="95"/>
      <c r="BZ591" s="95"/>
      <c r="CA591" s="95"/>
      <c r="CB591" s="95"/>
      <c r="CC591" s="95"/>
      <c r="CD591" s="95"/>
      <c r="CE591" s="95"/>
      <c r="CF591" s="95"/>
      <c r="CG591" s="95"/>
      <c r="CH591" s="95"/>
      <c r="CI591" s="95"/>
      <c r="CJ591" s="95"/>
      <c r="CK591" s="95"/>
      <c r="CL591" s="95"/>
      <c r="CM591" s="95"/>
      <c r="CN591" s="95"/>
      <c r="CO591" s="95"/>
      <c r="CP591" s="95"/>
      <c r="CQ591" s="95"/>
      <c r="CR591" s="95"/>
      <c r="CS591" s="95"/>
      <c r="CT591" s="95"/>
      <c r="CU591" s="95"/>
      <c r="CV591" s="95"/>
      <c r="CW591" s="95"/>
      <c r="CX591" s="95"/>
      <c r="CY591" s="95"/>
      <c r="CZ591" s="95"/>
      <c r="DA591" s="95"/>
      <c r="DB591" s="95"/>
      <c r="DC591" s="95"/>
      <c r="DD591" s="95"/>
      <c r="DE591" s="95"/>
      <c r="DF591" s="95"/>
      <c r="DG591" s="95"/>
      <c r="DH591" s="95"/>
      <c r="DI591" s="95"/>
      <c r="DJ591" s="95"/>
      <c r="DK591" s="95"/>
      <c r="DL591" s="95"/>
      <c r="DM591" s="95"/>
      <c r="DN591" s="95"/>
      <c r="DO591" s="95"/>
      <c r="DP591" s="95"/>
      <c r="DQ591" s="95"/>
      <c r="DR591" s="95"/>
      <c r="DS591" s="95"/>
      <c r="DT591" s="95"/>
      <c r="DU591" s="95"/>
      <c r="DV591" s="95"/>
      <c r="DW591" s="95"/>
      <c r="DX591" s="95"/>
      <c r="DY591" s="95"/>
      <c r="DZ591" s="95"/>
      <c r="EA591" s="95"/>
      <c r="EB591" s="95"/>
      <c r="EC591" s="95"/>
      <c r="ED591" s="95"/>
      <c r="EE591" s="95"/>
      <c r="EF591" s="95"/>
      <c r="EG591" s="95"/>
      <c r="EH591" s="95"/>
      <c r="EI591" s="95"/>
      <c r="EJ591" s="95"/>
      <c r="EK591" s="95"/>
      <c r="EL591" s="95"/>
      <c r="EM591" s="95"/>
      <c r="EN591" s="95"/>
      <c r="EO591" s="95"/>
      <c r="EP591" s="95"/>
      <c r="EQ591" s="95"/>
      <c r="ER591" s="95"/>
      <c r="ES591" s="95"/>
      <c r="ET591" s="95"/>
      <c r="EU591" s="95"/>
    </row>
    <row r="592" spans="1:151" s="1385" customFormat="1" ht="19" hidden="1" outlineLevel="1">
      <c r="A592" s="1472"/>
      <c r="B592" s="680"/>
      <c r="C592" s="1251"/>
      <c r="D592" s="1251"/>
      <c r="E592" s="1474" t="str">
        <f t="shared" si="56"/>
        <v/>
      </c>
      <c r="F592" s="1283"/>
      <c r="G592" s="678"/>
      <c r="H592" s="126"/>
      <c r="I592" s="126"/>
      <c r="J592" s="1465"/>
      <c r="K592" s="677"/>
      <c r="L592" s="1382"/>
      <c r="M592" s="1382"/>
      <c r="N592" s="1382"/>
      <c r="O592" s="1382"/>
      <c r="P592" s="1382"/>
      <c r="Q592" s="1382"/>
      <c r="R592" s="1382"/>
      <c r="S592" s="1382"/>
      <c r="T592" s="1382"/>
      <c r="U592" s="1382"/>
      <c r="V592" s="1382"/>
      <c r="W592" s="1382"/>
      <c r="X592" s="1382"/>
      <c r="Y592" s="1382"/>
      <c r="Z592" s="1382"/>
      <c r="AA592" s="1382"/>
      <c r="AB592" s="1382"/>
      <c r="AC592" s="1382"/>
      <c r="AD592" s="1415"/>
      <c r="AE592" s="53"/>
      <c r="AF592" s="1415"/>
      <c r="AG592" s="53"/>
      <c r="AH592" s="53"/>
      <c r="AI592" s="53"/>
      <c r="AJ592" s="1384"/>
      <c r="AK592" s="1384"/>
      <c r="AL592" s="40"/>
      <c r="AM592" s="1384"/>
      <c r="AN592" s="1384"/>
      <c r="AO592" s="1384"/>
      <c r="AP592" s="1384"/>
      <c r="AQ592" s="1384"/>
      <c r="AR592" s="1247"/>
      <c r="AS592" s="1384"/>
      <c r="AT592" s="1247"/>
      <c r="AU592" s="1384"/>
      <c r="AV592" s="1384"/>
      <c r="AW592" s="1384"/>
      <c r="AX592" s="1384"/>
      <c r="AY592" s="1384"/>
      <c r="BQ592" s="18"/>
      <c r="BY592" s="1448"/>
      <c r="BZ592" s="1448"/>
      <c r="CA592" s="1448"/>
      <c r="CB592" s="1448"/>
      <c r="CC592" s="1448"/>
      <c r="CD592" s="1448"/>
      <c r="CE592" s="1448"/>
      <c r="CF592" s="1448"/>
      <c r="CG592" s="1448"/>
      <c r="CH592" s="1448"/>
      <c r="CI592" s="1448"/>
      <c r="CJ592" s="1448"/>
      <c r="CK592" s="1448"/>
      <c r="CL592" s="1448"/>
      <c r="CM592" s="1448"/>
      <c r="CN592" s="1448"/>
      <c r="CO592" s="1448"/>
      <c r="CP592" s="1448"/>
      <c r="CQ592" s="1448"/>
      <c r="CR592" s="1448"/>
      <c r="CS592" s="1448"/>
      <c r="CT592" s="1448"/>
      <c r="CU592" s="1448"/>
      <c r="CV592" s="1448"/>
      <c r="CW592" s="1448"/>
      <c r="CX592" s="1448"/>
      <c r="CY592" s="1448"/>
      <c r="CZ592" s="1448"/>
      <c r="DA592" s="1448"/>
      <c r="DB592" s="1448"/>
      <c r="DC592" s="1448"/>
      <c r="DD592" s="1448"/>
      <c r="DE592" s="1448"/>
      <c r="DF592" s="1448"/>
      <c r="DG592" s="1448"/>
      <c r="DH592" s="1448"/>
      <c r="DI592" s="1448"/>
      <c r="DJ592" s="1448"/>
      <c r="DK592" s="1448"/>
      <c r="DL592" s="1448"/>
      <c r="DM592" s="1448"/>
      <c r="DN592" s="1448"/>
      <c r="DO592" s="1448"/>
      <c r="DP592" s="1448"/>
      <c r="DQ592" s="1448"/>
      <c r="DR592" s="1448"/>
      <c r="DS592" s="1448"/>
      <c r="DT592" s="1448"/>
      <c r="DU592" s="1448"/>
      <c r="DV592" s="1448"/>
      <c r="DW592" s="1448"/>
      <c r="DX592" s="1448"/>
      <c r="DY592" s="1448"/>
      <c r="DZ592" s="1448"/>
      <c r="EA592" s="1448"/>
      <c r="EB592" s="1448"/>
      <c r="EC592" s="1448"/>
      <c r="ED592" s="1448"/>
      <c r="EE592" s="1448"/>
      <c r="EF592" s="1448"/>
      <c r="EG592" s="1448"/>
      <c r="EH592" s="1448"/>
      <c r="EI592" s="1448"/>
      <c r="EJ592" s="1448"/>
      <c r="EK592" s="1448"/>
      <c r="EL592" s="1448"/>
      <c r="EM592" s="1448"/>
      <c r="EN592" s="1448"/>
      <c r="EO592" s="1448"/>
      <c r="EP592" s="1448"/>
      <c r="EQ592" s="1448"/>
      <c r="ER592" s="1448"/>
      <c r="ES592" s="1448"/>
      <c r="ET592" s="1448"/>
      <c r="EU592" s="1448"/>
    </row>
    <row r="593" spans="1:151" s="1269" customFormat="1" ht="15" collapsed="1">
      <c r="A593" s="1472">
        <f>IF(G590="",0,1)</f>
        <v>0</v>
      </c>
      <c r="B593" s="678"/>
      <c r="C593" s="1251"/>
      <c r="D593" s="1251"/>
      <c r="E593" s="1474" t="str">
        <f t="shared" si="56"/>
        <v/>
      </c>
      <c r="F593" s="1283"/>
      <c r="G593" s="678"/>
      <c r="H593" s="126"/>
      <c r="I593" s="126"/>
      <c r="J593" s="1465"/>
      <c r="K593" s="677"/>
      <c r="L593" s="1382"/>
      <c r="M593" s="1382"/>
      <c r="N593" s="1382"/>
      <c r="O593" s="1382"/>
      <c r="P593" s="1382"/>
      <c r="Q593" s="1382"/>
      <c r="R593" s="1382"/>
      <c r="S593" s="1382"/>
      <c r="T593" s="1382"/>
      <c r="U593" s="1382"/>
      <c r="V593" s="1382"/>
      <c r="W593" s="1382"/>
      <c r="X593" s="1382"/>
      <c r="Y593" s="1382"/>
      <c r="Z593" s="1382"/>
      <c r="AA593" s="1382"/>
      <c r="AB593" s="1382"/>
      <c r="AC593" s="1382"/>
      <c r="AD593" s="1386"/>
      <c r="AI593" s="1251"/>
      <c r="AJ593" s="1251"/>
      <c r="AK593" s="1251"/>
      <c r="AL593" s="1251"/>
      <c r="AM593" s="1251"/>
      <c r="AN593" s="1251"/>
      <c r="AO593" s="1251"/>
      <c r="AP593" s="1251"/>
      <c r="AQ593" s="20"/>
      <c r="AR593" s="1251"/>
      <c r="AS593" s="1251"/>
      <c r="AT593" s="1251"/>
      <c r="AU593" s="1251"/>
      <c r="AV593" s="1251"/>
      <c r="AW593" s="1251"/>
      <c r="AX593" s="1251"/>
      <c r="AY593" s="1251"/>
      <c r="BY593" s="1388"/>
      <c r="BZ593" s="1388"/>
      <c r="CA593" s="1388"/>
      <c r="CB593" s="1388"/>
      <c r="CC593" s="1388"/>
      <c r="CD593" s="1388"/>
      <c r="CE593" s="1388"/>
      <c r="CF593" s="1388"/>
      <c r="CG593" s="1388"/>
      <c r="CH593" s="1388"/>
      <c r="CI593" s="1388"/>
      <c r="CJ593" s="1388"/>
      <c r="CK593" s="1388"/>
      <c r="CL593" s="1388"/>
      <c r="CM593" s="1388"/>
      <c r="CN593" s="1388"/>
      <c r="CO593" s="1388"/>
      <c r="CP593" s="1388"/>
      <c r="CQ593" s="1388"/>
      <c r="CR593" s="1388"/>
      <c r="CS593" s="1388"/>
      <c r="CT593" s="1388"/>
      <c r="CU593" s="1388"/>
      <c r="CV593" s="1388"/>
      <c r="CW593" s="1388"/>
      <c r="CX593" s="1388"/>
      <c r="CY593" s="1388"/>
      <c r="CZ593" s="1388"/>
      <c r="DA593" s="1388"/>
      <c r="DB593" s="1388"/>
      <c r="DC593" s="1388"/>
      <c r="DD593" s="1388"/>
      <c r="DE593" s="1388"/>
      <c r="DF593" s="1388"/>
      <c r="DG593" s="1388"/>
      <c r="DH593" s="1388"/>
      <c r="DI593" s="1388"/>
      <c r="DJ593" s="1388"/>
      <c r="DK593" s="1388"/>
      <c r="DL593" s="1388"/>
      <c r="DM593" s="1388"/>
      <c r="DN593" s="1388"/>
      <c r="DO593" s="1388"/>
      <c r="DP593" s="1388"/>
      <c r="DQ593" s="1388"/>
      <c r="DR593" s="1388"/>
      <c r="DS593" s="1388"/>
      <c r="DT593" s="1388"/>
      <c r="DU593" s="1388"/>
      <c r="DV593" s="1388"/>
      <c r="DW593" s="1388"/>
      <c r="DX593" s="1388"/>
      <c r="DY593" s="1388"/>
      <c r="DZ593" s="1388"/>
      <c r="EA593" s="1388"/>
      <c r="EB593" s="1388"/>
      <c r="EC593" s="1388"/>
      <c r="ED593" s="1388"/>
      <c r="EE593" s="1388"/>
      <c r="EF593" s="1388"/>
      <c r="EG593" s="1388"/>
      <c r="EH593" s="1388"/>
      <c r="EI593" s="1388"/>
      <c r="EJ593" s="1388"/>
      <c r="EK593" s="1388"/>
      <c r="EL593" s="1388"/>
      <c r="EM593" s="1388"/>
      <c r="EN593" s="1388"/>
      <c r="EO593" s="1388"/>
      <c r="EP593" s="1388"/>
      <c r="EQ593" s="1388"/>
      <c r="ER593" s="1388"/>
      <c r="ES593" s="1388"/>
      <c r="ET593" s="1388"/>
      <c r="EU593" s="1388"/>
    </row>
    <row r="594" spans="1:151" s="1269" customFormat="1" ht="15">
      <c r="A594" s="1472">
        <f>IF(G590="",0,1)</f>
        <v>0</v>
      </c>
      <c r="B594" s="678"/>
      <c r="C594" s="1251"/>
      <c r="D594" s="1251"/>
      <c r="E594" s="1474" t="str">
        <f t="shared" si="56"/>
        <v/>
      </c>
      <c r="F594" s="1283"/>
      <c r="G594" s="678"/>
      <c r="H594" s="126"/>
      <c r="I594" s="126"/>
      <c r="J594" s="1465"/>
      <c r="K594" s="677"/>
      <c r="L594" s="1382"/>
      <c r="M594" s="1382"/>
      <c r="N594" s="1382"/>
      <c r="O594" s="1382"/>
      <c r="P594" s="1382"/>
      <c r="Q594" s="1382"/>
      <c r="R594" s="1382"/>
      <c r="S594" s="1382"/>
      <c r="T594" s="1382"/>
      <c r="U594" s="1382"/>
      <c r="V594" s="1382"/>
      <c r="W594" s="1382"/>
      <c r="X594" s="1382"/>
      <c r="Y594" s="1382"/>
      <c r="Z594" s="1382"/>
      <c r="AA594" s="1382"/>
      <c r="AB594" s="1382"/>
      <c r="AC594" s="1382"/>
      <c r="AD594" s="1387"/>
      <c r="AQ594" s="20"/>
      <c r="BY594" s="1388"/>
      <c r="BZ594" s="1388"/>
      <c r="CA594" s="1388"/>
      <c r="CB594" s="1388"/>
      <c r="CC594" s="1388"/>
      <c r="CD594" s="1388"/>
      <c r="CE594" s="1388"/>
      <c r="CF594" s="1388"/>
      <c r="CG594" s="1388"/>
      <c r="CH594" s="1388"/>
      <c r="CI594" s="1388"/>
      <c r="CJ594" s="1388"/>
      <c r="CK594" s="1388"/>
      <c r="CL594" s="1388"/>
      <c r="CM594" s="1388"/>
      <c r="CN594" s="1388"/>
      <c r="CO594" s="1388"/>
      <c r="CP594" s="1388"/>
      <c r="CQ594" s="1388"/>
      <c r="CR594" s="1388"/>
      <c r="CS594" s="1388"/>
      <c r="CT594" s="1388"/>
      <c r="CU594" s="1388"/>
      <c r="CV594" s="1388"/>
      <c r="CW594" s="1388"/>
      <c r="CX594" s="1388"/>
      <c r="CY594" s="1388"/>
      <c r="CZ594" s="1388"/>
      <c r="DA594" s="1388"/>
      <c r="DB594" s="1388"/>
      <c r="DC594" s="1388"/>
      <c r="DD594" s="1388"/>
      <c r="DE594" s="1388"/>
      <c r="DF594" s="1388"/>
      <c r="DG594" s="1388"/>
      <c r="DH594" s="1388"/>
      <c r="DI594" s="1388"/>
      <c r="DJ594" s="1388"/>
      <c r="DK594" s="1388"/>
      <c r="DL594" s="1388"/>
      <c r="DM594" s="1388"/>
      <c r="DN594" s="1388"/>
      <c r="DO594" s="1388"/>
      <c r="DP594" s="1388"/>
      <c r="DQ594" s="1388"/>
      <c r="DR594" s="1388"/>
      <c r="DS594" s="1388"/>
      <c r="DT594" s="1388"/>
      <c r="DU594" s="1388"/>
      <c r="DV594" s="1388"/>
      <c r="DW594" s="1388"/>
      <c r="DX594" s="1388"/>
      <c r="DY594" s="1388"/>
      <c r="DZ594" s="1388"/>
      <c r="EA594" s="1388"/>
      <c r="EB594" s="1388"/>
      <c r="EC594" s="1388"/>
      <c r="ED594" s="1388"/>
      <c r="EE594" s="1388"/>
      <c r="EF594" s="1388"/>
      <c r="EG594" s="1388"/>
      <c r="EH594" s="1388"/>
      <c r="EI594" s="1388"/>
      <c r="EJ594" s="1388"/>
      <c r="EK594" s="1388"/>
      <c r="EL594" s="1388"/>
      <c r="EM594" s="1388"/>
      <c r="EN594" s="1388"/>
      <c r="EO594" s="1388"/>
      <c r="EP594" s="1388"/>
      <c r="EQ594" s="1388"/>
      <c r="ER594" s="1388"/>
      <c r="ES594" s="1388"/>
      <c r="ET594" s="1388"/>
      <c r="EU594" s="1388"/>
    </row>
    <row r="595" spans="1:151" s="1269" customFormat="1" ht="15">
      <c r="A595" s="1472">
        <f>IF(G590="",0,1)</f>
        <v>0</v>
      </c>
      <c r="B595" s="678"/>
      <c r="C595" s="1251"/>
      <c r="D595" s="1251"/>
      <c r="E595" s="1474" t="str">
        <f t="shared" si="56"/>
        <v/>
      </c>
      <c r="F595" s="1283"/>
      <c r="G595" s="678"/>
      <c r="H595" s="126"/>
      <c r="I595" s="126"/>
      <c r="J595" s="1465"/>
      <c r="K595" s="677"/>
      <c r="L595" s="1382"/>
      <c r="M595" s="1382"/>
      <c r="N595" s="1382"/>
      <c r="O595" s="1382"/>
      <c r="P595" s="1382"/>
      <c r="Q595" s="1382"/>
      <c r="R595" s="1382"/>
      <c r="S595" s="1382"/>
      <c r="T595" s="1382"/>
      <c r="U595" s="1382"/>
      <c r="V595" s="1382"/>
      <c r="W595" s="1382"/>
      <c r="X595" s="1382"/>
      <c r="Y595" s="1382"/>
      <c r="Z595" s="1382"/>
      <c r="AA595" s="1382"/>
      <c r="AB595" s="1382"/>
      <c r="AC595" s="1382"/>
      <c r="AQ595" s="20"/>
      <c r="BY595" s="1388"/>
      <c r="BZ595" s="1388"/>
      <c r="CA595" s="1388"/>
      <c r="CB595" s="1388"/>
      <c r="CC595" s="1388"/>
      <c r="CD595" s="1388"/>
      <c r="CE595" s="1388"/>
      <c r="CF595" s="1388"/>
      <c r="CG595" s="1388"/>
      <c r="CH595" s="1388"/>
      <c r="CI595" s="1388"/>
      <c r="CJ595" s="1388"/>
      <c r="CK595" s="1388"/>
      <c r="CL595" s="1388"/>
      <c r="CM595" s="1388"/>
      <c r="CN595" s="1388"/>
      <c r="CO595" s="1388"/>
      <c r="CP595" s="1388"/>
      <c r="CQ595" s="1388"/>
      <c r="CR595" s="1388"/>
      <c r="CS595" s="1388"/>
      <c r="CT595" s="1388"/>
      <c r="CU595" s="1388"/>
      <c r="CV595" s="1388"/>
      <c r="CW595" s="1388"/>
      <c r="CX595" s="1388"/>
      <c r="CY595" s="1388"/>
      <c r="CZ595" s="1388"/>
      <c r="DA595" s="1388"/>
      <c r="DB595" s="1388"/>
      <c r="DC595" s="1388"/>
      <c r="DD595" s="1388"/>
      <c r="DE595" s="1388"/>
      <c r="DF595" s="1388"/>
      <c r="DG595" s="1388"/>
      <c r="DH595" s="1388"/>
      <c r="DI595" s="1388"/>
      <c r="DJ595" s="1388"/>
      <c r="DK595" s="1388"/>
      <c r="DL595" s="1388"/>
      <c r="DM595" s="1388"/>
      <c r="DN595" s="1388"/>
      <c r="DO595" s="1388"/>
      <c r="DP595" s="1388"/>
      <c r="DQ595" s="1388"/>
      <c r="DR595" s="1388"/>
      <c r="DS595" s="1388"/>
      <c r="DT595" s="1388"/>
      <c r="DU595" s="1388"/>
      <c r="DV595" s="1388"/>
      <c r="DW595" s="1388"/>
      <c r="DX595" s="1388"/>
      <c r="DY595" s="1388"/>
      <c r="DZ595" s="1388"/>
      <c r="EA595" s="1388"/>
      <c r="EB595" s="1388"/>
      <c r="EC595" s="1388"/>
      <c r="ED595" s="1388"/>
      <c r="EE595" s="1388"/>
      <c r="EF595" s="1388"/>
      <c r="EG595" s="1388"/>
      <c r="EH595" s="1388"/>
      <c r="EI595" s="1388"/>
      <c r="EJ595" s="1388"/>
      <c r="EK595" s="1388"/>
      <c r="EL595" s="1388"/>
      <c r="EM595" s="1388"/>
      <c r="EN595" s="1388"/>
      <c r="EO595" s="1388"/>
      <c r="EP595" s="1388"/>
      <c r="EQ595" s="1388"/>
      <c r="ER595" s="1388"/>
      <c r="ES595" s="1388"/>
      <c r="ET595" s="1388"/>
      <c r="EU595" s="1388"/>
    </row>
    <row r="596" spans="1:151" s="1269" customFormat="1" ht="15">
      <c r="A596" s="1472">
        <f>IF(G590="",0,1)</f>
        <v>0</v>
      </c>
      <c r="B596" s="678"/>
      <c r="C596" s="1251"/>
      <c r="D596" s="1251"/>
      <c r="E596" s="1474" t="str">
        <f t="shared" si="56"/>
        <v/>
      </c>
      <c r="F596" s="1242"/>
      <c r="G596" s="678"/>
      <c r="H596" s="1242"/>
      <c r="I596" s="1251"/>
      <c r="J596" s="1462" t="str">
        <f t="shared" ref="J596:J632" si="60">IF((SUM(F596:H596))&gt;0,"Evaluation","")</f>
        <v/>
      </c>
      <c r="K596" s="1170"/>
      <c r="L596" s="1265"/>
      <c r="M596" s="1265"/>
      <c r="N596" s="1266"/>
      <c r="O596" s="1266"/>
      <c r="P596" s="1266"/>
      <c r="Q596" s="1266"/>
      <c r="R596" s="1388"/>
      <c r="S596" s="1268"/>
      <c r="T596" s="1268"/>
      <c r="U596" s="1268"/>
      <c r="V596" s="1268"/>
      <c r="W596" s="1382"/>
      <c r="X596" s="1382"/>
      <c r="Y596" s="1268"/>
      <c r="Z596" s="1268"/>
      <c r="AA596" s="1268"/>
      <c r="AB596" s="989"/>
      <c r="AC596" s="1251"/>
      <c r="AQ596" s="20"/>
      <c r="BY596" s="1388"/>
      <c r="BZ596" s="1388"/>
      <c r="CA596" s="1388"/>
      <c r="CB596" s="1388"/>
      <c r="CC596" s="1388"/>
      <c r="CD596" s="1388"/>
      <c r="CE596" s="1388"/>
      <c r="CF596" s="1388"/>
      <c r="CG596" s="1388"/>
      <c r="CH596" s="1388"/>
      <c r="CI596" s="1388"/>
      <c r="CJ596" s="1388"/>
      <c r="CK596" s="1388"/>
      <c r="CL596" s="1388"/>
      <c r="CM596" s="1388"/>
      <c r="CN596" s="1388"/>
      <c r="CO596" s="1388"/>
      <c r="CP596" s="1388"/>
      <c r="CQ596" s="1388"/>
      <c r="CR596" s="1388"/>
      <c r="CS596" s="1388"/>
      <c r="CT596" s="1388"/>
      <c r="CU596" s="1388"/>
      <c r="CV596" s="1388"/>
      <c r="CW596" s="1388"/>
      <c r="CX596" s="1388"/>
      <c r="CY596" s="1388"/>
      <c r="CZ596" s="1388"/>
      <c r="DA596" s="1388"/>
      <c r="DB596" s="1388"/>
      <c r="DC596" s="1388"/>
      <c r="DD596" s="1388"/>
      <c r="DE596" s="1388"/>
      <c r="DF596" s="1388"/>
      <c r="DG596" s="1388"/>
      <c r="DH596" s="1388"/>
      <c r="DI596" s="1388"/>
      <c r="DJ596" s="1388"/>
      <c r="DK596" s="1388"/>
      <c r="DL596" s="1388"/>
      <c r="DM596" s="1388"/>
      <c r="DN596" s="1388"/>
      <c r="DO596" s="1388"/>
      <c r="DP596" s="1388"/>
      <c r="DQ596" s="1388"/>
      <c r="DR596" s="1388"/>
      <c r="DS596" s="1388"/>
      <c r="DT596" s="1388"/>
      <c r="DU596" s="1388"/>
      <c r="DV596" s="1388"/>
      <c r="DW596" s="1388"/>
      <c r="DX596" s="1388"/>
      <c r="DY596" s="1388"/>
      <c r="DZ596" s="1388"/>
      <c r="EA596" s="1388"/>
      <c r="EB596" s="1388"/>
      <c r="EC596" s="1388"/>
      <c r="ED596" s="1388"/>
      <c r="EE596" s="1388"/>
      <c r="EF596" s="1388"/>
      <c r="EG596" s="1388"/>
      <c r="EH596" s="1388"/>
      <c r="EI596" s="1388"/>
      <c r="EJ596" s="1388"/>
      <c r="EK596" s="1388"/>
      <c r="EL596" s="1388"/>
      <c r="EM596" s="1388"/>
      <c r="EN596" s="1388"/>
      <c r="EO596" s="1388"/>
      <c r="EP596" s="1388"/>
      <c r="EQ596" s="1388"/>
      <c r="ER596" s="1388"/>
      <c r="ES596" s="1388"/>
      <c r="ET596" s="1388"/>
      <c r="EU596" s="1388"/>
    </row>
    <row r="597" spans="1:151" s="1269" customFormat="1" ht="15">
      <c r="A597" s="1472">
        <f>IF(G590="",0,1)</f>
        <v>0</v>
      </c>
      <c r="B597" s="678"/>
      <c r="C597" s="1251"/>
      <c r="D597" s="1251"/>
      <c r="E597" s="1474" t="str">
        <f t="shared" si="56"/>
        <v/>
      </c>
      <c r="F597" s="1242"/>
      <c r="G597" s="678"/>
      <c r="H597" s="1242"/>
      <c r="I597" s="1251"/>
      <c r="J597" s="1462" t="str">
        <f t="shared" si="60"/>
        <v/>
      </c>
      <c r="K597" s="1170"/>
      <c r="L597" s="1389" t="str">
        <f>L$117</f>
        <v>Générateur de chaleur</v>
      </c>
      <c r="M597" s="1389"/>
      <c r="N597" s="1390"/>
      <c r="O597" s="1390"/>
      <c r="P597" s="1390"/>
      <c r="Q597" s="1390"/>
      <c r="R597" s="1388"/>
      <c r="S597" s="1391" t="str">
        <f>H590</f>
        <v/>
      </c>
      <c r="T597" s="1391"/>
      <c r="U597" s="1391"/>
      <c r="V597" s="1391"/>
      <c r="W597" s="1382"/>
      <c r="X597" s="1382"/>
      <c r="Z597" s="2216">
        <f>Y$31</f>
        <v>0</v>
      </c>
      <c r="AA597" s="2216"/>
      <c r="AB597" s="2216"/>
      <c r="AC597" s="2216"/>
      <c r="AO597" s="1298"/>
      <c r="AQ597" s="20"/>
      <c r="BY597" s="1388"/>
      <c r="BZ597" s="1388"/>
      <c r="CA597" s="1388"/>
      <c r="CB597" s="1388"/>
      <c r="CC597" s="1388"/>
      <c r="CD597" s="1388"/>
      <c r="CE597" s="1388"/>
      <c r="CF597" s="1388"/>
      <c r="CG597" s="1388"/>
      <c r="CH597" s="1388"/>
      <c r="CI597" s="1388"/>
      <c r="CJ597" s="1388"/>
      <c r="CK597" s="1388"/>
      <c r="CL597" s="1388"/>
      <c r="CM597" s="1388"/>
      <c r="CN597" s="1388"/>
      <c r="CO597" s="1388"/>
      <c r="CP597" s="1388"/>
      <c r="CQ597" s="1388"/>
      <c r="CR597" s="1388"/>
      <c r="CS597" s="1388"/>
      <c r="CT597" s="1388"/>
      <c r="CU597" s="1388"/>
      <c r="CV597" s="1388"/>
      <c r="CW597" s="1388"/>
      <c r="CX597" s="1388"/>
      <c r="CY597" s="1388"/>
      <c r="CZ597" s="1388"/>
      <c r="DA597" s="1388"/>
      <c r="DB597" s="1388"/>
      <c r="DC597" s="1388"/>
      <c r="DD597" s="1388"/>
      <c r="DE597" s="1388"/>
      <c r="DF597" s="1388"/>
      <c r="DG597" s="1388"/>
      <c r="DH597" s="1388"/>
      <c r="DI597" s="1388"/>
      <c r="DJ597" s="1388"/>
      <c r="DK597" s="1388"/>
      <c r="DL597" s="1388"/>
      <c r="DM597" s="1388"/>
      <c r="DN597" s="1388"/>
      <c r="DO597" s="1388"/>
      <c r="DP597" s="1388"/>
      <c r="DQ597" s="1388"/>
      <c r="DR597" s="1388"/>
      <c r="DS597" s="1388"/>
      <c r="DT597" s="1388"/>
      <c r="DU597" s="1388"/>
      <c r="DV597" s="1388"/>
      <c r="DW597" s="1388"/>
      <c r="DX597" s="1388"/>
      <c r="DY597" s="1388"/>
      <c r="DZ597" s="1388"/>
      <c r="EA597" s="1388"/>
      <c r="EB597" s="1388"/>
      <c r="EC597" s="1388"/>
      <c r="ED597" s="1388"/>
      <c r="EE597" s="1388"/>
      <c r="EF597" s="1388"/>
      <c r="EG597" s="1388"/>
      <c r="EH597" s="1388"/>
      <c r="EI597" s="1388"/>
      <c r="EJ597" s="1388"/>
      <c r="EK597" s="1388"/>
      <c r="EL597" s="1388"/>
      <c r="EM597" s="1388"/>
      <c r="EN597" s="1388"/>
      <c r="EO597" s="1388"/>
      <c r="EP597" s="1388"/>
      <c r="EQ597" s="1388"/>
      <c r="ER597" s="1388"/>
      <c r="ES597" s="1388"/>
      <c r="ET597" s="1388"/>
      <c r="EU597" s="1388"/>
    </row>
    <row r="598" spans="1:151" s="1269" customFormat="1" ht="15">
      <c r="A598" s="1472">
        <f>IF(G590="",0,1)</f>
        <v>0</v>
      </c>
      <c r="B598" s="678"/>
      <c r="C598" s="1251"/>
      <c r="D598" s="1251"/>
      <c r="E598" s="1474" t="str">
        <f t="shared" si="56"/>
        <v/>
      </c>
      <c r="F598" s="1242"/>
      <c r="G598" s="678"/>
      <c r="H598" s="1242"/>
      <c r="I598" s="1251"/>
      <c r="J598" s="1462" t="str">
        <f t="shared" si="60"/>
        <v/>
      </c>
      <c r="K598" s="1170"/>
      <c r="L598" s="1265"/>
      <c r="M598" s="1265"/>
      <c r="N598" s="1266"/>
      <c r="O598" s="1266"/>
      <c r="P598" s="1266"/>
      <c r="Q598" s="1266"/>
      <c r="R598" s="1388"/>
      <c r="S598" s="1268"/>
      <c r="T598" s="1268"/>
      <c r="U598" s="1268"/>
      <c r="V598" s="1268"/>
      <c r="W598" s="1382"/>
      <c r="X598" s="1382"/>
      <c r="Z598" s="2206" t="str">
        <f>'A2 Production de chaleur'!U$31</f>
        <v xml:space="preserve"> </v>
      </c>
      <c r="AA598" s="2206"/>
      <c r="AB598" s="2206"/>
      <c r="AC598" s="2206"/>
      <c r="AQ598" s="20"/>
      <c r="BY598" s="1388"/>
      <c r="BZ598" s="1388"/>
      <c r="CA598" s="1388"/>
      <c r="CB598" s="1388"/>
      <c r="CC598" s="1388"/>
      <c r="CD598" s="1388"/>
      <c r="CE598" s="1388"/>
      <c r="CF598" s="1388"/>
      <c r="CG598" s="1388"/>
      <c r="CH598" s="1388"/>
      <c r="CI598" s="1388"/>
      <c r="CJ598" s="1388"/>
      <c r="CK598" s="1388"/>
      <c r="CL598" s="1388"/>
      <c r="CM598" s="1388"/>
      <c r="CN598" s="1388"/>
      <c r="CO598" s="1388"/>
      <c r="CP598" s="1388"/>
      <c r="CQ598" s="1388"/>
      <c r="CR598" s="1388"/>
      <c r="CS598" s="1388"/>
      <c r="CT598" s="1388"/>
      <c r="CU598" s="1388"/>
      <c r="CV598" s="1388"/>
      <c r="CW598" s="1388"/>
      <c r="CX598" s="1388"/>
      <c r="CY598" s="1388"/>
      <c r="CZ598" s="1388"/>
      <c r="DA598" s="1388"/>
      <c r="DB598" s="1388"/>
      <c r="DC598" s="1388"/>
      <c r="DD598" s="1388"/>
      <c r="DE598" s="1388"/>
      <c r="DF598" s="1388"/>
      <c r="DG598" s="1388"/>
      <c r="DH598" s="1388"/>
      <c r="DI598" s="1388"/>
      <c r="DJ598" s="1388"/>
      <c r="DK598" s="1388"/>
      <c r="DL598" s="1388"/>
      <c r="DM598" s="1388"/>
      <c r="DN598" s="1388"/>
      <c r="DO598" s="1388"/>
      <c r="DP598" s="1388"/>
      <c r="DQ598" s="1388"/>
      <c r="DR598" s="1388"/>
      <c r="DS598" s="1388"/>
      <c r="DT598" s="1388"/>
      <c r="DU598" s="1388"/>
      <c r="DV598" s="1388"/>
      <c r="DW598" s="1388"/>
      <c r="DX598" s="1388"/>
      <c r="DY598" s="1388"/>
      <c r="DZ598" s="1388"/>
      <c r="EA598" s="1388"/>
      <c r="EB598" s="1388"/>
      <c r="EC598" s="1388"/>
      <c r="ED598" s="1388"/>
      <c r="EE598" s="1388"/>
      <c r="EF598" s="1388"/>
      <c r="EG598" s="1388"/>
      <c r="EH598" s="1388"/>
      <c r="EI598" s="1388"/>
      <c r="EJ598" s="1388"/>
      <c r="EK598" s="1388"/>
      <c r="EL598" s="1388"/>
      <c r="EM598" s="1388"/>
      <c r="EN598" s="1388"/>
      <c r="EO598" s="1388"/>
      <c r="EP598" s="1388"/>
      <c r="EQ598" s="1388"/>
      <c r="ER598" s="1388"/>
      <c r="ES598" s="1388"/>
      <c r="ET598" s="1388"/>
      <c r="EU598" s="1388"/>
    </row>
    <row r="599" spans="1:151" s="1269" customFormat="1" ht="15">
      <c r="A599" s="1472">
        <f>IF(G590="",0,1)</f>
        <v>0</v>
      </c>
      <c r="B599" s="678"/>
      <c r="C599" s="1251"/>
      <c r="D599" s="1251"/>
      <c r="E599" s="1474" t="str">
        <f t="shared" si="56"/>
        <v/>
      </c>
      <c r="F599" s="1242"/>
      <c r="G599" s="678"/>
      <c r="H599" s="1242"/>
      <c r="I599" s="1251"/>
      <c r="J599" s="1462" t="str">
        <f t="shared" si="60"/>
        <v/>
      </c>
      <c r="K599" s="1170"/>
      <c r="L599" s="1389" t="str">
        <f>L$119</f>
        <v>Année de construction du générateur</v>
      </c>
      <c r="M599" s="1389"/>
      <c r="N599" s="1390"/>
      <c r="O599" s="1390"/>
      <c r="P599" s="1390"/>
      <c r="Q599" s="1390"/>
      <c r="R599" s="1388"/>
      <c r="S599" s="1392" t="str">
        <f>R590</f>
        <v/>
      </c>
      <c r="T599" s="1392"/>
      <c r="U599" s="1392"/>
      <c r="V599" s="1392"/>
      <c r="W599" s="1382"/>
      <c r="X599" s="1382"/>
      <c r="Y599" s="1268"/>
      <c r="Z599" s="1268"/>
      <c r="AA599" s="1268"/>
      <c r="AB599" s="989"/>
      <c r="AC599" s="1251"/>
      <c r="AO599" s="1298"/>
      <c r="AQ599" s="20"/>
      <c r="BY599" s="1388"/>
      <c r="BZ599" s="1388"/>
      <c r="CA599" s="1388"/>
      <c r="CB599" s="1388"/>
      <c r="CC599" s="1388"/>
      <c r="CD599" s="1388"/>
      <c r="CE599" s="1388"/>
      <c r="CF599" s="1388"/>
      <c r="CG599" s="1388"/>
      <c r="CH599" s="1388"/>
      <c r="CI599" s="1388"/>
      <c r="CJ599" s="1388"/>
      <c r="CK599" s="1388"/>
      <c r="CL599" s="1388"/>
      <c r="CM599" s="1388"/>
      <c r="CN599" s="1388"/>
      <c r="CO599" s="1388"/>
      <c r="CP599" s="1388"/>
      <c r="CQ599" s="1388"/>
      <c r="CR599" s="1388"/>
      <c r="CS599" s="1388"/>
      <c r="CT599" s="1388"/>
      <c r="CU599" s="1388"/>
      <c r="CV599" s="1388"/>
      <c r="CW599" s="1388"/>
      <c r="CX599" s="1388"/>
      <c r="CY599" s="1388"/>
      <c r="CZ599" s="1388"/>
      <c r="DA599" s="1388"/>
      <c r="DB599" s="1388"/>
      <c r="DC599" s="1388"/>
      <c r="DD599" s="1388"/>
      <c r="DE599" s="1388"/>
      <c r="DF599" s="1388"/>
      <c r="DG599" s="1388"/>
      <c r="DH599" s="1388"/>
      <c r="DI599" s="1388"/>
      <c r="DJ599" s="1388"/>
      <c r="DK599" s="1388"/>
      <c r="DL599" s="1388"/>
      <c r="DM599" s="1388"/>
      <c r="DN599" s="1388"/>
      <c r="DO599" s="1388"/>
      <c r="DP599" s="1388"/>
      <c r="DQ599" s="1388"/>
      <c r="DR599" s="1388"/>
      <c r="DS599" s="1388"/>
      <c r="DT599" s="1388"/>
      <c r="DU599" s="1388"/>
      <c r="DV599" s="1388"/>
      <c r="DW599" s="1388"/>
      <c r="DX599" s="1388"/>
      <c r="DY599" s="1388"/>
      <c r="DZ599" s="1388"/>
      <c r="EA599" s="1388"/>
      <c r="EB599" s="1388"/>
      <c r="EC599" s="1388"/>
      <c r="ED599" s="1388"/>
      <c r="EE599" s="1388"/>
      <c r="EF599" s="1388"/>
      <c r="EG599" s="1388"/>
      <c r="EH599" s="1388"/>
      <c r="EI599" s="1388"/>
      <c r="EJ599" s="1388"/>
      <c r="EK599" s="1388"/>
      <c r="EL599" s="1388"/>
      <c r="EM599" s="1388"/>
      <c r="EN599" s="1388"/>
      <c r="EO599" s="1388"/>
      <c r="EP599" s="1388"/>
      <c r="EQ599" s="1388"/>
      <c r="ER599" s="1388"/>
      <c r="ES599" s="1388"/>
      <c r="ET599" s="1388"/>
      <c r="EU599" s="1388"/>
    </row>
    <row r="600" spans="1:151" s="1269" customFormat="1" ht="15">
      <c r="A600" s="1472">
        <f>IF(G590="",0,1)</f>
        <v>0</v>
      </c>
      <c r="B600" s="678"/>
      <c r="C600" s="1251"/>
      <c r="D600" s="1251"/>
      <c r="E600" s="1474" t="str">
        <f t="shared" si="56"/>
        <v/>
      </c>
      <c r="F600" s="1242"/>
      <c r="G600" s="678"/>
      <c r="H600" s="1242"/>
      <c r="I600" s="1251"/>
      <c r="J600" s="1462" t="str">
        <f t="shared" si="60"/>
        <v/>
      </c>
      <c r="K600" s="1170"/>
      <c r="L600" s="1389" t="str">
        <f>L$120</f>
        <v>Type de construction</v>
      </c>
      <c r="M600" s="1393"/>
      <c r="N600" s="1394"/>
      <c r="O600" s="1394"/>
      <c r="P600" s="1394"/>
      <c r="Q600" s="1394"/>
      <c r="R600" s="1388"/>
      <c r="S600" s="1395" t="str">
        <f>S590</f>
        <v/>
      </c>
      <c r="T600" s="1395"/>
      <c r="U600" s="1395"/>
      <c r="V600" s="1395"/>
      <c r="W600" s="1382"/>
      <c r="X600" s="1382"/>
      <c r="Y600" s="1396"/>
      <c r="Z600" s="1396"/>
      <c r="AA600" s="1396"/>
      <c r="AB600" s="989"/>
      <c r="AC600" s="1397"/>
      <c r="AO600" s="1298"/>
      <c r="AQ600" s="20"/>
      <c r="BY600" s="1388"/>
      <c r="BZ600" s="1388"/>
      <c r="CA600" s="1388"/>
      <c r="CB600" s="1388"/>
      <c r="CC600" s="1388"/>
      <c r="CD600" s="1388"/>
      <c r="CE600" s="1388"/>
      <c r="CF600" s="1388"/>
      <c r="CG600" s="1388"/>
      <c r="CH600" s="1388"/>
      <c r="CI600" s="1388"/>
      <c r="CJ600" s="1388"/>
      <c r="CK600" s="1388"/>
      <c r="CL600" s="1388"/>
      <c r="CM600" s="1388"/>
      <c r="CN600" s="1388"/>
      <c r="CO600" s="1388"/>
      <c r="CP600" s="1388"/>
      <c r="CQ600" s="1388"/>
      <c r="CR600" s="1388"/>
      <c r="CS600" s="1388"/>
      <c r="CT600" s="1388"/>
      <c r="CU600" s="1388"/>
      <c r="CV600" s="1388"/>
      <c r="CW600" s="1388"/>
      <c r="CX600" s="1388"/>
      <c r="CY600" s="1388"/>
      <c r="CZ600" s="1388"/>
      <c r="DA600" s="1388"/>
      <c r="DB600" s="1388"/>
      <c r="DC600" s="1388"/>
      <c r="DD600" s="1388"/>
      <c r="DE600" s="1388"/>
      <c r="DF600" s="1388"/>
      <c r="DG600" s="1388"/>
      <c r="DH600" s="1388"/>
      <c r="DI600" s="1388"/>
      <c r="DJ600" s="1388"/>
      <c r="DK600" s="1388"/>
      <c r="DL600" s="1388"/>
      <c r="DM600" s="1388"/>
      <c r="DN600" s="1388"/>
      <c r="DO600" s="1388"/>
      <c r="DP600" s="1388"/>
      <c r="DQ600" s="1388"/>
      <c r="DR600" s="1388"/>
      <c r="DS600" s="1388"/>
      <c r="DT600" s="1388"/>
      <c r="DU600" s="1388"/>
      <c r="DV600" s="1388"/>
      <c r="DW600" s="1388"/>
      <c r="DX600" s="1388"/>
      <c r="DY600" s="1388"/>
      <c r="DZ600" s="1388"/>
      <c r="EA600" s="1388"/>
      <c r="EB600" s="1388"/>
      <c r="EC600" s="1388"/>
      <c r="ED600" s="1388"/>
      <c r="EE600" s="1388"/>
      <c r="EF600" s="1388"/>
      <c r="EG600" s="1388"/>
      <c r="EH600" s="1388"/>
      <c r="EI600" s="1388"/>
      <c r="EJ600" s="1388"/>
      <c r="EK600" s="1388"/>
      <c r="EL600" s="1388"/>
      <c r="EM600" s="1388"/>
      <c r="EN600" s="1388"/>
      <c r="EO600" s="1388"/>
      <c r="EP600" s="1388"/>
      <c r="EQ600" s="1388"/>
      <c r="ER600" s="1388"/>
      <c r="ES600" s="1388"/>
      <c r="ET600" s="1388"/>
      <c r="EU600" s="1388"/>
    </row>
    <row r="601" spans="1:151" s="1269" customFormat="1" ht="15">
      <c r="A601" s="1472">
        <f>IF(G590="",0,1)</f>
        <v>0</v>
      </c>
      <c r="B601" s="678"/>
      <c r="C601" s="1251"/>
      <c r="D601" s="1251"/>
      <c r="E601" s="1474" t="str">
        <f t="shared" si="56"/>
        <v/>
      </c>
      <c r="F601" s="1242"/>
      <c r="G601" s="678"/>
      <c r="H601" s="1242"/>
      <c r="I601" s="1251"/>
      <c r="J601" s="1462" t="str">
        <f t="shared" si="60"/>
        <v/>
      </c>
      <c r="K601" s="1170"/>
      <c r="L601" s="1389" t="str">
        <f>L$121</f>
        <v>Utilisation</v>
      </c>
      <c r="M601" s="1393"/>
      <c r="N601" s="1394"/>
      <c r="O601" s="1394"/>
      <c r="P601" s="1394"/>
      <c r="Q601" s="1394"/>
      <c r="R601" s="1388"/>
      <c r="S601" s="1398" t="str">
        <f>L590</f>
        <v/>
      </c>
      <c r="T601" s="1398"/>
      <c r="U601" s="1398"/>
      <c r="V601" s="1398"/>
      <c r="W601" s="1382"/>
      <c r="X601" s="1382"/>
      <c r="Y601" s="1268"/>
      <c r="Z601" s="1268"/>
      <c r="AA601" s="1268"/>
      <c r="AB601" s="989"/>
      <c r="AC601" s="1251"/>
      <c r="AO601" s="1298"/>
      <c r="AQ601" s="20"/>
      <c r="BY601" s="1388"/>
      <c r="BZ601" s="1388"/>
      <c r="CA601" s="1388"/>
      <c r="CB601" s="1388"/>
      <c r="CC601" s="1388"/>
      <c r="CD601" s="1388"/>
      <c r="CE601" s="1388"/>
      <c r="CF601" s="1388"/>
      <c r="CG601" s="1388"/>
      <c r="CH601" s="1388"/>
      <c r="CI601" s="1388"/>
      <c r="CJ601" s="1388"/>
      <c r="CK601" s="1388"/>
      <c r="CL601" s="1388"/>
      <c r="CM601" s="1388"/>
      <c r="CN601" s="1388"/>
      <c r="CO601" s="1388"/>
      <c r="CP601" s="1388"/>
      <c r="CQ601" s="1388"/>
      <c r="CR601" s="1388"/>
      <c r="CS601" s="1388"/>
      <c r="CT601" s="1388"/>
      <c r="CU601" s="1388"/>
      <c r="CV601" s="1388"/>
      <c r="CW601" s="1388"/>
      <c r="CX601" s="1388"/>
      <c r="CY601" s="1388"/>
      <c r="CZ601" s="1388"/>
      <c r="DA601" s="1388"/>
      <c r="DB601" s="1388"/>
      <c r="DC601" s="1388"/>
      <c r="DD601" s="1388"/>
      <c r="DE601" s="1388"/>
      <c r="DF601" s="1388"/>
      <c r="DG601" s="1388"/>
      <c r="DH601" s="1388"/>
      <c r="DI601" s="1388"/>
      <c r="DJ601" s="1388"/>
      <c r="DK601" s="1388"/>
      <c r="DL601" s="1388"/>
      <c r="DM601" s="1388"/>
      <c r="DN601" s="1388"/>
      <c r="DO601" s="1388"/>
      <c r="DP601" s="1388"/>
      <c r="DQ601" s="1388"/>
      <c r="DR601" s="1388"/>
      <c r="DS601" s="1388"/>
      <c r="DT601" s="1388"/>
      <c r="DU601" s="1388"/>
      <c r="DV601" s="1388"/>
      <c r="DW601" s="1388"/>
      <c r="DX601" s="1388"/>
      <c r="DY601" s="1388"/>
      <c r="DZ601" s="1388"/>
      <c r="EA601" s="1388"/>
      <c r="EB601" s="1388"/>
      <c r="EC601" s="1388"/>
      <c r="ED601" s="1388"/>
      <c r="EE601" s="1388"/>
      <c r="EF601" s="1388"/>
      <c r="EG601" s="1388"/>
      <c r="EH601" s="1388"/>
      <c r="EI601" s="1388"/>
      <c r="EJ601" s="1388"/>
      <c r="EK601" s="1388"/>
      <c r="EL601" s="1388"/>
      <c r="EM601" s="1388"/>
      <c r="EN601" s="1388"/>
      <c r="EO601" s="1388"/>
      <c r="EP601" s="1388"/>
      <c r="EQ601" s="1388"/>
      <c r="ER601" s="1388"/>
      <c r="ES601" s="1388"/>
      <c r="ET601" s="1388"/>
      <c r="EU601" s="1388"/>
    </row>
    <row r="602" spans="1:151" s="1269" customFormat="1" ht="15">
      <c r="A602" s="1472">
        <f>IF(G590="",0,1)</f>
        <v>0</v>
      </c>
      <c r="B602" s="678"/>
      <c r="C602" s="1251"/>
      <c r="D602" s="1251"/>
      <c r="E602" s="1474" t="str">
        <f t="shared" si="56"/>
        <v/>
      </c>
      <c r="F602" s="1242"/>
      <c r="G602" s="678"/>
      <c r="H602" s="1242"/>
      <c r="I602" s="1251"/>
      <c r="J602" s="1462" t="str">
        <f t="shared" si="60"/>
        <v/>
      </c>
      <c r="K602" s="1170"/>
      <c r="L602" s="1265"/>
      <c r="M602" s="1265"/>
      <c r="N602" s="1266"/>
      <c r="O602" s="1266"/>
      <c r="P602" s="1266"/>
      <c r="Q602" s="1266"/>
      <c r="R602" s="1388"/>
      <c r="S602" s="1399"/>
      <c r="T602" s="1268"/>
      <c r="U602" s="1268"/>
      <c r="V602" s="1268"/>
      <c r="W602" s="1382"/>
      <c r="X602" s="1382"/>
      <c r="Y602" s="1268"/>
      <c r="Z602" s="1268"/>
      <c r="AA602" s="1268"/>
      <c r="AB602" s="989"/>
      <c r="AC602" s="1251"/>
      <c r="AO602" s="1298"/>
      <c r="AQ602" s="20"/>
      <c r="BY602" s="1388"/>
      <c r="BZ602" s="1388"/>
      <c r="CA602" s="1388"/>
      <c r="CB602" s="1388"/>
      <c r="CC602" s="1388"/>
      <c r="CD602" s="1388"/>
      <c r="CE602" s="1388"/>
      <c r="CF602" s="1388"/>
      <c r="CG602" s="1388"/>
      <c r="CH602" s="1388"/>
      <c r="CI602" s="1388"/>
      <c r="CJ602" s="1388"/>
      <c r="CK602" s="1388"/>
      <c r="CL602" s="1388"/>
      <c r="CM602" s="1388"/>
      <c r="CN602" s="1388"/>
      <c r="CO602" s="1388"/>
      <c r="CP602" s="1388"/>
      <c r="CQ602" s="1388"/>
      <c r="CR602" s="1388"/>
      <c r="CS602" s="1388"/>
      <c r="CT602" s="1388"/>
      <c r="CU602" s="1388"/>
      <c r="CV602" s="1388"/>
      <c r="CW602" s="1388"/>
      <c r="CX602" s="1388"/>
      <c r="CY602" s="1388"/>
      <c r="CZ602" s="1388"/>
      <c r="DA602" s="1388"/>
      <c r="DB602" s="1388"/>
      <c r="DC602" s="1388"/>
      <c r="DD602" s="1388"/>
      <c r="DE602" s="1388"/>
      <c r="DF602" s="1388"/>
      <c r="DG602" s="1388"/>
      <c r="DH602" s="1388"/>
      <c r="DI602" s="1388"/>
      <c r="DJ602" s="1388"/>
      <c r="DK602" s="1388"/>
      <c r="DL602" s="1388"/>
      <c r="DM602" s="1388"/>
      <c r="DN602" s="1388"/>
      <c r="DO602" s="1388"/>
      <c r="DP602" s="1388"/>
      <c r="DQ602" s="1388"/>
      <c r="DR602" s="1388"/>
      <c r="DS602" s="1388"/>
      <c r="DT602" s="1388"/>
      <c r="DU602" s="1388"/>
      <c r="DV602" s="1388"/>
      <c r="DW602" s="1388"/>
      <c r="DX602" s="1388"/>
      <c r="DY602" s="1388"/>
      <c r="DZ602" s="1388"/>
      <c r="EA602" s="1388"/>
      <c r="EB602" s="1388"/>
      <c r="EC602" s="1388"/>
      <c r="ED602" s="1388"/>
      <c r="EE602" s="1388"/>
      <c r="EF602" s="1388"/>
      <c r="EG602" s="1388"/>
      <c r="EH602" s="1388"/>
      <c r="EI602" s="1388"/>
      <c r="EJ602" s="1388"/>
      <c r="EK602" s="1388"/>
      <c r="EL602" s="1388"/>
      <c r="EM602" s="1388"/>
      <c r="EN602" s="1388"/>
      <c r="EO602" s="1388"/>
      <c r="EP602" s="1388"/>
      <c r="EQ602" s="1388"/>
      <c r="ER602" s="1388"/>
      <c r="ES602" s="1388"/>
      <c r="ET602" s="1388"/>
      <c r="EU602" s="1388"/>
    </row>
    <row r="603" spans="1:151" s="1269" customFormat="1" ht="15">
      <c r="A603" s="1472">
        <f>IF(G590="",0,1)</f>
        <v>0</v>
      </c>
      <c r="B603" s="678"/>
      <c r="C603" s="1251"/>
      <c r="D603" s="1251"/>
      <c r="E603" s="1474" t="str">
        <f t="shared" si="56"/>
        <v/>
      </c>
      <c r="F603" s="1242"/>
      <c r="G603" s="678"/>
      <c r="H603" s="1242"/>
      <c r="I603" s="1251"/>
      <c r="J603" s="1462" t="str">
        <f t="shared" si="60"/>
        <v/>
      </c>
      <c r="K603" s="1170"/>
      <c r="L603" s="1389" t="str">
        <f>L$123</f>
        <v>Panneau arrière de la chaudière</v>
      </c>
      <c r="M603" s="1389"/>
      <c r="N603" s="1390"/>
      <c r="O603" s="1390"/>
      <c r="P603" s="1390"/>
      <c r="Q603" s="1390"/>
      <c r="R603" s="1388"/>
      <c r="S603" s="1400" t="str">
        <f>T590</f>
        <v/>
      </c>
      <c r="T603" s="1400"/>
      <c r="U603" s="1400"/>
      <c r="V603" s="1401"/>
      <c r="W603" s="1382"/>
      <c r="X603" s="1382"/>
      <c r="Y603" s="1268"/>
      <c r="Z603" s="1268"/>
      <c r="AA603" s="1268"/>
      <c r="AB603" s="989"/>
      <c r="AC603" s="1251"/>
      <c r="AO603" s="1298"/>
      <c r="AQ603" s="20"/>
      <c r="BY603" s="1388"/>
      <c r="BZ603" s="1388"/>
      <c r="CA603" s="1388"/>
      <c r="CB603" s="1388"/>
      <c r="CC603" s="1388"/>
      <c r="CD603" s="1388"/>
      <c r="CE603" s="1388"/>
      <c r="CF603" s="1388"/>
      <c r="CG603" s="1388"/>
      <c r="CH603" s="1388"/>
      <c r="CI603" s="1388"/>
      <c r="CJ603" s="1388"/>
      <c r="CK603" s="1388"/>
      <c r="CL603" s="1388"/>
      <c r="CM603" s="1388"/>
      <c r="CN603" s="1388"/>
      <c r="CO603" s="1388"/>
      <c r="CP603" s="1388"/>
      <c r="CQ603" s="1388"/>
      <c r="CR603" s="1388"/>
      <c r="CS603" s="1388"/>
      <c r="CT603" s="1388"/>
      <c r="CU603" s="1388"/>
      <c r="CV603" s="1388"/>
      <c r="CW603" s="1388"/>
      <c r="CX603" s="1388"/>
      <c r="CY603" s="1388"/>
      <c r="CZ603" s="1388"/>
      <c r="DA603" s="1388"/>
      <c r="DB603" s="1388"/>
      <c r="DC603" s="1388"/>
      <c r="DD603" s="1388"/>
      <c r="DE603" s="1388"/>
      <c r="DF603" s="1388"/>
      <c r="DG603" s="1388"/>
      <c r="DH603" s="1388"/>
      <c r="DI603" s="1388"/>
      <c r="DJ603" s="1388"/>
      <c r="DK603" s="1388"/>
      <c r="DL603" s="1388"/>
      <c r="DM603" s="1388"/>
      <c r="DN603" s="1388"/>
      <c r="DO603" s="1388"/>
      <c r="DP603" s="1388"/>
      <c r="DQ603" s="1388"/>
      <c r="DR603" s="1388"/>
      <c r="DS603" s="1388"/>
      <c r="DT603" s="1388"/>
      <c r="DU603" s="1388"/>
      <c r="DV603" s="1388"/>
      <c r="DW603" s="1388"/>
      <c r="DX603" s="1388"/>
      <c r="DY603" s="1388"/>
      <c r="DZ603" s="1388"/>
      <c r="EA603" s="1388"/>
      <c r="EB603" s="1388"/>
      <c r="EC603" s="1388"/>
      <c r="ED603" s="1388"/>
      <c r="EE603" s="1388"/>
      <c r="EF603" s="1388"/>
      <c r="EG603" s="1388"/>
      <c r="EH603" s="1388"/>
      <c r="EI603" s="1388"/>
      <c r="EJ603" s="1388"/>
      <c r="EK603" s="1388"/>
      <c r="EL603" s="1388"/>
      <c r="EM603" s="1388"/>
      <c r="EN603" s="1388"/>
      <c r="EO603" s="1388"/>
      <c r="EP603" s="1388"/>
      <c r="EQ603" s="1388"/>
      <c r="ER603" s="1388"/>
      <c r="ES603" s="1388"/>
      <c r="ET603" s="1388"/>
      <c r="EU603" s="1388"/>
    </row>
    <row r="604" spans="1:151" s="1269" customFormat="1" ht="15">
      <c r="A604" s="1472">
        <f>IF(G590="",0,1)</f>
        <v>0</v>
      </c>
      <c r="B604" s="678"/>
      <c r="C604" s="1251"/>
      <c r="D604" s="1251"/>
      <c r="E604" s="1474" t="str">
        <f t="shared" ref="E604:E667" si="61">IF((SUM(A604:C604))&gt;0,"Evaluation","")</f>
        <v/>
      </c>
      <c r="F604" s="1242"/>
      <c r="G604" s="678"/>
      <c r="H604" s="1242"/>
      <c r="I604" s="1251"/>
      <c r="J604" s="1462" t="str">
        <f t="shared" si="60"/>
        <v/>
      </c>
      <c r="K604" s="1170"/>
      <c r="L604" s="1393" t="str">
        <f>L544</f>
        <v>Capot protège-brûleur</v>
      </c>
      <c r="M604" s="1393"/>
      <c r="N604" s="1394"/>
      <c r="O604" s="1394"/>
      <c r="P604" s="1394"/>
      <c r="Q604" s="1394"/>
      <c r="R604" s="1388"/>
      <c r="S604" s="1402" t="str">
        <f>U590</f>
        <v/>
      </c>
      <c r="T604" s="1402"/>
      <c r="U604" s="1402"/>
      <c r="V604" s="1403"/>
      <c r="W604" s="1382"/>
      <c r="X604" s="1382"/>
      <c r="Y604" s="1268"/>
      <c r="Z604" s="1268"/>
      <c r="AA604" s="1268"/>
      <c r="AB604" s="989"/>
      <c r="AC604" s="1251"/>
      <c r="AO604" s="1298"/>
      <c r="AQ604" s="20"/>
      <c r="BY604" s="1388"/>
      <c r="BZ604" s="1388"/>
      <c r="CA604" s="1388"/>
      <c r="CB604" s="1388"/>
      <c r="CC604" s="1388"/>
      <c r="CD604" s="1388"/>
      <c r="CE604" s="1388"/>
      <c r="CF604" s="1388"/>
      <c r="CG604" s="1388"/>
      <c r="CH604" s="1388"/>
      <c r="CI604" s="1388"/>
      <c r="CJ604" s="1388"/>
      <c r="CK604" s="1388"/>
      <c r="CL604" s="1388"/>
      <c r="CM604" s="1388"/>
      <c r="CN604" s="1388"/>
      <c r="CO604" s="1388"/>
      <c r="CP604" s="1388"/>
      <c r="CQ604" s="1388"/>
      <c r="CR604" s="1388"/>
      <c r="CS604" s="1388"/>
      <c r="CT604" s="1388"/>
      <c r="CU604" s="1388"/>
      <c r="CV604" s="1388"/>
      <c r="CW604" s="1388"/>
      <c r="CX604" s="1388"/>
      <c r="CY604" s="1388"/>
      <c r="CZ604" s="1388"/>
      <c r="DA604" s="1388"/>
      <c r="DB604" s="1388"/>
      <c r="DC604" s="1388"/>
      <c r="DD604" s="1388"/>
      <c r="DE604" s="1388"/>
      <c r="DF604" s="1388"/>
      <c r="DG604" s="1388"/>
      <c r="DH604" s="1388"/>
      <c r="DI604" s="1388"/>
      <c r="DJ604" s="1388"/>
      <c r="DK604" s="1388"/>
      <c r="DL604" s="1388"/>
      <c r="DM604" s="1388"/>
      <c r="DN604" s="1388"/>
      <c r="DO604" s="1388"/>
      <c r="DP604" s="1388"/>
      <c r="DQ604" s="1388"/>
      <c r="DR604" s="1388"/>
      <c r="DS604" s="1388"/>
      <c r="DT604" s="1388"/>
      <c r="DU604" s="1388"/>
      <c r="DV604" s="1388"/>
      <c r="DW604" s="1388"/>
      <c r="DX604" s="1388"/>
      <c r="DY604" s="1388"/>
      <c r="DZ604" s="1388"/>
      <c r="EA604" s="1388"/>
      <c r="EB604" s="1388"/>
      <c r="EC604" s="1388"/>
      <c r="ED604" s="1388"/>
      <c r="EE604" s="1388"/>
      <c r="EF604" s="1388"/>
      <c r="EG604" s="1388"/>
      <c r="EH604" s="1388"/>
      <c r="EI604" s="1388"/>
      <c r="EJ604" s="1388"/>
      <c r="EK604" s="1388"/>
      <c r="EL604" s="1388"/>
      <c r="EM604" s="1388"/>
      <c r="EN604" s="1388"/>
      <c r="EO604" s="1388"/>
      <c r="EP604" s="1388"/>
      <c r="EQ604" s="1388"/>
      <c r="ER604" s="1388"/>
      <c r="ES604" s="1388"/>
      <c r="ET604" s="1388"/>
      <c r="EU604" s="1388"/>
    </row>
    <row r="605" spans="1:151" s="1269" customFormat="1" ht="15">
      <c r="A605" s="1472">
        <f>IF(G590="",0,1)</f>
        <v>0</v>
      </c>
      <c r="B605" s="678"/>
      <c r="C605" s="1251"/>
      <c r="D605" s="1251"/>
      <c r="E605" s="1474" t="str">
        <f t="shared" si="61"/>
        <v/>
      </c>
      <c r="F605" s="1242"/>
      <c r="G605" s="678"/>
      <c r="H605" s="1242"/>
      <c r="I605" s="1251"/>
      <c r="J605" s="1462" t="str">
        <f t="shared" si="60"/>
        <v/>
      </c>
      <c r="K605" s="1170"/>
      <c r="L605" s="1393" t="str">
        <f>L$125</f>
        <v>Commande du générateur de chaleur</v>
      </c>
      <c r="M605" s="1393"/>
      <c r="N605" s="1394"/>
      <c r="O605" s="1394"/>
      <c r="P605" s="1394"/>
      <c r="Q605" s="1394"/>
      <c r="R605" s="1388"/>
      <c r="S605" s="1402" t="str">
        <f>V590</f>
        <v/>
      </c>
      <c r="T605" s="1402"/>
      <c r="U605" s="1402"/>
      <c r="V605" s="1403"/>
      <c r="W605" s="1382"/>
      <c r="X605" s="1382"/>
      <c r="Y605" s="1268"/>
      <c r="Z605" s="1268"/>
      <c r="AA605" s="1268"/>
      <c r="AB605" s="989"/>
      <c r="AC605" s="1251"/>
      <c r="AO605" s="1298"/>
      <c r="AQ605" s="20"/>
      <c r="BY605" s="1388"/>
      <c r="BZ605" s="1388"/>
      <c r="CA605" s="1388"/>
      <c r="CB605" s="1388"/>
      <c r="CC605" s="1388"/>
      <c r="CD605" s="1388"/>
      <c r="CE605" s="1388"/>
      <c r="CF605" s="1388"/>
      <c r="CG605" s="1388"/>
      <c r="CH605" s="1388"/>
      <c r="CI605" s="1388"/>
      <c r="CJ605" s="1388"/>
      <c r="CK605" s="1388"/>
      <c r="CL605" s="1388"/>
      <c r="CM605" s="1388"/>
      <c r="CN605" s="1388"/>
      <c r="CO605" s="1388"/>
      <c r="CP605" s="1388"/>
      <c r="CQ605" s="1388"/>
      <c r="CR605" s="1388"/>
      <c r="CS605" s="1388"/>
      <c r="CT605" s="1388"/>
      <c r="CU605" s="1388"/>
      <c r="CV605" s="1388"/>
      <c r="CW605" s="1388"/>
      <c r="CX605" s="1388"/>
      <c r="CY605" s="1388"/>
      <c r="CZ605" s="1388"/>
      <c r="DA605" s="1388"/>
      <c r="DB605" s="1388"/>
      <c r="DC605" s="1388"/>
      <c r="DD605" s="1388"/>
      <c r="DE605" s="1388"/>
      <c r="DF605" s="1388"/>
      <c r="DG605" s="1388"/>
      <c r="DH605" s="1388"/>
      <c r="DI605" s="1388"/>
      <c r="DJ605" s="1388"/>
      <c r="DK605" s="1388"/>
      <c r="DL605" s="1388"/>
      <c r="DM605" s="1388"/>
      <c r="DN605" s="1388"/>
      <c r="DO605" s="1388"/>
      <c r="DP605" s="1388"/>
      <c r="DQ605" s="1388"/>
      <c r="DR605" s="1388"/>
      <c r="DS605" s="1388"/>
      <c r="DT605" s="1388"/>
      <c r="DU605" s="1388"/>
      <c r="DV605" s="1388"/>
      <c r="DW605" s="1388"/>
      <c r="DX605" s="1388"/>
      <c r="DY605" s="1388"/>
      <c r="DZ605" s="1388"/>
      <c r="EA605" s="1388"/>
      <c r="EB605" s="1388"/>
      <c r="EC605" s="1388"/>
      <c r="ED605" s="1388"/>
      <c r="EE605" s="1388"/>
      <c r="EF605" s="1388"/>
      <c r="EG605" s="1388"/>
      <c r="EH605" s="1388"/>
      <c r="EI605" s="1388"/>
      <c r="EJ605" s="1388"/>
      <c r="EK605" s="1388"/>
      <c r="EL605" s="1388"/>
      <c r="EM605" s="1388"/>
      <c r="EN605" s="1388"/>
      <c r="EO605" s="1388"/>
      <c r="EP605" s="1388"/>
      <c r="EQ605" s="1388"/>
      <c r="ER605" s="1388"/>
      <c r="ES605" s="1388"/>
      <c r="ET605" s="1388"/>
      <c r="EU605" s="1388"/>
    </row>
    <row r="606" spans="1:151" s="787" customFormat="1" ht="15">
      <c r="A606" s="1472">
        <f>IF(G590="",0,1)</f>
        <v>0</v>
      </c>
      <c r="B606" s="678"/>
      <c r="C606" s="1251"/>
      <c r="D606" s="1251"/>
      <c r="E606" s="1474" t="str">
        <f t="shared" si="61"/>
        <v/>
      </c>
      <c r="F606" s="1242"/>
      <c r="G606" s="678"/>
      <c r="H606" s="1242"/>
      <c r="I606" s="1251"/>
      <c r="J606" s="1462" t="str">
        <f t="shared" si="60"/>
        <v/>
      </c>
      <c r="K606" s="1170"/>
      <c r="L606" s="1265"/>
      <c r="M606" s="1265"/>
      <c r="N606" s="1266"/>
      <c r="O606" s="1266"/>
      <c r="P606" s="1266"/>
      <c r="Q606" s="1266"/>
      <c r="R606" s="225"/>
      <c r="S606" s="1404"/>
      <c r="T606" s="1404"/>
      <c r="U606" s="1404"/>
      <c r="V606" s="1404"/>
      <c r="W606" s="1382"/>
      <c r="X606" s="1382"/>
      <c r="Y606" s="1404"/>
      <c r="Z606" s="1404"/>
      <c r="AA606" s="1404"/>
      <c r="AB606" s="989"/>
      <c r="BY606" s="225"/>
      <c r="BZ606" s="225"/>
      <c r="CA606" s="225"/>
      <c r="CB606" s="225"/>
      <c r="CC606" s="225"/>
      <c r="CD606" s="225"/>
      <c r="CE606" s="225"/>
      <c r="CF606" s="225"/>
      <c r="CG606" s="225"/>
      <c r="CH606" s="225"/>
      <c r="CI606" s="225"/>
      <c r="CJ606" s="225"/>
      <c r="CK606" s="225"/>
      <c r="CL606" s="225"/>
      <c r="CM606" s="225"/>
      <c r="CN606" s="225"/>
      <c r="CO606" s="225"/>
      <c r="CP606" s="225"/>
      <c r="CQ606" s="225"/>
      <c r="CR606" s="225"/>
      <c r="CS606" s="225"/>
      <c r="CT606" s="225"/>
      <c r="CU606" s="225"/>
      <c r="CV606" s="225"/>
      <c r="CW606" s="225"/>
      <c r="CX606" s="225"/>
      <c r="CY606" s="225"/>
      <c r="CZ606" s="225"/>
      <c r="DA606" s="225"/>
      <c r="DB606" s="225"/>
      <c r="DC606" s="225"/>
      <c r="DD606" s="225"/>
      <c r="DE606" s="225"/>
      <c r="DF606" s="225"/>
      <c r="DG606" s="225"/>
      <c r="DH606" s="225"/>
      <c r="DI606" s="225"/>
      <c r="DJ606" s="225"/>
      <c r="DK606" s="225"/>
      <c r="DL606" s="225"/>
      <c r="DM606" s="225"/>
      <c r="DN606" s="225"/>
      <c r="DO606" s="225"/>
      <c r="DP606" s="225"/>
      <c r="DQ606" s="225"/>
      <c r="DR606" s="225"/>
      <c r="DS606" s="225"/>
      <c r="DT606" s="225"/>
      <c r="DU606" s="225"/>
      <c r="DV606" s="225"/>
      <c r="DW606" s="225"/>
      <c r="DX606" s="225"/>
      <c r="DY606" s="225"/>
      <c r="DZ606" s="225"/>
      <c r="EA606" s="225"/>
      <c r="EB606" s="225"/>
      <c r="EC606" s="225"/>
      <c r="ED606" s="225"/>
      <c r="EE606" s="225"/>
      <c r="EF606" s="225"/>
      <c r="EG606" s="225"/>
      <c r="EH606" s="225"/>
      <c r="EI606" s="225"/>
      <c r="EJ606" s="225"/>
      <c r="EK606" s="225"/>
      <c r="EL606" s="225"/>
      <c r="EM606" s="225"/>
      <c r="EN606" s="225"/>
      <c r="EO606" s="225"/>
      <c r="EP606" s="225"/>
      <c r="EQ606" s="225"/>
      <c r="ER606" s="225"/>
      <c r="ES606" s="225"/>
      <c r="ET606" s="225"/>
      <c r="EU606" s="225"/>
    </row>
    <row r="607" spans="1:151" s="1269" customFormat="1" ht="15">
      <c r="A607" s="1472">
        <f>IF(G590="",0,1)</f>
        <v>0</v>
      </c>
      <c r="B607" s="678"/>
      <c r="C607" s="1251"/>
      <c r="D607" s="1251"/>
      <c r="E607" s="1474" t="str">
        <f t="shared" si="61"/>
        <v/>
      </c>
      <c r="F607" s="1242"/>
      <c r="G607" s="678"/>
      <c r="H607" s="1242"/>
      <c r="I607" s="1251"/>
      <c r="J607" s="1462" t="str">
        <f t="shared" si="60"/>
        <v/>
      </c>
      <c r="K607" s="1170"/>
      <c r="L607" s="1389" t="str">
        <f>L$127</f>
        <v>Puissance du générateur de chaleur (chaleur utile)</v>
      </c>
      <c r="M607" s="1389"/>
      <c r="N607" s="1390"/>
      <c r="O607" s="1390"/>
      <c r="P607" s="1390"/>
      <c r="Q607" s="1390" t="s">
        <v>71</v>
      </c>
      <c r="R607" s="1388"/>
      <c r="S607" s="2207" t="str">
        <f>I590</f>
        <v/>
      </c>
      <c r="T607" s="2207"/>
      <c r="U607" s="1401"/>
      <c r="V607" s="1401"/>
      <c r="W607" s="1382"/>
      <c r="X607" s="1382"/>
      <c r="Y607" s="1268"/>
      <c r="Z607" s="1268"/>
      <c r="AA607" s="1268"/>
      <c r="AB607" s="989"/>
      <c r="AC607" s="1251"/>
      <c r="AO607" s="1298"/>
      <c r="AQ607" s="20"/>
      <c r="BY607" s="1388"/>
      <c r="BZ607" s="1388"/>
      <c r="CA607" s="1388"/>
      <c r="CB607" s="1388"/>
      <c r="CC607" s="1388"/>
      <c r="CD607" s="1388"/>
      <c r="CE607" s="1388"/>
      <c r="CF607" s="1388"/>
      <c r="CG607" s="1388"/>
      <c r="CH607" s="1388"/>
      <c r="CI607" s="1388"/>
      <c r="CJ607" s="1388"/>
      <c r="CK607" s="1388"/>
      <c r="CL607" s="1388"/>
      <c r="CM607" s="1388"/>
      <c r="CN607" s="1388"/>
      <c r="CO607" s="1388"/>
      <c r="CP607" s="1388"/>
      <c r="CQ607" s="1388"/>
      <c r="CR607" s="1388"/>
      <c r="CS607" s="1388"/>
      <c r="CT607" s="1388"/>
      <c r="CU607" s="1388"/>
      <c r="CV607" s="1388"/>
      <c r="CW607" s="1388"/>
      <c r="CX607" s="1388"/>
      <c r="CY607" s="1388"/>
      <c r="CZ607" s="1388"/>
      <c r="DA607" s="1388"/>
      <c r="DB607" s="1388"/>
      <c r="DC607" s="1388"/>
      <c r="DD607" s="1388"/>
      <c r="DE607" s="1388"/>
      <c r="DF607" s="1388"/>
      <c r="DG607" s="1388"/>
      <c r="DH607" s="1388"/>
      <c r="DI607" s="1388"/>
      <c r="DJ607" s="1388"/>
      <c r="DK607" s="1388"/>
      <c r="DL607" s="1388"/>
      <c r="DM607" s="1388"/>
      <c r="DN607" s="1388"/>
      <c r="DO607" s="1388"/>
      <c r="DP607" s="1388"/>
      <c r="DQ607" s="1388"/>
      <c r="DR607" s="1388"/>
      <c r="DS607" s="1388"/>
      <c r="DT607" s="1388"/>
      <c r="DU607" s="1388"/>
      <c r="DV607" s="1388"/>
      <c r="DW607" s="1388"/>
      <c r="DX607" s="1388"/>
      <c r="DY607" s="1388"/>
      <c r="DZ607" s="1388"/>
      <c r="EA607" s="1388"/>
      <c r="EB607" s="1388"/>
      <c r="EC607" s="1388"/>
      <c r="ED607" s="1388"/>
      <c r="EE607" s="1388"/>
      <c r="EF607" s="1388"/>
      <c r="EG607" s="1388"/>
      <c r="EH607" s="1388"/>
      <c r="EI607" s="1388"/>
      <c r="EJ607" s="1388"/>
      <c r="EK607" s="1388"/>
      <c r="EL607" s="1388"/>
      <c r="EM607" s="1388"/>
      <c r="EN607" s="1388"/>
      <c r="EO607" s="1388"/>
      <c r="EP607" s="1388"/>
      <c r="EQ607" s="1388"/>
      <c r="ER607" s="1388"/>
      <c r="ES607" s="1388"/>
      <c r="ET607" s="1388"/>
      <c r="EU607" s="1388"/>
    </row>
    <row r="608" spans="1:151" s="1269" customFormat="1" ht="15">
      <c r="A608" s="1472">
        <f>IF(G590="",0,1)</f>
        <v>0</v>
      </c>
      <c r="B608" s="678"/>
      <c r="C608" s="1251"/>
      <c r="D608" s="1251"/>
      <c r="E608" s="1474" t="str">
        <f t="shared" si="61"/>
        <v/>
      </c>
      <c r="F608" s="1242"/>
      <c r="G608" s="678"/>
      <c r="H608" s="1242"/>
      <c r="I608" s="1251"/>
      <c r="J608" s="1462" t="str">
        <f t="shared" si="60"/>
        <v/>
      </c>
      <c r="K608" s="1170"/>
      <c r="L608" s="1393" t="str">
        <f>L$128</f>
        <v>Part de la production de chaleur utile</v>
      </c>
      <c r="M608" s="1393"/>
      <c r="N608" s="1394"/>
      <c r="O608" s="1394"/>
      <c r="P608" s="1394"/>
      <c r="Q608" s="1394" t="s">
        <v>92</v>
      </c>
      <c r="R608" s="1388"/>
      <c r="S608" s="2213" t="str">
        <f>N590</f>
        <v/>
      </c>
      <c r="T608" s="2213"/>
      <c r="U608" s="1403"/>
      <c r="V608" s="1403"/>
      <c r="W608" s="1382"/>
      <c r="X608" s="1382"/>
      <c r="Y608" s="1268"/>
      <c r="Z608" s="1268"/>
      <c r="AA608" s="1268"/>
      <c r="AB608" s="989"/>
      <c r="AC608" s="1251"/>
      <c r="AO608" s="1298"/>
      <c r="AQ608" s="20"/>
      <c r="BY608" s="1388"/>
      <c r="BZ608" s="1388"/>
      <c r="CA608" s="1388"/>
      <c r="CB608" s="1388"/>
      <c r="CC608" s="1388"/>
      <c r="CD608" s="1388"/>
      <c r="CE608" s="1388"/>
      <c r="CF608" s="1388"/>
      <c r="CG608" s="1388"/>
      <c r="CH608" s="1388"/>
      <c r="CI608" s="1388"/>
      <c r="CJ608" s="1388"/>
      <c r="CK608" s="1388"/>
      <c r="CL608" s="1388"/>
      <c r="CM608" s="1388"/>
      <c r="CN608" s="1388"/>
      <c r="CO608" s="1388"/>
      <c r="CP608" s="1388"/>
      <c r="CQ608" s="1388"/>
      <c r="CR608" s="1388"/>
      <c r="CS608" s="1388"/>
      <c r="CT608" s="1388"/>
      <c r="CU608" s="1388"/>
      <c r="CV608" s="1388"/>
      <c r="CW608" s="1388"/>
      <c r="CX608" s="1388"/>
      <c r="CY608" s="1388"/>
      <c r="CZ608" s="1388"/>
      <c r="DA608" s="1388"/>
      <c r="DB608" s="1388"/>
      <c r="DC608" s="1388"/>
      <c r="DD608" s="1388"/>
      <c r="DE608" s="1388"/>
      <c r="DF608" s="1388"/>
      <c r="DG608" s="1388"/>
      <c r="DH608" s="1388"/>
      <c r="DI608" s="1388"/>
      <c r="DJ608" s="1388"/>
      <c r="DK608" s="1388"/>
      <c r="DL608" s="1388"/>
      <c r="DM608" s="1388"/>
      <c r="DN608" s="1388"/>
      <c r="DO608" s="1388"/>
      <c r="DP608" s="1388"/>
      <c r="DQ608" s="1388"/>
      <c r="DR608" s="1388"/>
      <c r="DS608" s="1388"/>
      <c r="DT608" s="1388"/>
      <c r="DU608" s="1388"/>
      <c r="DV608" s="1388"/>
      <c r="DW608" s="1388"/>
      <c r="DX608" s="1388"/>
      <c r="DY608" s="1388"/>
      <c r="DZ608" s="1388"/>
      <c r="EA608" s="1388"/>
      <c r="EB608" s="1388"/>
      <c r="EC608" s="1388"/>
      <c r="ED608" s="1388"/>
      <c r="EE608" s="1388"/>
      <c r="EF608" s="1388"/>
      <c r="EG608" s="1388"/>
      <c r="EH608" s="1388"/>
      <c r="EI608" s="1388"/>
      <c r="EJ608" s="1388"/>
      <c r="EK608" s="1388"/>
      <c r="EL608" s="1388"/>
      <c r="EM608" s="1388"/>
      <c r="EN608" s="1388"/>
      <c r="EO608" s="1388"/>
      <c r="EP608" s="1388"/>
      <c r="EQ608" s="1388"/>
      <c r="ER608" s="1388"/>
      <c r="ES608" s="1388"/>
      <c r="ET608" s="1388"/>
      <c r="EU608" s="1388"/>
    </row>
    <row r="609" spans="1:151" s="1269" customFormat="1" ht="15">
      <c r="A609" s="1472">
        <f>IF(G590="",0,1)</f>
        <v>0</v>
      </c>
      <c r="B609" s="678"/>
      <c r="C609" s="1251"/>
      <c r="D609" s="1251"/>
      <c r="E609" s="1474" t="str">
        <f t="shared" si="61"/>
        <v/>
      </c>
      <c r="F609" s="1242"/>
      <c r="G609" s="678"/>
      <c r="H609" s="1242"/>
      <c r="I609" s="1251"/>
      <c r="J609" s="1462" t="str">
        <f t="shared" si="60"/>
        <v/>
      </c>
      <c r="K609" s="1170"/>
      <c r="L609" s="1393" t="str">
        <f>L$129</f>
        <v>Production de chaleur utile</v>
      </c>
      <c r="M609" s="1393"/>
      <c r="N609" s="1394"/>
      <c r="O609" s="1394"/>
      <c r="P609" s="1394"/>
      <c r="Q609" s="1394" t="s">
        <v>68</v>
      </c>
      <c r="R609" s="1388"/>
      <c r="S609" s="2170" t="str">
        <f>Y590</f>
        <v/>
      </c>
      <c r="T609" s="2170"/>
      <c r="U609" s="1403"/>
      <c r="V609" s="1403"/>
      <c r="W609" s="1382"/>
      <c r="X609" s="1382"/>
      <c r="Y609" s="1268"/>
      <c r="Z609" s="1268"/>
      <c r="AA609" s="1268"/>
      <c r="AB609" s="989"/>
      <c r="AC609" s="1251"/>
      <c r="AO609" s="1298"/>
      <c r="AQ609" s="20"/>
      <c r="BY609" s="1388"/>
      <c r="BZ609" s="1388"/>
      <c r="CA609" s="1388"/>
      <c r="CB609" s="1388"/>
      <c r="CC609" s="1388"/>
      <c r="CD609" s="1388"/>
      <c r="CE609" s="1388"/>
      <c r="CF609" s="1388"/>
      <c r="CG609" s="1388"/>
      <c r="CH609" s="1388"/>
      <c r="CI609" s="1388"/>
      <c r="CJ609" s="1388"/>
      <c r="CK609" s="1388"/>
      <c r="CL609" s="1388"/>
      <c r="CM609" s="1388"/>
      <c r="CN609" s="1388"/>
      <c r="CO609" s="1388"/>
      <c r="CP609" s="1388"/>
      <c r="CQ609" s="1388"/>
      <c r="CR609" s="1388"/>
      <c r="CS609" s="1388"/>
      <c r="CT609" s="1388"/>
      <c r="CU609" s="1388"/>
      <c r="CV609" s="1388"/>
      <c r="CW609" s="1388"/>
      <c r="CX609" s="1388"/>
      <c r="CY609" s="1388"/>
      <c r="CZ609" s="1388"/>
      <c r="DA609" s="1388"/>
      <c r="DB609" s="1388"/>
      <c r="DC609" s="1388"/>
      <c r="DD609" s="1388"/>
      <c r="DE609" s="1388"/>
      <c r="DF609" s="1388"/>
      <c r="DG609" s="1388"/>
      <c r="DH609" s="1388"/>
      <c r="DI609" s="1388"/>
      <c r="DJ609" s="1388"/>
      <c r="DK609" s="1388"/>
      <c r="DL609" s="1388"/>
      <c r="DM609" s="1388"/>
      <c r="DN609" s="1388"/>
      <c r="DO609" s="1388"/>
      <c r="DP609" s="1388"/>
      <c r="DQ609" s="1388"/>
      <c r="DR609" s="1388"/>
      <c r="DS609" s="1388"/>
      <c r="DT609" s="1388"/>
      <c r="DU609" s="1388"/>
      <c r="DV609" s="1388"/>
      <c r="DW609" s="1388"/>
      <c r="DX609" s="1388"/>
      <c r="DY609" s="1388"/>
      <c r="DZ609" s="1388"/>
      <c r="EA609" s="1388"/>
      <c r="EB609" s="1388"/>
      <c r="EC609" s="1388"/>
      <c r="ED609" s="1388"/>
      <c r="EE609" s="1388"/>
      <c r="EF609" s="1388"/>
      <c r="EG609" s="1388"/>
      <c r="EH609" s="1388"/>
      <c r="EI609" s="1388"/>
      <c r="EJ609" s="1388"/>
      <c r="EK609" s="1388"/>
      <c r="EL609" s="1388"/>
      <c r="EM609" s="1388"/>
      <c r="EN609" s="1388"/>
      <c r="EO609" s="1388"/>
      <c r="EP609" s="1388"/>
      <c r="EQ609" s="1388"/>
      <c r="ER609" s="1388"/>
      <c r="ES609" s="1388"/>
      <c r="ET609" s="1388"/>
      <c r="EU609" s="1388"/>
    </row>
    <row r="610" spans="1:151" s="1269" customFormat="1" ht="15">
      <c r="A610" s="1472">
        <f>IF(G590="",0,1)</f>
        <v>0</v>
      </c>
      <c r="B610" s="678"/>
      <c r="C610" s="1251"/>
      <c r="D610" s="1251"/>
      <c r="E610" s="1474" t="str">
        <f t="shared" si="61"/>
        <v/>
      </c>
      <c r="F610" s="1242"/>
      <c r="G610" s="678"/>
      <c r="H610" s="1242"/>
      <c r="I610" s="1251"/>
      <c r="J610" s="1462" t="str">
        <f t="shared" si="60"/>
        <v/>
      </c>
      <c r="K610" s="1170"/>
      <c r="L610" s="1393" t="str">
        <f>L$130</f>
        <v>Durée de fonctionnement</v>
      </c>
      <c r="M610" s="1393"/>
      <c r="N610" s="1394"/>
      <c r="O610" s="1394"/>
      <c r="P610" s="1394"/>
      <c r="Q610" s="1394" t="s">
        <v>33</v>
      </c>
      <c r="R610" s="1388"/>
      <c r="S610" s="2170" t="str">
        <f>O590</f>
        <v/>
      </c>
      <c r="T610" s="2170"/>
      <c r="U610" s="1403"/>
      <c r="V610" s="1403"/>
      <c r="W610" s="2203" t="str">
        <f>P590</f>
        <v/>
      </c>
      <c r="X610" s="2203"/>
      <c r="Y610" s="2203"/>
      <c r="Z610" s="2203"/>
      <c r="AA610" s="2203"/>
      <c r="AB610" s="2203"/>
      <c r="AC610" s="2203"/>
      <c r="AO610" s="1298"/>
      <c r="AQ610" s="20"/>
      <c r="BY610" s="1388"/>
      <c r="BZ610" s="1388"/>
      <c r="CA610" s="1388"/>
      <c r="CB610" s="1388"/>
      <c r="CC610" s="1388"/>
      <c r="CD610" s="1388"/>
      <c r="CE610" s="1388"/>
      <c r="CF610" s="1388"/>
      <c r="CG610" s="1388"/>
      <c r="CH610" s="1388"/>
      <c r="CI610" s="1388"/>
      <c r="CJ610" s="1388"/>
      <c r="CK610" s="1388"/>
      <c r="CL610" s="1388"/>
      <c r="CM610" s="1388"/>
      <c r="CN610" s="1388"/>
      <c r="CO610" s="1388"/>
      <c r="CP610" s="1388"/>
      <c r="CQ610" s="1388"/>
      <c r="CR610" s="1388"/>
      <c r="CS610" s="1388"/>
      <c r="CT610" s="1388"/>
      <c r="CU610" s="1388"/>
      <c r="CV610" s="1388"/>
      <c r="CW610" s="1388"/>
      <c r="CX610" s="1388"/>
      <c r="CY610" s="1388"/>
      <c r="CZ610" s="1388"/>
      <c r="DA610" s="1388"/>
      <c r="DB610" s="1388"/>
      <c r="DC610" s="1388"/>
      <c r="DD610" s="1388"/>
      <c r="DE610" s="1388"/>
      <c r="DF610" s="1388"/>
      <c r="DG610" s="1388"/>
      <c r="DH610" s="1388"/>
      <c r="DI610" s="1388"/>
      <c r="DJ610" s="1388"/>
      <c r="DK610" s="1388"/>
      <c r="DL610" s="1388"/>
      <c r="DM610" s="1388"/>
      <c r="DN610" s="1388"/>
      <c r="DO610" s="1388"/>
      <c r="DP610" s="1388"/>
      <c r="DQ610" s="1388"/>
      <c r="DR610" s="1388"/>
      <c r="DS610" s="1388"/>
      <c r="DT610" s="1388"/>
      <c r="DU610" s="1388"/>
      <c r="DV610" s="1388"/>
      <c r="DW610" s="1388"/>
      <c r="DX610" s="1388"/>
      <c r="DY610" s="1388"/>
      <c r="DZ610" s="1388"/>
      <c r="EA610" s="1388"/>
      <c r="EB610" s="1388"/>
      <c r="EC610" s="1388"/>
      <c r="ED610" s="1388"/>
      <c r="EE610" s="1388"/>
      <c r="EF610" s="1388"/>
      <c r="EG610" s="1388"/>
      <c r="EH610" s="1388"/>
      <c r="EI610" s="1388"/>
      <c r="EJ610" s="1388"/>
      <c r="EK610" s="1388"/>
      <c r="EL610" s="1388"/>
      <c r="EM610" s="1388"/>
      <c r="EN610" s="1388"/>
      <c r="EO610" s="1388"/>
      <c r="EP610" s="1388"/>
      <c r="EQ610" s="1388"/>
      <c r="ER610" s="1388"/>
      <c r="ES610" s="1388"/>
      <c r="ET610" s="1388"/>
      <c r="EU610" s="1388"/>
    </row>
    <row r="611" spans="1:151" s="1269" customFormat="1" ht="15">
      <c r="A611" s="1472">
        <f>IF(G590="",0,1)</f>
        <v>0</v>
      </c>
      <c r="B611" s="678"/>
      <c r="C611" s="1251"/>
      <c r="D611" s="1251"/>
      <c r="E611" s="1474" t="str">
        <f t="shared" si="61"/>
        <v/>
      </c>
      <c r="F611" s="1242"/>
      <c r="G611" s="678"/>
      <c r="H611" s="1242"/>
      <c r="I611" s="1251"/>
      <c r="J611" s="1462" t="str">
        <f t="shared" si="60"/>
        <v/>
      </c>
      <c r="K611" s="1170"/>
      <c r="L611" s="1265"/>
      <c r="M611" s="1265"/>
      <c r="N611" s="1266"/>
      <c r="O611" s="1266"/>
      <c r="P611" s="1266"/>
      <c r="Q611" s="1266"/>
      <c r="R611" s="1405"/>
      <c r="S611" s="1268"/>
      <c r="T611" s="1268"/>
      <c r="U611" s="1268"/>
      <c r="V611" s="1268"/>
      <c r="W611" s="2203"/>
      <c r="X611" s="2203"/>
      <c r="Y611" s="2203"/>
      <c r="Z611" s="2203"/>
      <c r="AA611" s="2203"/>
      <c r="AB611" s="2203"/>
      <c r="AC611" s="2203"/>
      <c r="AO611" s="1298"/>
      <c r="AQ611" s="20"/>
      <c r="BY611" s="1388"/>
      <c r="BZ611" s="1388"/>
      <c r="CA611" s="1388"/>
      <c r="CB611" s="1388"/>
      <c r="CC611" s="1388"/>
      <c r="CD611" s="1388"/>
      <c r="CE611" s="1388"/>
      <c r="CF611" s="1388"/>
      <c r="CG611" s="1388"/>
      <c r="CH611" s="1388"/>
      <c r="CI611" s="1388"/>
      <c r="CJ611" s="1388"/>
      <c r="CK611" s="1388"/>
      <c r="CL611" s="1388"/>
      <c r="CM611" s="1388"/>
      <c r="CN611" s="1388"/>
      <c r="CO611" s="1388"/>
      <c r="CP611" s="1388"/>
      <c r="CQ611" s="1388"/>
      <c r="CR611" s="1388"/>
      <c r="CS611" s="1388"/>
      <c r="CT611" s="1388"/>
      <c r="CU611" s="1388"/>
      <c r="CV611" s="1388"/>
      <c r="CW611" s="1388"/>
      <c r="CX611" s="1388"/>
      <c r="CY611" s="1388"/>
      <c r="CZ611" s="1388"/>
      <c r="DA611" s="1388"/>
      <c r="DB611" s="1388"/>
      <c r="DC611" s="1388"/>
      <c r="DD611" s="1388"/>
      <c r="DE611" s="1388"/>
      <c r="DF611" s="1388"/>
      <c r="DG611" s="1388"/>
      <c r="DH611" s="1388"/>
      <c r="DI611" s="1388"/>
      <c r="DJ611" s="1388"/>
      <c r="DK611" s="1388"/>
      <c r="DL611" s="1388"/>
      <c r="DM611" s="1388"/>
      <c r="DN611" s="1388"/>
      <c r="DO611" s="1388"/>
      <c r="DP611" s="1388"/>
      <c r="DQ611" s="1388"/>
      <c r="DR611" s="1388"/>
      <c r="DS611" s="1388"/>
      <c r="DT611" s="1388"/>
      <c r="DU611" s="1388"/>
      <c r="DV611" s="1388"/>
      <c r="DW611" s="1388"/>
      <c r="DX611" s="1388"/>
      <c r="DY611" s="1388"/>
      <c r="DZ611" s="1388"/>
      <c r="EA611" s="1388"/>
      <c r="EB611" s="1388"/>
      <c r="EC611" s="1388"/>
      <c r="ED611" s="1388"/>
      <c r="EE611" s="1388"/>
      <c r="EF611" s="1388"/>
      <c r="EG611" s="1388"/>
      <c r="EH611" s="1388"/>
      <c r="EI611" s="1388"/>
      <c r="EJ611" s="1388"/>
      <c r="EK611" s="1388"/>
      <c r="EL611" s="1388"/>
      <c r="EM611" s="1388"/>
      <c r="EN611" s="1388"/>
      <c r="EO611" s="1388"/>
      <c r="EP611" s="1388"/>
      <c r="EQ611" s="1388"/>
      <c r="ER611" s="1388"/>
      <c r="ES611" s="1388"/>
      <c r="ET611" s="1388"/>
      <c r="EU611" s="1388"/>
    </row>
    <row r="612" spans="1:151" s="1269" customFormat="1" ht="15">
      <c r="A612" s="1472">
        <f>IF(G590="",0,1)</f>
        <v>0</v>
      </c>
      <c r="B612" s="678"/>
      <c r="C612" s="1251"/>
      <c r="D612" s="1251"/>
      <c r="E612" s="1474" t="str">
        <f t="shared" si="61"/>
        <v/>
      </c>
      <c r="F612" s="1242"/>
      <c r="G612" s="678"/>
      <c r="H612" s="1242"/>
      <c r="I612" s="1251"/>
      <c r="J612" s="1462" t="str">
        <f t="shared" si="60"/>
        <v/>
      </c>
      <c r="K612" s="1170"/>
      <c r="L612" s="1406"/>
      <c r="M612" s="1266"/>
      <c r="N612" s="1266"/>
      <c r="O612" s="1266"/>
      <c r="P612" s="1266"/>
      <c r="Q612" s="1266"/>
      <c r="R612" s="1399"/>
      <c r="S612" s="1268"/>
      <c r="T612" s="1268"/>
      <c r="U612" s="1268"/>
      <c r="V612" s="1268"/>
      <c r="W612" s="2203"/>
      <c r="X612" s="2203"/>
      <c r="Y612" s="2203"/>
      <c r="Z612" s="2203"/>
      <c r="AA612" s="2203"/>
      <c r="AB612" s="2203"/>
      <c r="AC612" s="2203"/>
      <c r="AO612" s="1298"/>
      <c r="AQ612" s="20"/>
      <c r="BY612" s="1388"/>
      <c r="BZ612" s="1388"/>
      <c r="CA612" s="1388"/>
      <c r="CB612" s="1388"/>
      <c r="CC612" s="1388"/>
      <c r="CD612" s="1388"/>
      <c r="CE612" s="1388"/>
      <c r="CF612" s="1388"/>
      <c r="CG612" s="1388"/>
      <c r="CH612" s="1388"/>
      <c r="CI612" s="1388"/>
      <c r="CJ612" s="1388"/>
      <c r="CK612" s="1388"/>
      <c r="CL612" s="1388"/>
      <c r="CM612" s="1388"/>
      <c r="CN612" s="1388"/>
      <c r="CO612" s="1388"/>
      <c r="CP612" s="1388"/>
      <c r="CQ612" s="1388"/>
      <c r="CR612" s="1388"/>
      <c r="CS612" s="1388"/>
      <c r="CT612" s="1388"/>
      <c r="CU612" s="1388"/>
      <c r="CV612" s="1388"/>
      <c r="CW612" s="1388"/>
      <c r="CX612" s="1388"/>
      <c r="CY612" s="1388"/>
      <c r="CZ612" s="1388"/>
      <c r="DA612" s="1388"/>
      <c r="DB612" s="1388"/>
      <c r="DC612" s="1388"/>
      <c r="DD612" s="1388"/>
      <c r="DE612" s="1388"/>
      <c r="DF612" s="1388"/>
      <c r="DG612" s="1388"/>
      <c r="DH612" s="1388"/>
      <c r="DI612" s="1388"/>
      <c r="DJ612" s="1388"/>
      <c r="DK612" s="1388"/>
      <c r="DL612" s="1388"/>
      <c r="DM612" s="1388"/>
      <c r="DN612" s="1388"/>
      <c r="DO612" s="1388"/>
      <c r="DP612" s="1388"/>
      <c r="DQ612" s="1388"/>
      <c r="DR612" s="1388"/>
      <c r="DS612" s="1388"/>
      <c r="DT612" s="1388"/>
      <c r="DU612" s="1388"/>
      <c r="DV612" s="1388"/>
      <c r="DW612" s="1388"/>
      <c r="DX612" s="1388"/>
      <c r="DY612" s="1388"/>
      <c r="DZ612" s="1388"/>
      <c r="EA612" s="1388"/>
      <c r="EB612" s="1388"/>
      <c r="EC612" s="1388"/>
      <c r="ED612" s="1388"/>
      <c r="EE612" s="1388"/>
      <c r="EF612" s="1388"/>
      <c r="EG612" s="1388"/>
      <c r="EH612" s="1388"/>
      <c r="EI612" s="1388"/>
      <c r="EJ612" s="1388"/>
      <c r="EK612" s="1388"/>
      <c r="EL612" s="1388"/>
      <c r="EM612" s="1388"/>
      <c r="EN612" s="1388"/>
      <c r="EO612" s="1388"/>
      <c r="EP612" s="1388"/>
      <c r="EQ612" s="1388"/>
      <c r="ER612" s="1388"/>
      <c r="ES612" s="1388"/>
      <c r="ET612" s="1388"/>
      <c r="EU612" s="1388"/>
    </row>
    <row r="613" spans="1:151" s="1269" customFormat="1" ht="15">
      <c r="A613" s="1472">
        <f>IF(G590="",0,1)</f>
        <v>0</v>
      </c>
      <c r="B613" s="678"/>
      <c r="C613" s="1251"/>
      <c r="D613" s="1251"/>
      <c r="E613" s="1474" t="str">
        <f t="shared" si="61"/>
        <v/>
      </c>
      <c r="F613" s="1242"/>
      <c r="G613" s="678"/>
      <c r="H613" s="1242"/>
      <c r="I613" s="1251"/>
      <c r="J613" s="1462" t="str">
        <f t="shared" si="60"/>
        <v/>
      </c>
      <c r="K613" s="1170"/>
      <c r="L613" s="1406"/>
      <c r="M613" s="1266"/>
      <c r="N613" s="1266"/>
      <c r="O613" s="1266"/>
      <c r="P613" s="1266"/>
      <c r="Q613" s="1266"/>
      <c r="R613" s="1399"/>
      <c r="S613" s="1268"/>
      <c r="T613" s="1268"/>
      <c r="U613" s="1268"/>
      <c r="V613" s="1268"/>
      <c r="W613" s="1382"/>
      <c r="X613" s="1382"/>
      <c r="Y613" s="1268"/>
      <c r="Z613" s="1268"/>
      <c r="AA613" s="1268"/>
      <c r="AB613" s="989"/>
      <c r="AC613" s="1251"/>
      <c r="AO613" s="1298"/>
      <c r="AQ613" s="20"/>
      <c r="BY613" s="1388"/>
      <c r="BZ613" s="1388"/>
      <c r="CA613" s="1388"/>
      <c r="CB613" s="1388"/>
      <c r="CC613" s="1388"/>
      <c r="CD613" s="1388"/>
      <c r="CE613" s="1388"/>
      <c r="CF613" s="1388"/>
      <c r="CG613" s="1388"/>
      <c r="CH613" s="1388"/>
      <c r="CI613" s="1388"/>
      <c r="CJ613" s="1388"/>
      <c r="CK613" s="1388"/>
      <c r="CL613" s="1388"/>
      <c r="CM613" s="1388"/>
      <c r="CN613" s="1388"/>
      <c r="CO613" s="1388"/>
      <c r="CP613" s="1388"/>
      <c r="CQ613" s="1388"/>
      <c r="CR613" s="1388"/>
      <c r="CS613" s="1388"/>
      <c r="CT613" s="1388"/>
      <c r="CU613" s="1388"/>
      <c r="CV613" s="1388"/>
      <c r="CW613" s="1388"/>
      <c r="CX613" s="1388"/>
      <c r="CY613" s="1388"/>
      <c r="CZ613" s="1388"/>
      <c r="DA613" s="1388"/>
      <c r="DB613" s="1388"/>
      <c r="DC613" s="1388"/>
      <c r="DD613" s="1388"/>
      <c r="DE613" s="1388"/>
      <c r="DF613" s="1388"/>
      <c r="DG613" s="1388"/>
      <c r="DH613" s="1388"/>
      <c r="DI613" s="1388"/>
      <c r="DJ613" s="1388"/>
      <c r="DK613" s="1388"/>
      <c r="DL613" s="1388"/>
      <c r="DM613" s="1388"/>
      <c r="DN613" s="1388"/>
      <c r="DO613" s="1388"/>
      <c r="DP613" s="1388"/>
      <c r="DQ613" s="1388"/>
      <c r="DR613" s="1388"/>
      <c r="DS613" s="1388"/>
      <c r="DT613" s="1388"/>
      <c r="DU613" s="1388"/>
      <c r="DV613" s="1388"/>
      <c r="DW613" s="1388"/>
      <c r="DX613" s="1388"/>
      <c r="DY613" s="1388"/>
      <c r="DZ613" s="1388"/>
      <c r="EA613" s="1388"/>
      <c r="EB613" s="1388"/>
      <c r="EC613" s="1388"/>
      <c r="ED613" s="1388"/>
      <c r="EE613" s="1388"/>
      <c r="EF613" s="1388"/>
      <c r="EG613" s="1388"/>
      <c r="EH613" s="1388"/>
      <c r="EI613" s="1388"/>
      <c r="EJ613" s="1388"/>
      <c r="EK613" s="1388"/>
      <c r="EL613" s="1388"/>
      <c r="EM613" s="1388"/>
      <c r="EN613" s="1388"/>
      <c r="EO613" s="1388"/>
      <c r="EP613" s="1388"/>
      <c r="EQ613" s="1388"/>
      <c r="ER613" s="1388"/>
      <c r="ES613" s="1388"/>
      <c r="ET613" s="1388"/>
      <c r="EU613" s="1388"/>
    </row>
    <row r="614" spans="1:151" s="1269" customFormat="1" ht="15">
      <c r="A614" s="1472">
        <f>IF(G590="",0,1)</f>
        <v>0</v>
      </c>
      <c r="B614" s="678"/>
      <c r="C614" s="1251"/>
      <c r="D614" s="1251"/>
      <c r="E614" s="1474" t="str">
        <f t="shared" si="61"/>
        <v/>
      </c>
      <c r="F614" s="1242"/>
      <c r="G614" s="678"/>
      <c r="H614" s="1242"/>
      <c r="I614" s="1251"/>
      <c r="J614" s="1462" t="str">
        <f t="shared" si="60"/>
        <v/>
      </c>
      <c r="K614" s="1170"/>
      <c r="L614" s="1406"/>
      <c r="M614" s="1266"/>
      <c r="N614" s="1266"/>
      <c r="O614" s="1266"/>
      <c r="P614" s="1266"/>
      <c r="Q614" s="1266"/>
      <c r="R614" s="1399"/>
      <c r="S614" s="1268"/>
      <c r="T614" s="1268"/>
      <c r="U614" s="1268"/>
      <c r="V614" s="1268"/>
      <c r="W614" s="1268"/>
      <c r="X614" s="1268"/>
      <c r="Y614" s="1268"/>
      <c r="Z614" s="1268"/>
      <c r="AA614" s="1268"/>
      <c r="AB614" s="989"/>
      <c r="AC614" s="1251"/>
      <c r="AO614" s="1298"/>
      <c r="AQ614" s="20"/>
      <c r="BY614" s="1388"/>
      <c r="BZ614" s="1388"/>
      <c r="CA614" s="1388"/>
      <c r="CB614" s="1388"/>
      <c r="CC614" s="1388"/>
      <c r="CD614" s="1388"/>
      <c r="CE614" s="1388"/>
      <c r="CF614" s="1388"/>
      <c r="CG614" s="1388"/>
      <c r="CH614" s="1388"/>
      <c r="CI614" s="1388"/>
      <c r="CJ614" s="1388"/>
      <c r="CK614" s="1388"/>
      <c r="CL614" s="1388"/>
      <c r="CM614" s="1388"/>
      <c r="CN614" s="1388"/>
      <c r="CO614" s="1388"/>
      <c r="CP614" s="1388"/>
      <c r="CQ614" s="1388"/>
      <c r="CR614" s="1388"/>
      <c r="CS614" s="1388"/>
      <c r="CT614" s="1388"/>
      <c r="CU614" s="1388"/>
      <c r="CV614" s="1388"/>
      <c r="CW614" s="1388"/>
      <c r="CX614" s="1388"/>
      <c r="CY614" s="1388"/>
      <c r="CZ614" s="1388"/>
      <c r="DA614" s="1388"/>
      <c r="DB614" s="1388"/>
      <c r="DC614" s="1388"/>
      <c r="DD614" s="1388"/>
      <c r="DE614" s="1388"/>
      <c r="DF614" s="1388"/>
      <c r="DG614" s="1388"/>
      <c r="DH614" s="1388"/>
      <c r="DI614" s="1388"/>
      <c r="DJ614" s="1388"/>
      <c r="DK614" s="1388"/>
      <c r="DL614" s="1388"/>
      <c r="DM614" s="1388"/>
      <c r="DN614" s="1388"/>
      <c r="DO614" s="1388"/>
      <c r="DP614" s="1388"/>
      <c r="DQ614" s="1388"/>
      <c r="DR614" s="1388"/>
      <c r="DS614" s="1388"/>
      <c r="DT614" s="1388"/>
      <c r="DU614" s="1388"/>
      <c r="DV614" s="1388"/>
      <c r="DW614" s="1388"/>
      <c r="DX614" s="1388"/>
      <c r="DY614" s="1388"/>
      <c r="DZ614" s="1388"/>
      <c r="EA614" s="1388"/>
      <c r="EB614" s="1388"/>
      <c r="EC614" s="1388"/>
      <c r="ED614" s="1388"/>
      <c r="EE614" s="1388"/>
      <c r="EF614" s="1388"/>
      <c r="EG614" s="1388"/>
      <c r="EH614" s="1388"/>
      <c r="EI614" s="1388"/>
      <c r="EJ614" s="1388"/>
      <c r="EK614" s="1388"/>
      <c r="EL614" s="1388"/>
      <c r="EM614" s="1388"/>
      <c r="EN614" s="1388"/>
      <c r="EO614" s="1388"/>
      <c r="EP614" s="1388"/>
      <c r="EQ614" s="1388"/>
      <c r="ER614" s="1388"/>
      <c r="ES614" s="1388"/>
      <c r="ET614" s="1388"/>
      <c r="EU614" s="1388"/>
    </row>
    <row r="615" spans="1:151" s="1292" customFormat="1" ht="17.25" customHeight="1">
      <c r="A615" s="1472">
        <f>IF(G590="",0,1)</f>
        <v>0</v>
      </c>
      <c r="B615" s="678"/>
      <c r="C615" s="1251"/>
      <c r="D615" s="1251"/>
      <c r="E615" s="1474" t="str">
        <f t="shared" si="61"/>
        <v/>
      </c>
      <c r="F615" s="1242"/>
      <c r="G615" s="678"/>
      <c r="H615" s="1242"/>
      <c r="I615" s="126"/>
      <c r="J615" s="1462" t="str">
        <f t="shared" si="60"/>
        <v/>
      </c>
      <c r="K615" s="1170"/>
      <c r="L615" s="779"/>
      <c r="M615" s="779"/>
      <c r="N615" s="779"/>
      <c r="O615" s="779"/>
      <c r="P615" s="779"/>
      <c r="Q615" s="779"/>
      <c r="R615" s="779"/>
      <c r="S615" s="779"/>
      <c r="T615" s="779"/>
      <c r="U615" s="779"/>
      <c r="V615" s="779"/>
      <c r="W615" s="779"/>
      <c r="X615" s="779"/>
      <c r="Y615" s="779"/>
      <c r="Z615" s="2167"/>
      <c r="AA615" s="2167"/>
      <c r="AB615" s="989"/>
      <c r="BY615" s="1441"/>
      <c r="BZ615" s="1441"/>
      <c r="CA615" s="1441"/>
      <c r="CB615" s="1441"/>
      <c r="CC615" s="1441"/>
      <c r="CD615" s="1441"/>
      <c r="CE615" s="1441"/>
      <c r="CF615" s="1441"/>
      <c r="CG615" s="1441"/>
      <c r="CH615" s="1441"/>
      <c r="CI615" s="1441"/>
      <c r="CJ615" s="1441"/>
      <c r="CK615" s="1441"/>
      <c r="CL615" s="1441"/>
      <c r="CM615" s="1441"/>
      <c r="CN615" s="1441"/>
      <c r="CO615" s="1441"/>
      <c r="CP615" s="1441"/>
      <c r="CQ615" s="1441"/>
      <c r="CR615" s="1441"/>
      <c r="CS615" s="1441"/>
      <c r="CT615" s="1441"/>
      <c r="CU615" s="1441"/>
      <c r="CV615" s="1441"/>
      <c r="CW615" s="1441"/>
      <c r="CX615" s="1441"/>
      <c r="CY615" s="1441"/>
      <c r="CZ615" s="1441"/>
      <c r="DA615" s="1441"/>
      <c r="DB615" s="1441"/>
      <c r="DC615" s="1441"/>
      <c r="DD615" s="1441"/>
      <c r="DE615" s="1441"/>
      <c r="DF615" s="1441"/>
      <c r="DG615" s="1441"/>
      <c r="DH615" s="1441"/>
      <c r="DI615" s="1441"/>
      <c r="DJ615" s="1441"/>
      <c r="DK615" s="1441"/>
      <c r="DL615" s="1441"/>
      <c r="DM615" s="1441"/>
      <c r="DN615" s="1441"/>
      <c r="DO615" s="1441"/>
      <c r="DP615" s="1441"/>
      <c r="DQ615" s="1441"/>
      <c r="DR615" s="1441"/>
      <c r="DS615" s="1441"/>
      <c r="DT615" s="1441"/>
      <c r="DU615" s="1441"/>
      <c r="DV615" s="1441"/>
      <c r="DW615" s="1441"/>
      <c r="DX615" s="1441"/>
      <c r="DY615" s="1441"/>
      <c r="DZ615" s="1441"/>
      <c r="EA615" s="1441"/>
      <c r="EB615" s="1441"/>
      <c r="EC615" s="1441"/>
      <c r="ED615" s="1441"/>
      <c r="EE615" s="1441"/>
      <c r="EF615" s="1441"/>
      <c r="EG615" s="1441"/>
      <c r="EH615" s="1441"/>
      <c r="EI615" s="1441"/>
      <c r="EJ615" s="1441"/>
      <c r="EK615" s="1441"/>
      <c r="EL615" s="1441"/>
      <c r="EM615" s="1441"/>
      <c r="EN615" s="1441"/>
      <c r="EO615" s="1441"/>
      <c r="EP615" s="1441"/>
      <c r="EQ615" s="1441"/>
      <c r="ER615" s="1441"/>
      <c r="ES615" s="1441"/>
      <c r="ET615" s="1441"/>
      <c r="EU615" s="1441"/>
    </row>
    <row r="616" spans="1:151" s="787" customFormat="1" ht="21.75" customHeight="1" thickBot="1">
      <c r="A616" s="1473">
        <f>IF(G590="",0,1)</f>
        <v>0</v>
      </c>
      <c r="B616" s="1407"/>
      <c r="C616" s="1251"/>
      <c r="D616" s="1251"/>
      <c r="E616" s="1474" t="str">
        <f t="shared" si="61"/>
        <v/>
      </c>
      <c r="F616" s="1407"/>
      <c r="G616" s="1407"/>
      <c r="H616" s="1407"/>
      <c r="I616" s="1251"/>
      <c r="J616" s="1462" t="str">
        <f t="shared" si="60"/>
        <v/>
      </c>
      <c r="K616" s="1408"/>
      <c r="L616" s="1409" t="str">
        <f>CONCATENATE(M$23,G590)</f>
        <v xml:space="preserve">Recommandations pour le générateur de chaleur: </v>
      </c>
      <c r="M616" s="1410"/>
      <c r="N616" s="1410"/>
      <c r="O616" s="1410"/>
      <c r="P616" s="1410"/>
      <c r="Q616" s="1410"/>
      <c r="R616" s="1410"/>
      <c r="S616" s="1410"/>
      <c r="T616" s="1410"/>
      <c r="U616" s="1410"/>
      <c r="V616" s="1410"/>
      <c r="W616" s="1410"/>
      <c r="X616" s="1410"/>
      <c r="Y616" s="1410"/>
      <c r="Z616" s="1410"/>
      <c r="AA616" s="1410"/>
      <c r="AB616" s="1410"/>
      <c r="AC616" s="1410"/>
      <c r="BY616" s="225"/>
      <c r="BZ616" s="225"/>
      <c r="CA616" s="225"/>
      <c r="CB616" s="225"/>
      <c r="CC616" s="225"/>
      <c r="CD616" s="225"/>
      <c r="CE616" s="225"/>
      <c r="CF616" s="225"/>
      <c r="CG616" s="225"/>
      <c r="CH616" s="225"/>
      <c r="CI616" s="225"/>
      <c r="CJ616" s="225"/>
      <c r="CK616" s="225"/>
      <c r="CL616" s="225"/>
      <c r="CM616" s="225"/>
      <c r="CN616" s="225"/>
      <c r="CO616" s="225"/>
      <c r="CP616" s="225"/>
      <c r="CQ616" s="225"/>
      <c r="CR616" s="225"/>
      <c r="CS616" s="225"/>
      <c r="CT616" s="225"/>
      <c r="CU616" s="225"/>
      <c r="CV616" s="225"/>
      <c r="CW616" s="225"/>
      <c r="CX616" s="225"/>
      <c r="CY616" s="225"/>
      <c r="CZ616" s="225"/>
      <c r="DA616" s="225"/>
      <c r="DB616" s="225"/>
      <c r="DC616" s="225"/>
      <c r="DD616" s="225"/>
      <c r="DE616" s="225"/>
      <c r="DF616" s="225"/>
      <c r="DG616" s="225"/>
      <c r="DH616" s="225"/>
      <c r="DI616" s="225"/>
      <c r="DJ616" s="225"/>
      <c r="DK616" s="225"/>
      <c r="DL616" s="225"/>
      <c r="DM616" s="225"/>
      <c r="DN616" s="225"/>
      <c r="DO616" s="225"/>
      <c r="DP616" s="225"/>
      <c r="DQ616" s="225"/>
      <c r="DR616" s="225"/>
      <c r="DS616" s="225"/>
      <c r="DT616" s="225"/>
      <c r="DU616" s="225"/>
      <c r="DV616" s="225"/>
      <c r="DW616" s="225"/>
      <c r="DX616" s="225"/>
      <c r="DY616" s="225"/>
      <c r="DZ616" s="225"/>
      <c r="EA616" s="225"/>
      <c r="EB616" s="225"/>
      <c r="EC616" s="225"/>
      <c r="ED616" s="225"/>
      <c r="EE616" s="225"/>
      <c r="EF616" s="225"/>
      <c r="EG616" s="225"/>
      <c r="EH616" s="225"/>
      <c r="EI616" s="225"/>
      <c r="EJ616" s="225"/>
      <c r="EK616" s="225"/>
      <c r="EL616" s="225"/>
      <c r="EM616" s="225"/>
      <c r="EN616" s="225"/>
      <c r="EO616" s="225"/>
      <c r="EP616" s="225"/>
      <c r="EQ616" s="225"/>
      <c r="ER616" s="225"/>
      <c r="ES616" s="225"/>
      <c r="ET616" s="225"/>
      <c r="EU616" s="225"/>
    </row>
    <row r="617" spans="1:151" s="1292" customFormat="1" ht="21.75" customHeight="1">
      <c r="A617" s="1472">
        <f>IF(G590="",0,1)</f>
        <v>0</v>
      </c>
      <c r="B617" s="678"/>
      <c r="C617" s="1251"/>
      <c r="D617" s="1251"/>
      <c r="E617" s="1474" t="str">
        <f t="shared" si="61"/>
        <v/>
      </c>
      <c r="F617" s="1242"/>
      <c r="G617" s="678"/>
      <c r="H617" s="1242"/>
      <c r="I617" s="126"/>
      <c r="J617" s="1462" t="str">
        <f t="shared" si="60"/>
        <v/>
      </c>
      <c r="K617" s="1170"/>
      <c r="L617" s="779"/>
      <c r="M617" s="779"/>
      <c r="N617" s="779"/>
      <c r="O617" s="779"/>
      <c r="P617" s="779"/>
      <c r="Q617" s="779"/>
      <c r="R617" s="779"/>
      <c r="S617" s="779"/>
      <c r="T617" s="779"/>
      <c r="U617" s="779"/>
      <c r="V617" s="779"/>
      <c r="W617" s="779"/>
      <c r="X617" s="779"/>
      <c r="Y617" s="779"/>
      <c r="Z617" s="1423"/>
      <c r="AA617" s="1423"/>
      <c r="AB617" s="1423"/>
      <c r="BY617" s="1441"/>
      <c r="BZ617" s="1441"/>
      <c r="CA617" s="1441"/>
      <c r="CB617" s="1441"/>
      <c r="CC617" s="1441"/>
      <c r="CD617" s="1441"/>
      <c r="CE617" s="1441"/>
      <c r="CF617" s="1441"/>
      <c r="CG617" s="1441"/>
      <c r="CH617" s="1441"/>
      <c r="CI617" s="1441"/>
      <c r="CJ617" s="1441"/>
      <c r="CK617" s="1441"/>
      <c r="CL617" s="1441"/>
      <c r="CM617" s="1441"/>
      <c r="CN617" s="1441"/>
      <c r="CO617" s="1441"/>
      <c r="CP617" s="1441"/>
      <c r="CQ617" s="1441"/>
      <c r="CR617" s="1441"/>
      <c r="CS617" s="1441"/>
      <c r="CT617" s="1441"/>
      <c r="CU617" s="1441"/>
      <c r="CV617" s="1441"/>
      <c r="CW617" s="1441"/>
      <c r="CX617" s="1441"/>
      <c r="CY617" s="1441"/>
      <c r="CZ617" s="1441"/>
      <c r="DA617" s="1441"/>
      <c r="DB617" s="1441"/>
      <c r="DC617" s="1441"/>
      <c r="DD617" s="1441"/>
      <c r="DE617" s="1441"/>
      <c r="DF617" s="1441"/>
      <c r="DG617" s="1441"/>
      <c r="DH617" s="1441"/>
      <c r="DI617" s="1441"/>
      <c r="DJ617" s="1441"/>
      <c r="DK617" s="1441"/>
      <c r="DL617" s="1441"/>
      <c r="DM617" s="1441"/>
      <c r="DN617" s="1441"/>
      <c r="DO617" s="1441"/>
      <c r="DP617" s="1441"/>
      <c r="DQ617" s="1441"/>
      <c r="DR617" s="1441"/>
      <c r="DS617" s="1441"/>
      <c r="DT617" s="1441"/>
      <c r="DU617" s="1441"/>
      <c r="DV617" s="1441"/>
      <c r="DW617" s="1441"/>
      <c r="DX617" s="1441"/>
      <c r="DY617" s="1441"/>
      <c r="DZ617" s="1441"/>
      <c r="EA617" s="1441"/>
      <c r="EB617" s="1441"/>
      <c r="EC617" s="1441"/>
      <c r="ED617" s="1441"/>
      <c r="EE617" s="1441"/>
      <c r="EF617" s="1441"/>
      <c r="EG617" s="1441"/>
      <c r="EH617" s="1441"/>
      <c r="EI617" s="1441"/>
      <c r="EJ617" s="1441"/>
      <c r="EK617" s="1441"/>
      <c r="EL617" s="1441"/>
      <c r="EM617" s="1441"/>
      <c r="EN617" s="1441"/>
      <c r="EO617" s="1441"/>
      <c r="EP617" s="1441"/>
      <c r="EQ617" s="1441"/>
      <c r="ER617" s="1441"/>
      <c r="ES617" s="1441"/>
      <c r="ET617" s="1441"/>
      <c r="EU617" s="1441"/>
    </row>
    <row r="618" spans="1:151" s="1292" customFormat="1" ht="16" customHeight="1">
      <c r="A618" s="1472">
        <f>IF(G590="",0,1)</f>
        <v>0</v>
      </c>
      <c r="B618" s="678"/>
      <c r="C618" s="1251"/>
      <c r="D618" s="1251"/>
      <c r="E618" s="1474" t="str">
        <f t="shared" si="61"/>
        <v/>
      </c>
      <c r="F618" s="1242"/>
      <c r="G618" s="678"/>
      <c r="H618" s="1242"/>
      <c r="I618" s="126"/>
      <c r="J618" s="1462" t="str">
        <f t="shared" si="60"/>
        <v/>
      </c>
      <c r="K618" s="1170"/>
      <c r="L618" s="1309" t="str">
        <f>L$138</f>
        <v>Elément</v>
      </c>
      <c r="M618" s="1309"/>
      <c r="N618" s="1309"/>
      <c r="O618" s="1309"/>
      <c r="P618" s="1309" t="str">
        <f>P$138</f>
        <v>Mesure</v>
      </c>
      <c r="Q618" s="1309"/>
      <c r="R618" s="1309"/>
      <c r="S618" s="1309"/>
      <c r="T618" s="1309"/>
      <c r="U618" s="1309"/>
      <c r="V618" s="1309"/>
      <c r="W618" s="1309" t="str">
        <f>W$138</f>
        <v>Réalisation</v>
      </c>
      <c r="X618" s="1310" t="str">
        <f>X$138</f>
        <v>Economie</v>
      </c>
      <c r="Y618" s="1310"/>
      <c r="Z618" s="2186" t="str">
        <f>Z$138</f>
        <v>Réalisation</v>
      </c>
      <c r="AA618" s="2186">
        <f>AA558</f>
        <v>0</v>
      </c>
      <c r="AB618" s="2186">
        <f>AB558</f>
        <v>0</v>
      </c>
      <c r="AC618" s="1310" t="str">
        <f>AC$138</f>
        <v>Economies</v>
      </c>
      <c r="AF618" s="101" t="s">
        <v>593</v>
      </c>
      <c r="AI618" s="101" t="s">
        <v>592</v>
      </c>
      <c r="BY618" s="1441"/>
      <c r="BZ618" s="1441"/>
      <c r="CA618" s="1441"/>
      <c r="CB618" s="1441"/>
      <c r="CC618" s="1441"/>
      <c r="CD618" s="1441"/>
      <c r="CE618" s="1441"/>
      <c r="CF618" s="1441"/>
      <c r="CG618" s="1441"/>
      <c r="CH618" s="1441"/>
      <c r="CI618" s="1441"/>
      <c r="CJ618" s="1441"/>
      <c r="CK618" s="1441"/>
      <c r="CL618" s="1441"/>
      <c r="CM618" s="1441"/>
      <c r="CN618" s="1441"/>
      <c r="CO618" s="1441"/>
      <c r="CP618" s="1441"/>
      <c r="CQ618" s="1441"/>
      <c r="CR618" s="1441"/>
      <c r="CS618" s="1441"/>
      <c r="CT618" s="1441"/>
      <c r="CU618" s="1441"/>
      <c r="CV618" s="1441"/>
      <c r="CW618" s="1441"/>
      <c r="CX618" s="1441"/>
      <c r="CY618" s="1441"/>
      <c r="CZ618" s="1441"/>
      <c r="DA618" s="1441"/>
      <c r="DB618" s="1441"/>
      <c r="DC618" s="1441"/>
      <c r="DD618" s="1441"/>
      <c r="DE618" s="1441"/>
      <c r="DF618" s="1441"/>
      <c r="DG618" s="1441"/>
      <c r="DH618" s="1441"/>
      <c r="DI618" s="1441"/>
      <c r="DJ618" s="1441"/>
      <c r="DK618" s="1441"/>
      <c r="DL618" s="1441"/>
      <c r="DM618" s="1441"/>
      <c r="DN618" s="1441"/>
      <c r="DO618" s="1441"/>
      <c r="DP618" s="1441"/>
      <c r="DQ618" s="1441"/>
      <c r="DR618" s="1441"/>
      <c r="DS618" s="1441"/>
      <c r="DT618" s="1441"/>
      <c r="DU618" s="1441"/>
      <c r="DV618" s="1441"/>
      <c r="DW618" s="1441"/>
      <c r="DX618" s="1441"/>
      <c r="DY618" s="1441"/>
      <c r="DZ618" s="1441"/>
      <c r="EA618" s="1441"/>
      <c r="EB618" s="1441"/>
      <c r="EC618" s="1441"/>
      <c r="ED618" s="1441"/>
      <c r="EE618" s="1441"/>
      <c r="EF618" s="1441"/>
      <c r="EG618" s="1441"/>
      <c r="EH618" s="1441"/>
      <c r="EI618" s="1441"/>
      <c r="EJ618" s="1441"/>
      <c r="EK618" s="1441"/>
      <c r="EL618" s="1441"/>
      <c r="EM618" s="1441"/>
      <c r="EN618" s="1441"/>
      <c r="EO618" s="1441"/>
      <c r="EP618" s="1441"/>
      <c r="EQ618" s="1441"/>
      <c r="ER618" s="1441"/>
      <c r="ES618" s="1441"/>
      <c r="ET618" s="1441"/>
      <c r="EU618" s="1441"/>
    </row>
    <row r="619" spans="1:151" s="1292" customFormat="1" ht="16" customHeight="1">
      <c r="A619" s="1472">
        <f>IF(G590="",0,1)</f>
        <v>0</v>
      </c>
      <c r="B619" s="678"/>
      <c r="C619" s="1251"/>
      <c r="D619" s="1251"/>
      <c r="E619" s="1474" t="str">
        <f t="shared" si="61"/>
        <v/>
      </c>
      <c r="F619" s="1242"/>
      <c r="G619" s="678"/>
      <c r="H619" s="1242"/>
      <c r="I619" s="126"/>
      <c r="J619" s="1462" t="str">
        <f t="shared" si="60"/>
        <v/>
      </c>
      <c r="K619" s="1170"/>
      <c r="L619" s="1311"/>
      <c r="M619" s="1311"/>
      <c r="N619" s="1311"/>
      <c r="O619" s="1311"/>
      <c r="P619" s="1311"/>
      <c r="Q619" s="1311"/>
      <c r="R619" s="1311"/>
      <c r="S619" s="1311"/>
      <c r="T619" s="1311"/>
      <c r="U619" s="1311"/>
      <c r="V619" s="1311"/>
      <c r="W619" s="1311"/>
      <c r="X619" s="1312" t="str">
        <f>X$139</f>
        <v>calculée</v>
      </c>
      <c r="Y619" s="1312"/>
      <c r="Z619" s="1312"/>
      <c r="AA619" s="1312"/>
      <c r="AB619" s="1312"/>
      <c r="AC619" s="1312" t="str">
        <f>AC$139</f>
        <v>corrigées</v>
      </c>
      <c r="AE619" s="2165" t="s">
        <v>594</v>
      </c>
      <c r="AF619" s="2165" t="str">
        <f>$W$23</f>
        <v>d'ici à 4 ans</v>
      </c>
      <c r="AG619" s="2165" t="str">
        <f>$W$24</f>
        <v>d'ici à 8 ans</v>
      </c>
      <c r="AI619" s="2165" t="str">
        <f>$W$23</f>
        <v>d'ici à 4 ans</v>
      </c>
      <c r="AJ619" s="2165" t="str">
        <f>$W$24</f>
        <v>d'ici à 8 ans</v>
      </c>
      <c r="BY619" s="1441"/>
      <c r="BZ619" s="1441"/>
      <c r="CA619" s="1441"/>
      <c r="CB619" s="1441"/>
      <c r="CC619" s="1441"/>
      <c r="CD619" s="1441"/>
      <c r="CE619" s="1441"/>
      <c r="CF619" s="1441"/>
      <c r="CG619" s="1441"/>
      <c r="CH619" s="1441"/>
      <c r="CI619" s="1441"/>
      <c r="CJ619" s="1441"/>
      <c r="CK619" s="1441"/>
      <c r="CL619" s="1441"/>
      <c r="CM619" s="1441"/>
      <c r="CN619" s="1441"/>
      <c r="CO619" s="1441"/>
      <c r="CP619" s="1441"/>
      <c r="CQ619" s="1441"/>
      <c r="CR619" s="1441"/>
      <c r="CS619" s="1441"/>
      <c r="CT619" s="1441"/>
      <c r="CU619" s="1441"/>
      <c r="CV619" s="1441"/>
      <c r="CW619" s="1441"/>
      <c r="CX619" s="1441"/>
      <c r="CY619" s="1441"/>
      <c r="CZ619" s="1441"/>
      <c r="DA619" s="1441"/>
      <c r="DB619" s="1441"/>
      <c r="DC619" s="1441"/>
      <c r="DD619" s="1441"/>
      <c r="DE619" s="1441"/>
      <c r="DF619" s="1441"/>
      <c r="DG619" s="1441"/>
      <c r="DH619" s="1441"/>
      <c r="DI619" s="1441"/>
      <c r="DJ619" s="1441"/>
      <c r="DK619" s="1441"/>
      <c r="DL619" s="1441"/>
      <c r="DM619" s="1441"/>
      <c r="DN619" s="1441"/>
      <c r="DO619" s="1441"/>
      <c r="DP619" s="1441"/>
      <c r="DQ619" s="1441"/>
      <c r="DR619" s="1441"/>
      <c r="DS619" s="1441"/>
      <c r="DT619" s="1441"/>
      <c r="DU619" s="1441"/>
      <c r="DV619" s="1441"/>
      <c r="DW619" s="1441"/>
      <c r="DX619" s="1441"/>
      <c r="DY619" s="1441"/>
      <c r="DZ619" s="1441"/>
      <c r="EA619" s="1441"/>
      <c r="EB619" s="1441"/>
      <c r="EC619" s="1441"/>
      <c r="ED619" s="1441"/>
      <c r="EE619" s="1441"/>
      <c r="EF619" s="1441"/>
      <c r="EG619" s="1441"/>
      <c r="EH619" s="1441"/>
      <c r="EI619" s="1441"/>
      <c r="EJ619" s="1441"/>
      <c r="EK619" s="1441"/>
      <c r="EL619" s="1441"/>
      <c r="EM619" s="1441"/>
      <c r="EN619" s="1441"/>
      <c r="EO619" s="1441"/>
      <c r="EP619" s="1441"/>
      <c r="EQ619" s="1441"/>
      <c r="ER619" s="1441"/>
      <c r="ES619" s="1441"/>
      <c r="ET619" s="1441"/>
      <c r="EU619" s="1441"/>
    </row>
    <row r="620" spans="1:151" s="1292" customFormat="1" ht="16" customHeight="1">
      <c r="A620" s="1472">
        <f>IF(G590="",0,1)</f>
        <v>0</v>
      </c>
      <c r="B620" s="678"/>
      <c r="C620" s="1251"/>
      <c r="D620" s="1251"/>
      <c r="E620" s="1474" t="str">
        <f t="shared" si="61"/>
        <v/>
      </c>
      <c r="F620" s="1242"/>
      <c r="G620" s="678"/>
      <c r="H620" s="1242"/>
      <c r="I620" s="126"/>
      <c r="J620" s="1462" t="str">
        <f t="shared" si="60"/>
        <v/>
      </c>
      <c r="K620" s="1170"/>
      <c r="L620" s="1313"/>
      <c r="M620" s="1313"/>
      <c r="N620" s="1313"/>
      <c r="O620" s="1313"/>
      <c r="P620" s="1313"/>
      <c r="Q620" s="1313"/>
      <c r="R620" s="1313"/>
      <c r="S620" s="1313"/>
      <c r="T620" s="1313"/>
      <c r="U620" s="1313"/>
      <c r="V620" s="1313"/>
      <c r="W620" s="1313"/>
      <c r="X620" s="1314" t="str">
        <f>X$140</f>
        <v>[kWh]</v>
      </c>
      <c r="Y620" s="1314"/>
      <c r="Z620" s="2181" t="str">
        <f>Z$140</f>
        <v>[oui/non]</v>
      </c>
      <c r="AA620" s="2181">
        <f>AA560</f>
        <v>0</v>
      </c>
      <c r="AB620" s="2181">
        <f>AB560</f>
        <v>0</v>
      </c>
      <c r="AC620" s="1314" t="str">
        <f>AC$140</f>
        <v>[kWh]</v>
      </c>
      <c r="AE620" s="2165"/>
      <c r="AF620" s="2165"/>
      <c r="AG620" s="2165"/>
      <c r="AI620" s="2165"/>
      <c r="AJ620" s="2165"/>
      <c r="BY620" s="1441"/>
      <c r="BZ620" s="1441"/>
      <c r="CA620" s="1441"/>
      <c r="CB620" s="1441"/>
      <c r="CC620" s="1441"/>
      <c r="CD620" s="1441"/>
      <c r="CE620" s="1441"/>
      <c r="CF620" s="1441"/>
      <c r="CG620" s="1441"/>
      <c r="CH620" s="1441"/>
      <c r="CI620" s="1441"/>
      <c r="CJ620" s="1441"/>
      <c r="CK620" s="1441"/>
      <c r="CL620" s="1441"/>
      <c r="CM620" s="1441"/>
      <c r="CN620" s="1441"/>
      <c r="CO620" s="1441"/>
      <c r="CP620" s="1441"/>
      <c r="CQ620" s="1441"/>
      <c r="CR620" s="1441"/>
      <c r="CS620" s="1441"/>
      <c r="CT620" s="1441"/>
      <c r="CU620" s="1441"/>
      <c r="CV620" s="1441"/>
      <c r="CW620" s="1441"/>
      <c r="CX620" s="1441"/>
      <c r="CY620" s="1441"/>
      <c r="CZ620" s="1441"/>
      <c r="DA620" s="1441"/>
      <c r="DB620" s="1441"/>
      <c r="DC620" s="1441"/>
      <c r="DD620" s="1441"/>
      <c r="DE620" s="1441"/>
      <c r="DF620" s="1441"/>
      <c r="DG620" s="1441"/>
      <c r="DH620" s="1441"/>
      <c r="DI620" s="1441"/>
      <c r="DJ620" s="1441"/>
      <c r="DK620" s="1441"/>
      <c r="DL620" s="1441"/>
      <c r="DM620" s="1441"/>
      <c r="DN620" s="1441"/>
      <c r="DO620" s="1441"/>
      <c r="DP620" s="1441"/>
      <c r="DQ620" s="1441"/>
      <c r="DR620" s="1441"/>
      <c r="DS620" s="1441"/>
      <c r="DT620" s="1441"/>
      <c r="DU620" s="1441"/>
      <c r="DV620" s="1441"/>
      <c r="DW620" s="1441"/>
      <c r="DX620" s="1441"/>
      <c r="DY620" s="1441"/>
      <c r="DZ620" s="1441"/>
      <c r="EA620" s="1441"/>
      <c r="EB620" s="1441"/>
      <c r="EC620" s="1441"/>
      <c r="ED620" s="1441"/>
      <c r="EE620" s="1441"/>
      <c r="EF620" s="1441"/>
      <c r="EG620" s="1441"/>
      <c r="EH620" s="1441"/>
      <c r="EI620" s="1441"/>
      <c r="EJ620" s="1441"/>
      <c r="EK620" s="1441"/>
      <c r="EL620" s="1441"/>
      <c r="EM620" s="1441"/>
      <c r="EN620" s="1441"/>
      <c r="EO620" s="1441"/>
      <c r="EP620" s="1441"/>
      <c r="EQ620" s="1441"/>
      <c r="ER620" s="1441"/>
      <c r="ES620" s="1441"/>
      <c r="ET620" s="1441"/>
      <c r="EU620" s="1441"/>
    </row>
    <row r="621" spans="1:151" s="1292" customFormat="1" ht="16" customHeight="1">
      <c r="A621" s="1472">
        <f>IF(G590="",0,1)</f>
        <v>0</v>
      </c>
      <c r="B621" s="678"/>
      <c r="C621" s="1251"/>
      <c r="D621" s="1251"/>
      <c r="E621" s="1474" t="str">
        <f t="shared" si="61"/>
        <v/>
      </c>
      <c r="F621" s="1242"/>
      <c r="G621" s="678"/>
      <c r="H621" s="1242"/>
      <c r="I621" s="126"/>
      <c r="J621" s="1462" t="str">
        <f t="shared" si="60"/>
        <v/>
      </c>
      <c r="K621" s="1170"/>
      <c r="L621" s="1311"/>
      <c r="M621" s="1311"/>
      <c r="N621" s="1311"/>
      <c r="O621" s="1412"/>
      <c r="P621" s="1311"/>
      <c r="Q621" s="1311"/>
      <c r="R621" s="1311"/>
      <c r="S621" s="1311"/>
      <c r="T621" s="1311"/>
      <c r="U621" s="1311"/>
      <c r="V621" s="1311"/>
      <c r="W621" s="1311"/>
      <c r="Y621" s="1312"/>
      <c r="Z621" s="1312"/>
      <c r="AA621" s="1312"/>
      <c r="AE621" s="2165"/>
      <c r="AF621" s="2165"/>
      <c r="AG621" s="2165"/>
      <c r="AI621" s="2165"/>
      <c r="AJ621" s="2165"/>
      <c r="BY621" s="1441"/>
      <c r="BZ621" s="1441"/>
      <c r="CA621" s="1441"/>
      <c r="CB621" s="1441"/>
      <c r="CC621" s="1441"/>
      <c r="CD621" s="1441"/>
      <c r="CE621" s="1441"/>
      <c r="CF621" s="1441"/>
      <c r="CG621" s="1441"/>
      <c r="CH621" s="1441"/>
      <c r="CI621" s="1441"/>
      <c r="CJ621" s="1441"/>
      <c r="CK621" s="1441"/>
      <c r="CL621" s="1441"/>
      <c r="CM621" s="1441"/>
      <c r="CN621" s="1441"/>
      <c r="CO621" s="1441"/>
      <c r="CP621" s="1441"/>
      <c r="CQ621" s="1441"/>
      <c r="CR621" s="1441"/>
      <c r="CS621" s="1441"/>
      <c r="CT621" s="1441"/>
      <c r="CU621" s="1441"/>
      <c r="CV621" s="1441"/>
      <c r="CW621" s="1441"/>
      <c r="CX621" s="1441"/>
      <c r="CY621" s="1441"/>
      <c r="CZ621" s="1441"/>
      <c r="DA621" s="1441"/>
      <c r="DB621" s="1441"/>
      <c r="DC621" s="1441"/>
      <c r="DD621" s="1441"/>
      <c r="DE621" s="1441"/>
      <c r="DF621" s="1441"/>
      <c r="DG621" s="1441"/>
      <c r="DH621" s="1441"/>
      <c r="DI621" s="1441"/>
      <c r="DJ621" s="1441"/>
      <c r="DK621" s="1441"/>
      <c r="DL621" s="1441"/>
      <c r="DM621" s="1441"/>
      <c r="DN621" s="1441"/>
      <c r="DO621" s="1441"/>
      <c r="DP621" s="1441"/>
      <c r="DQ621" s="1441"/>
      <c r="DR621" s="1441"/>
      <c r="DS621" s="1441"/>
      <c r="DT621" s="1441"/>
      <c r="DU621" s="1441"/>
      <c r="DV621" s="1441"/>
      <c r="DW621" s="1441"/>
      <c r="DX621" s="1441"/>
      <c r="DY621" s="1441"/>
      <c r="DZ621" s="1441"/>
      <c r="EA621" s="1441"/>
      <c r="EB621" s="1441"/>
      <c r="EC621" s="1441"/>
      <c r="ED621" s="1441"/>
      <c r="EE621" s="1441"/>
      <c r="EF621" s="1441"/>
      <c r="EG621" s="1441"/>
      <c r="EH621" s="1441"/>
      <c r="EI621" s="1441"/>
      <c r="EJ621" s="1441"/>
      <c r="EK621" s="1441"/>
      <c r="EL621" s="1441"/>
      <c r="EM621" s="1441"/>
      <c r="EN621" s="1441"/>
      <c r="EO621" s="1441"/>
      <c r="EP621" s="1441"/>
      <c r="EQ621" s="1441"/>
      <c r="ER621" s="1441"/>
      <c r="ES621" s="1441"/>
      <c r="ET621" s="1441"/>
      <c r="EU621" s="1441"/>
    </row>
    <row r="622" spans="1:151" s="1292" customFormat="1" ht="12" customHeight="1">
      <c r="A622" s="1472">
        <f>IF(G590="",0,1)</f>
        <v>0</v>
      </c>
      <c r="B622" s="678"/>
      <c r="C622" s="1251"/>
      <c r="D622" s="1251"/>
      <c r="E622" s="1474" t="str">
        <f t="shared" si="61"/>
        <v/>
      </c>
      <c r="F622" s="1242"/>
      <c r="G622" s="678"/>
      <c r="H622" s="1242"/>
      <c r="I622" s="126"/>
      <c r="J622" s="1462" t="str">
        <f t="shared" si="60"/>
        <v/>
      </c>
      <c r="K622" s="1170"/>
      <c r="L622" s="1315"/>
      <c r="M622" s="1315"/>
      <c r="N622" s="1315"/>
      <c r="O622" s="1315"/>
      <c r="P622" s="1315"/>
      <c r="Q622" s="1315"/>
      <c r="R622" s="1315"/>
      <c r="S622" s="1315"/>
      <c r="T622" s="1315"/>
      <c r="U622" s="1315"/>
      <c r="V622" s="1315"/>
      <c r="W622" s="1315"/>
      <c r="X622" s="1315"/>
      <c r="Y622" s="1315"/>
      <c r="Z622" s="1312"/>
      <c r="AA622" s="1315"/>
      <c r="AB622" s="1315"/>
      <c r="AC622" s="1315"/>
      <c r="AE622" s="2165"/>
      <c r="AF622" s="2165"/>
      <c r="AG622" s="2165"/>
      <c r="AI622" s="2165"/>
      <c r="AJ622" s="2165"/>
      <c r="BY622" s="1441"/>
      <c r="BZ622" s="1441"/>
      <c r="CA622" s="1441"/>
      <c r="CB622" s="1441"/>
      <c r="CC622" s="1441"/>
      <c r="CD622" s="1441"/>
      <c r="CE622" s="1441"/>
      <c r="CF622" s="1441"/>
      <c r="CG622" s="1441"/>
      <c r="CH622" s="1441"/>
      <c r="CI622" s="1441"/>
      <c r="CJ622" s="1441"/>
      <c r="CK622" s="1441"/>
      <c r="CL622" s="1441"/>
      <c r="CM622" s="1441"/>
      <c r="CN622" s="1441"/>
      <c r="CO622" s="1441"/>
      <c r="CP622" s="1441"/>
      <c r="CQ622" s="1441"/>
      <c r="CR622" s="1441"/>
      <c r="CS622" s="1441"/>
      <c r="CT622" s="1441"/>
      <c r="CU622" s="1441"/>
      <c r="CV622" s="1441"/>
      <c r="CW622" s="1441"/>
      <c r="CX622" s="1441"/>
      <c r="CY622" s="1441"/>
      <c r="CZ622" s="1441"/>
      <c r="DA622" s="1441"/>
      <c r="DB622" s="1441"/>
      <c r="DC622" s="1441"/>
      <c r="DD622" s="1441"/>
      <c r="DE622" s="1441"/>
      <c r="DF622" s="1441"/>
      <c r="DG622" s="1441"/>
      <c r="DH622" s="1441"/>
      <c r="DI622" s="1441"/>
      <c r="DJ622" s="1441"/>
      <c r="DK622" s="1441"/>
      <c r="DL622" s="1441"/>
      <c r="DM622" s="1441"/>
      <c r="DN622" s="1441"/>
      <c r="DO622" s="1441"/>
      <c r="DP622" s="1441"/>
      <c r="DQ622" s="1441"/>
      <c r="DR622" s="1441"/>
      <c r="DS622" s="1441"/>
      <c r="DT622" s="1441"/>
      <c r="DU622" s="1441"/>
      <c r="DV622" s="1441"/>
      <c r="DW622" s="1441"/>
      <c r="DX622" s="1441"/>
      <c r="DY622" s="1441"/>
      <c r="DZ622" s="1441"/>
      <c r="EA622" s="1441"/>
      <c r="EB622" s="1441"/>
      <c r="EC622" s="1441"/>
      <c r="ED622" s="1441"/>
      <c r="EE622" s="1441"/>
      <c r="EF622" s="1441"/>
      <c r="EG622" s="1441"/>
      <c r="EH622" s="1441"/>
      <c r="EI622" s="1441"/>
      <c r="EJ622" s="1441"/>
      <c r="EK622" s="1441"/>
      <c r="EL622" s="1441"/>
      <c r="EM622" s="1441"/>
      <c r="EN622" s="1441"/>
      <c r="EO622" s="1441"/>
      <c r="EP622" s="1441"/>
      <c r="EQ622" s="1441"/>
      <c r="ER622" s="1441"/>
      <c r="ES622" s="1441"/>
      <c r="ET622" s="1441"/>
      <c r="EU622" s="1441"/>
    </row>
    <row r="623" spans="1:151" s="737" customFormat="1" ht="17" customHeight="1">
      <c r="A623" s="1472">
        <f>IF(G590="",0,1)</f>
        <v>0</v>
      </c>
      <c r="B623" s="678">
        <f>IF(X623=0,-1,0)</f>
        <v>-1</v>
      </c>
      <c r="C623" s="1251"/>
      <c r="D623" s="1251"/>
      <c r="E623" s="1474" t="str">
        <f t="shared" si="61"/>
        <v/>
      </c>
      <c r="F623" s="1242"/>
      <c r="G623" s="678"/>
      <c r="H623" s="1242"/>
      <c r="J623" s="1462" t="str">
        <f t="shared" si="60"/>
        <v/>
      </c>
      <c r="K623" s="1170"/>
      <c r="L623" s="1316"/>
      <c r="M623" s="2204" t="str">
        <f>AD590</f>
        <v/>
      </c>
      <c r="N623" s="2173"/>
      <c r="O623" s="2173"/>
      <c r="P623" s="2173"/>
      <c r="Q623" s="2173"/>
      <c r="R623" s="2173"/>
      <c r="S623" s="2173"/>
      <c r="T623" s="2173"/>
      <c r="U623" s="2173"/>
      <c r="V623" s="2173"/>
      <c r="W623" s="1318" t="str">
        <f>IF(X623=0,"",IF(AF590=V$23,W$23,W$24))</f>
        <v/>
      </c>
      <c r="X623" s="1319">
        <f>AE590</f>
        <v>0</v>
      </c>
      <c r="Y623" s="1319"/>
      <c r="Z623" s="1319"/>
      <c r="AA623" s="527"/>
      <c r="AB623" s="1320"/>
      <c r="AC623" s="1319">
        <f>IF(AA623=AA$24,0,X623)</f>
        <v>0</v>
      </c>
      <c r="AE623" s="1321">
        <f>IF(X623=0,1,IF(AA623=AA$24,2,3))</f>
        <v>1</v>
      </c>
      <c r="AF623" s="1322">
        <f>IF(W623=AF619,X623,0)</f>
        <v>0</v>
      </c>
      <c r="AG623" s="1322">
        <f>IF(W623=AG619,X623,0)</f>
        <v>0</v>
      </c>
      <c r="AH623" s="1292"/>
      <c r="AI623" s="1322">
        <f>IF(W623=AI619,AC623,0)</f>
        <v>0</v>
      </c>
      <c r="AJ623" s="1322">
        <f>IF(W623=AJ619,AC623,0)</f>
        <v>0</v>
      </c>
      <c r="AK623" s="40"/>
      <c r="AL623" s="40"/>
      <c r="AM623" s="40"/>
      <c r="AN623" s="40"/>
      <c r="AO623" s="40"/>
      <c r="AP623" s="40"/>
      <c r="AQ623" s="40"/>
      <c r="BY623" s="1443"/>
      <c r="BZ623" s="1443"/>
      <c r="CA623" s="1443"/>
      <c r="CB623" s="1443"/>
      <c r="CC623" s="1443"/>
      <c r="CD623" s="1443"/>
      <c r="CE623" s="1443"/>
      <c r="CF623" s="1443"/>
      <c r="CG623" s="1443"/>
      <c r="CH623" s="1443"/>
      <c r="CI623" s="1443"/>
      <c r="CJ623" s="1443"/>
      <c r="CK623" s="1443"/>
      <c r="CL623" s="1443"/>
      <c r="CM623" s="1443"/>
      <c r="CN623" s="1443"/>
      <c r="CO623" s="1443"/>
      <c r="CP623" s="1443"/>
      <c r="CQ623" s="1443"/>
      <c r="CR623" s="1443"/>
      <c r="CS623" s="1443"/>
      <c r="CT623" s="1443"/>
      <c r="CU623" s="1443"/>
      <c r="CV623" s="1443"/>
      <c r="CW623" s="1443"/>
      <c r="CX623" s="1443"/>
      <c r="CY623" s="1443"/>
      <c r="CZ623" s="1443"/>
      <c r="DA623" s="1443"/>
      <c r="DB623" s="1443"/>
      <c r="DC623" s="1443"/>
      <c r="DD623" s="1443"/>
      <c r="DE623" s="1443"/>
      <c r="DF623" s="1443"/>
      <c r="DG623" s="1443"/>
      <c r="DH623" s="1443"/>
      <c r="DI623" s="1443"/>
      <c r="DJ623" s="1443"/>
      <c r="DK623" s="1443"/>
      <c r="DL623" s="1443"/>
      <c r="DM623" s="1443"/>
      <c r="DN623" s="1443"/>
      <c r="DO623" s="1443"/>
      <c r="DP623" s="1443"/>
      <c r="DQ623" s="1443"/>
      <c r="DR623" s="1443"/>
      <c r="DS623" s="1443"/>
      <c r="DT623" s="1443"/>
      <c r="DU623" s="1443"/>
      <c r="DV623" s="1443"/>
      <c r="DW623" s="1443"/>
      <c r="DX623" s="1443"/>
      <c r="DY623" s="1443"/>
      <c r="DZ623" s="1443"/>
      <c r="EA623" s="1443"/>
      <c r="EB623" s="1443"/>
      <c r="EC623" s="1443"/>
      <c r="ED623" s="1443"/>
      <c r="EE623" s="1443"/>
      <c r="EF623" s="1443"/>
      <c r="EG623" s="1443"/>
      <c r="EH623" s="1443"/>
      <c r="EI623" s="1443"/>
      <c r="EJ623" s="1443"/>
      <c r="EK623" s="1443"/>
      <c r="EL623" s="1443"/>
      <c r="EM623" s="1443"/>
      <c r="EN623" s="1443"/>
      <c r="EO623" s="1443"/>
      <c r="EP623" s="1443"/>
      <c r="EQ623" s="1443"/>
      <c r="ER623" s="1443"/>
      <c r="ES623" s="1443"/>
      <c r="ET623" s="1443"/>
      <c r="EU623" s="1443"/>
    </row>
    <row r="624" spans="1:151" s="737" customFormat="1" ht="92" customHeight="1">
      <c r="A624" s="1472">
        <f>IF(G590="",0,1)</f>
        <v>0</v>
      </c>
      <c r="B624" s="678">
        <f>B623</f>
        <v>-1</v>
      </c>
      <c r="C624" s="1251"/>
      <c r="D624" s="1251"/>
      <c r="E624" s="1474" t="str">
        <f t="shared" si="61"/>
        <v/>
      </c>
      <c r="F624" s="1242"/>
      <c r="G624" s="678"/>
      <c r="H624" s="1242"/>
      <c r="J624" s="1462" t="str">
        <f t="shared" si="60"/>
        <v/>
      </c>
      <c r="K624" s="1170"/>
      <c r="L624" s="1323"/>
      <c r="M624" s="2174"/>
      <c r="N624" s="2174"/>
      <c r="O624" s="2174"/>
      <c r="P624" s="2174"/>
      <c r="Q624" s="2174"/>
      <c r="R624" s="2174"/>
      <c r="S624" s="2174"/>
      <c r="T624" s="2174"/>
      <c r="U624" s="2174"/>
      <c r="V624" s="2174"/>
      <c r="W624" s="1325"/>
      <c r="X624" s="1326"/>
      <c r="Y624" s="1326"/>
      <c r="Z624" s="1326"/>
      <c r="AA624" s="1326"/>
      <c r="AB624" s="1326"/>
      <c r="AC624" s="1326"/>
      <c r="AH624" s="1292"/>
      <c r="AK624" s="40"/>
      <c r="AL624" s="40"/>
      <c r="AM624" s="40"/>
      <c r="AN624" s="40"/>
      <c r="AO624" s="40"/>
      <c r="AP624" s="40"/>
      <c r="AQ624" s="40"/>
      <c r="BY624" s="1443"/>
      <c r="BZ624" s="1443"/>
      <c r="CA624" s="1443"/>
      <c r="CB624" s="1443"/>
      <c r="CC624" s="1443"/>
      <c r="CD624" s="1443"/>
      <c r="CE624" s="1443"/>
      <c r="CF624" s="1443"/>
      <c r="CG624" s="1443"/>
      <c r="CH624" s="1443"/>
      <c r="CI624" s="1443"/>
      <c r="CJ624" s="1443"/>
      <c r="CK624" s="1443"/>
      <c r="CL624" s="1443"/>
      <c r="CM624" s="1443"/>
      <c r="CN624" s="1443"/>
      <c r="CO624" s="1443"/>
      <c r="CP624" s="1443"/>
      <c r="CQ624" s="1443"/>
      <c r="CR624" s="1443"/>
      <c r="CS624" s="1443"/>
      <c r="CT624" s="1443"/>
      <c r="CU624" s="1443"/>
      <c r="CV624" s="1443"/>
      <c r="CW624" s="1443"/>
      <c r="CX624" s="1443"/>
      <c r="CY624" s="1443"/>
      <c r="CZ624" s="1443"/>
      <c r="DA624" s="1443"/>
      <c r="DB624" s="1443"/>
      <c r="DC624" s="1443"/>
      <c r="DD624" s="1443"/>
      <c r="DE624" s="1443"/>
      <c r="DF624" s="1443"/>
      <c r="DG624" s="1443"/>
      <c r="DH624" s="1443"/>
      <c r="DI624" s="1443"/>
      <c r="DJ624" s="1443"/>
      <c r="DK624" s="1443"/>
      <c r="DL624" s="1443"/>
      <c r="DM624" s="1443"/>
      <c r="DN624" s="1443"/>
      <c r="DO624" s="1443"/>
      <c r="DP624" s="1443"/>
      <c r="DQ624" s="1443"/>
      <c r="DR624" s="1443"/>
      <c r="DS624" s="1443"/>
      <c r="DT624" s="1443"/>
      <c r="DU624" s="1443"/>
      <c r="DV624" s="1443"/>
      <c r="DW624" s="1443"/>
      <c r="DX624" s="1443"/>
      <c r="DY624" s="1443"/>
      <c r="DZ624" s="1443"/>
      <c r="EA624" s="1443"/>
      <c r="EB624" s="1443"/>
      <c r="EC624" s="1443"/>
      <c r="ED624" s="1443"/>
      <c r="EE624" s="1443"/>
      <c r="EF624" s="1443"/>
      <c r="EG624" s="1443"/>
      <c r="EH624" s="1443"/>
      <c r="EI624" s="1443"/>
      <c r="EJ624" s="1443"/>
      <c r="EK624" s="1443"/>
      <c r="EL624" s="1443"/>
      <c r="EM624" s="1443"/>
      <c r="EN624" s="1443"/>
      <c r="EO624" s="1443"/>
      <c r="EP624" s="1443"/>
      <c r="EQ624" s="1443"/>
      <c r="ER624" s="1443"/>
      <c r="ES624" s="1443"/>
      <c r="ET624" s="1443"/>
      <c r="EU624" s="1443"/>
    </row>
    <row r="625" spans="1:151" s="737" customFormat="1" ht="17" customHeight="1">
      <c r="A625" s="1472">
        <f>IF(G590="",0,1)</f>
        <v>0</v>
      </c>
      <c r="B625" s="678">
        <f>IF(X625=0,-1,0)</f>
        <v>-1</v>
      </c>
      <c r="C625" s="1251"/>
      <c r="D625" s="1251"/>
      <c r="E625" s="1474" t="str">
        <f t="shared" si="61"/>
        <v/>
      </c>
      <c r="F625" s="1242"/>
      <c r="G625" s="678"/>
      <c r="H625" s="1242"/>
      <c r="J625" s="1462" t="str">
        <f t="shared" si="60"/>
        <v/>
      </c>
      <c r="K625" s="1170"/>
      <c r="L625" s="1316"/>
      <c r="M625" s="2204" t="str">
        <f>AL590</f>
        <v/>
      </c>
      <c r="N625" s="2173"/>
      <c r="O625" s="2173"/>
      <c r="P625" s="2173"/>
      <c r="Q625" s="2173"/>
      <c r="R625" s="2173"/>
      <c r="S625" s="2173"/>
      <c r="T625" s="2173"/>
      <c r="U625" s="2173"/>
      <c r="V625" s="2173"/>
      <c r="W625" s="1318" t="str">
        <f>IF(X625=0,"",IF(AN590=V$23,W$23,W$24))</f>
        <v/>
      </c>
      <c r="X625" s="1319">
        <f>AM590</f>
        <v>0</v>
      </c>
      <c r="Y625" s="1319"/>
      <c r="Z625" s="1319"/>
      <c r="AA625" s="527"/>
      <c r="AB625" s="1320"/>
      <c r="AC625" s="1319">
        <f>IF(AA625=AA$24,0,X625)</f>
        <v>0</v>
      </c>
      <c r="AE625" s="1321">
        <f>IF(X625=0,1,IF(AA625=AA$24,2,3))</f>
        <v>1</v>
      </c>
      <c r="AF625" s="1322">
        <f>IF(W625=AF619,X625,0)</f>
        <v>0</v>
      </c>
      <c r="AG625" s="1322">
        <f>IF(W625=AG619,X625,0)</f>
        <v>0</v>
      </c>
      <c r="AH625" s="1292"/>
      <c r="AI625" s="1322">
        <f>IF(W625=AI619,AC625,0)</f>
        <v>0</v>
      </c>
      <c r="AJ625" s="1322">
        <f>IF(W625=AJ619,AC625,0)</f>
        <v>0</v>
      </c>
      <c r="AK625" s="40"/>
      <c r="AL625" s="40"/>
      <c r="AM625" s="40"/>
      <c r="AN625" s="40"/>
      <c r="AO625" s="40"/>
      <c r="AP625" s="40"/>
      <c r="AQ625" s="40"/>
      <c r="BY625" s="1443"/>
      <c r="BZ625" s="1443"/>
      <c r="CA625" s="1443"/>
      <c r="CB625" s="1443"/>
      <c r="CC625" s="1443"/>
      <c r="CD625" s="1443"/>
      <c r="CE625" s="1443"/>
      <c r="CF625" s="1443"/>
      <c r="CG625" s="1443"/>
      <c r="CH625" s="1443"/>
      <c r="CI625" s="1443"/>
      <c r="CJ625" s="1443"/>
      <c r="CK625" s="1443"/>
      <c r="CL625" s="1443"/>
      <c r="CM625" s="1443"/>
      <c r="CN625" s="1443"/>
      <c r="CO625" s="1443"/>
      <c r="CP625" s="1443"/>
      <c r="CQ625" s="1443"/>
      <c r="CR625" s="1443"/>
      <c r="CS625" s="1443"/>
      <c r="CT625" s="1443"/>
      <c r="CU625" s="1443"/>
      <c r="CV625" s="1443"/>
      <c r="CW625" s="1443"/>
      <c r="CX625" s="1443"/>
      <c r="CY625" s="1443"/>
      <c r="CZ625" s="1443"/>
      <c r="DA625" s="1443"/>
      <c r="DB625" s="1443"/>
      <c r="DC625" s="1443"/>
      <c r="DD625" s="1443"/>
      <c r="DE625" s="1443"/>
      <c r="DF625" s="1443"/>
      <c r="DG625" s="1443"/>
      <c r="DH625" s="1443"/>
      <c r="DI625" s="1443"/>
      <c r="DJ625" s="1443"/>
      <c r="DK625" s="1443"/>
      <c r="DL625" s="1443"/>
      <c r="DM625" s="1443"/>
      <c r="DN625" s="1443"/>
      <c r="DO625" s="1443"/>
      <c r="DP625" s="1443"/>
      <c r="DQ625" s="1443"/>
      <c r="DR625" s="1443"/>
      <c r="DS625" s="1443"/>
      <c r="DT625" s="1443"/>
      <c r="DU625" s="1443"/>
      <c r="DV625" s="1443"/>
      <c r="DW625" s="1443"/>
      <c r="DX625" s="1443"/>
      <c r="DY625" s="1443"/>
      <c r="DZ625" s="1443"/>
      <c r="EA625" s="1443"/>
      <c r="EB625" s="1443"/>
      <c r="EC625" s="1443"/>
      <c r="ED625" s="1443"/>
      <c r="EE625" s="1443"/>
      <c r="EF625" s="1443"/>
      <c r="EG625" s="1443"/>
      <c r="EH625" s="1443"/>
      <c r="EI625" s="1443"/>
      <c r="EJ625" s="1443"/>
      <c r="EK625" s="1443"/>
      <c r="EL625" s="1443"/>
      <c r="EM625" s="1443"/>
      <c r="EN625" s="1443"/>
      <c r="EO625" s="1443"/>
      <c r="EP625" s="1443"/>
      <c r="EQ625" s="1443"/>
      <c r="ER625" s="1443"/>
      <c r="ES625" s="1443"/>
      <c r="ET625" s="1443"/>
      <c r="EU625" s="1443"/>
    </row>
    <row r="626" spans="1:151" s="737" customFormat="1" ht="27" customHeight="1">
      <c r="A626" s="1472">
        <f>IF(G590="",0,1)</f>
        <v>0</v>
      </c>
      <c r="B626" s="678">
        <f>B625</f>
        <v>-1</v>
      </c>
      <c r="C626" s="1251"/>
      <c r="D626" s="1251"/>
      <c r="E626" s="1474" t="str">
        <f t="shared" si="61"/>
        <v/>
      </c>
      <c r="F626" s="1242"/>
      <c r="G626" s="678"/>
      <c r="H626" s="1242"/>
      <c r="J626" s="1462" t="str">
        <f t="shared" si="60"/>
        <v/>
      </c>
      <c r="K626" s="1170"/>
      <c r="L626" s="1323"/>
      <c r="M626" s="2174"/>
      <c r="N626" s="2174"/>
      <c r="O626" s="2174"/>
      <c r="P626" s="2174"/>
      <c r="Q626" s="2174"/>
      <c r="R626" s="2174"/>
      <c r="S626" s="2174"/>
      <c r="T626" s="2174"/>
      <c r="U626" s="2174"/>
      <c r="V626" s="2174"/>
      <c r="W626" s="1325"/>
      <c r="X626" s="1326"/>
      <c r="Y626" s="1326"/>
      <c r="Z626" s="1326"/>
      <c r="AA626" s="1326"/>
      <c r="AB626" s="1326"/>
      <c r="AC626" s="1326"/>
      <c r="AH626" s="1292"/>
      <c r="AK626" s="40"/>
      <c r="AL626" s="40"/>
      <c r="AM626" s="40"/>
      <c r="AN626" s="40"/>
      <c r="AO626" s="40"/>
      <c r="AP626" s="40"/>
      <c r="AQ626" s="40"/>
      <c r="BY626" s="1443"/>
      <c r="BZ626" s="1443"/>
      <c r="CA626" s="1443"/>
      <c r="CB626" s="1443"/>
      <c r="CC626" s="1443"/>
      <c r="CD626" s="1443"/>
      <c r="CE626" s="1443"/>
      <c r="CF626" s="1443"/>
      <c r="CG626" s="1443"/>
      <c r="CH626" s="1443"/>
      <c r="CI626" s="1443"/>
      <c r="CJ626" s="1443"/>
      <c r="CK626" s="1443"/>
      <c r="CL626" s="1443"/>
      <c r="CM626" s="1443"/>
      <c r="CN626" s="1443"/>
      <c r="CO626" s="1443"/>
      <c r="CP626" s="1443"/>
      <c r="CQ626" s="1443"/>
      <c r="CR626" s="1443"/>
      <c r="CS626" s="1443"/>
      <c r="CT626" s="1443"/>
      <c r="CU626" s="1443"/>
      <c r="CV626" s="1443"/>
      <c r="CW626" s="1443"/>
      <c r="CX626" s="1443"/>
      <c r="CY626" s="1443"/>
      <c r="CZ626" s="1443"/>
      <c r="DA626" s="1443"/>
      <c r="DB626" s="1443"/>
      <c r="DC626" s="1443"/>
      <c r="DD626" s="1443"/>
      <c r="DE626" s="1443"/>
      <c r="DF626" s="1443"/>
      <c r="DG626" s="1443"/>
      <c r="DH626" s="1443"/>
      <c r="DI626" s="1443"/>
      <c r="DJ626" s="1443"/>
      <c r="DK626" s="1443"/>
      <c r="DL626" s="1443"/>
      <c r="DM626" s="1443"/>
      <c r="DN626" s="1443"/>
      <c r="DO626" s="1443"/>
      <c r="DP626" s="1443"/>
      <c r="DQ626" s="1443"/>
      <c r="DR626" s="1443"/>
      <c r="DS626" s="1443"/>
      <c r="DT626" s="1443"/>
      <c r="DU626" s="1443"/>
      <c r="DV626" s="1443"/>
      <c r="DW626" s="1443"/>
      <c r="DX626" s="1443"/>
      <c r="DY626" s="1443"/>
      <c r="DZ626" s="1443"/>
      <c r="EA626" s="1443"/>
      <c r="EB626" s="1443"/>
      <c r="EC626" s="1443"/>
      <c r="ED626" s="1443"/>
      <c r="EE626" s="1443"/>
      <c r="EF626" s="1443"/>
      <c r="EG626" s="1443"/>
      <c r="EH626" s="1443"/>
      <c r="EI626" s="1443"/>
      <c r="EJ626" s="1443"/>
      <c r="EK626" s="1443"/>
      <c r="EL626" s="1443"/>
      <c r="EM626" s="1443"/>
      <c r="EN626" s="1443"/>
      <c r="EO626" s="1443"/>
      <c r="EP626" s="1443"/>
      <c r="EQ626" s="1443"/>
      <c r="ER626" s="1443"/>
      <c r="ES626" s="1443"/>
      <c r="ET626" s="1443"/>
      <c r="EU626" s="1443"/>
    </row>
    <row r="627" spans="1:151" s="737" customFormat="1" ht="17" customHeight="1">
      <c r="A627" s="1472">
        <f>IF(G590="",0,1)</f>
        <v>0</v>
      </c>
      <c r="B627" s="678">
        <f>IF(X627=0,-1,0)</f>
        <v>-1</v>
      </c>
      <c r="C627" s="1251"/>
      <c r="D627" s="1251"/>
      <c r="E627" s="1474" t="str">
        <f t="shared" si="61"/>
        <v/>
      </c>
      <c r="F627" s="1242"/>
      <c r="G627" s="678"/>
      <c r="H627" s="1242"/>
      <c r="J627" s="1462" t="str">
        <f t="shared" si="60"/>
        <v/>
      </c>
      <c r="K627" s="1170"/>
      <c r="L627" s="1316"/>
      <c r="M627" s="2204" t="str">
        <f>AP590</f>
        <v/>
      </c>
      <c r="N627" s="2173"/>
      <c r="O627" s="2173"/>
      <c r="P627" s="2173"/>
      <c r="Q627" s="2173"/>
      <c r="R627" s="2173"/>
      <c r="S627" s="2173"/>
      <c r="T627" s="2173"/>
      <c r="U627" s="2173"/>
      <c r="V627" s="2173"/>
      <c r="W627" s="1318" t="str">
        <f>IF(X627=0,"",IF(AR590=V$23,W$23,W$24))</f>
        <v/>
      </c>
      <c r="X627" s="1319">
        <f>AQ590</f>
        <v>0</v>
      </c>
      <c r="Y627" s="1319"/>
      <c r="Z627" s="1319"/>
      <c r="AA627" s="527"/>
      <c r="AB627" s="1320"/>
      <c r="AC627" s="1319">
        <f>IF(AA627=AA$24,0,X627)</f>
        <v>0</v>
      </c>
      <c r="AE627" s="1321">
        <f>IF(X627=0,1,IF(AA627=AA$24,2,3))</f>
        <v>1</v>
      </c>
      <c r="AF627" s="1322">
        <f>IF(W627=AF619,X627,0)</f>
        <v>0</v>
      </c>
      <c r="AG627" s="1322">
        <f>IF(W627=AG619,X627,0)</f>
        <v>0</v>
      </c>
      <c r="AH627" s="1292"/>
      <c r="AI627" s="1322">
        <f>IF(W627=AI619,AC627,0)</f>
        <v>0</v>
      </c>
      <c r="AJ627" s="1322">
        <f>IF(W627=AJ619,AC627,0)</f>
        <v>0</v>
      </c>
      <c r="AK627" s="40"/>
      <c r="AL627" s="40"/>
      <c r="AM627" s="40"/>
      <c r="AN627" s="40"/>
      <c r="AO627" s="40"/>
      <c r="AP627" s="40"/>
      <c r="AQ627" s="40"/>
      <c r="BY627" s="1443"/>
      <c r="BZ627" s="1443"/>
      <c r="CA627" s="1443"/>
      <c r="CB627" s="1443"/>
      <c r="CC627" s="1443"/>
      <c r="CD627" s="1443"/>
      <c r="CE627" s="1443"/>
      <c r="CF627" s="1443"/>
      <c r="CG627" s="1443"/>
      <c r="CH627" s="1443"/>
      <c r="CI627" s="1443"/>
      <c r="CJ627" s="1443"/>
      <c r="CK627" s="1443"/>
      <c r="CL627" s="1443"/>
      <c r="CM627" s="1443"/>
      <c r="CN627" s="1443"/>
      <c r="CO627" s="1443"/>
      <c r="CP627" s="1443"/>
      <c r="CQ627" s="1443"/>
      <c r="CR627" s="1443"/>
      <c r="CS627" s="1443"/>
      <c r="CT627" s="1443"/>
      <c r="CU627" s="1443"/>
      <c r="CV627" s="1443"/>
      <c r="CW627" s="1443"/>
      <c r="CX627" s="1443"/>
      <c r="CY627" s="1443"/>
      <c r="CZ627" s="1443"/>
      <c r="DA627" s="1443"/>
      <c r="DB627" s="1443"/>
      <c r="DC627" s="1443"/>
      <c r="DD627" s="1443"/>
      <c r="DE627" s="1443"/>
      <c r="DF627" s="1443"/>
      <c r="DG627" s="1443"/>
      <c r="DH627" s="1443"/>
      <c r="DI627" s="1443"/>
      <c r="DJ627" s="1443"/>
      <c r="DK627" s="1443"/>
      <c r="DL627" s="1443"/>
      <c r="DM627" s="1443"/>
      <c r="DN627" s="1443"/>
      <c r="DO627" s="1443"/>
      <c r="DP627" s="1443"/>
      <c r="DQ627" s="1443"/>
      <c r="DR627" s="1443"/>
      <c r="DS627" s="1443"/>
      <c r="DT627" s="1443"/>
      <c r="DU627" s="1443"/>
      <c r="DV627" s="1443"/>
      <c r="DW627" s="1443"/>
      <c r="DX627" s="1443"/>
      <c r="DY627" s="1443"/>
      <c r="DZ627" s="1443"/>
      <c r="EA627" s="1443"/>
      <c r="EB627" s="1443"/>
      <c r="EC627" s="1443"/>
      <c r="ED627" s="1443"/>
      <c r="EE627" s="1443"/>
      <c r="EF627" s="1443"/>
      <c r="EG627" s="1443"/>
      <c r="EH627" s="1443"/>
      <c r="EI627" s="1443"/>
      <c r="EJ627" s="1443"/>
      <c r="EK627" s="1443"/>
      <c r="EL627" s="1443"/>
      <c r="EM627" s="1443"/>
      <c r="EN627" s="1443"/>
      <c r="EO627" s="1443"/>
      <c r="EP627" s="1443"/>
      <c r="EQ627" s="1443"/>
      <c r="ER627" s="1443"/>
      <c r="ES627" s="1443"/>
      <c r="ET627" s="1443"/>
      <c r="EU627" s="1443"/>
    </row>
    <row r="628" spans="1:151" s="737" customFormat="1" ht="27" customHeight="1">
      <c r="A628" s="1472">
        <f>IF(G590="",0,1)</f>
        <v>0</v>
      </c>
      <c r="B628" s="678">
        <f>B627</f>
        <v>-1</v>
      </c>
      <c r="C628" s="1251"/>
      <c r="D628" s="1251"/>
      <c r="E628" s="1474" t="str">
        <f t="shared" si="61"/>
        <v/>
      </c>
      <c r="F628" s="1242"/>
      <c r="G628" s="678"/>
      <c r="H628" s="1242"/>
      <c r="J628" s="1462" t="str">
        <f t="shared" si="60"/>
        <v/>
      </c>
      <c r="K628" s="1170"/>
      <c r="L628" s="1323"/>
      <c r="M628" s="2174"/>
      <c r="N628" s="2174"/>
      <c r="O628" s="2174"/>
      <c r="P628" s="2174"/>
      <c r="Q628" s="2174"/>
      <c r="R628" s="2174"/>
      <c r="S628" s="2174"/>
      <c r="T628" s="2174"/>
      <c r="U628" s="2174"/>
      <c r="V628" s="2174"/>
      <c r="W628" s="1325"/>
      <c r="X628" s="1326"/>
      <c r="Y628" s="1326"/>
      <c r="Z628" s="1326"/>
      <c r="AA628" s="1326"/>
      <c r="AB628" s="1326"/>
      <c r="AC628" s="1326"/>
      <c r="AH628" s="1292"/>
      <c r="AK628" s="40"/>
      <c r="AL628" s="40"/>
      <c r="AM628" s="40"/>
      <c r="AN628" s="40"/>
      <c r="AO628" s="40"/>
      <c r="AP628" s="40"/>
      <c r="AQ628" s="40"/>
      <c r="BY628" s="1443"/>
      <c r="BZ628" s="1443"/>
      <c r="CA628" s="1443"/>
      <c r="CB628" s="1443"/>
      <c r="CC628" s="1443"/>
      <c r="CD628" s="1443"/>
      <c r="CE628" s="1443"/>
      <c r="CF628" s="1443"/>
      <c r="CG628" s="1443"/>
      <c r="CH628" s="1443"/>
      <c r="CI628" s="1443"/>
      <c r="CJ628" s="1443"/>
      <c r="CK628" s="1443"/>
      <c r="CL628" s="1443"/>
      <c r="CM628" s="1443"/>
      <c r="CN628" s="1443"/>
      <c r="CO628" s="1443"/>
      <c r="CP628" s="1443"/>
      <c r="CQ628" s="1443"/>
      <c r="CR628" s="1443"/>
      <c r="CS628" s="1443"/>
      <c r="CT628" s="1443"/>
      <c r="CU628" s="1443"/>
      <c r="CV628" s="1443"/>
      <c r="CW628" s="1443"/>
      <c r="CX628" s="1443"/>
      <c r="CY628" s="1443"/>
      <c r="CZ628" s="1443"/>
      <c r="DA628" s="1443"/>
      <c r="DB628" s="1443"/>
      <c r="DC628" s="1443"/>
      <c r="DD628" s="1443"/>
      <c r="DE628" s="1443"/>
      <c r="DF628" s="1443"/>
      <c r="DG628" s="1443"/>
      <c r="DH628" s="1443"/>
      <c r="DI628" s="1443"/>
      <c r="DJ628" s="1443"/>
      <c r="DK628" s="1443"/>
      <c r="DL628" s="1443"/>
      <c r="DM628" s="1443"/>
      <c r="DN628" s="1443"/>
      <c r="DO628" s="1443"/>
      <c r="DP628" s="1443"/>
      <c r="DQ628" s="1443"/>
      <c r="DR628" s="1443"/>
      <c r="DS628" s="1443"/>
      <c r="DT628" s="1443"/>
      <c r="DU628" s="1443"/>
      <c r="DV628" s="1443"/>
      <c r="DW628" s="1443"/>
      <c r="DX628" s="1443"/>
      <c r="DY628" s="1443"/>
      <c r="DZ628" s="1443"/>
      <c r="EA628" s="1443"/>
      <c r="EB628" s="1443"/>
      <c r="EC628" s="1443"/>
      <c r="ED628" s="1443"/>
      <c r="EE628" s="1443"/>
      <c r="EF628" s="1443"/>
      <c r="EG628" s="1443"/>
      <c r="EH628" s="1443"/>
      <c r="EI628" s="1443"/>
      <c r="EJ628" s="1443"/>
      <c r="EK628" s="1443"/>
      <c r="EL628" s="1443"/>
      <c r="EM628" s="1443"/>
      <c r="EN628" s="1443"/>
      <c r="EO628" s="1443"/>
      <c r="EP628" s="1443"/>
      <c r="EQ628" s="1443"/>
      <c r="ER628" s="1443"/>
      <c r="ES628" s="1443"/>
      <c r="ET628" s="1443"/>
      <c r="EU628" s="1443"/>
    </row>
    <row r="629" spans="1:151" s="737" customFormat="1" ht="17" customHeight="1">
      <c r="A629" s="1472">
        <f>IF(G590="",0,1)</f>
        <v>0</v>
      </c>
      <c r="B629" s="678">
        <f>IF(X629=0,-1,0)</f>
        <v>-1</v>
      </c>
      <c r="C629" s="1251"/>
      <c r="D629" s="1251"/>
      <c r="E629" s="1474" t="str">
        <f t="shared" si="61"/>
        <v/>
      </c>
      <c r="F629" s="1242"/>
      <c r="G629" s="678"/>
      <c r="H629" s="1242"/>
      <c r="J629" s="1462" t="str">
        <f t="shared" si="60"/>
        <v/>
      </c>
      <c r="K629" s="1170"/>
      <c r="L629" s="1316"/>
      <c r="M629" s="2204" t="str">
        <f>AT590</f>
        <v/>
      </c>
      <c r="N629" s="2173"/>
      <c r="O629" s="2173"/>
      <c r="P629" s="2173"/>
      <c r="Q629" s="2173"/>
      <c r="R629" s="2173"/>
      <c r="S629" s="2173"/>
      <c r="T629" s="2173"/>
      <c r="U629" s="2173"/>
      <c r="V629" s="2173"/>
      <c r="W629" s="1318" t="str">
        <f>IF(X629=0,"",IF(AV590=V$23,W$23,W$24))</f>
        <v/>
      </c>
      <c r="X629" s="1319">
        <f>AU590</f>
        <v>0</v>
      </c>
      <c r="Y629" s="1319"/>
      <c r="Z629" s="1319"/>
      <c r="AA629" s="527"/>
      <c r="AB629" s="1320"/>
      <c r="AC629" s="1319">
        <f>IF(AA629=AA$24,0,X629)</f>
        <v>0</v>
      </c>
      <c r="AE629" s="1321">
        <f>IF(X629=0,1,IF(AA629=AA$24,2,3))</f>
        <v>1</v>
      </c>
      <c r="AF629" s="1322">
        <f>IF(W629=AF619,X629,0)</f>
        <v>0</v>
      </c>
      <c r="AG629" s="1322">
        <f>IF(W629=AG619,X629,0)</f>
        <v>0</v>
      </c>
      <c r="AH629" s="1292"/>
      <c r="AI629" s="1322">
        <f>IF(W629=AI619,AC629,0)</f>
        <v>0</v>
      </c>
      <c r="AJ629" s="1322">
        <f>IF(W629=AJ619,AC629,0)</f>
        <v>0</v>
      </c>
      <c r="AK629" s="40"/>
      <c r="AL629" s="40"/>
      <c r="AM629" s="40"/>
      <c r="AN629" s="40"/>
      <c r="AO629" s="40"/>
      <c r="AP629" s="40"/>
      <c r="AQ629" s="40"/>
      <c r="BY629" s="1443"/>
      <c r="BZ629" s="1443"/>
      <c r="CA629" s="1443"/>
      <c r="CB629" s="1443"/>
      <c r="CC629" s="1443"/>
      <c r="CD629" s="1443"/>
      <c r="CE629" s="1443"/>
      <c r="CF629" s="1443"/>
      <c r="CG629" s="1443"/>
      <c r="CH629" s="1443"/>
      <c r="CI629" s="1443"/>
      <c r="CJ629" s="1443"/>
      <c r="CK629" s="1443"/>
      <c r="CL629" s="1443"/>
      <c r="CM629" s="1443"/>
      <c r="CN629" s="1443"/>
      <c r="CO629" s="1443"/>
      <c r="CP629" s="1443"/>
      <c r="CQ629" s="1443"/>
      <c r="CR629" s="1443"/>
      <c r="CS629" s="1443"/>
      <c r="CT629" s="1443"/>
      <c r="CU629" s="1443"/>
      <c r="CV629" s="1443"/>
      <c r="CW629" s="1443"/>
      <c r="CX629" s="1443"/>
      <c r="CY629" s="1443"/>
      <c r="CZ629" s="1443"/>
      <c r="DA629" s="1443"/>
      <c r="DB629" s="1443"/>
      <c r="DC629" s="1443"/>
      <c r="DD629" s="1443"/>
      <c r="DE629" s="1443"/>
      <c r="DF629" s="1443"/>
      <c r="DG629" s="1443"/>
      <c r="DH629" s="1443"/>
      <c r="DI629" s="1443"/>
      <c r="DJ629" s="1443"/>
      <c r="DK629" s="1443"/>
      <c r="DL629" s="1443"/>
      <c r="DM629" s="1443"/>
      <c r="DN629" s="1443"/>
      <c r="DO629" s="1443"/>
      <c r="DP629" s="1443"/>
      <c r="DQ629" s="1443"/>
      <c r="DR629" s="1443"/>
      <c r="DS629" s="1443"/>
      <c r="DT629" s="1443"/>
      <c r="DU629" s="1443"/>
      <c r="DV629" s="1443"/>
      <c r="DW629" s="1443"/>
      <c r="DX629" s="1443"/>
      <c r="DY629" s="1443"/>
      <c r="DZ629" s="1443"/>
      <c r="EA629" s="1443"/>
      <c r="EB629" s="1443"/>
      <c r="EC629" s="1443"/>
      <c r="ED629" s="1443"/>
      <c r="EE629" s="1443"/>
      <c r="EF629" s="1443"/>
      <c r="EG629" s="1443"/>
      <c r="EH629" s="1443"/>
      <c r="EI629" s="1443"/>
      <c r="EJ629" s="1443"/>
      <c r="EK629" s="1443"/>
      <c r="EL629" s="1443"/>
      <c r="EM629" s="1443"/>
      <c r="EN629" s="1443"/>
      <c r="EO629" s="1443"/>
      <c r="EP629" s="1443"/>
      <c r="EQ629" s="1443"/>
      <c r="ER629" s="1443"/>
      <c r="ES629" s="1443"/>
      <c r="ET629" s="1443"/>
      <c r="EU629" s="1443"/>
    </row>
    <row r="630" spans="1:151" s="737" customFormat="1" ht="27" customHeight="1">
      <c r="A630" s="1472">
        <f>IF(G590="",0,1)</f>
        <v>0</v>
      </c>
      <c r="B630" s="678">
        <f>B629</f>
        <v>-1</v>
      </c>
      <c r="C630" s="1251"/>
      <c r="D630" s="1251"/>
      <c r="E630" s="1474" t="str">
        <f t="shared" si="61"/>
        <v/>
      </c>
      <c r="F630" s="1242"/>
      <c r="G630" s="678"/>
      <c r="H630" s="1242"/>
      <c r="J630" s="1462" t="str">
        <f t="shared" si="60"/>
        <v/>
      </c>
      <c r="K630" s="1170"/>
      <c r="L630" s="1323"/>
      <c r="M630" s="2174"/>
      <c r="N630" s="2174"/>
      <c r="O630" s="2174"/>
      <c r="P630" s="2174"/>
      <c r="Q630" s="2174"/>
      <c r="R630" s="2174"/>
      <c r="S630" s="2174"/>
      <c r="T630" s="2174"/>
      <c r="U630" s="2174"/>
      <c r="V630" s="2174"/>
      <c r="W630" s="1325"/>
      <c r="X630" s="1326"/>
      <c r="Y630" s="1326"/>
      <c r="Z630" s="1326"/>
      <c r="AA630" s="1326"/>
      <c r="AB630" s="1326"/>
      <c r="AC630" s="1326"/>
      <c r="AH630" s="1292"/>
      <c r="AK630" s="40"/>
      <c r="AL630" s="40"/>
      <c r="AM630" s="40"/>
      <c r="AN630" s="40"/>
      <c r="AO630" s="40"/>
      <c r="AP630" s="40"/>
      <c r="AQ630" s="40"/>
      <c r="BY630" s="1443"/>
      <c r="BZ630" s="1443"/>
      <c r="CA630" s="1443"/>
      <c r="CB630" s="1443"/>
      <c r="CC630" s="1443"/>
      <c r="CD630" s="1443"/>
      <c r="CE630" s="1443"/>
      <c r="CF630" s="1443"/>
      <c r="CG630" s="1443"/>
      <c r="CH630" s="1443"/>
      <c r="CI630" s="1443"/>
      <c r="CJ630" s="1443"/>
      <c r="CK630" s="1443"/>
      <c r="CL630" s="1443"/>
      <c r="CM630" s="1443"/>
      <c r="CN630" s="1443"/>
      <c r="CO630" s="1443"/>
      <c r="CP630" s="1443"/>
      <c r="CQ630" s="1443"/>
      <c r="CR630" s="1443"/>
      <c r="CS630" s="1443"/>
      <c r="CT630" s="1443"/>
      <c r="CU630" s="1443"/>
      <c r="CV630" s="1443"/>
      <c r="CW630" s="1443"/>
      <c r="CX630" s="1443"/>
      <c r="CY630" s="1443"/>
      <c r="CZ630" s="1443"/>
      <c r="DA630" s="1443"/>
      <c r="DB630" s="1443"/>
      <c r="DC630" s="1443"/>
      <c r="DD630" s="1443"/>
      <c r="DE630" s="1443"/>
      <c r="DF630" s="1443"/>
      <c r="DG630" s="1443"/>
      <c r="DH630" s="1443"/>
      <c r="DI630" s="1443"/>
      <c r="DJ630" s="1443"/>
      <c r="DK630" s="1443"/>
      <c r="DL630" s="1443"/>
      <c r="DM630" s="1443"/>
      <c r="DN630" s="1443"/>
      <c r="DO630" s="1443"/>
      <c r="DP630" s="1443"/>
      <c r="DQ630" s="1443"/>
      <c r="DR630" s="1443"/>
      <c r="DS630" s="1443"/>
      <c r="DT630" s="1443"/>
      <c r="DU630" s="1443"/>
      <c r="DV630" s="1443"/>
      <c r="DW630" s="1443"/>
      <c r="DX630" s="1443"/>
      <c r="DY630" s="1443"/>
      <c r="DZ630" s="1443"/>
      <c r="EA630" s="1443"/>
      <c r="EB630" s="1443"/>
      <c r="EC630" s="1443"/>
      <c r="ED630" s="1443"/>
      <c r="EE630" s="1443"/>
      <c r="EF630" s="1443"/>
      <c r="EG630" s="1443"/>
      <c r="EH630" s="1443"/>
      <c r="EI630" s="1443"/>
      <c r="EJ630" s="1443"/>
      <c r="EK630" s="1443"/>
      <c r="EL630" s="1443"/>
      <c r="EM630" s="1443"/>
      <c r="EN630" s="1443"/>
      <c r="EO630" s="1443"/>
      <c r="EP630" s="1443"/>
      <c r="EQ630" s="1443"/>
      <c r="ER630" s="1443"/>
      <c r="ES630" s="1443"/>
      <c r="ET630" s="1443"/>
      <c r="EU630" s="1443"/>
    </row>
    <row r="631" spans="1:151" s="737" customFormat="1" ht="17" customHeight="1">
      <c r="A631" s="1472">
        <f>IF(G590="",0,1)</f>
        <v>0</v>
      </c>
      <c r="B631" s="678">
        <f>IF(X631=0,-1,0)</f>
        <v>-1</v>
      </c>
      <c r="C631" s="1251"/>
      <c r="D631" s="1251"/>
      <c r="E631" s="1474" t="str">
        <f t="shared" si="61"/>
        <v/>
      </c>
      <c r="F631" s="1283"/>
      <c r="G631" s="678"/>
      <c r="H631" s="1242"/>
      <c r="J631" s="1462" t="str">
        <f t="shared" si="60"/>
        <v/>
      </c>
      <c r="K631" s="1169"/>
      <c r="L631" s="1316"/>
      <c r="M631" s="2204" t="str">
        <f>Z590</f>
        <v/>
      </c>
      <c r="N631" s="2173"/>
      <c r="O631" s="2173"/>
      <c r="P631" s="2173"/>
      <c r="Q631" s="2173"/>
      <c r="R631" s="2173"/>
      <c r="S631" s="2173"/>
      <c r="T631" s="2173"/>
      <c r="U631" s="2173"/>
      <c r="V631" s="2173"/>
      <c r="W631" s="1318" t="str">
        <f>IF(X631=0,"",IF(AB590=V$23,W$23,W$24))</f>
        <v/>
      </c>
      <c r="X631" s="1319">
        <f>AA590</f>
        <v>0</v>
      </c>
      <c r="Y631" s="1319"/>
      <c r="Z631" s="1319"/>
      <c r="AA631" s="527"/>
      <c r="AB631" s="1320"/>
      <c r="AC631" s="1319">
        <f>IF(AA631=AA$24,0,X631)</f>
        <v>0</v>
      </c>
      <c r="AE631" s="1321">
        <f>IF(X631=0,1,IF(AA631=AA$24,2,3))</f>
        <v>1</v>
      </c>
      <c r="AF631" s="1322">
        <f>IF(W631=AF619,X631,0)</f>
        <v>0</v>
      </c>
      <c r="AG631" s="1322">
        <f>IF(W631=AG619,X631,0)</f>
        <v>0</v>
      </c>
      <c r="AH631" s="1292"/>
      <c r="AI631" s="1322">
        <f>IF(W631=AI619,AC631,0)</f>
        <v>0</v>
      </c>
      <c r="AJ631" s="1322">
        <f>IF(W631=AJ619,AC631,0)</f>
        <v>0</v>
      </c>
      <c r="AK631" s="40"/>
      <c r="AL631" s="40"/>
      <c r="AM631" s="40"/>
      <c r="AN631" s="40"/>
      <c r="AO631" s="40"/>
      <c r="AP631" s="40"/>
      <c r="AQ631" s="40"/>
      <c r="BY631" s="1443"/>
      <c r="BZ631" s="1443"/>
      <c r="CA631" s="1443"/>
      <c r="CB631" s="1443"/>
      <c r="CC631" s="1443"/>
      <c r="CD631" s="1443"/>
      <c r="CE631" s="1443"/>
      <c r="CF631" s="1443"/>
      <c r="CG631" s="1443"/>
      <c r="CH631" s="1443"/>
      <c r="CI631" s="1443"/>
      <c r="CJ631" s="1443"/>
      <c r="CK631" s="1443"/>
      <c r="CL631" s="1443"/>
      <c r="CM631" s="1443"/>
      <c r="CN631" s="1443"/>
      <c r="CO631" s="1443"/>
      <c r="CP631" s="1443"/>
      <c r="CQ631" s="1443"/>
      <c r="CR631" s="1443"/>
      <c r="CS631" s="1443"/>
      <c r="CT631" s="1443"/>
      <c r="CU631" s="1443"/>
      <c r="CV631" s="1443"/>
      <c r="CW631" s="1443"/>
      <c r="CX631" s="1443"/>
      <c r="CY631" s="1443"/>
      <c r="CZ631" s="1443"/>
      <c r="DA631" s="1443"/>
      <c r="DB631" s="1443"/>
      <c r="DC631" s="1443"/>
      <c r="DD631" s="1443"/>
      <c r="DE631" s="1443"/>
      <c r="DF631" s="1443"/>
      <c r="DG631" s="1443"/>
      <c r="DH631" s="1443"/>
      <c r="DI631" s="1443"/>
      <c r="DJ631" s="1443"/>
      <c r="DK631" s="1443"/>
      <c r="DL631" s="1443"/>
      <c r="DM631" s="1443"/>
      <c r="DN631" s="1443"/>
      <c r="DO631" s="1443"/>
      <c r="DP631" s="1443"/>
      <c r="DQ631" s="1443"/>
      <c r="DR631" s="1443"/>
      <c r="DS631" s="1443"/>
      <c r="DT631" s="1443"/>
      <c r="DU631" s="1443"/>
      <c r="DV631" s="1443"/>
      <c r="DW631" s="1443"/>
      <c r="DX631" s="1443"/>
      <c r="DY631" s="1443"/>
      <c r="DZ631" s="1443"/>
      <c r="EA631" s="1443"/>
      <c r="EB631" s="1443"/>
      <c r="EC631" s="1443"/>
      <c r="ED631" s="1443"/>
      <c r="EE631" s="1443"/>
      <c r="EF631" s="1443"/>
      <c r="EG631" s="1443"/>
      <c r="EH631" s="1443"/>
      <c r="EI631" s="1443"/>
      <c r="EJ631" s="1443"/>
      <c r="EK631" s="1443"/>
      <c r="EL631" s="1443"/>
      <c r="EM631" s="1443"/>
      <c r="EN631" s="1443"/>
      <c r="EO631" s="1443"/>
      <c r="EP631" s="1443"/>
      <c r="EQ631" s="1443"/>
      <c r="ER631" s="1443"/>
      <c r="ES631" s="1443"/>
      <c r="ET631" s="1443"/>
      <c r="EU631" s="1443"/>
    </row>
    <row r="632" spans="1:151" s="737" customFormat="1" ht="27" customHeight="1">
      <c r="A632" s="1472">
        <f>IF(G590="",0,1)</f>
        <v>0</v>
      </c>
      <c r="B632" s="678">
        <f>B631</f>
        <v>-1</v>
      </c>
      <c r="C632" s="1251"/>
      <c r="D632" s="1251"/>
      <c r="E632" s="1474" t="str">
        <f t="shared" si="61"/>
        <v/>
      </c>
      <c r="F632" s="1283"/>
      <c r="G632" s="678"/>
      <c r="H632" s="1242"/>
      <c r="J632" s="1462" t="str">
        <f t="shared" si="60"/>
        <v/>
      </c>
      <c r="K632" s="1169"/>
      <c r="L632" s="1323"/>
      <c r="M632" s="2174"/>
      <c r="N632" s="2174"/>
      <c r="O632" s="2174"/>
      <c r="P632" s="2174"/>
      <c r="Q632" s="2174"/>
      <c r="R632" s="2174"/>
      <c r="S632" s="2174"/>
      <c r="T632" s="2174"/>
      <c r="U632" s="2174"/>
      <c r="V632" s="2174"/>
      <c r="W632" s="1325"/>
      <c r="X632" s="1326"/>
      <c r="Y632" s="1326"/>
      <c r="Z632" s="1326"/>
      <c r="AA632" s="1326"/>
      <c r="AB632" s="1326"/>
      <c r="AC632" s="1326"/>
      <c r="AH632" s="1292"/>
      <c r="AK632" s="40"/>
      <c r="AL632" s="40"/>
      <c r="AM632" s="40"/>
      <c r="AN632" s="40"/>
      <c r="AO632" s="40"/>
      <c r="AP632" s="40"/>
      <c r="AQ632" s="40"/>
      <c r="BY632" s="1443"/>
      <c r="BZ632" s="1443"/>
      <c r="CA632" s="1443"/>
      <c r="CB632" s="1443"/>
      <c r="CC632" s="1443"/>
      <c r="CD632" s="1443"/>
      <c r="CE632" s="1443"/>
      <c r="CF632" s="1443"/>
      <c r="CG632" s="1443"/>
      <c r="CH632" s="1443"/>
      <c r="CI632" s="1443"/>
      <c r="CJ632" s="1443"/>
      <c r="CK632" s="1443"/>
      <c r="CL632" s="1443"/>
      <c r="CM632" s="1443"/>
      <c r="CN632" s="1443"/>
      <c r="CO632" s="1443"/>
      <c r="CP632" s="1443"/>
      <c r="CQ632" s="1443"/>
      <c r="CR632" s="1443"/>
      <c r="CS632" s="1443"/>
      <c r="CT632" s="1443"/>
      <c r="CU632" s="1443"/>
      <c r="CV632" s="1443"/>
      <c r="CW632" s="1443"/>
      <c r="CX632" s="1443"/>
      <c r="CY632" s="1443"/>
      <c r="CZ632" s="1443"/>
      <c r="DA632" s="1443"/>
      <c r="DB632" s="1443"/>
      <c r="DC632" s="1443"/>
      <c r="DD632" s="1443"/>
      <c r="DE632" s="1443"/>
      <c r="DF632" s="1443"/>
      <c r="DG632" s="1443"/>
      <c r="DH632" s="1443"/>
      <c r="DI632" s="1443"/>
      <c r="DJ632" s="1443"/>
      <c r="DK632" s="1443"/>
      <c r="DL632" s="1443"/>
      <c r="DM632" s="1443"/>
      <c r="DN632" s="1443"/>
      <c r="DO632" s="1443"/>
      <c r="DP632" s="1443"/>
      <c r="DQ632" s="1443"/>
      <c r="DR632" s="1443"/>
      <c r="DS632" s="1443"/>
      <c r="DT632" s="1443"/>
      <c r="DU632" s="1443"/>
      <c r="DV632" s="1443"/>
      <c r="DW632" s="1443"/>
      <c r="DX632" s="1443"/>
      <c r="DY632" s="1443"/>
      <c r="DZ632" s="1443"/>
      <c r="EA632" s="1443"/>
      <c r="EB632" s="1443"/>
      <c r="EC632" s="1443"/>
      <c r="ED632" s="1443"/>
      <c r="EE632" s="1443"/>
      <c r="EF632" s="1443"/>
      <c r="EG632" s="1443"/>
      <c r="EH632" s="1443"/>
      <c r="EI632" s="1443"/>
      <c r="EJ632" s="1443"/>
      <c r="EK632" s="1443"/>
      <c r="EL632" s="1443"/>
      <c r="EM632" s="1443"/>
      <c r="EN632" s="1443"/>
      <c r="EO632" s="1443"/>
      <c r="EP632" s="1443"/>
      <c r="EQ632" s="1443"/>
      <c r="ER632" s="1443"/>
      <c r="ES632" s="1443"/>
      <c r="ET632" s="1443"/>
      <c r="EU632" s="1443"/>
    </row>
    <row r="633" spans="1:151" s="737" customFormat="1" ht="17" customHeight="1">
      <c r="A633" s="1472">
        <f>IF(G590="",0,1)</f>
        <v>0</v>
      </c>
      <c r="B633" s="678"/>
      <c r="C633" s="1251"/>
      <c r="D633" s="1251"/>
      <c r="E633" s="1474" t="str">
        <f t="shared" si="61"/>
        <v/>
      </c>
      <c r="F633" s="1283"/>
      <c r="G633" s="678"/>
      <c r="H633" s="1242"/>
      <c r="J633" s="1462"/>
      <c r="K633" s="1169"/>
      <c r="L633" s="1323"/>
      <c r="M633" s="1324"/>
      <c r="N633" s="1324"/>
      <c r="O633" s="1324"/>
      <c r="P633" s="1422"/>
      <c r="Q633" s="1422"/>
      <c r="R633" s="1422"/>
      <c r="S633" s="1422"/>
      <c r="T633" s="1422"/>
      <c r="U633" s="1422"/>
      <c r="V633" s="1422"/>
      <c r="W633" s="1325"/>
      <c r="X633" s="1326"/>
      <c r="Y633" s="1326"/>
      <c r="Z633" s="1326"/>
      <c r="AA633" s="1326"/>
      <c r="AB633" s="1326"/>
      <c r="AC633" s="1326"/>
      <c r="AH633" s="1292"/>
      <c r="AJ633" s="40"/>
      <c r="AK633" s="40"/>
      <c r="AL633" s="40"/>
      <c r="AM633" s="40"/>
      <c r="AN633" s="40"/>
      <c r="AO633" s="40"/>
      <c r="AP633" s="40"/>
      <c r="AQ633" s="40"/>
      <c r="BY633" s="1443"/>
      <c r="BZ633" s="1443"/>
      <c r="CA633" s="1443"/>
      <c r="CB633" s="1443"/>
      <c r="CC633" s="1443"/>
      <c r="CD633" s="1443"/>
      <c r="CE633" s="1443"/>
      <c r="CF633" s="1443"/>
      <c r="CG633" s="1443"/>
      <c r="CH633" s="1443"/>
      <c r="CI633" s="1443"/>
      <c r="CJ633" s="1443"/>
      <c r="CK633" s="1443"/>
      <c r="CL633" s="1443"/>
      <c r="CM633" s="1443"/>
      <c r="CN633" s="1443"/>
      <c r="CO633" s="1443"/>
      <c r="CP633" s="1443"/>
      <c r="CQ633" s="1443"/>
      <c r="CR633" s="1443"/>
      <c r="CS633" s="1443"/>
      <c r="CT633" s="1443"/>
      <c r="CU633" s="1443"/>
      <c r="CV633" s="1443"/>
      <c r="CW633" s="1443"/>
      <c r="CX633" s="1443"/>
      <c r="CY633" s="1443"/>
      <c r="CZ633" s="1443"/>
      <c r="DA633" s="1443"/>
      <c r="DB633" s="1443"/>
      <c r="DC633" s="1443"/>
      <c r="DD633" s="1443"/>
      <c r="DE633" s="1443"/>
      <c r="DF633" s="1443"/>
      <c r="DG633" s="1443"/>
      <c r="DH633" s="1443"/>
      <c r="DI633" s="1443"/>
      <c r="DJ633" s="1443"/>
      <c r="DK633" s="1443"/>
      <c r="DL633" s="1443"/>
      <c r="DM633" s="1443"/>
      <c r="DN633" s="1443"/>
      <c r="DO633" s="1443"/>
      <c r="DP633" s="1443"/>
      <c r="DQ633" s="1443"/>
      <c r="DR633" s="1443"/>
      <c r="DS633" s="1443"/>
      <c r="DT633" s="1443"/>
      <c r="DU633" s="1443"/>
      <c r="DV633" s="1443"/>
      <c r="DW633" s="1443"/>
      <c r="DX633" s="1443"/>
      <c r="DY633" s="1443"/>
      <c r="DZ633" s="1443"/>
      <c r="EA633" s="1443"/>
      <c r="EB633" s="1443"/>
      <c r="EC633" s="1443"/>
      <c r="ED633" s="1443"/>
      <c r="EE633" s="1443"/>
      <c r="EF633" s="1443"/>
      <c r="EG633" s="1443"/>
      <c r="EH633" s="1443"/>
      <c r="EI633" s="1443"/>
      <c r="EJ633" s="1443"/>
      <c r="EK633" s="1443"/>
      <c r="EL633" s="1443"/>
      <c r="EM633" s="1443"/>
      <c r="EN633" s="1443"/>
      <c r="EO633" s="1443"/>
      <c r="EP633" s="1443"/>
      <c r="EQ633" s="1443"/>
      <c r="ER633" s="1443"/>
      <c r="ES633" s="1443"/>
      <c r="ET633" s="1443"/>
      <c r="EU633" s="1443"/>
    </row>
    <row r="634" spans="1:151" s="1292" customFormat="1" ht="18" customHeight="1">
      <c r="A634" s="1472">
        <f>IF(G590="",0,1)</f>
        <v>0</v>
      </c>
      <c r="B634" s="678"/>
      <c r="C634" s="1251"/>
      <c r="D634" s="1251"/>
      <c r="E634" s="1474" t="str">
        <f t="shared" si="61"/>
        <v/>
      </c>
      <c r="F634" s="1242"/>
      <c r="G634" s="678"/>
      <c r="H634" s="1242"/>
      <c r="I634" s="737"/>
      <c r="J634" s="1462" t="str">
        <f t="shared" ref="J634:J647" si="62">IF((SUM(F634:H634))&gt;0,"Evaluation","")</f>
        <v/>
      </c>
      <c r="K634" s="1170"/>
      <c r="L634" s="1329" t="str">
        <f>L$154</f>
        <v>Total</v>
      </c>
      <c r="M634" s="1329"/>
      <c r="N634" s="1330"/>
      <c r="O634" s="1331"/>
      <c r="P634" s="1332"/>
      <c r="Q634" s="1332"/>
      <c r="R634" s="1332"/>
      <c r="S634" s="1332"/>
      <c r="T634" s="1332"/>
      <c r="U634" s="1332"/>
      <c r="V634" s="1332"/>
      <c r="W634" s="1332"/>
      <c r="X634" s="1286">
        <f>SUM(X623:X630)</f>
        <v>0</v>
      </c>
      <c r="Y634" s="1333"/>
      <c r="Z634" s="1286"/>
      <c r="AA634" s="1286"/>
      <c r="AB634" s="1286"/>
      <c r="AC634" s="1286">
        <f>SUM(AC623:AC630)</f>
        <v>0</v>
      </c>
      <c r="AD634" s="2"/>
      <c r="AE634" s="2"/>
      <c r="AF634" s="1334">
        <f>SUM(AF623:AF632)</f>
        <v>0</v>
      </c>
      <c r="AG634" s="1334">
        <f>SUM(AG623:AG632)</f>
        <v>0</v>
      </c>
      <c r="AI634" s="1334">
        <f>SUM(AI623:AI632)</f>
        <v>0</v>
      </c>
      <c r="AJ634" s="1334">
        <f>SUM(AJ623:AJ632)</f>
        <v>0</v>
      </c>
      <c r="AK634" s="1415"/>
      <c r="AL634" s="1415"/>
      <c r="AM634" s="1415"/>
      <c r="AN634" s="1415"/>
      <c r="AO634" s="1415"/>
      <c r="AP634" s="1415"/>
      <c r="AQ634" s="1415"/>
      <c r="BY634" s="1441"/>
      <c r="BZ634" s="1441"/>
      <c r="CA634" s="1441"/>
      <c r="CB634" s="1441"/>
      <c r="CC634" s="1441"/>
      <c r="CD634" s="1441"/>
      <c r="CE634" s="1441"/>
      <c r="CF634" s="1441"/>
      <c r="CG634" s="1441"/>
      <c r="CH634" s="1441"/>
      <c r="CI634" s="1441"/>
      <c r="CJ634" s="1441"/>
      <c r="CK634" s="1441"/>
      <c r="CL634" s="1441"/>
      <c r="CM634" s="1441"/>
      <c r="CN634" s="1441"/>
      <c r="CO634" s="1441"/>
      <c r="CP634" s="1441"/>
      <c r="CQ634" s="1441"/>
      <c r="CR634" s="1441"/>
      <c r="CS634" s="1441"/>
      <c r="CT634" s="1441"/>
      <c r="CU634" s="1441"/>
      <c r="CV634" s="1441"/>
      <c r="CW634" s="1441"/>
      <c r="CX634" s="1441"/>
      <c r="CY634" s="1441"/>
      <c r="CZ634" s="1441"/>
      <c r="DA634" s="1441"/>
      <c r="DB634" s="1441"/>
      <c r="DC634" s="1441"/>
      <c r="DD634" s="1441"/>
      <c r="DE634" s="1441"/>
      <c r="DF634" s="1441"/>
      <c r="DG634" s="1441"/>
      <c r="DH634" s="1441"/>
      <c r="DI634" s="1441"/>
      <c r="DJ634" s="1441"/>
      <c r="DK634" s="1441"/>
      <c r="DL634" s="1441"/>
      <c r="DM634" s="1441"/>
      <c r="DN634" s="1441"/>
      <c r="DO634" s="1441"/>
      <c r="DP634" s="1441"/>
      <c r="DQ634" s="1441"/>
      <c r="DR634" s="1441"/>
      <c r="DS634" s="1441"/>
      <c r="DT634" s="1441"/>
      <c r="DU634" s="1441"/>
      <c r="DV634" s="1441"/>
      <c r="DW634" s="1441"/>
      <c r="DX634" s="1441"/>
      <c r="DY634" s="1441"/>
      <c r="DZ634" s="1441"/>
      <c r="EA634" s="1441"/>
      <c r="EB634" s="1441"/>
      <c r="EC634" s="1441"/>
      <c r="ED634" s="1441"/>
      <c r="EE634" s="1441"/>
      <c r="EF634" s="1441"/>
      <c r="EG634" s="1441"/>
      <c r="EH634" s="1441"/>
      <c r="EI634" s="1441"/>
      <c r="EJ634" s="1441"/>
      <c r="EK634" s="1441"/>
      <c r="EL634" s="1441"/>
      <c r="EM634" s="1441"/>
      <c r="EN634" s="1441"/>
      <c r="EO634" s="1441"/>
      <c r="EP634" s="1441"/>
      <c r="EQ634" s="1441"/>
      <c r="ER634" s="1441"/>
      <c r="ES634" s="1441"/>
      <c r="ET634" s="1441"/>
      <c r="EU634" s="1441"/>
    </row>
    <row r="635" spans="1:151" s="731" customFormat="1" ht="25" customHeight="1">
      <c r="A635" s="1472">
        <f>IF(G590="",0,1)</f>
        <v>0</v>
      </c>
      <c r="B635" s="678"/>
      <c r="C635" s="1251"/>
      <c r="D635" s="1251"/>
      <c r="E635" s="1474" t="str">
        <f t="shared" si="61"/>
        <v/>
      </c>
      <c r="F635" s="1242"/>
      <c r="G635" s="678"/>
      <c r="H635" s="1242"/>
      <c r="I635" s="737"/>
      <c r="J635" s="1462" t="str">
        <f t="shared" si="62"/>
        <v/>
      </c>
      <c r="K635" s="1170"/>
      <c r="L635" s="1315"/>
      <c r="M635" s="1335"/>
      <c r="N635" s="1336"/>
      <c r="O635" s="1337"/>
      <c r="P635" s="1338"/>
      <c r="Q635" s="1338"/>
      <c r="R635" s="1338"/>
      <c r="S635" s="1338"/>
      <c r="T635" s="1338"/>
      <c r="U635" s="1338"/>
      <c r="V635" s="1338"/>
      <c r="W635" s="1338"/>
      <c r="X635" s="1337"/>
      <c r="Y635" s="1337"/>
      <c r="Z635" s="1337"/>
      <c r="AA635" s="1339"/>
      <c r="AB635" s="989"/>
      <c r="AC635" s="2"/>
      <c r="AD635" s="2"/>
      <c r="AE635" s="2"/>
      <c r="AF635" s="2"/>
      <c r="AG635" s="2"/>
      <c r="AH635" s="1292"/>
      <c r="AI635" s="1415"/>
      <c r="AJ635" s="1415"/>
      <c r="AK635" s="1415"/>
      <c r="AL635" s="1415"/>
      <c r="AM635" s="1415"/>
      <c r="AN635" s="1415"/>
      <c r="AO635" s="1415"/>
      <c r="AP635" s="1415"/>
      <c r="AQ635" s="1415"/>
      <c r="BY635" s="1444"/>
      <c r="BZ635" s="1444"/>
      <c r="CA635" s="1444"/>
      <c r="CB635" s="1444"/>
      <c r="CC635" s="1444"/>
      <c r="CD635" s="1444"/>
      <c r="CE635" s="1444"/>
      <c r="CF635" s="1444"/>
      <c r="CG635" s="1444"/>
      <c r="CH635" s="1444"/>
      <c r="CI635" s="1444"/>
      <c r="CJ635" s="1444"/>
      <c r="CK635" s="1444"/>
      <c r="CL635" s="1444"/>
      <c r="CM635" s="1444"/>
      <c r="CN635" s="1444"/>
      <c r="CO635" s="1444"/>
      <c r="CP635" s="1444"/>
      <c r="CQ635" s="1444"/>
      <c r="CR635" s="1444"/>
      <c r="CS635" s="1444"/>
      <c r="CT635" s="1444"/>
      <c r="CU635" s="1444"/>
      <c r="CV635" s="1444"/>
      <c r="CW635" s="1444"/>
      <c r="CX635" s="1444"/>
      <c r="CY635" s="1444"/>
      <c r="CZ635" s="1444"/>
      <c r="DA635" s="1444"/>
      <c r="DB635" s="1444"/>
      <c r="DC635" s="1444"/>
      <c r="DD635" s="1444"/>
      <c r="DE635" s="1444"/>
      <c r="DF635" s="1444"/>
      <c r="DG635" s="1444"/>
      <c r="DH635" s="1444"/>
      <c r="DI635" s="1444"/>
      <c r="DJ635" s="1444"/>
      <c r="DK635" s="1444"/>
      <c r="DL635" s="1444"/>
      <c r="DM635" s="1444"/>
      <c r="DN635" s="1444"/>
      <c r="DO635" s="1444"/>
      <c r="DP635" s="1444"/>
      <c r="DQ635" s="1444"/>
      <c r="DR635" s="1444"/>
      <c r="DS635" s="1444"/>
      <c r="DT635" s="1444"/>
      <c r="DU635" s="1444"/>
      <c r="DV635" s="1444"/>
      <c r="DW635" s="1444"/>
      <c r="DX635" s="1444"/>
      <c r="DY635" s="1444"/>
      <c r="DZ635" s="1444"/>
      <c r="EA635" s="1444"/>
      <c r="EB635" s="1444"/>
      <c r="EC635" s="1444"/>
      <c r="ED635" s="1444"/>
      <c r="EE635" s="1444"/>
      <c r="EF635" s="1444"/>
      <c r="EG635" s="1444"/>
      <c r="EH635" s="1444"/>
      <c r="EI635" s="1444"/>
      <c r="EJ635" s="1444"/>
      <c r="EK635" s="1444"/>
      <c r="EL635" s="1444"/>
      <c r="EM635" s="1444"/>
      <c r="EN635" s="1444"/>
      <c r="EO635" s="1444"/>
      <c r="EP635" s="1444"/>
      <c r="EQ635" s="1444"/>
      <c r="ER635" s="1444"/>
      <c r="ES635" s="1444"/>
      <c r="ET635" s="1444"/>
      <c r="EU635" s="1444"/>
    </row>
    <row r="636" spans="1:151" s="1279" customFormat="1" ht="19" customHeight="1">
      <c r="A636" s="1472">
        <f>IF(G590="",0,1)</f>
        <v>0</v>
      </c>
      <c r="B636" s="1242"/>
      <c r="C636" s="1251"/>
      <c r="D636" s="1251"/>
      <c r="E636" s="1474" t="str">
        <f t="shared" si="61"/>
        <v/>
      </c>
      <c r="F636" s="1242"/>
      <c r="G636" s="1242"/>
      <c r="H636" s="1242"/>
      <c r="I636" s="1278"/>
      <c r="J636" s="1462" t="str">
        <f t="shared" si="62"/>
        <v/>
      </c>
      <c r="K636" s="1170"/>
      <c r="L636" s="1340"/>
      <c r="M636" s="1341" t="str">
        <f>M$156</f>
        <v>Economies</v>
      </c>
      <c r="N636" s="1342"/>
      <c r="O636" s="1343"/>
      <c r="P636" s="1344" t="str">
        <f>P$156</f>
        <v>Efficacité de l'ensemble des mesures 1</v>
      </c>
      <c r="Q636" s="1345"/>
      <c r="R636" s="1261"/>
      <c r="S636" s="1346"/>
      <c r="T636" s="1346"/>
      <c r="U636" s="1346"/>
      <c r="V636" s="1346"/>
      <c r="W636" s="1346"/>
      <c r="X636" s="1347">
        <f>AF634</f>
        <v>0</v>
      </c>
      <c r="Y636" s="1261"/>
      <c r="Z636" s="1261"/>
      <c r="AA636" s="1261"/>
      <c r="AB636" s="1348"/>
      <c r="AC636" s="1349">
        <f>AI634</f>
        <v>0</v>
      </c>
      <c r="AD636" s="1350"/>
      <c r="AE636" s="1350"/>
      <c r="AF636" s="1350"/>
      <c r="AG636" s="1350"/>
      <c r="AH636" s="1350"/>
      <c r="BY636" s="1350"/>
      <c r="BZ636" s="1350"/>
      <c r="CA636" s="1350"/>
      <c r="CB636" s="1350"/>
      <c r="CC636" s="1350"/>
      <c r="CD636" s="1350"/>
      <c r="CE636" s="1350"/>
      <c r="CF636" s="1350"/>
      <c r="CG636" s="1350"/>
      <c r="CH636" s="1350"/>
      <c r="CI636" s="1350"/>
      <c r="CJ636" s="1350"/>
      <c r="CK636" s="1350"/>
      <c r="CL636" s="1350"/>
      <c r="CM636" s="1350"/>
      <c r="CN636" s="1350"/>
      <c r="CO636" s="1350"/>
      <c r="CP636" s="1350"/>
      <c r="CQ636" s="1350"/>
      <c r="CR636" s="1350"/>
      <c r="CS636" s="1350"/>
      <c r="CT636" s="1350"/>
      <c r="CU636" s="1350"/>
      <c r="CV636" s="1350"/>
      <c r="CW636" s="1350"/>
      <c r="CX636" s="1350"/>
      <c r="CY636" s="1350"/>
      <c r="CZ636" s="1350"/>
      <c r="DA636" s="1350"/>
      <c r="DB636" s="1350"/>
      <c r="DC636" s="1350"/>
      <c r="DD636" s="1350"/>
      <c r="DE636" s="1350"/>
      <c r="DF636" s="1350"/>
      <c r="DG636" s="1350"/>
      <c r="DH636" s="1350"/>
      <c r="DI636" s="1350"/>
      <c r="DJ636" s="1350"/>
      <c r="DK636" s="1350"/>
      <c r="DL636" s="1350"/>
      <c r="DM636" s="1350"/>
      <c r="DN636" s="1350"/>
      <c r="DO636" s="1350"/>
      <c r="DP636" s="1350"/>
      <c r="DQ636" s="1350"/>
      <c r="DR636" s="1350"/>
      <c r="DS636" s="1350"/>
      <c r="DT636" s="1350"/>
      <c r="DU636" s="1350"/>
      <c r="DV636" s="1350"/>
      <c r="DW636" s="1350"/>
      <c r="DX636" s="1350"/>
      <c r="DY636" s="1350"/>
      <c r="DZ636" s="1350"/>
      <c r="EA636" s="1350"/>
      <c r="EB636" s="1350"/>
      <c r="EC636" s="1350"/>
      <c r="ED636" s="1350"/>
      <c r="EE636" s="1350"/>
      <c r="EF636" s="1350"/>
      <c r="EG636" s="1350"/>
      <c r="EH636" s="1350"/>
      <c r="EI636" s="1350"/>
      <c r="EJ636" s="1350"/>
      <c r="EK636" s="1350"/>
      <c r="EL636" s="1350"/>
      <c r="EM636" s="1350"/>
      <c r="EN636" s="1350"/>
      <c r="EO636" s="1350"/>
      <c r="EP636" s="1350"/>
      <c r="EQ636" s="1350"/>
      <c r="ER636" s="1350"/>
      <c r="ES636" s="1350"/>
      <c r="ET636" s="1350"/>
      <c r="EU636" s="1350"/>
    </row>
    <row r="637" spans="1:151" s="1355" customFormat="1" ht="19" customHeight="1">
      <c r="A637" s="1472">
        <f>IF(G590="",0,1)</f>
        <v>0</v>
      </c>
      <c r="B637" s="678"/>
      <c r="C637" s="1251"/>
      <c r="D637" s="1251"/>
      <c r="E637" s="1474" t="str">
        <f t="shared" si="61"/>
        <v/>
      </c>
      <c r="F637" s="1242"/>
      <c r="G637" s="678"/>
      <c r="H637" s="1242"/>
      <c r="I637" s="737"/>
      <c r="J637" s="1462" t="str">
        <f t="shared" si="62"/>
        <v/>
      </c>
      <c r="K637" s="1170"/>
      <c r="L637" s="1351"/>
      <c r="M637" s="1352" t="s">
        <v>100</v>
      </c>
      <c r="N637" s="1353"/>
      <c r="O637" s="1354"/>
      <c r="P637" s="1344" t="str">
        <f>P$157</f>
        <v>Efficacité de l'ensemble des mesures 2</v>
      </c>
      <c r="Q637" s="1345"/>
      <c r="R637" s="1261"/>
      <c r="S637" s="1346"/>
      <c r="T637" s="1346"/>
      <c r="U637" s="1346"/>
      <c r="V637" s="1346"/>
      <c r="W637" s="1346"/>
      <c r="X637" s="1347">
        <f>AG634</f>
        <v>0</v>
      </c>
      <c r="Y637" s="1261"/>
      <c r="Z637" s="1261"/>
      <c r="AA637" s="1261"/>
      <c r="AB637" s="1348"/>
      <c r="AC637" s="1349">
        <f>AJ634</f>
        <v>0</v>
      </c>
      <c r="AD637" s="208"/>
      <c r="AE637" s="208"/>
      <c r="AF637" s="208"/>
      <c r="AG637" s="208"/>
      <c r="AH637" s="208"/>
      <c r="AI637" s="198"/>
      <c r="AJ637" s="198"/>
      <c r="AK637" s="198"/>
      <c r="AL637" s="198"/>
      <c r="AM637" s="198"/>
      <c r="AN637" s="198"/>
      <c r="AO637" s="198"/>
      <c r="AP637" s="198"/>
      <c r="AQ637" s="198"/>
      <c r="BY637" s="1445"/>
      <c r="BZ637" s="1445"/>
      <c r="CA637" s="1445"/>
      <c r="CB637" s="1445"/>
      <c r="CC637" s="1445"/>
      <c r="CD637" s="1445"/>
      <c r="CE637" s="1445"/>
      <c r="CF637" s="1445"/>
      <c r="CG637" s="1445"/>
      <c r="CH637" s="1445"/>
      <c r="CI637" s="1445"/>
      <c r="CJ637" s="1445"/>
      <c r="CK637" s="1445"/>
      <c r="CL637" s="1445"/>
      <c r="CM637" s="1445"/>
      <c r="CN637" s="1445"/>
      <c r="CO637" s="1445"/>
      <c r="CP637" s="1445"/>
      <c r="CQ637" s="1445"/>
      <c r="CR637" s="1445"/>
      <c r="CS637" s="1445"/>
      <c r="CT637" s="1445"/>
      <c r="CU637" s="1445"/>
      <c r="CV637" s="1445"/>
      <c r="CW637" s="1445"/>
      <c r="CX637" s="1445"/>
      <c r="CY637" s="1445"/>
      <c r="CZ637" s="1445"/>
      <c r="DA637" s="1445"/>
      <c r="DB637" s="1445"/>
      <c r="DC637" s="1445"/>
      <c r="DD637" s="1445"/>
      <c r="DE637" s="1445"/>
      <c r="DF637" s="1445"/>
      <c r="DG637" s="1445"/>
      <c r="DH637" s="1445"/>
      <c r="DI637" s="1445"/>
      <c r="DJ637" s="1445"/>
      <c r="DK637" s="1445"/>
      <c r="DL637" s="1445"/>
      <c r="DM637" s="1445"/>
      <c r="DN637" s="1445"/>
      <c r="DO637" s="1445"/>
      <c r="DP637" s="1445"/>
      <c r="DQ637" s="1445"/>
      <c r="DR637" s="1445"/>
      <c r="DS637" s="1445"/>
      <c r="DT637" s="1445"/>
      <c r="DU637" s="1445"/>
      <c r="DV637" s="1445"/>
      <c r="DW637" s="1445"/>
      <c r="DX637" s="1445"/>
      <c r="DY637" s="1445"/>
      <c r="DZ637" s="1445"/>
      <c r="EA637" s="1445"/>
      <c r="EB637" s="1445"/>
      <c r="EC637" s="1445"/>
      <c r="ED637" s="1445"/>
      <c r="EE637" s="1445"/>
      <c r="EF637" s="1445"/>
      <c r="EG637" s="1445"/>
      <c r="EH637" s="1445"/>
      <c r="EI637" s="1445"/>
      <c r="EJ637" s="1445"/>
      <c r="EK637" s="1445"/>
      <c r="EL637" s="1445"/>
      <c r="EM637" s="1445"/>
      <c r="EN637" s="1445"/>
      <c r="EO637" s="1445"/>
      <c r="EP637" s="1445"/>
      <c r="EQ637" s="1445"/>
      <c r="ER637" s="1445"/>
      <c r="ES637" s="1445"/>
      <c r="ET637" s="1445"/>
      <c r="EU637" s="1445"/>
    </row>
    <row r="638" spans="1:151" s="1368" customFormat="1" ht="19" customHeight="1">
      <c r="A638" s="1472">
        <f>IF(G590="",0,1)</f>
        <v>0</v>
      </c>
      <c r="B638" s="1356"/>
      <c r="C638" s="1251"/>
      <c r="D638" s="1251"/>
      <c r="E638" s="1474" t="str">
        <f t="shared" si="61"/>
        <v/>
      </c>
      <c r="F638" s="1242"/>
      <c r="G638" s="1356"/>
      <c r="H638" s="1357"/>
      <c r="I638" s="1358"/>
      <c r="J638" s="1462" t="str">
        <f t="shared" si="62"/>
        <v/>
      </c>
      <c r="K638" s="1170"/>
      <c r="L638" s="1359"/>
      <c r="M638" s="1360"/>
      <c r="N638" s="1361"/>
      <c r="O638" s="1360"/>
      <c r="P638" s="1414" t="str">
        <f>P$158</f>
        <v>Total (Efficacité de l'ensemble des mesures 1 + 2)</v>
      </c>
      <c r="Q638" s="1363"/>
      <c r="R638" s="1364"/>
      <c r="S638" s="1362"/>
      <c r="T638" s="1362"/>
      <c r="U638" s="1362"/>
      <c r="V638" s="1362"/>
      <c r="W638" s="1362"/>
      <c r="X638" s="1365">
        <f>SUM(X636:X637)</f>
        <v>0</v>
      </c>
      <c r="Y638" s="1364"/>
      <c r="Z638" s="1364"/>
      <c r="AA638" s="1364"/>
      <c r="AB638" s="1366"/>
      <c r="AC638" s="1367">
        <f>SUM(AC636:AC637)</f>
        <v>0</v>
      </c>
      <c r="AD638" s="933"/>
      <c r="AE638" s="933"/>
      <c r="AF638" s="933"/>
      <c r="AG638" s="933"/>
      <c r="AH638" s="933"/>
      <c r="AI638" s="21"/>
      <c r="AJ638" s="21"/>
      <c r="AK638" s="21"/>
      <c r="AL638" s="21"/>
      <c r="AM638" s="21"/>
      <c r="AN638" s="21"/>
      <c r="AO638" s="21"/>
      <c r="AP638" s="21"/>
      <c r="AQ638" s="21"/>
      <c r="BY638" s="1446"/>
      <c r="BZ638" s="1446"/>
      <c r="CA638" s="1446"/>
      <c r="CB638" s="1446"/>
      <c r="CC638" s="1446"/>
      <c r="CD638" s="1446"/>
      <c r="CE638" s="1446"/>
      <c r="CF638" s="1446"/>
      <c r="CG638" s="1446"/>
      <c r="CH638" s="1446"/>
      <c r="CI638" s="1446"/>
      <c r="CJ638" s="1446"/>
      <c r="CK638" s="1446"/>
      <c r="CL638" s="1446"/>
      <c r="CM638" s="1446"/>
      <c r="CN638" s="1446"/>
      <c r="CO638" s="1446"/>
      <c r="CP638" s="1446"/>
      <c r="CQ638" s="1446"/>
      <c r="CR638" s="1446"/>
      <c r="CS638" s="1446"/>
      <c r="CT638" s="1446"/>
      <c r="CU638" s="1446"/>
      <c r="CV638" s="1446"/>
      <c r="CW638" s="1446"/>
      <c r="CX638" s="1446"/>
      <c r="CY638" s="1446"/>
      <c r="CZ638" s="1446"/>
      <c r="DA638" s="1446"/>
      <c r="DB638" s="1446"/>
      <c r="DC638" s="1446"/>
      <c r="DD638" s="1446"/>
      <c r="DE638" s="1446"/>
      <c r="DF638" s="1446"/>
      <c r="DG638" s="1446"/>
      <c r="DH638" s="1446"/>
      <c r="DI638" s="1446"/>
      <c r="DJ638" s="1446"/>
      <c r="DK638" s="1446"/>
      <c r="DL638" s="1446"/>
      <c r="DM638" s="1446"/>
      <c r="DN638" s="1446"/>
      <c r="DO638" s="1446"/>
      <c r="DP638" s="1446"/>
      <c r="DQ638" s="1446"/>
      <c r="DR638" s="1446"/>
      <c r="DS638" s="1446"/>
      <c r="DT638" s="1446"/>
      <c r="DU638" s="1446"/>
      <c r="DV638" s="1446"/>
      <c r="DW638" s="1446"/>
      <c r="DX638" s="1446"/>
      <c r="DY638" s="1446"/>
      <c r="DZ638" s="1446"/>
      <c r="EA638" s="1446"/>
      <c r="EB638" s="1446"/>
      <c r="EC638" s="1446"/>
      <c r="ED638" s="1446"/>
      <c r="EE638" s="1446"/>
      <c r="EF638" s="1446"/>
      <c r="EG638" s="1446"/>
      <c r="EH638" s="1446"/>
      <c r="EI638" s="1446"/>
      <c r="EJ638" s="1446"/>
      <c r="EK638" s="1446"/>
      <c r="EL638" s="1446"/>
      <c r="EM638" s="1446"/>
      <c r="EN638" s="1446"/>
      <c r="EO638" s="1446"/>
      <c r="EP638" s="1446"/>
      <c r="EQ638" s="1446"/>
      <c r="ER638" s="1446"/>
      <c r="ES638" s="1446"/>
      <c r="ET638" s="1446"/>
      <c r="EU638" s="1446"/>
    </row>
    <row r="639" spans="1:151" s="731" customFormat="1" ht="25" customHeight="1">
      <c r="A639" s="1472">
        <v>1</v>
      </c>
      <c r="B639" s="678"/>
      <c r="C639" s="1251"/>
      <c r="D639" s="1251"/>
      <c r="E639" s="1474" t="str">
        <f t="shared" si="61"/>
        <v>Evaluation</v>
      </c>
      <c r="F639" s="1242"/>
      <c r="G639" s="678"/>
      <c r="H639" s="1242"/>
      <c r="I639" s="737"/>
      <c r="J639" s="1462" t="str">
        <f t="shared" si="62"/>
        <v/>
      </c>
      <c r="K639" s="1170"/>
      <c r="L639" s="1315"/>
      <c r="M639" s="1335"/>
      <c r="N639" s="1336"/>
      <c r="O639" s="1337"/>
      <c r="P639" s="1338"/>
      <c r="Q639" s="1338"/>
      <c r="R639" s="1338"/>
      <c r="S639" s="1338"/>
      <c r="T639" s="1338"/>
      <c r="U639" s="1338"/>
      <c r="V639" s="1338"/>
      <c r="W639" s="1338"/>
      <c r="X639" s="1337"/>
      <c r="Y639" s="1337"/>
      <c r="Z639" s="1337"/>
      <c r="AA639" s="1339"/>
      <c r="AB639" s="989"/>
      <c r="AC639" s="2"/>
      <c r="AD639" s="2"/>
      <c r="AE639" s="2"/>
      <c r="AF639" s="2"/>
      <c r="AG639" s="2"/>
      <c r="AH639" s="1291"/>
      <c r="AI639" s="1415"/>
      <c r="AJ639" s="1415"/>
      <c r="AK639" s="1415"/>
      <c r="AL639" s="1415"/>
      <c r="AM639" s="1415"/>
      <c r="AN639" s="1415"/>
      <c r="AO639" s="1415"/>
      <c r="AP639" s="1415"/>
      <c r="AQ639" s="1415"/>
      <c r="BY639" s="1444"/>
      <c r="BZ639" s="1444"/>
      <c r="CA639" s="1444"/>
      <c r="CB639" s="1444"/>
      <c r="CC639" s="1444"/>
      <c r="CD639" s="1444"/>
      <c r="CE639" s="1444"/>
      <c r="CF639" s="1444"/>
      <c r="CG639" s="1444"/>
      <c r="CH639" s="1444"/>
      <c r="CI639" s="1444"/>
      <c r="CJ639" s="1444"/>
      <c r="CK639" s="1444"/>
      <c r="CL639" s="1444"/>
      <c r="CM639" s="1444"/>
      <c r="CN639" s="1444"/>
      <c r="CO639" s="1444"/>
      <c r="CP639" s="1444"/>
      <c r="CQ639" s="1444"/>
      <c r="CR639" s="1444"/>
      <c r="CS639" s="1444"/>
      <c r="CT639" s="1444"/>
      <c r="CU639" s="1444"/>
      <c r="CV639" s="1444"/>
      <c r="CW639" s="1444"/>
      <c r="CX639" s="1444"/>
      <c r="CY639" s="1444"/>
      <c r="CZ639" s="1444"/>
      <c r="DA639" s="1444"/>
      <c r="DB639" s="1444"/>
      <c r="DC639" s="1444"/>
      <c r="DD639" s="1444"/>
      <c r="DE639" s="1444"/>
      <c r="DF639" s="1444"/>
      <c r="DG639" s="1444"/>
      <c r="DH639" s="1444"/>
      <c r="DI639" s="1444"/>
      <c r="DJ639" s="1444"/>
      <c r="DK639" s="1444"/>
      <c r="DL639" s="1444"/>
      <c r="DM639" s="1444"/>
      <c r="DN639" s="1444"/>
      <c r="DO639" s="1444"/>
      <c r="DP639" s="1444"/>
      <c r="DQ639" s="1444"/>
      <c r="DR639" s="1444"/>
      <c r="DS639" s="1444"/>
      <c r="DT639" s="1444"/>
      <c r="DU639" s="1444"/>
      <c r="DV639" s="1444"/>
      <c r="DW639" s="1444"/>
      <c r="DX639" s="1444"/>
      <c r="DY639" s="1444"/>
      <c r="DZ639" s="1444"/>
      <c r="EA639" s="1444"/>
      <c r="EB639" s="1444"/>
      <c r="EC639" s="1444"/>
      <c r="ED639" s="1444"/>
      <c r="EE639" s="1444"/>
      <c r="EF639" s="1444"/>
      <c r="EG639" s="1444"/>
      <c r="EH639" s="1444"/>
      <c r="EI639" s="1444"/>
      <c r="EJ639" s="1444"/>
      <c r="EK639" s="1444"/>
      <c r="EL639" s="1444"/>
      <c r="EM639" s="1444"/>
      <c r="EN639" s="1444"/>
      <c r="EO639" s="1444"/>
      <c r="EP639" s="1444"/>
      <c r="EQ639" s="1444"/>
      <c r="ER639" s="1444"/>
      <c r="ES639" s="1444"/>
      <c r="ET639" s="1444"/>
      <c r="EU639" s="1444"/>
    </row>
    <row r="640" spans="1:151" s="731" customFormat="1" ht="25" customHeight="1">
      <c r="A640" s="1472">
        <v>1</v>
      </c>
      <c r="B640" s="678"/>
      <c r="C640" s="1251"/>
      <c r="D640" s="1251"/>
      <c r="E640" s="1474" t="str">
        <f t="shared" si="61"/>
        <v>Evaluation</v>
      </c>
      <c r="F640" s="1242"/>
      <c r="H640" s="1242"/>
      <c r="I640" s="737"/>
      <c r="J640" s="1462" t="str">
        <f t="shared" si="62"/>
        <v/>
      </c>
      <c r="K640" s="1170"/>
      <c r="L640" s="1315"/>
      <c r="M640" s="1773" t="s">
        <v>918</v>
      </c>
      <c r="N640" s="1619"/>
      <c r="O640" s="1619"/>
      <c r="P640" s="1619"/>
      <c r="Q640" s="1619"/>
      <c r="R640" s="1619"/>
      <c r="S640" s="1619"/>
      <c r="T640" s="1619"/>
      <c r="U640" s="1619"/>
      <c r="V640" s="1619"/>
      <c r="W640" s="1619"/>
      <c r="X640" s="1619"/>
      <c r="Y640" s="1619"/>
      <c r="Z640" s="1619"/>
      <c r="AA640" s="1619"/>
      <c r="AB640" s="1619"/>
      <c r="AC640" s="2"/>
      <c r="AD640" s="2"/>
      <c r="AE640" s="2"/>
      <c r="AF640" s="2"/>
      <c r="AG640" s="2"/>
      <c r="AH640" s="1291"/>
      <c r="AI640" s="1415"/>
      <c r="AJ640" s="1415"/>
      <c r="AK640" s="1415"/>
      <c r="AL640" s="1415"/>
      <c r="AM640" s="1415"/>
      <c r="AN640" s="1415"/>
      <c r="AO640" s="1415"/>
      <c r="AP640" s="1415"/>
      <c r="AQ640" s="1415"/>
      <c r="BY640" s="1444"/>
      <c r="BZ640" s="1444"/>
      <c r="CA640" s="1444"/>
      <c r="CB640" s="1444"/>
      <c r="CC640" s="1444"/>
      <c r="CD640" s="1444"/>
      <c r="CE640" s="1444"/>
      <c r="CF640" s="1444"/>
      <c r="CG640" s="1444"/>
      <c r="CH640" s="1444"/>
      <c r="CI640" s="1444"/>
      <c r="CJ640" s="1444"/>
      <c r="CK640" s="1444"/>
      <c r="CL640" s="1444"/>
      <c r="CM640" s="1444"/>
      <c r="CN640" s="1444"/>
      <c r="CO640" s="1444"/>
      <c r="CP640" s="1444"/>
      <c r="CQ640" s="1444"/>
      <c r="CR640" s="1444"/>
      <c r="CS640" s="1444"/>
      <c r="CT640" s="1444"/>
      <c r="CU640" s="1444"/>
      <c r="CV640" s="1444"/>
      <c r="CW640" s="1444"/>
      <c r="CX640" s="1444"/>
      <c r="CY640" s="1444"/>
      <c r="CZ640" s="1444"/>
      <c r="DA640" s="1444"/>
      <c r="DB640" s="1444"/>
      <c r="DC640" s="1444"/>
      <c r="DD640" s="1444"/>
      <c r="DE640" s="1444"/>
      <c r="DF640" s="1444"/>
      <c r="DG640" s="1444"/>
      <c r="DH640" s="1444"/>
      <c r="DI640" s="1444"/>
      <c r="DJ640" s="1444"/>
      <c r="DK640" s="1444"/>
      <c r="DL640" s="1444"/>
      <c r="DM640" s="1444"/>
      <c r="DN640" s="1444"/>
      <c r="DO640" s="1444"/>
      <c r="DP640" s="1444"/>
      <c r="DQ640" s="1444"/>
      <c r="DR640" s="1444"/>
      <c r="DS640" s="1444"/>
      <c r="DT640" s="1444"/>
      <c r="DU640" s="1444"/>
      <c r="DV640" s="1444"/>
      <c r="DW640" s="1444"/>
      <c r="DX640" s="1444"/>
      <c r="DY640" s="1444"/>
      <c r="DZ640" s="1444"/>
      <c r="EA640" s="1444"/>
      <c r="EB640" s="1444"/>
      <c r="EC640" s="1444"/>
      <c r="ED640" s="1444"/>
      <c r="EE640" s="1444"/>
      <c r="EF640" s="1444"/>
      <c r="EG640" s="1444"/>
      <c r="EH640" s="1444"/>
      <c r="EI640" s="1444"/>
      <c r="EJ640" s="1444"/>
      <c r="EK640" s="1444"/>
      <c r="EL640" s="1444"/>
      <c r="EM640" s="1444"/>
      <c r="EN640" s="1444"/>
      <c r="EO640" s="1444"/>
      <c r="EP640" s="1444"/>
      <c r="EQ640" s="1444"/>
      <c r="ER640" s="1444"/>
      <c r="ES640" s="1444"/>
      <c r="ET640" s="1444"/>
      <c r="EU640" s="1444"/>
    </row>
    <row r="641" spans="1:151" s="731" customFormat="1" ht="84" customHeight="1">
      <c r="A641" s="1472">
        <v>1</v>
      </c>
      <c r="B641" s="678"/>
      <c r="C641" s="1251"/>
      <c r="D641" s="1251"/>
      <c r="E641" s="1474" t="str">
        <f t="shared" si="61"/>
        <v>Evaluation</v>
      </c>
      <c r="F641" s="1242"/>
      <c r="H641" s="1242"/>
      <c r="I641" s="737"/>
      <c r="J641" s="1462" t="str">
        <f t="shared" si="62"/>
        <v/>
      </c>
      <c r="K641" s="1170"/>
      <c r="L641" s="1315"/>
      <c r="M641" s="2188"/>
      <c r="N641" s="2189"/>
      <c r="O641" s="2189"/>
      <c r="P641" s="2189"/>
      <c r="Q641" s="2189"/>
      <c r="R641" s="2189"/>
      <c r="S641" s="2189"/>
      <c r="T641" s="2189"/>
      <c r="U641" s="2189"/>
      <c r="V641" s="2189"/>
      <c r="W641" s="2189"/>
      <c r="X641" s="2189"/>
      <c r="Y641" s="2189"/>
      <c r="Z641" s="2189"/>
      <c r="AA641" s="2189"/>
      <c r="AB641" s="2190"/>
      <c r="AC641" s="2"/>
      <c r="AD641" s="2"/>
      <c r="AE641" s="2"/>
      <c r="AF641" s="2"/>
      <c r="AG641" s="2"/>
      <c r="AH641" s="1291"/>
      <c r="AI641" s="1415"/>
      <c r="AJ641" s="1415"/>
      <c r="AK641" s="1415"/>
      <c r="AL641" s="1415"/>
      <c r="AM641" s="1415"/>
      <c r="AN641" s="1415"/>
      <c r="AO641" s="1415"/>
      <c r="AP641" s="1415"/>
      <c r="AQ641" s="1415"/>
      <c r="BY641" s="1444"/>
      <c r="BZ641" s="1444"/>
      <c r="CA641" s="1444"/>
      <c r="CB641" s="1444"/>
      <c r="CC641" s="1444"/>
      <c r="CD641" s="1444"/>
      <c r="CE641" s="1444"/>
      <c r="CF641" s="1444"/>
      <c r="CG641" s="1444"/>
      <c r="CH641" s="1444"/>
      <c r="CI641" s="1444"/>
      <c r="CJ641" s="1444"/>
      <c r="CK641" s="1444"/>
      <c r="CL641" s="1444"/>
      <c r="CM641" s="1444"/>
      <c r="CN641" s="1444"/>
      <c r="CO641" s="1444"/>
      <c r="CP641" s="1444"/>
      <c r="CQ641" s="1444"/>
      <c r="CR641" s="1444"/>
      <c r="CS641" s="1444"/>
      <c r="CT641" s="1444"/>
      <c r="CU641" s="1444"/>
      <c r="CV641" s="1444"/>
      <c r="CW641" s="1444"/>
      <c r="CX641" s="1444"/>
      <c r="CY641" s="1444"/>
      <c r="CZ641" s="1444"/>
      <c r="DA641" s="1444"/>
      <c r="DB641" s="1444"/>
      <c r="DC641" s="1444"/>
      <c r="DD641" s="1444"/>
      <c r="DE641" s="1444"/>
      <c r="DF641" s="1444"/>
      <c r="DG641" s="1444"/>
      <c r="DH641" s="1444"/>
      <c r="DI641" s="1444"/>
      <c r="DJ641" s="1444"/>
      <c r="DK641" s="1444"/>
      <c r="DL641" s="1444"/>
      <c r="DM641" s="1444"/>
      <c r="DN641" s="1444"/>
      <c r="DO641" s="1444"/>
      <c r="DP641" s="1444"/>
      <c r="DQ641" s="1444"/>
      <c r="DR641" s="1444"/>
      <c r="DS641" s="1444"/>
      <c r="DT641" s="1444"/>
      <c r="DU641" s="1444"/>
      <c r="DV641" s="1444"/>
      <c r="DW641" s="1444"/>
      <c r="DX641" s="1444"/>
      <c r="DY641" s="1444"/>
      <c r="DZ641" s="1444"/>
      <c r="EA641" s="1444"/>
      <c r="EB641" s="1444"/>
      <c r="EC641" s="1444"/>
      <c r="ED641" s="1444"/>
      <c r="EE641" s="1444"/>
      <c r="EF641" s="1444"/>
      <c r="EG641" s="1444"/>
      <c r="EH641" s="1444"/>
      <c r="EI641" s="1444"/>
      <c r="EJ641" s="1444"/>
      <c r="EK641" s="1444"/>
      <c r="EL641" s="1444"/>
      <c r="EM641" s="1444"/>
      <c r="EN641" s="1444"/>
      <c r="EO641" s="1444"/>
      <c r="EP641" s="1444"/>
      <c r="EQ641" s="1444"/>
      <c r="ER641" s="1444"/>
      <c r="ES641" s="1444"/>
      <c r="ET641" s="1444"/>
      <c r="EU641" s="1444"/>
    </row>
    <row r="642" spans="1:151" s="731" customFormat="1" ht="25" customHeight="1">
      <c r="A642" s="1472">
        <v>1</v>
      </c>
      <c r="B642" s="678"/>
      <c r="C642" s="1251"/>
      <c r="D642" s="1251"/>
      <c r="E642" s="1474" t="str">
        <f t="shared" si="61"/>
        <v>Evaluation</v>
      </c>
      <c r="F642" s="1242"/>
      <c r="H642" s="1242"/>
      <c r="I642" s="737"/>
      <c r="J642" s="1462" t="str">
        <f t="shared" si="62"/>
        <v/>
      </c>
      <c r="K642" s="1170"/>
      <c r="L642" s="1315"/>
      <c r="M642" s="1335"/>
      <c r="N642" s="1335"/>
      <c r="O642" s="1335"/>
      <c r="P642" s="1335"/>
      <c r="Q642" s="1335"/>
      <c r="R642" s="1335"/>
      <c r="S642" s="1335"/>
      <c r="T642" s="1335"/>
      <c r="U642" s="1335"/>
      <c r="V642" s="1335"/>
      <c r="W642" s="1335"/>
      <c r="X642" s="1335"/>
      <c r="Y642" s="1335"/>
      <c r="Z642" s="1335"/>
      <c r="AA642" s="1335"/>
      <c r="AB642" s="1335"/>
      <c r="AC642" s="2"/>
      <c r="AD642" s="2"/>
      <c r="AE642" s="2"/>
      <c r="AF642" s="2"/>
      <c r="AG642" s="2"/>
      <c r="AH642" s="1291"/>
      <c r="AI642" s="1415"/>
      <c r="AJ642" s="1415"/>
      <c r="AK642" s="1415"/>
      <c r="AL642" s="1415"/>
      <c r="AM642" s="1415"/>
      <c r="AN642" s="1415"/>
      <c r="AO642" s="1415"/>
      <c r="AP642" s="1415"/>
      <c r="AQ642" s="1415"/>
      <c r="BY642" s="1444"/>
      <c r="BZ642" s="1444"/>
      <c r="CA642" s="1444"/>
      <c r="CB642" s="1444"/>
      <c r="CC642" s="1444"/>
      <c r="CD642" s="1444"/>
      <c r="CE642" s="1444"/>
      <c r="CF642" s="1444"/>
      <c r="CG642" s="1444"/>
      <c r="CH642" s="1444"/>
      <c r="CI642" s="1444"/>
      <c r="CJ642" s="1444"/>
      <c r="CK642" s="1444"/>
      <c r="CL642" s="1444"/>
      <c r="CM642" s="1444"/>
      <c r="CN642" s="1444"/>
      <c r="CO642" s="1444"/>
      <c r="CP642" s="1444"/>
      <c r="CQ642" s="1444"/>
      <c r="CR642" s="1444"/>
      <c r="CS642" s="1444"/>
      <c r="CT642" s="1444"/>
      <c r="CU642" s="1444"/>
      <c r="CV642" s="1444"/>
      <c r="CW642" s="1444"/>
      <c r="CX642" s="1444"/>
      <c r="CY642" s="1444"/>
      <c r="CZ642" s="1444"/>
      <c r="DA642" s="1444"/>
      <c r="DB642" s="1444"/>
      <c r="DC642" s="1444"/>
      <c r="DD642" s="1444"/>
      <c r="DE642" s="1444"/>
      <c r="DF642" s="1444"/>
      <c r="DG642" s="1444"/>
      <c r="DH642" s="1444"/>
      <c r="DI642" s="1444"/>
      <c r="DJ642" s="1444"/>
      <c r="DK642" s="1444"/>
      <c r="DL642" s="1444"/>
      <c r="DM642" s="1444"/>
      <c r="DN642" s="1444"/>
      <c r="DO642" s="1444"/>
      <c r="DP642" s="1444"/>
      <c r="DQ642" s="1444"/>
      <c r="DR642" s="1444"/>
      <c r="DS642" s="1444"/>
      <c r="DT642" s="1444"/>
      <c r="DU642" s="1444"/>
      <c r="DV642" s="1444"/>
      <c r="DW642" s="1444"/>
      <c r="DX642" s="1444"/>
      <c r="DY642" s="1444"/>
      <c r="DZ642" s="1444"/>
      <c r="EA642" s="1444"/>
      <c r="EB642" s="1444"/>
      <c r="EC642" s="1444"/>
      <c r="ED642" s="1444"/>
      <c r="EE642" s="1444"/>
      <c r="EF642" s="1444"/>
      <c r="EG642" s="1444"/>
      <c r="EH642" s="1444"/>
      <c r="EI642" s="1444"/>
      <c r="EJ642" s="1444"/>
      <c r="EK642" s="1444"/>
      <c r="EL642" s="1444"/>
      <c r="EM642" s="1444"/>
      <c r="EN642" s="1444"/>
      <c r="EO642" s="1444"/>
      <c r="EP642" s="1444"/>
      <c r="EQ642" s="1444"/>
      <c r="ER642" s="1444"/>
      <c r="ES642" s="1444"/>
      <c r="ET642" s="1444"/>
      <c r="EU642" s="1444"/>
    </row>
    <row r="643" spans="1:151" ht="15">
      <c r="A643" s="1472">
        <f>IF(G650="",0,1)</f>
        <v>0</v>
      </c>
      <c r="C643" s="1251"/>
      <c r="D643" s="1251"/>
      <c r="E643" s="1474" t="str">
        <f t="shared" si="61"/>
        <v/>
      </c>
      <c r="F643" s="1242"/>
      <c r="H643" s="1242"/>
      <c r="J643" s="1462" t="str">
        <f t="shared" si="62"/>
        <v/>
      </c>
      <c r="K643" s="1170"/>
      <c r="L643" s="1449">
        <f>L$31</f>
        <v>0</v>
      </c>
      <c r="M643" s="1450"/>
      <c r="N643" s="10"/>
      <c r="O643" s="10"/>
      <c r="P643" s="10"/>
      <c r="Q643" s="10"/>
      <c r="R643" s="10"/>
      <c r="S643" s="10"/>
      <c r="T643" s="10"/>
      <c r="U643" s="10"/>
      <c r="V643" s="10"/>
      <c r="W643" s="10"/>
      <c r="X643" s="10"/>
      <c r="Y643" s="10"/>
      <c r="Z643" s="10"/>
      <c r="AA643" s="10"/>
      <c r="AB643" s="10"/>
      <c r="AC643" s="10"/>
    </row>
    <row r="644" spans="1:151" ht="15">
      <c r="A644" s="1472">
        <f>IF(G650="",0,1)</f>
        <v>0</v>
      </c>
      <c r="C644" s="1251"/>
      <c r="D644" s="1251"/>
      <c r="E644" s="1474" t="str">
        <f t="shared" si="61"/>
        <v/>
      </c>
      <c r="F644" s="1242"/>
      <c r="H644" s="1242"/>
      <c r="J644" s="1462" t="str">
        <f t="shared" si="62"/>
        <v/>
      </c>
      <c r="K644" s="1170"/>
      <c r="L644" s="1244"/>
      <c r="M644" s="1245"/>
      <c r="N644" s="1"/>
      <c r="O644" s="1"/>
      <c r="P644" s="1"/>
      <c r="Q644" s="1"/>
      <c r="R644" s="1"/>
      <c r="S644" s="1"/>
      <c r="T644" s="1"/>
      <c r="U644" s="1"/>
      <c r="V644" s="1"/>
      <c r="W644" s="1"/>
      <c r="X644" s="1"/>
      <c r="Y644" s="1"/>
      <c r="Z644" s="1"/>
      <c r="AA644" s="1"/>
      <c r="AB644" s="1"/>
    </row>
    <row r="645" spans="1:151" ht="15">
      <c r="A645" s="1472">
        <f>IF(G650="",0,1)</f>
        <v>0</v>
      </c>
      <c r="C645" s="1251"/>
      <c r="D645" s="1251"/>
      <c r="E645" s="1474" t="str">
        <f t="shared" si="61"/>
        <v/>
      </c>
      <c r="F645" s="1242"/>
      <c r="H645" s="1242"/>
      <c r="J645" s="1462" t="str">
        <f t="shared" si="62"/>
        <v/>
      </c>
      <c r="K645" s="1170"/>
      <c r="L645" s="1244"/>
      <c r="M645" s="1245"/>
      <c r="N645" s="1"/>
      <c r="O645" s="1"/>
      <c r="P645" s="1"/>
      <c r="Q645" s="1"/>
      <c r="R645" s="1"/>
      <c r="S645" s="1"/>
      <c r="T645" s="1"/>
      <c r="U645" s="1"/>
      <c r="V645" s="1"/>
      <c r="W645" s="1"/>
      <c r="X645" s="1"/>
      <c r="Y645" s="1"/>
      <c r="Z645" s="1"/>
      <c r="AA645" s="1"/>
      <c r="AB645" s="1"/>
    </row>
    <row r="646" spans="1:151" s="1250" customFormat="1" ht="24" thickBot="1">
      <c r="A646" s="1472">
        <f>IF(G650="",0,1)</f>
        <v>0</v>
      </c>
      <c r="B646" s="678"/>
      <c r="C646" s="1251"/>
      <c r="D646" s="1251"/>
      <c r="E646" s="1474" t="str">
        <f t="shared" si="61"/>
        <v/>
      </c>
      <c r="F646" s="1242"/>
      <c r="G646" s="678"/>
      <c r="H646" s="1242"/>
      <c r="I646" s="1299"/>
      <c r="J646" s="1462" t="str">
        <f t="shared" si="62"/>
        <v/>
      </c>
      <c r="K646" s="1170"/>
      <c r="L646" s="777" t="str">
        <f>CONCATENATE(Q650,". Générateur de chaleur: ",G650)</f>
        <v xml:space="preserve">12. Générateur de chaleur: </v>
      </c>
      <c r="M646" s="777"/>
      <c r="N646" s="777"/>
      <c r="O646" s="777"/>
      <c r="P646" s="777"/>
      <c r="Q646" s="777"/>
      <c r="R646" s="777"/>
      <c r="S646" s="777"/>
      <c r="T646" s="777"/>
      <c r="U646" s="777"/>
      <c r="V646" s="777"/>
      <c r="W646" s="777"/>
      <c r="X646" s="777"/>
      <c r="Y646" s="777"/>
      <c r="Z646" s="777"/>
      <c r="AA646" s="777"/>
      <c r="AB646" s="777"/>
      <c r="AC646" s="1370">
        <f>Z$27</f>
        <v>0</v>
      </c>
      <c r="AD646" s="665"/>
      <c r="AE646" s="665"/>
      <c r="AF646" s="665"/>
      <c r="AG646" s="665"/>
      <c r="AH646" s="665"/>
      <c r="AI646" s="665"/>
      <c r="AJ646" s="1246"/>
      <c r="AK646" s="1246"/>
      <c r="AL646" s="1247"/>
      <c r="AM646" s="1247"/>
      <c r="AN646" s="1247"/>
      <c r="AO646" s="1248"/>
      <c r="AP646" s="1247"/>
      <c r="AQ646" s="1249"/>
      <c r="AR646" s="1247"/>
      <c r="AS646" s="1247"/>
      <c r="AT646" s="1247"/>
      <c r="AU646" s="1247"/>
      <c r="AV646" s="1247"/>
      <c r="AW646" s="1247"/>
      <c r="AX646" s="1247"/>
      <c r="AY646" s="1247"/>
      <c r="BY646" s="1439"/>
      <c r="BZ646" s="1439"/>
      <c r="CA646" s="1439"/>
      <c r="CB646" s="1439"/>
      <c r="CC646" s="1439"/>
      <c r="CD646" s="1439"/>
      <c r="CE646" s="1439"/>
      <c r="CF646" s="1439"/>
      <c r="CG646" s="1439"/>
      <c r="CH646" s="1439"/>
      <c r="CI646" s="1439"/>
      <c r="CJ646" s="1439"/>
      <c r="CK646" s="1439"/>
      <c r="CL646" s="1439"/>
      <c r="CM646" s="1439"/>
      <c r="CN646" s="1439"/>
      <c r="CO646" s="1439"/>
      <c r="CP646" s="1439"/>
      <c r="CQ646" s="1439"/>
      <c r="CR646" s="1439"/>
      <c r="CS646" s="1439"/>
      <c r="CT646" s="1439"/>
      <c r="CU646" s="1439"/>
      <c r="CV646" s="1439"/>
      <c r="CW646" s="1439"/>
      <c r="CX646" s="1439"/>
      <c r="CY646" s="1439"/>
      <c r="CZ646" s="1439"/>
      <c r="DA646" s="1439"/>
      <c r="DB646" s="1439"/>
      <c r="DC646" s="1439"/>
      <c r="DD646" s="1439"/>
      <c r="DE646" s="1439"/>
      <c r="DF646" s="1439"/>
      <c r="DG646" s="1439"/>
      <c r="DH646" s="1439"/>
      <c r="DI646" s="1439"/>
      <c r="DJ646" s="1439"/>
      <c r="DK646" s="1439"/>
      <c r="DL646" s="1439"/>
      <c r="DM646" s="1439"/>
      <c r="DN646" s="1439"/>
      <c r="DO646" s="1439"/>
      <c r="DP646" s="1439"/>
      <c r="DQ646" s="1439"/>
      <c r="DR646" s="1439"/>
      <c r="DS646" s="1439"/>
      <c r="DT646" s="1439"/>
      <c r="DU646" s="1439"/>
      <c r="DV646" s="1439"/>
      <c r="DW646" s="1439"/>
      <c r="DX646" s="1439"/>
      <c r="DY646" s="1439"/>
      <c r="DZ646" s="1439"/>
      <c r="EA646" s="1439"/>
      <c r="EB646" s="1439"/>
      <c r="EC646" s="1439"/>
      <c r="ED646" s="1439"/>
      <c r="EE646" s="1439"/>
      <c r="EF646" s="1439"/>
      <c r="EG646" s="1439"/>
      <c r="EH646" s="1439"/>
      <c r="EI646" s="1439"/>
      <c r="EJ646" s="1439"/>
      <c r="EK646" s="1439"/>
      <c r="EL646" s="1439"/>
      <c r="EM646" s="1439"/>
      <c r="EN646" s="1439"/>
      <c r="EO646" s="1439"/>
      <c r="EP646" s="1439"/>
      <c r="EQ646" s="1439"/>
      <c r="ER646" s="1439"/>
      <c r="ES646" s="1439"/>
      <c r="ET646" s="1439"/>
      <c r="EU646" s="1439"/>
    </row>
    <row r="647" spans="1:151" s="18" customFormat="1" ht="19">
      <c r="A647" s="1472">
        <f>IF(G650="",0,1)</f>
        <v>0</v>
      </c>
      <c r="B647" s="678"/>
      <c r="C647" s="1251"/>
      <c r="D647" s="1251"/>
      <c r="E647" s="1474" t="str">
        <f t="shared" si="61"/>
        <v/>
      </c>
      <c r="F647" s="1242"/>
      <c r="G647" s="678"/>
      <c r="H647" s="1242"/>
      <c r="I647" s="126"/>
      <c r="J647" s="1462" t="str">
        <f t="shared" si="62"/>
        <v/>
      </c>
      <c r="K647" s="1170"/>
      <c r="L647" s="1184"/>
      <c r="M647" s="1184"/>
      <c r="N647" s="1184"/>
      <c r="O647" s="1184"/>
      <c r="P647" s="1184"/>
      <c r="Q647" s="1184"/>
      <c r="R647" s="1184"/>
      <c r="S647" s="1184"/>
      <c r="T647" s="1184"/>
      <c r="U647" s="1184"/>
      <c r="V647" s="1184"/>
      <c r="W647" s="1184"/>
      <c r="X647" s="1184"/>
      <c r="Y647" s="1184"/>
      <c r="Z647" s="1184"/>
      <c r="AA647" s="1184"/>
      <c r="AB647" s="1184"/>
      <c r="AC647" s="665"/>
      <c r="AD647" s="665"/>
      <c r="AE647" s="665"/>
      <c r="AF647" s="665"/>
      <c r="AG647" s="665"/>
      <c r="AH647" s="665"/>
      <c r="AI647" s="665"/>
      <c r="AJ647" s="665"/>
      <c r="AK647" s="665"/>
      <c r="AL647" s="40"/>
      <c r="AM647" s="40"/>
      <c r="AN647" s="40"/>
      <c r="AO647" s="49"/>
      <c r="AP647" s="40"/>
      <c r="AQ647" s="20"/>
      <c r="AR647" s="1247"/>
      <c r="AS647" s="40"/>
      <c r="AT647" s="1247"/>
      <c r="AU647" s="40"/>
      <c r="AV647" s="40"/>
      <c r="AW647" s="40"/>
      <c r="AX647" s="40"/>
      <c r="AY647" s="40"/>
      <c r="BY647" s="1221"/>
      <c r="BZ647" s="1221"/>
      <c r="CA647" s="1221"/>
      <c r="CB647" s="1221"/>
      <c r="CC647" s="1221"/>
      <c r="CD647" s="1221"/>
      <c r="CE647" s="1221"/>
      <c r="CF647" s="1221"/>
      <c r="CG647" s="1221"/>
      <c r="CH647" s="1221"/>
      <c r="CI647" s="1221"/>
      <c r="CJ647" s="1221"/>
      <c r="CK647" s="1221"/>
      <c r="CL647" s="1221"/>
      <c r="CM647" s="1221"/>
      <c r="CN647" s="1221"/>
      <c r="CO647" s="1221"/>
      <c r="CP647" s="1221"/>
      <c r="CQ647" s="1221"/>
      <c r="CR647" s="1221"/>
      <c r="CS647" s="1221"/>
      <c r="CT647" s="1221"/>
      <c r="CU647" s="1221"/>
      <c r="CV647" s="1221"/>
      <c r="CW647" s="1221"/>
      <c r="CX647" s="1221"/>
      <c r="CY647" s="1221"/>
      <c r="CZ647" s="1221"/>
      <c r="DA647" s="1221"/>
      <c r="DB647" s="1221"/>
      <c r="DC647" s="1221"/>
      <c r="DD647" s="1221"/>
      <c r="DE647" s="1221"/>
      <c r="DF647" s="1221"/>
      <c r="DG647" s="1221"/>
      <c r="DH647" s="1221"/>
      <c r="DI647" s="1221"/>
      <c r="DJ647" s="1221"/>
      <c r="DK647" s="1221"/>
      <c r="DL647" s="1221"/>
      <c r="DM647" s="1221"/>
      <c r="DN647" s="1221"/>
      <c r="DO647" s="1221"/>
      <c r="DP647" s="1221"/>
      <c r="DQ647" s="1221"/>
      <c r="DR647" s="1221"/>
      <c r="DS647" s="1221"/>
      <c r="DT647" s="1221"/>
      <c r="DU647" s="1221"/>
      <c r="DV647" s="1221"/>
      <c r="DW647" s="1221"/>
      <c r="DX647" s="1221"/>
      <c r="DY647" s="1221"/>
      <c r="DZ647" s="1221"/>
      <c r="EA647" s="1221"/>
      <c r="EB647" s="1221"/>
      <c r="EC647" s="1221"/>
      <c r="ED647" s="1221"/>
      <c r="EE647" s="1221"/>
      <c r="EF647" s="1221"/>
      <c r="EG647" s="1221"/>
      <c r="EH647" s="1221"/>
      <c r="EI647" s="1221"/>
      <c r="EJ647" s="1221"/>
      <c r="EK647" s="1221"/>
      <c r="EL647" s="1221"/>
      <c r="EM647" s="1221"/>
      <c r="EN647" s="1221"/>
      <c r="EO647" s="1221"/>
      <c r="EP647" s="1221"/>
      <c r="EQ647" s="1221"/>
      <c r="ER647" s="1221"/>
      <c r="ES647" s="1221"/>
      <c r="ET647" s="1221"/>
      <c r="EU647" s="1221"/>
    </row>
    <row r="648" spans="1:151" s="1378" customFormat="1" ht="16" hidden="1" outlineLevel="1" thickBot="1">
      <c r="A648" s="1472"/>
      <c r="B648" s="1451"/>
      <c r="C648" s="1251"/>
      <c r="D648" s="1251"/>
      <c r="E648" s="1474" t="str">
        <f t="shared" si="61"/>
        <v/>
      </c>
      <c r="F648" s="1283"/>
      <c r="G648" s="1371"/>
      <c r="H648" s="1372"/>
      <c r="I648" s="1372"/>
      <c r="J648" s="1467"/>
      <c r="K648" s="1373"/>
      <c r="L648" s="1374"/>
      <c r="M648" s="1374"/>
      <c r="N648" s="1374"/>
      <c r="O648" s="1374"/>
      <c r="P648" s="1374"/>
      <c r="Q648" s="1374"/>
      <c r="R648" s="1374"/>
      <c r="S648" s="1374"/>
      <c r="T648" s="1374"/>
      <c r="U648" s="1374"/>
      <c r="V648" s="1374"/>
      <c r="W648" s="1374"/>
      <c r="X648" s="1374"/>
      <c r="Y648" s="1374"/>
      <c r="Z648" s="1375"/>
      <c r="AA648" s="1374"/>
      <c r="AB648" s="532"/>
      <c r="AC648" s="532"/>
      <c r="AD648" s="532" t="s">
        <v>570</v>
      </c>
      <c r="AE648" s="1374"/>
      <c r="AF648" s="1376"/>
      <c r="AG648" s="1374"/>
      <c r="AH648" s="1374" t="s">
        <v>336</v>
      </c>
      <c r="AI648" s="1374"/>
      <c r="AJ648" s="1374"/>
      <c r="AK648" s="1374"/>
      <c r="AL648" s="1374" t="s">
        <v>337</v>
      </c>
      <c r="AM648" s="1374"/>
      <c r="AN648" s="1374"/>
      <c r="AO648" s="1374"/>
      <c r="AP648" s="1374" t="s">
        <v>582</v>
      </c>
      <c r="AQ648" s="1374"/>
      <c r="AR648" s="1374"/>
      <c r="AS648" s="1374"/>
      <c r="AT648" s="1374" t="s">
        <v>583</v>
      </c>
      <c r="AU648" s="1374"/>
      <c r="AV648" s="1374"/>
      <c r="AW648" s="1374"/>
      <c r="AX648" s="1374" t="s">
        <v>522</v>
      </c>
      <c r="AY648" s="1374"/>
      <c r="AZ648" s="1374"/>
      <c r="BA648" s="1376" t="s">
        <v>584</v>
      </c>
      <c r="BB648" s="1374"/>
      <c r="BC648" s="1374"/>
      <c r="BD648" s="1374"/>
      <c r="BE648" s="1374"/>
      <c r="BF648" s="1374"/>
      <c r="BG648" s="1374"/>
      <c r="BH648" s="1376"/>
      <c r="BI648" s="1374" t="s">
        <v>521</v>
      </c>
      <c r="BJ648" s="1374"/>
      <c r="BK648" s="1374"/>
      <c r="BL648" s="1374"/>
      <c r="BM648" s="1374"/>
      <c r="BN648" s="1374"/>
      <c r="BO648" s="1377"/>
      <c r="BR648" s="1374"/>
      <c r="BS648" s="1374"/>
      <c r="BT648" s="1374"/>
      <c r="BU648" s="1374"/>
      <c r="BY648" s="1447"/>
      <c r="BZ648" s="1447"/>
      <c r="CA648" s="1447"/>
      <c r="CB648" s="1447"/>
      <c r="CC648" s="1447"/>
      <c r="CD648" s="1447"/>
      <c r="CE648" s="1447"/>
      <c r="CF648" s="1447"/>
      <c r="CG648" s="1447"/>
      <c r="CH648" s="1447"/>
      <c r="CI648" s="1447"/>
      <c r="CJ648" s="1447"/>
      <c r="CK648" s="1447"/>
      <c r="CL648" s="1447"/>
      <c r="CM648" s="1447"/>
      <c r="CN648" s="1447"/>
      <c r="CO648" s="1447"/>
      <c r="CP648" s="1447"/>
      <c r="CQ648" s="1447"/>
      <c r="CR648" s="1447"/>
      <c r="CS648" s="1447"/>
      <c r="CT648" s="1447"/>
      <c r="CU648" s="1447"/>
      <c r="CV648" s="1447"/>
      <c r="CW648" s="1447"/>
      <c r="CX648" s="1447"/>
      <c r="CY648" s="1447"/>
      <c r="CZ648" s="1447"/>
      <c r="DA648" s="1447"/>
      <c r="DB648" s="1447"/>
      <c r="DC648" s="1447"/>
      <c r="DD648" s="1447"/>
      <c r="DE648" s="1447"/>
      <c r="DF648" s="1447"/>
      <c r="DG648" s="1447"/>
      <c r="DH648" s="1447"/>
      <c r="DI648" s="1447"/>
      <c r="DJ648" s="1447"/>
      <c r="DK648" s="1447"/>
      <c r="DL648" s="1447"/>
      <c r="DM648" s="1447"/>
      <c r="DN648" s="1447"/>
      <c r="DO648" s="1447"/>
      <c r="DP648" s="1447"/>
      <c r="DQ648" s="1447"/>
      <c r="DR648" s="1447"/>
      <c r="DS648" s="1447"/>
      <c r="DT648" s="1447"/>
      <c r="DU648" s="1447"/>
      <c r="DV648" s="1447"/>
      <c r="DW648" s="1447"/>
      <c r="DX648" s="1447"/>
      <c r="DY648" s="1447"/>
      <c r="DZ648" s="1447"/>
      <c r="EA648" s="1447"/>
      <c r="EB648" s="1447"/>
      <c r="EC648" s="1447"/>
      <c r="ED648" s="1447"/>
      <c r="EE648" s="1447"/>
      <c r="EF648" s="1447"/>
      <c r="EG648" s="1447"/>
      <c r="EH648" s="1447"/>
      <c r="EI648" s="1447"/>
      <c r="EJ648" s="1447"/>
      <c r="EK648" s="1447"/>
      <c r="EL648" s="1447"/>
      <c r="EM648" s="1447"/>
      <c r="EN648" s="1447"/>
      <c r="EO648" s="1447"/>
      <c r="EP648" s="1447"/>
      <c r="EQ648" s="1447"/>
      <c r="ER648" s="1447"/>
      <c r="ES648" s="1447"/>
      <c r="ET648" s="1447"/>
      <c r="EU648" s="1447"/>
    </row>
    <row r="649" spans="1:151" s="1415" customFormat="1" ht="62" hidden="1" customHeight="1" outlineLevel="1">
      <c r="A649" s="1472"/>
      <c r="B649" s="678"/>
      <c r="C649" s="1251"/>
      <c r="D649" s="1251"/>
      <c r="E649" s="1474" t="str">
        <f t="shared" si="61"/>
        <v/>
      </c>
      <c r="F649" s="1283"/>
      <c r="G649" s="1774" t="s">
        <v>372</v>
      </c>
      <c r="H649" s="253">
        <v>0</v>
      </c>
      <c r="I649" s="1775" t="s">
        <v>924</v>
      </c>
      <c r="J649" s="1466" t="s">
        <v>910</v>
      </c>
      <c r="K649" s="253"/>
      <c r="L649" s="1110" t="s">
        <v>919</v>
      </c>
      <c r="M649" s="1110">
        <v>0</v>
      </c>
      <c r="N649" s="253" t="s">
        <v>302</v>
      </c>
      <c r="O649" s="253" t="s">
        <v>303</v>
      </c>
      <c r="P649" s="1110" t="s">
        <v>920</v>
      </c>
      <c r="Q649" s="828">
        <v>0</v>
      </c>
      <c r="R649" s="1110" t="s">
        <v>304</v>
      </c>
      <c r="S649" s="1112" t="s">
        <v>305</v>
      </c>
      <c r="T649" s="1110" t="s">
        <v>308</v>
      </c>
      <c r="U649" s="1112" t="s">
        <v>78</v>
      </c>
      <c r="V649" s="1112" t="s">
        <v>922</v>
      </c>
      <c r="W649" s="2">
        <v>0</v>
      </c>
      <c r="X649" s="1112" t="s">
        <v>923</v>
      </c>
      <c r="Y649" s="1112" t="s">
        <v>561</v>
      </c>
      <c r="Z649" s="1415">
        <v>0</v>
      </c>
      <c r="AA649" s="1229" t="s">
        <v>321</v>
      </c>
      <c r="AB649" s="1229" t="s">
        <v>590</v>
      </c>
      <c r="AC649" s="2">
        <v>0</v>
      </c>
      <c r="AD649" s="1113" t="s">
        <v>371</v>
      </c>
      <c r="AE649" s="1117" t="s">
        <v>252</v>
      </c>
      <c r="AF649" s="1117" t="s">
        <v>591</v>
      </c>
      <c r="AG649" s="1116">
        <v>0</v>
      </c>
      <c r="AH649" s="1113" t="s">
        <v>371</v>
      </c>
      <c r="AI649" s="1117" t="s">
        <v>252</v>
      </c>
      <c r="AJ649" s="1117" t="s">
        <v>591</v>
      </c>
      <c r="AK649" s="41">
        <v>0</v>
      </c>
      <c r="AL649" s="1113" t="s">
        <v>371</v>
      </c>
      <c r="AM649" s="1117" t="s">
        <v>252</v>
      </c>
      <c r="AN649" s="1117" t="s">
        <v>591</v>
      </c>
      <c r="AO649" s="41">
        <v>0</v>
      </c>
      <c r="AP649" s="1113" t="s">
        <v>371</v>
      </c>
      <c r="AQ649" s="1117" t="s">
        <v>252</v>
      </c>
      <c r="AR649" s="1117" t="s">
        <v>591</v>
      </c>
      <c r="AS649" s="41">
        <v>0</v>
      </c>
      <c r="AT649" s="1113" t="s">
        <v>371</v>
      </c>
      <c r="AU649" s="1117" t="s">
        <v>252</v>
      </c>
      <c r="AV649" s="1117" t="s">
        <v>591</v>
      </c>
      <c r="AW649" s="41">
        <v>0</v>
      </c>
      <c r="AX649" s="1113" t="s">
        <v>371</v>
      </c>
      <c r="AY649" s="1117" t="s">
        <v>252</v>
      </c>
      <c r="AZ649" s="1117" t="s">
        <v>591</v>
      </c>
      <c r="BA649" s="1113" t="s">
        <v>371</v>
      </c>
      <c r="BB649" s="1117" t="s">
        <v>252</v>
      </c>
      <c r="BC649" s="1117" t="s">
        <v>591</v>
      </c>
      <c r="BD649" s="989">
        <v>0</v>
      </c>
      <c r="BE649" s="1118" t="s">
        <v>585</v>
      </c>
      <c r="BF649" s="1119" t="s">
        <v>586</v>
      </c>
      <c r="BG649" s="1120" t="s">
        <v>587</v>
      </c>
      <c r="BH649" s="989">
        <v>0</v>
      </c>
      <c r="BI649" s="1121" t="s">
        <v>585</v>
      </c>
      <c r="BJ649" s="1122" t="s">
        <v>586</v>
      </c>
      <c r="BK649" s="1123" t="s">
        <v>587</v>
      </c>
      <c r="BL649" s="989">
        <v>0</v>
      </c>
      <c r="BM649" s="1415">
        <v>0</v>
      </c>
      <c r="BN649" s="1118" t="s">
        <v>588</v>
      </c>
      <c r="BO649" s="1119" t="s">
        <v>589</v>
      </c>
      <c r="BP649" s="1120" t="s">
        <v>590</v>
      </c>
      <c r="BQ649" s="989"/>
      <c r="BR649" s="989"/>
      <c r="BS649" s="989"/>
      <c r="BT649" s="989"/>
      <c r="BU649" s="98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c r="DA649" s="9"/>
      <c r="DB649" s="9"/>
      <c r="DC649" s="9"/>
      <c r="DD649" s="9"/>
      <c r="DE649" s="9"/>
      <c r="DF649" s="9"/>
      <c r="DG649" s="9"/>
      <c r="DH649" s="9"/>
      <c r="DI649" s="9"/>
      <c r="DJ649" s="9"/>
      <c r="DK649" s="9"/>
      <c r="DL649" s="9"/>
      <c r="DM649" s="9"/>
      <c r="DN649" s="9"/>
      <c r="DO649" s="9"/>
      <c r="DP649" s="9"/>
      <c r="DQ649" s="9"/>
      <c r="DR649" s="9"/>
      <c r="DS649" s="9"/>
      <c r="DT649" s="9"/>
      <c r="DU649" s="9"/>
      <c r="DV649" s="9"/>
      <c r="DW649" s="9"/>
      <c r="DX649" s="9"/>
      <c r="DY649" s="9"/>
      <c r="DZ649" s="9"/>
      <c r="EA649" s="9"/>
      <c r="EB649" s="9"/>
      <c r="EC649" s="2"/>
      <c r="ED649" s="2"/>
      <c r="EE649" s="2"/>
      <c r="EF649" s="2"/>
      <c r="EG649" s="2"/>
      <c r="EH649" s="2"/>
      <c r="EI649" s="2"/>
      <c r="EJ649" s="2"/>
      <c r="EK649" s="2"/>
      <c r="EL649" s="2"/>
      <c r="EM649" s="2"/>
      <c r="EN649" s="2"/>
      <c r="EO649" s="2"/>
      <c r="EP649" s="2"/>
      <c r="EQ649" s="2"/>
      <c r="ER649" s="2"/>
      <c r="ES649" s="2"/>
      <c r="ET649" s="2"/>
      <c r="EU649" s="2"/>
    </row>
    <row r="650" spans="1:151" s="1415" customFormat="1" ht="15.75" hidden="1" customHeight="1" outlineLevel="1">
      <c r="A650" s="1472"/>
      <c r="B650" s="678"/>
      <c r="C650" s="1251"/>
      <c r="D650" s="1251"/>
      <c r="E650" s="1474" t="str">
        <f t="shared" si="61"/>
        <v/>
      </c>
      <c r="F650" s="1283"/>
      <c r="G650" s="1379" t="str">
        <f>G17</f>
        <v/>
      </c>
      <c r="H650" s="1380" t="str">
        <f>H17</f>
        <v/>
      </c>
      <c r="I650" s="1437" t="str">
        <f>I17</f>
        <v/>
      </c>
      <c r="J650" s="1468">
        <f>J17</f>
        <v>0</v>
      </c>
      <c r="K650" s="1381"/>
      <c r="L650" s="899" t="str">
        <f t="shared" ref="L650:AQ650" si="63">L17</f>
        <v/>
      </c>
      <c r="M650" s="899" t="str">
        <f t="shared" si="63"/>
        <v/>
      </c>
      <c r="N650" s="968" t="str">
        <f t="shared" si="63"/>
        <v/>
      </c>
      <c r="O650" s="1145" t="str">
        <f t="shared" si="63"/>
        <v/>
      </c>
      <c r="P650" s="968" t="str">
        <f t="shared" si="63"/>
        <v/>
      </c>
      <c r="Q650" s="2">
        <f t="shared" si="63"/>
        <v>12</v>
      </c>
      <c r="R650" s="899" t="str">
        <f t="shared" si="63"/>
        <v/>
      </c>
      <c r="S650" s="1147" t="str">
        <f t="shared" si="63"/>
        <v/>
      </c>
      <c r="T650" s="899" t="str">
        <f t="shared" si="63"/>
        <v/>
      </c>
      <c r="U650" s="1146" t="str">
        <f t="shared" si="63"/>
        <v/>
      </c>
      <c r="V650" s="1061" t="str">
        <f t="shared" si="63"/>
        <v/>
      </c>
      <c r="W650" s="2">
        <f t="shared" si="63"/>
        <v>0</v>
      </c>
      <c r="X650" s="899" t="str">
        <f t="shared" si="63"/>
        <v/>
      </c>
      <c r="Y650" s="1148" t="str">
        <f t="shared" si="63"/>
        <v/>
      </c>
      <c r="Z650" s="1416" t="str">
        <f t="shared" si="63"/>
        <v/>
      </c>
      <c r="AA650" s="1233">
        <f t="shared" si="63"/>
        <v>0</v>
      </c>
      <c r="AB650" s="1233" t="str">
        <f t="shared" si="63"/>
        <v/>
      </c>
      <c r="AC650" s="2">
        <f t="shared" si="63"/>
        <v>0</v>
      </c>
      <c r="AD650" s="1150" t="str">
        <f t="shared" si="63"/>
        <v/>
      </c>
      <c r="AE650" s="1140">
        <f t="shared" si="63"/>
        <v>0</v>
      </c>
      <c r="AF650" s="1141" t="str">
        <f t="shared" si="63"/>
        <v/>
      </c>
      <c r="AG650" s="989">
        <f t="shared" si="63"/>
        <v>0</v>
      </c>
      <c r="AH650" s="1150">
        <f t="shared" si="63"/>
        <v>0</v>
      </c>
      <c r="AI650" s="1141">
        <f t="shared" si="63"/>
        <v>0</v>
      </c>
      <c r="AJ650" s="1141" t="str">
        <f t="shared" si="63"/>
        <v/>
      </c>
      <c r="AK650" s="1415">
        <f t="shared" si="63"/>
        <v>0</v>
      </c>
      <c r="AL650" s="1150" t="str">
        <f t="shared" si="63"/>
        <v/>
      </c>
      <c r="AM650" s="1141">
        <f t="shared" si="63"/>
        <v>0</v>
      </c>
      <c r="AN650" s="1141" t="str">
        <f t="shared" si="63"/>
        <v/>
      </c>
      <c r="AO650" s="1415">
        <f t="shared" si="63"/>
        <v>0</v>
      </c>
      <c r="AP650" s="1150" t="str">
        <f t="shared" si="63"/>
        <v/>
      </c>
      <c r="AQ650" s="1141">
        <f t="shared" si="63"/>
        <v>0</v>
      </c>
      <c r="AR650" s="1141" t="str">
        <f t="shared" ref="AR650:BH650" si="64">AR17</f>
        <v/>
      </c>
      <c r="AS650" s="1415">
        <f t="shared" si="64"/>
        <v>0</v>
      </c>
      <c r="AT650" s="1150" t="str">
        <f t="shared" si="64"/>
        <v/>
      </c>
      <c r="AU650" s="1141">
        <f t="shared" si="64"/>
        <v>0</v>
      </c>
      <c r="AV650" s="1141" t="str">
        <f t="shared" si="64"/>
        <v/>
      </c>
      <c r="AW650" s="1415">
        <f t="shared" si="64"/>
        <v>0</v>
      </c>
      <c r="AX650" s="1151">
        <f t="shared" si="64"/>
        <v>0</v>
      </c>
      <c r="AY650" s="1151">
        <f t="shared" si="64"/>
        <v>0</v>
      </c>
      <c r="AZ650" s="1151">
        <f t="shared" si="64"/>
        <v>0</v>
      </c>
      <c r="BA650" s="1151">
        <f t="shared" si="64"/>
        <v>0</v>
      </c>
      <c r="BB650" s="1151">
        <f t="shared" si="64"/>
        <v>0</v>
      </c>
      <c r="BC650" s="1151">
        <f t="shared" si="64"/>
        <v>0</v>
      </c>
      <c r="BD650" s="989">
        <f t="shared" si="64"/>
        <v>0</v>
      </c>
      <c r="BE650" s="1139">
        <f t="shared" si="64"/>
        <v>0</v>
      </c>
      <c r="BF650" s="1140">
        <f t="shared" si="64"/>
        <v>0</v>
      </c>
      <c r="BG650" s="1141">
        <f t="shared" si="64"/>
        <v>0</v>
      </c>
      <c r="BH650" s="989">
        <f t="shared" si="64"/>
        <v>0</v>
      </c>
      <c r="BI650" s="1139">
        <f>AC696</f>
        <v>0</v>
      </c>
      <c r="BJ650" s="1140">
        <f>AC697</f>
        <v>0</v>
      </c>
      <c r="BK650" s="1141">
        <f>AC698</f>
        <v>0</v>
      </c>
      <c r="BL650" s="989">
        <f>BL17</f>
        <v>0</v>
      </c>
      <c r="BM650" s="1415">
        <f>BM17</f>
        <v>0</v>
      </c>
      <c r="BN650" s="1139">
        <f>BN17</f>
        <v>0</v>
      </c>
      <c r="BO650" s="1140">
        <f>BO17</f>
        <v>0</v>
      </c>
      <c r="BP650" s="1141">
        <f>BP17</f>
        <v>0</v>
      </c>
      <c r="BQ650" s="989"/>
      <c r="BR650" s="989"/>
      <c r="BS650" s="989"/>
      <c r="BT650" s="989"/>
      <c r="BU650" s="98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c r="DA650" s="9"/>
      <c r="DB650" s="9"/>
      <c r="DC650" s="9"/>
      <c r="DD650" s="9"/>
      <c r="DE650" s="9"/>
      <c r="DF650" s="9"/>
      <c r="DG650" s="9"/>
      <c r="DH650" s="9"/>
      <c r="DI650" s="9"/>
      <c r="DJ650" s="9"/>
      <c r="DK650" s="9"/>
      <c r="DL650" s="9"/>
      <c r="DM650" s="9"/>
      <c r="DN650" s="9"/>
      <c r="DO650" s="9"/>
      <c r="DP650" s="9"/>
      <c r="DQ650" s="9"/>
      <c r="DR650" s="9"/>
      <c r="DS650" s="9"/>
      <c r="DT650" s="9"/>
      <c r="DU650" s="9"/>
      <c r="DV650" s="9"/>
      <c r="DW650" s="9"/>
      <c r="DX650" s="9"/>
      <c r="DY650" s="9"/>
      <c r="DZ650" s="9"/>
      <c r="EA650" s="9"/>
      <c r="EB650" s="9"/>
      <c r="EC650" s="2"/>
      <c r="ED650" s="2"/>
      <c r="EE650" s="2"/>
      <c r="EF650" s="2"/>
      <c r="EG650" s="2"/>
      <c r="EH650" s="2"/>
      <c r="EI650" s="2"/>
      <c r="EJ650" s="2"/>
      <c r="EK650" s="2"/>
      <c r="EL650" s="2"/>
      <c r="EM650" s="2"/>
      <c r="EN650" s="2"/>
      <c r="EO650" s="2"/>
      <c r="EP650" s="2"/>
      <c r="EQ650" s="2"/>
      <c r="ER650" s="2"/>
      <c r="ES650" s="2"/>
      <c r="ET650" s="2"/>
      <c r="EU650" s="2"/>
    </row>
    <row r="651" spans="1:151" s="51" customFormat="1" ht="19" hidden="1" outlineLevel="1">
      <c r="A651" s="1472"/>
      <c r="B651" s="1451"/>
      <c r="C651" s="1251"/>
      <c r="D651" s="1251"/>
      <c r="E651" s="1474" t="str">
        <f t="shared" si="61"/>
        <v/>
      </c>
      <c r="F651" s="1283"/>
      <c r="G651" s="678"/>
      <c r="H651" s="126"/>
      <c r="I651" s="126"/>
      <c r="J651" s="1465"/>
      <c r="K651" s="677"/>
      <c r="L651" s="1382"/>
      <c r="M651" s="1382"/>
      <c r="N651" s="1382"/>
      <c r="O651" s="1382"/>
      <c r="P651" s="1382"/>
      <c r="Q651" s="1382"/>
      <c r="R651" s="1382"/>
      <c r="S651" s="1382"/>
      <c r="T651" s="1382"/>
      <c r="U651" s="1382"/>
      <c r="V651" s="1382"/>
      <c r="W651" s="1382"/>
      <c r="X651" s="1382"/>
      <c r="Y651" s="1382"/>
      <c r="Z651" s="1382"/>
      <c r="AA651" s="1382"/>
      <c r="AB651" s="1382"/>
      <c r="AC651" s="1382"/>
      <c r="AD651" s="1415"/>
      <c r="AE651" s="53"/>
      <c r="AF651" s="1415"/>
      <c r="AG651" s="53"/>
      <c r="AH651" s="53"/>
      <c r="AI651" s="53"/>
      <c r="AJ651" s="53"/>
      <c r="AK651" s="53"/>
      <c r="AL651" s="40"/>
      <c r="AO651" s="52"/>
      <c r="AQ651" s="1383"/>
      <c r="AR651" s="1247"/>
      <c r="AT651" s="1247"/>
      <c r="BA651" s="18"/>
      <c r="BQ651" s="18"/>
      <c r="BY651" s="95"/>
      <c r="BZ651" s="95"/>
      <c r="CA651" s="95"/>
      <c r="CB651" s="95"/>
      <c r="CC651" s="95"/>
      <c r="CD651" s="95"/>
      <c r="CE651" s="95"/>
      <c r="CF651" s="95"/>
      <c r="CG651" s="95"/>
      <c r="CH651" s="95"/>
      <c r="CI651" s="95"/>
      <c r="CJ651" s="95"/>
      <c r="CK651" s="95"/>
      <c r="CL651" s="95"/>
      <c r="CM651" s="95"/>
      <c r="CN651" s="95"/>
      <c r="CO651" s="95"/>
      <c r="CP651" s="95"/>
      <c r="CQ651" s="95"/>
      <c r="CR651" s="95"/>
      <c r="CS651" s="95"/>
      <c r="CT651" s="95"/>
      <c r="CU651" s="95"/>
      <c r="CV651" s="95"/>
      <c r="CW651" s="95"/>
      <c r="CX651" s="95"/>
      <c r="CY651" s="95"/>
      <c r="CZ651" s="95"/>
      <c r="DA651" s="95"/>
      <c r="DB651" s="95"/>
      <c r="DC651" s="95"/>
      <c r="DD651" s="95"/>
      <c r="DE651" s="95"/>
      <c r="DF651" s="95"/>
      <c r="DG651" s="95"/>
      <c r="DH651" s="95"/>
      <c r="DI651" s="95"/>
      <c r="DJ651" s="95"/>
      <c r="DK651" s="95"/>
      <c r="DL651" s="95"/>
      <c r="DM651" s="95"/>
      <c r="DN651" s="95"/>
      <c r="DO651" s="95"/>
      <c r="DP651" s="95"/>
      <c r="DQ651" s="95"/>
      <c r="DR651" s="95"/>
      <c r="DS651" s="95"/>
      <c r="DT651" s="95"/>
      <c r="DU651" s="95"/>
      <c r="DV651" s="95"/>
      <c r="DW651" s="95"/>
      <c r="DX651" s="95"/>
      <c r="DY651" s="95"/>
      <c r="DZ651" s="95"/>
      <c r="EA651" s="95"/>
      <c r="EB651" s="95"/>
      <c r="EC651" s="95"/>
      <c r="ED651" s="95"/>
      <c r="EE651" s="95"/>
      <c r="EF651" s="95"/>
      <c r="EG651" s="95"/>
      <c r="EH651" s="95"/>
      <c r="EI651" s="95"/>
      <c r="EJ651" s="95"/>
      <c r="EK651" s="95"/>
      <c r="EL651" s="95"/>
      <c r="EM651" s="95"/>
      <c r="EN651" s="95"/>
      <c r="EO651" s="95"/>
      <c r="EP651" s="95"/>
      <c r="EQ651" s="95"/>
      <c r="ER651" s="95"/>
      <c r="ES651" s="95"/>
      <c r="ET651" s="95"/>
      <c r="EU651" s="95"/>
    </row>
    <row r="652" spans="1:151" s="1385" customFormat="1" ht="19" hidden="1" outlineLevel="1">
      <c r="A652" s="1472"/>
      <c r="B652" s="680"/>
      <c r="C652" s="1251"/>
      <c r="D652" s="1251"/>
      <c r="E652" s="1474" t="str">
        <f t="shared" si="61"/>
        <v/>
      </c>
      <c r="F652" s="1283"/>
      <c r="G652" s="678"/>
      <c r="H652" s="126"/>
      <c r="I652" s="126"/>
      <c r="J652" s="1465"/>
      <c r="K652" s="677"/>
      <c r="L652" s="1382"/>
      <c r="M652" s="1382"/>
      <c r="N652" s="1382"/>
      <c r="O652" s="1382"/>
      <c r="P652" s="1382"/>
      <c r="Q652" s="1382"/>
      <c r="R652" s="1382"/>
      <c r="S652" s="1382"/>
      <c r="T652" s="1382"/>
      <c r="U652" s="1382"/>
      <c r="V652" s="1382"/>
      <c r="W652" s="1382"/>
      <c r="X652" s="1382"/>
      <c r="Y652" s="1382"/>
      <c r="Z652" s="1382"/>
      <c r="AA652" s="1382"/>
      <c r="AB652" s="1382"/>
      <c r="AC652" s="1382"/>
      <c r="AD652" s="1415"/>
      <c r="AE652" s="53"/>
      <c r="AF652" s="1415"/>
      <c r="AG652" s="53"/>
      <c r="AH652" s="53"/>
      <c r="AI652" s="53"/>
      <c r="AJ652" s="1384"/>
      <c r="AK652" s="1384"/>
      <c r="AL652" s="40"/>
      <c r="AM652" s="1384"/>
      <c r="AN652" s="1384"/>
      <c r="AO652" s="1384"/>
      <c r="AP652" s="1384"/>
      <c r="AQ652" s="1384"/>
      <c r="AR652" s="1247"/>
      <c r="AS652" s="1384"/>
      <c r="AT652" s="1247"/>
      <c r="AU652" s="1384"/>
      <c r="AV652" s="1384"/>
      <c r="AW652" s="1384"/>
      <c r="AX652" s="1384"/>
      <c r="AY652" s="1384"/>
      <c r="BQ652" s="18"/>
      <c r="BY652" s="1448"/>
      <c r="BZ652" s="1448"/>
      <c r="CA652" s="1448"/>
      <c r="CB652" s="1448"/>
      <c r="CC652" s="1448"/>
      <c r="CD652" s="1448"/>
      <c r="CE652" s="1448"/>
      <c r="CF652" s="1448"/>
      <c r="CG652" s="1448"/>
      <c r="CH652" s="1448"/>
      <c r="CI652" s="1448"/>
      <c r="CJ652" s="1448"/>
      <c r="CK652" s="1448"/>
      <c r="CL652" s="1448"/>
      <c r="CM652" s="1448"/>
      <c r="CN652" s="1448"/>
      <c r="CO652" s="1448"/>
      <c r="CP652" s="1448"/>
      <c r="CQ652" s="1448"/>
      <c r="CR652" s="1448"/>
      <c r="CS652" s="1448"/>
      <c r="CT652" s="1448"/>
      <c r="CU652" s="1448"/>
      <c r="CV652" s="1448"/>
      <c r="CW652" s="1448"/>
      <c r="CX652" s="1448"/>
      <c r="CY652" s="1448"/>
      <c r="CZ652" s="1448"/>
      <c r="DA652" s="1448"/>
      <c r="DB652" s="1448"/>
      <c r="DC652" s="1448"/>
      <c r="DD652" s="1448"/>
      <c r="DE652" s="1448"/>
      <c r="DF652" s="1448"/>
      <c r="DG652" s="1448"/>
      <c r="DH652" s="1448"/>
      <c r="DI652" s="1448"/>
      <c r="DJ652" s="1448"/>
      <c r="DK652" s="1448"/>
      <c r="DL652" s="1448"/>
      <c r="DM652" s="1448"/>
      <c r="DN652" s="1448"/>
      <c r="DO652" s="1448"/>
      <c r="DP652" s="1448"/>
      <c r="DQ652" s="1448"/>
      <c r="DR652" s="1448"/>
      <c r="DS652" s="1448"/>
      <c r="DT652" s="1448"/>
      <c r="DU652" s="1448"/>
      <c r="DV652" s="1448"/>
      <c r="DW652" s="1448"/>
      <c r="DX652" s="1448"/>
      <c r="DY652" s="1448"/>
      <c r="DZ652" s="1448"/>
      <c r="EA652" s="1448"/>
      <c r="EB652" s="1448"/>
      <c r="EC652" s="1448"/>
      <c r="ED652" s="1448"/>
      <c r="EE652" s="1448"/>
      <c r="EF652" s="1448"/>
      <c r="EG652" s="1448"/>
      <c r="EH652" s="1448"/>
      <c r="EI652" s="1448"/>
      <c r="EJ652" s="1448"/>
      <c r="EK652" s="1448"/>
      <c r="EL652" s="1448"/>
      <c r="EM652" s="1448"/>
      <c r="EN652" s="1448"/>
      <c r="EO652" s="1448"/>
      <c r="EP652" s="1448"/>
      <c r="EQ652" s="1448"/>
      <c r="ER652" s="1448"/>
      <c r="ES652" s="1448"/>
      <c r="ET652" s="1448"/>
      <c r="EU652" s="1448"/>
    </row>
    <row r="653" spans="1:151" s="1269" customFormat="1" ht="15" collapsed="1">
      <c r="A653" s="1472">
        <f>IF(G650="",0,1)</f>
        <v>0</v>
      </c>
      <c r="B653" s="678"/>
      <c r="C653" s="1251"/>
      <c r="D653" s="1251"/>
      <c r="E653" s="1474" t="str">
        <f t="shared" si="61"/>
        <v/>
      </c>
      <c r="F653" s="1283"/>
      <c r="G653" s="678"/>
      <c r="H653" s="126"/>
      <c r="I653" s="126"/>
      <c r="J653" s="1465"/>
      <c r="K653" s="677"/>
      <c r="L653" s="1382"/>
      <c r="M653" s="1382"/>
      <c r="N653" s="1382"/>
      <c r="O653" s="1382"/>
      <c r="P653" s="1382"/>
      <c r="Q653" s="1382"/>
      <c r="R653" s="1382"/>
      <c r="S653" s="1382"/>
      <c r="T653" s="1382"/>
      <c r="U653" s="1382"/>
      <c r="V653" s="1382"/>
      <c r="W653" s="1382"/>
      <c r="X653" s="1382"/>
      <c r="Y653" s="1382"/>
      <c r="Z653" s="1382"/>
      <c r="AA653" s="1382"/>
      <c r="AB653" s="1382"/>
      <c r="AC653" s="1382"/>
      <c r="AD653" s="1386"/>
      <c r="AI653" s="1251"/>
      <c r="AJ653" s="1251"/>
      <c r="AK653" s="1251"/>
      <c r="AL653" s="1251"/>
      <c r="AM653" s="1251"/>
      <c r="AN653" s="1251"/>
      <c r="AO653" s="1251"/>
      <c r="AP653" s="1251"/>
      <c r="AQ653" s="20"/>
      <c r="AR653" s="1251"/>
      <c r="AS653" s="1251"/>
      <c r="AT653" s="1251"/>
      <c r="AU653" s="1251"/>
      <c r="AV653" s="1251"/>
      <c r="AW653" s="1251"/>
      <c r="AX653" s="1251"/>
      <c r="AY653" s="1251"/>
      <c r="BY653" s="1388"/>
      <c r="BZ653" s="1388"/>
      <c r="CA653" s="1388"/>
      <c r="CB653" s="1388"/>
      <c r="CC653" s="1388"/>
      <c r="CD653" s="1388"/>
      <c r="CE653" s="1388"/>
      <c r="CF653" s="1388"/>
      <c r="CG653" s="1388"/>
      <c r="CH653" s="1388"/>
      <c r="CI653" s="1388"/>
      <c r="CJ653" s="1388"/>
      <c r="CK653" s="1388"/>
      <c r="CL653" s="1388"/>
      <c r="CM653" s="1388"/>
      <c r="CN653" s="1388"/>
      <c r="CO653" s="1388"/>
      <c r="CP653" s="1388"/>
      <c r="CQ653" s="1388"/>
      <c r="CR653" s="1388"/>
      <c r="CS653" s="1388"/>
      <c r="CT653" s="1388"/>
      <c r="CU653" s="1388"/>
      <c r="CV653" s="1388"/>
      <c r="CW653" s="1388"/>
      <c r="CX653" s="1388"/>
      <c r="CY653" s="1388"/>
      <c r="CZ653" s="1388"/>
      <c r="DA653" s="1388"/>
      <c r="DB653" s="1388"/>
      <c r="DC653" s="1388"/>
      <c r="DD653" s="1388"/>
      <c r="DE653" s="1388"/>
      <c r="DF653" s="1388"/>
      <c r="DG653" s="1388"/>
      <c r="DH653" s="1388"/>
      <c r="DI653" s="1388"/>
      <c r="DJ653" s="1388"/>
      <c r="DK653" s="1388"/>
      <c r="DL653" s="1388"/>
      <c r="DM653" s="1388"/>
      <c r="DN653" s="1388"/>
      <c r="DO653" s="1388"/>
      <c r="DP653" s="1388"/>
      <c r="DQ653" s="1388"/>
      <c r="DR653" s="1388"/>
      <c r="DS653" s="1388"/>
      <c r="DT653" s="1388"/>
      <c r="DU653" s="1388"/>
      <c r="DV653" s="1388"/>
      <c r="DW653" s="1388"/>
      <c r="DX653" s="1388"/>
      <c r="DY653" s="1388"/>
      <c r="DZ653" s="1388"/>
      <c r="EA653" s="1388"/>
      <c r="EB653" s="1388"/>
      <c r="EC653" s="1388"/>
      <c r="ED653" s="1388"/>
      <c r="EE653" s="1388"/>
      <c r="EF653" s="1388"/>
      <c r="EG653" s="1388"/>
      <c r="EH653" s="1388"/>
      <c r="EI653" s="1388"/>
      <c r="EJ653" s="1388"/>
      <c r="EK653" s="1388"/>
      <c r="EL653" s="1388"/>
      <c r="EM653" s="1388"/>
      <c r="EN653" s="1388"/>
      <c r="EO653" s="1388"/>
      <c r="EP653" s="1388"/>
      <c r="EQ653" s="1388"/>
      <c r="ER653" s="1388"/>
      <c r="ES653" s="1388"/>
      <c r="ET653" s="1388"/>
      <c r="EU653" s="1388"/>
    </row>
    <row r="654" spans="1:151" s="1269" customFormat="1" ht="15">
      <c r="A654" s="1472">
        <f>IF(G650="",0,1)</f>
        <v>0</v>
      </c>
      <c r="B654" s="678"/>
      <c r="C654" s="1251"/>
      <c r="D654" s="1251"/>
      <c r="E654" s="1474" t="str">
        <f t="shared" si="61"/>
        <v/>
      </c>
      <c r="F654" s="1283"/>
      <c r="G654" s="678"/>
      <c r="H654" s="126"/>
      <c r="I654" s="126"/>
      <c r="J654" s="1465"/>
      <c r="K654" s="677"/>
      <c r="L654" s="1382"/>
      <c r="M654" s="1382"/>
      <c r="N654" s="1382"/>
      <c r="O654" s="1382"/>
      <c r="P654" s="1382"/>
      <c r="Q654" s="1382"/>
      <c r="R654" s="1382"/>
      <c r="S654" s="1382"/>
      <c r="T654" s="1382"/>
      <c r="U654" s="1382"/>
      <c r="V654" s="1382"/>
      <c r="W654" s="1382"/>
      <c r="X654" s="1382"/>
      <c r="Y654" s="1382"/>
      <c r="Z654" s="1382"/>
      <c r="AA654" s="1382"/>
      <c r="AB654" s="1382"/>
      <c r="AC654" s="1382"/>
      <c r="AD654" s="1387"/>
      <c r="AQ654" s="20"/>
      <c r="BY654" s="1388"/>
      <c r="BZ654" s="1388"/>
      <c r="CA654" s="1388"/>
      <c r="CB654" s="1388"/>
      <c r="CC654" s="1388"/>
      <c r="CD654" s="1388"/>
      <c r="CE654" s="1388"/>
      <c r="CF654" s="1388"/>
      <c r="CG654" s="1388"/>
      <c r="CH654" s="1388"/>
      <c r="CI654" s="1388"/>
      <c r="CJ654" s="1388"/>
      <c r="CK654" s="1388"/>
      <c r="CL654" s="1388"/>
      <c r="CM654" s="1388"/>
      <c r="CN654" s="1388"/>
      <c r="CO654" s="1388"/>
      <c r="CP654" s="1388"/>
      <c r="CQ654" s="1388"/>
      <c r="CR654" s="1388"/>
      <c r="CS654" s="1388"/>
      <c r="CT654" s="1388"/>
      <c r="CU654" s="1388"/>
      <c r="CV654" s="1388"/>
      <c r="CW654" s="1388"/>
      <c r="CX654" s="1388"/>
      <c r="CY654" s="1388"/>
      <c r="CZ654" s="1388"/>
      <c r="DA654" s="1388"/>
      <c r="DB654" s="1388"/>
      <c r="DC654" s="1388"/>
      <c r="DD654" s="1388"/>
      <c r="DE654" s="1388"/>
      <c r="DF654" s="1388"/>
      <c r="DG654" s="1388"/>
      <c r="DH654" s="1388"/>
      <c r="DI654" s="1388"/>
      <c r="DJ654" s="1388"/>
      <c r="DK654" s="1388"/>
      <c r="DL654" s="1388"/>
      <c r="DM654" s="1388"/>
      <c r="DN654" s="1388"/>
      <c r="DO654" s="1388"/>
      <c r="DP654" s="1388"/>
      <c r="DQ654" s="1388"/>
      <c r="DR654" s="1388"/>
      <c r="DS654" s="1388"/>
      <c r="DT654" s="1388"/>
      <c r="DU654" s="1388"/>
      <c r="DV654" s="1388"/>
      <c r="DW654" s="1388"/>
      <c r="DX654" s="1388"/>
      <c r="DY654" s="1388"/>
      <c r="DZ654" s="1388"/>
      <c r="EA654" s="1388"/>
      <c r="EB654" s="1388"/>
      <c r="EC654" s="1388"/>
      <c r="ED654" s="1388"/>
      <c r="EE654" s="1388"/>
      <c r="EF654" s="1388"/>
      <c r="EG654" s="1388"/>
      <c r="EH654" s="1388"/>
      <c r="EI654" s="1388"/>
      <c r="EJ654" s="1388"/>
      <c r="EK654" s="1388"/>
      <c r="EL654" s="1388"/>
      <c r="EM654" s="1388"/>
      <c r="EN654" s="1388"/>
      <c r="EO654" s="1388"/>
      <c r="EP654" s="1388"/>
      <c r="EQ654" s="1388"/>
      <c r="ER654" s="1388"/>
      <c r="ES654" s="1388"/>
      <c r="ET654" s="1388"/>
      <c r="EU654" s="1388"/>
    </row>
    <row r="655" spans="1:151" s="1269" customFormat="1" ht="15">
      <c r="A655" s="1472">
        <f>IF(G650="",0,1)</f>
        <v>0</v>
      </c>
      <c r="B655" s="678"/>
      <c r="C655" s="1251"/>
      <c r="D655" s="1251"/>
      <c r="E655" s="1474" t="str">
        <f t="shared" si="61"/>
        <v/>
      </c>
      <c r="F655" s="1283"/>
      <c r="G655" s="678"/>
      <c r="H655" s="126"/>
      <c r="I655" s="126"/>
      <c r="J655" s="1465"/>
      <c r="K655" s="677"/>
      <c r="L655" s="1382"/>
      <c r="M655" s="1382"/>
      <c r="N655" s="1382"/>
      <c r="O655" s="1382"/>
      <c r="P655" s="1382"/>
      <c r="Q655" s="1382"/>
      <c r="R655" s="1382"/>
      <c r="S655" s="1382"/>
      <c r="T655" s="1382"/>
      <c r="U655" s="1382"/>
      <c r="V655" s="1382"/>
      <c r="W655" s="1382"/>
      <c r="X655" s="1382"/>
      <c r="Y655" s="1382"/>
      <c r="Z655" s="1382"/>
      <c r="AA655" s="1382"/>
      <c r="AB655" s="1382"/>
      <c r="AC655" s="1382"/>
      <c r="AQ655" s="20"/>
      <c r="BY655" s="1388"/>
      <c r="BZ655" s="1388"/>
      <c r="CA655" s="1388"/>
      <c r="CB655" s="1388"/>
      <c r="CC655" s="1388"/>
      <c r="CD655" s="1388"/>
      <c r="CE655" s="1388"/>
      <c r="CF655" s="1388"/>
      <c r="CG655" s="1388"/>
      <c r="CH655" s="1388"/>
      <c r="CI655" s="1388"/>
      <c r="CJ655" s="1388"/>
      <c r="CK655" s="1388"/>
      <c r="CL655" s="1388"/>
      <c r="CM655" s="1388"/>
      <c r="CN655" s="1388"/>
      <c r="CO655" s="1388"/>
      <c r="CP655" s="1388"/>
      <c r="CQ655" s="1388"/>
      <c r="CR655" s="1388"/>
      <c r="CS655" s="1388"/>
      <c r="CT655" s="1388"/>
      <c r="CU655" s="1388"/>
      <c r="CV655" s="1388"/>
      <c r="CW655" s="1388"/>
      <c r="CX655" s="1388"/>
      <c r="CY655" s="1388"/>
      <c r="CZ655" s="1388"/>
      <c r="DA655" s="1388"/>
      <c r="DB655" s="1388"/>
      <c r="DC655" s="1388"/>
      <c r="DD655" s="1388"/>
      <c r="DE655" s="1388"/>
      <c r="DF655" s="1388"/>
      <c r="DG655" s="1388"/>
      <c r="DH655" s="1388"/>
      <c r="DI655" s="1388"/>
      <c r="DJ655" s="1388"/>
      <c r="DK655" s="1388"/>
      <c r="DL655" s="1388"/>
      <c r="DM655" s="1388"/>
      <c r="DN655" s="1388"/>
      <c r="DO655" s="1388"/>
      <c r="DP655" s="1388"/>
      <c r="DQ655" s="1388"/>
      <c r="DR655" s="1388"/>
      <c r="DS655" s="1388"/>
      <c r="DT655" s="1388"/>
      <c r="DU655" s="1388"/>
      <c r="DV655" s="1388"/>
      <c r="DW655" s="1388"/>
      <c r="DX655" s="1388"/>
      <c r="DY655" s="1388"/>
      <c r="DZ655" s="1388"/>
      <c r="EA655" s="1388"/>
      <c r="EB655" s="1388"/>
      <c r="EC655" s="1388"/>
      <c r="ED655" s="1388"/>
      <c r="EE655" s="1388"/>
      <c r="EF655" s="1388"/>
      <c r="EG655" s="1388"/>
      <c r="EH655" s="1388"/>
      <c r="EI655" s="1388"/>
      <c r="EJ655" s="1388"/>
      <c r="EK655" s="1388"/>
      <c r="EL655" s="1388"/>
      <c r="EM655" s="1388"/>
      <c r="EN655" s="1388"/>
      <c r="EO655" s="1388"/>
      <c r="EP655" s="1388"/>
      <c r="EQ655" s="1388"/>
      <c r="ER655" s="1388"/>
      <c r="ES655" s="1388"/>
      <c r="ET655" s="1388"/>
      <c r="EU655" s="1388"/>
    </row>
    <row r="656" spans="1:151" s="1269" customFormat="1" ht="15">
      <c r="A656" s="1472">
        <f>IF(G650="",0,1)</f>
        <v>0</v>
      </c>
      <c r="B656" s="678"/>
      <c r="C656" s="1251"/>
      <c r="D656" s="1251"/>
      <c r="E656" s="1474" t="str">
        <f t="shared" si="61"/>
        <v/>
      </c>
      <c r="F656" s="1242"/>
      <c r="G656" s="678"/>
      <c r="H656" s="1242"/>
      <c r="I656" s="1251"/>
      <c r="J656" s="1462" t="str">
        <f t="shared" ref="J656:J692" si="65">IF((SUM(F656:H656))&gt;0,"Evaluation","")</f>
        <v/>
      </c>
      <c r="K656" s="1170"/>
      <c r="L656" s="1265"/>
      <c r="M656" s="1265"/>
      <c r="N656" s="1266"/>
      <c r="O656" s="1266"/>
      <c r="P656" s="1266"/>
      <c r="Q656" s="1266"/>
      <c r="R656" s="1388"/>
      <c r="S656" s="1268"/>
      <c r="T656" s="1268"/>
      <c r="U656" s="1268"/>
      <c r="V656" s="1268"/>
      <c r="W656" s="1382"/>
      <c r="X656" s="1382"/>
      <c r="Y656" s="1268"/>
      <c r="Z656" s="1268"/>
      <c r="AA656" s="1268"/>
      <c r="AB656" s="989"/>
      <c r="AC656" s="1251"/>
      <c r="AQ656" s="20"/>
      <c r="BY656" s="1388"/>
      <c r="BZ656" s="1388"/>
      <c r="CA656" s="1388"/>
      <c r="CB656" s="1388"/>
      <c r="CC656" s="1388"/>
      <c r="CD656" s="1388"/>
      <c r="CE656" s="1388"/>
      <c r="CF656" s="1388"/>
      <c r="CG656" s="1388"/>
      <c r="CH656" s="1388"/>
      <c r="CI656" s="1388"/>
      <c r="CJ656" s="1388"/>
      <c r="CK656" s="1388"/>
      <c r="CL656" s="1388"/>
      <c r="CM656" s="1388"/>
      <c r="CN656" s="1388"/>
      <c r="CO656" s="1388"/>
      <c r="CP656" s="1388"/>
      <c r="CQ656" s="1388"/>
      <c r="CR656" s="1388"/>
      <c r="CS656" s="1388"/>
      <c r="CT656" s="1388"/>
      <c r="CU656" s="1388"/>
      <c r="CV656" s="1388"/>
      <c r="CW656" s="1388"/>
      <c r="CX656" s="1388"/>
      <c r="CY656" s="1388"/>
      <c r="CZ656" s="1388"/>
      <c r="DA656" s="1388"/>
      <c r="DB656" s="1388"/>
      <c r="DC656" s="1388"/>
      <c r="DD656" s="1388"/>
      <c r="DE656" s="1388"/>
      <c r="DF656" s="1388"/>
      <c r="DG656" s="1388"/>
      <c r="DH656" s="1388"/>
      <c r="DI656" s="1388"/>
      <c r="DJ656" s="1388"/>
      <c r="DK656" s="1388"/>
      <c r="DL656" s="1388"/>
      <c r="DM656" s="1388"/>
      <c r="DN656" s="1388"/>
      <c r="DO656" s="1388"/>
      <c r="DP656" s="1388"/>
      <c r="DQ656" s="1388"/>
      <c r="DR656" s="1388"/>
      <c r="DS656" s="1388"/>
      <c r="DT656" s="1388"/>
      <c r="DU656" s="1388"/>
      <c r="DV656" s="1388"/>
      <c r="DW656" s="1388"/>
      <c r="DX656" s="1388"/>
      <c r="DY656" s="1388"/>
      <c r="DZ656" s="1388"/>
      <c r="EA656" s="1388"/>
      <c r="EB656" s="1388"/>
      <c r="EC656" s="1388"/>
      <c r="ED656" s="1388"/>
      <c r="EE656" s="1388"/>
      <c r="EF656" s="1388"/>
      <c r="EG656" s="1388"/>
      <c r="EH656" s="1388"/>
      <c r="EI656" s="1388"/>
      <c r="EJ656" s="1388"/>
      <c r="EK656" s="1388"/>
      <c r="EL656" s="1388"/>
      <c r="EM656" s="1388"/>
      <c r="EN656" s="1388"/>
      <c r="EO656" s="1388"/>
      <c r="EP656" s="1388"/>
      <c r="EQ656" s="1388"/>
      <c r="ER656" s="1388"/>
      <c r="ES656" s="1388"/>
      <c r="ET656" s="1388"/>
      <c r="EU656" s="1388"/>
    </row>
    <row r="657" spans="1:151" s="1269" customFormat="1" ht="15">
      <c r="A657" s="1472">
        <f>IF(G650="",0,1)</f>
        <v>0</v>
      </c>
      <c r="B657" s="678"/>
      <c r="C657" s="1251"/>
      <c r="D657" s="1251"/>
      <c r="E657" s="1474" t="str">
        <f t="shared" si="61"/>
        <v/>
      </c>
      <c r="F657" s="1242"/>
      <c r="G657" s="678"/>
      <c r="H657" s="1242"/>
      <c r="I657" s="1251"/>
      <c r="J657" s="1462" t="str">
        <f t="shared" si="65"/>
        <v/>
      </c>
      <c r="K657" s="1170"/>
      <c r="L657" s="1389" t="str">
        <f>L$117</f>
        <v>Générateur de chaleur</v>
      </c>
      <c r="M657" s="1389"/>
      <c r="N657" s="1390"/>
      <c r="O657" s="1390"/>
      <c r="P657" s="1390"/>
      <c r="Q657" s="1390"/>
      <c r="R657" s="1388"/>
      <c r="S657" s="1391" t="str">
        <f>H650</f>
        <v/>
      </c>
      <c r="T657" s="1391"/>
      <c r="U657" s="1391"/>
      <c r="V657" s="1391"/>
      <c r="W657" s="1382"/>
      <c r="X657" s="1382"/>
      <c r="Z657" s="2216">
        <f>Y$31</f>
        <v>0</v>
      </c>
      <c r="AA657" s="2216"/>
      <c r="AB657" s="2216"/>
      <c r="AC657" s="2216"/>
      <c r="AO657" s="1298"/>
      <c r="AQ657" s="20"/>
      <c r="BY657" s="1388"/>
      <c r="BZ657" s="1388"/>
      <c r="CA657" s="1388"/>
      <c r="CB657" s="1388"/>
      <c r="CC657" s="1388"/>
      <c r="CD657" s="1388"/>
      <c r="CE657" s="1388"/>
      <c r="CF657" s="1388"/>
      <c r="CG657" s="1388"/>
      <c r="CH657" s="1388"/>
      <c r="CI657" s="1388"/>
      <c r="CJ657" s="1388"/>
      <c r="CK657" s="1388"/>
      <c r="CL657" s="1388"/>
      <c r="CM657" s="1388"/>
      <c r="CN657" s="1388"/>
      <c r="CO657" s="1388"/>
      <c r="CP657" s="1388"/>
      <c r="CQ657" s="1388"/>
      <c r="CR657" s="1388"/>
      <c r="CS657" s="1388"/>
      <c r="CT657" s="1388"/>
      <c r="CU657" s="1388"/>
      <c r="CV657" s="1388"/>
      <c r="CW657" s="1388"/>
      <c r="CX657" s="1388"/>
      <c r="CY657" s="1388"/>
      <c r="CZ657" s="1388"/>
      <c r="DA657" s="1388"/>
      <c r="DB657" s="1388"/>
      <c r="DC657" s="1388"/>
      <c r="DD657" s="1388"/>
      <c r="DE657" s="1388"/>
      <c r="DF657" s="1388"/>
      <c r="DG657" s="1388"/>
      <c r="DH657" s="1388"/>
      <c r="DI657" s="1388"/>
      <c r="DJ657" s="1388"/>
      <c r="DK657" s="1388"/>
      <c r="DL657" s="1388"/>
      <c r="DM657" s="1388"/>
      <c r="DN657" s="1388"/>
      <c r="DO657" s="1388"/>
      <c r="DP657" s="1388"/>
      <c r="DQ657" s="1388"/>
      <c r="DR657" s="1388"/>
      <c r="DS657" s="1388"/>
      <c r="DT657" s="1388"/>
      <c r="DU657" s="1388"/>
      <c r="DV657" s="1388"/>
      <c r="DW657" s="1388"/>
      <c r="DX657" s="1388"/>
      <c r="DY657" s="1388"/>
      <c r="DZ657" s="1388"/>
      <c r="EA657" s="1388"/>
      <c r="EB657" s="1388"/>
      <c r="EC657" s="1388"/>
      <c r="ED657" s="1388"/>
      <c r="EE657" s="1388"/>
      <c r="EF657" s="1388"/>
      <c r="EG657" s="1388"/>
      <c r="EH657" s="1388"/>
      <c r="EI657" s="1388"/>
      <c r="EJ657" s="1388"/>
      <c r="EK657" s="1388"/>
      <c r="EL657" s="1388"/>
      <c r="EM657" s="1388"/>
      <c r="EN657" s="1388"/>
      <c r="EO657" s="1388"/>
      <c r="EP657" s="1388"/>
      <c r="EQ657" s="1388"/>
      <c r="ER657" s="1388"/>
      <c r="ES657" s="1388"/>
      <c r="ET657" s="1388"/>
      <c r="EU657" s="1388"/>
    </row>
    <row r="658" spans="1:151" s="1269" customFormat="1" ht="15">
      <c r="A658" s="1472">
        <f>IF(G650="",0,1)</f>
        <v>0</v>
      </c>
      <c r="B658" s="678"/>
      <c r="C658" s="1251"/>
      <c r="D658" s="1251"/>
      <c r="E658" s="1474" t="str">
        <f t="shared" si="61"/>
        <v/>
      </c>
      <c r="F658" s="1242"/>
      <c r="G658" s="678"/>
      <c r="H658" s="1242"/>
      <c r="I658" s="1251"/>
      <c r="J658" s="1462" t="str">
        <f t="shared" si="65"/>
        <v/>
      </c>
      <c r="K658" s="1170"/>
      <c r="L658" s="1265"/>
      <c r="M658" s="1265"/>
      <c r="N658" s="1266"/>
      <c r="O658" s="1266"/>
      <c r="P658" s="1266"/>
      <c r="Q658" s="1266"/>
      <c r="R658" s="1388"/>
      <c r="S658" s="1268"/>
      <c r="T658" s="1268"/>
      <c r="U658" s="1268"/>
      <c r="V658" s="1268"/>
      <c r="W658" s="1382"/>
      <c r="X658" s="1382"/>
      <c r="Z658" s="2206" t="str">
        <f>'A2 Production de chaleur'!U$31</f>
        <v xml:space="preserve"> </v>
      </c>
      <c r="AA658" s="2206"/>
      <c r="AB658" s="2206"/>
      <c r="AC658" s="2206"/>
      <c r="AQ658" s="20"/>
      <c r="BY658" s="1388"/>
      <c r="BZ658" s="1388"/>
      <c r="CA658" s="1388"/>
      <c r="CB658" s="1388"/>
      <c r="CC658" s="1388"/>
      <c r="CD658" s="1388"/>
      <c r="CE658" s="1388"/>
      <c r="CF658" s="1388"/>
      <c r="CG658" s="1388"/>
      <c r="CH658" s="1388"/>
      <c r="CI658" s="1388"/>
      <c r="CJ658" s="1388"/>
      <c r="CK658" s="1388"/>
      <c r="CL658" s="1388"/>
      <c r="CM658" s="1388"/>
      <c r="CN658" s="1388"/>
      <c r="CO658" s="1388"/>
      <c r="CP658" s="1388"/>
      <c r="CQ658" s="1388"/>
      <c r="CR658" s="1388"/>
      <c r="CS658" s="1388"/>
      <c r="CT658" s="1388"/>
      <c r="CU658" s="1388"/>
      <c r="CV658" s="1388"/>
      <c r="CW658" s="1388"/>
      <c r="CX658" s="1388"/>
      <c r="CY658" s="1388"/>
      <c r="CZ658" s="1388"/>
      <c r="DA658" s="1388"/>
      <c r="DB658" s="1388"/>
      <c r="DC658" s="1388"/>
      <c r="DD658" s="1388"/>
      <c r="DE658" s="1388"/>
      <c r="DF658" s="1388"/>
      <c r="DG658" s="1388"/>
      <c r="DH658" s="1388"/>
      <c r="DI658" s="1388"/>
      <c r="DJ658" s="1388"/>
      <c r="DK658" s="1388"/>
      <c r="DL658" s="1388"/>
      <c r="DM658" s="1388"/>
      <c r="DN658" s="1388"/>
      <c r="DO658" s="1388"/>
      <c r="DP658" s="1388"/>
      <c r="DQ658" s="1388"/>
      <c r="DR658" s="1388"/>
      <c r="DS658" s="1388"/>
      <c r="DT658" s="1388"/>
      <c r="DU658" s="1388"/>
      <c r="DV658" s="1388"/>
      <c r="DW658" s="1388"/>
      <c r="DX658" s="1388"/>
      <c r="DY658" s="1388"/>
      <c r="DZ658" s="1388"/>
      <c r="EA658" s="1388"/>
      <c r="EB658" s="1388"/>
      <c r="EC658" s="1388"/>
      <c r="ED658" s="1388"/>
      <c r="EE658" s="1388"/>
      <c r="EF658" s="1388"/>
      <c r="EG658" s="1388"/>
      <c r="EH658" s="1388"/>
      <c r="EI658" s="1388"/>
      <c r="EJ658" s="1388"/>
      <c r="EK658" s="1388"/>
      <c r="EL658" s="1388"/>
      <c r="EM658" s="1388"/>
      <c r="EN658" s="1388"/>
      <c r="EO658" s="1388"/>
      <c r="EP658" s="1388"/>
      <c r="EQ658" s="1388"/>
      <c r="ER658" s="1388"/>
      <c r="ES658" s="1388"/>
      <c r="ET658" s="1388"/>
      <c r="EU658" s="1388"/>
    </row>
    <row r="659" spans="1:151" s="1269" customFormat="1" ht="15">
      <c r="A659" s="1472">
        <f>IF(G650="",0,1)</f>
        <v>0</v>
      </c>
      <c r="B659" s="678"/>
      <c r="C659" s="1251"/>
      <c r="D659" s="1251"/>
      <c r="E659" s="1474" t="str">
        <f t="shared" si="61"/>
        <v/>
      </c>
      <c r="F659" s="1242"/>
      <c r="G659" s="678"/>
      <c r="H659" s="1242"/>
      <c r="I659" s="1251"/>
      <c r="J659" s="1462" t="str">
        <f t="shared" si="65"/>
        <v/>
      </c>
      <c r="K659" s="1170"/>
      <c r="L659" s="1389" t="str">
        <f>L$119</f>
        <v>Année de construction du générateur</v>
      </c>
      <c r="M659" s="1389"/>
      <c r="N659" s="1390"/>
      <c r="O659" s="1390"/>
      <c r="P659" s="1390"/>
      <c r="Q659" s="1390"/>
      <c r="R659" s="1388"/>
      <c r="S659" s="1392" t="str">
        <f>R650</f>
        <v/>
      </c>
      <c r="T659" s="1392"/>
      <c r="U659" s="1392"/>
      <c r="V659" s="1392"/>
      <c r="W659" s="1382"/>
      <c r="X659" s="1382"/>
      <c r="Y659" s="1268"/>
      <c r="Z659" s="1268"/>
      <c r="AA659" s="1268"/>
      <c r="AB659" s="989"/>
      <c r="AC659" s="1251"/>
      <c r="AO659" s="1298"/>
      <c r="AQ659" s="20"/>
      <c r="BY659" s="1388"/>
      <c r="BZ659" s="1388"/>
      <c r="CA659" s="1388"/>
      <c r="CB659" s="1388"/>
      <c r="CC659" s="1388"/>
      <c r="CD659" s="1388"/>
      <c r="CE659" s="1388"/>
      <c r="CF659" s="1388"/>
      <c r="CG659" s="1388"/>
      <c r="CH659" s="1388"/>
      <c r="CI659" s="1388"/>
      <c r="CJ659" s="1388"/>
      <c r="CK659" s="1388"/>
      <c r="CL659" s="1388"/>
      <c r="CM659" s="1388"/>
      <c r="CN659" s="1388"/>
      <c r="CO659" s="1388"/>
      <c r="CP659" s="1388"/>
      <c r="CQ659" s="1388"/>
      <c r="CR659" s="1388"/>
      <c r="CS659" s="1388"/>
      <c r="CT659" s="1388"/>
      <c r="CU659" s="1388"/>
      <c r="CV659" s="1388"/>
      <c r="CW659" s="1388"/>
      <c r="CX659" s="1388"/>
      <c r="CY659" s="1388"/>
      <c r="CZ659" s="1388"/>
      <c r="DA659" s="1388"/>
      <c r="DB659" s="1388"/>
      <c r="DC659" s="1388"/>
      <c r="DD659" s="1388"/>
      <c r="DE659" s="1388"/>
      <c r="DF659" s="1388"/>
      <c r="DG659" s="1388"/>
      <c r="DH659" s="1388"/>
      <c r="DI659" s="1388"/>
      <c r="DJ659" s="1388"/>
      <c r="DK659" s="1388"/>
      <c r="DL659" s="1388"/>
      <c r="DM659" s="1388"/>
      <c r="DN659" s="1388"/>
      <c r="DO659" s="1388"/>
      <c r="DP659" s="1388"/>
      <c r="DQ659" s="1388"/>
      <c r="DR659" s="1388"/>
      <c r="DS659" s="1388"/>
      <c r="DT659" s="1388"/>
      <c r="DU659" s="1388"/>
      <c r="DV659" s="1388"/>
      <c r="DW659" s="1388"/>
      <c r="DX659" s="1388"/>
      <c r="DY659" s="1388"/>
      <c r="DZ659" s="1388"/>
      <c r="EA659" s="1388"/>
      <c r="EB659" s="1388"/>
      <c r="EC659" s="1388"/>
      <c r="ED659" s="1388"/>
      <c r="EE659" s="1388"/>
      <c r="EF659" s="1388"/>
      <c r="EG659" s="1388"/>
      <c r="EH659" s="1388"/>
      <c r="EI659" s="1388"/>
      <c r="EJ659" s="1388"/>
      <c r="EK659" s="1388"/>
      <c r="EL659" s="1388"/>
      <c r="EM659" s="1388"/>
      <c r="EN659" s="1388"/>
      <c r="EO659" s="1388"/>
      <c r="EP659" s="1388"/>
      <c r="EQ659" s="1388"/>
      <c r="ER659" s="1388"/>
      <c r="ES659" s="1388"/>
      <c r="ET659" s="1388"/>
      <c r="EU659" s="1388"/>
    </row>
    <row r="660" spans="1:151" s="1269" customFormat="1" ht="15">
      <c r="A660" s="1472">
        <f>IF(G650="",0,1)</f>
        <v>0</v>
      </c>
      <c r="B660" s="678"/>
      <c r="C660" s="1251"/>
      <c r="D660" s="1251"/>
      <c r="E660" s="1474" t="str">
        <f t="shared" si="61"/>
        <v/>
      </c>
      <c r="F660" s="1242"/>
      <c r="G660" s="678"/>
      <c r="H660" s="1242"/>
      <c r="I660" s="1251"/>
      <c r="J660" s="1462" t="str">
        <f t="shared" si="65"/>
        <v/>
      </c>
      <c r="K660" s="1170"/>
      <c r="L660" s="1389" t="str">
        <f>L$120</f>
        <v>Type de construction</v>
      </c>
      <c r="M660" s="1393"/>
      <c r="N660" s="1394"/>
      <c r="O660" s="1394"/>
      <c r="P660" s="1394"/>
      <c r="Q660" s="1394"/>
      <c r="R660" s="1388"/>
      <c r="S660" s="1395" t="str">
        <f>S650</f>
        <v/>
      </c>
      <c r="T660" s="1395"/>
      <c r="U660" s="1395"/>
      <c r="V660" s="1395"/>
      <c r="W660" s="1382"/>
      <c r="X660" s="1382"/>
      <c r="Y660" s="1396"/>
      <c r="Z660" s="1396"/>
      <c r="AA660" s="1396"/>
      <c r="AB660" s="989"/>
      <c r="AC660" s="1397"/>
      <c r="AO660" s="1298"/>
      <c r="AQ660" s="20"/>
      <c r="BY660" s="1388"/>
      <c r="BZ660" s="1388"/>
      <c r="CA660" s="1388"/>
      <c r="CB660" s="1388"/>
      <c r="CC660" s="1388"/>
      <c r="CD660" s="1388"/>
      <c r="CE660" s="1388"/>
      <c r="CF660" s="1388"/>
      <c r="CG660" s="1388"/>
      <c r="CH660" s="1388"/>
      <c r="CI660" s="1388"/>
      <c r="CJ660" s="1388"/>
      <c r="CK660" s="1388"/>
      <c r="CL660" s="1388"/>
      <c r="CM660" s="1388"/>
      <c r="CN660" s="1388"/>
      <c r="CO660" s="1388"/>
      <c r="CP660" s="1388"/>
      <c r="CQ660" s="1388"/>
      <c r="CR660" s="1388"/>
      <c r="CS660" s="1388"/>
      <c r="CT660" s="1388"/>
      <c r="CU660" s="1388"/>
      <c r="CV660" s="1388"/>
      <c r="CW660" s="1388"/>
      <c r="CX660" s="1388"/>
      <c r="CY660" s="1388"/>
      <c r="CZ660" s="1388"/>
      <c r="DA660" s="1388"/>
      <c r="DB660" s="1388"/>
      <c r="DC660" s="1388"/>
      <c r="DD660" s="1388"/>
      <c r="DE660" s="1388"/>
      <c r="DF660" s="1388"/>
      <c r="DG660" s="1388"/>
      <c r="DH660" s="1388"/>
      <c r="DI660" s="1388"/>
      <c r="DJ660" s="1388"/>
      <c r="DK660" s="1388"/>
      <c r="DL660" s="1388"/>
      <c r="DM660" s="1388"/>
      <c r="DN660" s="1388"/>
      <c r="DO660" s="1388"/>
      <c r="DP660" s="1388"/>
      <c r="DQ660" s="1388"/>
      <c r="DR660" s="1388"/>
      <c r="DS660" s="1388"/>
      <c r="DT660" s="1388"/>
      <c r="DU660" s="1388"/>
      <c r="DV660" s="1388"/>
      <c r="DW660" s="1388"/>
      <c r="DX660" s="1388"/>
      <c r="DY660" s="1388"/>
      <c r="DZ660" s="1388"/>
      <c r="EA660" s="1388"/>
      <c r="EB660" s="1388"/>
      <c r="EC660" s="1388"/>
      <c r="ED660" s="1388"/>
      <c r="EE660" s="1388"/>
      <c r="EF660" s="1388"/>
      <c r="EG660" s="1388"/>
      <c r="EH660" s="1388"/>
      <c r="EI660" s="1388"/>
      <c r="EJ660" s="1388"/>
      <c r="EK660" s="1388"/>
      <c r="EL660" s="1388"/>
      <c r="EM660" s="1388"/>
      <c r="EN660" s="1388"/>
      <c r="EO660" s="1388"/>
      <c r="EP660" s="1388"/>
      <c r="EQ660" s="1388"/>
      <c r="ER660" s="1388"/>
      <c r="ES660" s="1388"/>
      <c r="ET660" s="1388"/>
      <c r="EU660" s="1388"/>
    </row>
    <row r="661" spans="1:151" s="1269" customFormat="1" ht="15">
      <c r="A661" s="1472">
        <f>IF(G650="",0,1)</f>
        <v>0</v>
      </c>
      <c r="B661" s="678"/>
      <c r="C661" s="1251"/>
      <c r="D661" s="1251"/>
      <c r="E661" s="1474" t="str">
        <f t="shared" si="61"/>
        <v/>
      </c>
      <c r="F661" s="1242"/>
      <c r="G661" s="678"/>
      <c r="H661" s="1242"/>
      <c r="I661" s="1251"/>
      <c r="J661" s="1462" t="str">
        <f t="shared" si="65"/>
        <v/>
      </c>
      <c r="K661" s="1170"/>
      <c r="L661" s="1389" t="str">
        <f>L$121</f>
        <v>Utilisation</v>
      </c>
      <c r="M661" s="1393"/>
      <c r="N661" s="1394"/>
      <c r="O661" s="1394"/>
      <c r="P661" s="1394"/>
      <c r="Q661" s="1394"/>
      <c r="R661" s="1388"/>
      <c r="S661" s="1398" t="str">
        <f>L650</f>
        <v/>
      </c>
      <c r="T661" s="1398"/>
      <c r="U661" s="1398"/>
      <c r="V661" s="1398"/>
      <c r="W661" s="1382"/>
      <c r="X661" s="1382"/>
      <c r="Y661" s="1268"/>
      <c r="Z661" s="1268"/>
      <c r="AA661" s="1268"/>
      <c r="AB661" s="989"/>
      <c r="AC661" s="1251"/>
      <c r="AO661" s="1298"/>
      <c r="AQ661" s="20"/>
      <c r="BY661" s="1388"/>
      <c r="BZ661" s="1388"/>
      <c r="CA661" s="1388"/>
      <c r="CB661" s="1388"/>
      <c r="CC661" s="1388"/>
      <c r="CD661" s="1388"/>
      <c r="CE661" s="1388"/>
      <c r="CF661" s="1388"/>
      <c r="CG661" s="1388"/>
      <c r="CH661" s="1388"/>
      <c r="CI661" s="1388"/>
      <c r="CJ661" s="1388"/>
      <c r="CK661" s="1388"/>
      <c r="CL661" s="1388"/>
      <c r="CM661" s="1388"/>
      <c r="CN661" s="1388"/>
      <c r="CO661" s="1388"/>
      <c r="CP661" s="1388"/>
      <c r="CQ661" s="1388"/>
      <c r="CR661" s="1388"/>
      <c r="CS661" s="1388"/>
      <c r="CT661" s="1388"/>
      <c r="CU661" s="1388"/>
      <c r="CV661" s="1388"/>
      <c r="CW661" s="1388"/>
      <c r="CX661" s="1388"/>
      <c r="CY661" s="1388"/>
      <c r="CZ661" s="1388"/>
      <c r="DA661" s="1388"/>
      <c r="DB661" s="1388"/>
      <c r="DC661" s="1388"/>
      <c r="DD661" s="1388"/>
      <c r="DE661" s="1388"/>
      <c r="DF661" s="1388"/>
      <c r="DG661" s="1388"/>
      <c r="DH661" s="1388"/>
      <c r="DI661" s="1388"/>
      <c r="DJ661" s="1388"/>
      <c r="DK661" s="1388"/>
      <c r="DL661" s="1388"/>
      <c r="DM661" s="1388"/>
      <c r="DN661" s="1388"/>
      <c r="DO661" s="1388"/>
      <c r="DP661" s="1388"/>
      <c r="DQ661" s="1388"/>
      <c r="DR661" s="1388"/>
      <c r="DS661" s="1388"/>
      <c r="DT661" s="1388"/>
      <c r="DU661" s="1388"/>
      <c r="DV661" s="1388"/>
      <c r="DW661" s="1388"/>
      <c r="DX661" s="1388"/>
      <c r="DY661" s="1388"/>
      <c r="DZ661" s="1388"/>
      <c r="EA661" s="1388"/>
      <c r="EB661" s="1388"/>
      <c r="EC661" s="1388"/>
      <c r="ED661" s="1388"/>
      <c r="EE661" s="1388"/>
      <c r="EF661" s="1388"/>
      <c r="EG661" s="1388"/>
      <c r="EH661" s="1388"/>
      <c r="EI661" s="1388"/>
      <c r="EJ661" s="1388"/>
      <c r="EK661" s="1388"/>
      <c r="EL661" s="1388"/>
      <c r="EM661" s="1388"/>
      <c r="EN661" s="1388"/>
      <c r="EO661" s="1388"/>
      <c r="EP661" s="1388"/>
      <c r="EQ661" s="1388"/>
      <c r="ER661" s="1388"/>
      <c r="ES661" s="1388"/>
      <c r="ET661" s="1388"/>
      <c r="EU661" s="1388"/>
    </row>
    <row r="662" spans="1:151" s="1269" customFormat="1" ht="15">
      <c r="A662" s="1472">
        <f>IF(G650="",0,1)</f>
        <v>0</v>
      </c>
      <c r="B662" s="678"/>
      <c r="C662" s="1251"/>
      <c r="D662" s="1251"/>
      <c r="E662" s="1474" t="str">
        <f t="shared" si="61"/>
        <v/>
      </c>
      <c r="F662" s="1242"/>
      <c r="G662" s="678"/>
      <c r="H662" s="1242"/>
      <c r="I662" s="1251"/>
      <c r="J662" s="1462" t="str">
        <f t="shared" si="65"/>
        <v/>
      </c>
      <c r="K662" s="1170"/>
      <c r="L662" s="1265"/>
      <c r="M662" s="1265"/>
      <c r="N662" s="1266"/>
      <c r="O662" s="1266"/>
      <c r="P662" s="1266"/>
      <c r="Q662" s="1266"/>
      <c r="R662" s="1388"/>
      <c r="S662" s="1399"/>
      <c r="T662" s="1268"/>
      <c r="U662" s="1268"/>
      <c r="V662" s="1268"/>
      <c r="W662" s="1382"/>
      <c r="X662" s="1382"/>
      <c r="Y662" s="1268"/>
      <c r="Z662" s="1268"/>
      <c r="AA662" s="1268"/>
      <c r="AB662" s="989"/>
      <c r="AC662" s="1251"/>
      <c r="AO662" s="1298"/>
      <c r="AQ662" s="20"/>
      <c r="BY662" s="1388"/>
      <c r="BZ662" s="1388"/>
      <c r="CA662" s="1388"/>
      <c r="CB662" s="1388"/>
      <c r="CC662" s="1388"/>
      <c r="CD662" s="1388"/>
      <c r="CE662" s="1388"/>
      <c r="CF662" s="1388"/>
      <c r="CG662" s="1388"/>
      <c r="CH662" s="1388"/>
      <c r="CI662" s="1388"/>
      <c r="CJ662" s="1388"/>
      <c r="CK662" s="1388"/>
      <c r="CL662" s="1388"/>
      <c r="CM662" s="1388"/>
      <c r="CN662" s="1388"/>
      <c r="CO662" s="1388"/>
      <c r="CP662" s="1388"/>
      <c r="CQ662" s="1388"/>
      <c r="CR662" s="1388"/>
      <c r="CS662" s="1388"/>
      <c r="CT662" s="1388"/>
      <c r="CU662" s="1388"/>
      <c r="CV662" s="1388"/>
      <c r="CW662" s="1388"/>
      <c r="CX662" s="1388"/>
      <c r="CY662" s="1388"/>
      <c r="CZ662" s="1388"/>
      <c r="DA662" s="1388"/>
      <c r="DB662" s="1388"/>
      <c r="DC662" s="1388"/>
      <c r="DD662" s="1388"/>
      <c r="DE662" s="1388"/>
      <c r="DF662" s="1388"/>
      <c r="DG662" s="1388"/>
      <c r="DH662" s="1388"/>
      <c r="DI662" s="1388"/>
      <c r="DJ662" s="1388"/>
      <c r="DK662" s="1388"/>
      <c r="DL662" s="1388"/>
      <c r="DM662" s="1388"/>
      <c r="DN662" s="1388"/>
      <c r="DO662" s="1388"/>
      <c r="DP662" s="1388"/>
      <c r="DQ662" s="1388"/>
      <c r="DR662" s="1388"/>
      <c r="DS662" s="1388"/>
      <c r="DT662" s="1388"/>
      <c r="DU662" s="1388"/>
      <c r="DV662" s="1388"/>
      <c r="DW662" s="1388"/>
      <c r="DX662" s="1388"/>
      <c r="DY662" s="1388"/>
      <c r="DZ662" s="1388"/>
      <c r="EA662" s="1388"/>
      <c r="EB662" s="1388"/>
      <c r="EC662" s="1388"/>
      <c r="ED662" s="1388"/>
      <c r="EE662" s="1388"/>
      <c r="EF662" s="1388"/>
      <c r="EG662" s="1388"/>
      <c r="EH662" s="1388"/>
      <c r="EI662" s="1388"/>
      <c r="EJ662" s="1388"/>
      <c r="EK662" s="1388"/>
      <c r="EL662" s="1388"/>
      <c r="EM662" s="1388"/>
      <c r="EN662" s="1388"/>
      <c r="EO662" s="1388"/>
      <c r="EP662" s="1388"/>
      <c r="EQ662" s="1388"/>
      <c r="ER662" s="1388"/>
      <c r="ES662" s="1388"/>
      <c r="ET662" s="1388"/>
      <c r="EU662" s="1388"/>
    </row>
    <row r="663" spans="1:151" s="1269" customFormat="1" ht="15">
      <c r="A663" s="1472">
        <f>IF(G650="",0,1)</f>
        <v>0</v>
      </c>
      <c r="B663" s="678"/>
      <c r="C663" s="1251"/>
      <c r="D663" s="1251"/>
      <c r="E663" s="1474" t="str">
        <f t="shared" si="61"/>
        <v/>
      </c>
      <c r="F663" s="1242"/>
      <c r="G663" s="678"/>
      <c r="H663" s="1242"/>
      <c r="I663" s="1251"/>
      <c r="J663" s="1462" t="str">
        <f t="shared" si="65"/>
        <v/>
      </c>
      <c r="K663" s="1170"/>
      <c r="L663" s="1389" t="str">
        <f>L$123</f>
        <v>Panneau arrière de la chaudière</v>
      </c>
      <c r="M663" s="1389"/>
      <c r="N663" s="1390"/>
      <c r="O663" s="1390"/>
      <c r="P663" s="1390"/>
      <c r="Q663" s="1390"/>
      <c r="R663" s="1388"/>
      <c r="S663" s="1400" t="str">
        <f>T650</f>
        <v/>
      </c>
      <c r="T663" s="1400"/>
      <c r="U663" s="1400"/>
      <c r="V663" s="1401"/>
      <c r="W663" s="1382"/>
      <c r="X663" s="1382"/>
      <c r="Y663" s="1268"/>
      <c r="Z663" s="1268"/>
      <c r="AA663" s="1268"/>
      <c r="AB663" s="989"/>
      <c r="AC663" s="1251"/>
      <c r="AO663" s="1298"/>
      <c r="AQ663" s="20"/>
      <c r="BY663" s="1388"/>
      <c r="BZ663" s="1388"/>
      <c r="CA663" s="1388"/>
      <c r="CB663" s="1388"/>
      <c r="CC663" s="1388"/>
      <c r="CD663" s="1388"/>
      <c r="CE663" s="1388"/>
      <c r="CF663" s="1388"/>
      <c r="CG663" s="1388"/>
      <c r="CH663" s="1388"/>
      <c r="CI663" s="1388"/>
      <c r="CJ663" s="1388"/>
      <c r="CK663" s="1388"/>
      <c r="CL663" s="1388"/>
      <c r="CM663" s="1388"/>
      <c r="CN663" s="1388"/>
      <c r="CO663" s="1388"/>
      <c r="CP663" s="1388"/>
      <c r="CQ663" s="1388"/>
      <c r="CR663" s="1388"/>
      <c r="CS663" s="1388"/>
      <c r="CT663" s="1388"/>
      <c r="CU663" s="1388"/>
      <c r="CV663" s="1388"/>
      <c r="CW663" s="1388"/>
      <c r="CX663" s="1388"/>
      <c r="CY663" s="1388"/>
      <c r="CZ663" s="1388"/>
      <c r="DA663" s="1388"/>
      <c r="DB663" s="1388"/>
      <c r="DC663" s="1388"/>
      <c r="DD663" s="1388"/>
      <c r="DE663" s="1388"/>
      <c r="DF663" s="1388"/>
      <c r="DG663" s="1388"/>
      <c r="DH663" s="1388"/>
      <c r="DI663" s="1388"/>
      <c r="DJ663" s="1388"/>
      <c r="DK663" s="1388"/>
      <c r="DL663" s="1388"/>
      <c r="DM663" s="1388"/>
      <c r="DN663" s="1388"/>
      <c r="DO663" s="1388"/>
      <c r="DP663" s="1388"/>
      <c r="DQ663" s="1388"/>
      <c r="DR663" s="1388"/>
      <c r="DS663" s="1388"/>
      <c r="DT663" s="1388"/>
      <c r="DU663" s="1388"/>
      <c r="DV663" s="1388"/>
      <c r="DW663" s="1388"/>
      <c r="DX663" s="1388"/>
      <c r="DY663" s="1388"/>
      <c r="DZ663" s="1388"/>
      <c r="EA663" s="1388"/>
      <c r="EB663" s="1388"/>
      <c r="EC663" s="1388"/>
      <c r="ED663" s="1388"/>
      <c r="EE663" s="1388"/>
      <c r="EF663" s="1388"/>
      <c r="EG663" s="1388"/>
      <c r="EH663" s="1388"/>
      <c r="EI663" s="1388"/>
      <c r="EJ663" s="1388"/>
      <c r="EK663" s="1388"/>
      <c r="EL663" s="1388"/>
      <c r="EM663" s="1388"/>
      <c r="EN663" s="1388"/>
      <c r="EO663" s="1388"/>
      <c r="EP663" s="1388"/>
      <c r="EQ663" s="1388"/>
      <c r="ER663" s="1388"/>
      <c r="ES663" s="1388"/>
      <c r="ET663" s="1388"/>
      <c r="EU663" s="1388"/>
    </row>
    <row r="664" spans="1:151" s="1269" customFormat="1" ht="15">
      <c r="A664" s="1472">
        <f>IF(G650="",0,1)</f>
        <v>0</v>
      </c>
      <c r="B664" s="678"/>
      <c r="C664" s="1251"/>
      <c r="D664" s="1251"/>
      <c r="E664" s="1474" t="str">
        <f t="shared" si="61"/>
        <v/>
      </c>
      <c r="F664" s="1242"/>
      <c r="G664" s="678"/>
      <c r="H664" s="1242"/>
      <c r="I664" s="1251"/>
      <c r="J664" s="1462" t="str">
        <f t="shared" si="65"/>
        <v/>
      </c>
      <c r="K664" s="1170"/>
      <c r="L664" s="1393" t="str">
        <f>L604</f>
        <v>Capot protège-brûleur</v>
      </c>
      <c r="M664" s="1393"/>
      <c r="N664" s="1394"/>
      <c r="O664" s="1394"/>
      <c r="P664" s="1394"/>
      <c r="Q664" s="1394"/>
      <c r="R664" s="1388"/>
      <c r="S664" s="1402" t="str">
        <f>U650</f>
        <v/>
      </c>
      <c r="T664" s="1402"/>
      <c r="U664" s="1402"/>
      <c r="V664" s="1403"/>
      <c r="W664" s="1382"/>
      <c r="X664" s="1382"/>
      <c r="Y664" s="1268"/>
      <c r="Z664" s="1268"/>
      <c r="AA664" s="1268"/>
      <c r="AB664" s="989"/>
      <c r="AC664" s="1251"/>
      <c r="AO664" s="1298"/>
      <c r="AQ664" s="20"/>
      <c r="BY664" s="1388"/>
      <c r="BZ664" s="1388"/>
      <c r="CA664" s="1388"/>
      <c r="CB664" s="1388"/>
      <c r="CC664" s="1388"/>
      <c r="CD664" s="1388"/>
      <c r="CE664" s="1388"/>
      <c r="CF664" s="1388"/>
      <c r="CG664" s="1388"/>
      <c r="CH664" s="1388"/>
      <c r="CI664" s="1388"/>
      <c r="CJ664" s="1388"/>
      <c r="CK664" s="1388"/>
      <c r="CL664" s="1388"/>
      <c r="CM664" s="1388"/>
      <c r="CN664" s="1388"/>
      <c r="CO664" s="1388"/>
      <c r="CP664" s="1388"/>
      <c r="CQ664" s="1388"/>
      <c r="CR664" s="1388"/>
      <c r="CS664" s="1388"/>
      <c r="CT664" s="1388"/>
      <c r="CU664" s="1388"/>
      <c r="CV664" s="1388"/>
      <c r="CW664" s="1388"/>
      <c r="CX664" s="1388"/>
      <c r="CY664" s="1388"/>
      <c r="CZ664" s="1388"/>
      <c r="DA664" s="1388"/>
      <c r="DB664" s="1388"/>
      <c r="DC664" s="1388"/>
      <c r="DD664" s="1388"/>
      <c r="DE664" s="1388"/>
      <c r="DF664" s="1388"/>
      <c r="DG664" s="1388"/>
      <c r="DH664" s="1388"/>
      <c r="DI664" s="1388"/>
      <c r="DJ664" s="1388"/>
      <c r="DK664" s="1388"/>
      <c r="DL664" s="1388"/>
      <c r="DM664" s="1388"/>
      <c r="DN664" s="1388"/>
      <c r="DO664" s="1388"/>
      <c r="DP664" s="1388"/>
      <c r="DQ664" s="1388"/>
      <c r="DR664" s="1388"/>
      <c r="DS664" s="1388"/>
      <c r="DT664" s="1388"/>
      <c r="DU664" s="1388"/>
      <c r="DV664" s="1388"/>
      <c r="DW664" s="1388"/>
      <c r="DX664" s="1388"/>
      <c r="DY664" s="1388"/>
      <c r="DZ664" s="1388"/>
      <c r="EA664" s="1388"/>
      <c r="EB664" s="1388"/>
      <c r="EC664" s="1388"/>
      <c r="ED664" s="1388"/>
      <c r="EE664" s="1388"/>
      <c r="EF664" s="1388"/>
      <c r="EG664" s="1388"/>
      <c r="EH664" s="1388"/>
      <c r="EI664" s="1388"/>
      <c r="EJ664" s="1388"/>
      <c r="EK664" s="1388"/>
      <c r="EL664" s="1388"/>
      <c r="EM664" s="1388"/>
      <c r="EN664" s="1388"/>
      <c r="EO664" s="1388"/>
      <c r="EP664" s="1388"/>
      <c r="EQ664" s="1388"/>
      <c r="ER664" s="1388"/>
      <c r="ES664" s="1388"/>
      <c r="ET664" s="1388"/>
      <c r="EU664" s="1388"/>
    </row>
    <row r="665" spans="1:151" s="1269" customFormat="1" ht="15">
      <c r="A665" s="1472">
        <f>IF(G650="",0,1)</f>
        <v>0</v>
      </c>
      <c r="B665" s="678"/>
      <c r="C665" s="1251"/>
      <c r="D665" s="1251"/>
      <c r="E665" s="1474" t="str">
        <f t="shared" si="61"/>
        <v/>
      </c>
      <c r="F665" s="1242"/>
      <c r="G665" s="678"/>
      <c r="H665" s="1242"/>
      <c r="I665" s="1251"/>
      <c r="J665" s="1462" t="str">
        <f t="shared" si="65"/>
        <v/>
      </c>
      <c r="K665" s="1170"/>
      <c r="L665" s="1393" t="str">
        <f>L$125</f>
        <v>Commande du générateur de chaleur</v>
      </c>
      <c r="M665" s="1393"/>
      <c r="N665" s="1394"/>
      <c r="O665" s="1394"/>
      <c r="P665" s="1394"/>
      <c r="Q665" s="1394"/>
      <c r="R665" s="1388"/>
      <c r="S665" s="1402" t="str">
        <f>V650</f>
        <v/>
      </c>
      <c r="T665" s="1402"/>
      <c r="U665" s="1402"/>
      <c r="V665" s="1403"/>
      <c r="W665" s="1382"/>
      <c r="X665" s="1382"/>
      <c r="Y665" s="1268"/>
      <c r="Z665" s="1268"/>
      <c r="AA665" s="1268"/>
      <c r="AB665" s="989"/>
      <c r="AC665" s="1251"/>
      <c r="AO665" s="1298"/>
      <c r="AQ665" s="20"/>
      <c r="BY665" s="1388"/>
      <c r="BZ665" s="1388"/>
      <c r="CA665" s="1388"/>
      <c r="CB665" s="1388"/>
      <c r="CC665" s="1388"/>
      <c r="CD665" s="1388"/>
      <c r="CE665" s="1388"/>
      <c r="CF665" s="1388"/>
      <c r="CG665" s="1388"/>
      <c r="CH665" s="1388"/>
      <c r="CI665" s="1388"/>
      <c r="CJ665" s="1388"/>
      <c r="CK665" s="1388"/>
      <c r="CL665" s="1388"/>
      <c r="CM665" s="1388"/>
      <c r="CN665" s="1388"/>
      <c r="CO665" s="1388"/>
      <c r="CP665" s="1388"/>
      <c r="CQ665" s="1388"/>
      <c r="CR665" s="1388"/>
      <c r="CS665" s="1388"/>
      <c r="CT665" s="1388"/>
      <c r="CU665" s="1388"/>
      <c r="CV665" s="1388"/>
      <c r="CW665" s="1388"/>
      <c r="CX665" s="1388"/>
      <c r="CY665" s="1388"/>
      <c r="CZ665" s="1388"/>
      <c r="DA665" s="1388"/>
      <c r="DB665" s="1388"/>
      <c r="DC665" s="1388"/>
      <c r="DD665" s="1388"/>
      <c r="DE665" s="1388"/>
      <c r="DF665" s="1388"/>
      <c r="DG665" s="1388"/>
      <c r="DH665" s="1388"/>
      <c r="DI665" s="1388"/>
      <c r="DJ665" s="1388"/>
      <c r="DK665" s="1388"/>
      <c r="DL665" s="1388"/>
      <c r="DM665" s="1388"/>
      <c r="DN665" s="1388"/>
      <c r="DO665" s="1388"/>
      <c r="DP665" s="1388"/>
      <c r="DQ665" s="1388"/>
      <c r="DR665" s="1388"/>
      <c r="DS665" s="1388"/>
      <c r="DT665" s="1388"/>
      <c r="DU665" s="1388"/>
      <c r="DV665" s="1388"/>
      <c r="DW665" s="1388"/>
      <c r="DX665" s="1388"/>
      <c r="DY665" s="1388"/>
      <c r="DZ665" s="1388"/>
      <c r="EA665" s="1388"/>
      <c r="EB665" s="1388"/>
      <c r="EC665" s="1388"/>
      <c r="ED665" s="1388"/>
      <c r="EE665" s="1388"/>
      <c r="EF665" s="1388"/>
      <c r="EG665" s="1388"/>
      <c r="EH665" s="1388"/>
      <c r="EI665" s="1388"/>
      <c r="EJ665" s="1388"/>
      <c r="EK665" s="1388"/>
      <c r="EL665" s="1388"/>
      <c r="EM665" s="1388"/>
      <c r="EN665" s="1388"/>
      <c r="EO665" s="1388"/>
      <c r="EP665" s="1388"/>
      <c r="EQ665" s="1388"/>
      <c r="ER665" s="1388"/>
      <c r="ES665" s="1388"/>
      <c r="ET665" s="1388"/>
      <c r="EU665" s="1388"/>
    </row>
    <row r="666" spans="1:151" s="787" customFormat="1" ht="15">
      <c r="A666" s="1472">
        <f>IF(G650="",0,1)</f>
        <v>0</v>
      </c>
      <c r="B666" s="678"/>
      <c r="C666" s="1251"/>
      <c r="D666" s="1251"/>
      <c r="E666" s="1474" t="str">
        <f t="shared" si="61"/>
        <v/>
      </c>
      <c r="F666" s="1242"/>
      <c r="G666" s="678"/>
      <c r="H666" s="1242"/>
      <c r="I666" s="1251"/>
      <c r="J666" s="1462" t="str">
        <f t="shared" si="65"/>
        <v/>
      </c>
      <c r="K666" s="1170"/>
      <c r="L666" s="1265"/>
      <c r="M666" s="1265"/>
      <c r="N666" s="1266"/>
      <c r="O666" s="1266"/>
      <c r="P666" s="1266"/>
      <c r="Q666" s="1266"/>
      <c r="R666" s="225"/>
      <c r="S666" s="1404"/>
      <c r="T666" s="1404"/>
      <c r="U666" s="1404"/>
      <c r="V666" s="1404"/>
      <c r="W666" s="1382"/>
      <c r="X666" s="1382"/>
      <c r="Y666" s="1404"/>
      <c r="Z666" s="1404"/>
      <c r="AA666" s="1404"/>
      <c r="AB666" s="989"/>
      <c r="BY666" s="225"/>
      <c r="BZ666" s="225"/>
      <c r="CA666" s="225"/>
      <c r="CB666" s="225"/>
      <c r="CC666" s="225"/>
      <c r="CD666" s="225"/>
      <c r="CE666" s="225"/>
      <c r="CF666" s="225"/>
      <c r="CG666" s="225"/>
      <c r="CH666" s="225"/>
      <c r="CI666" s="225"/>
      <c r="CJ666" s="225"/>
      <c r="CK666" s="225"/>
      <c r="CL666" s="225"/>
      <c r="CM666" s="225"/>
      <c r="CN666" s="225"/>
      <c r="CO666" s="225"/>
      <c r="CP666" s="225"/>
      <c r="CQ666" s="225"/>
      <c r="CR666" s="225"/>
      <c r="CS666" s="225"/>
      <c r="CT666" s="225"/>
      <c r="CU666" s="225"/>
      <c r="CV666" s="225"/>
      <c r="CW666" s="225"/>
      <c r="CX666" s="225"/>
      <c r="CY666" s="225"/>
      <c r="CZ666" s="225"/>
      <c r="DA666" s="225"/>
      <c r="DB666" s="225"/>
      <c r="DC666" s="225"/>
      <c r="DD666" s="225"/>
      <c r="DE666" s="225"/>
      <c r="DF666" s="225"/>
      <c r="DG666" s="225"/>
      <c r="DH666" s="225"/>
      <c r="DI666" s="225"/>
      <c r="DJ666" s="225"/>
      <c r="DK666" s="225"/>
      <c r="DL666" s="225"/>
      <c r="DM666" s="225"/>
      <c r="DN666" s="225"/>
      <c r="DO666" s="225"/>
      <c r="DP666" s="225"/>
      <c r="DQ666" s="225"/>
      <c r="DR666" s="225"/>
      <c r="DS666" s="225"/>
      <c r="DT666" s="225"/>
      <c r="DU666" s="225"/>
      <c r="DV666" s="225"/>
      <c r="DW666" s="225"/>
      <c r="DX666" s="225"/>
      <c r="DY666" s="225"/>
      <c r="DZ666" s="225"/>
      <c r="EA666" s="225"/>
      <c r="EB666" s="225"/>
      <c r="EC666" s="225"/>
      <c r="ED666" s="225"/>
      <c r="EE666" s="225"/>
      <c r="EF666" s="225"/>
      <c r="EG666" s="225"/>
      <c r="EH666" s="225"/>
      <c r="EI666" s="225"/>
      <c r="EJ666" s="225"/>
      <c r="EK666" s="225"/>
      <c r="EL666" s="225"/>
      <c r="EM666" s="225"/>
      <c r="EN666" s="225"/>
      <c r="EO666" s="225"/>
      <c r="EP666" s="225"/>
      <c r="EQ666" s="225"/>
      <c r="ER666" s="225"/>
      <c r="ES666" s="225"/>
      <c r="ET666" s="225"/>
      <c r="EU666" s="225"/>
    </row>
    <row r="667" spans="1:151" s="1269" customFormat="1" ht="15">
      <c r="A667" s="1472">
        <f>IF(G650="",0,1)</f>
        <v>0</v>
      </c>
      <c r="B667" s="678"/>
      <c r="C667" s="1251"/>
      <c r="D667" s="1251"/>
      <c r="E667" s="1474" t="str">
        <f t="shared" si="61"/>
        <v/>
      </c>
      <c r="F667" s="1242"/>
      <c r="G667" s="678"/>
      <c r="H667" s="1242"/>
      <c r="I667" s="1251"/>
      <c r="J667" s="1462" t="str">
        <f t="shared" si="65"/>
        <v/>
      </c>
      <c r="K667" s="1170"/>
      <c r="L667" s="1389" t="str">
        <f>L$127</f>
        <v>Puissance du générateur de chaleur (chaleur utile)</v>
      </c>
      <c r="M667" s="1389"/>
      <c r="N667" s="1390"/>
      <c r="O667" s="1390"/>
      <c r="P667" s="1390"/>
      <c r="Q667" s="1390" t="s">
        <v>71</v>
      </c>
      <c r="R667" s="1388"/>
      <c r="S667" s="2207" t="str">
        <f>I650</f>
        <v/>
      </c>
      <c r="T667" s="2207"/>
      <c r="U667" s="1401"/>
      <c r="V667" s="1401"/>
      <c r="W667" s="1382"/>
      <c r="X667" s="1382"/>
      <c r="Y667" s="1268"/>
      <c r="Z667" s="1268"/>
      <c r="AA667" s="1268"/>
      <c r="AB667" s="989"/>
      <c r="AC667" s="1251"/>
      <c r="AO667" s="1298"/>
      <c r="AQ667" s="20"/>
      <c r="BY667" s="1388"/>
      <c r="BZ667" s="1388"/>
      <c r="CA667" s="1388"/>
      <c r="CB667" s="1388"/>
      <c r="CC667" s="1388"/>
      <c r="CD667" s="1388"/>
      <c r="CE667" s="1388"/>
      <c r="CF667" s="1388"/>
      <c r="CG667" s="1388"/>
      <c r="CH667" s="1388"/>
      <c r="CI667" s="1388"/>
      <c r="CJ667" s="1388"/>
      <c r="CK667" s="1388"/>
      <c r="CL667" s="1388"/>
      <c r="CM667" s="1388"/>
      <c r="CN667" s="1388"/>
      <c r="CO667" s="1388"/>
      <c r="CP667" s="1388"/>
      <c r="CQ667" s="1388"/>
      <c r="CR667" s="1388"/>
      <c r="CS667" s="1388"/>
      <c r="CT667" s="1388"/>
      <c r="CU667" s="1388"/>
      <c r="CV667" s="1388"/>
      <c r="CW667" s="1388"/>
      <c r="CX667" s="1388"/>
      <c r="CY667" s="1388"/>
      <c r="CZ667" s="1388"/>
      <c r="DA667" s="1388"/>
      <c r="DB667" s="1388"/>
      <c r="DC667" s="1388"/>
      <c r="DD667" s="1388"/>
      <c r="DE667" s="1388"/>
      <c r="DF667" s="1388"/>
      <c r="DG667" s="1388"/>
      <c r="DH667" s="1388"/>
      <c r="DI667" s="1388"/>
      <c r="DJ667" s="1388"/>
      <c r="DK667" s="1388"/>
      <c r="DL667" s="1388"/>
      <c r="DM667" s="1388"/>
      <c r="DN667" s="1388"/>
      <c r="DO667" s="1388"/>
      <c r="DP667" s="1388"/>
      <c r="DQ667" s="1388"/>
      <c r="DR667" s="1388"/>
      <c r="DS667" s="1388"/>
      <c r="DT667" s="1388"/>
      <c r="DU667" s="1388"/>
      <c r="DV667" s="1388"/>
      <c r="DW667" s="1388"/>
      <c r="DX667" s="1388"/>
      <c r="DY667" s="1388"/>
      <c r="DZ667" s="1388"/>
      <c r="EA667" s="1388"/>
      <c r="EB667" s="1388"/>
      <c r="EC667" s="1388"/>
      <c r="ED667" s="1388"/>
      <c r="EE667" s="1388"/>
      <c r="EF667" s="1388"/>
      <c r="EG667" s="1388"/>
      <c r="EH667" s="1388"/>
      <c r="EI667" s="1388"/>
      <c r="EJ667" s="1388"/>
      <c r="EK667" s="1388"/>
      <c r="EL667" s="1388"/>
      <c r="EM667" s="1388"/>
      <c r="EN667" s="1388"/>
      <c r="EO667" s="1388"/>
      <c r="EP667" s="1388"/>
      <c r="EQ667" s="1388"/>
      <c r="ER667" s="1388"/>
      <c r="ES667" s="1388"/>
      <c r="ET667" s="1388"/>
      <c r="EU667" s="1388"/>
    </row>
    <row r="668" spans="1:151" s="1269" customFormat="1" ht="15">
      <c r="A668" s="1472">
        <f>IF(G650="",0,1)</f>
        <v>0</v>
      </c>
      <c r="B668" s="678"/>
      <c r="C668" s="1251"/>
      <c r="D668" s="1251"/>
      <c r="E668" s="1474" t="str">
        <f t="shared" ref="E668:E731" si="66">IF((SUM(A668:C668))&gt;0,"Evaluation","")</f>
        <v/>
      </c>
      <c r="F668" s="1242"/>
      <c r="G668" s="678"/>
      <c r="H668" s="1242"/>
      <c r="I668" s="1251"/>
      <c r="J668" s="1462" t="str">
        <f t="shared" si="65"/>
        <v/>
      </c>
      <c r="K668" s="1170"/>
      <c r="L668" s="1393" t="str">
        <f>L$128</f>
        <v>Part de la production de chaleur utile</v>
      </c>
      <c r="M668" s="1393"/>
      <c r="N668" s="1394"/>
      <c r="O668" s="1394"/>
      <c r="P668" s="1394"/>
      <c r="Q668" s="1394" t="s">
        <v>92</v>
      </c>
      <c r="R668" s="1388"/>
      <c r="S668" s="2213" t="str">
        <f>N650</f>
        <v/>
      </c>
      <c r="T668" s="2213"/>
      <c r="U668" s="1403"/>
      <c r="V668" s="1403"/>
      <c r="W668" s="1382"/>
      <c r="X668" s="1382"/>
      <c r="Y668" s="1268"/>
      <c r="Z668" s="1268"/>
      <c r="AA668" s="1268"/>
      <c r="AB668" s="989"/>
      <c r="AC668" s="1251"/>
      <c r="AO668" s="1298"/>
      <c r="AQ668" s="20"/>
      <c r="BY668" s="1388"/>
      <c r="BZ668" s="1388"/>
      <c r="CA668" s="1388"/>
      <c r="CB668" s="1388"/>
      <c r="CC668" s="1388"/>
      <c r="CD668" s="1388"/>
      <c r="CE668" s="1388"/>
      <c r="CF668" s="1388"/>
      <c r="CG668" s="1388"/>
      <c r="CH668" s="1388"/>
      <c r="CI668" s="1388"/>
      <c r="CJ668" s="1388"/>
      <c r="CK668" s="1388"/>
      <c r="CL668" s="1388"/>
      <c r="CM668" s="1388"/>
      <c r="CN668" s="1388"/>
      <c r="CO668" s="1388"/>
      <c r="CP668" s="1388"/>
      <c r="CQ668" s="1388"/>
      <c r="CR668" s="1388"/>
      <c r="CS668" s="1388"/>
      <c r="CT668" s="1388"/>
      <c r="CU668" s="1388"/>
      <c r="CV668" s="1388"/>
      <c r="CW668" s="1388"/>
      <c r="CX668" s="1388"/>
      <c r="CY668" s="1388"/>
      <c r="CZ668" s="1388"/>
      <c r="DA668" s="1388"/>
      <c r="DB668" s="1388"/>
      <c r="DC668" s="1388"/>
      <c r="DD668" s="1388"/>
      <c r="DE668" s="1388"/>
      <c r="DF668" s="1388"/>
      <c r="DG668" s="1388"/>
      <c r="DH668" s="1388"/>
      <c r="DI668" s="1388"/>
      <c r="DJ668" s="1388"/>
      <c r="DK668" s="1388"/>
      <c r="DL668" s="1388"/>
      <c r="DM668" s="1388"/>
      <c r="DN668" s="1388"/>
      <c r="DO668" s="1388"/>
      <c r="DP668" s="1388"/>
      <c r="DQ668" s="1388"/>
      <c r="DR668" s="1388"/>
      <c r="DS668" s="1388"/>
      <c r="DT668" s="1388"/>
      <c r="DU668" s="1388"/>
      <c r="DV668" s="1388"/>
      <c r="DW668" s="1388"/>
      <c r="DX668" s="1388"/>
      <c r="DY668" s="1388"/>
      <c r="DZ668" s="1388"/>
      <c r="EA668" s="1388"/>
      <c r="EB668" s="1388"/>
      <c r="EC668" s="1388"/>
      <c r="ED668" s="1388"/>
      <c r="EE668" s="1388"/>
      <c r="EF668" s="1388"/>
      <c r="EG668" s="1388"/>
      <c r="EH668" s="1388"/>
      <c r="EI668" s="1388"/>
      <c r="EJ668" s="1388"/>
      <c r="EK668" s="1388"/>
      <c r="EL668" s="1388"/>
      <c r="EM668" s="1388"/>
      <c r="EN668" s="1388"/>
      <c r="EO668" s="1388"/>
      <c r="EP668" s="1388"/>
      <c r="EQ668" s="1388"/>
      <c r="ER668" s="1388"/>
      <c r="ES668" s="1388"/>
      <c r="ET668" s="1388"/>
      <c r="EU668" s="1388"/>
    </row>
    <row r="669" spans="1:151" s="1269" customFormat="1" ht="15">
      <c r="A669" s="1472">
        <f>IF(G650="",0,1)</f>
        <v>0</v>
      </c>
      <c r="B669" s="678"/>
      <c r="C669" s="1251"/>
      <c r="D669" s="1251"/>
      <c r="E669" s="1474" t="str">
        <f t="shared" si="66"/>
        <v/>
      </c>
      <c r="F669" s="1242"/>
      <c r="G669" s="678"/>
      <c r="H669" s="1242"/>
      <c r="I669" s="1251"/>
      <c r="J669" s="1462" t="str">
        <f t="shared" si="65"/>
        <v/>
      </c>
      <c r="K669" s="1170"/>
      <c r="L669" s="1393" t="str">
        <f>L$129</f>
        <v>Production de chaleur utile</v>
      </c>
      <c r="M669" s="1393"/>
      <c r="N669" s="1394"/>
      <c r="O669" s="1394"/>
      <c r="P669" s="1394"/>
      <c r="Q669" s="1394" t="s">
        <v>68</v>
      </c>
      <c r="R669" s="1388"/>
      <c r="S669" s="2170" t="str">
        <f>Y650</f>
        <v/>
      </c>
      <c r="T669" s="2170"/>
      <c r="U669" s="1403"/>
      <c r="V669" s="1403"/>
      <c r="W669" s="1382"/>
      <c r="X669" s="1382"/>
      <c r="Y669" s="1268"/>
      <c r="Z669" s="1268"/>
      <c r="AA669" s="1268"/>
      <c r="AB669" s="989"/>
      <c r="AC669" s="1251"/>
      <c r="AO669" s="1298"/>
      <c r="AQ669" s="20"/>
      <c r="BY669" s="1388"/>
      <c r="BZ669" s="1388"/>
      <c r="CA669" s="1388"/>
      <c r="CB669" s="1388"/>
      <c r="CC669" s="1388"/>
      <c r="CD669" s="1388"/>
      <c r="CE669" s="1388"/>
      <c r="CF669" s="1388"/>
      <c r="CG669" s="1388"/>
      <c r="CH669" s="1388"/>
      <c r="CI669" s="1388"/>
      <c r="CJ669" s="1388"/>
      <c r="CK669" s="1388"/>
      <c r="CL669" s="1388"/>
      <c r="CM669" s="1388"/>
      <c r="CN669" s="1388"/>
      <c r="CO669" s="1388"/>
      <c r="CP669" s="1388"/>
      <c r="CQ669" s="1388"/>
      <c r="CR669" s="1388"/>
      <c r="CS669" s="1388"/>
      <c r="CT669" s="1388"/>
      <c r="CU669" s="1388"/>
      <c r="CV669" s="1388"/>
      <c r="CW669" s="1388"/>
      <c r="CX669" s="1388"/>
      <c r="CY669" s="1388"/>
      <c r="CZ669" s="1388"/>
      <c r="DA669" s="1388"/>
      <c r="DB669" s="1388"/>
      <c r="DC669" s="1388"/>
      <c r="DD669" s="1388"/>
      <c r="DE669" s="1388"/>
      <c r="DF669" s="1388"/>
      <c r="DG669" s="1388"/>
      <c r="DH669" s="1388"/>
      <c r="DI669" s="1388"/>
      <c r="DJ669" s="1388"/>
      <c r="DK669" s="1388"/>
      <c r="DL669" s="1388"/>
      <c r="DM669" s="1388"/>
      <c r="DN669" s="1388"/>
      <c r="DO669" s="1388"/>
      <c r="DP669" s="1388"/>
      <c r="DQ669" s="1388"/>
      <c r="DR669" s="1388"/>
      <c r="DS669" s="1388"/>
      <c r="DT669" s="1388"/>
      <c r="DU669" s="1388"/>
      <c r="DV669" s="1388"/>
      <c r="DW669" s="1388"/>
      <c r="DX669" s="1388"/>
      <c r="DY669" s="1388"/>
      <c r="DZ669" s="1388"/>
      <c r="EA669" s="1388"/>
      <c r="EB669" s="1388"/>
      <c r="EC669" s="1388"/>
      <c r="ED669" s="1388"/>
      <c r="EE669" s="1388"/>
      <c r="EF669" s="1388"/>
      <c r="EG669" s="1388"/>
      <c r="EH669" s="1388"/>
      <c r="EI669" s="1388"/>
      <c r="EJ669" s="1388"/>
      <c r="EK669" s="1388"/>
      <c r="EL669" s="1388"/>
      <c r="EM669" s="1388"/>
      <c r="EN669" s="1388"/>
      <c r="EO669" s="1388"/>
      <c r="EP669" s="1388"/>
      <c r="EQ669" s="1388"/>
      <c r="ER669" s="1388"/>
      <c r="ES669" s="1388"/>
      <c r="ET669" s="1388"/>
      <c r="EU669" s="1388"/>
    </row>
    <row r="670" spans="1:151" s="1269" customFormat="1" ht="15">
      <c r="A670" s="1472">
        <f>IF(G650="",0,1)</f>
        <v>0</v>
      </c>
      <c r="B670" s="678"/>
      <c r="C670" s="1251"/>
      <c r="D670" s="1251"/>
      <c r="E670" s="1474" t="str">
        <f t="shared" si="66"/>
        <v/>
      </c>
      <c r="F670" s="1242"/>
      <c r="G670" s="678"/>
      <c r="H670" s="1242"/>
      <c r="I670" s="1251"/>
      <c r="J670" s="1462" t="str">
        <f t="shared" si="65"/>
        <v/>
      </c>
      <c r="K670" s="1170"/>
      <c r="L670" s="1393" t="str">
        <f>L$130</f>
        <v>Durée de fonctionnement</v>
      </c>
      <c r="M670" s="1393"/>
      <c r="N670" s="1394"/>
      <c r="O670" s="1394"/>
      <c r="P670" s="1394"/>
      <c r="Q670" s="1394" t="s">
        <v>33</v>
      </c>
      <c r="R670" s="1388"/>
      <c r="S670" s="2170" t="str">
        <f>O650</f>
        <v/>
      </c>
      <c r="T670" s="2170"/>
      <c r="U670" s="1403"/>
      <c r="V670" s="1403"/>
      <c r="W670" s="2203" t="str">
        <f>P650</f>
        <v/>
      </c>
      <c r="X670" s="2203"/>
      <c r="Y670" s="2203"/>
      <c r="Z670" s="2203"/>
      <c r="AA670" s="2203"/>
      <c r="AB670" s="2203"/>
      <c r="AC670" s="2203"/>
      <c r="AO670" s="1298"/>
      <c r="AQ670" s="20"/>
      <c r="BY670" s="1388"/>
      <c r="BZ670" s="1388"/>
      <c r="CA670" s="1388"/>
      <c r="CB670" s="1388"/>
      <c r="CC670" s="1388"/>
      <c r="CD670" s="1388"/>
      <c r="CE670" s="1388"/>
      <c r="CF670" s="1388"/>
      <c r="CG670" s="1388"/>
      <c r="CH670" s="1388"/>
      <c r="CI670" s="1388"/>
      <c r="CJ670" s="1388"/>
      <c r="CK670" s="1388"/>
      <c r="CL670" s="1388"/>
      <c r="CM670" s="1388"/>
      <c r="CN670" s="1388"/>
      <c r="CO670" s="1388"/>
      <c r="CP670" s="1388"/>
      <c r="CQ670" s="1388"/>
      <c r="CR670" s="1388"/>
      <c r="CS670" s="1388"/>
      <c r="CT670" s="1388"/>
      <c r="CU670" s="1388"/>
      <c r="CV670" s="1388"/>
      <c r="CW670" s="1388"/>
      <c r="CX670" s="1388"/>
      <c r="CY670" s="1388"/>
      <c r="CZ670" s="1388"/>
      <c r="DA670" s="1388"/>
      <c r="DB670" s="1388"/>
      <c r="DC670" s="1388"/>
      <c r="DD670" s="1388"/>
      <c r="DE670" s="1388"/>
      <c r="DF670" s="1388"/>
      <c r="DG670" s="1388"/>
      <c r="DH670" s="1388"/>
      <c r="DI670" s="1388"/>
      <c r="DJ670" s="1388"/>
      <c r="DK670" s="1388"/>
      <c r="DL670" s="1388"/>
      <c r="DM670" s="1388"/>
      <c r="DN670" s="1388"/>
      <c r="DO670" s="1388"/>
      <c r="DP670" s="1388"/>
      <c r="DQ670" s="1388"/>
      <c r="DR670" s="1388"/>
      <c r="DS670" s="1388"/>
      <c r="DT670" s="1388"/>
      <c r="DU670" s="1388"/>
      <c r="DV670" s="1388"/>
      <c r="DW670" s="1388"/>
      <c r="DX670" s="1388"/>
      <c r="DY670" s="1388"/>
      <c r="DZ670" s="1388"/>
      <c r="EA670" s="1388"/>
      <c r="EB670" s="1388"/>
      <c r="EC670" s="1388"/>
      <c r="ED670" s="1388"/>
      <c r="EE670" s="1388"/>
      <c r="EF670" s="1388"/>
      <c r="EG670" s="1388"/>
      <c r="EH670" s="1388"/>
      <c r="EI670" s="1388"/>
      <c r="EJ670" s="1388"/>
      <c r="EK670" s="1388"/>
      <c r="EL670" s="1388"/>
      <c r="EM670" s="1388"/>
      <c r="EN670" s="1388"/>
      <c r="EO670" s="1388"/>
      <c r="EP670" s="1388"/>
      <c r="EQ670" s="1388"/>
      <c r="ER670" s="1388"/>
      <c r="ES670" s="1388"/>
      <c r="ET670" s="1388"/>
      <c r="EU670" s="1388"/>
    </row>
    <row r="671" spans="1:151" s="1269" customFormat="1" ht="15">
      <c r="A671" s="1472">
        <f>IF(G650="",0,1)</f>
        <v>0</v>
      </c>
      <c r="B671" s="678"/>
      <c r="C671" s="1251"/>
      <c r="D671" s="1251"/>
      <c r="E671" s="1474" t="str">
        <f t="shared" si="66"/>
        <v/>
      </c>
      <c r="F671" s="1242"/>
      <c r="G671" s="678"/>
      <c r="H671" s="1242"/>
      <c r="I671" s="1251"/>
      <c r="J671" s="1462" t="str">
        <f t="shared" si="65"/>
        <v/>
      </c>
      <c r="K671" s="1170"/>
      <c r="L671" s="1265"/>
      <c r="M671" s="1265"/>
      <c r="N671" s="1266"/>
      <c r="O671" s="1266"/>
      <c r="P671" s="1266"/>
      <c r="Q671" s="1266"/>
      <c r="R671" s="1405"/>
      <c r="S671" s="1268"/>
      <c r="T671" s="1268"/>
      <c r="U671" s="1268"/>
      <c r="V671" s="1268"/>
      <c r="W671" s="2203"/>
      <c r="X671" s="2203"/>
      <c r="Y671" s="2203"/>
      <c r="Z671" s="2203"/>
      <c r="AA671" s="2203"/>
      <c r="AB671" s="2203"/>
      <c r="AC671" s="2203"/>
      <c r="AO671" s="1298"/>
      <c r="AQ671" s="20"/>
      <c r="BY671" s="1388"/>
      <c r="BZ671" s="1388"/>
      <c r="CA671" s="1388"/>
      <c r="CB671" s="1388"/>
      <c r="CC671" s="1388"/>
      <c r="CD671" s="1388"/>
      <c r="CE671" s="1388"/>
      <c r="CF671" s="1388"/>
      <c r="CG671" s="1388"/>
      <c r="CH671" s="1388"/>
      <c r="CI671" s="1388"/>
      <c r="CJ671" s="1388"/>
      <c r="CK671" s="1388"/>
      <c r="CL671" s="1388"/>
      <c r="CM671" s="1388"/>
      <c r="CN671" s="1388"/>
      <c r="CO671" s="1388"/>
      <c r="CP671" s="1388"/>
      <c r="CQ671" s="1388"/>
      <c r="CR671" s="1388"/>
      <c r="CS671" s="1388"/>
      <c r="CT671" s="1388"/>
      <c r="CU671" s="1388"/>
      <c r="CV671" s="1388"/>
      <c r="CW671" s="1388"/>
      <c r="CX671" s="1388"/>
      <c r="CY671" s="1388"/>
      <c r="CZ671" s="1388"/>
      <c r="DA671" s="1388"/>
      <c r="DB671" s="1388"/>
      <c r="DC671" s="1388"/>
      <c r="DD671" s="1388"/>
      <c r="DE671" s="1388"/>
      <c r="DF671" s="1388"/>
      <c r="DG671" s="1388"/>
      <c r="DH671" s="1388"/>
      <c r="DI671" s="1388"/>
      <c r="DJ671" s="1388"/>
      <c r="DK671" s="1388"/>
      <c r="DL671" s="1388"/>
      <c r="DM671" s="1388"/>
      <c r="DN671" s="1388"/>
      <c r="DO671" s="1388"/>
      <c r="DP671" s="1388"/>
      <c r="DQ671" s="1388"/>
      <c r="DR671" s="1388"/>
      <c r="DS671" s="1388"/>
      <c r="DT671" s="1388"/>
      <c r="DU671" s="1388"/>
      <c r="DV671" s="1388"/>
      <c r="DW671" s="1388"/>
      <c r="DX671" s="1388"/>
      <c r="DY671" s="1388"/>
      <c r="DZ671" s="1388"/>
      <c r="EA671" s="1388"/>
      <c r="EB671" s="1388"/>
      <c r="EC671" s="1388"/>
      <c r="ED671" s="1388"/>
      <c r="EE671" s="1388"/>
      <c r="EF671" s="1388"/>
      <c r="EG671" s="1388"/>
      <c r="EH671" s="1388"/>
      <c r="EI671" s="1388"/>
      <c r="EJ671" s="1388"/>
      <c r="EK671" s="1388"/>
      <c r="EL671" s="1388"/>
      <c r="EM671" s="1388"/>
      <c r="EN671" s="1388"/>
      <c r="EO671" s="1388"/>
      <c r="EP671" s="1388"/>
      <c r="EQ671" s="1388"/>
      <c r="ER671" s="1388"/>
      <c r="ES671" s="1388"/>
      <c r="ET671" s="1388"/>
      <c r="EU671" s="1388"/>
    </row>
    <row r="672" spans="1:151" s="1269" customFormat="1" ht="15">
      <c r="A672" s="1472">
        <f>IF(G650="",0,1)</f>
        <v>0</v>
      </c>
      <c r="B672" s="678"/>
      <c r="C672" s="1251"/>
      <c r="D672" s="1251"/>
      <c r="E672" s="1474" t="str">
        <f t="shared" si="66"/>
        <v/>
      </c>
      <c r="F672" s="1242"/>
      <c r="G672" s="678"/>
      <c r="H672" s="1242"/>
      <c r="I672" s="1251"/>
      <c r="J672" s="1462" t="str">
        <f t="shared" si="65"/>
        <v/>
      </c>
      <c r="K672" s="1170"/>
      <c r="L672" s="1406"/>
      <c r="M672" s="1266"/>
      <c r="N672" s="1266"/>
      <c r="O672" s="1266"/>
      <c r="P672" s="1266"/>
      <c r="Q672" s="1266"/>
      <c r="R672" s="1399"/>
      <c r="S672" s="1268"/>
      <c r="T672" s="1268"/>
      <c r="U672" s="1268"/>
      <c r="V672" s="1268"/>
      <c r="W672" s="2203"/>
      <c r="X672" s="2203"/>
      <c r="Y672" s="2203"/>
      <c r="Z672" s="2203"/>
      <c r="AA672" s="2203"/>
      <c r="AB672" s="2203"/>
      <c r="AC672" s="2203"/>
      <c r="AO672" s="1298"/>
      <c r="AQ672" s="20"/>
      <c r="BY672" s="1388"/>
      <c r="BZ672" s="1388"/>
      <c r="CA672" s="1388"/>
      <c r="CB672" s="1388"/>
      <c r="CC672" s="1388"/>
      <c r="CD672" s="1388"/>
      <c r="CE672" s="1388"/>
      <c r="CF672" s="1388"/>
      <c r="CG672" s="1388"/>
      <c r="CH672" s="1388"/>
      <c r="CI672" s="1388"/>
      <c r="CJ672" s="1388"/>
      <c r="CK672" s="1388"/>
      <c r="CL672" s="1388"/>
      <c r="CM672" s="1388"/>
      <c r="CN672" s="1388"/>
      <c r="CO672" s="1388"/>
      <c r="CP672" s="1388"/>
      <c r="CQ672" s="1388"/>
      <c r="CR672" s="1388"/>
      <c r="CS672" s="1388"/>
      <c r="CT672" s="1388"/>
      <c r="CU672" s="1388"/>
      <c r="CV672" s="1388"/>
      <c r="CW672" s="1388"/>
      <c r="CX672" s="1388"/>
      <c r="CY672" s="1388"/>
      <c r="CZ672" s="1388"/>
      <c r="DA672" s="1388"/>
      <c r="DB672" s="1388"/>
      <c r="DC672" s="1388"/>
      <c r="DD672" s="1388"/>
      <c r="DE672" s="1388"/>
      <c r="DF672" s="1388"/>
      <c r="DG672" s="1388"/>
      <c r="DH672" s="1388"/>
      <c r="DI672" s="1388"/>
      <c r="DJ672" s="1388"/>
      <c r="DK672" s="1388"/>
      <c r="DL672" s="1388"/>
      <c r="DM672" s="1388"/>
      <c r="DN672" s="1388"/>
      <c r="DO672" s="1388"/>
      <c r="DP672" s="1388"/>
      <c r="DQ672" s="1388"/>
      <c r="DR672" s="1388"/>
      <c r="DS672" s="1388"/>
      <c r="DT672" s="1388"/>
      <c r="DU672" s="1388"/>
      <c r="DV672" s="1388"/>
      <c r="DW672" s="1388"/>
      <c r="DX672" s="1388"/>
      <c r="DY672" s="1388"/>
      <c r="DZ672" s="1388"/>
      <c r="EA672" s="1388"/>
      <c r="EB672" s="1388"/>
      <c r="EC672" s="1388"/>
      <c r="ED672" s="1388"/>
      <c r="EE672" s="1388"/>
      <c r="EF672" s="1388"/>
      <c r="EG672" s="1388"/>
      <c r="EH672" s="1388"/>
      <c r="EI672" s="1388"/>
      <c r="EJ672" s="1388"/>
      <c r="EK672" s="1388"/>
      <c r="EL672" s="1388"/>
      <c r="EM672" s="1388"/>
      <c r="EN672" s="1388"/>
      <c r="EO672" s="1388"/>
      <c r="EP672" s="1388"/>
      <c r="EQ672" s="1388"/>
      <c r="ER672" s="1388"/>
      <c r="ES672" s="1388"/>
      <c r="ET672" s="1388"/>
      <c r="EU672" s="1388"/>
    </row>
    <row r="673" spans="1:151" s="1269" customFormat="1" ht="15">
      <c r="A673" s="1472">
        <f>IF(G650="",0,1)</f>
        <v>0</v>
      </c>
      <c r="B673" s="678"/>
      <c r="C673" s="1251"/>
      <c r="D673" s="1251"/>
      <c r="E673" s="1474" t="str">
        <f t="shared" si="66"/>
        <v/>
      </c>
      <c r="F673" s="1242"/>
      <c r="G673" s="678"/>
      <c r="H673" s="1242"/>
      <c r="I673" s="1251"/>
      <c r="J673" s="1462" t="str">
        <f t="shared" si="65"/>
        <v/>
      </c>
      <c r="K673" s="1170"/>
      <c r="L673" s="1406"/>
      <c r="M673" s="1266"/>
      <c r="N673" s="1266"/>
      <c r="O673" s="1266"/>
      <c r="P673" s="1266"/>
      <c r="Q673" s="1266"/>
      <c r="R673" s="1399"/>
      <c r="S673" s="1268"/>
      <c r="T673" s="1268"/>
      <c r="U673" s="1268"/>
      <c r="V673" s="1268"/>
      <c r="W673" s="1382"/>
      <c r="X673" s="1382"/>
      <c r="Y673" s="1268"/>
      <c r="Z673" s="1268"/>
      <c r="AA673" s="1268"/>
      <c r="AB673" s="989"/>
      <c r="AC673" s="1251"/>
      <c r="AO673" s="1298"/>
      <c r="AQ673" s="20"/>
      <c r="BY673" s="1388"/>
      <c r="BZ673" s="1388"/>
      <c r="CA673" s="1388"/>
      <c r="CB673" s="1388"/>
      <c r="CC673" s="1388"/>
      <c r="CD673" s="1388"/>
      <c r="CE673" s="1388"/>
      <c r="CF673" s="1388"/>
      <c r="CG673" s="1388"/>
      <c r="CH673" s="1388"/>
      <c r="CI673" s="1388"/>
      <c r="CJ673" s="1388"/>
      <c r="CK673" s="1388"/>
      <c r="CL673" s="1388"/>
      <c r="CM673" s="1388"/>
      <c r="CN673" s="1388"/>
      <c r="CO673" s="1388"/>
      <c r="CP673" s="1388"/>
      <c r="CQ673" s="1388"/>
      <c r="CR673" s="1388"/>
      <c r="CS673" s="1388"/>
      <c r="CT673" s="1388"/>
      <c r="CU673" s="1388"/>
      <c r="CV673" s="1388"/>
      <c r="CW673" s="1388"/>
      <c r="CX673" s="1388"/>
      <c r="CY673" s="1388"/>
      <c r="CZ673" s="1388"/>
      <c r="DA673" s="1388"/>
      <c r="DB673" s="1388"/>
      <c r="DC673" s="1388"/>
      <c r="DD673" s="1388"/>
      <c r="DE673" s="1388"/>
      <c r="DF673" s="1388"/>
      <c r="DG673" s="1388"/>
      <c r="DH673" s="1388"/>
      <c r="DI673" s="1388"/>
      <c r="DJ673" s="1388"/>
      <c r="DK673" s="1388"/>
      <c r="DL673" s="1388"/>
      <c r="DM673" s="1388"/>
      <c r="DN673" s="1388"/>
      <c r="DO673" s="1388"/>
      <c r="DP673" s="1388"/>
      <c r="DQ673" s="1388"/>
      <c r="DR673" s="1388"/>
      <c r="DS673" s="1388"/>
      <c r="DT673" s="1388"/>
      <c r="DU673" s="1388"/>
      <c r="DV673" s="1388"/>
      <c r="DW673" s="1388"/>
      <c r="DX673" s="1388"/>
      <c r="DY673" s="1388"/>
      <c r="DZ673" s="1388"/>
      <c r="EA673" s="1388"/>
      <c r="EB673" s="1388"/>
      <c r="EC673" s="1388"/>
      <c r="ED673" s="1388"/>
      <c r="EE673" s="1388"/>
      <c r="EF673" s="1388"/>
      <c r="EG673" s="1388"/>
      <c r="EH673" s="1388"/>
      <c r="EI673" s="1388"/>
      <c r="EJ673" s="1388"/>
      <c r="EK673" s="1388"/>
      <c r="EL673" s="1388"/>
      <c r="EM673" s="1388"/>
      <c r="EN673" s="1388"/>
      <c r="EO673" s="1388"/>
      <c r="EP673" s="1388"/>
      <c r="EQ673" s="1388"/>
      <c r="ER673" s="1388"/>
      <c r="ES673" s="1388"/>
      <c r="ET673" s="1388"/>
      <c r="EU673" s="1388"/>
    </row>
    <row r="674" spans="1:151" s="1269" customFormat="1" ht="15">
      <c r="A674" s="1472">
        <f>IF(G650="",0,1)</f>
        <v>0</v>
      </c>
      <c r="B674" s="678"/>
      <c r="C674" s="1251"/>
      <c r="D674" s="1251"/>
      <c r="E674" s="1474" t="str">
        <f t="shared" si="66"/>
        <v/>
      </c>
      <c r="F674" s="1242"/>
      <c r="G674" s="678"/>
      <c r="H674" s="1242"/>
      <c r="I674" s="1251"/>
      <c r="J674" s="1462" t="str">
        <f t="shared" si="65"/>
        <v/>
      </c>
      <c r="K674" s="1170"/>
      <c r="L674" s="1406"/>
      <c r="M674" s="1266"/>
      <c r="N674" s="1266"/>
      <c r="O674" s="1266"/>
      <c r="P674" s="1266"/>
      <c r="Q674" s="1266"/>
      <c r="R674" s="1399"/>
      <c r="S674" s="1268"/>
      <c r="T674" s="1268"/>
      <c r="U674" s="1268"/>
      <c r="V674" s="1268"/>
      <c r="W674" s="1268"/>
      <c r="X674" s="1268"/>
      <c r="Y674" s="1268"/>
      <c r="Z674" s="1268"/>
      <c r="AA674" s="1268"/>
      <c r="AB674" s="989"/>
      <c r="AC674" s="1251"/>
      <c r="AO674" s="1298"/>
      <c r="AQ674" s="20"/>
      <c r="BY674" s="1388"/>
      <c r="BZ674" s="1388"/>
      <c r="CA674" s="1388"/>
      <c r="CB674" s="1388"/>
      <c r="CC674" s="1388"/>
      <c r="CD674" s="1388"/>
      <c r="CE674" s="1388"/>
      <c r="CF674" s="1388"/>
      <c r="CG674" s="1388"/>
      <c r="CH674" s="1388"/>
      <c r="CI674" s="1388"/>
      <c r="CJ674" s="1388"/>
      <c r="CK674" s="1388"/>
      <c r="CL674" s="1388"/>
      <c r="CM674" s="1388"/>
      <c r="CN674" s="1388"/>
      <c r="CO674" s="1388"/>
      <c r="CP674" s="1388"/>
      <c r="CQ674" s="1388"/>
      <c r="CR674" s="1388"/>
      <c r="CS674" s="1388"/>
      <c r="CT674" s="1388"/>
      <c r="CU674" s="1388"/>
      <c r="CV674" s="1388"/>
      <c r="CW674" s="1388"/>
      <c r="CX674" s="1388"/>
      <c r="CY674" s="1388"/>
      <c r="CZ674" s="1388"/>
      <c r="DA674" s="1388"/>
      <c r="DB674" s="1388"/>
      <c r="DC674" s="1388"/>
      <c r="DD674" s="1388"/>
      <c r="DE674" s="1388"/>
      <c r="DF674" s="1388"/>
      <c r="DG674" s="1388"/>
      <c r="DH674" s="1388"/>
      <c r="DI674" s="1388"/>
      <c r="DJ674" s="1388"/>
      <c r="DK674" s="1388"/>
      <c r="DL674" s="1388"/>
      <c r="DM674" s="1388"/>
      <c r="DN674" s="1388"/>
      <c r="DO674" s="1388"/>
      <c r="DP674" s="1388"/>
      <c r="DQ674" s="1388"/>
      <c r="DR674" s="1388"/>
      <c r="DS674" s="1388"/>
      <c r="DT674" s="1388"/>
      <c r="DU674" s="1388"/>
      <c r="DV674" s="1388"/>
      <c r="DW674" s="1388"/>
      <c r="DX674" s="1388"/>
      <c r="DY674" s="1388"/>
      <c r="DZ674" s="1388"/>
      <c r="EA674" s="1388"/>
      <c r="EB674" s="1388"/>
      <c r="EC674" s="1388"/>
      <c r="ED674" s="1388"/>
      <c r="EE674" s="1388"/>
      <c r="EF674" s="1388"/>
      <c r="EG674" s="1388"/>
      <c r="EH674" s="1388"/>
      <c r="EI674" s="1388"/>
      <c r="EJ674" s="1388"/>
      <c r="EK674" s="1388"/>
      <c r="EL674" s="1388"/>
      <c r="EM674" s="1388"/>
      <c r="EN674" s="1388"/>
      <c r="EO674" s="1388"/>
      <c r="EP674" s="1388"/>
      <c r="EQ674" s="1388"/>
      <c r="ER674" s="1388"/>
      <c r="ES674" s="1388"/>
      <c r="ET674" s="1388"/>
      <c r="EU674" s="1388"/>
    </row>
    <row r="675" spans="1:151" s="1292" customFormat="1" ht="17.25" customHeight="1">
      <c r="A675" s="1472">
        <f>IF(G650="",0,1)</f>
        <v>0</v>
      </c>
      <c r="B675" s="678"/>
      <c r="C675" s="1251"/>
      <c r="D675" s="1251"/>
      <c r="E675" s="1474" t="str">
        <f t="shared" si="66"/>
        <v/>
      </c>
      <c r="F675" s="1242"/>
      <c r="G675" s="678"/>
      <c r="H675" s="1242"/>
      <c r="I675" s="126"/>
      <c r="J675" s="1462" t="str">
        <f t="shared" si="65"/>
        <v/>
      </c>
      <c r="K675" s="1170"/>
      <c r="L675" s="779"/>
      <c r="M675" s="779"/>
      <c r="N675" s="779"/>
      <c r="O675" s="779"/>
      <c r="P675" s="779"/>
      <c r="Q675" s="779"/>
      <c r="R675" s="779"/>
      <c r="S675" s="779"/>
      <c r="T675" s="779"/>
      <c r="U675" s="779"/>
      <c r="V675" s="779"/>
      <c r="W675" s="779"/>
      <c r="X675" s="779"/>
      <c r="Y675" s="779"/>
      <c r="Z675" s="2167"/>
      <c r="AA675" s="2167"/>
      <c r="AB675" s="989"/>
      <c r="BY675" s="1441"/>
      <c r="BZ675" s="1441"/>
      <c r="CA675" s="1441"/>
      <c r="CB675" s="1441"/>
      <c r="CC675" s="1441"/>
      <c r="CD675" s="1441"/>
      <c r="CE675" s="1441"/>
      <c r="CF675" s="1441"/>
      <c r="CG675" s="1441"/>
      <c r="CH675" s="1441"/>
      <c r="CI675" s="1441"/>
      <c r="CJ675" s="1441"/>
      <c r="CK675" s="1441"/>
      <c r="CL675" s="1441"/>
      <c r="CM675" s="1441"/>
      <c r="CN675" s="1441"/>
      <c r="CO675" s="1441"/>
      <c r="CP675" s="1441"/>
      <c r="CQ675" s="1441"/>
      <c r="CR675" s="1441"/>
      <c r="CS675" s="1441"/>
      <c r="CT675" s="1441"/>
      <c r="CU675" s="1441"/>
      <c r="CV675" s="1441"/>
      <c r="CW675" s="1441"/>
      <c r="CX675" s="1441"/>
      <c r="CY675" s="1441"/>
      <c r="CZ675" s="1441"/>
      <c r="DA675" s="1441"/>
      <c r="DB675" s="1441"/>
      <c r="DC675" s="1441"/>
      <c r="DD675" s="1441"/>
      <c r="DE675" s="1441"/>
      <c r="DF675" s="1441"/>
      <c r="DG675" s="1441"/>
      <c r="DH675" s="1441"/>
      <c r="DI675" s="1441"/>
      <c r="DJ675" s="1441"/>
      <c r="DK675" s="1441"/>
      <c r="DL675" s="1441"/>
      <c r="DM675" s="1441"/>
      <c r="DN675" s="1441"/>
      <c r="DO675" s="1441"/>
      <c r="DP675" s="1441"/>
      <c r="DQ675" s="1441"/>
      <c r="DR675" s="1441"/>
      <c r="DS675" s="1441"/>
      <c r="DT675" s="1441"/>
      <c r="DU675" s="1441"/>
      <c r="DV675" s="1441"/>
      <c r="DW675" s="1441"/>
      <c r="DX675" s="1441"/>
      <c r="DY675" s="1441"/>
      <c r="DZ675" s="1441"/>
      <c r="EA675" s="1441"/>
      <c r="EB675" s="1441"/>
      <c r="EC675" s="1441"/>
      <c r="ED675" s="1441"/>
      <c r="EE675" s="1441"/>
      <c r="EF675" s="1441"/>
      <c r="EG675" s="1441"/>
      <c r="EH675" s="1441"/>
      <c r="EI675" s="1441"/>
      <c r="EJ675" s="1441"/>
      <c r="EK675" s="1441"/>
      <c r="EL675" s="1441"/>
      <c r="EM675" s="1441"/>
      <c r="EN675" s="1441"/>
      <c r="EO675" s="1441"/>
      <c r="EP675" s="1441"/>
      <c r="EQ675" s="1441"/>
      <c r="ER675" s="1441"/>
      <c r="ES675" s="1441"/>
      <c r="ET675" s="1441"/>
      <c r="EU675" s="1441"/>
    </row>
    <row r="676" spans="1:151" s="787" customFormat="1" ht="21.75" customHeight="1" thickBot="1">
      <c r="A676" s="1473">
        <f>IF(G650="",0,1)</f>
        <v>0</v>
      </c>
      <c r="B676" s="1407"/>
      <c r="C676" s="1251"/>
      <c r="D676" s="1251"/>
      <c r="E676" s="1474" t="str">
        <f t="shared" si="66"/>
        <v/>
      </c>
      <c r="F676" s="1407"/>
      <c r="G676" s="1407"/>
      <c r="H676" s="1407"/>
      <c r="I676" s="1251"/>
      <c r="J676" s="1462" t="str">
        <f t="shared" si="65"/>
        <v/>
      </c>
      <c r="K676" s="1408"/>
      <c r="L676" s="1409" t="str">
        <f>CONCATENATE(M$23,G650)</f>
        <v xml:space="preserve">Recommandations pour le générateur de chaleur: </v>
      </c>
      <c r="M676" s="1410"/>
      <c r="N676" s="1410"/>
      <c r="O676" s="1410"/>
      <c r="P676" s="1410"/>
      <c r="Q676" s="1410"/>
      <c r="R676" s="1410"/>
      <c r="S676" s="1410"/>
      <c r="T676" s="1410"/>
      <c r="U676" s="1410"/>
      <c r="V676" s="1410"/>
      <c r="W676" s="1410"/>
      <c r="X676" s="1410"/>
      <c r="Y676" s="1410"/>
      <c r="Z676" s="1410"/>
      <c r="AA676" s="1410"/>
      <c r="AB676" s="1410"/>
      <c r="AC676" s="1410"/>
      <c r="BY676" s="225"/>
      <c r="BZ676" s="225"/>
      <c r="CA676" s="225"/>
      <c r="CB676" s="225"/>
      <c r="CC676" s="225"/>
      <c r="CD676" s="225"/>
      <c r="CE676" s="225"/>
      <c r="CF676" s="225"/>
      <c r="CG676" s="225"/>
      <c r="CH676" s="225"/>
      <c r="CI676" s="225"/>
      <c r="CJ676" s="225"/>
      <c r="CK676" s="225"/>
      <c r="CL676" s="225"/>
      <c r="CM676" s="225"/>
      <c r="CN676" s="225"/>
      <c r="CO676" s="225"/>
      <c r="CP676" s="225"/>
      <c r="CQ676" s="225"/>
      <c r="CR676" s="225"/>
      <c r="CS676" s="225"/>
      <c r="CT676" s="225"/>
      <c r="CU676" s="225"/>
      <c r="CV676" s="225"/>
      <c r="CW676" s="225"/>
      <c r="CX676" s="225"/>
      <c r="CY676" s="225"/>
      <c r="CZ676" s="225"/>
      <c r="DA676" s="225"/>
      <c r="DB676" s="225"/>
      <c r="DC676" s="225"/>
      <c r="DD676" s="225"/>
      <c r="DE676" s="225"/>
      <c r="DF676" s="225"/>
      <c r="DG676" s="225"/>
      <c r="DH676" s="225"/>
      <c r="DI676" s="225"/>
      <c r="DJ676" s="225"/>
      <c r="DK676" s="225"/>
      <c r="DL676" s="225"/>
      <c r="DM676" s="225"/>
      <c r="DN676" s="225"/>
      <c r="DO676" s="225"/>
      <c r="DP676" s="225"/>
      <c r="DQ676" s="225"/>
      <c r="DR676" s="225"/>
      <c r="DS676" s="225"/>
      <c r="DT676" s="225"/>
      <c r="DU676" s="225"/>
      <c r="DV676" s="225"/>
      <c r="DW676" s="225"/>
      <c r="DX676" s="225"/>
      <c r="DY676" s="225"/>
      <c r="DZ676" s="225"/>
      <c r="EA676" s="225"/>
      <c r="EB676" s="225"/>
      <c r="EC676" s="225"/>
      <c r="ED676" s="225"/>
      <c r="EE676" s="225"/>
      <c r="EF676" s="225"/>
      <c r="EG676" s="225"/>
      <c r="EH676" s="225"/>
      <c r="EI676" s="225"/>
      <c r="EJ676" s="225"/>
      <c r="EK676" s="225"/>
      <c r="EL676" s="225"/>
      <c r="EM676" s="225"/>
      <c r="EN676" s="225"/>
      <c r="EO676" s="225"/>
      <c r="EP676" s="225"/>
      <c r="EQ676" s="225"/>
      <c r="ER676" s="225"/>
      <c r="ES676" s="225"/>
      <c r="ET676" s="225"/>
      <c r="EU676" s="225"/>
    </row>
    <row r="677" spans="1:151" s="1292" customFormat="1" ht="21.75" customHeight="1">
      <c r="A677" s="1472">
        <f>IF(G650="",0,1)</f>
        <v>0</v>
      </c>
      <c r="B677" s="678"/>
      <c r="C677" s="1251"/>
      <c r="D677" s="1251"/>
      <c r="E677" s="1474" t="str">
        <f t="shared" si="66"/>
        <v/>
      </c>
      <c r="F677" s="1242"/>
      <c r="G677" s="678"/>
      <c r="H677" s="1242"/>
      <c r="I677" s="126"/>
      <c r="J677" s="1462" t="str">
        <f t="shared" si="65"/>
        <v/>
      </c>
      <c r="K677" s="1170"/>
      <c r="L677" s="779"/>
      <c r="M677" s="779"/>
      <c r="N677" s="779"/>
      <c r="O677" s="779"/>
      <c r="P677" s="779"/>
      <c r="Q677" s="779"/>
      <c r="R677" s="779"/>
      <c r="S677" s="779"/>
      <c r="T677" s="779"/>
      <c r="U677" s="779"/>
      <c r="V677" s="779"/>
      <c r="W677" s="779"/>
      <c r="X677" s="779"/>
      <c r="Y677" s="779"/>
      <c r="Z677" s="1423"/>
      <c r="AA677" s="1423"/>
      <c r="AB677" s="1423"/>
      <c r="BY677" s="1441"/>
      <c r="BZ677" s="1441"/>
      <c r="CA677" s="1441"/>
      <c r="CB677" s="1441"/>
      <c r="CC677" s="1441"/>
      <c r="CD677" s="1441"/>
      <c r="CE677" s="1441"/>
      <c r="CF677" s="1441"/>
      <c r="CG677" s="1441"/>
      <c r="CH677" s="1441"/>
      <c r="CI677" s="1441"/>
      <c r="CJ677" s="1441"/>
      <c r="CK677" s="1441"/>
      <c r="CL677" s="1441"/>
      <c r="CM677" s="1441"/>
      <c r="CN677" s="1441"/>
      <c r="CO677" s="1441"/>
      <c r="CP677" s="1441"/>
      <c r="CQ677" s="1441"/>
      <c r="CR677" s="1441"/>
      <c r="CS677" s="1441"/>
      <c r="CT677" s="1441"/>
      <c r="CU677" s="1441"/>
      <c r="CV677" s="1441"/>
      <c r="CW677" s="1441"/>
      <c r="CX677" s="1441"/>
      <c r="CY677" s="1441"/>
      <c r="CZ677" s="1441"/>
      <c r="DA677" s="1441"/>
      <c r="DB677" s="1441"/>
      <c r="DC677" s="1441"/>
      <c r="DD677" s="1441"/>
      <c r="DE677" s="1441"/>
      <c r="DF677" s="1441"/>
      <c r="DG677" s="1441"/>
      <c r="DH677" s="1441"/>
      <c r="DI677" s="1441"/>
      <c r="DJ677" s="1441"/>
      <c r="DK677" s="1441"/>
      <c r="DL677" s="1441"/>
      <c r="DM677" s="1441"/>
      <c r="DN677" s="1441"/>
      <c r="DO677" s="1441"/>
      <c r="DP677" s="1441"/>
      <c r="DQ677" s="1441"/>
      <c r="DR677" s="1441"/>
      <c r="DS677" s="1441"/>
      <c r="DT677" s="1441"/>
      <c r="DU677" s="1441"/>
      <c r="DV677" s="1441"/>
      <c r="DW677" s="1441"/>
      <c r="DX677" s="1441"/>
      <c r="DY677" s="1441"/>
      <c r="DZ677" s="1441"/>
      <c r="EA677" s="1441"/>
      <c r="EB677" s="1441"/>
      <c r="EC677" s="1441"/>
      <c r="ED677" s="1441"/>
      <c r="EE677" s="1441"/>
      <c r="EF677" s="1441"/>
      <c r="EG677" s="1441"/>
      <c r="EH677" s="1441"/>
      <c r="EI677" s="1441"/>
      <c r="EJ677" s="1441"/>
      <c r="EK677" s="1441"/>
      <c r="EL677" s="1441"/>
      <c r="EM677" s="1441"/>
      <c r="EN677" s="1441"/>
      <c r="EO677" s="1441"/>
      <c r="EP677" s="1441"/>
      <c r="EQ677" s="1441"/>
      <c r="ER677" s="1441"/>
      <c r="ES677" s="1441"/>
      <c r="ET677" s="1441"/>
      <c r="EU677" s="1441"/>
    </row>
    <row r="678" spans="1:151" s="1292" customFormat="1" ht="16" customHeight="1">
      <c r="A678" s="1472">
        <f>IF(G650="",0,1)</f>
        <v>0</v>
      </c>
      <c r="B678" s="678"/>
      <c r="C678" s="1251"/>
      <c r="D678" s="1251"/>
      <c r="E678" s="1474" t="str">
        <f t="shared" si="66"/>
        <v/>
      </c>
      <c r="F678" s="1242"/>
      <c r="G678" s="678"/>
      <c r="H678" s="1242"/>
      <c r="I678" s="126"/>
      <c r="J678" s="1462" t="str">
        <f t="shared" si="65"/>
        <v/>
      </c>
      <c r="K678" s="1170"/>
      <c r="L678" s="1309" t="str">
        <f>L$138</f>
        <v>Elément</v>
      </c>
      <c r="M678" s="1309"/>
      <c r="N678" s="1309"/>
      <c r="O678" s="1309"/>
      <c r="P678" s="1309" t="str">
        <f>P$138</f>
        <v>Mesure</v>
      </c>
      <c r="Q678" s="1309"/>
      <c r="R678" s="1309"/>
      <c r="S678" s="1309"/>
      <c r="T678" s="1309"/>
      <c r="U678" s="1309"/>
      <c r="V678" s="1309"/>
      <c r="W678" s="1309" t="str">
        <f>W$138</f>
        <v>Réalisation</v>
      </c>
      <c r="X678" s="1310" t="str">
        <f>X$138</f>
        <v>Economie</v>
      </c>
      <c r="Y678" s="1310"/>
      <c r="Z678" s="2186" t="str">
        <f>Z$138</f>
        <v>Réalisation</v>
      </c>
      <c r="AA678" s="2186">
        <f>AA618</f>
        <v>0</v>
      </c>
      <c r="AB678" s="2186">
        <f>AB618</f>
        <v>0</v>
      </c>
      <c r="AC678" s="1310" t="str">
        <f>AC$138</f>
        <v>Economies</v>
      </c>
      <c r="AF678" s="101" t="s">
        <v>593</v>
      </c>
      <c r="AI678" s="101" t="s">
        <v>592</v>
      </c>
      <c r="BY678" s="1441"/>
      <c r="BZ678" s="1441"/>
      <c r="CA678" s="1441"/>
      <c r="CB678" s="1441"/>
      <c r="CC678" s="1441"/>
      <c r="CD678" s="1441"/>
      <c r="CE678" s="1441"/>
      <c r="CF678" s="1441"/>
      <c r="CG678" s="1441"/>
      <c r="CH678" s="1441"/>
      <c r="CI678" s="1441"/>
      <c r="CJ678" s="1441"/>
      <c r="CK678" s="1441"/>
      <c r="CL678" s="1441"/>
      <c r="CM678" s="1441"/>
      <c r="CN678" s="1441"/>
      <c r="CO678" s="1441"/>
      <c r="CP678" s="1441"/>
      <c r="CQ678" s="1441"/>
      <c r="CR678" s="1441"/>
      <c r="CS678" s="1441"/>
      <c r="CT678" s="1441"/>
      <c r="CU678" s="1441"/>
      <c r="CV678" s="1441"/>
      <c r="CW678" s="1441"/>
      <c r="CX678" s="1441"/>
      <c r="CY678" s="1441"/>
      <c r="CZ678" s="1441"/>
      <c r="DA678" s="1441"/>
      <c r="DB678" s="1441"/>
      <c r="DC678" s="1441"/>
      <c r="DD678" s="1441"/>
      <c r="DE678" s="1441"/>
      <c r="DF678" s="1441"/>
      <c r="DG678" s="1441"/>
      <c r="DH678" s="1441"/>
      <c r="DI678" s="1441"/>
      <c r="DJ678" s="1441"/>
      <c r="DK678" s="1441"/>
      <c r="DL678" s="1441"/>
      <c r="DM678" s="1441"/>
      <c r="DN678" s="1441"/>
      <c r="DO678" s="1441"/>
      <c r="DP678" s="1441"/>
      <c r="DQ678" s="1441"/>
      <c r="DR678" s="1441"/>
      <c r="DS678" s="1441"/>
      <c r="DT678" s="1441"/>
      <c r="DU678" s="1441"/>
      <c r="DV678" s="1441"/>
      <c r="DW678" s="1441"/>
      <c r="DX678" s="1441"/>
      <c r="DY678" s="1441"/>
      <c r="DZ678" s="1441"/>
      <c r="EA678" s="1441"/>
      <c r="EB678" s="1441"/>
      <c r="EC678" s="1441"/>
      <c r="ED678" s="1441"/>
      <c r="EE678" s="1441"/>
      <c r="EF678" s="1441"/>
      <c r="EG678" s="1441"/>
      <c r="EH678" s="1441"/>
      <c r="EI678" s="1441"/>
      <c r="EJ678" s="1441"/>
      <c r="EK678" s="1441"/>
      <c r="EL678" s="1441"/>
      <c r="EM678" s="1441"/>
      <c r="EN678" s="1441"/>
      <c r="EO678" s="1441"/>
      <c r="EP678" s="1441"/>
      <c r="EQ678" s="1441"/>
      <c r="ER678" s="1441"/>
      <c r="ES678" s="1441"/>
      <c r="ET678" s="1441"/>
      <c r="EU678" s="1441"/>
    </row>
    <row r="679" spans="1:151" s="1292" customFormat="1" ht="16" customHeight="1">
      <c r="A679" s="1472">
        <f>IF(G650="",0,1)</f>
        <v>0</v>
      </c>
      <c r="B679" s="678"/>
      <c r="C679" s="1251"/>
      <c r="D679" s="1251"/>
      <c r="E679" s="1474" t="str">
        <f t="shared" si="66"/>
        <v/>
      </c>
      <c r="F679" s="1242"/>
      <c r="G679" s="678"/>
      <c r="H679" s="1242"/>
      <c r="I679" s="126"/>
      <c r="J679" s="1462" t="str">
        <f t="shared" si="65"/>
        <v/>
      </c>
      <c r="K679" s="1170"/>
      <c r="L679" s="1311"/>
      <c r="M679" s="1311"/>
      <c r="N679" s="1311"/>
      <c r="O679" s="1311"/>
      <c r="P679" s="1311"/>
      <c r="Q679" s="1311"/>
      <c r="R679" s="1311"/>
      <c r="S679" s="1311"/>
      <c r="T679" s="1311"/>
      <c r="U679" s="1311"/>
      <c r="V679" s="1311"/>
      <c r="W679" s="1311"/>
      <c r="X679" s="1312" t="str">
        <f>X$139</f>
        <v>calculée</v>
      </c>
      <c r="Y679" s="1312"/>
      <c r="Z679" s="1312"/>
      <c r="AA679" s="1312"/>
      <c r="AB679" s="1312"/>
      <c r="AC679" s="1312" t="str">
        <f>AC$139</f>
        <v>corrigées</v>
      </c>
      <c r="AE679" s="2165" t="s">
        <v>594</v>
      </c>
      <c r="AF679" s="2165" t="str">
        <f>$W$23</f>
        <v>d'ici à 4 ans</v>
      </c>
      <c r="AG679" s="2165" t="str">
        <f>$W$24</f>
        <v>d'ici à 8 ans</v>
      </c>
      <c r="AI679" s="2165" t="str">
        <f>$W$23</f>
        <v>d'ici à 4 ans</v>
      </c>
      <c r="AJ679" s="2165" t="str">
        <f>$W$24</f>
        <v>d'ici à 8 ans</v>
      </c>
      <c r="BY679" s="1441"/>
      <c r="BZ679" s="1441"/>
      <c r="CA679" s="1441"/>
      <c r="CB679" s="1441"/>
      <c r="CC679" s="1441"/>
      <c r="CD679" s="1441"/>
      <c r="CE679" s="1441"/>
      <c r="CF679" s="1441"/>
      <c r="CG679" s="1441"/>
      <c r="CH679" s="1441"/>
      <c r="CI679" s="1441"/>
      <c r="CJ679" s="1441"/>
      <c r="CK679" s="1441"/>
      <c r="CL679" s="1441"/>
      <c r="CM679" s="1441"/>
      <c r="CN679" s="1441"/>
      <c r="CO679" s="1441"/>
      <c r="CP679" s="1441"/>
      <c r="CQ679" s="1441"/>
      <c r="CR679" s="1441"/>
      <c r="CS679" s="1441"/>
      <c r="CT679" s="1441"/>
      <c r="CU679" s="1441"/>
      <c r="CV679" s="1441"/>
      <c r="CW679" s="1441"/>
      <c r="CX679" s="1441"/>
      <c r="CY679" s="1441"/>
      <c r="CZ679" s="1441"/>
      <c r="DA679" s="1441"/>
      <c r="DB679" s="1441"/>
      <c r="DC679" s="1441"/>
      <c r="DD679" s="1441"/>
      <c r="DE679" s="1441"/>
      <c r="DF679" s="1441"/>
      <c r="DG679" s="1441"/>
      <c r="DH679" s="1441"/>
      <c r="DI679" s="1441"/>
      <c r="DJ679" s="1441"/>
      <c r="DK679" s="1441"/>
      <c r="DL679" s="1441"/>
      <c r="DM679" s="1441"/>
      <c r="DN679" s="1441"/>
      <c r="DO679" s="1441"/>
      <c r="DP679" s="1441"/>
      <c r="DQ679" s="1441"/>
      <c r="DR679" s="1441"/>
      <c r="DS679" s="1441"/>
      <c r="DT679" s="1441"/>
      <c r="DU679" s="1441"/>
      <c r="DV679" s="1441"/>
      <c r="DW679" s="1441"/>
      <c r="DX679" s="1441"/>
      <c r="DY679" s="1441"/>
      <c r="DZ679" s="1441"/>
      <c r="EA679" s="1441"/>
      <c r="EB679" s="1441"/>
      <c r="EC679" s="1441"/>
      <c r="ED679" s="1441"/>
      <c r="EE679" s="1441"/>
      <c r="EF679" s="1441"/>
      <c r="EG679" s="1441"/>
      <c r="EH679" s="1441"/>
      <c r="EI679" s="1441"/>
      <c r="EJ679" s="1441"/>
      <c r="EK679" s="1441"/>
      <c r="EL679" s="1441"/>
      <c r="EM679" s="1441"/>
      <c r="EN679" s="1441"/>
      <c r="EO679" s="1441"/>
      <c r="EP679" s="1441"/>
      <c r="EQ679" s="1441"/>
      <c r="ER679" s="1441"/>
      <c r="ES679" s="1441"/>
      <c r="ET679" s="1441"/>
      <c r="EU679" s="1441"/>
    </row>
    <row r="680" spans="1:151" s="1292" customFormat="1" ht="16" customHeight="1">
      <c r="A680" s="1472">
        <f>IF(G650="",0,1)</f>
        <v>0</v>
      </c>
      <c r="B680" s="678"/>
      <c r="C680" s="1251"/>
      <c r="D680" s="1251"/>
      <c r="E680" s="1474" t="str">
        <f t="shared" si="66"/>
        <v/>
      </c>
      <c r="F680" s="1242"/>
      <c r="G680" s="678"/>
      <c r="H680" s="1242"/>
      <c r="I680" s="126"/>
      <c r="J680" s="1462" t="str">
        <f t="shared" si="65"/>
        <v/>
      </c>
      <c r="K680" s="1170"/>
      <c r="L680" s="1313"/>
      <c r="M680" s="1313"/>
      <c r="N680" s="1313"/>
      <c r="O680" s="1313"/>
      <c r="P680" s="1313"/>
      <c r="Q680" s="1313"/>
      <c r="R680" s="1313"/>
      <c r="S680" s="1313"/>
      <c r="T680" s="1313"/>
      <c r="U680" s="1313"/>
      <c r="V680" s="1313"/>
      <c r="W680" s="1313"/>
      <c r="X680" s="1314" t="str">
        <f>X$140</f>
        <v>[kWh]</v>
      </c>
      <c r="Y680" s="1314"/>
      <c r="Z680" s="2181" t="str">
        <f>Z$140</f>
        <v>[oui/non]</v>
      </c>
      <c r="AA680" s="2181">
        <f>AA620</f>
        <v>0</v>
      </c>
      <c r="AB680" s="2181">
        <f>AB620</f>
        <v>0</v>
      </c>
      <c r="AC680" s="1314" t="str">
        <f>AC$140</f>
        <v>[kWh]</v>
      </c>
      <c r="AE680" s="2165"/>
      <c r="AF680" s="2165"/>
      <c r="AG680" s="2165"/>
      <c r="AI680" s="2165"/>
      <c r="AJ680" s="2165"/>
      <c r="BY680" s="1441"/>
      <c r="BZ680" s="1441"/>
      <c r="CA680" s="1441"/>
      <c r="CB680" s="1441"/>
      <c r="CC680" s="1441"/>
      <c r="CD680" s="1441"/>
      <c r="CE680" s="1441"/>
      <c r="CF680" s="1441"/>
      <c r="CG680" s="1441"/>
      <c r="CH680" s="1441"/>
      <c r="CI680" s="1441"/>
      <c r="CJ680" s="1441"/>
      <c r="CK680" s="1441"/>
      <c r="CL680" s="1441"/>
      <c r="CM680" s="1441"/>
      <c r="CN680" s="1441"/>
      <c r="CO680" s="1441"/>
      <c r="CP680" s="1441"/>
      <c r="CQ680" s="1441"/>
      <c r="CR680" s="1441"/>
      <c r="CS680" s="1441"/>
      <c r="CT680" s="1441"/>
      <c r="CU680" s="1441"/>
      <c r="CV680" s="1441"/>
      <c r="CW680" s="1441"/>
      <c r="CX680" s="1441"/>
      <c r="CY680" s="1441"/>
      <c r="CZ680" s="1441"/>
      <c r="DA680" s="1441"/>
      <c r="DB680" s="1441"/>
      <c r="DC680" s="1441"/>
      <c r="DD680" s="1441"/>
      <c r="DE680" s="1441"/>
      <c r="DF680" s="1441"/>
      <c r="DG680" s="1441"/>
      <c r="DH680" s="1441"/>
      <c r="DI680" s="1441"/>
      <c r="DJ680" s="1441"/>
      <c r="DK680" s="1441"/>
      <c r="DL680" s="1441"/>
      <c r="DM680" s="1441"/>
      <c r="DN680" s="1441"/>
      <c r="DO680" s="1441"/>
      <c r="DP680" s="1441"/>
      <c r="DQ680" s="1441"/>
      <c r="DR680" s="1441"/>
      <c r="DS680" s="1441"/>
      <c r="DT680" s="1441"/>
      <c r="DU680" s="1441"/>
      <c r="DV680" s="1441"/>
      <c r="DW680" s="1441"/>
      <c r="DX680" s="1441"/>
      <c r="DY680" s="1441"/>
      <c r="DZ680" s="1441"/>
      <c r="EA680" s="1441"/>
      <c r="EB680" s="1441"/>
      <c r="EC680" s="1441"/>
      <c r="ED680" s="1441"/>
      <c r="EE680" s="1441"/>
      <c r="EF680" s="1441"/>
      <c r="EG680" s="1441"/>
      <c r="EH680" s="1441"/>
      <c r="EI680" s="1441"/>
      <c r="EJ680" s="1441"/>
      <c r="EK680" s="1441"/>
      <c r="EL680" s="1441"/>
      <c r="EM680" s="1441"/>
      <c r="EN680" s="1441"/>
      <c r="EO680" s="1441"/>
      <c r="EP680" s="1441"/>
      <c r="EQ680" s="1441"/>
      <c r="ER680" s="1441"/>
      <c r="ES680" s="1441"/>
      <c r="ET680" s="1441"/>
      <c r="EU680" s="1441"/>
    </row>
    <row r="681" spans="1:151" s="1292" customFormat="1" ht="16" customHeight="1">
      <c r="A681" s="1472">
        <f>IF(G650="",0,1)</f>
        <v>0</v>
      </c>
      <c r="B681" s="678"/>
      <c r="C681" s="1251"/>
      <c r="D681" s="1251"/>
      <c r="E681" s="1474" t="str">
        <f t="shared" si="66"/>
        <v/>
      </c>
      <c r="F681" s="1242"/>
      <c r="G681" s="678"/>
      <c r="H681" s="1242"/>
      <c r="I681" s="126"/>
      <c r="J681" s="1462" t="str">
        <f t="shared" si="65"/>
        <v/>
      </c>
      <c r="K681" s="1170"/>
      <c r="L681" s="1311"/>
      <c r="M681" s="1311"/>
      <c r="N681" s="1311"/>
      <c r="O681" s="1412"/>
      <c r="P681" s="1311"/>
      <c r="Q681" s="1311"/>
      <c r="R681" s="1311"/>
      <c r="S681" s="1311"/>
      <c r="T681" s="1311"/>
      <c r="U681" s="1311"/>
      <c r="V681" s="1311"/>
      <c r="W681" s="1311"/>
      <c r="Y681" s="1312"/>
      <c r="Z681" s="1312"/>
      <c r="AA681" s="1312"/>
      <c r="AE681" s="2165"/>
      <c r="AF681" s="2165"/>
      <c r="AG681" s="2165"/>
      <c r="AI681" s="2165"/>
      <c r="AJ681" s="2165"/>
      <c r="BY681" s="1441"/>
      <c r="BZ681" s="1441"/>
      <c r="CA681" s="1441"/>
      <c r="CB681" s="1441"/>
      <c r="CC681" s="1441"/>
      <c r="CD681" s="1441"/>
      <c r="CE681" s="1441"/>
      <c r="CF681" s="1441"/>
      <c r="CG681" s="1441"/>
      <c r="CH681" s="1441"/>
      <c r="CI681" s="1441"/>
      <c r="CJ681" s="1441"/>
      <c r="CK681" s="1441"/>
      <c r="CL681" s="1441"/>
      <c r="CM681" s="1441"/>
      <c r="CN681" s="1441"/>
      <c r="CO681" s="1441"/>
      <c r="CP681" s="1441"/>
      <c r="CQ681" s="1441"/>
      <c r="CR681" s="1441"/>
      <c r="CS681" s="1441"/>
      <c r="CT681" s="1441"/>
      <c r="CU681" s="1441"/>
      <c r="CV681" s="1441"/>
      <c r="CW681" s="1441"/>
      <c r="CX681" s="1441"/>
      <c r="CY681" s="1441"/>
      <c r="CZ681" s="1441"/>
      <c r="DA681" s="1441"/>
      <c r="DB681" s="1441"/>
      <c r="DC681" s="1441"/>
      <c r="DD681" s="1441"/>
      <c r="DE681" s="1441"/>
      <c r="DF681" s="1441"/>
      <c r="DG681" s="1441"/>
      <c r="DH681" s="1441"/>
      <c r="DI681" s="1441"/>
      <c r="DJ681" s="1441"/>
      <c r="DK681" s="1441"/>
      <c r="DL681" s="1441"/>
      <c r="DM681" s="1441"/>
      <c r="DN681" s="1441"/>
      <c r="DO681" s="1441"/>
      <c r="DP681" s="1441"/>
      <c r="DQ681" s="1441"/>
      <c r="DR681" s="1441"/>
      <c r="DS681" s="1441"/>
      <c r="DT681" s="1441"/>
      <c r="DU681" s="1441"/>
      <c r="DV681" s="1441"/>
      <c r="DW681" s="1441"/>
      <c r="DX681" s="1441"/>
      <c r="DY681" s="1441"/>
      <c r="DZ681" s="1441"/>
      <c r="EA681" s="1441"/>
      <c r="EB681" s="1441"/>
      <c r="EC681" s="1441"/>
      <c r="ED681" s="1441"/>
      <c r="EE681" s="1441"/>
      <c r="EF681" s="1441"/>
      <c r="EG681" s="1441"/>
      <c r="EH681" s="1441"/>
      <c r="EI681" s="1441"/>
      <c r="EJ681" s="1441"/>
      <c r="EK681" s="1441"/>
      <c r="EL681" s="1441"/>
      <c r="EM681" s="1441"/>
      <c r="EN681" s="1441"/>
      <c r="EO681" s="1441"/>
      <c r="EP681" s="1441"/>
      <c r="EQ681" s="1441"/>
      <c r="ER681" s="1441"/>
      <c r="ES681" s="1441"/>
      <c r="ET681" s="1441"/>
      <c r="EU681" s="1441"/>
    </row>
    <row r="682" spans="1:151" s="1292" customFormat="1" ht="12" customHeight="1">
      <c r="A682" s="1472">
        <f>IF(G650="",0,1)</f>
        <v>0</v>
      </c>
      <c r="B682" s="678"/>
      <c r="C682" s="1251"/>
      <c r="D682" s="1251"/>
      <c r="E682" s="1474" t="str">
        <f t="shared" si="66"/>
        <v/>
      </c>
      <c r="F682" s="1242"/>
      <c r="G682" s="678"/>
      <c r="H682" s="1242"/>
      <c r="I682" s="126"/>
      <c r="J682" s="1462" t="str">
        <f t="shared" si="65"/>
        <v/>
      </c>
      <c r="K682" s="1170"/>
      <c r="L682" s="1315"/>
      <c r="M682" s="1315"/>
      <c r="N682" s="1315"/>
      <c r="O682" s="1315"/>
      <c r="P682" s="1315"/>
      <c r="Q682" s="1315"/>
      <c r="R682" s="1315"/>
      <c r="S682" s="1315"/>
      <c r="T682" s="1315"/>
      <c r="U682" s="1315"/>
      <c r="V682" s="1315"/>
      <c r="W682" s="1315"/>
      <c r="X682" s="1315"/>
      <c r="Y682" s="1315"/>
      <c r="Z682" s="1312"/>
      <c r="AA682" s="1315"/>
      <c r="AB682" s="1315"/>
      <c r="AC682" s="1315"/>
      <c r="AE682" s="2165"/>
      <c r="AF682" s="2165"/>
      <c r="AG682" s="2165"/>
      <c r="AI682" s="2165"/>
      <c r="AJ682" s="2165"/>
      <c r="BY682" s="1441"/>
      <c r="BZ682" s="1441"/>
      <c r="CA682" s="1441"/>
      <c r="CB682" s="1441"/>
      <c r="CC682" s="1441"/>
      <c r="CD682" s="1441"/>
      <c r="CE682" s="1441"/>
      <c r="CF682" s="1441"/>
      <c r="CG682" s="1441"/>
      <c r="CH682" s="1441"/>
      <c r="CI682" s="1441"/>
      <c r="CJ682" s="1441"/>
      <c r="CK682" s="1441"/>
      <c r="CL682" s="1441"/>
      <c r="CM682" s="1441"/>
      <c r="CN682" s="1441"/>
      <c r="CO682" s="1441"/>
      <c r="CP682" s="1441"/>
      <c r="CQ682" s="1441"/>
      <c r="CR682" s="1441"/>
      <c r="CS682" s="1441"/>
      <c r="CT682" s="1441"/>
      <c r="CU682" s="1441"/>
      <c r="CV682" s="1441"/>
      <c r="CW682" s="1441"/>
      <c r="CX682" s="1441"/>
      <c r="CY682" s="1441"/>
      <c r="CZ682" s="1441"/>
      <c r="DA682" s="1441"/>
      <c r="DB682" s="1441"/>
      <c r="DC682" s="1441"/>
      <c r="DD682" s="1441"/>
      <c r="DE682" s="1441"/>
      <c r="DF682" s="1441"/>
      <c r="DG682" s="1441"/>
      <c r="DH682" s="1441"/>
      <c r="DI682" s="1441"/>
      <c r="DJ682" s="1441"/>
      <c r="DK682" s="1441"/>
      <c r="DL682" s="1441"/>
      <c r="DM682" s="1441"/>
      <c r="DN682" s="1441"/>
      <c r="DO682" s="1441"/>
      <c r="DP682" s="1441"/>
      <c r="DQ682" s="1441"/>
      <c r="DR682" s="1441"/>
      <c r="DS682" s="1441"/>
      <c r="DT682" s="1441"/>
      <c r="DU682" s="1441"/>
      <c r="DV682" s="1441"/>
      <c r="DW682" s="1441"/>
      <c r="DX682" s="1441"/>
      <c r="DY682" s="1441"/>
      <c r="DZ682" s="1441"/>
      <c r="EA682" s="1441"/>
      <c r="EB682" s="1441"/>
      <c r="EC682" s="1441"/>
      <c r="ED682" s="1441"/>
      <c r="EE682" s="1441"/>
      <c r="EF682" s="1441"/>
      <c r="EG682" s="1441"/>
      <c r="EH682" s="1441"/>
      <c r="EI682" s="1441"/>
      <c r="EJ682" s="1441"/>
      <c r="EK682" s="1441"/>
      <c r="EL682" s="1441"/>
      <c r="EM682" s="1441"/>
      <c r="EN682" s="1441"/>
      <c r="EO682" s="1441"/>
      <c r="EP682" s="1441"/>
      <c r="EQ682" s="1441"/>
      <c r="ER682" s="1441"/>
      <c r="ES682" s="1441"/>
      <c r="ET682" s="1441"/>
      <c r="EU682" s="1441"/>
    </row>
    <row r="683" spans="1:151" s="737" customFormat="1" ht="17" customHeight="1">
      <c r="A683" s="1472">
        <f>IF(G650="",0,1)</f>
        <v>0</v>
      </c>
      <c r="B683" s="678">
        <f>IF(X683=0,-1,0)</f>
        <v>-1</v>
      </c>
      <c r="C683" s="1251"/>
      <c r="D683" s="1251"/>
      <c r="E683" s="1474" t="str">
        <f t="shared" si="66"/>
        <v/>
      </c>
      <c r="F683" s="1242"/>
      <c r="G683" s="678"/>
      <c r="H683" s="1242"/>
      <c r="J683" s="1462" t="str">
        <f t="shared" si="65"/>
        <v/>
      </c>
      <c r="K683" s="1170"/>
      <c r="L683" s="1316"/>
      <c r="M683" s="2204" t="str">
        <f>AD650</f>
        <v/>
      </c>
      <c r="N683" s="2173"/>
      <c r="O683" s="2173"/>
      <c r="P683" s="2173"/>
      <c r="Q683" s="2173"/>
      <c r="R683" s="2173"/>
      <c r="S683" s="2173"/>
      <c r="T683" s="2173"/>
      <c r="U683" s="2173"/>
      <c r="V683" s="2173"/>
      <c r="W683" s="1318" t="str">
        <f>IF(X683=0,"",IF(AF650=V$23,W$23,W$24))</f>
        <v/>
      </c>
      <c r="X683" s="1319">
        <f>AE650</f>
        <v>0</v>
      </c>
      <c r="Y683" s="1319"/>
      <c r="Z683" s="1319"/>
      <c r="AA683" s="527"/>
      <c r="AB683" s="1320"/>
      <c r="AC683" s="1319">
        <f>IF(AA683=AA$24,0,X683)</f>
        <v>0</v>
      </c>
      <c r="AE683" s="1321">
        <f>IF(X683=0,1,IF(AA683=AA$24,2,3))</f>
        <v>1</v>
      </c>
      <c r="AF683" s="1322">
        <f>IF(W683=AF679,X683,0)</f>
        <v>0</v>
      </c>
      <c r="AG683" s="1322">
        <f>IF(W683=AG679,X683,0)</f>
        <v>0</v>
      </c>
      <c r="AH683" s="1292"/>
      <c r="AI683" s="1322">
        <f>IF(W683=AI679,AC683,0)</f>
        <v>0</v>
      </c>
      <c r="AJ683" s="1322">
        <f>IF(W683=AJ679,AC683,0)</f>
        <v>0</v>
      </c>
      <c r="AK683" s="40"/>
      <c r="AL683" s="40"/>
      <c r="AM683" s="40"/>
      <c r="AN683" s="40"/>
      <c r="AO683" s="40"/>
      <c r="AP683" s="40"/>
      <c r="AQ683" s="40"/>
      <c r="BY683" s="1443"/>
      <c r="BZ683" s="1443"/>
      <c r="CA683" s="1443"/>
      <c r="CB683" s="1443"/>
      <c r="CC683" s="1443"/>
      <c r="CD683" s="1443"/>
      <c r="CE683" s="1443"/>
      <c r="CF683" s="1443"/>
      <c r="CG683" s="1443"/>
      <c r="CH683" s="1443"/>
      <c r="CI683" s="1443"/>
      <c r="CJ683" s="1443"/>
      <c r="CK683" s="1443"/>
      <c r="CL683" s="1443"/>
      <c r="CM683" s="1443"/>
      <c r="CN683" s="1443"/>
      <c r="CO683" s="1443"/>
      <c r="CP683" s="1443"/>
      <c r="CQ683" s="1443"/>
      <c r="CR683" s="1443"/>
      <c r="CS683" s="1443"/>
      <c r="CT683" s="1443"/>
      <c r="CU683" s="1443"/>
      <c r="CV683" s="1443"/>
      <c r="CW683" s="1443"/>
      <c r="CX683" s="1443"/>
      <c r="CY683" s="1443"/>
      <c r="CZ683" s="1443"/>
      <c r="DA683" s="1443"/>
      <c r="DB683" s="1443"/>
      <c r="DC683" s="1443"/>
      <c r="DD683" s="1443"/>
      <c r="DE683" s="1443"/>
      <c r="DF683" s="1443"/>
      <c r="DG683" s="1443"/>
      <c r="DH683" s="1443"/>
      <c r="DI683" s="1443"/>
      <c r="DJ683" s="1443"/>
      <c r="DK683" s="1443"/>
      <c r="DL683" s="1443"/>
      <c r="DM683" s="1443"/>
      <c r="DN683" s="1443"/>
      <c r="DO683" s="1443"/>
      <c r="DP683" s="1443"/>
      <c r="DQ683" s="1443"/>
      <c r="DR683" s="1443"/>
      <c r="DS683" s="1443"/>
      <c r="DT683" s="1443"/>
      <c r="DU683" s="1443"/>
      <c r="DV683" s="1443"/>
      <c r="DW683" s="1443"/>
      <c r="DX683" s="1443"/>
      <c r="DY683" s="1443"/>
      <c r="DZ683" s="1443"/>
      <c r="EA683" s="1443"/>
      <c r="EB683" s="1443"/>
      <c r="EC683" s="1443"/>
      <c r="ED683" s="1443"/>
      <c r="EE683" s="1443"/>
      <c r="EF683" s="1443"/>
      <c r="EG683" s="1443"/>
      <c r="EH683" s="1443"/>
      <c r="EI683" s="1443"/>
      <c r="EJ683" s="1443"/>
      <c r="EK683" s="1443"/>
      <c r="EL683" s="1443"/>
      <c r="EM683" s="1443"/>
      <c r="EN683" s="1443"/>
      <c r="EO683" s="1443"/>
      <c r="EP683" s="1443"/>
      <c r="EQ683" s="1443"/>
      <c r="ER683" s="1443"/>
      <c r="ES683" s="1443"/>
      <c r="ET683" s="1443"/>
      <c r="EU683" s="1443"/>
    </row>
    <row r="684" spans="1:151" s="737" customFormat="1" ht="92" customHeight="1">
      <c r="A684" s="1472">
        <f>IF(G650="",0,1)</f>
        <v>0</v>
      </c>
      <c r="B684" s="678">
        <f>B683</f>
        <v>-1</v>
      </c>
      <c r="C684" s="1251"/>
      <c r="D684" s="1251"/>
      <c r="E684" s="1474" t="str">
        <f t="shared" si="66"/>
        <v/>
      </c>
      <c r="F684" s="1242"/>
      <c r="G684" s="678"/>
      <c r="H684" s="1242"/>
      <c r="J684" s="1462" t="str">
        <f t="shared" si="65"/>
        <v/>
      </c>
      <c r="K684" s="1170"/>
      <c r="L684" s="1323"/>
      <c r="M684" s="2174"/>
      <c r="N684" s="2174"/>
      <c r="O684" s="2174"/>
      <c r="P684" s="2174"/>
      <c r="Q684" s="2174"/>
      <c r="R684" s="2174"/>
      <c r="S684" s="2174"/>
      <c r="T684" s="2174"/>
      <c r="U684" s="2174"/>
      <c r="V684" s="2174"/>
      <c r="W684" s="1325"/>
      <c r="X684" s="1326"/>
      <c r="Y684" s="1326"/>
      <c r="Z684" s="1326"/>
      <c r="AA684" s="1326"/>
      <c r="AB684" s="1326"/>
      <c r="AC684" s="1326"/>
      <c r="AH684" s="1292"/>
      <c r="AK684" s="40"/>
      <c r="AL684" s="40"/>
      <c r="AM684" s="40"/>
      <c r="AN684" s="40"/>
      <c r="AO684" s="40"/>
      <c r="AP684" s="40"/>
      <c r="AQ684" s="40"/>
      <c r="BY684" s="1443"/>
      <c r="BZ684" s="1443"/>
      <c r="CA684" s="1443"/>
      <c r="CB684" s="1443"/>
      <c r="CC684" s="1443"/>
      <c r="CD684" s="1443"/>
      <c r="CE684" s="1443"/>
      <c r="CF684" s="1443"/>
      <c r="CG684" s="1443"/>
      <c r="CH684" s="1443"/>
      <c r="CI684" s="1443"/>
      <c r="CJ684" s="1443"/>
      <c r="CK684" s="1443"/>
      <c r="CL684" s="1443"/>
      <c r="CM684" s="1443"/>
      <c r="CN684" s="1443"/>
      <c r="CO684" s="1443"/>
      <c r="CP684" s="1443"/>
      <c r="CQ684" s="1443"/>
      <c r="CR684" s="1443"/>
      <c r="CS684" s="1443"/>
      <c r="CT684" s="1443"/>
      <c r="CU684" s="1443"/>
      <c r="CV684" s="1443"/>
      <c r="CW684" s="1443"/>
      <c r="CX684" s="1443"/>
      <c r="CY684" s="1443"/>
      <c r="CZ684" s="1443"/>
      <c r="DA684" s="1443"/>
      <c r="DB684" s="1443"/>
      <c r="DC684" s="1443"/>
      <c r="DD684" s="1443"/>
      <c r="DE684" s="1443"/>
      <c r="DF684" s="1443"/>
      <c r="DG684" s="1443"/>
      <c r="DH684" s="1443"/>
      <c r="DI684" s="1443"/>
      <c r="DJ684" s="1443"/>
      <c r="DK684" s="1443"/>
      <c r="DL684" s="1443"/>
      <c r="DM684" s="1443"/>
      <c r="DN684" s="1443"/>
      <c r="DO684" s="1443"/>
      <c r="DP684" s="1443"/>
      <c r="DQ684" s="1443"/>
      <c r="DR684" s="1443"/>
      <c r="DS684" s="1443"/>
      <c r="DT684" s="1443"/>
      <c r="DU684" s="1443"/>
      <c r="DV684" s="1443"/>
      <c r="DW684" s="1443"/>
      <c r="DX684" s="1443"/>
      <c r="DY684" s="1443"/>
      <c r="DZ684" s="1443"/>
      <c r="EA684" s="1443"/>
      <c r="EB684" s="1443"/>
      <c r="EC684" s="1443"/>
      <c r="ED684" s="1443"/>
      <c r="EE684" s="1443"/>
      <c r="EF684" s="1443"/>
      <c r="EG684" s="1443"/>
      <c r="EH684" s="1443"/>
      <c r="EI684" s="1443"/>
      <c r="EJ684" s="1443"/>
      <c r="EK684" s="1443"/>
      <c r="EL684" s="1443"/>
      <c r="EM684" s="1443"/>
      <c r="EN684" s="1443"/>
      <c r="EO684" s="1443"/>
      <c r="EP684" s="1443"/>
      <c r="EQ684" s="1443"/>
      <c r="ER684" s="1443"/>
      <c r="ES684" s="1443"/>
      <c r="ET684" s="1443"/>
      <c r="EU684" s="1443"/>
    </row>
    <row r="685" spans="1:151" s="737" customFormat="1" ht="17" customHeight="1">
      <c r="A685" s="1472">
        <f>IF(G650="",0,1)</f>
        <v>0</v>
      </c>
      <c r="B685" s="678">
        <f>IF(X685=0,-1,0)</f>
        <v>-1</v>
      </c>
      <c r="C685" s="1251"/>
      <c r="D685" s="1251"/>
      <c r="E685" s="1474" t="str">
        <f t="shared" si="66"/>
        <v/>
      </c>
      <c r="F685" s="1242"/>
      <c r="G685" s="678"/>
      <c r="H685" s="1242"/>
      <c r="J685" s="1462" t="str">
        <f t="shared" si="65"/>
        <v/>
      </c>
      <c r="K685" s="1170"/>
      <c r="L685" s="1316"/>
      <c r="M685" s="2204" t="str">
        <f>AL650</f>
        <v/>
      </c>
      <c r="N685" s="2173"/>
      <c r="O685" s="2173"/>
      <c r="P685" s="2173"/>
      <c r="Q685" s="2173"/>
      <c r="R685" s="2173"/>
      <c r="S685" s="2173"/>
      <c r="T685" s="2173"/>
      <c r="U685" s="2173"/>
      <c r="V685" s="2173"/>
      <c r="W685" s="1318" t="str">
        <f>IF(X685=0,"",IF(AN650=V$23,W$23,W$24))</f>
        <v/>
      </c>
      <c r="X685" s="1319">
        <f>AM650</f>
        <v>0</v>
      </c>
      <c r="Y685" s="1319"/>
      <c r="Z685" s="1319"/>
      <c r="AA685" s="527"/>
      <c r="AB685" s="1320"/>
      <c r="AC685" s="1319">
        <f>IF(AA685=AA$24,0,X685)</f>
        <v>0</v>
      </c>
      <c r="AE685" s="1321">
        <f>IF(X685=0,1,IF(AA685=AA$24,2,3))</f>
        <v>1</v>
      </c>
      <c r="AF685" s="1322">
        <f>IF(W685=AF679,X685,0)</f>
        <v>0</v>
      </c>
      <c r="AG685" s="1322">
        <f>IF(W685=AG679,X685,0)</f>
        <v>0</v>
      </c>
      <c r="AH685" s="1292"/>
      <c r="AI685" s="1322">
        <f>IF(W685=AI679,AC685,0)</f>
        <v>0</v>
      </c>
      <c r="AJ685" s="1322">
        <f>IF(W685=AJ679,AC685,0)</f>
        <v>0</v>
      </c>
      <c r="AK685" s="40"/>
      <c r="AL685" s="40"/>
      <c r="AM685" s="40"/>
      <c r="AN685" s="40"/>
      <c r="AO685" s="40"/>
      <c r="AP685" s="40"/>
      <c r="AQ685" s="40"/>
      <c r="BY685" s="1443"/>
      <c r="BZ685" s="1443"/>
      <c r="CA685" s="1443"/>
      <c r="CB685" s="1443"/>
      <c r="CC685" s="1443"/>
      <c r="CD685" s="1443"/>
      <c r="CE685" s="1443"/>
      <c r="CF685" s="1443"/>
      <c r="CG685" s="1443"/>
      <c r="CH685" s="1443"/>
      <c r="CI685" s="1443"/>
      <c r="CJ685" s="1443"/>
      <c r="CK685" s="1443"/>
      <c r="CL685" s="1443"/>
      <c r="CM685" s="1443"/>
      <c r="CN685" s="1443"/>
      <c r="CO685" s="1443"/>
      <c r="CP685" s="1443"/>
      <c r="CQ685" s="1443"/>
      <c r="CR685" s="1443"/>
      <c r="CS685" s="1443"/>
      <c r="CT685" s="1443"/>
      <c r="CU685" s="1443"/>
      <c r="CV685" s="1443"/>
      <c r="CW685" s="1443"/>
      <c r="CX685" s="1443"/>
      <c r="CY685" s="1443"/>
      <c r="CZ685" s="1443"/>
      <c r="DA685" s="1443"/>
      <c r="DB685" s="1443"/>
      <c r="DC685" s="1443"/>
      <c r="DD685" s="1443"/>
      <c r="DE685" s="1443"/>
      <c r="DF685" s="1443"/>
      <c r="DG685" s="1443"/>
      <c r="DH685" s="1443"/>
      <c r="DI685" s="1443"/>
      <c r="DJ685" s="1443"/>
      <c r="DK685" s="1443"/>
      <c r="DL685" s="1443"/>
      <c r="DM685" s="1443"/>
      <c r="DN685" s="1443"/>
      <c r="DO685" s="1443"/>
      <c r="DP685" s="1443"/>
      <c r="DQ685" s="1443"/>
      <c r="DR685" s="1443"/>
      <c r="DS685" s="1443"/>
      <c r="DT685" s="1443"/>
      <c r="DU685" s="1443"/>
      <c r="DV685" s="1443"/>
      <c r="DW685" s="1443"/>
      <c r="DX685" s="1443"/>
      <c r="DY685" s="1443"/>
      <c r="DZ685" s="1443"/>
      <c r="EA685" s="1443"/>
      <c r="EB685" s="1443"/>
      <c r="EC685" s="1443"/>
      <c r="ED685" s="1443"/>
      <c r="EE685" s="1443"/>
      <c r="EF685" s="1443"/>
      <c r="EG685" s="1443"/>
      <c r="EH685" s="1443"/>
      <c r="EI685" s="1443"/>
      <c r="EJ685" s="1443"/>
      <c r="EK685" s="1443"/>
      <c r="EL685" s="1443"/>
      <c r="EM685" s="1443"/>
      <c r="EN685" s="1443"/>
      <c r="EO685" s="1443"/>
      <c r="EP685" s="1443"/>
      <c r="EQ685" s="1443"/>
      <c r="ER685" s="1443"/>
      <c r="ES685" s="1443"/>
      <c r="ET685" s="1443"/>
      <c r="EU685" s="1443"/>
    </row>
    <row r="686" spans="1:151" s="737" customFormat="1" ht="27" customHeight="1">
      <c r="A686" s="1472">
        <f>IF(G650="",0,1)</f>
        <v>0</v>
      </c>
      <c r="B686" s="678">
        <f>B685</f>
        <v>-1</v>
      </c>
      <c r="C686" s="1251"/>
      <c r="D686" s="1251"/>
      <c r="E686" s="1474" t="str">
        <f t="shared" si="66"/>
        <v/>
      </c>
      <c r="F686" s="1242"/>
      <c r="G686" s="678"/>
      <c r="H686" s="1242"/>
      <c r="J686" s="1462" t="str">
        <f t="shared" si="65"/>
        <v/>
      </c>
      <c r="K686" s="1170"/>
      <c r="L686" s="1323"/>
      <c r="M686" s="2174"/>
      <c r="N686" s="2174"/>
      <c r="O686" s="2174"/>
      <c r="P686" s="2174"/>
      <c r="Q686" s="2174"/>
      <c r="R686" s="2174"/>
      <c r="S686" s="2174"/>
      <c r="T686" s="2174"/>
      <c r="U686" s="2174"/>
      <c r="V686" s="2174"/>
      <c r="W686" s="1325"/>
      <c r="X686" s="1326"/>
      <c r="Y686" s="1326"/>
      <c r="Z686" s="1326"/>
      <c r="AA686" s="1326"/>
      <c r="AB686" s="1326"/>
      <c r="AC686" s="1326"/>
      <c r="AH686" s="1292"/>
      <c r="AK686" s="40"/>
      <c r="AL686" s="40"/>
      <c r="AM686" s="40"/>
      <c r="AN686" s="40"/>
      <c r="AO686" s="40"/>
      <c r="AP686" s="40"/>
      <c r="AQ686" s="40"/>
      <c r="BY686" s="1443"/>
      <c r="BZ686" s="1443"/>
      <c r="CA686" s="1443"/>
      <c r="CB686" s="1443"/>
      <c r="CC686" s="1443"/>
      <c r="CD686" s="1443"/>
      <c r="CE686" s="1443"/>
      <c r="CF686" s="1443"/>
      <c r="CG686" s="1443"/>
      <c r="CH686" s="1443"/>
      <c r="CI686" s="1443"/>
      <c r="CJ686" s="1443"/>
      <c r="CK686" s="1443"/>
      <c r="CL686" s="1443"/>
      <c r="CM686" s="1443"/>
      <c r="CN686" s="1443"/>
      <c r="CO686" s="1443"/>
      <c r="CP686" s="1443"/>
      <c r="CQ686" s="1443"/>
      <c r="CR686" s="1443"/>
      <c r="CS686" s="1443"/>
      <c r="CT686" s="1443"/>
      <c r="CU686" s="1443"/>
      <c r="CV686" s="1443"/>
      <c r="CW686" s="1443"/>
      <c r="CX686" s="1443"/>
      <c r="CY686" s="1443"/>
      <c r="CZ686" s="1443"/>
      <c r="DA686" s="1443"/>
      <c r="DB686" s="1443"/>
      <c r="DC686" s="1443"/>
      <c r="DD686" s="1443"/>
      <c r="DE686" s="1443"/>
      <c r="DF686" s="1443"/>
      <c r="DG686" s="1443"/>
      <c r="DH686" s="1443"/>
      <c r="DI686" s="1443"/>
      <c r="DJ686" s="1443"/>
      <c r="DK686" s="1443"/>
      <c r="DL686" s="1443"/>
      <c r="DM686" s="1443"/>
      <c r="DN686" s="1443"/>
      <c r="DO686" s="1443"/>
      <c r="DP686" s="1443"/>
      <c r="DQ686" s="1443"/>
      <c r="DR686" s="1443"/>
      <c r="DS686" s="1443"/>
      <c r="DT686" s="1443"/>
      <c r="DU686" s="1443"/>
      <c r="DV686" s="1443"/>
      <c r="DW686" s="1443"/>
      <c r="DX686" s="1443"/>
      <c r="DY686" s="1443"/>
      <c r="DZ686" s="1443"/>
      <c r="EA686" s="1443"/>
      <c r="EB686" s="1443"/>
      <c r="EC686" s="1443"/>
      <c r="ED686" s="1443"/>
      <c r="EE686" s="1443"/>
      <c r="EF686" s="1443"/>
      <c r="EG686" s="1443"/>
      <c r="EH686" s="1443"/>
      <c r="EI686" s="1443"/>
      <c r="EJ686" s="1443"/>
      <c r="EK686" s="1443"/>
      <c r="EL686" s="1443"/>
      <c r="EM686" s="1443"/>
      <c r="EN686" s="1443"/>
      <c r="EO686" s="1443"/>
      <c r="EP686" s="1443"/>
      <c r="EQ686" s="1443"/>
      <c r="ER686" s="1443"/>
      <c r="ES686" s="1443"/>
      <c r="ET686" s="1443"/>
      <c r="EU686" s="1443"/>
    </row>
    <row r="687" spans="1:151" s="737" customFormat="1" ht="17" customHeight="1">
      <c r="A687" s="1472">
        <f>IF(G650="",0,1)</f>
        <v>0</v>
      </c>
      <c r="B687" s="678">
        <f>IF(X687=0,-1,0)</f>
        <v>-1</v>
      </c>
      <c r="C687" s="1251"/>
      <c r="D687" s="1251"/>
      <c r="E687" s="1474" t="str">
        <f t="shared" si="66"/>
        <v/>
      </c>
      <c r="F687" s="1242"/>
      <c r="G687" s="678"/>
      <c r="H687" s="1242"/>
      <c r="J687" s="1462" t="str">
        <f t="shared" si="65"/>
        <v/>
      </c>
      <c r="K687" s="1170"/>
      <c r="L687" s="1316"/>
      <c r="M687" s="2204" t="str">
        <f>AP650</f>
        <v/>
      </c>
      <c r="N687" s="2173"/>
      <c r="O687" s="2173"/>
      <c r="P687" s="2173"/>
      <c r="Q687" s="2173"/>
      <c r="R687" s="2173"/>
      <c r="S687" s="2173"/>
      <c r="T687" s="2173"/>
      <c r="U687" s="2173"/>
      <c r="V687" s="2173"/>
      <c r="W687" s="1318" t="str">
        <f>IF(X687=0,"",IF(AR650=V$23,W$23,W$24))</f>
        <v/>
      </c>
      <c r="X687" s="1319">
        <f>AQ650</f>
        <v>0</v>
      </c>
      <c r="Y687" s="1319"/>
      <c r="Z687" s="1319"/>
      <c r="AA687" s="527"/>
      <c r="AB687" s="1320"/>
      <c r="AC687" s="1319">
        <f>IF(AA687=AA$24,0,X687)</f>
        <v>0</v>
      </c>
      <c r="AE687" s="1321">
        <f>IF(X687=0,1,IF(AA687=AA$24,2,3))</f>
        <v>1</v>
      </c>
      <c r="AF687" s="1322">
        <f>IF(W687=AF679,X687,0)</f>
        <v>0</v>
      </c>
      <c r="AG687" s="1322">
        <f>IF(W687=AG679,X687,0)</f>
        <v>0</v>
      </c>
      <c r="AH687" s="1292"/>
      <c r="AI687" s="1322">
        <f>IF(W687=AI679,AC687,0)</f>
        <v>0</v>
      </c>
      <c r="AJ687" s="1322">
        <f>IF(W687=AJ679,AC687,0)</f>
        <v>0</v>
      </c>
      <c r="AK687" s="40"/>
      <c r="AL687" s="40"/>
      <c r="AM687" s="40"/>
      <c r="AN687" s="40"/>
      <c r="AO687" s="40"/>
      <c r="AP687" s="40"/>
      <c r="AQ687" s="40"/>
      <c r="BY687" s="1443"/>
      <c r="BZ687" s="1443"/>
      <c r="CA687" s="1443"/>
      <c r="CB687" s="1443"/>
      <c r="CC687" s="1443"/>
      <c r="CD687" s="1443"/>
      <c r="CE687" s="1443"/>
      <c r="CF687" s="1443"/>
      <c r="CG687" s="1443"/>
      <c r="CH687" s="1443"/>
      <c r="CI687" s="1443"/>
      <c r="CJ687" s="1443"/>
      <c r="CK687" s="1443"/>
      <c r="CL687" s="1443"/>
      <c r="CM687" s="1443"/>
      <c r="CN687" s="1443"/>
      <c r="CO687" s="1443"/>
      <c r="CP687" s="1443"/>
      <c r="CQ687" s="1443"/>
      <c r="CR687" s="1443"/>
      <c r="CS687" s="1443"/>
      <c r="CT687" s="1443"/>
      <c r="CU687" s="1443"/>
      <c r="CV687" s="1443"/>
      <c r="CW687" s="1443"/>
      <c r="CX687" s="1443"/>
      <c r="CY687" s="1443"/>
      <c r="CZ687" s="1443"/>
      <c r="DA687" s="1443"/>
      <c r="DB687" s="1443"/>
      <c r="DC687" s="1443"/>
      <c r="DD687" s="1443"/>
      <c r="DE687" s="1443"/>
      <c r="DF687" s="1443"/>
      <c r="DG687" s="1443"/>
      <c r="DH687" s="1443"/>
      <c r="DI687" s="1443"/>
      <c r="DJ687" s="1443"/>
      <c r="DK687" s="1443"/>
      <c r="DL687" s="1443"/>
      <c r="DM687" s="1443"/>
      <c r="DN687" s="1443"/>
      <c r="DO687" s="1443"/>
      <c r="DP687" s="1443"/>
      <c r="DQ687" s="1443"/>
      <c r="DR687" s="1443"/>
      <c r="DS687" s="1443"/>
      <c r="DT687" s="1443"/>
      <c r="DU687" s="1443"/>
      <c r="DV687" s="1443"/>
      <c r="DW687" s="1443"/>
      <c r="DX687" s="1443"/>
      <c r="DY687" s="1443"/>
      <c r="DZ687" s="1443"/>
      <c r="EA687" s="1443"/>
      <c r="EB687" s="1443"/>
      <c r="EC687" s="1443"/>
      <c r="ED687" s="1443"/>
      <c r="EE687" s="1443"/>
      <c r="EF687" s="1443"/>
      <c r="EG687" s="1443"/>
      <c r="EH687" s="1443"/>
      <c r="EI687" s="1443"/>
      <c r="EJ687" s="1443"/>
      <c r="EK687" s="1443"/>
      <c r="EL687" s="1443"/>
      <c r="EM687" s="1443"/>
      <c r="EN687" s="1443"/>
      <c r="EO687" s="1443"/>
      <c r="EP687" s="1443"/>
      <c r="EQ687" s="1443"/>
      <c r="ER687" s="1443"/>
      <c r="ES687" s="1443"/>
      <c r="ET687" s="1443"/>
      <c r="EU687" s="1443"/>
    </row>
    <row r="688" spans="1:151" s="737" customFormat="1" ht="27" customHeight="1">
      <c r="A688" s="1472">
        <f>IF(G650="",0,1)</f>
        <v>0</v>
      </c>
      <c r="B688" s="678">
        <f>B687</f>
        <v>-1</v>
      </c>
      <c r="C688" s="1251"/>
      <c r="D688" s="1251"/>
      <c r="E688" s="1474" t="str">
        <f t="shared" si="66"/>
        <v/>
      </c>
      <c r="F688" s="1242"/>
      <c r="G688" s="678"/>
      <c r="H688" s="1242"/>
      <c r="J688" s="1462" t="str">
        <f t="shared" si="65"/>
        <v/>
      </c>
      <c r="K688" s="1170"/>
      <c r="L688" s="1323"/>
      <c r="M688" s="2174"/>
      <c r="N688" s="2174"/>
      <c r="O688" s="2174"/>
      <c r="P688" s="2174"/>
      <c r="Q688" s="2174"/>
      <c r="R688" s="2174"/>
      <c r="S688" s="2174"/>
      <c r="T688" s="2174"/>
      <c r="U688" s="2174"/>
      <c r="V688" s="2174"/>
      <c r="W688" s="1325"/>
      <c r="X688" s="1326"/>
      <c r="Y688" s="1326"/>
      <c r="Z688" s="1326"/>
      <c r="AA688" s="1326"/>
      <c r="AB688" s="1326"/>
      <c r="AC688" s="1326"/>
      <c r="AH688" s="1292"/>
      <c r="AK688" s="40"/>
      <c r="AL688" s="40"/>
      <c r="AM688" s="40"/>
      <c r="AN688" s="40"/>
      <c r="AO688" s="40"/>
      <c r="AP688" s="40"/>
      <c r="AQ688" s="40"/>
      <c r="BY688" s="1443"/>
      <c r="BZ688" s="1443"/>
      <c r="CA688" s="1443"/>
      <c r="CB688" s="1443"/>
      <c r="CC688" s="1443"/>
      <c r="CD688" s="1443"/>
      <c r="CE688" s="1443"/>
      <c r="CF688" s="1443"/>
      <c r="CG688" s="1443"/>
      <c r="CH688" s="1443"/>
      <c r="CI688" s="1443"/>
      <c r="CJ688" s="1443"/>
      <c r="CK688" s="1443"/>
      <c r="CL688" s="1443"/>
      <c r="CM688" s="1443"/>
      <c r="CN688" s="1443"/>
      <c r="CO688" s="1443"/>
      <c r="CP688" s="1443"/>
      <c r="CQ688" s="1443"/>
      <c r="CR688" s="1443"/>
      <c r="CS688" s="1443"/>
      <c r="CT688" s="1443"/>
      <c r="CU688" s="1443"/>
      <c r="CV688" s="1443"/>
      <c r="CW688" s="1443"/>
      <c r="CX688" s="1443"/>
      <c r="CY688" s="1443"/>
      <c r="CZ688" s="1443"/>
      <c r="DA688" s="1443"/>
      <c r="DB688" s="1443"/>
      <c r="DC688" s="1443"/>
      <c r="DD688" s="1443"/>
      <c r="DE688" s="1443"/>
      <c r="DF688" s="1443"/>
      <c r="DG688" s="1443"/>
      <c r="DH688" s="1443"/>
      <c r="DI688" s="1443"/>
      <c r="DJ688" s="1443"/>
      <c r="DK688" s="1443"/>
      <c r="DL688" s="1443"/>
      <c r="DM688" s="1443"/>
      <c r="DN688" s="1443"/>
      <c r="DO688" s="1443"/>
      <c r="DP688" s="1443"/>
      <c r="DQ688" s="1443"/>
      <c r="DR688" s="1443"/>
      <c r="DS688" s="1443"/>
      <c r="DT688" s="1443"/>
      <c r="DU688" s="1443"/>
      <c r="DV688" s="1443"/>
      <c r="DW688" s="1443"/>
      <c r="DX688" s="1443"/>
      <c r="DY688" s="1443"/>
      <c r="DZ688" s="1443"/>
      <c r="EA688" s="1443"/>
      <c r="EB688" s="1443"/>
      <c r="EC688" s="1443"/>
      <c r="ED688" s="1443"/>
      <c r="EE688" s="1443"/>
      <c r="EF688" s="1443"/>
      <c r="EG688" s="1443"/>
      <c r="EH688" s="1443"/>
      <c r="EI688" s="1443"/>
      <c r="EJ688" s="1443"/>
      <c r="EK688" s="1443"/>
      <c r="EL688" s="1443"/>
      <c r="EM688" s="1443"/>
      <c r="EN688" s="1443"/>
      <c r="EO688" s="1443"/>
      <c r="EP688" s="1443"/>
      <c r="EQ688" s="1443"/>
      <c r="ER688" s="1443"/>
      <c r="ES688" s="1443"/>
      <c r="ET688" s="1443"/>
      <c r="EU688" s="1443"/>
    </row>
    <row r="689" spans="1:151" s="737" customFormat="1" ht="17" customHeight="1">
      <c r="A689" s="1472">
        <f>IF(G650="",0,1)</f>
        <v>0</v>
      </c>
      <c r="B689" s="678">
        <f>IF(X689=0,-1,0)</f>
        <v>-1</v>
      </c>
      <c r="C689" s="1251"/>
      <c r="D689" s="1251"/>
      <c r="E689" s="1474" t="str">
        <f t="shared" si="66"/>
        <v/>
      </c>
      <c r="F689" s="1242"/>
      <c r="G689" s="678"/>
      <c r="H689" s="1242"/>
      <c r="J689" s="1462" t="str">
        <f t="shared" si="65"/>
        <v/>
      </c>
      <c r="K689" s="1170"/>
      <c r="L689" s="1316"/>
      <c r="M689" s="2204" t="str">
        <f>AT650</f>
        <v/>
      </c>
      <c r="N689" s="2173"/>
      <c r="O689" s="2173"/>
      <c r="P689" s="2173"/>
      <c r="Q689" s="2173"/>
      <c r="R689" s="2173"/>
      <c r="S689" s="2173"/>
      <c r="T689" s="2173"/>
      <c r="U689" s="2173"/>
      <c r="V689" s="2173"/>
      <c r="W689" s="1318" t="str">
        <f>IF(X689=0,"",IF(AV650=V$23,W$23,W$24))</f>
        <v/>
      </c>
      <c r="X689" s="1319">
        <f>AU650</f>
        <v>0</v>
      </c>
      <c r="Y689" s="1319"/>
      <c r="Z689" s="1319"/>
      <c r="AA689" s="527"/>
      <c r="AB689" s="1320"/>
      <c r="AC689" s="1319">
        <f>IF(AA689=AA$24,0,X689)</f>
        <v>0</v>
      </c>
      <c r="AE689" s="1321">
        <f>IF(X689=0,1,IF(AA689=AA$24,2,3))</f>
        <v>1</v>
      </c>
      <c r="AF689" s="1322">
        <f>IF(W689=AF679,X689,0)</f>
        <v>0</v>
      </c>
      <c r="AG689" s="1322">
        <f>IF(W689=AG679,X689,0)</f>
        <v>0</v>
      </c>
      <c r="AH689" s="1292"/>
      <c r="AI689" s="1322">
        <f>IF(W689=AI679,AC689,0)</f>
        <v>0</v>
      </c>
      <c r="AJ689" s="1322">
        <f>IF(W689=AJ679,AC689,0)</f>
        <v>0</v>
      </c>
      <c r="AK689" s="40"/>
      <c r="AL689" s="40"/>
      <c r="AM689" s="40"/>
      <c r="AN689" s="40"/>
      <c r="AO689" s="40"/>
      <c r="AP689" s="40"/>
      <c r="AQ689" s="40"/>
      <c r="BY689" s="1443"/>
      <c r="BZ689" s="1443"/>
      <c r="CA689" s="1443"/>
      <c r="CB689" s="1443"/>
      <c r="CC689" s="1443"/>
      <c r="CD689" s="1443"/>
      <c r="CE689" s="1443"/>
      <c r="CF689" s="1443"/>
      <c r="CG689" s="1443"/>
      <c r="CH689" s="1443"/>
      <c r="CI689" s="1443"/>
      <c r="CJ689" s="1443"/>
      <c r="CK689" s="1443"/>
      <c r="CL689" s="1443"/>
      <c r="CM689" s="1443"/>
      <c r="CN689" s="1443"/>
      <c r="CO689" s="1443"/>
      <c r="CP689" s="1443"/>
      <c r="CQ689" s="1443"/>
      <c r="CR689" s="1443"/>
      <c r="CS689" s="1443"/>
      <c r="CT689" s="1443"/>
      <c r="CU689" s="1443"/>
      <c r="CV689" s="1443"/>
      <c r="CW689" s="1443"/>
      <c r="CX689" s="1443"/>
      <c r="CY689" s="1443"/>
      <c r="CZ689" s="1443"/>
      <c r="DA689" s="1443"/>
      <c r="DB689" s="1443"/>
      <c r="DC689" s="1443"/>
      <c r="DD689" s="1443"/>
      <c r="DE689" s="1443"/>
      <c r="DF689" s="1443"/>
      <c r="DG689" s="1443"/>
      <c r="DH689" s="1443"/>
      <c r="DI689" s="1443"/>
      <c r="DJ689" s="1443"/>
      <c r="DK689" s="1443"/>
      <c r="DL689" s="1443"/>
      <c r="DM689" s="1443"/>
      <c r="DN689" s="1443"/>
      <c r="DO689" s="1443"/>
      <c r="DP689" s="1443"/>
      <c r="DQ689" s="1443"/>
      <c r="DR689" s="1443"/>
      <c r="DS689" s="1443"/>
      <c r="DT689" s="1443"/>
      <c r="DU689" s="1443"/>
      <c r="DV689" s="1443"/>
      <c r="DW689" s="1443"/>
      <c r="DX689" s="1443"/>
      <c r="DY689" s="1443"/>
      <c r="DZ689" s="1443"/>
      <c r="EA689" s="1443"/>
      <c r="EB689" s="1443"/>
      <c r="EC689" s="1443"/>
      <c r="ED689" s="1443"/>
      <c r="EE689" s="1443"/>
      <c r="EF689" s="1443"/>
      <c r="EG689" s="1443"/>
      <c r="EH689" s="1443"/>
      <c r="EI689" s="1443"/>
      <c r="EJ689" s="1443"/>
      <c r="EK689" s="1443"/>
      <c r="EL689" s="1443"/>
      <c r="EM689" s="1443"/>
      <c r="EN689" s="1443"/>
      <c r="EO689" s="1443"/>
      <c r="EP689" s="1443"/>
      <c r="EQ689" s="1443"/>
      <c r="ER689" s="1443"/>
      <c r="ES689" s="1443"/>
      <c r="ET689" s="1443"/>
      <c r="EU689" s="1443"/>
    </row>
    <row r="690" spans="1:151" s="737" customFormat="1" ht="27" customHeight="1">
      <c r="A690" s="1472">
        <f>IF(G650="",0,1)</f>
        <v>0</v>
      </c>
      <c r="B690" s="678">
        <f>B689</f>
        <v>-1</v>
      </c>
      <c r="C690" s="1251"/>
      <c r="D690" s="1251"/>
      <c r="E690" s="1474" t="str">
        <f t="shared" si="66"/>
        <v/>
      </c>
      <c r="F690" s="1242"/>
      <c r="G690" s="678"/>
      <c r="H690" s="1242"/>
      <c r="J690" s="1462" t="str">
        <f t="shared" si="65"/>
        <v/>
      </c>
      <c r="K690" s="1170"/>
      <c r="L690" s="1323"/>
      <c r="M690" s="2174"/>
      <c r="N690" s="2174"/>
      <c r="O690" s="2174"/>
      <c r="P690" s="2174"/>
      <c r="Q690" s="2174"/>
      <c r="R690" s="2174"/>
      <c r="S690" s="2174"/>
      <c r="T690" s="2174"/>
      <c r="U690" s="2174"/>
      <c r="V690" s="2174"/>
      <c r="W690" s="1325"/>
      <c r="X690" s="1326"/>
      <c r="Y690" s="1326"/>
      <c r="Z690" s="1326"/>
      <c r="AA690" s="1326"/>
      <c r="AB690" s="1326"/>
      <c r="AC690" s="1326"/>
      <c r="AH690" s="1292"/>
      <c r="AK690" s="40"/>
      <c r="AL690" s="40"/>
      <c r="AM690" s="40"/>
      <c r="AN690" s="40"/>
      <c r="AO690" s="40"/>
      <c r="AP690" s="40"/>
      <c r="AQ690" s="40"/>
      <c r="BY690" s="1443"/>
      <c r="BZ690" s="1443"/>
      <c r="CA690" s="1443"/>
      <c r="CB690" s="1443"/>
      <c r="CC690" s="1443"/>
      <c r="CD690" s="1443"/>
      <c r="CE690" s="1443"/>
      <c r="CF690" s="1443"/>
      <c r="CG690" s="1443"/>
      <c r="CH690" s="1443"/>
      <c r="CI690" s="1443"/>
      <c r="CJ690" s="1443"/>
      <c r="CK690" s="1443"/>
      <c r="CL690" s="1443"/>
      <c r="CM690" s="1443"/>
      <c r="CN690" s="1443"/>
      <c r="CO690" s="1443"/>
      <c r="CP690" s="1443"/>
      <c r="CQ690" s="1443"/>
      <c r="CR690" s="1443"/>
      <c r="CS690" s="1443"/>
      <c r="CT690" s="1443"/>
      <c r="CU690" s="1443"/>
      <c r="CV690" s="1443"/>
      <c r="CW690" s="1443"/>
      <c r="CX690" s="1443"/>
      <c r="CY690" s="1443"/>
      <c r="CZ690" s="1443"/>
      <c r="DA690" s="1443"/>
      <c r="DB690" s="1443"/>
      <c r="DC690" s="1443"/>
      <c r="DD690" s="1443"/>
      <c r="DE690" s="1443"/>
      <c r="DF690" s="1443"/>
      <c r="DG690" s="1443"/>
      <c r="DH690" s="1443"/>
      <c r="DI690" s="1443"/>
      <c r="DJ690" s="1443"/>
      <c r="DK690" s="1443"/>
      <c r="DL690" s="1443"/>
      <c r="DM690" s="1443"/>
      <c r="DN690" s="1443"/>
      <c r="DO690" s="1443"/>
      <c r="DP690" s="1443"/>
      <c r="DQ690" s="1443"/>
      <c r="DR690" s="1443"/>
      <c r="DS690" s="1443"/>
      <c r="DT690" s="1443"/>
      <c r="DU690" s="1443"/>
      <c r="DV690" s="1443"/>
      <c r="DW690" s="1443"/>
      <c r="DX690" s="1443"/>
      <c r="DY690" s="1443"/>
      <c r="DZ690" s="1443"/>
      <c r="EA690" s="1443"/>
      <c r="EB690" s="1443"/>
      <c r="EC690" s="1443"/>
      <c r="ED690" s="1443"/>
      <c r="EE690" s="1443"/>
      <c r="EF690" s="1443"/>
      <c r="EG690" s="1443"/>
      <c r="EH690" s="1443"/>
      <c r="EI690" s="1443"/>
      <c r="EJ690" s="1443"/>
      <c r="EK690" s="1443"/>
      <c r="EL690" s="1443"/>
      <c r="EM690" s="1443"/>
      <c r="EN690" s="1443"/>
      <c r="EO690" s="1443"/>
      <c r="EP690" s="1443"/>
      <c r="EQ690" s="1443"/>
      <c r="ER690" s="1443"/>
      <c r="ES690" s="1443"/>
      <c r="ET690" s="1443"/>
      <c r="EU690" s="1443"/>
    </row>
    <row r="691" spans="1:151" s="737" customFormat="1" ht="17" customHeight="1">
      <c r="A691" s="1472">
        <f>IF(G650="",0,1)</f>
        <v>0</v>
      </c>
      <c r="B691" s="678">
        <f>IF(X691=0,-1,0)</f>
        <v>-1</v>
      </c>
      <c r="C691" s="1251"/>
      <c r="D691" s="1251"/>
      <c r="E691" s="1474" t="str">
        <f t="shared" si="66"/>
        <v/>
      </c>
      <c r="F691" s="1283"/>
      <c r="G691" s="678"/>
      <c r="H691" s="1242"/>
      <c r="J691" s="1462" t="str">
        <f t="shared" si="65"/>
        <v/>
      </c>
      <c r="K691" s="1169"/>
      <c r="L691" s="1316"/>
      <c r="M691" s="2204" t="str">
        <f>Z650</f>
        <v/>
      </c>
      <c r="N691" s="2173"/>
      <c r="O691" s="2173"/>
      <c r="P691" s="2173"/>
      <c r="Q691" s="2173"/>
      <c r="R691" s="2173"/>
      <c r="S691" s="2173"/>
      <c r="T691" s="2173"/>
      <c r="U691" s="2173"/>
      <c r="V691" s="2173"/>
      <c r="W691" s="1318" t="str">
        <f>IF(X691=0,"",IF(AB650=V$23,W$23,W$24))</f>
        <v/>
      </c>
      <c r="X691" s="1319">
        <f>AA650</f>
        <v>0</v>
      </c>
      <c r="Y691" s="1319"/>
      <c r="Z691" s="1319"/>
      <c r="AA691" s="527"/>
      <c r="AB691" s="1320"/>
      <c r="AC691" s="1319">
        <f>IF(AA691=AA$24,0,X691)</f>
        <v>0</v>
      </c>
      <c r="AE691" s="1321">
        <f>IF(X691=0,1,IF(AA691=AA$24,2,3))</f>
        <v>1</v>
      </c>
      <c r="AF691" s="1322">
        <f>IF(W691=AF679,X691,0)</f>
        <v>0</v>
      </c>
      <c r="AG691" s="1322">
        <f>IF(W691=AG679,X691,0)</f>
        <v>0</v>
      </c>
      <c r="AH691" s="1292"/>
      <c r="AI691" s="1322">
        <f>IF(W691=AI679,AC691,0)</f>
        <v>0</v>
      </c>
      <c r="AJ691" s="1322">
        <f>IF(W691=AJ679,AC691,0)</f>
        <v>0</v>
      </c>
      <c r="AK691" s="40"/>
      <c r="AL691" s="40"/>
      <c r="AM691" s="40"/>
      <c r="AN691" s="40"/>
      <c r="AO691" s="40"/>
      <c r="AP691" s="40"/>
      <c r="AQ691" s="40"/>
      <c r="BY691" s="1443"/>
      <c r="BZ691" s="1443"/>
      <c r="CA691" s="1443"/>
      <c r="CB691" s="1443"/>
      <c r="CC691" s="1443"/>
      <c r="CD691" s="1443"/>
      <c r="CE691" s="1443"/>
      <c r="CF691" s="1443"/>
      <c r="CG691" s="1443"/>
      <c r="CH691" s="1443"/>
      <c r="CI691" s="1443"/>
      <c r="CJ691" s="1443"/>
      <c r="CK691" s="1443"/>
      <c r="CL691" s="1443"/>
      <c r="CM691" s="1443"/>
      <c r="CN691" s="1443"/>
      <c r="CO691" s="1443"/>
      <c r="CP691" s="1443"/>
      <c r="CQ691" s="1443"/>
      <c r="CR691" s="1443"/>
      <c r="CS691" s="1443"/>
      <c r="CT691" s="1443"/>
      <c r="CU691" s="1443"/>
      <c r="CV691" s="1443"/>
      <c r="CW691" s="1443"/>
      <c r="CX691" s="1443"/>
      <c r="CY691" s="1443"/>
      <c r="CZ691" s="1443"/>
      <c r="DA691" s="1443"/>
      <c r="DB691" s="1443"/>
      <c r="DC691" s="1443"/>
      <c r="DD691" s="1443"/>
      <c r="DE691" s="1443"/>
      <c r="DF691" s="1443"/>
      <c r="DG691" s="1443"/>
      <c r="DH691" s="1443"/>
      <c r="DI691" s="1443"/>
      <c r="DJ691" s="1443"/>
      <c r="DK691" s="1443"/>
      <c r="DL691" s="1443"/>
      <c r="DM691" s="1443"/>
      <c r="DN691" s="1443"/>
      <c r="DO691" s="1443"/>
      <c r="DP691" s="1443"/>
      <c r="DQ691" s="1443"/>
      <c r="DR691" s="1443"/>
      <c r="DS691" s="1443"/>
      <c r="DT691" s="1443"/>
      <c r="DU691" s="1443"/>
      <c r="DV691" s="1443"/>
      <c r="DW691" s="1443"/>
      <c r="DX691" s="1443"/>
      <c r="DY691" s="1443"/>
      <c r="DZ691" s="1443"/>
      <c r="EA691" s="1443"/>
      <c r="EB691" s="1443"/>
      <c r="EC691" s="1443"/>
      <c r="ED691" s="1443"/>
      <c r="EE691" s="1443"/>
      <c r="EF691" s="1443"/>
      <c r="EG691" s="1443"/>
      <c r="EH691" s="1443"/>
      <c r="EI691" s="1443"/>
      <c r="EJ691" s="1443"/>
      <c r="EK691" s="1443"/>
      <c r="EL691" s="1443"/>
      <c r="EM691" s="1443"/>
      <c r="EN691" s="1443"/>
      <c r="EO691" s="1443"/>
      <c r="EP691" s="1443"/>
      <c r="EQ691" s="1443"/>
      <c r="ER691" s="1443"/>
      <c r="ES691" s="1443"/>
      <c r="ET691" s="1443"/>
      <c r="EU691" s="1443"/>
    </row>
    <row r="692" spans="1:151" s="737" customFormat="1" ht="27" customHeight="1">
      <c r="A692" s="1472">
        <f>IF(G650="",0,1)</f>
        <v>0</v>
      </c>
      <c r="B692" s="678">
        <f>B691</f>
        <v>-1</v>
      </c>
      <c r="C692" s="1251"/>
      <c r="D692" s="1251"/>
      <c r="E692" s="1474" t="str">
        <f t="shared" si="66"/>
        <v/>
      </c>
      <c r="F692" s="1283"/>
      <c r="G692" s="678"/>
      <c r="H692" s="1242"/>
      <c r="J692" s="1462" t="str">
        <f t="shared" si="65"/>
        <v/>
      </c>
      <c r="K692" s="1169"/>
      <c r="L692" s="1323"/>
      <c r="M692" s="2174"/>
      <c r="N692" s="2174"/>
      <c r="O692" s="2174"/>
      <c r="P692" s="2174"/>
      <c r="Q692" s="2174"/>
      <c r="R692" s="2174"/>
      <c r="S692" s="2174"/>
      <c r="T692" s="2174"/>
      <c r="U692" s="2174"/>
      <c r="V692" s="2174"/>
      <c r="W692" s="1325"/>
      <c r="X692" s="1326"/>
      <c r="Y692" s="1326"/>
      <c r="Z692" s="1326"/>
      <c r="AA692" s="1326"/>
      <c r="AB692" s="1326"/>
      <c r="AC692" s="1326"/>
      <c r="AH692" s="1292"/>
      <c r="AK692" s="40"/>
      <c r="AL692" s="40"/>
      <c r="AM692" s="40"/>
      <c r="AN692" s="40"/>
      <c r="AO692" s="40"/>
      <c r="AP692" s="40"/>
      <c r="AQ692" s="40"/>
      <c r="BY692" s="1443"/>
      <c r="BZ692" s="1443"/>
      <c r="CA692" s="1443"/>
      <c r="CB692" s="1443"/>
      <c r="CC692" s="1443"/>
      <c r="CD692" s="1443"/>
      <c r="CE692" s="1443"/>
      <c r="CF692" s="1443"/>
      <c r="CG692" s="1443"/>
      <c r="CH692" s="1443"/>
      <c r="CI692" s="1443"/>
      <c r="CJ692" s="1443"/>
      <c r="CK692" s="1443"/>
      <c r="CL692" s="1443"/>
      <c r="CM692" s="1443"/>
      <c r="CN692" s="1443"/>
      <c r="CO692" s="1443"/>
      <c r="CP692" s="1443"/>
      <c r="CQ692" s="1443"/>
      <c r="CR692" s="1443"/>
      <c r="CS692" s="1443"/>
      <c r="CT692" s="1443"/>
      <c r="CU692" s="1443"/>
      <c r="CV692" s="1443"/>
      <c r="CW692" s="1443"/>
      <c r="CX692" s="1443"/>
      <c r="CY692" s="1443"/>
      <c r="CZ692" s="1443"/>
      <c r="DA692" s="1443"/>
      <c r="DB692" s="1443"/>
      <c r="DC692" s="1443"/>
      <c r="DD692" s="1443"/>
      <c r="DE692" s="1443"/>
      <c r="DF692" s="1443"/>
      <c r="DG692" s="1443"/>
      <c r="DH692" s="1443"/>
      <c r="DI692" s="1443"/>
      <c r="DJ692" s="1443"/>
      <c r="DK692" s="1443"/>
      <c r="DL692" s="1443"/>
      <c r="DM692" s="1443"/>
      <c r="DN692" s="1443"/>
      <c r="DO692" s="1443"/>
      <c r="DP692" s="1443"/>
      <c r="DQ692" s="1443"/>
      <c r="DR692" s="1443"/>
      <c r="DS692" s="1443"/>
      <c r="DT692" s="1443"/>
      <c r="DU692" s="1443"/>
      <c r="DV692" s="1443"/>
      <c r="DW692" s="1443"/>
      <c r="DX692" s="1443"/>
      <c r="DY692" s="1443"/>
      <c r="DZ692" s="1443"/>
      <c r="EA692" s="1443"/>
      <c r="EB692" s="1443"/>
      <c r="EC692" s="1443"/>
      <c r="ED692" s="1443"/>
      <c r="EE692" s="1443"/>
      <c r="EF692" s="1443"/>
      <c r="EG692" s="1443"/>
      <c r="EH692" s="1443"/>
      <c r="EI692" s="1443"/>
      <c r="EJ692" s="1443"/>
      <c r="EK692" s="1443"/>
      <c r="EL692" s="1443"/>
      <c r="EM692" s="1443"/>
      <c r="EN692" s="1443"/>
      <c r="EO692" s="1443"/>
      <c r="EP692" s="1443"/>
      <c r="EQ692" s="1443"/>
      <c r="ER692" s="1443"/>
      <c r="ES692" s="1443"/>
      <c r="ET692" s="1443"/>
      <c r="EU692" s="1443"/>
    </row>
    <row r="693" spans="1:151" s="737" customFormat="1" ht="17" customHeight="1">
      <c r="A693" s="1472">
        <f>IF(G650="",0,1)</f>
        <v>0</v>
      </c>
      <c r="B693" s="678"/>
      <c r="C693" s="1251"/>
      <c r="D693" s="1251"/>
      <c r="E693" s="1474" t="str">
        <f t="shared" si="66"/>
        <v/>
      </c>
      <c r="F693" s="1283"/>
      <c r="G693" s="678"/>
      <c r="H693" s="1242"/>
      <c r="J693" s="1462"/>
      <c r="K693" s="1169"/>
      <c r="L693" s="1323"/>
      <c r="M693" s="1324"/>
      <c r="N693" s="1324"/>
      <c r="O693" s="1324"/>
      <c r="P693" s="1422"/>
      <c r="Q693" s="1422"/>
      <c r="R693" s="1422"/>
      <c r="S693" s="1422"/>
      <c r="T693" s="1422"/>
      <c r="U693" s="1422"/>
      <c r="V693" s="1422"/>
      <c r="W693" s="1325"/>
      <c r="X693" s="1326"/>
      <c r="Y693" s="1326"/>
      <c r="Z693" s="1326"/>
      <c r="AA693" s="1326"/>
      <c r="AB693" s="1326"/>
      <c r="AC693" s="1326"/>
      <c r="AH693" s="1292"/>
      <c r="AJ693" s="40"/>
      <c r="AK693" s="40"/>
      <c r="AL693" s="40"/>
      <c r="AM693" s="40"/>
      <c r="AN693" s="40"/>
      <c r="AO693" s="40"/>
      <c r="AP693" s="40"/>
      <c r="AQ693" s="40"/>
      <c r="BY693" s="1443"/>
      <c r="BZ693" s="1443"/>
      <c r="CA693" s="1443"/>
      <c r="CB693" s="1443"/>
      <c r="CC693" s="1443"/>
      <c r="CD693" s="1443"/>
      <c r="CE693" s="1443"/>
      <c r="CF693" s="1443"/>
      <c r="CG693" s="1443"/>
      <c r="CH693" s="1443"/>
      <c r="CI693" s="1443"/>
      <c r="CJ693" s="1443"/>
      <c r="CK693" s="1443"/>
      <c r="CL693" s="1443"/>
      <c r="CM693" s="1443"/>
      <c r="CN693" s="1443"/>
      <c r="CO693" s="1443"/>
      <c r="CP693" s="1443"/>
      <c r="CQ693" s="1443"/>
      <c r="CR693" s="1443"/>
      <c r="CS693" s="1443"/>
      <c r="CT693" s="1443"/>
      <c r="CU693" s="1443"/>
      <c r="CV693" s="1443"/>
      <c r="CW693" s="1443"/>
      <c r="CX693" s="1443"/>
      <c r="CY693" s="1443"/>
      <c r="CZ693" s="1443"/>
      <c r="DA693" s="1443"/>
      <c r="DB693" s="1443"/>
      <c r="DC693" s="1443"/>
      <c r="DD693" s="1443"/>
      <c r="DE693" s="1443"/>
      <c r="DF693" s="1443"/>
      <c r="DG693" s="1443"/>
      <c r="DH693" s="1443"/>
      <c r="DI693" s="1443"/>
      <c r="DJ693" s="1443"/>
      <c r="DK693" s="1443"/>
      <c r="DL693" s="1443"/>
      <c r="DM693" s="1443"/>
      <c r="DN693" s="1443"/>
      <c r="DO693" s="1443"/>
      <c r="DP693" s="1443"/>
      <c r="DQ693" s="1443"/>
      <c r="DR693" s="1443"/>
      <c r="DS693" s="1443"/>
      <c r="DT693" s="1443"/>
      <c r="DU693" s="1443"/>
      <c r="DV693" s="1443"/>
      <c r="DW693" s="1443"/>
      <c r="DX693" s="1443"/>
      <c r="DY693" s="1443"/>
      <c r="DZ693" s="1443"/>
      <c r="EA693" s="1443"/>
      <c r="EB693" s="1443"/>
      <c r="EC693" s="1443"/>
      <c r="ED693" s="1443"/>
      <c r="EE693" s="1443"/>
      <c r="EF693" s="1443"/>
      <c r="EG693" s="1443"/>
      <c r="EH693" s="1443"/>
      <c r="EI693" s="1443"/>
      <c r="EJ693" s="1443"/>
      <c r="EK693" s="1443"/>
      <c r="EL693" s="1443"/>
      <c r="EM693" s="1443"/>
      <c r="EN693" s="1443"/>
      <c r="EO693" s="1443"/>
      <c r="EP693" s="1443"/>
      <c r="EQ693" s="1443"/>
      <c r="ER693" s="1443"/>
      <c r="ES693" s="1443"/>
      <c r="ET693" s="1443"/>
      <c r="EU693" s="1443"/>
    </row>
    <row r="694" spans="1:151" s="1292" customFormat="1" ht="18" customHeight="1">
      <c r="A694" s="1472">
        <f>IF(G650="",0,1)</f>
        <v>0</v>
      </c>
      <c r="B694" s="678"/>
      <c r="C694" s="1251"/>
      <c r="D694" s="1251"/>
      <c r="E694" s="1474" t="str">
        <f t="shared" si="66"/>
        <v/>
      </c>
      <c r="F694" s="1242"/>
      <c r="G694" s="678"/>
      <c r="H694" s="1242"/>
      <c r="I694" s="737"/>
      <c r="J694" s="1462" t="str">
        <f t="shared" ref="J694:J707" si="67">IF((SUM(F694:H694))&gt;0,"Evaluation","")</f>
        <v/>
      </c>
      <c r="K694" s="1170"/>
      <c r="L694" s="1329" t="str">
        <f>L$154</f>
        <v>Total</v>
      </c>
      <c r="M694" s="1329"/>
      <c r="N694" s="1330"/>
      <c r="O694" s="1331"/>
      <c r="P694" s="1332"/>
      <c r="Q694" s="1332"/>
      <c r="R694" s="1332"/>
      <c r="S694" s="1332"/>
      <c r="T694" s="1332"/>
      <c r="U694" s="1332"/>
      <c r="V694" s="1332"/>
      <c r="W694" s="1332"/>
      <c r="X694" s="1286">
        <f>SUM(X683:X690)</f>
        <v>0</v>
      </c>
      <c r="Y694" s="1333"/>
      <c r="Z694" s="1286"/>
      <c r="AA694" s="1286"/>
      <c r="AB694" s="1286"/>
      <c r="AC694" s="1286">
        <f>SUM(AC683:AC690)</f>
        <v>0</v>
      </c>
      <c r="AD694" s="2"/>
      <c r="AE694" s="2"/>
      <c r="AF694" s="1334">
        <f>SUM(AF683:AF692)</f>
        <v>0</v>
      </c>
      <c r="AG694" s="1334">
        <f>SUM(AG683:AG692)</f>
        <v>0</v>
      </c>
      <c r="AI694" s="1334">
        <f>SUM(AI683:AI692)</f>
        <v>0</v>
      </c>
      <c r="AJ694" s="1334">
        <f>SUM(AJ683:AJ692)</f>
        <v>0</v>
      </c>
      <c r="AK694" s="1415"/>
      <c r="AL694" s="1415"/>
      <c r="AM694" s="1415"/>
      <c r="AN694" s="1415"/>
      <c r="AO694" s="1415"/>
      <c r="AP694" s="1415"/>
      <c r="AQ694" s="1415"/>
      <c r="BY694" s="1441"/>
      <c r="BZ694" s="1441"/>
      <c r="CA694" s="1441"/>
      <c r="CB694" s="1441"/>
      <c r="CC694" s="1441"/>
      <c r="CD694" s="1441"/>
      <c r="CE694" s="1441"/>
      <c r="CF694" s="1441"/>
      <c r="CG694" s="1441"/>
      <c r="CH694" s="1441"/>
      <c r="CI694" s="1441"/>
      <c r="CJ694" s="1441"/>
      <c r="CK694" s="1441"/>
      <c r="CL694" s="1441"/>
      <c r="CM694" s="1441"/>
      <c r="CN694" s="1441"/>
      <c r="CO694" s="1441"/>
      <c r="CP694" s="1441"/>
      <c r="CQ694" s="1441"/>
      <c r="CR694" s="1441"/>
      <c r="CS694" s="1441"/>
      <c r="CT694" s="1441"/>
      <c r="CU694" s="1441"/>
      <c r="CV694" s="1441"/>
      <c r="CW694" s="1441"/>
      <c r="CX694" s="1441"/>
      <c r="CY694" s="1441"/>
      <c r="CZ694" s="1441"/>
      <c r="DA694" s="1441"/>
      <c r="DB694" s="1441"/>
      <c r="DC694" s="1441"/>
      <c r="DD694" s="1441"/>
      <c r="DE694" s="1441"/>
      <c r="DF694" s="1441"/>
      <c r="DG694" s="1441"/>
      <c r="DH694" s="1441"/>
      <c r="DI694" s="1441"/>
      <c r="DJ694" s="1441"/>
      <c r="DK694" s="1441"/>
      <c r="DL694" s="1441"/>
      <c r="DM694" s="1441"/>
      <c r="DN694" s="1441"/>
      <c r="DO694" s="1441"/>
      <c r="DP694" s="1441"/>
      <c r="DQ694" s="1441"/>
      <c r="DR694" s="1441"/>
      <c r="DS694" s="1441"/>
      <c r="DT694" s="1441"/>
      <c r="DU694" s="1441"/>
      <c r="DV694" s="1441"/>
      <c r="DW694" s="1441"/>
      <c r="DX694" s="1441"/>
      <c r="DY694" s="1441"/>
      <c r="DZ694" s="1441"/>
      <c r="EA694" s="1441"/>
      <c r="EB694" s="1441"/>
      <c r="EC694" s="1441"/>
      <c r="ED694" s="1441"/>
      <c r="EE694" s="1441"/>
      <c r="EF694" s="1441"/>
      <c r="EG694" s="1441"/>
      <c r="EH694" s="1441"/>
      <c r="EI694" s="1441"/>
      <c r="EJ694" s="1441"/>
      <c r="EK694" s="1441"/>
      <c r="EL694" s="1441"/>
      <c r="EM694" s="1441"/>
      <c r="EN694" s="1441"/>
      <c r="EO694" s="1441"/>
      <c r="EP694" s="1441"/>
      <c r="EQ694" s="1441"/>
      <c r="ER694" s="1441"/>
      <c r="ES694" s="1441"/>
      <c r="ET694" s="1441"/>
      <c r="EU694" s="1441"/>
    </row>
    <row r="695" spans="1:151" s="731" customFormat="1" ht="25" customHeight="1">
      <c r="A695" s="1472">
        <f>IF(G650="",0,1)</f>
        <v>0</v>
      </c>
      <c r="B695" s="678"/>
      <c r="C695" s="1251"/>
      <c r="D695" s="1251"/>
      <c r="E695" s="1474" t="str">
        <f t="shared" si="66"/>
        <v/>
      </c>
      <c r="F695" s="1242"/>
      <c r="G695" s="678"/>
      <c r="H695" s="1242"/>
      <c r="I695" s="737"/>
      <c r="J695" s="1462" t="str">
        <f t="shared" si="67"/>
        <v/>
      </c>
      <c r="K695" s="1170"/>
      <c r="L695" s="1315"/>
      <c r="M695" s="1335"/>
      <c r="N695" s="1336"/>
      <c r="O695" s="1337"/>
      <c r="P695" s="1338"/>
      <c r="Q695" s="1338"/>
      <c r="R695" s="1338"/>
      <c r="S695" s="1338"/>
      <c r="T695" s="1338"/>
      <c r="U695" s="1338"/>
      <c r="V695" s="1338"/>
      <c r="W695" s="1338"/>
      <c r="X695" s="1337"/>
      <c r="Y695" s="1337"/>
      <c r="Z695" s="1337"/>
      <c r="AA695" s="1339"/>
      <c r="AB695" s="989"/>
      <c r="AC695" s="2"/>
      <c r="AD695" s="2"/>
      <c r="AE695" s="2"/>
      <c r="AF695" s="2"/>
      <c r="AG695" s="2"/>
      <c r="AH695" s="1292"/>
      <c r="AI695" s="1415"/>
      <c r="AJ695" s="1415"/>
      <c r="AK695" s="1415"/>
      <c r="AL695" s="1415"/>
      <c r="AM695" s="1415"/>
      <c r="AN695" s="1415"/>
      <c r="AO695" s="1415"/>
      <c r="AP695" s="1415"/>
      <c r="AQ695" s="1415"/>
      <c r="BY695" s="1444"/>
      <c r="BZ695" s="1444"/>
      <c r="CA695" s="1444"/>
      <c r="CB695" s="1444"/>
      <c r="CC695" s="1444"/>
      <c r="CD695" s="1444"/>
      <c r="CE695" s="1444"/>
      <c r="CF695" s="1444"/>
      <c r="CG695" s="1444"/>
      <c r="CH695" s="1444"/>
      <c r="CI695" s="1444"/>
      <c r="CJ695" s="1444"/>
      <c r="CK695" s="1444"/>
      <c r="CL695" s="1444"/>
      <c r="CM695" s="1444"/>
      <c r="CN695" s="1444"/>
      <c r="CO695" s="1444"/>
      <c r="CP695" s="1444"/>
      <c r="CQ695" s="1444"/>
      <c r="CR695" s="1444"/>
      <c r="CS695" s="1444"/>
      <c r="CT695" s="1444"/>
      <c r="CU695" s="1444"/>
      <c r="CV695" s="1444"/>
      <c r="CW695" s="1444"/>
      <c r="CX695" s="1444"/>
      <c r="CY695" s="1444"/>
      <c r="CZ695" s="1444"/>
      <c r="DA695" s="1444"/>
      <c r="DB695" s="1444"/>
      <c r="DC695" s="1444"/>
      <c r="DD695" s="1444"/>
      <c r="DE695" s="1444"/>
      <c r="DF695" s="1444"/>
      <c r="DG695" s="1444"/>
      <c r="DH695" s="1444"/>
      <c r="DI695" s="1444"/>
      <c r="DJ695" s="1444"/>
      <c r="DK695" s="1444"/>
      <c r="DL695" s="1444"/>
      <c r="DM695" s="1444"/>
      <c r="DN695" s="1444"/>
      <c r="DO695" s="1444"/>
      <c r="DP695" s="1444"/>
      <c r="DQ695" s="1444"/>
      <c r="DR695" s="1444"/>
      <c r="DS695" s="1444"/>
      <c r="DT695" s="1444"/>
      <c r="DU695" s="1444"/>
      <c r="DV695" s="1444"/>
      <c r="DW695" s="1444"/>
      <c r="DX695" s="1444"/>
      <c r="DY695" s="1444"/>
      <c r="DZ695" s="1444"/>
      <c r="EA695" s="1444"/>
      <c r="EB695" s="1444"/>
      <c r="EC695" s="1444"/>
      <c r="ED695" s="1444"/>
      <c r="EE695" s="1444"/>
      <c r="EF695" s="1444"/>
      <c r="EG695" s="1444"/>
      <c r="EH695" s="1444"/>
      <c r="EI695" s="1444"/>
      <c r="EJ695" s="1444"/>
      <c r="EK695" s="1444"/>
      <c r="EL695" s="1444"/>
      <c r="EM695" s="1444"/>
      <c r="EN695" s="1444"/>
      <c r="EO695" s="1444"/>
      <c r="EP695" s="1444"/>
      <c r="EQ695" s="1444"/>
      <c r="ER695" s="1444"/>
      <c r="ES695" s="1444"/>
      <c r="ET695" s="1444"/>
      <c r="EU695" s="1444"/>
    </row>
    <row r="696" spans="1:151" s="1279" customFormat="1" ht="19" customHeight="1">
      <c r="A696" s="1472">
        <f>IF(G650="",0,1)</f>
        <v>0</v>
      </c>
      <c r="B696" s="1242"/>
      <c r="C696" s="1251"/>
      <c r="D696" s="1251"/>
      <c r="E696" s="1474" t="str">
        <f t="shared" si="66"/>
        <v/>
      </c>
      <c r="F696" s="1242"/>
      <c r="G696" s="1242"/>
      <c r="H696" s="1242"/>
      <c r="I696" s="1278"/>
      <c r="J696" s="1462" t="str">
        <f t="shared" si="67"/>
        <v/>
      </c>
      <c r="K696" s="1170"/>
      <c r="L696" s="1340"/>
      <c r="M696" s="1341" t="str">
        <f>M$156</f>
        <v>Economies</v>
      </c>
      <c r="N696" s="1342"/>
      <c r="O696" s="1343"/>
      <c r="P696" s="1344" t="str">
        <f>P$156</f>
        <v>Efficacité de l'ensemble des mesures 1</v>
      </c>
      <c r="Q696" s="1345"/>
      <c r="R696" s="1261"/>
      <c r="S696" s="1346"/>
      <c r="T696" s="1346"/>
      <c r="U696" s="1346"/>
      <c r="V696" s="1346"/>
      <c r="W696" s="1346"/>
      <c r="X696" s="1347">
        <f>AF694</f>
        <v>0</v>
      </c>
      <c r="Y696" s="1261"/>
      <c r="Z696" s="1261"/>
      <c r="AA696" s="1261"/>
      <c r="AB696" s="1348"/>
      <c r="AC696" s="1349">
        <f>AI694</f>
        <v>0</v>
      </c>
      <c r="AD696" s="1350"/>
      <c r="AE696" s="1350"/>
      <c r="AF696" s="1350"/>
      <c r="AG696" s="1350"/>
      <c r="AH696" s="1350"/>
      <c r="BY696" s="1350"/>
      <c r="BZ696" s="1350"/>
      <c r="CA696" s="1350"/>
      <c r="CB696" s="1350"/>
      <c r="CC696" s="1350"/>
      <c r="CD696" s="1350"/>
      <c r="CE696" s="1350"/>
      <c r="CF696" s="1350"/>
      <c r="CG696" s="1350"/>
      <c r="CH696" s="1350"/>
      <c r="CI696" s="1350"/>
      <c r="CJ696" s="1350"/>
      <c r="CK696" s="1350"/>
      <c r="CL696" s="1350"/>
      <c r="CM696" s="1350"/>
      <c r="CN696" s="1350"/>
      <c r="CO696" s="1350"/>
      <c r="CP696" s="1350"/>
      <c r="CQ696" s="1350"/>
      <c r="CR696" s="1350"/>
      <c r="CS696" s="1350"/>
      <c r="CT696" s="1350"/>
      <c r="CU696" s="1350"/>
      <c r="CV696" s="1350"/>
      <c r="CW696" s="1350"/>
      <c r="CX696" s="1350"/>
      <c r="CY696" s="1350"/>
      <c r="CZ696" s="1350"/>
      <c r="DA696" s="1350"/>
      <c r="DB696" s="1350"/>
      <c r="DC696" s="1350"/>
      <c r="DD696" s="1350"/>
      <c r="DE696" s="1350"/>
      <c r="DF696" s="1350"/>
      <c r="DG696" s="1350"/>
      <c r="DH696" s="1350"/>
      <c r="DI696" s="1350"/>
      <c r="DJ696" s="1350"/>
      <c r="DK696" s="1350"/>
      <c r="DL696" s="1350"/>
      <c r="DM696" s="1350"/>
      <c r="DN696" s="1350"/>
      <c r="DO696" s="1350"/>
      <c r="DP696" s="1350"/>
      <c r="DQ696" s="1350"/>
      <c r="DR696" s="1350"/>
      <c r="DS696" s="1350"/>
      <c r="DT696" s="1350"/>
      <c r="DU696" s="1350"/>
      <c r="DV696" s="1350"/>
      <c r="DW696" s="1350"/>
      <c r="DX696" s="1350"/>
      <c r="DY696" s="1350"/>
      <c r="DZ696" s="1350"/>
      <c r="EA696" s="1350"/>
      <c r="EB696" s="1350"/>
      <c r="EC696" s="1350"/>
      <c r="ED696" s="1350"/>
      <c r="EE696" s="1350"/>
      <c r="EF696" s="1350"/>
      <c r="EG696" s="1350"/>
      <c r="EH696" s="1350"/>
      <c r="EI696" s="1350"/>
      <c r="EJ696" s="1350"/>
      <c r="EK696" s="1350"/>
      <c r="EL696" s="1350"/>
      <c r="EM696" s="1350"/>
      <c r="EN696" s="1350"/>
      <c r="EO696" s="1350"/>
      <c r="EP696" s="1350"/>
      <c r="EQ696" s="1350"/>
      <c r="ER696" s="1350"/>
      <c r="ES696" s="1350"/>
      <c r="ET696" s="1350"/>
      <c r="EU696" s="1350"/>
    </row>
    <row r="697" spans="1:151" s="1355" customFormat="1" ht="19" customHeight="1">
      <c r="A697" s="1472">
        <f>IF(G650="",0,1)</f>
        <v>0</v>
      </c>
      <c r="B697" s="678"/>
      <c r="C697" s="1251"/>
      <c r="D697" s="1251"/>
      <c r="E697" s="1474" t="str">
        <f t="shared" si="66"/>
        <v/>
      </c>
      <c r="F697" s="1242"/>
      <c r="G697" s="678"/>
      <c r="H697" s="1242"/>
      <c r="I697" s="737"/>
      <c r="J697" s="1462" t="str">
        <f t="shared" si="67"/>
        <v/>
      </c>
      <c r="K697" s="1170"/>
      <c r="L697" s="1351"/>
      <c r="M697" s="1352" t="s">
        <v>100</v>
      </c>
      <c r="N697" s="1353"/>
      <c r="O697" s="1354"/>
      <c r="P697" s="1344" t="str">
        <f>P$157</f>
        <v>Efficacité de l'ensemble des mesures 2</v>
      </c>
      <c r="Q697" s="1345"/>
      <c r="R697" s="1261"/>
      <c r="S697" s="1346"/>
      <c r="T697" s="1346"/>
      <c r="U697" s="1346"/>
      <c r="V697" s="1346"/>
      <c r="W697" s="1346"/>
      <c r="X697" s="1347">
        <f>AG694</f>
        <v>0</v>
      </c>
      <c r="Y697" s="1261"/>
      <c r="Z697" s="1261"/>
      <c r="AA697" s="1261"/>
      <c r="AB697" s="1348"/>
      <c r="AC697" s="1349">
        <f>AJ694</f>
        <v>0</v>
      </c>
      <c r="AD697" s="208"/>
      <c r="AE697" s="208"/>
      <c r="AF697" s="208"/>
      <c r="AG697" s="208"/>
      <c r="AH697" s="208"/>
      <c r="AI697" s="198"/>
      <c r="AJ697" s="198"/>
      <c r="AK697" s="198"/>
      <c r="AL697" s="198"/>
      <c r="AM697" s="198"/>
      <c r="AN697" s="198"/>
      <c r="AO697" s="198"/>
      <c r="AP697" s="198"/>
      <c r="AQ697" s="198"/>
      <c r="BY697" s="1445"/>
      <c r="BZ697" s="1445"/>
      <c r="CA697" s="1445"/>
      <c r="CB697" s="1445"/>
      <c r="CC697" s="1445"/>
      <c r="CD697" s="1445"/>
      <c r="CE697" s="1445"/>
      <c r="CF697" s="1445"/>
      <c r="CG697" s="1445"/>
      <c r="CH697" s="1445"/>
      <c r="CI697" s="1445"/>
      <c r="CJ697" s="1445"/>
      <c r="CK697" s="1445"/>
      <c r="CL697" s="1445"/>
      <c r="CM697" s="1445"/>
      <c r="CN697" s="1445"/>
      <c r="CO697" s="1445"/>
      <c r="CP697" s="1445"/>
      <c r="CQ697" s="1445"/>
      <c r="CR697" s="1445"/>
      <c r="CS697" s="1445"/>
      <c r="CT697" s="1445"/>
      <c r="CU697" s="1445"/>
      <c r="CV697" s="1445"/>
      <c r="CW697" s="1445"/>
      <c r="CX697" s="1445"/>
      <c r="CY697" s="1445"/>
      <c r="CZ697" s="1445"/>
      <c r="DA697" s="1445"/>
      <c r="DB697" s="1445"/>
      <c r="DC697" s="1445"/>
      <c r="DD697" s="1445"/>
      <c r="DE697" s="1445"/>
      <c r="DF697" s="1445"/>
      <c r="DG697" s="1445"/>
      <c r="DH697" s="1445"/>
      <c r="DI697" s="1445"/>
      <c r="DJ697" s="1445"/>
      <c r="DK697" s="1445"/>
      <c r="DL697" s="1445"/>
      <c r="DM697" s="1445"/>
      <c r="DN697" s="1445"/>
      <c r="DO697" s="1445"/>
      <c r="DP697" s="1445"/>
      <c r="DQ697" s="1445"/>
      <c r="DR697" s="1445"/>
      <c r="DS697" s="1445"/>
      <c r="DT697" s="1445"/>
      <c r="DU697" s="1445"/>
      <c r="DV697" s="1445"/>
      <c r="DW697" s="1445"/>
      <c r="DX697" s="1445"/>
      <c r="DY697" s="1445"/>
      <c r="DZ697" s="1445"/>
      <c r="EA697" s="1445"/>
      <c r="EB697" s="1445"/>
      <c r="EC697" s="1445"/>
      <c r="ED697" s="1445"/>
      <c r="EE697" s="1445"/>
      <c r="EF697" s="1445"/>
      <c r="EG697" s="1445"/>
      <c r="EH697" s="1445"/>
      <c r="EI697" s="1445"/>
      <c r="EJ697" s="1445"/>
      <c r="EK697" s="1445"/>
      <c r="EL697" s="1445"/>
      <c r="EM697" s="1445"/>
      <c r="EN697" s="1445"/>
      <c r="EO697" s="1445"/>
      <c r="EP697" s="1445"/>
      <c r="EQ697" s="1445"/>
      <c r="ER697" s="1445"/>
      <c r="ES697" s="1445"/>
      <c r="ET697" s="1445"/>
      <c r="EU697" s="1445"/>
    </row>
    <row r="698" spans="1:151" s="1368" customFormat="1" ht="19" customHeight="1">
      <c r="A698" s="1472">
        <f>IF(G650="",0,1)</f>
        <v>0</v>
      </c>
      <c r="B698" s="1356"/>
      <c r="C698" s="1251"/>
      <c r="D698" s="1251"/>
      <c r="E698" s="1474" t="str">
        <f t="shared" si="66"/>
        <v/>
      </c>
      <c r="F698" s="1242"/>
      <c r="G698" s="1356"/>
      <c r="H698" s="1357"/>
      <c r="I698" s="1358"/>
      <c r="J698" s="1462" t="str">
        <f t="shared" si="67"/>
        <v/>
      </c>
      <c r="K698" s="1170"/>
      <c r="L698" s="1359"/>
      <c r="M698" s="1360"/>
      <c r="N698" s="1361"/>
      <c r="O698" s="1360"/>
      <c r="P698" s="1414" t="str">
        <f>P$158</f>
        <v>Total (Efficacité de l'ensemble des mesures 1 + 2)</v>
      </c>
      <c r="Q698" s="1363"/>
      <c r="R698" s="1364"/>
      <c r="S698" s="1362"/>
      <c r="T698" s="1362"/>
      <c r="U698" s="1362"/>
      <c r="V698" s="1362"/>
      <c r="W698" s="1362"/>
      <c r="X698" s="1365">
        <f>SUM(X696:X697)</f>
        <v>0</v>
      </c>
      <c r="Y698" s="1364"/>
      <c r="Z698" s="1364"/>
      <c r="AA698" s="1364"/>
      <c r="AB698" s="1366"/>
      <c r="AC698" s="1367">
        <f>SUM(AC696:AC697)</f>
        <v>0</v>
      </c>
      <c r="AD698" s="933"/>
      <c r="AE698" s="933"/>
      <c r="AF698" s="933"/>
      <c r="AG698" s="933"/>
      <c r="AH698" s="933"/>
      <c r="AI698" s="21"/>
      <c r="AJ698" s="21"/>
      <c r="AK698" s="21"/>
      <c r="AL698" s="21"/>
      <c r="AM698" s="21"/>
      <c r="AN698" s="21"/>
      <c r="AO698" s="21"/>
      <c r="AP698" s="21"/>
      <c r="AQ698" s="21"/>
      <c r="BY698" s="1446"/>
      <c r="BZ698" s="1446"/>
      <c r="CA698" s="1446"/>
      <c r="CB698" s="1446"/>
      <c r="CC698" s="1446"/>
      <c r="CD698" s="1446"/>
      <c r="CE698" s="1446"/>
      <c r="CF698" s="1446"/>
      <c r="CG698" s="1446"/>
      <c r="CH698" s="1446"/>
      <c r="CI698" s="1446"/>
      <c r="CJ698" s="1446"/>
      <c r="CK698" s="1446"/>
      <c r="CL698" s="1446"/>
      <c r="CM698" s="1446"/>
      <c r="CN698" s="1446"/>
      <c r="CO698" s="1446"/>
      <c r="CP698" s="1446"/>
      <c r="CQ698" s="1446"/>
      <c r="CR698" s="1446"/>
      <c r="CS698" s="1446"/>
      <c r="CT698" s="1446"/>
      <c r="CU698" s="1446"/>
      <c r="CV698" s="1446"/>
      <c r="CW698" s="1446"/>
      <c r="CX698" s="1446"/>
      <c r="CY698" s="1446"/>
      <c r="CZ698" s="1446"/>
      <c r="DA698" s="1446"/>
      <c r="DB698" s="1446"/>
      <c r="DC698" s="1446"/>
      <c r="DD698" s="1446"/>
      <c r="DE698" s="1446"/>
      <c r="DF698" s="1446"/>
      <c r="DG698" s="1446"/>
      <c r="DH698" s="1446"/>
      <c r="DI698" s="1446"/>
      <c r="DJ698" s="1446"/>
      <c r="DK698" s="1446"/>
      <c r="DL698" s="1446"/>
      <c r="DM698" s="1446"/>
      <c r="DN698" s="1446"/>
      <c r="DO698" s="1446"/>
      <c r="DP698" s="1446"/>
      <c r="DQ698" s="1446"/>
      <c r="DR698" s="1446"/>
      <c r="DS698" s="1446"/>
      <c r="DT698" s="1446"/>
      <c r="DU698" s="1446"/>
      <c r="DV698" s="1446"/>
      <c r="DW698" s="1446"/>
      <c r="DX698" s="1446"/>
      <c r="DY698" s="1446"/>
      <c r="DZ698" s="1446"/>
      <c r="EA698" s="1446"/>
      <c r="EB698" s="1446"/>
      <c r="EC698" s="1446"/>
      <c r="ED698" s="1446"/>
      <c r="EE698" s="1446"/>
      <c r="EF698" s="1446"/>
      <c r="EG698" s="1446"/>
      <c r="EH698" s="1446"/>
      <c r="EI698" s="1446"/>
      <c r="EJ698" s="1446"/>
      <c r="EK698" s="1446"/>
      <c r="EL698" s="1446"/>
      <c r="EM698" s="1446"/>
      <c r="EN698" s="1446"/>
      <c r="EO698" s="1446"/>
      <c r="EP698" s="1446"/>
      <c r="EQ698" s="1446"/>
      <c r="ER698" s="1446"/>
      <c r="ES698" s="1446"/>
      <c r="ET698" s="1446"/>
      <c r="EU698" s="1446"/>
    </row>
    <row r="699" spans="1:151" s="731" customFormat="1" ht="25" customHeight="1">
      <c r="A699" s="1472">
        <v>1</v>
      </c>
      <c r="B699" s="678"/>
      <c r="C699" s="1251"/>
      <c r="D699" s="1251"/>
      <c r="E699" s="1474" t="str">
        <f t="shared" si="66"/>
        <v>Evaluation</v>
      </c>
      <c r="F699" s="1242"/>
      <c r="G699" s="678"/>
      <c r="H699" s="1242"/>
      <c r="I699" s="737"/>
      <c r="J699" s="1462" t="str">
        <f t="shared" si="67"/>
        <v/>
      </c>
      <c r="K699" s="1170"/>
      <c r="L699" s="1315"/>
      <c r="M699" s="1335"/>
      <c r="N699" s="1336"/>
      <c r="O699" s="1337"/>
      <c r="P699" s="1338"/>
      <c r="Q699" s="1338"/>
      <c r="R699" s="1338"/>
      <c r="S699" s="1338"/>
      <c r="T699" s="1338"/>
      <c r="U699" s="1338"/>
      <c r="V699" s="1338"/>
      <c r="W699" s="1338"/>
      <c r="X699" s="1337"/>
      <c r="Y699" s="1337"/>
      <c r="Z699" s="1337"/>
      <c r="AA699" s="1339"/>
      <c r="AB699" s="989"/>
      <c r="AC699" s="2"/>
      <c r="AD699" s="2"/>
      <c r="AE699" s="2"/>
      <c r="AF699" s="2"/>
      <c r="AG699" s="2"/>
      <c r="AH699" s="1291"/>
      <c r="AI699" s="1415"/>
      <c r="AJ699" s="1415"/>
      <c r="AK699" s="1415"/>
      <c r="AL699" s="1415"/>
      <c r="AM699" s="1415"/>
      <c r="AN699" s="1415"/>
      <c r="AO699" s="1415"/>
      <c r="AP699" s="1415"/>
      <c r="AQ699" s="1415"/>
      <c r="BY699" s="1444"/>
      <c r="BZ699" s="1444"/>
      <c r="CA699" s="1444"/>
      <c r="CB699" s="1444"/>
      <c r="CC699" s="1444"/>
      <c r="CD699" s="1444"/>
      <c r="CE699" s="1444"/>
      <c r="CF699" s="1444"/>
      <c r="CG699" s="1444"/>
      <c r="CH699" s="1444"/>
      <c r="CI699" s="1444"/>
      <c r="CJ699" s="1444"/>
      <c r="CK699" s="1444"/>
      <c r="CL699" s="1444"/>
      <c r="CM699" s="1444"/>
      <c r="CN699" s="1444"/>
      <c r="CO699" s="1444"/>
      <c r="CP699" s="1444"/>
      <c r="CQ699" s="1444"/>
      <c r="CR699" s="1444"/>
      <c r="CS699" s="1444"/>
      <c r="CT699" s="1444"/>
      <c r="CU699" s="1444"/>
      <c r="CV699" s="1444"/>
      <c r="CW699" s="1444"/>
      <c r="CX699" s="1444"/>
      <c r="CY699" s="1444"/>
      <c r="CZ699" s="1444"/>
      <c r="DA699" s="1444"/>
      <c r="DB699" s="1444"/>
      <c r="DC699" s="1444"/>
      <c r="DD699" s="1444"/>
      <c r="DE699" s="1444"/>
      <c r="DF699" s="1444"/>
      <c r="DG699" s="1444"/>
      <c r="DH699" s="1444"/>
      <c r="DI699" s="1444"/>
      <c r="DJ699" s="1444"/>
      <c r="DK699" s="1444"/>
      <c r="DL699" s="1444"/>
      <c r="DM699" s="1444"/>
      <c r="DN699" s="1444"/>
      <c r="DO699" s="1444"/>
      <c r="DP699" s="1444"/>
      <c r="DQ699" s="1444"/>
      <c r="DR699" s="1444"/>
      <c r="DS699" s="1444"/>
      <c r="DT699" s="1444"/>
      <c r="DU699" s="1444"/>
      <c r="DV699" s="1444"/>
      <c r="DW699" s="1444"/>
      <c r="DX699" s="1444"/>
      <c r="DY699" s="1444"/>
      <c r="DZ699" s="1444"/>
      <c r="EA699" s="1444"/>
      <c r="EB699" s="1444"/>
      <c r="EC699" s="1444"/>
      <c r="ED699" s="1444"/>
      <c r="EE699" s="1444"/>
      <c r="EF699" s="1444"/>
      <c r="EG699" s="1444"/>
      <c r="EH699" s="1444"/>
      <c r="EI699" s="1444"/>
      <c r="EJ699" s="1444"/>
      <c r="EK699" s="1444"/>
      <c r="EL699" s="1444"/>
      <c r="EM699" s="1444"/>
      <c r="EN699" s="1444"/>
      <c r="EO699" s="1444"/>
      <c r="EP699" s="1444"/>
      <c r="EQ699" s="1444"/>
      <c r="ER699" s="1444"/>
      <c r="ES699" s="1444"/>
      <c r="ET699" s="1444"/>
      <c r="EU699" s="1444"/>
    </row>
    <row r="700" spans="1:151" s="731" customFormat="1" ht="25" customHeight="1">
      <c r="A700" s="1472">
        <v>1</v>
      </c>
      <c r="B700" s="678"/>
      <c r="C700" s="1251"/>
      <c r="D700" s="1251"/>
      <c r="E700" s="1474" t="str">
        <f t="shared" si="66"/>
        <v>Evaluation</v>
      </c>
      <c r="F700" s="1242"/>
      <c r="H700" s="1242"/>
      <c r="I700" s="737"/>
      <c r="J700" s="1462" t="str">
        <f t="shared" si="67"/>
        <v/>
      </c>
      <c r="K700" s="1170"/>
      <c r="L700" s="1315"/>
      <c r="M700" s="1773" t="s">
        <v>918</v>
      </c>
      <c r="N700" s="1619"/>
      <c r="O700" s="1619"/>
      <c r="P700" s="1619"/>
      <c r="Q700" s="1619"/>
      <c r="R700" s="1619"/>
      <c r="S700" s="1619"/>
      <c r="T700" s="1619"/>
      <c r="U700" s="1619"/>
      <c r="V700" s="1619"/>
      <c r="W700" s="1619"/>
      <c r="X700" s="1619"/>
      <c r="Y700" s="1619"/>
      <c r="Z700" s="1619"/>
      <c r="AA700" s="1619"/>
      <c r="AB700" s="1619"/>
      <c r="AC700" s="2"/>
      <c r="AD700" s="2"/>
      <c r="AE700" s="2"/>
      <c r="AF700" s="2"/>
      <c r="AG700" s="2"/>
      <c r="AH700" s="1291"/>
      <c r="AI700" s="1415"/>
      <c r="AJ700" s="1415"/>
      <c r="AK700" s="1415"/>
      <c r="AL700" s="1415"/>
      <c r="AM700" s="1415"/>
      <c r="AN700" s="1415"/>
      <c r="AO700" s="1415"/>
      <c r="AP700" s="1415"/>
      <c r="AQ700" s="1415"/>
      <c r="BY700" s="1444"/>
      <c r="BZ700" s="1444"/>
      <c r="CA700" s="1444"/>
      <c r="CB700" s="1444"/>
      <c r="CC700" s="1444"/>
      <c r="CD700" s="1444"/>
      <c r="CE700" s="1444"/>
      <c r="CF700" s="1444"/>
      <c r="CG700" s="1444"/>
      <c r="CH700" s="1444"/>
      <c r="CI700" s="1444"/>
      <c r="CJ700" s="1444"/>
      <c r="CK700" s="1444"/>
      <c r="CL700" s="1444"/>
      <c r="CM700" s="1444"/>
      <c r="CN700" s="1444"/>
      <c r="CO700" s="1444"/>
      <c r="CP700" s="1444"/>
      <c r="CQ700" s="1444"/>
      <c r="CR700" s="1444"/>
      <c r="CS700" s="1444"/>
      <c r="CT700" s="1444"/>
      <c r="CU700" s="1444"/>
      <c r="CV700" s="1444"/>
      <c r="CW700" s="1444"/>
      <c r="CX700" s="1444"/>
      <c r="CY700" s="1444"/>
      <c r="CZ700" s="1444"/>
      <c r="DA700" s="1444"/>
      <c r="DB700" s="1444"/>
      <c r="DC700" s="1444"/>
      <c r="DD700" s="1444"/>
      <c r="DE700" s="1444"/>
      <c r="DF700" s="1444"/>
      <c r="DG700" s="1444"/>
      <c r="DH700" s="1444"/>
      <c r="DI700" s="1444"/>
      <c r="DJ700" s="1444"/>
      <c r="DK700" s="1444"/>
      <c r="DL700" s="1444"/>
      <c r="DM700" s="1444"/>
      <c r="DN700" s="1444"/>
      <c r="DO700" s="1444"/>
      <c r="DP700" s="1444"/>
      <c r="DQ700" s="1444"/>
      <c r="DR700" s="1444"/>
      <c r="DS700" s="1444"/>
      <c r="DT700" s="1444"/>
      <c r="DU700" s="1444"/>
      <c r="DV700" s="1444"/>
      <c r="DW700" s="1444"/>
      <c r="DX700" s="1444"/>
      <c r="DY700" s="1444"/>
      <c r="DZ700" s="1444"/>
      <c r="EA700" s="1444"/>
      <c r="EB700" s="1444"/>
      <c r="EC700" s="1444"/>
      <c r="ED700" s="1444"/>
      <c r="EE700" s="1444"/>
      <c r="EF700" s="1444"/>
      <c r="EG700" s="1444"/>
      <c r="EH700" s="1444"/>
      <c r="EI700" s="1444"/>
      <c r="EJ700" s="1444"/>
      <c r="EK700" s="1444"/>
      <c r="EL700" s="1444"/>
      <c r="EM700" s="1444"/>
      <c r="EN700" s="1444"/>
      <c r="EO700" s="1444"/>
      <c r="EP700" s="1444"/>
      <c r="EQ700" s="1444"/>
      <c r="ER700" s="1444"/>
      <c r="ES700" s="1444"/>
      <c r="ET700" s="1444"/>
      <c r="EU700" s="1444"/>
    </row>
    <row r="701" spans="1:151" s="731" customFormat="1" ht="84" customHeight="1">
      <c r="A701" s="1472">
        <v>1</v>
      </c>
      <c r="B701" s="678"/>
      <c r="C701" s="1251"/>
      <c r="D701" s="1251"/>
      <c r="E701" s="1474" t="str">
        <f t="shared" si="66"/>
        <v>Evaluation</v>
      </c>
      <c r="F701" s="1242"/>
      <c r="H701" s="1242"/>
      <c r="I701" s="737"/>
      <c r="J701" s="1462" t="str">
        <f t="shared" si="67"/>
        <v/>
      </c>
      <c r="K701" s="1170"/>
      <c r="L701" s="1315"/>
      <c r="M701" s="2188"/>
      <c r="N701" s="2189"/>
      <c r="O701" s="2189"/>
      <c r="P701" s="2189"/>
      <c r="Q701" s="2189"/>
      <c r="R701" s="2189"/>
      <c r="S701" s="2189"/>
      <c r="T701" s="2189"/>
      <c r="U701" s="2189"/>
      <c r="V701" s="2189"/>
      <c r="W701" s="2189"/>
      <c r="X701" s="2189"/>
      <c r="Y701" s="2189"/>
      <c r="Z701" s="2189"/>
      <c r="AA701" s="2189"/>
      <c r="AB701" s="2190"/>
      <c r="AC701" s="2"/>
      <c r="AD701" s="2"/>
      <c r="AE701" s="2"/>
      <c r="AF701" s="2"/>
      <c r="AG701" s="2"/>
      <c r="AH701" s="1291"/>
      <c r="AI701" s="1415"/>
      <c r="AJ701" s="1415"/>
      <c r="AK701" s="1415"/>
      <c r="AL701" s="1415"/>
      <c r="AM701" s="1415"/>
      <c r="AN701" s="1415"/>
      <c r="AO701" s="1415"/>
      <c r="AP701" s="1415"/>
      <c r="AQ701" s="1415"/>
      <c r="BY701" s="1444"/>
      <c r="BZ701" s="1444"/>
      <c r="CA701" s="1444"/>
      <c r="CB701" s="1444"/>
      <c r="CC701" s="1444"/>
      <c r="CD701" s="1444"/>
      <c r="CE701" s="1444"/>
      <c r="CF701" s="1444"/>
      <c r="CG701" s="1444"/>
      <c r="CH701" s="1444"/>
      <c r="CI701" s="1444"/>
      <c r="CJ701" s="1444"/>
      <c r="CK701" s="1444"/>
      <c r="CL701" s="1444"/>
      <c r="CM701" s="1444"/>
      <c r="CN701" s="1444"/>
      <c r="CO701" s="1444"/>
      <c r="CP701" s="1444"/>
      <c r="CQ701" s="1444"/>
      <c r="CR701" s="1444"/>
      <c r="CS701" s="1444"/>
      <c r="CT701" s="1444"/>
      <c r="CU701" s="1444"/>
      <c r="CV701" s="1444"/>
      <c r="CW701" s="1444"/>
      <c r="CX701" s="1444"/>
      <c r="CY701" s="1444"/>
      <c r="CZ701" s="1444"/>
      <c r="DA701" s="1444"/>
      <c r="DB701" s="1444"/>
      <c r="DC701" s="1444"/>
      <c r="DD701" s="1444"/>
      <c r="DE701" s="1444"/>
      <c r="DF701" s="1444"/>
      <c r="DG701" s="1444"/>
      <c r="DH701" s="1444"/>
      <c r="DI701" s="1444"/>
      <c r="DJ701" s="1444"/>
      <c r="DK701" s="1444"/>
      <c r="DL701" s="1444"/>
      <c r="DM701" s="1444"/>
      <c r="DN701" s="1444"/>
      <c r="DO701" s="1444"/>
      <c r="DP701" s="1444"/>
      <c r="DQ701" s="1444"/>
      <c r="DR701" s="1444"/>
      <c r="DS701" s="1444"/>
      <c r="DT701" s="1444"/>
      <c r="DU701" s="1444"/>
      <c r="DV701" s="1444"/>
      <c r="DW701" s="1444"/>
      <c r="DX701" s="1444"/>
      <c r="DY701" s="1444"/>
      <c r="DZ701" s="1444"/>
      <c r="EA701" s="1444"/>
      <c r="EB701" s="1444"/>
      <c r="EC701" s="1444"/>
      <c r="ED701" s="1444"/>
      <c r="EE701" s="1444"/>
      <c r="EF701" s="1444"/>
      <c r="EG701" s="1444"/>
      <c r="EH701" s="1444"/>
      <c r="EI701" s="1444"/>
      <c r="EJ701" s="1444"/>
      <c r="EK701" s="1444"/>
      <c r="EL701" s="1444"/>
      <c r="EM701" s="1444"/>
      <c r="EN701" s="1444"/>
      <c r="EO701" s="1444"/>
      <c r="EP701" s="1444"/>
      <c r="EQ701" s="1444"/>
      <c r="ER701" s="1444"/>
      <c r="ES701" s="1444"/>
      <c r="ET701" s="1444"/>
      <c r="EU701" s="1444"/>
    </row>
    <row r="702" spans="1:151" s="731" customFormat="1" ht="25" customHeight="1">
      <c r="A702" s="1472">
        <v>1</v>
      </c>
      <c r="B702" s="678"/>
      <c r="C702" s="1251"/>
      <c r="D702" s="1251"/>
      <c r="E702" s="1474" t="str">
        <f t="shared" si="66"/>
        <v>Evaluation</v>
      </c>
      <c r="F702" s="1242"/>
      <c r="H702" s="1242"/>
      <c r="I702" s="737"/>
      <c r="J702" s="1462" t="str">
        <f t="shared" si="67"/>
        <v/>
      </c>
      <c r="K702" s="1170"/>
      <c r="L702" s="1315"/>
      <c r="M702" s="1335"/>
      <c r="N702" s="1335"/>
      <c r="O702" s="1335"/>
      <c r="P702" s="1335"/>
      <c r="Q702" s="1335"/>
      <c r="R702" s="1335"/>
      <c r="S702" s="1335"/>
      <c r="T702" s="1335"/>
      <c r="U702" s="1335"/>
      <c r="V702" s="1335"/>
      <c r="W702" s="1335"/>
      <c r="X702" s="1335"/>
      <c r="Y702" s="1335"/>
      <c r="Z702" s="1335"/>
      <c r="AA702" s="1335"/>
      <c r="AB702" s="1335"/>
      <c r="AC702" s="2"/>
      <c r="AD702" s="2"/>
      <c r="AE702" s="2"/>
      <c r="AF702" s="2"/>
      <c r="AG702" s="2"/>
      <c r="AH702" s="1291"/>
      <c r="AI702" s="1415"/>
      <c r="AJ702" s="1415"/>
      <c r="AK702" s="1415"/>
      <c r="AL702" s="1415"/>
      <c r="AM702" s="1415"/>
      <c r="AN702" s="1415"/>
      <c r="AO702" s="1415"/>
      <c r="AP702" s="1415"/>
      <c r="AQ702" s="1415"/>
      <c r="BY702" s="1444"/>
      <c r="BZ702" s="1444"/>
      <c r="CA702" s="1444"/>
      <c r="CB702" s="1444"/>
      <c r="CC702" s="1444"/>
      <c r="CD702" s="1444"/>
      <c r="CE702" s="1444"/>
      <c r="CF702" s="1444"/>
      <c r="CG702" s="1444"/>
      <c r="CH702" s="1444"/>
      <c r="CI702" s="1444"/>
      <c r="CJ702" s="1444"/>
      <c r="CK702" s="1444"/>
      <c r="CL702" s="1444"/>
      <c r="CM702" s="1444"/>
      <c r="CN702" s="1444"/>
      <c r="CO702" s="1444"/>
      <c r="CP702" s="1444"/>
      <c r="CQ702" s="1444"/>
      <c r="CR702" s="1444"/>
      <c r="CS702" s="1444"/>
      <c r="CT702" s="1444"/>
      <c r="CU702" s="1444"/>
      <c r="CV702" s="1444"/>
      <c r="CW702" s="1444"/>
      <c r="CX702" s="1444"/>
      <c r="CY702" s="1444"/>
      <c r="CZ702" s="1444"/>
      <c r="DA702" s="1444"/>
      <c r="DB702" s="1444"/>
      <c r="DC702" s="1444"/>
      <c r="DD702" s="1444"/>
      <c r="DE702" s="1444"/>
      <c r="DF702" s="1444"/>
      <c r="DG702" s="1444"/>
      <c r="DH702" s="1444"/>
      <c r="DI702" s="1444"/>
      <c r="DJ702" s="1444"/>
      <c r="DK702" s="1444"/>
      <c r="DL702" s="1444"/>
      <c r="DM702" s="1444"/>
      <c r="DN702" s="1444"/>
      <c r="DO702" s="1444"/>
      <c r="DP702" s="1444"/>
      <c r="DQ702" s="1444"/>
      <c r="DR702" s="1444"/>
      <c r="DS702" s="1444"/>
      <c r="DT702" s="1444"/>
      <c r="DU702" s="1444"/>
      <c r="DV702" s="1444"/>
      <c r="DW702" s="1444"/>
      <c r="DX702" s="1444"/>
      <c r="DY702" s="1444"/>
      <c r="DZ702" s="1444"/>
      <c r="EA702" s="1444"/>
      <c r="EB702" s="1444"/>
      <c r="EC702" s="1444"/>
      <c r="ED702" s="1444"/>
      <c r="EE702" s="1444"/>
      <c r="EF702" s="1444"/>
      <c r="EG702" s="1444"/>
      <c r="EH702" s="1444"/>
      <c r="EI702" s="1444"/>
      <c r="EJ702" s="1444"/>
      <c r="EK702" s="1444"/>
      <c r="EL702" s="1444"/>
      <c r="EM702" s="1444"/>
      <c r="EN702" s="1444"/>
      <c r="EO702" s="1444"/>
      <c r="EP702" s="1444"/>
      <c r="EQ702" s="1444"/>
      <c r="ER702" s="1444"/>
      <c r="ES702" s="1444"/>
      <c r="ET702" s="1444"/>
      <c r="EU702" s="1444"/>
    </row>
    <row r="703" spans="1:151" ht="15">
      <c r="A703" s="1472">
        <f>IF(G710="",0,1)</f>
        <v>0</v>
      </c>
      <c r="C703" s="1251"/>
      <c r="D703" s="1251"/>
      <c r="E703" s="1474" t="str">
        <f t="shared" si="66"/>
        <v/>
      </c>
      <c r="F703" s="1242"/>
      <c r="H703" s="1242"/>
      <c r="J703" s="1462" t="str">
        <f t="shared" si="67"/>
        <v/>
      </c>
      <c r="K703" s="1170"/>
      <c r="L703" s="1449">
        <f>L$31</f>
        <v>0</v>
      </c>
      <c r="M703" s="1450"/>
      <c r="N703" s="10"/>
      <c r="O703" s="10"/>
      <c r="P703" s="10"/>
      <c r="Q703" s="10"/>
      <c r="R703" s="10"/>
      <c r="S703" s="10"/>
      <c r="T703" s="10"/>
      <c r="U703" s="10"/>
      <c r="V703" s="10"/>
      <c r="W703" s="10"/>
      <c r="X703" s="10"/>
      <c r="Y703" s="10"/>
      <c r="Z703" s="10"/>
      <c r="AA703" s="10"/>
      <c r="AB703" s="10"/>
      <c r="AC703" s="10"/>
    </row>
    <row r="704" spans="1:151" ht="15">
      <c r="A704" s="1472">
        <f>IF(G710="",0,1)</f>
        <v>0</v>
      </c>
      <c r="C704" s="1251"/>
      <c r="D704" s="1251"/>
      <c r="E704" s="1474" t="str">
        <f t="shared" si="66"/>
        <v/>
      </c>
      <c r="F704" s="1242"/>
      <c r="H704" s="1242"/>
      <c r="J704" s="1462" t="str">
        <f t="shared" si="67"/>
        <v/>
      </c>
      <c r="K704" s="1170"/>
      <c r="L704" s="1244"/>
      <c r="M704" s="1245"/>
      <c r="N704" s="1"/>
      <c r="O704" s="1"/>
      <c r="P704" s="1"/>
      <c r="Q704" s="1"/>
      <c r="R704" s="1"/>
      <c r="S704" s="1"/>
      <c r="T704" s="1"/>
      <c r="U704" s="1"/>
      <c r="V704" s="1"/>
      <c r="W704" s="1"/>
      <c r="X704" s="1"/>
      <c r="Y704" s="1"/>
      <c r="Z704" s="1"/>
      <c r="AA704" s="1"/>
      <c r="AB704" s="1"/>
    </row>
    <row r="705" spans="1:151" ht="15">
      <c r="A705" s="1472">
        <f>IF(G710="",0,1)</f>
        <v>0</v>
      </c>
      <c r="C705" s="1251"/>
      <c r="D705" s="1251"/>
      <c r="E705" s="1474" t="str">
        <f t="shared" si="66"/>
        <v/>
      </c>
      <c r="F705" s="1242"/>
      <c r="H705" s="1242"/>
      <c r="J705" s="1462" t="str">
        <f t="shared" si="67"/>
        <v/>
      </c>
      <c r="K705" s="1170"/>
      <c r="L705" s="1244"/>
      <c r="M705" s="1245"/>
      <c r="N705" s="1"/>
      <c r="O705" s="1"/>
      <c r="P705" s="1"/>
      <c r="Q705" s="1"/>
      <c r="R705" s="1"/>
      <c r="S705" s="1"/>
      <c r="T705" s="1"/>
      <c r="U705" s="1"/>
      <c r="V705" s="1"/>
      <c r="W705" s="1"/>
      <c r="X705" s="1"/>
      <c r="Y705" s="1"/>
      <c r="Z705" s="1"/>
      <c r="AA705" s="1"/>
      <c r="AB705" s="1"/>
    </row>
    <row r="706" spans="1:151" s="1250" customFormat="1" ht="24" thickBot="1">
      <c r="A706" s="1472">
        <f>IF(G710="",0,1)</f>
        <v>0</v>
      </c>
      <c r="B706" s="678"/>
      <c r="C706" s="1251"/>
      <c r="D706" s="1251"/>
      <c r="E706" s="1474" t="str">
        <f t="shared" si="66"/>
        <v/>
      </c>
      <c r="F706" s="1242"/>
      <c r="G706" s="678"/>
      <c r="H706" s="1242"/>
      <c r="I706" s="1299"/>
      <c r="J706" s="1462" t="str">
        <f t="shared" si="67"/>
        <v/>
      </c>
      <c r="K706" s="1170"/>
      <c r="L706" s="777" t="str">
        <f>CONCATENATE(Q710,". Générateur de chaleur: ",G710)</f>
        <v xml:space="preserve">13. Générateur de chaleur: </v>
      </c>
      <c r="M706" s="777"/>
      <c r="N706" s="777"/>
      <c r="O706" s="777"/>
      <c r="P706" s="777"/>
      <c r="Q706" s="777"/>
      <c r="R706" s="777"/>
      <c r="S706" s="777"/>
      <c r="T706" s="777"/>
      <c r="U706" s="777"/>
      <c r="V706" s="777"/>
      <c r="W706" s="777"/>
      <c r="X706" s="777"/>
      <c r="Y706" s="777"/>
      <c r="Z706" s="777"/>
      <c r="AA706" s="777"/>
      <c r="AB706" s="777"/>
      <c r="AC706" s="1370">
        <f>Z$27</f>
        <v>0</v>
      </c>
      <c r="AD706" s="665"/>
      <c r="AE706" s="665"/>
      <c r="AF706" s="665"/>
      <c r="AG706" s="665"/>
      <c r="AH706" s="665"/>
      <c r="AI706" s="665"/>
      <c r="AJ706" s="1246"/>
      <c r="AK706" s="1246"/>
      <c r="AL706" s="1247"/>
      <c r="AM706" s="1247"/>
      <c r="AN706" s="1247"/>
      <c r="AO706" s="1248"/>
      <c r="AP706" s="1247"/>
      <c r="AQ706" s="1249"/>
      <c r="AR706" s="1247"/>
      <c r="AS706" s="1247"/>
      <c r="AT706" s="1247"/>
      <c r="AU706" s="1247"/>
      <c r="AV706" s="1247"/>
      <c r="AW706" s="1247"/>
      <c r="AX706" s="1247"/>
      <c r="AY706" s="1247"/>
      <c r="BY706" s="1439"/>
      <c r="BZ706" s="1439"/>
      <c r="CA706" s="1439"/>
      <c r="CB706" s="1439"/>
      <c r="CC706" s="1439"/>
      <c r="CD706" s="1439"/>
      <c r="CE706" s="1439"/>
      <c r="CF706" s="1439"/>
      <c r="CG706" s="1439"/>
      <c r="CH706" s="1439"/>
      <c r="CI706" s="1439"/>
      <c r="CJ706" s="1439"/>
      <c r="CK706" s="1439"/>
      <c r="CL706" s="1439"/>
      <c r="CM706" s="1439"/>
      <c r="CN706" s="1439"/>
      <c r="CO706" s="1439"/>
      <c r="CP706" s="1439"/>
      <c r="CQ706" s="1439"/>
      <c r="CR706" s="1439"/>
      <c r="CS706" s="1439"/>
      <c r="CT706" s="1439"/>
      <c r="CU706" s="1439"/>
      <c r="CV706" s="1439"/>
      <c r="CW706" s="1439"/>
      <c r="CX706" s="1439"/>
      <c r="CY706" s="1439"/>
      <c r="CZ706" s="1439"/>
      <c r="DA706" s="1439"/>
      <c r="DB706" s="1439"/>
      <c r="DC706" s="1439"/>
      <c r="DD706" s="1439"/>
      <c r="DE706" s="1439"/>
      <c r="DF706" s="1439"/>
      <c r="DG706" s="1439"/>
      <c r="DH706" s="1439"/>
      <c r="DI706" s="1439"/>
      <c r="DJ706" s="1439"/>
      <c r="DK706" s="1439"/>
      <c r="DL706" s="1439"/>
      <c r="DM706" s="1439"/>
      <c r="DN706" s="1439"/>
      <c r="DO706" s="1439"/>
      <c r="DP706" s="1439"/>
      <c r="DQ706" s="1439"/>
      <c r="DR706" s="1439"/>
      <c r="DS706" s="1439"/>
      <c r="DT706" s="1439"/>
      <c r="DU706" s="1439"/>
      <c r="DV706" s="1439"/>
      <c r="DW706" s="1439"/>
      <c r="DX706" s="1439"/>
      <c r="DY706" s="1439"/>
      <c r="DZ706" s="1439"/>
      <c r="EA706" s="1439"/>
      <c r="EB706" s="1439"/>
      <c r="EC706" s="1439"/>
      <c r="ED706" s="1439"/>
      <c r="EE706" s="1439"/>
      <c r="EF706" s="1439"/>
      <c r="EG706" s="1439"/>
      <c r="EH706" s="1439"/>
      <c r="EI706" s="1439"/>
      <c r="EJ706" s="1439"/>
      <c r="EK706" s="1439"/>
      <c r="EL706" s="1439"/>
      <c r="EM706" s="1439"/>
      <c r="EN706" s="1439"/>
      <c r="EO706" s="1439"/>
      <c r="EP706" s="1439"/>
      <c r="EQ706" s="1439"/>
      <c r="ER706" s="1439"/>
      <c r="ES706" s="1439"/>
      <c r="ET706" s="1439"/>
      <c r="EU706" s="1439"/>
    </row>
    <row r="707" spans="1:151" s="18" customFormat="1" ht="19">
      <c r="A707" s="1472">
        <f>IF(G710="",0,1)</f>
        <v>0</v>
      </c>
      <c r="B707" s="678"/>
      <c r="C707" s="1251"/>
      <c r="D707" s="1251"/>
      <c r="E707" s="1474" t="str">
        <f t="shared" si="66"/>
        <v/>
      </c>
      <c r="F707" s="1242"/>
      <c r="G707" s="678"/>
      <c r="H707" s="1242"/>
      <c r="I707" s="126"/>
      <c r="J707" s="1462" t="str">
        <f t="shared" si="67"/>
        <v/>
      </c>
      <c r="K707" s="1170"/>
      <c r="L707" s="1184"/>
      <c r="M707" s="1184"/>
      <c r="N707" s="1184"/>
      <c r="O707" s="1184"/>
      <c r="P707" s="1184"/>
      <c r="Q707" s="1184"/>
      <c r="R707" s="1184"/>
      <c r="S707" s="1184"/>
      <c r="T707" s="1184"/>
      <c r="U707" s="1184"/>
      <c r="V707" s="1184"/>
      <c r="W707" s="1184"/>
      <c r="X707" s="1184"/>
      <c r="Y707" s="1184"/>
      <c r="Z707" s="1184"/>
      <c r="AA707" s="1184"/>
      <c r="AB707" s="1184"/>
      <c r="AC707" s="665"/>
      <c r="AD707" s="665"/>
      <c r="AE707" s="665"/>
      <c r="AF707" s="665"/>
      <c r="AG707" s="665"/>
      <c r="AH707" s="665"/>
      <c r="AI707" s="665"/>
      <c r="AJ707" s="665"/>
      <c r="AK707" s="665"/>
      <c r="AL707" s="40"/>
      <c r="AM707" s="40"/>
      <c r="AN707" s="40"/>
      <c r="AO707" s="49"/>
      <c r="AP707" s="40"/>
      <c r="AQ707" s="20"/>
      <c r="AR707" s="1247"/>
      <c r="AS707" s="40"/>
      <c r="AT707" s="1247"/>
      <c r="AU707" s="40"/>
      <c r="AV707" s="40"/>
      <c r="AW707" s="40"/>
      <c r="AX707" s="40"/>
      <c r="AY707" s="40"/>
      <c r="BY707" s="1221"/>
      <c r="BZ707" s="1221"/>
      <c r="CA707" s="1221"/>
      <c r="CB707" s="1221"/>
      <c r="CC707" s="1221"/>
      <c r="CD707" s="1221"/>
      <c r="CE707" s="1221"/>
      <c r="CF707" s="1221"/>
      <c r="CG707" s="1221"/>
      <c r="CH707" s="1221"/>
      <c r="CI707" s="1221"/>
      <c r="CJ707" s="1221"/>
      <c r="CK707" s="1221"/>
      <c r="CL707" s="1221"/>
      <c r="CM707" s="1221"/>
      <c r="CN707" s="1221"/>
      <c r="CO707" s="1221"/>
      <c r="CP707" s="1221"/>
      <c r="CQ707" s="1221"/>
      <c r="CR707" s="1221"/>
      <c r="CS707" s="1221"/>
      <c r="CT707" s="1221"/>
      <c r="CU707" s="1221"/>
      <c r="CV707" s="1221"/>
      <c r="CW707" s="1221"/>
      <c r="CX707" s="1221"/>
      <c r="CY707" s="1221"/>
      <c r="CZ707" s="1221"/>
      <c r="DA707" s="1221"/>
      <c r="DB707" s="1221"/>
      <c r="DC707" s="1221"/>
      <c r="DD707" s="1221"/>
      <c r="DE707" s="1221"/>
      <c r="DF707" s="1221"/>
      <c r="DG707" s="1221"/>
      <c r="DH707" s="1221"/>
      <c r="DI707" s="1221"/>
      <c r="DJ707" s="1221"/>
      <c r="DK707" s="1221"/>
      <c r="DL707" s="1221"/>
      <c r="DM707" s="1221"/>
      <c r="DN707" s="1221"/>
      <c r="DO707" s="1221"/>
      <c r="DP707" s="1221"/>
      <c r="DQ707" s="1221"/>
      <c r="DR707" s="1221"/>
      <c r="DS707" s="1221"/>
      <c r="DT707" s="1221"/>
      <c r="DU707" s="1221"/>
      <c r="DV707" s="1221"/>
      <c r="DW707" s="1221"/>
      <c r="DX707" s="1221"/>
      <c r="DY707" s="1221"/>
      <c r="DZ707" s="1221"/>
      <c r="EA707" s="1221"/>
      <c r="EB707" s="1221"/>
      <c r="EC707" s="1221"/>
      <c r="ED707" s="1221"/>
      <c r="EE707" s="1221"/>
      <c r="EF707" s="1221"/>
      <c r="EG707" s="1221"/>
      <c r="EH707" s="1221"/>
      <c r="EI707" s="1221"/>
      <c r="EJ707" s="1221"/>
      <c r="EK707" s="1221"/>
      <c r="EL707" s="1221"/>
      <c r="EM707" s="1221"/>
      <c r="EN707" s="1221"/>
      <c r="EO707" s="1221"/>
      <c r="EP707" s="1221"/>
      <c r="EQ707" s="1221"/>
      <c r="ER707" s="1221"/>
      <c r="ES707" s="1221"/>
      <c r="ET707" s="1221"/>
      <c r="EU707" s="1221"/>
    </row>
    <row r="708" spans="1:151" s="1378" customFormat="1" ht="16" hidden="1" outlineLevel="1" thickBot="1">
      <c r="A708" s="1472"/>
      <c r="B708" s="678"/>
      <c r="C708" s="1251"/>
      <c r="D708" s="1251"/>
      <c r="E708" s="1474" t="str">
        <f t="shared" si="66"/>
        <v/>
      </c>
      <c r="F708" s="1283"/>
      <c r="G708" s="1371"/>
      <c r="H708" s="1372"/>
      <c r="I708" s="1372"/>
      <c r="J708" s="1467"/>
      <c r="K708" s="1373"/>
      <c r="L708" s="1374"/>
      <c r="M708" s="1374"/>
      <c r="N708" s="1374"/>
      <c r="O708" s="1374"/>
      <c r="P708" s="1374"/>
      <c r="Q708" s="1374"/>
      <c r="R708" s="1374"/>
      <c r="S708" s="1374"/>
      <c r="T708" s="1374"/>
      <c r="U708" s="1374"/>
      <c r="V708" s="1374"/>
      <c r="W708" s="1374"/>
      <c r="X708" s="1374"/>
      <c r="Y708" s="1374"/>
      <c r="Z708" s="1375"/>
      <c r="AA708" s="1374"/>
      <c r="AB708" s="532"/>
      <c r="AC708" s="532"/>
      <c r="AD708" s="532" t="s">
        <v>570</v>
      </c>
      <c r="AE708" s="1374"/>
      <c r="AF708" s="1376"/>
      <c r="AG708" s="1374"/>
      <c r="AH708" s="1374" t="s">
        <v>336</v>
      </c>
      <c r="AI708" s="1374"/>
      <c r="AJ708" s="1374"/>
      <c r="AK708" s="1374"/>
      <c r="AL708" s="1374" t="s">
        <v>337</v>
      </c>
      <c r="AM708" s="1374"/>
      <c r="AN708" s="1374"/>
      <c r="AO708" s="1374"/>
      <c r="AP708" s="1374" t="s">
        <v>582</v>
      </c>
      <c r="AQ708" s="1374"/>
      <c r="AR708" s="1374"/>
      <c r="AS708" s="1374"/>
      <c r="AT708" s="1374" t="s">
        <v>583</v>
      </c>
      <c r="AU708" s="1374"/>
      <c r="AV708" s="1374"/>
      <c r="AW708" s="1374"/>
      <c r="AX708" s="1374" t="s">
        <v>522</v>
      </c>
      <c r="AY708" s="1374"/>
      <c r="AZ708" s="1374"/>
      <c r="BA708" s="1376" t="s">
        <v>584</v>
      </c>
      <c r="BB708" s="1374"/>
      <c r="BC708" s="1374"/>
      <c r="BD708" s="1374"/>
      <c r="BE708" s="1374"/>
      <c r="BF708" s="1374"/>
      <c r="BG708" s="1374"/>
      <c r="BH708" s="1376"/>
      <c r="BI708" s="1374" t="s">
        <v>521</v>
      </c>
      <c r="BJ708" s="1374"/>
      <c r="BK708" s="1374"/>
      <c r="BL708" s="1374"/>
      <c r="BM708" s="1374"/>
      <c r="BN708" s="1374"/>
      <c r="BO708" s="1377"/>
      <c r="BR708" s="1374"/>
      <c r="BS708" s="1374"/>
      <c r="BT708" s="1374"/>
      <c r="BU708" s="1374"/>
      <c r="BY708" s="1447"/>
      <c r="BZ708" s="1447"/>
      <c r="CA708" s="1447"/>
      <c r="CB708" s="1447"/>
      <c r="CC708" s="1447"/>
      <c r="CD708" s="1447"/>
      <c r="CE708" s="1447"/>
      <c r="CF708" s="1447"/>
      <c r="CG708" s="1447"/>
      <c r="CH708" s="1447"/>
      <c r="CI708" s="1447"/>
      <c r="CJ708" s="1447"/>
      <c r="CK708" s="1447"/>
      <c r="CL708" s="1447"/>
      <c r="CM708" s="1447"/>
      <c r="CN708" s="1447"/>
      <c r="CO708" s="1447"/>
      <c r="CP708" s="1447"/>
      <c r="CQ708" s="1447"/>
      <c r="CR708" s="1447"/>
      <c r="CS708" s="1447"/>
      <c r="CT708" s="1447"/>
      <c r="CU708" s="1447"/>
      <c r="CV708" s="1447"/>
      <c r="CW708" s="1447"/>
      <c r="CX708" s="1447"/>
      <c r="CY708" s="1447"/>
      <c r="CZ708" s="1447"/>
      <c r="DA708" s="1447"/>
      <c r="DB708" s="1447"/>
      <c r="DC708" s="1447"/>
      <c r="DD708" s="1447"/>
      <c r="DE708" s="1447"/>
      <c r="DF708" s="1447"/>
      <c r="DG708" s="1447"/>
      <c r="DH708" s="1447"/>
      <c r="DI708" s="1447"/>
      <c r="DJ708" s="1447"/>
      <c r="DK708" s="1447"/>
      <c r="DL708" s="1447"/>
      <c r="DM708" s="1447"/>
      <c r="DN708" s="1447"/>
      <c r="DO708" s="1447"/>
      <c r="DP708" s="1447"/>
      <c r="DQ708" s="1447"/>
      <c r="DR708" s="1447"/>
      <c r="DS708" s="1447"/>
      <c r="DT708" s="1447"/>
      <c r="DU708" s="1447"/>
      <c r="DV708" s="1447"/>
      <c r="DW708" s="1447"/>
      <c r="DX708" s="1447"/>
      <c r="DY708" s="1447"/>
      <c r="DZ708" s="1447"/>
      <c r="EA708" s="1447"/>
      <c r="EB708" s="1447"/>
      <c r="EC708" s="1447"/>
      <c r="ED708" s="1447"/>
      <c r="EE708" s="1447"/>
      <c r="EF708" s="1447"/>
      <c r="EG708" s="1447"/>
      <c r="EH708" s="1447"/>
      <c r="EI708" s="1447"/>
      <c r="EJ708" s="1447"/>
      <c r="EK708" s="1447"/>
      <c r="EL708" s="1447"/>
      <c r="EM708" s="1447"/>
      <c r="EN708" s="1447"/>
      <c r="EO708" s="1447"/>
      <c r="EP708" s="1447"/>
      <c r="EQ708" s="1447"/>
      <c r="ER708" s="1447"/>
      <c r="ES708" s="1447"/>
      <c r="ET708" s="1447"/>
      <c r="EU708" s="1447"/>
    </row>
    <row r="709" spans="1:151" s="1415" customFormat="1" ht="62" hidden="1" customHeight="1" outlineLevel="1">
      <c r="A709" s="1472"/>
      <c r="B709" s="678"/>
      <c r="C709" s="1251"/>
      <c r="D709" s="1251"/>
      <c r="E709" s="1474" t="str">
        <f t="shared" si="66"/>
        <v/>
      </c>
      <c r="F709" s="1283"/>
      <c r="G709" s="1774" t="s">
        <v>372</v>
      </c>
      <c r="H709" s="253">
        <v>0</v>
      </c>
      <c r="I709" s="1775" t="s">
        <v>924</v>
      </c>
      <c r="J709" s="1466" t="s">
        <v>910</v>
      </c>
      <c r="K709" s="253"/>
      <c r="L709" s="1110" t="s">
        <v>919</v>
      </c>
      <c r="M709" s="1110">
        <v>0</v>
      </c>
      <c r="N709" s="253" t="s">
        <v>302</v>
      </c>
      <c r="O709" s="253" t="s">
        <v>303</v>
      </c>
      <c r="P709" s="1110" t="s">
        <v>920</v>
      </c>
      <c r="Q709" s="828">
        <v>0</v>
      </c>
      <c r="R709" s="1110" t="s">
        <v>304</v>
      </c>
      <c r="S709" s="1112" t="s">
        <v>305</v>
      </c>
      <c r="T709" s="1110" t="s">
        <v>308</v>
      </c>
      <c r="U709" s="1112" t="s">
        <v>921</v>
      </c>
      <c r="V709" s="1112" t="s">
        <v>922</v>
      </c>
      <c r="W709" s="2">
        <v>0</v>
      </c>
      <c r="X709" s="1112" t="s">
        <v>923</v>
      </c>
      <c r="Y709" s="1112" t="s">
        <v>561</v>
      </c>
      <c r="Z709" s="1415">
        <v>0</v>
      </c>
      <c r="AA709" s="1229" t="s">
        <v>321</v>
      </c>
      <c r="AB709" s="1229" t="s">
        <v>590</v>
      </c>
      <c r="AC709" s="2">
        <v>0</v>
      </c>
      <c r="AD709" s="1113" t="s">
        <v>371</v>
      </c>
      <c r="AE709" s="1117" t="s">
        <v>252</v>
      </c>
      <c r="AF709" s="1117" t="s">
        <v>591</v>
      </c>
      <c r="AG709" s="1116">
        <v>0</v>
      </c>
      <c r="AH709" s="1113" t="s">
        <v>371</v>
      </c>
      <c r="AI709" s="1117" t="s">
        <v>252</v>
      </c>
      <c r="AJ709" s="1117" t="s">
        <v>591</v>
      </c>
      <c r="AK709" s="41">
        <v>0</v>
      </c>
      <c r="AL709" s="1113" t="s">
        <v>371</v>
      </c>
      <c r="AM709" s="1117" t="s">
        <v>252</v>
      </c>
      <c r="AN709" s="1117" t="s">
        <v>591</v>
      </c>
      <c r="AO709" s="41">
        <v>0</v>
      </c>
      <c r="AP709" s="1113" t="s">
        <v>371</v>
      </c>
      <c r="AQ709" s="1117" t="s">
        <v>252</v>
      </c>
      <c r="AR709" s="1117" t="s">
        <v>591</v>
      </c>
      <c r="AS709" s="41">
        <v>0</v>
      </c>
      <c r="AT709" s="1759" t="s">
        <v>371</v>
      </c>
      <c r="AU709" s="1117" t="s">
        <v>252</v>
      </c>
      <c r="AV709" s="1117" t="s">
        <v>591</v>
      </c>
      <c r="AW709" s="41">
        <v>0</v>
      </c>
      <c r="AX709" s="1759" t="s">
        <v>371</v>
      </c>
      <c r="AY709" s="1117" t="s">
        <v>252</v>
      </c>
      <c r="AZ709" s="1117" t="s">
        <v>591</v>
      </c>
      <c r="BA709" s="1759" t="s">
        <v>371</v>
      </c>
      <c r="BB709" s="1117" t="s">
        <v>252</v>
      </c>
      <c r="BC709" s="1117" t="s">
        <v>591</v>
      </c>
      <c r="BD709" s="989">
        <v>0</v>
      </c>
      <c r="BE709" s="1118" t="s">
        <v>585</v>
      </c>
      <c r="BF709" s="1119" t="s">
        <v>586</v>
      </c>
      <c r="BG709" s="1120" t="s">
        <v>587</v>
      </c>
      <c r="BH709" s="989">
        <v>0</v>
      </c>
      <c r="BI709" s="1121" t="s">
        <v>585</v>
      </c>
      <c r="BJ709" s="1122" t="s">
        <v>586</v>
      </c>
      <c r="BK709" s="1123" t="s">
        <v>587</v>
      </c>
      <c r="BL709" s="989">
        <v>0</v>
      </c>
      <c r="BM709" s="1415">
        <v>0</v>
      </c>
      <c r="BN709" s="1118" t="s">
        <v>588</v>
      </c>
      <c r="BO709" s="1119" t="s">
        <v>589</v>
      </c>
      <c r="BP709" s="1120" t="s">
        <v>590</v>
      </c>
      <c r="BQ709" s="989"/>
      <c r="BR709" s="989"/>
      <c r="BS709" s="989"/>
      <c r="BT709" s="989"/>
      <c r="BU709" s="98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c r="DA709" s="9"/>
      <c r="DB709" s="9"/>
      <c r="DC709" s="9"/>
      <c r="DD709" s="9"/>
      <c r="DE709" s="9"/>
      <c r="DF709" s="9"/>
      <c r="DG709" s="9"/>
      <c r="DH709" s="9"/>
      <c r="DI709" s="9"/>
      <c r="DJ709" s="9"/>
      <c r="DK709" s="9"/>
      <c r="DL709" s="9"/>
      <c r="DM709" s="9"/>
      <c r="DN709" s="9"/>
      <c r="DO709" s="9"/>
      <c r="DP709" s="9"/>
      <c r="DQ709" s="9"/>
      <c r="DR709" s="9"/>
      <c r="DS709" s="9"/>
      <c r="DT709" s="9"/>
      <c r="DU709" s="9"/>
      <c r="DV709" s="9"/>
      <c r="DW709" s="9"/>
      <c r="DX709" s="9"/>
      <c r="DY709" s="9"/>
      <c r="DZ709" s="9"/>
      <c r="EA709" s="9"/>
      <c r="EB709" s="9"/>
      <c r="EC709" s="2"/>
      <c r="ED709" s="2"/>
      <c r="EE709" s="2"/>
      <c r="EF709" s="2"/>
      <c r="EG709" s="2"/>
      <c r="EH709" s="2"/>
      <c r="EI709" s="2"/>
      <c r="EJ709" s="2"/>
      <c r="EK709" s="2"/>
      <c r="EL709" s="2"/>
      <c r="EM709" s="2"/>
      <c r="EN709" s="2"/>
      <c r="EO709" s="2"/>
      <c r="EP709" s="2"/>
      <c r="EQ709" s="2"/>
      <c r="ER709" s="2"/>
      <c r="ES709" s="2"/>
      <c r="ET709" s="2"/>
      <c r="EU709" s="2"/>
    </row>
    <row r="710" spans="1:151" s="1415" customFormat="1" ht="15.75" hidden="1" customHeight="1" outlineLevel="1">
      <c r="A710" s="1472"/>
      <c r="B710" s="678"/>
      <c r="C710" s="1251"/>
      <c r="D710" s="1251"/>
      <c r="E710" s="1474" t="str">
        <f t="shared" si="66"/>
        <v/>
      </c>
      <c r="F710" s="1283"/>
      <c r="G710" s="1379" t="str">
        <f>G18</f>
        <v/>
      </c>
      <c r="H710" s="1380" t="str">
        <f>H18</f>
        <v/>
      </c>
      <c r="I710" s="1437" t="str">
        <f>I18</f>
        <v/>
      </c>
      <c r="J710" s="1468">
        <f>J18</f>
        <v>0</v>
      </c>
      <c r="K710" s="1381"/>
      <c r="L710" s="899" t="str">
        <f t="shared" ref="L710:AQ710" si="68">L18</f>
        <v/>
      </c>
      <c r="M710" s="899" t="str">
        <f t="shared" si="68"/>
        <v/>
      </c>
      <c r="N710" s="968" t="str">
        <f t="shared" si="68"/>
        <v/>
      </c>
      <c r="O710" s="1145" t="str">
        <f t="shared" si="68"/>
        <v/>
      </c>
      <c r="P710" s="968" t="str">
        <f t="shared" si="68"/>
        <v/>
      </c>
      <c r="Q710" s="2">
        <f t="shared" si="68"/>
        <v>13</v>
      </c>
      <c r="R710" s="899" t="str">
        <f t="shared" si="68"/>
        <v/>
      </c>
      <c r="S710" s="1147" t="str">
        <f t="shared" si="68"/>
        <v/>
      </c>
      <c r="T710" s="899" t="str">
        <f t="shared" si="68"/>
        <v/>
      </c>
      <c r="U710" s="1146" t="str">
        <f t="shared" si="68"/>
        <v/>
      </c>
      <c r="V710" s="1061" t="str">
        <f t="shared" si="68"/>
        <v/>
      </c>
      <c r="W710" s="2">
        <f t="shared" si="68"/>
        <v>0</v>
      </c>
      <c r="X710" s="899" t="str">
        <f t="shared" si="68"/>
        <v/>
      </c>
      <c r="Y710" s="1148" t="str">
        <f t="shared" si="68"/>
        <v/>
      </c>
      <c r="Z710" s="1416" t="str">
        <f t="shared" si="68"/>
        <v/>
      </c>
      <c r="AA710" s="1233">
        <f t="shared" si="68"/>
        <v>0</v>
      </c>
      <c r="AB710" s="1233" t="str">
        <f t="shared" si="68"/>
        <v/>
      </c>
      <c r="AC710" s="2">
        <f t="shared" si="68"/>
        <v>0</v>
      </c>
      <c r="AD710" s="1150" t="str">
        <f t="shared" si="68"/>
        <v/>
      </c>
      <c r="AE710" s="1140">
        <f t="shared" si="68"/>
        <v>0</v>
      </c>
      <c r="AF710" s="1141" t="str">
        <f t="shared" si="68"/>
        <v/>
      </c>
      <c r="AG710" s="989">
        <f t="shared" si="68"/>
        <v>0</v>
      </c>
      <c r="AH710" s="1150">
        <f t="shared" si="68"/>
        <v>0</v>
      </c>
      <c r="AI710" s="1141">
        <f t="shared" si="68"/>
        <v>0</v>
      </c>
      <c r="AJ710" s="1141" t="str">
        <f t="shared" si="68"/>
        <v/>
      </c>
      <c r="AK710" s="1415">
        <f t="shared" si="68"/>
        <v>0</v>
      </c>
      <c r="AL710" s="1150" t="str">
        <f t="shared" si="68"/>
        <v/>
      </c>
      <c r="AM710" s="1141">
        <f t="shared" si="68"/>
        <v>0</v>
      </c>
      <c r="AN710" s="1141" t="str">
        <f t="shared" si="68"/>
        <v/>
      </c>
      <c r="AO710" s="1415">
        <f t="shared" si="68"/>
        <v>0</v>
      </c>
      <c r="AP710" s="1150" t="str">
        <f t="shared" si="68"/>
        <v/>
      </c>
      <c r="AQ710" s="1141">
        <f t="shared" si="68"/>
        <v>0</v>
      </c>
      <c r="AR710" s="1141" t="str">
        <f t="shared" ref="AR710:BH710" si="69">AR18</f>
        <v/>
      </c>
      <c r="AS710" s="1415">
        <f t="shared" si="69"/>
        <v>0</v>
      </c>
      <c r="AT710" s="1150" t="str">
        <f t="shared" si="69"/>
        <v/>
      </c>
      <c r="AU710" s="1141">
        <f t="shared" si="69"/>
        <v>0</v>
      </c>
      <c r="AV710" s="1141" t="str">
        <f t="shared" si="69"/>
        <v/>
      </c>
      <c r="AW710" s="1415">
        <f t="shared" si="69"/>
        <v>0</v>
      </c>
      <c r="AX710" s="1151">
        <f t="shared" si="69"/>
        <v>0</v>
      </c>
      <c r="AY710" s="1151">
        <f t="shared" si="69"/>
        <v>0</v>
      </c>
      <c r="AZ710" s="1151">
        <f t="shared" si="69"/>
        <v>0</v>
      </c>
      <c r="BA710" s="1151">
        <f t="shared" si="69"/>
        <v>0</v>
      </c>
      <c r="BB710" s="1151">
        <f t="shared" si="69"/>
        <v>0</v>
      </c>
      <c r="BC710" s="1151">
        <f t="shared" si="69"/>
        <v>0</v>
      </c>
      <c r="BD710" s="989">
        <f t="shared" si="69"/>
        <v>0</v>
      </c>
      <c r="BE710" s="1139">
        <f t="shared" si="69"/>
        <v>0</v>
      </c>
      <c r="BF710" s="1140">
        <f t="shared" si="69"/>
        <v>0</v>
      </c>
      <c r="BG710" s="1141">
        <f t="shared" si="69"/>
        <v>0</v>
      </c>
      <c r="BH710" s="989">
        <f t="shared" si="69"/>
        <v>0</v>
      </c>
      <c r="BI710" s="1139">
        <f>AC756</f>
        <v>0</v>
      </c>
      <c r="BJ710" s="1140">
        <f>AC757</f>
        <v>0</v>
      </c>
      <c r="BK710" s="1141">
        <f>AC758</f>
        <v>0</v>
      </c>
      <c r="BL710" s="989">
        <f>BL18</f>
        <v>0</v>
      </c>
      <c r="BM710" s="1415">
        <f>BM18</f>
        <v>0</v>
      </c>
      <c r="BN710" s="1139">
        <f>BN18</f>
        <v>0</v>
      </c>
      <c r="BO710" s="1140">
        <f>BO18</f>
        <v>0</v>
      </c>
      <c r="BP710" s="1141">
        <f>BP18</f>
        <v>0</v>
      </c>
      <c r="BQ710" s="989"/>
      <c r="BR710" s="989"/>
      <c r="BS710" s="989"/>
      <c r="BT710" s="989"/>
      <c r="BU710" s="98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c r="DA710" s="9"/>
      <c r="DB710" s="9"/>
      <c r="DC710" s="9"/>
      <c r="DD710" s="9"/>
      <c r="DE710" s="9"/>
      <c r="DF710" s="9"/>
      <c r="DG710" s="9"/>
      <c r="DH710" s="9"/>
      <c r="DI710" s="9"/>
      <c r="DJ710" s="9"/>
      <c r="DK710" s="9"/>
      <c r="DL710" s="9"/>
      <c r="DM710" s="9"/>
      <c r="DN710" s="9"/>
      <c r="DO710" s="9"/>
      <c r="DP710" s="9"/>
      <c r="DQ710" s="9"/>
      <c r="DR710" s="9"/>
      <c r="DS710" s="9"/>
      <c r="DT710" s="9"/>
      <c r="DU710" s="9"/>
      <c r="DV710" s="9"/>
      <c r="DW710" s="9"/>
      <c r="DX710" s="9"/>
      <c r="DY710" s="9"/>
      <c r="DZ710" s="9"/>
      <c r="EA710" s="9"/>
      <c r="EB710" s="9"/>
      <c r="EC710" s="2"/>
      <c r="ED710" s="2"/>
      <c r="EE710" s="2"/>
      <c r="EF710" s="2"/>
      <c r="EG710" s="2"/>
      <c r="EH710" s="2"/>
      <c r="EI710" s="2"/>
      <c r="EJ710" s="2"/>
      <c r="EK710" s="2"/>
      <c r="EL710" s="2"/>
      <c r="EM710" s="2"/>
      <c r="EN710" s="2"/>
      <c r="EO710" s="2"/>
      <c r="EP710" s="2"/>
      <c r="EQ710" s="2"/>
      <c r="ER710" s="2"/>
      <c r="ES710" s="2"/>
      <c r="ET710" s="2"/>
      <c r="EU710" s="2"/>
    </row>
    <row r="711" spans="1:151" s="51" customFormat="1" ht="19" hidden="1" outlineLevel="1">
      <c r="A711" s="1472"/>
      <c r="B711" s="678"/>
      <c r="C711" s="1251"/>
      <c r="D711" s="1251"/>
      <c r="E711" s="1474" t="str">
        <f t="shared" si="66"/>
        <v/>
      </c>
      <c r="F711" s="1283"/>
      <c r="G711" s="678"/>
      <c r="H711" s="126"/>
      <c r="I711" s="126"/>
      <c r="J711" s="1465"/>
      <c r="K711" s="677"/>
      <c r="L711" s="1382"/>
      <c r="M711" s="1382"/>
      <c r="N711" s="1382"/>
      <c r="O711" s="1382"/>
      <c r="P711" s="1382"/>
      <c r="Q711" s="1382"/>
      <c r="R711" s="1382"/>
      <c r="S711" s="1382"/>
      <c r="T711" s="1382"/>
      <c r="U711" s="1382"/>
      <c r="V711" s="1382"/>
      <c r="W711" s="1382"/>
      <c r="X711" s="1382"/>
      <c r="Y711" s="1382"/>
      <c r="Z711" s="1382"/>
      <c r="AA711" s="1382"/>
      <c r="AB711" s="1382"/>
      <c r="AC711" s="1382"/>
      <c r="AD711" s="1415"/>
      <c r="AE711" s="53"/>
      <c r="AF711" s="1415"/>
      <c r="AG711" s="53"/>
      <c r="AH711" s="53"/>
      <c r="AI711" s="53"/>
      <c r="AJ711" s="53"/>
      <c r="AK711" s="53"/>
      <c r="AL711" s="40"/>
      <c r="AO711" s="52"/>
      <c r="AQ711" s="1383"/>
      <c r="AR711" s="1247"/>
      <c r="AT711" s="1247"/>
      <c r="BA711" s="18"/>
      <c r="BQ711" s="18"/>
      <c r="BY711" s="95"/>
      <c r="BZ711" s="95"/>
      <c r="CA711" s="95"/>
      <c r="CB711" s="95"/>
      <c r="CC711" s="95"/>
      <c r="CD711" s="95"/>
      <c r="CE711" s="95"/>
      <c r="CF711" s="95"/>
      <c r="CG711" s="95"/>
      <c r="CH711" s="95"/>
      <c r="CI711" s="95"/>
      <c r="CJ711" s="95"/>
      <c r="CK711" s="95"/>
      <c r="CL711" s="95"/>
      <c r="CM711" s="95"/>
      <c r="CN711" s="95"/>
      <c r="CO711" s="95"/>
      <c r="CP711" s="95"/>
      <c r="CQ711" s="95"/>
      <c r="CR711" s="95"/>
      <c r="CS711" s="95"/>
      <c r="CT711" s="95"/>
      <c r="CU711" s="95"/>
      <c r="CV711" s="95"/>
      <c r="CW711" s="95"/>
      <c r="CX711" s="95"/>
      <c r="CY711" s="95"/>
      <c r="CZ711" s="95"/>
      <c r="DA711" s="95"/>
      <c r="DB711" s="95"/>
      <c r="DC711" s="95"/>
      <c r="DD711" s="95"/>
      <c r="DE711" s="95"/>
      <c r="DF711" s="95"/>
      <c r="DG711" s="95"/>
      <c r="DH711" s="95"/>
      <c r="DI711" s="95"/>
      <c r="DJ711" s="95"/>
      <c r="DK711" s="95"/>
      <c r="DL711" s="95"/>
      <c r="DM711" s="95"/>
      <c r="DN711" s="95"/>
      <c r="DO711" s="95"/>
      <c r="DP711" s="95"/>
      <c r="DQ711" s="95"/>
      <c r="DR711" s="95"/>
      <c r="DS711" s="95"/>
      <c r="DT711" s="95"/>
      <c r="DU711" s="95"/>
      <c r="DV711" s="95"/>
      <c r="DW711" s="95"/>
      <c r="DX711" s="95"/>
      <c r="DY711" s="95"/>
      <c r="DZ711" s="95"/>
      <c r="EA711" s="95"/>
      <c r="EB711" s="95"/>
      <c r="EC711" s="95"/>
      <c r="ED711" s="95"/>
      <c r="EE711" s="95"/>
      <c r="EF711" s="95"/>
      <c r="EG711" s="95"/>
      <c r="EH711" s="95"/>
      <c r="EI711" s="95"/>
      <c r="EJ711" s="95"/>
      <c r="EK711" s="95"/>
      <c r="EL711" s="95"/>
      <c r="EM711" s="95"/>
      <c r="EN711" s="95"/>
      <c r="EO711" s="95"/>
      <c r="EP711" s="95"/>
      <c r="EQ711" s="95"/>
      <c r="ER711" s="95"/>
      <c r="ES711" s="95"/>
      <c r="ET711" s="95"/>
      <c r="EU711" s="95"/>
    </row>
    <row r="712" spans="1:151" s="1385" customFormat="1" ht="19" hidden="1" outlineLevel="1">
      <c r="A712" s="1472"/>
      <c r="B712" s="678"/>
      <c r="C712" s="1251"/>
      <c r="D712" s="1251"/>
      <c r="E712" s="1474" t="str">
        <f t="shared" si="66"/>
        <v/>
      </c>
      <c r="F712" s="1283"/>
      <c r="G712" s="678"/>
      <c r="H712" s="126"/>
      <c r="I712" s="126"/>
      <c r="J712" s="1465"/>
      <c r="K712" s="677"/>
      <c r="L712" s="1382"/>
      <c r="M712" s="1382"/>
      <c r="N712" s="1382"/>
      <c r="O712" s="1382"/>
      <c r="P712" s="1382"/>
      <c r="Q712" s="1382"/>
      <c r="R712" s="1382"/>
      <c r="S712" s="1382"/>
      <c r="T712" s="1382"/>
      <c r="U712" s="1382"/>
      <c r="V712" s="1382"/>
      <c r="W712" s="1382"/>
      <c r="X712" s="1382"/>
      <c r="Y712" s="1382"/>
      <c r="Z712" s="1382"/>
      <c r="AA712" s="1382"/>
      <c r="AB712" s="1382"/>
      <c r="AC712" s="1382"/>
      <c r="AD712" s="1415"/>
      <c r="AE712" s="53"/>
      <c r="AF712" s="1415"/>
      <c r="AG712" s="53"/>
      <c r="AH712" s="53"/>
      <c r="AI712" s="53"/>
      <c r="AJ712" s="1384"/>
      <c r="AK712" s="1384"/>
      <c r="AL712" s="40"/>
      <c r="AM712" s="1384"/>
      <c r="AN712" s="1384"/>
      <c r="AO712" s="1384"/>
      <c r="AP712" s="1384"/>
      <c r="AQ712" s="1384"/>
      <c r="AR712" s="1247"/>
      <c r="AS712" s="1384"/>
      <c r="AT712" s="1247"/>
      <c r="AU712" s="1384"/>
      <c r="AV712" s="1384"/>
      <c r="AW712" s="1384"/>
      <c r="AX712" s="1384"/>
      <c r="AY712" s="1384"/>
      <c r="BQ712" s="18"/>
      <c r="BY712" s="1448"/>
      <c r="BZ712" s="1448"/>
      <c r="CA712" s="1448"/>
      <c r="CB712" s="1448"/>
      <c r="CC712" s="1448"/>
      <c r="CD712" s="1448"/>
      <c r="CE712" s="1448"/>
      <c r="CF712" s="1448"/>
      <c r="CG712" s="1448"/>
      <c r="CH712" s="1448"/>
      <c r="CI712" s="1448"/>
      <c r="CJ712" s="1448"/>
      <c r="CK712" s="1448"/>
      <c r="CL712" s="1448"/>
      <c r="CM712" s="1448"/>
      <c r="CN712" s="1448"/>
      <c r="CO712" s="1448"/>
      <c r="CP712" s="1448"/>
      <c r="CQ712" s="1448"/>
      <c r="CR712" s="1448"/>
      <c r="CS712" s="1448"/>
      <c r="CT712" s="1448"/>
      <c r="CU712" s="1448"/>
      <c r="CV712" s="1448"/>
      <c r="CW712" s="1448"/>
      <c r="CX712" s="1448"/>
      <c r="CY712" s="1448"/>
      <c r="CZ712" s="1448"/>
      <c r="DA712" s="1448"/>
      <c r="DB712" s="1448"/>
      <c r="DC712" s="1448"/>
      <c r="DD712" s="1448"/>
      <c r="DE712" s="1448"/>
      <c r="DF712" s="1448"/>
      <c r="DG712" s="1448"/>
      <c r="DH712" s="1448"/>
      <c r="DI712" s="1448"/>
      <c r="DJ712" s="1448"/>
      <c r="DK712" s="1448"/>
      <c r="DL712" s="1448"/>
      <c r="DM712" s="1448"/>
      <c r="DN712" s="1448"/>
      <c r="DO712" s="1448"/>
      <c r="DP712" s="1448"/>
      <c r="DQ712" s="1448"/>
      <c r="DR712" s="1448"/>
      <c r="DS712" s="1448"/>
      <c r="DT712" s="1448"/>
      <c r="DU712" s="1448"/>
      <c r="DV712" s="1448"/>
      <c r="DW712" s="1448"/>
      <c r="DX712" s="1448"/>
      <c r="DY712" s="1448"/>
      <c r="DZ712" s="1448"/>
      <c r="EA712" s="1448"/>
      <c r="EB712" s="1448"/>
      <c r="EC712" s="1448"/>
      <c r="ED712" s="1448"/>
      <c r="EE712" s="1448"/>
      <c r="EF712" s="1448"/>
      <c r="EG712" s="1448"/>
      <c r="EH712" s="1448"/>
      <c r="EI712" s="1448"/>
      <c r="EJ712" s="1448"/>
      <c r="EK712" s="1448"/>
      <c r="EL712" s="1448"/>
      <c r="EM712" s="1448"/>
      <c r="EN712" s="1448"/>
      <c r="EO712" s="1448"/>
      <c r="EP712" s="1448"/>
      <c r="EQ712" s="1448"/>
      <c r="ER712" s="1448"/>
      <c r="ES712" s="1448"/>
      <c r="ET712" s="1448"/>
      <c r="EU712" s="1448"/>
    </row>
    <row r="713" spans="1:151" s="1269" customFormat="1" ht="15" collapsed="1">
      <c r="A713" s="1472">
        <f>IF(G710="",0,1)</f>
        <v>0</v>
      </c>
      <c r="B713" s="678"/>
      <c r="C713" s="1251"/>
      <c r="D713" s="1251"/>
      <c r="E713" s="1474" t="str">
        <f t="shared" si="66"/>
        <v/>
      </c>
      <c r="F713" s="1283"/>
      <c r="G713" s="678"/>
      <c r="H713" s="126"/>
      <c r="I713" s="126"/>
      <c r="J713" s="1465"/>
      <c r="K713" s="677"/>
      <c r="L713" s="1382"/>
      <c r="M713" s="1382"/>
      <c r="N713" s="1382"/>
      <c r="O713" s="1382"/>
      <c r="P713" s="1382"/>
      <c r="Q713" s="1382"/>
      <c r="R713" s="1382"/>
      <c r="S713" s="1382"/>
      <c r="T713" s="1382"/>
      <c r="U713" s="1382"/>
      <c r="V713" s="1382"/>
      <c r="W713" s="1382"/>
      <c r="X713" s="1382"/>
      <c r="Y713" s="1382"/>
      <c r="Z713" s="1382"/>
      <c r="AA713" s="1382"/>
      <c r="AB713" s="1382"/>
      <c r="AC713" s="1382"/>
      <c r="AD713" s="1386"/>
      <c r="AI713" s="1251"/>
      <c r="AJ713" s="1251"/>
      <c r="AK713" s="1251"/>
      <c r="AL713" s="1251"/>
      <c r="AM713" s="1251"/>
      <c r="AN713" s="1251"/>
      <c r="AO713" s="1251"/>
      <c r="AP713" s="1251"/>
      <c r="AQ713" s="20"/>
      <c r="AR713" s="1251"/>
      <c r="AS713" s="1251"/>
      <c r="AT713" s="1251"/>
      <c r="AU713" s="1251"/>
      <c r="AV713" s="1251"/>
      <c r="AW713" s="1251"/>
      <c r="AX713" s="1251"/>
      <c r="AY713" s="1251"/>
      <c r="BY713" s="1388"/>
      <c r="BZ713" s="1388"/>
      <c r="CA713" s="1388"/>
      <c r="CB713" s="1388"/>
      <c r="CC713" s="1388"/>
      <c r="CD713" s="1388"/>
      <c r="CE713" s="1388"/>
      <c r="CF713" s="1388"/>
      <c r="CG713" s="1388"/>
      <c r="CH713" s="1388"/>
      <c r="CI713" s="1388"/>
      <c r="CJ713" s="1388"/>
      <c r="CK713" s="1388"/>
      <c r="CL713" s="1388"/>
      <c r="CM713" s="1388"/>
      <c r="CN713" s="1388"/>
      <c r="CO713" s="1388"/>
      <c r="CP713" s="1388"/>
      <c r="CQ713" s="1388"/>
      <c r="CR713" s="1388"/>
      <c r="CS713" s="1388"/>
      <c r="CT713" s="1388"/>
      <c r="CU713" s="1388"/>
      <c r="CV713" s="1388"/>
      <c r="CW713" s="1388"/>
      <c r="CX713" s="1388"/>
      <c r="CY713" s="1388"/>
      <c r="CZ713" s="1388"/>
      <c r="DA713" s="1388"/>
      <c r="DB713" s="1388"/>
      <c r="DC713" s="1388"/>
      <c r="DD713" s="1388"/>
      <c r="DE713" s="1388"/>
      <c r="DF713" s="1388"/>
      <c r="DG713" s="1388"/>
      <c r="DH713" s="1388"/>
      <c r="DI713" s="1388"/>
      <c r="DJ713" s="1388"/>
      <c r="DK713" s="1388"/>
      <c r="DL713" s="1388"/>
      <c r="DM713" s="1388"/>
      <c r="DN713" s="1388"/>
      <c r="DO713" s="1388"/>
      <c r="DP713" s="1388"/>
      <c r="DQ713" s="1388"/>
      <c r="DR713" s="1388"/>
      <c r="DS713" s="1388"/>
      <c r="DT713" s="1388"/>
      <c r="DU713" s="1388"/>
      <c r="DV713" s="1388"/>
      <c r="DW713" s="1388"/>
      <c r="DX713" s="1388"/>
      <c r="DY713" s="1388"/>
      <c r="DZ713" s="1388"/>
      <c r="EA713" s="1388"/>
      <c r="EB713" s="1388"/>
      <c r="EC713" s="1388"/>
      <c r="ED713" s="1388"/>
      <c r="EE713" s="1388"/>
      <c r="EF713" s="1388"/>
      <c r="EG713" s="1388"/>
      <c r="EH713" s="1388"/>
      <c r="EI713" s="1388"/>
      <c r="EJ713" s="1388"/>
      <c r="EK713" s="1388"/>
      <c r="EL713" s="1388"/>
      <c r="EM713" s="1388"/>
      <c r="EN713" s="1388"/>
      <c r="EO713" s="1388"/>
      <c r="EP713" s="1388"/>
      <c r="EQ713" s="1388"/>
      <c r="ER713" s="1388"/>
      <c r="ES713" s="1388"/>
      <c r="ET713" s="1388"/>
      <c r="EU713" s="1388"/>
    </row>
    <row r="714" spans="1:151" s="1269" customFormat="1" ht="15">
      <c r="A714" s="1472">
        <f>IF(G710="",0,1)</f>
        <v>0</v>
      </c>
      <c r="B714" s="678"/>
      <c r="C714" s="1251"/>
      <c r="D714" s="1251"/>
      <c r="E714" s="1474" t="str">
        <f t="shared" si="66"/>
        <v/>
      </c>
      <c r="F714" s="1283"/>
      <c r="G714" s="678"/>
      <c r="H714" s="126"/>
      <c r="I714" s="126"/>
      <c r="J714" s="1465"/>
      <c r="K714" s="677"/>
      <c r="L714" s="1382"/>
      <c r="M714" s="1382"/>
      <c r="N714" s="1382"/>
      <c r="O714" s="1382"/>
      <c r="P714" s="1382"/>
      <c r="Q714" s="1382"/>
      <c r="R714" s="1382"/>
      <c r="S714" s="1382"/>
      <c r="T714" s="1382"/>
      <c r="U714" s="1382"/>
      <c r="V714" s="1382"/>
      <c r="W714" s="1382"/>
      <c r="X714" s="1382"/>
      <c r="Y714" s="1382"/>
      <c r="Z714" s="1382"/>
      <c r="AA714" s="1382"/>
      <c r="AB714" s="1382"/>
      <c r="AC714" s="1382"/>
      <c r="AD714" s="1387"/>
      <c r="AQ714" s="20"/>
      <c r="BY714" s="1388"/>
      <c r="BZ714" s="1388"/>
      <c r="CA714" s="1388"/>
      <c r="CB714" s="1388"/>
      <c r="CC714" s="1388"/>
      <c r="CD714" s="1388"/>
      <c r="CE714" s="1388"/>
      <c r="CF714" s="1388"/>
      <c r="CG714" s="1388"/>
      <c r="CH714" s="1388"/>
      <c r="CI714" s="1388"/>
      <c r="CJ714" s="1388"/>
      <c r="CK714" s="1388"/>
      <c r="CL714" s="1388"/>
      <c r="CM714" s="1388"/>
      <c r="CN714" s="1388"/>
      <c r="CO714" s="1388"/>
      <c r="CP714" s="1388"/>
      <c r="CQ714" s="1388"/>
      <c r="CR714" s="1388"/>
      <c r="CS714" s="1388"/>
      <c r="CT714" s="1388"/>
      <c r="CU714" s="1388"/>
      <c r="CV714" s="1388"/>
      <c r="CW714" s="1388"/>
      <c r="CX714" s="1388"/>
      <c r="CY714" s="1388"/>
      <c r="CZ714" s="1388"/>
      <c r="DA714" s="1388"/>
      <c r="DB714" s="1388"/>
      <c r="DC714" s="1388"/>
      <c r="DD714" s="1388"/>
      <c r="DE714" s="1388"/>
      <c r="DF714" s="1388"/>
      <c r="DG714" s="1388"/>
      <c r="DH714" s="1388"/>
      <c r="DI714" s="1388"/>
      <c r="DJ714" s="1388"/>
      <c r="DK714" s="1388"/>
      <c r="DL714" s="1388"/>
      <c r="DM714" s="1388"/>
      <c r="DN714" s="1388"/>
      <c r="DO714" s="1388"/>
      <c r="DP714" s="1388"/>
      <c r="DQ714" s="1388"/>
      <c r="DR714" s="1388"/>
      <c r="DS714" s="1388"/>
      <c r="DT714" s="1388"/>
      <c r="DU714" s="1388"/>
      <c r="DV714" s="1388"/>
      <c r="DW714" s="1388"/>
      <c r="DX714" s="1388"/>
      <c r="DY714" s="1388"/>
      <c r="DZ714" s="1388"/>
      <c r="EA714" s="1388"/>
      <c r="EB714" s="1388"/>
      <c r="EC714" s="1388"/>
      <c r="ED714" s="1388"/>
      <c r="EE714" s="1388"/>
      <c r="EF714" s="1388"/>
      <c r="EG714" s="1388"/>
      <c r="EH714" s="1388"/>
      <c r="EI714" s="1388"/>
      <c r="EJ714" s="1388"/>
      <c r="EK714" s="1388"/>
      <c r="EL714" s="1388"/>
      <c r="EM714" s="1388"/>
      <c r="EN714" s="1388"/>
      <c r="EO714" s="1388"/>
      <c r="EP714" s="1388"/>
      <c r="EQ714" s="1388"/>
      <c r="ER714" s="1388"/>
      <c r="ES714" s="1388"/>
      <c r="ET714" s="1388"/>
      <c r="EU714" s="1388"/>
    </row>
    <row r="715" spans="1:151" s="1269" customFormat="1" ht="15">
      <c r="A715" s="1472">
        <f>IF(G710="",0,1)</f>
        <v>0</v>
      </c>
      <c r="B715" s="678"/>
      <c r="C715" s="1251"/>
      <c r="D715" s="1251"/>
      <c r="E715" s="1474" t="str">
        <f t="shared" si="66"/>
        <v/>
      </c>
      <c r="F715" s="1283"/>
      <c r="G715" s="678"/>
      <c r="H715" s="126"/>
      <c r="I715" s="126"/>
      <c r="J715" s="1465"/>
      <c r="K715" s="677"/>
      <c r="L715" s="1382"/>
      <c r="M715" s="1382"/>
      <c r="N715" s="1382"/>
      <c r="O715" s="1382"/>
      <c r="P715" s="1382"/>
      <c r="Q715" s="1382"/>
      <c r="R715" s="1382"/>
      <c r="S715" s="1382"/>
      <c r="T715" s="1382"/>
      <c r="U715" s="1382"/>
      <c r="V715" s="1382"/>
      <c r="W715" s="1382"/>
      <c r="X715" s="1382"/>
      <c r="Y715" s="1382"/>
      <c r="Z715" s="1382"/>
      <c r="AA715" s="1382"/>
      <c r="AB715" s="1382"/>
      <c r="AC715" s="1382"/>
      <c r="AQ715" s="20"/>
      <c r="BY715" s="1388"/>
      <c r="BZ715" s="1388"/>
      <c r="CA715" s="1388"/>
      <c r="CB715" s="1388"/>
      <c r="CC715" s="1388"/>
      <c r="CD715" s="1388"/>
      <c r="CE715" s="1388"/>
      <c r="CF715" s="1388"/>
      <c r="CG715" s="1388"/>
      <c r="CH715" s="1388"/>
      <c r="CI715" s="1388"/>
      <c r="CJ715" s="1388"/>
      <c r="CK715" s="1388"/>
      <c r="CL715" s="1388"/>
      <c r="CM715" s="1388"/>
      <c r="CN715" s="1388"/>
      <c r="CO715" s="1388"/>
      <c r="CP715" s="1388"/>
      <c r="CQ715" s="1388"/>
      <c r="CR715" s="1388"/>
      <c r="CS715" s="1388"/>
      <c r="CT715" s="1388"/>
      <c r="CU715" s="1388"/>
      <c r="CV715" s="1388"/>
      <c r="CW715" s="1388"/>
      <c r="CX715" s="1388"/>
      <c r="CY715" s="1388"/>
      <c r="CZ715" s="1388"/>
      <c r="DA715" s="1388"/>
      <c r="DB715" s="1388"/>
      <c r="DC715" s="1388"/>
      <c r="DD715" s="1388"/>
      <c r="DE715" s="1388"/>
      <c r="DF715" s="1388"/>
      <c r="DG715" s="1388"/>
      <c r="DH715" s="1388"/>
      <c r="DI715" s="1388"/>
      <c r="DJ715" s="1388"/>
      <c r="DK715" s="1388"/>
      <c r="DL715" s="1388"/>
      <c r="DM715" s="1388"/>
      <c r="DN715" s="1388"/>
      <c r="DO715" s="1388"/>
      <c r="DP715" s="1388"/>
      <c r="DQ715" s="1388"/>
      <c r="DR715" s="1388"/>
      <c r="DS715" s="1388"/>
      <c r="DT715" s="1388"/>
      <c r="DU715" s="1388"/>
      <c r="DV715" s="1388"/>
      <c r="DW715" s="1388"/>
      <c r="DX715" s="1388"/>
      <c r="DY715" s="1388"/>
      <c r="DZ715" s="1388"/>
      <c r="EA715" s="1388"/>
      <c r="EB715" s="1388"/>
      <c r="EC715" s="1388"/>
      <c r="ED715" s="1388"/>
      <c r="EE715" s="1388"/>
      <c r="EF715" s="1388"/>
      <c r="EG715" s="1388"/>
      <c r="EH715" s="1388"/>
      <c r="EI715" s="1388"/>
      <c r="EJ715" s="1388"/>
      <c r="EK715" s="1388"/>
      <c r="EL715" s="1388"/>
      <c r="EM715" s="1388"/>
      <c r="EN715" s="1388"/>
      <c r="EO715" s="1388"/>
      <c r="EP715" s="1388"/>
      <c r="EQ715" s="1388"/>
      <c r="ER715" s="1388"/>
      <c r="ES715" s="1388"/>
      <c r="ET715" s="1388"/>
      <c r="EU715" s="1388"/>
    </row>
    <row r="716" spans="1:151" s="1269" customFormat="1" ht="15">
      <c r="A716" s="1472">
        <f>IF(G710="",0,1)</f>
        <v>0</v>
      </c>
      <c r="B716" s="678"/>
      <c r="C716" s="1251"/>
      <c r="D716" s="1251"/>
      <c r="E716" s="1474" t="str">
        <f t="shared" si="66"/>
        <v/>
      </c>
      <c r="F716" s="1242"/>
      <c r="G716" s="678"/>
      <c r="H716" s="1242"/>
      <c r="I716" s="1251"/>
      <c r="J716" s="1462" t="str">
        <f t="shared" ref="J716:J752" si="70">IF((SUM(F716:H716))&gt;0,"Evaluation","")</f>
        <v/>
      </c>
      <c r="K716" s="1170"/>
      <c r="L716" s="1265"/>
      <c r="M716" s="1265"/>
      <c r="N716" s="1266"/>
      <c r="O716" s="1266"/>
      <c r="P716" s="1266"/>
      <c r="Q716" s="1266"/>
      <c r="R716" s="1388"/>
      <c r="S716" s="1268"/>
      <c r="T716" s="1268"/>
      <c r="U716" s="1268"/>
      <c r="V716" s="1268"/>
      <c r="W716" s="1382"/>
      <c r="X716" s="1382"/>
      <c r="Y716" s="1268"/>
      <c r="Z716" s="1268"/>
      <c r="AA716" s="1268"/>
      <c r="AB716" s="989"/>
      <c r="AC716" s="1251"/>
      <c r="AQ716" s="20"/>
      <c r="BY716" s="1388"/>
      <c r="BZ716" s="1388"/>
      <c r="CA716" s="1388"/>
      <c r="CB716" s="1388"/>
      <c r="CC716" s="1388"/>
      <c r="CD716" s="1388"/>
      <c r="CE716" s="1388"/>
      <c r="CF716" s="1388"/>
      <c r="CG716" s="1388"/>
      <c r="CH716" s="1388"/>
      <c r="CI716" s="1388"/>
      <c r="CJ716" s="1388"/>
      <c r="CK716" s="1388"/>
      <c r="CL716" s="1388"/>
      <c r="CM716" s="1388"/>
      <c r="CN716" s="1388"/>
      <c r="CO716" s="1388"/>
      <c r="CP716" s="1388"/>
      <c r="CQ716" s="1388"/>
      <c r="CR716" s="1388"/>
      <c r="CS716" s="1388"/>
      <c r="CT716" s="1388"/>
      <c r="CU716" s="1388"/>
      <c r="CV716" s="1388"/>
      <c r="CW716" s="1388"/>
      <c r="CX716" s="1388"/>
      <c r="CY716" s="1388"/>
      <c r="CZ716" s="1388"/>
      <c r="DA716" s="1388"/>
      <c r="DB716" s="1388"/>
      <c r="DC716" s="1388"/>
      <c r="DD716" s="1388"/>
      <c r="DE716" s="1388"/>
      <c r="DF716" s="1388"/>
      <c r="DG716" s="1388"/>
      <c r="DH716" s="1388"/>
      <c r="DI716" s="1388"/>
      <c r="DJ716" s="1388"/>
      <c r="DK716" s="1388"/>
      <c r="DL716" s="1388"/>
      <c r="DM716" s="1388"/>
      <c r="DN716" s="1388"/>
      <c r="DO716" s="1388"/>
      <c r="DP716" s="1388"/>
      <c r="DQ716" s="1388"/>
      <c r="DR716" s="1388"/>
      <c r="DS716" s="1388"/>
      <c r="DT716" s="1388"/>
      <c r="DU716" s="1388"/>
      <c r="DV716" s="1388"/>
      <c r="DW716" s="1388"/>
      <c r="DX716" s="1388"/>
      <c r="DY716" s="1388"/>
      <c r="DZ716" s="1388"/>
      <c r="EA716" s="1388"/>
      <c r="EB716" s="1388"/>
      <c r="EC716" s="1388"/>
      <c r="ED716" s="1388"/>
      <c r="EE716" s="1388"/>
      <c r="EF716" s="1388"/>
      <c r="EG716" s="1388"/>
      <c r="EH716" s="1388"/>
      <c r="EI716" s="1388"/>
      <c r="EJ716" s="1388"/>
      <c r="EK716" s="1388"/>
      <c r="EL716" s="1388"/>
      <c r="EM716" s="1388"/>
      <c r="EN716" s="1388"/>
      <c r="EO716" s="1388"/>
      <c r="EP716" s="1388"/>
      <c r="EQ716" s="1388"/>
      <c r="ER716" s="1388"/>
      <c r="ES716" s="1388"/>
      <c r="ET716" s="1388"/>
      <c r="EU716" s="1388"/>
    </row>
    <row r="717" spans="1:151" s="1269" customFormat="1" ht="15">
      <c r="A717" s="1472">
        <f>IF(G710="",0,1)</f>
        <v>0</v>
      </c>
      <c r="B717" s="678"/>
      <c r="C717" s="1242"/>
      <c r="D717" s="1251"/>
      <c r="E717" s="1474" t="str">
        <f t="shared" si="66"/>
        <v/>
      </c>
      <c r="F717" s="1242"/>
      <c r="G717" s="678"/>
      <c r="H717" s="1242"/>
      <c r="I717" s="1251"/>
      <c r="J717" s="1462" t="str">
        <f t="shared" si="70"/>
        <v/>
      </c>
      <c r="K717" s="1170"/>
      <c r="L717" s="1389" t="str">
        <f>L$117</f>
        <v>Générateur de chaleur</v>
      </c>
      <c r="M717" s="1389"/>
      <c r="N717" s="1390"/>
      <c r="O717" s="1390"/>
      <c r="P717" s="1390"/>
      <c r="Q717" s="1390"/>
      <c r="R717" s="1388"/>
      <c r="S717" s="1391" t="str">
        <f>H710</f>
        <v/>
      </c>
      <c r="T717" s="1391"/>
      <c r="U717" s="1391"/>
      <c r="V717" s="1391"/>
      <c r="W717" s="1382"/>
      <c r="X717" s="1382"/>
      <c r="Z717" s="2216">
        <f>Y$31</f>
        <v>0</v>
      </c>
      <c r="AA717" s="2216"/>
      <c r="AB717" s="2216"/>
      <c r="AC717" s="2216"/>
      <c r="AO717" s="1298"/>
      <c r="AQ717" s="20"/>
      <c r="BY717" s="1388"/>
      <c r="BZ717" s="1388"/>
      <c r="CA717" s="1388"/>
      <c r="CB717" s="1388"/>
      <c r="CC717" s="1388"/>
      <c r="CD717" s="1388"/>
      <c r="CE717" s="1388"/>
      <c r="CF717" s="1388"/>
      <c r="CG717" s="1388"/>
      <c r="CH717" s="1388"/>
      <c r="CI717" s="1388"/>
      <c r="CJ717" s="1388"/>
      <c r="CK717" s="1388"/>
      <c r="CL717" s="1388"/>
      <c r="CM717" s="1388"/>
      <c r="CN717" s="1388"/>
      <c r="CO717" s="1388"/>
      <c r="CP717" s="1388"/>
      <c r="CQ717" s="1388"/>
      <c r="CR717" s="1388"/>
      <c r="CS717" s="1388"/>
      <c r="CT717" s="1388"/>
      <c r="CU717" s="1388"/>
      <c r="CV717" s="1388"/>
      <c r="CW717" s="1388"/>
      <c r="CX717" s="1388"/>
      <c r="CY717" s="1388"/>
      <c r="CZ717" s="1388"/>
      <c r="DA717" s="1388"/>
      <c r="DB717" s="1388"/>
      <c r="DC717" s="1388"/>
      <c r="DD717" s="1388"/>
      <c r="DE717" s="1388"/>
      <c r="DF717" s="1388"/>
      <c r="DG717" s="1388"/>
      <c r="DH717" s="1388"/>
      <c r="DI717" s="1388"/>
      <c r="DJ717" s="1388"/>
      <c r="DK717" s="1388"/>
      <c r="DL717" s="1388"/>
      <c r="DM717" s="1388"/>
      <c r="DN717" s="1388"/>
      <c r="DO717" s="1388"/>
      <c r="DP717" s="1388"/>
      <c r="DQ717" s="1388"/>
      <c r="DR717" s="1388"/>
      <c r="DS717" s="1388"/>
      <c r="DT717" s="1388"/>
      <c r="DU717" s="1388"/>
      <c r="DV717" s="1388"/>
      <c r="DW717" s="1388"/>
      <c r="DX717" s="1388"/>
      <c r="DY717" s="1388"/>
      <c r="DZ717" s="1388"/>
      <c r="EA717" s="1388"/>
      <c r="EB717" s="1388"/>
      <c r="EC717" s="1388"/>
      <c r="ED717" s="1388"/>
      <c r="EE717" s="1388"/>
      <c r="EF717" s="1388"/>
      <c r="EG717" s="1388"/>
      <c r="EH717" s="1388"/>
      <c r="EI717" s="1388"/>
      <c r="EJ717" s="1388"/>
      <c r="EK717" s="1388"/>
      <c r="EL717" s="1388"/>
      <c r="EM717" s="1388"/>
      <c r="EN717" s="1388"/>
      <c r="EO717" s="1388"/>
      <c r="EP717" s="1388"/>
      <c r="EQ717" s="1388"/>
      <c r="ER717" s="1388"/>
      <c r="ES717" s="1388"/>
      <c r="ET717" s="1388"/>
      <c r="EU717" s="1388"/>
    </row>
    <row r="718" spans="1:151" s="1269" customFormat="1" ht="15">
      <c r="A718" s="1472">
        <f>IF(G710="",0,1)</f>
        <v>0</v>
      </c>
      <c r="B718" s="678"/>
      <c r="C718" s="1242"/>
      <c r="D718" s="1251"/>
      <c r="E718" s="1474" t="str">
        <f t="shared" si="66"/>
        <v/>
      </c>
      <c r="F718" s="1242"/>
      <c r="G718" s="678"/>
      <c r="H718" s="1242"/>
      <c r="I718" s="1251"/>
      <c r="J718" s="1462" t="str">
        <f t="shared" si="70"/>
        <v/>
      </c>
      <c r="K718" s="1170"/>
      <c r="L718" s="1265"/>
      <c r="M718" s="1265"/>
      <c r="N718" s="1266"/>
      <c r="O718" s="1266"/>
      <c r="P718" s="1266"/>
      <c r="Q718" s="1266"/>
      <c r="R718" s="1388"/>
      <c r="S718" s="1268"/>
      <c r="T718" s="1268"/>
      <c r="U718" s="1268"/>
      <c r="V718" s="1268"/>
      <c r="W718" s="1382"/>
      <c r="X718" s="1382"/>
      <c r="Z718" s="2206" t="str">
        <f>'A2 Production de chaleur'!U$31</f>
        <v xml:space="preserve"> </v>
      </c>
      <c r="AA718" s="2206"/>
      <c r="AB718" s="2206"/>
      <c r="AC718" s="2206"/>
      <c r="AQ718" s="20"/>
      <c r="BY718" s="1388"/>
      <c r="BZ718" s="1388"/>
      <c r="CA718" s="1388"/>
      <c r="CB718" s="1388"/>
      <c r="CC718" s="1388"/>
      <c r="CD718" s="1388"/>
      <c r="CE718" s="1388"/>
      <c r="CF718" s="1388"/>
      <c r="CG718" s="1388"/>
      <c r="CH718" s="1388"/>
      <c r="CI718" s="1388"/>
      <c r="CJ718" s="1388"/>
      <c r="CK718" s="1388"/>
      <c r="CL718" s="1388"/>
      <c r="CM718" s="1388"/>
      <c r="CN718" s="1388"/>
      <c r="CO718" s="1388"/>
      <c r="CP718" s="1388"/>
      <c r="CQ718" s="1388"/>
      <c r="CR718" s="1388"/>
      <c r="CS718" s="1388"/>
      <c r="CT718" s="1388"/>
      <c r="CU718" s="1388"/>
      <c r="CV718" s="1388"/>
      <c r="CW718" s="1388"/>
      <c r="CX718" s="1388"/>
      <c r="CY718" s="1388"/>
      <c r="CZ718" s="1388"/>
      <c r="DA718" s="1388"/>
      <c r="DB718" s="1388"/>
      <c r="DC718" s="1388"/>
      <c r="DD718" s="1388"/>
      <c r="DE718" s="1388"/>
      <c r="DF718" s="1388"/>
      <c r="DG718" s="1388"/>
      <c r="DH718" s="1388"/>
      <c r="DI718" s="1388"/>
      <c r="DJ718" s="1388"/>
      <c r="DK718" s="1388"/>
      <c r="DL718" s="1388"/>
      <c r="DM718" s="1388"/>
      <c r="DN718" s="1388"/>
      <c r="DO718" s="1388"/>
      <c r="DP718" s="1388"/>
      <c r="DQ718" s="1388"/>
      <c r="DR718" s="1388"/>
      <c r="DS718" s="1388"/>
      <c r="DT718" s="1388"/>
      <c r="DU718" s="1388"/>
      <c r="DV718" s="1388"/>
      <c r="DW718" s="1388"/>
      <c r="DX718" s="1388"/>
      <c r="DY718" s="1388"/>
      <c r="DZ718" s="1388"/>
      <c r="EA718" s="1388"/>
      <c r="EB718" s="1388"/>
      <c r="EC718" s="1388"/>
      <c r="ED718" s="1388"/>
      <c r="EE718" s="1388"/>
      <c r="EF718" s="1388"/>
      <c r="EG718" s="1388"/>
      <c r="EH718" s="1388"/>
      <c r="EI718" s="1388"/>
      <c r="EJ718" s="1388"/>
      <c r="EK718" s="1388"/>
      <c r="EL718" s="1388"/>
      <c r="EM718" s="1388"/>
      <c r="EN718" s="1388"/>
      <c r="EO718" s="1388"/>
      <c r="EP718" s="1388"/>
      <c r="EQ718" s="1388"/>
      <c r="ER718" s="1388"/>
      <c r="ES718" s="1388"/>
      <c r="ET718" s="1388"/>
      <c r="EU718" s="1388"/>
    </row>
    <row r="719" spans="1:151" s="1269" customFormat="1" ht="15">
      <c r="A719" s="1472">
        <f>IF(G710="",0,1)</f>
        <v>0</v>
      </c>
      <c r="B719" s="678"/>
      <c r="C719" s="1242"/>
      <c r="D719" s="1251"/>
      <c r="E719" s="1474" t="str">
        <f t="shared" si="66"/>
        <v/>
      </c>
      <c r="F719" s="1242"/>
      <c r="G719" s="678"/>
      <c r="H719" s="1242"/>
      <c r="I719" s="1251"/>
      <c r="J719" s="1462" t="str">
        <f t="shared" si="70"/>
        <v/>
      </c>
      <c r="K719" s="1170"/>
      <c r="L719" s="1389" t="str">
        <f>L$119</f>
        <v>Année de construction du générateur</v>
      </c>
      <c r="M719" s="1389"/>
      <c r="N719" s="1390"/>
      <c r="O719" s="1390"/>
      <c r="P719" s="1390"/>
      <c r="Q719" s="1390"/>
      <c r="R719" s="1388"/>
      <c r="S719" s="1392" t="str">
        <f>R710</f>
        <v/>
      </c>
      <c r="T719" s="1392"/>
      <c r="U719" s="1392"/>
      <c r="V719" s="1392"/>
      <c r="W719" s="1382"/>
      <c r="X719" s="1382"/>
      <c r="Y719" s="1268"/>
      <c r="Z719" s="1268"/>
      <c r="AA719" s="1268"/>
      <c r="AB719" s="989"/>
      <c r="AC719" s="1251"/>
      <c r="AO719" s="1298"/>
      <c r="AQ719" s="20"/>
      <c r="BY719" s="1388"/>
      <c r="BZ719" s="1388"/>
      <c r="CA719" s="1388"/>
      <c r="CB719" s="1388"/>
      <c r="CC719" s="1388"/>
      <c r="CD719" s="1388"/>
      <c r="CE719" s="1388"/>
      <c r="CF719" s="1388"/>
      <c r="CG719" s="1388"/>
      <c r="CH719" s="1388"/>
      <c r="CI719" s="1388"/>
      <c r="CJ719" s="1388"/>
      <c r="CK719" s="1388"/>
      <c r="CL719" s="1388"/>
      <c r="CM719" s="1388"/>
      <c r="CN719" s="1388"/>
      <c r="CO719" s="1388"/>
      <c r="CP719" s="1388"/>
      <c r="CQ719" s="1388"/>
      <c r="CR719" s="1388"/>
      <c r="CS719" s="1388"/>
      <c r="CT719" s="1388"/>
      <c r="CU719" s="1388"/>
      <c r="CV719" s="1388"/>
      <c r="CW719" s="1388"/>
      <c r="CX719" s="1388"/>
      <c r="CY719" s="1388"/>
      <c r="CZ719" s="1388"/>
      <c r="DA719" s="1388"/>
      <c r="DB719" s="1388"/>
      <c r="DC719" s="1388"/>
      <c r="DD719" s="1388"/>
      <c r="DE719" s="1388"/>
      <c r="DF719" s="1388"/>
      <c r="DG719" s="1388"/>
      <c r="DH719" s="1388"/>
      <c r="DI719" s="1388"/>
      <c r="DJ719" s="1388"/>
      <c r="DK719" s="1388"/>
      <c r="DL719" s="1388"/>
      <c r="DM719" s="1388"/>
      <c r="DN719" s="1388"/>
      <c r="DO719" s="1388"/>
      <c r="DP719" s="1388"/>
      <c r="DQ719" s="1388"/>
      <c r="DR719" s="1388"/>
      <c r="DS719" s="1388"/>
      <c r="DT719" s="1388"/>
      <c r="DU719" s="1388"/>
      <c r="DV719" s="1388"/>
      <c r="DW719" s="1388"/>
      <c r="DX719" s="1388"/>
      <c r="DY719" s="1388"/>
      <c r="DZ719" s="1388"/>
      <c r="EA719" s="1388"/>
      <c r="EB719" s="1388"/>
      <c r="EC719" s="1388"/>
      <c r="ED719" s="1388"/>
      <c r="EE719" s="1388"/>
      <c r="EF719" s="1388"/>
      <c r="EG719" s="1388"/>
      <c r="EH719" s="1388"/>
      <c r="EI719" s="1388"/>
      <c r="EJ719" s="1388"/>
      <c r="EK719" s="1388"/>
      <c r="EL719" s="1388"/>
      <c r="EM719" s="1388"/>
      <c r="EN719" s="1388"/>
      <c r="EO719" s="1388"/>
      <c r="EP719" s="1388"/>
      <c r="EQ719" s="1388"/>
      <c r="ER719" s="1388"/>
      <c r="ES719" s="1388"/>
      <c r="ET719" s="1388"/>
      <c r="EU719" s="1388"/>
    </row>
    <row r="720" spans="1:151" s="1269" customFormat="1" ht="15">
      <c r="A720" s="1472">
        <f>IF(G710="",0,1)</f>
        <v>0</v>
      </c>
      <c r="B720" s="678"/>
      <c r="C720" s="1242"/>
      <c r="D720" s="1251"/>
      <c r="E720" s="1474" t="str">
        <f t="shared" si="66"/>
        <v/>
      </c>
      <c r="F720" s="1242"/>
      <c r="G720" s="678"/>
      <c r="H720" s="1242"/>
      <c r="I720" s="1251"/>
      <c r="J720" s="1462" t="str">
        <f t="shared" si="70"/>
        <v/>
      </c>
      <c r="K720" s="1170"/>
      <c r="L720" s="1389" t="str">
        <f>L$120</f>
        <v>Type de construction</v>
      </c>
      <c r="M720" s="1393"/>
      <c r="N720" s="1394"/>
      <c r="O720" s="1394"/>
      <c r="P720" s="1394"/>
      <c r="Q720" s="1394"/>
      <c r="R720" s="1388"/>
      <c r="S720" s="1395" t="str">
        <f>S710</f>
        <v/>
      </c>
      <c r="T720" s="1395"/>
      <c r="U720" s="1395"/>
      <c r="V720" s="1395"/>
      <c r="W720" s="1382"/>
      <c r="X720" s="1382"/>
      <c r="Y720" s="1396"/>
      <c r="Z720" s="1396"/>
      <c r="AA720" s="1396"/>
      <c r="AB720" s="989"/>
      <c r="AC720" s="1397"/>
      <c r="AO720" s="1298"/>
      <c r="AQ720" s="20"/>
      <c r="BY720" s="1388"/>
      <c r="BZ720" s="1388"/>
      <c r="CA720" s="1388"/>
      <c r="CB720" s="1388"/>
      <c r="CC720" s="1388"/>
      <c r="CD720" s="1388"/>
      <c r="CE720" s="1388"/>
      <c r="CF720" s="1388"/>
      <c r="CG720" s="1388"/>
      <c r="CH720" s="1388"/>
      <c r="CI720" s="1388"/>
      <c r="CJ720" s="1388"/>
      <c r="CK720" s="1388"/>
      <c r="CL720" s="1388"/>
      <c r="CM720" s="1388"/>
      <c r="CN720" s="1388"/>
      <c r="CO720" s="1388"/>
      <c r="CP720" s="1388"/>
      <c r="CQ720" s="1388"/>
      <c r="CR720" s="1388"/>
      <c r="CS720" s="1388"/>
      <c r="CT720" s="1388"/>
      <c r="CU720" s="1388"/>
      <c r="CV720" s="1388"/>
      <c r="CW720" s="1388"/>
      <c r="CX720" s="1388"/>
      <c r="CY720" s="1388"/>
      <c r="CZ720" s="1388"/>
      <c r="DA720" s="1388"/>
      <c r="DB720" s="1388"/>
      <c r="DC720" s="1388"/>
      <c r="DD720" s="1388"/>
      <c r="DE720" s="1388"/>
      <c r="DF720" s="1388"/>
      <c r="DG720" s="1388"/>
      <c r="DH720" s="1388"/>
      <c r="DI720" s="1388"/>
      <c r="DJ720" s="1388"/>
      <c r="DK720" s="1388"/>
      <c r="DL720" s="1388"/>
      <c r="DM720" s="1388"/>
      <c r="DN720" s="1388"/>
      <c r="DO720" s="1388"/>
      <c r="DP720" s="1388"/>
      <c r="DQ720" s="1388"/>
      <c r="DR720" s="1388"/>
      <c r="DS720" s="1388"/>
      <c r="DT720" s="1388"/>
      <c r="DU720" s="1388"/>
      <c r="DV720" s="1388"/>
      <c r="DW720" s="1388"/>
      <c r="DX720" s="1388"/>
      <c r="DY720" s="1388"/>
      <c r="DZ720" s="1388"/>
      <c r="EA720" s="1388"/>
      <c r="EB720" s="1388"/>
      <c r="EC720" s="1388"/>
      <c r="ED720" s="1388"/>
      <c r="EE720" s="1388"/>
      <c r="EF720" s="1388"/>
      <c r="EG720" s="1388"/>
      <c r="EH720" s="1388"/>
      <c r="EI720" s="1388"/>
      <c r="EJ720" s="1388"/>
      <c r="EK720" s="1388"/>
      <c r="EL720" s="1388"/>
      <c r="EM720" s="1388"/>
      <c r="EN720" s="1388"/>
      <c r="EO720" s="1388"/>
      <c r="EP720" s="1388"/>
      <c r="EQ720" s="1388"/>
      <c r="ER720" s="1388"/>
      <c r="ES720" s="1388"/>
      <c r="ET720" s="1388"/>
      <c r="EU720" s="1388"/>
    </row>
    <row r="721" spans="1:151" s="1269" customFormat="1" ht="15">
      <c r="A721" s="1472">
        <f>IF(G710="",0,1)</f>
        <v>0</v>
      </c>
      <c r="B721" s="678"/>
      <c r="C721" s="1242"/>
      <c r="D721" s="1251"/>
      <c r="E721" s="1474" t="str">
        <f t="shared" si="66"/>
        <v/>
      </c>
      <c r="F721" s="1242"/>
      <c r="G721" s="678"/>
      <c r="H721" s="1242"/>
      <c r="I721" s="1251"/>
      <c r="J721" s="1462" t="str">
        <f t="shared" si="70"/>
        <v/>
      </c>
      <c r="K721" s="1170"/>
      <c r="L721" s="1389" t="str">
        <f>L$121</f>
        <v>Utilisation</v>
      </c>
      <c r="M721" s="1393"/>
      <c r="N721" s="1394"/>
      <c r="O721" s="1394"/>
      <c r="P721" s="1394"/>
      <c r="Q721" s="1394"/>
      <c r="R721" s="1388"/>
      <c r="S721" s="1398" t="str">
        <f>L710</f>
        <v/>
      </c>
      <c r="T721" s="1398"/>
      <c r="U721" s="1398"/>
      <c r="V721" s="1398"/>
      <c r="W721" s="1382"/>
      <c r="X721" s="1382"/>
      <c r="Y721" s="1268"/>
      <c r="Z721" s="1268"/>
      <c r="AA721" s="1268"/>
      <c r="AB721" s="989"/>
      <c r="AC721" s="1251"/>
      <c r="AO721" s="1298"/>
      <c r="AQ721" s="20"/>
      <c r="BY721" s="1388"/>
      <c r="BZ721" s="1388"/>
      <c r="CA721" s="1388"/>
      <c r="CB721" s="1388"/>
      <c r="CC721" s="1388"/>
      <c r="CD721" s="1388"/>
      <c r="CE721" s="1388"/>
      <c r="CF721" s="1388"/>
      <c r="CG721" s="1388"/>
      <c r="CH721" s="1388"/>
      <c r="CI721" s="1388"/>
      <c r="CJ721" s="1388"/>
      <c r="CK721" s="1388"/>
      <c r="CL721" s="1388"/>
      <c r="CM721" s="1388"/>
      <c r="CN721" s="1388"/>
      <c r="CO721" s="1388"/>
      <c r="CP721" s="1388"/>
      <c r="CQ721" s="1388"/>
      <c r="CR721" s="1388"/>
      <c r="CS721" s="1388"/>
      <c r="CT721" s="1388"/>
      <c r="CU721" s="1388"/>
      <c r="CV721" s="1388"/>
      <c r="CW721" s="1388"/>
      <c r="CX721" s="1388"/>
      <c r="CY721" s="1388"/>
      <c r="CZ721" s="1388"/>
      <c r="DA721" s="1388"/>
      <c r="DB721" s="1388"/>
      <c r="DC721" s="1388"/>
      <c r="DD721" s="1388"/>
      <c r="DE721" s="1388"/>
      <c r="DF721" s="1388"/>
      <c r="DG721" s="1388"/>
      <c r="DH721" s="1388"/>
      <c r="DI721" s="1388"/>
      <c r="DJ721" s="1388"/>
      <c r="DK721" s="1388"/>
      <c r="DL721" s="1388"/>
      <c r="DM721" s="1388"/>
      <c r="DN721" s="1388"/>
      <c r="DO721" s="1388"/>
      <c r="DP721" s="1388"/>
      <c r="DQ721" s="1388"/>
      <c r="DR721" s="1388"/>
      <c r="DS721" s="1388"/>
      <c r="DT721" s="1388"/>
      <c r="DU721" s="1388"/>
      <c r="DV721" s="1388"/>
      <c r="DW721" s="1388"/>
      <c r="DX721" s="1388"/>
      <c r="DY721" s="1388"/>
      <c r="DZ721" s="1388"/>
      <c r="EA721" s="1388"/>
      <c r="EB721" s="1388"/>
      <c r="EC721" s="1388"/>
      <c r="ED721" s="1388"/>
      <c r="EE721" s="1388"/>
      <c r="EF721" s="1388"/>
      <c r="EG721" s="1388"/>
      <c r="EH721" s="1388"/>
      <c r="EI721" s="1388"/>
      <c r="EJ721" s="1388"/>
      <c r="EK721" s="1388"/>
      <c r="EL721" s="1388"/>
      <c r="EM721" s="1388"/>
      <c r="EN721" s="1388"/>
      <c r="EO721" s="1388"/>
      <c r="EP721" s="1388"/>
      <c r="EQ721" s="1388"/>
      <c r="ER721" s="1388"/>
      <c r="ES721" s="1388"/>
      <c r="ET721" s="1388"/>
      <c r="EU721" s="1388"/>
    </row>
    <row r="722" spans="1:151" s="1269" customFormat="1" ht="15">
      <c r="A722" s="1472">
        <f>IF(G710="",0,1)</f>
        <v>0</v>
      </c>
      <c r="B722" s="678"/>
      <c r="C722" s="1242"/>
      <c r="D722" s="1251"/>
      <c r="E722" s="1474" t="str">
        <f t="shared" si="66"/>
        <v/>
      </c>
      <c r="F722" s="1242"/>
      <c r="G722" s="678"/>
      <c r="H722" s="1242"/>
      <c r="I722" s="1251"/>
      <c r="J722" s="1462" t="str">
        <f t="shared" si="70"/>
        <v/>
      </c>
      <c r="K722" s="1170"/>
      <c r="L722" s="1265"/>
      <c r="M722" s="1265"/>
      <c r="N722" s="1266"/>
      <c r="O722" s="1266"/>
      <c r="P722" s="1266"/>
      <c r="Q722" s="1266"/>
      <c r="R722" s="1388"/>
      <c r="S722" s="1399"/>
      <c r="T722" s="1268"/>
      <c r="U722" s="1268"/>
      <c r="V722" s="1268"/>
      <c r="W722" s="1382"/>
      <c r="X722" s="1382"/>
      <c r="Y722" s="1268"/>
      <c r="Z722" s="1268"/>
      <c r="AA722" s="1268"/>
      <c r="AB722" s="989"/>
      <c r="AC722" s="1251"/>
      <c r="AO722" s="1298"/>
      <c r="AQ722" s="20"/>
      <c r="BY722" s="1388"/>
      <c r="BZ722" s="1388"/>
      <c r="CA722" s="1388"/>
      <c r="CB722" s="1388"/>
      <c r="CC722" s="1388"/>
      <c r="CD722" s="1388"/>
      <c r="CE722" s="1388"/>
      <c r="CF722" s="1388"/>
      <c r="CG722" s="1388"/>
      <c r="CH722" s="1388"/>
      <c r="CI722" s="1388"/>
      <c r="CJ722" s="1388"/>
      <c r="CK722" s="1388"/>
      <c r="CL722" s="1388"/>
      <c r="CM722" s="1388"/>
      <c r="CN722" s="1388"/>
      <c r="CO722" s="1388"/>
      <c r="CP722" s="1388"/>
      <c r="CQ722" s="1388"/>
      <c r="CR722" s="1388"/>
      <c r="CS722" s="1388"/>
      <c r="CT722" s="1388"/>
      <c r="CU722" s="1388"/>
      <c r="CV722" s="1388"/>
      <c r="CW722" s="1388"/>
      <c r="CX722" s="1388"/>
      <c r="CY722" s="1388"/>
      <c r="CZ722" s="1388"/>
      <c r="DA722" s="1388"/>
      <c r="DB722" s="1388"/>
      <c r="DC722" s="1388"/>
      <c r="DD722" s="1388"/>
      <c r="DE722" s="1388"/>
      <c r="DF722" s="1388"/>
      <c r="DG722" s="1388"/>
      <c r="DH722" s="1388"/>
      <c r="DI722" s="1388"/>
      <c r="DJ722" s="1388"/>
      <c r="DK722" s="1388"/>
      <c r="DL722" s="1388"/>
      <c r="DM722" s="1388"/>
      <c r="DN722" s="1388"/>
      <c r="DO722" s="1388"/>
      <c r="DP722" s="1388"/>
      <c r="DQ722" s="1388"/>
      <c r="DR722" s="1388"/>
      <c r="DS722" s="1388"/>
      <c r="DT722" s="1388"/>
      <c r="DU722" s="1388"/>
      <c r="DV722" s="1388"/>
      <c r="DW722" s="1388"/>
      <c r="DX722" s="1388"/>
      <c r="DY722" s="1388"/>
      <c r="DZ722" s="1388"/>
      <c r="EA722" s="1388"/>
      <c r="EB722" s="1388"/>
      <c r="EC722" s="1388"/>
      <c r="ED722" s="1388"/>
      <c r="EE722" s="1388"/>
      <c r="EF722" s="1388"/>
      <c r="EG722" s="1388"/>
      <c r="EH722" s="1388"/>
      <c r="EI722" s="1388"/>
      <c r="EJ722" s="1388"/>
      <c r="EK722" s="1388"/>
      <c r="EL722" s="1388"/>
      <c r="EM722" s="1388"/>
      <c r="EN722" s="1388"/>
      <c r="EO722" s="1388"/>
      <c r="EP722" s="1388"/>
      <c r="EQ722" s="1388"/>
      <c r="ER722" s="1388"/>
      <c r="ES722" s="1388"/>
      <c r="ET722" s="1388"/>
      <c r="EU722" s="1388"/>
    </row>
    <row r="723" spans="1:151" s="1269" customFormat="1" ht="15">
      <c r="A723" s="1472">
        <f>IF(G710="",0,1)</f>
        <v>0</v>
      </c>
      <c r="B723" s="678"/>
      <c r="C723" s="1242"/>
      <c r="D723" s="1251"/>
      <c r="E723" s="1474" t="str">
        <f t="shared" si="66"/>
        <v/>
      </c>
      <c r="F723" s="1242"/>
      <c r="G723" s="678"/>
      <c r="H723" s="1242"/>
      <c r="I723" s="1251"/>
      <c r="J723" s="1462" t="str">
        <f t="shared" si="70"/>
        <v/>
      </c>
      <c r="K723" s="1170"/>
      <c r="L723" s="1389" t="str">
        <f>L$123</f>
        <v>Panneau arrière de la chaudière</v>
      </c>
      <c r="M723" s="1389"/>
      <c r="N723" s="1390"/>
      <c r="O723" s="1390"/>
      <c r="P723" s="1390"/>
      <c r="Q723" s="1390"/>
      <c r="R723" s="1388"/>
      <c r="S723" s="1400" t="str">
        <f>T710</f>
        <v/>
      </c>
      <c r="T723" s="1400"/>
      <c r="U723" s="1400"/>
      <c r="V723" s="1401"/>
      <c r="W723" s="1382"/>
      <c r="X723" s="1382"/>
      <c r="Y723" s="1268"/>
      <c r="Z723" s="1268"/>
      <c r="AA723" s="1268"/>
      <c r="AB723" s="989"/>
      <c r="AC723" s="1251"/>
      <c r="AO723" s="1298"/>
      <c r="AQ723" s="20"/>
      <c r="BY723" s="1388"/>
      <c r="BZ723" s="1388"/>
      <c r="CA723" s="1388"/>
      <c r="CB723" s="1388"/>
      <c r="CC723" s="1388"/>
      <c r="CD723" s="1388"/>
      <c r="CE723" s="1388"/>
      <c r="CF723" s="1388"/>
      <c r="CG723" s="1388"/>
      <c r="CH723" s="1388"/>
      <c r="CI723" s="1388"/>
      <c r="CJ723" s="1388"/>
      <c r="CK723" s="1388"/>
      <c r="CL723" s="1388"/>
      <c r="CM723" s="1388"/>
      <c r="CN723" s="1388"/>
      <c r="CO723" s="1388"/>
      <c r="CP723" s="1388"/>
      <c r="CQ723" s="1388"/>
      <c r="CR723" s="1388"/>
      <c r="CS723" s="1388"/>
      <c r="CT723" s="1388"/>
      <c r="CU723" s="1388"/>
      <c r="CV723" s="1388"/>
      <c r="CW723" s="1388"/>
      <c r="CX723" s="1388"/>
      <c r="CY723" s="1388"/>
      <c r="CZ723" s="1388"/>
      <c r="DA723" s="1388"/>
      <c r="DB723" s="1388"/>
      <c r="DC723" s="1388"/>
      <c r="DD723" s="1388"/>
      <c r="DE723" s="1388"/>
      <c r="DF723" s="1388"/>
      <c r="DG723" s="1388"/>
      <c r="DH723" s="1388"/>
      <c r="DI723" s="1388"/>
      <c r="DJ723" s="1388"/>
      <c r="DK723" s="1388"/>
      <c r="DL723" s="1388"/>
      <c r="DM723" s="1388"/>
      <c r="DN723" s="1388"/>
      <c r="DO723" s="1388"/>
      <c r="DP723" s="1388"/>
      <c r="DQ723" s="1388"/>
      <c r="DR723" s="1388"/>
      <c r="DS723" s="1388"/>
      <c r="DT723" s="1388"/>
      <c r="DU723" s="1388"/>
      <c r="DV723" s="1388"/>
      <c r="DW723" s="1388"/>
      <c r="DX723" s="1388"/>
      <c r="DY723" s="1388"/>
      <c r="DZ723" s="1388"/>
      <c r="EA723" s="1388"/>
      <c r="EB723" s="1388"/>
      <c r="EC723" s="1388"/>
      <c r="ED723" s="1388"/>
      <c r="EE723" s="1388"/>
      <c r="EF723" s="1388"/>
      <c r="EG723" s="1388"/>
      <c r="EH723" s="1388"/>
      <c r="EI723" s="1388"/>
      <c r="EJ723" s="1388"/>
      <c r="EK723" s="1388"/>
      <c r="EL723" s="1388"/>
      <c r="EM723" s="1388"/>
      <c r="EN723" s="1388"/>
      <c r="EO723" s="1388"/>
      <c r="EP723" s="1388"/>
      <c r="EQ723" s="1388"/>
      <c r="ER723" s="1388"/>
      <c r="ES723" s="1388"/>
      <c r="ET723" s="1388"/>
      <c r="EU723" s="1388"/>
    </row>
    <row r="724" spans="1:151" s="1269" customFormat="1" ht="15">
      <c r="A724" s="1472">
        <f>IF(G710="",0,1)</f>
        <v>0</v>
      </c>
      <c r="B724" s="678"/>
      <c r="C724" s="1242"/>
      <c r="D724" s="1251"/>
      <c r="E724" s="1474" t="str">
        <f t="shared" si="66"/>
        <v/>
      </c>
      <c r="F724" s="1242"/>
      <c r="G724" s="678"/>
      <c r="H724" s="1242"/>
      <c r="I724" s="1251"/>
      <c r="J724" s="1462" t="str">
        <f t="shared" si="70"/>
        <v/>
      </c>
      <c r="K724" s="1170"/>
      <c r="L724" s="1393" t="str">
        <f>L664</f>
        <v>Capot protège-brûleur</v>
      </c>
      <c r="M724" s="1393"/>
      <c r="N724" s="1394"/>
      <c r="O724" s="1394"/>
      <c r="P724" s="1394"/>
      <c r="Q724" s="1394"/>
      <c r="R724" s="1388"/>
      <c r="S724" s="1402" t="str">
        <f>U710</f>
        <v/>
      </c>
      <c r="T724" s="1402"/>
      <c r="U724" s="1402"/>
      <c r="V724" s="1403"/>
      <c r="W724" s="1382"/>
      <c r="X724" s="1382"/>
      <c r="Y724" s="1268"/>
      <c r="Z724" s="1268"/>
      <c r="AA724" s="1268"/>
      <c r="AB724" s="989"/>
      <c r="AC724" s="1251"/>
      <c r="AO724" s="1298"/>
      <c r="AQ724" s="20"/>
      <c r="BY724" s="1388"/>
      <c r="BZ724" s="1388"/>
      <c r="CA724" s="1388"/>
      <c r="CB724" s="1388"/>
      <c r="CC724" s="1388"/>
      <c r="CD724" s="1388"/>
      <c r="CE724" s="1388"/>
      <c r="CF724" s="1388"/>
      <c r="CG724" s="1388"/>
      <c r="CH724" s="1388"/>
      <c r="CI724" s="1388"/>
      <c r="CJ724" s="1388"/>
      <c r="CK724" s="1388"/>
      <c r="CL724" s="1388"/>
      <c r="CM724" s="1388"/>
      <c r="CN724" s="1388"/>
      <c r="CO724" s="1388"/>
      <c r="CP724" s="1388"/>
      <c r="CQ724" s="1388"/>
      <c r="CR724" s="1388"/>
      <c r="CS724" s="1388"/>
      <c r="CT724" s="1388"/>
      <c r="CU724" s="1388"/>
      <c r="CV724" s="1388"/>
      <c r="CW724" s="1388"/>
      <c r="CX724" s="1388"/>
      <c r="CY724" s="1388"/>
      <c r="CZ724" s="1388"/>
      <c r="DA724" s="1388"/>
      <c r="DB724" s="1388"/>
      <c r="DC724" s="1388"/>
      <c r="DD724" s="1388"/>
      <c r="DE724" s="1388"/>
      <c r="DF724" s="1388"/>
      <c r="DG724" s="1388"/>
      <c r="DH724" s="1388"/>
      <c r="DI724" s="1388"/>
      <c r="DJ724" s="1388"/>
      <c r="DK724" s="1388"/>
      <c r="DL724" s="1388"/>
      <c r="DM724" s="1388"/>
      <c r="DN724" s="1388"/>
      <c r="DO724" s="1388"/>
      <c r="DP724" s="1388"/>
      <c r="DQ724" s="1388"/>
      <c r="DR724" s="1388"/>
      <c r="DS724" s="1388"/>
      <c r="DT724" s="1388"/>
      <c r="DU724" s="1388"/>
      <c r="DV724" s="1388"/>
      <c r="DW724" s="1388"/>
      <c r="DX724" s="1388"/>
      <c r="DY724" s="1388"/>
      <c r="DZ724" s="1388"/>
      <c r="EA724" s="1388"/>
      <c r="EB724" s="1388"/>
      <c r="EC724" s="1388"/>
      <c r="ED724" s="1388"/>
      <c r="EE724" s="1388"/>
      <c r="EF724" s="1388"/>
      <c r="EG724" s="1388"/>
      <c r="EH724" s="1388"/>
      <c r="EI724" s="1388"/>
      <c r="EJ724" s="1388"/>
      <c r="EK724" s="1388"/>
      <c r="EL724" s="1388"/>
      <c r="EM724" s="1388"/>
      <c r="EN724" s="1388"/>
      <c r="EO724" s="1388"/>
      <c r="EP724" s="1388"/>
      <c r="EQ724" s="1388"/>
      <c r="ER724" s="1388"/>
      <c r="ES724" s="1388"/>
      <c r="ET724" s="1388"/>
      <c r="EU724" s="1388"/>
    </row>
    <row r="725" spans="1:151" s="1269" customFormat="1" ht="15">
      <c r="A725" s="1472">
        <f>IF(G710="",0,1)</f>
        <v>0</v>
      </c>
      <c r="B725" s="678"/>
      <c r="C725" s="1242"/>
      <c r="D725" s="1251"/>
      <c r="E725" s="1474" t="str">
        <f t="shared" si="66"/>
        <v/>
      </c>
      <c r="F725" s="1242"/>
      <c r="G725" s="678"/>
      <c r="H725" s="1242"/>
      <c r="I725" s="1251"/>
      <c r="J725" s="1462" t="str">
        <f t="shared" si="70"/>
        <v/>
      </c>
      <c r="K725" s="1170"/>
      <c r="L725" s="1393" t="str">
        <f>L$125</f>
        <v>Commande du générateur de chaleur</v>
      </c>
      <c r="M725" s="1393"/>
      <c r="N725" s="1394"/>
      <c r="O725" s="1394"/>
      <c r="P725" s="1394"/>
      <c r="Q725" s="1394"/>
      <c r="R725" s="1388"/>
      <c r="S725" s="1402" t="str">
        <f>V710</f>
        <v/>
      </c>
      <c r="T725" s="1402"/>
      <c r="U725" s="1402"/>
      <c r="V725" s="1403"/>
      <c r="W725" s="1382"/>
      <c r="X725" s="1382"/>
      <c r="Y725" s="1268"/>
      <c r="Z725" s="1268"/>
      <c r="AA725" s="1268"/>
      <c r="AB725" s="989"/>
      <c r="AC725" s="1251"/>
      <c r="AO725" s="1298"/>
      <c r="AQ725" s="20"/>
      <c r="BY725" s="1388"/>
      <c r="BZ725" s="1388"/>
      <c r="CA725" s="1388"/>
      <c r="CB725" s="1388"/>
      <c r="CC725" s="1388"/>
      <c r="CD725" s="1388"/>
      <c r="CE725" s="1388"/>
      <c r="CF725" s="1388"/>
      <c r="CG725" s="1388"/>
      <c r="CH725" s="1388"/>
      <c r="CI725" s="1388"/>
      <c r="CJ725" s="1388"/>
      <c r="CK725" s="1388"/>
      <c r="CL725" s="1388"/>
      <c r="CM725" s="1388"/>
      <c r="CN725" s="1388"/>
      <c r="CO725" s="1388"/>
      <c r="CP725" s="1388"/>
      <c r="CQ725" s="1388"/>
      <c r="CR725" s="1388"/>
      <c r="CS725" s="1388"/>
      <c r="CT725" s="1388"/>
      <c r="CU725" s="1388"/>
      <c r="CV725" s="1388"/>
      <c r="CW725" s="1388"/>
      <c r="CX725" s="1388"/>
      <c r="CY725" s="1388"/>
      <c r="CZ725" s="1388"/>
      <c r="DA725" s="1388"/>
      <c r="DB725" s="1388"/>
      <c r="DC725" s="1388"/>
      <c r="DD725" s="1388"/>
      <c r="DE725" s="1388"/>
      <c r="DF725" s="1388"/>
      <c r="DG725" s="1388"/>
      <c r="DH725" s="1388"/>
      <c r="DI725" s="1388"/>
      <c r="DJ725" s="1388"/>
      <c r="DK725" s="1388"/>
      <c r="DL725" s="1388"/>
      <c r="DM725" s="1388"/>
      <c r="DN725" s="1388"/>
      <c r="DO725" s="1388"/>
      <c r="DP725" s="1388"/>
      <c r="DQ725" s="1388"/>
      <c r="DR725" s="1388"/>
      <c r="DS725" s="1388"/>
      <c r="DT725" s="1388"/>
      <c r="DU725" s="1388"/>
      <c r="DV725" s="1388"/>
      <c r="DW725" s="1388"/>
      <c r="DX725" s="1388"/>
      <c r="DY725" s="1388"/>
      <c r="DZ725" s="1388"/>
      <c r="EA725" s="1388"/>
      <c r="EB725" s="1388"/>
      <c r="EC725" s="1388"/>
      <c r="ED725" s="1388"/>
      <c r="EE725" s="1388"/>
      <c r="EF725" s="1388"/>
      <c r="EG725" s="1388"/>
      <c r="EH725" s="1388"/>
      <c r="EI725" s="1388"/>
      <c r="EJ725" s="1388"/>
      <c r="EK725" s="1388"/>
      <c r="EL725" s="1388"/>
      <c r="EM725" s="1388"/>
      <c r="EN725" s="1388"/>
      <c r="EO725" s="1388"/>
      <c r="EP725" s="1388"/>
      <c r="EQ725" s="1388"/>
      <c r="ER725" s="1388"/>
      <c r="ES725" s="1388"/>
      <c r="ET725" s="1388"/>
      <c r="EU725" s="1388"/>
    </row>
    <row r="726" spans="1:151" s="787" customFormat="1" ht="15">
      <c r="A726" s="1472">
        <f>IF(G710="",0,1)</f>
        <v>0</v>
      </c>
      <c r="B726" s="678"/>
      <c r="C726" s="1242"/>
      <c r="D726" s="1251"/>
      <c r="E726" s="1474" t="str">
        <f t="shared" si="66"/>
        <v/>
      </c>
      <c r="F726" s="1242"/>
      <c r="G726" s="678"/>
      <c r="H726" s="1242"/>
      <c r="I726" s="1251"/>
      <c r="J726" s="1462" t="str">
        <f t="shared" si="70"/>
        <v/>
      </c>
      <c r="K726" s="1170"/>
      <c r="L726" s="1265"/>
      <c r="M726" s="1265"/>
      <c r="N726" s="1266"/>
      <c r="O726" s="1266"/>
      <c r="P726" s="1266"/>
      <c r="Q726" s="1266"/>
      <c r="R726" s="225"/>
      <c r="S726" s="1404"/>
      <c r="T726" s="1404"/>
      <c r="U726" s="1404"/>
      <c r="V726" s="1404"/>
      <c r="W726" s="1382"/>
      <c r="X726" s="1382"/>
      <c r="Y726" s="1404"/>
      <c r="Z726" s="1404"/>
      <c r="AA726" s="1404"/>
      <c r="AB726" s="989"/>
      <c r="BY726" s="225"/>
      <c r="BZ726" s="225"/>
      <c r="CA726" s="225"/>
      <c r="CB726" s="225"/>
      <c r="CC726" s="225"/>
      <c r="CD726" s="225"/>
      <c r="CE726" s="225"/>
      <c r="CF726" s="225"/>
      <c r="CG726" s="225"/>
      <c r="CH726" s="225"/>
      <c r="CI726" s="225"/>
      <c r="CJ726" s="225"/>
      <c r="CK726" s="225"/>
      <c r="CL726" s="225"/>
      <c r="CM726" s="225"/>
      <c r="CN726" s="225"/>
      <c r="CO726" s="225"/>
      <c r="CP726" s="225"/>
      <c r="CQ726" s="225"/>
      <c r="CR726" s="225"/>
      <c r="CS726" s="225"/>
      <c r="CT726" s="225"/>
      <c r="CU726" s="225"/>
      <c r="CV726" s="225"/>
      <c r="CW726" s="225"/>
      <c r="CX726" s="225"/>
      <c r="CY726" s="225"/>
      <c r="CZ726" s="225"/>
      <c r="DA726" s="225"/>
      <c r="DB726" s="225"/>
      <c r="DC726" s="225"/>
      <c r="DD726" s="225"/>
      <c r="DE726" s="225"/>
      <c r="DF726" s="225"/>
      <c r="DG726" s="225"/>
      <c r="DH726" s="225"/>
      <c r="DI726" s="225"/>
      <c r="DJ726" s="225"/>
      <c r="DK726" s="225"/>
      <c r="DL726" s="225"/>
      <c r="DM726" s="225"/>
      <c r="DN726" s="225"/>
      <c r="DO726" s="225"/>
      <c r="DP726" s="225"/>
      <c r="DQ726" s="225"/>
      <c r="DR726" s="225"/>
      <c r="DS726" s="225"/>
      <c r="DT726" s="225"/>
      <c r="DU726" s="225"/>
      <c r="DV726" s="225"/>
      <c r="DW726" s="225"/>
      <c r="DX726" s="225"/>
      <c r="DY726" s="225"/>
      <c r="DZ726" s="225"/>
      <c r="EA726" s="225"/>
      <c r="EB726" s="225"/>
      <c r="EC726" s="225"/>
      <c r="ED726" s="225"/>
      <c r="EE726" s="225"/>
      <c r="EF726" s="225"/>
      <c r="EG726" s="225"/>
      <c r="EH726" s="225"/>
      <c r="EI726" s="225"/>
      <c r="EJ726" s="225"/>
      <c r="EK726" s="225"/>
      <c r="EL726" s="225"/>
      <c r="EM726" s="225"/>
      <c r="EN726" s="225"/>
      <c r="EO726" s="225"/>
      <c r="EP726" s="225"/>
      <c r="EQ726" s="225"/>
      <c r="ER726" s="225"/>
      <c r="ES726" s="225"/>
      <c r="ET726" s="225"/>
      <c r="EU726" s="225"/>
    </row>
    <row r="727" spans="1:151" s="1269" customFormat="1" ht="15">
      <c r="A727" s="1472">
        <f>IF(G710="",0,1)</f>
        <v>0</v>
      </c>
      <c r="B727" s="678"/>
      <c r="C727" s="1242"/>
      <c r="D727" s="1251"/>
      <c r="E727" s="1474" t="str">
        <f t="shared" si="66"/>
        <v/>
      </c>
      <c r="F727" s="1242"/>
      <c r="G727" s="678"/>
      <c r="H727" s="1242"/>
      <c r="I727" s="1251"/>
      <c r="J727" s="1462" t="str">
        <f t="shared" si="70"/>
        <v/>
      </c>
      <c r="K727" s="1170"/>
      <c r="L727" s="1389" t="str">
        <f>L$127</f>
        <v>Puissance du générateur de chaleur (chaleur utile)</v>
      </c>
      <c r="M727" s="1389"/>
      <c r="N727" s="1390"/>
      <c r="O727" s="1390"/>
      <c r="P727" s="1390"/>
      <c r="Q727" s="1390" t="s">
        <v>71</v>
      </c>
      <c r="R727" s="1388"/>
      <c r="S727" s="2207" t="str">
        <f>I710</f>
        <v/>
      </c>
      <c r="T727" s="2207"/>
      <c r="U727" s="1401"/>
      <c r="V727" s="1401"/>
      <c r="W727" s="1382"/>
      <c r="X727" s="1382"/>
      <c r="Y727" s="1268"/>
      <c r="Z727" s="1268"/>
      <c r="AA727" s="1268"/>
      <c r="AB727" s="989"/>
      <c r="AC727" s="1251"/>
      <c r="AO727" s="1298"/>
      <c r="AQ727" s="20"/>
      <c r="BY727" s="1388"/>
      <c r="BZ727" s="1388"/>
      <c r="CA727" s="1388"/>
      <c r="CB727" s="1388"/>
      <c r="CC727" s="1388"/>
      <c r="CD727" s="1388"/>
      <c r="CE727" s="1388"/>
      <c r="CF727" s="1388"/>
      <c r="CG727" s="1388"/>
      <c r="CH727" s="1388"/>
      <c r="CI727" s="1388"/>
      <c r="CJ727" s="1388"/>
      <c r="CK727" s="1388"/>
      <c r="CL727" s="1388"/>
      <c r="CM727" s="1388"/>
      <c r="CN727" s="1388"/>
      <c r="CO727" s="1388"/>
      <c r="CP727" s="1388"/>
      <c r="CQ727" s="1388"/>
      <c r="CR727" s="1388"/>
      <c r="CS727" s="1388"/>
      <c r="CT727" s="1388"/>
      <c r="CU727" s="1388"/>
      <c r="CV727" s="1388"/>
      <c r="CW727" s="1388"/>
      <c r="CX727" s="1388"/>
      <c r="CY727" s="1388"/>
      <c r="CZ727" s="1388"/>
      <c r="DA727" s="1388"/>
      <c r="DB727" s="1388"/>
      <c r="DC727" s="1388"/>
      <c r="DD727" s="1388"/>
      <c r="DE727" s="1388"/>
      <c r="DF727" s="1388"/>
      <c r="DG727" s="1388"/>
      <c r="DH727" s="1388"/>
      <c r="DI727" s="1388"/>
      <c r="DJ727" s="1388"/>
      <c r="DK727" s="1388"/>
      <c r="DL727" s="1388"/>
      <c r="DM727" s="1388"/>
      <c r="DN727" s="1388"/>
      <c r="DO727" s="1388"/>
      <c r="DP727" s="1388"/>
      <c r="DQ727" s="1388"/>
      <c r="DR727" s="1388"/>
      <c r="DS727" s="1388"/>
      <c r="DT727" s="1388"/>
      <c r="DU727" s="1388"/>
      <c r="DV727" s="1388"/>
      <c r="DW727" s="1388"/>
      <c r="DX727" s="1388"/>
      <c r="DY727" s="1388"/>
      <c r="DZ727" s="1388"/>
      <c r="EA727" s="1388"/>
      <c r="EB727" s="1388"/>
      <c r="EC727" s="1388"/>
      <c r="ED727" s="1388"/>
      <c r="EE727" s="1388"/>
      <c r="EF727" s="1388"/>
      <c r="EG727" s="1388"/>
      <c r="EH727" s="1388"/>
      <c r="EI727" s="1388"/>
      <c r="EJ727" s="1388"/>
      <c r="EK727" s="1388"/>
      <c r="EL727" s="1388"/>
      <c r="EM727" s="1388"/>
      <c r="EN727" s="1388"/>
      <c r="EO727" s="1388"/>
      <c r="EP727" s="1388"/>
      <c r="EQ727" s="1388"/>
      <c r="ER727" s="1388"/>
      <c r="ES727" s="1388"/>
      <c r="ET727" s="1388"/>
      <c r="EU727" s="1388"/>
    </row>
    <row r="728" spans="1:151" s="1269" customFormat="1" ht="15">
      <c r="A728" s="1472">
        <f>IF(G710="",0,1)</f>
        <v>0</v>
      </c>
      <c r="B728" s="678"/>
      <c r="C728" s="1242"/>
      <c r="D728" s="1251"/>
      <c r="E728" s="1474" t="str">
        <f t="shared" si="66"/>
        <v/>
      </c>
      <c r="F728" s="1242"/>
      <c r="G728" s="678"/>
      <c r="H728" s="1242"/>
      <c r="I728" s="1251"/>
      <c r="J728" s="1462" t="str">
        <f t="shared" si="70"/>
        <v/>
      </c>
      <c r="K728" s="1170"/>
      <c r="L728" s="1393" t="str">
        <f>L$128</f>
        <v>Part de la production de chaleur utile</v>
      </c>
      <c r="M728" s="1393"/>
      <c r="N728" s="1394"/>
      <c r="O728" s="1394"/>
      <c r="P728" s="1394"/>
      <c r="Q728" s="1394" t="s">
        <v>92</v>
      </c>
      <c r="R728" s="1388"/>
      <c r="S728" s="2213" t="str">
        <f>N710</f>
        <v/>
      </c>
      <c r="T728" s="2213"/>
      <c r="U728" s="1403"/>
      <c r="V728" s="1403"/>
      <c r="W728" s="1382"/>
      <c r="X728" s="1382"/>
      <c r="Y728" s="1268"/>
      <c r="Z728" s="1268"/>
      <c r="AA728" s="1268"/>
      <c r="AB728" s="989"/>
      <c r="AC728" s="1251"/>
      <c r="AO728" s="1298"/>
      <c r="AQ728" s="20"/>
      <c r="BY728" s="1388"/>
      <c r="BZ728" s="1388"/>
      <c r="CA728" s="1388"/>
      <c r="CB728" s="1388"/>
      <c r="CC728" s="1388"/>
      <c r="CD728" s="1388"/>
      <c r="CE728" s="1388"/>
      <c r="CF728" s="1388"/>
      <c r="CG728" s="1388"/>
      <c r="CH728" s="1388"/>
      <c r="CI728" s="1388"/>
      <c r="CJ728" s="1388"/>
      <c r="CK728" s="1388"/>
      <c r="CL728" s="1388"/>
      <c r="CM728" s="1388"/>
      <c r="CN728" s="1388"/>
      <c r="CO728" s="1388"/>
      <c r="CP728" s="1388"/>
      <c r="CQ728" s="1388"/>
      <c r="CR728" s="1388"/>
      <c r="CS728" s="1388"/>
      <c r="CT728" s="1388"/>
      <c r="CU728" s="1388"/>
      <c r="CV728" s="1388"/>
      <c r="CW728" s="1388"/>
      <c r="CX728" s="1388"/>
      <c r="CY728" s="1388"/>
      <c r="CZ728" s="1388"/>
      <c r="DA728" s="1388"/>
      <c r="DB728" s="1388"/>
      <c r="DC728" s="1388"/>
      <c r="DD728" s="1388"/>
      <c r="DE728" s="1388"/>
      <c r="DF728" s="1388"/>
      <c r="DG728" s="1388"/>
      <c r="DH728" s="1388"/>
      <c r="DI728" s="1388"/>
      <c r="DJ728" s="1388"/>
      <c r="DK728" s="1388"/>
      <c r="DL728" s="1388"/>
      <c r="DM728" s="1388"/>
      <c r="DN728" s="1388"/>
      <c r="DO728" s="1388"/>
      <c r="DP728" s="1388"/>
      <c r="DQ728" s="1388"/>
      <c r="DR728" s="1388"/>
      <c r="DS728" s="1388"/>
      <c r="DT728" s="1388"/>
      <c r="DU728" s="1388"/>
      <c r="DV728" s="1388"/>
      <c r="DW728" s="1388"/>
      <c r="DX728" s="1388"/>
      <c r="DY728" s="1388"/>
      <c r="DZ728" s="1388"/>
      <c r="EA728" s="1388"/>
      <c r="EB728" s="1388"/>
      <c r="EC728" s="1388"/>
      <c r="ED728" s="1388"/>
      <c r="EE728" s="1388"/>
      <c r="EF728" s="1388"/>
      <c r="EG728" s="1388"/>
      <c r="EH728" s="1388"/>
      <c r="EI728" s="1388"/>
      <c r="EJ728" s="1388"/>
      <c r="EK728" s="1388"/>
      <c r="EL728" s="1388"/>
      <c r="EM728" s="1388"/>
      <c r="EN728" s="1388"/>
      <c r="EO728" s="1388"/>
      <c r="EP728" s="1388"/>
      <c r="EQ728" s="1388"/>
      <c r="ER728" s="1388"/>
      <c r="ES728" s="1388"/>
      <c r="ET728" s="1388"/>
      <c r="EU728" s="1388"/>
    </row>
    <row r="729" spans="1:151" s="1269" customFormat="1" ht="15">
      <c r="A729" s="1472">
        <f>IF(G710="",0,1)</f>
        <v>0</v>
      </c>
      <c r="B729" s="678"/>
      <c r="C729" s="1242"/>
      <c r="D729" s="1251"/>
      <c r="E729" s="1474" t="str">
        <f t="shared" si="66"/>
        <v/>
      </c>
      <c r="F729" s="1242"/>
      <c r="G729" s="678"/>
      <c r="H729" s="1242"/>
      <c r="I729" s="1251"/>
      <c r="J729" s="1462" t="str">
        <f t="shared" si="70"/>
        <v/>
      </c>
      <c r="K729" s="1170"/>
      <c r="L729" s="1393" t="str">
        <f>L$129</f>
        <v>Production de chaleur utile</v>
      </c>
      <c r="M729" s="1393"/>
      <c r="N729" s="1394"/>
      <c r="O729" s="1394"/>
      <c r="P729" s="1394"/>
      <c r="Q729" s="1394" t="s">
        <v>68</v>
      </c>
      <c r="R729" s="1388"/>
      <c r="S729" s="2170" t="str">
        <f>Y710</f>
        <v/>
      </c>
      <c r="T729" s="2170"/>
      <c r="U729" s="1403"/>
      <c r="V729" s="1403"/>
      <c r="W729" s="1382"/>
      <c r="X729" s="1382"/>
      <c r="Y729" s="1268"/>
      <c r="Z729" s="1268"/>
      <c r="AA729" s="1268"/>
      <c r="AB729" s="989"/>
      <c r="AC729" s="1251"/>
      <c r="AO729" s="1298"/>
      <c r="AQ729" s="20"/>
      <c r="BY729" s="1388"/>
      <c r="BZ729" s="1388"/>
      <c r="CA729" s="1388"/>
      <c r="CB729" s="1388"/>
      <c r="CC729" s="1388"/>
      <c r="CD729" s="1388"/>
      <c r="CE729" s="1388"/>
      <c r="CF729" s="1388"/>
      <c r="CG729" s="1388"/>
      <c r="CH729" s="1388"/>
      <c r="CI729" s="1388"/>
      <c r="CJ729" s="1388"/>
      <c r="CK729" s="1388"/>
      <c r="CL729" s="1388"/>
      <c r="CM729" s="1388"/>
      <c r="CN729" s="1388"/>
      <c r="CO729" s="1388"/>
      <c r="CP729" s="1388"/>
      <c r="CQ729" s="1388"/>
      <c r="CR729" s="1388"/>
      <c r="CS729" s="1388"/>
      <c r="CT729" s="1388"/>
      <c r="CU729" s="1388"/>
      <c r="CV729" s="1388"/>
      <c r="CW729" s="1388"/>
      <c r="CX729" s="1388"/>
      <c r="CY729" s="1388"/>
      <c r="CZ729" s="1388"/>
      <c r="DA729" s="1388"/>
      <c r="DB729" s="1388"/>
      <c r="DC729" s="1388"/>
      <c r="DD729" s="1388"/>
      <c r="DE729" s="1388"/>
      <c r="DF729" s="1388"/>
      <c r="DG729" s="1388"/>
      <c r="DH729" s="1388"/>
      <c r="DI729" s="1388"/>
      <c r="DJ729" s="1388"/>
      <c r="DK729" s="1388"/>
      <c r="DL729" s="1388"/>
      <c r="DM729" s="1388"/>
      <c r="DN729" s="1388"/>
      <c r="DO729" s="1388"/>
      <c r="DP729" s="1388"/>
      <c r="DQ729" s="1388"/>
      <c r="DR729" s="1388"/>
      <c r="DS729" s="1388"/>
      <c r="DT729" s="1388"/>
      <c r="DU729" s="1388"/>
      <c r="DV729" s="1388"/>
      <c r="DW729" s="1388"/>
      <c r="DX729" s="1388"/>
      <c r="DY729" s="1388"/>
      <c r="DZ729" s="1388"/>
      <c r="EA729" s="1388"/>
      <c r="EB729" s="1388"/>
      <c r="EC729" s="1388"/>
      <c r="ED729" s="1388"/>
      <c r="EE729" s="1388"/>
      <c r="EF729" s="1388"/>
      <c r="EG729" s="1388"/>
      <c r="EH729" s="1388"/>
      <c r="EI729" s="1388"/>
      <c r="EJ729" s="1388"/>
      <c r="EK729" s="1388"/>
      <c r="EL729" s="1388"/>
      <c r="EM729" s="1388"/>
      <c r="EN729" s="1388"/>
      <c r="EO729" s="1388"/>
      <c r="EP729" s="1388"/>
      <c r="EQ729" s="1388"/>
      <c r="ER729" s="1388"/>
      <c r="ES729" s="1388"/>
      <c r="ET729" s="1388"/>
      <c r="EU729" s="1388"/>
    </row>
    <row r="730" spans="1:151" s="1269" customFormat="1" ht="15">
      <c r="A730" s="1472">
        <f>IF(G710="",0,1)</f>
        <v>0</v>
      </c>
      <c r="B730" s="678"/>
      <c r="C730" s="1242"/>
      <c r="D730" s="1251"/>
      <c r="E730" s="1474" t="str">
        <f t="shared" si="66"/>
        <v/>
      </c>
      <c r="F730" s="1242"/>
      <c r="G730" s="678"/>
      <c r="H730" s="1242"/>
      <c r="I730" s="1251"/>
      <c r="J730" s="1462" t="str">
        <f t="shared" si="70"/>
        <v/>
      </c>
      <c r="K730" s="1170"/>
      <c r="L730" s="1393" t="str">
        <f>L$130</f>
        <v>Durée de fonctionnement</v>
      </c>
      <c r="M730" s="1393"/>
      <c r="N730" s="1394"/>
      <c r="O730" s="1394"/>
      <c r="P730" s="1394"/>
      <c r="Q730" s="1394" t="s">
        <v>33</v>
      </c>
      <c r="R730" s="1388"/>
      <c r="S730" s="2170" t="str">
        <f>O710</f>
        <v/>
      </c>
      <c r="T730" s="2170"/>
      <c r="U730" s="1403"/>
      <c r="V730" s="1403"/>
      <c r="W730" s="2203" t="str">
        <f>P710</f>
        <v/>
      </c>
      <c r="X730" s="2203"/>
      <c r="Y730" s="2203"/>
      <c r="Z730" s="2203"/>
      <c r="AA730" s="2203"/>
      <c r="AB730" s="2203"/>
      <c r="AC730" s="2203"/>
      <c r="AO730" s="1298"/>
      <c r="AQ730" s="20"/>
      <c r="BY730" s="1388"/>
      <c r="BZ730" s="1388"/>
      <c r="CA730" s="1388"/>
      <c r="CB730" s="1388"/>
      <c r="CC730" s="1388"/>
      <c r="CD730" s="1388"/>
      <c r="CE730" s="1388"/>
      <c r="CF730" s="1388"/>
      <c r="CG730" s="1388"/>
      <c r="CH730" s="1388"/>
      <c r="CI730" s="1388"/>
      <c r="CJ730" s="1388"/>
      <c r="CK730" s="1388"/>
      <c r="CL730" s="1388"/>
      <c r="CM730" s="1388"/>
      <c r="CN730" s="1388"/>
      <c r="CO730" s="1388"/>
      <c r="CP730" s="1388"/>
      <c r="CQ730" s="1388"/>
      <c r="CR730" s="1388"/>
      <c r="CS730" s="1388"/>
      <c r="CT730" s="1388"/>
      <c r="CU730" s="1388"/>
      <c r="CV730" s="1388"/>
      <c r="CW730" s="1388"/>
      <c r="CX730" s="1388"/>
      <c r="CY730" s="1388"/>
      <c r="CZ730" s="1388"/>
      <c r="DA730" s="1388"/>
      <c r="DB730" s="1388"/>
      <c r="DC730" s="1388"/>
      <c r="DD730" s="1388"/>
      <c r="DE730" s="1388"/>
      <c r="DF730" s="1388"/>
      <c r="DG730" s="1388"/>
      <c r="DH730" s="1388"/>
      <c r="DI730" s="1388"/>
      <c r="DJ730" s="1388"/>
      <c r="DK730" s="1388"/>
      <c r="DL730" s="1388"/>
      <c r="DM730" s="1388"/>
      <c r="DN730" s="1388"/>
      <c r="DO730" s="1388"/>
      <c r="DP730" s="1388"/>
      <c r="DQ730" s="1388"/>
      <c r="DR730" s="1388"/>
      <c r="DS730" s="1388"/>
      <c r="DT730" s="1388"/>
      <c r="DU730" s="1388"/>
      <c r="DV730" s="1388"/>
      <c r="DW730" s="1388"/>
      <c r="DX730" s="1388"/>
      <c r="DY730" s="1388"/>
      <c r="DZ730" s="1388"/>
      <c r="EA730" s="1388"/>
      <c r="EB730" s="1388"/>
      <c r="EC730" s="1388"/>
      <c r="ED730" s="1388"/>
      <c r="EE730" s="1388"/>
      <c r="EF730" s="1388"/>
      <c r="EG730" s="1388"/>
      <c r="EH730" s="1388"/>
      <c r="EI730" s="1388"/>
      <c r="EJ730" s="1388"/>
      <c r="EK730" s="1388"/>
      <c r="EL730" s="1388"/>
      <c r="EM730" s="1388"/>
      <c r="EN730" s="1388"/>
      <c r="EO730" s="1388"/>
      <c r="EP730" s="1388"/>
      <c r="EQ730" s="1388"/>
      <c r="ER730" s="1388"/>
      <c r="ES730" s="1388"/>
      <c r="ET730" s="1388"/>
      <c r="EU730" s="1388"/>
    </row>
    <row r="731" spans="1:151" s="1269" customFormat="1" ht="15">
      <c r="A731" s="1472">
        <f>IF(G710="",0,1)</f>
        <v>0</v>
      </c>
      <c r="B731" s="678"/>
      <c r="C731" s="1242"/>
      <c r="D731" s="1251"/>
      <c r="E731" s="1474" t="str">
        <f t="shared" si="66"/>
        <v/>
      </c>
      <c r="F731" s="1242"/>
      <c r="G731" s="678"/>
      <c r="H731" s="1242"/>
      <c r="I731" s="1251"/>
      <c r="J731" s="1462" t="str">
        <f t="shared" si="70"/>
        <v/>
      </c>
      <c r="K731" s="1170"/>
      <c r="L731" s="1265"/>
      <c r="M731" s="1265"/>
      <c r="N731" s="1266"/>
      <c r="O731" s="1266"/>
      <c r="P731" s="1266"/>
      <c r="Q731" s="1266"/>
      <c r="R731" s="1405"/>
      <c r="S731" s="1268"/>
      <c r="T731" s="1268"/>
      <c r="U731" s="1268"/>
      <c r="V731" s="1268"/>
      <c r="W731" s="2203"/>
      <c r="X731" s="2203"/>
      <c r="Y731" s="2203"/>
      <c r="Z731" s="2203"/>
      <c r="AA731" s="2203"/>
      <c r="AB731" s="2203"/>
      <c r="AC731" s="2203"/>
      <c r="AO731" s="1298"/>
      <c r="AQ731" s="20"/>
      <c r="BY731" s="1388"/>
      <c r="BZ731" s="1388"/>
      <c r="CA731" s="1388"/>
      <c r="CB731" s="1388"/>
      <c r="CC731" s="1388"/>
      <c r="CD731" s="1388"/>
      <c r="CE731" s="1388"/>
      <c r="CF731" s="1388"/>
      <c r="CG731" s="1388"/>
      <c r="CH731" s="1388"/>
      <c r="CI731" s="1388"/>
      <c r="CJ731" s="1388"/>
      <c r="CK731" s="1388"/>
      <c r="CL731" s="1388"/>
      <c r="CM731" s="1388"/>
      <c r="CN731" s="1388"/>
      <c r="CO731" s="1388"/>
      <c r="CP731" s="1388"/>
      <c r="CQ731" s="1388"/>
      <c r="CR731" s="1388"/>
      <c r="CS731" s="1388"/>
      <c r="CT731" s="1388"/>
      <c r="CU731" s="1388"/>
      <c r="CV731" s="1388"/>
      <c r="CW731" s="1388"/>
      <c r="CX731" s="1388"/>
      <c r="CY731" s="1388"/>
      <c r="CZ731" s="1388"/>
      <c r="DA731" s="1388"/>
      <c r="DB731" s="1388"/>
      <c r="DC731" s="1388"/>
      <c r="DD731" s="1388"/>
      <c r="DE731" s="1388"/>
      <c r="DF731" s="1388"/>
      <c r="DG731" s="1388"/>
      <c r="DH731" s="1388"/>
      <c r="DI731" s="1388"/>
      <c r="DJ731" s="1388"/>
      <c r="DK731" s="1388"/>
      <c r="DL731" s="1388"/>
      <c r="DM731" s="1388"/>
      <c r="DN731" s="1388"/>
      <c r="DO731" s="1388"/>
      <c r="DP731" s="1388"/>
      <c r="DQ731" s="1388"/>
      <c r="DR731" s="1388"/>
      <c r="DS731" s="1388"/>
      <c r="DT731" s="1388"/>
      <c r="DU731" s="1388"/>
      <c r="DV731" s="1388"/>
      <c r="DW731" s="1388"/>
      <c r="DX731" s="1388"/>
      <c r="DY731" s="1388"/>
      <c r="DZ731" s="1388"/>
      <c r="EA731" s="1388"/>
      <c r="EB731" s="1388"/>
      <c r="EC731" s="1388"/>
      <c r="ED731" s="1388"/>
      <c r="EE731" s="1388"/>
      <c r="EF731" s="1388"/>
      <c r="EG731" s="1388"/>
      <c r="EH731" s="1388"/>
      <c r="EI731" s="1388"/>
      <c r="EJ731" s="1388"/>
      <c r="EK731" s="1388"/>
      <c r="EL731" s="1388"/>
      <c r="EM731" s="1388"/>
      <c r="EN731" s="1388"/>
      <c r="EO731" s="1388"/>
      <c r="EP731" s="1388"/>
      <c r="EQ731" s="1388"/>
      <c r="ER731" s="1388"/>
      <c r="ES731" s="1388"/>
      <c r="ET731" s="1388"/>
      <c r="EU731" s="1388"/>
    </row>
    <row r="732" spans="1:151" s="1269" customFormat="1" ht="15">
      <c r="A732" s="1472">
        <f>IF(G710="",0,1)</f>
        <v>0</v>
      </c>
      <c r="B732" s="678"/>
      <c r="C732" s="1242"/>
      <c r="D732" s="1251"/>
      <c r="E732" s="1474" t="str">
        <f t="shared" ref="E732:E795" si="71">IF((SUM(A732:C732))&gt;0,"Evaluation","")</f>
        <v/>
      </c>
      <c r="F732" s="1242"/>
      <c r="G732" s="678"/>
      <c r="H732" s="1242"/>
      <c r="I732" s="1251"/>
      <c r="J732" s="1462" t="str">
        <f t="shared" si="70"/>
        <v/>
      </c>
      <c r="K732" s="1170"/>
      <c r="L732" s="1406"/>
      <c r="M732" s="1266"/>
      <c r="N732" s="1266"/>
      <c r="O732" s="1266"/>
      <c r="P732" s="1266"/>
      <c r="Q732" s="1266"/>
      <c r="R732" s="1399"/>
      <c r="S732" s="1268"/>
      <c r="T732" s="1268"/>
      <c r="U732" s="1268"/>
      <c r="V732" s="1268"/>
      <c r="W732" s="2203"/>
      <c r="X732" s="2203"/>
      <c r="Y732" s="2203"/>
      <c r="Z732" s="2203"/>
      <c r="AA732" s="2203"/>
      <c r="AB732" s="2203"/>
      <c r="AC732" s="2203"/>
      <c r="AO732" s="1298"/>
      <c r="AQ732" s="20"/>
      <c r="BY732" s="1388"/>
      <c r="BZ732" s="1388"/>
      <c r="CA732" s="1388"/>
      <c r="CB732" s="1388"/>
      <c r="CC732" s="1388"/>
      <c r="CD732" s="1388"/>
      <c r="CE732" s="1388"/>
      <c r="CF732" s="1388"/>
      <c r="CG732" s="1388"/>
      <c r="CH732" s="1388"/>
      <c r="CI732" s="1388"/>
      <c r="CJ732" s="1388"/>
      <c r="CK732" s="1388"/>
      <c r="CL732" s="1388"/>
      <c r="CM732" s="1388"/>
      <c r="CN732" s="1388"/>
      <c r="CO732" s="1388"/>
      <c r="CP732" s="1388"/>
      <c r="CQ732" s="1388"/>
      <c r="CR732" s="1388"/>
      <c r="CS732" s="1388"/>
      <c r="CT732" s="1388"/>
      <c r="CU732" s="1388"/>
      <c r="CV732" s="1388"/>
      <c r="CW732" s="1388"/>
      <c r="CX732" s="1388"/>
      <c r="CY732" s="1388"/>
      <c r="CZ732" s="1388"/>
      <c r="DA732" s="1388"/>
      <c r="DB732" s="1388"/>
      <c r="DC732" s="1388"/>
      <c r="DD732" s="1388"/>
      <c r="DE732" s="1388"/>
      <c r="DF732" s="1388"/>
      <c r="DG732" s="1388"/>
      <c r="DH732" s="1388"/>
      <c r="DI732" s="1388"/>
      <c r="DJ732" s="1388"/>
      <c r="DK732" s="1388"/>
      <c r="DL732" s="1388"/>
      <c r="DM732" s="1388"/>
      <c r="DN732" s="1388"/>
      <c r="DO732" s="1388"/>
      <c r="DP732" s="1388"/>
      <c r="DQ732" s="1388"/>
      <c r="DR732" s="1388"/>
      <c r="DS732" s="1388"/>
      <c r="DT732" s="1388"/>
      <c r="DU732" s="1388"/>
      <c r="DV732" s="1388"/>
      <c r="DW732" s="1388"/>
      <c r="DX732" s="1388"/>
      <c r="DY732" s="1388"/>
      <c r="DZ732" s="1388"/>
      <c r="EA732" s="1388"/>
      <c r="EB732" s="1388"/>
      <c r="EC732" s="1388"/>
      <c r="ED732" s="1388"/>
      <c r="EE732" s="1388"/>
      <c r="EF732" s="1388"/>
      <c r="EG732" s="1388"/>
      <c r="EH732" s="1388"/>
      <c r="EI732" s="1388"/>
      <c r="EJ732" s="1388"/>
      <c r="EK732" s="1388"/>
      <c r="EL732" s="1388"/>
      <c r="EM732" s="1388"/>
      <c r="EN732" s="1388"/>
      <c r="EO732" s="1388"/>
      <c r="EP732" s="1388"/>
      <c r="EQ732" s="1388"/>
      <c r="ER732" s="1388"/>
      <c r="ES732" s="1388"/>
      <c r="ET732" s="1388"/>
      <c r="EU732" s="1388"/>
    </row>
    <row r="733" spans="1:151" s="1269" customFormat="1" ht="15">
      <c r="A733" s="1472">
        <f>IF(G710="",0,1)</f>
        <v>0</v>
      </c>
      <c r="B733" s="678"/>
      <c r="C733" s="1242"/>
      <c r="D733" s="1251"/>
      <c r="E733" s="1474" t="str">
        <f t="shared" si="71"/>
        <v/>
      </c>
      <c r="F733" s="1242"/>
      <c r="G733" s="678"/>
      <c r="H733" s="1242"/>
      <c r="I733" s="1251"/>
      <c r="J733" s="1462" t="str">
        <f t="shared" si="70"/>
        <v/>
      </c>
      <c r="K733" s="1170"/>
      <c r="L733" s="1406"/>
      <c r="M733" s="1266"/>
      <c r="N733" s="1266"/>
      <c r="O733" s="1266"/>
      <c r="P733" s="1266"/>
      <c r="Q733" s="1266"/>
      <c r="R733" s="1399"/>
      <c r="S733" s="1268"/>
      <c r="T733" s="1268"/>
      <c r="U733" s="1268"/>
      <c r="V733" s="1268"/>
      <c r="W733" s="1382"/>
      <c r="X733" s="1382"/>
      <c r="Y733" s="1268"/>
      <c r="Z733" s="1268"/>
      <c r="AA733" s="1268"/>
      <c r="AB733" s="989"/>
      <c r="AC733" s="1251"/>
      <c r="AO733" s="1298"/>
      <c r="AQ733" s="20"/>
      <c r="BY733" s="1388"/>
      <c r="BZ733" s="1388"/>
      <c r="CA733" s="1388"/>
      <c r="CB733" s="1388"/>
      <c r="CC733" s="1388"/>
      <c r="CD733" s="1388"/>
      <c r="CE733" s="1388"/>
      <c r="CF733" s="1388"/>
      <c r="CG733" s="1388"/>
      <c r="CH733" s="1388"/>
      <c r="CI733" s="1388"/>
      <c r="CJ733" s="1388"/>
      <c r="CK733" s="1388"/>
      <c r="CL733" s="1388"/>
      <c r="CM733" s="1388"/>
      <c r="CN733" s="1388"/>
      <c r="CO733" s="1388"/>
      <c r="CP733" s="1388"/>
      <c r="CQ733" s="1388"/>
      <c r="CR733" s="1388"/>
      <c r="CS733" s="1388"/>
      <c r="CT733" s="1388"/>
      <c r="CU733" s="1388"/>
      <c r="CV733" s="1388"/>
      <c r="CW733" s="1388"/>
      <c r="CX733" s="1388"/>
      <c r="CY733" s="1388"/>
      <c r="CZ733" s="1388"/>
      <c r="DA733" s="1388"/>
      <c r="DB733" s="1388"/>
      <c r="DC733" s="1388"/>
      <c r="DD733" s="1388"/>
      <c r="DE733" s="1388"/>
      <c r="DF733" s="1388"/>
      <c r="DG733" s="1388"/>
      <c r="DH733" s="1388"/>
      <c r="DI733" s="1388"/>
      <c r="DJ733" s="1388"/>
      <c r="DK733" s="1388"/>
      <c r="DL733" s="1388"/>
      <c r="DM733" s="1388"/>
      <c r="DN733" s="1388"/>
      <c r="DO733" s="1388"/>
      <c r="DP733" s="1388"/>
      <c r="DQ733" s="1388"/>
      <c r="DR733" s="1388"/>
      <c r="DS733" s="1388"/>
      <c r="DT733" s="1388"/>
      <c r="DU733" s="1388"/>
      <c r="DV733" s="1388"/>
      <c r="DW733" s="1388"/>
      <c r="DX733" s="1388"/>
      <c r="DY733" s="1388"/>
      <c r="DZ733" s="1388"/>
      <c r="EA733" s="1388"/>
      <c r="EB733" s="1388"/>
      <c r="EC733" s="1388"/>
      <c r="ED733" s="1388"/>
      <c r="EE733" s="1388"/>
      <c r="EF733" s="1388"/>
      <c r="EG733" s="1388"/>
      <c r="EH733" s="1388"/>
      <c r="EI733" s="1388"/>
      <c r="EJ733" s="1388"/>
      <c r="EK733" s="1388"/>
      <c r="EL733" s="1388"/>
      <c r="EM733" s="1388"/>
      <c r="EN733" s="1388"/>
      <c r="EO733" s="1388"/>
      <c r="EP733" s="1388"/>
      <c r="EQ733" s="1388"/>
      <c r="ER733" s="1388"/>
      <c r="ES733" s="1388"/>
      <c r="ET733" s="1388"/>
      <c r="EU733" s="1388"/>
    </row>
    <row r="734" spans="1:151" s="1269" customFormat="1" ht="15">
      <c r="A734" s="1472">
        <f>IF(G710="",0,1)</f>
        <v>0</v>
      </c>
      <c r="B734" s="678"/>
      <c r="C734" s="1242"/>
      <c r="D734" s="1251"/>
      <c r="E734" s="1474" t="str">
        <f t="shared" si="71"/>
        <v/>
      </c>
      <c r="F734" s="1242"/>
      <c r="G734" s="678"/>
      <c r="H734" s="1242"/>
      <c r="I734" s="1251"/>
      <c r="J734" s="1462" t="str">
        <f t="shared" si="70"/>
        <v/>
      </c>
      <c r="K734" s="1170"/>
      <c r="L734" s="1406"/>
      <c r="M734" s="1266"/>
      <c r="N734" s="1266"/>
      <c r="O734" s="1266"/>
      <c r="P734" s="1266"/>
      <c r="Q734" s="1266"/>
      <c r="R734" s="1399"/>
      <c r="S734" s="1268"/>
      <c r="T734" s="1268"/>
      <c r="U734" s="1268"/>
      <c r="V734" s="1268"/>
      <c r="W734" s="1268"/>
      <c r="X734" s="1268"/>
      <c r="Y734" s="1268"/>
      <c r="Z734" s="1268"/>
      <c r="AA734" s="1268"/>
      <c r="AB734" s="989"/>
      <c r="AC734" s="1251"/>
      <c r="AO734" s="1298"/>
      <c r="AQ734" s="20"/>
      <c r="BY734" s="1388"/>
      <c r="BZ734" s="1388"/>
      <c r="CA734" s="1388"/>
      <c r="CB734" s="1388"/>
      <c r="CC734" s="1388"/>
      <c r="CD734" s="1388"/>
      <c r="CE734" s="1388"/>
      <c r="CF734" s="1388"/>
      <c r="CG734" s="1388"/>
      <c r="CH734" s="1388"/>
      <c r="CI734" s="1388"/>
      <c r="CJ734" s="1388"/>
      <c r="CK734" s="1388"/>
      <c r="CL734" s="1388"/>
      <c r="CM734" s="1388"/>
      <c r="CN734" s="1388"/>
      <c r="CO734" s="1388"/>
      <c r="CP734" s="1388"/>
      <c r="CQ734" s="1388"/>
      <c r="CR734" s="1388"/>
      <c r="CS734" s="1388"/>
      <c r="CT734" s="1388"/>
      <c r="CU734" s="1388"/>
      <c r="CV734" s="1388"/>
      <c r="CW734" s="1388"/>
      <c r="CX734" s="1388"/>
      <c r="CY734" s="1388"/>
      <c r="CZ734" s="1388"/>
      <c r="DA734" s="1388"/>
      <c r="DB734" s="1388"/>
      <c r="DC734" s="1388"/>
      <c r="DD734" s="1388"/>
      <c r="DE734" s="1388"/>
      <c r="DF734" s="1388"/>
      <c r="DG734" s="1388"/>
      <c r="DH734" s="1388"/>
      <c r="DI734" s="1388"/>
      <c r="DJ734" s="1388"/>
      <c r="DK734" s="1388"/>
      <c r="DL734" s="1388"/>
      <c r="DM734" s="1388"/>
      <c r="DN734" s="1388"/>
      <c r="DO734" s="1388"/>
      <c r="DP734" s="1388"/>
      <c r="DQ734" s="1388"/>
      <c r="DR734" s="1388"/>
      <c r="DS734" s="1388"/>
      <c r="DT734" s="1388"/>
      <c r="DU734" s="1388"/>
      <c r="DV734" s="1388"/>
      <c r="DW734" s="1388"/>
      <c r="DX734" s="1388"/>
      <c r="DY734" s="1388"/>
      <c r="DZ734" s="1388"/>
      <c r="EA734" s="1388"/>
      <c r="EB734" s="1388"/>
      <c r="EC734" s="1388"/>
      <c r="ED734" s="1388"/>
      <c r="EE734" s="1388"/>
      <c r="EF734" s="1388"/>
      <c r="EG734" s="1388"/>
      <c r="EH734" s="1388"/>
      <c r="EI734" s="1388"/>
      <c r="EJ734" s="1388"/>
      <c r="EK734" s="1388"/>
      <c r="EL734" s="1388"/>
      <c r="EM734" s="1388"/>
      <c r="EN734" s="1388"/>
      <c r="EO734" s="1388"/>
      <c r="EP734" s="1388"/>
      <c r="EQ734" s="1388"/>
      <c r="ER734" s="1388"/>
      <c r="ES734" s="1388"/>
      <c r="ET734" s="1388"/>
      <c r="EU734" s="1388"/>
    </row>
    <row r="735" spans="1:151" s="1292" customFormat="1" ht="17.25" customHeight="1">
      <c r="A735" s="1472">
        <f>IF(G710="",0,1)</f>
        <v>0</v>
      </c>
      <c r="B735" s="678"/>
      <c r="C735" s="1242"/>
      <c r="D735" s="126"/>
      <c r="E735" s="1474" t="str">
        <f t="shared" si="71"/>
        <v/>
      </c>
      <c r="F735" s="1242"/>
      <c r="G735" s="678"/>
      <c r="H735" s="1242"/>
      <c r="I735" s="126"/>
      <c r="J735" s="1462" t="str">
        <f t="shared" si="70"/>
        <v/>
      </c>
      <c r="K735" s="1170"/>
      <c r="L735" s="779"/>
      <c r="M735" s="779"/>
      <c r="N735" s="779"/>
      <c r="O735" s="779"/>
      <c r="P735" s="779"/>
      <c r="Q735" s="779"/>
      <c r="R735" s="779"/>
      <c r="S735" s="779"/>
      <c r="T735" s="779"/>
      <c r="U735" s="779"/>
      <c r="V735" s="779"/>
      <c r="W735" s="779"/>
      <c r="X735" s="779"/>
      <c r="Y735" s="779"/>
      <c r="Z735" s="2167"/>
      <c r="AA735" s="2167"/>
      <c r="AB735" s="989"/>
      <c r="BY735" s="1441"/>
      <c r="BZ735" s="1441"/>
      <c r="CA735" s="1441"/>
      <c r="CB735" s="1441"/>
      <c r="CC735" s="1441"/>
      <c r="CD735" s="1441"/>
      <c r="CE735" s="1441"/>
      <c r="CF735" s="1441"/>
      <c r="CG735" s="1441"/>
      <c r="CH735" s="1441"/>
      <c r="CI735" s="1441"/>
      <c r="CJ735" s="1441"/>
      <c r="CK735" s="1441"/>
      <c r="CL735" s="1441"/>
      <c r="CM735" s="1441"/>
      <c r="CN735" s="1441"/>
      <c r="CO735" s="1441"/>
      <c r="CP735" s="1441"/>
      <c r="CQ735" s="1441"/>
      <c r="CR735" s="1441"/>
      <c r="CS735" s="1441"/>
      <c r="CT735" s="1441"/>
      <c r="CU735" s="1441"/>
      <c r="CV735" s="1441"/>
      <c r="CW735" s="1441"/>
      <c r="CX735" s="1441"/>
      <c r="CY735" s="1441"/>
      <c r="CZ735" s="1441"/>
      <c r="DA735" s="1441"/>
      <c r="DB735" s="1441"/>
      <c r="DC735" s="1441"/>
      <c r="DD735" s="1441"/>
      <c r="DE735" s="1441"/>
      <c r="DF735" s="1441"/>
      <c r="DG735" s="1441"/>
      <c r="DH735" s="1441"/>
      <c r="DI735" s="1441"/>
      <c r="DJ735" s="1441"/>
      <c r="DK735" s="1441"/>
      <c r="DL735" s="1441"/>
      <c r="DM735" s="1441"/>
      <c r="DN735" s="1441"/>
      <c r="DO735" s="1441"/>
      <c r="DP735" s="1441"/>
      <c r="DQ735" s="1441"/>
      <c r="DR735" s="1441"/>
      <c r="DS735" s="1441"/>
      <c r="DT735" s="1441"/>
      <c r="DU735" s="1441"/>
      <c r="DV735" s="1441"/>
      <c r="DW735" s="1441"/>
      <c r="DX735" s="1441"/>
      <c r="DY735" s="1441"/>
      <c r="DZ735" s="1441"/>
      <c r="EA735" s="1441"/>
      <c r="EB735" s="1441"/>
      <c r="EC735" s="1441"/>
      <c r="ED735" s="1441"/>
      <c r="EE735" s="1441"/>
      <c r="EF735" s="1441"/>
      <c r="EG735" s="1441"/>
      <c r="EH735" s="1441"/>
      <c r="EI735" s="1441"/>
      <c r="EJ735" s="1441"/>
      <c r="EK735" s="1441"/>
      <c r="EL735" s="1441"/>
      <c r="EM735" s="1441"/>
      <c r="EN735" s="1441"/>
      <c r="EO735" s="1441"/>
      <c r="EP735" s="1441"/>
      <c r="EQ735" s="1441"/>
      <c r="ER735" s="1441"/>
      <c r="ES735" s="1441"/>
      <c r="ET735" s="1441"/>
      <c r="EU735" s="1441"/>
    </row>
    <row r="736" spans="1:151" s="787" customFormat="1" ht="21.75" customHeight="1" thickBot="1">
      <c r="A736" s="1473">
        <f>IF(G710="",0,1)</f>
        <v>0</v>
      </c>
      <c r="B736" s="1407"/>
      <c r="C736" s="1407"/>
      <c r="D736" s="1251"/>
      <c r="E736" s="1474" t="str">
        <f t="shared" si="71"/>
        <v/>
      </c>
      <c r="F736" s="1407"/>
      <c r="G736" s="1407"/>
      <c r="H736" s="1407"/>
      <c r="I736" s="1251"/>
      <c r="J736" s="1462" t="str">
        <f t="shared" si="70"/>
        <v/>
      </c>
      <c r="K736" s="1408"/>
      <c r="L736" s="1409" t="str">
        <f>CONCATENATE(M$23,G710)</f>
        <v xml:space="preserve">Recommandations pour le générateur de chaleur: </v>
      </c>
      <c r="M736" s="1410"/>
      <c r="N736" s="1410"/>
      <c r="O736" s="1410"/>
      <c r="P736" s="1410"/>
      <c r="Q736" s="1410"/>
      <c r="R736" s="1410"/>
      <c r="S736" s="1410"/>
      <c r="T736" s="1410"/>
      <c r="U736" s="1410"/>
      <c r="V736" s="1410"/>
      <c r="W736" s="1410"/>
      <c r="X736" s="1410"/>
      <c r="Y736" s="1410"/>
      <c r="Z736" s="1410"/>
      <c r="AA736" s="1410"/>
      <c r="AB736" s="1410"/>
      <c r="AC736" s="1410"/>
      <c r="BY736" s="225"/>
      <c r="BZ736" s="225"/>
      <c r="CA736" s="225"/>
      <c r="CB736" s="225"/>
      <c r="CC736" s="225"/>
      <c r="CD736" s="225"/>
      <c r="CE736" s="225"/>
      <c r="CF736" s="225"/>
      <c r="CG736" s="225"/>
      <c r="CH736" s="225"/>
      <c r="CI736" s="225"/>
      <c r="CJ736" s="225"/>
      <c r="CK736" s="225"/>
      <c r="CL736" s="225"/>
      <c r="CM736" s="225"/>
      <c r="CN736" s="225"/>
      <c r="CO736" s="225"/>
      <c r="CP736" s="225"/>
      <c r="CQ736" s="225"/>
      <c r="CR736" s="225"/>
      <c r="CS736" s="225"/>
      <c r="CT736" s="225"/>
      <c r="CU736" s="225"/>
      <c r="CV736" s="225"/>
      <c r="CW736" s="225"/>
      <c r="CX736" s="225"/>
      <c r="CY736" s="225"/>
      <c r="CZ736" s="225"/>
      <c r="DA736" s="225"/>
      <c r="DB736" s="225"/>
      <c r="DC736" s="225"/>
      <c r="DD736" s="225"/>
      <c r="DE736" s="225"/>
      <c r="DF736" s="225"/>
      <c r="DG736" s="225"/>
      <c r="DH736" s="225"/>
      <c r="DI736" s="225"/>
      <c r="DJ736" s="225"/>
      <c r="DK736" s="225"/>
      <c r="DL736" s="225"/>
      <c r="DM736" s="225"/>
      <c r="DN736" s="225"/>
      <c r="DO736" s="225"/>
      <c r="DP736" s="225"/>
      <c r="DQ736" s="225"/>
      <c r="DR736" s="225"/>
      <c r="DS736" s="225"/>
      <c r="DT736" s="225"/>
      <c r="DU736" s="225"/>
      <c r="DV736" s="225"/>
      <c r="DW736" s="225"/>
      <c r="DX736" s="225"/>
      <c r="DY736" s="225"/>
      <c r="DZ736" s="225"/>
      <c r="EA736" s="225"/>
      <c r="EB736" s="225"/>
      <c r="EC736" s="225"/>
      <c r="ED736" s="225"/>
      <c r="EE736" s="225"/>
      <c r="EF736" s="225"/>
      <c r="EG736" s="225"/>
      <c r="EH736" s="225"/>
      <c r="EI736" s="225"/>
      <c r="EJ736" s="225"/>
      <c r="EK736" s="225"/>
      <c r="EL736" s="225"/>
      <c r="EM736" s="225"/>
      <c r="EN736" s="225"/>
      <c r="EO736" s="225"/>
      <c r="EP736" s="225"/>
      <c r="EQ736" s="225"/>
      <c r="ER736" s="225"/>
      <c r="ES736" s="225"/>
      <c r="ET736" s="225"/>
      <c r="EU736" s="225"/>
    </row>
    <row r="737" spans="1:151" s="1292" customFormat="1" ht="21.75" customHeight="1">
      <c r="A737" s="1472">
        <f>IF(G710="",0,1)</f>
        <v>0</v>
      </c>
      <c r="B737" s="678"/>
      <c r="C737" s="1242"/>
      <c r="D737" s="126"/>
      <c r="E737" s="1474" t="str">
        <f t="shared" si="71"/>
        <v/>
      </c>
      <c r="F737" s="1242"/>
      <c r="G737" s="678"/>
      <c r="H737" s="1242"/>
      <c r="I737" s="126"/>
      <c r="J737" s="1462" t="str">
        <f t="shared" si="70"/>
        <v/>
      </c>
      <c r="K737" s="1170"/>
      <c r="L737" s="779"/>
      <c r="M737" s="779"/>
      <c r="N737" s="779"/>
      <c r="O737" s="779"/>
      <c r="P737" s="779"/>
      <c r="Q737" s="779"/>
      <c r="R737" s="779"/>
      <c r="S737" s="779"/>
      <c r="T737" s="779"/>
      <c r="U737" s="779"/>
      <c r="V737" s="779"/>
      <c r="W737" s="779"/>
      <c r="X737" s="779"/>
      <c r="Y737" s="779"/>
      <c r="Z737" s="1423"/>
      <c r="AA737" s="1423"/>
      <c r="AB737" s="1423"/>
      <c r="BY737" s="1441"/>
      <c r="BZ737" s="1441"/>
      <c r="CA737" s="1441"/>
      <c r="CB737" s="1441"/>
      <c r="CC737" s="1441"/>
      <c r="CD737" s="1441"/>
      <c r="CE737" s="1441"/>
      <c r="CF737" s="1441"/>
      <c r="CG737" s="1441"/>
      <c r="CH737" s="1441"/>
      <c r="CI737" s="1441"/>
      <c r="CJ737" s="1441"/>
      <c r="CK737" s="1441"/>
      <c r="CL737" s="1441"/>
      <c r="CM737" s="1441"/>
      <c r="CN737" s="1441"/>
      <c r="CO737" s="1441"/>
      <c r="CP737" s="1441"/>
      <c r="CQ737" s="1441"/>
      <c r="CR737" s="1441"/>
      <c r="CS737" s="1441"/>
      <c r="CT737" s="1441"/>
      <c r="CU737" s="1441"/>
      <c r="CV737" s="1441"/>
      <c r="CW737" s="1441"/>
      <c r="CX737" s="1441"/>
      <c r="CY737" s="1441"/>
      <c r="CZ737" s="1441"/>
      <c r="DA737" s="1441"/>
      <c r="DB737" s="1441"/>
      <c r="DC737" s="1441"/>
      <c r="DD737" s="1441"/>
      <c r="DE737" s="1441"/>
      <c r="DF737" s="1441"/>
      <c r="DG737" s="1441"/>
      <c r="DH737" s="1441"/>
      <c r="DI737" s="1441"/>
      <c r="DJ737" s="1441"/>
      <c r="DK737" s="1441"/>
      <c r="DL737" s="1441"/>
      <c r="DM737" s="1441"/>
      <c r="DN737" s="1441"/>
      <c r="DO737" s="1441"/>
      <c r="DP737" s="1441"/>
      <c r="DQ737" s="1441"/>
      <c r="DR737" s="1441"/>
      <c r="DS737" s="1441"/>
      <c r="DT737" s="1441"/>
      <c r="DU737" s="1441"/>
      <c r="DV737" s="1441"/>
      <c r="DW737" s="1441"/>
      <c r="DX737" s="1441"/>
      <c r="DY737" s="1441"/>
      <c r="DZ737" s="1441"/>
      <c r="EA737" s="1441"/>
      <c r="EB737" s="1441"/>
      <c r="EC737" s="1441"/>
      <c r="ED737" s="1441"/>
      <c r="EE737" s="1441"/>
      <c r="EF737" s="1441"/>
      <c r="EG737" s="1441"/>
      <c r="EH737" s="1441"/>
      <c r="EI737" s="1441"/>
      <c r="EJ737" s="1441"/>
      <c r="EK737" s="1441"/>
      <c r="EL737" s="1441"/>
      <c r="EM737" s="1441"/>
      <c r="EN737" s="1441"/>
      <c r="EO737" s="1441"/>
      <c r="EP737" s="1441"/>
      <c r="EQ737" s="1441"/>
      <c r="ER737" s="1441"/>
      <c r="ES737" s="1441"/>
      <c r="ET737" s="1441"/>
      <c r="EU737" s="1441"/>
    </row>
    <row r="738" spans="1:151" s="1292" customFormat="1" ht="16" customHeight="1">
      <c r="A738" s="1472">
        <f>IF(G710="",0,1)</f>
        <v>0</v>
      </c>
      <c r="B738" s="678"/>
      <c r="C738" s="1242"/>
      <c r="D738" s="126"/>
      <c r="E738" s="1474" t="str">
        <f t="shared" si="71"/>
        <v/>
      </c>
      <c r="F738" s="1242"/>
      <c r="G738" s="678"/>
      <c r="H738" s="1242"/>
      <c r="I738" s="126"/>
      <c r="J738" s="1462" t="str">
        <f t="shared" si="70"/>
        <v/>
      </c>
      <c r="K738" s="1170"/>
      <c r="L738" s="1309" t="str">
        <f>L$138</f>
        <v>Elément</v>
      </c>
      <c r="M738" s="1309"/>
      <c r="N738" s="1309"/>
      <c r="O738" s="1309"/>
      <c r="P738" s="1309" t="str">
        <f>P$138</f>
        <v>Mesure</v>
      </c>
      <c r="Q738" s="1309"/>
      <c r="R738" s="1309"/>
      <c r="S738" s="1309"/>
      <c r="T738" s="1309"/>
      <c r="U738" s="1309"/>
      <c r="V738" s="1309"/>
      <c r="W738" s="1309" t="str">
        <f>W$138</f>
        <v>Réalisation</v>
      </c>
      <c r="X738" s="1310" t="str">
        <f>X$138</f>
        <v>Economie</v>
      </c>
      <c r="Y738" s="1310"/>
      <c r="Z738" s="2186" t="str">
        <f>Z$138</f>
        <v>Réalisation</v>
      </c>
      <c r="AA738" s="2186">
        <f>AA678</f>
        <v>0</v>
      </c>
      <c r="AB738" s="2186">
        <f>AB678</f>
        <v>0</v>
      </c>
      <c r="AC738" s="1310" t="str">
        <f>AC$138</f>
        <v>Economies</v>
      </c>
      <c r="AF738" s="101" t="s">
        <v>593</v>
      </c>
      <c r="AI738" s="101" t="s">
        <v>592</v>
      </c>
      <c r="BY738" s="1441"/>
      <c r="BZ738" s="1441"/>
      <c r="CA738" s="1441"/>
      <c r="CB738" s="1441"/>
      <c r="CC738" s="1441"/>
      <c r="CD738" s="1441"/>
      <c r="CE738" s="1441"/>
      <c r="CF738" s="1441"/>
      <c r="CG738" s="1441"/>
      <c r="CH738" s="1441"/>
      <c r="CI738" s="1441"/>
      <c r="CJ738" s="1441"/>
      <c r="CK738" s="1441"/>
      <c r="CL738" s="1441"/>
      <c r="CM738" s="1441"/>
      <c r="CN738" s="1441"/>
      <c r="CO738" s="1441"/>
      <c r="CP738" s="1441"/>
      <c r="CQ738" s="1441"/>
      <c r="CR738" s="1441"/>
      <c r="CS738" s="1441"/>
      <c r="CT738" s="1441"/>
      <c r="CU738" s="1441"/>
      <c r="CV738" s="1441"/>
      <c r="CW738" s="1441"/>
      <c r="CX738" s="1441"/>
      <c r="CY738" s="1441"/>
      <c r="CZ738" s="1441"/>
      <c r="DA738" s="1441"/>
      <c r="DB738" s="1441"/>
      <c r="DC738" s="1441"/>
      <c r="DD738" s="1441"/>
      <c r="DE738" s="1441"/>
      <c r="DF738" s="1441"/>
      <c r="DG738" s="1441"/>
      <c r="DH738" s="1441"/>
      <c r="DI738" s="1441"/>
      <c r="DJ738" s="1441"/>
      <c r="DK738" s="1441"/>
      <c r="DL738" s="1441"/>
      <c r="DM738" s="1441"/>
      <c r="DN738" s="1441"/>
      <c r="DO738" s="1441"/>
      <c r="DP738" s="1441"/>
      <c r="DQ738" s="1441"/>
      <c r="DR738" s="1441"/>
      <c r="DS738" s="1441"/>
      <c r="DT738" s="1441"/>
      <c r="DU738" s="1441"/>
      <c r="DV738" s="1441"/>
      <c r="DW738" s="1441"/>
      <c r="DX738" s="1441"/>
      <c r="DY738" s="1441"/>
      <c r="DZ738" s="1441"/>
      <c r="EA738" s="1441"/>
      <c r="EB738" s="1441"/>
      <c r="EC738" s="1441"/>
      <c r="ED738" s="1441"/>
      <c r="EE738" s="1441"/>
      <c r="EF738" s="1441"/>
      <c r="EG738" s="1441"/>
      <c r="EH738" s="1441"/>
      <c r="EI738" s="1441"/>
      <c r="EJ738" s="1441"/>
      <c r="EK738" s="1441"/>
      <c r="EL738" s="1441"/>
      <c r="EM738" s="1441"/>
      <c r="EN738" s="1441"/>
      <c r="EO738" s="1441"/>
      <c r="EP738" s="1441"/>
      <c r="EQ738" s="1441"/>
      <c r="ER738" s="1441"/>
      <c r="ES738" s="1441"/>
      <c r="ET738" s="1441"/>
      <c r="EU738" s="1441"/>
    </row>
    <row r="739" spans="1:151" s="1292" customFormat="1" ht="16" customHeight="1">
      <c r="A739" s="1472">
        <f>IF(G710="",0,1)</f>
        <v>0</v>
      </c>
      <c r="B739" s="678"/>
      <c r="C739" s="1242"/>
      <c r="D739" s="126"/>
      <c r="E739" s="1474" t="str">
        <f t="shared" si="71"/>
        <v/>
      </c>
      <c r="F739" s="1242"/>
      <c r="G739" s="678"/>
      <c r="H739" s="1242"/>
      <c r="I739" s="126"/>
      <c r="J739" s="1462" t="str">
        <f t="shared" si="70"/>
        <v/>
      </c>
      <c r="K739" s="1170"/>
      <c r="L739" s="1311"/>
      <c r="M739" s="1311"/>
      <c r="N739" s="1311"/>
      <c r="O739" s="1311"/>
      <c r="P739" s="1311"/>
      <c r="Q739" s="1311"/>
      <c r="R739" s="1311"/>
      <c r="S739" s="1311"/>
      <c r="T739" s="1311"/>
      <c r="U739" s="1311"/>
      <c r="V739" s="1311"/>
      <c r="W739" s="1311"/>
      <c r="X739" s="1312" t="str">
        <f>X$139</f>
        <v>calculée</v>
      </c>
      <c r="Y739" s="1312"/>
      <c r="Z739" s="1312"/>
      <c r="AA739" s="1312"/>
      <c r="AB739" s="1312"/>
      <c r="AC739" s="1312" t="str">
        <f>AC$139</f>
        <v>corrigées</v>
      </c>
      <c r="AE739" s="2165" t="s">
        <v>594</v>
      </c>
      <c r="AF739" s="2165" t="str">
        <f>$W$23</f>
        <v>d'ici à 4 ans</v>
      </c>
      <c r="AG739" s="2165" t="str">
        <f>$W$24</f>
        <v>d'ici à 8 ans</v>
      </c>
      <c r="AI739" s="2165" t="str">
        <f>$W$23</f>
        <v>d'ici à 4 ans</v>
      </c>
      <c r="AJ739" s="2165" t="str">
        <f>$W$24</f>
        <v>d'ici à 8 ans</v>
      </c>
      <c r="BY739" s="1441"/>
      <c r="BZ739" s="1441"/>
      <c r="CA739" s="1441"/>
      <c r="CB739" s="1441"/>
      <c r="CC739" s="1441"/>
      <c r="CD739" s="1441"/>
      <c r="CE739" s="1441"/>
      <c r="CF739" s="1441"/>
      <c r="CG739" s="1441"/>
      <c r="CH739" s="1441"/>
      <c r="CI739" s="1441"/>
      <c r="CJ739" s="1441"/>
      <c r="CK739" s="1441"/>
      <c r="CL739" s="1441"/>
      <c r="CM739" s="1441"/>
      <c r="CN739" s="1441"/>
      <c r="CO739" s="1441"/>
      <c r="CP739" s="1441"/>
      <c r="CQ739" s="1441"/>
      <c r="CR739" s="1441"/>
      <c r="CS739" s="1441"/>
      <c r="CT739" s="1441"/>
      <c r="CU739" s="1441"/>
      <c r="CV739" s="1441"/>
      <c r="CW739" s="1441"/>
      <c r="CX739" s="1441"/>
      <c r="CY739" s="1441"/>
      <c r="CZ739" s="1441"/>
      <c r="DA739" s="1441"/>
      <c r="DB739" s="1441"/>
      <c r="DC739" s="1441"/>
      <c r="DD739" s="1441"/>
      <c r="DE739" s="1441"/>
      <c r="DF739" s="1441"/>
      <c r="DG739" s="1441"/>
      <c r="DH739" s="1441"/>
      <c r="DI739" s="1441"/>
      <c r="DJ739" s="1441"/>
      <c r="DK739" s="1441"/>
      <c r="DL739" s="1441"/>
      <c r="DM739" s="1441"/>
      <c r="DN739" s="1441"/>
      <c r="DO739" s="1441"/>
      <c r="DP739" s="1441"/>
      <c r="DQ739" s="1441"/>
      <c r="DR739" s="1441"/>
      <c r="DS739" s="1441"/>
      <c r="DT739" s="1441"/>
      <c r="DU739" s="1441"/>
      <c r="DV739" s="1441"/>
      <c r="DW739" s="1441"/>
      <c r="DX739" s="1441"/>
      <c r="DY739" s="1441"/>
      <c r="DZ739" s="1441"/>
      <c r="EA739" s="1441"/>
      <c r="EB739" s="1441"/>
      <c r="EC739" s="1441"/>
      <c r="ED739" s="1441"/>
      <c r="EE739" s="1441"/>
      <c r="EF739" s="1441"/>
      <c r="EG739" s="1441"/>
      <c r="EH739" s="1441"/>
      <c r="EI739" s="1441"/>
      <c r="EJ739" s="1441"/>
      <c r="EK739" s="1441"/>
      <c r="EL739" s="1441"/>
      <c r="EM739" s="1441"/>
      <c r="EN739" s="1441"/>
      <c r="EO739" s="1441"/>
      <c r="EP739" s="1441"/>
      <c r="EQ739" s="1441"/>
      <c r="ER739" s="1441"/>
      <c r="ES739" s="1441"/>
      <c r="ET739" s="1441"/>
      <c r="EU739" s="1441"/>
    </row>
    <row r="740" spans="1:151" s="1292" customFormat="1" ht="16" customHeight="1">
      <c r="A740" s="1472">
        <f>IF(G710="",0,1)</f>
        <v>0</v>
      </c>
      <c r="B740" s="678"/>
      <c r="C740" s="1242"/>
      <c r="D740" s="126"/>
      <c r="E740" s="1474" t="str">
        <f t="shared" si="71"/>
        <v/>
      </c>
      <c r="F740" s="1242"/>
      <c r="G740" s="678"/>
      <c r="H740" s="1242"/>
      <c r="I740" s="126"/>
      <c r="J740" s="1462" t="str">
        <f t="shared" si="70"/>
        <v/>
      </c>
      <c r="K740" s="1170"/>
      <c r="L740" s="1313"/>
      <c r="M740" s="1313"/>
      <c r="N740" s="1313"/>
      <c r="O740" s="1313"/>
      <c r="P740" s="1313"/>
      <c r="Q740" s="1313"/>
      <c r="R740" s="1313"/>
      <c r="S740" s="1313"/>
      <c r="T740" s="1313"/>
      <c r="U740" s="1313"/>
      <c r="V740" s="1313"/>
      <c r="W740" s="1313"/>
      <c r="X740" s="1314" t="str">
        <f>X$140</f>
        <v>[kWh]</v>
      </c>
      <c r="Y740" s="1314"/>
      <c r="Z740" s="2181" t="str">
        <f>Z$140</f>
        <v>[oui/non]</v>
      </c>
      <c r="AA740" s="2181">
        <f>AA680</f>
        <v>0</v>
      </c>
      <c r="AB740" s="2181">
        <f>AB680</f>
        <v>0</v>
      </c>
      <c r="AC740" s="1314" t="str">
        <f>AC$140</f>
        <v>[kWh]</v>
      </c>
      <c r="AE740" s="2165"/>
      <c r="AF740" s="2165"/>
      <c r="AG740" s="2165"/>
      <c r="AI740" s="2165"/>
      <c r="AJ740" s="2165"/>
      <c r="BY740" s="1441"/>
      <c r="BZ740" s="1441"/>
      <c r="CA740" s="1441"/>
      <c r="CB740" s="1441"/>
      <c r="CC740" s="1441"/>
      <c r="CD740" s="1441"/>
      <c r="CE740" s="1441"/>
      <c r="CF740" s="1441"/>
      <c r="CG740" s="1441"/>
      <c r="CH740" s="1441"/>
      <c r="CI740" s="1441"/>
      <c r="CJ740" s="1441"/>
      <c r="CK740" s="1441"/>
      <c r="CL740" s="1441"/>
      <c r="CM740" s="1441"/>
      <c r="CN740" s="1441"/>
      <c r="CO740" s="1441"/>
      <c r="CP740" s="1441"/>
      <c r="CQ740" s="1441"/>
      <c r="CR740" s="1441"/>
      <c r="CS740" s="1441"/>
      <c r="CT740" s="1441"/>
      <c r="CU740" s="1441"/>
      <c r="CV740" s="1441"/>
      <c r="CW740" s="1441"/>
      <c r="CX740" s="1441"/>
      <c r="CY740" s="1441"/>
      <c r="CZ740" s="1441"/>
      <c r="DA740" s="1441"/>
      <c r="DB740" s="1441"/>
      <c r="DC740" s="1441"/>
      <c r="DD740" s="1441"/>
      <c r="DE740" s="1441"/>
      <c r="DF740" s="1441"/>
      <c r="DG740" s="1441"/>
      <c r="DH740" s="1441"/>
      <c r="DI740" s="1441"/>
      <c r="DJ740" s="1441"/>
      <c r="DK740" s="1441"/>
      <c r="DL740" s="1441"/>
      <c r="DM740" s="1441"/>
      <c r="DN740" s="1441"/>
      <c r="DO740" s="1441"/>
      <c r="DP740" s="1441"/>
      <c r="DQ740" s="1441"/>
      <c r="DR740" s="1441"/>
      <c r="DS740" s="1441"/>
      <c r="DT740" s="1441"/>
      <c r="DU740" s="1441"/>
      <c r="DV740" s="1441"/>
      <c r="DW740" s="1441"/>
      <c r="DX740" s="1441"/>
      <c r="DY740" s="1441"/>
      <c r="DZ740" s="1441"/>
      <c r="EA740" s="1441"/>
      <c r="EB740" s="1441"/>
      <c r="EC740" s="1441"/>
      <c r="ED740" s="1441"/>
      <c r="EE740" s="1441"/>
      <c r="EF740" s="1441"/>
      <c r="EG740" s="1441"/>
      <c r="EH740" s="1441"/>
      <c r="EI740" s="1441"/>
      <c r="EJ740" s="1441"/>
      <c r="EK740" s="1441"/>
      <c r="EL740" s="1441"/>
      <c r="EM740" s="1441"/>
      <c r="EN740" s="1441"/>
      <c r="EO740" s="1441"/>
      <c r="EP740" s="1441"/>
      <c r="EQ740" s="1441"/>
      <c r="ER740" s="1441"/>
      <c r="ES740" s="1441"/>
      <c r="ET740" s="1441"/>
      <c r="EU740" s="1441"/>
    </row>
    <row r="741" spans="1:151" s="1292" customFormat="1" ht="16" customHeight="1">
      <c r="A741" s="1472">
        <f>IF(G710="",0,1)</f>
        <v>0</v>
      </c>
      <c r="B741" s="678"/>
      <c r="C741" s="1242"/>
      <c r="D741" s="126"/>
      <c r="E741" s="1474" t="str">
        <f t="shared" si="71"/>
        <v/>
      </c>
      <c r="F741" s="1242"/>
      <c r="G741" s="678"/>
      <c r="H741" s="1242"/>
      <c r="I741" s="126"/>
      <c r="J741" s="1462" t="str">
        <f t="shared" si="70"/>
        <v/>
      </c>
      <c r="K741" s="1170"/>
      <c r="L741" s="1311"/>
      <c r="M741" s="1311"/>
      <c r="N741" s="1311"/>
      <c r="O741" s="1412"/>
      <c r="P741" s="1311"/>
      <c r="Q741" s="1311"/>
      <c r="R741" s="1311"/>
      <c r="S741" s="1311"/>
      <c r="T741" s="1311"/>
      <c r="U741" s="1311"/>
      <c r="V741" s="1311"/>
      <c r="W741" s="1311"/>
      <c r="Y741" s="1312"/>
      <c r="Z741" s="1312"/>
      <c r="AA741" s="1312"/>
      <c r="AE741" s="2165"/>
      <c r="AF741" s="2165"/>
      <c r="AG741" s="2165"/>
      <c r="AI741" s="2165"/>
      <c r="AJ741" s="2165"/>
      <c r="BY741" s="1441"/>
      <c r="BZ741" s="1441"/>
      <c r="CA741" s="1441"/>
      <c r="CB741" s="1441"/>
      <c r="CC741" s="1441"/>
      <c r="CD741" s="1441"/>
      <c r="CE741" s="1441"/>
      <c r="CF741" s="1441"/>
      <c r="CG741" s="1441"/>
      <c r="CH741" s="1441"/>
      <c r="CI741" s="1441"/>
      <c r="CJ741" s="1441"/>
      <c r="CK741" s="1441"/>
      <c r="CL741" s="1441"/>
      <c r="CM741" s="1441"/>
      <c r="CN741" s="1441"/>
      <c r="CO741" s="1441"/>
      <c r="CP741" s="1441"/>
      <c r="CQ741" s="1441"/>
      <c r="CR741" s="1441"/>
      <c r="CS741" s="1441"/>
      <c r="CT741" s="1441"/>
      <c r="CU741" s="1441"/>
      <c r="CV741" s="1441"/>
      <c r="CW741" s="1441"/>
      <c r="CX741" s="1441"/>
      <c r="CY741" s="1441"/>
      <c r="CZ741" s="1441"/>
      <c r="DA741" s="1441"/>
      <c r="DB741" s="1441"/>
      <c r="DC741" s="1441"/>
      <c r="DD741" s="1441"/>
      <c r="DE741" s="1441"/>
      <c r="DF741" s="1441"/>
      <c r="DG741" s="1441"/>
      <c r="DH741" s="1441"/>
      <c r="DI741" s="1441"/>
      <c r="DJ741" s="1441"/>
      <c r="DK741" s="1441"/>
      <c r="DL741" s="1441"/>
      <c r="DM741" s="1441"/>
      <c r="DN741" s="1441"/>
      <c r="DO741" s="1441"/>
      <c r="DP741" s="1441"/>
      <c r="DQ741" s="1441"/>
      <c r="DR741" s="1441"/>
      <c r="DS741" s="1441"/>
      <c r="DT741" s="1441"/>
      <c r="DU741" s="1441"/>
      <c r="DV741" s="1441"/>
      <c r="DW741" s="1441"/>
      <c r="DX741" s="1441"/>
      <c r="DY741" s="1441"/>
      <c r="DZ741" s="1441"/>
      <c r="EA741" s="1441"/>
      <c r="EB741" s="1441"/>
      <c r="EC741" s="1441"/>
      <c r="ED741" s="1441"/>
      <c r="EE741" s="1441"/>
      <c r="EF741" s="1441"/>
      <c r="EG741" s="1441"/>
      <c r="EH741" s="1441"/>
      <c r="EI741" s="1441"/>
      <c r="EJ741" s="1441"/>
      <c r="EK741" s="1441"/>
      <c r="EL741" s="1441"/>
      <c r="EM741" s="1441"/>
      <c r="EN741" s="1441"/>
      <c r="EO741" s="1441"/>
      <c r="EP741" s="1441"/>
      <c r="EQ741" s="1441"/>
      <c r="ER741" s="1441"/>
      <c r="ES741" s="1441"/>
      <c r="ET741" s="1441"/>
      <c r="EU741" s="1441"/>
    </row>
    <row r="742" spans="1:151" s="1292" customFormat="1" ht="12" customHeight="1">
      <c r="A742" s="1472">
        <f>IF(G710="",0,1)</f>
        <v>0</v>
      </c>
      <c r="B742" s="678"/>
      <c r="C742" s="1242"/>
      <c r="D742" s="126"/>
      <c r="E742" s="1474" t="str">
        <f t="shared" si="71"/>
        <v/>
      </c>
      <c r="F742" s="1242"/>
      <c r="G742" s="678"/>
      <c r="H742" s="1242"/>
      <c r="I742" s="126"/>
      <c r="J742" s="1462" t="str">
        <f t="shared" si="70"/>
        <v/>
      </c>
      <c r="K742" s="1170"/>
      <c r="L742" s="1315"/>
      <c r="M742" s="1315"/>
      <c r="N742" s="1315"/>
      <c r="O742" s="1315"/>
      <c r="P742" s="1315"/>
      <c r="Q742" s="1315"/>
      <c r="R742" s="1315"/>
      <c r="S742" s="1315"/>
      <c r="T742" s="1315"/>
      <c r="U742" s="1315"/>
      <c r="V742" s="1315"/>
      <c r="W742" s="1315"/>
      <c r="X742" s="1315"/>
      <c r="Y742" s="1315"/>
      <c r="Z742" s="1312"/>
      <c r="AA742" s="1315"/>
      <c r="AB742" s="1315"/>
      <c r="AC742" s="1315"/>
      <c r="AE742" s="2165"/>
      <c r="AF742" s="2165"/>
      <c r="AG742" s="2165"/>
      <c r="AI742" s="2165"/>
      <c r="AJ742" s="2165"/>
      <c r="BY742" s="1441"/>
      <c r="BZ742" s="1441"/>
      <c r="CA742" s="1441"/>
      <c r="CB742" s="1441"/>
      <c r="CC742" s="1441"/>
      <c r="CD742" s="1441"/>
      <c r="CE742" s="1441"/>
      <c r="CF742" s="1441"/>
      <c r="CG742" s="1441"/>
      <c r="CH742" s="1441"/>
      <c r="CI742" s="1441"/>
      <c r="CJ742" s="1441"/>
      <c r="CK742" s="1441"/>
      <c r="CL742" s="1441"/>
      <c r="CM742" s="1441"/>
      <c r="CN742" s="1441"/>
      <c r="CO742" s="1441"/>
      <c r="CP742" s="1441"/>
      <c r="CQ742" s="1441"/>
      <c r="CR742" s="1441"/>
      <c r="CS742" s="1441"/>
      <c r="CT742" s="1441"/>
      <c r="CU742" s="1441"/>
      <c r="CV742" s="1441"/>
      <c r="CW742" s="1441"/>
      <c r="CX742" s="1441"/>
      <c r="CY742" s="1441"/>
      <c r="CZ742" s="1441"/>
      <c r="DA742" s="1441"/>
      <c r="DB742" s="1441"/>
      <c r="DC742" s="1441"/>
      <c r="DD742" s="1441"/>
      <c r="DE742" s="1441"/>
      <c r="DF742" s="1441"/>
      <c r="DG742" s="1441"/>
      <c r="DH742" s="1441"/>
      <c r="DI742" s="1441"/>
      <c r="DJ742" s="1441"/>
      <c r="DK742" s="1441"/>
      <c r="DL742" s="1441"/>
      <c r="DM742" s="1441"/>
      <c r="DN742" s="1441"/>
      <c r="DO742" s="1441"/>
      <c r="DP742" s="1441"/>
      <c r="DQ742" s="1441"/>
      <c r="DR742" s="1441"/>
      <c r="DS742" s="1441"/>
      <c r="DT742" s="1441"/>
      <c r="DU742" s="1441"/>
      <c r="DV742" s="1441"/>
      <c r="DW742" s="1441"/>
      <c r="DX742" s="1441"/>
      <c r="DY742" s="1441"/>
      <c r="DZ742" s="1441"/>
      <c r="EA742" s="1441"/>
      <c r="EB742" s="1441"/>
      <c r="EC742" s="1441"/>
      <c r="ED742" s="1441"/>
      <c r="EE742" s="1441"/>
      <c r="EF742" s="1441"/>
      <c r="EG742" s="1441"/>
      <c r="EH742" s="1441"/>
      <c r="EI742" s="1441"/>
      <c r="EJ742" s="1441"/>
      <c r="EK742" s="1441"/>
      <c r="EL742" s="1441"/>
      <c r="EM742" s="1441"/>
      <c r="EN742" s="1441"/>
      <c r="EO742" s="1441"/>
      <c r="EP742" s="1441"/>
      <c r="EQ742" s="1441"/>
      <c r="ER742" s="1441"/>
      <c r="ES742" s="1441"/>
      <c r="ET742" s="1441"/>
      <c r="EU742" s="1441"/>
    </row>
    <row r="743" spans="1:151" s="737" customFormat="1" ht="17" customHeight="1">
      <c r="A743" s="1472">
        <f>IF(G710="",0,1)</f>
        <v>0</v>
      </c>
      <c r="B743" s="678">
        <f>IF(X743=0,-1,0)</f>
        <v>-1</v>
      </c>
      <c r="C743" s="1242"/>
      <c r="E743" s="1474" t="str">
        <f t="shared" si="71"/>
        <v/>
      </c>
      <c r="F743" s="1242"/>
      <c r="G743" s="678"/>
      <c r="H743" s="1242"/>
      <c r="J743" s="1462" t="str">
        <f t="shared" si="70"/>
        <v/>
      </c>
      <c r="K743" s="1170"/>
      <c r="L743" s="1316"/>
      <c r="M743" s="2204" t="str">
        <f>AD710</f>
        <v/>
      </c>
      <c r="N743" s="2173"/>
      <c r="O743" s="2173"/>
      <c r="P743" s="2173"/>
      <c r="Q743" s="2173"/>
      <c r="R743" s="2173"/>
      <c r="S743" s="2173"/>
      <c r="T743" s="2173"/>
      <c r="U743" s="2173"/>
      <c r="V743" s="2173"/>
      <c r="W743" s="1318" t="str">
        <f>IF(X743=0,"",IF(AF710=V$23,W$23,W$24))</f>
        <v/>
      </c>
      <c r="X743" s="1319">
        <f>AE710</f>
        <v>0</v>
      </c>
      <c r="Y743" s="1319"/>
      <c r="Z743" s="1319"/>
      <c r="AA743" s="527"/>
      <c r="AB743" s="1320"/>
      <c r="AC743" s="1319">
        <f>IF(AA743=AA$24,0,X743)</f>
        <v>0</v>
      </c>
      <c r="AE743" s="1321">
        <f>IF(X743=0,1,IF(AA743=AA$24,2,3))</f>
        <v>1</v>
      </c>
      <c r="AF743" s="1322">
        <f>IF(W743=AF739,X743,0)</f>
        <v>0</v>
      </c>
      <c r="AG743" s="1322">
        <f>IF(W743=AG739,X743,0)</f>
        <v>0</v>
      </c>
      <c r="AH743" s="1292"/>
      <c r="AI743" s="1322">
        <f>IF(W743=AI739,AC743,0)</f>
        <v>0</v>
      </c>
      <c r="AJ743" s="1322">
        <f>IF(W743=AJ739,AC743,0)</f>
        <v>0</v>
      </c>
      <c r="AK743" s="40"/>
      <c r="AL743" s="40"/>
      <c r="AM743" s="40"/>
      <c r="AN743" s="40"/>
      <c r="AO743" s="40"/>
      <c r="AP743" s="40"/>
      <c r="AQ743" s="40"/>
      <c r="BY743" s="1443"/>
      <c r="BZ743" s="1443"/>
      <c r="CA743" s="1443"/>
      <c r="CB743" s="1443"/>
      <c r="CC743" s="1443"/>
      <c r="CD743" s="1443"/>
      <c r="CE743" s="1443"/>
      <c r="CF743" s="1443"/>
      <c r="CG743" s="1443"/>
      <c r="CH743" s="1443"/>
      <c r="CI743" s="1443"/>
      <c r="CJ743" s="1443"/>
      <c r="CK743" s="1443"/>
      <c r="CL743" s="1443"/>
      <c r="CM743" s="1443"/>
      <c r="CN743" s="1443"/>
      <c r="CO743" s="1443"/>
      <c r="CP743" s="1443"/>
      <c r="CQ743" s="1443"/>
      <c r="CR743" s="1443"/>
      <c r="CS743" s="1443"/>
      <c r="CT743" s="1443"/>
      <c r="CU743" s="1443"/>
      <c r="CV743" s="1443"/>
      <c r="CW743" s="1443"/>
      <c r="CX743" s="1443"/>
      <c r="CY743" s="1443"/>
      <c r="CZ743" s="1443"/>
      <c r="DA743" s="1443"/>
      <c r="DB743" s="1443"/>
      <c r="DC743" s="1443"/>
      <c r="DD743" s="1443"/>
      <c r="DE743" s="1443"/>
      <c r="DF743" s="1443"/>
      <c r="DG743" s="1443"/>
      <c r="DH743" s="1443"/>
      <c r="DI743" s="1443"/>
      <c r="DJ743" s="1443"/>
      <c r="DK743" s="1443"/>
      <c r="DL743" s="1443"/>
      <c r="DM743" s="1443"/>
      <c r="DN743" s="1443"/>
      <c r="DO743" s="1443"/>
      <c r="DP743" s="1443"/>
      <c r="DQ743" s="1443"/>
      <c r="DR743" s="1443"/>
      <c r="DS743" s="1443"/>
      <c r="DT743" s="1443"/>
      <c r="DU743" s="1443"/>
      <c r="DV743" s="1443"/>
      <c r="DW743" s="1443"/>
      <c r="DX743" s="1443"/>
      <c r="DY743" s="1443"/>
      <c r="DZ743" s="1443"/>
      <c r="EA743" s="1443"/>
      <c r="EB743" s="1443"/>
      <c r="EC743" s="1443"/>
      <c r="ED743" s="1443"/>
      <c r="EE743" s="1443"/>
      <c r="EF743" s="1443"/>
      <c r="EG743" s="1443"/>
      <c r="EH743" s="1443"/>
      <c r="EI743" s="1443"/>
      <c r="EJ743" s="1443"/>
      <c r="EK743" s="1443"/>
      <c r="EL743" s="1443"/>
      <c r="EM743" s="1443"/>
      <c r="EN743" s="1443"/>
      <c r="EO743" s="1443"/>
      <c r="EP743" s="1443"/>
      <c r="EQ743" s="1443"/>
      <c r="ER743" s="1443"/>
      <c r="ES743" s="1443"/>
      <c r="ET743" s="1443"/>
      <c r="EU743" s="1443"/>
    </row>
    <row r="744" spans="1:151" s="737" customFormat="1" ht="92" customHeight="1">
      <c r="A744" s="1472">
        <f>IF(G710="",0,1)</f>
        <v>0</v>
      </c>
      <c r="B744" s="678">
        <f>B743</f>
        <v>-1</v>
      </c>
      <c r="C744" s="1242"/>
      <c r="E744" s="1474" t="str">
        <f t="shared" si="71"/>
        <v/>
      </c>
      <c r="F744" s="1242"/>
      <c r="G744" s="678"/>
      <c r="H744" s="1242"/>
      <c r="J744" s="1462" t="str">
        <f t="shared" si="70"/>
        <v/>
      </c>
      <c r="K744" s="1170"/>
      <c r="L744" s="1323"/>
      <c r="M744" s="2174"/>
      <c r="N744" s="2174"/>
      <c r="O744" s="2174"/>
      <c r="P744" s="2174"/>
      <c r="Q744" s="2174"/>
      <c r="R744" s="2174"/>
      <c r="S744" s="2174"/>
      <c r="T744" s="2174"/>
      <c r="U744" s="2174"/>
      <c r="V744" s="2174"/>
      <c r="W744" s="1325"/>
      <c r="X744" s="1326"/>
      <c r="Y744" s="1326"/>
      <c r="Z744" s="1326"/>
      <c r="AA744" s="1326"/>
      <c r="AB744" s="1326"/>
      <c r="AC744" s="1326"/>
      <c r="AH744" s="1292"/>
      <c r="AK744" s="40"/>
      <c r="AL744" s="40"/>
      <c r="AM744" s="40"/>
      <c r="AN744" s="40"/>
      <c r="AO744" s="40"/>
      <c r="AP744" s="40"/>
      <c r="AQ744" s="40"/>
      <c r="BY744" s="1443"/>
      <c r="BZ744" s="1443"/>
      <c r="CA744" s="1443"/>
      <c r="CB744" s="1443"/>
      <c r="CC744" s="1443"/>
      <c r="CD744" s="1443"/>
      <c r="CE744" s="1443"/>
      <c r="CF744" s="1443"/>
      <c r="CG744" s="1443"/>
      <c r="CH744" s="1443"/>
      <c r="CI744" s="1443"/>
      <c r="CJ744" s="1443"/>
      <c r="CK744" s="1443"/>
      <c r="CL744" s="1443"/>
      <c r="CM744" s="1443"/>
      <c r="CN744" s="1443"/>
      <c r="CO744" s="1443"/>
      <c r="CP744" s="1443"/>
      <c r="CQ744" s="1443"/>
      <c r="CR744" s="1443"/>
      <c r="CS744" s="1443"/>
      <c r="CT744" s="1443"/>
      <c r="CU744" s="1443"/>
      <c r="CV744" s="1443"/>
      <c r="CW744" s="1443"/>
      <c r="CX744" s="1443"/>
      <c r="CY744" s="1443"/>
      <c r="CZ744" s="1443"/>
      <c r="DA744" s="1443"/>
      <c r="DB744" s="1443"/>
      <c r="DC744" s="1443"/>
      <c r="DD744" s="1443"/>
      <c r="DE744" s="1443"/>
      <c r="DF744" s="1443"/>
      <c r="DG744" s="1443"/>
      <c r="DH744" s="1443"/>
      <c r="DI744" s="1443"/>
      <c r="DJ744" s="1443"/>
      <c r="DK744" s="1443"/>
      <c r="DL744" s="1443"/>
      <c r="DM744" s="1443"/>
      <c r="DN744" s="1443"/>
      <c r="DO744" s="1443"/>
      <c r="DP744" s="1443"/>
      <c r="DQ744" s="1443"/>
      <c r="DR744" s="1443"/>
      <c r="DS744" s="1443"/>
      <c r="DT744" s="1443"/>
      <c r="DU744" s="1443"/>
      <c r="DV744" s="1443"/>
      <c r="DW744" s="1443"/>
      <c r="DX744" s="1443"/>
      <c r="DY744" s="1443"/>
      <c r="DZ744" s="1443"/>
      <c r="EA744" s="1443"/>
      <c r="EB744" s="1443"/>
      <c r="EC744" s="1443"/>
      <c r="ED744" s="1443"/>
      <c r="EE744" s="1443"/>
      <c r="EF744" s="1443"/>
      <c r="EG744" s="1443"/>
      <c r="EH744" s="1443"/>
      <c r="EI744" s="1443"/>
      <c r="EJ744" s="1443"/>
      <c r="EK744" s="1443"/>
      <c r="EL744" s="1443"/>
      <c r="EM744" s="1443"/>
      <c r="EN744" s="1443"/>
      <c r="EO744" s="1443"/>
      <c r="EP744" s="1443"/>
      <c r="EQ744" s="1443"/>
      <c r="ER744" s="1443"/>
      <c r="ES744" s="1443"/>
      <c r="ET744" s="1443"/>
      <c r="EU744" s="1443"/>
    </row>
    <row r="745" spans="1:151" s="737" customFormat="1" ht="17" customHeight="1">
      <c r="A745" s="1472">
        <f>IF(G710="",0,1)</f>
        <v>0</v>
      </c>
      <c r="B745" s="678">
        <f>IF(X745=0,-1,0)</f>
        <v>-1</v>
      </c>
      <c r="C745" s="1242"/>
      <c r="E745" s="1474" t="str">
        <f t="shared" si="71"/>
        <v/>
      </c>
      <c r="F745" s="1242"/>
      <c r="G745" s="678"/>
      <c r="H745" s="1242"/>
      <c r="J745" s="1462" t="str">
        <f t="shared" si="70"/>
        <v/>
      </c>
      <c r="K745" s="1170"/>
      <c r="L745" s="1316"/>
      <c r="M745" s="2204" t="str">
        <f>AL710</f>
        <v/>
      </c>
      <c r="N745" s="2173"/>
      <c r="O745" s="2173"/>
      <c r="P745" s="2173"/>
      <c r="Q745" s="2173"/>
      <c r="R745" s="2173"/>
      <c r="S745" s="2173"/>
      <c r="T745" s="2173"/>
      <c r="U745" s="2173"/>
      <c r="V745" s="2173"/>
      <c r="W745" s="1318" t="str">
        <f>IF(X745=0,"",IF(AN710=V$23,W$23,W$24))</f>
        <v/>
      </c>
      <c r="X745" s="1319">
        <f>AM710</f>
        <v>0</v>
      </c>
      <c r="Y745" s="1319"/>
      <c r="Z745" s="1319"/>
      <c r="AA745" s="527"/>
      <c r="AB745" s="1320"/>
      <c r="AC745" s="1319">
        <f>IF(AA745=AA$24,0,X745)</f>
        <v>0</v>
      </c>
      <c r="AE745" s="1321">
        <f>IF(X745=0,1,IF(AA745=AA$24,2,3))</f>
        <v>1</v>
      </c>
      <c r="AF745" s="1322">
        <f>IF(W745=AF739,X745,0)</f>
        <v>0</v>
      </c>
      <c r="AG745" s="1322">
        <f>IF(W745=AG739,X745,0)</f>
        <v>0</v>
      </c>
      <c r="AH745" s="1292"/>
      <c r="AI745" s="1322">
        <f>IF(W745=AI739,AC745,0)</f>
        <v>0</v>
      </c>
      <c r="AJ745" s="1322">
        <f>IF(W745=AJ739,AC745,0)</f>
        <v>0</v>
      </c>
      <c r="AK745" s="40"/>
      <c r="AL745" s="40"/>
      <c r="AM745" s="40"/>
      <c r="AN745" s="40"/>
      <c r="AO745" s="40"/>
      <c r="AP745" s="40"/>
      <c r="AQ745" s="40"/>
      <c r="BY745" s="1443"/>
      <c r="BZ745" s="1443"/>
      <c r="CA745" s="1443"/>
      <c r="CB745" s="1443"/>
      <c r="CC745" s="1443"/>
      <c r="CD745" s="1443"/>
      <c r="CE745" s="1443"/>
      <c r="CF745" s="1443"/>
      <c r="CG745" s="1443"/>
      <c r="CH745" s="1443"/>
      <c r="CI745" s="1443"/>
      <c r="CJ745" s="1443"/>
      <c r="CK745" s="1443"/>
      <c r="CL745" s="1443"/>
      <c r="CM745" s="1443"/>
      <c r="CN745" s="1443"/>
      <c r="CO745" s="1443"/>
      <c r="CP745" s="1443"/>
      <c r="CQ745" s="1443"/>
      <c r="CR745" s="1443"/>
      <c r="CS745" s="1443"/>
      <c r="CT745" s="1443"/>
      <c r="CU745" s="1443"/>
      <c r="CV745" s="1443"/>
      <c r="CW745" s="1443"/>
      <c r="CX745" s="1443"/>
      <c r="CY745" s="1443"/>
      <c r="CZ745" s="1443"/>
      <c r="DA745" s="1443"/>
      <c r="DB745" s="1443"/>
      <c r="DC745" s="1443"/>
      <c r="DD745" s="1443"/>
      <c r="DE745" s="1443"/>
      <c r="DF745" s="1443"/>
      <c r="DG745" s="1443"/>
      <c r="DH745" s="1443"/>
      <c r="DI745" s="1443"/>
      <c r="DJ745" s="1443"/>
      <c r="DK745" s="1443"/>
      <c r="DL745" s="1443"/>
      <c r="DM745" s="1443"/>
      <c r="DN745" s="1443"/>
      <c r="DO745" s="1443"/>
      <c r="DP745" s="1443"/>
      <c r="DQ745" s="1443"/>
      <c r="DR745" s="1443"/>
      <c r="DS745" s="1443"/>
      <c r="DT745" s="1443"/>
      <c r="DU745" s="1443"/>
      <c r="DV745" s="1443"/>
      <c r="DW745" s="1443"/>
      <c r="DX745" s="1443"/>
      <c r="DY745" s="1443"/>
      <c r="DZ745" s="1443"/>
      <c r="EA745" s="1443"/>
      <c r="EB745" s="1443"/>
      <c r="EC745" s="1443"/>
      <c r="ED745" s="1443"/>
      <c r="EE745" s="1443"/>
      <c r="EF745" s="1443"/>
      <c r="EG745" s="1443"/>
      <c r="EH745" s="1443"/>
      <c r="EI745" s="1443"/>
      <c r="EJ745" s="1443"/>
      <c r="EK745" s="1443"/>
      <c r="EL745" s="1443"/>
      <c r="EM745" s="1443"/>
      <c r="EN745" s="1443"/>
      <c r="EO745" s="1443"/>
      <c r="EP745" s="1443"/>
      <c r="EQ745" s="1443"/>
      <c r="ER745" s="1443"/>
      <c r="ES745" s="1443"/>
      <c r="ET745" s="1443"/>
      <c r="EU745" s="1443"/>
    </row>
    <row r="746" spans="1:151" s="737" customFormat="1" ht="27" customHeight="1">
      <c r="A746" s="1472">
        <f>IF(G710="",0,1)</f>
        <v>0</v>
      </c>
      <c r="B746" s="678">
        <f>B745</f>
        <v>-1</v>
      </c>
      <c r="C746" s="1242"/>
      <c r="E746" s="1474" t="str">
        <f t="shared" si="71"/>
        <v/>
      </c>
      <c r="F746" s="1242"/>
      <c r="G746" s="678"/>
      <c r="H746" s="1242"/>
      <c r="J746" s="1462" t="str">
        <f t="shared" si="70"/>
        <v/>
      </c>
      <c r="K746" s="1170"/>
      <c r="L746" s="1323"/>
      <c r="M746" s="2174"/>
      <c r="N746" s="2174"/>
      <c r="O746" s="2174"/>
      <c r="P746" s="2174"/>
      <c r="Q746" s="2174"/>
      <c r="R746" s="2174"/>
      <c r="S746" s="2174"/>
      <c r="T746" s="2174"/>
      <c r="U746" s="2174"/>
      <c r="V746" s="2174"/>
      <c r="W746" s="1325"/>
      <c r="X746" s="1326"/>
      <c r="Y746" s="1326"/>
      <c r="Z746" s="1326"/>
      <c r="AA746" s="1326"/>
      <c r="AB746" s="1326"/>
      <c r="AC746" s="1326"/>
      <c r="AH746" s="1292"/>
      <c r="AK746" s="40"/>
      <c r="AL746" s="40"/>
      <c r="AM746" s="40"/>
      <c r="AN746" s="40"/>
      <c r="AO746" s="40"/>
      <c r="AP746" s="40"/>
      <c r="AQ746" s="40"/>
      <c r="BY746" s="1443"/>
      <c r="BZ746" s="1443"/>
      <c r="CA746" s="1443"/>
      <c r="CB746" s="1443"/>
      <c r="CC746" s="1443"/>
      <c r="CD746" s="1443"/>
      <c r="CE746" s="1443"/>
      <c r="CF746" s="1443"/>
      <c r="CG746" s="1443"/>
      <c r="CH746" s="1443"/>
      <c r="CI746" s="1443"/>
      <c r="CJ746" s="1443"/>
      <c r="CK746" s="1443"/>
      <c r="CL746" s="1443"/>
      <c r="CM746" s="1443"/>
      <c r="CN746" s="1443"/>
      <c r="CO746" s="1443"/>
      <c r="CP746" s="1443"/>
      <c r="CQ746" s="1443"/>
      <c r="CR746" s="1443"/>
      <c r="CS746" s="1443"/>
      <c r="CT746" s="1443"/>
      <c r="CU746" s="1443"/>
      <c r="CV746" s="1443"/>
      <c r="CW746" s="1443"/>
      <c r="CX746" s="1443"/>
      <c r="CY746" s="1443"/>
      <c r="CZ746" s="1443"/>
      <c r="DA746" s="1443"/>
      <c r="DB746" s="1443"/>
      <c r="DC746" s="1443"/>
      <c r="DD746" s="1443"/>
      <c r="DE746" s="1443"/>
      <c r="DF746" s="1443"/>
      <c r="DG746" s="1443"/>
      <c r="DH746" s="1443"/>
      <c r="DI746" s="1443"/>
      <c r="DJ746" s="1443"/>
      <c r="DK746" s="1443"/>
      <c r="DL746" s="1443"/>
      <c r="DM746" s="1443"/>
      <c r="DN746" s="1443"/>
      <c r="DO746" s="1443"/>
      <c r="DP746" s="1443"/>
      <c r="DQ746" s="1443"/>
      <c r="DR746" s="1443"/>
      <c r="DS746" s="1443"/>
      <c r="DT746" s="1443"/>
      <c r="DU746" s="1443"/>
      <c r="DV746" s="1443"/>
      <c r="DW746" s="1443"/>
      <c r="DX746" s="1443"/>
      <c r="DY746" s="1443"/>
      <c r="DZ746" s="1443"/>
      <c r="EA746" s="1443"/>
      <c r="EB746" s="1443"/>
      <c r="EC746" s="1443"/>
      <c r="ED746" s="1443"/>
      <c r="EE746" s="1443"/>
      <c r="EF746" s="1443"/>
      <c r="EG746" s="1443"/>
      <c r="EH746" s="1443"/>
      <c r="EI746" s="1443"/>
      <c r="EJ746" s="1443"/>
      <c r="EK746" s="1443"/>
      <c r="EL746" s="1443"/>
      <c r="EM746" s="1443"/>
      <c r="EN746" s="1443"/>
      <c r="EO746" s="1443"/>
      <c r="EP746" s="1443"/>
      <c r="EQ746" s="1443"/>
      <c r="ER746" s="1443"/>
      <c r="ES746" s="1443"/>
      <c r="ET746" s="1443"/>
      <c r="EU746" s="1443"/>
    </row>
    <row r="747" spans="1:151" s="737" customFormat="1" ht="17" customHeight="1">
      <c r="A747" s="1472">
        <f>IF(G710="",0,1)</f>
        <v>0</v>
      </c>
      <c r="B747" s="678">
        <f>IF(X747=0,-1,0)</f>
        <v>-1</v>
      </c>
      <c r="C747" s="1242"/>
      <c r="E747" s="1474" t="str">
        <f t="shared" si="71"/>
        <v/>
      </c>
      <c r="F747" s="1242"/>
      <c r="G747" s="678"/>
      <c r="H747" s="1242"/>
      <c r="J747" s="1462" t="str">
        <f t="shared" si="70"/>
        <v/>
      </c>
      <c r="K747" s="1170"/>
      <c r="L747" s="1316"/>
      <c r="M747" s="2204" t="str">
        <f>AP710</f>
        <v/>
      </c>
      <c r="N747" s="2173"/>
      <c r="O747" s="2173"/>
      <c r="P747" s="2173"/>
      <c r="Q747" s="2173"/>
      <c r="R747" s="2173"/>
      <c r="S747" s="2173"/>
      <c r="T747" s="2173"/>
      <c r="U747" s="2173"/>
      <c r="V747" s="2173"/>
      <c r="W747" s="1318" t="str">
        <f>IF(X747=0,"",IF(AR710=V$23,W$23,W$24))</f>
        <v/>
      </c>
      <c r="X747" s="1319">
        <f>AQ710</f>
        <v>0</v>
      </c>
      <c r="Y747" s="1319"/>
      <c r="Z747" s="1319"/>
      <c r="AA747" s="527"/>
      <c r="AB747" s="1320"/>
      <c r="AC747" s="1319">
        <f>IF(AA747=AA$24,0,X747)</f>
        <v>0</v>
      </c>
      <c r="AE747" s="1321">
        <f>IF(X747=0,1,IF(AA747=AA$24,2,3))</f>
        <v>1</v>
      </c>
      <c r="AF747" s="1322">
        <f>IF(W747=AF739,X747,0)</f>
        <v>0</v>
      </c>
      <c r="AG747" s="1322">
        <f>IF(W747=AG739,X747,0)</f>
        <v>0</v>
      </c>
      <c r="AH747" s="1292"/>
      <c r="AI747" s="1322">
        <f>IF(W747=AI739,AC747,0)</f>
        <v>0</v>
      </c>
      <c r="AJ747" s="1322">
        <f>IF(W747=AJ739,AC747,0)</f>
        <v>0</v>
      </c>
      <c r="AK747" s="40"/>
      <c r="AL747" s="40"/>
      <c r="AM747" s="40"/>
      <c r="AN747" s="40"/>
      <c r="AO747" s="40"/>
      <c r="AP747" s="40"/>
      <c r="AQ747" s="40"/>
      <c r="BY747" s="1443"/>
      <c r="BZ747" s="1443"/>
      <c r="CA747" s="1443"/>
      <c r="CB747" s="1443"/>
      <c r="CC747" s="1443"/>
      <c r="CD747" s="1443"/>
      <c r="CE747" s="1443"/>
      <c r="CF747" s="1443"/>
      <c r="CG747" s="1443"/>
      <c r="CH747" s="1443"/>
      <c r="CI747" s="1443"/>
      <c r="CJ747" s="1443"/>
      <c r="CK747" s="1443"/>
      <c r="CL747" s="1443"/>
      <c r="CM747" s="1443"/>
      <c r="CN747" s="1443"/>
      <c r="CO747" s="1443"/>
      <c r="CP747" s="1443"/>
      <c r="CQ747" s="1443"/>
      <c r="CR747" s="1443"/>
      <c r="CS747" s="1443"/>
      <c r="CT747" s="1443"/>
      <c r="CU747" s="1443"/>
      <c r="CV747" s="1443"/>
      <c r="CW747" s="1443"/>
      <c r="CX747" s="1443"/>
      <c r="CY747" s="1443"/>
      <c r="CZ747" s="1443"/>
      <c r="DA747" s="1443"/>
      <c r="DB747" s="1443"/>
      <c r="DC747" s="1443"/>
      <c r="DD747" s="1443"/>
      <c r="DE747" s="1443"/>
      <c r="DF747" s="1443"/>
      <c r="DG747" s="1443"/>
      <c r="DH747" s="1443"/>
      <c r="DI747" s="1443"/>
      <c r="DJ747" s="1443"/>
      <c r="DK747" s="1443"/>
      <c r="DL747" s="1443"/>
      <c r="DM747" s="1443"/>
      <c r="DN747" s="1443"/>
      <c r="DO747" s="1443"/>
      <c r="DP747" s="1443"/>
      <c r="DQ747" s="1443"/>
      <c r="DR747" s="1443"/>
      <c r="DS747" s="1443"/>
      <c r="DT747" s="1443"/>
      <c r="DU747" s="1443"/>
      <c r="DV747" s="1443"/>
      <c r="DW747" s="1443"/>
      <c r="DX747" s="1443"/>
      <c r="DY747" s="1443"/>
      <c r="DZ747" s="1443"/>
      <c r="EA747" s="1443"/>
      <c r="EB747" s="1443"/>
      <c r="EC747" s="1443"/>
      <c r="ED747" s="1443"/>
      <c r="EE747" s="1443"/>
      <c r="EF747" s="1443"/>
      <c r="EG747" s="1443"/>
      <c r="EH747" s="1443"/>
      <c r="EI747" s="1443"/>
      <c r="EJ747" s="1443"/>
      <c r="EK747" s="1443"/>
      <c r="EL747" s="1443"/>
      <c r="EM747" s="1443"/>
      <c r="EN747" s="1443"/>
      <c r="EO747" s="1443"/>
      <c r="EP747" s="1443"/>
      <c r="EQ747" s="1443"/>
      <c r="ER747" s="1443"/>
      <c r="ES747" s="1443"/>
      <c r="ET747" s="1443"/>
      <c r="EU747" s="1443"/>
    </row>
    <row r="748" spans="1:151" s="737" customFormat="1" ht="27" customHeight="1">
      <c r="A748" s="1472">
        <f>IF(G710="",0,1)</f>
        <v>0</v>
      </c>
      <c r="B748" s="678">
        <f>B747</f>
        <v>-1</v>
      </c>
      <c r="C748" s="1242"/>
      <c r="E748" s="1474" t="str">
        <f t="shared" si="71"/>
        <v/>
      </c>
      <c r="F748" s="1242"/>
      <c r="G748" s="678"/>
      <c r="H748" s="1242"/>
      <c r="J748" s="1462" t="str">
        <f t="shared" si="70"/>
        <v/>
      </c>
      <c r="K748" s="1170"/>
      <c r="L748" s="1323"/>
      <c r="M748" s="2174"/>
      <c r="N748" s="2174"/>
      <c r="O748" s="2174"/>
      <c r="P748" s="2174"/>
      <c r="Q748" s="2174"/>
      <c r="R748" s="2174"/>
      <c r="S748" s="2174"/>
      <c r="T748" s="2174"/>
      <c r="U748" s="2174"/>
      <c r="V748" s="2174"/>
      <c r="W748" s="1325"/>
      <c r="X748" s="1326"/>
      <c r="Y748" s="1326"/>
      <c r="Z748" s="1326"/>
      <c r="AA748" s="1326"/>
      <c r="AB748" s="1326"/>
      <c r="AC748" s="1326"/>
      <c r="AH748" s="1292"/>
      <c r="AK748" s="40"/>
      <c r="AL748" s="40"/>
      <c r="AM748" s="40"/>
      <c r="AN748" s="40"/>
      <c r="AO748" s="40"/>
      <c r="AP748" s="40"/>
      <c r="AQ748" s="40"/>
      <c r="BY748" s="1443"/>
      <c r="BZ748" s="1443"/>
      <c r="CA748" s="1443"/>
      <c r="CB748" s="1443"/>
      <c r="CC748" s="1443"/>
      <c r="CD748" s="1443"/>
      <c r="CE748" s="1443"/>
      <c r="CF748" s="1443"/>
      <c r="CG748" s="1443"/>
      <c r="CH748" s="1443"/>
      <c r="CI748" s="1443"/>
      <c r="CJ748" s="1443"/>
      <c r="CK748" s="1443"/>
      <c r="CL748" s="1443"/>
      <c r="CM748" s="1443"/>
      <c r="CN748" s="1443"/>
      <c r="CO748" s="1443"/>
      <c r="CP748" s="1443"/>
      <c r="CQ748" s="1443"/>
      <c r="CR748" s="1443"/>
      <c r="CS748" s="1443"/>
      <c r="CT748" s="1443"/>
      <c r="CU748" s="1443"/>
      <c r="CV748" s="1443"/>
      <c r="CW748" s="1443"/>
      <c r="CX748" s="1443"/>
      <c r="CY748" s="1443"/>
      <c r="CZ748" s="1443"/>
      <c r="DA748" s="1443"/>
      <c r="DB748" s="1443"/>
      <c r="DC748" s="1443"/>
      <c r="DD748" s="1443"/>
      <c r="DE748" s="1443"/>
      <c r="DF748" s="1443"/>
      <c r="DG748" s="1443"/>
      <c r="DH748" s="1443"/>
      <c r="DI748" s="1443"/>
      <c r="DJ748" s="1443"/>
      <c r="DK748" s="1443"/>
      <c r="DL748" s="1443"/>
      <c r="DM748" s="1443"/>
      <c r="DN748" s="1443"/>
      <c r="DO748" s="1443"/>
      <c r="DP748" s="1443"/>
      <c r="DQ748" s="1443"/>
      <c r="DR748" s="1443"/>
      <c r="DS748" s="1443"/>
      <c r="DT748" s="1443"/>
      <c r="DU748" s="1443"/>
      <c r="DV748" s="1443"/>
      <c r="DW748" s="1443"/>
      <c r="DX748" s="1443"/>
      <c r="DY748" s="1443"/>
      <c r="DZ748" s="1443"/>
      <c r="EA748" s="1443"/>
      <c r="EB748" s="1443"/>
      <c r="EC748" s="1443"/>
      <c r="ED748" s="1443"/>
      <c r="EE748" s="1443"/>
      <c r="EF748" s="1443"/>
      <c r="EG748" s="1443"/>
      <c r="EH748" s="1443"/>
      <c r="EI748" s="1443"/>
      <c r="EJ748" s="1443"/>
      <c r="EK748" s="1443"/>
      <c r="EL748" s="1443"/>
      <c r="EM748" s="1443"/>
      <c r="EN748" s="1443"/>
      <c r="EO748" s="1443"/>
      <c r="EP748" s="1443"/>
      <c r="EQ748" s="1443"/>
      <c r="ER748" s="1443"/>
      <c r="ES748" s="1443"/>
      <c r="ET748" s="1443"/>
      <c r="EU748" s="1443"/>
    </row>
    <row r="749" spans="1:151" s="737" customFormat="1" ht="17" customHeight="1">
      <c r="A749" s="1472">
        <f>IF(G710="",0,1)</f>
        <v>0</v>
      </c>
      <c r="B749" s="678">
        <f>IF(X749=0,-1,0)</f>
        <v>-1</v>
      </c>
      <c r="C749" s="1242"/>
      <c r="E749" s="1474" t="str">
        <f t="shared" si="71"/>
        <v/>
      </c>
      <c r="F749" s="1242"/>
      <c r="G749" s="678"/>
      <c r="H749" s="1242"/>
      <c r="J749" s="1462" t="str">
        <f t="shared" si="70"/>
        <v/>
      </c>
      <c r="K749" s="1170"/>
      <c r="L749" s="1316"/>
      <c r="M749" s="2204" t="str">
        <f>AT710</f>
        <v/>
      </c>
      <c r="N749" s="2173"/>
      <c r="O749" s="2173"/>
      <c r="P749" s="2173"/>
      <c r="Q749" s="2173"/>
      <c r="R749" s="2173"/>
      <c r="S749" s="2173"/>
      <c r="T749" s="2173"/>
      <c r="U749" s="2173"/>
      <c r="V749" s="2173"/>
      <c r="W749" s="1318" t="str">
        <f>IF(X749=0,"",IF(AV710=V$23,W$23,W$24))</f>
        <v/>
      </c>
      <c r="X749" s="1319">
        <f>AU710</f>
        <v>0</v>
      </c>
      <c r="Y749" s="1319"/>
      <c r="Z749" s="1319"/>
      <c r="AA749" s="527"/>
      <c r="AB749" s="1320"/>
      <c r="AC749" s="1319">
        <f>IF(AA749=AA$24,0,X749)</f>
        <v>0</v>
      </c>
      <c r="AE749" s="1321">
        <f>IF(X749=0,1,IF(AA749=AA$24,2,3))</f>
        <v>1</v>
      </c>
      <c r="AF749" s="1322">
        <f>IF(W749=AF739,X749,0)</f>
        <v>0</v>
      </c>
      <c r="AG749" s="1322">
        <f>IF(W749=AG739,X749,0)</f>
        <v>0</v>
      </c>
      <c r="AH749" s="1292"/>
      <c r="AI749" s="1322">
        <f>IF(W749=AI739,AC749,0)</f>
        <v>0</v>
      </c>
      <c r="AJ749" s="1322">
        <f>IF(W749=AJ739,AC749,0)</f>
        <v>0</v>
      </c>
      <c r="AK749" s="40"/>
      <c r="AL749" s="40"/>
      <c r="AM749" s="40"/>
      <c r="AN749" s="40"/>
      <c r="AO749" s="40"/>
      <c r="AP749" s="40"/>
      <c r="AQ749" s="40"/>
      <c r="BY749" s="1443"/>
      <c r="BZ749" s="1443"/>
      <c r="CA749" s="1443"/>
      <c r="CB749" s="1443"/>
      <c r="CC749" s="1443"/>
      <c r="CD749" s="1443"/>
      <c r="CE749" s="1443"/>
      <c r="CF749" s="1443"/>
      <c r="CG749" s="1443"/>
      <c r="CH749" s="1443"/>
      <c r="CI749" s="1443"/>
      <c r="CJ749" s="1443"/>
      <c r="CK749" s="1443"/>
      <c r="CL749" s="1443"/>
      <c r="CM749" s="1443"/>
      <c r="CN749" s="1443"/>
      <c r="CO749" s="1443"/>
      <c r="CP749" s="1443"/>
      <c r="CQ749" s="1443"/>
      <c r="CR749" s="1443"/>
      <c r="CS749" s="1443"/>
      <c r="CT749" s="1443"/>
      <c r="CU749" s="1443"/>
      <c r="CV749" s="1443"/>
      <c r="CW749" s="1443"/>
      <c r="CX749" s="1443"/>
      <c r="CY749" s="1443"/>
      <c r="CZ749" s="1443"/>
      <c r="DA749" s="1443"/>
      <c r="DB749" s="1443"/>
      <c r="DC749" s="1443"/>
      <c r="DD749" s="1443"/>
      <c r="DE749" s="1443"/>
      <c r="DF749" s="1443"/>
      <c r="DG749" s="1443"/>
      <c r="DH749" s="1443"/>
      <c r="DI749" s="1443"/>
      <c r="DJ749" s="1443"/>
      <c r="DK749" s="1443"/>
      <c r="DL749" s="1443"/>
      <c r="DM749" s="1443"/>
      <c r="DN749" s="1443"/>
      <c r="DO749" s="1443"/>
      <c r="DP749" s="1443"/>
      <c r="DQ749" s="1443"/>
      <c r="DR749" s="1443"/>
      <c r="DS749" s="1443"/>
      <c r="DT749" s="1443"/>
      <c r="DU749" s="1443"/>
      <c r="DV749" s="1443"/>
      <c r="DW749" s="1443"/>
      <c r="DX749" s="1443"/>
      <c r="DY749" s="1443"/>
      <c r="DZ749" s="1443"/>
      <c r="EA749" s="1443"/>
      <c r="EB749" s="1443"/>
      <c r="EC749" s="1443"/>
      <c r="ED749" s="1443"/>
      <c r="EE749" s="1443"/>
      <c r="EF749" s="1443"/>
      <c r="EG749" s="1443"/>
      <c r="EH749" s="1443"/>
      <c r="EI749" s="1443"/>
      <c r="EJ749" s="1443"/>
      <c r="EK749" s="1443"/>
      <c r="EL749" s="1443"/>
      <c r="EM749" s="1443"/>
      <c r="EN749" s="1443"/>
      <c r="EO749" s="1443"/>
      <c r="EP749" s="1443"/>
      <c r="EQ749" s="1443"/>
      <c r="ER749" s="1443"/>
      <c r="ES749" s="1443"/>
      <c r="ET749" s="1443"/>
      <c r="EU749" s="1443"/>
    </row>
    <row r="750" spans="1:151" s="737" customFormat="1" ht="27" customHeight="1">
      <c r="A750" s="1472">
        <f>IF(G710="",0,1)</f>
        <v>0</v>
      </c>
      <c r="B750" s="678">
        <f>B749</f>
        <v>-1</v>
      </c>
      <c r="C750" s="1242"/>
      <c r="E750" s="1474" t="str">
        <f t="shared" si="71"/>
        <v/>
      </c>
      <c r="F750" s="1242"/>
      <c r="G750" s="678"/>
      <c r="H750" s="1242"/>
      <c r="J750" s="1462" t="str">
        <f t="shared" si="70"/>
        <v/>
      </c>
      <c r="K750" s="1170"/>
      <c r="L750" s="1323"/>
      <c r="M750" s="2174"/>
      <c r="N750" s="2174"/>
      <c r="O750" s="2174"/>
      <c r="P750" s="2174"/>
      <c r="Q750" s="2174"/>
      <c r="R750" s="2174"/>
      <c r="S750" s="2174"/>
      <c r="T750" s="2174"/>
      <c r="U750" s="2174"/>
      <c r="V750" s="2174"/>
      <c r="W750" s="1325"/>
      <c r="X750" s="1326"/>
      <c r="Y750" s="1326"/>
      <c r="Z750" s="1326"/>
      <c r="AA750" s="1326"/>
      <c r="AB750" s="1326"/>
      <c r="AC750" s="1326"/>
      <c r="AH750" s="1292"/>
      <c r="AK750" s="40"/>
      <c r="AL750" s="40"/>
      <c r="AM750" s="40"/>
      <c r="AN750" s="40"/>
      <c r="AO750" s="40"/>
      <c r="AP750" s="40"/>
      <c r="AQ750" s="40"/>
      <c r="BY750" s="1443"/>
      <c r="BZ750" s="1443"/>
      <c r="CA750" s="1443"/>
      <c r="CB750" s="1443"/>
      <c r="CC750" s="1443"/>
      <c r="CD750" s="1443"/>
      <c r="CE750" s="1443"/>
      <c r="CF750" s="1443"/>
      <c r="CG750" s="1443"/>
      <c r="CH750" s="1443"/>
      <c r="CI750" s="1443"/>
      <c r="CJ750" s="1443"/>
      <c r="CK750" s="1443"/>
      <c r="CL750" s="1443"/>
      <c r="CM750" s="1443"/>
      <c r="CN750" s="1443"/>
      <c r="CO750" s="1443"/>
      <c r="CP750" s="1443"/>
      <c r="CQ750" s="1443"/>
      <c r="CR750" s="1443"/>
      <c r="CS750" s="1443"/>
      <c r="CT750" s="1443"/>
      <c r="CU750" s="1443"/>
      <c r="CV750" s="1443"/>
      <c r="CW750" s="1443"/>
      <c r="CX750" s="1443"/>
      <c r="CY750" s="1443"/>
      <c r="CZ750" s="1443"/>
      <c r="DA750" s="1443"/>
      <c r="DB750" s="1443"/>
      <c r="DC750" s="1443"/>
      <c r="DD750" s="1443"/>
      <c r="DE750" s="1443"/>
      <c r="DF750" s="1443"/>
      <c r="DG750" s="1443"/>
      <c r="DH750" s="1443"/>
      <c r="DI750" s="1443"/>
      <c r="DJ750" s="1443"/>
      <c r="DK750" s="1443"/>
      <c r="DL750" s="1443"/>
      <c r="DM750" s="1443"/>
      <c r="DN750" s="1443"/>
      <c r="DO750" s="1443"/>
      <c r="DP750" s="1443"/>
      <c r="DQ750" s="1443"/>
      <c r="DR750" s="1443"/>
      <c r="DS750" s="1443"/>
      <c r="DT750" s="1443"/>
      <c r="DU750" s="1443"/>
      <c r="DV750" s="1443"/>
      <c r="DW750" s="1443"/>
      <c r="DX750" s="1443"/>
      <c r="DY750" s="1443"/>
      <c r="DZ750" s="1443"/>
      <c r="EA750" s="1443"/>
      <c r="EB750" s="1443"/>
      <c r="EC750" s="1443"/>
      <c r="ED750" s="1443"/>
      <c r="EE750" s="1443"/>
      <c r="EF750" s="1443"/>
      <c r="EG750" s="1443"/>
      <c r="EH750" s="1443"/>
      <c r="EI750" s="1443"/>
      <c r="EJ750" s="1443"/>
      <c r="EK750" s="1443"/>
      <c r="EL750" s="1443"/>
      <c r="EM750" s="1443"/>
      <c r="EN750" s="1443"/>
      <c r="EO750" s="1443"/>
      <c r="EP750" s="1443"/>
      <c r="EQ750" s="1443"/>
      <c r="ER750" s="1443"/>
      <c r="ES750" s="1443"/>
      <c r="ET750" s="1443"/>
      <c r="EU750" s="1443"/>
    </row>
    <row r="751" spans="1:151" s="737" customFormat="1" ht="17" customHeight="1">
      <c r="A751" s="1472">
        <f>IF(G710="",0,1)</f>
        <v>0</v>
      </c>
      <c r="B751" s="678">
        <f>IF(X751=0,-1,0)</f>
        <v>-1</v>
      </c>
      <c r="C751" s="1242"/>
      <c r="E751" s="1474" t="str">
        <f t="shared" si="71"/>
        <v/>
      </c>
      <c r="F751" s="1283"/>
      <c r="G751" s="678"/>
      <c r="H751" s="1242"/>
      <c r="J751" s="1462" t="str">
        <f t="shared" si="70"/>
        <v/>
      </c>
      <c r="K751" s="1169"/>
      <c r="L751" s="1316"/>
      <c r="M751" s="2204" t="str">
        <f>Z710</f>
        <v/>
      </c>
      <c r="N751" s="2173"/>
      <c r="O751" s="2173"/>
      <c r="P751" s="2173"/>
      <c r="Q751" s="2173"/>
      <c r="R751" s="2173"/>
      <c r="S751" s="2173"/>
      <c r="T751" s="2173"/>
      <c r="U751" s="2173"/>
      <c r="V751" s="2173"/>
      <c r="W751" s="1318" t="str">
        <f>IF(X751=0,"",IF(AB710=V$23,W$23,W$24))</f>
        <v/>
      </c>
      <c r="X751" s="1319">
        <f>AA710</f>
        <v>0</v>
      </c>
      <c r="Y751" s="1319"/>
      <c r="Z751" s="1319"/>
      <c r="AA751" s="527"/>
      <c r="AB751" s="1320"/>
      <c r="AC751" s="1319">
        <f>IF(AA751=AA$24,0,X751)</f>
        <v>0</v>
      </c>
      <c r="AE751" s="1321">
        <f>IF(X751=0,1,IF(AA751=AA$24,2,3))</f>
        <v>1</v>
      </c>
      <c r="AF751" s="1322">
        <f>IF(W751=AF739,X751,0)</f>
        <v>0</v>
      </c>
      <c r="AG751" s="1322">
        <f>IF(W751=AG739,X751,0)</f>
        <v>0</v>
      </c>
      <c r="AH751" s="1292"/>
      <c r="AI751" s="1322">
        <f>IF(W751=AI739,AC751,0)</f>
        <v>0</v>
      </c>
      <c r="AJ751" s="1322">
        <f>IF(W751=AJ739,AC751,0)</f>
        <v>0</v>
      </c>
      <c r="AK751" s="40"/>
      <c r="AL751" s="40"/>
      <c r="AM751" s="40"/>
      <c r="AN751" s="40"/>
      <c r="AO751" s="40"/>
      <c r="AP751" s="40"/>
      <c r="AQ751" s="40"/>
      <c r="BY751" s="1443"/>
      <c r="BZ751" s="1443"/>
      <c r="CA751" s="1443"/>
      <c r="CB751" s="1443"/>
      <c r="CC751" s="1443"/>
      <c r="CD751" s="1443"/>
      <c r="CE751" s="1443"/>
      <c r="CF751" s="1443"/>
      <c r="CG751" s="1443"/>
      <c r="CH751" s="1443"/>
      <c r="CI751" s="1443"/>
      <c r="CJ751" s="1443"/>
      <c r="CK751" s="1443"/>
      <c r="CL751" s="1443"/>
      <c r="CM751" s="1443"/>
      <c r="CN751" s="1443"/>
      <c r="CO751" s="1443"/>
      <c r="CP751" s="1443"/>
      <c r="CQ751" s="1443"/>
      <c r="CR751" s="1443"/>
      <c r="CS751" s="1443"/>
      <c r="CT751" s="1443"/>
      <c r="CU751" s="1443"/>
      <c r="CV751" s="1443"/>
      <c r="CW751" s="1443"/>
      <c r="CX751" s="1443"/>
      <c r="CY751" s="1443"/>
      <c r="CZ751" s="1443"/>
      <c r="DA751" s="1443"/>
      <c r="DB751" s="1443"/>
      <c r="DC751" s="1443"/>
      <c r="DD751" s="1443"/>
      <c r="DE751" s="1443"/>
      <c r="DF751" s="1443"/>
      <c r="DG751" s="1443"/>
      <c r="DH751" s="1443"/>
      <c r="DI751" s="1443"/>
      <c r="DJ751" s="1443"/>
      <c r="DK751" s="1443"/>
      <c r="DL751" s="1443"/>
      <c r="DM751" s="1443"/>
      <c r="DN751" s="1443"/>
      <c r="DO751" s="1443"/>
      <c r="DP751" s="1443"/>
      <c r="DQ751" s="1443"/>
      <c r="DR751" s="1443"/>
      <c r="DS751" s="1443"/>
      <c r="DT751" s="1443"/>
      <c r="DU751" s="1443"/>
      <c r="DV751" s="1443"/>
      <c r="DW751" s="1443"/>
      <c r="DX751" s="1443"/>
      <c r="DY751" s="1443"/>
      <c r="DZ751" s="1443"/>
      <c r="EA751" s="1443"/>
      <c r="EB751" s="1443"/>
      <c r="EC751" s="1443"/>
      <c r="ED751" s="1443"/>
      <c r="EE751" s="1443"/>
      <c r="EF751" s="1443"/>
      <c r="EG751" s="1443"/>
      <c r="EH751" s="1443"/>
      <c r="EI751" s="1443"/>
      <c r="EJ751" s="1443"/>
      <c r="EK751" s="1443"/>
      <c r="EL751" s="1443"/>
      <c r="EM751" s="1443"/>
      <c r="EN751" s="1443"/>
      <c r="EO751" s="1443"/>
      <c r="EP751" s="1443"/>
      <c r="EQ751" s="1443"/>
      <c r="ER751" s="1443"/>
      <c r="ES751" s="1443"/>
      <c r="ET751" s="1443"/>
      <c r="EU751" s="1443"/>
    </row>
    <row r="752" spans="1:151" s="737" customFormat="1" ht="27" customHeight="1">
      <c r="A752" s="1472">
        <f>IF(G710="",0,1)</f>
        <v>0</v>
      </c>
      <c r="B752" s="678">
        <f>B751</f>
        <v>-1</v>
      </c>
      <c r="C752" s="1242"/>
      <c r="E752" s="1474" t="str">
        <f t="shared" si="71"/>
        <v/>
      </c>
      <c r="F752" s="1283"/>
      <c r="G752" s="678"/>
      <c r="H752" s="1242"/>
      <c r="J752" s="1462" t="str">
        <f t="shared" si="70"/>
        <v/>
      </c>
      <c r="K752" s="1169"/>
      <c r="L752" s="1323"/>
      <c r="M752" s="2174"/>
      <c r="N752" s="2174"/>
      <c r="O752" s="2174"/>
      <c r="P752" s="2174"/>
      <c r="Q752" s="2174"/>
      <c r="R752" s="2174"/>
      <c r="S752" s="2174"/>
      <c r="T752" s="2174"/>
      <c r="U752" s="2174"/>
      <c r="V752" s="2174"/>
      <c r="W752" s="1325"/>
      <c r="X752" s="1326"/>
      <c r="Y752" s="1326"/>
      <c r="Z752" s="1326"/>
      <c r="AA752" s="1326"/>
      <c r="AB752" s="1326"/>
      <c r="AC752" s="1326"/>
      <c r="AH752" s="1292"/>
      <c r="AK752" s="40"/>
      <c r="AL752" s="40"/>
      <c r="AM752" s="40"/>
      <c r="AN752" s="40"/>
      <c r="AO752" s="40"/>
      <c r="AP752" s="40"/>
      <c r="AQ752" s="40"/>
      <c r="BY752" s="1443"/>
      <c r="BZ752" s="1443"/>
      <c r="CA752" s="1443"/>
      <c r="CB752" s="1443"/>
      <c r="CC752" s="1443"/>
      <c r="CD752" s="1443"/>
      <c r="CE752" s="1443"/>
      <c r="CF752" s="1443"/>
      <c r="CG752" s="1443"/>
      <c r="CH752" s="1443"/>
      <c r="CI752" s="1443"/>
      <c r="CJ752" s="1443"/>
      <c r="CK752" s="1443"/>
      <c r="CL752" s="1443"/>
      <c r="CM752" s="1443"/>
      <c r="CN752" s="1443"/>
      <c r="CO752" s="1443"/>
      <c r="CP752" s="1443"/>
      <c r="CQ752" s="1443"/>
      <c r="CR752" s="1443"/>
      <c r="CS752" s="1443"/>
      <c r="CT752" s="1443"/>
      <c r="CU752" s="1443"/>
      <c r="CV752" s="1443"/>
      <c r="CW752" s="1443"/>
      <c r="CX752" s="1443"/>
      <c r="CY752" s="1443"/>
      <c r="CZ752" s="1443"/>
      <c r="DA752" s="1443"/>
      <c r="DB752" s="1443"/>
      <c r="DC752" s="1443"/>
      <c r="DD752" s="1443"/>
      <c r="DE752" s="1443"/>
      <c r="DF752" s="1443"/>
      <c r="DG752" s="1443"/>
      <c r="DH752" s="1443"/>
      <c r="DI752" s="1443"/>
      <c r="DJ752" s="1443"/>
      <c r="DK752" s="1443"/>
      <c r="DL752" s="1443"/>
      <c r="DM752" s="1443"/>
      <c r="DN752" s="1443"/>
      <c r="DO752" s="1443"/>
      <c r="DP752" s="1443"/>
      <c r="DQ752" s="1443"/>
      <c r="DR752" s="1443"/>
      <c r="DS752" s="1443"/>
      <c r="DT752" s="1443"/>
      <c r="DU752" s="1443"/>
      <c r="DV752" s="1443"/>
      <c r="DW752" s="1443"/>
      <c r="DX752" s="1443"/>
      <c r="DY752" s="1443"/>
      <c r="DZ752" s="1443"/>
      <c r="EA752" s="1443"/>
      <c r="EB752" s="1443"/>
      <c r="EC752" s="1443"/>
      <c r="ED752" s="1443"/>
      <c r="EE752" s="1443"/>
      <c r="EF752" s="1443"/>
      <c r="EG752" s="1443"/>
      <c r="EH752" s="1443"/>
      <c r="EI752" s="1443"/>
      <c r="EJ752" s="1443"/>
      <c r="EK752" s="1443"/>
      <c r="EL752" s="1443"/>
      <c r="EM752" s="1443"/>
      <c r="EN752" s="1443"/>
      <c r="EO752" s="1443"/>
      <c r="EP752" s="1443"/>
      <c r="EQ752" s="1443"/>
      <c r="ER752" s="1443"/>
      <c r="ES752" s="1443"/>
      <c r="ET752" s="1443"/>
      <c r="EU752" s="1443"/>
    </row>
    <row r="753" spans="1:151" s="737" customFormat="1" ht="17" customHeight="1">
      <c r="A753" s="1472">
        <f>IF(G710="",0,1)</f>
        <v>0</v>
      </c>
      <c r="B753" s="678"/>
      <c r="C753" s="1242"/>
      <c r="E753" s="1474" t="str">
        <f t="shared" si="71"/>
        <v/>
      </c>
      <c r="F753" s="1283"/>
      <c r="G753" s="678"/>
      <c r="H753" s="1242"/>
      <c r="J753" s="1462"/>
      <c r="K753" s="1169"/>
      <c r="L753" s="1323"/>
      <c r="M753" s="1324"/>
      <c r="N753" s="1324"/>
      <c r="O753" s="1324"/>
      <c r="P753" s="1422"/>
      <c r="Q753" s="1422"/>
      <c r="R753" s="1422"/>
      <c r="S753" s="1422"/>
      <c r="T753" s="1422"/>
      <c r="U753" s="1422"/>
      <c r="V753" s="1422"/>
      <c r="W753" s="1325"/>
      <c r="X753" s="1326"/>
      <c r="Y753" s="1326"/>
      <c r="Z753" s="1326"/>
      <c r="AA753" s="1326"/>
      <c r="AB753" s="1326"/>
      <c r="AC753" s="1326"/>
      <c r="AH753" s="1292"/>
      <c r="AJ753" s="40"/>
      <c r="AK753" s="40"/>
      <c r="AL753" s="40"/>
      <c r="AM753" s="40"/>
      <c r="AN753" s="40"/>
      <c r="AO753" s="40"/>
      <c r="AP753" s="40"/>
      <c r="AQ753" s="40"/>
      <c r="BY753" s="1443"/>
      <c r="BZ753" s="1443"/>
      <c r="CA753" s="1443"/>
      <c r="CB753" s="1443"/>
      <c r="CC753" s="1443"/>
      <c r="CD753" s="1443"/>
      <c r="CE753" s="1443"/>
      <c r="CF753" s="1443"/>
      <c r="CG753" s="1443"/>
      <c r="CH753" s="1443"/>
      <c r="CI753" s="1443"/>
      <c r="CJ753" s="1443"/>
      <c r="CK753" s="1443"/>
      <c r="CL753" s="1443"/>
      <c r="CM753" s="1443"/>
      <c r="CN753" s="1443"/>
      <c r="CO753" s="1443"/>
      <c r="CP753" s="1443"/>
      <c r="CQ753" s="1443"/>
      <c r="CR753" s="1443"/>
      <c r="CS753" s="1443"/>
      <c r="CT753" s="1443"/>
      <c r="CU753" s="1443"/>
      <c r="CV753" s="1443"/>
      <c r="CW753" s="1443"/>
      <c r="CX753" s="1443"/>
      <c r="CY753" s="1443"/>
      <c r="CZ753" s="1443"/>
      <c r="DA753" s="1443"/>
      <c r="DB753" s="1443"/>
      <c r="DC753" s="1443"/>
      <c r="DD753" s="1443"/>
      <c r="DE753" s="1443"/>
      <c r="DF753" s="1443"/>
      <c r="DG753" s="1443"/>
      <c r="DH753" s="1443"/>
      <c r="DI753" s="1443"/>
      <c r="DJ753" s="1443"/>
      <c r="DK753" s="1443"/>
      <c r="DL753" s="1443"/>
      <c r="DM753" s="1443"/>
      <c r="DN753" s="1443"/>
      <c r="DO753" s="1443"/>
      <c r="DP753" s="1443"/>
      <c r="DQ753" s="1443"/>
      <c r="DR753" s="1443"/>
      <c r="DS753" s="1443"/>
      <c r="DT753" s="1443"/>
      <c r="DU753" s="1443"/>
      <c r="DV753" s="1443"/>
      <c r="DW753" s="1443"/>
      <c r="DX753" s="1443"/>
      <c r="DY753" s="1443"/>
      <c r="DZ753" s="1443"/>
      <c r="EA753" s="1443"/>
      <c r="EB753" s="1443"/>
      <c r="EC753" s="1443"/>
      <c r="ED753" s="1443"/>
      <c r="EE753" s="1443"/>
      <c r="EF753" s="1443"/>
      <c r="EG753" s="1443"/>
      <c r="EH753" s="1443"/>
      <c r="EI753" s="1443"/>
      <c r="EJ753" s="1443"/>
      <c r="EK753" s="1443"/>
      <c r="EL753" s="1443"/>
      <c r="EM753" s="1443"/>
      <c r="EN753" s="1443"/>
      <c r="EO753" s="1443"/>
      <c r="EP753" s="1443"/>
      <c r="EQ753" s="1443"/>
      <c r="ER753" s="1443"/>
      <c r="ES753" s="1443"/>
      <c r="ET753" s="1443"/>
      <c r="EU753" s="1443"/>
    </row>
    <row r="754" spans="1:151" s="1292" customFormat="1" ht="18" customHeight="1">
      <c r="A754" s="1472">
        <f>IF(G710="",0,1)</f>
        <v>0</v>
      </c>
      <c r="B754" s="678"/>
      <c r="C754" s="1242"/>
      <c r="D754" s="737"/>
      <c r="E754" s="1474" t="str">
        <f t="shared" si="71"/>
        <v/>
      </c>
      <c r="F754" s="1242"/>
      <c r="G754" s="678"/>
      <c r="H754" s="1242"/>
      <c r="I754" s="737"/>
      <c r="J754" s="1462" t="str">
        <f t="shared" ref="J754:J767" si="72">IF((SUM(F754:H754))&gt;0,"Evaluation","")</f>
        <v/>
      </c>
      <c r="K754" s="1170"/>
      <c r="L754" s="1329" t="str">
        <f>L$154</f>
        <v>Total</v>
      </c>
      <c r="M754" s="1329"/>
      <c r="N754" s="1330"/>
      <c r="O754" s="1331"/>
      <c r="P754" s="1332"/>
      <c r="Q754" s="1332"/>
      <c r="R754" s="1332"/>
      <c r="S754" s="1332"/>
      <c r="T754" s="1332"/>
      <c r="U754" s="1332"/>
      <c r="V754" s="1332"/>
      <c r="W754" s="1332"/>
      <c r="X754" s="1286">
        <f>SUM(X743:X750)</f>
        <v>0</v>
      </c>
      <c r="Y754" s="1333"/>
      <c r="Z754" s="1286"/>
      <c r="AA754" s="1286"/>
      <c r="AB754" s="1286"/>
      <c r="AC754" s="1286">
        <f>SUM(AC743:AC750)</f>
        <v>0</v>
      </c>
      <c r="AD754" s="2"/>
      <c r="AE754" s="2"/>
      <c r="AF754" s="1334">
        <f>SUM(AF743:AF752)</f>
        <v>0</v>
      </c>
      <c r="AG754" s="1334">
        <f>SUM(AG743:AG752)</f>
        <v>0</v>
      </c>
      <c r="AI754" s="1334">
        <f>SUM(AI743:AI752)</f>
        <v>0</v>
      </c>
      <c r="AJ754" s="1334">
        <f>SUM(AJ743:AJ752)</f>
        <v>0</v>
      </c>
      <c r="AK754" s="1415"/>
      <c r="AL754" s="1415"/>
      <c r="AM754" s="1415"/>
      <c r="AN754" s="1415"/>
      <c r="AO754" s="1415"/>
      <c r="AP754" s="1415"/>
      <c r="AQ754" s="1415"/>
      <c r="BY754" s="1441"/>
      <c r="BZ754" s="1441"/>
      <c r="CA754" s="1441"/>
      <c r="CB754" s="1441"/>
      <c r="CC754" s="1441"/>
      <c r="CD754" s="1441"/>
      <c r="CE754" s="1441"/>
      <c r="CF754" s="1441"/>
      <c r="CG754" s="1441"/>
      <c r="CH754" s="1441"/>
      <c r="CI754" s="1441"/>
      <c r="CJ754" s="1441"/>
      <c r="CK754" s="1441"/>
      <c r="CL754" s="1441"/>
      <c r="CM754" s="1441"/>
      <c r="CN754" s="1441"/>
      <c r="CO754" s="1441"/>
      <c r="CP754" s="1441"/>
      <c r="CQ754" s="1441"/>
      <c r="CR754" s="1441"/>
      <c r="CS754" s="1441"/>
      <c r="CT754" s="1441"/>
      <c r="CU754" s="1441"/>
      <c r="CV754" s="1441"/>
      <c r="CW754" s="1441"/>
      <c r="CX754" s="1441"/>
      <c r="CY754" s="1441"/>
      <c r="CZ754" s="1441"/>
      <c r="DA754" s="1441"/>
      <c r="DB754" s="1441"/>
      <c r="DC754" s="1441"/>
      <c r="DD754" s="1441"/>
      <c r="DE754" s="1441"/>
      <c r="DF754" s="1441"/>
      <c r="DG754" s="1441"/>
      <c r="DH754" s="1441"/>
      <c r="DI754" s="1441"/>
      <c r="DJ754" s="1441"/>
      <c r="DK754" s="1441"/>
      <c r="DL754" s="1441"/>
      <c r="DM754" s="1441"/>
      <c r="DN754" s="1441"/>
      <c r="DO754" s="1441"/>
      <c r="DP754" s="1441"/>
      <c r="DQ754" s="1441"/>
      <c r="DR754" s="1441"/>
      <c r="DS754" s="1441"/>
      <c r="DT754" s="1441"/>
      <c r="DU754" s="1441"/>
      <c r="DV754" s="1441"/>
      <c r="DW754" s="1441"/>
      <c r="DX754" s="1441"/>
      <c r="DY754" s="1441"/>
      <c r="DZ754" s="1441"/>
      <c r="EA754" s="1441"/>
      <c r="EB754" s="1441"/>
      <c r="EC754" s="1441"/>
      <c r="ED754" s="1441"/>
      <c r="EE754" s="1441"/>
      <c r="EF754" s="1441"/>
      <c r="EG754" s="1441"/>
      <c r="EH754" s="1441"/>
      <c r="EI754" s="1441"/>
      <c r="EJ754" s="1441"/>
      <c r="EK754" s="1441"/>
      <c r="EL754" s="1441"/>
      <c r="EM754" s="1441"/>
      <c r="EN754" s="1441"/>
      <c r="EO754" s="1441"/>
      <c r="EP754" s="1441"/>
      <c r="EQ754" s="1441"/>
      <c r="ER754" s="1441"/>
      <c r="ES754" s="1441"/>
      <c r="ET754" s="1441"/>
      <c r="EU754" s="1441"/>
    </row>
    <row r="755" spans="1:151" s="731" customFormat="1" ht="25" customHeight="1">
      <c r="A755" s="1472">
        <f>IF(G710="",0,1)</f>
        <v>0</v>
      </c>
      <c r="B755" s="678"/>
      <c r="C755" s="1242"/>
      <c r="D755" s="737"/>
      <c r="E755" s="1474" t="str">
        <f t="shared" si="71"/>
        <v/>
      </c>
      <c r="F755" s="1242"/>
      <c r="G755" s="678"/>
      <c r="H755" s="1242"/>
      <c r="I755" s="737"/>
      <c r="J755" s="1462" t="str">
        <f t="shared" si="72"/>
        <v/>
      </c>
      <c r="K755" s="1170"/>
      <c r="L755" s="1315"/>
      <c r="M755" s="1335"/>
      <c r="N755" s="1336"/>
      <c r="O755" s="1337"/>
      <c r="P755" s="1338"/>
      <c r="Q755" s="1338"/>
      <c r="R755" s="1338"/>
      <c r="S755" s="1338"/>
      <c r="T755" s="1338"/>
      <c r="U755" s="1338"/>
      <c r="V755" s="1338"/>
      <c r="W755" s="1338"/>
      <c r="X755" s="1337"/>
      <c r="Y755" s="1337"/>
      <c r="Z755" s="1337"/>
      <c r="AA755" s="1339"/>
      <c r="AB755" s="989"/>
      <c r="AC755" s="2"/>
      <c r="AD755" s="2"/>
      <c r="AE755" s="2"/>
      <c r="AF755" s="2"/>
      <c r="AG755" s="2"/>
      <c r="AH755" s="1292"/>
      <c r="AI755" s="1415"/>
      <c r="AJ755" s="1415"/>
      <c r="AK755" s="1415"/>
      <c r="AL755" s="1415"/>
      <c r="AM755" s="1415"/>
      <c r="AN755" s="1415"/>
      <c r="AO755" s="1415"/>
      <c r="AP755" s="1415"/>
      <c r="AQ755" s="1415"/>
      <c r="BY755" s="1444"/>
      <c r="BZ755" s="1444"/>
      <c r="CA755" s="1444"/>
      <c r="CB755" s="1444"/>
      <c r="CC755" s="1444"/>
      <c r="CD755" s="1444"/>
      <c r="CE755" s="1444"/>
      <c r="CF755" s="1444"/>
      <c r="CG755" s="1444"/>
      <c r="CH755" s="1444"/>
      <c r="CI755" s="1444"/>
      <c r="CJ755" s="1444"/>
      <c r="CK755" s="1444"/>
      <c r="CL755" s="1444"/>
      <c r="CM755" s="1444"/>
      <c r="CN755" s="1444"/>
      <c r="CO755" s="1444"/>
      <c r="CP755" s="1444"/>
      <c r="CQ755" s="1444"/>
      <c r="CR755" s="1444"/>
      <c r="CS755" s="1444"/>
      <c r="CT755" s="1444"/>
      <c r="CU755" s="1444"/>
      <c r="CV755" s="1444"/>
      <c r="CW755" s="1444"/>
      <c r="CX755" s="1444"/>
      <c r="CY755" s="1444"/>
      <c r="CZ755" s="1444"/>
      <c r="DA755" s="1444"/>
      <c r="DB755" s="1444"/>
      <c r="DC755" s="1444"/>
      <c r="DD755" s="1444"/>
      <c r="DE755" s="1444"/>
      <c r="DF755" s="1444"/>
      <c r="DG755" s="1444"/>
      <c r="DH755" s="1444"/>
      <c r="DI755" s="1444"/>
      <c r="DJ755" s="1444"/>
      <c r="DK755" s="1444"/>
      <c r="DL755" s="1444"/>
      <c r="DM755" s="1444"/>
      <c r="DN755" s="1444"/>
      <c r="DO755" s="1444"/>
      <c r="DP755" s="1444"/>
      <c r="DQ755" s="1444"/>
      <c r="DR755" s="1444"/>
      <c r="DS755" s="1444"/>
      <c r="DT755" s="1444"/>
      <c r="DU755" s="1444"/>
      <c r="DV755" s="1444"/>
      <c r="DW755" s="1444"/>
      <c r="DX755" s="1444"/>
      <c r="DY755" s="1444"/>
      <c r="DZ755" s="1444"/>
      <c r="EA755" s="1444"/>
      <c r="EB755" s="1444"/>
      <c r="EC755" s="1444"/>
      <c r="ED755" s="1444"/>
      <c r="EE755" s="1444"/>
      <c r="EF755" s="1444"/>
      <c r="EG755" s="1444"/>
      <c r="EH755" s="1444"/>
      <c r="EI755" s="1444"/>
      <c r="EJ755" s="1444"/>
      <c r="EK755" s="1444"/>
      <c r="EL755" s="1444"/>
      <c r="EM755" s="1444"/>
      <c r="EN755" s="1444"/>
      <c r="EO755" s="1444"/>
      <c r="EP755" s="1444"/>
      <c r="EQ755" s="1444"/>
      <c r="ER755" s="1444"/>
      <c r="ES755" s="1444"/>
      <c r="ET755" s="1444"/>
      <c r="EU755" s="1444"/>
    </row>
    <row r="756" spans="1:151" s="1279" customFormat="1" ht="19" customHeight="1">
      <c r="A756" s="1472">
        <f>IF(G710="",0,1)</f>
        <v>0</v>
      </c>
      <c r="B756" s="1242"/>
      <c r="C756" s="1242"/>
      <c r="D756" s="1278"/>
      <c r="E756" s="1474" t="str">
        <f t="shared" si="71"/>
        <v/>
      </c>
      <c r="F756" s="1242"/>
      <c r="G756" s="1242"/>
      <c r="H756" s="1242"/>
      <c r="I756" s="1278"/>
      <c r="J756" s="1462" t="str">
        <f t="shared" si="72"/>
        <v/>
      </c>
      <c r="K756" s="1170"/>
      <c r="L756" s="1340"/>
      <c r="M756" s="1341" t="str">
        <f>M$156</f>
        <v>Economies</v>
      </c>
      <c r="N756" s="1342"/>
      <c r="O756" s="1343"/>
      <c r="P756" s="1344" t="str">
        <f>P$156</f>
        <v>Efficacité de l'ensemble des mesures 1</v>
      </c>
      <c r="Q756" s="1345"/>
      <c r="R756" s="1261"/>
      <c r="S756" s="1346"/>
      <c r="T756" s="1346"/>
      <c r="U756" s="1346"/>
      <c r="V756" s="1346"/>
      <c r="W756" s="1346"/>
      <c r="X756" s="1347">
        <f>AF754</f>
        <v>0</v>
      </c>
      <c r="Y756" s="1261"/>
      <c r="Z756" s="1261"/>
      <c r="AA756" s="1261"/>
      <c r="AB756" s="1348"/>
      <c r="AC756" s="1349">
        <f>AI754</f>
        <v>0</v>
      </c>
      <c r="AD756" s="1350"/>
      <c r="AE756" s="1350"/>
      <c r="AF756" s="1350"/>
      <c r="AG756" s="1350"/>
      <c r="AH756" s="1350"/>
      <c r="BY756" s="1350"/>
      <c r="BZ756" s="1350"/>
      <c r="CA756" s="1350"/>
      <c r="CB756" s="1350"/>
      <c r="CC756" s="1350"/>
      <c r="CD756" s="1350"/>
      <c r="CE756" s="1350"/>
      <c r="CF756" s="1350"/>
      <c r="CG756" s="1350"/>
      <c r="CH756" s="1350"/>
      <c r="CI756" s="1350"/>
      <c r="CJ756" s="1350"/>
      <c r="CK756" s="1350"/>
      <c r="CL756" s="1350"/>
      <c r="CM756" s="1350"/>
      <c r="CN756" s="1350"/>
      <c r="CO756" s="1350"/>
      <c r="CP756" s="1350"/>
      <c r="CQ756" s="1350"/>
      <c r="CR756" s="1350"/>
      <c r="CS756" s="1350"/>
      <c r="CT756" s="1350"/>
      <c r="CU756" s="1350"/>
      <c r="CV756" s="1350"/>
      <c r="CW756" s="1350"/>
      <c r="CX756" s="1350"/>
      <c r="CY756" s="1350"/>
      <c r="CZ756" s="1350"/>
      <c r="DA756" s="1350"/>
      <c r="DB756" s="1350"/>
      <c r="DC756" s="1350"/>
      <c r="DD756" s="1350"/>
      <c r="DE756" s="1350"/>
      <c r="DF756" s="1350"/>
      <c r="DG756" s="1350"/>
      <c r="DH756" s="1350"/>
      <c r="DI756" s="1350"/>
      <c r="DJ756" s="1350"/>
      <c r="DK756" s="1350"/>
      <c r="DL756" s="1350"/>
      <c r="DM756" s="1350"/>
      <c r="DN756" s="1350"/>
      <c r="DO756" s="1350"/>
      <c r="DP756" s="1350"/>
      <c r="DQ756" s="1350"/>
      <c r="DR756" s="1350"/>
      <c r="DS756" s="1350"/>
      <c r="DT756" s="1350"/>
      <c r="DU756" s="1350"/>
      <c r="DV756" s="1350"/>
      <c r="DW756" s="1350"/>
      <c r="DX756" s="1350"/>
      <c r="DY756" s="1350"/>
      <c r="DZ756" s="1350"/>
      <c r="EA756" s="1350"/>
      <c r="EB756" s="1350"/>
      <c r="EC756" s="1350"/>
      <c r="ED756" s="1350"/>
      <c r="EE756" s="1350"/>
      <c r="EF756" s="1350"/>
      <c r="EG756" s="1350"/>
      <c r="EH756" s="1350"/>
      <c r="EI756" s="1350"/>
      <c r="EJ756" s="1350"/>
      <c r="EK756" s="1350"/>
      <c r="EL756" s="1350"/>
      <c r="EM756" s="1350"/>
      <c r="EN756" s="1350"/>
      <c r="EO756" s="1350"/>
      <c r="EP756" s="1350"/>
      <c r="EQ756" s="1350"/>
      <c r="ER756" s="1350"/>
      <c r="ES756" s="1350"/>
      <c r="ET756" s="1350"/>
      <c r="EU756" s="1350"/>
    </row>
    <row r="757" spans="1:151" s="1355" customFormat="1" ht="19" customHeight="1">
      <c r="A757" s="1472">
        <f>IF(G710="",0,1)</f>
        <v>0</v>
      </c>
      <c r="B757" s="678"/>
      <c r="C757" s="1242"/>
      <c r="D757" s="737"/>
      <c r="E757" s="1474" t="str">
        <f t="shared" si="71"/>
        <v/>
      </c>
      <c r="F757" s="1242"/>
      <c r="G757" s="678"/>
      <c r="H757" s="1242"/>
      <c r="I757" s="737"/>
      <c r="J757" s="1462" t="str">
        <f t="shared" si="72"/>
        <v/>
      </c>
      <c r="K757" s="1170"/>
      <c r="L757" s="1351"/>
      <c r="M757" s="1352" t="s">
        <v>100</v>
      </c>
      <c r="N757" s="1353"/>
      <c r="O757" s="1354"/>
      <c r="P757" s="1344" t="str">
        <f>P$157</f>
        <v>Efficacité de l'ensemble des mesures 2</v>
      </c>
      <c r="Q757" s="1345"/>
      <c r="R757" s="1261"/>
      <c r="S757" s="1346"/>
      <c r="T757" s="1346"/>
      <c r="U757" s="1346"/>
      <c r="V757" s="1346"/>
      <c r="W757" s="1346"/>
      <c r="X757" s="1347">
        <f>AG754</f>
        <v>0</v>
      </c>
      <c r="Y757" s="1261"/>
      <c r="Z757" s="1261"/>
      <c r="AA757" s="1261"/>
      <c r="AB757" s="1348"/>
      <c r="AC757" s="1349">
        <f>AJ754</f>
        <v>0</v>
      </c>
      <c r="AD757" s="208"/>
      <c r="AE757" s="208"/>
      <c r="AF757" s="208"/>
      <c r="AG757" s="208"/>
      <c r="AH757" s="208"/>
      <c r="AI757" s="198"/>
      <c r="AJ757" s="198"/>
      <c r="AK757" s="198"/>
      <c r="AL757" s="198"/>
      <c r="AM757" s="198"/>
      <c r="AN757" s="198"/>
      <c r="AO757" s="198"/>
      <c r="AP757" s="198"/>
      <c r="AQ757" s="198"/>
      <c r="BY757" s="1445"/>
      <c r="BZ757" s="1445"/>
      <c r="CA757" s="1445"/>
      <c r="CB757" s="1445"/>
      <c r="CC757" s="1445"/>
      <c r="CD757" s="1445"/>
      <c r="CE757" s="1445"/>
      <c r="CF757" s="1445"/>
      <c r="CG757" s="1445"/>
      <c r="CH757" s="1445"/>
      <c r="CI757" s="1445"/>
      <c r="CJ757" s="1445"/>
      <c r="CK757" s="1445"/>
      <c r="CL757" s="1445"/>
      <c r="CM757" s="1445"/>
      <c r="CN757" s="1445"/>
      <c r="CO757" s="1445"/>
      <c r="CP757" s="1445"/>
      <c r="CQ757" s="1445"/>
      <c r="CR757" s="1445"/>
      <c r="CS757" s="1445"/>
      <c r="CT757" s="1445"/>
      <c r="CU757" s="1445"/>
      <c r="CV757" s="1445"/>
      <c r="CW757" s="1445"/>
      <c r="CX757" s="1445"/>
      <c r="CY757" s="1445"/>
      <c r="CZ757" s="1445"/>
      <c r="DA757" s="1445"/>
      <c r="DB757" s="1445"/>
      <c r="DC757" s="1445"/>
      <c r="DD757" s="1445"/>
      <c r="DE757" s="1445"/>
      <c r="DF757" s="1445"/>
      <c r="DG757" s="1445"/>
      <c r="DH757" s="1445"/>
      <c r="DI757" s="1445"/>
      <c r="DJ757" s="1445"/>
      <c r="DK757" s="1445"/>
      <c r="DL757" s="1445"/>
      <c r="DM757" s="1445"/>
      <c r="DN757" s="1445"/>
      <c r="DO757" s="1445"/>
      <c r="DP757" s="1445"/>
      <c r="DQ757" s="1445"/>
      <c r="DR757" s="1445"/>
      <c r="DS757" s="1445"/>
      <c r="DT757" s="1445"/>
      <c r="DU757" s="1445"/>
      <c r="DV757" s="1445"/>
      <c r="DW757" s="1445"/>
      <c r="DX757" s="1445"/>
      <c r="DY757" s="1445"/>
      <c r="DZ757" s="1445"/>
      <c r="EA757" s="1445"/>
      <c r="EB757" s="1445"/>
      <c r="EC757" s="1445"/>
      <c r="ED757" s="1445"/>
      <c r="EE757" s="1445"/>
      <c r="EF757" s="1445"/>
      <c r="EG757" s="1445"/>
      <c r="EH757" s="1445"/>
      <c r="EI757" s="1445"/>
      <c r="EJ757" s="1445"/>
      <c r="EK757" s="1445"/>
      <c r="EL757" s="1445"/>
      <c r="EM757" s="1445"/>
      <c r="EN757" s="1445"/>
      <c r="EO757" s="1445"/>
      <c r="EP757" s="1445"/>
      <c r="EQ757" s="1445"/>
      <c r="ER757" s="1445"/>
      <c r="ES757" s="1445"/>
      <c r="ET757" s="1445"/>
      <c r="EU757" s="1445"/>
    </row>
    <row r="758" spans="1:151" s="1368" customFormat="1" ht="19" customHeight="1">
      <c r="A758" s="1472">
        <f>IF(G710="",0,1)</f>
        <v>0</v>
      </c>
      <c r="B758" s="1356"/>
      <c r="C758" s="1357"/>
      <c r="D758" s="1358"/>
      <c r="E758" s="1474" t="str">
        <f t="shared" si="71"/>
        <v/>
      </c>
      <c r="F758" s="1242"/>
      <c r="G758" s="1356"/>
      <c r="H758" s="1357"/>
      <c r="I758" s="1358"/>
      <c r="J758" s="1462" t="str">
        <f t="shared" si="72"/>
        <v/>
      </c>
      <c r="K758" s="1170"/>
      <c r="L758" s="1359"/>
      <c r="M758" s="1360"/>
      <c r="N758" s="1361"/>
      <c r="O758" s="1360"/>
      <c r="P758" s="1414" t="str">
        <f>P$158</f>
        <v>Total (Efficacité de l'ensemble des mesures 1 + 2)</v>
      </c>
      <c r="Q758" s="1363"/>
      <c r="R758" s="1364"/>
      <c r="S758" s="1362"/>
      <c r="T758" s="1362"/>
      <c r="U758" s="1362"/>
      <c r="V758" s="1362"/>
      <c r="W758" s="1362"/>
      <c r="X758" s="1365">
        <f>SUM(X756:X757)</f>
        <v>0</v>
      </c>
      <c r="Y758" s="1364"/>
      <c r="Z758" s="1364"/>
      <c r="AA758" s="1364"/>
      <c r="AB758" s="1366"/>
      <c r="AC758" s="1367">
        <f>SUM(AC756:AC757)</f>
        <v>0</v>
      </c>
      <c r="AD758" s="933"/>
      <c r="AE758" s="933"/>
      <c r="AF758" s="933"/>
      <c r="AG758" s="933"/>
      <c r="AH758" s="933"/>
      <c r="AI758" s="21"/>
      <c r="AJ758" s="21"/>
      <c r="AK758" s="21"/>
      <c r="AL758" s="21"/>
      <c r="AM758" s="21"/>
      <c r="AN758" s="21"/>
      <c r="AO758" s="21"/>
      <c r="AP758" s="21"/>
      <c r="AQ758" s="21"/>
      <c r="BY758" s="1446"/>
      <c r="BZ758" s="1446"/>
      <c r="CA758" s="1446"/>
      <c r="CB758" s="1446"/>
      <c r="CC758" s="1446"/>
      <c r="CD758" s="1446"/>
      <c r="CE758" s="1446"/>
      <c r="CF758" s="1446"/>
      <c r="CG758" s="1446"/>
      <c r="CH758" s="1446"/>
      <c r="CI758" s="1446"/>
      <c r="CJ758" s="1446"/>
      <c r="CK758" s="1446"/>
      <c r="CL758" s="1446"/>
      <c r="CM758" s="1446"/>
      <c r="CN758" s="1446"/>
      <c r="CO758" s="1446"/>
      <c r="CP758" s="1446"/>
      <c r="CQ758" s="1446"/>
      <c r="CR758" s="1446"/>
      <c r="CS758" s="1446"/>
      <c r="CT758" s="1446"/>
      <c r="CU758" s="1446"/>
      <c r="CV758" s="1446"/>
      <c r="CW758" s="1446"/>
      <c r="CX758" s="1446"/>
      <c r="CY758" s="1446"/>
      <c r="CZ758" s="1446"/>
      <c r="DA758" s="1446"/>
      <c r="DB758" s="1446"/>
      <c r="DC758" s="1446"/>
      <c r="DD758" s="1446"/>
      <c r="DE758" s="1446"/>
      <c r="DF758" s="1446"/>
      <c r="DG758" s="1446"/>
      <c r="DH758" s="1446"/>
      <c r="DI758" s="1446"/>
      <c r="DJ758" s="1446"/>
      <c r="DK758" s="1446"/>
      <c r="DL758" s="1446"/>
      <c r="DM758" s="1446"/>
      <c r="DN758" s="1446"/>
      <c r="DO758" s="1446"/>
      <c r="DP758" s="1446"/>
      <c r="DQ758" s="1446"/>
      <c r="DR758" s="1446"/>
      <c r="DS758" s="1446"/>
      <c r="DT758" s="1446"/>
      <c r="DU758" s="1446"/>
      <c r="DV758" s="1446"/>
      <c r="DW758" s="1446"/>
      <c r="DX758" s="1446"/>
      <c r="DY758" s="1446"/>
      <c r="DZ758" s="1446"/>
      <c r="EA758" s="1446"/>
      <c r="EB758" s="1446"/>
      <c r="EC758" s="1446"/>
      <c r="ED758" s="1446"/>
      <c r="EE758" s="1446"/>
      <c r="EF758" s="1446"/>
      <c r="EG758" s="1446"/>
      <c r="EH758" s="1446"/>
      <c r="EI758" s="1446"/>
      <c r="EJ758" s="1446"/>
      <c r="EK758" s="1446"/>
      <c r="EL758" s="1446"/>
      <c r="EM758" s="1446"/>
      <c r="EN758" s="1446"/>
      <c r="EO758" s="1446"/>
      <c r="EP758" s="1446"/>
      <c r="EQ758" s="1446"/>
      <c r="ER758" s="1446"/>
      <c r="ES758" s="1446"/>
      <c r="ET758" s="1446"/>
      <c r="EU758" s="1446"/>
    </row>
    <row r="759" spans="1:151" s="731" customFormat="1" ht="25" customHeight="1">
      <c r="A759" s="1472">
        <v>1</v>
      </c>
      <c r="B759" s="678"/>
      <c r="C759" s="1251"/>
      <c r="D759" s="1251"/>
      <c r="E759" s="1474" t="str">
        <f t="shared" si="71"/>
        <v>Evaluation</v>
      </c>
      <c r="F759" s="1242"/>
      <c r="G759" s="678"/>
      <c r="H759" s="1242"/>
      <c r="I759" s="737"/>
      <c r="J759" s="1462" t="str">
        <f t="shared" si="72"/>
        <v/>
      </c>
      <c r="K759" s="1170"/>
      <c r="L759" s="1315"/>
      <c r="M759" s="1335"/>
      <c r="N759" s="1336"/>
      <c r="O759" s="1337"/>
      <c r="P759" s="1338"/>
      <c r="Q759" s="1338"/>
      <c r="R759" s="1338"/>
      <c r="S759" s="1338"/>
      <c r="T759" s="1338"/>
      <c r="U759" s="1338"/>
      <c r="V759" s="1338"/>
      <c r="W759" s="1338"/>
      <c r="X759" s="1337"/>
      <c r="Y759" s="1337"/>
      <c r="Z759" s="1337"/>
      <c r="AA759" s="1339"/>
      <c r="AB759" s="989"/>
      <c r="AC759" s="2"/>
      <c r="AD759" s="2"/>
      <c r="AE759" s="2"/>
      <c r="AF759" s="2"/>
      <c r="AG759" s="2"/>
      <c r="AH759" s="1291"/>
      <c r="AI759" s="1415"/>
      <c r="AJ759" s="1415"/>
      <c r="AK759" s="1415"/>
      <c r="AL759" s="1415"/>
      <c r="AM759" s="1415"/>
      <c r="AN759" s="1415"/>
      <c r="AO759" s="1415"/>
      <c r="AP759" s="1415"/>
      <c r="AQ759" s="1415"/>
      <c r="BY759" s="1444"/>
      <c r="BZ759" s="1444"/>
      <c r="CA759" s="1444"/>
      <c r="CB759" s="1444"/>
      <c r="CC759" s="1444"/>
      <c r="CD759" s="1444"/>
      <c r="CE759" s="1444"/>
      <c r="CF759" s="1444"/>
      <c r="CG759" s="1444"/>
      <c r="CH759" s="1444"/>
      <c r="CI759" s="1444"/>
      <c r="CJ759" s="1444"/>
      <c r="CK759" s="1444"/>
      <c r="CL759" s="1444"/>
      <c r="CM759" s="1444"/>
      <c r="CN759" s="1444"/>
      <c r="CO759" s="1444"/>
      <c r="CP759" s="1444"/>
      <c r="CQ759" s="1444"/>
      <c r="CR759" s="1444"/>
      <c r="CS759" s="1444"/>
      <c r="CT759" s="1444"/>
      <c r="CU759" s="1444"/>
      <c r="CV759" s="1444"/>
      <c r="CW759" s="1444"/>
      <c r="CX759" s="1444"/>
      <c r="CY759" s="1444"/>
      <c r="CZ759" s="1444"/>
      <c r="DA759" s="1444"/>
      <c r="DB759" s="1444"/>
      <c r="DC759" s="1444"/>
      <c r="DD759" s="1444"/>
      <c r="DE759" s="1444"/>
      <c r="DF759" s="1444"/>
      <c r="DG759" s="1444"/>
      <c r="DH759" s="1444"/>
      <c r="DI759" s="1444"/>
      <c r="DJ759" s="1444"/>
      <c r="DK759" s="1444"/>
      <c r="DL759" s="1444"/>
      <c r="DM759" s="1444"/>
      <c r="DN759" s="1444"/>
      <c r="DO759" s="1444"/>
      <c r="DP759" s="1444"/>
      <c r="DQ759" s="1444"/>
      <c r="DR759" s="1444"/>
      <c r="DS759" s="1444"/>
      <c r="DT759" s="1444"/>
      <c r="DU759" s="1444"/>
      <c r="DV759" s="1444"/>
      <c r="DW759" s="1444"/>
      <c r="DX759" s="1444"/>
      <c r="DY759" s="1444"/>
      <c r="DZ759" s="1444"/>
      <c r="EA759" s="1444"/>
      <c r="EB759" s="1444"/>
      <c r="EC759" s="1444"/>
      <c r="ED759" s="1444"/>
      <c r="EE759" s="1444"/>
      <c r="EF759" s="1444"/>
      <c r="EG759" s="1444"/>
      <c r="EH759" s="1444"/>
      <c r="EI759" s="1444"/>
      <c r="EJ759" s="1444"/>
      <c r="EK759" s="1444"/>
      <c r="EL759" s="1444"/>
      <c r="EM759" s="1444"/>
      <c r="EN759" s="1444"/>
      <c r="EO759" s="1444"/>
      <c r="EP759" s="1444"/>
      <c r="EQ759" s="1444"/>
      <c r="ER759" s="1444"/>
      <c r="ES759" s="1444"/>
      <c r="ET759" s="1444"/>
      <c r="EU759" s="1444"/>
    </row>
    <row r="760" spans="1:151" s="731" customFormat="1" ht="25" customHeight="1">
      <c r="A760" s="1472">
        <v>1</v>
      </c>
      <c r="B760" s="678"/>
      <c r="C760" s="1251"/>
      <c r="D760" s="1251"/>
      <c r="E760" s="1474" t="str">
        <f t="shared" si="71"/>
        <v>Evaluation</v>
      </c>
      <c r="F760" s="1242"/>
      <c r="H760" s="1242"/>
      <c r="I760" s="737"/>
      <c r="J760" s="1462" t="str">
        <f t="shared" si="72"/>
        <v/>
      </c>
      <c r="K760" s="1170"/>
      <c r="L760" s="1315"/>
      <c r="M760" s="1773" t="s">
        <v>918</v>
      </c>
      <c r="N760" s="1619"/>
      <c r="O760" s="1619"/>
      <c r="P760" s="1619"/>
      <c r="Q760" s="1619"/>
      <c r="R760" s="1619"/>
      <c r="S760" s="1619"/>
      <c r="T760" s="1619"/>
      <c r="U760" s="1619"/>
      <c r="V760" s="1619"/>
      <c r="W760" s="1619"/>
      <c r="X760" s="1619"/>
      <c r="Y760" s="1619"/>
      <c r="Z760" s="1619"/>
      <c r="AA760" s="1619"/>
      <c r="AB760" s="1619"/>
      <c r="AC760" s="2"/>
      <c r="AD760" s="2"/>
      <c r="AE760" s="2"/>
      <c r="AF760" s="2"/>
      <c r="AG760" s="2"/>
      <c r="AH760" s="1291"/>
      <c r="AI760" s="1415"/>
      <c r="AJ760" s="1415"/>
      <c r="AK760" s="1415"/>
      <c r="AL760" s="1415"/>
      <c r="AM760" s="1415"/>
      <c r="AN760" s="1415"/>
      <c r="AO760" s="1415"/>
      <c r="AP760" s="1415"/>
      <c r="AQ760" s="1415"/>
      <c r="BY760" s="1444"/>
      <c r="BZ760" s="1444"/>
      <c r="CA760" s="1444"/>
      <c r="CB760" s="1444"/>
      <c r="CC760" s="1444"/>
      <c r="CD760" s="1444"/>
      <c r="CE760" s="1444"/>
      <c r="CF760" s="1444"/>
      <c r="CG760" s="1444"/>
      <c r="CH760" s="1444"/>
      <c r="CI760" s="1444"/>
      <c r="CJ760" s="1444"/>
      <c r="CK760" s="1444"/>
      <c r="CL760" s="1444"/>
      <c r="CM760" s="1444"/>
      <c r="CN760" s="1444"/>
      <c r="CO760" s="1444"/>
      <c r="CP760" s="1444"/>
      <c r="CQ760" s="1444"/>
      <c r="CR760" s="1444"/>
      <c r="CS760" s="1444"/>
      <c r="CT760" s="1444"/>
      <c r="CU760" s="1444"/>
      <c r="CV760" s="1444"/>
      <c r="CW760" s="1444"/>
      <c r="CX760" s="1444"/>
      <c r="CY760" s="1444"/>
      <c r="CZ760" s="1444"/>
      <c r="DA760" s="1444"/>
      <c r="DB760" s="1444"/>
      <c r="DC760" s="1444"/>
      <c r="DD760" s="1444"/>
      <c r="DE760" s="1444"/>
      <c r="DF760" s="1444"/>
      <c r="DG760" s="1444"/>
      <c r="DH760" s="1444"/>
      <c r="DI760" s="1444"/>
      <c r="DJ760" s="1444"/>
      <c r="DK760" s="1444"/>
      <c r="DL760" s="1444"/>
      <c r="DM760" s="1444"/>
      <c r="DN760" s="1444"/>
      <c r="DO760" s="1444"/>
      <c r="DP760" s="1444"/>
      <c r="DQ760" s="1444"/>
      <c r="DR760" s="1444"/>
      <c r="DS760" s="1444"/>
      <c r="DT760" s="1444"/>
      <c r="DU760" s="1444"/>
      <c r="DV760" s="1444"/>
      <c r="DW760" s="1444"/>
      <c r="DX760" s="1444"/>
      <c r="DY760" s="1444"/>
      <c r="DZ760" s="1444"/>
      <c r="EA760" s="1444"/>
      <c r="EB760" s="1444"/>
      <c r="EC760" s="1444"/>
      <c r="ED760" s="1444"/>
      <c r="EE760" s="1444"/>
      <c r="EF760" s="1444"/>
      <c r="EG760" s="1444"/>
      <c r="EH760" s="1444"/>
      <c r="EI760" s="1444"/>
      <c r="EJ760" s="1444"/>
      <c r="EK760" s="1444"/>
      <c r="EL760" s="1444"/>
      <c r="EM760" s="1444"/>
      <c r="EN760" s="1444"/>
      <c r="EO760" s="1444"/>
      <c r="EP760" s="1444"/>
      <c r="EQ760" s="1444"/>
      <c r="ER760" s="1444"/>
      <c r="ES760" s="1444"/>
      <c r="ET760" s="1444"/>
      <c r="EU760" s="1444"/>
    </row>
    <row r="761" spans="1:151" s="731" customFormat="1" ht="84" customHeight="1">
      <c r="A761" s="1472">
        <v>1</v>
      </c>
      <c r="B761" s="678"/>
      <c r="C761" s="1251"/>
      <c r="D761" s="1251"/>
      <c r="E761" s="1474" t="str">
        <f t="shared" si="71"/>
        <v>Evaluation</v>
      </c>
      <c r="F761" s="1242"/>
      <c r="H761" s="1242"/>
      <c r="I761" s="737"/>
      <c r="J761" s="1462" t="str">
        <f t="shared" si="72"/>
        <v/>
      </c>
      <c r="K761" s="1170"/>
      <c r="L761" s="1315"/>
      <c r="M761" s="2188"/>
      <c r="N761" s="2189"/>
      <c r="O761" s="2189"/>
      <c r="P761" s="2189"/>
      <c r="Q761" s="2189"/>
      <c r="R761" s="2189"/>
      <c r="S761" s="2189"/>
      <c r="T761" s="2189"/>
      <c r="U761" s="2189"/>
      <c r="V761" s="2189"/>
      <c r="W761" s="2189"/>
      <c r="X761" s="2189"/>
      <c r="Y761" s="2189"/>
      <c r="Z761" s="2189"/>
      <c r="AA761" s="2189"/>
      <c r="AB761" s="2190"/>
      <c r="AC761" s="2"/>
      <c r="AD761" s="2"/>
      <c r="AE761" s="2"/>
      <c r="AF761" s="2"/>
      <c r="AG761" s="2"/>
      <c r="AH761" s="1291"/>
      <c r="AI761" s="1415"/>
      <c r="AJ761" s="1415"/>
      <c r="AK761" s="1415"/>
      <c r="AL761" s="1415"/>
      <c r="AM761" s="1415"/>
      <c r="AN761" s="1415"/>
      <c r="AO761" s="1415"/>
      <c r="AP761" s="1415"/>
      <c r="AQ761" s="1415"/>
      <c r="BY761" s="1444"/>
      <c r="BZ761" s="1444"/>
      <c r="CA761" s="1444"/>
      <c r="CB761" s="1444"/>
      <c r="CC761" s="1444"/>
      <c r="CD761" s="1444"/>
      <c r="CE761" s="1444"/>
      <c r="CF761" s="1444"/>
      <c r="CG761" s="1444"/>
      <c r="CH761" s="1444"/>
      <c r="CI761" s="1444"/>
      <c r="CJ761" s="1444"/>
      <c r="CK761" s="1444"/>
      <c r="CL761" s="1444"/>
      <c r="CM761" s="1444"/>
      <c r="CN761" s="1444"/>
      <c r="CO761" s="1444"/>
      <c r="CP761" s="1444"/>
      <c r="CQ761" s="1444"/>
      <c r="CR761" s="1444"/>
      <c r="CS761" s="1444"/>
      <c r="CT761" s="1444"/>
      <c r="CU761" s="1444"/>
      <c r="CV761" s="1444"/>
      <c r="CW761" s="1444"/>
      <c r="CX761" s="1444"/>
      <c r="CY761" s="1444"/>
      <c r="CZ761" s="1444"/>
      <c r="DA761" s="1444"/>
      <c r="DB761" s="1444"/>
      <c r="DC761" s="1444"/>
      <c r="DD761" s="1444"/>
      <c r="DE761" s="1444"/>
      <c r="DF761" s="1444"/>
      <c r="DG761" s="1444"/>
      <c r="DH761" s="1444"/>
      <c r="DI761" s="1444"/>
      <c r="DJ761" s="1444"/>
      <c r="DK761" s="1444"/>
      <c r="DL761" s="1444"/>
      <c r="DM761" s="1444"/>
      <c r="DN761" s="1444"/>
      <c r="DO761" s="1444"/>
      <c r="DP761" s="1444"/>
      <c r="DQ761" s="1444"/>
      <c r="DR761" s="1444"/>
      <c r="DS761" s="1444"/>
      <c r="DT761" s="1444"/>
      <c r="DU761" s="1444"/>
      <c r="DV761" s="1444"/>
      <c r="DW761" s="1444"/>
      <c r="DX761" s="1444"/>
      <c r="DY761" s="1444"/>
      <c r="DZ761" s="1444"/>
      <c r="EA761" s="1444"/>
      <c r="EB761" s="1444"/>
      <c r="EC761" s="1444"/>
      <c r="ED761" s="1444"/>
      <c r="EE761" s="1444"/>
      <c r="EF761" s="1444"/>
      <c r="EG761" s="1444"/>
      <c r="EH761" s="1444"/>
      <c r="EI761" s="1444"/>
      <c r="EJ761" s="1444"/>
      <c r="EK761" s="1444"/>
      <c r="EL761" s="1444"/>
      <c r="EM761" s="1444"/>
      <c r="EN761" s="1444"/>
      <c r="EO761" s="1444"/>
      <c r="EP761" s="1444"/>
      <c r="EQ761" s="1444"/>
      <c r="ER761" s="1444"/>
      <c r="ES761" s="1444"/>
      <c r="ET761" s="1444"/>
      <c r="EU761" s="1444"/>
    </row>
    <row r="762" spans="1:151" s="731" customFormat="1" ht="25" customHeight="1">
      <c r="A762" s="1472">
        <v>1</v>
      </c>
      <c r="B762" s="678"/>
      <c r="C762" s="1251"/>
      <c r="D762" s="1251"/>
      <c r="E762" s="1474" t="str">
        <f t="shared" si="71"/>
        <v>Evaluation</v>
      </c>
      <c r="F762" s="1242"/>
      <c r="H762" s="1242"/>
      <c r="I762" s="737"/>
      <c r="J762" s="1462" t="str">
        <f t="shared" si="72"/>
        <v/>
      </c>
      <c r="K762" s="1170"/>
      <c r="L762" s="1315"/>
      <c r="M762" s="1335"/>
      <c r="N762" s="1335"/>
      <c r="O762" s="1335"/>
      <c r="P762" s="1335"/>
      <c r="Q762" s="1335"/>
      <c r="R762" s="1335"/>
      <c r="S762" s="1335"/>
      <c r="T762" s="1335"/>
      <c r="U762" s="1335"/>
      <c r="V762" s="1335"/>
      <c r="W762" s="1335"/>
      <c r="X762" s="1335"/>
      <c r="Y762" s="1335"/>
      <c r="Z762" s="1335"/>
      <c r="AA762" s="1335"/>
      <c r="AB762" s="1335"/>
      <c r="AC762" s="2"/>
      <c r="AD762" s="2"/>
      <c r="AE762" s="2"/>
      <c r="AF762" s="2"/>
      <c r="AG762" s="2"/>
      <c r="AH762" s="1291"/>
      <c r="AI762" s="1415"/>
      <c r="AJ762" s="1415"/>
      <c r="AK762" s="1415"/>
      <c r="AL762" s="1415"/>
      <c r="AM762" s="1415"/>
      <c r="AN762" s="1415"/>
      <c r="AO762" s="1415"/>
      <c r="AP762" s="1415"/>
      <c r="AQ762" s="1415"/>
      <c r="BY762" s="1444"/>
      <c r="BZ762" s="1444"/>
      <c r="CA762" s="1444"/>
      <c r="CB762" s="1444"/>
      <c r="CC762" s="1444"/>
      <c r="CD762" s="1444"/>
      <c r="CE762" s="1444"/>
      <c r="CF762" s="1444"/>
      <c r="CG762" s="1444"/>
      <c r="CH762" s="1444"/>
      <c r="CI762" s="1444"/>
      <c r="CJ762" s="1444"/>
      <c r="CK762" s="1444"/>
      <c r="CL762" s="1444"/>
      <c r="CM762" s="1444"/>
      <c r="CN762" s="1444"/>
      <c r="CO762" s="1444"/>
      <c r="CP762" s="1444"/>
      <c r="CQ762" s="1444"/>
      <c r="CR762" s="1444"/>
      <c r="CS762" s="1444"/>
      <c r="CT762" s="1444"/>
      <c r="CU762" s="1444"/>
      <c r="CV762" s="1444"/>
      <c r="CW762" s="1444"/>
      <c r="CX762" s="1444"/>
      <c r="CY762" s="1444"/>
      <c r="CZ762" s="1444"/>
      <c r="DA762" s="1444"/>
      <c r="DB762" s="1444"/>
      <c r="DC762" s="1444"/>
      <c r="DD762" s="1444"/>
      <c r="DE762" s="1444"/>
      <c r="DF762" s="1444"/>
      <c r="DG762" s="1444"/>
      <c r="DH762" s="1444"/>
      <c r="DI762" s="1444"/>
      <c r="DJ762" s="1444"/>
      <c r="DK762" s="1444"/>
      <c r="DL762" s="1444"/>
      <c r="DM762" s="1444"/>
      <c r="DN762" s="1444"/>
      <c r="DO762" s="1444"/>
      <c r="DP762" s="1444"/>
      <c r="DQ762" s="1444"/>
      <c r="DR762" s="1444"/>
      <c r="DS762" s="1444"/>
      <c r="DT762" s="1444"/>
      <c r="DU762" s="1444"/>
      <c r="DV762" s="1444"/>
      <c r="DW762" s="1444"/>
      <c r="DX762" s="1444"/>
      <c r="DY762" s="1444"/>
      <c r="DZ762" s="1444"/>
      <c r="EA762" s="1444"/>
      <c r="EB762" s="1444"/>
      <c r="EC762" s="1444"/>
      <c r="ED762" s="1444"/>
      <c r="EE762" s="1444"/>
      <c r="EF762" s="1444"/>
      <c r="EG762" s="1444"/>
      <c r="EH762" s="1444"/>
      <c r="EI762" s="1444"/>
      <c r="EJ762" s="1444"/>
      <c r="EK762" s="1444"/>
      <c r="EL762" s="1444"/>
      <c r="EM762" s="1444"/>
      <c r="EN762" s="1444"/>
      <c r="EO762" s="1444"/>
      <c r="EP762" s="1444"/>
      <c r="EQ762" s="1444"/>
      <c r="ER762" s="1444"/>
      <c r="ES762" s="1444"/>
      <c r="ET762" s="1444"/>
      <c r="EU762" s="1444"/>
    </row>
    <row r="763" spans="1:151" ht="13">
      <c r="A763" s="1472">
        <f>IF(G770="",0,1)</f>
        <v>0</v>
      </c>
      <c r="C763" s="1242"/>
      <c r="E763" s="1474" t="str">
        <f t="shared" si="71"/>
        <v/>
      </c>
      <c r="F763" s="1242"/>
      <c r="H763" s="1242"/>
      <c r="J763" s="1462" t="str">
        <f t="shared" si="72"/>
        <v/>
      </c>
      <c r="K763" s="1170"/>
      <c r="L763" s="1449">
        <f>L$31</f>
        <v>0</v>
      </c>
      <c r="M763" s="1450"/>
      <c r="N763" s="10"/>
      <c r="O763" s="10"/>
      <c r="P763" s="10"/>
      <c r="Q763" s="10"/>
      <c r="R763" s="10"/>
      <c r="S763" s="10"/>
      <c r="T763" s="10"/>
      <c r="U763" s="10"/>
      <c r="V763" s="10"/>
      <c r="W763" s="10"/>
      <c r="X763" s="10"/>
      <c r="Y763" s="10"/>
      <c r="Z763" s="10"/>
      <c r="AA763" s="10"/>
      <c r="AB763" s="10"/>
      <c r="AC763" s="10"/>
    </row>
    <row r="764" spans="1:151" ht="13">
      <c r="A764" s="1472">
        <f>IF(G770="",0,1)</f>
        <v>0</v>
      </c>
      <c r="C764" s="1242"/>
      <c r="E764" s="1474" t="str">
        <f t="shared" si="71"/>
        <v/>
      </c>
      <c r="F764" s="1242"/>
      <c r="H764" s="1242"/>
      <c r="J764" s="1462" t="str">
        <f t="shared" si="72"/>
        <v/>
      </c>
      <c r="K764" s="1170"/>
      <c r="L764" s="1244"/>
      <c r="M764" s="1245"/>
      <c r="N764" s="1"/>
      <c r="O764" s="1"/>
      <c r="P764" s="1"/>
      <c r="Q764" s="1"/>
      <c r="R764" s="1"/>
      <c r="S764" s="1"/>
      <c r="T764" s="1"/>
      <c r="U764" s="1"/>
      <c r="V764" s="1"/>
      <c r="W764" s="1"/>
      <c r="X764" s="1"/>
      <c r="Y764" s="1"/>
      <c r="Z764" s="1"/>
      <c r="AA764" s="1"/>
      <c r="AB764" s="1"/>
      <c r="AC764" s="1"/>
    </row>
    <row r="765" spans="1:151" ht="13">
      <c r="A765" s="1472">
        <f>IF(G770="",0,1)</f>
        <v>0</v>
      </c>
      <c r="C765" s="1242"/>
      <c r="E765" s="1474" t="str">
        <f t="shared" si="71"/>
        <v/>
      </c>
      <c r="F765" s="1242"/>
      <c r="H765" s="1242"/>
      <c r="J765" s="1462" t="str">
        <f t="shared" si="72"/>
        <v/>
      </c>
      <c r="K765" s="1170"/>
      <c r="L765" s="1244"/>
      <c r="M765" s="1245"/>
      <c r="N765" s="1"/>
      <c r="O765" s="1"/>
      <c r="P765" s="1"/>
      <c r="Q765" s="1"/>
      <c r="R765" s="1"/>
      <c r="S765" s="1"/>
      <c r="T765" s="1"/>
      <c r="U765" s="1"/>
      <c r="V765" s="1"/>
      <c r="W765" s="1"/>
      <c r="X765" s="1"/>
      <c r="Y765" s="1"/>
      <c r="Z765" s="1"/>
      <c r="AA765" s="1"/>
      <c r="AB765" s="1"/>
    </row>
    <row r="766" spans="1:151" s="1250" customFormat="1" ht="24" thickBot="1">
      <c r="A766" s="1472">
        <f>IF(G770="",0,1)</f>
        <v>0</v>
      </c>
      <c r="B766" s="678"/>
      <c r="C766" s="1242"/>
      <c r="D766" s="126"/>
      <c r="E766" s="1474" t="str">
        <f t="shared" si="71"/>
        <v/>
      </c>
      <c r="F766" s="1242"/>
      <c r="G766" s="678"/>
      <c r="H766" s="1242"/>
      <c r="I766" s="1299"/>
      <c r="J766" s="1462" t="str">
        <f t="shared" si="72"/>
        <v/>
      </c>
      <c r="K766" s="1170"/>
      <c r="L766" s="777" t="str">
        <f>CONCATENATE(Q770,". Générateur de chaleur: ",G770)</f>
        <v xml:space="preserve">14. Générateur de chaleur: </v>
      </c>
      <c r="M766" s="777"/>
      <c r="N766" s="777"/>
      <c r="O766" s="777"/>
      <c r="P766" s="777"/>
      <c r="Q766" s="777"/>
      <c r="R766" s="777"/>
      <c r="S766" s="777"/>
      <c r="T766" s="777"/>
      <c r="U766" s="777"/>
      <c r="V766" s="777"/>
      <c r="W766" s="777"/>
      <c r="X766" s="777"/>
      <c r="Y766" s="777"/>
      <c r="Z766" s="777"/>
      <c r="AA766" s="777"/>
      <c r="AB766" s="777"/>
      <c r="AC766" s="1370">
        <f>Z$27</f>
        <v>0</v>
      </c>
      <c r="AD766" s="665"/>
      <c r="AE766" s="665"/>
      <c r="AF766" s="665"/>
      <c r="AG766" s="665"/>
      <c r="AH766" s="665"/>
      <c r="AI766" s="665"/>
      <c r="AJ766" s="1246"/>
      <c r="AK766" s="1246"/>
      <c r="AL766" s="1247"/>
      <c r="AM766" s="1247"/>
      <c r="AN766" s="1247"/>
      <c r="AO766" s="1248"/>
      <c r="AP766" s="1247"/>
      <c r="AQ766" s="1249"/>
      <c r="AR766" s="1247"/>
      <c r="AS766" s="1247"/>
      <c r="AT766" s="1247"/>
      <c r="AU766" s="1247"/>
      <c r="AV766" s="1247"/>
      <c r="AW766" s="1247"/>
      <c r="AX766" s="1247"/>
      <c r="AY766" s="1247"/>
      <c r="BY766" s="1439"/>
      <c r="BZ766" s="1439"/>
      <c r="CA766" s="1439"/>
      <c r="CB766" s="1439"/>
      <c r="CC766" s="1439"/>
      <c r="CD766" s="1439"/>
      <c r="CE766" s="1439"/>
      <c r="CF766" s="1439"/>
      <c r="CG766" s="1439"/>
      <c r="CH766" s="1439"/>
      <c r="CI766" s="1439"/>
      <c r="CJ766" s="1439"/>
      <c r="CK766" s="1439"/>
      <c r="CL766" s="1439"/>
      <c r="CM766" s="1439"/>
      <c r="CN766" s="1439"/>
      <c r="CO766" s="1439"/>
      <c r="CP766" s="1439"/>
      <c r="CQ766" s="1439"/>
      <c r="CR766" s="1439"/>
      <c r="CS766" s="1439"/>
      <c r="CT766" s="1439"/>
      <c r="CU766" s="1439"/>
      <c r="CV766" s="1439"/>
      <c r="CW766" s="1439"/>
      <c r="CX766" s="1439"/>
      <c r="CY766" s="1439"/>
      <c r="CZ766" s="1439"/>
      <c r="DA766" s="1439"/>
      <c r="DB766" s="1439"/>
      <c r="DC766" s="1439"/>
      <c r="DD766" s="1439"/>
      <c r="DE766" s="1439"/>
      <c r="DF766" s="1439"/>
      <c r="DG766" s="1439"/>
      <c r="DH766" s="1439"/>
      <c r="DI766" s="1439"/>
      <c r="DJ766" s="1439"/>
      <c r="DK766" s="1439"/>
      <c r="DL766" s="1439"/>
      <c r="DM766" s="1439"/>
      <c r="DN766" s="1439"/>
      <c r="DO766" s="1439"/>
      <c r="DP766" s="1439"/>
      <c r="DQ766" s="1439"/>
      <c r="DR766" s="1439"/>
      <c r="DS766" s="1439"/>
      <c r="DT766" s="1439"/>
      <c r="DU766" s="1439"/>
      <c r="DV766" s="1439"/>
      <c r="DW766" s="1439"/>
      <c r="DX766" s="1439"/>
      <c r="DY766" s="1439"/>
      <c r="DZ766" s="1439"/>
      <c r="EA766" s="1439"/>
      <c r="EB766" s="1439"/>
      <c r="EC766" s="1439"/>
      <c r="ED766" s="1439"/>
      <c r="EE766" s="1439"/>
      <c r="EF766" s="1439"/>
      <c r="EG766" s="1439"/>
      <c r="EH766" s="1439"/>
      <c r="EI766" s="1439"/>
      <c r="EJ766" s="1439"/>
      <c r="EK766" s="1439"/>
      <c r="EL766" s="1439"/>
      <c r="EM766" s="1439"/>
      <c r="EN766" s="1439"/>
      <c r="EO766" s="1439"/>
      <c r="EP766" s="1439"/>
      <c r="EQ766" s="1439"/>
      <c r="ER766" s="1439"/>
      <c r="ES766" s="1439"/>
      <c r="ET766" s="1439"/>
      <c r="EU766" s="1439"/>
    </row>
    <row r="767" spans="1:151" s="18" customFormat="1" ht="19">
      <c r="A767" s="1472">
        <f>IF(G770="",0,1)</f>
        <v>0</v>
      </c>
      <c r="B767" s="678"/>
      <c r="C767" s="1242"/>
      <c r="D767" s="126"/>
      <c r="E767" s="1474" t="str">
        <f t="shared" si="71"/>
        <v/>
      </c>
      <c r="F767" s="1242"/>
      <c r="G767" s="678"/>
      <c r="H767" s="1242"/>
      <c r="I767" s="126"/>
      <c r="J767" s="1462" t="str">
        <f t="shared" si="72"/>
        <v/>
      </c>
      <c r="K767" s="1170"/>
      <c r="L767" s="1184"/>
      <c r="M767" s="1184"/>
      <c r="N767" s="1184"/>
      <c r="O767" s="1184"/>
      <c r="P767" s="1184"/>
      <c r="Q767" s="1184"/>
      <c r="R767" s="1184"/>
      <c r="S767" s="1184"/>
      <c r="T767" s="1184"/>
      <c r="U767" s="1184"/>
      <c r="V767" s="1184"/>
      <c r="W767" s="1184"/>
      <c r="X767" s="1184"/>
      <c r="Y767" s="1184"/>
      <c r="Z767" s="1184"/>
      <c r="AA767" s="1184"/>
      <c r="AB767" s="1184"/>
      <c r="AC767" s="665"/>
      <c r="AD767" s="665"/>
      <c r="AE767" s="665"/>
      <c r="AF767" s="665"/>
      <c r="AG767" s="665"/>
      <c r="AH767" s="665"/>
      <c r="AI767" s="665"/>
      <c r="AJ767" s="665"/>
      <c r="AK767" s="665"/>
      <c r="AL767" s="40"/>
      <c r="AM767" s="40"/>
      <c r="AN767" s="40"/>
      <c r="AO767" s="49"/>
      <c r="AP767" s="40"/>
      <c r="AQ767" s="20"/>
      <c r="AR767" s="1247"/>
      <c r="AS767" s="40"/>
      <c r="AT767" s="1247"/>
      <c r="AU767" s="40"/>
      <c r="AV767" s="40"/>
      <c r="AW767" s="40"/>
      <c r="AX767" s="40"/>
      <c r="AY767" s="40"/>
      <c r="BY767" s="1221"/>
      <c r="BZ767" s="1221"/>
      <c r="CA767" s="1221"/>
      <c r="CB767" s="1221"/>
      <c r="CC767" s="1221"/>
      <c r="CD767" s="1221"/>
      <c r="CE767" s="1221"/>
      <c r="CF767" s="1221"/>
      <c r="CG767" s="1221"/>
      <c r="CH767" s="1221"/>
      <c r="CI767" s="1221"/>
      <c r="CJ767" s="1221"/>
      <c r="CK767" s="1221"/>
      <c r="CL767" s="1221"/>
      <c r="CM767" s="1221"/>
      <c r="CN767" s="1221"/>
      <c r="CO767" s="1221"/>
      <c r="CP767" s="1221"/>
      <c r="CQ767" s="1221"/>
      <c r="CR767" s="1221"/>
      <c r="CS767" s="1221"/>
      <c r="CT767" s="1221"/>
      <c r="CU767" s="1221"/>
      <c r="CV767" s="1221"/>
      <c r="CW767" s="1221"/>
      <c r="CX767" s="1221"/>
      <c r="CY767" s="1221"/>
      <c r="CZ767" s="1221"/>
      <c r="DA767" s="1221"/>
      <c r="DB767" s="1221"/>
      <c r="DC767" s="1221"/>
      <c r="DD767" s="1221"/>
      <c r="DE767" s="1221"/>
      <c r="DF767" s="1221"/>
      <c r="DG767" s="1221"/>
      <c r="DH767" s="1221"/>
      <c r="DI767" s="1221"/>
      <c r="DJ767" s="1221"/>
      <c r="DK767" s="1221"/>
      <c r="DL767" s="1221"/>
      <c r="DM767" s="1221"/>
      <c r="DN767" s="1221"/>
      <c r="DO767" s="1221"/>
      <c r="DP767" s="1221"/>
      <c r="DQ767" s="1221"/>
      <c r="DR767" s="1221"/>
      <c r="DS767" s="1221"/>
      <c r="DT767" s="1221"/>
      <c r="DU767" s="1221"/>
      <c r="DV767" s="1221"/>
      <c r="DW767" s="1221"/>
      <c r="DX767" s="1221"/>
      <c r="DY767" s="1221"/>
      <c r="DZ767" s="1221"/>
      <c r="EA767" s="1221"/>
      <c r="EB767" s="1221"/>
      <c r="EC767" s="1221"/>
      <c r="ED767" s="1221"/>
      <c r="EE767" s="1221"/>
      <c r="EF767" s="1221"/>
      <c r="EG767" s="1221"/>
      <c r="EH767" s="1221"/>
      <c r="EI767" s="1221"/>
      <c r="EJ767" s="1221"/>
      <c r="EK767" s="1221"/>
      <c r="EL767" s="1221"/>
      <c r="EM767" s="1221"/>
      <c r="EN767" s="1221"/>
      <c r="EO767" s="1221"/>
      <c r="EP767" s="1221"/>
      <c r="EQ767" s="1221"/>
      <c r="ER767" s="1221"/>
      <c r="ES767" s="1221"/>
      <c r="ET767" s="1221"/>
      <c r="EU767" s="1221"/>
    </row>
    <row r="768" spans="1:151" s="1378" customFormat="1" ht="16" hidden="1" outlineLevel="1" thickBot="1">
      <c r="A768" s="1472"/>
      <c r="B768" s="678"/>
      <c r="C768" s="1242"/>
      <c r="D768" s="126"/>
      <c r="E768" s="1474" t="str">
        <f t="shared" si="71"/>
        <v/>
      </c>
      <c r="F768" s="1283"/>
      <c r="G768" s="1371"/>
      <c r="H768" s="1372"/>
      <c r="I768" s="1372"/>
      <c r="J768" s="1467"/>
      <c r="K768" s="1373"/>
      <c r="L768" s="1374"/>
      <c r="M768" s="1374"/>
      <c r="N768" s="1374"/>
      <c r="O768" s="1374"/>
      <c r="P768" s="1374"/>
      <c r="Q768" s="1374"/>
      <c r="R768" s="1374"/>
      <c r="S768" s="1374"/>
      <c r="T768" s="1374"/>
      <c r="U768" s="1374"/>
      <c r="V768" s="1374"/>
      <c r="W768" s="1374"/>
      <c r="X768" s="1374"/>
      <c r="Y768" s="1374"/>
      <c r="Z768" s="1375"/>
      <c r="AA768" s="1374"/>
      <c r="AB768" s="532"/>
      <c r="AC768" s="532"/>
      <c r="AD768" s="532" t="s">
        <v>570</v>
      </c>
      <c r="AE768" s="1374"/>
      <c r="AF768" s="1376"/>
      <c r="AG768" s="1374"/>
      <c r="AH768" s="1374" t="s">
        <v>336</v>
      </c>
      <c r="AI768" s="1374"/>
      <c r="AJ768" s="1374"/>
      <c r="AK768" s="1374"/>
      <c r="AL768" s="1374" t="s">
        <v>337</v>
      </c>
      <c r="AM768" s="1374"/>
      <c r="AN768" s="1374"/>
      <c r="AO768" s="1374"/>
      <c r="AP768" s="1374" t="s">
        <v>582</v>
      </c>
      <c r="AQ768" s="1374"/>
      <c r="AR768" s="1374"/>
      <c r="AS768" s="1374"/>
      <c r="AT768" s="1374" t="s">
        <v>583</v>
      </c>
      <c r="AU768" s="1374"/>
      <c r="AV768" s="1374"/>
      <c r="AW768" s="1374"/>
      <c r="AX768" s="1374" t="s">
        <v>522</v>
      </c>
      <c r="AY768" s="1374"/>
      <c r="AZ768" s="1374"/>
      <c r="BA768" s="1376" t="s">
        <v>584</v>
      </c>
      <c r="BB768" s="1374"/>
      <c r="BC768" s="1374"/>
      <c r="BD768" s="1374"/>
      <c r="BE768" s="1374"/>
      <c r="BF768" s="1374"/>
      <c r="BG768" s="1374"/>
      <c r="BH768" s="1376"/>
      <c r="BI768" s="1374" t="s">
        <v>521</v>
      </c>
      <c r="BJ768" s="1374"/>
      <c r="BK768" s="1374"/>
      <c r="BL768" s="1374"/>
      <c r="BM768" s="1374"/>
      <c r="BN768" s="1374"/>
      <c r="BO768" s="1377"/>
      <c r="BR768" s="1374"/>
      <c r="BS768" s="1374"/>
      <c r="BT768" s="1374"/>
      <c r="BU768" s="1374"/>
      <c r="BY768" s="1447"/>
      <c r="BZ768" s="1447"/>
      <c r="CA768" s="1447"/>
      <c r="CB768" s="1447"/>
      <c r="CC768" s="1447"/>
      <c r="CD768" s="1447"/>
      <c r="CE768" s="1447"/>
      <c r="CF768" s="1447"/>
      <c r="CG768" s="1447"/>
      <c r="CH768" s="1447"/>
      <c r="CI768" s="1447"/>
      <c r="CJ768" s="1447"/>
      <c r="CK768" s="1447"/>
      <c r="CL768" s="1447"/>
      <c r="CM768" s="1447"/>
      <c r="CN768" s="1447"/>
      <c r="CO768" s="1447"/>
      <c r="CP768" s="1447"/>
      <c r="CQ768" s="1447"/>
      <c r="CR768" s="1447"/>
      <c r="CS768" s="1447"/>
      <c r="CT768" s="1447"/>
      <c r="CU768" s="1447"/>
      <c r="CV768" s="1447"/>
      <c r="CW768" s="1447"/>
      <c r="CX768" s="1447"/>
      <c r="CY768" s="1447"/>
      <c r="CZ768" s="1447"/>
      <c r="DA768" s="1447"/>
      <c r="DB768" s="1447"/>
      <c r="DC768" s="1447"/>
      <c r="DD768" s="1447"/>
      <c r="DE768" s="1447"/>
      <c r="DF768" s="1447"/>
      <c r="DG768" s="1447"/>
      <c r="DH768" s="1447"/>
      <c r="DI768" s="1447"/>
      <c r="DJ768" s="1447"/>
      <c r="DK768" s="1447"/>
      <c r="DL768" s="1447"/>
      <c r="DM768" s="1447"/>
      <c r="DN768" s="1447"/>
      <c r="DO768" s="1447"/>
      <c r="DP768" s="1447"/>
      <c r="DQ768" s="1447"/>
      <c r="DR768" s="1447"/>
      <c r="DS768" s="1447"/>
      <c r="DT768" s="1447"/>
      <c r="DU768" s="1447"/>
      <c r="DV768" s="1447"/>
      <c r="DW768" s="1447"/>
      <c r="DX768" s="1447"/>
      <c r="DY768" s="1447"/>
      <c r="DZ768" s="1447"/>
      <c r="EA768" s="1447"/>
      <c r="EB768" s="1447"/>
      <c r="EC768" s="1447"/>
      <c r="ED768" s="1447"/>
      <c r="EE768" s="1447"/>
      <c r="EF768" s="1447"/>
      <c r="EG768" s="1447"/>
      <c r="EH768" s="1447"/>
      <c r="EI768" s="1447"/>
      <c r="EJ768" s="1447"/>
      <c r="EK768" s="1447"/>
      <c r="EL768" s="1447"/>
      <c r="EM768" s="1447"/>
      <c r="EN768" s="1447"/>
      <c r="EO768" s="1447"/>
      <c r="EP768" s="1447"/>
      <c r="EQ768" s="1447"/>
      <c r="ER768" s="1447"/>
      <c r="ES768" s="1447"/>
      <c r="ET768" s="1447"/>
      <c r="EU768" s="1447"/>
    </row>
    <row r="769" spans="1:151" s="1415" customFormat="1" ht="62" hidden="1" customHeight="1" outlineLevel="1">
      <c r="A769" s="1472"/>
      <c r="B769" s="678"/>
      <c r="C769" s="1251"/>
      <c r="D769" s="1251"/>
      <c r="E769" s="1474" t="str">
        <f t="shared" si="71"/>
        <v/>
      </c>
      <c r="F769" s="1283"/>
      <c r="G769" s="1774" t="s">
        <v>372</v>
      </c>
      <c r="H769" s="253">
        <v>0</v>
      </c>
      <c r="I769" s="1775" t="s">
        <v>924</v>
      </c>
      <c r="J769" s="1466" t="s">
        <v>910</v>
      </c>
      <c r="K769" s="253"/>
      <c r="L769" s="1110" t="s">
        <v>919</v>
      </c>
      <c r="M769" s="1110">
        <v>0</v>
      </c>
      <c r="N769" s="253" t="s">
        <v>302</v>
      </c>
      <c r="O769" s="253" t="s">
        <v>303</v>
      </c>
      <c r="P769" s="1110" t="s">
        <v>920</v>
      </c>
      <c r="Q769" s="828">
        <v>0</v>
      </c>
      <c r="R769" s="1110" t="s">
        <v>304</v>
      </c>
      <c r="S769" s="1112" t="s">
        <v>305</v>
      </c>
      <c r="T769" s="1110" t="s">
        <v>308</v>
      </c>
      <c r="U769" s="1112" t="s">
        <v>921</v>
      </c>
      <c r="V769" s="1112" t="s">
        <v>922</v>
      </c>
      <c r="W769" s="2">
        <v>0</v>
      </c>
      <c r="X769" s="1112" t="s">
        <v>923</v>
      </c>
      <c r="Y769" s="1112" t="s">
        <v>561</v>
      </c>
      <c r="Z769" s="1415">
        <v>0</v>
      </c>
      <c r="AA769" s="1229" t="s">
        <v>321</v>
      </c>
      <c r="AB769" s="1229" t="s">
        <v>90</v>
      </c>
      <c r="AC769" s="2">
        <v>0</v>
      </c>
      <c r="AD769" s="1759" t="s">
        <v>371</v>
      </c>
      <c r="AE769" s="1117" t="s">
        <v>252</v>
      </c>
      <c r="AF769" s="1117" t="s">
        <v>591</v>
      </c>
      <c r="AG769" s="1116">
        <v>0</v>
      </c>
      <c r="AH769" s="1759" t="s">
        <v>371</v>
      </c>
      <c r="AI769" s="1117" t="s">
        <v>252</v>
      </c>
      <c r="AJ769" s="1117" t="s">
        <v>591</v>
      </c>
      <c r="AK769" s="41">
        <v>0</v>
      </c>
      <c r="AL769" s="1759" t="s">
        <v>371</v>
      </c>
      <c r="AM769" s="1117" t="s">
        <v>252</v>
      </c>
      <c r="AN769" s="1117" t="s">
        <v>591</v>
      </c>
      <c r="AO769" s="41">
        <v>0</v>
      </c>
      <c r="AP769" s="1759" t="s">
        <v>371</v>
      </c>
      <c r="AQ769" s="1117" t="s">
        <v>252</v>
      </c>
      <c r="AR769" s="1117" t="s">
        <v>591</v>
      </c>
      <c r="AS769" s="41">
        <v>0</v>
      </c>
      <c r="AT769" s="1759" t="s">
        <v>371</v>
      </c>
      <c r="AU769" s="1117" t="s">
        <v>252</v>
      </c>
      <c r="AV769" s="1117" t="s">
        <v>591</v>
      </c>
      <c r="AW769" s="41">
        <v>0</v>
      </c>
      <c r="AX769" s="1759" t="s">
        <v>371</v>
      </c>
      <c r="AY769" s="1117" t="s">
        <v>252</v>
      </c>
      <c r="AZ769" s="1117" t="s">
        <v>591</v>
      </c>
      <c r="BA769" s="1759" t="s">
        <v>371</v>
      </c>
      <c r="BB769" s="1117" t="s">
        <v>252</v>
      </c>
      <c r="BC769" s="1117" t="s">
        <v>591</v>
      </c>
      <c r="BD769" s="989">
        <v>0</v>
      </c>
      <c r="BE769" s="1118" t="s">
        <v>585</v>
      </c>
      <c r="BF769" s="1119" t="s">
        <v>586</v>
      </c>
      <c r="BG769" s="1120" t="s">
        <v>587</v>
      </c>
      <c r="BH769" s="989">
        <v>0</v>
      </c>
      <c r="BI769" s="1121" t="s">
        <v>585</v>
      </c>
      <c r="BJ769" s="1122" t="s">
        <v>586</v>
      </c>
      <c r="BK769" s="1123" t="s">
        <v>587</v>
      </c>
      <c r="BL769" s="989">
        <v>0</v>
      </c>
      <c r="BM769" s="1415">
        <v>0</v>
      </c>
      <c r="BN769" s="1118" t="s">
        <v>588</v>
      </c>
      <c r="BO769" s="1119" t="s">
        <v>589</v>
      </c>
      <c r="BP769" s="1120" t="s">
        <v>590</v>
      </c>
      <c r="BQ769" s="989"/>
      <c r="BR769" s="989"/>
      <c r="BS769" s="989"/>
      <c r="BT769" s="989"/>
      <c r="BU769" s="98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c r="DA769" s="9"/>
      <c r="DB769" s="9"/>
      <c r="DC769" s="9"/>
      <c r="DD769" s="9"/>
      <c r="DE769" s="9"/>
      <c r="DF769" s="9"/>
      <c r="DG769" s="9"/>
      <c r="DH769" s="9"/>
      <c r="DI769" s="9"/>
      <c r="DJ769" s="9"/>
      <c r="DK769" s="9"/>
      <c r="DL769" s="9"/>
      <c r="DM769" s="9"/>
      <c r="DN769" s="9"/>
      <c r="DO769" s="9"/>
      <c r="DP769" s="9"/>
      <c r="DQ769" s="9"/>
      <c r="DR769" s="9"/>
      <c r="DS769" s="9"/>
      <c r="DT769" s="9"/>
      <c r="DU769" s="9"/>
      <c r="DV769" s="9"/>
      <c r="DW769" s="9"/>
      <c r="DX769" s="9"/>
      <c r="DY769" s="9"/>
      <c r="DZ769" s="9"/>
      <c r="EA769" s="9"/>
      <c r="EB769" s="9"/>
      <c r="EC769" s="2"/>
      <c r="ED769" s="2"/>
      <c r="EE769" s="2"/>
      <c r="EF769" s="2"/>
      <c r="EG769" s="2"/>
      <c r="EH769" s="2"/>
      <c r="EI769" s="2"/>
      <c r="EJ769" s="2"/>
      <c r="EK769" s="2"/>
      <c r="EL769" s="2"/>
      <c r="EM769" s="2"/>
      <c r="EN769" s="2"/>
      <c r="EO769" s="2"/>
      <c r="EP769" s="2"/>
      <c r="EQ769" s="2"/>
      <c r="ER769" s="2"/>
      <c r="ES769" s="2"/>
      <c r="ET769" s="2"/>
      <c r="EU769" s="2"/>
    </row>
    <row r="770" spans="1:151" s="1415" customFormat="1" ht="15.75" hidden="1" customHeight="1" outlineLevel="1">
      <c r="A770" s="1472"/>
      <c r="B770" s="678"/>
      <c r="C770" s="1251"/>
      <c r="D770" s="1251"/>
      <c r="E770" s="1474" t="str">
        <f t="shared" si="71"/>
        <v/>
      </c>
      <c r="F770" s="1283"/>
      <c r="G770" s="1379" t="str">
        <f>G19</f>
        <v/>
      </c>
      <c r="H770" s="1380" t="str">
        <f>H19</f>
        <v/>
      </c>
      <c r="I770" s="1437" t="str">
        <f>I19</f>
        <v/>
      </c>
      <c r="J770" s="1468">
        <f>J19</f>
        <v>0</v>
      </c>
      <c r="K770" s="1381"/>
      <c r="L770" s="899" t="str">
        <f t="shared" ref="L770:AQ770" si="73">L19</f>
        <v/>
      </c>
      <c r="M770" s="899" t="str">
        <f t="shared" si="73"/>
        <v/>
      </c>
      <c r="N770" s="968" t="str">
        <f t="shared" si="73"/>
        <v/>
      </c>
      <c r="O770" s="1145" t="str">
        <f t="shared" si="73"/>
        <v/>
      </c>
      <c r="P770" s="968" t="str">
        <f t="shared" si="73"/>
        <v/>
      </c>
      <c r="Q770" s="2">
        <f t="shared" si="73"/>
        <v>14</v>
      </c>
      <c r="R770" s="899" t="str">
        <f t="shared" si="73"/>
        <v/>
      </c>
      <c r="S770" s="1147" t="str">
        <f t="shared" si="73"/>
        <v/>
      </c>
      <c r="T770" s="899" t="str">
        <f t="shared" si="73"/>
        <v/>
      </c>
      <c r="U770" s="1146" t="str">
        <f t="shared" si="73"/>
        <v/>
      </c>
      <c r="V770" s="1061" t="str">
        <f t="shared" si="73"/>
        <v/>
      </c>
      <c r="W770" s="2">
        <f t="shared" si="73"/>
        <v>0</v>
      </c>
      <c r="X770" s="899" t="str">
        <f t="shared" si="73"/>
        <v/>
      </c>
      <c r="Y770" s="1148" t="str">
        <f t="shared" si="73"/>
        <v/>
      </c>
      <c r="Z770" s="1416" t="str">
        <f t="shared" si="73"/>
        <v/>
      </c>
      <c r="AA770" s="1233">
        <f t="shared" si="73"/>
        <v>0</v>
      </c>
      <c r="AB770" s="1233" t="str">
        <f t="shared" si="73"/>
        <v/>
      </c>
      <c r="AC770" s="2">
        <f t="shared" si="73"/>
        <v>0</v>
      </c>
      <c r="AD770" s="1150" t="str">
        <f t="shared" si="73"/>
        <v/>
      </c>
      <c r="AE770" s="1140">
        <f t="shared" si="73"/>
        <v>0</v>
      </c>
      <c r="AF770" s="1141" t="str">
        <f t="shared" si="73"/>
        <v/>
      </c>
      <c r="AG770" s="989">
        <f t="shared" si="73"/>
        <v>0</v>
      </c>
      <c r="AH770" s="1150">
        <f t="shared" si="73"/>
        <v>0</v>
      </c>
      <c r="AI770" s="1141">
        <f t="shared" si="73"/>
        <v>0</v>
      </c>
      <c r="AJ770" s="1141" t="str">
        <f t="shared" si="73"/>
        <v/>
      </c>
      <c r="AK770" s="1415">
        <f t="shared" si="73"/>
        <v>0</v>
      </c>
      <c r="AL770" s="1150" t="str">
        <f t="shared" si="73"/>
        <v/>
      </c>
      <c r="AM770" s="1141">
        <f t="shared" si="73"/>
        <v>0</v>
      </c>
      <c r="AN770" s="1141" t="str">
        <f t="shared" si="73"/>
        <v/>
      </c>
      <c r="AO770" s="1415">
        <f t="shared" si="73"/>
        <v>0</v>
      </c>
      <c r="AP770" s="1150" t="str">
        <f t="shared" si="73"/>
        <v/>
      </c>
      <c r="AQ770" s="1141">
        <f t="shared" si="73"/>
        <v>0</v>
      </c>
      <c r="AR770" s="1141" t="str">
        <f t="shared" ref="AR770:BH770" si="74">AR19</f>
        <v/>
      </c>
      <c r="AS770" s="1415">
        <f t="shared" si="74"/>
        <v>0</v>
      </c>
      <c r="AT770" s="1150" t="str">
        <f t="shared" si="74"/>
        <v/>
      </c>
      <c r="AU770" s="1141">
        <f t="shared" si="74"/>
        <v>0</v>
      </c>
      <c r="AV770" s="1141" t="str">
        <f t="shared" si="74"/>
        <v/>
      </c>
      <c r="AW770" s="1415">
        <f t="shared" si="74"/>
        <v>0</v>
      </c>
      <c r="AX770" s="1151">
        <f t="shared" si="74"/>
        <v>0</v>
      </c>
      <c r="AY770" s="1151">
        <f t="shared" si="74"/>
        <v>0</v>
      </c>
      <c r="AZ770" s="1151">
        <f t="shared" si="74"/>
        <v>0</v>
      </c>
      <c r="BA770" s="1151">
        <f t="shared" si="74"/>
        <v>0</v>
      </c>
      <c r="BB770" s="1151">
        <f t="shared" si="74"/>
        <v>0</v>
      </c>
      <c r="BC770" s="1151">
        <f t="shared" si="74"/>
        <v>0</v>
      </c>
      <c r="BD770" s="989">
        <f t="shared" si="74"/>
        <v>0</v>
      </c>
      <c r="BE770" s="1139">
        <f t="shared" si="74"/>
        <v>0</v>
      </c>
      <c r="BF770" s="1140">
        <f t="shared" si="74"/>
        <v>0</v>
      </c>
      <c r="BG770" s="1141">
        <f t="shared" si="74"/>
        <v>0</v>
      </c>
      <c r="BH770" s="989">
        <f t="shared" si="74"/>
        <v>0</v>
      </c>
      <c r="BI770" s="1139">
        <f>AC816</f>
        <v>0</v>
      </c>
      <c r="BJ770" s="1140">
        <f>AC817</f>
        <v>0</v>
      </c>
      <c r="BK770" s="1141">
        <f>AC818</f>
        <v>0</v>
      </c>
      <c r="BL770" s="989">
        <f>BL19</f>
        <v>0</v>
      </c>
      <c r="BM770" s="1415">
        <f>BM19</f>
        <v>0</v>
      </c>
      <c r="BN770" s="1139">
        <f>BN19</f>
        <v>0</v>
      </c>
      <c r="BO770" s="1140">
        <f>BO19</f>
        <v>0</v>
      </c>
      <c r="BP770" s="1141">
        <f>BP19</f>
        <v>0</v>
      </c>
      <c r="BQ770" s="989"/>
      <c r="BR770" s="989"/>
      <c r="BS770" s="989"/>
      <c r="BT770" s="989"/>
      <c r="BU770" s="98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c r="DA770" s="9"/>
      <c r="DB770" s="9"/>
      <c r="DC770" s="9"/>
      <c r="DD770" s="9"/>
      <c r="DE770" s="9"/>
      <c r="DF770" s="9"/>
      <c r="DG770" s="9"/>
      <c r="DH770" s="9"/>
      <c r="DI770" s="9"/>
      <c r="DJ770" s="9"/>
      <c r="DK770" s="9"/>
      <c r="DL770" s="9"/>
      <c r="DM770" s="9"/>
      <c r="DN770" s="9"/>
      <c r="DO770" s="9"/>
      <c r="DP770" s="9"/>
      <c r="DQ770" s="9"/>
      <c r="DR770" s="9"/>
      <c r="DS770" s="9"/>
      <c r="DT770" s="9"/>
      <c r="DU770" s="9"/>
      <c r="DV770" s="9"/>
      <c r="DW770" s="9"/>
      <c r="DX770" s="9"/>
      <c r="DY770" s="9"/>
      <c r="DZ770" s="9"/>
      <c r="EA770" s="9"/>
      <c r="EB770" s="9"/>
      <c r="EC770" s="2"/>
      <c r="ED770" s="2"/>
      <c r="EE770" s="2"/>
      <c r="EF770" s="2"/>
      <c r="EG770" s="2"/>
      <c r="EH770" s="2"/>
      <c r="EI770" s="2"/>
      <c r="EJ770" s="2"/>
      <c r="EK770" s="2"/>
      <c r="EL770" s="2"/>
      <c r="EM770" s="2"/>
      <c r="EN770" s="2"/>
      <c r="EO770" s="2"/>
      <c r="EP770" s="2"/>
      <c r="EQ770" s="2"/>
      <c r="ER770" s="2"/>
      <c r="ES770" s="2"/>
      <c r="ET770" s="2"/>
      <c r="EU770" s="2"/>
    </row>
    <row r="771" spans="1:151" s="51" customFormat="1" ht="19" hidden="1" outlineLevel="1">
      <c r="A771" s="1472"/>
      <c r="B771" s="678"/>
      <c r="C771" s="1242"/>
      <c r="D771" s="126"/>
      <c r="E771" s="1474" t="str">
        <f t="shared" si="71"/>
        <v/>
      </c>
      <c r="F771" s="1283"/>
      <c r="G771" s="678"/>
      <c r="H771" s="126"/>
      <c r="I771" s="126"/>
      <c r="J771" s="1465"/>
      <c r="K771" s="677"/>
      <c r="L771" s="1382"/>
      <c r="M771" s="1382"/>
      <c r="N771" s="1382"/>
      <c r="O771" s="1382"/>
      <c r="P771" s="1382"/>
      <c r="Q771" s="1382"/>
      <c r="R771" s="1382"/>
      <c r="S771" s="1382"/>
      <c r="T771" s="1382"/>
      <c r="U771" s="1382"/>
      <c r="V771" s="1382"/>
      <c r="W771" s="1382"/>
      <c r="X771" s="1382"/>
      <c r="Y771" s="1382"/>
      <c r="Z771" s="1382"/>
      <c r="AA771" s="1382"/>
      <c r="AB771" s="1382"/>
      <c r="AC771" s="1382"/>
      <c r="AD771" s="665"/>
      <c r="AE771" s="53"/>
      <c r="AF771" s="665"/>
      <c r="AG771" s="53"/>
      <c r="AH771" s="53"/>
      <c r="AI771" s="53"/>
      <c r="AJ771" s="53"/>
      <c r="AK771" s="53"/>
      <c r="AL771" s="40"/>
      <c r="AO771" s="52"/>
      <c r="AQ771" s="1383"/>
      <c r="AR771" s="1247"/>
      <c r="AT771" s="1247"/>
      <c r="BA771" s="18"/>
      <c r="BQ771" s="18"/>
      <c r="BY771" s="95"/>
      <c r="BZ771" s="95"/>
      <c r="CA771" s="95"/>
      <c r="CB771" s="95"/>
      <c r="CC771" s="95"/>
      <c r="CD771" s="95"/>
      <c r="CE771" s="95"/>
      <c r="CF771" s="95"/>
      <c r="CG771" s="95"/>
      <c r="CH771" s="95"/>
      <c r="CI771" s="95"/>
      <c r="CJ771" s="95"/>
      <c r="CK771" s="95"/>
      <c r="CL771" s="95"/>
      <c r="CM771" s="95"/>
      <c r="CN771" s="95"/>
      <c r="CO771" s="95"/>
      <c r="CP771" s="95"/>
      <c r="CQ771" s="95"/>
      <c r="CR771" s="95"/>
      <c r="CS771" s="95"/>
      <c r="CT771" s="95"/>
      <c r="CU771" s="95"/>
      <c r="CV771" s="95"/>
      <c r="CW771" s="95"/>
      <c r="CX771" s="95"/>
      <c r="CY771" s="95"/>
      <c r="CZ771" s="95"/>
      <c r="DA771" s="95"/>
      <c r="DB771" s="95"/>
      <c r="DC771" s="95"/>
      <c r="DD771" s="95"/>
      <c r="DE771" s="95"/>
      <c r="DF771" s="95"/>
      <c r="DG771" s="95"/>
      <c r="DH771" s="95"/>
      <c r="DI771" s="95"/>
      <c r="DJ771" s="95"/>
      <c r="DK771" s="95"/>
      <c r="DL771" s="95"/>
      <c r="DM771" s="95"/>
      <c r="DN771" s="95"/>
      <c r="DO771" s="95"/>
      <c r="DP771" s="95"/>
      <c r="DQ771" s="95"/>
      <c r="DR771" s="95"/>
      <c r="DS771" s="95"/>
      <c r="DT771" s="95"/>
      <c r="DU771" s="95"/>
      <c r="DV771" s="95"/>
      <c r="DW771" s="95"/>
      <c r="DX771" s="95"/>
      <c r="DY771" s="95"/>
      <c r="DZ771" s="95"/>
      <c r="EA771" s="95"/>
      <c r="EB771" s="95"/>
      <c r="EC771" s="95"/>
      <c r="ED771" s="95"/>
      <c r="EE771" s="95"/>
      <c r="EF771" s="95"/>
      <c r="EG771" s="95"/>
      <c r="EH771" s="95"/>
      <c r="EI771" s="95"/>
      <c r="EJ771" s="95"/>
      <c r="EK771" s="95"/>
      <c r="EL771" s="95"/>
      <c r="EM771" s="95"/>
      <c r="EN771" s="95"/>
      <c r="EO771" s="95"/>
      <c r="EP771" s="95"/>
      <c r="EQ771" s="95"/>
      <c r="ER771" s="95"/>
      <c r="ES771" s="95"/>
      <c r="ET771" s="95"/>
      <c r="EU771" s="95"/>
    </row>
    <row r="772" spans="1:151" s="1385" customFormat="1" ht="19" hidden="1" outlineLevel="1">
      <c r="A772" s="1472"/>
      <c r="B772" s="678"/>
      <c r="C772" s="126"/>
      <c r="D772" s="126"/>
      <c r="E772" s="1474" t="str">
        <f t="shared" si="71"/>
        <v/>
      </c>
      <c r="F772" s="1283"/>
      <c r="G772" s="678"/>
      <c r="H772" s="126"/>
      <c r="I772" s="126"/>
      <c r="J772" s="1465"/>
      <c r="K772" s="677"/>
      <c r="L772" s="1382"/>
      <c r="M772" s="1382"/>
      <c r="N772" s="1382"/>
      <c r="O772" s="1382"/>
      <c r="P772" s="1382"/>
      <c r="Q772" s="1382"/>
      <c r="R772" s="1382"/>
      <c r="S772" s="1382"/>
      <c r="T772" s="1382"/>
      <c r="U772" s="1382"/>
      <c r="V772" s="1382"/>
      <c r="W772" s="1382"/>
      <c r="X772" s="1382"/>
      <c r="Y772" s="1382"/>
      <c r="Z772" s="1382"/>
      <c r="AA772" s="1382"/>
      <c r="AB772" s="1382"/>
      <c r="AC772" s="1382"/>
      <c r="AD772" s="665"/>
      <c r="AE772" s="53"/>
      <c r="AF772" s="665"/>
      <c r="AG772" s="53"/>
      <c r="AH772" s="53"/>
      <c r="AI772" s="53"/>
      <c r="AJ772" s="1384"/>
      <c r="AK772" s="1384"/>
      <c r="AL772" s="40"/>
      <c r="AM772" s="1384"/>
      <c r="AN772" s="1384"/>
      <c r="AO772" s="1384"/>
      <c r="AP772" s="1384"/>
      <c r="AQ772" s="1384"/>
      <c r="AR772" s="1247"/>
      <c r="AS772" s="1384"/>
      <c r="AT772" s="1247"/>
      <c r="AU772" s="1384"/>
      <c r="AV772" s="1384"/>
      <c r="AW772" s="1384"/>
      <c r="AX772" s="1384"/>
      <c r="AY772" s="1384"/>
      <c r="BQ772" s="18"/>
      <c r="BY772" s="1448"/>
      <c r="BZ772" s="1448"/>
      <c r="CA772" s="1448"/>
      <c r="CB772" s="1448"/>
      <c r="CC772" s="1448"/>
      <c r="CD772" s="1448"/>
      <c r="CE772" s="1448"/>
      <c r="CF772" s="1448"/>
      <c r="CG772" s="1448"/>
      <c r="CH772" s="1448"/>
      <c r="CI772" s="1448"/>
      <c r="CJ772" s="1448"/>
      <c r="CK772" s="1448"/>
      <c r="CL772" s="1448"/>
      <c r="CM772" s="1448"/>
      <c r="CN772" s="1448"/>
      <c r="CO772" s="1448"/>
      <c r="CP772" s="1448"/>
      <c r="CQ772" s="1448"/>
      <c r="CR772" s="1448"/>
      <c r="CS772" s="1448"/>
      <c r="CT772" s="1448"/>
      <c r="CU772" s="1448"/>
      <c r="CV772" s="1448"/>
      <c r="CW772" s="1448"/>
      <c r="CX772" s="1448"/>
      <c r="CY772" s="1448"/>
      <c r="CZ772" s="1448"/>
      <c r="DA772" s="1448"/>
      <c r="DB772" s="1448"/>
      <c r="DC772" s="1448"/>
      <c r="DD772" s="1448"/>
      <c r="DE772" s="1448"/>
      <c r="DF772" s="1448"/>
      <c r="DG772" s="1448"/>
      <c r="DH772" s="1448"/>
      <c r="DI772" s="1448"/>
      <c r="DJ772" s="1448"/>
      <c r="DK772" s="1448"/>
      <c r="DL772" s="1448"/>
      <c r="DM772" s="1448"/>
      <c r="DN772" s="1448"/>
      <c r="DO772" s="1448"/>
      <c r="DP772" s="1448"/>
      <c r="DQ772" s="1448"/>
      <c r="DR772" s="1448"/>
      <c r="DS772" s="1448"/>
      <c r="DT772" s="1448"/>
      <c r="DU772" s="1448"/>
      <c r="DV772" s="1448"/>
      <c r="DW772" s="1448"/>
      <c r="DX772" s="1448"/>
      <c r="DY772" s="1448"/>
      <c r="DZ772" s="1448"/>
      <c r="EA772" s="1448"/>
      <c r="EB772" s="1448"/>
      <c r="EC772" s="1448"/>
      <c r="ED772" s="1448"/>
      <c r="EE772" s="1448"/>
      <c r="EF772" s="1448"/>
      <c r="EG772" s="1448"/>
      <c r="EH772" s="1448"/>
      <c r="EI772" s="1448"/>
      <c r="EJ772" s="1448"/>
      <c r="EK772" s="1448"/>
      <c r="EL772" s="1448"/>
      <c r="EM772" s="1448"/>
      <c r="EN772" s="1448"/>
      <c r="EO772" s="1448"/>
      <c r="EP772" s="1448"/>
      <c r="EQ772" s="1448"/>
      <c r="ER772" s="1448"/>
      <c r="ES772" s="1448"/>
      <c r="ET772" s="1448"/>
      <c r="EU772" s="1448"/>
    </row>
    <row r="773" spans="1:151" s="1269" customFormat="1" ht="15" collapsed="1">
      <c r="A773" s="1472">
        <f>IF(G770="",0,1)</f>
        <v>0</v>
      </c>
      <c r="B773" s="678"/>
      <c r="C773" s="126"/>
      <c r="D773" s="126"/>
      <c r="E773" s="1474" t="str">
        <f t="shared" si="71"/>
        <v/>
      </c>
      <c r="F773" s="1283"/>
      <c r="G773" s="678"/>
      <c r="H773" s="126"/>
      <c r="I773" s="126"/>
      <c r="J773" s="1465"/>
      <c r="K773" s="677"/>
      <c r="L773" s="1382"/>
      <c r="M773" s="1382"/>
      <c r="N773" s="1382"/>
      <c r="O773" s="1382"/>
      <c r="P773" s="1382"/>
      <c r="Q773" s="1382"/>
      <c r="R773" s="1382"/>
      <c r="S773" s="1382"/>
      <c r="T773" s="1382"/>
      <c r="U773" s="1382"/>
      <c r="V773" s="1382"/>
      <c r="W773" s="1382"/>
      <c r="X773" s="1382"/>
      <c r="Y773" s="1382"/>
      <c r="Z773" s="1382"/>
      <c r="AA773" s="1382"/>
      <c r="AB773" s="1382"/>
      <c r="AC773" s="1382"/>
      <c r="AD773" s="1386"/>
      <c r="AI773" s="1251"/>
      <c r="AJ773" s="1251"/>
      <c r="AK773" s="1251"/>
      <c r="AL773" s="1251"/>
      <c r="AM773" s="1251"/>
      <c r="AN773" s="1251"/>
      <c r="AO773" s="1251"/>
      <c r="AP773" s="1251"/>
      <c r="AQ773" s="20"/>
      <c r="AR773" s="1251"/>
      <c r="AS773" s="1251"/>
      <c r="AT773" s="1251"/>
      <c r="AU773" s="1251"/>
      <c r="AV773" s="1251"/>
      <c r="AW773" s="1251"/>
      <c r="AX773" s="1251"/>
      <c r="AY773" s="1251"/>
      <c r="BY773" s="1388"/>
      <c r="BZ773" s="1388"/>
      <c r="CA773" s="1388"/>
      <c r="CB773" s="1388"/>
      <c r="CC773" s="1388"/>
      <c r="CD773" s="1388"/>
      <c r="CE773" s="1388"/>
      <c r="CF773" s="1388"/>
      <c r="CG773" s="1388"/>
      <c r="CH773" s="1388"/>
      <c r="CI773" s="1388"/>
      <c r="CJ773" s="1388"/>
      <c r="CK773" s="1388"/>
      <c r="CL773" s="1388"/>
      <c r="CM773" s="1388"/>
      <c r="CN773" s="1388"/>
      <c r="CO773" s="1388"/>
      <c r="CP773" s="1388"/>
      <c r="CQ773" s="1388"/>
      <c r="CR773" s="1388"/>
      <c r="CS773" s="1388"/>
      <c r="CT773" s="1388"/>
      <c r="CU773" s="1388"/>
      <c r="CV773" s="1388"/>
      <c r="CW773" s="1388"/>
      <c r="CX773" s="1388"/>
      <c r="CY773" s="1388"/>
      <c r="CZ773" s="1388"/>
      <c r="DA773" s="1388"/>
      <c r="DB773" s="1388"/>
      <c r="DC773" s="1388"/>
      <c r="DD773" s="1388"/>
      <c r="DE773" s="1388"/>
      <c r="DF773" s="1388"/>
      <c r="DG773" s="1388"/>
      <c r="DH773" s="1388"/>
      <c r="DI773" s="1388"/>
      <c r="DJ773" s="1388"/>
      <c r="DK773" s="1388"/>
      <c r="DL773" s="1388"/>
      <c r="DM773" s="1388"/>
      <c r="DN773" s="1388"/>
      <c r="DO773" s="1388"/>
      <c r="DP773" s="1388"/>
      <c r="DQ773" s="1388"/>
      <c r="DR773" s="1388"/>
      <c r="DS773" s="1388"/>
      <c r="DT773" s="1388"/>
      <c r="DU773" s="1388"/>
      <c r="DV773" s="1388"/>
      <c r="DW773" s="1388"/>
      <c r="DX773" s="1388"/>
      <c r="DY773" s="1388"/>
      <c r="DZ773" s="1388"/>
      <c r="EA773" s="1388"/>
      <c r="EB773" s="1388"/>
      <c r="EC773" s="1388"/>
      <c r="ED773" s="1388"/>
      <c r="EE773" s="1388"/>
      <c r="EF773" s="1388"/>
      <c r="EG773" s="1388"/>
      <c r="EH773" s="1388"/>
      <c r="EI773" s="1388"/>
      <c r="EJ773" s="1388"/>
      <c r="EK773" s="1388"/>
      <c r="EL773" s="1388"/>
      <c r="EM773" s="1388"/>
      <c r="EN773" s="1388"/>
      <c r="EO773" s="1388"/>
      <c r="EP773" s="1388"/>
      <c r="EQ773" s="1388"/>
      <c r="ER773" s="1388"/>
      <c r="ES773" s="1388"/>
      <c r="ET773" s="1388"/>
      <c r="EU773" s="1388"/>
    </row>
    <row r="774" spans="1:151" s="1269" customFormat="1" ht="15">
      <c r="A774" s="1472">
        <f>IF(G770="",0,1)</f>
        <v>0</v>
      </c>
      <c r="B774" s="678"/>
      <c r="C774" s="126"/>
      <c r="D774" s="126"/>
      <c r="E774" s="1474" t="str">
        <f t="shared" si="71"/>
        <v/>
      </c>
      <c r="F774" s="1283"/>
      <c r="G774" s="678"/>
      <c r="H774" s="126"/>
      <c r="I774" s="126"/>
      <c r="J774" s="1465"/>
      <c r="K774" s="677"/>
      <c r="L774" s="1382"/>
      <c r="M774" s="1382"/>
      <c r="N774" s="1382"/>
      <c r="O774" s="1382"/>
      <c r="P774" s="1382"/>
      <c r="Q774" s="1382"/>
      <c r="R774" s="1382"/>
      <c r="S774" s="1382"/>
      <c r="T774" s="1382"/>
      <c r="U774" s="1382"/>
      <c r="V774" s="1382"/>
      <c r="W774" s="1382"/>
      <c r="X774" s="1382"/>
      <c r="Y774" s="1382"/>
      <c r="Z774" s="1382"/>
      <c r="AA774" s="1382"/>
      <c r="AB774" s="1382"/>
      <c r="AC774" s="1382"/>
      <c r="AD774" s="1387"/>
      <c r="AQ774" s="20"/>
      <c r="BY774" s="1388"/>
      <c r="BZ774" s="1388"/>
      <c r="CA774" s="1388"/>
      <c r="CB774" s="1388"/>
      <c r="CC774" s="1388"/>
      <c r="CD774" s="1388"/>
      <c r="CE774" s="1388"/>
      <c r="CF774" s="1388"/>
      <c r="CG774" s="1388"/>
      <c r="CH774" s="1388"/>
      <c r="CI774" s="1388"/>
      <c r="CJ774" s="1388"/>
      <c r="CK774" s="1388"/>
      <c r="CL774" s="1388"/>
      <c r="CM774" s="1388"/>
      <c r="CN774" s="1388"/>
      <c r="CO774" s="1388"/>
      <c r="CP774" s="1388"/>
      <c r="CQ774" s="1388"/>
      <c r="CR774" s="1388"/>
      <c r="CS774" s="1388"/>
      <c r="CT774" s="1388"/>
      <c r="CU774" s="1388"/>
      <c r="CV774" s="1388"/>
      <c r="CW774" s="1388"/>
      <c r="CX774" s="1388"/>
      <c r="CY774" s="1388"/>
      <c r="CZ774" s="1388"/>
      <c r="DA774" s="1388"/>
      <c r="DB774" s="1388"/>
      <c r="DC774" s="1388"/>
      <c r="DD774" s="1388"/>
      <c r="DE774" s="1388"/>
      <c r="DF774" s="1388"/>
      <c r="DG774" s="1388"/>
      <c r="DH774" s="1388"/>
      <c r="DI774" s="1388"/>
      <c r="DJ774" s="1388"/>
      <c r="DK774" s="1388"/>
      <c r="DL774" s="1388"/>
      <c r="DM774" s="1388"/>
      <c r="DN774" s="1388"/>
      <c r="DO774" s="1388"/>
      <c r="DP774" s="1388"/>
      <c r="DQ774" s="1388"/>
      <c r="DR774" s="1388"/>
      <c r="DS774" s="1388"/>
      <c r="DT774" s="1388"/>
      <c r="DU774" s="1388"/>
      <c r="DV774" s="1388"/>
      <c r="DW774" s="1388"/>
      <c r="DX774" s="1388"/>
      <c r="DY774" s="1388"/>
      <c r="DZ774" s="1388"/>
      <c r="EA774" s="1388"/>
      <c r="EB774" s="1388"/>
      <c r="EC774" s="1388"/>
      <c r="ED774" s="1388"/>
      <c r="EE774" s="1388"/>
      <c r="EF774" s="1388"/>
      <c r="EG774" s="1388"/>
      <c r="EH774" s="1388"/>
      <c r="EI774" s="1388"/>
      <c r="EJ774" s="1388"/>
      <c r="EK774" s="1388"/>
      <c r="EL774" s="1388"/>
      <c r="EM774" s="1388"/>
      <c r="EN774" s="1388"/>
      <c r="EO774" s="1388"/>
      <c r="EP774" s="1388"/>
      <c r="EQ774" s="1388"/>
      <c r="ER774" s="1388"/>
      <c r="ES774" s="1388"/>
      <c r="ET774" s="1388"/>
      <c r="EU774" s="1388"/>
    </row>
    <row r="775" spans="1:151" s="1269" customFormat="1" ht="15">
      <c r="A775" s="1472">
        <f>IF(G770="",0,1)</f>
        <v>0</v>
      </c>
      <c r="B775" s="678"/>
      <c r="C775" s="126"/>
      <c r="D775" s="126"/>
      <c r="E775" s="1474" t="str">
        <f t="shared" si="71"/>
        <v/>
      </c>
      <c r="F775" s="1283"/>
      <c r="G775" s="678"/>
      <c r="H775" s="126"/>
      <c r="I775" s="126"/>
      <c r="J775" s="1465"/>
      <c r="K775" s="677"/>
      <c r="L775" s="1382"/>
      <c r="M775" s="1382"/>
      <c r="N775" s="1382"/>
      <c r="O775" s="1382"/>
      <c r="P775" s="1382"/>
      <c r="Q775" s="1382"/>
      <c r="R775" s="1382"/>
      <c r="S775" s="1382"/>
      <c r="T775" s="1382"/>
      <c r="U775" s="1382"/>
      <c r="V775" s="1382"/>
      <c r="W775" s="1382"/>
      <c r="X775" s="1382"/>
      <c r="Y775" s="1382"/>
      <c r="Z775" s="1382"/>
      <c r="AA775" s="1382"/>
      <c r="AB775" s="1382"/>
      <c r="AC775" s="1382"/>
      <c r="AQ775" s="20"/>
      <c r="BY775" s="1388"/>
      <c r="BZ775" s="1388"/>
      <c r="CA775" s="1388"/>
      <c r="CB775" s="1388"/>
      <c r="CC775" s="1388"/>
      <c r="CD775" s="1388"/>
      <c r="CE775" s="1388"/>
      <c r="CF775" s="1388"/>
      <c r="CG775" s="1388"/>
      <c r="CH775" s="1388"/>
      <c r="CI775" s="1388"/>
      <c r="CJ775" s="1388"/>
      <c r="CK775" s="1388"/>
      <c r="CL775" s="1388"/>
      <c r="CM775" s="1388"/>
      <c r="CN775" s="1388"/>
      <c r="CO775" s="1388"/>
      <c r="CP775" s="1388"/>
      <c r="CQ775" s="1388"/>
      <c r="CR775" s="1388"/>
      <c r="CS775" s="1388"/>
      <c r="CT775" s="1388"/>
      <c r="CU775" s="1388"/>
      <c r="CV775" s="1388"/>
      <c r="CW775" s="1388"/>
      <c r="CX775" s="1388"/>
      <c r="CY775" s="1388"/>
      <c r="CZ775" s="1388"/>
      <c r="DA775" s="1388"/>
      <c r="DB775" s="1388"/>
      <c r="DC775" s="1388"/>
      <c r="DD775" s="1388"/>
      <c r="DE775" s="1388"/>
      <c r="DF775" s="1388"/>
      <c r="DG775" s="1388"/>
      <c r="DH775" s="1388"/>
      <c r="DI775" s="1388"/>
      <c r="DJ775" s="1388"/>
      <c r="DK775" s="1388"/>
      <c r="DL775" s="1388"/>
      <c r="DM775" s="1388"/>
      <c r="DN775" s="1388"/>
      <c r="DO775" s="1388"/>
      <c r="DP775" s="1388"/>
      <c r="DQ775" s="1388"/>
      <c r="DR775" s="1388"/>
      <c r="DS775" s="1388"/>
      <c r="DT775" s="1388"/>
      <c r="DU775" s="1388"/>
      <c r="DV775" s="1388"/>
      <c r="DW775" s="1388"/>
      <c r="DX775" s="1388"/>
      <c r="DY775" s="1388"/>
      <c r="DZ775" s="1388"/>
      <c r="EA775" s="1388"/>
      <c r="EB775" s="1388"/>
      <c r="EC775" s="1388"/>
      <c r="ED775" s="1388"/>
      <c r="EE775" s="1388"/>
      <c r="EF775" s="1388"/>
      <c r="EG775" s="1388"/>
      <c r="EH775" s="1388"/>
      <c r="EI775" s="1388"/>
      <c r="EJ775" s="1388"/>
      <c r="EK775" s="1388"/>
      <c r="EL775" s="1388"/>
      <c r="EM775" s="1388"/>
      <c r="EN775" s="1388"/>
      <c r="EO775" s="1388"/>
      <c r="EP775" s="1388"/>
      <c r="EQ775" s="1388"/>
      <c r="ER775" s="1388"/>
      <c r="ES775" s="1388"/>
      <c r="ET775" s="1388"/>
      <c r="EU775" s="1388"/>
    </row>
    <row r="776" spans="1:151" s="1269" customFormat="1" ht="15">
      <c r="A776" s="1472">
        <f>IF(G770="",0,1)</f>
        <v>0</v>
      </c>
      <c r="B776" s="678"/>
      <c r="C776" s="1242"/>
      <c r="D776" s="1251"/>
      <c r="E776" s="1474" t="str">
        <f t="shared" si="71"/>
        <v/>
      </c>
      <c r="F776" s="1242"/>
      <c r="G776" s="678"/>
      <c r="H776" s="1242"/>
      <c r="I776" s="1251"/>
      <c r="J776" s="1462" t="str">
        <f t="shared" ref="J776:J812" si="75">IF((SUM(F776:H776))&gt;0,"Evaluation","")</f>
        <v/>
      </c>
      <c r="K776" s="1170"/>
      <c r="L776" s="1265"/>
      <c r="M776" s="1265"/>
      <c r="N776" s="1266"/>
      <c r="O776" s="1266"/>
      <c r="P776" s="1266"/>
      <c r="Q776" s="1266"/>
      <c r="R776" s="1388"/>
      <c r="S776" s="1268"/>
      <c r="T776" s="1268"/>
      <c r="U776" s="1268"/>
      <c r="V776" s="1268"/>
      <c r="W776" s="1382"/>
      <c r="X776" s="1382"/>
      <c r="Y776" s="1268"/>
      <c r="Z776" s="1268"/>
      <c r="AA776" s="1268"/>
      <c r="AB776" s="989"/>
      <c r="AC776" s="1251"/>
      <c r="AQ776" s="20"/>
      <c r="BY776" s="1388"/>
      <c r="BZ776" s="1388"/>
      <c r="CA776" s="1388"/>
      <c r="CB776" s="1388"/>
      <c r="CC776" s="1388"/>
      <c r="CD776" s="1388"/>
      <c r="CE776" s="1388"/>
      <c r="CF776" s="1388"/>
      <c r="CG776" s="1388"/>
      <c r="CH776" s="1388"/>
      <c r="CI776" s="1388"/>
      <c r="CJ776" s="1388"/>
      <c r="CK776" s="1388"/>
      <c r="CL776" s="1388"/>
      <c r="CM776" s="1388"/>
      <c r="CN776" s="1388"/>
      <c r="CO776" s="1388"/>
      <c r="CP776" s="1388"/>
      <c r="CQ776" s="1388"/>
      <c r="CR776" s="1388"/>
      <c r="CS776" s="1388"/>
      <c r="CT776" s="1388"/>
      <c r="CU776" s="1388"/>
      <c r="CV776" s="1388"/>
      <c r="CW776" s="1388"/>
      <c r="CX776" s="1388"/>
      <c r="CY776" s="1388"/>
      <c r="CZ776" s="1388"/>
      <c r="DA776" s="1388"/>
      <c r="DB776" s="1388"/>
      <c r="DC776" s="1388"/>
      <c r="DD776" s="1388"/>
      <c r="DE776" s="1388"/>
      <c r="DF776" s="1388"/>
      <c r="DG776" s="1388"/>
      <c r="DH776" s="1388"/>
      <c r="DI776" s="1388"/>
      <c r="DJ776" s="1388"/>
      <c r="DK776" s="1388"/>
      <c r="DL776" s="1388"/>
      <c r="DM776" s="1388"/>
      <c r="DN776" s="1388"/>
      <c r="DO776" s="1388"/>
      <c r="DP776" s="1388"/>
      <c r="DQ776" s="1388"/>
      <c r="DR776" s="1388"/>
      <c r="DS776" s="1388"/>
      <c r="DT776" s="1388"/>
      <c r="DU776" s="1388"/>
      <c r="DV776" s="1388"/>
      <c r="DW776" s="1388"/>
      <c r="DX776" s="1388"/>
      <c r="DY776" s="1388"/>
      <c r="DZ776" s="1388"/>
      <c r="EA776" s="1388"/>
      <c r="EB776" s="1388"/>
      <c r="EC776" s="1388"/>
      <c r="ED776" s="1388"/>
      <c r="EE776" s="1388"/>
      <c r="EF776" s="1388"/>
      <c r="EG776" s="1388"/>
      <c r="EH776" s="1388"/>
      <c r="EI776" s="1388"/>
      <c r="EJ776" s="1388"/>
      <c r="EK776" s="1388"/>
      <c r="EL776" s="1388"/>
      <c r="EM776" s="1388"/>
      <c r="EN776" s="1388"/>
      <c r="EO776" s="1388"/>
      <c r="EP776" s="1388"/>
      <c r="EQ776" s="1388"/>
      <c r="ER776" s="1388"/>
      <c r="ES776" s="1388"/>
      <c r="ET776" s="1388"/>
      <c r="EU776" s="1388"/>
    </row>
    <row r="777" spans="1:151" s="1269" customFormat="1" ht="15">
      <c r="A777" s="1472">
        <f>IF(G770="",0,1)</f>
        <v>0</v>
      </c>
      <c r="B777" s="678"/>
      <c r="C777" s="1242"/>
      <c r="D777" s="1251"/>
      <c r="E777" s="1474" t="str">
        <f t="shared" si="71"/>
        <v/>
      </c>
      <c r="F777" s="1242"/>
      <c r="G777" s="678"/>
      <c r="H777" s="1242"/>
      <c r="I777" s="1251"/>
      <c r="J777" s="1462" t="str">
        <f t="shared" si="75"/>
        <v/>
      </c>
      <c r="K777" s="1170"/>
      <c r="L777" s="1389" t="s">
        <v>570</v>
      </c>
      <c r="M777" s="1389"/>
      <c r="N777" s="1390"/>
      <c r="O777" s="1390"/>
      <c r="P777" s="1390"/>
      <c r="Q777" s="1390"/>
      <c r="R777" s="1388"/>
      <c r="S777" s="1391" t="str">
        <f>H770</f>
        <v/>
      </c>
      <c r="T777" s="1391"/>
      <c r="U777" s="1391"/>
      <c r="V777" s="1391"/>
      <c r="W777" s="1382"/>
      <c r="X777" s="1382"/>
      <c r="Z777" s="2216">
        <f>Y$31</f>
        <v>0</v>
      </c>
      <c r="AA777" s="2216"/>
      <c r="AB777" s="2216"/>
      <c r="AC777" s="2216"/>
      <c r="AO777" s="1298"/>
      <c r="AQ777" s="20"/>
      <c r="BY777" s="1388"/>
      <c r="BZ777" s="1388"/>
      <c r="CA777" s="1388"/>
      <c r="CB777" s="1388"/>
      <c r="CC777" s="1388"/>
      <c r="CD777" s="1388"/>
      <c r="CE777" s="1388"/>
      <c r="CF777" s="1388"/>
      <c r="CG777" s="1388"/>
      <c r="CH777" s="1388"/>
      <c r="CI777" s="1388"/>
      <c r="CJ777" s="1388"/>
      <c r="CK777" s="1388"/>
      <c r="CL777" s="1388"/>
      <c r="CM777" s="1388"/>
      <c r="CN777" s="1388"/>
      <c r="CO777" s="1388"/>
      <c r="CP777" s="1388"/>
      <c r="CQ777" s="1388"/>
      <c r="CR777" s="1388"/>
      <c r="CS777" s="1388"/>
      <c r="CT777" s="1388"/>
      <c r="CU777" s="1388"/>
      <c r="CV777" s="1388"/>
      <c r="CW777" s="1388"/>
      <c r="CX777" s="1388"/>
      <c r="CY777" s="1388"/>
      <c r="CZ777" s="1388"/>
      <c r="DA777" s="1388"/>
      <c r="DB777" s="1388"/>
      <c r="DC777" s="1388"/>
      <c r="DD777" s="1388"/>
      <c r="DE777" s="1388"/>
      <c r="DF777" s="1388"/>
      <c r="DG777" s="1388"/>
      <c r="DH777" s="1388"/>
      <c r="DI777" s="1388"/>
      <c r="DJ777" s="1388"/>
      <c r="DK777" s="1388"/>
      <c r="DL777" s="1388"/>
      <c r="DM777" s="1388"/>
      <c r="DN777" s="1388"/>
      <c r="DO777" s="1388"/>
      <c r="DP777" s="1388"/>
      <c r="DQ777" s="1388"/>
      <c r="DR777" s="1388"/>
      <c r="DS777" s="1388"/>
      <c r="DT777" s="1388"/>
      <c r="DU777" s="1388"/>
      <c r="DV777" s="1388"/>
      <c r="DW777" s="1388"/>
      <c r="DX777" s="1388"/>
      <c r="DY777" s="1388"/>
      <c r="DZ777" s="1388"/>
      <c r="EA777" s="1388"/>
      <c r="EB777" s="1388"/>
      <c r="EC777" s="1388"/>
      <c r="ED777" s="1388"/>
      <c r="EE777" s="1388"/>
      <c r="EF777" s="1388"/>
      <c r="EG777" s="1388"/>
      <c r="EH777" s="1388"/>
      <c r="EI777" s="1388"/>
      <c r="EJ777" s="1388"/>
      <c r="EK777" s="1388"/>
      <c r="EL777" s="1388"/>
      <c r="EM777" s="1388"/>
      <c r="EN777" s="1388"/>
      <c r="EO777" s="1388"/>
      <c r="EP777" s="1388"/>
      <c r="EQ777" s="1388"/>
      <c r="ER777" s="1388"/>
      <c r="ES777" s="1388"/>
      <c r="ET777" s="1388"/>
      <c r="EU777" s="1388"/>
    </row>
    <row r="778" spans="1:151" s="1269" customFormat="1" ht="15">
      <c r="A778" s="1472">
        <f>IF(G770="",0,1)</f>
        <v>0</v>
      </c>
      <c r="B778" s="678"/>
      <c r="C778" s="1242"/>
      <c r="D778" s="1251"/>
      <c r="E778" s="1474" t="str">
        <f t="shared" si="71"/>
        <v/>
      </c>
      <c r="F778" s="1242"/>
      <c r="G778" s="678"/>
      <c r="H778" s="1242"/>
      <c r="I778" s="1251"/>
      <c r="J778" s="1462" t="str">
        <f t="shared" si="75"/>
        <v/>
      </c>
      <c r="K778" s="1170"/>
      <c r="L778" s="1265"/>
      <c r="M778" s="1265"/>
      <c r="N778" s="1266"/>
      <c r="O778" s="1266"/>
      <c r="P778" s="1266"/>
      <c r="Q778" s="1266"/>
      <c r="R778" s="1388"/>
      <c r="S778" s="1268"/>
      <c r="T778" s="1268"/>
      <c r="U778" s="1268"/>
      <c r="V778" s="1268"/>
      <c r="W778" s="1382"/>
      <c r="X778" s="1382"/>
      <c r="Z778" s="2206" t="str">
        <f>'A2 Production de chaleur'!U$31</f>
        <v xml:space="preserve"> </v>
      </c>
      <c r="AA778" s="2206"/>
      <c r="AB778" s="2206"/>
      <c r="AC778" s="2206"/>
      <c r="AQ778" s="20"/>
      <c r="BY778" s="1388"/>
      <c r="BZ778" s="1388"/>
      <c r="CA778" s="1388"/>
      <c r="CB778" s="1388"/>
      <c r="CC778" s="1388"/>
      <c r="CD778" s="1388"/>
      <c r="CE778" s="1388"/>
      <c r="CF778" s="1388"/>
      <c r="CG778" s="1388"/>
      <c r="CH778" s="1388"/>
      <c r="CI778" s="1388"/>
      <c r="CJ778" s="1388"/>
      <c r="CK778" s="1388"/>
      <c r="CL778" s="1388"/>
      <c r="CM778" s="1388"/>
      <c r="CN778" s="1388"/>
      <c r="CO778" s="1388"/>
      <c r="CP778" s="1388"/>
      <c r="CQ778" s="1388"/>
      <c r="CR778" s="1388"/>
      <c r="CS778" s="1388"/>
      <c r="CT778" s="1388"/>
      <c r="CU778" s="1388"/>
      <c r="CV778" s="1388"/>
      <c r="CW778" s="1388"/>
      <c r="CX778" s="1388"/>
      <c r="CY778" s="1388"/>
      <c r="CZ778" s="1388"/>
      <c r="DA778" s="1388"/>
      <c r="DB778" s="1388"/>
      <c r="DC778" s="1388"/>
      <c r="DD778" s="1388"/>
      <c r="DE778" s="1388"/>
      <c r="DF778" s="1388"/>
      <c r="DG778" s="1388"/>
      <c r="DH778" s="1388"/>
      <c r="DI778" s="1388"/>
      <c r="DJ778" s="1388"/>
      <c r="DK778" s="1388"/>
      <c r="DL778" s="1388"/>
      <c r="DM778" s="1388"/>
      <c r="DN778" s="1388"/>
      <c r="DO778" s="1388"/>
      <c r="DP778" s="1388"/>
      <c r="DQ778" s="1388"/>
      <c r="DR778" s="1388"/>
      <c r="DS778" s="1388"/>
      <c r="DT778" s="1388"/>
      <c r="DU778" s="1388"/>
      <c r="DV778" s="1388"/>
      <c r="DW778" s="1388"/>
      <c r="DX778" s="1388"/>
      <c r="DY778" s="1388"/>
      <c r="DZ778" s="1388"/>
      <c r="EA778" s="1388"/>
      <c r="EB778" s="1388"/>
      <c r="EC778" s="1388"/>
      <c r="ED778" s="1388"/>
      <c r="EE778" s="1388"/>
      <c r="EF778" s="1388"/>
      <c r="EG778" s="1388"/>
      <c r="EH778" s="1388"/>
      <c r="EI778" s="1388"/>
      <c r="EJ778" s="1388"/>
      <c r="EK778" s="1388"/>
      <c r="EL778" s="1388"/>
      <c r="EM778" s="1388"/>
      <c r="EN778" s="1388"/>
      <c r="EO778" s="1388"/>
      <c r="EP778" s="1388"/>
      <c r="EQ778" s="1388"/>
      <c r="ER778" s="1388"/>
      <c r="ES778" s="1388"/>
      <c r="ET778" s="1388"/>
      <c r="EU778" s="1388"/>
    </row>
    <row r="779" spans="1:151" s="1269" customFormat="1" ht="15">
      <c r="A779" s="1472">
        <f>IF(G770="",0,1)</f>
        <v>0</v>
      </c>
      <c r="B779" s="678"/>
      <c r="C779" s="1242"/>
      <c r="D779" s="1251"/>
      <c r="E779" s="1474" t="str">
        <f t="shared" si="71"/>
        <v/>
      </c>
      <c r="F779" s="1242"/>
      <c r="G779" s="678"/>
      <c r="H779" s="1242"/>
      <c r="I779" s="1251"/>
      <c r="J779" s="1462" t="str">
        <f t="shared" si="75"/>
        <v/>
      </c>
      <c r="K779" s="1170"/>
      <c r="L779" s="1389" t="s">
        <v>304</v>
      </c>
      <c r="M779" s="1389"/>
      <c r="N779" s="1390"/>
      <c r="O779" s="1390"/>
      <c r="P779" s="1390"/>
      <c r="Q779" s="1390"/>
      <c r="R779" s="1388"/>
      <c r="S779" s="1392" t="str">
        <f>R770</f>
        <v/>
      </c>
      <c r="T779" s="1392"/>
      <c r="U779" s="1392"/>
      <c r="V779" s="1392"/>
      <c r="W779" s="1382"/>
      <c r="X779" s="1382"/>
      <c r="Y779" s="1268"/>
      <c r="Z779" s="1268"/>
      <c r="AA779" s="1268"/>
      <c r="AB779" s="989"/>
      <c r="AC779" s="1251"/>
      <c r="AO779" s="1298"/>
      <c r="AQ779" s="20"/>
      <c r="BY779" s="1388"/>
      <c r="BZ779" s="1388"/>
      <c r="CA779" s="1388"/>
      <c r="CB779" s="1388"/>
      <c r="CC779" s="1388"/>
      <c r="CD779" s="1388"/>
      <c r="CE779" s="1388"/>
      <c r="CF779" s="1388"/>
      <c r="CG779" s="1388"/>
      <c r="CH779" s="1388"/>
      <c r="CI779" s="1388"/>
      <c r="CJ779" s="1388"/>
      <c r="CK779" s="1388"/>
      <c r="CL779" s="1388"/>
      <c r="CM779" s="1388"/>
      <c r="CN779" s="1388"/>
      <c r="CO779" s="1388"/>
      <c r="CP779" s="1388"/>
      <c r="CQ779" s="1388"/>
      <c r="CR779" s="1388"/>
      <c r="CS779" s="1388"/>
      <c r="CT779" s="1388"/>
      <c r="CU779" s="1388"/>
      <c r="CV779" s="1388"/>
      <c r="CW779" s="1388"/>
      <c r="CX779" s="1388"/>
      <c r="CY779" s="1388"/>
      <c r="CZ779" s="1388"/>
      <c r="DA779" s="1388"/>
      <c r="DB779" s="1388"/>
      <c r="DC779" s="1388"/>
      <c r="DD779" s="1388"/>
      <c r="DE779" s="1388"/>
      <c r="DF779" s="1388"/>
      <c r="DG779" s="1388"/>
      <c r="DH779" s="1388"/>
      <c r="DI779" s="1388"/>
      <c r="DJ779" s="1388"/>
      <c r="DK779" s="1388"/>
      <c r="DL779" s="1388"/>
      <c r="DM779" s="1388"/>
      <c r="DN779" s="1388"/>
      <c r="DO779" s="1388"/>
      <c r="DP779" s="1388"/>
      <c r="DQ779" s="1388"/>
      <c r="DR779" s="1388"/>
      <c r="DS779" s="1388"/>
      <c r="DT779" s="1388"/>
      <c r="DU779" s="1388"/>
      <c r="DV779" s="1388"/>
      <c r="DW779" s="1388"/>
      <c r="DX779" s="1388"/>
      <c r="DY779" s="1388"/>
      <c r="DZ779" s="1388"/>
      <c r="EA779" s="1388"/>
      <c r="EB779" s="1388"/>
      <c r="EC779" s="1388"/>
      <c r="ED779" s="1388"/>
      <c r="EE779" s="1388"/>
      <c r="EF779" s="1388"/>
      <c r="EG779" s="1388"/>
      <c r="EH779" s="1388"/>
      <c r="EI779" s="1388"/>
      <c r="EJ779" s="1388"/>
      <c r="EK779" s="1388"/>
      <c r="EL779" s="1388"/>
      <c r="EM779" s="1388"/>
      <c r="EN779" s="1388"/>
      <c r="EO779" s="1388"/>
      <c r="EP779" s="1388"/>
      <c r="EQ779" s="1388"/>
      <c r="ER779" s="1388"/>
      <c r="ES779" s="1388"/>
      <c r="ET779" s="1388"/>
      <c r="EU779" s="1388"/>
    </row>
    <row r="780" spans="1:151" s="1269" customFormat="1" ht="15">
      <c r="A780" s="1472">
        <f>IF(G770="",0,1)</f>
        <v>0</v>
      </c>
      <c r="B780" s="678"/>
      <c r="C780" s="1242"/>
      <c r="D780" s="1251"/>
      <c r="E780" s="1474" t="str">
        <f t="shared" si="71"/>
        <v/>
      </c>
      <c r="F780" s="1242"/>
      <c r="G780" s="678"/>
      <c r="H780" s="1242"/>
      <c r="I780" s="1251"/>
      <c r="J780" s="1462" t="str">
        <f t="shared" si="75"/>
        <v/>
      </c>
      <c r="K780" s="1170"/>
      <c r="L780" s="1393" t="s">
        <v>305</v>
      </c>
      <c r="M780" s="1393"/>
      <c r="N780" s="1394"/>
      <c r="O780" s="1394"/>
      <c r="P780" s="1394"/>
      <c r="Q780" s="1394"/>
      <c r="R780" s="1388"/>
      <c r="S780" s="1395" t="str">
        <f>S770</f>
        <v/>
      </c>
      <c r="T780" s="1395"/>
      <c r="U780" s="1395"/>
      <c r="V780" s="1395"/>
      <c r="W780" s="1382"/>
      <c r="X780" s="1382"/>
      <c r="Y780" s="1396"/>
      <c r="Z780" s="1396"/>
      <c r="AA780" s="1396"/>
      <c r="AB780" s="989"/>
      <c r="AC780" s="1397"/>
      <c r="AO780" s="1298"/>
      <c r="AQ780" s="20"/>
      <c r="BY780" s="1388"/>
      <c r="BZ780" s="1388"/>
      <c r="CA780" s="1388"/>
      <c r="CB780" s="1388"/>
      <c r="CC780" s="1388"/>
      <c r="CD780" s="1388"/>
      <c r="CE780" s="1388"/>
      <c r="CF780" s="1388"/>
      <c r="CG780" s="1388"/>
      <c r="CH780" s="1388"/>
      <c r="CI780" s="1388"/>
      <c r="CJ780" s="1388"/>
      <c r="CK780" s="1388"/>
      <c r="CL780" s="1388"/>
      <c r="CM780" s="1388"/>
      <c r="CN780" s="1388"/>
      <c r="CO780" s="1388"/>
      <c r="CP780" s="1388"/>
      <c r="CQ780" s="1388"/>
      <c r="CR780" s="1388"/>
      <c r="CS780" s="1388"/>
      <c r="CT780" s="1388"/>
      <c r="CU780" s="1388"/>
      <c r="CV780" s="1388"/>
      <c r="CW780" s="1388"/>
      <c r="CX780" s="1388"/>
      <c r="CY780" s="1388"/>
      <c r="CZ780" s="1388"/>
      <c r="DA780" s="1388"/>
      <c r="DB780" s="1388"/>
      <c r="DC780" s="1388"/>
      <c r="DD780" s="1388"/>
      <c r="DE780" s="1388"/>
      <c r="DF780" s="1388"/>
      <c r="DG780" s="1388"/>
      <c r="DH780" s="1388"/>
      <c r="DI780" s="1388"/>
      <c r="DJ780" s="1388"/>
      <c r="DK780" s="1388"/>
      <c r="DL780" s="1388"/>
      <c r="DM780" s="1388"/>
      <c r="DN780" s="1388"/>
      <c r="DO780" s="1388"/>
      <c r="DP780" s="1388"/>
      <c r="DQ780" s="1388"/>
      <c r="DR780" s="1388"/>
      <c r="DS780" s="1388"/>
      <c r="DT780" s="1388"/>
      <c r="DU780" s="1388"/>
      <c r="DV780" s="1388"/>
      <c r="DW780" s="1388"/>
      <c r="DX780" s="1388"/>
      <c r="DY780" s="1388"/>
      <c r="DZ780" s="1388"/>
      <c r="EA780" s="1388"/>
      <c r="EB780" s="1388"/>
      <c r="EC780" s="1388"/>
      <c r="ED780" s="1388"/>
      <c r="EE780" s="1388"/>
      <c r="EF780" s="1388"/>
      <c r="EG780" s="1388"/>
      <c r="EH780" s="1388"/>
      <c r="EI780" s="1388"/>
      <c r="EJ780" s="1388"/>
      <c r="EK780" s="1388"/>
      <c r="EL780" s="1388"/>
      <c r="EM780" s="1388"/>
      <c r="EN780" s="1388"/>
      <c r="EO780" s="1388"/>
      <c r="EP780" s="1388"/>
      <c r="EQ780" s="1388"/>
      <c r="ER780" s="1388"/>
      <c r="ES780" s="1388"/>
      <c r="ET780" s="1388"/>
      <c r="EU780" s="1388"/>
    </row>
    <row r="781" spans="1:151" s="1269" customFormat="1" ht="15">
      <c r="A781" s="1472">
        <f>IF(G770="",0,1)</f>
        <v>0</v>
      </c>
      <c r="B781" s="678"/>
      <c r="C781" s="1242"/>
      <c r="D781" s="1251"/>
      <c r="E781" s="1474" t="str">
        <f t="shared" si="71"/>
        <v/>
      </c>
      <c r="F781" s="1242"/>
      <c r="G781" s="678"/>
      <c r="H781" s="1242"/>
      <c r="I781" s="1251"/>
      <c r="J781" s="1462" t="str">
        <f t="shared" si="75"/>
        <v/>
      </c>
      <c r="K781" s="1170"/>
      <c r="L781" s="1393" t="s">
        <v>571</v>
      </c>
      <c r="M781" s="1393"/>
      <c r="N781" s="1394"/>
      <c r="O781" s="1394"/>
      <c r="P781" s="1394"/>
      <c r="Q781" s="1394"/>
      <c r="R781" s="1388"/>
      <c r="S781" s="1398" t="str">
        <f>L770</f>
        <v/>
      </c>
      <c r="T781" s="1398"/>
      <c r="U781" s="1398"/>
      <c r="V781" s="1398"/>
      <c r="W781" s="1382"/>
      <c r="X781" s="1382"/>
      <c r="Y781" s="1268"/>
      <c r="Z781" s="1268"/>
      <c r="AA781" s="1268"/>
      <c r="AB781" s="989"/>
      <c r="AC781" s="1251"/>
      <c r="AO781" s="1298"/>
      <c r="AQ781" s="20"/>
      <c r="BY781" s="1388"/>
      <c r="BZ781" s="1388"/>
      <c r="CA781" s="1388"/>
      <c r="CB781" s="1388"/>
      <c r="CC781" s="1388"/>
      <c r="CD781" s="1388"/>
      <c r="CE781" s="1388"/>
      <c r="CF781" s="1388"/>
      <c r="CG781" s="1388"/>
      <c r="CH781" s="1388"/>
      <c r="CI781" s="1388"/>
      <c r="CJ781" s="1388"/>
      <c r="CK781" s="1388"/>
      <c r="CL781" s="1388"/>
      <c r="CM781" s="1388"/>
      <c r="CN781" s="1388"/>
      <c r="CO781" s="1388"/>
      <c r="CP781" s="1388"/>
      <c r="CQ781" s="1388"/>
      <c r="CR781" s="1388"/>
      <c r="CS781" s="1388"/>
      <c r="CT781" s="1388"/>
      <c r="CU781" s="1388"/>
      <c r="CV781" s="1388"/>
      <c r="CW781" s="1388"/>
      <c r="CX781" s="1388"/>
      <c r="CY781" s="1388"/>
      <c r="CZ781" s="1388"/>
      <c r="DA781" s="1388"/>
      <c r="DB781" s="1388"/>
      <c r="DC781" s="1388"/>
      <c r="DD781" s="1388"/>
      <c r="DE781" s="1388"/>
      <c r="DF781" s="1388"/>
      <c r="DG781" s="1388"/>
      <c r="DH781" s="1388"/>
      <c r="DI781" s="1388"/>
      <c r="DJ781" s="1388"/>
      <c r="DK781" s="1388"/>
      <c r="DL781" s="1388"/>
      <c r="DM781" s="1388"/>
      <c r="DN781" s="1388"/>
      <c r="DO781" s="1388"/>
      <c r="DP781" s="1388"/>
      <c r="DQ781" s="1388"/>
      <c r="DR781" s="1388"/>
      <c r="DS781" s="1388"/>
      <c r="DT781" s="1388"/>
      <c r="DU781" s="1388"/>
      <c r="DV781" s="1388"/>
      <c r="DW781" s="1388"/>
      <c r="DX781" s="1388"/>
      <c r="DY781" s="1388"/>
      <c r="DZ781" s="1388"/>
      <c r="EA781" s="1388"/>
      <c r="EB781" s="1388"/>
      <c r="EC781" s="1388"/>
      <c r="ED781" s="1388"/>
      <c r="EE781" s="1388"/>
      <c r="EF781" s="1388"/>
      <c r="EG781" s="1388"/>
      <c r="EH781" s="1388"/>
      <c r="EI781" s="1388"/>
      <c r="EJ781" s="1388"/>
      <c r="EK781" s="1388"/>
      <c r="EL781" s="1388"/>
      <c r="EM781" s="1388"/>
      <c r="EN781" s="1388"/>
      <c r="EO781" s="1388"/>
      <c r="EP781" s="1388"/>
      <c r="EQ781" s="1388"/>
      <c r="ER781" s="1388"/>
      <c r="ES781" s="1388"/>
      <c r="ET781" s="1388"/>
      <c r="EU781" s="1388"/>
    </row>
    <row r="782" spans="1:151" s="1269" customFormat="1" ht="15">
      <c r="A782" s="1472">
        <f>IF(G770="",0,1)</f>
        <v>0</v>
      </c>
      <c r="B782" s="678"/>
      <c r="C782" s="1242"/>
      <c r="D782" s="1251"/>
      <c r="E782" s="1474" t="str">
        <f t="shared" si="71"/>
        <v/>
      </c>
      <c r="F782" s="1242"/>
      <c r="G782" s="678"/>
      <c r="H782" s="1242"/>
      <c r="I782" s="1251"/>
      <c r="J782" s="1462" t="str">
        <f t="shared" si="75"/>
        <v/>
      </c>
      <c r="K782" s="1170"/>
      <c r="L782" s="1265"/>
      <c r="M782" s="1265"/>
      <c r="N782" s="1266"/>
      <c r="O782" s="1266"/>
      <c r="P782" s="1266"/>
      <c r="Q782" s="1266"/>
      <c r="R782" s="1388"/>
      <c r="S782" s="1399"/>
      <c r="T782" s="1268"/>
      <c r="U782" s="1268"/>
      <c r="V782" s="1268"/>
      <c r="W782" s="1382"/>
      <c r="X782" s="1382"/>
      <c r="Y782" s="1268"/>
      <c r="Z782" s="1268"/>
      <c r="AA782" s="1268"/>
      <c r="AB782" s="989"/>
      <c r="AC782" s="1251"/>
      <c r="AO782" s="1298"/>
      <c r="AQ782" s="20"/>
      <c r="BY782" s="1388"/>
      <c r="BZ782" s="1388"/>
      <c r="CA782" s="1388"/>
      <c r="CB782" s="1388"/>
      <c r="CC782" s="1388"/>
      <c r="CD782" s="1388"/>
      <c r="CE782" s="1388"/>
      <c r="CF782" s="1388"/>
      <c r="CG782" s="1388"/>
      <c r="CH782" s="1388"/>
      <c r="CI782" s="1388"/>
      <c r="CJ782" s="1388"/>
      <c r="CK782" s="1388"/>
      <c r="CL782" s="1388"/>
      <c r="CM782" s="1388"/>
      <c r="CN782" s="1388"/>
      <c r="CO782" s="1388"/>
      <c r="CP782" s="1388"/>
      <c r="CQ782" s="1388"/>
      <c r="CR782" s="1388"/>
      <c r="CS782" s="1388"/>
      <c r="CT782" s="1388"/>
      <c r="CU782" s="1388"/>
      <c r="CV782" s="1388"/>
      <c r="CW782" s="1388"/>
      <c r="CX782" s="1388"/>
      <c r="CY782" s="1388"/>
      <c r="CZ782" s="1388"/>
      <c r="DA782" s="1388"/>
      <c r="DB782" s="1388"/>
      <c r="DC782" s="1388"/>
      <c r="DD782" s="1388"/>
      <c r="DE782" s="1388"/>
      <c r="DF782" s="1388"/>
      <c r="DG782" s="1388"/>
      <c r="DH782" s="1388"/>
      <c r="DI782" s="1388"/>
      <c r="DJ782" s="1388"/>
      <c r="DK782" s="1388"/>
      <c r="DL782" s="1388"/>
      <c r="DM782" s="1388"/>
      <c r="DN782" s="1388"/>
      <c r="DO782" s="1388"/>
      <c r="DP782" s="1388"/>
      <c r="DQ782" s="1388"/>
      <c r="DR782" s="1388"/>
      <c r="DS782" s="1388"/>
      <c r="DT782" s="1388"/>
      <c r="DU782" s="1388"/>
      <c r="DV782" s="1388"/>
      <c r="DW782" s="1388"/>
      <c r="DX782" s="1388"/>
      <c r="DY782" s="1388"/>
      <c r="DZ782" s="1388"/>
      <c r="EA782" s="1388"/>
      <c r="EB782" s="1388"/>
      <c r="EC782" s="1388"/>
      <c r="ED782" s="1388"/>
      <c r="EE782" s="1388"/>
      <c r="EF782" s="1388"/>
      <c r="EG782" s="1388"/>
      <c r="EH782" s="1388"/>
      <c r="EI782" s="1388"/>
      <c r="EJ782" s="1388"/>
      <c r="EK782" s="1388"/>
      <c r="EL782" s="1388"/>
      <c r="EM782" s="1388"/>
      <c r="EN782" s="1388"/>
      <c r="EO782" s="1388"/>
      <c r="EP782" s="1388"/>
      <c r="EQ782" s="1388"/>
      <c r="ER782" s="1388"/>
      <c r="ES782" s="1388"/>
      <c r="ET782" s="1388"/>
      <c r="EU782" s="1388"/>
    </row>
    <row r="783" spans="1:151" s="1269" customFormat="1" ht="15">
      <c r="A783" s="1472">
        <f>IF(G770="",0,1)</f>
        <v>0</v>
      </c>
      <c r="B783" s="678"/>
      <c r="C783" s="1242"/>
      <c r="D783" s="1251"/>
      <c r="E783" s="1474" t="str">
        <f t="shared" si="71"/>
        <v/>
      </c>
      <c r="F783" s="1242"/>
      <c r="G783" s="678"/>
      <c r="H783" s="1242"/>
      <c r="I783" s="1251"/>
      <c r="J783" s="1462" t="str">
        <f t="shared" si="75"/>
        <v/>
      </c>
      <c r="K783" s="1170"/>
      <c r="L783" s="1389" t="s">
        <v>336</v>
      </c>
      <c r="M783" s="1389"/>
      <c r="N783" s="1390"/>
      <c r="O783" s="1390"/>
      <c r="P783" s="1390"/>
      <c r="Q783" s="1390"/>
      <c r="R783" s="1388"/>
      <c r="S783" s="1400" t="str">
        <f>T770</f>
        <v/>
      </c>
      <c r="T783" s="1400"/>
      <c r="U783" s="1400"/>
      <c r="V783" s="1401"/>
      <c r="W783" s="1382"/>
      <c r="X783" s="1382"/>
      <c r="Y783" s="1268"/>
      <c r="Z783" s="1268"/>
      <c r="AA783" s="1268"/>
      <c r="AB783" s="989"/>
      <c r="AC783" s="1251"/>
      <c r="AO783" s="1298"/>
      <c r="AQ783" s="20"/>
      <c r="BY783" s="1388"/>
      <c r="BZ783" s="1388"/>
      <c r="CA783" s="1388"/>
      <c r="CB783" s="1388"/>
      <c r="CC783" s="1388"/>
      <c r="CD783" s="1388"/>
      <c r="CE783" s="1388"/>
      <c r="CF783" s="1388"/>
      <c r="CG783" s="1388"/>
      <c r="CH783" s="1388"/>
      <c r="CI783" s="1388"/>
      <c r="CJ783" s="1388"/>
      <c r="CK783" s="1388"/>
      <c r="CL783" s="1388"/>
      <c r="CM783" s="1388"/>
      <c r="CN783" s="1388"/>
      <c r="CO783" s="1388"/>
      <c r="CP783" s="1388"/>
      <c r="CQ783" s="1388"/>
      <c r="CR783" s="1388"/>
      <c r="CS783" s="1388"/>
      <c r="CT783" s="1388"/>
      <c r="CU783" s="1388"/>
      <c r="CV783" s="1388"/>
      <c r="CW783" s="1388"/>
      <c r="CX783" s="1388"/>
      <c r="CY783" s="1388"/>
      <c r="CZ783" s="1388"/>
      <c r="DA783" s="1388"/>
      <c r="DB783" s="1388"/>
      <c r="DC783" s="1388"/>
      <c r="DD783" s="1388"/>
      <c r="DE783" s="1388"/>
      <c r="DF783" s="1388"/>
      <c r="DG783" s="1388"/>
      <c r="DH783" s="1388"/>
      <c r="DI783" s="1388"/>
      <c r="DJ783" s="1388"/>
      <c r="DK783" s="1388"/>
      <c r="DL783" s="1388"/>
      <c r="DM783" s="1388"/>
      <c r="DN783" s="1388"/>
      <c r="DO783" s="1388"/>
      <c r="DP783" s="1388"/>
      <c r="DQ783" s="1388"/>
      <c r="DR783" s="1388"/>
      <c r="DS783" s="1388"/>
      <c r="DT783" s="1388"/>
      <c r="DU783" s="1388"/>
      <c r="DV783" s="1388"/>
      <c r="DW783" s="1388"/>
      <c r="DX783" s="1388"/>
      <c r="DY783" s="1388"/>
      <c r="DZ783" s="1388"/>
      <c r="EA783" s="1388"/>
      <c r="EB783" s="1388"/>
      <c r="EC783" s="1388"/>
      <c r="ED783" s="1388"/>
      <c r="EE783" s="1388"/>
      <c r="EF783" s="1388"/>
      <c r="EG783" s="1388"/>
      <c r="EH783" s="1388"/>
      <c r="EI783" s="1388"/>
      <c r="EJ783" s="1388"/>
      <c r="EK783" s="1388"/>
      <c r="EL783" s="1388"/>
      <c r="EM783" s="1388"/>
      <c r="EN783" s="1388"/>
      <c r="EO783" s="1388"/>
      <c r="EP783" s="1388"/>
      <c r="EQ783" s="1388"/>
      <c r="ER783" s="1388"/>
      <c r="ES783" s="1388"/>
      <c r="ET783" s="1388"/>
      <c r="EU783" s="1388"/>
    </row>
    <row r="784" spans="1:151" s="1269" customFormat="1" ht="15">
      <c r="A784" s="1472">
        <f>IF(G770="",0,1)</f>
        <v>0</v>
      </c>
      <c r="B784" s="678"/>
      <c r="C784" s="1242"/>
      <c r="D784" s="1251"/>
      <c r="E784" s="1474" t="str">
        <f t="shared" si="71"/>
        <v/>
      </c>
      <c r="F784" s="1242"/>
      <c r="G784" s="678"/>
      <c r="H784" s="1242"/>
      <c r="I784" s="1251"/>
      <c r="J784" s="1462" t="str">
        <f t="shared" si="75"/>
        <v/>
      </c>
      <c r="K784" s="1170"/>
      <c r="L784" s="1393" t="s">
        <v>337</v>
      </c>
      <c r="M784" s="1393"/>
      <c r="N784" s="1394"/>
      <c r="O784" s="1394"/>
      <c r="P784" s="1394"/>
      <c r="Q784" s="1394"/>
      <c r="R784" s="1388"/>
      <c r="S784" s="1402" t="str">
        <f>U770</f>
        <v/>
      </c>
      <c r="T784" s="1402"/>
      <c r="U784" s="1402"/>
      <c r="V784" s="1403"/>
      <c r="W784" s="1382"/>
      <c r="X784" s="1382"/>
      <c r="Y784" s="1268"/>
      <c r="Z784" s="1268"/>
      <c r="AA784" s="1268"/>
      <c r="AB784" s="989"/>
      <c r="AC784" s="1251"/>
      <c r="AO784" s="1298"/>
      <c r="AQ784" s="20"/>
      <c r="BY784" s="1388"/>
      <c r="BZ784" s="1388"/>
      <c r="CA784" s="1388"/>
      <c r="CB784" s="1388"/>
      <c r="CC784" s="1388"/>
      <c r="CD784" s="1388"/>
      <c r="CE784" s="1388"/>
      <c r="CF784" s="1388"/>
      <c r="CG784" s="1388"/>
      <c r="CH784" s="1388"/>
      <c r="CI784" s="1388"/>
      <c r="CJ784" s="1388"/>
      <c r="CK784" s="1388"/>
      <c r="CL784" s="1388"/>
      <c r="CM784" s="1388"/>
      <c r="CN784" s="1388"/>
      <c r="CO784" s="1388"/>
      <c r="CP784" s="1388"/>
      <c r="CQ784" s="1388"/>
      <c r="CR784" s="1388"/>
      <c r="CS784" s="1388"/>
      <c r="CT784" s="1388"/>
      <c r="CU784" s="1388"/>
      <c r="CV784" s="1388"/>
      <c r="CW784" s="1388"/>
      <c r="CX784" s="1388"/>
      <c r="CY784" s="1388"/>
      <c r="CZ784" s="1388"/>
      <c r="DA784" s="1388"/>
      <c r="DB784" s="1388"/>
      <c r="DC784" s="1388"/>
      <c r="DD784" s="1388"/>
      <c r="DE784" s="1388"/>
      <c r="DF784" s="1388"/>
      <c r="DG784" s="1388"/>
      <c r="DH784" s="1388"/>
      <c r="DI784" s="1388"/>
      <c r="DJ784" s="1388"/>
      <c r="DK784" s="1388"/>
      <c r="DL784" s="1388"/>
      <c r="DM784" s="1388"/>
      <c r="DN784" s="1388"/>
      <c r="DO784" s="1388"/>
      <c r="DP784" s="1388"/>
      <c r="DQ784" s="1388"/>
      <c r="DR784" s="1388"/>
      <c r="DS784" s="1388"/>
      <c r="DT784" s="1388"/>
      <c r="DU784" s="1388"/>
      <c r="DV784" s="1388"/>
      <c r="DW784" s="1388"/>
      <c r="DX784" s="1388"/>
      <c r="DY784" s="1388"/>
      <c r="DZ784" s="1388"/>
      <c r="EA784" s="1388"/>
      <c r="EB784" s="1388"/>
      <c r="EC784" s="1388"/>
      <c r="ED784" s="1388"/>
      <c r="EE784" s="1388"/>
      <c r="EF784" s="1388"/>
      <c r="EG784" s="1388"/>
      <c r="EH784" s="1388"/>
      <c r="EI784" s="1388"/>
      <c r="EJ784" s="1388"/>
      <c r="EK784" s="1388"/>
      <c r="EL784" s="1388"/>
      <c r="EM784" s="1388"/>
      <c r="EN784" s="1388"/>
      <c r="EO784" s="1388"/>
      <c r="EP784" s="1388"/>
      <c r="EQ784" s="1388"/>
      <c r="ER784" s="1388"/>
      <c r="ES784" s="1388"/>
      <c r="ET784" s="1388"/>
      <c r="EU784" s="1388"/>
    </row>
    <row r="785" spans="1:151" s="1269" customFormat="1" ht="15">
      <c r="A785" s="1472">
        <f>IF(G770="",0,1)</f>
        <v>0</v>
      </c>
      <c r="B785" s="678"/>
      <c r="C785" s="1242"/>
      <c r="D785" s="1251"/>
      <c r="E785" s="1474" t="str">
        <f t="shared" si="71"/>
        <v/>
      </c>
      <c r="F785" s="1242"/>
      <c r="G785" s="678"/>
      <c r="H785" s="1242"/>
      <c r="I785" s="1251"/>
      <c r="J785" s="1462" t="str">
        <f t="shared" si="75"/>
        <v/>
      </c>
      <c r="K785" s="1170"/>
      <c r="L785" s="1393" t="s">
        <v>580</v>
      </c>
      <c r="M785" s="1393"/>
      <c r="N785" s="1394"/>
      <c r="O785" s="1394"/>
      <c r="P785" s="1394"/>
      <c r="Q785" s="1394"/>
      <c r="R785" s="1388"/>
      <c r="S785" s="1402" t="str">
        <f>V770</f>
        <v/>
      </c>
      <c r="T785" s="1402"/>
      <c r="U785" s="1402"/>
      <c r="V785" s="1403"/>
      <c r="W785" s="1382"/>
      <c r="X785" s="1382"/>
      <c r="Y785" s="1268"/>
      <c r="Z785" s="1268"/>
      <c r="AA785" s="1268"/>
      <c r="AB785" s="989"/>
      <c r="AC785" s="1251"/>
      <c r="AO785" s="1298"/>
      <c r="AQ785" s="20"/>
      <c r="BY785" s="1388"/>
      <c r="BZ785" s="1388"/>
      <c r="CA785" s="1388"/>
      <c r="CB785" s="1388"/>
      <c r="CC785" s="1388"/>
      <c r="CD785" s="1388"/>
      <c r="CE785" s="1388"/>
      <c r="CF785" s="1388"/>
      <c r="CG785" s="1388"/>
      <c r="CH785" s="1388"/>
      <c r="CI785" s="1388"/>
      <c r="CJ785" s="1388"/>
      <c r="CK785" s="1388"/>
      <c r="CL785" s="1388"/>
      <c r="CM785" s="1388"/>
      <c r="CN785" s="1388"/>
      <c r="CO785" s="1388"/>
      <c r="CP785" s="1388"/>
      <c r="CQ785" s="1388"/>
      <c r="CR785" s="1388"/>
      <c r="CS785" s="1388"/>
      <c r="CT785" s="1388"/>
      <c r="CU785" s="1388"/>
      <c r="CV785" s="1388"/>
      <c r="CW785" s="1388"/>
      <c r="CX785" s="1388"/>
      <c r="CY785" s="1388"/>
      <c r="CZ785" s="1388"/>
      <c r="DA785" s="1388"/>
      <c r="DB785" s="1388"/>
      <c r="DC785" s="1388"/>
      <c r="DD785" s="1388"/>
      <c r="DE785" s="1388"/>
      <c r="DF785" s="1388"/>
      <c r="DG785" s="1388"/>
      <c r="DH785" s="1388"/>
      <c r="DI785" s="1388"/>
      <c r="DJ785" s="1388"/>
      <c r="DK785" s="1388"/>
      <c r="DL785" s="1388"/>
      <c r="DM785" s="1388"/>
      <c r="DN785" s="1388"/>
      <c r="DO785" s="1388"/>
      <c r="DP785" s="1388"/>
      <c r="DQ785" s="1388"/>
      <c r="DR785" s="1388"/>
      <c r="DS785" s="1388"/>
      <c r="DT785" s="1388"/>
      <c r="DU785" s="1388"/>
      <c r="DV785" s="1388"/>
      <c r="DW785" s="1388"/>
      <c r="DX785" s="1388"/>
      <c r="DY785" s="1388"/>
      <c r="DZ785" s="1388"/>
      <c r="EA785" s="1388"/>
      <c r="EB785" s="1388"/>
      <c r="EC785" s="1388"/>
      <c r="ED785" s="1388"/>
      <c r="EE785" s="1388"/>
      <c r="EF785" s="1388"/>
      <c r="EG785" s="1388"/>
      <c r="EH785" s="1388"/>
      <c r="EI785" s="1388"/>
      <c r="EJ785" s="1388"/>
      <c r="EK785" s="1388"/>
      <c r="EL785" s="1388"/>
      <c r="EM785" s="1388"/>
      <c r="EN785" s="1388"/>
      <c r="EO785" s="1388"/>
      <c r="EP785" s="1388"/>
      <c r="EQ785" s="1388"/>
      <c r="ER785" s="1388"/>
      <c r="ES785" s="1388"/>
      <c r="ET785" s="1388"/>
      <c r="EU785" s="1388"/>
    </row>
    <row r="786" spans="1:151" s="787" customFormat="1" ht="15">
      <c r="A786" s="1472">
        <f>IF(G770="",0,1)</f>
        <v>0</v>
      </c>
      <c r="B786" s="678"/>
      <c r="C786" s="1242"/>
      <c r="D786" s="1251"/>
      <c r="E786" s="1474" t="str">
        <f t="shared" si="71"/>
        <v/>
      </c>
      <c r="F786" s="1242"/>
      <c r="G786" s="678"/>
      <c r="H786" s="1242"/>
      <c r="I786" s="1251"/>
      <c r="J786" s="1462" t="str">
        <f t="shared" si="75"/>
        <v/>
      </c>
      <c r="K786" s="1170"/>
      <c r="L786" s="1265"/>
      <c r="M786" s="1265"/>
      <c r="N786" s="1266"/>
      <c r="O786" s="1266"/>
      <c r="P786" s="1266"/>
      <c r="Q786" s="1266"/>
      <c r="R786" s="225"/>
      <c r="S786" s="1404"/>
      <c r="T786" s="1404"/>
      <c r="U786" s="1404"/>
      <c r="V786" s="1404"/>
      <c r="W786" s="1382"/>
      <c r="X786" s="1382"/>
      <c r="Y786" s="1404"/>
      <c r="Z786" s="1404"/>
      <c r="AA786" s="1404"/>
      <c r="AB786" s="989"/>
      <c r="BY786" s="225"/>
      <c r="BZ786" s="225"/>
      <c r="CA786" s="225"/>
      <c r="CB786" s="225"/>
      <c r="CC786" s="225"/>
      <c r="CD786" s="225"/>
      <c r="CE786" s="225"/>
      <c r="CF786" s="225"/>
      <c r="CG786" s="225"/>
      <c r="CH786" s="225"/>
      <c r="CI786" s="225"/>
      <c r="CJ786" s="225"/>
      <c r="CK786" s="225"/>
      <c r="CL786" s="225"/>
      <c r="CM786" s="225"/>
      <c r="CN786" s="225"/>
      <c r="CO786" s="225"/>
      <c r="CP786" s="225"/>
      <c r="CQ786" s="225"/>
      <c r="CR786" s="225"/>
      <c r="CS786" s="225"/>
      <c r="CT786" s="225"/>
      <c r="CU786" s="225"/>
      <c r="CV786" s="225"/>
      <c r="CW786" s="225"/>
      <c r="CX786" s="225"/>
      <c r="CY786" s="225"/>
      <c r="CZ786" s="225"/>
      <c r="DA786" s="225"/>
      <c r="DB786" s="225"/>
      <c r="DC786" s="225"/>
      <c r="DD786" s="225"/>
      <c r="DE786" s="225"/>
      <c r="DF786" s="225"/>
      <c r="DG786" s="225"/>
      <c r="DH786" s="225"/>
      <c r="DI786" s="225"/>
      <c r="DJ786" s="225"/>
      <c r="DK786" s="225"/>
      <c r="DL786" s="225"/>
      <c r="DM786" s="225"/>
      <c r="DN786" s="225"/>
      <c r="DO786" s="225"/>
      <c r="DP786" s="225"/>
      <c r="DQ786" s="225"/>
      <c r="DR786" s="225"/>
      <c r="DS786" s="225"/>
      <c r="DT786" s="225"/>
      <c r="DU786" s="225"/>
      <c r="DV786" s="225"/>
      <c r="DW786" s="225"/>
      <c r="DX786" s="225"/>
      <c r="DY786" s="225"/>
      <c r="DZ786" s="225"/>
      <c r="EA786" s="225"/>
      <c r="EB786" s="225"/>
      <c r="EC786" s="225"/>
      <c r="ED786" s="225"/>
      <c r="EE786" s="225"/>
      <c r="EF786" s="225"/>
      <c r="EG786" s="225"/>
      <c r="EH786" s="225"/>
      <c r="EI786" s="225"/>
      <c r="EJ786" s="225"/>
      <c r="EK786" s="225"/>
      <c r="EL786" s="225"/>
      <c r="EM786" s="225"/>
      <c r="EN786" s="225"/>
      <c r="EO786" s="225"/>
      <c r="EP786" s="225"/>
      <c r="EQ786" s="225"/>
      <c r="ER786" s="225"/>
      <c r="ES786" s="225"/>
      <c r="ET786" s="225"/>
      <c r="EU786" s="225"/>
    </row>
    <row r="787" spans="1:151" s="1269" customFormat="1" ht="15">
      <c r="A787" s="1472">
        <f>IF(G770="",0,1)</f>
        <v>0</v>
      </c>
      <c r="B787" s="678"/>
      <c r="C787" s="1242"/>
      <c r="D787" s="1251"/>
      <c r="E787" s="1474" t="str">
        <f t="shared" si="71"/>
        <v/>
      </c>
      <c r="F787" s="1242"/>
      <c r="G787" s="678"/>
      <c r="H787" s="1242"/>
      <c r="I787" s="1251"/>
      <c r="J787" s="1462" t="str">
        <f t="shared" si="75"/>
        <v/>
      </c>
      <c r="K787" s="1170"/>
      <c r="L787" s="1389" t="s">
        <v>581</v>
      </c>
      <c r="M787" s="1389"/>
      <c r="N787" s="1390"/>
      <c r="O787" s="1390"/>
      <c r="P787" s="1390"/>
      <c r="Q787" s="1390" t="s">
        <v>71</v>
      </c>
      <c r="R787" s="1388"/>
      <c r="S787" s="2207" t="str">
        <f>I770</f>
        <v/>
      </c>
      <c r="T787" s="2207"/>
      <c r="U787" s="1401"/>
      <c r="V787" s="1401"/>
      <c r="W787" s="1382"/>
      <c r="X787" s="1382"/>
      <c r="Y787" s="1268"/>
      <c r="Z787" s="1268"/>
      <c r="AA787" s="1268"/>
      <c r="AB787" s="989"/>
      <c r="AC787" s="1251"/>
      <c r="AO787" s="1298"/>
      <c r="AQ787" s="20"/>
      <c r="BY787" s="1388"/>
      <c r="BZ787" s="1388"/>
      <c r="CA787" s="1388"/>
      <c r="CB787" s="1388"/>
      <c r="CC787" s="1388"/>
      <c r="CD787" s="1388"/>
      <c r="CE787" s="1388"/>
      <c r="CF787" s="1388"/>
      <c r="CG787" s="1388"/>
      <c r="CH787" s="1388"/>
      <c r="CI787" s="1388"/>
      <c r="CJ787" s="1388"/>
      <c r="CK787" s="1388"/>
      <c r="CL787" s="1388"/>
      <c r="CM787" s="1388"/>
      <c r="CN787" s="1388"/>
      <c r="CO787" s="1388"/>
      <c r="CP787" s="1388"/>
      <c r="CQ787" s="1388"/>
      <c r="CR787" s="1388"/>
      <c r="CS787" s="1388"/>
      <c r="CT787" s="1388"/>
      <c r="CU787" s="1388"/>
      <c r="CV787" s="1388"/>
      <c r="CW787" s="1388"/>
      <c r="CX787" s="1388"/>
      <c r="CY787" s="1388"/>
      <c r="CZ787" s="1388"/>
      <c r="DA787" s="1388"/>
      <c r="DB787" s="1388"/>
      <c r="DC787" s="1388"/>
      <c r="DD787" s="1388"/>
      <c r="DE787" s="1388"/>
      <c r="DF787" s="1388"/>
      <c r="DG787" s="1388"/>
      <c r="DH787" s="1388"/>
      <c r="DI787" s="1388"/>
      <c r="DJ787" s="1388"/>
      <c r="DK787" s="1388"/>
      <c r="DL787" s="1388"/>
      <c r="DM787" s="1388"/>
      <c r="DN787" s="1388"/>
      <c r="DO787" s="1388"/>
      <c r="DP787" s="1388"/>
      <c r="DQ787" s="1388"/>
      <c r="DR787" s="1388"/>
      <c r="DS787" s="1388"/>
      <c r="DT787" s="1388"/>
      <c r="DU787" s="1388"/>
      <c r="DV787" s="1388"/>
      <c r="DW787" s="1388"/>
      <c r="DX787" s="1388"/>
      <c r="DY787" s="1388"/>
      <c r="DZ787" s="1388"/>
      <c r="EA787" s="1388"/>
      <c r="EB787" s="1388"/>
      <c r="EC787" s="1388"/>
      <c r="ED787" s="1388"/>
      <c r="EE787" s="1388"/>
      <c r="EF787" s="1388"/>
      <c r="EG787" s="1388"/>
      <c r="EH787" s="1388"/>
      <c r="EI787" s="1388"/>
      <c r="EJ787" s="1388"/>
      <c r="EK787" s="1388"/>
      <c r="EL787" s="1388"/>
      <c r="EM787" s="1388"/>
      <c r="EN787" s="1388"/>
      <c r="EO787" s="1388"/>
      <c r="EP787" s="1388"/>
      <c r="EQ787" s="1388"/>
      <c r="ER787" s="1388"/>
      <c r="ES787" s="1388"/>
      <c r="ET787" s="1388"/>
      <c r="EU787" s="1388"/>
    </row>
    <row r="788" spans="1:151" s="1269" customFormat="1" ht="15">
      <c r="A788" s="1472">
        <f>IF(G770="",0,1)</f>
        <v>0</v>
      </c>
      <c r="B788" s="678"/>
      <c r="C788" s="1242"/>
      <c r="D788" s="1251"/>
      <c r="E788" s="1474" t="str">
        <f t="shared" si="71"/>
        <v/>
      </c>
      <c r="F788" s="1242"/>
      <c r="G788" s="678"/>
      <c r="H788" s="1242"/>
      <c r="I788" s="1251"/>
      <c r="J788" s="1462" t="str">
        <f t="shared" si="75"/>
        <v/>
      </c>
      <c r="K788" s="1170"/>
      <c r="L788" s="1393" t="s">
        <v>302</v>
      </c>
      <c r="M788" s="1393"/>
      <c r="N788" s="1394"/>
      <c r="O788" s="1394"/>
      <c r="P788" s="1394"/>
      <c r="Q788" s="1394" t="s">
        <v>92</v>
      </c>
      <c r="R788" s="1388"/>
      <c r="S788" s="2213" t="str">
        <f>N770</f>
        <v/>
      </c>
      <c r="T788" s="2213"/>
      <c r="U788" s="1403"/>
      <c r="V788" s="1403"/>
      <c r="W788" s="1382"/>
      <c r="X788" s="1382"/>
      <c r="Y788" s="1268"/>
      <c r="Z788" s="1268"/>
      <c r="AA788" s="1268"/>
      <c r="AB788" s="989"/>
      <c r="AC788" s="1251"/>
      <c r="AO788" s="1298"/>
      <c r="AQ788" s="20"/>
      <c r="BY788" s="1388"/>
      <c r="BZ788" s="1388"/>
      <c r="CA788" s="1388"/>
      <c r="CB788" s="1388"/>
      <c r="CC788" s="1388"/>
      <c r="CD788" s="1388"/>
      <c r="CE788" s="1388"/>
      <c r="CF788" s="1388"/>
      <c r="CG788" s="1388"/>
      <c r="CH788" s="1388"/>
      <c r="CI788" s="1388"/>
      <c r="CJ788" s="1388"/>
      <c r="CK788" s="1388"/>
      <c r="CL788" s="1388"/>
      <c r="CM788" s="1388"/>
      <c r="CN788" s="1388"/>
      <c r="CO788" s="1388"/>
      <c r="CP788" s="1388"/>
      <c r="CQ788" s="1388"/>
      <c r="CR788" s="1388"/>
      <c r="CS788" s="1388"/>
      <c r="CT788" s="1388"/>
      <c r="CU788" s="1388"/>
      <c r="CV788" s="1388"/>
      <c r="CW788" s="1388"/>
      <c r="CX788" s="1388"/>
      <c r="CY788" s="1388"/>
      <c r="CZ788" s="1388"/>
      <c r="DA788" s="1388"/>
      <c r="DB788" s="1388"/>
      <c r="DC788" s="1388"/>
      <c r="DD788" s="1388"/>
      <c r="DE788" s="1388"/>
      <c r="DF788" s="1388"/>
      <c r="DG788" s="1388"/>
      <c r="DH788" s="1388"/>
      <c r="DI788" s="1388"/>
      <c r="DJ788" s="1388"/>
      <c r="DK788" s="1388"/>
      <c r="DL788" s="1388"/>
      <c r="DM788" s="1388"/>
      <c r="DN788" s="1388"/>
      <c r="DO788" s="1388"/>
      <c r="DP788" s="1388"/>
      <c r="DQ788" s="1388"/>
      <c r="DR788" s="1388"/>
      <c r="DS788" s="1388"/>
      <c r="DT788" s="1388"/>
      <c r="DU788" s="1388"/>
      <c r="DV788" s="1388"/>
      <c r="DW788" s="1388"/>
      <c r="DX788" s="1388"/>
      <c r="DY788" s="1388"/>
      <c r="DZ788" s="1388"/>
      <c r="EA788" s="1388"/>
      <c r="EB788" s="1388"/>
      <c r="EC788" s="1388"/>
      <c r="ED788" s="1388"/>
      <c r="EE788" s="1388"/>
      <c r="EF788" s="1388"/>
      <c r="EG788" s="1388"/>
      <c r="EH788" s="1388"/>
      <c r="EI788" s="1388"/>
      <c r="EJ788" s="1388"/>
      <c r="EK788" s="1388"/>
      <c r="EL788" s="1388"/>
      <c r="EM788" s="1388"/>
      <c r="EN788" s="1388"/>
      <c r="EO788" s="1388"/>
      <c r="EP788" s="1388"/>
      <c r="EQ788" s="1388"/>
      <c r="ER788" s="1388"/>
      <c r="ES788" s="1388"/>
      <c r="ET788" s="1388"/>
      <c r="EU788" s="1388"/>
    </row>
    <row r="789" spans="1:151" s="1269" customFormat="1" ht="15">
      <c r="A789" s="1472">
        <f>IF(G770="",0,1)</f>
        <v>0</v>
      </c>
      <c r="B789" s="678"/>
      <c r="C789" s="1242"/>
      <c r="D789" s="1251"/>
      <c r="E789" s="1474" t="str">
        <f t="shared" si="71"/>
        <v/>
      </c>
      <c r="F789" s="1242"/>
      <c r="G789" s="678"/>
      <c r="H789" s="1242"/>
      <c r="I789" s="1251"/>
      <c r="J789" s="1462" t="str">
        <f t="shared" si="75"/>
        <v/>
      </c>
      <c r="K789" s="1170"/>
      <c r="L789" s="1393" t="s">
        <v>561</v>
      </c>
      <c r="M789" s="1393"/>
      <c r="N789" s="1394"/>
      <c r="O789" s="1394"/>
      <c r="P789" s="1394"/>
      <c r="Q789" s="1394" t="s">
        <v>68</v>
      </c>
      <c r="R789" s="1388"/>
      <c r="S789" s="2170" t="str">
        <f>Y770</f>
        <v/>
      </c>
      <c r="T789" s="2170"/>
      <c r="U789" s="1403"/>
      <c r="V789" s="1403"/>
      <c r="W789" s="1382"/>
      <c r="X789" s="1382"/>
      <c r="Y789" s="1268"/>
      <c r="Z789" s="1268"/>
      <c r="AA789" s="1268"/>
      <c r="AB789" s="989"/>
      <c r="AC789" s="1251"/>
      <c r="AO789" s="1298"/>
      <c r="AQ789" s="20"/>
      <c r="BY789" s="1388"/>
      <c r="BZ789" s="1388"/>
      <c r="CA789" s="1388"/>
      <c r="CB789" s="1388"/>
      <c r="CC789" s="1388"/>
      <c r="CD789" s="1388"/>
      <c r="CE789" s="1388"/>
      <c r="CF789" s="1388"/>
      <c r="CG789" s="1388"/>
      <c r="CH789" s="1388"/>
      <c r="CI789" s="1388"/>
      <c r="CJ789" s="1388"/>
      <c r="CK789" s="1388"/>
      <c r="CL789" s="1388"/>
      <c r="CM789" s="1388"/>
      <c r="CN789" s="1388"/>
      <c r="CO789" s="1388"/>
      <c r="CP789" s="1388"/>
      <c r="CQ789" s="1388"/>
      <c r="CR789" s="1388"/>
      <c r="CS789" s="1388"/>
      <c r="CT789" s="1388"/>
      <c r="CU789" s="1388"/>
      <c r="CV789" s="1388"/>
      <c r="CW789" s="1388"/>
      <c r="CX789" s="1388"/>
      <c r="CY789" s="1388"/>
      <c r="CZ789" s="1388"/>
      <c r="DA789" s="1388"/>
      <c r="DB789" s="1388"/>
      <c r="DC789" s="1388"/>
      <c r="DD789" s="1388"/>
      <c r="DE789" s="1388"/>
      <c r="DF789" s="1388"/>
      <c r="DG789" s="1388"/>
      <c r="DH789" s="1388"/>
      <c r="DI789" s="1388"/>
      <c r="DJ789" s="1388"/>
      <c r="DK789" s="1388"/>
      <c r="DL789" s="1388"/>
      <c r="DM789" s="1388"/>
      <c r="DN789" s="1388"/>
      <c r="DO789" s="1388"/>
      <c r="DP789" s="1388"/>
      <c r="DQ789" s="1388"/>
      <c r="DR789" s="1388"/>
      <c r="DS789" s="1388"/>
      <c r="DT789" s="1388"/>
      <c r="DU789" s="1388"/>
      <c r="DV789" s="1388"/>
      <c r="DW789" s="1388"/>
      <c r="DX789" s="1388"/>
      <c r="DY789" s="1388"/>
      <c r="DZ789" s="1388"/>
      <c r="EA789" s="1388"/>
      <c r="EB789" s="1388"/>
      <c r="EC789" s="1388"/>
      <c r="ED789" s="1388"/>
      <c r="EE789" s="1388"/>
      <c r="EF789" s="1388"/>
      <c r="EG789" s="1388"/>
      <c r="EH789" s="1388"/>
      <c r="EI789" s="1388"/>
      <c r="EJ789" s="1388"/>
      <c r="EK789" s="1388"/>
      <c r="EL789" s="1388"/>
      <c r="EM789" s="1388"/>
      <c r="EN789" s="1388"/>
      <c r="EO789" s="1388"/>
      <c r="EP789" s="1388"/>
      <c r="EQ789" s="1388"/>
      <c r="ER789" s="1388"/>
      <c r="ES789" s="1388"/>
      <c r="ET789" s="1388"/>
      <c r="EU789" s="1388"/>
    </row>
    <row r="790" spans="1:151" s="1269" customFormat="1" ht="15">
      <c r="A790" s="1472">
        <f>IF(G770="",0,1)</f>
        <v>0</v>
      </c>
      <c r="B790" s="678"/>
      <c r="C790" s="1242"/>
      <c r="D790" s="1251"/>
      <c r="E790" s="1474" t="str">
        <f t="shared" si="71"/>
        <v/>
      </c>
      <c r="F790" s="1242"/>
      <c r="G790" s="678"/>
      <c r="H790" s="1242"/>
      <c r="I790" s="1251"/>
      <c r="J790" s="1462" t="str">
        <f t="shared" si="75"/>
        <v/>
      </c>
      <c r="K790" s="1170"/>
      <c r="L790" s="1393" t="s">
        <v>303</v>
      </c>
      <c r="M790" s="1393"/>
      <c r="N790" s="1394"/>
      <c r="O790" s="1394"/>
      <c r="P790" s="1394"/>
      <c r="Q790" s="1394" t="s">
        <v>33</v>
      </c>
      <c r="R790" s="1388"/>
      <c r="S790" s="2170" t="str">
        <f>O770</f>
        <v/>
      </c>
      <c r="T790" s="2170"/>
      <c r="U790" s="1403"/>
      <c r="V790" s="1403"/>
      <c r="W790" s="2203" t="str">
        <f>P770</f>
        <v/>
      </c>
      <c r="X790" s="2203"/>
      <c r="Y790" s="2203"/>
      <c r="Z790" s="2203"/>
      <c r="AA790" s="2203"/>
      <c r="AB790" s="2203"/>
      <c r="AC790" s="2203"/>
      <c r="AO790" s="1298"/>
      <c r="AQ790" s="20"/>
      <c r="BY790" s="1388"/>
      <c r="BZ790" s="1388"/>
      <c r="CA790" s="1388"/>
      <c r="CB790" s="1388"/>
      <c r="CC790" s="1388"/>
      <c r="CD790" s="1388"/>
      <c r="CE790" s="1388"/>
      <c r="CF790" s="1388"/>
      <c r="CG790" s="1388"/>
      <c r="CH790" s="1388"/>
      <c r="CI790" s="1388"/>
      <c r="CJ790" s="1388"/>
      <c r="CK790" s="1388"/>
      <c r="CL790" s="1388"/>
      <c r="CM790" s="1388"/>
      <c r="CN790" s="1388"/>
      <c r="CO790" s="1388"/>
      <c r="CP790" s="1388"/>
      <c r="CQ790" s="1388"/>
      <c r="CR790" s="1388"/>
      <c r="CS790" s="1388"/>
      <c r="CT790" s="1388"/>
      <c r="CU790" s="1388"/>
      <c r="CV790" s="1388"/>
      <c r="CW790" s="1388"/>
      <c r="CX790" s="1388"/>
      <c r="CY790" s="1388"/>
      <c r="CZ790" s="1388"/>
      <c r="DA790" s="1388"/>
      <c r="DB790" s="1388"/>
      <c r="DC790" s="1388"/>
      <c r="DD790" s="1388"/>
      <c r="DE790" s="1388"/>
      <c r="DF790" s="1388"/>
      <c r="DG790" s="1388"/>
      <c r="DH790" s="1388"/>
      <c r="DI790" s="1388"/>
      <c r="DJ790" s="1388"/>
      <c r="DK790" s="1388"/>
      <c r="DL790" s="1388"/>
      <c r="DM790" s="1388"/>
      <c r="DN790" s="1388"/>
      <c r="DO790" s="1388"/>
      <c r="DP790" s="1388"/>
      <c r="DQ790" s="1388"/>
      <c r="DR790" s="1388"/>
      <c r="DS790" s="1388"/>
      <c r="DT790" s="1388"/>
      <c r="DU790" s="1388"/>
      <c r="DV790" s="1388"/>
      <c r="DW790" s="1388"/>
      <c r="DX790" s="1388"/>
      <c r="DY790" s="1388"/>
      <c r="DZ790" s="1388"/>
      <c r="EA790" s="1388"/>
      <c r="EB790" s="1388"/>
      <c r="EC790" s="1388"/>
      <c r="ED790" s="1388"/>
      <c r="EE790" s="1388"/>
      <c r="EF790" s="1388"/>
      <c r="EG790" s="1388"/>
      <c r="EH790" s="1388"/>
      <c r="EI790" s="1388"/>
      <c r="EJ790" s="1388"/>
      <c r="EK790" s="1388"/>
      <c r="EL790" s="1388"/>
      <c r="EM790" s="1388"/>
      <c r="EN790" s="1388"/>
      <c r="EO790" s="1388"/>
      <c r="EP790" s="1388"/>
      <c r="EQ790" s="1388"/>
      <c r="ER790" s="1388"/>
      <c r="ES790" s="1388"/>
      <c r="ET790" s="1388"/>
      <c r="EU790" s="1388"/>
    </row>
    <row r="791" spans="1:151" s="1269" customFormat="1" ht="15">
      <c r="A791" s="1472">
        <f>IF(G770="",0,1)</f>
        <v>0</v>
      </c>
      <c r="B791" s="678"/>
      <c r="C791" s="1242"/>
      <c r="D791" s="1251"/>
      <c r="E791" s="1474" t="str">
        <f t="shared" si="71"/>
        <v/>
      </c>
      <c r="F791" s="1242"/>
      <c r="G791" s="678"/>
      <c r="H791" s="1242"/>
      <c r="I791" s="1251"/>
      <c r="J791" s="1462" t="str">
        <f t="shared" si="75"/>
        <v/>
      </c>
      <c r="K791" s="1170"/>
      <c r="L791" s="1265"/>
      <c r="M791" s="1265"/>
      <c r="N791" s="1266"/>
      <c r="O791" s="1266"/>
      <c r="P791" s="1266"/>
      <c r="Q791" s="1266"/>
      <c r="R791" s="1405"/>
      <c r="S791" s="1268"/>
      <c r="T791" s="1268"/>
      <c r="U791" s="1268"/>
      <c r="V791" s="1268"/>
      <c r="W791" s="2203"/>
      <c r="X791" s="2203"/>
      <c r="Y791" s="2203"/>
      <c r="Z791" s="2203"/>
      <c r="AA791" s="2203"/>
      <c r="AB791" s="2203"/>
      <c r="AC791" s="2203"/>
      <c r="AO791" s="1298"/>
      <c r="AQ791" s="20"/>
      <c r="BY791" s="1388"/>
      <c r="BZ791" s="1388"/>
      <c r="CA791" s="1388"/>
      <c r="CB791" s="1388"/>
      <c r="CC791" s="1388"/>
      <c r="CD791" s="1388"/>
      <c r="CE791" s="1388"/>
      <c r="CF791" s="1388"/>
      <c r="CG791" s="1388"/>
      <c r="CH791" s="1388"/>
      <c r="CI791" s="1388"/>
      <c r="CJ791" s="1388"/>
      <c r="CK791" s="1388"/>
      <c r="CL791" s="1388"/>
      <c r="CM791" s="1388"/>
      <c r="CN791" s="1388"/>
      <c r="CO791" s="1388"/>
      <c r="CP791" s="1388"/>
      <c r="CQ791" s="1388"/>
      <c r="CR791" s="1388"/>
      <c r="CS791" s="1388"/>
      <c r="CT791" s="1388"/>
      <c r="CU791" s="1388"/>
      <c r="CV791" s="1388"/>
      <c r="CW791" s="1388"/>
      <c r="CX791" s="1388"/>
      <c r="CY791" s="1388"/>
      <c r="CZ791" s="1388"/>
      <c r="DA791" s="1388"/>
      <c r="DB791" s="1388"/>
      <c r="DC791" s="1388"/>
      <c r="DD791" s="1388"/>
      <c r="DE791" s="1388"/>
      <c r="DF791" s="1388"/>
      <c r="DG791" s="1388"/>
      <c r="DH791" s="1388"/>
      <c r="DI791" s="1388"/>
      <c r="DJ791" s="1388"/>
      <c r="DK791" s="1388"/>
      <c r="DL791" s="1388"/>
      <c r="DM791" s="1388"/>
      <c r="DN791" s="1388"/>
      <c r="DO791" s="1388"/>
      <c r="DP791" s="1388"/>
      <c r="DQ791" s="1388"/>
      <c r="DR791" s="1388"/>
      <c r="DS791" s="1388"/>
      <c r="DT791" s="1388"/>
      <c r="DU791" s="1388"/>
      <c r="DV791" s="1388"/>
      <c r="DW791" s="1388"/>
      <c r="DX791" s="1388"/>
      <c r="DY791" s="1388"/>
      <c r="DZ791" s="1388"/>
      <c r="EA791" s="1388"/>
      <c r="EB791" s="1388"/>
      <c r="EC791" s="1388"/>
      <c r="ED791" s="1388"/>
      <c r="EE791" s="1388"/>
      <c r="EF791" s="1388"/>
      <c r="EG791" s="1388"/>
      <c r="EH791" s="1388"/>
      <c r="EI791" s="1388"/>
      <c r="EJ791" s="1388"/>
      <c r="EK791" s="1388"/>
      <c r="EL791" s="1388"/>
      <c r="EM791" s="1388"/>
      <c r="EN791" s="1388"/>
      <c r="EO791" s="1388"/>
      <c r="EP791" s="1388"/>
      <c r="EQ791" s="1388"/>
      <c r="ER791" s="1388"/>
      <c r="ES791" s="1388"/>
      <c r="ET791" s="1388"/>
      <c r="EU791" s="1388"/>
    </row>
    <row r="792" spans="1:151" s="1269" customFormat="1" ht="15">
      <c r="A792" s="1472">
        <f>IF(G770="",0,1)</f>
        <v>0</v>
      </c>
      <c r="B792" s="678"/>
      <c r="C792" s="1242"/>
      <c r="D792" s="1251"/>
      <c r="E792" s="1474" t="str">
        <f t="shared" si="71"/>
        <v/>
      </c>
      <c r="F792" s="1242"/>
      <c r="G792" s="678"/>
      <c r="H792" s="1242"/>
      <c r="I792" s="1251"/>
      <c r="J792" s="1462" t="str">
        <f t="shared" si="75"/>
        <v/>
      </c>
      <c r="K792" s="1170"/>
      <c r="L792" s="1406"/>
      <c r="M792" s="1266"/>
      <c r="N792" s="1266"/>
      <c r="O792" s="1266"/>
      <c r="P792" s="1266"/>
      <c r="Q792" s="1266"/>
      <c r="R792" s="1399"/>
      <c r="S792" s="1268"/>
      <c r="T792" s="1268"/>
      <c r="U792" s="1268"/>
      <c r="V792" s="1268"/>
      <c r="W792" s="2203"/>
      <c r="X792" s="2203"/>
      <c r="Y792" s="2203"/>
      <c r="Z792" s="2203"/>
      <c r="AA792" s="2203"/>
      <c r="AB792" s="2203"/>
      <c r="AC792" s="2203"/>
      <c r="AO792" s="1298"/>
      <c r="AQ792" s="20"/>
      <c r="BY792" s="1388"/>
      <c r="BZ792" s="1388"/>
      <c r="CA792" s="1388"/>
      <c r="CB792" s="1388"/>
      <c r="CC792" s="1388"/>
      <c r="CD792" s="1388"/>
      <c r="CE792" s="1388"/>
      <c r="CF792" s="1388"/>
      <c r="CG792" s="1388"/>
      <c r="CH792" s="1388"/>
      <c r="CI792" s="1388"/>
      <c r="CJ792" s="1388"/>
      <c r="CK792" s="1388"/>
      <c r="CL792" s="1388"/>
      <c r="CM792" s="1388"/>
      <c r="CN792" s="1388"/>
      <c r="CO792" s="1388"/>
      <c r="CP792" s="1388"/>
      <c r="CQ792" s="1388"/>
      <c r="CR792" s="1388"/>
      <c r="CS792" s="1388"/>
      <c r="CT792" s="1388"/>
      <c r="CU792" s="1388"/>
      <c r="CV792" s="1388"/>
      <c r="CW792" s="1388"/>
      <c r="CX792" s="1388"/>
      <c r="CY792" s="1388"/>
      <c r="CZ792" s="1388"/>
      <c r="DA792" s="1388"/>
      <c r="DB792" s="1388"/>
      <c r="DC792" s="1388"/>
      <c r="DD792" s="1388"/>
      <c r="DE792" s="1388"/>
      <c r="DF792" s="1388"/>
      <c r="DG792" s="1388"/>
      <c r="DH792" s="1388"/>
      <c r="DI792" s="1388"/>
      <c r="DJ792" s="1388"/>
      <c r="DK792" s="1388"/>
      <c r="DL792" s="1388"/>
      <c r="DM792" s="1388"/>
      <c r="DN792" s="1388"/>
      <c r="DO792" s="1388"/>
      <c r="DP792" s="1388"/>
      <c r="DQ792" s="1388"/>
      <c r="DR792" s="1388"/>
      <c r="DS792" s="1388"/>
      <c r="DT792" s="1388"/>
      <c r="DU792" s="1388"/>
      <c r="DV792" s="1388"/>
      <c r="DW792" s="1388"/>
      <c r="DX792" s="1388"/>
      <c r="DY792" s="1388"/>
      <c r="DZ792" s="1388"/>
      <c r="EA792" s="1388"/>
      <c r="EB792" s="1388"/>
      <c r="EC792" s="1388"/>
      <c r="ED792" s="1388"/>
      <c r="EE792" s="1388"/>
      <c r="EF792" s="1388"/>
      <c r="EG792" s="1388"/>
      <c r="EH792" s="1388"/>
      <c r="EI792" s="1388"/>
      <c r="EJ792" s="1388"/>
      <c r="EK792" s="1388"/>
      <c r="EL792" s="1388"/>
      <c r="EM792" s="1388"/>
      <c r="EN792" s="1388"/>
      <c r="EO792" s="1388"/>
      <c r="EP792" s="1388"/>
      <c r="EQ792" s="1388"/>
      <c r="ER792" s="1388"/>
      <c r="ES792" s="1388"/>
      <c r="ET792" s="1388"/>
      <c r="EU792" s="1388"/>
    </row>
    <row r="793" spans="1:151" s="1269" customFormat="1" ht="15">
      <c r="A793" s="1472">
        <f>IF(G770="",0,1)</f>
        <v>0</v>
      </c>
      <c r="B793" s="678"/>
      <c r="C793" s="1242"/>
      <c r="D793" s="1251"/>
      <c r="E793" s="1474" t="str">
        <f t="shared" si="71"/>
        <v/>
      </c>
      <c r="F793" s="1242"/>
      <c r="G793" s="678"/>
      <c r="H793" s="1242"/>
      <c r="I793" s="1251"/>
      <c r="J793" s="1462" t="str">
        <f t="shared" si="75"/>
        <v/>
      </c>
      <c r="K793" s="1170"/>
      <c r="L793" s="1406"/>
      <c r="M793" s="1266"/>
      <c r="N793" s="1266"/>
      <c r="O793" s="1266"/>
      <c r="P793" s="1266"/>
      <c r="Q793" s="1266"/>
      <c r="R793" s="1399"/>
      <c r="S793" s="1268"/>
      <c r="T793" s="1268"/>
      <c r="U793" s="1268"/>
      <c r="V793" s="1268"/>
      <c r="W793" s="1382"/>
      <c r="X793" s="1382"/>
      <c r="Y793" s="1268"/>
      <c r="Z793" s="1268"/>
      <c r="AA793" s="1268"/>
      <c r="AB793" s="989"/>
      <c r="AC793" s="1251"/>
      <c r="AO793" s="1298"/>
      <c r="AQ793" s="20"/>
      <c r="BY793" s="1388"/>
      <c r="BZ793" s="1388"/>
      <c r="CA793" s="1388"/>
      <c r="CB793" s="1388"/>
      <c r="CC793" s="1388"/>
      <c r="CD793" s="1388"/>
      <c r="CE793" s="1388"/>
      <c r="CF793" s="1388"/>
      <c r="CG793" s="1388"/>
      <c r="CH793" s="1388"/>
      <c r="CI793" s="1388"/>
      <c r="CJ793" s="1388"/>
      <c r="CK793" s="1388"/>
      <c r="CL793" s="1388"/>
      <c r="CM793" s="1388"/>
      <c r="CN793" s="1388"/>
      <c r="CO793" s="1388"/>
      <c r="CP793" s="1388"/>
      <c r="CQ793" s="1388"/>
      <c r="CR793" s="1388"/>
      <c r="CS793" s="1388"/>
      <c r="CT793" s="1388"/>
      <c r="CU793" s="1388"/>
      <c r="CV793" s="1388"/>
      <c r="CW793" s="1388"/>
      <c r="CX793" s="1388"/>
      <c r="CY793" s="1388"/>
      <c r="CZ793" s="1388"/>
      <c r="DA793" s="1388"/>
      <c r="DB793" s="1388"/>
      <c r="DC793" s="1388"/>
      <c r="DD793" s="1388"/>
      <c r="DE793" s="1388"/>
      <c r="DF793" s="1388"/>
      <c r="DG793" s="1388"/>
      <c r="DH793" s="1388"/>
      <c r="DI793" s="1388"/>
      <c r="DJ793" s="1388"/>
      <c r="DK793" s="1388"/>
      <c r="DL793" s="1388"/>
      <c r="DM793" s="1388"/>
      <c r="DN793" s="1388"/>
      <c r="DO793" s="1388"/>
      <c r="DP793" s="1388"/>
      <c r="DQ793" s="1388"/>
      <c r="DR793" s="1388"/>
      <c r="DS793" s="1388"/>
      <c r="DT793" s="1388"/>
      <c r="DU793" s="1388"/>
      <c r="DV793" s="1388"/>
      <c r="DW793" s="1388"/>
      <c r="DX793" s="1388"/>
      <c r="DY793" s="1388"/>
      <c r="DZ793" s="1388"/>
      <c r="EA793" s="1388"/>
      <c r="EB793" s="1388"/>
      <c r="EC793" s="1388"/>
      <c r="ED793" s="1388"/>
      <c r="EE793" s="1388"/>
      <c r="EF793" s="1388"/>
      <c r="EG793" s="1388"/>
      <c r="EH793" s="1388"/>
      <c r="EI793" s="1388"/>
      <c r="EJ793" s="1388"/>
      <c r="EK793" s="1388"/>
      <c r="EL793" s="1388"/>
      <c r="EM793" s="1388"/>
      <c r="EN793" s="1388"/>
      <c r="EO793" s="1388"/>
      <c r="EP793" s="1388"/>
      <c r="EQ793" s="1388"/>
      <c r="ER793" s="1388"/>
      <c r="ES793" s="1388"/>
      <c r="ET793" s="1388"/>
      <c r="EU793" s="1388"/>
    </row>
    <row r="794" spans="1:151" s="1269" customFormat="1" ht="15">
      <c r="A794" s="1472">
        <f>IF(G770="",0,1)</f>
        <v>0</v>
      </c>
      <c r="B794" s="678"/>
      <c r="C794" s="1242"/>
      <c r="D794" s="1251"/>
      <c r="E794" s="1474" t="str">
        <f t="shared" si="71"/>
        <v/>
      </c>
      <c r="F794" s="1242"/>
      <c r="G794" s="678"/>
      <c r="H794" s="1242"/>
      <c r="I794" s="1251"/>
      <c r="J794" s="1462" t="str">
        <f t="shared" si="75"/>
        <v/>
      </c>
      <c r="K794" s="1170"/>
      <c r="L794" s="1406"/>
      <c r="M794" s="1266"/>
      <c r="N794" s="1266"/>
      <c r="O794" s="1266"/>
      <c r="P794" s="1266"/>
      <c r="Q794" s="1266"/>
      <c r="R794" s="1399"/>
      <c r="S794" s="1268"/>
      <c r="T794" s="1268"/>
      <c r="U794" s="1268"/>
      <c r="V794" s="1268"/>
      <c r="W794" s="1268"/>
      <c r="X794" s="1268"/>
      <c r="Y794" s="1268"/>
      <c r="Z794" s="1268"/>
      <c r="AA794" s="1268"/>
      <c r="AB794" s="989"/>
      <c r="AC794" s="1251"/>
      <c r="AO794" s="1298"/>
      <c r="AQ794" s="20"/>
      <c r="BY794" s="1388"/>
      <c r="BZ794" s="1388"/>
      <c r="CA794" s="1388"/>
      <c r="CB794" s="1388"/>
      <c r="CC794" s="1388"/>
      <c r="CD794" s="1388"/>
      <c r="CE794" s="1388"/>
      <c r="CF794" s="1388"/>
      <c r="CG794" s="1388"/>
      <c r="CH794" s="1388"/>
      <c r="CI794" s="1388"/>
      <c r="CJ794" s="1388"/>
      <c r="CK794" s="1388"/>
      <c r="CL794" s="1388"/>
      <c r="CM794" s="1388"/>
      <c r="CN794" s="1388"/>
      <c r="CO794" s="1388"/>
      <c r="CP794" s="1388"/>
      <c r="CQ794" s="1388"/>
      <c r="CR794" s="1388"/>
      <c r="CS794" s="1388"/>
      <c r="CT794" s="1388"/>
      <c r="CU794" s="1388"/>
      <c r="CV794" s="1388"/>
      <c r="CW794" s="1388"/>
      <c r="CX794" s="1388"/>
      <c r="CY794" s="1388"/>
      <c r="CZ794" s="1388"/>
      <c r="DA794" s="1388"/>
      <c r="DB794" s="1388"/>
      <c r="DC794" s="1388"/>
      <c r="DD794" s="1388"/>
      <c r="DE794" s="1388"/>
      <c r="DF794" s="1388"/>
      <c r="DG794" s="1388"/>
      <c r="DH794" s="1388"/>
      <c r="DI794" s="1388"/>
      <c r="DJ794" s="1388"/>
      <c r="DK794" s="1388"/>
      <c r="DL794" s="1388"/>
      <c r="DM794" s="1388"/>
      <c r="DN794" s="1388"/>
      <c r="DO794" s="1388"/>
      <c r="DP794" s="1388"/>
      <c r="DQ794" s="1388"/>
      <c r="DR794" s="1388"/>
      <c r="DS794" s="1388"/>
      <c r="DT794" s="1388"/>
      <c r="DU794" s="1388"/>
      <c r="DV794" s="1388"/>
      <c r="DW794" s="1388"/>
      <c r="DX794" s="1388"/>
      <c r="DY794" s="1388"/>
      <c r="DZ794" s="1388"/>
      <c r="EA794" s="1388"/>
      <c r="EB794" s="1388"/>
      <c r="EC794" s="1388"/>
      <c r="ED794" s="1388"/>
      <c r="EE794" s="1388"/>
      <c r="EF794" s="1388"/>
      <c r="EG794" s="1388"/>
      <c r="EH794" s="1388"/>
      <c r="EI794" s="1388"/>
      <c r="EJ794" s="1388"/>
      <c r="EK794" s="1388"/>
      <c r="EL794" s="1388"/>
      <c r="EM794" s="1388"/>
      <c r="EN794" s="1388"/>
      <c r="EO794" s="1388"/>
      <c r="EP794" s="1388"/>
      <c r="EQ794" s="1388"/>
      <c r="ER794" s="1388"/>
      <c r="ES794" s="1388"/>
      <c r="ET794" s="1388"/>
      <c r="EU794" s="1388"/>
    </row>
    <row r="795" spans="1:151" s="1292" customFormat="1" ht="17.25" customHeight="1">
      <c r="A795" s="1472">
        <f>IF(G770="",0,1)</f>
        <v>0</v>
      </c>
      <c r="B795" s="678"/>
      <c r="C795" s="1242"/>
      <c r="D795" s="126"/>
      <c r="E795" s="1474" t="str">
        <f t="shared" si="71"/>
        <v/>
      </c>
      <c r="F795" s="1242"/>
      <c r="G795" s="678"/>
      <c r="H795" s="1242"/>
      <c r="I795" s="126"/>
      <c r="J795" s="1462" t="str">
        <f t="shared" si="75"/>
        <v/>
      </c>
      <c r="K795" s="1170"/>
      <c r="L795" s="779"/>
      <c r="M795" s="779"/>
      <c r="N795" s="779"/>
      <c r="O795" s="779"/>
      <c r="P795" s="779"/>
      <c r="Q795" s="779"/>
      <c r="R795" s="779"/>
      <c r="S795" s="779"/>
      <c r="T795" s="779"/>
      <c r="U795" s="779"/>
      <c r="V795" s="779"/>
      <c r="W795" s="779"/>
      <c r="X795" s="779"/>
      <c r="Y795" s="779"/>
      <c r="Z795" s="2167"/>
      <c r="AA795" s="2167"/>
      <c r="AB795" s="989"/>
      <c r="BY795" s="1441"/>
      <c r="BZ795" s="1441"/>
      <c r="CA795" s="1441"/>
      <c r="CB795" s="1441"/>
      <c r="CC795" s="1441"/>
      <c r="CD795" s="1441"/>
      <c r="CE795" s="1441"/>
      <c r="CF795" s="1441"/>
      <c r="CG795" s="1441"/>
      <c r="CH795" s="1441"/>
      <c r="CI795" s="1441"/>
      <c r="CJ795" s="1441"/>
      <c r="CK795" s="1441"/>
      <c r="CL795" s="1441"/>
      <c r="CM795" s="1441"/>
      <c r="CN795" s="1441"/>
      <c r="CO795" s="1441"/>
      <c r="CP795" s="1441"/>
      <c r="CQ795" s="1441"/>
      <c r="CR795" s="1441"/>
      <c r="CS795" s="1441"/>
      <c r="CT795" s="1441"/>
      <c r="CU795" s="1441"/>
      <c r="CV795" s="1441"/>
      <c r="CW795" s="1441"/>
      <c r="CX795" s="1441"/>
      <c r="CY795" s="1441"/>
      <c r="CZ795" s="1441"/>
      <c r="DA795" s="1441"/>
      <c r="DB795" s="1441"/>
      <c r="DC795" s="1441"/>
      <c r="DD795" s="1441"/>
      <c r="DE795" s="1441"/>
      <c r="DF795" s="1441"/>
      <c r="DG795" s="1441"/>
      <c r="DH795" s="1441"/>
      <c r="DI795" s="1441"/>
      <c r="DJ795" s="1441"/>
      <c r="DK795" s="1441"/>
      <c r="DL795" s="1441"/>
      <c r="DM795" s="1441"/>
      <c r="DN795" s="1441"/>
      <c r="DO795" s="1441"/>
      <c r="DP795" s="1441"/>
      <c r="DQ795" s="1441"/>
      <c r="DR795" s="1441"/>
      <c r="DS795" s="1441"/>
      <c r="DT795" s="1441"/>
      <c r="DU795" s="1441"/>
      <c r="DV795" s="1441"/>
      <c r="DW795" s="1441"/>
      <c r="DX795" s="1441"/>
      <c r="DY795" s="1441"/>
      <c r="DZ795" s="1441"/>
      <c r="EA795" s="1441"/>
      <c r="EB795" s="1441"/>
      <c r="EC795" s="1441"/>
      <c r="ED795" s="1441"/>
      <c r="EE795" s="1441"/>
      <c r="EF795" s="1441"/>
      <c r="EG795" s="1441"/>
      <c r="EH795" s="1441"/>
      <c r="EI795" s="1441"/>
      <c r="EJ795" s="1441"/>
      <c r="EK795" s="1441"/>
      <c r="EL795" s="1441"/>
      <c r="EM795" s="1441"/>
      <c r="EN795" s="1441"/>
      <c r="EO795" s="1441"/>
      <c r="EP795" s="1441"/>
      <c r="EQ795" s="1441"/>
      <c r="ER795" s="1441"/>
      <c r="ES795" s="1441"/>
      <c r="ET795" s="1441"/>
      <c r="EU795" s="1441"/>
    </row>
    <row r="796" spans="1:151" s="787" customFormat="1" ht="21.75" customHeight="1" thickBot="1">
      <c r="A796" s="1473">
        <f>IF(G770="",0,1)</f>
        <v>0</v>
      </c>
      <c r="B796" s="1407"/>
      <c r="C796" s="1407"/>
      <c r="D796" s="1251"/>
      <c r="E796" s="1474" t="str">
        <f t="shared" ref="E796:E822" si="76">IF((SUM(A796:C796))&gt;0,"Evaluation","")</f>
        <v/>
      </c>
      <c r="F796" s="1407"/>
      <c r="G796" s="1407"/>
      <c r="H796" s="1407"/>
      <c r="I796" s="1251"/>
      <c r="J796" s="1462" t="str">
        <f t="shared" si="75"/>
        <v/>
      </c>
      <c r="K796" s="1408"/>
      <c r="L796" s="1409" t="str">
        <f>CONCATENATE(M$23,G770)</f>
        <v xml:space="preserve">Recommandations pour le générateur de chaleur: </v>
      </c>
      <c r="M796" s="1410"/>
      <c r="N796" s="1410"/>
      <c r="O796" s="1410"/>
      <c r="P796" s="1410"/>
      <c r="Q796" s="1410"/>
      <c r="R796" s="1410"/>
      <c r="S796" s="1410"/>
      <c r="T796" s="1410"/>
      <c r="U796" s="1410"/>
      <c r="V796" s="1410"/>
      <c r="W796" s="1410"/>
      <c r="X796" s="1410"/>
      <c r="Y796" s="1410"/>
      <c r="Z796" s="1410"/>
      <c r="AA796" s="1410"/>
      <c r="AB796" s="1410"/>
      <c r="AC796" s="1410"/>
      <c r="BY796" s="225"/>
      <c r="BZ796" s="225"/>
      <c r="CA796" s="225"/>
      <c r="CB796" s="225"/>
      <c r="CC796" s="225"/>
      <c r="CD796" s="225"/>
      <c r="CE796" s="225"/>
      <c r="CF796" s="225"/>
      <c r="CG796" s="225"/>
      <c r="CH796" s="225"/>
      <c r="CI796" s="225"/>
      <c r="CJ796" s="225"/>
      <c r="CK796" s="225"/>
      <c r="CL796" s="225"/>
      <c r="CM796" s="225"/>
      <c r="CN796" s="225"/>
      <c r="CO796" s="225"/>
      <c r="CP796" s="225"/>
      <c r="CQ796" s="225"/>
      <c r="CR796" s="225"/>
      <c r="CS796" s="225"/>
      <c r="CT796" s="225"/>
      <c r="CU796" s="225"/>
      <c r="CV796" s="225"/>
      <c r="CW796" s="225"/>
      <c r="CX796" s="225"/>
      <c r="CY796" s="225"/>
      <c r="CZ796" s="225"/>
      <c r="DA796" s="225"/>
      <c r="DB796" s="225"/>
      <c r="DC796" s="225"/>
      <c r="DD796" s="225"/>
      <c r="DE796" s="225"/>
      <c r="DF796" s="225"/>
      <c r="DG796" s="225"/>
      <c r="DH796" s="225"/>
      <c r="DI796" s="225"/>
      <c r="DJ796" s="225"/>
      <c r="DK796" s="225"/>
      <c r="DL796" s="225"/>
      <c r="DM796" s="225"/>
      <c r="DN796" s="225"/>
      <c r="DO796" s="225"/>
      <c r="DP796" s="225"/>
      <c r="DQ796" s="225"/>
      <c r="DR796" s="225"/>
      <c r="DS796" s="225"/>
      <c r="DT796" s="225"/>
      <c r="DU796" s="225"/>
      <c r="DV796" s="225"/>
      <c r="DW796" s="225"/>
      <c r="DX796" s="225"/>
      <c r="DY796" s="225"/>
      <c r="DZ796" s="225"/>
      <c r="EA796" s="225"/>
      <c r="EB796" s="225"/>
      <c r="EC796" s="225"/>
      <c r="ED796" s="225"/>
      <c r="EE796" s="225"/>
      <c r="EF796" s="225"/>
      <c r="EG796" s="225"/>
      <c r="EH796" s="225"/>
      <c r="EI796" s="225"/>
      <c r="EJ796" s="225"/>
      <c r="EK796" s="225"/>
      <c r="EL796" s="225"/>
      <c r="EM796" s="225"/>
      <c r="EN796" s="225"/>
      <c r="EO796" s="225"/>
      <c r="EP796" s="225"/>
      <c r="EQ796" s="225"/>
      <c r="ER796" s="225"/>
      <c r="ES796" s="225"/>
      <c r="ET796" s="225"/>
      <c r="EU796" s="225"/>
    </row>
    <row r="797" spans="1:151" s="1292" customFormat="1" ht="21.75" customHeight="1">
      <c r="A797" s="1472">
        <f>IF(G770="",0,1)</f>
        <v>0</v>
      </c>
      <c r="B797" s="678"/>
      <c r="C797" s="1242"/>
      <c r="D797" s="126"/>
      <c r="E797" s="1474" t="str">
        <f t="shared" si="76"/>
        <v/>
      </c>
      <c r="F797" s="1242"/>
      <c r="G797" s="678"/>
      <c r="H797" s="1242"/>
      <c r="I797" s="126"/>
      <c r="J797" s="1462" t="str">
        <f t="shared" si="75"/>
        <v/>
      </c>
      <c r="K797" s="1170"/>
      <c r="L797" s="779"/>
      <c r="M797" s="779"/>
      <c r="N797" s="779"/>
      <c r="O797" s="779"/>
      <c r="P797" s="779"/>
      <c r="Q797" s="779"/>
      <c r="R797" s="779"/>
      <c r="S797" s="779"/>
      <c r="T797" s="779"/>
      <c r="U797" s="779"/>
      <c r="V797" s="779"/>
      <c r="W797" s="779"/>
      <c r="X797" s="779"/>
      <c r="Y797" s="779"/>
      <c r="Z797" s="1411"/>
      <c r="AA797" s="1411"/>
      <c r="AB797" s="1411"/>
      <c r="BY797" s="1441"/>
      <c r="BZ797" s="1441"/>
      <c r="CA797" s="1441"/>
      <c r="CB797" s="1441"/>
      <c r="CC797" s="1441"/>
      <c r="CD797" s="1441"/>
      <c r="CE797" s="1441"/>
      <c r="CF797" s="1441"/>
      <c r="CG797" s="1441"/>
      <c r="CH797" s="1441"/>
      <c r="CI797" s="1441"/>
      <c r="CJ797" s="1441"/>
      <c r="CK797" s="1441"/>
      <c r="CL797" s="1441"/>
      <c r="CM797" s="1441"/>
      <c r="CN797" s="1441"/>
      <c r="CO797" s="1441"/>
      <c r="CP797" s="1441"/>
      <c r="CQ797" s="1441"/>
      <c r="CR797" s="1441"/>
      <c r="CS797" s="1441"/>
      <c r="CT797" s="1441"/>
      <c r="CU797" s="1441"/>
      <c r="CV797" s="1441"/>
      <c r="CW797" s="1441"/>
      <c r="CX797" s="1441"/>
      <c r="CY797" s="1441"/>
      <c r="CZ797" s="1441"/>
      <c r="DA797" s="1441"/>
      <c r="DB797" s="1441"/>
      <c r="DC797" s="1441"/>
      <c r="DD797" s="1441"/>
      <c r="DE797" s="1441"/>
      <c r="DF797" s="1441"/>
      <c r="DG797" s="1441"/>
      <c r="DH797" s="1441"/>
      <c r="DI797" s="1441"/>
      <c r="DJ797" s="1441"/>
      <c r="DK797" s="1441"/>
      <c r="DL797" s="1441"/>
      <c r="DM797" s="1441"/>
      <c r="DN797" s="1441"/>
      <c r="DO797" s="1441"/>
      <c r="DP797" s="1441"/>
      <c r="DQ797" s="1441"/>
      <c r="DR797" s="1441"/>
      <c r="DS797" s="1441"/>
      <c r="DT797" s="1441"/>
      <c r="DU797" s="1441"/>
      <c r="DV797" s="1441"/>
      <c r="DW797" s="1441"/>
      <c r="DX797" s="1441"/>
      <c r="DY797" s="1441"/>
      <c r="DZ797" s="1441"/>
      <c r="EA797" s="1441"/>
      <c r="EB797" s="1441"/>
      <c r="EC797" s="1441"/>
      <c r="ED797" s="1441"/>
      <c r="EE797" s="1441"/>
      <c r="EF797" s="1441"/>
      <c r="EG797" s="1441"/>
      <c r="EH797" s="1441"/>
      <c r="EI797" s="1441"/>
      <c r="EJ797" s="1441"/>
      <c r="EK797" s="1441"/>
      <c r="EL797" s="1441"/>
      <c r="EM797" s="1441"/>
      <c r="EN797" s="1441"/>
      <c r="EO797" s="1441"/>
      <c r="EP797" s="1441"/>
      <c r="EQ797" s="1441"/>
      <c r="ER797" s="1441"/>
      <c r="ES797" s="1441"/>
      <c r="ET797" s="1441"/>
      <c r="EU797" s="1441"/>
    </row>
    <row r="798" spans="1:151" s="1292" customFormat="1" ht="16" customHeight="1">
      <c r="A798" s="1472">
        <f>IF(G770="",0,1)</f>
        <v>0</v>
      </c>
      <c r="B798" s="678"/>
      <c r="C798" s="1242"/>
      <c r="D798" s="126"/>
      <c r="E798" s="1474" t="str">
        <f t="shared" si="76"/>
        <v/>
      </c>
      <c r="F798" s="1242"/>
      <c r="G798" s="678"/>
      <c r="H798" s="1242"/>
      <c r="I798" s="126"/>
      <c r="J798" s="1462" t="str">
        <f t="shared" si="75"/>
        <v/>
      </c>
      <c r="K798" s="1170"/>
      <c r="L798" s="1309" t="s">
        <v>413</v>
      </c>
      <c r="M798" s="1309"/>
      <c r="N798" s="1309"/>
      <c r="O798" s="1309"/>
      <c r="P798" s="1309" t="s">
        <v>346</v>
      </c>
      <c r="Q798" s="1309"/>
      <c r="R798" s="1309"/>
      <c r="S798" s="1309"/>
      <c r="T798" s="1309"/>
      <c r="U798" s="1309"/>
      <c r="V798" s="1309"/>
      <c r="W798" s="1309" t="s">
        <v>521</v>
      </c>
      <c r="X798" s="1310" t="s">
        <v>252</v>
      </c>
      <c r="Y798" s="1310"/>
      <c r="Z798" s="2186" t="s">
        <v>521</v>
      </c>
      <c r="AA798" s="2186"/>
      <c r="AB798" s="2186"/>
      <c r="AC798" s="1310" t="s">
        <v>347</v>
      </c>
      <c r="AF798" s="101" t="s">
        <v>593</v>
      </c>
      <c r="AI798" s="101" t="s">
        <v>592</v>
      </c>
      <c r="BY798" s="1441"/>
      <c r="BZ798" s="1441"/>
      <c r="CA798" s="1441"/>
      <c r="CB798" s="1441"/>
      <c r="CC798" s="1441"/>
      <c r="CD798" s="1441"/>
      <c r="CE798" s="1441"/>
      <c r="CF798" s="1441"/>
      <c r="CG798" s="1441"/>
      <c r="CH798" s="1441"/>
      <c r="CI798" s="1441"/>
      <c r="CJ798" s="1441"/>
      <c r="CK798" s="1441"/>
      <c r="CL798" s="1441"/>
      <c r="CM798" s="1441"/>
      <c r="CN798" s="1441"/>
      <c r="CO798" s="1441"/>
      <c r="CP798" s="1441"/>
      <c r="CQ798" s="1441"/>
      <c r="CR798" s="1441"/>
      <c r="CS798" s="1441"/>
      <c r="CT798" s="1441"/>
      <c r="CU798" s="1441"/>
      <c r="CV798" s="1441"/>
      <c r="CW798" s="1441"/>
      <c r="CX798" s="1441"/>
      <c r="CY798" s="1441"/>
      <c r="CZ798" s="1441"/>
      <c r="DA798" s="1441"/>
      <c r="DB798" s="1441"/>
      <c r="DC798" s="1441"/>
      <c r="DD798" s="1441"/>
      <c r="DE798" s="1441"/>
      <c r="DF798" s="1441"/>
      <c r="DG798" s="1441"/>
      <c r="DH798" s="1441"/>
      <c r="DI798" s="1441"/>
      <c r="DJ798" s="1441"/>
      <c r="DK798" s="1441"/>
      <c r="DL798" s="1441"/>
      <c r="DM798" s="1441"/>
      <c r="DN798" s="1441"/>
      <c r="DO798" s="1441"/>
      <c r="DP798" s="1441"/>
      <c r="DQ798" s="1441"/>
      <c r="DR798" s="1441"/>
      <c r="DS798" s="1441"/>
      <c r="DT798" s="1441"/>
      <c r="DU798" s="1441"/>
      <c r="DV798" s="1441"/>
      <c r="DW798" s="1441"/>
      <c r="DX798" s="1441"/>
      <c r="DY798" s="1441"/>
      <c r="DZ798" s="1441"/>
      <c r="EA798" s="1441"/>
      <c r="EB798" s="1441"/>
      <c r="EC798" s="1441"/>
      <c r="ED798" s="1441"/>
      <c r="EE798" s="1441"/>
      <c r="EF798" s="1441"/>
      <c r="EG798" s="1441"/>
      <c r="EH798" s="1441"/>
      <c r="EI798" s="1441"/>
      <c r="EJ798" s="1441"/>
      <c r="EK798" s="1441"/>
      <c r="EL798" s="1441"/>
      <c r="EM798" s="1441"/>
      <c r="EN798" s="1441"/>
      <c r="EO798" s="1441"/>
      <c r="EP798" s="1441"/>
      <c r="EQ798" s="1441"/>
      <c r="ER798" s="1441"/>
      <c r="ES798" s="1441"/>
      <c r="ET798" s="1441"/>
      <c r="EU798" s="1441"/>
    </row>
    <row r="799" spans="1:151" s="1292" customFormat="1" ht="16" customHeight="1">
      <c r="A799" s="1472">
        <f>IF(G770="",0,1)</f>
        <v>0</v>
      </c>
      <c r="B799" s="678"/>
      <c r="C799" s="1242"/>
      <c r="D799" s="126"/>
      <c r="E799" s="1474" t="str">
        <f t="shared" si="76"/>
        <v/>
      </c>
      <c r="F799" s="1242"/>
      <c r="G799" s="678"/>
      <c r="H799" s="1242"/>
      <c r="I799" s="126"/>
      <c r="J799" s="1462" t="str">
        <f t="shared" si="75"/>
        <v/>
      </c>
      <c r="K799" s="1170"/>
      <c r="L799" s="1311"/>
      <c r="M799" s="1311"/>
      <c r="N799" s="1311"/>
      <c r="O799" s="1311"/>
      <c r="P799" s="1311"/>
      <c r="Q799" s="1311"/>
      <c r="R799" s="1311"/>
      <c r="S799" s="1311"/>
      <c r="T799" s="1311"/>
      <c r="U799" s="1311"/>
      <c r="V799" s="1311"/>
      <c r="W799" s="1311"/>
      <c r="X799" s="1312" t="s">
        <v>517</v>
      </c>
      <c r="Y799" s="1312"/>
      <c r="Z799" s="1312"/>
      <c r="AA799" s="1312"/>
      <c r="AB799" s="1312"/>
      <c r="AC799" s="1312" t="s">
        <v>554</v>
      </c>
      <c r="AE799" s="2165" t="s">
        <v>594</v>
      </c>
      <c r="AF799" s="2165" t="str">
        <f>$W$23</f>
        <v>d'ici à 4 ans</v>
      </c>
      <c r="AG799" s="2165" t="str">
        <f>$W$24</f>
        <v>d'ici à 8 ans</v>
      </c>
      <c r="AI799" s="2165" t="str">
        <f>$W$23</f>
        <v>d'ici à 4 ans</v>
      </c>
      <c r="AJ799" s="2165" t="str">
        <f>$W$24</f>
        <v>d'ici à 8 ans</v>
      </c>
      <c r="BY799" s="1441"/>
      <c r="BZ799" s="1441"/>
      <c r="CA799" s="1441"/>
      <c r="CB799" s="1441"/>
      <c r="CC799" s="1441"/>
      <c r="CD799" s="1441"/>
      <c r="CE799" s="1441"/>
      <c r="CF799" s="1441"/>
      <c r="CG799" s="1441"/>
      <c r="CH799" s="1441"/>
      <c r="CI799" s="1441"/>
      <c r="CJ799" s="1441"/>
      <c r="CK799" s="1441"/>
      <c r="CL799" s="1441"/>
      <c r="CM799" s="1441"/>
      <c r="CN799" s="1441"/>
      <c r="CO799" s="1441"/>
      <c r="CP799" s="1441"/>
      <c r="CQ799" s="1441"/>
      <c r="CR799" s="1441"/>
      <c r="CS799" s="1441"/>
      <c r="CT799" s="1441"/>
      <c r="CU799" s="1441"/>
      <c r="CV799" s="1441"/>
      <c r="CW799" s="1441"/>
      <c r="CX799" s="1441"/>
      <c r="CY799" s="1441"/>
      <c r="CZ799" s="1441"/>
      <c r="DA799" s="1441"/>
      <c r="DB799" s="1441"/>
      <c r="DC799" s="1441"/>
      <c r="DD799" s="1441"/>
      <c r="DE799" s="1441"/>
      <c r="DF799" s="1441"/>
      <c r="DG799" s="1441"/>
      <c r="DH799" s="1441"/>
      <c r="DI799" s="1441"/>
      <c r="DJ799" s="1441"/>
      <c r="DK799" s="1441"/>
      <c r="DL799" s="1441"/>
      <c r="DM799" s="1441"/>
      <c r="DN799" s="1441"/>
      <c r="DO799" s="1441"/>
      <c r="DP799" s="1441"/>
      <c r="DQ799" s="1441"/>
      <c r="DR799" s="1441"/>
      <c r="DS799" s="1441"/>
      <c r="DT799" s="1441"/>
      <c r="DU799" s="1441"/>
      <c r="DV799" s="1441"/>
      <c r="DW799" s="1441"/>
      <c r="DX799" s="1441"/>
      <c r="DY799" s="1441"/>
      <c r="DZ799" s="1441"/>
      <c r="EA799" s="1441"/>
      <c r="EB799" s="1441"/>
      <c r="EC799" s="1441"/>
      <c r="ED799" s="1441"/>
      <c r="EE799" s="1441"/>
      <c r="EF799" s="1441"/>
      <c r="EG799" s="1441"/>
      <c r="EH799" s="1441"/>
      <c r="EI799" s="1441"/>
      <c r="EJ799" s="1441"/>
      <c r="EK799" s="1441"/>
      <c r="EL799" s="1441"/>
      <c r="EM799" s="1441"/>
      <c r="EN799" s="1441"/>
      <c r="EO799" s="1441"/>
      <c r="EP799" s="1441"/>
      <c r="EQ799" s="1441"/>
      <c r="ER799" s="1441"/>
      <c r="ES799" s="1441"/>
      <c r="ET799" s="1441"/>
      <c r="EU799" s="1441"/>
    </row>
    <row r="800" spans="1:151" s="1292" customFormat="1" ht="16" customHeight="1">
      <c r="A800" s="1472">
        <f>IF(G770="",0,1)</f>
        <v>0</v>
      </c>
      <c r="B800" s="678"/>
      <c r="C800" s="1242"/>
      <c r="D800" s="126"/>
      <c r="E800" s="1474" t="str">
        <f t="shared" si="76"/>
        <v/>
      </c>
      <c r="F800" s="1242"/>
      <c r="G800" s="678"/>
      <c r="H800" s="1242"/>
      <c r="I800" s="126"/>
      <c r="J800" s="1462" t="str">
        <f t="shared" si="75"/>
        <v/>
      </c>
      <c r="K800" s="1170"/>
      <c r="L800" s="1313"/>
      <c r="M800" s="1313"/>
      <c r="N800" s="1313"/>
      <c r="O800" s="1313"/>
      <c r="P800" s="1313"/>
      <c r="Q800" s="1313"/>
      <c r="R800" s="1313"/>
      <c r="S800" s="1313"/>
      <c r="T800" s="1313"/>
      <c r="U800" s="1313"/>
      <c r="V800" s="1313"/>
      <c r="W800" s="1313"/>
      <c r="X800" s="1314" t="s">
        <v>5</v>
      </c>
      <c r="Y800" s="1314"/>
      <c r="Z800" s="2181" t="s">
        <v>520</v>
      </c>
      <c r="AA800" s="2181"/>
      <c r="AB800" s="2181"/>
      <c r="AC800" s="1314" t="s">
        <v>5</v>
      </c>
      <c r="AE800" s="2165"/>
      <c r="AF800" s="2165"/>
      <c r="AG800" s="2165"/>
      <c r="AI800" s="2165"/>
      <c r="AJ800" s="2165"/>
      <c r="BY800" s="1441"/>
      <c r="BZ800" s="1441"/>
      <c r="CA800" s="1441"/>
      <c r="CB800" s="1441"/>
      <c r="CC800" s="1441"/>
      <c r="CD800" s="1441"/>
      <c r="CE800" s="1441"/>
      <c r="CF800" s="1441"/>
      <c r="CG800" s="1441"/>
      <c r="CH800" s="1441"/>
      <c r="CI800" s="1441"/>
      <c r="CJ800" s="1441"/>
      <c r="CK800" s="1441"/>
      <c r="CL800" s="1441"/>
      <c r="CM800" s="1441"/>
      <c r="CN800" s="1441"/>
      <c r="CO800" s="1441"/>
      <c r="CP800" s="1441"/>
      <c r="CQ800" s="1441"/>
      <c r="CR800" s="1441"/>
      <c r="CS800" s="1441"/>
      <c r="CT800" s="1441"/>
      <c r="CU800" s="1441"/>
      <c r="CV800" s="1441"/>
      <c r="CW800" s="1441"/>
      <c r="CX800" s="1441"/>
      <c r="CY800" s="1441"/>
      <c r="CZ800" s="1441"/>
      <c r="DA800" s="1441"/>
      <c r="DB800" s="1441"/>
      <c r="DC800" s="1441"/>
      <c r="DD800" s="1441"/>
      <c r="DE800" s="1441"/>
      <c r="DF800" s="1441"/>
      <c r="DG800" s="1441"/>
      <c r="DH800" s="1441"/>
      <c r="DI800" s="1441"/>
      <c r="DJ800" s="1441"/>
      <c r="DK800" s="1441"/>
      <c r="DL800" s="1441"/>
      <c r="DM800" s="1441"/>
      <c r="DN800" s="1441"/>
      <c r="DO800" s="1441"/>
      <c r="DP800" s="1441"/>
      <c r="DQ800" s="1441"/>
      <c r="DR800" s="1441"/>
      <c r="DS800" s="1441"/>
      <c r="DT800" s="1441"/>
      <c r="DU800" s="1441"/>
      <c r="DV800" s="1441"/>
      <c r="DW800" s="1441"/>
      <c r="DX800" s="1441"/>
      <c r="DY800" s="1441"/>
      <c r="DZ800" s="1441"/>
      <c r="EA800" s="1441"/>
      <c r="EB800" s="1441"/>
      <c r="EC800" s="1441"/>
      <c r="ED800" s="1441"/>
      <c r="EE800" s="1441"/>
      <c r="EF800" s="1441"/>
      <c r="EG800" s="1441"/>
      <c r="EH800" s="1441"/>
      <c r="EI800" s="1441"/>
      <c r="EJ800" s="1441"/>
      <c r="EK800" s="1441"/>
      <c r="EL800" s="1441"/>
      <c r="EM800" s="1441"/>
      <c r="EN800" s="1441"/>
      <c r="EO800" s="1441"/>
      <c r="EP800" s="1441"/>
      <c r="EQ800" s="1441"/>
      <c r="ER800" s="1441"/>
      <c r="ES800" s="1441"/>
      <c r="ET800" s="1441"/>
      <c r="EU800" s="1441"/>
    </row>
    <row r="801" spans="1:151" s="1292" customFormat="1" ht="16" customHeight="1">
      <c r="A801" s="1472">
        <f>IF(G770="",0,1)</f>
        <v>0</v>
      </c>
      <c r="B801" s="678"/>
      <c r="C801" s="1242"/>
      <c r="D801" s="126"/>
      <c r="E801" s="1474" t="str">
        <f t="shared" si="76"/>
        <v/>
      </c>
      <c r="F801" s="1242"/>
      <c r="G801" s="678"/>
      <c r="H801" s="1242"/>
      <c r="I801" s="126"/>
      <c r="J801" s="1462" t="str">
        <f t="shared" si="75"/>
        <v/>
      </c>
      <c r="K801" s="1170"/>
      <c r="L801" s="1311"/>
      <c r="M801" s="1311"/>
      <c r="N801" s="1311"/>
      <c r="O801" s="1412"/>
      <c r="P801" s="1311"/>
      <c r="Q801" s="1311"/>
      <c r="R801" s="1311"/>
      <c r="S801" s="1311"/>
      <c r="T801" s="1311"/>
      <c r="U801" s="1311"/>
      <c r="V801" s="1311"/>
      <c r="W801" s="1311"/>
      <c r="Y801" s="1312"/>
      <c r="Z801" s="1312"/>
      <c r="AA801" s="1312"/>
      <c r="AE801" s="2165"/>
      <c r="AF801" s="2165"/>
      <c r="AG801" s="2165"/>
      <c r="AI801" s="2165"/>
      <c r="AJ801" s="2165"/>
      <c r="BY801" s="1441"/>
      <c r="BZ801" s="1441"/>
      <c r="CA801" s="1441"/>
      <c r="CB801" s="1441"/>
      <c r="CC801" s="1441"/>
      <c r="CD801" s="1441"/>
      <c r="CE801" s="1441"/>
      <c r="CF801" s="1441"/>
      <c r="CG801" s="1441"/>
      <c r="CH801" s="1441"/>
      <c r="CI801" s="1441"/>
      <c r="CJ801" s="1441"/>
      <c r="CK801" s="1441"/>
      <c r="CL801" s="1441"/>
      <c r="CM801" s="1441"/>
      <c r="CN801" s="1441"/>
      <c r="CO801" s="1441"/>
      <c r="CP801" s="1441"/>
      <c r="CQ801" s="1441"/>
      <c r="CR801" s="1441"/>
      <c r="CS801" s="1441"/>
      <c r="CT801" s="1441"/>
      <c r="CU801" s="1441"/>
      <c r="CV801" s="1441"/>
      <c r="CW801" s="1441"/>
      <c r="CX801" s="1441"/>
      <c r="CY801" s="1441"/>
      <c r="CZ801" s="1441"/>
      <c r="DA801" s="1441"/>
      <c r="DB801" s="1441"/>
      <c r="DC801" s="1441"/>
      <c r="DD801" s="1441"/>
      <c r="DE801" s="1441"/>
      <c r="DF801" s="1441"/>
      <c r="DG801" s="1441"/>
      <c r="DH801" s="1441"/>
      <c r="DI801" s="1441"/>
      <c r="DJ801" s="1441"/>
      <c r="DK801" s="1441"/>
      <c r="DL801" s="1441"/>
      <c r="DM801" s="1441"/>
      <c r="DN801" s="1441"/>
      <c r="DO801" s="1441"/>
      <c r="DP801" s="1441"/>
      <c r="DQ801" s="1441"/>
      <c r="DR801" s="1441"/>
      <c r="DS801" s="1441"/>
      <c r="DT801" s="1441"/>
      <c r="DU801" s="1441"/>
      <c r="DV801" s="1441"/>
      <c r="DW801" s="1441"/>
      <c r="DX801" s="1441"/>
      <c r="DY801" s="1441"/>
      <c r="DZ801" s="1441"/>
      <c r="EA801" s="1441"/>
      <c r="EB801" s="1441"/>
      <c r="EC801" s="1441"/>
      <c r="ED801" s="1441"/>
      <c r="EE801" s="1441"/>
      <c r="EF801" s="1441"/>
      <c r="EG801" s="1441"/>
      <c r="EH801" s="1441"/>
      <c r="EI801" s="1441"/>
      <c r="EJ801" s="1441"/>
      <c r="EK801" s="1441"/>
      <c r="EL801" s="1441"/>
      <c r="EM801" s="1441"/>
      <c r="EN801" s="1441"/>
      <c r="EO801" s="1441"/>
      <c r="EP801" s="1441"/>
      <c r="EQ801" s="1441"/>
      <c r="ER801" s="1441"/>
      <c r="ES801" s="1441"/>
      <c r="ET801" s="1441"/>
      <c r="EU801" s="1441"/>
    </row>
    <row r="802" spans="1:151" s="1292" customFormat="1" ht="12" customHeight="1">
      <c r="A802" s="1472">
        <f>IF(G770="",0,1)</f>
        <v>0</v>
      </c>
      <c r="B802" s="678"/>
      <c r="C802" s="1242"/>
      <c r="D802" s="126"/>
      <c r="E802" s="1474" t="str">
        <f t="shared" si="76"/>
        <v/>
      </c>
      <c r="F802" s="1242"/>
      <c r="G802" s="678"/>
      <c r="H802" s="1242"/>
      <c r="I802" s="126"/>
      <c r="J802" s="1462" t="str">
        <f t="shared" si="75"/>
        <v/>
      </c>
      <c r="K802" s="1170"/>
      <c r="L802" s="1315"/>
      <c r="M802" s="1315"/>
      <c r="N802" s="1315"/>
      <c r="O802" s="1315"/>
      <c r="P802" s="1315"/>
      <c r="Q802" s="1315"/>
      <c r="R802" s="1315"/>
      <c r="S802" s="1315"/>
      <c r="T802" s="1315"/>
      <c r="U802" s="1315"/>
      <c r="V802" s="1315"/>
      <c r="W802" s="1315"/>
      <c r="X802" s="1315"/>
      <c r="Y802" s="1315"/>
      <c r="Z802" s="1312"/>
      <c r="AA802" s="1315"/>
      <c r="AB802" s="1315"/>
      <c r="AC802" s="1315"/>
      <c r="AE802" s="2165"/>
      <c r="AF802" s="2165"/>
      <c r="AG802" s="2165"/>
      <c r="AI802" s="2165"/>
      <c r="AJ802" s="2165"/>
      <c r="BY802" s="1441"/>
      <c r="BZ802" s="1441"/>
      <c r="CA802" s="1441"/>
      <c r="CB802" s="1441"/>
      <c r="CC802" s="1441"/>
      <c r="CD802" s="1441"/>
      <c r="CE802" s="1441"/>
      <c r="CF802" s="1441"/>
      <c r="CG802" s="1441"/>
      <c r="CH802" s="1441"/>
      <c r="CI802" s="1441"/>
      <c r="CJ802" s="1441"/>
      <c r="CK802" s="1441"/>
      <c r="CL802" s="1441"/>
      <c r="CM802" s="1441"/>
      <c r="CN802" s="1441"/>
      <c r="CO802" s="1441"/>
      <c r="CP802" s="1441"/>
      <c r="CQ802" s="1441"/>
      <c r="CR802" s="1441"/>
      <c r="CS802" s="1441"/>
      <c r="CT802" s="1441"/>
      <c r="CU802" s="1441"/>
      <c r="CV802" s="1441"/>
      <c r="CW802" s="1441"/>
      <c r="CX802" s="1441"/>
      <c r="CY802" s="1441"/>
      <c r="CZ802" s="1441"/>
      <c r="DA802" s="1441"/>
      <c r="DB802" s="1441"/>
      <c r="DC802" s="1441"/>
      <c r="DD802" s="1441"/>
      <c r="DE802" s="1441"/>
      <c r="DF802" s="1441"/>
      <c r="DG802" s="1441"/>
      <c r="DH802" s="1441"/>
      <c r="DI802" s="1441"/>
      <c r="DJ802" s="1441"/>
      <c r="DK802" s="1441"/>
      <c r="DL802" s="1441"/>
      <c r="DM802" s="1441"/>
      <c r="DN802" s="1441"/>
      <c r="DO802" s="1441"/>
      <c r="DP802" s="1441"/>
      <c r="DQ802" s="1441"/>
      <c r="DR802" s="1441"/>
      <c r="DS802" s="1441"/>
      <c r="DT802" s="1441"/>
      <c r="DU802" s="1441"/>
      <c r="DV802" s="1441"/>
      <c r="DW802" s="1441"/>
      <c r="DX802" s="1441"/>
      <c r="DY802" s="1441"/>
      <c r="DZ802" s="1441"/>
      <c r="EA802" s="1441"/>
      <c r="EB802" s="1441"/>
      <c r="EC802" s="1441"/>
      <c r="ED802" s="1441"/>
      <c r="EE802" s="1441"/>
      <c r="EF802" s="1441"/>
      <c r="EG802" s="1441"/>
      <c r="EH802" s="1441"/>
      <c r="EI802" s="1441"/>
      <c r="EJ802" s="1441"/>
      <c r="EK802" s="1441"/>
      <c r="EL802" s="1441"/>
      <c r="EM802" s="1441"/>
      <c r="EN802" s="1441"/>
      <c r="EO802" s="1441"/>
      <c r="EP802" s="1441"/>
      <c r="EQ802" s="1441"/>
      <c r="ER802" s="1441"/>
      <c r="ES802" s="1441"/>
      <c r="ET802" s="1441"/>
      <c r="EU802" s="1441"/>
    </row>
    <row r="803" spans="1:151" s="737" customFormat="1" ht="17" customHeight="1">
      <c r="A803" s="1472">
        <f>IF(G770="",0,1)</f>
        <v>0</v>
      </c>
      <c r="B803" s="678">
        <f>IF(X803=0,-1,0)</f>
        <v>-1</v>
      </c>
      <c r="C803" s="1242"/>
      <c r="E803" s="1474" t="str">
        <f t="shared" si="76"/>
        <v/>
      </c>
      <c r="F803" s="1242"/>
      <c r="G803" s="678"/>
      <c r="H803" s="1242"/>
      <c r="J803" s="1462" t="str">
        <f t="shared" si="75"/>
        <v/>
      </c>
      <c r="K803" s="1170"/>
      <c r="L803" s="1316"/>
      <c r="M803" s="2204" t="str">
        <f>AD770</f>
        <v/>
      </c>
      <c r="N803" s="2173"/>
      <c r="O803" s="2173"/>
      <c r="P803" s="2173"/>
      <c r="Q803" s="2173"/>
      <c r="R803" s="2173"/>
      <c r="S803" s="2173"/>
      <c r="T803" s="2173"/>
      <c r="U803" s="2173"/>
      <c r="V803" s="2173"/>
      <c r="W803" s="1318" t="str">
        <f>IF(X803=0,"",IF(AF770=V$23,W$23,W$24))</f>
        <v/>
      </c>
      <c r="X803" s="1319">
        <f>AE770</f>
        <v>0</v>
      </c>
      <c r="Y803" s="1319"/>
      <c r="Z803" s="1319"/>
      <c r="AA803" s="527"/>
      <c r="AB803" s="1320"/>
      <c r="AC803" s="1319">
        <f>IF(AA803=AA$24,0,X803)</f>
        <v>0</v>
      </c>
      <c r="AE803" s="1321">
        <f>IF(X803=0,1,IF(AA803=AA$24,2,3))</f>
        <v>1</v>
      </c>
      <c r="AF803" s="1322">
        <f>IF(W803=AF799,X803,0)</f>
        <v>0</v>
      </c>
      <c r="AG803" s="1322">
        <f>IF(W803=AG799,X803,0)</f>
        <v>0</v>
      </c>
      <c r="AH803" s="1292"/>
      <c r="AI803" s="1322">
        <f>IF(W803=AI799,AC803,0)</f>
        <v>0</v>
      </c>
      <c r="AJ803" s="1322">
        <f>IF(W803=AJ799,AC803,0)</f>
        <v>0</v>
      </c>
      <c r="AK803" s="40"/>
      <c r="AL803" s="40"/>
      <c r="AM803" s="40"/>
      <c r="AN803" s="40"/>
      <c r="AO803" s="40"/>
      <c r="AP803" s="40"/>
      <c r="AQ803" s="40"/>
      <c r="BY803" s="1443"/>
      <c r="BZ803" s="1443"/>
      <c r="CA803" s="1443"/>
      <c r="CB803" s="1443"/>
      <c r="CC803" s="1443"/>
      <c r="CD803" s="1443"/>
      <c r="CE803" s="1443"/>
      <c r="CF803" s="1443"/>
      <c r="CG803" s="1443"/>
      <c r="CH803" s="1443"/>
      <c r="CI803" s="1443"/>
      <c r="CJ803" s="1443"/>
      <c r="CK803" s="1443"/>
      <c r="CL803" s="1443"/>
      <c r="CM803" s="1443"/>
      <c r="CN803" s="1443"/>
      <c r="CO803" s="1443"/>
      <c r="CP803" s="1443"/>
      <c r="CQ803" s="1443"/>
      <c r="CR803" s="1443"/>
      <c r="CS803" s="1443"/>
      <c r="CT803" s="1443"/>
      <c r="CU803" s="1443"/>
      <c r="CV803" s="1443"/>
      <c r="CW803" s="1443"/>
      <c r="CX803" s="1443"/>
      <c r="CY803" s="1443"/>
      <c r="CZ803" s="1443"/>
      <c r="DA803" s="1443"/>
      <c r="DB803" s="1443"/>
      <c r="DC803" s="1443"/>
      <c r="DD803" s="1443"/>
      <c r="DE803" s="1443"/>
      <c r="DF803" s="1443"/>
      <c r="DG803" s="1443"/>
      <c r="DH803" s="1443"/>
      <c r="DI803" s="1443"/>
      <c r="DJ803" s="1443"/>
      <c r="DK803" s="1443"/>
      <c r="DL803" s="1443"/>
      <c r="DM803" s="1443"/>
      <c r="DN803" s="1443"/>
      <c r="DO803" s="1443"/>
      <c r="DP803" s="1443"/>
      <c r="DQ803" s="1443"/>
      <c r="DR803" s="1443"/>
      <c r="DS803" s="1443"/>
      <c r="DT803" s="1443"/>
      <c r="DU803" s="1443"/>
      <c r="DV803" s="1443"/>
      <c r="DW803" s="1443"/>
      <c r="DX803" s="1443"/>
      <c r="DY803" s="1443"/>
      <c r="DZ803" s="1443"/>
      <c r="EA803" s="1443"/>
      <c r="EB803" s="1443"/>
      <c r="EC803" s="1443"/>
      <c r="ED803" s="1443"/>
      <c r="EE803" s="1443"/>
      <c r="EF803" s="1443"/>
      <c r="EG803" s="1443"/>
      <c r="EH803" s="1443"/>
      <c r="EI803" s="1443"/>
      <c r="EJ803" s="1443"/>
      <c r="EK803" s="1443"/>
      <c r="EL803" s="1443"/>
      <c r="EM803" s="1443"/>
      <c r="EN803" s="1443"/>
      <c r="EO803" s="1443"/>
      <c r="EP803" s="1443"/>
      <c r="EQ803" s="1443"/>
      <c r="ER803" s="1443"/>
      <c r="ES803" s="1443"/>
      <c r="ET803" s="1443"/>
      <c r="EU803" s="1443"/>
    </row>
    <row r="804" spans="1:151" s="737" customFormat="1" ht="92" customHeight="1">
      <c r="A804" s="1472">
        <f>IF(G770="",0,1)</f>
        <v>0</v>
      </c>
      <c r="B804" s="678">
        <f>B803</f>
        <v>-1</v>
      </c>
      <c r="C804" s="1242"/>
      <c r="E804" s="1474" t="str">
        <f t="shared" si="76"/>
        <v/>
      </c>
      <c r="F804" s="1242"/>
      <c r="G804" s="678"/>
      <c r="H804" s="1242"/>
      <c r="J804" s="1462" t="str">
        <f t="shared" si="75"/>
        <v/>
      </c>
      <c r="K804" s="1170"/>
      <c r="L804" s="1323"/>
      <c r="M804" s="2174"/>
      <c r="N804" s="2174"/>
      <c r="O804" s="2174"/>
      <c r="P804" s="2174"/>
      <c r="Q804" s="2174"/>
      <c r="R804" s="2174"/>
      <c r="S804" s="2174"/>
      <c r="T804" s="2174"/>
      <c r="U804" s="2174"/>
      <c r="V804" s="2174"/>
      <c r="W804" s="1325"/>
      <c r="X804" s="1326"/>
      <c r="Y804" s="1326"/>
      <c r="Z804" s="1326"/>
      <c r="AA804" s="1326"/>
      <c r="AB804" s="1326"/>
      <c r="AC804" s="1326"/>
      <c r="AH804" s="1292"/>
      <c r="AK804" s="40"/>
      <c r="AL804" s="40"/>
      <c r="AM804" s="40"/>
      <c r="AN804" s="40"/>
      <c r="AO804" s="40"/>
      <c r="AP804" s="40"/>
      <c r="AQ804" s="40"/>
      <c r="BY804" s="1443"/>
      <c r="BZ804" s="1443"/>
      <c r="CA804" s="1443"/>
      <c r="CB804" s="1443"/>
      <c r="CC804" s="1443"/>
      <c r="CD804" s="1443"/>
      <c r="CE804" s="1443"/>
      <c r="CF804" s="1443"/>
      <c r="CG804" s="1443"/>
      <c r="CH804" s="1443"/>
      <c r="CI804" s="1443"/>
      <c r="CJ804" s="1443"/>
      <c r="CK804" s="1443"/>
      <c r="CL804" s="1443"/>
      <c r="CM804" s="1443"/>
      <c r="CN804" s="1443"/>
      <c r="CO804" s="1443"/>
      <c r="CP804" s="1443"/>
      <c r="CQ804" s="1443"/>
      <c r="CR804" s="1443"/>
      <c r="CS804" s="1443"/>
      <c r="CT804" s="1443"/>
      <c r="CU804" s="1443"/>
      <c r="CV804" s="1443"/>
      <c r="CW804" s="1443"/>
      <c r="CX804" s="1443"/>
      <c r="CY804" s="1443"/>
      <c r="CZ804" s="1443"/>
      <c r="DA804" s="1443"/>
      <c r="DB804" s="1443"/>
      <c r="DC804" s="1443"/>
      <c r="DD804" s="1443"/>
      <c r="DE804" s="1443"/>
      <c r="DF804" s="1443"/>
      <c r="DG804" s="1443"/>
      <c r="DH804" s="1443"/>
      <c r="DI804" s="1443"/>
      <c r="DJ804" s="1443"/>
      <c r="DK804" s="1443"/>
      <c r="DL804" s="1443"/>
      <c r="DM804" s="1443"/>
      <c r="DN804" s="1443"/>
      <c r="DO804" s="1443"/>
      <c r="DP804" s="1443"/>
      <c r="DQ804" s="1443"/>
      <c r="DR804" s="1443"/>
      <c r="DS804" s="1443"/>
      <c r="DT804" s="1443"/>
      <c r="DU804" s="1443"/>
      <c r="DV804" s="1443"/>
      <c r="DW804" s="1443"/>
      <c r="DX804" s="1443"/>
      <c r="DY804" s="1443"/>
      <c r="DZ804" s="1443"/>
      <c r="EA804" s="1443"/>
      <c r="EB804" s="1443"/>
      <c r="EC804" s="1443"/>
      <c r="ED804" s="1443"/>
      <c r="EE804" s="1443"/>
      <c r="EF804" s="1443"/>
      <c r="EG804" s="1443"/>
      <c r="EH804" s="1443"/>
      <c r="EI804" s="1443"/>
      <c r="EJ804" s="1443"/>
      <c r="EK804" s="1443"/>
      <c r="EL804" s="1443"/>
      <c r="EM804" s="1443"/>
      <c r="EN804" s="1443"/>
      <c r="EO804" s="1443"/>
      <c r="EP804" s="1443"/>
      <c r="EQ804" s="1443"/>
      <c r="ER804" s="1443"/>
      <c r="ES804" s="1443"/>
      <c r="ET804" s="1443"/>
      <c r="EU804" s="1443"/>
    </row>
    <row r="805" spans="1:151" s="737" customFormat="1" ht="17" customHeight="1">
      <c r="A805" s="1472">
        <f>IF(G770="",0,1)</f>
        <v>0</v>
      </c>
      <c r="B805" s="678">
        <f>IF(X805=0,-1,0)</f>
        <v>-1</v>
      </c>
      <c r="C805" s="1242"/>
      <c r="E805" s="1474" t="str">
        <f t="shared" si="76"/>
        <v/>
      </c>
      <c r="F805" s="1242"/>
      <c r="G805" s="678"/>
      <c r="H805" s="1242"/>
      <c r="J805" s="1462" t="str">
        <f t="shared" si="75"/>
        <v/>
      </c>
      <c r="K805" s="1170"/>
      <c r="L805" s="1316"/>
      <c r="M805" s="2204" t="str">
        <f>AL770</f>
        <v/>
      </c>
      <c r="N805" s="2173"/>
      <c r="O805" s="2173"/>
      <c r="P805" s="2173"/>
      <c r="Q805" s="2173"/>
      <c r="R805" s="2173"/>
      <c r="S805" s="2173"/>
      <c r="T805" s="2173"/>
      <c r="U805" s="2173"/>
      <c r="V805" s="2173"/>
      <c r="W805" s="1318" t="str">
        <f>IF(X805=0,"",IF(AN770=V$23,W$23,W$24))</f>
        <v/>
      </c>
      <c r="X805" s="1319">
        <f>AM770</f>
        <v>0</v>
      </c>
      <c r="Y805" s="1319"/>
      <c r="Z805" s="1319"/>
      <c r="AA805" s="527"/>
      <c r="AB805" s="1320"/>
      <c r="AC805" s="1319">
        <f>IF(AA805=AA$24,0,X805)</f>
        <v>0</v>
      </c>
      <c r="AE805" s="1321">
        <f>IF(X805=0,1,IF(AA805=AA$24,2,3))</f>
        <v>1</v>
      </c>
      <c r="AF805" s="1322">
        <f>IF(W805=AF799,X805,0)</f>
        <v>0</v>
      </c>
      <c r="AG805" s="1322">
        <f>IF(W805=AG799,X805,0)</f>
        <v>0</v>
      </c>
      <c r="AH805" s="1292"/>
      <c r="AI805" s="1322">
        <f>IF(W805=AI799,AC805,0)</f>
        <v>0</v>
      </c>
      <c r="AJ805" s="1322">
        <f>IF(W805=AJ799,AC805,0)</f>
        <v>0</v>
      </c>
      <c r="AK805" s="40"/>
      <c r="AL805" s="40"/>
      <c r="AM805" s="40"/>
      <c r="AN805" s="40"/>
      <c r="AO805" s="40"/>
      <c r="AP805" s="40"/>
      <c r="AQ805" s="40"/>
      <c r="BY805" s="1443"/>
      <c r="BZ805" s="1443"/>
      <c r="CA805" s="1443"/>
      <c r="CB805" s="1443"/>
      <c r="CC805" s="1443"/>
      <c r="CD805" s="1443"/>
      <c r="CE805" s="1443"/>
      <c r="CF805" s="1443"/>
      <c r="CG805" s="1443"/>
      <c r="CH805" s="1443"/>
      <c r="CI805" s="1443"/>
      <c r="CJ805" s="1443"/>
      <c r="CK805" s="1443"/>
      <c r="CL805" s="1443"/>
      <c r="CM805" s="1443"/>
      <c r="CN805" s="1443"/>
      <c r="CO805" s="1443"/>
      <c r="CP805" s="1443"/>
      <c r="CQ805" s="1443"/>
      <c r="CR805" s="1443"/>
      <c r="CS805" s="1443"/>
      <c r="CT805" s="1443"/>
      <c r="CU805" s="1443"/>
      <c r="CV805" s="1443"/>
      <c r="CW805" s="1443"/>
      <c r="CX805" s="1443"/>
      <c r="CY805" s="1443"/>
      <c r="CZ805" s="1443"/>
      <c r="DA805" s="1443"/>
      <c r="DB805" s="1443"/>
      <c r="DC805" s="1443"/>
      <c r="DD805" s="1443"/>
      <c r="DE805" s="1443"/>
      <c r="DF805" s="1443"/>
      <c r="DG805" s="1443"/>
      <c r="DH805" s="1443"/>
      <c r="DI805" s="1443"/>
      <c r="DJ805" s="1443"/>
      <c r="DK805" s="1443"/>
      <c r="DL805" s="1443"/>
      <c r="DM805" s="1443"/>
      <c r="DN805" s="1443"/>
      <c r="DO805" s="1443"/>
      <c r="DP805" s="1443"/>
      <c r="DQ805" s="1443"/>
      <c r="DR805" s="1443"/>
      <c r="DS805" s="1443"/>
      <c r="DT805" s="1443"/>
      <c r="DU805" s="1443"/>
      <c r="DV805" s="1443"/>
      <c r="DW805" s="1443"/>
      <c r="DX805" s="1443"/>
      <c r="DY805" s="1443"/>
      <c r="DZ805" s="1443"/>
      <c r="EA805" s="1443"/>
      <c r="EB805" s="1443"/>
      <c r="EC805" s="1443"/>
      <c r="ED805" s="1443"/>
      <c r="EE805" s="1443"/>
      <c r="EF805" s="1443"/>
      <c r="EG805" s="1443"/>
      <c r="EH805" s="1443"/>
      <c r="EI805" s="1443"/>
      <c r="EJ805" s="1443"/>
      <c r="EK805" s="1443"/>
      <c r="EL805" s="1443"/>
      <c r="EM805" s="1443"/>
      <c r="EN805" s="1443"/>
      <c r="EO805" s="1443"/>
      <c r="EP805" s="1443"/>
      <c r="EQ805" s="1443"/>
      <c r="ER805" s="1443"/>
      <c r="ES805" s="1443"/>
      <c r="ET805" s="1443"/>
      <c r="EU805" s="1443"/>
    </row>
    <row r="806" spans="1:151" s="737" customFormat="1" ht="27" customHeight="1">
      <c r="A806" s="1472">
        <f>IF(G770="",0,1)</f>
        <v>0</v>
      </c>
      <c r="B806" s="678">
        <f>B805</f>
        <v>-1</v>
      </c>
      <c r="C806" s="1242"/>
      <c r="E806" s="1474" t="str">
        <f t="shared" si="76"/>
        <v/>
      </c>
      <c r="F806" s="1242"/>
      <c r="G806" s="678"/>
      <c r="H806" s="1242"/>
      <c r="J806" s="1462" t="str">
        <f t="shared" si="75"/>
        <v/>
      </c>
      <c r="K806" s="1170"/>
      <c r="L806" s="1323"/>
      <c r="M806" s="2174"/>
      <c r="N806" s="2174"/>
      <c r="O806" s="2174"/>
      <c r="P806" s="2174"/>
      <c r="Q806" s="2174"/>
      <c r="R806" s="2174"/>
      <c r="S806" s="2174"/>
      <c r="T806" s="2174"/>
      <c r="U806" s="2174"/>
      <c r="V806" s="2174"/>
      <c r="W806" s="1325"/>
      <c r="X806" s="1326"/>
      <c r="Y806" s="1326"/>
      <c r="Z806" s="1326"/>
      <c r="AA806" s="1326"/>
      <c r="AB806" s="1326"/>
      <c r="AC806" s="1326"/>
      <c r="AH806" s="1292"/>
      <c r="AK806" s="40"/>
      <c r="AL806" s="40"/>
      <c r="AM806" s="40"/>
      <c r="AN806" s="40"/>
      <c r="AO806" s="40"/>
      <c r="AP806" s="40"/>
      <c r="AQ806" s="40"/>
      <c r="BY806" s="1443"/>
      <c r="BZ806" s="1443"/>
      <c r="CA806" s="1443"/>
      <c r="CB806" s="1443"/>
      <c r="CC806" s="1443"/>
      <c r="CD806" s="1443"/>
      <c r="CE806" s="1443"/>
      <c r="CF806" s="1443"/>
      <c r="CG806" s="1443"/>
      <c r="CH806" s="1443"/>
      <c r="CI806" s="1443"/>
      <c r="CJ806" s="1443"/>
      <c r="CK806" s="1443"/>
      <c r="CL806" s="1443"/>
      <c r="CM806" s="1443"/>
      <c r="CN806" s="1443"/>
      <c r="CO806" s="1443"/>
      <c r="CP806" s="1443"/>
      <c r="CQ806" s="1443"/>
      <c r="CR806" s="1443"/>
      <c r="CS806" s="1443"/>
      <c r="CT806" s="1443"/>
      <c r="CU806" s="1443"/>
      <c r="CV806" s="1443"/>
      <c r="CW806" s="1443"/>
      <c r="CX806" s="1443"/>
      <c r="CY806" s="1443"/>
      <c r="CZ806" s="1443"/>
      <c r="DA806" s="1443"/>
      <c r="DB806" s="1443"/>
      <c r="DC806" s="1443"/>
      <c r="DD806" s="1443"/>
      <c r="DE806" s="1443"/>
      <c r="DF806" s="1443"/>
      <c r="DG806" s="1443"/>
      <c r="DH806" s="1443"/>
      <c r="DI806" s="1443"/>
      <c r="DJ806" s="1443"/>
      <c r="DK806" s="1443"/>
      <c r="DL806" s="1443"/>
      <c r="DM806" s="1443"/>
      <c r="DN806" s="1443"/>
      <c r="DO806" s="1443"/>
      <c r="DP806" s="1443"/>
      <c r="DQ806" s="1443"/>
      <c r="DR806" s="1443"/>
      <c r="DS806" s="1443"/>
      <c r="DT806" s="1443"/>
      <c r="DU806" s="1443"/>
      <c r="DV806" s="1443"/>
      <c r="DW806" s="1443"/>
      <c r="DX806" s="1443"/>
      <c r="DY806" s="1443"/>
      <c r="DZ806" s="1443"/>
      <c r="EA806" s="1443"/>
      <c r="EB806" s="1443"/>
      <c r="EC806" s="1443"/>
      <c r="ED806" s="1443"/>
      <c r="EE806" s="1443"/>
      <c r="EF806" s="1443"/>
      <c r="EG806" s="1443"/>
      <c r="EH806" s="1443"/>
      <c r="EI806" s="1443"/>
      <c r="EJ806" s="1443"/>
      <c r="EK806" s="1443"/>
      <c r="EL806" s="1443"/>
      <c r="EM806" s="1443"/>
      <c r="EN806" s="1443"/>
      <c r="EO806" s="1443"/>
      <c r="EP806" s="1443"/>
      <c r="EQ806" s="1443"/>
      <c r="ER806" s="1443"/>
      <c r="ES806" s="1443"/>
      <c r="ET806" s="1443"/>
      <c r="EU806" s="1443"/>
    </row>
    <row r="807" spans="1:151" s="737" customFormat="1" ht="17" customHeight="1">
      <c r="A807" s="1472">
        <f>IF(G770="",0,1)</f>
        <v>0</v>
      </c>
      <c r="B807" s="678">
        <f>IF(X807=0,-1,0)</f>
        <v>-1</v>
      </c>
      <c r="C807" s="1242"/>
      <c r="E807" s="1474" t="str">
        <f t="shared" si="76"/>
        <v/>
      </c>
      <c r="F807" s="1242"/>
      <c r="G807" s="678"/>
      <c r="H807" s="1242"/>
      <c r="J807" s="1462" t="str">
        <f t="shared" si="75"/>
        <v/>
      </c>
      <c r="K807" s="1170"/>
      <c r="L807" s="1316"/>
      <c r="M807" s="2204" t="str">
        <f>AP770</f>
        <v/>
      </c>
      <c r="N807" s="2173"/>
      <c r="O807" s="2173"/>
      <c r="P807" s="2173"/>
      <c r="Q807" s="2173"/>
      <c r="R807" s="2173"/>
      <c r="S807" s="2173"/>
      <c r="T807" s="2173"/>
      <c r="U807" s="2173"/>
      <c r="V807" s="2173"/>
      <c r="W807" s="1318" t="str">
        <f>IF(X807=0,"",IF(AR770=V$23,W$23,W$24))</f>
        <v/>
      </c>
      <c r="X807" s="1319">
        <f>AQ770</f>
        <v>0</v>
      </c>
      <c r="Y807" s="1319"/>
      <c r="Z807" s="1319"/>
      <c r="AA807" s="527"/>
      <c r="AB807" s="1320"/>
      <c r="AC807" s="1319">
        <f>IF(AA807=AA$24,0,X807)</f>
        <v>0</v>
      </c>
      <c r="AE807" s="1321">
        <f>IF(X807=0,1,IF(AA807=AA$24,2,3))</f>
        <v>1</v>
      </c>
      <c r="AF807" s="1322">
        <f>IF(W807=AF799,X807,0)</f>
        <v>0</v>
      </c>
      <c r="AG807" s="1322">
        <f>IF(W807=AG799,X807,0)</f>
        <v>0</v>
      </c>
      <c r="AH807" s="1292"/>
      <c r="AI807" s="1322">
        <f>IF(W807=AI799,AC807,0)</f>
        <v>0</v>
      </c>
      <c r="AJ807" s="1322">
        <f>IF(W807=AJ799,AC807,0)</f>
        <v>0</v>
      </c>
      <c r="AK807" s="40"/>
      <c r="AL807" s="40"/>
      <c r="AM807" s="40"/>
      <c r="AN807" s="40"/>
      <c r="AO807" s="40"/>
      <c r="AP807" s="40"/>
      <c r="AQ807" s="40"/>
      <c r="BY807" s="1443"/>
      <c r="BZ807" s="1443"/>
      <c r="CA807" s="1443"/>
      <c r="CB807" s="1443"/>
      <c r="CC807" s="1443"/>
      <c r="CD807" s="1443"/>
      <c r="CE807" s="1443"/>
      <c r="CF807" s="1443"/>
      <c r="CG807" s="1443"/>
      <c r="CH807" s="1443"/>
      <c r="CI807" s="1443"/>
      <c r="CJ807" s="1443"/>
      <c r="CK807" s="1443"/>
      <c r="CL807" s="1443"/>
      <c r="CM807" s="1443"/>
      <c r="CN807" s="1443"/>
      <c r="CO807" s="1443"/>
      <c r="CP807" s="1443"/>
      <c r="CQ807" s="1443"/>
      <c r="CR807" s="1443"/>
      <c r="CS807" s="1443"/>
      <c r="CT807" s="1443"/>
      <c r="CU807" s="1443"/>
      <c r="CV807" s="1443"/>
      <c r="CW807" s="1443"/>
      <c r="CX807" s="1443"/>
      <c r="CY807" s="1443"/>
      <c r="CZ807" s="1443"/>
      <c r="DA807" s="1443"/>
      <c r="DB807" s="1443"/>
      <c r="DC807" s="1443"/>
      <c r="DD807" s="1443"/>
      <c r="DE807" s="1443"/>
      <c r="DF807" s="1443"/>
      <c r="DG807" s="1443"/>
      <c r="DH807" s="1443"/>
      <c r="DI807" s="1443"/>
      <c r="DJ807" s="1443"/>
      <c r="DK807" s="1443"/>
      <c r="DL807" s="1443"/>
      <c r="DM807" s="1443"/>
      <c r="DN807" s="1443"/>
      <c r="DO807" s="1443"/>
      <c r="DP807" s="1443"/>
      <c r="DQ807" s="1443"/>
      <c r="DR807" s="1443"/>
      <c r="DS807" s="1443"/>
      <c r="DT807" s="1443"/>
      <c r="DU807" s="1443"/>
      <c r="DV807" s="1443"/>
      <c r="DW807" s="1443"/>
      <c r="DX807" s="1443"/>
      <c r="DY807" s="1443"/>
      <c r="DZ807" s="1443"/>
      <c r="EA807" s="1443"/>
      <c r="EB807" s="1443"/>
      <c r="EC807" s="1443"/>
      <c r="ED807" s="1443"/>
      <c r="EE807" s="1443"/>
      <c r="EF807" s="1443"/>
      <c r="EG807" s="1443"/>
      <c r="EH807" s="1443"/>
      <c r="EI807" s="1443"/>
      <c r="EJ807" s="1443"/>
      <c r="EK807" s="1443"/>
      <c r="EL807" s="1443"/>
      <c r="EM807" s="1443"/>
      <c r="EN807" s="1443"/>
      <c r="EO807" s="1443"/>
      <c r="EP807" s="1443"/>
      <c r="EQ807" s="1443"/>
      <c r="ER807" s="1443"/>
      <c r="ES807" s="1443"/>
      <c r="ET807" s="1443"/>
      <c r="EU807" s="1443"/>
    </row>
    <row r="808" spans="1:151" s="737" customFormat="1" ht="27" customHeight="1">
      <c r="A808" s="1472">
        <f>IF(G770="",0,1)</f>
        <v>0</v>
      </c>
      <c r="B808" s="678">
        <f>B807</f>
        <v>-1</v>
      </c>
      <c r="C808" s="1242"/>
      <c r="E808" s="1474" t="str">
        <f t="shared" si="76"/>
        <v/>
      </c>
      <c r="F808" s="1242"/>
      <c r="G808" s="678"/>
      <c r="H808" s="1242"/>
      <c r="J808" s="1462" t="str">
        <f t="shared" si="75"/>
        <v/>
      </c>
      <c r="K808" s="1170"/>
      <c r="L808" s="1323"/>
      <c r="M808" s="2174"/>
      <c r="N808" s="2174"/>
      <c r="O808" s="2174"/>
      <c r="P808" s="2174"/>
      <c r="Q808" s="2174"/>
      <c r="R808" s="2174"/>
      <c r="S808" s="2174"/>
      <c r="T808" s="2174"/>
      <c r="U808" s="2174"/>
      <c r="V808" s="2174"/>
      <c r="W808" s="1325"/>
      <c r="X808" s="1326"/>
      <c r="Y808" s="1326"/>
      <c r="Z808" s="1326"/>
      <c r="AA808" s="1326"/>
      <c r="AB808" s="1326"/>
      <c r="AC808" s="1326"/>
      <c r="AH808" s="1292"/>
      <c r="AK808" s="40"/>
      <c r="AL808" s="40"/>
      <c r="AM808" s="40"/>
      <c r="AN808" s="40"/>
      <c r="AO808" s="40"/>
      <c r="AP808" s="40"/>
      <c r="AQ808" s="40"/>
      <c r="BY808" s="1443"/>
      <c r="BZ808" s="1443"/>
      <c r="CA808" s="1443"/>
      <c r="CB808" s="1443"/>
      <c r="CC808" s="1443"/>
      <c r="CD808" s="1443"/>
      <c r="CE808" s="1443"/>
      <c r="CF808" s="1443"/>
      <c r="CG808" s="1443"/>
      <c r="CH808" s="1443"/>
      <c r="CI808" s="1443"/>
      <c r="CJ808" s="1443"/>
      <c r="CK808" s="1443"/>
      <c r="CL808" s="1443"/>
      <c r="CM808" s="1443"/>
      <c r="CN808" s="1443"/>
      <c r="CO808" s="1443"/>
      <c r="CP808" s="1443"/>
      <c r="CQ808" s="1443"/>
      <c r="CR808" s="1443"/>
      <c r="CS808" s="1443"/>
      <c r="CT808" s="1443"/>
      <c r="CU808" s="1443"/>
      <c r="CV808" s="1443"/>
      <c r="CW808" s="1443"/>
      <c r="CX808" s="1443"/>
      <c r="CY808" s="1443"/>
      <c r="CZ808" s="1443"/>
      <c r="DA808" s="1443"/>
      <c r="DB808" s="1443"/>
      <c r="DC808" s="1443"/>
      <c r="DD808" s="1443"/>
      <c r="DE808" s="1443"/>
      <c r="DF808" s="1443"/>
      <c r="DG808" s="1443"/>
      <c r="DH808" s="1443"/>
      <c r="DI808" s="1443"/>
      <c r="DJ808" s="1443"/>
      <c r="DK808" s="1443"/>
      <c r="DL808" s="1443"/>
      <c r="DM808" s="1443"/>
      <c r="DN808" s="1443"/>
      <c r="DO808" s="1443"/>
      <c r="DP808" s="1443"/>
      <c r="DQ808" s="1443"/>
      <c r="DR808" s="1443"/>
      <c r="DS808" s="1443"/>
      <c r="DT808" s="1443"/>
      <c r="DU808" s="1443"/>
      <c r="DV808" s="1443"/>
      <c r="DW808" s="1443"/>
      <c r="DX808" s="1443"/>
      <c r="DY808" s="1443"/>
      <c r="DZ808" s="1443"/>
      <c r="EA808" s="1443"/>
      <c r="EB808" s="1443"/>
      <c r="EC808" s="1443"/>
      <c r="ED808" s="1443"/>
      <c r="EE808" s="1443"/>
      <c r="EF808" s="1443"/>
      <c r="EG808" s="1443"/>
      <c r="EH808" s="1443"/>
      <c r="EI808" s="1443"/>
      <c r="EJ808" s="1443"/>
      <c r="EK808" s="1443"/>
      <c r="EL808" s="1443"/>
      <c r="EM808" s="1443"/>
      <c r="EN808" s="1443"/>
      <c r="EO808" s="1443"/>
      <c r="EP808" s="1443"/>
      <c r="EQ808" s="1443"/>
      <c r="ER808" s="1443"/>
      <c r="ES808" s="1443"/>
      <c r="ET808" s="1443"/>
      <c r="EU808" s="1443"/>
    </row>
    <row r="809" spans="1:151" s="737" customFormat="1" ht="17" customHeight="1">
      <c r="A809" s="1472">
        <f>IF(G770="",0,1)</f>
        <v>0</v>
      </c>
      <c r="B809" s="678">
        <f>IF(X809=0,-1,0)</f>
        <v>-1</v>
      </c>
      <c r="C809" s="1242"/>
      <c r="E809" s="1474" t="str">
        <f t="shared" si="76"/>
        <v/>
      </c>
      <c r="F809" s="1242"/>
      <c r="G809" s="678"/>
      <c r="H809" s="1242"/>
      <c r="J809" s="1462" t="str">
        <f t="shared" si="75"/>
        <v/>
      </c>
      <c r="K809" s="1170"/>
      <c r="L809" s="1316"/>
      <c r="M809" s="2204" t="str">
        <f>AT770</f>
        <v/>
      </c>
      <c r="N809" s="2173"/>
      <c r="O809" s="2173"/>
      <c r="P809" s="2173"/>
      <c r="Q809" s="2173"/>
      <c r="R809" s="2173"/>
      <c r="S809" s="2173"/>
      <c r="T809" s="2173"/>
      <c r="U809" s="2173"/>
      <c r="V809" s="2173"/>
      <c r="W809" s="1318" t="str">
        <f>IF(X809=0,"",IF(AV770=V$23,W$23,W$24))</f>
        <v/>
      </c>
      <c r="X809" s="1319">
        <f>AU770</f>
        <v>0</v>
      </c>
      <c r="Y809" s="1319"/>
      <c r="Z809" s="1319"/>
      <c r="AA809" s="527"/>
      <c r="AB809" s="1320"/>
      <c r="AC809" s="1319">
        <f>IF(AA809=AA$24,0,X809)</f>
        <v>0</v>
      </c>
      <c r="AE809" s="1321">
        <f>IF(X809=0,1,IF(AA809=AA$24,2,3))</f>
        <v>1</v>
      </c>
      <c r="AF809" s="1322">
        <f>IF(W809=AF799,X809,0)</f>
        <v>0</v>
      </c>
      <c r="AG809" s="1322">
        <f>IF(W809=AG799,X809,0)</f>
        <v>0</v>
      </c>
      <c r="AH809" s="1292"/>
      <c r="AI809" s="1322">
        <f>IF(W809=AI799,AC809,0)</f>
        <v>0</v>
      </c>
      <c r="AJ809" s="1322">
        <f>IF(W809=AJ799,AC809,0)</f>
        <v>0</v>
      </c>
      <c r="AK809" s="40"/>
      <c r="AL809" s="40"/>
      <c r="AM809" s="40"/>
      <c r="AN809" s="40"/>
      <c r="AO809" s="40"/>
      <c r="AP809" s="40"/>
      <c r="AQ809" s="40"/>
      <c r="BY809" s="1443"/>
      <c r="BZ809" s="1443"/>
      <c r="CA809" s="1443"/>
      <c r="CB809" s="1443"/>
      <c r="CC809" s="1443"/>
      <c r="CD809" s="1443"/>
      <c r="CE809" s="1443"/>
      <c r="CF809" s="1443"/>
      <c r="CG809" s="1443"/>
      <c r="CH809" s="1443"/>
      <c r="CI809" s="1443"/>
      <c r="CJ809" s="1443"/>
      <c r="CK809" s="1443"/>
      <c r="CL809" s="1443"/>
      <c r="CM809" s="1443"/>
      <c r="CN809" s="1443"/>
      <c r="CO809" s="1443"/>
      <c r="CP809" s="1443"/>
      <c r="CQ809" s="1443"/>
      <c r="CR809" s="1443"/>
      <c r="CS809" s="1443"/>
      <c r="CT809" s="1443"/>
      <c r="CU809" s="1443"/>
      <c r="CV809" s="1443"/>
      <c r="CW809" s="1443"/>
      <c r="CX809" s="1443"/>
      <c r="CY809" s="1443"/>
      <c r="CZ809" s="1443"/>
      <c r="DA809" s="1443"/>
      <c r="DB809" s="1443"/>
      <c r="DC809" s="1443"/>
      <c r="DD809" s="1443"/>
      <c r="DE809" s="1443"/>
      <c r="DF809" s="1443"/>
      <c r="DG809" s="1443"/>
      <c r="DH809" s="1443"/>
      <c r="DI809" s="1443"/>
      <c r="DJ809" s="1443"/>
      <c r="DK809" s="1443"/>
      <c r="DL809" s="1443"/>
      <c r="DM809" s="1443"/>
      <c r="DN809" s="1443"/>
      <c r="DO809" s="1443"/>
      <c r="DP809" s="1443"/>
      <c r="DQ809" s="1443"/>
      <c r="DR809" s="1443"/>
      <c r="DS809" s="1443"/>
      <c r="DT809" s="1443"/>
      <c r="DU809" s="1443"/>
      <c r="DV809" s="1443"/>
      <c r="DW809" s="1443"/>
      <c r="DX809" s="1443"/>
      <c r="DY809" s="1443"/>
      <c r="DZ809" s="1443"/>
      <c r="EA809" s="1443"/>
      <c r="EB809" s="1443"/>
      <c r="EC809" s="1443"/>
      <c r="ED809" s="1443"/>
      <c r="EE809" s="1443"/>
      <c r="EF809" s="1443"/>
      <c r="EG809" s="1443"/>
      <c r="EH809" s="1443"/>
      <c r="EI809" s="1443"/>
      <c r="EJ809" s="1443"/>
      <c r="EK809" s="1443"/>
      <c r="EL809" s="1443"/>
      <c r="EM809" s="1443"/>
      <c r="EN809" s="1443"/>
      <c r="EO809" s="1443"/>
      <c r="EP809" s="1443"/>
      <c r="EQ809" s="1443"/>
      <c r="ER809" s="1443"/>
      <c r="ES809" s="1443"/>
      <c r="ET809" s="1443"/>
      <c r="EU809" s="1443"/>
    </row>
    <row r="810" spans="1:151" s="737" customFormat="1" ht="27" customHeight="1">
      <c r="A810" s="1472">
        <f>IF(G770="",0,1)</f>
        <v>0</v>
      </c>
      <c r="B810" s="678">
        <f>B809</f>
        <v>-1</v>
      </c>
      <c r="C810" s="1242"/>
      <c r="E810" s="1474" t="str">
        <f t="shared" si="76"/>
        <v/>
      </c>
      <c r="F810" s="1242"/>
      <c r="G810" s="678"/>
      <c r="H810" s="1242"/>
      <c r="J810" s="1462" t="str">
        <f t="shared" si="75"/>
        <v/>
      </c>
      <c r="K810" s="1170"/>
      <c r="L810" s="1323"/>
      <c r="M810" s="2174"/>
      <c r="N810" s="2174"/>
      <c r="O810" s="2174"/>
      <c r="P810" s="2174"/>
      <c r="Q810" s="2174"/>
      <c r="R810" s="2174"/>
      <c r="S810" s="2174"/>
      <c r="T810" s="2174"/>
      <c r="U810" s="2174"/>
      <c r="V810" s="2174"/>
      <c r="W810" s="1325"/>
      <c r="X810" s="1326"/>
      <c r="Y810" s="1326"/>
      <c r="Z810" s="1326"/>
      <c r="AA810" s="1326"/>
      <c r="AB810" s="1326"/>
      <c r="AC810" s="1326"/>
      <c r="AH810" s="1292"/>
      <c r="AK810" s="40"/>
      <c r="AL810" s="40"/>
      <c r="AM810" s="40"/>
      <c r="AN810" s="40"/>
      <c r="AO810" s="40"/>
      <c r="AP810" s="40"/>
      <c r="AQ810" s="40"/>
      <c r="BY810" s="1443"/>
      <c r="BZ810" s="1443"/>
      <c r="CA810" s="1443"/>
      <c r="CB810" s="1443"/>
      <c r="CC810" s="1443"/>
      <c r="CD810" s="1443"/>
      <c r="CE810" s="1443"/>
      <c r="CF810" s="1443"/>
      <c r="CG810" s="1443"/>
      <c r="CH810" s="1443"/>
      <c r="CI810" s="1443"/>
      <c r="CJ810" s="1443"/>
      <c r="CK810" s="1443"/>
      <c r="CL810" s="1443"/>
      <c r="CM810" s="1443"/>
      <c r="CN810" s="1443"/>
      <c r="CO810" s="1443"/>
      <c r="CP810" s="1443"/>
      <c r="CQ810" s="1443"/>
      <c r="CR810" s="1443"/>
      <c r="CS810" s="1443"/>
      <c r="CT810" s="1443"/>
      <c r="CU810" s="1443"/>
      <c r="CV810" s="1443"/>
      <c r="CW810" s="1443"/>
      <c r="CX810" s="1443"/>
      <c r="CY810" s="1443"/>
      <c r="CZ810" s="1443"/>
      <c r="DA810" s="1443"/>
      <c r="DB810" s="1443"/>
      <c r="DC810" s="1443"/>
      <c r="DD810" s="1443"/>
      <c r="DE810" s="1443"/>
      <c r="DF810" s="1443"/>
      <c r="DG810" s="1443"/>
      <c r="DH810" s="1443"/>
      <c r="DI810" s="1443"/>
      <c r="DJ810" s="1443"/>
      <c r="DK810" s="1443"/>
      <c r="DL810" s="1443"/>
      <c r="DM810" s="1443"/>
      <c r="DN810" s="1443"/>
      <c r="DO810" s="1443"/>
      <c r="DP810" s="1443"/>
      <c r="DQ810" s="1443"/>
      <c r="DR810" s="1443"/>
      <c r="DS810" s="1443"/>
      <c r="DT810" s="1443"/>
      <c r="DU810" s="1443"/>
      <c r="DV810" s="1443"/>
      <c r="DW810" s="1443"/>
      <c r="DX810" s="1443"/>
      <c r="DY810" s="1443"/>
      <c r="DZ810" s="1443"/>
      <c r="EA810" s="1443"/>
      <c r="EB810" s="1443"/>
      <c r="EC810" s="1443"/>
      <c r="ED810" s="1443"/>
      <c r="EE810" s="1443"/>
      <c r="EF810" s="1443"/>
      <c r="EG810" s="1443"/>
      <c r="EH810" s="1443"/>
      <c r="EI810" s="1443"/>
      <c r="EJ810" s="1443"/>
      <c r="EK810" s="1443"/>
      <c r="EL810" s="1443"/>
      <c r="EM810" s="1443"/>
      <c r="EN810" s="1443"/>
      <c r="EO810" s="1443"/>
      <c r="EP810" s="1443"/>
      <c r="EQ810" s="1443"/>
      <c r="ER810" s="1443"/>
      <c r="ES810" s="1443"/>
      <c r="ET810" s="1443"/>
      <c r="EU810" s="1443"/>
    </row>
    <row r="811" spans="1:151" s="737" customFormat="1" ht="17" customHeight="1">
      <c r="A811" s="1472">
        <f>IF(G770="",0,1)</f>
        <v>0</v>
      </c>
      <c r="B811" s="678">
        <f>IF(X811=0,-1,0)</f>
        <v>-1</v>
      </c>
      <c r="C811" s="1242"/>
      <c r="E811" s="1474" t="str">
        <f t="shared" si="76"/>
        <v/>
      </c>
      <c r="F811" s="1283"/>
      <c r="G811" s="678"/>
      <c r="H811" s="1242"/>
      <c r="J811" s="1462" t="str">
        <f t="shared" si="75"/>
        <v/>
      </c>
      <c r="K811" s="1169"/>
      <c r="L811" s="1316"/>
      <c r="M811" s="2204" t="str">
        <f>Z770</f>
        <v/>
      </c>
      <c r="N811" s="2173"/>
      <c r="O811" s="2173"/>
      <c r="P811" s="2173"/>
      <c r="Q811" s="2173"/>
      <c r="R811" s="2173"/>
      <c r="S811" s="2173"/>
      <c r="T811" s="2173"/>
      <c r="U811" s="2173"/>
      <c r="V811" s="2173"/>
      <c r="W811" s="1318" t="str">
        <f>IF(X811=0,"",IF(AB770=V$23,W$23,W$24))</f>
        <v/>
      </c>
      <c r="X811" s="1319">
        <f>AA770</f>
        <v>0</v>
      </c>
      <c r="Y811" s="1319"/>
      <c r="Z811" s="1319"/>
      <c r="AA811" s="527"/>
      <c r="AB811" s="1320"/>
      <c r="AC811" s="1319">
        <f>IF(AA811=AA$24,0,X811)</f>
        <v>0</v>
      </c>
      <c r="AE811" s="1321">
        <f>IF(X811=0,1,IF(AA811=AA$24,2,3))</f>
        <v>1</v>
      </c>
      <c r="AF811" s="1322">
        <f>IF(W811=AF799,X811,0)</f>
        <v>0</v>
      </c>
      <c r="AG811" s="1322">
        <f>IF(W811=AG799,X811,0)</f>
        <v>0</v>
      </c>
      <c r="AH811" s="1292"/>
      <c r="AI811" s="1322">
        <f>IF(W811=AI799,AC811,0)</f>
        <v>0</v>
      </c>
      <c r="AJ811" s="1322">
        <f>IF(W811=AJ799,AC811,0)</f>
        <v>0</v>
      </c>
      <c r="AK811" s="40"/>
      <c r="AL811" s="40"/>
      <c r="AM811" s="40"/>
      <c r="AN811" s="40"/>
      <c r="AO811" s="40"/>
      <c r="AP811" s="40"/>
      <c r="AQ811" s="40"/>
      <c r="BY811" s="1443"/>
      <c r="BZ811" s="1443"/>
      <c r="CA811" s="1443"/>
      <c r="CB811" s="1443"/>
      <c r="CC811" s="1443"/>
      <c r="CD811" s="1443"/>
      <c r="CE811" s="1443"/>
      <c r="CF811" s="1443"/>
      <c r="CG811" s="1443"/>
      <c r="CH811" s="1443"/>
      <c r="CI811" s="1443"/>
      <c r="CJ811" s="1443"/>
      <c r="CK811" s="1443"/>
      <c r="CL811" s="1443"/>
      <c r="CM811" s="1443"/>
      <c r="CN811" s="1443"/>
      <c r="CO811" s="1443"/>
      <c r="CP811" s="1443"/>
      <c r="CQ811" s="1443"/>
      <c r="CR811" s="1443"/>
      <c r="CS811" s="1443"/>
      <c r="CT811" s="1443"/>
      <c r="CU811" s="1443"/>
      <c r="CV811" s="1443"/>
      <c r="CW811" s="1443"/>
      <c r="CX811" s="1443"/>
      <c r="CY811" s="1443"/>
      <c r="CZ811" s="1443"/>
      <c r="DA811" s="1443"/>
      <c r="DB811" s="1443"/>
      <c r="DC811" s="1443"/>
      <c r="DD811" s="1443"/>
      <c r="DE811" s="1443"/>
      <c r="DF811" s="1443"/>
      <c r="DG811" s="1443"/>
      <c r="DH811" s="1443"/>
      <c r="DI811" s="1443"/>
      <c r="DJ811" s="1443"/>
      <c r="DK811" s="1443"/>
      <c r="DL811" s="1443"/>
      <c r="DM811" s="1443"/>
      <c r="DN811" s="1443"/>
      <c r="DO811" s="1443"/>
      <c r="DP811" s="1443"/>
      <c r="DQ811" s="1443"/>
      <c r="DR811" s="1443"/>
      <c r="DS811" s="1443"/>
      <c r="DT811" s="1443"/>
      <c r="DU811" s="1443"/>
      <c r="DV811" s="1443"/>
      <c r="DW811" s="1443"/>
      <c r="DX811" s="1443"/>
      <c r="DY811" s="1443"/>
      <c r="DZ811" s="1443"/>
      <c r="EA811" s="1443"/>
      <c r="EB811" s="1443"/>
      <c r="EC811" s="1443"/>
      <c r="ED811" s="1443"/>
      <c r="EE811" s="1443"/>
      <c r="EF811" s="1443"/>
      <c r="EG811" s="1443"/>
      <c r="EH811" s="1443"/>
      <c r="EI811" s="1443"/>
      <c r="EJ811" s="1443"/>
      <c r="EK811" s="1443"/>
      <c r="EL811" s="1443"/>
      <c r="EM811" s="1443"/>
      <c r="EN811" s="1443"/>
      <c r="EO811" s="1443"/>
      <c r="EP811" s="1443"/>
      <c r="EQ811" s="1443"/>
      <c r="ER811" s="1443"/>
      <c r="ES811" s="1443"/>
      <c r="ET811" s="1443"/>
      <c r="EU811" s="1443"/>
    </row>
    <row r="812" spans="1:151" s="737" customFormat="1" ht="27" customHeight="1">
      <c r="A812" s="1472">
        <f>IF(G770="",0,1)</f>
        <v>0</v>
      </c>
      <c r="B812" s="678">
        <f>B811</f>
        <v>-1</v>
      </c>
      <c r="C812" s="1242"/>
      <c r="E812" s="1474" t="str">
        <f t="shared" si="76"/>
        <v/>
      </c>
      <c r="F812" s="1283"/>
      <c r="G812" s="678"/>
      <c r="H812" s="1242"/>
      <c r="J812" s="1462" t="str">
        <f t="shared" si="75"/>
        <v/>
      </c>
      <c r="K812" s="1169"/>
      <c r="L812" s="1323"/>
      <c r="M812" s="2174"/>
      <c r="N812" s="2174"/>
      <c r="O812" s="2174"/>
      <c r="P812" s="2174"/>
      <c r="Q812" s="2174"/>
      <c r="R812" s="2174"/>
      <c r="S812" s="2174"/>
      <c r="T812" s="2174"/>
      <c r="U812" s="2174"/>
      <c r="V812" s="2174"/>
      <c r="W812" s="1325"/>
      <c r="X812" s="1326"/>
      <c r="Y812" s="1326"/>
      <c r="Z812" s="1326"/>
      <c r="AA812" s="1326"/>
      <c r="AB812" s="1326"/>
      <c r="AC812" s="1326"/>
      <c r="AH812" s="1292"/>
      <c r="AK812" s="40"/>
      <c r="AL812" s="40"/>
      <c r="AM812" s="40"/>
      <c r="AN812" s="40"/>
      <c r="AO812" s="40"/>
      <c r="AP812" s="40"/>
      <c r="AQ812" s="40"/>
      <c r="BY812" s="1443"/>
      <c r="BZ812" s="1443"/>
      <c r="CA812" s="1443"/>
      <c r="CB812" s="1443"/>
      <c r="CC812" s="1443"/>
      <c r="CD812" s="1443"/>
      <c r="CE812" s="1443"/>
      <c r="CF812" s="1443"/>
      <c r="CG812" s="1443"/>
      <c r="CH812" s="1443"/>
      <c r="CI812" s="1443"/>
      <c r="CJ812" s="1443"/>
      <c r="CK812" s="1443"/>
      <c r="CL812" s="1443"/>
      <c r="CM812" s="1443"/>
      <c r="CN812" s="1443"/>
      <c r="CO812" s="1443"/>
      <c r="CP812" s="1443"/>
      <c r="CQ812" s="1443"/>
      <c r="CR812" s="1443"/>
      <c r="CS812" s="1443"/>
      <c r="CT812" s="1443"/>
      <c r="CU812" s="1443"/>
      <c r="CV812" s="1443"/>
      <c r="CW812" s="1443"/>
      <c r="CX812" s="1443"/>
      <c r="CY812" s="1443"/>
      <c r="CZ812" s="1443"/>
      <c r="DA812" s="1443"/>
      <c r="DB812" s="1443"/>
      <c r="DC812" s="1443"/>
      <c r="DD812" s="1443"/>
      <c r="DE812" s="1443"/>
      <c r="DF812" s="1443"/>
      <c r="DG812" s="1443"/>
      <c r="DH812" s="1443"/>
      <c r="DI812" s="1443"/>
      <c r="DJ812" s="1443"/>
      <c r="DK812" s="1443"/>
      <c r="DL812" s="1443"/>
      <c r="DM812" s="1443"/>
      <c r="DN812" s="1443"/>
      <c r="DO812" s="1443"/>
      <c r="DP812" s="1443"/>
      <c r="DQ812" s="1443"/>
      <c r="DR812" s="1443"/>
      <c r="DS812" s="1443"/>
      <c r="DT812" s="1443"/>
      <c r="DU812" s="1443"/>
      <c r="DV812" s="1443"/>
      <c r="DW812" s="1443"/>
      <c r="DX812" s="1443"/>
      <c r="DY812" s="1443"/>
      <c r="DZ812" s="1443"/>
      <c r="EA812" s="1443"/>
      <c r="EB812" s="1443"/>
      <c r="EC812" s="1443"/>
      <c r="ED812" s="1443"/>
      <c r="EE812" s="1443"/>
      <c r="EF812" s="1443"/>
      <c r="EG812" s="1443"/>
      <c r="EH812" s="1443"/>
      <c r="EI812" s="1443"/>
      <c r="EJ812" s="1443"/>
      <c r="EK812" s="1443"/>
      <c r="EL812" s="1443"/>
      <c r="EM812" s="1443"/>
      <c r="EN812" s="1443"/>
      <c r="EO812" s="1443"/>
      <c r="EP812" s="1443"/>
      <c r="EQ812" s="1443"/>
      <c r="ER812" s="1443"/>
      <c r="ES812" s="1443"/>
      <c r="ET812" s="1443"/>
      <c r="EU812" s="1443"/>
    </row>
    <row r="813" spans="1:151" s="737" customFormat="1" ht="17" customHeight="1">
      <c r="A813" s="1472">
        <f>IF(G770="",0,1)</f>
        <v>0</v>
      </c>
      <c r="B813" s="678"/>
      <c r="C813" s="1242"/>
      <c r="E813" s="1474" t="str">
        <f t="shared" si="76"/>
        <v/>
      </c>
      <c r="F813" s="1283"/>
      <c r="G813" s="678"/>
      <c r="H813" s="1242"/>
      <c r="J813" s="1462"/>
      <c r="K813" s="1169"/>
      <c r="L813" s="1323"/>
      <c r="M813" s="1324"/>
      <c r="N813" s="1324"/>
      <c r="O813" s="1324"/>
      <c r="P813" s="1413"/>
      <c r="Q813" s="1413"/>
      <c r="R813" s="1413"/>
      <c r="S813" s="1413"/>
      <c r="T813" s="1413"/>
      <c r="U813" s="1413"/>
      <c r="V813" s="1413"/>
      <c r="W813" s="1325"/>
      <c r="X813" s="1326"/>
      <c r="Y813" s="1326"/>
      <c r="Z813" s="1326"/>
      <c r="AA813" s="1326"/>
      <c r="AB813" s="1326"/>
      <c r="AC813" s="1326"/>
      <c r="AH813" s="1292"/>
      <c r="AJ813" s="40"/>
      <c r="AK813" s="40"/>
      <c r="AL813" s="40"/>
      <c r="AM813" s="40"/>
      <c r="AN813" s="40"/>
      <c r="AO813" s="40"/>
      <c r="AP813" s="40"/>
      <c r="AQ813" s="40"/>
      <c r="BY813" s="1443"/>
      <c r="BZ813" s="1443"/>
      <c r="CA813" s="1443"/>
      <c r="CB813" s="1443"/>
      <c r="CC813" s="1443"/>
      <c r="CD813" s="1443"/>
      <c r="CE813" s="1443"/>
      <c r="CF813" s="1443"/>
      <c r="CG813" s="1443"/>
      <c r="CH813" s="1443"/>
      <c r="CI813" s="1443"/>
      <c r="CJ813" s="1443"/>
      <c r="CK813" s="1443"/>
      <c r="CL813" s="1443"/>
      <c r="CM813" s="1443"/>
      <c r="CN813" s="1443"/>
      <c r="CO813" s="1443"/>
      <c r="CP813" s="1443"/>
      <c r="CQ813" s="1443"/>
      <c r="CR813" s="1443"/>
      <c r="CS813" s="1443"/>
      <c r="CT813" s="1443"/>
      <c r="CU813" s="1443"/>
      <c r="CV813" s="1443"/>
      <c r="CW813" s="1443"/>
      <c r="CX813" s="1443"/>
      <c r="CY813" s="1443"/>
      <c r="CZ813" s="1443"/>
      <c r="DA813" s="1443"/>
      <c r="DB813" s="1443"/>
      <c r="DC813" s="1443"/>
      <c r="DD813" s="1443"/>
      <c r="DE813" s="1443"/>
      <c r="DF813" s="1443"/>
      <c r="DG813" s="1443"/>
      <c r="DH813" s="1443"/>
      <c r="DI813" s="1443"/>
      <c r="DJ813" s="1443"/>
      <c r="DK813" s="1443"/>
      <c r="DL813" s="1443"/>
      <c r="DM813" s="1443"/>
      <c r="DN813" s="1443"/>
      <c r="DO813" s="1443"/>
      <c r="DP813" s="1443"/>
      <c r="DQ813" s="1443"/>
      <c r="DR813" s="1443"/>
      <c r="DS813" s="1443"/>
      <c r="DT813" s="1443"/>
      <c r="DU813" s="1443"/>
      <c r="DV813" s="1443"/>
      <c r="DW813" s="1443"/>
      <c r="DX813" s="1443"/>
      <c r="DY813" s="1443"/>
      <c r="DZ813" s="1443"/>
      <c r="EA813" s="1443"/>
      <c r="EB813" s="1443"/>
      <c r="EC813" s="1443"/>
      <c r="ED813" s="1443"/>
      <c r="EE813" s="1443"/>
      <c r="EF813" s="1443"/>
      <c r="EG813" s="1443"/>
      <c r="EH813" s="1443"/>
      <c r="EI813" s="1443"/>
      <c r="EJ813" s="1443"/>
      <c r="EK813" s="1443"/>
      <c r="EL813" s="1443"/>
      <c r="EM813" s="1443"/>
      <c r="EN813" s="1443"/>
      <c r="EO813" s="1443"/>
      <c r="EP813" s="1443"/>
      <c r="EQ813" s="1443"/>
      <c r="ER813" s="1443"/>
      <c r="ES813" s="1443"/>
      <c r="ET813" s="1443"/>
      <c r="EU813" s="1443"/>
    </row>
    <row r="814" spans="1:151" s="1292" customFormat="1" ht="18" customHeight="1">
      <c r="A814" s="1472">
        <f>IF(G770="",0,1)</f>
        <v>0</v>
      </c>
      <c r="B814" s="678"/>
      <c r="C814" s="1242"/>
      <c r="D814" s="737"/>
      <c r="E814" s="1474" t="str">
        <f t="shared" si="76"/>
        <v/>
      </c>
      <c r="F814" s="1242"/>
      <c r="G814" s="678"/>
      <c r="H814" s="1242"/>
      <c r="I814" s="737"/>
      <c r="J814" s="1462" t="str">
        <f t="shared" ref="J814:J822" si="77">IF((SUM(F814:H814))&gt;0,"Evaluation","")</f>
        <v/>
      </c>
      <c r="K814" s="1170"/>
      <c r="L814" s="1329" t="s">
        <v>2</v>
      </c>
      <c r="M814" s="1329"/>
      <c r="N814" s="1330"/>
      <c r="O814" s="1331"/>
      <c r="P814" s="1332"/>
      <c r="Q814" s="1332"/>
      <c r="R814" s="1332"/>
      <c r="S814" s="1332"/>
      <c r="T814" s="1332"/>
      <c r="U814" s="1332"/>
      <c r="V814" s="1332"/>
      <c r="W814" s="1332"/>
      <c r="X814" s="1286">
        <f>SUM(X803:X810)</f>
        <v>0</v>
      </c>
      <c r="Y814" s="1333"/>
      <c r="Z814" s="1286"/>
      <c r="AA814" s="1286"/>
      <c r="AB814" s="1286"/>
      <c r="AC814" s="1286">
        <f>SUM(AC803:AC810)</f>
        <v>0</v>
      </c>
      <c r="AD814" s="2"/>
      <c r="AE814" s="2"/>
      <c r="AF814" s="1334">
        <f>SUM(AF803:AF812)</f>
        <v>0</v>
      </c>
      <c r="AG814" s="1334">
        <f>SUM(AG803:AG812)</f>
        <v>0</v>
      </c>
      <c r="AI814" s="1334">
        <f>SUM(AI803:AI812)</f>
        <v>0</v>
      </c>
      <c r="AJ814" s="1334">
        <f>SUM(AJ803:AJ812)</f>
        <v>0</v>
      </c>
      <c r="AK814" s="665"/>
      <c r="AL814" s="665"/>
      <c r="AM814" s="665"/>
      <c r="AN814" s="665"/>
      <c r="AO814" s="665"/>
      <c r="AP814" s="665"/>
      <c r="AQ814" s="665"/>
      <c r="BY814" s="1441"/>
      <c r="BZ814" s="1441"/>
      <c r="CA814" s="1441"/>
      <c r="CB814" s="1441"/>
      <c r="CC814" s="1441"/>
      <c r="CD814" s="1441"/>
      <c r="CE814" s="1441"/>
      <c r="CF814" s="1441"/>
      <c r="CG814" s="1441"/>
      <c r="CH814" s="1441"/>
      <c r="CI814" s="1441"/>
      <c r="CJ814" s="1441"/>
      <c r="CK814" s="1441"/>
      <c r="CL814" s="1441"/>
      <c r="CM814" s="1441"/>
      <c r="CN814" s="1441"/>
      <c r="CO814" s="1441"/>
      <c r="CP814" s="1441"/>
      <c r="CQ814" s="1441"/>
      <c r="CR814" s="1441"/>
      <c r="CS814" s="1441"/>
      <c r="CT814" s="1441"/>
      <c r="CU814" s="1441"/>
      <c r="CV814" s="1441"/>
      <c r="CW814" s="1441"/>
      <c r="CX814" s="1441"/>
      <c r="CY814" s="1441"/>
      <c r="CZ814" s="1441"/>
      <c r="DA814" s="1441"/>
      <c r="DB814" s="1441"/>
      <c r="DC814" s="1441"/>
      <c r="DD814" s="1441"/>
      <c r="DE814" s="1441"/>
      <c r="DF814" s="1441"/>
      <c r="DG814" s="1441"/>
      <c r="DH814" s="1441"/>
      <c r="DI814" s="1441"/>
      <c r="DJ814" s="1441"/>
      <c r="DK814" s="1441"/>
      <c r="DL814" s="1441"/>
      <c r="DM814" s="1441"/>
      <c r="DN814" s="1441"/>
      <c r="DO814" s="1441"/>
      <c r="DP814" s="1441"/>
      <c r="DQ814" s="1441"/>
      <c r="DR814" s="1441"/>
      <c r="DS814" s="1441"/>
      <c r="DT814" s="1441"/>
      <c r="DU814" s="1441"/>
      <c r="DV814" s="1441"/>
      <c r="DW814" s="1441"/>
      <c r="DX814" s="1441"/>
      <c r="DY814" s="1441"/>
      <c r="DZ814" s="1441"/>
      <c r="EA814" s="1441"/>
      <c r="EB814" s="1441"/>
      <c r="EC814" s="1441"/>
      <c r="ED814" s="1441"/>
      <c r="EE814" s="1441"/>
      <c r="EF814" s="1441"/>
      <c r="EG814" s="1441"/>
      <c r="EH814" s="1441"/>
      <c r="EI814" s="1441"/>
      <c r="EJ814" s="1441"/>
      <c r="EK814" s="1441"/>
      <c r="EL814" s="1441"/>
      <c r="EM814" s="1441"/>
      <c r="EN814" s="1441"/>
      <c r="EO814" s="1441"/>
      <c r="EP814" s="1441"/>
      <c r="EQ814" s="1441"/>
      <c r="ER814" s="1441"/>
      <c r="ES814" s="1441"/>
      <c r="ET814" s="1441"/>
      <c r="EU814" s="1441"/>
    </row>
    <row r="815" spans="1:151" s="731" customFormat="1" ht="25" customHeight="1">
      <c r="A815" s="1472">
        <f>IF(G770="",0,1)</f>
        <v>0</v>
      </c>
      <c r="B815" s="678"/>
      <c r="C815" s="1242"/>
      <c r="D815" s="737"/>
      <c r="E815" s="1474" t="str">
        <f t="shared" si="76"/>
        <v/>
      </c>
      <c r="F815" s="1242"/>
      <c r="G815" s="678"/>
      <c r="H815" s="1242"/>
      <c r="I815" s="737"/>
      <c r="J815" s="1462" t="str">
        <f t="shared" si="77"/>
        <v/>
      </c>
      <c r="K815" s="1170"/>
      <c r="L815" s="1315"/>
      <c r="M815" s="1335"/>
      <c r="N815" s="1336"/>
      <c r="O815" s="1337"/>
      <c r="P815" s="1338"/>
      <c r="Q815" s="1338"/>
      <c r="R815" s="1338"/>
      <c r="S815" s="1338"/>
      <c r="T815" s="1338"/>
      <c r="U815" s="1338"/>
      <c r="V815" s="1338"/>
      <c r="W815" s="1338"/>
      <c r="X815" s="1337"/>
      <c r="Y815" s="1337"/>
      <c r="Z815" s="1337"/>
      <c r="AA815" s="1339"/>
      <c r="AB815" s="989"/>
      <c r="AC815" s="2"/>
      <c r="AD815" s="2"/>
      <c r="AE815" s="2"/>
      <c r="AF815" s="2"/>
      <c r="AG815" s="2"/>
      <c r="AH815" s="1292"/>
      <c r="AI815" s="665"/>
      <c r="AJ815" s="665"/>
      <c r="AK815" s="665"/>
      <c r="AL815" s="665"/>
      <c r="AM815" s="665"/>
      <c r="AN815" s="665"/>
      <c r="AO815" s="665"/>
      <c r="AP815" s="665"/>
      <c r="AQ815" s="665"/>
      <c r="BY815" s="1444"/>
      <c r="BZ815" s="1444"/>
      <c r="CA815" s="1444"/>
      <c r="CB815" s="1444"/>
      <c r="CC815" s="1444"/>
      <c r="CD815" s="1444"/>
      <c r="CE815" s="1444"/>
      <c r="CF815" s="1444"/>
      <c r="CG815" s="1444"/>
      <c r="CH815" s="1444"/>
      <c r="CI815" s="1444"/>
      <c r="CJ815" s="1444"/>
      <c r="CK815" s="1444"/>
      <c r="CL815" s="1444"/>
      <c r="CM815" s="1444"/>
      <c r="CN815" s="1444"/>
      <c r="CO815" s="1444"/>
      <c r="CP815" s="1444"/>
      <c r="CQ815" s="1444"/>
      <c r="CR815" s="1444"/>
      <c r="CS815" s="1444"/>
      <c r="CT815" s="1444"/>
      <c r="CU815" s="1444"/>
      <c r="CV815" s="1444"/>
      <c r="CW815" s="1444"/>
      <c r="CX815" s="1444"/>
      <c r="CY815" s="1444"/>
      <c r="CZ815" s="1444"/>
      <c r="DA815" s="1444"/>
      <c r="DB815" s="1444"/>
      <c r="DC815" s="1444"/>
      <c r="DD815" s="1444"/>
      <c r="DE815" s="1444"/>
      <c r="DF815" s="1444"/>
      <c r="DG815" s="1444"/>
      <c r="DH815" s="1444"/>
      <c r="DI815" s="1444"/>
      <c r="DJ815" s="1444"/>
      <c r="DK815" s="1444"/>
      <c r="DL815" s="1444"/>
      <c r="DM815" s="1444"/>
      <c r="DN815" s="1444"/>
      <c r="DO815" s="1444"/>
      <c r="DP815" s="1444"/>
      <c r="DQ815" s="1444"/>
      <c r="DR815" s="1444"/>
      <c r="DS815" s="1444"/>
      <c r="DT815" s="1444"/>
      <c r="DU815" s="1444"/>
      <c r="DV815" s="1444"/>
      <c r="DW815" s="1444"/>
      <c r="DX815" s="1444"/>
      <c r="DY815" s="1444"/>
      <c r="DZ815" s="1444"/>
      <c r="EA815" s="1444"/>
      <c r="EB815" s="1444"/>
      <c r="EC815" s="1444"/>
      <c r="ED815" s="1444"/>
      <c r="EE815" s="1444"/>
      <c r="EF815" s="1444"/>
      <c r="EG815" s="1444"/>
      <c r="EH815" s="1444"/>
      <c r="EI815" s="1444"/>
      <c r="EJ815" s="1444"/>
      <c r="EK815" s="1444"/>
      <c r="EL815" s="1444"/>
      <c r="EM815" s="1444"/>
      <c r="EN815" s="1444"/>
      <c r="EO815" s="1444"/>
      <c r="EP815" s="1444"/>
      <c r="EQ815" s="1444"/>
      <c r="ER815" s="1444"/>
      <c r="ES815" s="1444"/>
      <c r="ET815" s="1444"/>
      <c r="EU815" s="1444"/>
    </row>
    <row r="816" spans="1:151" s="1279" customFormat="1" ht="19" customHeight="1">
      <c r="A816" s="1472">
        <f>IF(G770="",0,1)</f>
        <v>0</v>
      </c>
      <c r="B816" s="1242"/>
      <c r="C816" s="1242"/>
      <c r="D816" s="1278"/>
      <c r="E816" s="1474" t="str">
        <f t="shared" si="76"/>
        <v/>
      </c>
      <c r="F816" s="1242"/>
      <c r="G816" s="1242"/>
      <c r="H816" s="1242"/>
      <c r="I816" s="1278"/>
      <c r="J816" s="1462" t="str">
        <f t="shared" si="77"/>
        <v/>
      </c>
      <c r="K816" s="1170"/>
      <c r="L816" s="1340"/>
      <c r="M816" s="1341" t="s">
        <v>347</v>
      </c>
      <c r="N816" s="1342"/>
      <c r="O816" s="1343"/>
      <c r="P816" s="1758" t="s">
        <v>574</v>
      </c>
      <c r="Q816" s="1345"/>
      <c r="R816" s="1261"/>
      <c r="S816" s="1346"/>
      <c r="T816" s="1346"/>
      <c r="U816" s="1346"/>
      <c r="V816" s="1346"/>
      <c r="W816" s="1346"/>
      <c r="X816" s="1347">
        <f>AF814</f>
        <v>0</v>
      </c>
      <c r="Y816" s="1261"/>
      <c r="Z816" s="1261"/>
      <c r="AA816" s="1261"/>
      <c r="AB816" s="1348"/>
      <c r="AC816" s="1349">
        <f>AI814</f>
        <v>0</v>
      </c>
      <c r="AD816" s="1350"/>
      <c r="AE816" s="1350"/>
      <c r="AF816" s="1350"/>
      <c r="AG816" s="1350"/>
      <c r="AH816" s="1350"/>
      <c r="BY816" s="1350"/>
      <c r="BZ816" s="1350"/>
      <c r="CA816" s="1350"/>
      <c r="CB816" s="1350"/>
      <c r="CC816" s="1350"/>
      <c r="CD816" s="1350"/>
      <c r="CE816" s="1350"/>
      <c r="CF816" s="1350"/>
      <c r="CG816" s="1350"/>
      <c r="CH816" s="1350"/>
      <c r="CI816" s="1350"/>
      <c r="CJ816" s="1350"/>
      <c r="CK816" s="1350"/>
      <c r="CL816" s="1350"/>
      <c r="CM816" s="1350"/>
      <c r="CN816" s="1350"/>
      <c r="CO816" s="1350"/>
      <c r="CP816" s="1350"/>
      <c r="CQ816" s="1350"/>
      <c r="CR816" s="1350"/>
      <c r="CS816" s="1350"/>
      <c r="CT816" s="1350"/>
      <c r="CU816" s="1350"/>
      <c r="CV816" s="1350"/>
      <c r="CW816" s="1350"/>
      <c r="CX816" s="1350"/>
      <c r="CY816" s="1350"/>
      <c r="CZ816" s="1350"/>
      <c r="DA816" s="1350"/>
      <c r="DB816" s="1350"/>
      <c r="DC816" s="1350"/>
      <c r="DD816" s="1350"/>
      <c r="DE816" s="1350"/>
      <c r="DF816" s="1350"/>
      <c r="DG816" s="1350"/>
      <c r="DH816" s="1350"/>
      <c r="DI816" s="1350"/>
      <c r="DJ816" s="1350"/>
      <c r="DK816" s="1350"/>
      <c r="DL816" s="1350"/>
      <c r="DM816" s="1350"/>
      <c r="DN816" s="1350"/>
      <c r="DO816" s="1350"/>
      <c r="DP816" s="1350"/>
      <c r="DQ816" s="1350"/>
      <c r="DR816" s="1350"/>
      <c r="DS816" s="1350"/>
      <c r="DT816" s="1350"/>
      <c r="DU816" s="1350"/>
      <c r="DV816" s="1350"/>
      <c r="DW816" s="1350"/>
      <c r="DX816" s="1350"/>
      <c r="DY816" s="1350"/>
      <c r="DZ816" s="1350"/>
      <c r="EA816" s="1350"/>
      <c r="EB816" s="1350"/>
      <c r="EC816" s="1350"/>
      <c r="ED816" s="1350"/>
      <c r="EE816" s="1350"/>
      <c r="EF816" s="1350"/>
      <c r="EG816" s="1350"/>
      <c r="EH816" s="1350"/>
      <c r="EI816" s="1350"/>
      <c r="EJ816" s="1350"/>
      <c r="EK816" s="1350"/>
      <c r="EL816" s="1350"/>
      <c r="EM816" s="1350"/>
      <c r="EN816" s="1350"/>
      <c r="EO816" s="1350"/>
      <c r="EP816" s="1350"/>
      <c r="EQ816" s="1350"/>
      <c r="ER816" s="1350"/>
      <c r="ES816" s="1350"/>
      <c r="ET816" s="1350"/>
      <c r="EU816" s="1350"/>
    </row>
    <row r="817" spans="1:151" s="1355" customFormat="1" ht="19" customHeight="1">
      <c r="A817" s="1472">
        <f>IF(G770="",0,1)</f>
        <v>0</v>
      </c>
      <c r="B817" s="678"/>
      <c r="C817" s="1242"/>
      <c r="D817" s="737"/>
      <c r="E817" s="1474" t="str">
        <f t="shared" si="76"/>
        <v/>
      </c>
      <c r="F817" s="1242"/>
      <c r="G817" s="678"/>
      <c r="H817" s="1242"/>
      <c r="I817" s="737"/>
      <c r="J817" s="1462" t="str">
        <f t="shared" si="77"/>
        <v/>
      </c>
      <c r="K817" s="1170"/>
      <c r="L817" s="1351"/>
      <c r="M817" s="1352" t="s">
        <v>100</v>
      </c>
      <c r="N817" s="1353"/>
      <c r="O817" s="1354"/>
      <c r="P817" s="1758" t="s">
        <v>575</v>
      </c>
      <c r="Q817" s="1345"/>
      <c r="R817" s="1261"/>
      <c r="S817" s="1346"/>
      <c r="T817" s="1346"/>
      <c r="U817" s="1346"/>
      <c r="V817" s="1346"/>
      <c r="W817" s="1346"/>
      <c r="X817" s="1347">
        <f>AG814</f>
        <v>0</v>
      </c>
      <c r="Y817" s="1261"/>
      <c r="Z817" s="1261"/>
      <c r="AA817" s="1261"/>
      <c r="AB817" s="1348"/>
      <c r="AC817" s="1349">
        <f>AJ814</f>
        <v>0</v>
      </c>
      <c r="AD817" s="208"/>
      <c r="AE817" s="208"/>
      <c r="AF817" s="208"/>
      <c r="AG817" s="208"/>
      <c r="AH817" s="208"/>
      <c r="AI817" s="198"/>
      <c r="AJ817" s="198"/>
      <c r="AK817" s="198"/>
      <c r="AL817" s="198"/>
      <c r="AM817" s="198"/>
      <c r="AN817" s="198"/>
      <c r="AO817" s="198"/>
      <c r="AP817" s="198"/>
      <c r="AQ817" s="198"/>
      <c r="BY817" s="1445"/>
      <c r="BZ817" s="1445"/>
      <c r="CA817" s="1445"/>
      <c r="CB817" s="1445"/>
      <c r="CC817" s="1445"/>
      <c r="CD817" s="1445"/>
      <c r="CE817" s="1445"/>
      <c r="CF817" s="1445"/>
      <c r="CG817" s="1445"/>
      <c r="CH817" s="1445"/>
      <c r="CI817" s="1445"/>
      <c r="CJ817" s="1445"/>
      <c r="CK817" s="1445"/>
      <c r="CL817" s="1445"/>
      <c r="CM817" s="1445"/>
      <c r="CN817" s="1445"/>
      <c r="CO817" s="1445"/>
      <c r="CP817" s="1445"/>
      <c r="CQ817" s="1445"/>
      <c r="CR817" s="1445"/>
      <c r="CS817" s="1445"/>
      <c r="CT817" s="1445"/>
      <c r="CU817" s="1445"/>
      <c r="CV817" s="1445"/>
      <c r="CW817" s="1445"/>
      <c r="CX817" s="1445"/>
      <c r="CY817" s="1445"/>
      <c r="CZ817" s="1445"/>
      <c r="DA817" s="1445"/>
      <c r="DB817" s="1445"/>
      <c r="DC817" s="1445"/>
      <c r="DD817" s="1445"/>
      <c r="DE817" s="1445"/>
      <c r="DF817" s="1445"/>
      <c r="DG817" s="1445"/>
      <c r="DH817" s="1445"/>
      <c r="DI817" s="1445"/>
      <c r="DJ817" s="1445"/>
      <c r="DK817" s="1445"/>
      <c r="DL817" s="1445"/>
      <c r="DM817" s="1445"/>
      <c r="DN817" s="1445"/>
      <c r="DO817" s="1445"/>
      <c r="DP817" s="1445"/>
      <c r="DQ817" s="1445"/>
      <c r="DR817" s="1445"/>
      <c r="DS817" s="1445"/>
      <c r="DT817" s="1445"/>
      <c r="DU817" s="1445"/>
      <c r="DV817" s="1445"/>
      <c r="DW817" s="1445"/>
      <c r="DX817" s="1445"/>
      <c r="DY817" s="1445"/>
      <c r="DZ817" s="1445"/>
      <c r="EA817" s="1445"/>
      <c r="EB817" s="1445"/>
      <c r="EC817" s="1445"/>
      <c r="ED817" s="1445"/>
      <c r="EE817" s="1445"/>
      <c r="EF817" s="1445"/>
      <c r="EG817" s="1445"/>
      <c r="EH817" s="1445"/>
      <c r="EI817" s="1445"/>
      <c r="EJ817" s="1445"/>
      <c r="EK817" s="1445"/>
      <c r="EL817" s="1445"/>
      <c r="EM817" s="1445"/>
      <c r="EN817" s="1445"/>
      <c r="EO817" s="1445"/>
      <c r="EP817" s="1445"/>
      <c r="EQ817" s="1445"/>
      <c r="ER817" s="1445"/>
      <c r="ES817" s="1445"/>
      <c r="ET817" s="1445"/>
      <c r="EU817" s="1445"/>
    </row>
    <row r="818" spans="1:151" s="1368" customFormat="1" ht="19" customHeight="1">
      <c r="A818" s="1472">
        <f>IF(G770="",0,1)</f>
        <v>0</v>
      </c>
      <c r="B818" s="1356"/>
      <c r="C818" s="1357"/>
      <c r="D818" s="1358"/>
      <c r="E818" s="1474" t="str">
        <f t="shared" si="76"/>
        <v/>
      </c>
      <c r="F818" s="1242"/>
      <c r="G818" s="1356"/>
      <c r="H818" s="1357"/>
      <c r="I818" s="1358"/>
      <c r="J818" s="1462" t="str">
        <f t="shared" si="77"/>
        <v/>
      </c>
      <c r="K818" s="1170"/>
      <c r="L818" s="1359"/>
      <c r="M818" s="1360"/>
      <c r="N818" s="1361"/>
      <c r="O818" s="1360"/>
      <c r="P818" s="1414" t="s">
        <v>576</v>
      </c>
      <c r="Q818" s="1363"/>
      <c r="R818" s="1364"/>
      <c r="S818" s="1362"/>
      <c r="T818" s="1362"/>
      <c r="U818" s="1362"/>
      <c r="V818" s="1362"/>
      <c r="W818" s="1362"/>
      <c r="X818" s="1365">
        <f>SUM(X816:X817)</f>
        <v>0</v>
      </c>
      <c r="Y818" s="1364"/>
      <c r="Z818" s="1364"/>
      <c r="AA818" s="1364"/>
      <c r="AB818" s="1366"/>
      <c r="AC818" s="1367">
        <f>SUM(AC816:AC817)</f>
        <v>0</v>
      </c>
      <c r="AD818" s="933"/>
      <c r="AE818" s="933"/>
      <c r="AF818" s="933"/>
      <c r="AG818" s="933"/>
      <c r="AH818" s="933"/>
      <c r="AI818" s="21"/>
      <c r="AJ818" s="21"/>
      <c r="AK818" s="21"/>
      <c r="AL818" s="21"/>
      <c r="AM818" s="21"/>
      <c r="AN818" s="21"/>
      <c r="AO818" s="21"/>
      <c r="AP818" s="21"/>
      <c r="AQ818" s="21"/>
      <c r="BY818" s="1446"/>
      <c r="BZ818" s="1446"/>
      <c r="CA818" s="1446"/>
      <c r="CB818" s="1446"/>
      <c r="CC818" s="1446"/>
      <c r="CD818" s="1446"/>
      <c r="CE818" s="1446"/>
      <c r="CF818" s="1446"/>
      <c r="CG818" s="1446"/>
      <c r="CH818" s="1446"/>
      <c r="CI818" s="1446"/>
      <c r="CJ818" s="1446"/>
      <c r="CK818" s="1446"/>
      <c r="CL818" s="1446"/>
      <c r="CM818" s="1446"/>
      <c r="CN818" s="1446"/>
      <c r="CO818" s="1446"/>
      <c r="CP818" s="1446"/>
      <c r="CQ818" s="1446"/>
      <c r="CR818" s="1446"/>
      <c r="CS818" s="1446"/>
      <c r="CT818" s="1446"/>
      <c r="CU818" s="1446"/>
      <c r="CV818" s="1446"/>
      <c r="CW818" s="1446"/>
      <c r="CX818" s="1446"/>
      <c r="CY818" s="1446"/>
      <c r="CZ818" s="1446"/>
      <c r="DA818" s="1446"/>
      <c r="DB818" s="1446"/>
      <c r="DC818" s="1446"/>
      <c r="DD818" s="1446"/>
      <c r="DE818" s="1446"/>
      <c r="DF818" s="1446"/>
      <c r="DG818" s="1446"/>
      <c r="DH818" s="1446"/>
      <c r="DI818" s="1446"/>
      <c r="DJ818" s="1446"/>
      <c r="DK818" s="1446"/>
      <c r="DL818" s="1446"/>
      <c r="DM818" s="1446"/>
      <c r="DN818" s="1446"/>
      <c r="DO818" s="1446"/>
      <c r="DP818" s="1446"/>
      <c r="DQ818" s="1446"/>
      <c r="DR818" s="1446"/>
      <c r="DS818" s="1446"/>
      <c r="DT818" s="1446"/>
      <c r="DU818" s="1446"/>
      <c r="DV818" s="1446"/>
      <c r="DW818" s="1446"/>
      <c r="DX818" s="1446"/>
      <c r="DY818" s="1446"/>
      <c r="DZ818" s="1446"/>
      <c r="EA818" s="1446"/>
      <c r="EB818" s="1446"/>
      <c r="EC818" s="1446"/>
      <c r="ED818" s="1446"/>
      <c r="EE818" s="1446"/>
      <c r="EF818" s="1446"/>
      <c r="EG818" s="1446"/>
      <c r="EH818" s="1446"/>
      <c r="EI818" s="1446"/>
      <c r="EJ818" s="1446"/>
      <c r="EK818" s="1446"/>
      <c r="EL818" s="1446"/>
      <c r="EM818" s="1446"/>
      <c r="EN818" s="1446"/>
      <c r="EO818" s="1446"/>
      <c r="EP818" s="1446"/>
      <c r="EQ818" s="1446"/>
      <c r="ER818" s="1446"/>
      <c r="ES818" s="1446"/>
      <c r="ET818" s="1446"/>
      <c r="EU818" s="1446"/>
    </row>
    <row r="819" spans="1:151" s="731" customFormat="1" ht="25" customHeight="1">
      <c r="A819" s="1472">
        <v>1</v>
      </c>
      <c r="B819" s="678"/>
      <c r="C819" s="1251"/>
      <c r="D819" s="1251"/>
      <c r="E819" s="1474" t="str">
        <f t="shared" si="76"/>
        <v>Evaluation</v>
      </c>
      <c r="F819" s="1242"/>
      <c r="G819" s="678"/>
      <c r="H819" s="1242"/>
      <c r="I819" s="737"/>
      <c r="J819" s="1462" t="str">
        <f t="shared" si="77"/>
        <v/>
      </c>
      <c r="K819" s="1170"/>
      <c r="L819" s="1315"/>
      <c r="M819" s="1335"/>
      <c r="N819" s="1336"/>
      <c r="O819" s="1337"/>
      <c r="P819" s="1338"/>
      <c r="Q819" s="1338"/>
      <c r="R819" s="1338"/>
      <c r="S819" s="1338"/>
      <c r="T819" s="1338"/>
      <c r="U819" s="1338"/>
      <c r="V819" s="1338"/>
      <c r="W819" s="1338"/>
      <c r="X819" s="1337"/>
      <c r="Y819" s="1337"/>
      <c r="Z819" s="1337"/>
      <c r="AA819" s="1339"/>
      <c r="AB819" s="989"/>
      <c r="AC819" s="2"/>
      <c r="AD819" s="2"/>
      <c r="AE819" s="2"/>
      <c r="AF819" s="2"/>
      <c r="AG819" s="2"/>
      <c r="AH819" s="1291"/>
      <c r="AI819" s="1415"/>
      <c r="AJ819" s="1415"/>
      <c r="AK819" s="1415"/>
      <c r="AL819" s="1415"/>
      <c r="AM819" s="1415"/>
      <c r="AN819" s="1415"/>
      <c r="AO819" s="1415"/>
      <c r="AP819" s="1415"/>
      <c r="AQ819" s="1415"/>
      <c r="BY819" s="1444"/>
      <c r="BZ819" s="1444"/>
      <c r="CA819" s="1444"/>
      <c r="CB819" s="1444"/>
      <c r="CC819" s="1444"/>
      <c r="CD819" s="1444"/>
      <c r="CE819" s="1444"/>
      <c r="CF819" s="1444"/>
      <c r="CG819" s="1444"/>
      <c r="CH819" s="1444"/>
      <c r="CI819" s="1444"/>
      <c r="CJ819" s="1444"/>
      <c r="CK819" s="1444"/>
      <c r="CL819" s="1444"/>
      <c r="CM819" s="1444"/>
      <c r="CN819" s="1444"/>
      <c r="CO819" s="1444"/>
      <c r="CP819" s="1444"/>
      <c r="CQ819" s="1444"/>
      <c r="CR819" s="1444"/>
      <c r="CS819" s="1444"/>
      <c r="CT819" s="1444"/>
      <c r="CU819" s="1444"/>
      <c r="CV819" s="1444"/>
      <c r="CW819" s="1444"/>
      <c r="CX819" s="1444"/>
      <c r="CY819" s="1444"/>
      <c r="CZ819" s="1444"/>
      <c r="DA819" s="1444"/>
      <c r="DB819" s="1444"/>
      <c r="DC819" s="1444"/>
      <c r="DD819" s="1444"/>
      <c r="DE819" s="1444"/>
      <c r="DF819" s="1444"/>
      <c r="DG819" s="1444"/>
      <c r="DH819" s="1444"/>
      <c r="DI819" s="1444"/>
      <c r="DJ819" s="1444"/>
      <c r="DK819" s="1444"/>
      <c r="DL819" s="1444"/>
      <c r="DM819" s="1444"/>
      <c r="DN819" s="1444"/>
      <c r="DO819" s="1444"/>
      <c r="DP819" s="1444"/>
      <c r="DQ819" s="1444"/>
      <c r="DR819" s="1444"/>
      <c r="DS819" s="1444"/>
      <c r="DT819" s="1444"/>
      <c r="DU819" s="1444"/>
      <c r="DV819" s="1444"/>
      <c r="DW819" s="1444"/>
      <c r="DX819" s="1444"/>
      <c r="DY819" s="1444"/>
      <c r="DZ819" s="1444"/>
      <c r="EA819" s="1444"/>
      <c r="EB819" s="1444"/>
      <c r="EC819" s="1444"/>
      <c r="ED819" s="1444"/>
      <c r="EE819" s="1444"/>
      <c r="EF819" s="1444"/>
      <c r="EG819" s="1444"/>
      <c r="EH819" s="1444"/>
      <c r="EI819" s="1444"/>
      <c r="EJ819" s="1444"/>
      <c r="EK819" s="1444"/>
      <c r="EL819" s="1444"/>
      <c r="EM819" s="1444"/>
      <c r="EN819" s="1444"/>
      <c r="EO819" s="1444"/>
      <c r="EP819" s="1444"/>
      <c r="EQ819" s="1444"/>
      <c r="ER819" s="1444"/>
      <c r="ES819" s="1444"/>
      <c r="ET819" s="1444"/>
      <c r="EU819" s="1444"/>
    </row>
    <row r="820" spans="1:151" s="731" customFormat="1" ht="25" customHeight="1">
      <c r="A820" s="1472">
        <v>1</v>
      </c>
      <c r="B820" s="678"/>
      <c r="C820" s="1251"/>
      <c r="D820" s="1251"/>
      <c r="E820" s="1474" t="str">
        <f t="shared" si="76"/>
        <v>Evaluation</v>
      </c>
      <c r="F820" s="1242"/>
      <c r="H820" s="1242"/>
      <c r="I820" s="737"/>
      <c r="J820" s="1462" t="str">
        <f t="shared" si="77"/>
        <v/>
      </c>
      <c r="K820" s="1170"/>
      <c r="L820" s="1315"/>
      <c r="M820" s="1773" t="s">
        <v>918</v>
      </c>
      <c r="N820" s="1619"/>
      <c r="O820" s="1619"/>
      <c r="P820" s="1619"/>
      <c r="Q820" s="1619"/>
      <c r="R820" s="1619"/>
      <c r="S820" s="1619"/>
      <c r="T820" s="1619"/>
      <c r="U820" s="1619"/>
      <c r="V820" s="1619"/>
      <c r="W820" s="1619"/>
      <c r="X820" s="1619"/>
      <c r="Y820" s="1619"/>
      <c r="Z820" s="1619"/>
      <c r="AA820" s="1619"/>
      <c r="AB820" s="1619"/>
      <c r="AC820" s="2"/>
      <c r="AD820" s="2"/>
      <c r="AE820" s="2"/>
      <c r="AF820" s="2"/>
      <c r="AG820" s="2"/>
      <c r="AH820" s="1291"/>
      <c r="AI820" s="1415"/>
      <c r="AJ820" s="1415"/>
      <c r="AK820" s="1415"/>
      <c r="AL820" s="1415"/>
      <c r="AM820" s="1415"/>
      <c r="AN820" s="1415"/>
      <c r="AO820" s="1415"/>
      <c r="AP820" s="1415"/>
      <c r="AQ820" s="1415"/>
      <c r="BY820" s="1444"/>
      <c r="BZ820" s="1444"/>
      <c r="CA820" s="1444"/>
      <c r="CB820" s="1444"/>
      <c r="CC820" s="1444"/>
      <c r="CD820" s="1444"/>
      <c r="CE820" s="1444"/>
      <c r="CF820" s="1444"/>
      <c r="CG820" s="1444"/>
      <c r="CH820" s="1444"/>
      <c r="CI820" s="1444"/>
      <c r="CJ820" s="1444"/>
      <c r="CK820" s="1444"/>
      <c r="CL820" s="1444"/>
      <c r="CM820" s="1444"/>
      <c r="CN820" s="1444"/>
      <c r="CO820" s="1444"/>
      <c r="CP820" s="1444"/>
      <c r="CQ820" s="1444"/>
      <c r="CR820" s="1444"/>
      <c r="CS820" s="1444"/>
      <c r="CT820" s="1444"/>
      <c r="CU820" s="1444"/>
      <c r="CV820" s="1444"/>
      <c r="CW820" s="1444"/>
      <c r="CX820" s="1444"/>
      <c r="CY820" s="1444"/>
      <c r="CZ820" s="1444"/>
      <c r="DA820" s="1444"/>
      <c r="DB820" s="1444"/>
      <c r="DC820" s="1444"/>
      <c r="DD820" s="1444"/>
      <c r="DE820" s="1444"/>
      <c r="DF820" s="1444"/>
      <c r="DG820" s="1444"/>
      <c r="DH820" s="1444"/>
      <c r="DI820" s="1444"/>
      <c r="DJ820" s="1444"/>
      <c r="DK820" s="1444"/>
      <c r="DL820" s="1444"/>
      <c r="DM820" s="1444"/>
      <c r="DN820" s="1444"/>
      <c r="DO820" s="1444"/>
      <c r="DP820" s="1444"/>
      <c r="DQ820" s="1444"/>
      <c r="DR820" s="1444"/>
      <c r="DS820" s="1444"/>
      <c r="DT820" s="1444"/>
      <c r="DU820" s="1444"/>
      <c r="DV820" s="1444"/>
      <c r="DW820" s="1444"/>
      <c r="DX820" s="1444"/>
      <c r="DY820" s="1444"/>
      <c r="DZ820" s="1444"/>
      <c r="EA820" s="1444"/>
      <c r="EB820" s="1444"/>
      <c r="EC820" s="1444"/>
      <c r="ED820" s="1444"/>
      <c r="EE820" s="1444"/>
      <c r="EF820" s="1444"/>
      <c r="EG820" s="1444"/>
      <c r="EH820" s="1444"/>
      <c r="EI820" s="1444"/>
      <c r="EJ820" s="1444"/>
      <c r="EK820" s="1444"/>
      <c r="EL820" s="1444"/>
      <c r="EM820" s="1444"/>
      <c r="EN820" s="1444"/>
      <c r="EO820" s="1444"/>
      <c r="EP820" s="1444"/>
      <c r="EQ820" s="1444"/>
      <c r="ER820" s="1444"/>
      <c r="ES820" s="1444"/>
      <c r="ET820" s="1444"/>
      <c r="EU820" s="1444"/>
    </row>
    <row r="821" spans="1:151" s="731" customFormat="1" ht="84" customHeight="1">
      <c r="A821" s="1472">
        <v>1</v>
      </c>
      <c r="B821" s="678"/>
      <c r="C821" s="1251"/>
      <c r="D821" s="1251"/>
      <c r="E821" s="1474" t="str">
        <f t="shared" si="76"/>
        <v>Evaluation</v>
      </c>
      <c r="F821" s="1242"/>
      <c r="H821" s="1242"/>
      <c r="I821" s="737"/>
      <c r="J821" s="1462" t="str">
        <f t="shared" si="77"/>
        <v/>
      </c>
      <c r="K821" s="1170"/>
      <c r="L821" s="1315"/>
      <c r="M821" s="2188"/>
      <c r="N821" s="2189"/>
      <c r="O821" s="2189"/>
      <c r="P821" s="2189"/>
      <c r="Q821" s="2189"/>
      <c r="R821" s="2189"/>
      <c r="S821" s="2189"/>
      <c r="T821" s="2189"/>
      <c r="U821" s="2189"/>
      <c r="V821" s="2189"/>
      <c r="W821" s="2189"/>
      <c r="X821" s="2189"/>
      <c r="Y821" s="2189"/>
      <c r="Z821" s="2189"/>
      <c r="AA821" s="2189"/>
      <c r="AB821" s="2190"/>
      <c r="AC821" s="2"/>
      <c r="AD821" s="2"/>
      <c r="AE821" s="2"/>
      <c r="AF821" s="2"/>
      <c r="AG821" s="2"/>
      <c r="AH821" s="1291"/>
      <c r="AI821" s="1415"/>
      <c r="AJ821" s="1415"/>
      <c r="AK821" s="1415"/>
      <c r="AL821" s="1415"/>
      <c r="AM821" s="1415"/>
      <c r="AN821" s="1415"/>
      <c r="AO821" s="1415"/>
      <c r="AP821" s="1415"/>
      <c r="AQ821" s="1415"/>
      <c r="BY821" s="1444"/>
      <c r="BZ821" s="1444"/>
      <c r="CA821" s="1444"/>
      <c r="CB821" s="1444"/>
      <c r="CC821" s="1444"/>
      <c r="CD821" s="1444"/>
      <c r="CE821" s="1444"/>
      <c r="CF821" s="1444"/>
      <c r="CG821" s="1444"/>
      <c r="CH821" s="1444"/>
      <c r="CI821" s="1444"/>
      <c r="CJ821" s="1444"/>
      <c r="CK821" s="1444"/>
      <c r="CL821" s="1444"/>
      <c r="CM821" s="1444"/>
      <c r="CN821" s="1444"/>
      <c r="CO821" s="1444"/>
      <c r="CP821" s="1444"/>
      <c r="CQ821" s="1444"/>
      <c r="CR821" s="1444"/>
      <c r="CS821" s="1444"/>
      <c r="CT821" s="1444"/>
      <c r="CU821" s="1444"/>
      <c r="CV821" s="1444"/>
      <c r="CW821" s="1444"/>
      <c r="CX821" s="1444"/>
      <c r="CY821" s="1444"/>
      <c r="CZ821" s="1444"/>
      <c r="DA821" s="1444"/>
      <c r="DB821" s="1444"/>
      <c r="DC821" s="1444"/>
      <c r="DD821" s="1444"/>
      <c r="DE821" s="1444"/>
      <c r="DF821" s="1444"/>
      <c r="DG821" s="1444"/>
      <c r="DH821" s="1444"/>
      <c r="DI821" s="1444"/>
      <c r="DJ821" s="1444"/>
      <c r="DK821" s="1444"/>
      <c r="DL821" s="1444"/>
      <c r="DM821" s="1444"/>
      <c r="DN821" s="1444"/>
      <c r="DO821" s="1444"/>
      <c r="DP821" s="1444"/>
      <c r="DQ821" s="1444"/>
      <c r="DR821" s="1444"/>
      <c r="DS821" s="1444"/>
      <c r="DT821" s="1444"/>
      <c r="DU821" s="1444"/>
      <c r="DV821" s="1444"/>
      <c r="DW821" s="1444"/>
      <c r="DX821" s="1444"/>
      <c r="DY821" s="1444"/>
      <c r="DZ821" s="1444"/>
      <c r="EA821" s="1444"/>
      <c r="EB821" s="1444"/>
      <c r="EC821" s="1444"/>
      <c r="ED821" s="1444"/>
      <c r="EE821" s="1444"/>
      <c r="EF821" s="1444"/>
      <c r="EG821" s="1444"/>
      <c r="EH821" s="1444"/>
      <c r="EI821" s="1444"/>
      <c r="EJ821" s="1444"/>
      <c r="EK821" s="1444"/>
      <c r="EL821" s="1444"/>
      <c r="EM821" s="1444"/>
      <c r="EN821" s="1444"/>
      <c r="EO821" s="1444"/>
      <c r="EP821" s="1444"/>
      <c r="EQ821" s="1444"/>
      <c r="ER821" s="1444"/>
      <c r="ES821" s="1444"/>
      <c r="ET821" s="1444"/>
      <c r="EU821" s="1444"/>
    </row>
    <row r="822" spans="1:151" s="731" customFormat="1" ht="25" customHeight="1">
      <c r="A822" s="1472">
        <v>1</v>
      </c>
      <c r="B822" s="678"/>
      <c r="C822" s="1251"/>
      <c r="D822" s="1251"/>
      <c r="E822" s="1474" t="str">
        <f t="shared" si="76"/>
        <v>Evaluation</v>
      </c>
      <c r="F822" s="1242"/>
      <c r="H822" s="1242"/>
      <c r="I822" s="737"/>
      <c r="J822" s="1462" t="str">
        <f t="shared" si="77"/>
        <v/>
      </c>
      <c r="K822" s="1170"/>
      <c r="L822" s="1315"/>
      <c r="M822" s="1335"/>
      <c r="N822" s="1335"/>
      <c r="O822" s="1335"/>
      <c r="P822" s="1335"/>
      <c r="Q822" s="1335"/>
      <c r="R822" s="1335"/>
      <c r="S822" s="1335"/>
      <c r="T822" s="1335"/>
      <c r="U822" s="1335"/>
      <c r="V822" s="1335"/>
      <c r="W822" s="1335"/>
      <c r="X822" s="1335"/>
      <c r="Y822" s="1335"/>
      <c r="Z822" s="1335"/>
      <c r="AA822" s="1335"/>
      <c r="AB822" s="1335"/>
      <c r="AC822" s="2"/>
      <c r="AD822" s="2"/>
      <c r="AE822" s="2"/>
      <c r="AF822" s="2"/>
      <c r="AG822" s="2"/>
      <c r="AH822" s="1291"/>
      <c r="AI822" s="1415"/>
      <c r="AJ822" s="1415"/>
      <c r="AK822" s="1415"/>
      <c r="AL822" s="1415"/>
      <c r="AM822" s="1415"/>
      <c r="AN822" s="1415"/>
      <c r="AO822" s="1415"/>
      <c r="AP822" s="1415"/>
      <c r="AQ822" s="1415"/>
      <c r="BY822" s="1444"/>
      <c r="BZ822" s="1444"/>
      <c r="CA822" s="1444"/>
      <c r="CB822" s="1444"/>
      <c r="CC822" s="1444"/>
      <c r="CD822" s="1444"/>
      <c r="CE822" s="1444"/>
      <c r="CF822" s="1444"/>
      <c r="CG822" s="1444"/>
      <c r="CH822" s="1444"/>
      <c r="CI822" s="1444"/>
      <c r="CJ822" s="1444"/>
      <c r="CK822" s="1444"/>
      <c r="CL822" s="1444"/>
      <c r="CM822" s="1444"/>
      <c r="CN822" s="1444"/>
      <c r="CO822" s="1444"/>
      <c r="CP822" s="1444"/>
      <c r="CQ822" s="1444"/>
      <c r="CR822" s="1444"/>
      <c r="CS822" s="1444"/>
      <c r="CT822" s="1444"/>
      <c r="CU822" s="1444"/>
      <c r="CV822" s="1444"/>
      <c r="CW822" s="1444"/>
      <c r="CX822" s="1444"/>
      <c r="CY822" s="1444"/>
      <c r="CZ822" s="1444"/>
      <c r="DA822" s="1444"/>
      <c r="DB822" s="1444"/>
      <c r="DC822" s="1444"/>
      <c r="DD822" s="1444"/>
      <c r="DE822" s="1444"/>
      <c r="DF822" s="1444"/>
      <c r="DG822" s="1444"/>
      <c r="DH822" s="1444"/>
      <c r="DI822" s="1444"/>
      <c r="DJ822" s="1444"/>
      <c r="DK822" s="1444"/>
      <c r="DL822" s="1444"/>
      <c r="DM822" s="1444"/>
      <c r="DN822" s="1444"/>
      <c r="DO822" s="1444"/>
      <c r="DP822" s="1444"/>
      <c r="DQ822" s="1444"/>
      <c r="DR822" s="1444"/>
      <c r="DS822" s="1444"/>
      <c r="DT822" s="1444"/>
      <c r="DU822" s="1444"/>
      <c r="DV822" s="1444"/>
      <c r="DW822" s="1444"/>
      <c r="DX822" s="1444"/>
      <c r="DY822" s="1444"/>
      <c r="DZ822" s="1444"/>
      <c r="EA822" s="1444"/>
      <c r="EB822" s="1444"/>
      <c r="EC822" s="1444"/>
      <c r="ED822" s="1444"/>
      <c r="EE822" s="1444"/>
      <c r="EF822" s="1444"/>
      <c r="EG822" s="1444"/>
      <c r="EH822" s="1444"/>
      <c r="EI822" s="1444"/>
      <c r="EJ822" s="1444"/>
      <c r="EK822" s="1444"/>
      <c r="EL822" s="1444"/>
      <c r="EM822" s="1444"/>
      <c r="EN822" s="1444"/>
      <c r="EO822" s="1444"/>
      <c r="EP822" s="1444"/>
      <c r="EQ822" s="1444"/>
      <c r="ER822" s="1444"/>
      <c r="ES822" s="1444"/>
      <c r="ET822" s="1444"/>
      <c r="EU822" s="1444"/>
    </row>
  </sheetData>
  <sheetProtection password="CE62" sheet="1" objects="1" scenarios="1" selectLockedCells="1" autoFilter="0"/>
  <autoFilter ref="E27:E822"/>
  <customSheetViews>
    <customSheetView guid="{0DBD56CF-1793-410C-9091-9F4F55319CFA}" scale="115" colorId="22" showGridLines="0" filter="1" showAutoFilter="1" hiddenRows="1" hiddenColumns="1" topLeftCell="C26">
      <selection activeCell="AA263" sqref="AA263"/>
      <rowBreaks count="13" manualBreakCount="13">
        <brk id="68" max="16383" man="1"/>
        <brk id="102" max="16383" man="1"/>
        <brk id="162" max="16383" man="1"/>
        <brk id="222" max="16383" man="1"/>
        <brk id="282" max="16383" man="1"/>
        <brk id="342" max="16383" man="1"/>
        <brk id="402" max="16383" man="1"/>
        <brk id="462" max="16383" man="1"/>
        <brk id="522" max="16383" man="1"/>
        <brk id="582" max="16383" man="1"/>
        <brk id="642" max="16383" man="1"/>
        <brk id="702" max="16383" man="1"/>
        <brk id="762" max="16383" man="1"/>
      </rowBreaks>
      <colBreaks count="3" manualBreakCount="3">
        <brk id="34" max="1048575" man="1"/>
        <brk id="44" max="1048575" man="1"/>
        <brk id="125" max="1048575" man="1"/>
      </colBreaks>
      <pageSetup paperSize="9" scale="60" fitToHeight="22" orientation="portrait"/>
      <headerFooter>
        <oddFooter>&amp;L      &amp;G&amp;C&amp;8&amp;F, &amp;P&amp;R&amp;"Arial Narrow,Standard"&amp;9&amp;G</oddFooter>
      </headerFooter>
      <autoFilter ref="E27:E822">
        <filterColumn colId="0">
          <customFilters>
            <customFilter operator="notEqual" val=" "/>
          </customFilters>
        </filterColumn>
      </autoFilter>
    </customSheetView>
  </customSheetViews>
  <mergeCells count="338">
    <mergeCell ref="M281:AB281"/>
    <mergeCell ref="M341:AB341"/>
    <mergeCell ref="M401:AB401"/>
    <mergeCell ref="M461:AB461"/>
    <mergeCell ref="M521:AB521"/>
    <mergeCell ref="M581:AB581"/>
    <mergeCell ref="M641:AB641"/>
    <mergeCell ref="M565:V566"/>
    <mergeCell ref="M567:V568"/>
    <mergeCell ref="M569:V570"/>
    <mergeCell ref="M571:V572"/>
    <mergeCell ref="Z597:AC597"/>
    <mergeCell ref="Z598:AC598"/>
    <mergeCell ref="S607:T607"/>
    <mergeCell ref="S608:T608"/>
    <mergeCell ref="Z555:AA555"/>
    <mergeCell ref="Z558:AB558"/>
    <mergeCell ref="Z478:AC478"/>
    <mergeCell ref="S487:T487"/>
    <mergeCell ref="S488:T488"/>
    <mergeCell ref="S489:T489"/>
    <mergeCell ref="S490:T490"/>
    <mergeCell ref="M563:V564"/>
    <mergeCell ref="M511:V512"/>
    <mergeCell ref="AJ799:AJ802"/>
    <mergeCell ref="Z800:AB800"/>
    <mergeCell ref="M803:V804"/>
    <mergeCell ref="M805:V806"/>
    <mergeCell ref="M807:V808"/>
    <mergeCell ref="M809:V810"/>
    <mergeCell ref="M811:V812"/>
    <mergeCell ref="S789:T789"/>
    <mergeCell ref="S790:T790"/>
    <mergeCell ref="W790:AC792"/>
    <mergeCell ref="Z795:AA795"/>
    <mergeCell ref="Z798:AB798"/>
    <mergeCell ref="AE799:AE802"/>
    <mergeCell ref="AF799:AF802"/>
    <mergeCell ref="AG799:AG802"/>
    <mergeCell ref="AI799:AI802"/>
    <mergeCell ref="M821:AB821"/>
    <mergeCell ref="M745:V746"/>
    <mergeCell ref="M747:V748"/>
    <mergeCell ref="M749:V750"/>
    <mergeCell ref="M751:V752"/>
    <mergeCell ref="Z777:AC777"/>
    <mergeCell ref="Z778:AC778"/>
    <mergeCell ref="S787:T787"/>
    <mergeCell ref="S788:T788"/>
    <mergeCell ref="M761:AB761"/>
    <mergeCell ref="Z735:AA735"/>
    <mergeCell ref="Z738:AB738"/>
    <mergeCell ref="AE739:AE742"/>
    <mergeCell ref="AF739:AF742"/>
    <mergeCell ref="AG739:AG742"/>
    <mergeCell ref="AI739:AI742"/>
    <mergeCell ref="AJ739:AJ742"/>
    <mergeCell ref="Z740:AB740"/>
    <mergeCell ref="M743:V744"/>
    <mergeCell ref="M691:V692"/>
    <mergeCell ref="Z717:AC717"/>
    <mergeCell ref="Z718:AC718"/>
    <mergeCell ref="S727:T727"/>
    <mergeCell ref="S728:T728"/>
    <mergeCell ref="S729:T729"/>
    <mergeCell ref="S730:T730"/>
    <mergeCell ref="W730:AC732"/>
    <mergeCell ref="M701:AB701"/>
    <mergeCell ref="AF679:AF682"/>
    <mergeCell ref="AG679:AG682"/>
    <mergeCell ref="AI679:AI682"/>
    <mergeCell ref="AJ679:AJ682"/>
    <mergeCell ref="Z680:AB680"/>
    <mergeCell ref="M683:V684"/>
    <mergeCell ref="M685:V686"/>
    <mergeCell ref="M687:V688"/>
    <mergeCell ref="M689:V690"/>
    <mergeCell ref="Z658:AC658"/>
    <mergeCell ref="S667:T667"/>
    <mergeCell ref="S668:T668"/>
    <mergeCell ref="S669:T669"/>
    <mergeCell ref="S670:T670"/>
    <mergeCell ref="W670:AC672"/>
    <mergeCell ref="Z675:AA675"/>
    <mergeCell ref="Z678:AB678"/>
    <mergeCell ref="AE679:AE682"/>
    <mergeCell ref="AJ619:AJ622"/>
    <mergeCell ref="Z620:AB620"/>
    <mergeCell ref="M623:V624"/>
    <mergeCell ref="M625:V626"/>
    <mergeCell ref="M627:V628"/>
    <mergeCell ref="M629:V630"/>
    <mergeCell ref="M631:V632"/>
    <mergeCell ref="Z657:AC657"/>
    <mergeCell ref="S609:T609"/>
    <mergeCell ref="S610:T610"/>
    <mergeCell ref="W610:AC612"/>
    <mergeCell ref="Z615:AA615"/>
    <mergeCell ref="Z618:AB618"/>
    <mergeCell ref="AE619:AE622"/>
    <mergeCell ref="AF619:AF622"/>
    <mergeCell ref="AG619:AG622"/>
    <mergeCell ref="AI619:AI622"/>
    <mergeCell ref="S547:T547"/>
    <mergeCell ref="S548:T548"/>
    <mergeCell ref="S549:T549"/>
    <mergeCell ref="S550:T550"/>
    <mergeCell ref="W550:AC552"/>
    <mergeCell ref="M503:V504"/>
    <mergeCell ref="M505:V506"/>
    <mergeCell ref="M507:V508"/>
    <mergeCell ref="M509:V510"/>
    <mergeCell ref="AE559:AE562"/>
    <mergeCell ref="AF559:AF562"/>
    <mergeCell ref="AG559:AG562"/>
    <mergeCell ref="AI559:AI562"/>
    <mergeCell ref="AJ559:AJ562"/>
    <mergeCell ref="Z560:AB560"/>
    <mergeCell ref="W490:AC492"/>
    <mergeCell ref="Z495:AA495"/>
    <mergeCell ref="Z498:AB498"/>
    <mergeCell ref="AE499:AE502"/>
    <mergeCell ref="Z537:AC537"/>
    <mergeCell ref="Z538:AC538"/>
    <mergeCell ref="AJ439:AJ442"/>
    <mergeCell ref="Z440:AB440"/>
    <mergeCell ref="M443:V444"/>
    <mergeCell ref="M445:V446"/>
    <mergeCell ref="M447:V448"/>
    <mergeCell ref="M449:V450"/>
    <mergeCell ref="M451:V452"/>
    <mergeCell ref="Z477:AC477"/>
    <mergeCell ref="AF499:AF502"/>
    <mergeCell ref="AG499:AG502"/>
    <mergeCell ref="AI499:AI502"/>
    <mergeCell ref="AJ499:AJ502"/>
    <mergeCell ref="Z500:AB500"/>
    <mergeCell ref="S429:T429"/>
    <mergeCell ref="S430:T430"/>
    <mergeCell ref="W430:AC432"/>
    <mergeCell ref="Z435:AA435"/>
    <mergeCell ref="Z438:AB438"/>
    <mergeCell ref="AE439:AE442"/>
    <mergeCell ref="AF439:AF442"/>
    <mergeCell ref="AG439:AG442"/>
    <mergeCell ref="AI439:AI442"/>
    <mergeCell ref="M385:V386"/>
    <mergeCell ref="M387:V388"/>
    <mergeCell ref="M389:V390"/>
    <mergeCell ref="M391:V392"/>
    <mergeCell ref="Z417:AC417"/>
    <mergeCell ref="Z418:AC418"/>
    <mergeCell ref="S427:T427"/>
    <mergeCell ref="S428:T428"/>
    <mergeCell ref="Z375:AA375"/>
    <mergeCell ref="Z378:AB378"/>
    <mergeCell ref="AE379:AE382"/>
    <mergeCell ref="AF379:AF382"/>
    <mergeCell ref="AG379:AG382"/>
    <mergeCell ref="AI379:AI382"/>
    <mergeCell ref="AJ379:AJ382"/>
    <mergeCell ref="Z380:AB380"/>
    <mergeCell ref="M383:V384"/>
    <mergeCell ref="M329:V330"/>
    <mergeCell ref="M331:V332"/>
    <mergeCell ref="Z357:AC357"/>
    <mergeCell ref="Z358:AC358"/>
    <mergeCell ref="S367:T367"/>
    <mergeCell ref="S368:T368"/>
    <mergeCell ref="S369:T369"/>
    <mergeCell ref="S370:T370"/>
    <mergeCell ref="W370:AC372"/>
    <mergeCell ref="AE319:AE322"/>
    <mergeCell ref="AF319:AF322"/>
    <mergeCell ref="AG319:AG322"/>
    <mergeCell ref="AI319:AI322"/>
    <mergeCell ref="AJ319:AJ322"/>
    <mergeCell ref="Z320:AB320"/>
    <mergeCell ref="M323:V324"/>
    <mergeCell ref="M325:V326"/>
    <mergeCell ref="M327:V328"/>
    <mergeCell ref="Z297:AC297"/>
    <mergeCell ref="Z298:AC298"/>
    <mergeCell ref="S307:T307"/>
    <mergeCell ref="S308:T308"/>
    <mergeCell ref="S309:T309"/>
    <mergeCell ref="S310:T310"/>
    <mergeCell ref="W310:AC312"/>
    <mergeCell ref="Z315:AA315"/>
    <mergeCell ref="Z318:AB318"/>
    <mergeCell ref="H34:I41"/>
    <mergeCell ref="H27:I32"/>
    <mergeCell ref="Z177:AC177"/>
    <mergeCell ref="Z178:AC178"/>
    <mergeCell ref="S187:T187"/>
    <mergeCell ref="S188:T188"/>
    <mergeCell ref="S189:T189"/>
    <mergeCell ref="S190:T190"/>
    <mergeCell ref="W190:AC192"/>
    <mergeCell ref="Z117:AC117"/>
    <mergeCell ref="Z118:AC118"/>
    <mergeCell ref="M143:V144"/>
    <mergeCell ref="P55:Q55"/>
    <mergeCell ref="V55:W55"/>
    <mergeCell ref="X55:AC55"/>
    <mergeCell ref="P56:Q56"/>
    <mergeCell ref="V56:W56"/>
    <mergeCell ref="X56:AC56"/>
    <mergeCell ref="P60:Q60"/>
    <mergeCell ref="V60:W60"/>
    <mergeCell ref="X60:AC60"/>
    <mergeCell ref="P73:AC73"/>
    <mergeCell ref="P74:AC74"/>
    <mergeCell ref="M149:V150"/>
    <mergeCell ref="M60:O60"/>
    <mergeCell ref="M61:O61"/>
    <mergeCell ref="M62:O62"/>
    <mergeCell ref="S127:T127"/>
    <mergeCell ref="S129:T129"/>
    <mergeCell ref="S128:T128"/>
    <mergeCell ref="S130:T130"/>
    <mergeCell ref="M97:AB97"/>
    <mergeCell ref="S248:T248"/>
    <mergeCell ref="Z195:AA195"/>
    <mergeCell ref="Z198:AB198"/>
    <mergeCell ref="Z200:AB200"/>
    <mergeCell ref="M203:V204"/>
    <mergeCell ref="M161:AB161"/>
    <mergeCell ref="M221:AB221"/>
    <mergeCell ref="P57:Q57"/>
    <mergeCell ref="V57:W57"/>
    <mergeCell ref="X57:AC57"/>
    <mergeCell ref="P58:Q58"/>
    <mergeCell ref="V58:W58"/>
    <mergeCell ref="X58:AC58"/>
    <mergeCell ref="Z79:AB79"/>
    <mergeCell ref="P61:Q61"/>
    <mergeCell ref="V61:W61"/>
    <mergeCell ref="X61:AC61"/>
    <mergeCell ref="P62:Q62"/>
    <mergeCell ref="V62:W62"/>
    <mergeCell ref="X62:AC62"/>
    <mergeCell ref="P59:Q59"/>
    <mergeCell ref="V59:W59"/>
    <mergeCell ref="V63:W63"/>
    <mergeCell ref="X59:AC59"/>
    <mergeCell ref="X63:Y63"/>
    <mergeCell ref="M51:O51"/>
    <mergeCell ref="M52:O52"/>
    <mergeCell ref="M53:O53"/>
    <mergeCell ref="M54:O54"/>
    <mergeCell ref="M55:O55"/>
    <mergeCell ref="M56:O56"/>
    <mergeCell ref="M57:O57"/>
    <mergeCell ref="M58:O58"/>
    <mergeCell ref="M59:O59"/>
    <mergeCell ref="M263:V264"/>
    <mergeCell ref="M265:V266"/>
    <mergeCell ref="M267:V268"/>
    <mergeCell ref="M269:V270"/>
    <mergeCell ref="M271:V272"/>
    <mergeCell ref="AE259:AE262"/>
    <mergeCell ref="AF259:AF262"/>
    <mergeCell ref="Z260:AB260"/>
    <mergeCell ref="Z63:AA63"/>
    <mergeCell ref="AB63:AC63"/>
    <mergeCell ref="R76:T76"/>
    <mergeCell ref="Z77:AB77"/>
    <mergeCell ref="P88:V89"/>
    <mergeCell ref="P63:Q63"/>
    <mergeCell ref="P82:V83"/>
    <mergeCell ref="P84:V85"/>
    <mergeCell ref="P86:V87"/>
    <mergeCell ref="W130:AC132"/>
    <mergeCell ref="M147:V148"/>
    <mergeCell ref="M145:V146"/>
    <mergeCell ref="AE199:AE202"/>
    <mergeCell ref="AF199:AF202"/>
    <mergeCell ref="AG259:AG262"/>
    <mergeCell ref="AI259:AI262"/>
    <mergeCell ref="AJ259:AJ262"/>
    <mergeCell ref="S249:T249"/>
    <mergeCell ref="S250:T250"/>
    <mergeCell ref="W250:AC252"/>
    <mergeCell ref="Z255:AA255"/>
    <mergeCell ref="Z258:AB258"/>
    <mergeCell ref="M151:V152"/>
    <mergeCell ref="M205:V206"/>
    <mergeCell ref="M207:V208"/>
    <mergeCell ref="M209:V210"/>
    <mergeCell ref="M211:V212"/>
    <mergeCell ref="Z237:AC237"/>
    <mergeCell ref="Z238:AC238"/>
    <mergeCell ref="S247:T247"/>
    <mergeCell ref="AG199:AG202"/>
    <mergeCell ref="AI199:AI202"/>
    <mergeCell ref="AJ199:AJ202"/>
    <mergeCell ref="T49:U49"/>
    <mergeCell ref="V49:W49"/>
    <mergeCell ref="X49:Y49"/>
    <mergeCell ref="Z49:AA49"/>
    <mergeCell ref="R44:T44"/>
    <mergeCell ref="V51:W51"/>
    <mergeCell ref="X51:AC51"/>
    <mergeCell ref="P54:Q54"/>
    <mergeCell ref="V54:W54"/>
    <mergeCell ref="X54:AC54"/>
    <mergeCell ref="P53:Q53"/>
    <mergeCell ref="V53:W53"/>
    <mergeCell ref="X53:AC53"/>
    <mergeCell ref="P52:Q52"/>
    <mergeCell ref="V52:W52"/>
    <mergeCell ref="X52:AC52"/>
    <mergeCell ref="P51:Q51"/>
    <mergeCell ref="C27:D32"/>
    <mergeCell ref="C34:D41"/>
    <mergeCell ref="AG139:AG142"/>
    <mergeCell ref="AI139:AI142"/>
    <mergeCell ref="AJ139:AJ142"/>
    <mergeCell ref="Z140:AB140"/>
    <mergeCell ref="Z135:AA135"/>
    <mergeCell ref="Z138:AB138"/>
    <mergeCell ref="AE139:AE142"/>
    <mergeCell ref="AF139:AF142"/>
    <mergeCell ref="AI78:AI81"/>
    <mergeCell ref="AJ78:AJ81"/>
    <mergeCell ref="AE78:AE81"/>
    <mergeCell ref="AF78:AF81"/>
    <mergeCell ref="AG78:AG81"/>
    <mergeCell ref="Z27:AC27"/>
    <mergeCell ref="Y31:AC31"/>
    <mergeCell ref="Z43:AC43"/>
    <mergeCell ref="Z44:AC44"/>
    <mergeCell ref="AB49:AC49"/>
    <mergeCell ref="R45:T45"/>
    <mergeCell ref="P47:AA47"/>
    <mergeCell ref="P49:Q49"/>
    <mergeCell ref="R49:S49"/>
  </mergeCells>
  <phoneticPr fontId="40" type="noConversion"/>
  <conditionalFormatting sqref="AA143">
    <cfRule type="expression" dxfId="388" priority="676">
      <formula>"wenn(Y99=1;1;0)"</formula>
    </cfRule>
    <cfRule type="expression" dxfId="387" priority="677">
      <formula>IF(AE143=3,1,0)</formula>
    </cfRule>
    <cfRule type="expression" dxfId="386" priority="678">
      <formula>IF(AE143=2,1,0)</formula>
    </cfRule>
  </conditionalFormatting>
  <conditionalFormatting sqref="AA82">
    <cfRule type="expression" dxfId="385" priority="647">
      <formula>"wenn(Y99=1;1;0)"</formula>
    </cfRule>
    <cfRule type="expression" dxfId="384" priority="648">
      <formula>IF(AE82=3,1,0)</formula>
    </cfRule>
    <cfRule type="expression" dxfId="383" priority="649">
      <formula>IF(AE82=2,1,0)</formula>
    </cfRule>
  </conditionalFormatting>
  <conditionalFormatting sqref="AA84">
    <cfRule type="expression" dxfId="382" priority="644">
      <formula>"wenn(Y99=1;1;0)"</formula>
    </cfRule>
    <cfRule type="expression" dxfId="381" priority="645">
      <formula>IF(AE84=3,1,0)</formula>
    </cfRule>
    <cfRule type="expression" dxfId="380" priority="646">
      <formula>IF(AE84=2,1,0)</formula>
    </cfRule>
  </conditionalFormatting>
  <conditionalFormatting sqref="AA86">
    <cfRule type="expression" dxfId="379" priority="641">
      <formula>"wenn(Y99=1;1;0)"</formula>
    </cfRule>
    <cfRule type="expression" dxfId="378" priority="642">
      <formula>IF(AE86=3,1,0)</formula>
    </cfRule>
    <cfRule type="expression" dxfId="377" priority="643">
      <formula>IF(AE86=2,1,0)</formula>
    </cfRule>
  </conditionalFormatting>
  <conditionalFormatting sqref="AA88">
    <cfRule type="expression" dxfId="376" priority="638">
      <formula>"wenn(Y99=1;1;0)"</formula>
    </cfRule>
    <cfRule type="expression" dxfId="375" priority="639">
      <formula>IF(AE88=3,1,0)</formula>
    </cfRule>
    <cfRule type="expression" dxfId="374" priority="640">
      <formula>IF(AE88=2,1,0)</formula>
    </cfRule>
  </conditionalFormatting>
  <conditionalFormatting sqref="AA149">
    <cfRule type="expression" dxfId="373" priority="624">
      <formula>"wenn(Y99=1;1;0)"</formula>
    </cfRule>
    <cfRule type="expression" dxfId="372" priority="625">
      <formula>IF(AE149=3,1,0)</formula>
    </cfRule>
    <cfRule type="expression" dxfId="371" priority="626">
      <formula>IF(AE149=2,1,0)</formula>
    </cfRule>
  </conditionalFormatting>
  <conditionalFormatting sqref="AA147">
    <cfRule type="expression" dxfId="370" priority="621">
      <formula>"wenn(Y99=1;1;0)"</formula>
    </cfRule>
    <cfRule type="expression" dxfId="369" priority="622">
      <formula>IF(AE147=3,1,0)</formula>
    </cfRule>
    <cfRule type="expression" dxfId="368" priority="623">
      <formula>IF(AE147=2,1,0)</formula>
    </cfRule>
  </conditionalFormatting>
  <conditionalFormatting sqref="AA145">
    <cfRule type="expression" dxfId="367" priority="618">
      <formula>"wenn(Y99=1;1;0)"</formula>
    </cfRule>
    <cfRule type="expression" dxfId="366" priority="619">
      <formula>IF(AE145=3,1,0)</formula>
    </cfRule>
    <cfRule type="expression" dxfId="365" priority="620">
      <formula>IF(AE145=2,1,0)</formula>
    </cfRule>
  </conditionalFormatting>
  <conditionalFormatting sqref="AA151">
    <cfRule type="expression" dxfId="364" priority="598">
      <formula>"wenn(Y99=1;1;0)"</formula>
    </cfRule>
    <cfRule type="expression" dxfId="363" priority="599">
      <formula>IF(AE151=3,1,0)</formula>
    </cfRule>
    <cfRule type="expression" dxfId="362" priority="600">
      <formula>IF(AE151=2,1,0)</formula>
    </cfRule>
  </conditionalFormatting>
  <conditionalFormatting sqref="S63">
    <cfRule type="expression" dxfId="361" priority="554">
      <formula>IF($S$63&lt;&gt;1,1,0)</formula>
    </cfRule>
  </conditionalFormatting>
  <conditionalFormatting sqref="AA203">
    <cfRule type="expression" dxfId="360" priority="551">
      <formula>"wenn(Y99=1;1;0)"</formula>
    </cfRule>
    <cfRule type="expression" dxfId="359" priority="552">
      <formula>IF(AE203=3,1,0)</formula>
    </cfRule>
    <cfRule type="expression" dxfId="358" priority="553">
      <formula>IF(AE203=2,1,0)</formula>
    </cfRule>
  </conditionalFormatting>
  <conditionalFormatting sqref="AA209">
    <cfRule type="expression" dxfId="357" priority="546">
      <formula>"wenn(Y99=1;1;0)"</formula>
    </cfRule>
    <cfRule type="expression" dxfId="356" priority="547">
      <formula>IF(AE209=3,1,0)</formula>
    </cfRule>
    <cfRule type="expression" dxfId="355" priority="548">
      <formula>IF(AE209=2,1,0)</formula>
    </cfRule>
  </conditionalFormatting>
  <conditionalFormatting sqref="AA207">
    <cfRule type="expression" dxfId="354" priority="543">
      <formula>"wenn(Y99=1;1;0)"</formula>
    </cfRule>
    <cfRule type="expression" dxfId="353" priority="544">
      <formula>IF(AE207=3,1,0)</formula>
    </cfRule>
    <cfRule type="expression" dxfId="352" priority="545">
      <formula>IF(AE207=2,1,0)</formula>
    </cfRule>
  </conditionalFormatting>
  <conditionalFormatting sqref="AA205">
    <cfRule type="expression" dxfId="351" priority="540">
      <formula>"wenn(Y99=1;1;0)"</formula>
    </cfRule>
    <cfRule type="expression" dxfId="350" priority="541">
      <formula>IF(AE205=3,1,0)</formula>
    </cfRule>
    <cfRule type="expression" dxfId="349" priority="542">
      <formula>IF(AE205=2,1,0)</formula>
    </cfRule>
  </conditionalFormatting>
  <conditionalFormatting sqref="AA211">
    <cfRule type="expression" dxfId="348" priority="537">
      <formula>"wenn(Y99=1;1;0)"</formula>
    </cfRule>
    <cfRule type="expression" dxfId="347" priority="538">
      <formula>IF(AE211=3,1,0)</formula>
    </cfRule>
    <cfRule type="expression" dxfId="346" priority="539">
      <formula>IF(AE211=2,1,0)</formula>
    </cfRule>
  </conditionalFormatting>
  <conditionalFormatting sqref="AA803">
    <cfRule type="expression" dxfId="345" priority="381">
      <formula>"wenn(Y99=1;1;0)"</formula>
    </cfRule>
    <cfRule type="expression" dxfId="344" priority="382">
      <formula>IF(AE803=3,1,0)</formula>
    </cfRule>
    <cfRule type="expression" dxfId="343" priority="383">
      <formula>IF(AE803=2,1,0)</formula>
    </cfRule>
  </conditionalFormatting>
  <conditionalFormatting sqref="AA809">
    <cfRule type="expression" dxfId="342" priority="376">
      <formula>"wenn(Y99=1;1;0)"</formula>
    </cfRule>
    <cfRule type="expression" dxfId="341" priority="377">
      <formula>IF(AE809=3,1,0)</formula>
    </cfRule>
    <cfRule type="expression" dxfId="340" priority="378">
      <formula>IF(AE809=2,1,0)</formula>
    </cfRule>
  </conditionalFormatting>
  <conditionalFormatting sqref="AA807">
    <cfRule type="expression" dxfId="339" priority="373">
      <formula>"wenn(Y99=1;1;0)"</formula>
    </cfRule>
    <cfRule type="expression" dxfId="338" priority="374">
      <formula>IF(AE807=3,1,0)</formula>
    </cfRule>
    <cfRule type="expression" dxfId="337" priority="375">
      <formula>IF(AE807=2,1,0)</formula>
    </cfRule>
  </conditionalFormatting>
  <conditionalFormatting sqref="AA805">
    <cfRule type="expression" dxfId="336" priority="370">
      <formula>"wenn(Y99=1;1;0)"</formula>
    </cfRule>
    <cfRule type="expression" dxfId="335" priority="371">
      <formula>IF(AE805=3,1,0)</formula>
    </cfRule>
    <cfRule type="expression" dxfId="334" priority="372">
      <formula>IF(AE805=2,1,0)</formula>
    </cfRule>
  </conditionalFormatting>
  <conditionalFormatting sqref="AA811">
    <cfRule type="expression" dxfId="333" priority="367">
      <formula>"wenn(Y99=1;1;0)"</formula>
    </cfRule>
    <cfRule type="expression" dxfId="332" priority="368">
      <formula>IF(AE811=3,1,0)</formula>
    </cfRule>
    <cfRule type="expression" dxfId="331" priority="369">
      <formula>IF(AE811=2,1,0)</formula>
    </cfRule>
  </conditionalFormatting>
  <conditionalFormatting sqref="U51:U62">
    <cfRule type="expression" dxfId="330" priority="719">
      <formula>IF(X51=M$24,IF(U51&gt;100,1,0),0)</formula>
    </cfRule>
  </conditionalFormatting>
  <conditionalFormatting sqref="U52:U62">
    <cfRule type="expression" dxfId="329" priority="720">
      <formula>IF(X52=M$24,IF(#REF!&gt;100,1,0),0)</formula>
    </cfRule>
  </conditionalFormatting>
  <conditionalFormatting sqref="F110:AC111 F109:H109 J109:AC109">
    <cfRule type="expression" dxfId="328" priority="349">
      <formula>IF($I$23=1,1,0)</formula>
    </cfRule>
  </conditionalFormatting>
  <conditionalFormatting sqref="AA263">
    <cfRule type="expression" dxfId="327" priority="346">
      <formula>"wenn(Y99=1;1;0)"</formula>
    </cfRule>
    <cfRule type="expression" dxfId="326" priority="347">
      <formula>IF(AE263=3,1,0)</formula>
    </cfRule>
    <cfRule type="expression" dxfId="325" priority="348">
      <formula>IF(AE263=2,1,0)</formula>
    </cfRule>
  </conditionalFormatting>
  <conditionalFormatting sqref="AA269">
    <cfRule type="expression" dxfId="324" priority="341">
      <formula>"wenn(Y99=1;1;0)"</formula>
    </cfRule>
    <cfRule type="expression" dxfId="323" priority="342">
      <formula>IF(AE269=3,1,0)</formula>
    </cfRule>
    <cfRule type="expression" dxfId="322" priority="343">
      <formula>IF(AE269=2,1,0)</formula>
    </cfRule>
  </conditionalFormatting>
  <conditionalFormatting sqref="AA267">
    <cfRule type="expression" dxfId="321" priority="338">
      <formula>"wenn(Y99=1;1;0)"</formula>
    </cfRule>
    <cfRule type="expression" dxfId="320" priority="339">
      <formula>IF(AE267=3,1,0)</formula>
    </cfRule>
    <cfRule type="expression" dxfId="319" priority="340">
      <formula>IF(AE267=2,1,0)</formula>
    </cfRule>
  </conditionalFormatting>
  <conditionalFormatting sqref="AA265">
    <cfRule type="expression" dxfId="318" priority="335">
      <formula>"wenn(Y99=1;1;0)"</formula>
    </cfRule>
    <cfRule type="expression" dxfId="317" priority="336">
      <formula>IF(AE265=3,1,0)</formula>
    </cfRule>
    <cfRule type="expression" dxfId="316" priority="337">
      <formula>IF(AE265=2,1,0)</formula>
    </cfRule>
  </conditionalFormatting>
  <conditionalFormatting sqref="AA271">
    <cfRule type="expression" dxfId="315" priority="332">
      <formula>"wenn(Y99=1;1;0)"</formula>
    </cfRule>
    <cfRule type="expression" dxfId="314" priority="333">
      <formula>IF(AE271=3,1,0)</formula>
    </cfRule>
    <cfRule type="expression" dxfId="313" priority="334">
      <formula>IF(AE271=2,1,0)</formula>
    </cfRule>
  </conditionalFormatting>
  <conditionalFormatting sqref="AA323">
    <cfRule type="expression" dxfId="312" priority="329">
      <formula>"wenn(Y99=1;1;0)"</formula>
    </cfRule>
    <cfRule type="expression" dxfId="311" priority="330">
      <formula>IF(AE323=3,1,0)</formula>
    </cfRule>
    <cfRule type="expression" dxfId="310" priority="331">
      <formula>IF(AE323=2,1,0)</formula>
    </cfRule>
  </conditionalFormatting>
  <conditionalFormatting sqref="AA329">
    <cfRule type="expression" dxfId="309" priority="324">
      <formula>"wenn(Y99=1;1;0)"</formula>
    </cfRule>
    <cfRule type="expression" dxfId="308" priority="325">
      <formula>IF(AE329=3,1,0)</formula>
    </cfRule>
    <cfRule type="expression" dxfId="307" priority="326">
      <formula>IF(AE329=2,1,0)</formula>
    </cfRule>
  </conditionalFormatting>
  <conditionalFormatting sqref="AA327">
    <cfRule type="expression" dxfId="306" priority="321">
      <formula>"wenn(Y99=1;1;0)"</formula>
    </cfRule>
    <cfRule type="expression" dxfId="305" priority="322">
      <formula>IF(AE327=3,1,0)</formula>
    </cfRule>
    <cfRule type="expression" dxfId="304" priority="323">
      <formula>IF(AE327=2,1,0)</formula>
    </cfRule>
  </conditionalFormatting>
  <conditionalFormatting sqref="AA325">
    <cfRule type="expression" dxfId="303" priority="318">
      <formula>"wenn(Y99=1;1;0)"</formula>
    </cfRule>
    <cfRule type="expression" dxfId="302" priority="319">
      <formula>IF(AE325=3,1,0)</formula>
    </cfRule>
    <cfRule type="expression" dxfId="301" priority="320">
      <formula>IF(AE325=2,1,0)</formula>
    </cfRule>
  </conditionalFormatting>
  <conditionalFormatting sqref="AA331">
    <cfRule type="expression" dxfId="300" priority="315">
      <formula>"wenn(Y99=1;1;0)"</formula>
    </cfRule>
    <cfRule type="expression" dxfId="299" priority="316">
      <formula>IF(AE331=3,1,0)</formula>
    </cfRule>
    <cfRule type="expression" dxfId="298" priority="317">
      <formula>IF(AE331=2,1,0)</formula>
    </cfRule>
  </conditionalFormatting>
  <conditionalFormatting sqref="AA383">
    <cfRule type="expression" dxfId="297" priority="312">
      <formula>"wenn(Y99=1;1;0)"</formula>
    </cfRule>
    <cfRule type="expression" dxfId="296" priority="313">
      <formula>IF(AE383=3,1,0)</formula>
    </cfRule>
    <cfRule type="expression" dxfId="295" priority="314">
      <formula>IF(AE383=2,1,0)</formula>
    </cfRule>
  </conditionalFormatting>
  <conditionalFormatting sqref="AA389">
    <cfRule type="expression" dxfId="294" priority="307">
      <formula>"wenn(Y99=1;1;0)"</formula>
    </cfRule>
    <cfRule type="expression" dxfId="293" priority="308">
      <formula>IF(AE389=3,1,0)</formula>
    </cfRule>
    <cfRule type="expression" dxfId="292" priority="309">
      <formula>IF(AE389=2,1,0)</formula>
    </cfRule>
  </conditionalFormatting>
  <conditionalFormatting sqref="AA387">
    <cfRule type="expression" dxfId="291" priority="304">
      <formula>"wenn(Y99=1;1;0)"</formula>
    </cfRule>
    <cfRule type="expression" dxfId="290" priority="305">
      <formula>IF(AE387=3,1,0)</formula>
    </cfRule>
    <cfRule type="expression" dxfId="289" priority="306">
      <formula>IF(AE387=2,1,0)</formula>
    </cfRule>
  </conditionalFormatting>
  <conditionalFormatting sqref="AA385">
    <cfRule type="expression" dxfId="288" priority="301">
      <formula>"wenn(Y99=1;1;0)"</formula>
    </cfRule>
    <cfRule type="expression" dxfId="287" priority="302">
      <formula>IF(AE385=3,1,0)</formula>
    </cfRule>
    <cfRule type="expression" dxfId="286" priority="303">
      <formula>IF(AE385=2,1,0)</formula>
    </cfRule>
  </conditionalFormatting>
  <conditionalFormatting sqref="AA391">
    <cfRule type="expression" dxfId="285" priority="298">
      <formula>"wenn(Y99=1;1;0)"</formula>
    </cfRule>
    <cfRule type="expression" dxfId="284" priority="299">
      <formula>IF(AE391=3,1,0)</formula>
    </cfRule>
    <cfRule type="expression" dxfId="283" priority="300">
      <formula>IF(AE391=2,1,0)</formula>
    </cfRule>
  </conditionalFormatting>
  <conditionalFormatting sqref="AA443">
    <cfRule type="expression" dxfId="282" priority="295">
      <formula>"wenn(Y99=1;1;0)"</formula>
    </cfRule>
    <cfRule type="expression" dxfId="281" priority="296">
      <formula>IF(AE443=3,1,0)</formula>
    </cfRule>
    <cfRule type="expression" dxfId="280" priority="297">
      <formula>IF(AE443=2,1,0)</formula>
    </cfRule>
  </conditionalFormatting>
  <conditionalFormatting sqref="AA449">
    <cfRule type="expression" dxfId="279" priority="290">
      <formula>"wenn(Y99=1;1;0)"</formula>
    </cfRule>
    <cfRule type="expression" dxfId="278" priority="291">
      <formula>IF(AE449=3,1,0)</formula>
    </cfRule>
    <cfRule type="expression" dxfId="277" priority="292">
      <formula>IF(AE449=2,1,0)</formula>
    </cfRule>
  </conditionalFormatting>
  <conditionalFormatting sqref="AA447">
    <cfRule type="expression" dxfId="276" priority="287">
      <formula>"wenn(Y99=1;1;0)"</formula>
    </cfRule>
    <cfRule type="expression" dxfId="275" priority="288">
      <formula>IF(AE447=3,1,0)</formula>
    </cfRule>
    <cfRule type="expression" dxfId="274" priority="289">
      <formula>IF(AE447=2,1,0)</formula>
    </cfRule>
  </conditionalFormatting>
  <conditionalFormatting sqref="AA445">
    <cfRule type="expression" dxfId="273" priority="284">
      <formula>"wenn(Y99=1;1;0)"</formula>
    </cfRule>
    <cfRule type="expression" dxfId="272" priority="285">
      <formula>IF(AE445=3,1,0)</formula>
    </cfRule>
    <cfRule type="expression" dxfId="271" priority="286">
      <formula>IF(AE445=2,1,0)</formula>
    </cfRule>
  </conditionalFormatting>
  <conditionalFormatting sqref="AA451">
    <cfRule type="expression" dxfId="270" priority="281">
      <formula>"wenn(Y99=1;1;0)"</formula>
    </cfRule>
    <cfRule type="expression" dxfId="269" priority="282">
      <formula>IF(AE451=3,1,0)</formula>
    </cfRule>
    <cfRule type="expression" dxfId="268" priority="283">
      <formula>IF(AE451=2,1,0)</formula>
    </cfRule>
  </conditionalFormatting>
  <conditionalFormatting sqref="AA503">
    <cfRule type="expression" dxfId="267" priority="278">
      <formula>"wenn(Y99=1;1;0)"</formula>
    </cfRule>
    <cfRule type="expression" dxfId="266" priority="279">
      <formula>IF(AE503=3,1,0)</formula>
    </cfRule>
    <cfRule type="expression" dxfId="265" priority="280">
      <formula>IF(AE503=2,1,0)</formula>
    </cfRule>
  </conditionalFormatting>
  <conditionalFormatting sqref="AA509">
    <cfRule type="expression" dxfId="264" priority="273">
      <formula>"wenn(Y99=1;1;0)"</formula>
    </cfRule>
    <cfRule type="expression" dxfId="263" priority="274">
      <formula>IF(AE509=3,1,0)</formula>
    </cfRule>
    <cfRule type="expression" dxfId="262" priority="275">
      <formula>IF(AE509=2,1,0)</formula>
    </cfRule>
  </conditionalFormatting>
  <conditionalFormatting sqref="AA507">
    <cfRule type="expression" dxfId="261" priority="270">
      <formula>"wenn(Y99=1;1;0)"</formula>
    </cfRule>
    <cfRule type="expression" dxfId="260" priority="271">
      <formula>IF(AE507=3,1,0)</formula>
    </cfRule>
    <cfRule type="expression" dxfId="259" priority="272">
      <formula>IF(AE507=2,1,0)</formula>
    </cfRule>
  </conditionalFormatting>
  <conditionalFormatting sqref="AA505">
    <cfRule type="expression" dxfId="258" priority="267">
      <formula>"wenn(Y99=1;1;0)"</formula>
    </cfRule>
    <cfRule type="expression" dxfId="257" priority="268">
      <formula>IF(AE505=3,1,0)</formula>
    </cfRule>
    <cfRule type="expression" dxfId="256" priority="269">
      <formula>IF(AE505=2,1,0)</formula>
    </cfRule>
  </conditionalFormatting>
  <conditionalFormatting sqref="AA511">
    <cfRule type="expression" dxfId="255" priority="264">
      <formula>"wenn(Y99=1;1;0)"</formula>
    </cfRule>
    <cfRule type="expression" dxfId="254" priority="265">
      <formula>IF(AE511=3,1,0)</formula>
    </cfRule>
    <cfRule type="expression" dxfId="253" priority="266">
      <formula>IF(AE511=2,1,0)</formula>
    </cfRule>
  </conditionalFormatting>
  <conditionalFormatting sqref="AA563">
    <cfRule type="expression" dxfId="252" priority="261">
      <formula>"wenn(Y99=1;1;0)"</formula>
    </cfRule>
    <cfRule type="expression" dxfId="251" priority="262">
      <formula>IF(AE563=3,1,0)</formula>
    </cfRule>
    <cfRule type="expression" dxfId="250" priority="263">
      <formula>IF(AE563=2,1,0)</formula>
    </cfRule>
  </conditionalFormatting>
  <conditionalFormatting sqref="AA569">
    <cfRule type="expression" dxfId="249" priority="256">
      <formula>"wenn(Y99=1;1;0)"</formula>
    </cfRule>
    <cfRule type="expression" dxfId="248" priority="257">
      <formula>IF(AE569=3,1,0)</formula>
    </cfRule>
    <cfRule type="expression" dxfId="247" priority="258">
      <formula>IF(AE569=2,1,0)</formula>
    </cfRule>
  </conditionalFormatting>
  <conditionalFormatting sqref="AA567">
    <cfRule type="expression" dxfId="246" priority="253">
      <formula>"wenn(Y99=1;1;0)"</formula>
    </cfRule>
    <cfRule type="expression" dxfId="245" priority="254">
      <formula>IF(AE567=3,1,0)</formula>
    </cfRule>
    <cfRule type="expression" dxfId="244" priority="255">
      <formula>IF(AE567=2,1,0)</formula>
    </cfRule>
  </conditionalFormatting>
  <conditionalFormatting sqref="AA565">
    <cfRule type="expression" dxfId="243" priority="250">
      <formula>"wenn(Y99=1;1;0)"</formula>
    </cfRule>
    <cfRule type="expression" dxfId="242" priority="251">
      <formula>IF(AE565=3,1,0)</formula>
    </cfRule>
    <cfRule type="expression" dxfId="241" priority="252">
      <formula>IF(AE565=2,1,0)</formula>
    </cfRule>
  </conditionalFormatting>
  <conditionalFormatting sqref="AA571">
    <cfRule type="expression" dxfId="240" priority="247">
      <formula>"wenn(Y99=1;1;0)"</formula>
    </cfRule>
    <cfRule type="expression" dxfId="239" priority="248">
      <formula>IF(AE571=3,1,0)</formula>
    </cfRule>
    <cfRule type="expression" dxfId="238" priority="249">
      <formula>IF(AE571=2,1,0)</formula>
    </cfRule>
  </conditionalFormatting>
  <conditionalFormatting sqref="AA623">
    <cfRule type="expression" dxfId="237" priority="244">
      <formula>"wenn(Y99=1;1;0)"</formula>
    </cfRule>
    <cfRule type="expression" dxfId="236" priority="245">
      <formula>IF(AE623=3,1,0)</formula>
    </cfRule>
    <cfRule type="expression" dxfId="235" priority="246">
      <formula>IF(AE623=2,1,0)</formula>
    </cfRule>
  </conditionalFormatting>
  <conditionalFormatting sqref="AA629">
    <cfRule type="expression" dxfId="234" priority="239">
      <formula>"wenn(Y99=1;1;0)"</formula>
    </cfRule>
    <cfRule type="expression" dxfId="233" priority="240">
      <formula>IF(AE629=3,1,0)</formula>
    </cfRule>
    <cfRule type="expression" dxfId="232" priority="241">
      <formula>IF(AE629=2,1,0)</formula>
    </cfRule>
  </conditionalFormatting>
  <conditionalFormatting sqref="AA627">
    <cfRule type="expression" dxfId="231" priority="236">
      <formula>"wenn(Y99=1;1;0)"</formula>
    </cfRule>
    <cfRule type="expression" dxfId="230" priority="237">
      <formula>IF(AE627=3,1,0)</formula>
    </cfRule>
    <cfRule type="expression" dxfId="229" priority="238">
      <formula>IF(AE627=2,1,0)</formula>
    </cfRule>
  </conditionalFormatting>
  <conditionalFormatting sqref="AA625">
    <cfRule type="expression" dxfId="228" priority="233">
      <formula>"wenn(Y99=1;1;0)"</formula>
    </cfRule>
    <cfRule type="expression" dxfId="227" priority="234">
      <formula>IF(AE625=3,1,0)</formula>
    </cfRule>
    <cfRule type="expression" dxfId="226" priority="235">
      <formula>IF(AE625=2,1,0)</formula>
    </cfRule>
  </conditionalFormatting>
  <conditionalFormatting sqref="AA631">
    <cfRule type="expression" dxfId="225" priority="230">
      <formula>"wenn(Y99=1;1;0)"</formula>
    </cfRule>
    <cfRule type="expression" dxfId="224" priority="231">
      <formula>IF(AE631=3,1,0)</formula>
    </cfRule>
    <cfRule type="expression" dxfId="223" priority="232">
      <formula>IF(AE631=2,1,0)</formula>
    </cfRule>
  </conditionalFormatting>
  <conditionalFormatting sqref="AA683">
    <cfRule type="expression" dxfId="222" priority="227">
      <formula>"wenn(Y99=1;1;0)"</formula>
    </cfRule>
    <cfRule type="expression" dxfId="221" priority="228">
      <formula>IF(AE683=3,1,0)</formula>
    </cfRule>
    <cfRule type="expression" dxfId="220" priority="229">
      <formula>IF(AE683=2,1,0)</formula>
    </cfRule>
  </conditionalFormatting>
  <conditionalFormatting sqref="AA689">
    <cfRule type="expression" dxfId="219" priority="222">
      <formula>"wenn(Y99=1;1;0)"</formula>
    </cfRule>
    <cfRule type="expression" dxfId="218" priority="223">
      <formula>IF(AE689=3,1,0)</formula>
    </cfRule>
    <cfRule type="expression" dxfId="217" priority="224">
      <formula>IF(AE689=2,1,0)</formula>
    </cfRule>
  </conditionalFormatting>
  <conditionalFormatting sqref="AA687">
    <cfRule type="expression" dxfId="216" priority="219">
      <formula>"wenn(Y99=1;1;0)"</formula>
    </cfRule>
    <cfRule type="expression" dxfId="215" priority="220">
      <formula>IF(AE687=3,1,0)</formula>
    </cfRule>
    <cfRule type="expression" dxfId="214" priority="221">
      <formula>IF(AE687=2,1,0)</formula>
    </cfRule>
  </conditionalFormatting>
  <conditionalFormatting sqref="AA685">
    <cfRule type="expression" dxfId="213" priority="216">
      <formula>"wenn(Y99=1;1;0)"</formula>
    </cfRule>
    <cfRule type="expression" dxfId="212" priority="217">
      <formula>IF(AE685=3,1,0)</formula>
    </cfRule>
    <cfRule type="expression" dxfId="211" priority="218">
      <formula>IF(AE685=2,1,0)</formula>
    </cfRule>
  </conditionalFormatting>
  <conditionalFormatting sqref="AA691">
    <cfRule type="expression" dxfId="210" priority="213">
      <formula>"wenn(Y99=1;1;0)"</formula>
    </cfRule>
    <cfRule type="expression" dxfId="209" priority="214">
      <formula>IF(AE691=3,1,0)</formula>
    </cfRule>
    <cfRule type="expression" dxfId="208" priority="215">
      <formula>IF(AE691=2,1,0)</formula>
    </cfRule>
  </conditionalFormatting>
  <conditionalFormatting sqref="AA743">
    <cfRule type="expression" dxfId="207" priority="210">
      <formula>"wenn(Y99=1;1;0)"</formula>
    </cfRule>
    <cfRule type="expression" dxfId="206" priority="211">
      <formula>IF(AE743=3,1,0)</formula>
    </cfRule>
    <cfRule type="expression" dxfId="205" priority="212">
      <formula>IF(AE743=2,1,0)</formula>
    </cfRule>
  </conditionalFormatting>
  <conditionalFormatting sqref="AA749">
    <cfRule type="expression" dxfId="204" priority="205">
      <formula>"wenn(Y99=1;1;0)"</formula>
    </cfRule>
    <cfRule type="expression" dxfId="203" priority="206">
      <formula>IF(AE749=3,1,0)</formula>
    </cfRule>
    <cfRule type="expression" dxfId="202" priority="207">
      <formula>IF(AE749=2,1,0)</formula>
    </cfRule>
  </conditionalFormatting>
  <conditionalFormatting sqref="AA747">
    <cfRule type="expression" dxfId="201" priority="202">
      <formula>"wenn(Y99=1;1;0)"</formula>
    </cfRule>
    <cfRule type="expression" dxfId="200" priority="203">
      <formula>IF(AE747=3,1,0)</formula>
    </cfRule>
    <cfRule type="expression" dxfId="199" priority="204">
      <formula>IF(AE747=2,1,0)</formula>
    </cfRule>
  </conditionalFormatting>
  <conditionalFormatting sqref="AA745">
    <cfRule type="expression" dxfId="198" priority="199">
      <formula>"wenn(Y99=1;1;0)"</formula>
    </cfRule>
    <cfRule type="expression" dxfId="197" priority="200">
      <formula>IF(AE745=3,1,0)</formula>
    </cfRule>
    <cfRule type="expression" dxfId="196" priority="201">
      <formula>IF(AE745=2,1,0)</formula>
    </cfRule>
  </conditionalFormatting>
  <conditionalFormatting sqref="AA751">
    <cfRule type="expression" dxfId="195" priority="196">
      <formula>"wenn(Y99=1;1;0)"</formula>
    </cfRule>
    <cfRule type="expression" dxfId="194" priority="197">
      <formula>IF(AE751=3,1,0)</formula>
    </cfRule>
    <cfRule type="expression" dxfId="193" priority="198">
      <formula>IF(AE751=2,1,0)</formula>
    </cfRule>
  </conditionalFormatting>
  <conditionalFormatting sqref="F170:AC170 F169:K169 M169 O169 Q169:S169 W169 Y169:AC169">
    <cfRule type="expression" dxfId="192" priority="195">
      <formula>IF($I$23=1,1,0)</formula>
    </cfRule>
  </conditionalFormatting>
  <conditionalFormatting sqref="F230:AC230 F229 H229 J229:K229 M229 Q229 T229 W229 Z229 AB229:AC229">
    <cfRule type="expression" dxfId="191" priority="194">
      <formula>IF($I$23=1,1,0)</formula>
    </cfRule>
  </conditionalFormatting>
  <conditionalFormatting sqref="F290:AC290 F289 H289 J289:K289 M289 Q289 W289 Z289 AC289">
    <cfRule type="expression" dxfId="190" priority="193">
      <formula>IF($I$23=1,1,0)</formula>
    </cfRule>
  </conditionalFormatting>
  <conditionalFormatting sqref="F350:AC350 F349:H349 J349:K349 M349 Q349 T349 W349 Z349 AB349:AC349">
    <cfRule type="expression" dxfId="189" priority="192">
      <formula>IF($I$23=1,1,0)</formula>
    </cfRule>
  </conditionalFormatting>
  <conditionalFormatting sqref="F410:AC410 F409:H409 J409:K409 M409 Q409:R409 W409 Y409:AA409 AC409">
    <cfRule type="expression" dxfId="188" priority="191">
      <formula>IF($I$23=1,1,0)</formula>
    </cfRule>
  </conditionalFormatting>
  <conditionalFormatting sqref="F470:AC470 F469 H469 J469:K469 M469 Q469 U469 W469 Z469 AC469">
    <cfRule type="expression" dxfId="187" priority="190">
      <formula>IF($I$23=1,1,0)</formula>
    </cfRule>
  </conditionalFormatting>
  <conditionalFormatting sqref="F770:AC770 F769 H769 J769:K769 M769 P769:Q769 S769 W769 Y769:Z769 AB769:AC769">
    <cfRule type="expression" dxfId="186" priority="184">
      <formula>IF($I$23=1,1,0)</formula>
    </cfRule>
  </conditionalFormatting>
  <conditionalFormatting sqref="F530:AC530 F529 H529 J529:K529 M529 Q529 W529 Y529:AC529">
    <cfRule type="expression" dxfId="185" priority="188">
      <formula>IF($I$23=1,1,0)</formula>
    </cfRule>
  </conditionalFormatting>
  <conditionalFormatting sqref="F590:AC590 F589 H589 J589:K589 M589 Q589 W589 Z589 AC589">
    <cfRule type="expression" dxfId="184" priority="187">
      <formula>IF($I$23=1,1,0)</formula>
    </cfRule>
  </conditionalFormatting>
  <conditionalFormatting sqref="F650:AC650 F649 H649 J649:K649 M649 Q649 U649 W649 Z649 AC649">
    <cfRule type="expression" dxfId="183" priority="186">
      <formula>IF($I$23=1,1,0)</formula>
    </cfRule>
  </conditionalFormatting>
  <conditionalFormatting sqref="F710:AC710 F709 H709 J709:K709 M709 Q709 W709 Z709 AC709">
    <cfRule type="expression" dxfId="182" priority="185">
      <formula>IF($I$23=1,1,0)</formula>
    </cfRule>
  </conditionalFormatting>
  <conditionalFormatting sqref="AC97">
    <cfRule type="expression" dxfId="181" priority="183">
      <formula>IF(X94=AC94,0,1)</formula>
    </cfRule>
  </conditionalFormatting>
  <conditionalFormatting sqref="L97">
    <cfRule type="expression" dxfId="180" priority="182">
      <formula>IF(X94=AC94,0,1)</formula>
    </cfRule>
  </conditionalFormatting>
  <conditionalFormatting sqref="M96:AB96">
    <cfRule type="expression" dxfId="179" priority="178">
      <formula>IF($X94=$AC94,0,1)</formula>
    </cfRule>
  </conditionalFormatting>
  <conditionalFormatting sqref="M98:AB98">
    <cfRule type="expression" dxfId="178" priority="177">
      <formula>IF($X94=$AC94,0,1)</formula>
    </cfRule>
  </conditionalFormatting>
  <conditionalFormatting sqref="AC161">
    <cfRule type="expression" dxfId="177" priority="176">
      <formula>IF(X158=AC158,0,1)</formula>
    </cfRule>
  </conditionalFormatting>
  <conditionalFormatting sqref="L161">
    <cfRule type="expression" dxfId="176" priority="175">
      <formula>IF(X158=AC158,0,1)</formula>
    </cfRule>
  </conditionalFormatting>
  <conditionalFormatting sqref="N160:AB160">
    <cfRule type="expression" dxfId="175" priority="174">
      <formula>IF($X158=$AC158,0,1)</formula>
    </cfRule>
  </conditionalFormatting>
  <conditionalFormatting sqref="M162:AB162">
    <cfRule type="expression" dxfId="174" priority="173">
      <formula>IF($X158=$AC158,0,1)</formula>
    </cfRule>
  </conditionalFormatting>
  <conditionalFormatting sqref="AC221">
    <cfRule type="expression" dxfId="173" priority="172">
      <formula>IF(X218=AC218,0,1)</formula>
    </cfRule>
  </conditionalFormatting>
  <conditionalFormatting sqref="L221">
    <cfRule type="expression" dxfId="172" priority="171">
      <formula>IF(X218=AC218,0,1)</formula>
    </cfRule>
  </conditionalFormatting>
  <conditionalFormatting sqref="N220:AB220">
    <cfRule type="expression" dxfId="171" priority="170">
      <formula>IF($X218=$AC218,0,1)</formula>
    </cfRule>
  </conditionalFormatting>
  <conditionalFormatting sqref="M222:AB222">
    <cfRule type="expression" dxfId="170" priority="169">
      <formula>IF($X218=$AC218,0,1)</formula>
    </cfRule>
  </conditionalFormatting>
  <conditionalFormatting sqref="AC281">
    <cfRule type="expression" dxfId="169" priority="168">
      <formula>IF(X278=AC278,0,1)</formula>
    </cfRule>
  </conditionalFormatting>
  <conditionalFormatting sqref="L281">
    <cfRule type="expression" dxfId="168" priority="167">
      <formula>IF(X278=AC278,0,1)</formula>
    </cfRule>
  </conditionalFormatting>
  <conditionalFormatting sqref="N280:AB280">
    <cfRule type="expression" dxfId="167" priority="166">
      <formula>IF($X278=$AC278,0,1)</formula>
    </cfRule>
  </conditionalFormatting>
  <conditionalFormatting sqref="M282:AB282">
    <cfRule type="expression" dxfId="166" priority="165">
      <formula>IF($X278=$AC278,0,1)</formula>
    </cfRule>
  </conditionalFormatting>
  <conditionalFormatting sqref="AC341">
    <cfRule type="expression" dxfId="165" priority="164">
      <formula>IF(X338=AC338,0,1)</formula>
    </cfRule>
  </conditionalFormatting>
  <conditionalFormatting sqref="L341">
    <cfRule type="expression" dxfId="164" priority="163">
      <formula>IF(X338=AC338,0,1)</formula>
    </cfRule>
  </conditionalFormatting>
  <conditionalFormatting sqref="N340:AB340">
    <cfRule type="expression" dxfId="163" priority="162">
      <formula>IF($X338=$AC338,0,1)</formula>
    </cfRule>
  </conditionalFormatting>
  <conditionalFormatting sqref="M342:AB342">
    <cfRule type="expression" dxfId="162" priority="161">
      <formula>IF($X338=$AC338,0,1)</formula>
    </cfRule>
  </conditionalFormatting>
  <conditionalFormatting sqref="AC401">
    <cfRule type="expression" dxfId="161" priority="160">
      <formula>IF(X398=AC398,0,1)</formula>
    </cfRule>
  </conditionalFormatting>
  <conditionalFormatting sqref="L401">
    <cfRule type="expression" dxfId="160" priority="159">
      <formula>IF(X398=AC398,0,1)</formula>
    </cfRule>
  </conditionalFormatting>
  <conditionalFormatting sqref="N400:AB400">
    <cfRule type="expression" dxfId="159" priority="158">
      <formula>IF($X398=$AC398,0,1)</formula>
    </cfRule>
  </conditionalFormatting>
  <conditionalFormatting sqref="M402:AB402">
    <cfRule type="expression" dxfId="158" priority="157">
      <formula>IF($X398=$AC398,0,1)</formula>
    </cfRule>
  </conditionalFormatting>
  <conditionalFormatting sqref="AC461">
    <cfRule type="expression" dxfId="157" priority="156">
      <formula>IF(X458=AC458,0,1)</formula>
    </cfRule>
  </conditionalFormatting>
  <conditionalFormatting sqref="L461">
    <cfRule type="expression" dxfId="156" priority="155">
      <formula>IF(X458=AC458,0,1)</formula>
    </cfRule>
  </conditionalFormatting>
  <conditionalFormatting sqref="N460:AB460">
    <cfRule type="expression" dxfId="155" priority="154">
      <formula>IF($X458=$AC458,0,1)</formula>
    </cfRule>
  </conditionalFormatting>
  <conditionalFormatting sqref="M462:AB462">
    <cfRule type="expression" dxfId="154" priority="153">
      <formula>IF($X458=$AC458,0,1)</formula>
    </cfRule>
  </conditionalFormatting>
  <conditionalFormatting sqref="AC521">
    <cfRule type="expression" dxfId="153" priority="152">
      <formula>IF(X518=AC518,0,1)</formula>
    </cfRule>
  </conditionalFormatting>
  <conditionalFormatting sqref="L521">
    <cfRule type="expression" dxfId="152" priority="151">
      <formula>IF(X518=AC518,0,1)</formula>
    </cfRule>
  </conditionalFormatting>
  <conditionalFormatting sqref="N520:AB520">
    <cfRule type="expression" dxfId="151" priority="150">
      <formula>IF($X518=$AC518,0,1)</formula>
    </cfRule>
  </conditionalFormatting>
  <conditionalFormatting sqref="M522:AB522">
    <cfRule type="expression" dxfId="150" priority="149">
      <formula>IF($X518=$AC518,0,1)</formula>
    </cfRule>
  </conditionalFormatting>
  <conditionalFormatting sqref="AC581">
    <cfRule type="expression" dxfId="149" priority="148">
      <formula>IF(X578=AC578,0,1)</formula>
    </cfRule>
  </conditionalFormatting>
  <conditionalFormatting sqref="L581">
    <cfRule type="expression" dxfId="148" priority="147">
      <formula>IF(X578=AC578,0,1)</formula>
    </cfRule>
  </conditionalFormatting>
  <conditionalFormatting sqref="N580:AB580">
    <cfRule type="expression" dxfId="147" priority="146">
      <formula>IF($X578=$AC578,0,1)</formula>
    </cfRule>
  </conditionalFormatting>
  <conditionalFormatting sqref="M582:AB582">
    <cfRule type="expression" dxfId="146" priority="145">
      <formula>IF($X578=$AC578,0,1)</formula>
    </cfRule>
  </conditionalFormatting>
  <conditionalFormatting sqref="AC641">
    <cfRule type="expression" dxfId="145" priority="144">
      <formula>IF(X638=AC638,0,1)</formula>
    </cfRule>
  </conditionalFormatting>
  <conditionalFormatting sqref="L641">
    <cfRule type="expression" dxfId="144" priority="143">
      <formula>IF(X638=AC638,0,1)</formula>
    </cfRule>
  </conditionalFormatting>
  <conditionalFormatting sqref="N640:AB640">
    <cfRule type="expression" dxfId="143" priority="142">
      <formula>IF($X638=$AC638,0,1)</formula>
    </cfRule>
  </conditionalFormatting>
  <conditionalFormatting sqref="M642:AB642">
    <cfRule type="expression" dxfId="142" priority="141">
      <formula>IF($X638=$AC638,0,1)</formula>
    </cfRule>
  </conditionalFormatting>
  <conditionalFormatting sqref="AC701">
    <cfRule type="expression" dxfId="141" priority="140">
      <formula>IF(X698=AC698,0,1)</formula>
    </cfRule>
  </conditionalFormatting>
  <conditionalFormatting sqref="L701">
    <cfRule type="expression" dxfId="140" priority="139">
      <formula>IF(X698=AC698,0,1)</formula>
    </cfRule>
  </conditionalFormatting>
  <conditionalFormatting sqref="N700:AB700">
    <cfRule type="expression" dxfId="139" priority="138">
      <formula>IF($X698=$AC698,0,1)</formula>
    </cfRule>
  </conditionalFormatting>
  <conditionalFormatting sqref="M702:AB702">
    <cfRule type="expression" dxfId="138" priority="137">
      <formula>IF($X698=$AC698,0,1)</formula>
    </cfRule>
  </conditionalFormatting>
  <conditionalFormatting sqref="AC761">
    <cfRule type="expression" dxfId="137" priority="136">
      <formula>IF(X758=AC758,0,1)</formula>
    </cfRule>
  </conditionalFormatting>
  <conditionalFormatting sqref="L761">
    <cfRule type="expression" dxfId="136" priority="135">
      <formula>IF(X758=AC758,0,1)</formula>
    </cfRule>
  </conditionalFormatting>
  <conditionalFormatting sqref="N760:AB760">
    <cfRule type="expression" dxfId="135" priority="134">
      <formula>IF($X758=$AC758,0,1)</formula>
    </cfRule>
  </conditionalFormatting>
  <conditionalFormatting sqref="M762:AB762">
    <cfRule type="expression" dxfId="134" priority="133">
      <formula>IF($X758=$AC758,0,1)</formula>
    </cfRule>
  </conditionalFormatting>
  <conditionalFormatting sqref="AC821">
    <cfRule type="expression" dxfId="133" priority="132">
      <formula>IF(X818=AC818,0,1)</formula>
    </cfRule>
  </conditionalFormatting>
  <conditionalFormatting sqref="L821">
    <cfRule type="expression" dxfId="132" priority="131">
      <formula>IF(X818=AC818,0,1)</formula>
    </cfRule>
  </conditionalFormatting>
  <conditionalFormatting sqref="N820:AB820">
    <cfRule type="expression" dxfId="131" priority="130">
      <formula>IF($X818=$AC818,0,1)</formula>
    </cfRule>
  </conditionalFormatting>
  <conditionalFormatting sqref="M822:AB822">
    <cfRule type="expression" dxfId="130" priority="129">
      <formula>IF($X818=$AC818,0,1)</formula>
    </cfRule>
  </conditionalFormatting>
  <conditionalFormatting sqref="L169">
    <cfRule type="expression" dxfId="129" priority="128">
      <formula>IF($I$23=1,1,0)</formula>
    </cfRule>
  </conditionalFormatting>
  <conditionalFormatting sqref="N169">
    <cfRule type="expression" dxfId="128" priority="127">
      <formula>IF($I$23=1,1,0)</formula>
    </cfRule>
  </conditionalFormatting>
  <conditionalFormatting sqref="P169">
    <cfRule type="expression" dxfId="127" priority="126">
      <formula>IF($I$23=1,1,0)</formula>
    </cfRule>
  </conditionalFormatting>
  <conditionalFormatting sqref="T169">
    <cfRule type="expression" dxfId="126" priority="125">
      <formula>IF($I$23=1,1,0)</formula>
    </cfRule>
  </conditionalFormatting>
  <conditionalFormatting sqref="U169">
    <cfRule type="expression" dxfId="125" priority="124">
      <formula>IF($I$23=1,1,0)</formula>
    </cfRule>
  </conditionalFormatting>
  <conditionalFormatting sqref="V169">
    <cfRule type="expression" dxfId="124" priority="123">
      <formula>IF($I$23=1,1,0)</formula>
    </cfRule>
  </conditionalFormatting>
  <conditionalFormatting sqref="X169">
    <cfRule type="expression" dxfId="123" priority="122">
      <formula>IF($I$23=1,1,0)</formula>
    </cfRule>
  </conditionalFormatting>
  <conditionalFormatting sqref="M160">
    <cfRule type="expression" dxfId="122" priority="121">
      <formula>IF($X158=$AC158,0,1)</formula>
    </cfRule>
  </conditionalFormatting>
  <conditionalFormatting sqref="G229">
    <cfRule type="expression" dxfId="121" priority="120">
      <formula>IF($I$23=1,1,0)</formula>
    </cfRule>
  </conditionalFormatting>
  <conditionalFormatting sqref="G289">
    <cfRule type="expression" dxfId="120" priority="119">
      <formula>IF($I$23=1,1,0)</formula>
    </cfRule>
  </conditionalFormatting>
  <conditionalFormatting sqref="G469">
    <cfRule type="expression" dxfId="119" priority="118">
      <formula>IF($I$23=1,1,0)</formula>
    </cfRule>
  </conditionalFormatting>
  <conditionalFormatting sqref="G529">
    <cfRule type="expression" dxfId="118" priority="117">
      <formula>IF($I$23=1,1,0)</formula>
    </cfRule>
  </conditionalFormatting>
  <conditionalFormatting sqref="I109">
    <cfRule type="expression" dxfId="117" priority="116">
      <formula>IF($I$23=1,1,0)</formula>
    </cfRule>
  </conditionalFormatting>
  <conditionalFormatting sqref="I229">
    <cfRule type="expression" dxfId="116" priority="115">
      <formula>IF($I$23=1,1,0)</formula>
    </cfRule>
  </conditionalFormatting>
  <conditionalFormatting sqref="L229">
    <cfRule type="expression" dxfId="115" priority="114">
      <formula>IF($I$23=1,1,0)</formula>
    </cfRule>
  </conditionalFormatting>
  <conditionalFormatting sqref="L289">
    <cfRule type="expression" dxfId="114" priority="113">
      <formula>IF($I$23=1,1,0)</formula>
    </cfRule>
  </conditionalFormatting>
  <conditionalFormatting sqref="L349">
    <cfRule type="expression" dxfId="113" priority="112">
      <formula>IF($I$23=1,1,0)</formula>
    </cfRule>
  </conditionalFormatting>
  <conditionalFormatting sqref="L409">
    <cfRule type="expression" dxfId="112" priority="111">
      <formula>IF($I$23=1,1,0)</formula>
    </cfRule>
  </conditionalFormatting>
  <conditionalFormatting sqref="L469">
    <cfRule type="expression" dxfId="111" priority="110">
      <formula>IF($I$23=1,1,0)</formula>
    </cfRule>
  </conditionalFormatting>
  <conditionalFormatting sqref="L529">
    <cfRule type="expression" dxfId="110" priority="109">
      <formula>IF($I$23=1,1,0)</formula>
    </cfRule>
  </conditionalFormatting>
  <conditionalFormatting sqref="L589">
    <cfRule type="expression" dxfId="109" priority="108">
      <formula>IF($I$23=1,1,0)</formula>
    </cfRule>
  </conditionalFormatting>
  <conditionalFormatting sqref="L649">
    <cfRule type="expression" dxfId="108" priority="107">
      <formula>IF($I$23=1,1,0)</formula>
    </cfRule>
  </conditionalFormatting>
  <conditionalFormatting sqref="L709">
    <cfRule type="expression" dxfId="107" priority="106">
      <formula>IF($I$23=1,1,0)</formula>
    </cfRule>
  </conditionalFormatting>
  <conditionalFormatting sqref="L769">
    <cfRule type="expression" dxfId="106" priority="105">
      <formula>IF($I$23=1,1,0)</formula>
    </cfRule>
  </conditionalFormatting>
  <conditionalFormatting sqref="N229">
    <cfRule type="expression" dxfId="105" priority="104">
      <formula>IF($I$23=1,1,0)</formula>
    </cfRule>
  </conditionalFormatting>
  <conditionalFormatting sqref="N289">
    <cfRule type="expression" dxfId="104" priority="103">
      <formula>IF($I$23=1,1,0)</formula>
    </cfRule>
  </conditionalFormatting>
  <conditionalFormatting sqref="N349">
    <cfRule type="expression" dxfId="103" priority="102">
      <formula>IF($I$23=1,1,0)</formula>
    </cfRule>
  </conditionalFormatting>
  <conditionalFormatting sqref="N409">
    <cfRule type="expression" dxfId="102" priority="101">
      <formula>IF($I$23=1,1,0)</formula>
    </cfRule>
  </conditionalFormatting>
  <conditionalFormatting sqref="N469">
    <cfRule type="expression" dxfId="101" priority="100">
      <formula>IF($I$23=1,1,0)</formula>
    </cfRule>
  </conditionalFormatting>
  <conditionalFormatting sqref="N529">
    <cfRule type="expression" dxfId="100" priority="99">
      <formula>IF($I$23=1,1,0)</formula>
    </cfRule>
  </conditionalFormatting>
  <conditionalFormatting sqref="N589">
    <cfRule type="expression" dxfId="99" priority="98">
      <formula>IF($I$23=1,1,0)</formula>
    </cfRule>
  </conditionalFormatting>
  <conditionalFormatting sqref="N649">
    <cfRule type="expression" dxfId="98" priority="97">
      <formula>IF($I$23=1,1,0)</formula>
    </cfRule>
  </conditionalFormatting>
  <conditionalFormatting sqref="N709">
    <cfRule type="expression" dxfId="97" priority="96">
      <formula>IF($I$23=1,1,0)</formula>
    </cfRule>
  </conditionalFormatting>
  <conditionalFormatting sqref="N769">
    <cfRule type="expression" dxfId="96" priority="95">
      <formula>IF($I$23=1,1,0)</formula>
    </cfRule>
  </conditionalFormatting>
  <conditionalFormatting sqref="O229">
    <cfRule type="expression" dxfId="95" priority="94">
      <formula>IF($I$23=1,1,0)</formula>
    </cfRule>
  </conditionalFormatting>
  <conditionalFormatting sqref="O289">
    <cfRule type="expression" dxfId="94" priority="93">
      <formula>IF($I$23=1,1,0)</formula>
    </cfRule>
  </conditionalFormatting>
  <conditionalFormatting sqref="O349">
    <cfRule type="expression" dxfId="93" priority="92">
      <formula>IF($I$23=1,1,0)</formula>
    </cfRule>
  </conditionalFormatting>
  <conditionalFormatting sqref="O409">
    <cfRule type="expression" dxfId="92" priority="91">
      <formula>IF($I$23=1,1,0)</formula>
    </cfRule>
  </conditionalFormatting>
  <conditionalFormatting sqref="O469">
    <cfRule type="expression" dxfId="91" priority="90">
      <formula>IF($I$23=1,1,0)</formula>
    </cfRule>
  </conditionalFormatting>
  <conditionalFormatting sqref="O529">
    <cfRule type="expression" dxfId="90" priority="89">
      <formula>IF($I$23=1,1,0)</formula>
    </cfRule>
  </conditionalFormatting>
  <conditionalFormatting sqref="O589">
    <cfRule type="expression" dxfId="89" priority="88">
      <formula>IF($I$23=1,1,0)</formula>
    </cfRule>
  </conditionalFormatting>
  <conditionalFormatting sqref="O649">
    <cfRule type="expression" dxfId="88" priority="87">
      <formula>IF($I$23=1,1,0)</formula>
    </cfRule>
  </conditionalFormatting>
  <conditionalFormatting sqref="O709">
    <cfRule type="expression" dxfId="87" priority="86">
      <formula>IF($I$23=1,1,0)</formula>
    </cfRule>
  </conditionalFormatting>
  <conditionalFormatting sqref="O769">
    <cfRule type="expression" dxfId="86" priority="85">
      <formula>IF($I$23=1,1,0)</formula>
    </cfRule>
  </conditionalFormatting>
  <conditionalFormatting sqref="P709">
    <cfRule type="expression" dxfId="85" priority="84">
      <formula>IF($I$23=1,1,0)</formula>
    </cfRule>
  </conditionalFormatting>
  <conditionalFormatting sqref="P649">
    <cfRule type="expression" dxfId="84" priority="83">
      <formula>IF($I$23=1,1,0)</formula>
    </cfRule>
  </conditionalFormatting>
  <conditionalFormatting sqref="P589">
    <cfRule type="expression" dxfId="83" priority="82">
      <formula>IF($I$23=1,1,0)</formula>
    </cfRule>
  </conditionalFormatting>
  <conditionalFormatting sqref="P529">
    <cfRule type="expression" dxfId="82" priority="81">
      <formula>IF($I$23=1,1,0)</formula>
    </cfRule>
  </conditionalFormatting>
  <conditionalFormatting sqref="P469">
    <cfRule type="expression" dxfId="81" priority="80">
      <formula>IF($I$23=1,1,0)</formula>
    </cfRule>
  </conditionalFormatting>
  <conditionalFormatting sqref="P409">
    <cfRule type="expression" dxfId="80" priority="79">
      <formula>IF($I$23=1,1,0)</formula>
    </cfRule>
  </conditionalFormatting>
  <conditionalFormatting sqref="P349">
    <cfRule type="expression" dxfId="79" priority="78">
      <formula>IF($I$23=1,1,0)</formula>
    </cfRule>
  </conditionalFormatting>
  <conditionalFormatting sqref="P289">
    <cfRule type="expression" dxfId="78" priority="77">
      <formula>IF($I$23=1,1,0)</formula>
    </cfRule>
  </conditionalFormatting>
  <conditionalFormatting sqref="P229">
    <cfRule type="expression" dxfId="77" priority="76">
      <formula>IF($I$23=1,1,0)</formula>
    </cfRule>
  </conditionalFormatting>
  <conditionalFormatting sqref="R229">
    <cfRule type="expression" dxfId="76" priority="75">
      <formula>IF($I$23=1,1,0)</formula>
    </cfRule>
  </conditionalFormatting>
  <conditionalFormatting sqref="R289">
    <cfRule type="expression" dxfId="75" priority="74">
      <formula>IF($I$23=1,1,0)</formula>
    </cfRule>
  </conditionalFormatting>
  <conditionalFormatting sqref="R349">
    <cfRule type="expression" dxfId="74" priority="73">
      <formula>IF($I$23=1,1,0)</formula>
    </cfRule>
  </conditionalFormatting>
  <conditionalFormatting sqref="R469">
    <cfRule type="expression" dxfId="73" priority="72">
      <formula>IF($I$23=1,1,0)</formula>
    </cfRule>
  </conditionalFormatting>
  <conditionalFormatting sqref="R529">
    <cfRule type="expression" dxfId="72" priority="71">
      <formula>IF($I$23=1,1,0)</formula>
    </cfRule>
  </conditionalFormatting>
  <conditionalFormatting sqref="R589">
    <cfRule type="expression" dxfId="71" priority="70">
      <formula>IF($I$23=1,1,0)</formula>
    </cfRule>
  </conditionalFormatting>
  <conditionalFormatting sqref="R649">
    <cfRule type="expression" dxfId="70" priority="69">
      <formula>IF($I$23=1,1,0)</formula>
    </cfRule>
  </conditionalFormatting>
  <conditionalFormatting sqref="R709">
    <cfRule type="expression" dxfId="69" priority="68">
      <formula>IF($I$23=1,1,0)</formula>
    </cfRule>
  </conditionalFormatting>
  <conditionalFormatting sqref="R769">
    <cfRule type="expression" dxfId="68" priority="67">
      <formula>IF($I$23=1,1,0)</formula>
    </cfRule>
  </conditionalFormatting>
  <conditionalFormatting sqref="S709">
    <cfRule type="expression" dxfId="67" priority="66">
      <formula>IF($I$23=1,1,0)</formula>
    </cfRule>
  </conditionalFormatting>
  <conditionalFormatting sqref="S649">
    <cfRule type="expression" dxfId="66" priority="65">
      <formula>IF($I$23=1,1,0)</formula>
    </cfRule>
  </conditionalFormatting>
  <conditionalFormatting sqref="S589">
    <cfRule type="expression" dxfId="65" priority="64">
      <formula>IF($I$23=1,1,0)</formula>
    </cfRule>
  </conditionalFormatting>
  <conditionalFormatting sqref="S529">
    <cfRule type="expression" dxfId="64" priority="63">
      <formula>IF($I$23=1,1,0)</formula>
    </cfRule>
  </conditionalFormatting>
  <conditionalFormatting sqref="S469">
    <cfRule type="expression" dxfId="63" priority="62">
      <formula>IF($I$23=1,1,0)</formula>
    </cfRule>
  </conditionalFormatting>
  <conditionalFormatting sqref="S409">
    <cfRule type="expression" dxfId="62" priority="61">
      <formula>IF($I$23=1,1,0)</formula>
    </cfRule>
  </conditionalFormatting>
  <conditionalFormatting sqref="S349">
    <cfRule type="expression" dxfId="61" priority="60">
      <formula>IF($I$23=1,1,0)</formula>
    </cfRule>
  </conditionalFormatting>
  <conditionalFormatting sqref="S289">
    <cfRule type="expression" dxfId="60" priority="59">
      <formula>IF($I$23=1,1,0)</formula>
    </cfRule>
  </conditionalFormatting>
  <conditionalFormatting sqref="S229">
    <cfRule type="expression" dxfId="59" priority="58">
      <formula>IF($I$23=1,1,0)</formula>
    </cfRule>
  </conditionalFormatting>
  <conditionalFormatting sqref="T289">
    <cfRule type="expression" dxfId="58" priority="57">
      <formula>IF($I$23=1,1,0)</formula>
    </cfRule>
  </conditionalFormatting>
  <conditionalFormatting sqref="T409">
    <cfRule type="expression" dxfId="57" priority="56">
      <formula>IF($I$23=1,1,0)</formula>
    </cfRule>
  </conditionalFormatting>
  <conditionalFormatting sqref="T469">
    <cfRule type="expression" dxfId="56" priority="55">
      <formula>IF($I$23=1,1,0)</formula>
    </cfRule>
  </conditionalFormatting>
  <conditionalFormatting sqref="T529">
    <cfRule type="expression" dxfId="55" priority="54">
      <formula>IF($I$23=1,1,0)</formula>
    </cfRule>
  </conditionalFormatting>
  <conditionalFormatting sqref="T589">
    <cfRule type="expression" dxfId="54" priority="53">
      <formula>IF($I$23=1,1,0)</formula>
    </cfRule>
  </conditionalFormatting>
  <conditionalFormatting sqref="T649">
    <cfRule type="expression" dxfId="53" priority="52">
      <formula>IF($I$23=1,1,0)</formula>
    </cfRule>
  </conditionalFormatting>
  <conditionalFormatting sqref="T709">
    <cfRule type="expression" dxfId="52" priority="51">
      <formula>IF($I$23=1,1,0)</formula>
    </cfRule>
  </conditionalFormatting>
  <conditionalFormatting sqref="T769">
    <cfRule type="expression" dxfId="51" priority="50">
      <formula>IF($I$23=1,1,0)</formula>
    </cfRule>
  </conditionalFormatting>
  <conditionalFormatting sqref="U229">
    <cfRule type="expression" dxfId="50" priority="49">
      <formula>IF($I$23=1,1,0)</formula>
    </cfRule>
  </conditionalFormatting>
  <conditionalFormatting sqref="U289">
    <cfRule type="expression" dxfId="49" priority="48">
      <formula>IF($I$23=1,1,0)</formula>
    </cfRule>
  </conditionalFormatting>
  <conditionalFormatting sqref="U349">
    <cfRule type="expression" dxfId="48" priority="47">
      <formula>IF($I$23=1,1,0)</formula>
    </cfRule>
  </conditionalFormatting>
  <conditionalFormatting sqref="U409">
    <cfRule type="expression" dxfId="47" priority="46">
      <formula>IF($I$23=1,1,0)</formula>
    </cfRule>
  </conditionalFormatting>
  <conditionalFormatting sqref="U529">
    <cfRule type="expression" dxfId="46" priority="45">
      <formula>IF($I$23=1,1,0)</formula>
    </cfRule>
  </conditionalFormatting>
  <conditionalFormatting sqref="U589">
    <cfRule type="expression" dxfId="45" priority="44">
      <formula>IF($I$23=1,1,0)</formula>
    </cfRule>
  </conditionalFormatting>
  <conditionalFormatting sqref="U709">
    <cfRule type="expression" dxfId="44" priority="43">
      <formula>IF($I$23=1,1,0)</formula>
    </cfRule>
  </conditionalFormatting>
  <conditionalFormatting sqref="U769">
    <cfRule type="expression" dxfId="43" priority="42">
      <formula>IF($I$23=1,1,0)</formula>
    </cfRule>
  </conditionalFormatting>
  <conditionalFormatting sqref="V229">
    <cfRule type="expression" dxfId="42" priority="41">
      <formula>IF($I$23=1,1,0)</formula>
    </cfRule>
  </conditionalFormatting>
  <conditionalFormatting sqref="V289">
    <cfRule type="expression" dxfId="41" priority="40">
      <formula>IF($I$23=1,1,0)</formula>
    </cfRule>
  </conditionalFormatting>
  <conditionalFormatting sqref="V349">
    <cfRule type="expression" dxfId="40" priority="39">
      <formula>IF($I$23=1,1,0)</formula>
    </cfRule>
  </conditionalFormatting>
  <conditionalFormatting sqref="V409">
    <cfRule type="expression" dxfId="39" priority="38">
      <formula>IF($I$23=1,1,0)</formula>
    </cfRule>
  </conditionalFormatting>
  <conditionalFormatting sqref="V469">
    <cfRule type="expression" dxfId="38" priority="37">
      <formula>IF($I$23=1,1,0)</formula>
    </cfRule>
  </conditionalFormatting>
  <conditionalFormatting sqref="V529">
    <cfRule type="expression" dxfId="37" priority="36">
      <formula>IF($I$23=1,1,0)</formula>
    </cfRule>
  </conditionalFormatting>
  <conditionalFormatting sqref="V589">
    <cfRule type="expression" dxfId="36" priority="35">
      <formula>IF($I$23=1,1,0)</formula>
    </cfRule>
  </conditionalFormatting>
  <conditionalFormatting sqref="V649">
    <cfRule type="expression" dxfId="35" priority="34">
      <formula>IF($I$23=1,1,0)</formula>
    </cfRule>
  </conditionalFormatting>
  <conditionalFormatting sqref="V709">
    <cfRule type="expression" dxfId="34" priority="33">
      <formula>IF($I$23=1,1,0)</formula>
    </cfRule>
  </conditionalFormatting>
  <conditionalFormatting sqref="V769">
    <cfRule type="expression" dxfId="33" priority="32">
      <formula>IF($I$23=1,1,0)</formula>
    </cfRule>
  </conditionalFormatting>
  <conditionalFormatting sqref="X229">
    <cfRule type="expression" dxfId="32" priority="31">
      <formula>IF($I$23=1,1,0)</formula>
    </cfRule>
  </conditionalFormatting>
  <conditionalFormatting sqref="X289">
    <cfRule type="expression" dxfId="31" priority="30">
      <formula>IF($I$23=1,1,0)</formula>
    </cfRule>
  </conditionalFormatting>
  <conditionalFormatting sqref="X349">
    <cfRule type="expression" dxfId="30" priority="29">
      <formula>IF($I$23=1,1,0)</formula>
    </cfRule>
  </conditionalFormatting>
  <conditionalFormatting sqref="X409">
    <cfRule type="expression" dxfId="29" priority="28">
      <formula>IF($I$23=1,1,0)</formula>
    </cfRule>
  </conditionalFormatting>
  <conditionalFormatting sqref="X469">
    <cfRule type="expression" dxfId="28" priority="27">
      <formula>IF($I$23=1,1,0)</formula>
    </cfRule>
  </conditionalFormatting>
  <conditionalFormatting sqref="X529">
    <cfRule type="expression" dxfId="27" priority="26">
      <formula>IF($I$23=1,1,0)</formula>
    </cfRule>
  </conditionalFormatting>
  <conditionalFormatting sqref="X589">
    <cfRule type="expression" dxfId="26" priority="25">
      <formula>IF($I$23=1,1,0)</formula>
    </cfRule>
  </conditionalFormatting>
  <conditionalFormatting sqref="X649">
    <cfRule type="expression" dxfId="25" priority="24">
      <formula>IF($I$23=1,1,0)</formula>
    </cfRule>
  </conditionalFormatting>
  <conditionalFormatting sqref="X709">
    <cfRule type="expression" dxfId="24" priority="23">
      <formula>IF($I$23=1,1,0)</formula>
    </cfRule>
  </conditionalFormatting>
  <conditionalFormatting sqref="X769">
    <cfRule type="expression" dxfId="23" priority="22">
      <formula>IF($I$23=1,1,0)</formula>
    </cfRule>
  </conditionalFormatting>
  <conditionalFormatting sqref="Y709">
    <cfRule type="expression" dxfId="22" priority="21">
      <formula>IF($I$23=1,1,0)</formula>
    </cfRule>
  </conditionalFormatting>
  <conditionalFormatting sqref="Y649">
    <cfRule type="expression" dxfId="21" priority="20">
      <formula>IF($I$23=1,1,0)</formula>
    </cfRule>
  </conditionalFormatting>
  <conditionalFormatting sqref="Y589">
    <cfRule type="expression" dxfId="20" priority="19">
      <formula>IF($I$23=1,1,0)</formula>
    </cfRule>
  </conditionalFormatting>
  <conditionalFormatting sqref="Y469">
    <cfRule type="expression" dxfId="19" priority="18">
      <formula>IF($I$23=1,1,0)</formula>
    </cfRule>
  </conditionalFormatting>
  <conditionalFormatting sqref="Y349">
    <cfRule type="expression" dxfId="18" priority="17">
      <formula>IF($I$23=1,1,0)</formula>
    </cfRule>
  </conditionalFormatting>
  <conditionalFormatting sqref="Y289">
    <cfRule type="expression" dxfId="17" priority="16">
      <formula>IF($I$23=1,1,0)</formula>
    </cfRule>
  </conditionalFormatting>
  <conditionalFormatting sqref="Y229">
    <cfRule type="expression" dxfId="16" priority="15">
      <formula>IF($I$23=1,1,0)</formula>
    </cfRule>
  </conditionalFormatting>
  <conditionalFormatting sqref="AA229">
    <cfRule type="expression" dxfId="15" priority="14">
      <formula>IF($I$23=1,1,0)</formula>
    </cfRule>
  </conditionalFormatting>
  <conditionalFormatting sqref="AA289">
    <cfRule type="expression" dxfId="14" priority="13">
      <formula>IF($I$23=1,1,0)</formula>
    </cfRule>
  </conditionalFormatting>
  <conditionalFormatting sqref="AA349">
    <cfRule type="expression" dxfId="13" priority="12">
      <formula>IF($I$23=1,1,0)</formula>
    </cfRule>
  </conditionalFormatting>
  <conditionalFormatting sqref="AA469">
    <cfRule type="expression" dxfId="12" priority="11">
      <formula>IF($I$23=1,1,0)</formula>
    </cfRule>
  </conditionalFormatting>
  <conditionalFormatting sqref="AA589">
    <cfRule type="expression" dxfId="11" priority="10">
      <formula>IF($I$23=1,1,0)</formula>
    </cfRule>
  </conditionalFormatting>
  <conditionalFormatting sqref="AA649">
    <cfRule type="expression" dxfId="10" priority="9">
      <formula>IF($I$23=1,1,0)</formula>
    </cfRule>
  </conditionalFormatting>
  <conditionalFormatting sqref="AA709">
    <cfRule type="expression" dxfId="9" priority="8">
      <formula>IF($I$23=1,1,0)</formula>
    </cfRule>
  </conditionalFormatting>
  <conditionalFormatting sqref="AA769">
    <cfRule type="expression" dxfId="8" priority="7">
      <formula>IF($I$23=1,1,0)</formula>
    </cfRule>
  </conditionalFormatting>
  <conditionalFormatting sqref="AB289">
    <cfRule type="expression" dxfId="7" priority="6">
      <formula>IF($I$23=1,1,0)</formula>
    </cfRule>
  </conditionalFormatting>
  <conditionalFormatting sqref="AB409">
    <cfRule type="expression" dxfId="6" priority="5">
      <formula>IF($I$23=1,1,0)</formula>
    </cfRule>
  </conditionalFormatting>
  <conditionalFormatting sqref="AB469">
    <cfRule type="expression" dxfId="5" priority="4">
      <formula>IF($I$23=1,1,0)</formula>
    </cfRule>
  </conditionalFormatting>
  <conditionalFormatting sqref="AB589">
    <cfRule type="expression" dxfId="4" priority="3">
      <formula>IF($I$23=1,1,0)</formula>
    </cfRule>
  </conditionalFormatting>
  <conditionalFormatting sqref="AB649">
    <cfRule type="expression" dxfId="3" priority="2">
      <formula>IF($I$23=1,1,0)</formula>
    </cfRule>
  </conditionalFormatting>
  <conditionalFormatting sqref="AB709">
    <cfRule type="expression" dxfId="2" priority="1">
      <formula>IF($I$23=1,1,0)</formula>
    </cfRule>
  </conditionalFormatting>
  <dataValidations count="1">
    <dataValidation type="list" allowBlank="1" showInputMessage="1" showErrorMessage="1" sqref="Z143:AA143 Y814 Z809:AA809 Z807:AA807 Z805:AA805 Z811:AA811 Z803:AA803 Y694 Z689:AA689 Z687:AA687 Z685:AA685 Z691:AA691 Z683:AA683 Y634 Z629:AA629 Z627:AA627 Z625:AA625 Z631:AA631 Z623:AA623 Y574 Z569:AA569 Z567:AA567 Z565:AA565 Z571:AA571 Z563:AA563 Y514 Z509:AA509 Z507:AA507 Z505:AA505 Z511:AA511 Z503:AA503 Y454 Z449:AA449 Z447:AA447 Z445:AA445 Z451:AA451 Z443:AA443 Y394 Z389:AA389 Z387:AA387 Z385:AA385 Z391:AA391 Z383:AA383 Y334 Z329:AA329 Z327:AA327 Z325:AA325 Z331:AA331 Z323:AA323 Y274 Z269:AA269 Z267:AA267 Z265:AA265 Z271:AA271 Z263:AA263 Z86:AA86 Y90 Z149:AA149 Z147:AA147 Z145:AA145 Z151:AA151 Y214 Z209:AA209 Z207:AA207 Z205:AA205 Z211:AA211 Z203:AA203 Y154 Z82:AA82 Z88:AA88 Z84:AA84 Y754 Z749:AA749 Z747:AA747 Z745:AA745 Z751:AA751 Z743:AA743">
      <formula1>$AA$23:$AA$24</formula1>
    </dataValidation>
  </dataValidations>
  <pageMargins left="1.18" right="0.31" top="0.79000000000000015" bottom="0.79000000000000015" header="0.51" footer="0.31"/>
  <pageSetup paperSize="9" scale="60" fitToHeight="22" orientation="portrait"/>
  <headerFooter>
    <oddFooter>&amp;L      &amp;G&amp;C&amp;8&amp;F, &amp;P&amp;R&amp;"Arial Narrow,Standard"&amp;9&amp;G</oddFooter>
  </headerFooter>
  <rowBreaks count="13" manualBreakCount="13">
    <brk id="68" max="16383" man="1"/>
    <brk id="102" max="16383" man="1"/>
    <brk id="162" max="16383" man="1"/>
    <brk id="222" max="16383" man="1"/>
    <brk id="282" max="16383" man="1"/>
    <brk id="342" max="16383" man="1"/>
    <brk id="402" max="16383" man="1"/>
    <brk id="462" max="16383" man="1"/>
    <brk id="522" max="16383" man="1"/>
    <brk id="582" max="16383" man="1"/>
    <brk id="642" max="16383" man="1"/>
    <brk id="702" max="16383" man="1"/>
    <brk id="762" max="16383" man="1"/>
  </rowBreaks>
  <colBreaks count="3" manualBreakCount="3">
    <brk id="34" max="1048575" man="1"/>
    <brk id="44" max="1048575" man="1"/>
    <brk id="125" max="1048575" man="1"/>
  </colBreaks>
  <legacyDrawingHF r:id="rId1"/>
  <extLst>
    <ext xmlns:mx="http://schemas.microsoft.com/office/mac/excel/2008/main" uri="{64002731-A6B0-56B0-2670-7721B7C09600}">
      <mx:PLV Mode="0" OnePage="0" WScale="8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enableFormatConditionsCalculation="0"/>
  <dimension ref="A1:JC330"/>
  <sheetViews>
    <sheetView showGridLines="0" showZeros="0" topLeftCell="D1" zoomScale="125" zoomScaleNormal="125" zoomScalePageLayoutView="125" workbookViewId="0">
      <selection activeCell="E175" sqref="E175"/>
    </sheetView>
  </sheetViews>
  <sheetFormatPr baseColWidth="10" defaultColWidth="9.3984375" defaultRowHeight="12" outlineLevelRow="1" outlineLevelCol="1" x14ac:dyDescent="0"/>
  <cols>
    <col min="1" max="1" width="9.3984375" style="101" hidden="1" customWidth="1" outlineLevel="1"/>
    <col min="2" max="2" width="19.796875" style="101" hidden="1" customWidth="1" outlineLevel="1"/>
    <col min="3" max="3" width="4.59765625" style="101" hidden="1" customWidth="1" outlineLevel="1"/>
    <col min="4" max="4" width="42.59765625" style="101" customWidth="1" collapsed="1"/>
    <col min="5" max="5" width="4.3984375" style="620" customWidth="1"/>
    <col min="6" max="6" width="3.3984375" style="1415" customWidth="1"/>
    <col min="7" max="23" width="5" style="1415" customWidth="1"/>
    <col min="24" max="24" width="5.59765625" style="1415" customWidth="1"/>
    <col min="25" max="28" width="5" style="1415" customWidth="1"/>
    <col min="29" max="29" width="5.59765625" style="1415" customWidth="1"/>
    <col min="30" max="39" width="5" style="1415" customWidth="1"/>
    <col min="40" max="16384" width="9.3984375" style="1415"/>
  </cols>
  <sheetData>
    <row r="1" spans="1:263">
      <c r="G1" s="99" t="str">
        <f>'E1 Entreprise'!A1</f>
        <v>ESA-Tool: Version 3.9 f</v>
      </c>
    </row>
    <row r="2" spans="1:263" s="104" customFormat="1" ht="36" customHeight="1" thickBot="1">
      <c r="A2" s="374">
        <v>1</v>
      </c>
      <c r="B2" s="374"/>
      <c r="C2" s="374"/>
      <c r="D2" s="2276" t="s">
        <v>1002</v>
      </c>
      <c r="E2" s="1169" t="str">
        <f t="shared" ref="E2:E65" si="0">IF((SUM(A2:A2))&gt;0,"Evaluation","")</f>
        <v>Evaluation</v>
      </c>
      <c r="G2" s="161" t="s">
        <v>702</v>
      </c>
      <c r="H2" s="161"/>
      <c r="I2" s="162"/>
      <c r="J2" s="162"/>
      <c r="K2" s="162"/>
      <c r="L2" s="162"/>
      <c r="M2" s="162"/>
      <c r="N2" s="163"/>
      <c r="O2" s="162"/>
      <c r="P2" s="162"/>
      <c r="Q2" s="162"/>
      <c r="R2" s="162"/>
      <c r="S2" s="162"/>
      <c r="T2" s="164"/>
      <c r="U2" s="162"/>
      <c r="V2" s="162"/>
      <c r="W2" s="162"/>
      <c r="X2" s="162"/>
      <c r="Y2" s="162"/>
      <c r="Z2" s="162"/>
      <c r="AA2" s="162"/>
      <c r="AB2" s="162"/>
      <c r="AC2" s="162"/>
      <c r="AD2" s="162"/>
      <c r="AE2" s="162"/>
      <c r="AF2" s="162"/>
      <c r="AG2" s="162"/>
      <c r="AH2" s="162"/>
      <c r="AI2" s="162"/>
      <c r="AJ2" s="162"/>
      <c r="AK2" s="162"/>
      <c r="AL2" s="162"/>
      <c r="AM2" s="162"/>
      <c r="AN2" s="288"/>
      <c r="AO2" s="288"/>
      <c r="AP2" s="288"/>
      <c r="AQ2" s="288"/>
      <c r="AR2" s="288"/>
      <c r="AS2" s="288"/>
      <c r="AT2" s="288"/>
      <c r="AU2" s="288"/>
      <c r="AV2" s="288"/>
      <c r="AW2" s="378"/>
      <c r="AX2" s="378"/>
      <c r="AY2" s="378"/>
      <c r="AZ2" s="378"/>
      <c r="BA2" s="378"/>
      <c r="BB2" s="378"/>
      <c r="BC2" s="378"/>
      <c r="BD2" s="378"/>
      <c r="BE2" s="378"/>
      <c r="BF2" s="378"/>
      <c r="BG2" s="378"/>
      <c r="BH2" s="378"/>
      <c r="BI2" s="378"/>
      <c r="BJ2" s="378"/>
      <c r="BK2" s="378"/>
      <c r="BL2" s="378"/>
      <c r="BM2" s="378"/>
      <c r="BN2" s="378"/>
      <c r="BO2" s="378"/>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c r="FO2" s="103"/>
      <c r="FP2" s="103"/>
      <c r="FQ2" s="103"/>
      <c r="FR2" s="103"/>
      <c r="FS2" s="103"/>
      <c r="FT2" s="103"/>
      <c r="FU2" s="103"/>
      <c r="FV2" s="103"/>
      <c r="FW2" s="103"/>
      <c r="FX2" s="103"/>
      <c r="FY2" s="103"/>
      <c r="FZ2" s="103"/>
      <c r="GA2" s="103"/>
      <c r="GB2" s="103"/>
      <c r="GC2" s="103"/>
      <c r="GD2" s="103"/>
      <c r="GE2" s="103"/>
      <c r="GF2" s="103"/>
      <c r="GG2" s="103"/>
      <c r="GH2" s="103"/>
      <c r="GI2" s="103"/>
      <c r="GJ2" s="103"/>
      <c r="GK2" s="103"/>
      <c r="GL2" s="103"/>
      <c r="GM2" s="103"/>
      <c r="GN2" s="103"/>
      <c r="GO2" s="103"/>
      <c r="GP2" s="103"/>
      <c r="GQ2" s="103"/>
      <c r="GR2" s="103"/>
      <c r="GS2" s="103"/>
      <c r="GT2" s="103"/>
      <c r="GU2" s="103"/>
      <c r="GV2" s="103"/>
      <c r="GW2" s="103"/>
      <c r="GX2" s="103"/>
      <c r="GY2" s="103"/>
      <c r="GZ2" s="103"/>
      <c r="HA2" s="103"/>
      <c r="HB2" s="103"/>
      <c r="HC2" s="103"/>
      <c r="HD2" s="103"/>
      <c r="HE2" s="103"/>
      <c r="HF2" s="103"/>
      <c r="HG2" s="103"/>
      <c r="HH2" s="103"/>
      <c r="HI2" s="103"/>
      <c r="HJ2" s="103"/>
      <c r="HK2" s="103"/>
      <c r="HL2" s="103"/>
      <c r="HM2" s="103"/>
      <c r="HN2" s="103"/>
      <c r="HO2" s="103"/>
      <c r="HP2" s="103"/>
      <c r="HQ2" s="103"/>
      <c r="HR2" s="103"/>
      <c r="HS2" s="103"/>
      <c r="HT2" s="103"/>
      <c r="HU2" s="103"/>
      <c r="HV2" s="103"/>
      <c r="HW2" s="103"/>
      <c r="HX2" s="103"/>
      <c r="HY2" s="103"/>
      <c r="HZ2" s="103"/>
      <c r="IA2" s="103"/>
      <c r="IB2" s="103"/>
      <c r="IC2" s="103"/>
      <c r="ID2" s="103"/>
      <c r="IE2" s="103"/>
      <c r="IF2" s="103"/>
      <c r="IG2" s="103"/>
      <c r="IH2" s="103"/>
      <c r="II2" s="103"/>
      <c r="IJ2" s="103"/>
      <c r="IK2" s="103"/>
      <c r="IL2" s="103"/>
      <c r="IM2" s="103"/>
      <c r="IN2" s="103"/>
      <c r="IO2" s="103"/>
      <c r="IP2" s="103"/>
      <c r="IQ2" s="103"/>
      <c r="IR2" s="103"/>
      <c r="IS2" s="103"/>
      <c r="IT2" s="103"/>
      <c r="IU2" s="103"/>
      <c r="IV2" s="103"/>
      <c r="IW2" s="103"/>
      <c r="IX2" s="103"/>
      <c r="IY2" s="103"/>
      <c r="IZ2" s="103"/>
      <c r="JA2" s="103"/>
      <c r="JB2" s="103"/>
      <c r="JC2" s="103"/>
    </row>
    <row r="3" spans="1:263" s="104" customFormat="1" ht="18" customHeight="1">
      <c r="A3" s="374">
        <v>1</v>
      </c>
      <c r="B3" s="374"/>
      <c r="C3" s="374"/>
      <c r="D3" s="2276"/>
      <c r="E3" s="1169" t="str">
        <f t="shared" si="0"/>
        <v>Evaluation</v>
      </c>
      <c r="G3" s="287"/>
      <c r="H3" s="287"/>
      <c r="I3" s="288"/>
      <c r="J3" s="288"/>
      <c r="K3" s="288"/>
      <c r="L3" s="288"/>
      <c r="M3" s="288"/>
      <c r="N3" s="289"/>
      <c r="O3" s="288"/>
      <c r="P3" s="288"/>
      <c r="Q3" s="288"/>
      <c r="R3" s="288"/>
      <c r="S3" s="288"/>
      <c r="T3" s="290"/>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378"/>
      <c r="AX3" s="378"/>
      <c r="AY3" s="378"/>
      <c r="AZ3" s="378"/>
      <c r="BA3" s="378"/>
      <c r="BB3" s="378"/>
      <c r="BC3" s="378"/>
      <c r="BD3" s="378"/>
      <c r="BE3" s="378"/>
      <c r="BF3" s="378"/>
      <c r="BG3" s="378"/>
      <c r="BH3" s="378"/>
      <c r="BI3" s="378"/>
      <c r="BJ3" s="378"/>
      <c r="BK3" s="378"/>
      <c r="BL3" s="378"/>
      <c r="BM3" s="378"/>
      <c r="BN3" s="378"/>
      <c r="BO3" s="378"/>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c r="FO3" s="103"/>
      <c r="FP3" s="103"/>
      <c r="FQ3" s="103"/>
      <c r="FR3" s="103"/>
      <c r="FS3" s="103"/>
      <c r="FT3" s="103"/>
      <c r="FU3" s="103"/>
      <c r="FV3" s="103"/>
      <c r="FW3" s="103"/>
      <c r="FX3" s="103"/>
      <c r="FY3" s="103"/>
      <c r="FZ3" s="103"/>
      <c r="GA3" s="103"/>
      <c r="GB3" s="103"/>
      <c r="GC3" s="103"/>
      <c r="GD3" s="103"/>
      <c r="GE3" s="103"/>
      <c r="GF3" s="103"/>
      <c r="GG3" s="103"/>
      <c r="GH3" s="103"/>
      <c r="GI3" s="103"/>
      <c r="GJ3" s="103"/>
      <c r="GK3" s="103"/>
      <c r="GL3" s="103"/>
      <c r="GM3" s="103"/>
      <c r="GN3" s="103"/>
      <c r="GO3" s="103"/>
      <c r="GP3" s="103"/>
      <c r="GQ3" s="103"/>
      <c r="GR3" s="103"/>
      <c r="GS3" s="103"/>
      <c r="GT3" s="103"/>
      <c r="GU3" s="103"/>
      <c r="GV3" s="103"/>
      <c r="GW3" s="103"/>
      <c r="GX3" s="103"/>
      <c r="GY3" s="103"/>
      <c r="GZ3" s="103"/>
      <c r="HA3" s="103"/>
      <c r="HB3" s="103"/>
      <c r="HC3" s="103"/>
      <c r="HD3" s="103"/>
      <c r="HE3" s="103"/>
      <c r="HF3" s="103"/>
      <c r="HG3" s="103"/>
      <c r="HH3" s="103"/>
      <c r="HI3" s="103"/>
      <c r="HJ3" s="103"/>
      <c r="HK3" s="103"/>
      <c r="HL3" s="103"/>
      <c r="HM3" s="103"/>
      <c r="HN3" s="103"/>
      <c r="HO3" s="103"/>
      <c r="HP3" s="103"/>
      <c r="HQ3" s="103"/>
      <c r="HR3" s="103"/>
      <c r="HS3" s="103"/>
      <c r="HT3" s="103"/>
      <c r="HU3" s="103"/>
      <c r="HV3" s="103"/>
      <c r="HW3" s="103"/>
      <c r="HX3" s="103"/>
      <c r="HY3" s="103"/>
      <c r="HZ3" s="103"/>
      <c r="IA3" s="103"/>
      <c r="IB3" s="103"/>
      <c r="IC3" s="103"/>
      <c r="ID3" s="103"/>
      <c r="IE3" s="103"/>
      <c r="IF3" s="103"/>
      <c r="IG3" s="103"/>
      <c r="IH3" s="103"/>
      <c r="II3" s="103"/>
      <c r="IJ3" s="103"/>
      <c r="IK3" s="103"/>
      <c r="IL3" s="103"/>
      <c r="IM3" s="103"/>
      <c r="IN3" s="103"/>
      <c r="IO3" s="103"/>
      <c r="IP3" s="103"/>
      <c r="IQ3" s="103"/>
      <c r="IR3" s="103"/>
      <c r="IS3" s="103"/>
      <c r="IT3" s="103"/>
      <c r="IU3" s="103"/>
      <c r="IV3" s="103"/>
      <c r="IW3" s="103"/>
      <c r="IX3" s="103"/>
      <c r="IY3" s="103"/>
      <c r="IZ3" s="103"/>
      <c r="JA3" s="103"/>
      <c r="JB3" s="103"/>
      <c r="JC3" s="103"/>
    </row>
    <row r="4" spans="1:263" s="366" customFormat="1" ht="23">
      <c r="A4" s="374">
        <v>1</v>
      </c>
      <c r="B4" s="374"/>
      <c r="C4" s="374"/>
      <c r="D4" s="2276"/>
      <c r="E4" s="1169" t="str">
        <f t="shared" si="0"/>
        <v>Evaluation</v>
      </c>
      <c r="H4" s="1426" t="s">
        <v>142</v>
      </c>
      <c r="U4" s="1426" t="s">
        <v>149</v>
      </c>
      <c r="AA4" s="288"/>
      <c r="AB4" s="288"/>
      <c r="AC4" s="288"/>
      <c r="AD4" s="288"/>
      <c r="AE4" s="288"/>
      <c r="AF4" s="288"/>
      <c r="AG4" s="1426" t="s">
        <v>156</v>
      </c>
      <c r="AH4" s="288"/>
      <c r="AI4" s="288"/>
      <c r="AJ4" s="288"/>
      <c r="AK4" s="288"/>
      <c r="AL4" s="288"/>
      <c r="AM4" s="288"/>
      <c r="AN4" s="288"/>
      <c r="AO4" s="288"/>
      <c r="AP4" s="288"/>
      <c r="AQ4" s="288"/>
      <c r="AR4" s="288"/>
      <c r="AS4" s="288"/>
      <c r="AT4" s="288"/>
      <c r="AU4" s="288"/>
      <c r="AV4" s="288"/>
      <c r="AW4" s="378"/>
      <c r="AX4" s="378"/>
      <c r="AY4" s="378"/>
      <c r="AZ4" s="378"/>
      <c r="BA4" s="378"/>
      <c r="BB4" s="378"/>
      <c r="BC4" s="378"/>
      <c r="BD4" s="378"/>
      <c r="BE4" s="378"/>
      <c r="BF4" s="378"/>
      <c r="BG4" s="378"/>
      <c r="BH4" s="378"/>
      <c r="BI4" s="378"/>
      <c r="BJ4" s="378"/>
      <c r="BK4" s="378"/>
      <c r="BL4" s="378"/>
      <c r="BM4" s="378"/>
      <c r="BN4" s="378"/>
      <c r="BO4" s="378"/>
    </row>
    <row r="5" spans="1:263" s="101" customFormat="1" ht="9" customHeight="1">
      <c r="A5" s="374">
        <v>1</v>
      </c>
      <c r="B5" s="374"/>
      <c r="C5" s="374"/>
      <c r="D5" s="2276"/>
      <c r="E5" s="1169" t="str">
        <f t="shared" si="0"/>
        <v>Evaluation</v>
      </c>
      <c r="G5" s="102"/>
      <c r="H5" s="102"/>
      <c r="P5" s="102"/>
      <c r="AA5" s="119"/>
      <c r="AB5" s="288"/>
      <c r="AC5" s="288"/>
      <c r="AD5" s="288"/>
      <c r="AE5" s="288"/>
      <c r="AF5" s="288"/>
      <c r="AG5" s="288"/>
      <c r="AH5" s="288"/>
      <c r="AI5" s="288"/>
      <c r="AJ5" s="288"/>
      <c r="AK5" s="288"/>
      <c r="AL5" s="288"/>
      <c r="AM5" s="288"/>
      <c r="AN5" s="288"/>
      <c r="AO5" s="288"/>
      <c r="AP5" s="288"/>
      <c r="AQ5" s="288"/>
      <c r="AR5" s="288"/>
      <c r="AS5" s="288"/>
      <c r="AT5" s="288"/>
      <c r="AU5" s="288"/>
      <c r="AV5" s="288"/>
      <c r="AW5" s="378"/>
      <c r="AX5" s="378"/>
      <c r="AY5" s="378"/>
      <c r="AZ5" s="378"/>
      <c r="BA5" s="378"/>
      <c r="BB5" s="378"/>
      <c r="BC5" s="378"/>
      <c r="BD5" s="378"/>
      <c r="BE5" s="378"/>
      <c r="BF5" s="378"/>
      <c r="BG5" s="378"/>
      <c r="BH5" s="378"/>
      <c r="BI5" s="378"/>
      <c r="BJ5" s="378"/>
      <c r="BK5" s="378"/>
      <c r="BL5" s="378"/>
      <c r="BM5" s="378"/>
      <c r="BN5" s="378"/>
      <c r="BO5" s="378"/>
    </row>
    <row r="6" spans="1:263" s="101" customFormat="1" ht="21" customHeight="1">
      <c r="A6" s="374">
        <v>1</v>
      </c>
      <c r="B6" s="374"/>
      <c r="C6" s="374"/>
      <c r="D6" s="2276"/>
      <c r="E6" s="1169" t="str">
        <f t="shared" si="0"/>
        <v>Evaluation</v>
      </c>
      <c r="G6" s="165"/>
      <c r="H6" s="1430" t="s">
        <v>143</v>
      </c>
      <c r="I6" s="1430"/>
      <c r="J6" s="1430"/>
      <c r="K6" s="2278">
        <f>'E1 Entreprise'!D17</f>
        <v>0</v>
      </c>
      <c r="L6" s="2278"/>
      <c r="M6" s="2278"/>
      <c r="N6" s="2278"/>
      <c r="O6" s="2278"/>
      <c r="U6" s="1430" t="s">
        <v>150</v>
      </c>
      <c r="V6" s="1430"/>
      <c r="W6" s="1430"/>
      <c r="X6" s="2278">
        <f>'E1 Entreprise'!L17</f>
        <v>0</v>
      </c>
      <c r="Y6" s="2278"/>
      <c r="Z6" s="2278"/>
      <c r="AA6" s="2278"/>
      <c r="AB6" s="2278"/>
      <c r="AC6" s="288"/>
      <c r="AD6" s="288"/>
      <c r="AE6" s="288"/>
      <c r="AF6" s="288"/>
      <c r="AG6" s="2264">
        <f>'E1 Entreprise'!R17</f>
        <v>0</v>
      </c>
      <c r="AH6" s="2264"/>
      <c r="AI6" s="2264"/>
      <c r="AJ6" s="2264"/>
      <c r="AK6" s="2264"/>
      <c r="AL6" s="2264"/>
      <c r="AM6" s="2264"/>
      <c r="AN6" s="288"/>
      <c r="AO6" s="288"/>
      <c r="AP6" s="288"/>
      <c r="AQ6" s="288"/>
      <c r="AR6" s="288"/>
      <c r="AS6" s="288"/>
      <c r="AT6" s="288"/>
      <c r="AU6" s="288"/>
      <c r="AV6" s="288"/>
      <c r="AW6" s="378"/>
      <c r="AX6" s="378"/>
      <c r="AY6" s="378"/>
      <c r="AZ6" s="378"/>
      <c r="BA6" s="378"/>
      <c r="BB6" s="378"/>
      <c r="BC6" s="378"/>
      <c r="BD6" s="378"/>
      <c r="BE6" s="378"/>
      <c r="BF6" s="378"/>
      <c r="BG6" s="378"/>
      <c r="BH6" s="378"/>
      <c r="BI6" s="378"/>
      <c r="BJ6" s="378"/>
      <c r="BK6" s="378"/>
      <c r="BL6" s="378"/>
      <c r="BM6" s="378"/>
      <c r="BN6" s="378"/>
      <c r="BO6" s="378"/>
    </row>
    <row r="7" spans="1:263" s="101" customFormat="1" ht="21" customHeight="1">
      <c r="A7" s="374">
        <v>1</v>
      </c>
      <c r="B7" s="374"/>
      <c r="C7" s="374"/>
      <c r="D7" s="2276"/>
      <c r="E7" s="1169" t="str">
        <f t="shared" si="0"/>
        <v>Evaluation</v>
      </c>
      <c r="G7" s="165"/>
      <c r="H7" s="1430" t="s">
        <v>144</v>
      </c>
      <c r="I7" s="1430"/>
      <c r="J7" s="1430"/>
      <c r="K7" s="2278">
        <f>'E1 Entreprise'!D18</f>
        <v>0</v>
      </c>
      <c r="L7" s="2278"/>
      <c r="M7" s="2278"/>
      <c r="N7" s="2278"/>
      <c r="O7" s="2278"/>
      <c r="U7" s="1430" t="s">
        <v>151</v>
      </c>
      <c r="V7" s="1430"/>
      <c r="W7" s="1430"/>
      <c r="X7" s="2278">
        <f>'E1 Entreprise'!L18</f>
        <v>0</v>
      </c>
      <c r="Y7" s="2278"/>
      <c r="Z7" s="2278"/>
      <c r="AA7" s="2278"/>
      <c r="AB7" s="2278"/>
      <c r="AC7" s="288"/>
      <c r="AD7" s="288"/>
      <c r="AE7" s="288"/>
      <c r="AF7" s="288"/>
      <c r="AG7" s="288"/>
      <c r="AH7" s="288"/>
      <c r="AI7" s="288"/>
      <c r="AJ7" s="288"/>
      <c r="AK7" s="288"/>
      <c r="AL7" s="288"/>
      <c r="AM7" s="288"/>
      <c r="AN7" s="288"/>
      <c r="AO7" s="288"/>
      <c r="AP7" s="288"/>
      <c r="AQ7" s="288"/>
      <c r="AR7" s="288"/>
      <c r="AS7" s="288"/>
      <c r="AT7" s="288"/>
      <c r="AU7" s="288"/>
      <c r="AV7" s="288"/>
      <c r="AW7" s="378"/>
      <c r="AX7" s="378"/>
      <c r="AY7" s="378"/>
      <c r="AZ7" s="378"/>
      <c r="BA7" s="378"/>
      <c r="BB7" s="378"/>
      <c r="BC7" s="378"/>
      <c r="BD7" s="378"/>
      <c r="BE7" s="378"/>
      <c r="BF7" s="378"/>
      <c r="BG7" s="378"/>
      <c r="BH7" s="378"/>
      <c r="BI7" s="378"/>
      <c r="BJ7" s="378"/>
      <c r="BK7" s="378"/>
      <c r="BL7" s="378"/>
      <c r="BM7" s="378"/>
      <c r="BN7" s="378"/>
      <c r="BO7" s="378"/>
    </row>
    <row r="8" spans="1:263" s="101" customFormat="1" ht="21" customHeight="1">
      <c r="A8" s="374">
        <v>1</v>
      </c>
      <c r="B8" s="374"/>
      <c r="C8" s="374"/>
      <c r="D8" s="374"/>
      <c r="E8" s="1169" t="str">
        <f t="shared" si="0"/>
        <v>Evaluation</v>
      </c>
      <c r="G8" s="165"/>
      <c r="H8" s="1430" t="s">
        <v>145</v>
      </c>
      <c r="I8" s="1430"/>
      <c r="J8" s="1430"/>
      <c r="K8" s="2278">
        <f>'E1 Entreprise'!D19</f>
        <v>0</v>
      </c>
      <c r="L8" s="2278"/>
      <c r="M8" s="2278"/>
      <c r="N8" s="2278"/>
      <c r="O8" s="2278"/>
      <c r="U8" s="1430" t="s">
        <v>152</v>
      </c>
      <c r="V8" s="1430"/>
      <c r="W8" s="1430"/>
      <c r="X8" s="2278">
        <f>'E1 Entreprise'!L19</f>
        <v>0</v>
      </c>
      <c r="Y8" s="2278"/>
      <c r="Z8" s="2278"/>
      <c r="AA8" s="2278"/>
      <c r="AB8" s="2278"/>
      <c r="AC8" s="288"/>
      <c r="AD8" s="288"/>
      <c r="AE8" s="288"/>
      <c r="AF8" s="288"/>
      <c r="AG8" s="288"/>
      <c r="AH8" s="288"/>
      <c r="AI8" s="288"/>
      <c r="AJ8" s="288"/>
      <c r="AK8" s="288"/>
      <c r="AL8" s="288"/>
      <c r="AM8" s="288"/>
      <c r="AN8" s="288"/>
      <c r="AO8" s="288"/>
      <c r="AP8" s="288"/>
      <c r="AQ8" s="288"/>
      <c r="AR8" s="288"/>
      <c r="AS8" s="288"/>
      <c r="AT8" s="288"/>
      <c r="AU8" s="288"/>
      <c r="AV8" s="288"/>
      <c r="AW8" s="378"/>
      <c r="AX8" s="378"/>
      <c r="AY8" s="378"/>
      <c r="AZ8" s="378"/>
      <c r="BA8" s="378"/>
      <c r="BB8" s="378"/>
      <c r="BC8" s="378"/>
      <c r="BD8" s="378"/>
      <c r="BE8" s="378"/>
      <c r="BF8" s="378"/>
      <c r="BG8" s="378"/>
      <c r="BH8" s="378"/>
      <c r="BI8" s="378"/>
      <c r="BJ8" s="378"/>
      <c r="BK8" s="378"/>
      <c r="BL8" s="378"/>
      <c r="BM8" s="378"/>
      <c r="BN8" s="378"/>
      <c r="BO8" s="378"/>
    </row>
    <row r="9" spans="1:263" s="101" customFormat="1" ht="21" customHeight="1">
      <c r="A9" s="374">
        <v>1</v>
      </c>
      <c r="B9" s="374"/>
      <c r="C9" s="374"/>
      <c r="D9" s="374"/>
      <c r="E9" s="1169" t="str">
        <f t="shared" si="0"/>
        <v>Evaluation</v>
      </c>
      <c r="G9" s="165"/>
      <c r="H9" s="1430" t="s">
        <v>146</v>
      </c>
      <c r="I9" s="1430"/>
      <c r="J9" s="1430"/>
      <c r="K9" s="2277">
        <f>'E1 Entreprise'!D20</f>
        <v>0</v>
      </c>
      <c r="L9" s="2277"/>
      <c r="M9" s="2277"/>
      <c r="N9" s="2277"/>
      <c r="O9" s="2277"/>
      <c r="U9" s="1430" t="s">
        <v>153</v>
      </c>
      <c r="V9" s="1430"/>
      <c r="W9" s="1430"/>
      <c r="X9" s="2278">
        <f>'E1 Entreprise'!L20</f>
        <v>0</v>
      </c>
      <c r="Y9" s="2278"/>
      <c r="Z9" s="2278"/>
      <c r="AA9" s="2278"/>
      <c r="AB9" s="2278"/>
      <c r="AF9" s="157"/>
      <c r="AG9" s="1426"/>
      <c r="AH9" s="158"/>
    </row>
    <row r="10" spans="1:263" s="101" customFormat="1" ht="21" customHeight="1">
      <c r="A10" s="374">
        <v>1</v>
      </c>
      <c r="B10" s="1605" t="s">
        <v>140</v>
      </c>
      <c r="C10" s="1606">
        <v>1</v>
      </c>
      <c r="D10" s="374"/>
      <c r="E10" s="1169" t="str">
        <f t="shared" si="0"/>
        <v>Evaluation</v>
      </c>
      <c r="G10" s="165"/>
      <c r="H10" s="1430" t="s">
        <v>147</v>
      </c>
      <c r="I10" s="1430"/>
      <c r="J10" s="1430"/>
      <c r="K10" s="2278">
        <f>'E1 Entreprise'!D21</f>
        <v>0</v>
      </c>
      <c r="L10" s="2278"/>
      <c r="M10" s="2278"/>
      <c r="N10" s="2278"/>
      <c r="O10" s="2278"/>
      <c r="U10" s="1430" t="s">
        <v>154</v>
      </c>
      <c r="V10" s="1430"/>
      <c r="W10" s="1430"/>
      <c r="X10" s="2278">
        <f>'E1 Entreprise'!L21</f>
        <v>0</v>
      </c>
      <c r="Y10" s="2278"/>
      <c r="Z10" s="2278"/>
      <c r="AA10" s="2278"/>
      <c r="AB10" s="2278"/>
      <c r="AF10" s="157"/>
      <c r="AG10" s="1426" t="s">
        <v>703</v>
      </c>
      <c r="AH10" s="158"/>
    </row>
    <row r="11" spans="1:263" s="101" customFormat="1" ht="21" customHeight="1">
      <c r="A11" s="374">
        <v>1</v>
      </c>
      <c r="B11" s="374"/>
      <c r="C11" s="374"/>
      <c r="D11" s="374"/>
      <c r="E11" s="1169" t="str">
        <f t="shared" si="0"/>
        <v>Evaluation</v>
      </c>
      <c r="G11" s="165"/>
      <c r="H11" s="1430" t="s">
        <v>651</v>
      </c>
      <c r="I11" s="1430"/>
      <c r="J11" s="1430"/>
      <c r="K11" s="2278">
        <f>'E1 Entreprise'!D22</f>
        <v>0</v>
      </c>
      <c r="L11" s="2278"/>
      <c r="M11" s="2278"/>
      <c r="N11" s="2278"/>
      <c r="O11" s="2278"/>
      <c r="U11" s="1430" t="s">
        <v>155</v>
      </c>
      <c r="V11" s="1430"/>
      <c r="W11" s="1430"/>
      <c r="X11" s="2278">
        <f>'E1 Entreprise'!L22</f>
        <v>0</v>
      </c>
      <c r="Y11" s="2278"/>
      <c r="Z11" s="2278"/>
      <c r="AA11" s="2278"/>
      <c r="AB11" s="2278"/>
      <c r="AF11" s="157"/>
      <c r="AG11" s="2265">
        <f>'E1 Entreprise'!R21</f>
        <v>0</v>
      </c>
      <c r="AH11" s="2265"/>
      <c r="AI11" s="2265"/>
      <c r="AJ11" s="2265"/>
      <c r="AK11" s="2265"/>
      <c r="AL11" s="2265"/>
      <c r="AM11" s="2265"/>
    </row>
    <row r="12" spans="1:263" s="101" customFormat="1">
      <c r="A12" s="374">
        <v>1</v>
      </c>
      <c r="B12" s="374"/>
      <c r="C12" s="374"/>
      <c r="D12" s="374"/>
      <c r="E12" s="1169" t="str">
        <f t="shared" si="0"/>
        <v>Evaluation</v>
      </c>
      <c r="AI12" s="119"/>
      <c r="AJ12" s="119"/>
    </row>
    <row r="13" spans="1:263" s="101" customFormat="1">
      <c r="A13" s="374">
        <v>1</v>
      </c>
      <c r="B13" s="374"/>
      <c r="C13" s="374"/>
      <c r="D13" s="374"/>
      <c r="E13" s="1169" t="str">
        <f t="shared" si="0"/>
        <v>Evaluation</v>
      </c>
      <c r="AI13" s="119"/>
      <c r="AJ13" s="119"/>
    </row>
    <row r="14" spans="1:263" s="101" customFormat="1">
      <c r="A14" s="374">
        <v>1</v>
      </c>
      <c r="B14" s="374"/>
      <c r="C14" s="374"/>
      <c r="D14" s="374"/>
      <c r="E14" s="1169" t="str">
        <f t="shared" si="0"/>
        <v>Evaluation</v>
      </c>
      <c r="AI14" s="119"/>
      <c r="AJ14" s="119"/>
    </row>
    <row r="15" spans="1:263" s="373" customFormat="1" ht="27" customHeight="1" thickBot="1">
      <c r="A15" s="374">
        <v>1</v>
      </c>
      <c r="B15" s="374"/>
      <c r="C15" s="374"/>
      <c r="D15" s="374"/>
      <c r="E15" s="1169" t="str">
        <f t="shared" si="0"/>
        <v>Evaluation</v>
      </c>
      <c r="G15" s="367" t="s">
        <v>932</v>
      </c>
      <c r="H15" s="367"/>
      <c r="I15" s="368"/>
      <c r="J15" s="368"/>
      <c r="K15" s="368"/>
      <c r="L15" s="368"/>
      <c r="M15" s="368"/>
      <c r="N15" s="369"/>
      <c r="O15" s="368"/>
      <c r="P15" s="368"/>
      <c r="Q15" s="368"/>
      <c r="R15" s="368"/>
      <c r="S15" s="368"/>
      <c r="T15" s="370"/>
      <c r="U15" s="368"/>
      <c r="V15" s="368"/>
      <c r="W15" s="368"/>
      <c r="X15" s="368"/>
      <c r="Y15" s="367"/>
      <c r="Z15" s="368"/>
      <c r="AA15" s="368"/>
      <c r="AB15" s="368"/>
      <c r="AC15" s="368"/>
      <c r="AD15" s="368"/>
      <c r="AE15" s="368"/>
      <c r="AF15" s="368"/>
      <c r="AG15" s="368"/>
      <c r="AH15" s="368"/>
      <c r="AI15" s="368"/>
      <c r="AJ15" s="368"/>
      <c r="AK15" s="368"/>
      <c r="AL15" s="368"/>
      <c r="AM15" s="368"/>
      <c r="AN15" s="371"/>
      <c r="AO15" s="371"/>
      <c r="AP15" s="371"/>
      <c r="AQ15" s="371"/>
      <c r="AR15" s="372"/>
      <c r="AS15" s="372"/>
      <c r="AT15" s="372"/>
      <c r="AU15" s="372"/>
      <c r="AV15" s="372"/>
      <c r="AW15" s="372"/>
      <c r="AX15" s="372"/>
      <c r="AY15" s="372"/>
      <c r="AZ15" s="372"/>
      <c r="BA15" s="372"/>
      <c r="BB15" s="372"/>
      <c r="BC15" s="372"/>
      <c r="BD15" s="372"/>
      <c r="BE15" s="372"/>
      <c r="BF15" s="372"/>
      <c r="BG15" s="372"/>
      <c r="BH15" s="372"/>
      <c r="BI15" s="372"/>
      <c r="BJ15" s="372"/>
      <c r="BK15" s="372"/>
      <c r="BL15" s="372"/>
      <c r="BM15" s="372"/>
      <c r="BN15" s="372"/>
      <c r="BO15" s="372"/>
      <c r="BP15" s="372"/>
      <c r="BQ15" s="372"/>
      <c r="BR15" s="372"/>
      <c r="BS15" s="372"/>
      <c r="BT15" s="372"/>
      <c r="BU15" s="372"/>
      <c r="BV15" s="372"/>
      <c r="BW15" s="372"/>
      <c r="BX15" s="372"/>
      <c r="BY15" s="372"/>
      <c r="BZ15" s="372"/>
      <c r="CA15" s="372"/>
      <c r="CB15" s="372"/>
      <c r="CC15" s="372"/>
      <c r="CD15" s="372"/>
      <c r="CE15" s="372"/>
      <c r="CF15" s="372"/>
      <c r="CG15" s="372"/>
      <c r="CH15" s="372"/>
      <c r="CI15" s="372"/>
      <c r="CJ15" s="372"/>
      <c r="CK15" s="372"/>
      <c r="CL15" s="372"/>
      <c r="CM15" s="372"/>
      <c r="CN15" s="372"/>
      <c r="CO15" s="372"/>
      <c r="CP15" s="372"/>
      <c r="CQ15" s="372"/>
      <c r="CR15" s="372"/>
      <c r="CS15" s="372"/>
      <c r="CT15" s="372"/>
      <c r="CU15" s="372"/>
      <c r="CV15" s="372"/>
      <c r="CW15" s="372"/>
      <c r="CX15" s="372"/>
      <c r="CY15" s="372"/>
      <c r="CZ15" s="372"/>
      <c r="DA15" s="372"/>
      <c r="DB15" s="372"/>
      <c r="DC15" s="372"/>
      <c r="DD15" s="372"/>
      <c r="DE15" s="372"/>
      <c r="DF15" s="372"/>
      <c r="DG15" s="372"/>
      <c r="DH15" s="372"/>
      <c r="DI15" s="372"/>
      <c r="DJ15" s="372"/>
      <c r="DK15" s="372"/>
      <c r="DL15" s="372"/>
      <c r="DM15" s="372"/>
      <c r="DN15" s="372"/>
      <c r="DO15" s="372"/>
      <c r="DP15" s="372"/>
      <c r="DQ15" s="372"/>
      <c r="DR15" s="372"/>
      <c r="DS15" s="372"/>
      <c r="DT15" s="372"/>
      <c r="DU15" s="372"/>
      <c r="DV15" s="372"/>
      <c r="DW15" s="372"/>
      <c r="DX15" s="372"/>
      <c r="DY15" s="372"/>
      <c r="DZ15" s="372"/>
      <c r="EA15" s="372"/>
      <c r="EB15" s="372"/>
      <c r="EC15" s="372"/>
      <c r="ED15" s="372"/>
      <c r="EE15" s="372"/>
      <c r="EF15" s="372"/>
      <c r="EG15" s="372"/>
      <c r="EH15" s="372"/>
      <c r="EI15" s="372"/>
      <c r="EJ15" s="372"/>
      <c r="EK15" s="372"/>
      <c r="EL15" s="372"/>
      <c r="EM15" s="372"/>
      <c r="EN15" s="372"/>
      <c r="EO15" s="372"/>
      <c r="EP15" s="372"/>
      <c r="EQ15" s="372"/>
      <c r="ER15" s="372"/>
      <c r="ES15" s="372"/>
      <c r="ET15" s="372"/>
      <c r="EU15" s="372"/>
      <c r="EV15" s="372"/>
      <c r="EW15" s="372"/>
      <c r="EX15" s="372"/>
      <c r="EY15" s="372"/>
      <c r="EZ15" s="372"/>
      <c r="FA15" s="372"/>
      <c r="FB15" s="372"/>
      <c r="FC15" s="372"/>
      <c r="FD15" s="372"/>
      <c r="FE15" s="372"/>
      <c r="FF15" s="372"/>
      <c r="FG15" s="372"/>
      <c r="FH15" s="372"/>
      <c r="FI15" s="372"/>
      <c r="FJ15" s="372"/>
      <c r="FK15" s="372"/>
      <c r="FL15" s="372"/>
      <c r="FM15" s="372"/>
      <c r="FN15" s="372"/>
      <c r="FO15" s="372"/>
      <c r="FP15" s="372"/>
      <c r="FQ15" s="372"/>
      <c r="FR15" s="372"/>
      <c r="FS15" s="372"/>
      <c r="FT15" s="372"/>
      <c r="FU15" s="372"/>
      <c r="FV15" s="372"/>
      <c r="FW15" s="372"/>
      <c r="FX15" s="372"/>
      <c r="FY15" s="372"/>
      <c r="FZ15" s="372"/>
      <c r="GA15" s="372"/>
      <c r="GB15" s="372"/>
      <c r="GC15" s="372"/>
      <c r="GD15" s="372"/>
      <c r="GE15" s="372"/>
      <c r="GF15" s="372"/>
      <c r="GG15" s="372"/>
      <c r="GH15" s="372"/>
      <c r="GI15" s="372"/>
      <c r="GJ15" s="372"/>
      <c r="GK15" s="372"/>
      <c r="GL15" s="372"/>
      <c r="GM15" s="372"/>
      <c r="GN15" s="372"/>
      <c r="GO15" s="372"/>
      <c r="GP15" s="372"/>
      <c r="GQ15" s="372"/>
      <c r="GR15" s="372"/>
      <c r="GS15" s="372"/>
      <c r="GT15" s="372"/>
      <c r="GU15" s="372"/>
      <c r="GV15" s="372"/>
      <c r="GW15" s="372"/>
      <c r="GX15" s="372"/>
      <c r="GY15" s="372"/>
      <c r="GZ15" s="372"/>
      <c r="HA15" s="372"/>
      <c r="HB15" s="372"/>
      <c r="HC15" s="372"/>
      <c r="HD15" s="372"/>
      <c r="HE15" s="372"/>
      <c r="HF15" s="372"/>
      <c r="HG15" s="372"/>
      <c r="HH15" s="372"/>
      <c r="HI15" s="372"/>
      <c r="HJ15" s="372"/>
      <c r="HK15" s="372"/>
      <c r="HL15" s="372"/>
      <c r="HM15" s="372"/>
      <c r="HN15" s="372"/>
      <c r="HO15" s="372"/>
      <c r="HP15" s="372"/>
      <c r="HQ15" s="372"/>
      <c r="HR15" s="372"/>
      <c r="HS15" s="372"/>
      <c r="HT15" s="372"/>
      <c r="HU15" s="372"/>
      <c r="HV15" s="372"/>
      <c r="HW15" s="372"/>
      <c r="HX15" s="372"/>
      <c r="HY15" s="372"/>
      <c r="HZ15" s="372"/>
      <c r="IA15" s="372"/>
      <c r="IB15" s="372"/>
      <c r="IC15" s="372"/>
      <c r="ID15" s="372"/>
      <c r="IE15" s="372"/>
      <c r="IF15" s="372"/>
      <c r="IG15" s="372"/>
      <c r="IH15" s="372"/>
      <c r="II15" s="372"/>
      <c r="IJ15" s="372"/>
      <c r="IK15" s="372"/>
      <c r="IL15" s="372"/>
      <c r="IM15" s="372"/>
      <c r="IN15" s="372"/>
      <c r="IO15" s="372"/>
      <c r="IP15" s="372"/>
      <c r="IQ15" s="372"/>
      <c r="IR15" s="372"/>
      <c r="IS15" s="372"/>
      <c r="IT15" s="372"/>
      <c r="IU15" s="372"/>
      <c r="IV15" s="372"/>
      <c r="IW15" s="372"/>
      <c r="IX15" s="372"/>
      <c r="IY15" s="372"/>
    </row>
    <row r="16" spans="1:263" s="111" customFormat="1" ht="21">
      <c r="A16" s="374">
        <v>1</v>
      </c>
      <c r="B16" s="374"/>
      <c r="C16" s="374"/>
      <c r="D16" s="374"/>
      <c r="E16" s="1169" t="str">
        <f t="shared" si="0"/>
        <v>Evaluation</v>
      </c>
      <c r="G16" s="105"/>
      <c r="H16" s="105"/>
      <c r="I16" s="106"/>
      <c r="J16" s="106"/>
      <c r="K16" s="106"/>
      <c r="L16" s="178"/>
      <c r="M16" s="178"/>
      <c r="N16" s="107"/>
      <c r="O16" s="106"/>
      <c r="P16" s="106"/>
      <c r="Q16" s="106"/>
      <c r="R16" s="106"/>
      <c r="S16" s="106"/>
      <c r="T16" s="108"/>
      <c r="U16" s="106"/>
      <c r="V16" s="106"/>
      <c r="W16" s="106"/>
      <c r="X16" s="106"/>
      <c r="Y16" s="106"/>
      <c r="Z16" s="106"/>
      <c r="AA16" s="106"/>
      <c r="AB16" s="108"/>
      <c r="AC16" s="106"/>
      <c r="AD16" s="106"/>
      <c r="AE16" s="106"/>
      <c r="AF16" s="108"/>
      <c r="AG16" s="106"/>
      <c r="AH16" s="109"/>
      <c r="AI16" s="106"/>
      <c r="AJ16" s="106"/>
      <c r="AK16" s="106"/>
      <c r="AL16" s="106"/>
      <c r="AM16" s="106"/>
      <c r="AN16" s="106"/>
      <c r="AO16" s="106"/>
      <c r="AP16" s="106"/>
      <c r="AQ16" s="106"/>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c r="IU16" s="110"/>
      <c r="IV16" s="110"/>
      <c r="IW16" s="110"/>
      <c r="IX16" s="110"/>
      <c r="IY16" s="110"/>
    </row>
    <row r="17" spans="1:259" s="122" customFormat="1" ht="19" customHeight="1">
      <c r="A17" s="374">
        <v>1</v>
      </c>
      <c r="B17" s="374"/>
      <c r="C17" s="374"/>
      <c r="D17" s="374"/>
      <c r="E17" s="1169" t="str">
        <f t="shared" si="0"/>
        <v>Evaluation</v>
      </c>
      <c r="G17" s="1426" t="s">
        <v>713</v>
      </c>
      <c r="H17" s="245"/>
      <c r="I17" s="121"/>
      <c r="O17" s="1430" t="s">
        <v>704</v>
      </c>
      <c r="P17" s="1430"/>
      <c r="Q17" s="1430"/>
      <c r="R17" s="2221">
        <f>'E2 Serres'!BG218</f>
        <v>0</v>
      </c>
      <c r="S17" s="1887"/>
      <c r="T17" s="1887"/>
      <c r="U17" s="165" t="s">
        <v>122</v>
      </c>
      <c r="X17" s="124"/>
      <c r="Y17" s="106"/>
      <c r="Z17" s="106"/>
      <c r="AA17" s="106"/>
      <c r="AB17" s="108"/>
      <c r="AC17" s="106"/>
      <c r="AD17" s="106"/>
      <c r="AE17" s="106"/>
      <c r="AF17" s="108"/>
      <c r="AG17" s="106"/>
      <c r="AH17" s="109"/>
      <c r="AI17" s="106"/>
      <c r="AJ17" s="106"/>
      <c r="AK17" s="106"/>
      <c r="AL17" s="106"/>
      <c r="AM17" s="106"/>
      <c r="AN17" s="10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c r="BP17" s="126"/>
      <c r="BQ17" s="126"/>
      <c r="BR17" s="126"/>
      <c r="BS17" s="126"/>
      <c r="BT17" s="126"/>
      <c r="BU17" s="126"/>
      <c r="BV17" s="126"/>
      <c r="BW17" s="126"/>
      <c r="BX17" s="126"/>
      <c r="BY17" s="126"/>
      <c r="BZ17" s="126"/>
      <c r="CA17" s="126"/>
      <c r="CB17" s="126"/>
      <c r="CC17" s="126"/>
      <c r="CD17" s="126"/>
      <c r="CE17" s="126"/>
      <c r="CF17" s="126"/>
      <c r="CG17" s="126"/>
      <c r="CH17" s="126"/>
      <c r="CI17" s="126"/>
      <c r="CJ17" s="126"/>
      <c r="CK17" s="126"/>
      <c r="CL17" s="126"/>
      <c r="CM17" s="126"/>
      <c r="CN17" s="126"/>
      <c r="CO17" s="126"/>
      <c r="CP17" s="126"/>
      <c r="CQ17" s="126"/>
      <c r="CR17" s="126"/>
      <c r="CS17" s="126"/>
      <c r="CT17" s="126"/>
      <c r="CU17" s="126"/>
      <c r="CV17" s="126"/>
      <c r="CW17" s="126"/>
      <c r="CX17" s="126"/>
      <c r="CY17" s="126"/>
      <c r="CZ17" s="126"/>
      <c r="DA17" s="126"/>
      <c r="DB17" s="126"/>
      <c r="DC17" s="126"/>
      <c r="DD17" s="126"/>
      <c r="DE17" s="126"/>
      <c r="DF17" s="126"/>
      <c r="DG17" s="126"/>
      <c r="DH17" s="126"/>
      <c r="DI17" s="126"/>
      <c r="DJ17" s="126"/>
      <c r="DK17" s="126"/>
      <c r="DL17" s="126"/>
      <c r="DM17" s="126"/>
      <c r="DN17" s="126"/>
      <c r="DO17" s="126"/>
      <c r="DP17" s="126"/>
      <c r="DQ17" s="126"/>
      <c r="DR17" s="126"/>
      <c r="DS17" s="126"/>
      <c r="DT17" s="126"/>
      <c r="DU17" s="126"/>
      <c r="DV17" s="126"/>
      <c r="DW17" s="126"/>
      <c r="DX17" s="126"/>
      <c r="DY17" s="126"/>
      <c r="DZ17" s="126"/>
      <c r="EA17" s="126"/>
      <c r="EB17" s="126"/>
      <c r="EC17" s="126"/>
      <c r="ED17" s="126"/>
      <c r="EE17" s="126"/>
      <c r="EF17" s="126"/>
      <c r="EG17" s="126"/>
      <c r="EH17" s="126"/>
      <c r="EI17" s="126"/>
      <c r="EJ17" s="126"/>
      <c r="EK17" s="126"/>
      <c r="EL17" s="126"/>
      <c r="EM17" s="126"/>
      <c r="EN17" s="126"/>
      <c r="EO17" s="126"/>
      <c r="EP17" s="126"/>
      <c r="EQ17" s="126"/>
      <c r="ER17" s="126"/>
      <c r="ES17" s="126"/>
      <c r="ET17" s="126"/>
      <c r="EU17" s="126"/>
      <c r="EV17" s="126"/>
      <c r="EW17" s="126"/>
      <c r="EX17" s="126"/>
      <c r="EY17" s="126"/>
      <c r="EZ17" s="126"/>
      <c r="FA17" s="126"/>
      <c r="FB17" s="126"/>
      <c r="FC17" s="126"/>
      <c r="FD17" s="126"/>
      <c r="FE17" s="126"/>
      <c r="FF17" s="126"/>
      <c r="FG17" s="126"/>
      <c r="FH17" s="126"/>
      <c r="FI17" s="126"/>
      <c r="FJ17" s="126"/>
      <c r="FK17" s="126"/>
      <c r="FL17" s="126"/>
      <c r="FM17" s="126"/>
      <c r="FN17" s="126"/>
      <c r="FO17" s="126"/>
      <c r="FP17" s="126"/>
      <c r="FQ17" s="126"/>
      <c r="FR17" s="126"/>
      <c r="FS17" s="126"/>
      <c r="FT17" s="126"/>
      <c r="FU17" s="126"/>
      <c r="FV17" s="126"/>
      <c r="FW17" s="126"/>
      <c r="FX17" s="126"/>
      <c r="FY17" s="126"/>
      <c r="FZ17" s="126"/>
      <c r="GA17" s="126"/>
      <c r="GB17" s="126"/>
      <c r="GC17" s="126"/>
      <c r="GD17" s="126"/>
      <c r="GE17" s="126"/>
      <c r="GF17" s="126"/>
      <c r="GG17" s="126"/>
      <c r="GH17" s="126"/>
      <c r="GI17" s="126"/>
      <c r="GJ17" s="126"/>
      <c r="GK17" s="126"/>
      <c r="GL17" s="126"/>
      <c r="GM17" s="126"/>
      <c r="GN17" s="126"/>
      <c r="GO17" s="126"/>
      <c r="GP17" s="126"/>
      <c r="GQ17" s="126"/>
      <c r="GR17" s="126"/>
      <c r="GS17" s="126"/>
      <c r="GT17" s="126"/>
      <c r="GU17" s="126"/>
      <c r="GV17" s="126"/>
      <c r="GW17" s="126"/>
      <c r="GX17" s="126"/>
      <c r="GY17" s="126"/>
      <c r="GZ17" s="126"/>
      <c r="HA17" s="126"/>
      <c r="HB17" s="126"/>
      <c r="HC17" s="126"/>
      <c r="HD17" s="126"/>
      <c r="HE17" s="126"/>
      <c r="HF17" s="126"/>
      <c r="HG17" s="126"/>
      <c r="HH17" s="126"/>
      <c r="HI17" s="126"/>
      <c r="HJ17" s="126"/>
      <c r="HK17" s="126"/>
      <c r="HL17" s="126"/>
      <c r="HM17" s="126"/>
      <c r="HN17" s="126"/>
      <c r="HO17" s="126"/>
      <c r="HP17" s="126"/>
      <c r="HQ17" s="126"/>
      <c r="HR17" s="126"/>
      <c r="HS17" s="126"/>
      <c r="HT17" s="126"/>
      <c r="HU17" s="126"/>
      <c r="HV17" s="126"/>
      <c r="HW17" s="126"/>
      <c r="HX17" s="126"/>
      <c r="HY17" s="126"/>
      <c r="HZ17" s="126"/>
      <c r="IA17" s="126"/>
      <c r="IB17" s="126"/>
      <c r="IC17" s="126"/>
      <c r="ID17" s="126"/>
      <c r="IE17" s="126"/>
      <c r="IF17" s="126"/>
      <c r="IG17" s="126"/>
      <c r="IH17" s="126"/>
      <c r="II17" s="126"/>
      <c r="IJ17" s="126"/>
      <c r="IK17" s="126"/>
      <c r="IL17" s="126"/>
      <c r="IM17" s="126"/>
      <c r="IN17" s="126"/>
      <c r="IO17" s="126"/>
      <c r="IP17" s="126"/>
      <c r="IQ17" s="126"/>
      <c r="IR17" s="126"/>
      <c r="IS17" s="126"/>
      <c r="IT17" s="126"/>
      <c r="IU17" s="126"/>
      <c r="IV17" s="126"/>
    </row>
    <row r="18" spans="1:259" s="122" customFormat="1" ht="19" customHeight="1">
      <c r="A18" s="374">
        <v>1</v>
      </c>
      <c r="B18" s="374"/>
      <c r="C18" s="374"/>
      <c r="D18" s="374"/>
      <c r="E18" s="1169" t="str">
        <f t="shared" si="0"/>
        <v>Evaluation</v>
      </c>
      <c r="G18" s="112"/>
      <c r="H18" s="112"/>
      <c r="I18" s="121"/>
      <c r="O18" s="1430" t="s">
        <v>714</v>
      </c>
      <c r="P18" s="1430"/>
      <c r="Q18" s="1430"/>
      <c r="R18" s="1889">
        <f>'E2 Serres'!BD218</f>
        <v>0</v>
      </c>
      <c r="S18" s="1888"/>
      <c r="T18" s="1888"/>
      <c r="U18" s="165" t="s">
        <v>122</v>
      </c>
      <c r="X18" s="124"/>
      <c r="Y18" s="106"/>
      <c r="Z18" s="106"/>
      <c r="AA18" s="106"/>
      <c r="AB18" s="108"/>
      <c r="AC18" s="106"/>
      <c r="AD18" s="106"/>
      <c r="AE18" s="106"/>
      <c r="AF18" s="108"/>
      <c r="AG18" s="106"/>
      <c r="AH18" s="109"/>
      <c r="AI18" s="106"/>
      <c r="AJ18" s="106"/>
      <c r="AK18" s="106"/>
      <c r="AL18" s="106"/>
      <c r="AM18" s="106"/>
      <c r="AN18" s="10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6"/>
      <c r="BR18" s="126"/>
      <c r="BS18" s="126"/>
      <c r="BT18" s="126"/>
      <c r="BU18" s="126"/>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c r="CV18" s="126"/>
      <c r="CW18" s="126"/>
      <c r="CX18" s="126"/>
      <c r="CY18" s="126"/>
      <c r="CZ18" s="126"/>
      <c r="DA18" s="126"/>
      <c r="DB18" s="126"/>
      <c r="DC18" s="126"/>
      <c r="DD18" s="126"/>
      <c r="DE18" s="126"/>
      <c r="DF18" s="126"/>
      <c r="DG18" s="126"/>
      <c r="DH18" s="126"/>
      <c r="DI18" s="126"/>
      <c r="DJ18" s="126"/>
      <c r="DK18" s="126"/>
      <c r="DL18" s="126"/>
      <c r="DM18" s="126"/>
      <c r="DN18" s="126"/>
      <c r="DO18" s="126"/>
      <c r="DP18" s="126"/>
      <c r="DQ18" s="126"/>
      <c r="DR18" s="126"/>
      <c r="DS18" s="126"/>
      <c r="DT18" s="126"/>
      <c r="DU18" s="126"/>
      <c r="DV18" s="126"/>
      <c r="DW18" s="126"/>
      <c r="DX18" s="126"/>
      <c r="DY18" s="126"/>
      <c r="DZ18" s="126"/>
      <c r="EA18" s="126"/>
      <c r="EB18" s="126"/>
      <c r="EC18" s="126"/>
      <c r="ED18" s="126"/>
      <c r="EE18" s="126"/>
      <c r="EF18" s="126"/>
      <c r="EG18" s="126"/>
      <c r="EH18" s="126"/>
      <c r="EI18" s="126"/>
      <c r="EJ18" s="126"/>
      <c r="EK18" s="126"/>
      <c r="EL18" s="126"/>
      <c r="EM18" s="126"/>
      <c r="EN18" s="126"/>
      <c r="EO18" s="126"/>
      <c r="EP18" s="126"/>
      <c r="EQ18" s="126"/>
      <c r="ER18" s="126"/>
      <c r="ES18" s="126"/>
      <c r="ET18" s="126"/>
      <c r="EU18" s="126"/>
      <c r="EV18" s="126"/>
      <c r="EW18" s="126"/>
      <c r="EX18" s="126"/>
      <c r="EY18" s="126"/>
      <c r="EZ18" s="126"/>
      <c r="FA18" s="126"/>
      <c r="FB18" s="126"/>
      <c r="FC18" s="126"/>
      <c r="FD18" s="126"/>
      <c r="FE18" s="126"/>
      <c r="FF18" s="126"/>
      <c r="FG18" s="126"/>
      <c r="FH18" s="126"/>
      <c r="FI18" s="126"/>
      <c r="FJ18" s="126"/>
      <c r="FK18" s="126"/>
      <c r="FL18" s="126"/>
      <c r="FM18" s="126"/>
      <c r="FN18" s="126"/>
      <c r="FO18" s="126"/>
      <c r="FP18" s="126"/>
      <c r="FQ18" s="126"/>
      <c r="FR18" s="126"/>
      <c r="FS18" s="126"/>
      <c r="FT18" s="126"/>
      <c r="FU18" s="126"/>
      <c r="FV18" s="126"/>
      <c r="FW18" s="126"/>
      <c r="FX18" s="126"/>
      <c r="FY18" s="126"/>
      <c r="FZ18" s="126"/>
      <c r="GA18" s="126"/>
      <c r="GB18" s="126"/>
      <c r="GC18" s="126"/>
      <c r="GD18" s="126"/>
      <c r="GE18" s="126"/>
      <c r="GF18" s="126"/>
      <c r="GG18" s="126"/>
      <c r="GH18" s="126"/>
      <c r="GI18" s="126"/>
      <c r="GJ18" s="126"/>
      <c r="GK18" s="126"/>
      <c r="GL18" s="126"/>
      <c r="GM18" s="126"/>
      <c r="GN18" s="126"/>
      <c r="GO18" s="126"/>
      <c r="GP18" s="126"/>
      <c r="GQ18" s="126"/>
      <c r="GR18" s="126"/>
      <c r="GS18" s="126"/>
      <c r="GT18" s="126"/>
      <c r="GU18" s="126"/>
      <c r="GV18" s="126"/>
      <c r="GW18" s="126"/>
      <c r="GX18" s="126"/>
      <c r="GY18" s="126"/>
      <c r="GZ18" s="126"/>
      <c r="HA18" s="126"/>
      <c r="HB18" s="126"/>
      <c r="HC18" s="126"/>
      <c r="HD18" s="126"/>
      <c r="HE18" s="126"/>
      <c r="HF18" s="126"/>
      <c r="HG18" s="126"/>
      <c r="HH18" s="126"/>
      <c r="HI18" s="126"/>
      <c r="HJ18" s="126"/>
      <c r="HK18" s="126"/>
      <c r="HL18" s="126"/>
      <c r="HM18" s="126"/>
      <c r="HN18" s="126"/>
      <c r="HO18" s="126"/>
      <c r="HP18" s="126"/>
      <c r="HQ18" s="126"/>
      <c r="HR18" s="126"/>
      <c r="HS18" s="126"/>
      <c r="HT18" s="126"/>
      <c r="HU18" s="126"/>
      <c r="HV18" s="126"/>
      <c r="HW18" s="126"/>
      <c r="HX18" s="126"/>
      <c r="HY18" s="126"/>
      <c r="HZ18" s="126"/>
      <c r="IA18" s="126"/>
      <c r="IB18" s="126"/>
      <c r="IC18" s="126"/>
      <c r="ID18" s="126"/>
      <c r="IE18" s="126"/>
      <c r="IF18" s="126"/>
      <c r="IG18" s="126"/>
      <c r="IH18" s="126"/>
      <c r="II18" s="126"/>
      <c r="IJ18" s="126"/>
      <c r="IK18" s="126"/>
      <c r="IL18" s="126"/>
      <c r="IM18" s="126"/>
      <c r="IN18" s="126"/>
      <c r="IO18" s="126"/>
      <c r="IP18" s="126"/>
      <c r="IQ18" s="126"/>
      <c r="IR18" s="126"/>
      <c r="IS18" s="126"/>
      <c r="IT18" s="126"/>
      <c r="IU18" s="126"/>
      <c r="IV18" s="126"/>
    </row>
    <row r="19" spans="1:259" s="122" customFormat="1" ht="19" customHeight="1">
      <c r="A19" s="374">
        <v>1</v>
      </c>
      <c r="B19" s="374"/>
      <c r="C19" s="374"/>
      <c r="D19" s="374"/>
      <c r="E19" s="1169" t="str">
        <f t="shared" si="0"/>
        <v>Evaluation</v>
      </c>
      <c r="G19" s="112"/>
      <c r="O19" s="630" t="s">
        <v>2</v>
      </c>
      <c r="P19" s="630"/>
      <c r="Q19" s="630"/>
      <c r="R19" s="2231">
        <f>SUM(R17:T18)</f>
        <v>0</v>
      </c>
      <c r="S19" s="2270"/>
      <c r="T19" s="2270"/>
      <c r="U19" s="165" t="s">
        <v>131</v>
      </c>
      <c r="X19" s="124"/>
      <c r="Y19" s="106"/>
      <c r="Z19" s="106"/>
      <c r="AA19" s="106"/>
      <c r="AB19" s="108"/>
      <c r="AC19" s="106"/>
      <c r="AD19" s="106"/>
      <c r="AE19" s="106"/>
      <c r="AF19" s="108"/>
      <c r="AG19" s="106"/>
      <c r="AH19" s="109"/>
      <c r="AI19" s="106"/>
      <c r="AJ19" s="106"/>
      <c r="AK19" s="106"/>
      <c r="AL19" s="106"/>
      <c r="AM19" s="106"/>
      <c r="AN19" s="10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c r="BM19" s="126"/>
      <c r="BN19" s="126"/>
      <c r="BO19" s="126"/>
      <c r="BP19" s="126"/>
      <c r="BQ19" s="126"/>
      <c r="BR19" s="126"/>
      <c r="BS19" s="126"/>
      <c r="BT19" s="126"/>
      <c r="BU19" s="126"/>
      <c r="BV19" s="126"/>
      <c r="BW19" s="126"/>
      <c r="BX19" s="126"/>
      <c r="BY19" s="126"/>
      <c r="BZ19" s="126"/>
      <c r="CA19" s="126"/>
      <c r="CB19" s="126"/>
      <c r="CC19" s="126"/>
      <c r="CD19" s="126"/>
      <c r="CE19" s="126"/>
      <c r="CF19" s="126"/>
      <c r="CG19" s="126"/>
      <c r="CH19" s="126"/>
      <c r="CI19" s="126"/>
      <c r="CJ19" s="126"/>
      <c r="CK19" s="126"/>
      <c r="CL19" s="126"/>
      <c r="CM19" s="126"/>
      <c r="CN19" s="126"/>
      <c r="CO19" s="126"/>
      <c r="CP19" s="126"/>
      <c r="CQ19" s="126"/>
      <c r="CR19" s="126"/>
      <c r="CS19" s="126"/>
      <c r="CT19" s="126"/>
      <c r="CU19" s="126"/>
      <c r="CV19" s="126"/>
      <c r="CW19" s="126"/>
      <c r="CX19" s="126"/>
      <c r="CY19" s="126"/>
      <c r="CZ19" s="126"/>
      <c r="DA19" s="126"/>
      <c r="DB19" s="126"/>
      <c r="DC19" s="126"/>
      <c r="DD19" s="126"/>
      <c r="DE19" s="126"/>
      <c r="DF19" s="126"/>
      <c r="DG19" s="126"/>
      <c r="DH19" s="126"/>
      <c r="DI19" s="126"/>
      <c r="DJ19" s="126"/>
      <c r="DK19" s="126"/>
      <c r="DL19" s="126"/>
      <c r="DM19" s="126"/>
      <c r="DN19" s="126"/>
      <c r="DO19" s="126"/>
      <c r="DP19" s="126"/>
      <c r="DQ19" s="126"/>
      <c r="DR19" s="126"/>
      <c r="DS19" s="126"/>
      <c r="DT19" s="126"/>
      <c r="DU19" s="126"/>
      <c r="DV19" s="126"/>
      <c r="DW19" s="126"/>
      <c r="DX19" s="126"/>
      <c r="DY19" s="126"/>
      <c r="DZ19" s="126"/>
      <c r="EA19" s="126"/>
      <c r="EB19" s="126"/>
      <c r="EC19" s="126"/>
      <c r="ED19" s="126"/>
      <c r="EE19" s="126"/>
      <c r="EF19" s="126"/>
      <c r="EG19" s="126"/>
      <c r="EH19" s="126"/>
      <c r="EI19" s="126"/>
      <c r="EJ19" s="126"/>
      <c r="EK19" s="126"/>
      <c r="EL19" s="126"/>
      <c r="EM19" s="126"/>
      <c r="EN19" s="126"/>
      <c r="EO19" s="126"/>
      <c r="EP19" s="126"/>
      <c r="EQ19" s="126"/>
      <c r="ER19" s="126"/>
      <c r="ES19" s="126"/>
      <c r="ET19" s="126"/>
      <c r="EU19" s="126"/>
      <c r="EV19" s="126"/>
      <c r="EW19" s="126"/>
      <c r="EX19" s="126"/>
      <c r="EY19" s="126"/>
      <c r="EZ19" s="126"/>
      <c r="FA19" s="126"/>
      <c r="FB19" s="126"/>
      <c r="FC19" s="126"/>
      <c r="FD19" s="126"/>
      <c r="FE19" s="126"/>
      <c r="FF19" s="126"/>
      <c r="FG19" s="126"/>
      <c r="FH19" s="126"/>
      <c r="FI19" s="126"/>
      <c r="FJ19" s="126"/>
      <c r="FK19" s="126"/>
      <c r="FL19" s="126"/>
      <c r="FM19" s="126"/>
      <c r="FN19" s="126"/>
      <c r="FO19" s="126"/>
      <c r="FP19" s="126"/>
      <c r="FQ19" s="126"/>
      <c r="FR19" s="126"/>
      <c r="FS19" s="126"/>
      <c r="FT19" s="126"/>
      <c r="FU19" s="126"/>
      <c r="FV19" s="126"/>
      <c r="FW19" s="126"/>
      <c r="FX19" s="126"/>
      <c r="FY19" s="126"/>
      <c r="FZ19" s="126"/>
      <c r="GA19" s="126"/>
      <c r="GB19" s="126"/>
      <c r="GC19" s="126"/>
      <c r="GD19" s="126"/>
      <c r="GE19" s="126"/>
      <c r="GF19" s="126"/>
      <c r="GG19" s="126"/>
      <c r="GH19" s="126"/>
      <c r="GI19" s="126"/>
      <c r="GJ19" s="126"/>
      <c r="GK19" s="126"/>
      <c r="GL19" s="126"/>
      <c r="GM19" s="126"/>
      <c r="GN19" s="126"/>
      <c r="GO19" s="126"/>
      <c r="GP19" s="126"/>
      <c r="GQ19" s="126"/>
      <c r="GR19" s="126"/>
      <c r="GS19" s="126"/>
      <c r="GT19" s="126"/>
      <c r="GU19" s="126"/>
      <c r="GV19" s="126"/>
      <c r="GW19" s="126"/>
      <c r="GX19" s="126"/>
      <c r="GY19" s="126"/>
      <c r="GZ19" s="126"/>
      <c r="HA19" s="126"/>
      <c r="HB19" s="126"/>
      <c r="HC19" s="126"/>
      <c r="HD19" s="126"/>
      <c r="HE19" s="126"/>
      <c r="HF19" s="126"/>
      <c r="HG19" s="126"/>
      <c r="HH19" s="126"/>
      <c r="HI19" s="126"/>
      <c r="HJ19" s="126"/>
      <c r="HK19" s="126"/>
      <c r="HL19" s="126"/>
      <c r="HM19" s="126"/>
      <c r="HN19" s="126"/>
      <c r="HO19" s="126"/>
      <c r="HP19" s="126"/>
      <c r="HQ19" s="126"/>
      <c r="HR19" s="126"/>
      <c r="HS19" s="126"/>
      <c r="HT19" s="126"/>
      <c r="HU19" s="126"/>
      <c r="HV19" s="126"/>
      <c r="HW19" s="126"/>
      <c r="HX19" s="126"/>
      <c r="HY19" s="126"/>
      <c r="HZ19" s="126"/>
      <c r="IA19" s="126"/>
      <c r="IB19" s="126"/>
      <c r="IC19" s="126"/>
      <c r="ID19" s="126"/>
      <c r="IE19" s="126"/>
      <c r="IF19" s="126"/>
      <c r="IG19" s="126"/>
      <c r="IH19" s="126"/>
      <c r="II19" s="126"/>
      <c r="IJ19" s="126"/>
      <c r="IK19" s="126"/>
      <c r="IL19" s="126"/>
      <c r="IM19" s="126"/>
      <c r="IN19" s="126"/>
      <c r="IO19" s="126"/>
      <c r="IP19" s="126"/>
      <c r="IQ19" s="126"/>
      <c r="IR19" s="126"/>
      <c r="IS19" s="126"/>
      <c r="IT19" s="126"/>
      <c r="IU19" s="126"/>
      <c r="IV19" s="126"/>
    </row>
    <row r="20" spans="1:259" s="122" customFormat="1" ht="21">
      <c r="A20" s="374">
        <v>1</v>
      </c>
      <c r="B20" s="374"/>
      <c r="C20" s="374"/>
      <c r="D20" s="374"/>
      <c r="E20" s="1169" t="str">
        <f t="shared" si="0"/>
        <v>Evaluation</v>
      </c>
      <c r="G20" s="112"/>
      <c r="V20" s="127"/>
      <c r="W20" s="127"/>
      <c r="Y20" s="106"/>
      <c r="Z20" s="106"/>
      <c r="AA20" s="106"/>
      <c r="AB20" s="108"/>
      <c r="AC20" s="106"/>
      <c r="AD20" s="106"/>
      <c r="AE20" s="106"/>
      <c r="AF20" s="108"/>
      <c r="AG20" s="106"/>
      <c r="AH20" s="109"/>
      <c r="AI20" s="106"/>
      <c r="AJ20" s="106"/>
      <c r="AK20" s="106"/>
      <c r="AL20" s="106"/>
      <c r="AM20" s="106"/>
      <c r="AN20" s="106"/>
      <c r="AR20" s="126"/>
      <c r="AS20" s="126"/>
      <c r="AT20" s="126"/>
      <c r="AU20" s="126"/>
      <c r="AV20" s="126"/>
      <c r="AW20" s="126"/>
      <c r="AX20" s="126"/>
      <c r="AY20" s="126"/>
      <c r="AZ20" s="126"/>
      <c r="BA20" s="126"/>
      <c r="BB20" s="126"/>
      <c r="BC20" s="126"/>
      <c r="BD20" s="126"/>
      <c r="BE20" s="126"/>
      <c r="BF20" s="126"/>
      <c r="BG20" s="126"/>
      <c r="BH20" s="126"/>
      <c r="BI20" s="126"/>
      <c r="BJ20" s="126"/>
      <c r="BK20" s="126"/>
      <c r="BL20" s="126"/>
      <c r="BM20" s="126"/>
      <c r="BN20" s="126"/>
      <c r="BO20" s="126"/>
      <c r="BP20" s="126"/>
      <c r="BQ20" s="126"/>
      <c r="BR20" s="126"/>
      <c r="BS20" s="126"/>
      <c r="BT20" s="126"/>
      <c r="BU20" s="126"/>
      <c r="BV20" s="126"/>
      <c r="BW20" s="126"/>
      <c r="BX20" s="126"/>
      <c r="BY20" s="126"/>
      <c r="BZ20" s="126"/>
      <c r="CA20" s="126"/>
      <c r="CB20" s="126"/>
      <c r="CC20" s="126"/>
      <c r="CD20" s="126"/>
      <c r="CE20" s="126"/>
      <c r="CF20" s="126"/>
      <c r="CG20" s="126"/>
      <c r="CH20" s="126"/>
      <c r="CI20" s="126"/>
      <c r="CJ20" s="126"/>
      <c r="CK20" s="126"/>
      <c r="CL20" s="126"/>
      <c r="CM20" s="126"/>
      <c r="CN20" s="126"/>
      <c r="CO20" s="126"/>
      <c r="CP20" s="126"/>
      <c r="CQ20" s="126"/>
      <c r="CR20" s="126"/>
      <c r="CS20" s="126"/>
      <c r="CT20" s="126"/>
      <c r="CU20" s="126"/>
      <c r="CV20" s="126"/>
      <c r="CW20" s="126"/>
      <c r="CX20" s="126"/>
      <c r="CY20" s="126"/>
      <c r="CZ20" s="126"/>
      <c r="DA20" s="126"/>
      <c r="DB20" s="126"/>
      <c r="DC20" s="126"/>
      <c r="DD20" s="126"/>
      <c r="DE20" s="126"/>
      <c r="DF20" s="126"/>
      <c r="DG20" s="126"/>
      <c r="DH20" s="126"/>
      <c r="DI20" s="126"/>
      <c r="DJ20" s="126"/>
      <c r="DK20" s="126"/>
      <c r="DL20" s="126"/>
      <c r="DM20" s="126"/>
      <c r="DN20" s="126"/>
      <c r="DO20" s="126"/>
      <c r="DP20" s="126"/>
      <c r="DQ20" s="126"/>
      <c r="DR20" s="126"/>
      <c r="DS20" s="126"/>
      <c r="DT20" s="126"/>
      <c r="DU20" s="126"/>
      <c r="DV20" s="126"/>
      <c r="DW20" s="126"/>
      <c r="DX20" s="126"/>
      <c r="DY20" s="126"/>
      <c r="DZ20" s="126"/>
      <c r="EA20" s="126"/>
      <c r="EB20" s="126"/>
      <c r="EC20" s="126"/>
      <c r="ED20" s="126"/>
      <c r="EE20" s="126"/>
      <c r="EF20" s="126"/>
      <c r="EG20" s="126"/>
      <c r="EH20" s="126"/>
      <c r="EI20" s="126"/>
      <c r="EJ20" s="126"/>
      <c r="EK20" s="126"/>
      <c r="EL20" s="126"/>
      <c r="EM20" s="126"/>
      <c r="EN20" s="126"/>
      <c r="EO20" s="126"/>
      <c r="EP20" s="126"/>
      <c r="EQ20" s="126"/>
      <c r="ER20" s="126"/>
      <c r="ES20" s="126"/>
      <c r="ET20" s="126"/>
      <c r="EU20" s="126"/>
      <c r="EV20" s="126"/>
      <c r="EW20" s="126"/>
      <c r="EX20" s="126"/>
      <c r="EY20" s="126"/>
      <c r="EZ20" s="126"/>
      <c r="FA20" s="126"/>
      <c r="FB20" s="126"/>
      <c r="FC20" s="126"/>
      <c r="FD20" s="126"/>
      <c r="FE20" s="126"/>
      <c r="FF20" s="126"/>
      <c r="FG20" s="126"/>
      <c r="FH20" s="126"/>
      <c r="FI20" s="126"/>
      <c r="FJ20" s="126"/>
      <c r="FK20" s="126"/>
      <c r="FL20" s="126"/>
      <c r="FM20" s="126"/>
      <c r="FN20" s="126"/>
      <c r="FO20" s="126"/>
      <c r="FP20" s="126"/>
      <c r="FQ20" s="126"/>
      <c r="FR20" s="126"/>
      <c r="FS20" s="126"/>
      <c r="FT20" s="126"/>
      <c r="FU20" s="126"/>
      <c r="FV20" s="126"/>
      <c r="FW20" s="126"/>
      <c r="FX20" s="126"/>
      <c r="FY20" s="126"/>
      <c r="FZ20" s="126"/>
      <c r="GA20" s="126"/>
      <c r="GB20" s="126"/>
      <c r="GC20" s="126"/>
      <c r="GD20" s="126"/>
      <c r="GE20" s="126"/>
      <c r="GF20" s="126"/>
      <c r="GG20" s="126"/>
      <c r="GH20" s="126"/>
      <c r="GI20" s="126"/>
      <c r="GJ20" s="126"/>
      <c r="GK20" s="126"/>
      <c r="GL20" s="126"/>
      <c r="GM20" s="126"/>
      <c r="GN20" s="126"/>
      <c r="GO20" s="126"/>
      <c r="GP20" s="126"/>
      <c r="GQ20" s="126"/>
      <c r="GR20" s="126"/>
      <c r="GS20" s="126"/>
      <c r="GT20" s="126"/>
      <c r="GU20" s="126"/>
      <c r="GV20" s="126"/>
      <c r="GW20" s="126"/>
      <c r="GX20" s="126"/>
      <c r="GY20" s="126"/>
      <c r="GZ20" s="126"/>
      <c r="HA20" s="126"/>
      <c r="HB20" s="126"/>
      <c r="HC20" s="126"/>
      <c r="HD20" s="126"/>
      <c r="HE20" s="126"/>
      <c r="HF20" s="126"/>
      <c r="HG20" s="126"/>
      <c r="HH20" s="126"/>
      <c r="HI20" s="126"/>
      <c r="HJ20" s="126"/>
      <c r="HK20" s="126"/>
      <c r="HL20" s="126"/>
      <c r="HM20" s="126"/>
      <c r="HN20" s="126"/>
      <c r="HO20" s="126"/>
      <c r="HP20" s="126"/>
      <c r="HQ20" s="126"/>
      <c r="HR20" s="126"/>
      <c r="HS20" s="126"/>
      <c r="HT20" s="126"/>
      <c r="HU20" s="126"/>
      <c r="HV20" s="126"/>
      <c r="HW20" s="126"/>
      <c r="HX20" s="126"/>
      <c r="HY20" s="126"/>
      <c r="HZ20" s="126"/>
      <c r="IA20" s="126"/>
      <c r="IB20" s="126"/>
      <c r="IC20" s="126"/>
      <c r="ID20" s="126"/>
      <c r="IE20" s="126"/>
      <c r="IF20" s="126"/>
      <c r="IG20" s="126"/>
      <c r="IH20" s="126"/>
      <c r="II20" s="126"/>
      <c r="IJ20" s="126"/>
      <c r="IK20" s="126"/>
      <c r="IL20" s="126"/>
      <c r="IM20" s="126"/>
      <c r="IN20" s="126"/>
      <c r="IO20" s="126"/>
      <c r="IP20" s="126"/>
      <c r="IQ20" s="126"/>
      <c r="IR20" s="126"/>
      <c r="IS20" s="126"/>
      <c r="IT20" s="126"/>
      <c r="IU20" s="126"/>
      <c r="IV20" s="126"/>
      <c r="IW20" s="126"/>
      <c r="IX20" s="126"/>
      <c r="IY20" s="126"/>
    </row>
    <row r="21" spans="1:259" s="122" customFormat="1" ht="19" customHeight="1">
      <c r="A21" s="374">
        <v>1</v>
      </c>
      <c r="B21" s="374"/>
      <c r="C21" s="374"/>
      <c r="D21" s="374"/>
      <c r="E21" s="1169" t="str">
        <f t="shared" si="0"/>
        <v>Evaluation</v>
      </c>
      <c r="G21" s="1426" t="s">
        <v>942</v>
      </c>
      <c r="H21" s="245"/>
      <c r="I21" s="121"/>
      <c r="O21" s="1430" t="str">
        <f>'E1 Entreprise'!B70</f>
        <v>Bureau</v>
      </c>
      <c r="P21" s="1430"/>
      <c r="Q21" s="1430"/>
      <c r="R21" s="2221">
        <f>'E1 Entreprise'!F70</f>
        <v>0</v>
      </c>
      <c r="S21" s="1887"/>
      <c r="T21" s="1887"/>
      <c r="U21" s="165" t="s">
        <v>122</v>
      </c>
      <c r="X21" s="124"/>
      <c r="Y21" s="106"/>
      <c r="Z21" s="106"/>
      <c r="AA21" s="106"/>
      <c r="AB21" s="108"/>
      <c r="AC21" s="106"/>
      <c r="AD21" s="106"/>
      <c r="AE21" s="106"/>
      <c r="AF21" s="108"/>
      <c r="AG21" s="106"/>
      <c r="AH21" s="109"/>
      <c r="AI21" s="106"/>
      <c r="AJ21" s="106"/>
      <c r="AK21" s="106"/>
      <c r="AL21" s="106"/>
      <c r="AM21" s="106"/>
      <c r="AN21" s="10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c r="CC21" s="126"/>
      <c r="CD21" s="126"/>
      <c r="CE21" s="126"/>
      <c r="CF21" s="126"/>
      <c r="CG21" s="126"/>
      <c r="CH21" s="126"/>
      <c r="CI21" s="126"/>
      <c r="CJ21" s="126"/>
      <c r="CK21" s="126"/>
      <c r="CL21" s="126"/>
      <c r="CM21" s="126"/>
      <c r="CN21" s="126"/>
      <c r="CO21" s="126"/>
      <c r="CP21" s="126"/>
      <c r="CQ21" s="126"/>
      <c r="CR21" s="126"/>
      <c r="CS21" s="126"/>
      <c r="CT21" s="126"/>
      <c r="CU21" s="126"/>
      <c r="CV21" s="126"/>
      <c r="CW21" s="126"/>
      <c r="CX21" s="126"/>
      <c r="CY21" s="126"/>
      <c r="CZ21" s="126"/>
      <c r="DA21" s="126"/>
      <c r="DB21" s="126"/>
      <c r="DC21" s="126"/>
      <c r="DD21" s="126"/>
      <c r="DE21" s="126"/>
      <c r="DF21" s="126"/>
      <c r="DG21" s="126"/>
      <c r="DH21" s="126"/>
      <c r="DI21" s="126"/>
      <c r="DJ21" s="126"/>
      <c r="DK21" s="126"/>
      <c r="DL21" s="126"/>
      <c r="DM21" s="126"/>
      <c r="DN21" s="126"/>
      <c r="DO21" s="126"/>
      <c r="DP21" s="126"/>
      <c r="DQ21" s="126"/>
      <c r="DR21" s="126"/>
      <c r="DS21" s="126"/>
      <c r="DT21" s="126"/>
      <c r="DU21" s="126"/>
      <c r="DV21" s="126"/>
      <c r="DW21" s="126"/>
      <c r="DX21" s="126"/>
      <c r="DY21" s="126"/>
      <c r="DZ21" s="126"/>
      <c r="EA21" s="126"/>
      <c r="EB21" s="126"/>
      <c r="EC21" s="126"/>
      <c r="ED21" s="126"/>
      <c r="EE21" s="126"/>
      <c r="EF21" s="126"/>
      <c r="EG21" s="126"/>
      <c r="EH21" s="126"/>
      <c r="EI21" s="126"/>
      <c r="EJ21" s="126"/>
      <c r="EK21" s="126"/>
      <c r="EL21" s="126"/>
      <c r="EM21" s="126"/>
      <c r="EN21" s="126"/>
      <c r="EO21" s="126"/>
      <c r="EP21" s="126"/>
      <c r="EQ21" s="126"/>
      <c r="ER21" s="126"/>
      <c r="ES21" s="126"/>
      <c r="ET21" s="126"/>
      <c r="EU21" s="126"/>
      <c r="EV21" s="126"/>
      <c r="EW21" s="126"/>
      <c r="EX21" s="126"/>
      <c r="EY21" s="126"/>
      <c r="EZ21" s="126"/>
      <c r="FA21" s="126"/>
      <c r="FB21" s="126"/>
      <c r="FC21" s="126"/>
      <c r="FD21" s="126"/>
      <c r="FE21" s="126"/>
      <c r="FF21" s="126"/>
      <c r="FG21" s="126"/>
      <c r="FH21" s="126"/>
      <c r="FI21" s="126"/>
      <c r="FJ21" s="126"/>
      <c r="FK21" s="126"/>
      <c r="FL21" s="126"/>
      <c r="FM21" s="126"/>
      <c r="FN21" s="126"/>
      <c r="FO21" s="126"/>
      <c r="FP21" s="126"/>
      <c r="FQ21" s="126"/>
      <c r="FR21" s="126"/>
      <c r="FS21" s="126"/>
      <c r="FT21" s="126"/>
      <c r="FU21" s="126"/>
      <c r="FV21" s="126"/>
      <c r="FW21" s="126"/>
      <c r="FX21" s="126"/>
      <c r="FY21" s="126"/>
      <c r="FZ21" s="126"/>
      <c r="GA21" s="126"/>
      <c r="GB21" s="126"/>
      <c r="GC21" s="126"/>
      <c r="GD21" s="126"/>
      <c r="GE21" s="126"/>
      <c r="GF21" s="126"/>
      <c r="GG21" s="126"/>
      <c r="GH21" s="126"/>
      <c r="GI21" s="126"/>
      <c r="GJ21" s="126"/>
      <c r="GK21" s="126"/>
      <c r="GL21" s="126"/>
      <c r="GM21" s="126"/>
      <c r="GN21" s="126"/>
      <c r="GO21" s="126"/>
      <c r="GP21" s="126"/>
      <c r="GQ21" s="126"/>
      <c r="GR21" s="126"/>
      <c r="GS21" s="126"/>
      <c r="GT21" s="126"/>
      <c r="GU21" s="126"/>
      <c r="GV21" s="126"/>
      <c r="GW21" s="126"/>
      <c r="GX21" s="126"/>
      <c r="GY21" s="126"/>
      <c r="GZ21" s="126"/>
      <c r="HA21" s="126"/>
      <c r="HB21" s="126"/>
      <c r="HC21" s="126"/>
      <c r="HD21" s="126"/>
      <c r="HE21" s="126"/>
      <c r="HF21" s="126"/>
      <c r="HG21" s="126"/>
      <c r="HH21" s="126"/>
      <c r="HI21" s="126"/>
      <c r="HJ21" s="126"/>
      <c r="HK21" s="126"/>
      <c r="HL21" s="126"/>
      <c r="HM21" s="126"/>
      <c r="HN21" s="126"/>
      <c r="HO21" s="126"/>
      <c r="HP21" s="126"/>
      <c r="HQ21" s="126"/>
      <c r="HR21" s="126"/>
      <c r="HS21" s="126"/>
      <c r="HT21" s="126"/>
      <c r="HU21" s="126"/>
      <c r="HV21" s="126"/>
      <c r="HW21" s="126"/>
      <c r="HX21" s="126"/>
      <c r="HY21" s="126"/>
      <c r="HZ21" s="126"/>
      <c r="IA21" s="126"/>
      <c r="IB21" s="126"/>
      <c r="IC21" s="126"/>
      <c r="ID21" s="126"/>
      <c r="IE21" s="126"/>
      <c r="IF21" s="126"/>
      <c r="IG21" s="126"/>
      <c r="IH21" s="126"/>
      <c r="II21" s="126"/>
      <c r="IJ21" s="126"/>
      <c r="IK21" s="126"/>
      <c r="IL21" s="126"/>
      <c r="IM21" s="126"/>
      <c r="IN21" s="126"/>
      <c r="IO21" s="126"/>
      <c r="IP21" s="126"/>
      <c r="IQ21" s="126"/>
      <c r="IR21" s="126"/>
      <c r="IS21" s="126"/>
      <c r="IT21" s="126"/>
      <c r="IU21" s="126"/>
      <c r="IV21" s="126"/>
    </row>
    <row r="22" spans="1:259" s="122" customFormat="1" ht="19" customHeight="1">
      <c r="A22" s="374">
        <v>1</v>
      </c>
      <c r="B22" s="374"/>
      <c r="C22" s="374"/>
      <c r="D22" s="374"/>
      <c r="E22" s="1169" t="str">
        <f t="shared" si="0"/>
        <v>Evaluation</v>
      </c>
      <c r="G22" s="1779" t="s">
        <v>943</v>
      </c>
      <c r="H22" s="112"/>
      <c r="I22" s="121"/>
      <c r="O22" s="1430" t="str">
        <f>'E1 Entreprise'!B71</f>
        <v>Locaux de vente</v>
      </c>
      <c r="P22" s="1430"/>
      <c r="Q22" s="1430"/>
      <c r="R22" s="2221">
        <f>'E1 Entreprise'!F71</f>
        <v>0</v>
      </c>
      <c r="S22" s="1887"/>
      <c r="T22" s="1887"/>
      <c r="U22" s="165" t="s">
        <v>122</v>
      </c>
      <c r="X22" s="124"/>
      <c r="Y22" s="106"/>
      <c r="Z22" s="106"/>
      <c r="AA22" s="106"/>
      <c r="AB22" s="108"/>
      <c r="AC22" s="106"/>
      <c r="AD22" s="106"/>
      <c r="AE22" s="106"/>
      <c r="AF22" s="108"/>
      <c r="AG22" s="106"/>
      <c r="AH22" s="109"/>
      <c r="AI22" s="106"/>
      <c r="AJ22" s="106"/>
      <c r="AK22" s="106"/>
      <c r="AL22" s="106"/>
      <c r="AM22" s="106"/>
      <c r="AN22" s="10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c r="BP22" s="126"/>
      <c r="BQ22" s="126"/>
      <c r="BR22" s="126"/>
      <c r="BS22" s="126"/>
      <c r="BT22" s="126"/>
      <c r="BU22" s="126"/>
      <c r="BV22" s="126"/>
      <c r="BW22" s="126"/>
      <c r="BX22" s="126"/>
      <c r="BY22" s="126"/>
      <c r="BZ22" s="126"/>
      <c r="CA22" s="126"/>
      <c r="CB22" s="126"/>
      <c r="CC22" s="126"/>
      <c r="CD22" s="126"/>
      <c r="CE22" s="126"/>
      <c r="CF22" s="126"/>
      <c r="CG22" s="126"/>
      <c r="CH22" s="126"/>
      <c r="CI22" s="126"/>
      <c r="CJ22" s="126"/>
      <c r="CK22" s="126"/>
      <c r="CL22" s="126"/>
      <c r="CM22" s="126"/>
      <c r="CN22" s="126"/>
      <c r="CO22" s="126"/>
      <c r="CP22" s="126"/>
      <c r="CQ22" s="126"/>
      <c r="CR22" s="126"/>
      <c r="CS22" s="126"/>
      <c r="CT22" s="126"/>
      <c r="CU22" s="126"/>
      <c r="CV22" s="126"/>
      <c r="CW22" s="126"/>
      <c r="CX22" s="126"/>
      <c r="CY22" s="126"/>
      <c r="CZ22" s="126"/>
      <c r="DA22" s="126"/>
      <c r="DB22" s="126"/>
      <c r="DC22" s="126"/>
      <c r="DD22" s="126"/>
      <c r="DE22" s="126"/>
      <c r="DF22" s="126"/>
      <c r="DG22" s="126"/>
      <c r="DH22" s="126"/>
      <c r="DI22" s="126"/>
      <c r="DJ22" s="126"/>
      <c r="DK22" s="126"/>
      <c r="DL22" s="126"/>
      <c r="DM22" s="126"/>
      <c r="DN22" s="126"/>
      <c r="DO22" s="126"/>
      <c r="DP22" s="126"/>
      <c r="DQ22" s="126"/>
      <c r="DR22" s="126"/>
      <c r="DS22" s="126"/>
      <c r="DT22" s="126"/>
      <c r="DU22" s="126"/>
      <c r="DV22" s="126"/>
      <c r="DW22" s="126"/>
      <c r="DX22" s="126"/>
      <c r="DY22" s="126"/>
      <c r="DZ22" s="126"/>
      <c r="EA22" s="126"/>
      <c r="EB22" s="126"/>
      <c r="EC22" s="126"/>
      <c r="ED22" s="126"/>
      <c r="EE22" s="126"/>
      <c r="EF22" s="126"/>
      <c r="EG22" s="126"/>
      <c r="EH22" s="126"/>
      <c r="EI22" s="126"/>
      <c r="EJ22" s="126"/>
      <c r="EK22" s="126"/>
      <c r="EL22" s="126"/>
      <c r="EM22" s="126"/>
      <c r="EN22" s="126"/>
      <c r="EO22" s="126"/>
      <c r="EP22" s="126"/>
      <c r="EQ22" s="126"/>
      <c r="ER22" s="126"/>
      <c r="ES22" s="126"/>
      <c r="ET22" s="126"/>
      <c r="EU22" s="126"/>
      <c r="EV22" s="126"/>
      <c r="EW22" s="126"/>
      <c r="EX22" s="126"/>
      <c r="EY22" s="126"/>
      <c r="EZ22" s="126"/>
      <c r="FA22" s="126"/>
      <c r="FB22" s="126"/>
      <c r="FC22" s="126"/>
      <c r="FD22" s="126"/>
      <c r="FE22" s="126"/>
      <c r="FF22" s="126"/>
      <c r="FG22" s="126"/>
      <c r="FH22" s="126"/>
      <c r="FI22" s="126"/>
      <c r="FJ22" s="126"/>
      <c r="FK22" s="126"/>
      <c r="FL22" s="126"/>
      <c r="FM22" s="126"/>
      <c r="FN22" s="126"/>
      <c r="FO22" s="126"/>
      <c r="FP22" s="126"/>
      <c r="FQ22" s="126"/>
      <c r="FR22" s="126"/>
      <c r="FS22" s="126"/>
      <c r="FT22" s="126"/>
      <c r="FU22" s="126"/>
      <c r="FV22" s="126"/>
      <c r="FW22" s="126"/>
      <c r="FX22" s="126"/>
      <c r="FY22" s="126"/>
      <c r="FZ22" s="126"/>
      <c r="GA22" s="126"/>
      <c r="GB22" s="126"/>
      <c r="GC22" s="126"/>
      <c r="GD22" s="126"/>
      <c r="GE22" s="126"/>
      <c r="GF22" s="126"/>
      <c r="GG22" s="126"/>
      <c r="GH22" s="126"/>
      <c r="GI22" s="126"/>
      <c r="GJ22" s="126"/>
      <c r="GK22" s="126"/>
      <c r="GL22" s="126"/>
      <c r="GM22" s="126"/>
      <c r="GN22" s="126"/>
      <c r="GO22" s="126"/>
      <c r="GP22" s="126"/>
      <c r="GQ22" s="126"/>
      <c r="GR22" s="126"/>
      <c r="GS22" s="126"/>
      <c r="GT22" s="126"/>
      <c r="GU22" s="126"/>
      <c r="GV22" s="126"/>
      <c r="GW22" s="126"/>
      <c r="GX22" s="126"/>
      <c r="GY22" s="126"/>
      <c r="GZ22" s="126"/>
      <c r="HA22" s="126"/>
      <c r="HB22" s="126"/>
      <c r="HC22" s="126"/>
      <c r="HD22" s="126"/>
      <c r="HE22" s="126"/>
      <c r="HF22" s="126"/>
      <c r="HG22" s="126"/>
      <c r="HH22" s="126"/>
      <c r="HI22" s="126"/>
      <c r="HJ22" s="126"/>
      <c r="HK22" s="126"/>
      <c r="HL22" s="126"/>
      <c r="HM22" s="126"/>
      <c r="HN22" s="126"/>
      <c r="HO22" s="126"/>
      <c r="HP22" s="126"/>
      <c r="HQ22" s="126"/>
      <c r="HR22" s="126"/>
      <c r="HS22" s="126"/>
      <c r="HT22" s="126"/>
      <c r="HU22" s="126"/>
      <c r="HV22" s="126"/>
      <c r="HW22" s="126"/>
      <c r="HX22" s="126"/>
      <c r="HY22" s="126"/>
      <c r="HZ22" s="126"/>
      <c r="IA22" s="126"/>
      <c r="IB22" s="126"/>
      <c r="IC22" s="126"/>
      <c r="ID22" s="126"/>
      <c r="IE22" s="126"/>
      <c r="IF22" s="126"/>
      <c r="IG22" s="126"/>
      <c r="IH22" s="126"/>
      <c r="II22" s="126"/>
      <c r="IJ22" s="126"/>
      <c r="IK22" s="126"/>
      <c r="IL22" s="126"/>
      <c r="IM22" s="126"/>
      <c r="IN22" s="126"/>
      <c r="IO22" s="126"/>
      <c r="IP22" s="126"/>
      <c r="IQ22" s="126"/>
      <c r="IR22" s="126"/>
      <c r="IS22" s="126"/>
      <c r="IT22" s="126"/>
      <c r="IU22" s="126"/>
      <c r="IV22" s="126"/>
    </row>
    <row r="23" spans="1:259" s="122" customFormat="1" ht="19" customHeight="1">
      <c r="A23" s="374">
        <v>1</v>
      </c>
      <c r="B23" s="374"/>
      <c r="C23" s="374"/>
      <c r="D23" s="374"/>
      <c r="E23" s="1169" t="str">
        <f t="shared" si="0"/>
        <v>Evaluation</v>
      </c>
      <c r="G23" s="112"/>
      <c r="O23" s="1430" t="str">
        <f>'E1 Entreprise'!B72</f>
        <v>Appartement</v>
      </c>
      <c r="P23" s="1430"/>
      <c r="Q23" s="1430"/>
      <c r="R23" s="2221">
        <f>'E1 Entreprise'!F72</f>
        <v>0</v>
      </c>
      <c r="S23" s="1887"/>
      <c r="T23" s="1887"/>
      <c r="U23" s="165" t="s">
        <v>122</v>
      </c>
      <c r="X23" s="124"/>
      <c r="Y23" s="106"/>
      <c r="Z23" s="106"/>
      <c r="AA23" s="106"/>
      <c r="AB23" s="108"/>
      <c r="AC23" s="106"/>
      <c r="AD23" s="106"/>
      <c r="AE23" s="106"/>
      <c r="AF23" s="108"/>
      <c r="AG23" s="106"/>
      <c r="AH23" s="109"/>
      <c r="AI23" s="106"/>
      <c r="AJ23" s="106"/>
      <c r="AK23" s="106"/>
      <c r="AL23" s="106"/>
      <c r="AM23" s="106"/>
      <c r="AN23" s="10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6"/>
      <c r="BL23" s="126"/>
      <c r="BM23" s="126"/>
      <c r="BN23" s="126"/>
      <c r="BO23" s="126"/>
      <c r="BP23" s="126"/>
      <c r="BQ23" s="126"/>
      <c r="BR23" s="126"/>
      <c r="BS23" s="126"/>
      <c r="BT23" s="126"/>
      <c r="BU23" s="126"/>
      <c r="BV23" s="126"/>
      <c r="BW23" s="126"/>
      <c r="BX23" s="126"/>
      <c r="BY23" s="126"/>
      <c r="BZ23" s="126"/>
      <c r="CA23" s="126"/>
      <c r="CB23" s="126"/>
      <c r="CC23" s="126"/>
      <c r="CD23" s="126"/>
      <c r="CE23" s="126"/>
      <c r="CF23" s="126"/>
      <c r="CG23" s="126"/>
      <c r="CH23" s="126"/>
      <c r="CI23" s="126"/>
      <c r="CJ23" s="126"/>
      <c r="CK23" s="126"/>
      <c r="CL23" s="126"/>
      <c r="CM23" s="126"/>
      <c r="CN23" s="126"/>
      <c r="CO23" s="126"/>
      <c r="CP23" s="126"/>
      <c r="CQ23" s="126"/>
      <c r="CR23" s="126"/>
      <c r="CS23" s="126"/>
      <c r="CT23" s="126"/>
      <c r="CU23" s="126"/>
      <c r="CV23" s="126"/>
      <c r="CW23" s="126"/>
      <c r="CX23" s="126"/>
      <c r="CY23" s="126"/>
      <c r="CZ23" s="126"/>
      <c r="DA23" s="126"/>
      <c r="DB23" s="126"/>
      <c r="DC23" s="126"/>
      <c r="DD23" s="126"/>
      <c r="DE23" s="126"/>
      <c r="DF23" s="126"/>
      <c r="DG23" s="126"/>
      <c r="DH23" s="126"/>
      <c r="DI23" s="126"/>
      <c r="DJ23" s="126"/>
      <c r="DK23" s="126"/>
      <c r="DL23" s="126"/>
      <c r="DM23" s="126"/>
      <c r="DN23" s="126"/>
      <c r="DO23" s="126"/>
      <c r="DP23" s="126"/>
      <c r="DQ23" s="126"/>
      <c r="DR23" s="126"/>
      <c r="DS23" s="126"/>
      <c r="DT23" s="126"/>
      <c r="DU23" s="126"/>
      <c r="DV23" s="126"/>
      <c r="DW23" s="126"/>
      <c r="DX23" s="126"/>
      <c r="DY23" s="126"/>
      <c r="DZ23" s="126"/>
      <c r="EA23" s="126"/>
      <c r="EB23" s="126"/>
      <c r="EC23" s="126"/>
      <c r="ED23" s="126"/>
      <c r="EE23" s="126"/>
      <c r="EF23" s="126"/>
      <c r="EG23" s="126"/>
      <c r="EH23" s="126"/>
      <c r="EI23" s="126"/>
      <c r="EJ23" s="126"/>
      <c r="EK23" s="126"/>
      <c r="EL23" s="126"/>
      <c r="EM23" s="126"/>
      <c r="EN23" s="126"/>
      <c r="EO23" s="126"/>
      <c r="EP23" s="126"/>
      <c r="EQ23" s="126"/>
      <c r="ER23" s="126"/>
      <c r="ES23" s="126"/>
      <c r="ET23" s="126"/>
      <c r="EU23" s="126"/>
      <c r="EV23" s="126"/>
      <c r="EW23" s="126"/>
      <c r="EX23" s="126"/>
      <c r="EY23" s="126"/>
      <c r="EZ23" s="126"/>
      <c r="FA23" s="126"/>
      <c r="FB23" s="126"/>
      <c r="FC23" s="126"/>
      <c r="FD23" s="126"/>
      <c r="FE23" s="126"/>
      <c r="FF23" s="126"/>
      <c r="FG23" s="126"/>
      <c r="FH23" s="126"/>
      <c r="FI23" s="126"/>
      <c r="FJ23" s="126"/>
      <c r="FK23" s="126"/>
      <c r="FL23" s="126"/>
      <c r="FM23" s="126"/>
      <c r="FN23" s="126"/>
      <c r="FO23" s="126"/>
      <c r="FP23" s="126"/>
      <c r="FQ23" s="126"/>
      <c r="FR23" s="126"/>
      <c r="FS23" s="126"/>
      <c r="FT23" s="126"/>
      <c r="FU23" s="126"/>
      <c r="FV23" s="126"/>
      <c r="FW23" s="126"/>
      <c r="FX23" s="126"/>
      <c r="FY23" s="126"/>
      <c r="FZ23" s="126"/>
      <c r="GA23" s="126"/>
      <c r="GB23" s="126"/>
      <c r="GC23" s="126"/>
      <c r="GD23" s="126"/>
      <c r="GE23" s="126"/>
      <c r="GF23" s="126"/>
      <c r="GG23" s="126"/>
      <c r="GH23" s="126"/>
      <c r="GI23" s="126"/>
      <c r="GJ23" s="126"/>
      <c r="GK23" s="126"/>
      <c r="GL23" s="126"/>
      <c r="GM23" s="126"/>
      <c r="GN23" s="126"/>
      <c r="GO23" s="126"/>
      <c r="GP23" s="126"/>
      <c r="GQ23" s="126"/>
      <c r="GR23" s="126"/>
      <c r="GS23" s="126"/>
      <c r="GT23" s="126"/>
      <c r="GU23" s="126"/>
      <c r="GV23" s="126"/>
      <c r="GW23" s="126"/>
      <c r="GX23" s="126"/>
      <c r="GY23" s="126"/>
      <c r="GZ23" s="126"/>
      <c r="HA23" s="126"/>
      <c r="HB23" s="126"/>
      <c r="HC23" s="126"/>
      <c r="HD23" s="126"/>
      <c r="HE23" s="126"/>
      <c r="HF23" s="126"/>
      <c r="HG23" s="126"/>
      <c r="HH23" s="126"/>
      <c r="HI23" s="126"/>
      <c r="HJ23" s="126"/>
      <c r="HK23" s="126"/>
      <c r="HL23" s="126"/>
      <c r="HM23" s="126"/>
      <c r="HN23" s="126"/>
      <c r="HO23" s="126"/>
      <c r="HP23" s="126"/>
      <c r="HQ23" s="126"/>
      <c r="HR23" s="126"/>
      <c r="HS23" s="126"/>
      <c r="HT23" s="126"/>
      <c r="HU23" s="126"/>
      <c r="HV23" s="126"/>
      <c r="HW23" s="126"/>
      <c r="HX23" s="126"/>
      <c r="HY23" s="126"/>
      <c r="HZ23" s="126"/>
      <c r="IA23" s="126"/>
      <c r="IB23" s="126"/>
      <c r="IC23" s="126"/>
      <c r="ID23" s="126"/>
      <c r="IE23" s="126"/>
      <c r="IF23" s="126"/>
      <c r="IG23" s="126"/>
      <c r="IH23" s="126"/>
      <c r="II23" s="126"/>
      <c r="IJ23" s="126"/>
      <c r="IK23" s="126"/>
      <c r="IL23" s="126"/>
      <c r="IM23" s="126"/>
      <c r="IN23" s="126"/>
      <c r="IO23" s="126"/>
      <c r="IP23" s="126"/>
      <c r="IQ23" s="126"/>
      <c r="IR23" s="126"/>
      <c r="IS23" s="126"/>
      <c r="IT23" s="126"/>
      <c r="IU23" s="126"/>
      <c r="IV23" s="126"/>
    </row>
    <row r="24" spans="1:259" s="122" customFormat="1" ht="19" customHeight="1">
      <c r="A24" s="374">
        <v>1</v>
      </c>
      <c r="B24" s="374"/>
      <c r="C24" s="374"/>
      <c r="D24" s="374"/>
      <c r="E24" s="1169" t="str">
        <f t="shared" si="0"/>
        <v>Evaluation</v>
      </c>
      <c r="G24" s="112"/>
      <c r="O24" s="1430" t="str">
        <f>'E1 Entreprise'!B73</f>
        <v>Entrepôts, locaux de préparation</v>
      </c>
      <c r="P24" s="1430"/>
      <c r="Q24" s="1430"/>
      <c r="R24" s="2221">
        <f>'E1 Entreprise'!F73</f>
        <v>0</v>
      </c>
      <c r="S24" s="1887"/>
      <c r="T24" s="1887"/>
      <c r="U24" s="165" t="s">
        <v>122</v>
      </c>
      <c r="X24" s="124"/>
      <c r="Y24" s="106"/>
      <c r="Z24" s="106"/>
      <c r="AA24" s="106"/>
      <c r="AB24" s="108"/>
      <c r="AC24" s="106"/>
      <c r="AD24" s="106"/>
      <c r="AE24" s="106"/>
      <c r="AF24" s="108"/>
      <c r="AG24" s="106"/>
      <c r="AH24" s="109"/>
      <c r="AI24" s="106"/>
      <c r="AJ24" s="106"/>
      <c r="AK24" s="106"/>
      <c r="AL24" s="106"/>
      <c r="AM24" s="106"/>
      <c r="AN24" s="10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c r="BM24" s="126"/>
      <c r="BN24" s="126"/>
      <c r="BO24" s="126"/>
      <c r="BP24" s="126"/>
      <c r="BQ24" s="126"/>
      <c r="BR24" s="126"/>
      <c r="BS24" s="126"/>
      <c r="BT24" s="126"/>
      <c r="BU24" s="126"/>
      <c r="BV24" s="126"/>
      <c r="BW24" s="126"/>
      <c r="BX24" s="126"/>
      <c r="BY24" s="126"/>
      <c r="BZ24" s="126"/>
      <c r="CA24" s="126"/>
      <c r="CB24" s="126"/>
      <c r="CC24" s="126"/>
      <c r="CD24" s="126"/>
      <c r="CE24" s="126"/>
      <c r="CF24" s="126"/>
      <c r="CG24" s="126"/>
      <c r="CH24" s="126"/>
      <c r="CI24" s="126"/>
      <c r="CJ24" s="126"/>
      <c r="CK24" s="126"/>
      <c r="CL24" s="126"/>
      <c r="CM24" s="126"/>
      <c r="CN24" s="126"/>
      <c r="CO24" s="126"/>
      <c r="CP24" s="126"/>
      <c r="CQ24" s="126"/>
      <c r="CR24" s="126"/>
      <c r="CS24" s="126"/>
      <c r="CT24" s="126"/>
      <c r="CU24" s="126"/>
      <c r="CV24" s="126"/>
      <c r="CW24" s="126"/>
      <c r="CX24" s="126"/>
      <c r="CY24" s="126"/>
      <c r="CZ24" s="126"/>
      <c r="DA24" s="126"/>
      <c r="DB24" s="126"/>
      <c r="DC24" s="126"/>
      <c r="DD24" s="126"/>
      <c r="DE24" s="126"/>
      <c r="DF24" s="126"/>
      <c r="DG24" s="126"/>
      <c r="DH24" s="126"/>
      <c r="DI24" s="126"/>
      <c r="DJ24" s="126"/>
      <c r="DK24" s="126"/>
      <c r="DL24" s="126"/>
      <c r="DM24" s="126"/>
      <c r="DN24" s="126"/>
      <c r="DO24" s="126"/>
      <c r="DP24" s="126"/>
      <c r="DQ24" s="126"/>
      <c r="DR24" s="126"/>
      <c r="DS24" s="126"/>
      <c r="DT24" s="126"/>
      <c r="DU24" s="126"/>
      <c r="DV24" s="126"/>
      <c r="DW24" s="126"/>
      <c r="DX24" s="126"/>
      <c r="DY24" s="126"/>
      <c r="DZ24" s="126"/>
      <c r="EA24" s="126"/>
      <c r="EB24" s="126"/>
      <c r="EC24" s="126"/>
      <c r="ED24" s="126"/>
      <c r="EE24" s="126"/>
      <c r="EF24" s="126"/>
      <c r="EG24" s="126"/>
      <c r="EH24" s="126"/>
      <c r="EI24" s="126"/>
      <c r="EJ24" s="126"/>
      <c r="EK24" s="126"/>
      <c r="EL24" s="126"/>
      <c r="EM24" s="126"/>
      <c r="EN24" s="126"/>
      <c r="EO24" s="126"/>
      <c r="EP24" s="126"/>
      <c r="EQ24" s="126"/>
      <c r="ER24" s="126"/>
      <c r="ES24" s="126"/>
      <c r="ET24" s="126"/>
      <c r="EU24" s="126"/>
      <c r="EV24" s="126"/>
      <c r="EW24" s="126"/>
      <c r="EX24" s="126"/>
      <c r="EY24" s="126"/>
      <c r="EZ24" s="126"/>
      <c r="FA24" s="126"/>
      <c r="FB24" s="126"/>
      <c r="FC24" s="126"/>
      <c r="FD24" s="126"/>
      <c r="FE24" s="126"/>
      <c r="FF24" s="126"/>
      <c r="FG24" s="126"/>
      <c r="FH24" s="126"/>
      <c r="FI24" s="126"/>
      <c r="FJ24" s="126"/>
      <c r="FK24" s="126"/>
      <c r="FL24" s="126"/>
      <c r="FM24" s="126"/>
      <c r="FN24" s="126"/>
      <c r="FO24" s="126"/>
      <c r="FP24" s="126"/>
      <c r="FQ24" s="126"/>
      <c r="FR24" s="126"/>
      <c r="FS24" s="126"/>
      <c r="FT24" s="126"/>
      <c r="FU24" s="126"/>
      <c r="FV24" s="126"/>
      <c r="FW24" s="126"/>
      <c r="FX24" s="126"/>
      <c r="FY24" s="126"/>
      <c r="FZ24" s="126"/>
      <c r="GA24" s="126"/>
      <c r="GB24" s="126"/>
      <c r="GC24" s="126"/>
      <c r="GD24" s="126"/>
      <c r="GE24" s="126"/>
      <c r="GF24" s="126"/>
      <c r="GG24" s="126"/>
      <c r="GH24" s="126"/>
      <c r="GI24" s="126"/>
      <c r="GJ24" s="126"/>
      <c r="GK24" s="126"/>
      <c r="GL24" s="126"/>
      <c r="GM24" s="126"/>
      <c r="GN24" s="126"/>
      <c r="GO24" s="126"/>
      <c r="GP24" s="126"/>
      <c r="GQ24" s="126"/>
      <c r="GR24" s="126"/>
      <c r="GS24" s="126"/>
      <c r="GT24" s="126"/>
      <c r="GU24" s="126"/>
      <c r="GV24" s="126"/>
      <c r="GW24" s="126"/>
      <c r="GX24" s="126"/>
      <c r="GY24" s="126"/>
      <c r="GZ24" s="126"/>
      <c r="HA24" s="126"/>
      <c r="HB24" s="126"/>
      <c r="HC24" s="126"/>
      <c r="HD24" s="126"/>
      <c r="HE24" s="126"/>
      <c r="HF24" s="126"/>
      <c r="HG24" s="126"/>
      <c r="HH24" s="126"/>
      <c r="HI24" s="126"/>
      <c r="HJ24" s="126"/>
      <c r="HK24" s="126"/>
      <c r="HL24" s="126"/>
      <c r="HM24" s="126"/>
      <c r="HN24" s="126"/>
      <c r="HO24" s="126"/>
      <c r="HP24" s="126"/>
      <c r="HQ24" s="126"/>
      <c r="HR24" s="126"/>
      <c r="HS24" s="126"/>
      <c r="HT24" s="126"/>
      <c r="HU24" s="126"/>
      <c r="HV24" s="126"/>
      <c r="HW24" s="126"/>
      <c r="HX24" s="126"/>
      <c r="HY24" s="126"/>
      <c r="HZ24" s="126"/>
      <c r="IA24" s="126"/>
      <c r="IB24" s="126"/>
      <c r="IC24" s="126"/>
      <c r="ID24" s="126"/>
      <c r="IE24" s="126"/>
      <c r="IF24" s="126"/>
      <c r="IG24" s="126"/>
      <c r="IH24" s="126"/>
      <c r="II24" s="126"/>
      <c r="IJ24" s="126"/>
      <c r="IK24" s="126"/>
      <c r="IL24" s="126"/>
      <c r="IM24" s="126"/>
      <c r="IN24" s="126"/>
      <c r="IO24" s="126"/>
      <c r="IP24" s="126"/>
      <c r="IQ24" s="126"/>
      <c r="IR24" s="126"/>
      <c r="IS24" s="126"/>
      <c r="IT24" s="126"/>
      <c r="IU24" s="126"/>
      <c r="IV24" s="126"/>
    </row>
    <row r="25" spans="1:259" s="122" customFormat="1" ht="21">
      <c r="A25" s="374">
        <v>1</v>
      </c>
      <c r="B25" s="374"/>
      <c r="C25" s="374"/>
      <c r="D25" s="374"/>
      <c r="E25" s="1169" t="str">
        <f t="shared" si="0"/>
        <v>Evaluation</v>
      </c>
      <c r="G25" s="112"/>
      <c r="O25" s="630" t="s">
        <v>39</v>
      </c>
      <c r="P25" s="630"/>
      <c r="Q25" s="630"/>
      <c r="R25" s="2262">
        <f>'E1 Entreprise'!F74</f>
        <v>0</v>
      </c>
      <c r="S25" s="2271"/>
      <c r="T25" s="2271"/>
      <c r="U25" s="641" t="s">
        <v>130</v>
      </c>
      <c r="V25" s="127"/>
      <c r="W25" s="127"/>
      <c r="Y25" s="106"/>
      <c r="Z25" s="106"/>
      <c r="AA25" s="106"/>
      <c r="AB25" s="108"/>
      <c r="AC25" s="106"/>
      <c r="AD25" s="106"/>
      <c r="AE25" s="106"/>
      <c r="AF25" s="108"/>
      <c r="AG25" s="106"/>
      <c r="AH25" s="109"/>
      <c r="AI25" s="106"/>
      <c r="AJ25" s="106"/>
      <c r="AK25" s="106"/>
      <c r="AL25" s="106"/>
      <c r="AM25" s="106"/>
      <c r="AN25" s="106"/>
      <c r="AR25" s="126"/>
      <c r="AS25" s="126"/>
      <c r="AT25" s="126"/>
      <c r="AU25" s="126"/>
      <c r="AV25" s="126"/>
      <c r="AW25" s="126"/>
      <c r="AX25" s="126"/>
      <c r="AY25" s="126"/>
      <c r="AZ25" s="126"/>
      <c r="BA25" s="126"/>
      <c r="BB25" s="126"/>
      <c r="BC25" s="126"/>
      <c r="BD25" s="126"/>
      <c r="BE25" s="126"/>
      <c r="BF25" s="126"/>
      <c r="BG25" s="126"/>
      <c r="BH25" s="126"/>
      <c r="BI25" s="126"/>
      <c r="BJ25" s="126"/>
      <c r="BK25" s="126"/>
      <c r="BL25" s="126"/>
      <c r="BM25" s="126"/>
      <c r="BN25" s="126"/>
      <c r="BO25" s="126"/>
      <c r="BP25" s="126"/>
      <c r="BQ25" s="126"/>
      <c r="BR25" s="126"/>
      <c r="BS25" s="126"/>
      <c r="BT25" s="126"/>
      <c r="BU25" s="126"/>
      <c r="BV25" s="126"/>
      <c r="BW25" s="126"/>
      <c r="BX25" s="126"/>
      <c r="BY25" s="126"/>
      <c r="BZ25" s="126"/>
      <c r="CA25" s="126"/>
      <c r="CB25" s="126"/>
      <c r="CC25" s="126"/>
      <c r="CD25" s="126"/>
      <c r="CE25" s="126"/>
      <c r="CF25" s="126"/>
      <c r="CG25" s="126"/>
      <c r="CH25" s="126"/>
      <c r="CI25" s="126"/>
      <c r="CJ25" s="126"/>
      <c r="CK25" s="126"/>
      <c r="CL25" s="126"/>
      <c r="CM25" s="126"/>
      <c r="CN25" s="126"/>
      <c r="CO25" s="126"/>
      <c r="CP25" s="126"/>
      <c r="CQ25" s="126"/>
      <c r="CR25" s="126"/>
      <c r="CS25" s="126"/>
      <c r="CT25" s="126"/>
      <c r="CU25" s="126"/>
      <c r="CV25" s="126"/>
      <c r="CW25" s="126"/>
      <c r="CX25" s="126"/>
      <c r="CY25" s="126"/>
      <c r="CZ25" s="126"/>
      <c r="DA25" s="126"/>
      <c r="DB25" s="126"/>
      <c r="DC25" s="126"/>
      <c r="DD25" s="126"/>
      <c r="DE25" s="126"/>
      <c r="DF25" s="126"/>
      <c r="DG25" s="126"/>
      <c r="DH25" s="126"/>
      <c r="DI25" s="126"/>
      <c r="DJ25" s="126"/>
      <c r="DK25" s="126"/>
      <c r="DL25" s="126"/>
      <c r="DM25" s="126"/>
      <c r="DN25" s="126"/>
      <c r="DO25" s="126"/>
      <c r="DP25" s="126"/>
      <c r="DQ25" s="126"/>
      <c r="DR25" s="126"/>
      <c r="DS25" s="126"/>
      <c r="DT25" s="126"/>
      <c r="DU25" s="126"/>
      <c r="DV25" s="126"/>
      <c r="DW25" s="126"/>
      <c r="DX25" s="126"/>
      <c r="DY25" s="126"/>
      <c r="DZ25" s="126"/>
      <c r="EA25" s="126"/>
      <c r="EB25" s="126"/>
      <c r="EC25" s="126"/>
      <c r="ED25" s="126"/>
      <c r="EE25" s="126"/>
      <c r="EF25" s="126"/>
      <c r="EG25" s="126"/>
      <c r="EH25" s="126"/>
      <c r="EI25" s="126"/>
      <c r="EJ25" s="126"/>
      <c r="EK25" s="126"/>
      <c r="EL25" s="126"/>
      <c r="EM25" s="126"/>
      <c r="EN25" s="126"/>
      <c r="EO25" s="126"/>
      <c r="EP25" s="126"/>
      <c r="EQ25" s="126"/>
      <c r="ER25" s="126"/>
      <c r="ES25" s="126"/>
      <c r="ET25" s="126"/>
      <c r="EU25" s="126"/>
      <c r="EV25" s="126"/>
      <c r="EW25" s="126"/>
      <c r="EX25" s="126"/>
      <c r="EY25" s="126"/>
      <c r="EZ25" s="126"/>
      <c r="FA25" s="126"/>
      <c r="FB25" s="126"/>
      <c r="FC25" s="126"/>
      <c r="FD25" s="126"/>
      <c r="FE25" s="126"/>
      <c r="FF25" s="126"/>
      <c r="FG25" s="126"/>
      <c r="FH25" s="126"/>
      <c r="FI25" s="126"/>
      <c r="FJ25" s="126"/>
      <c r="FK25" s="126"/>
      <c r="FL25" s="126"/>
      <c r="FM25" s="126"/>
      <c r="FN25" s="126"/>
      <c r="FO25" s="126"/>
      <c r="FP25" s="126"/>
      <c r="FQ25" s="126"/>
      <c r="FR25" s="126"/>
      <c r="FS25" s="126"/>
      <c r="FT25" s="126"/>
      <c r="FU25" s="126"/>
      <c r="FV25" s="126"/>
      <c r="FW25" s="126"/>
      <c r="FX25" s="126"/>
      <c r="FY25" s="126"/>
      <c r="FZ25" s="126"/>
      <c r="GA25" s="126"/>
      <c r="GB25" s="126"/>
      <c r="GC25" s="126"/>
      <c r="GD25" s="126"/>
      <c r="GE25" s="126"/>
      <c r="GF25" s="126"/>
      <c r="GG25" s="126"/>
      <c r="GH25" s="126"/>
      <c r="GI25" s="126"/>
      <c r="GJ25" s="126"/>
      <c r="GK25" s="126"/>
      <c r="GL25" s="126"/>
      <c r="GM25" s="126"/>
      <c r="GN25" s="126"/>
      <c r="GO25" s="126"/>
      <c r="GP25" s="126"/>
      <c r="GQ25" s="126"/>
      <c r="GR25" s="126"/>
      <c r="GS25" s="126"/>
      <c r="GT25" s="126"/>
      <c r="GU25" s="126"/>
      <c r="GV25" s="126"/>
      <c r="GW25" s="126"/>
      <c r="GX25" s="126"/>
      <c r="GY25" s="126"/>
      <c r="GZ25" s="126"/>
      <c r="HA25" s="126"/>
      <c r="HB25" s="126"/>
      <c r="HC25" s="126"/>
      <c r="HD25" s="126"/>
      <c r="HE25" s="126"/>
      <c r="HF25" s="126"/>
      <c r="HG25" s="126"/>
      <c r="HH25" s="126"/>
      <c r="HI25" s="126"/>
      <c r="HJ25" s="126"/>
      <c r="HK25" s="126"/>
      <c r="HL25" s="126"/>
      <c r="HM25" s="126"/>
      <c r="HN25" s="126"/>
      <c r="HO25" s="126"/>
      <c r="HP25" s="126"/>
      <c r="HQ25" s="126"/>
      <c r="HR25" s="126"/>
      <c r="HS25" s="126"/>
      <c r="HT25" s="126"/>
      <c r="HU25" s="126"/>
      <c r="HV25" s="126"/>
      <c r="HW25" s="126"/>
      <c r="HX25" s="126"/>
      <c r="HY25" s="126"/>
      <c r="HZ25" s="126"/>
      <c r="IA25" s="126"/>
      <c r="IB25" s="126"/>
      <c r="IC25" s="126"/>
      <c r="ID25" s="126"/>
      <c r="IE25" s="126"/>
      <c r="IF25" s="126"/>
      <c r="IG25" s="126"/>
      <c r="IH25" s="126"/>
      <c r="II25" s="126"/>
      <c r="IJ25" s="126"/>
      <c r="IK25" s="126"/>
      <c r="IL25" s="126"/>
      <c r="IM25" s="126"/>
      <c r="IN25" s="126"/>
      <c r="IO25" s="126"/>
      <c r="IP25" s="126"/>
      <c r="IQ25" s="126"/>
      <c r="IR25" s="126"/>
      <c r="IS25" s="126"/>
      <c r="IT25" s="126"/>
      <c r="IU25" s="126"/>
      <c r="IV25" s="126"/>
      <c r="IW25" s="126"/>
      <c r="IX25" s="126"/>
      <c r="IY25" s="126"/>
    </row>
    <row r="26" spans="1:259" s="122" customFormat="1" ht="21">
      <c r="A26" s="374">
        <v>1</v>
      </c>
      <c r="B26" s="374"/>
      <c r="C26" s="374"/>
      <c r="D26" s="374"/>
      <c r="E26" s="1169" t="str">
        <f t="shared" si="0"/>
        <v>Evaluation</v>
      </c>
      <c r="G26" s="112"/>
      <c r="V26" s="127"/>
      <c r="W26" s="127"/>
      <c r="Y26" s="106"/>
      <c r="Z26" s="106"/>
      <c r="AA26" s="106"/>
      <c r="AB26" s="108"/>
      <c r="AC26" s="106"/>
      <c r="AD26" s="106"/>
      <c r="AE26" s="106"/>
      <c r="AF26" s="108"/>
      <c r="AG26" s="106"/>
      <c r="AH26" s="109"/>
      <c r="AI26" s="106"/>
      <c r="AJ26" s="106"/>
      <c r="AK26" s="106"/>
      <c r="AL26" s="106"/>
      <c r="AM26" s="106"/>
      <c r="AN26" s="106"/>
      <c r="AR26" s="126"/>
      <c r="AS26" s="126"/>
      <c r="AT26" s="126"/>
      <c r="AU26" s="126"/>
      <c r="AV26" s="126"/>
      <c r="AW26" s="126"/>
      <c r="AX26" s="126"/>
      <c r="AY26" s="126"/>
      <c r="AZ26" s="126"/>
      <c r="BA26" s="126"/>
      <c r="BB26" s="126"/>
      <c r="BC26" s="126"/>
      <c r="BD26" s="126"/>
      <c r="BE26" s="126"/>
      <c r="BF26" s="126"/>
      <c r="BG26" s="126"/>
      <c r="BH26" s="126"/>
      <c r="BI26" s="126"/>
      <c r="BJ26" s="126"/>
      <c r="BK26" s="126"/>
      <c r="BL26" s="126"/>
      <c r="BM26" s="126"/>
      <c r="BN26" s="126"/>
      <c r="BO26" s="126"/>
      <c r="BP26" s="126"/>
      <c r="BQ26" s="126"/>
      <c r="BR26" s="126"/>
      <c r="BS26" s="126"/>
      <c r="BT26" s="126"/>
      <c r="BU26" s="126"/>
      <c r="BV26" s="126"/>
      <c r="BW26" s="126"/>
      <c r="BX26" s="126"/>
      <c r="BY26" s="126"/>
      <c r="BZ26" s="126"/>
      <c r="CA26" s="126"/>
      <c r="CB26" s="126"/>
      <c r="CC26" s="126"/>
      <c r="CD26" s="126"/>
      <c r="CE26" s="126"/>
      <c r="CF26" s="126"/>
      <c r="CG26" s="126"/>
      <c r="CH26" s="126"/>
      <c r="CI26" s="126"/>
      <c r="CJ26" s="126"/>
      <c r="CK26" s="126"/>
      <c r="CL26" s="126"/>
      <c r="CM26" s="126"/>
      <c r="CN26" s="126"/>
      <c r="CO26" s="126"/>
      <c r="CP26" s="126"/>
      <c r="CQ26" s="126"/>
      <c r="CR26" s="126"/>
      <c r="CS26" s="126"/>
      <c r="CT26" s="126"/>
      <c r="CU26" s="126"/>
      <c r="CV26" s="126"/>
      <c r="CW26" s="126"/>
      <c r="CX26" s="126"/>
      <c r="CY26" s="126"/>
      <c r="CZ26" s="126"/>
      <c r="DA26" s="126"/>
      <c r="DB26" s="126"/>
      <c r="DC26" s="126"/>
      <c r="DD26" s="126"/>
      <c r="DE26" s="126"/>
      <c r="DF26" s="126"/>
      <c r="DG26" s="126"/>
      <c r="DH26" s="126"/>
      <c r="DI26" s="126"/>
      <c r="DJ26" s="126"/>
      <c r="DK26" s="126"/>
      <c r="DL26" s="126"/>
      <c r="DM26" s="126"/>
      <c r="DN26" s="126"/>
      <c r="DO26" s="126"/>
      <c r="DP26" s="126"/>
      <c r="DQ26" s="126"/>
      <c r="DR26" s="126"/>
      <c r="DS26" s="126"/>
      <c r="DT26" s="126"/>
      <c r="DU26" s="126"/>
      <c r="DV26" s="126"/>
      <c r="DW26" s="126"/>
      <c r="DX26" s="126"/>
      <c r="DY26" s="126"/>
      <c r="DZ26" s="126"/>
      <c r="EA26" s="126"/>
      <c r="EB26" s="126"/>
      <c r="EC26" s="126"/>
      <c r="ED26" s="126"/>
      <c r="EE26" s="126"/>
      <c r="EF26" s="126"/>
      <c r="EG26" s="126"/>
      <c r="EH26" s="126"/>
      <c r="EI26" s="126"/>
      <c r="EJ26" s="126"/>
      <c r="EK26" s="126"/>
      <c r="EL26" s="126"/>
      <c r="EM26" s="126"/>
      <c r="EN26" s="126"/>
      <c r="EO26" s="126"/>
      <c r="EP26" s="126"/>
      <c r="EQ26" s="126"/>
      <c r="ER26" s="126"/>
      <c r="ES26" s="126"/>
      <c r="ET26" s="126"/>
      <c r="EU26" s="126"/>
      <c r="EV26" s="126"/>
      <c r="EW26" s="126"/>
      <c r="EX26" s="126"/>
      <c r="EY26" s="126"/>
      <c r="EZ26" s="126"/>
      <c r="FA26" s="126"/>
      <c r="FB26" s="126"/>
      <c r="FC26" s="126"/>
      <c r="FD26" s="126"/>
      <c r="FE26" s="126"/>
      <c r="FF26" s="126"/>
      <c r="FG26" s="126"/>
      <c r="FH26" s="126"/>
      <c r="FI26" s="126"/>
      <c r="FJ26" s="126"/>
      <c r="FK26" s="126"/>
      <c r="FL26" s="126"/>
      <c r="FM26" s="126"/>
      <c r="FN26" s="126"/>
      <c r="FO26" s="126"/>
      <c r="FP26" s="126"/>
      <c r="FQ26" s="126"/>
      <c r="FR26" s="126"/>
      <c r="FS26" s="126"/>
      <c r="FT26" s="126"/>
      <c r="FU26" s="126"/>
      <c r="FV26" s="126"/>
      <c r="FW26" s="126"/>
      <c r="FX26" s="126"/>
      <c r="FY26" s="126"/>
      <c r="FZ26" s="126"/>
      <c r="GA26" s="126"/>
      <c r="GB26" s="126"/>
      <c r="GC26" s="126"/>
      <c r="GD26" s="126"/>
      <c r="GE26" s="126"/>
      <c r="GF26" s="126"/>
      <c r="GG26" s="126"/>
      <c r="GH26" s="126"/>
      <c r="GI26" s="126"/>
      <c r="GJ26" s="126"/>
      <c r="GK26" s="126"/>
      <c r="GL26" s="126"/>
      <c r="GM26" s="126"/>
      <c r="GN26" s="126"/>
      <c r="GO26" s="126"/>
      <c r="GP26" s="126"/>
      <c r="GQ26" s="126"/>
      <c r="GR26" s="126"/>
      <c r="GS26" s="126"/>
      <c r="GT26" s="126"/>
      <c r="GU26" s="126"/>
      <c r="GV26" s="126"/>
      <c r="GW26" s="126"/>
      <c r="GX26" s="126"/>
      <c r="GY26" s="126"/>
      <c r="GZ26" s="126"/>
      <c r="HA26" s="126"/>
      <c r="HB26" s="126"/>
      <c r="HC26" s="126"/>
      <c r="HD26" s="126"/>
      <c r="HE26" s="126"/>
      <c r="HF26" s="126"/>
      <c r="HG26" s="126"/>
      <c r="HH26" s="126"/>
      <c r="HI26" s="126"/>
      <c r="HJ26" s="126"/>
      <c r="HK26" s="126"/>
      <c r="HL26" s="126"/>
      <c r="HM26" s="126"/>
      <c r="HN26" s="126"/>
      <c r="HO26" s="126"/>
      <c r="HP26" s="126"/>
      <c r="HQ26" s="126"/>
      <c r="HR26" s="126"/>
      <c r="HS26" s="126"/>
      <c r="HT26" s="126"/>
      <c r="HU26" s="126"/>
      <c r="HV26" s="126"/>
      <c r="HW26" s="126"/>
      <c r="HX26" s="126"/>
      <c r="HY26" s="126"/>
      <c r="HZ26" s="126"/>
      <c r="IA26" s="126"/>
      <c r="IB26" s="126"/>
      <c r="IC26" s="126"/>
      <c r="ID26" s="126"/>
      <c r="IE26" s="126"/>
      <c r="IF26" s="126"/>
      <c r="IG26" s="126"/>
      <c r="IH26" s="126"/>
      <c r="II26" s="126"/>
      <c r="IJ26" s="126"/>
      <c r="IK26" s="126"/>
      <c r="IL26" s="126"/>
      <c r="IM26" s="126"/>
      <c r="IN26" s="126"/>
      <c r="IO26" s="126"/>
      <c r="IP26" s="126"/>
      <c r="IQ26" s="126"/>
      <c r="IR26" s="126"/>
      <c r="IS26" s="126"/>
      <c r="IT26" s="126"/>
      <c r="IU26" s="126"/>
      <c r="IV26" s="126"/>
      <c r="IW26" s="126"/>
      <c r="IX26" s="126"/>
      <c r="IY26" s="126"/>
    </row>
    <row r="27" spans="1:259" s="122" customFormat="1" ht="19" customHeight="1">
      <c r="A27" s="374">
        <v>1</v>
      </c>
      <c r="B27" s="374"/>
      <c r="C27" s="374"/>
      <c r="D27" s="374"/>
      <c r="E27" s="1169" t="str">
        <f t="shared" si="0"/>
        <v>Evaluation</v>
      </c>
      <c r="G27" s="1426" t="s">
        <v>715</v>
      </c>
      <c r="H27" s="245"/>
      <c r="I27" s="121"/>
      <c r="O27" s="1430" t="s">
        <v>194</v>
      </c>
      <c r="P27" s="1430"/>
      <c r="Q27" s="1430"/>
      <c r="R27" s="2221">
        <f>'E1 Entreprise'!F76</f>
        <v>0</v>
      </c>
      <c r="S27" s="1887"/>
      <c r="T27" s="1887"/>
      <c r="U27" s="165" t="s">
        <v>123</v>
      </c>
      <c r="W27" s="2221">
        <f>'E1 Entreprise'!F77</f>
        <v>0</v>
      </c>
      <c r="X27" s="2221"/>
      <c r="Y27" s="2221"/>
      <c r="Z27" s="743" t="s">
        <v>1016</v>
      </c>
      <c r="AD27" s="106"/>
      <c r="AE27" s="2268" t="str">
        <f>'E1 Entreprise'!D192</f>
        <v/>
      </c>
      <c r="AF27" s="2269"/>
      <c r="AG27" s="2269"/>
      <c r="AH27" s="2269"/>
      <c r="AI27" s="2269"/>
      <c r="AJ27" s="2269"/>
      <c r="AK27" s="2269"/>
      <c r="AL27" s="2269"/>
      <c r="AM27" s="2269"/>
      <c r="AN27" s="10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c r="BM27" s="126"/>
      <c r="BN27" s="126"/>
      <c r="BO27" s="126"/>
      <c r="BP27" s="126"/>
      <c r="BQ27" s="126"/>
      <c r="BR27" s="126"/>
      <c r="BS27" s="126"/>
      <c r="BT27" s="126"/>
      <c r="BU27" s="126"/>
      <c r="BV27" s="126"/>
      <c r="BW27" s="126"/>
      <c r="BX27" s="126"/>
      <c r="BY27" s="126"/>
      <c r="BZ27" s="126"/>
      <c r="CA27" s="126"/>
      <c r="CB27" s="126"/>
      <c r="CC27" s="126"/>
      <c r="CD27" s="126"/>
      <c r="CE27" s="126"/>
      <c r="CF27" s="126"/>
      <c r="CG27" s="126"/>
      <c r="CH27" s="126"/>
      <c r="CI27" s="126"/>
      <c r="CJ27" s="126"/>
      <c r="CK27" s="126"/>
      <c r="CL27" s="126"/>
      <c r="CM27" s="126"/>
      <c r="CN27" s="126"/>
      <c r="CO27" s="126"/>
      <c r="CP27" s="126"/>
      <c r="CQ27" s="126"/>
      <c r="CR27" s="126"/>
      <c r="CS27" s="126"/>
      <c r="CT27" s="126"/>
      <c r="CU27" s="126"/>
      <c r="CV27" s="126"/>
      <c r="CW27" s="126"/>
      <c r="CX27" s="126"/>
      <c r="CY27" s="126"/>
      <c r="CZ27" s="126"/>
      <c r="DA27" s="126"/>
      <c r="DB27" s="126"/>
      <c r="DC27" s="126"/>
      <c r="DD27" s="126"/>
      <c r="DE27" s="126"/>
      <c r="DF27" s="126"/>
      <c r="DG27" s="126"/>
      <c r="DH27" s="126"/>
      <c r="DI27" s="126"/>
      <c r="DJ27" s="126"/>
      <c r="DK27" s="126"/>
      <c r="DL27" s="126"/>
      <c r="DM27" s="126"/>
      <c r="DN27" s="126"/>
      <c r="DO27" s="126"/>
      <c r="DP27" s="126"/>
      <c r="DQ27" s="126"/>
      <c r="DR27" s="126"/>
      <c r="DS27" s="126"/>
      <c r="DT27" s="126"/>
      <c r="DU27" s="126"/>
      <c r="DV27" s="126"/>
      <c r="DW27" s="126"/>
      <c r="DX27" s="126"/>
      <c r="DY27" s="126"/>
      <c r="DZ27" s="126"/>
      <c r="EA27" s="126"/>
      <c r="EB27" s="126"/>
      <c r="EC27" s="126"/>
      <c r="ED27" s="126"/>
      <c r="EE27" s="126"/>
      <c r="EF27" s="126"/>
      <c r="EG27" s="126"/>
      <c r="EH27" s="126"/>
      <c r="EI27" s="126"/>
      <c r="EJ27" s="126"/>
      <c r="EK27" s="126"/>
      <c r="EL27" s="126"/>
      <c r="EM27" s="126"/>
      <c r="EN27" s="126"/>
      <c r="EO27" s="126"/>
      <c r="EP27" s="126"/>
      <c r="EQ27" s="126"/>
      <c r="ER27" s="126"/>
      <c r="ES27" s="126"/>
      <c r="ET27" s="126"/>
      <c r="EU27" s="126"/>
      <c r="EV27" s="126"/>
      <c r="EW27" s="126"/>
      <c r="EX27" s="126"/>
      <c r="EY27" s="126"/>
      <c r="EZ27" s="126"/>
      <c r="FA27" s="126"/>
      <c r="FB27" s="126"/>
      <c r="FC27" s="126"/>
      <c r="FD27" s="126"/>
      <c r="FE27" s="126"/>
      <c r="FF27" s="126"/>
      <c r="FG27" s="126"/>
      <c r="FH27" s="126"/>
      <c r="FI27" s="126"/>
      <c r="FJ27" s="126"/>
      <c r="FK27" s="126"/>
      <c r="FL27" s="126"/>
      <c r="FM27" s="126"/>
      <c r="FN27" s="126"/>
      <c r="FO27" s="126"/>
      <c r="FP27" s="126"/>
      <c r="FQ27" s="126"/>
      <c r="FR27" s="126"/>
      <c r="FS27" s="126"/>
      <c r="FT27" s="126"/>
      <c r="FU27" s="126"/>
      <c r="FV27" s="126"/>
      <c r="FW27" s="126"/>
      <c r="FX27" s="126"/>
      <c r="FY27" s="126"/>
      <c r="FZ27" s="126"/>
      <c r="GA27" s="126"/>
      <c r="GB27" s="126"/>
      <c r="GC27" s="126"/>
      <c r="GD27" s="126"/>
      <c r="GE27" s="126"/>
      <c r="GF27" s="126"/>
      <c r="GG27" s="126"/>
      <c r="GH27" s="126"/>
      <c r="GI27" s="126"/>
      <c r="GJ27" s="126"/>
      <c r="GK27" s="126"/>
      <c r="GL27" s="126"/>
      <c r="GM27" s="126"/>
      <c r="GN27" s="126"/>
      <c r="GO27" s="126"/>
      <c r="GP27" s="126"/>
      <c r="GQ27" s="126"/>
      <c r="GR27" s="126"/>
      <c r="GS27" s="126"/>
      <c r="GT27" s="126"/>
      <c r="GU27" s="126"/>
      <c r="GV27" s="126"/>
      <c r="GW27" s="126"/>
      <c r="GX27" s="126"/>
      <c r="GY27" s="126"/>
      <c r="GZ27" s="126"/>
      <c r="HA27" s="126"/>
      <c r="HB27" s="126"/>
      <c r="HC27" s="126"/>
      <c r="HD27" s="126"/>
      <c r="HE27" s="126"/>
      <c r="HF27" s="126"/>
      <c r="HG27" s="126"/>
      <c r="HH27" s="126"/>
      <c r="HI27" s="126"/>
      <c r="HJ27" s="126"/>
      <c r="HK27" s="126"/>
      <c r="HL27" s="126"/>
      <c r="HM27" s="126"/>
      <c r="HN27" s="126"/>
      <c r="HO27" s="126"/>
      <c r="HP27" s="126"/>
      <c r="HQ27" s="126"/>
      <c r="HR27" s="126"/>
      <c r="HS27" s="126"/>
      <c r="HT27" s="126"/>
      <c r="HU27" s="126"/>
      <c r="HV27" s="126"/>
      <c r="HW27" s="126"/>
      <c r="HX27" s="126"/>
      <c r="HY27" s="126"/>
      <c r="HZ27" s="126"/>
      <c r="IA27" s="126"/>
      <c r="IB27" s="126"/>
      <c r="IC27" s="126"/>
      <c r="ID27" s="126"/>
      <c r="IE27" s="126"/>
      <c r="IF27" s="126"/>
      <c r="IG27" s="126"/>
      <c r="IH27" s="126"/>
      <c r="II27" s="126"/>
      <c r="IJ27" s="126"/>
      <c r="IK27" s="126"/>
      <c r="IL27" s="126"/>
      <c r="IM27" s="126"/>
      <c r="IN27" s="126"/>
      <c r="IO27" s="126"/>
      <c r="IP27" s="126"/>
      <c r="IQ27" s="126"/>
      <c r="IR27" s="126"/>
      <c r="IS27" s="126"/>
      <c r="IT27" s="126"/>
      <c r="IU27" s="126"/>
      <c r="IV27" s="126"/>
    </row>
    <row r="28" spans="1:259" s="114" customFormat="1" ht="21" customHeight="1">
      <c r="A28" s="374">
        <v>1</v>
      </c>
      <c r="B28" s="374"/>
      <c r="C28" s="374"/>
      <c r="D28" s="374"/>
      <c r="E28" s="1169" t="str">
        <f t="shared" si="0"/>
        <v>Evaluation</v>
      </c>
      <c r="G28" s="133"/>
      <c r="H28" s="133"/>
      <c r="M28" s="131"/>
      <c r="N28" s="131"/>
      <c r="O28" s="132"/>
      <c r="P28" s="132"/>
      <c r="Q28" s="133"/>
      <c r="R28" s="134"/>
      <c r="S28" s="134"/>
      <c r="T28" s="134"/>
      <c r="U28" s="135"/>
      <c r="V28" s="135"/>
      <c r="W28" s="133"/>
      <c r="X28" s="134"/>
      <c r="Y28" s="106"/>
      <c r="Z28" s="106"/>
      <c r="AA28" s="106"/>
      <c r="AB28" s="108"/>
      <c r="AC28" s="106"/>
      <c r="AD28" s="106"/>
      <c r="AE28" s="2269"/>
      <c r="AF28" s="2269"/>
      <c r="AG28" s="2269"/>
      <c r="AH28" s="2269"/>
      <c r="AI28" s="2269"/>
      <c r="AJ28" s="2269"/>
      <c r="AK28" s="2269"/>
      <c r="AL28" s="2269"/>
      <c r="AM28" s="2269"/>
      <c r="AN28" s="106"/>
    </row>
    <row r="29" spans="1:259" s="114" customFormat="1" ht="21" customHeight="1">
      <c r="A29" s="374">
        <v>1</v>
      </c>
      <c r="B29" s="374"/>
      <c r="C29" s="374"/>
      <c r="D29" s="374"/>
      <c r="E29" s="1169" t="str">
        <f t="shared" si="0"/>
        <v>Evaluation</v>
      </c>
      <c r="G29" s="133"/>
      <c r="H29" s="133"/>
      <c r="M29" s="131"/>
      <c r="N29" s="131"/>
      <c r="O29" s="132"/>
      <c r="P29" s="132"/>
      <c r="Q29" s="133"/>
      <c r="R29" s="134"/>
      <c r="S29" s="134"/>
      <c r="T29" s="134"/>
      <c r="U29" s="135"/>
      <c r="V29" s="135"/>
      <c r="W29" s="133"/>
      <c r="X29" s="134"/>
      <c r="Y29" s="134"/>
      <c r="Z29" s="134"/>
      <c r="AB29" s="117"/>
      <c r="AF29" s="117"/>
      <c r="AH29" s="118"/>
    </row>
    <row r="30" spans="1:259" s="114" customFormat="1" ht="21" customHeight="1">
      <c r="A30" s="374">
        <v>1</v>
      </c>
      <c r="B30" s="374"/>
      <c r="C30" s="374"/>
      <c r="D30" s="374"/>
      <c r="E30" s="1169" t="str">
        <f t="shared" si="0"/>
        <v>Evaluation</v>
      </c>
      <c r="G30" s="133"/>
      <c r="H30" s="133"/>
      <c r="M30" s="131"/>
      <c r="N30" s="131"/>
      <c r="O30" s="132"/>
      <c r="P30" s="132"/>
      <c r="Q30" s="133"/>
      <c r="R30" s="134"/>
      <c r="S30" s="134"/>
      <c r="T30" s="134"/>
      <c r="U30" s="135"/>
      <c r="V30" s="135"/>
      <c r="W30" s="133"/>
      <c r="X30" s="134"/>
      <c r="Y30" s="134"/>
      <c r="Z30" s="134"/>
      <c r="AB30" s="117"/>
      <c r="AF30" s="117"/>
      <c r="AH30" s="118"/>
    </row>
    <row r="31" spans="1:259" s="373" customFormat="1" ht="27" customHeight="1" thickBot="1">
      <c r="A31" s="374">
        <v>1</v>
      </c>
      <c r="B31" s="374"/>
      <c r="C31" s="374"/>
      <c r="D31" s="374"/>
      <c r="E31" s="1169" t="str">
        <f t="shared" si="0"/>
        <v>Evaluation</v>
      </c>
      <c r="G31" s="367" t="s">
        <v>970</v>
      </c>
      <c r="H31" s="367"/>
      <c r="I31" s="368"/>
      <c r="J31" s="368"/>
      <c r="K31" s="368"/>
      <c r="L31" s="368"/>
      <c r="M31" s="368"/>
      <c r="N31" s="369"/>
      <c r="O31" s="368"/>
      <c r="P31" s="368"/>
      <c r="Q31" s="368"/>
      <c r="R31" s="368"/>
      <c r="S31" s="368"/>
      <c r="T31" s="370"/>
      <c r="U31" s="368"/>
      <c r="V31" s="368"/>
      <c r="W31" s="368"/>
      <c r="X31" s="368"/>
      <c r="Y31" s="368"/>
      <c r="Z31" s="368"/>
      <c r="AA31" s="368"/>
      <c r="AB31" s="368"/>
      <c r="AC31" s="368"/>
      <c r="AD31" s="368"/>
      <c r="AE31" s="368"/>
      <c r="AF31" s="368"/>
      <c r="AG31" s="368"/>
      <c r="AH31" s="368"/>
      <c r="AI31" s="368"/>
      <c r="AJ31" s="368"/>
      <c r="AK31" s="368"/>
      <c r="AL31" s="368"/>
      <c r="AM31" s="368"/>
      <c r="AN31" s="371"/>
      <c r="AO31" s="371"/>
      <c r="AP31" s="371"/>
      <c r="AQ31" s="371"/>
      <c r="AR31" s="372"/>
      <c r="AS31" s="372"/>
      <c r="AT31" s="372"/>
      <c r="AU31" s="372"/>
      <c r="AV31" s="372"/>
      <c r="AW31" s="372"/>
      <c r="AX31" s="372"/>
      <c r="AY31" s="372"/>
      <c r="AZ31" s="372"/>
      <c r="BA31" s="372"/>
      <c r="BB31" s="372"/>
      <c r="BC31" s="372"/>
      <c r="BD31" s="372"/>
      <c r="BE31" s="372"/>
      <c r="BF31" s="372"/>
      <c r="BG31" s="372"/>
      <c r="BH31" s="372"/>
      <c r="BI31" s="372"/>
      <c r="BJ31" s="372"/>
      <c r="BK31" s="372"/>
      <c r="BL31" s="372"/>
      <c r="BM31" s="372"/>
      <c r="BN31" s="372"/>
      <c r="BO31" s="372"/>
      <c r="BP31" s="372"/>
      <c r="BQ31" s="372"/>
      <c r="BR31" s="372"/>
      <c r="BS31" s="372"/>
      <c r="BT31" s="372"/>
      <c r="BU31" s="372"/>
      <c r="BV31" s="372"/>
      <c r="BW31" s="372"/>
      <c r="BX31" s="372"/>
      <c r="BY31" s="372"/>
      <c r="BZ31" s="372"/>
      <c r="CA31" s="372"/>
      <c r="CB31" s="372"/>
      <c r="CC31" s="372"/>
      <c r="CD31" s="372"/>
      <c r="CE31" s="372"/>
      <c r="CF31" s="372"/>
      <c r="CG31" s="372"/>
      <c r="CH31" s="372"/>
      <c r="CI31" s="372"/>
      <c r="CJ31" s="372"/>
      <c r="CK31" s="372"/>
      <c r="CL31" s="372"/>
      <c r="CM31" s="372"/>
      <c r="CN31" s="372"/>
      <c r="CO31" s="372"/>
      <c r="CP31" s="372"/>
      <c r="CQ31" s="372"/>
      <c r="CR31" s="372"/>
      <c r="CS31" s="372"/>
      <c r="CT31" s="372"/>
      <c r="CU31" s="372"/>
      <c r="CV31" s="372"/>
      <c r="CW31" s="372"/>
      <c r="CX31" s="372"/>
      <c r="CY31" s="372"/>
      <c r="CZ31" s="372"/>
      <c r="DA31" s="372"/>
      <c r="DB31" s="372"/>
      <c r="DC31" s="372"/>
      <c r="DD31" s="372"/>
      <c r="DE31" s="372"/>
      <c r="DF31" s="372"/>
      <c r="DG31" s="372"/>
      <c r="DH31" s="372"/>
      <c r="DI31" s="372"/>
      <c r="DJ31" s="372"/>
      <c r="DK31" s="372"/>
      <c r="DL31" s="372"/>
      <c r="DM31" s="372"/>
      <c r="DN31" s="372"/>
      <c r="DO31" s="372"/>
      <c r="DP31" s="372"/>
      <c r="DQ31" s="372"/>
      <c r="DR31" s="372"/>
      <c r="DS31" s="372"/>
      <c r="DT31" s="372"/>
      <c r="DU31" s="372"/>
      <c r="DV31" s="372"/>
      <c r="DW31" s="372"/>
      <c r="DX31" s="372"/>
      <c r="DY31" s="372"/>
      <c r="DZ31" s="372"/>
      <c r="EA31" s="372"/>
      <c r="EB31" s="372"/>
      <c r="EC31" s="372"/>
      <c r="ED31" s="372"/>
      <c r="EE31" s="372"/>
      <c r="EF31" s="372"/>
      <c r="EG31" s="372"/>
      <c r="EH31" s="372"/>
      <c r="EI31" s="372"/>
      <c r="EJ31" s="372"/>
      <c r="EK31" s="372"/>
      <c r="EL31" s="372"/>
      <c r="EM31" s="372"/>
      <c r="EN31" s="372"/>
      <c r="EO31" s="372"/>
      <c r="EP31" s="372"/>
      <c r="EQ31" s="372"/>
      <c r="ER31" s="372"/>
      <c r="ES31" s="372"/>
      <c r="ET31" s="372"/>
      <c r="EU31" s="372"/>
      <c r="EV31" s="372"/>
      <c r="EW31" s="372"/>
      <c r="EX31" s="372"/>
      <c r="EY31" s="372"/>
      <c r="EZ31" s="372"/>
      <c r="FA31" s="372"/>
      <c r="FB31" s="372"/>
      <c r="FC31" s="372"/>
      <c r="FD31" s="372"/>
      <c r="FE31" s="372"/>
      <c r="FF31" s="372"/>
      <c r="FG31" s="372"/>
      <c r="FH31" s="372"/>
      <c r="FI31" s="372"/>
      <c r="FJ31" s="372"/>
      <c r="FK31" s="372"/>
      <c r="FL31" s="372"/>
      <c r="FM31" s="372"/>
      <c r="FN31" s="372"/>
      <c r="FO31" s="372"/>
      <c r="FP31" s="372"/>
      <c r="FQ31" s="372"/>
      <c r="FR31" s="372"/>
      <c r="FS31" s="372"/>
      <c r="FT31" s="372"/>
      <c r="FU31" s="372"/>
      <c r="FV31" s="372"/>
      <c r="FW31" s="372"/>
      <c r="FX31" s="372"/>
      <c r="FY31" s="372"/>
      <c r="FZ31" s="372"/>
      <c r="GA31" s="372"/>
      <c r="GB31" s="372"/>
      <c r="GC31" s="372"/>
      <c r="GD31" s="372"/>
      <c r="GE31" s="372"/>
      <c r="GF31" s="372"/>
      <c r="GG31" s="372"/>
      <c r="GH31" s="372"/>
      <c r="GI31" s="372"/>
      <c r="GJ31" s="372"/>
      <c r="GK31" s="372"/>
      <c r="GL31" s="372"/>
      <c r="GM31" s="372"/>
      <c r="GN31" s="372"/>
      <c r="GO31" s="372"/>
      <c r="GP31" s="372"/>
      <c r="GQ31" s="372"/>
      <c r="GR31" s="372"/>
      <c r="GS31" s="372"/>
      <c r="GT31" s="372"/>
      <c r="GU31" s="372"/>
      <c r="GV31" s="372"/>
      <c r="GW31" s="372"/>
      <c r="GX31" s="372"/>
      <c r="GY31" s="372"/>
      <c r="GZ31" s="372"/>
      <c r="HA31" s="372"/>
      <c r="HB31" s="372"/>
      <c r="HC31" s="372"/>
      <c r="HD31" s="372"/>
      <c r="HE31" s="372"/>
      <c r="HF31" s="372"/>
      <c r="HG31" s="372"/>
      <c r="HH31" s="372"/>
      <c r="HI31" s="372"/>
      <c r="HJ31" s="372"/>
      <c r="HK31" s="372"/>
      <c r="HL31" s="372"/>
      <c r="HM31" s="372"/>
      <c r="HN31" s="372"/>
      <c r="HO31" s="372"/>
      <c r="HP31" s="372"/>
      <c r="HQ31" s="372"/>
      <c r="HR31" s="372"/>
      <c r="HS31" s="372"/>
      <c r="HT31" s="372"/>
      <c r="HU31" s="372"/>
      <c r="HV31" s="372"/>
      <c r="HW31" s="372"/>
      <c r="HX31" s="372"/>
      <c r="HY31" s="372"/>
      <c r="HZ31" s="372"/>
      <c r="IA31" s="372"/>
      <c r="IB31" s="372"/>
      <c r="IC31" s="372"/>
      <c r="ID31" s="372"/>
      <c r="IE31" s="372"/>
      <c r="IF31" s="372"/>
      <c r="IG31" s="372"/>
      <c r="IH31" s="372"/>
      <c r="II31" s="372"/>
      <c r="IJ31" s="372"/>
      <c r="IK31" s="372"/>
      <c r="IL31" s="372"/>
      <c r="IM31" s="372"/>
      <c r="IN31" s="372"/>
      <c r="IO31" s="372"/>
      <c r="IP31" s="372"/>
      <c r="IQ31" s="372"/>
      <c r="IR31" s="372"/>
      <c r="IS31" s="372"/>
      <c r="IT31" s="372"/>
      <c r="IU31" s="372"/>
      <c r="IV31" s="372"/>
      <c r="IW31" s="372"/>
      <c r="IX31" s="372"/>
      <c r="IY31" s="372"/>
    </row>
    <row r="32" spans="1:259" s="122" customFormat="1" ht="15">
      <c r="A32" s="374">
        <v>1</v>
      </c>
      <c r="B32" s="374"/>
      <c r="C32" s="374"/>
      <c r="D32" s="374"/>
      <c r="E32" s="1169" t="str">
        <f t="shared" si="0"/>
        <v>Evaluation</v>
      </c>
      <c r="G32" s="120"/>
      <c r="H32" s="120"/>
      <c r="I32" s="121"/>
      <c r="M32" s="123"/>
      <c r="S32" s="124"/>
      <c r="AA32" s="124"/>
      <c r="AE32" s="124"/>
      <c r="AG32" s="125"/>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6"/>
      <c r="BN32" s="126"/>
      <c r="BO32" s="126"/>
      <c r="BP32" s="126"/>
      <c r="BQ32" s="126"/>
      <c r="BR32" s="126"/>
      <c r="BS32" s="126"/>
      <c r="BT32" s="126"/>
      <c r="BU32" s="126"/>
      <c r="BV32" s="126"/>
      <c r="BW32" s="126"/>
      <c r="BX32" s="126"/>
      <c r="BY32" s="126"/>
      <c r="BZ32" s="126"/>
      <c r="CA32" s="126"/>
      <c r="CB32" s="126"/>
      <c r="CC32" s="126"/>
      <c r="CD32" s="126"/>
      <c r="CE32" s="126"/>
      <c r="CF32" s="126"/>
      <c r="CG32" s="126"/>
      <c r="CH32" s="126"/>
      <c r="CI32" s="126"/>
      <c r="CJ32" s="126"/>
      <c r="CK32" s="126"/>
      <c r="CL32" s="126"/>
      <c r="CM32" s="126"/>
      <c r="CN32" s="126"/>
      <c r="CO32" s="126"/>
      <c r="CP32" s="126"/>
      <c r="CQ32" s="126"/>
      <c r="CR32" s="126"/>
      <c r="CS32" s="126"/>
      <c r="CT32" s="126"/>
      <c r="CU32" s="126"/>
      <c r="CV32" s="126"/>
      <c r="CW32" s="126"/>
      <c r="CX32" s="126"/>
      <c r="CY32" s="126"/>
      <c r="CZ32" s="126"/>
      <c r="DA32" s="126"/>
      <c r="DB32" s="126"/>
      <c r="DC32" s="126"/>
      <c r="DD32" s="126"/>
      <c r="DE32" s="126"/>
      <c r="DF32" s="126"/>
      <c r="DG32" s="126"/>
      <c r="DH32" s="126"/>
      <c r="DI32" s="126"/>
      <c r="DJ32" s="126"/>
      <c r="DK32" s="126"/>
      <c r="DL32" s="126"/>
      <c r="DM32" s="126"/>
      <c r="DN32" s="126"/>
      <c r="DO32" s="126"/>
      <c r="DP32" s="126"/>
      <c r="DQ32" s="126"/>
      <c r="DR32" s="126"/>
      <c r="DS32" s="126"/>
      <c r="DT32" s="126"/>
      <c r="DU32" s="126"/>
      <c r="DV32" s="126"/>
      <c r="DW32" s="126"/>
      <c r="DX32" s="126"/>
      <c r="DY32" s="126"/>
      <c r="DZ32" s="126"/>
      <c r="EA32" s="126"/>
      <c r="EB32" s="126"/>
      <c r="EC32" s="126"/>
      <c r="ED32" s="126"/>
      <c r="EE32" s="126"/>
      <c r="EF32" s="126"/>
      <c r="EG32" s="126"/>
      <c r="EH32" s="126"/>
      <c r="EI32" s="126"/>
      <c r="EJ32" s="126"/>
      <c r="EK32" s="126"/>
      <c r="EL32" s="126"/>
      <c r="EM32" s="126"/>
      <c r="EN32" s="126"/>
      <c r="EO32" s="126"/>
      <c r="EP32" s="126"/>
      <c r="EQ32" s="126"/>
      <c r="ER32" s="126"/>
      <c r="ES32" s="126"/>
      <c r="ET32" s="126"/>
      <c r="EU32" s="126"/>
      <c r="EV32" s="126"/>
      <c r="EW32" s="126"/>
      <c r="EX32" s="126"/>
      <c r="EY32" s="126"/>
      <c r="EZ32" s="126"/>
      <c r="FA32" s="126"/>
      <c r="FB32" s="126"/>
      <c r="FC32" s="126"/>
      <c r="FD32" s="126"/>
      <c r="FE32" s="126"/>
      <c r="FF32" s="126"/>
      <c r="FG32" s="126"/>
      <c r="FH32" s="126"/>
      <c r="FI32" s="126"/>
      <c r="FJ32" s="126"/>
      <c r="FK32" s="126"/>
      <c r="FL32" s="126"/>
      <c r="FM32" s="126"/>
      <c r="FN32" s="126"/>
      <c r="FO32" s="126"/>
      <c r="FP32" s="126"/>
      <c r="FQ32" s="126"/>
      <c r="FR32" s="126"/>
      <c r="FS32" s="126"/>
      <c r="FT32" s="126"/>
      <c r="FU32" s="126"/>
      <c r="FV32" s="126"/>
      <c r="FW32" s="126"/>
      <c r="FX32" s="126"/>
      <c r="FY32" s="126"/>
      <c r="FZ32" s="126"/>
      <c r="GA32" s="126"/>
      <c r="GB32" s="126"/>
      <c r="GC32" s="126"/>
      <c r="GD32" s="126"/>
      <c r="GE32" s="126"/>
      <c r="GF32" s="126"/>
      <c r="GG32" s="126"/>
      <c r="GH32" s="126"/>
      <c r="GI32" s="126"/>
      <c r="GJ32" s="126"/>
      <c r="GK32" s="126"/>
      <c r="GL32" s="126"/>
      <c r="GM32" s="126"/>
      <c r="GN32" s="126"/>
      <c r="GO32" s="126"/>
      <c r="GP32" s="126"/>
      <c r="GQ32" s="126"/>
      <c r="GR32" s="126"/>
      <c r="GS32" s="126"/>
      <c r="GT32" s="126"/>
      <c r="GU32" s="126"/>
      <c r="GV32" s="126"/>
      <c r="GW32" s="126"/>
      <c r="GX32" s="126"/>
      <c r="GY32" s="126"/>
      <c r="GZ32" s="126"/>
      <c r="HA32" s="126"/>
      <c r="HB32" s="126"/>
      <c r="HC32" s="126"/>
      <c r="HD32" s="126"/>
      <c r="HE32" s="126"/>
      <c r="HF32" s="126"/>
      <c r="HG32" s="126"/>
      <c r="HH32" s="126"/>
      <c r="HI32" s="126"/>
      <c r="HJ32" s="126"/>
      <c r="HK32" s="126"/>
      <c r="HL32" s="126"/>
      <c r="HM32" s="126"/>
      <c r="HN32" s="126"/>
      <c r="HO32" s="126"/>
      <c r="HP32" s="126"/>
      <c r="HQ32" s="126"/>
      <c r="HR32" s="126"/>
      <c r="HS32" s="126"/>
      <c r="HT32" s="126"/>
      <c r="HU32" s="126"/>
      <c r="HV32" s="126"/>
      <c r="HW32" s="126"/>
      <c r="HX32" s="126"/>
      <c r="HY32" s="126"/>
      <c r="HZ32" s="126"/>
      <c r="IA32" s="126"/>
      <c r="IB32" s="126"/>
      <c r="IC32" s="126"/>
      <c r="ID32" s="126"/>
      <c r="IE32" s="126"/>
      <c r="IF32" s="126"/>
      <c r="IG32" s="126"/>
      <c r="IH32" s="126"/>
      <c r="II32" s="126"/>
      <c r="IJ32" s="126"/>
      <c r="IK32" s="126"/>
      <c r="IL32" s="126"/>
      <c r="IM32" s="126"/>
      <c r="IN32" s="126"/>
      <c r="IO32" s="126"/>
      <c r="IP32" s="126"/>
      <c r="IQ32" s="126"/>
      <c r="IR32" s="126"/>
      <c r="IS32" s="126"/>
      <c r="IT32" s="126"/>
      <c r="IU32" s="126"/>
      <c r="IV32" s="126"/>
      <c r="IW32" s="126"/>
      <c r="IX32" s="126"/>
      <c r="IY32" s="126"/>
    </row>
    <row r="33" spans="1:259" s="122" customFormat="1" ht="19" customHeight="1">
      <c r="A33" s="374">
        <v>1</v>
      </c>
      <c r="B33" s="374"/>
      <c r="C33" s="374"/>
      <c r="D33" s="374"/>
      <c r="E33" s="1169" t="str">
        <f t="shared" si="0"/>
        <v>Evaluation</v>
      </c>
      <c r="G33" s="1812" t="s">
        <v>971</v>
      </c>
      <c r="H33" s="245"/>
      <c r="I33" s="121"/>
      <c r="P33" s="1430" t="s">
        <v>265</v>
      </c>
      <c r="Q33" s="475"/>
      <c r="R33" s="475"/>
      <c r="S33" s="2221">
        <f>'E1 Entreprise'!F104</f>
        <v>0</v>
      </c>
      <c r="T33" s="2221"/>
      <c r="U33" s="2221"/>
      <c r="V33" s="165" t="s">
        <v>266</v>
      </c>
      <c r="X33" s="2221">
        <f>'E1 Entreprise'!L104</f>
        <v>0</v>
      </c>
      <c r="Y33" s="2221"/>
      <c r="Z33" s="2221"/>
      <c r="AA33" s="165" t="s">
        <v>5</v>
      </c>
      <c r="AC33" s="2272" t="s">
        <v>716</v>
      </c>
      <c r="AD33" s="2272"/>
      <c r="AE33" s="2272"/>
      <c r="AF33" s="2272"/>
      <c r="AG33" s="2272"/>
      <c r="AH33" s="2266">
        <f>'E1 Entreprise'!U104</f>
        <v>0</v>
      </c>
      <c r="AI33" s="2266"/>
      <c r="AJ33" s="2266"/>
      <c r="AK33" s="165" t="s">
        <v>717</v>
      </c>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6"/>
      <c r="BN33" s="126"/>
      <c r="BO33" s="126"/>
      <c r="BP33" s="126"/>
      <c r="BQ33" s="126"/>
      <c r="BR33" s="126"/>
      <c r="BS33" s="126"/>
      <c r="BT33" s="126"/>
      <c r="BU33" s="126"/>
      <c r="BV33" s="126"/>
      <c r="BW33" s="126"/>
      <c r="BX33" s="126"/>
      <c r="BY33" s="126"/>
      <c r="BZ33" s="126"/>
      <c r="CA33" s="126"/>
      <c r="CB33" s="126"/>
      <c r="CC33" s="126"/>
      <c r="CD33" s="126"/>
      <c r="CE33" s="126"/>
      <c r="CF33" s="126"/>
      <c r="CG33" s="126"/>
      <c r="CH33" s="126"/>
      <c r="CI33" s="126"/>
      <c r="CJ33" s="126"/>
      <c r="CK33" s="126"/>
      <c r="CL33" s="126"/>
      <c r="CM33" s="126"/>
      <c r="CN33" s="126"/>
      <c r="CO33" s="126"/>
      <c r="CP33" s="126"/>
      <c r="CQ33" s="126"/>
      <c r="CR33" s="126"/>
      <c r="CS33" s="126"/>
      <c r="CT33" s="126"/>
      <c r="CU33" s="126"/>
      <c r="CV33" s="126"/>
      <c r="CW33" s="126"/>
      <c r="CX33" s="126"/>
      <c r="CY33" s="126"/>
      <c r="CZ33" s="126"/>
      <c r="DA33" s="126"/>
      <c r="DB33" s="126"/>
      <c r="DC33" s="126"/>
      <c r="DD33" s="126"/>
      <c r="DE33" s="126"/>
      <c r="DF33" s="126"/>
      <c r="DG33" s="126"/>
      <c r="DH33" s="126"/>
      <c r="DI33" s="126"/>
      <c r="DJ33" s="126"/>
      <c r="DK33" s="126"/>
      <c r="DL33" s="126"/>
      <c r="DM33" s="126"/>
      <c r="DN33" s="126"/>
      <c r="DO33" s="126"/>
      <c r="DP33" s="126"/>
      <c r="DQ33" s="126"/>
      <c r="DR33" s="126"/>
      <c r="DS33" s="126"/>
      <c r="DT33" s="126"/>
      <c r="DU33" s="126"/>
      <c r="DV33" s="126"/>
      <c r="DW33" s="126"/>
      <c r="DX33" s="126"/>
      <c r="DY33" s="126"/>
      <c r="DZ33" s="126"/>
      <c r="EA33" s="126"/>
      <c r="EB33" s="126"/>
      <c r="EC33" s="126"/>
      <c r="ED33" s="126"/>
      <c r="EE33" s="126"/>
      <c r="EF33" s="126"/>
      <c r="EG33" s="126"/>
      <c r="EH33" s="126"/>
      <c r="EI33" s="126"/>
      <c r="EJ33" s="126"/>
      <c r="EK33" s="126"/>
      <c r="EL33" s="126"/>
      <c r="EM33" s="126"/>
      <c r="EN33" s="126"/>
      <c r="EO33" s="126"/>
      <c r="EP33" s="126"/>
      <c r="EQ33" s="126"/>
      <c r="ER33" s="126"/>
      <c r="ES33" s="126"/>
      <c r="ET33" s="126"/>
      <c r="EU33" s="126"/>
      <c r="EV33" s="126"/>
      <c r="EW33" s="126"/>
      <c r="EX33" s="126"/>
      <c r="EY33" s="126"/>
      <c r="EZ33" s="126"/>
      <c r="FA33" s="126"/>
      <c r="FB33" s="126"/>
      <c r="FC33" s="126"/>
      <c r="FD33" s="126"/>
      <c r="FE33" s="126"/>
      <c r="FF33" s="126"/>
      <c r="FG33" s="126"/>
      <c r="FH33" s="126"/>
      <c r="FI33" s="126"/>
      <c r="FJ33" s="126"/>
      <c r="FK33" s="126"/>
      <c r="FL33" s="126"/>
      <c r="FM33" s="126"/>
      <c r="FN33" s="126"/>
      <c r="FO33" s="126"/>
      <c r="FP33" s="126"/>
      <c r="FQ33" s="126"/>
      <c r="FR33" s="126"/>
      <c r="FS33" s="126"/>
      <c r="FT33" s="126"/>
      <c r="FU33" s="126"/>
      <c r="FV33" s="126"/>
      <c r="FW33" s="126"/>
      <c r="FX33" s="126"/>
      <c r="FY33" s="126"/>
      <c r="FZ33" s="126"/>
      <c r="GA33" s="126"/>
      <c r="GB33" s="126"/>
      <c r="GC33" s="126"/>
      <c r="GD33" s="126"/>
      <c r="GE33" s="126"/>
      <c r="GF33" s="126"/>
      <c r="GG33" s="126"/>
      <c r="GH33" s="126"/>
      <c r="GI33" s="126"/>
      <c r="GJ33" s="126"/>
      <c r="GK33" s="126"/>
      <c r="GL33" s="126"/>
      <c r="GM33" s="126"/>
      <c r="GN33" s="126"/>
      <c r="GO33" s="126"/>
      <c r="GP33" s="126"/>
      <c r="GQ33" s="126"/>
      <c r="GR33" s="126"/>
      <c r="GS33" s="126"/>
      <c r="GT33" s="126"/>
      <c r="GU33" s="126"/>
      <c r="GV33" s="126"/>
      <c r="GW33" s="126"/>
      <c r="GX33" s="126"/>
      <c r="GY33" s="126"/>
      <c r="GZ33" s="126"/>
      <c r="HA33" s="126"/>
      <c r="HB33" s="126"/>
      <c r="HC33" s="126"/>
      <c r="HD33" s="126"/>
      <c r="HE33" s="126"/>
      <c r="HF33" s="126"/>
      <c r="HG33" s="126"/>
      <c r="HH33" s="126"/>
      <c r="HI33" s="126"/>
      <c r="HJ33" s="126"/>
      <c r="HK33" s="126"/>
      <c r="HL33" s="126"/>
      <c r="HM33" s="126"/>
      <c r="HN33" s="126"/>
      <c r="HO33" s="126"/>
      <c r="HP33" s="126"/>
      <c r="HQ33" s="126"/>
      <c r="HR33" s="126"/>
      <c r="HS33" s="126"/>
      <c r="HT33" s="126"/>
      <c r="HU33" s="126"/>
      <c r="HV33" s="126"/>
      <c r="HW33" s="126"/>
      <c r="HX33" s="126"/>
      <c r="HY33" s="126"/>
      <c r="HZ33" s="126"/>
      <c r="IA33" s="126"/>
      <c r="IB33" s="126"/>
      <c r="IC33" s="126"/>
      <c r="ID33" s="126"/>
      <c r="IE33" s="126"/>
      <c r="IF33" s="126"/>
      <c r="IG33" s="126"/>
      <c r="IH33" s="126"/>
      <c r="II33" s="126"/>
      <c r="IJ33" s="126"/>
      <c r="IK33" s="126"/>
      <c r="IL33" s="126"/>
      <c r="IM33" s="126"/>
      <c r="IN33" s="126"/>
      <c r="IO33" s="126"/>
      <c r="IP33" s="126"/>
      <c r="IQ33" s="126"/>
      <c r="IR33" s="126"/>
      <c r="IS33" s="126"/>
      <c r="IT33" s="126"/>
      <c r="IU33" s="126"/>
      <c r="IV33" s="126"/>
    </row>
    <row r="34" spans="1:259" s="122" customFormat="1" ht="19" customHeight="1">
      <c r="A34" s="122">
        <f>IF(X34="",0,1)</f>
        <v>1</v>
      </c>
      <c r="E34" s="1169" t="str">
        <f t="shared" si="0"/>
        <v>Evaluation</v>
      </c>
      <c r="G34" s="112"/>
      <c r="H34" s="112"/>
      <c r="I34" s="121"/>
      <c r="P34" s="1430" t="s">
        <v>164</v>
      </c>
      <c r="Q34" s="474"/>
      <c r="R34" s="474"/>
      <c r="S34" s="1889">
        <f>'E1 Entreprise'!F105</f>
        <v>0</v>
      </c>
      <c r="T34" s="1889"/>
      <c r="U34" s="1889"/>
      <c r="V34" s="743" t="s">
        <v>973</v>
      </c>
      <c r="X34" s="1889">
        <f>'E1 Entreprise'!L105</f>
        <v>0</v>
      </c>
      <c r="Y34" s="1889"/>
      <c r="Z34" s="1889"/>
      <c r="AA34" s="165" t="s">
        <v>5</v>
      </c>
      <c r="AB34" s="165"/>
      <c r="AD34" s="124"/>
      <c r="AH34" s="2266">
        <f>'E1 Entreprise'!U105</f>
        <v>0</v>
      </c>
      <c r="AI34" s="2266"/>
      <c r="AJ34" s="2266"/>
      <c r="AK34" s="165" t="s">
        <v>717</v>
      </c>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126"/>
      <c r="GB34" s="126"/>
      <c r="GC34" s="126"/>
      <c r="GD34" s="126"/>
      <c r="GE34" s="126"/>
      <c r="GF34" s="126"/>
      <c r="GG34" s="126"/>
      <c r="GH34" s="126"/>
      <c r="GI34" s="126"/>
      <c r="GJ34" s="126"/>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c r="IT34" s="126"/>
      <c r="IU34" s="126"/>
      <c r="IV34" s="126"/>
    </row>
    <row r="35" spans="1:259" s="122" customFormat="1" ht="19" customHeight="1">
      <c r="A35" s="122">
        <f>IF(X35="",0,1)</f>
        <v>1</v>
      </c>
      <c r="E35" s="1169" t="str">
        <f t="shared" si="0"/>
        <v>Evaluation</v>
      </c>
      <c r="G35" s="112"/>
      <c r="P35" s="1430" t="s">
        <v>166</v>
      </c>
      <c r="Q35" s="474"/>
      <c r="R35" s="474"/>
      <c r="S35" s="1889">
        <f>'E1 Entreprise'!F106</f>
        <v>0</v>
      </c>
      <c r="T35" s="1889"/>
      <c r="U35" s="1889"/>
      <c r="V35" s="743" t="s">
        <v>48</v>
      </c>
      <c r="X35" s="1889">
        <f>'E1 Entreprise'!L106</f>
        <v>0</v>
      </c>
      <c r="Y35" s="1889"/>
      <c r="Z35" s="1889"/>
      <c r="AA35" s="165" t="s">
        <v>5</v>
      </c>
      <c r="AB35" s="165"/>
      <c r="AD35" s="124"/>
      <c r="AH35" s="2266">
        <f>'E1 Entreprise'!U106</f>
        <v>0</v>
      </c>
      <c r="AI35" s="2266"/>
      <c r="AJ35" s="2266"/>
      <c r="AK35" s="165" t="s">
        <v>717</v>
      </c>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6"/>
      <c r="BQ35" s="126"/>
      <c r="BR35" s="126"/>
      <c r="BS35" s="126"/>
      <c r="BT35" s="126"/>
      <c r="BU35" s="126"/>
      <c r="BV35" s="126"/>
      <c r="BW35" s="126"/>
      <c r="BX35" s="126"/>
      <c r="BY35" s="126"/>
      <c r="BZ35" s="126"/>
      <c r="CA35" s="126"/>
      <c r="CB35" s="126"/>
      <c r="CC35" s="126"/>
      <c r="CD35" s="126"/>
      <c r="CE35" s="126"/>
      <c r="CF35" s="126"/>
      <c r="CG35" s="126"/>
      <c r="CH35" s="126"/>
      <c r="CI35" s="126"/>
      <c r="CJ35" s="126"/>
      <c r="CK35" s="126"/>
      <c r="CL35" s="126"/>
      <c r="CM35" s="126"/>
      <c r="CN35" s="126"/>
      <c r="CO35" s="126"/>
      <c r="CP35" s="126"/>
      <c r="CQ35" s="126"/>
      <c r="CR35" s="126"/>
      <c r="CS35" s="126"/>
      <c r="CT35" s="126"/>
      <c r="CU35" s="126"/>
      <c r="CV35" s="126"/>
      <c r="CW35" s="126"/>
      <c r="CX35" s="126"/>
      <c r="CY35" s="126"/>
      <c r="CZ35" s="126"/>
      <c r="DA35" s="126"/>
      <c r="DB35" s="126"/>
      <c r="DC35" s="126"/>
      <c r="DD35" s="126"/>
      <c r="DE35" s="126"/>
      <c r="DF35" s="126"/>
      <c r="DG35" s="126"/>
      <c r="DH35" s="126"/>
      <c r="DI35" s="126"/>
      <c r="DJ35" s="126"/>
      <c r="DK35" s="126"/>
      <c r="DL35" s="126"/>
      <c r="DM35" s="126"/>
      <c r="DN35" s="126"/>
      <c r="DO35" s="126"/>
      <c r="DP35" s="126"/>
      <c r="DQ35" s="126"/>
      <c r="DR35" s="126"/>
      <c r="DS35" s="126"/>
      <c r="DT35" s="126"/>
      <c r="DU35" s="126"/>
      <c r="DV35" s="126"/>
      <c r="DW35" s="126"/>
      <c r="DX35" s="126"/>
      <c r="DY35" s="126"/>
      <c r="DZ35" s="126"/>
      <c r="EA35" s="126"/>
      <c r="EB35" s="126"/>
      <c r="EC35" s="126"/>
      <c r="ED35" s="126"/>
      <c r="EE35" s="126"/>
      <c r="EF35" s="126"/>
      <c r="EG35" s="126"/>
      <c r="EH35" s="126"/>
      <c r="EI35" s="126"/>
      <c r="EJ35" s="126"/>
      <c r="EK35" s="126"/>
      <c r="EL35" s="126"/>
      <c r="EM35" s="126"/>
      <c r="EN35" s="126"/>
      <c r="EO35" s="126"/>
      <c r="EP35" s="126"/>
      <c r="EQ35" s="126"/>
      <c r="ER35" s="126"/>
      <c r="ES35" s="126"/>
      <c r="ET35" s="126"/>
      <c r="EU35" s="126"/>
      <c r="EV35" s="126"/>
      <c r="EW35" s="126"/>
      <c r="EX35" s="126"/>
      <c r="EY35" s="126"/>
      <c r="EZ35" s="126"/>
      <c r="FA35" s="126"/>
      <c r="FB35" s="126"/>
      <c r="FC35" s="126"/>
      <c r="FD35" s="126"/>
      <c r="FE35" s="126"/>
      <c r="FF35" s="126"/>
      <c r="FG35" s="126"/>
      <c r="FH35" s="126"/>
      <c r="FI35" s="126"/>
      <c r="FJ35" s="126"/>
      <c r="FK35" s="126"/>
      <c r="FL35" s="126"/>
      <c r="FM35" s="126"/>
      <c r="FN35" s="126"/>
      <c r="FO35" s="126"/>
      <c r="FP35" s="126"/>
      <c r="FQ35" s="126"/>
      <c r="FR35" s="126"/>
      <c r="FS35" s="126"/>
      <c r="FT35" s="126"/>
      <c r="FU35" s="126"/>
      <c r="FV35" s="126"/>
      <c r="FW35" s="126"/>
      <c r="FX35" s="126"/>
      <c r="FY35" s="126"/>
      <c r="FZ35" s="126"/>
      <c r="GA35" s="126"/>
      <c r="GB35" s="126"/>
      <c r="GC35" s="126"/>
      <c r="GD35" s="126"/>
      <c r="GE35" s="126"/>
      <c r="GF35" s="126"/>
      <c r="GG35" s="126"/>
      <c r="GH35" s="126"/>
      <c r="GI35" s="126"/>
      <c r="GJ35" s="126"/>
      <c r="GK35" s="126"/>
      <c r="GL35" s="126"/>
      <c r="GM35" s="126"/>
      <c r="GN35" s="126"/>
      <c r="GO35" s="126"/>
      <c r="GP35" s="126"/>
      <c r="GQ35" s="126"/>
      <c r="GR35" s="126"/>
      <c r="GS35" s="126"/>
      <c r="GT35" s="126"/>
      <c r="GU35" s="126"/>
      <c r="GV35" s="126"/>
      <c r="GW35" s="126"/>
      <c r="GX35" s="126"/>
      <c r="GY35" s="126"/>
      <c r="GZ35" s="126"/>
      <c r="HA35" s="126"/>
      <c r="HB35" s="126"/>
      <c r="HC35" s="126"/>
      <c r="HD35" s="126"/>
      <c r="HE35" s="126"/>
      <c r="HF35" s="126"/>
      <c r="HG35" s="126"/>
      <c r="HH35" s="126"/>
      <c r="HI35" s="126"/>
      <c r="HJ35" s="126"/>
      <c r="HK35" s="126"/>
      <c r="HL35" s="126"/>
      <c r="HM35" s="126"/>
      <c r="HN35" s="126"/>
      <c r="HO35" s="126"/>
      <c r="HP35" s="126"/>
      <c r="HQ35" s="126"/>
      <c r="HR35" s="126"/>
      <c r="HS35" s="126"/>
      <c r="HT35" s="126"/>
      <c r="HU35" s="126"/>
      <c r="HV35" s="126"/>
      <c r="HW35" s="126"/>
      <c r="HX35" s="126"/>
      <c r="HY35" s="126"/>
      <c r="HZ35" s="126"/>
      <c r="IA35" s="126"/>
      <c r="IB35" s="126"/>
      <c r="IC35" s="126"/>
      <c r="ID35" s="126"/>
      <c r="IE35" s="126"/>
      <c r="IF35" s="126"/>
      <c r="IG35" s="126"/>
      <c r="IH35" s="126"/>
      <c r="II35" s="126"/>
      <c r="IJ35" s="126"/>
      <c r="IK35" s="126"/>
      <c r="IL35" s="126"/>
      <c r="IM35" s="126"/>
      <c r="IN35" s="126"/>
      <c r="IO35" s="126"/>
      <c r="IP35" s="126"/>
      <c r="IQ35" s="126"/>
      <c r="IR35" s="126"/>
      <c r="IS35" s="126"/>
      <c r="IT35" s="126"/>
      <c r="IU35" s="126"/>
      <c r="IV35" s="126"/>
    </row>
    <row r="36" spans="1:259" s="104" customFormat="1" ht="19" customHeight="1">
      <c r="A36" s="122">
        <v>1</v>
      </c>
      <c r="B36" s="122"/>
      <c r="C36" s="122"/>
      <c r="D36" s="122"/>
      <c r="E36" s="1169" t="str">
        <f t="shared" si="0"/>
        <v>Evaluation</v>
      </c>
      <c r="G36" s="377"/>
      <c r="P36" s="2263" t="s">
        <v>719</v>
      </c>
      <c r="Q36" s="2263"/>
      <c r="R36" s="2263"/>
      <c r="S36" s="2263"/>
      <c r="T36" s="2263"/>
      <c r="U36" s="2263"/>
      <c r="V36" s="200"/>
      <c r="X36" s="2273">
        <f>SUM(X33:X35)</f>
        <v>0</v>
      </c>
      <c r="Y36" s="2273"/>
      <c r="Z36" s="2273"/>
      <c r="AA36" s="200" t="s">
        <v>5</v>
      </c>
      <c r="AB36" s="200"/>
      <c r="AD36" s="124"/>
      <c r="AH36" s="2267">
        <f>'E1 Entreprise'!U115</f>
        <v>0</v>
      </c>
      <c r="AI36" s="2267"/>
      <c r="AJ36" s="2267"/>
      <c r="AK36" s="200" t="s">
        <v>718</v>
      </c>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c r="FO36" s="103"/>
      <c r="FP36" s="103"/>
      <c r="FQ36" s="103"/>
      <c r="FR36" s="103"/>
      <c r="FS36" s="103"/>
      <c r="FT36" s="103"/>
      <c r="FU36" s="103"/>
      <c r="FV36" s="103"/>
      <c r="FW36" s="103"/>
      <c r="FX36" s="103"/>
      <c r="FY36" s="103"/>
      <c r="FZ36" s="103"/>
      <c r="GA36" s="103"/>
      <c r="GB36" s="103"/>
      <c r="GC36" s="103"/>
      <c r="GD36" s="103"/>
      <c r="GE36" s="103"/>
      <c r="GF36" s="103"/>
      <c r="GG36" s="103"/>
      <c r="GH36" s="103"/>
      <c r="GI36" s="103"/>
      <c r="GJ36" s="103"/>
      <c r="GK36" s="103"/>
      <c r="GL36" s="103"/>
      <c r="GM36" s="103"/>
      <c r="GN36" s="103"/>
      <c r="GO36" s="103"/>
      <c r="GP36" s="103"/>
      <c r="GQ36" s="103"/>
      <c r="GR36" s="103"/>
      <c r="GS36" s="103"/>
      <c r="GT36" s="103"/>
      <c r="GU36" s="103"/>
      <c r="GV36" s="103"/>
      <c r="GW36" s="103"/>
      <c r="GX36" s="103"/>
      <c r="GY36" s="103"/>
      <c r="GZ36" s="103"/>
      <c r="HA36" s="103"/>
      <c r="HB36" s="103"/>
      <c r="HC36" s="103"/>
      <c r="HD36" s="103"/>
      <c r="HE36" s="103"/>
      <c r="HF36" s="103"/>
      <c r="HG36" s="103"/>
      <c r="HH36" s="103"/>
      <c r="HI36" s="103"/>
      <c r="HJ36" s="103"/>
      <c r="HK36" s="103"/>
      <c r="HL36" s="103"/>
      <c r="HM36" s="103"/>
      <c r="HN36" s="103"/>
      <c r="HO36" s="103"/>
      <c r="HP36" s="103"/>
      <c r="HQ36" s="103"/>
      <c r="HR36" s="103"/>
      <c r="HS36" s="103"/>
      <c r="HT36" s="103"/>
      <c r="HU36" s="103"/>
      <c r="HV36" s="103"/>
      <c r="HW36" s="103"/>
      <c r="HX36" s="103"/>
      <c r="HY36" s="103"/>
      <c r="HZ36" s="103"/>
      <c r="IA36" s="103"/>
      <c r="IB36" s="103"/>
      <c r="IC36" s="103"/>
      <c r="ID36" s="103"/>
      <c r="IE36" s="103"/>
      <c r="IF36" s="103"/>
      <c r="IG36" s="103"/>
      <c r="IH36" s="103"/>
      <c r="II36" s="103"/>
      <c r="IJ36" s="103"/>
      <c r="IK36" s="103"/>
      <c r="IL36" s="103"/>
      <c r="IM36" s="103"/>
      <c r="IN36" s="103"/>
      <c r="IO36" s="103"/>
      <c r="IP36" s="103"/>
      <c r="IQ36" s="103"/>
      <c r="IR36" s="103"/>
      <c r="IS36" s="103"/>
      <c r="IT36" s="103"/>
      <c r="IU36" s="103"/>
      <c r="IV36" s="103"/>
    </row>
    <row r="37" spans="1:259" s="122" customFormat="1" ht="19" customHeight="1">
      <c r="A37" s="122">
        <v>1</v>
      </c>
      <c r="E37" s="1169" t="str">
        <f t="shared" si="0"/>
        <v>Evaluation</v>
      </c>
      <c r="G37" s="112"/>
      <c r="P37" s="212"/>
      <c r="Q37" s="376"/>
      <c r="R37" s="743"/>
      <c r="S37" s="119"/>
      <c r="T37" s="119"/>
      <c r="U37" s="119"/>
      <c r="V37" s="119"/>
      <c r="W37" s="119"/>
      <c r="X37" s="376"/>
      <c r="Y37" s="376"/>
      <c r="Z37" s="376"/>
      <c r="AA37" s="119"/>
      <c r="AB37" s="119"/>
      <c r="AC37" s="124"/>
      <c r="AE37" s="125"/>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26"/>
      <c r="BR37" s="126"/>
      <c r="BS37" s="126"/>
      <c r="BT37" s="126"/>
      <c r="BU37" s="126"/>
      <c r="BV37" s="126"/>
      <c r="BW37" s="126"/>
      <c r="BX37" s="126"/>
      <c r="BY37" s="126"/>
      <c r="BZ37" s="126"/>
      <c r="CA37" s="126"/>
      <c r="CB37" s="126"/>
      <c r="CC37" s="126"/>
      <c r="CD37" s="126"/>
      <c r="CE37" s="126"/>
      <c r="CF37" s="126"/>
      <c r="CG37" s="126"/>
      <c r="CH37" s="126"/>
      <c r="CI37" s="126"/>
      <c r="CJ37" s="126"/>
      <c r="CK37" s="126"/>
      <c r="CL37" s="126"/>
      <c r="CM37" s="126"/>
      <c r="CN37" s="126"/>
      <c r="CO37" s="126"/>
      <c r="CP37" s="126"/>
      <c r="CQ37" s="126"/>
      <c r="CR37" s="126"/>
      <c r="CS37" s="126"/>
      <c r="CT37" s="126"/>
      <c r="CU37" s="126"/>
      <c r="CV37" s="126"/>
      <c r="CW37" s="126"/>
      <c r="CX37" s="126"/>
      <c r="CY37" s="126"/>
      <c r="CZ37" s="126"/>
      <c r="DA37" s="126"/>
      <c r="DB37" s="126"/>
      <c r="DC37" s="126"/>
      <c r="DD37" s="126"/>
      <c r="DE37" s="126"/>
      <c r="DF37" s="126"/>
      <c r="DG37" s="126"/>
      <c r="DH37" s="126"/>
      <c r="DI37" s="126"/>
      <c r="DJ37" s="126"/>
      <c r="DK37" s="126"/>
      <c r="DL37" s="126"/>
      <c r="DM37" s="126"/>
      <c r="DN37" s="126"/>
      <c r="DO37" s="126"/>
      <c r="DP37" s="126"/>
      <c r="DQ37" s="126"/>
      <c r="DR37" s="126"/>
      <c r="DS37" s="126"/>
      <c r="DT37" s="126"/>
      <c r="DU37" s="126"/>
      <c r="DV37" s="126"/>
      <c r="DW37" s="126"/>
      <c r="DX37" s="126"/>
      <c r="DY37" s="126"/>
      <c r="DZ37" s="126"/>
      <c r="EA37" s="126"/>
      <c r="EB37" s="126"/>
      <c r="EC37" s="126"/>
      <c r="ED37" s="126"/>
      <c r="EE37" s="126"/>
      <c r="EF37" s="126"/>
      <c r="EG37" s="126"/>
      <c r="EH37" s="126"/>
      <c r="EI37" s="126"/>
      <c r="EJ37" s="126"/>
      <c r="EK37" s="126"/>
      <c r="EL37" s="126"/>
      <c r="EM37" s="126"/>
      <c r="EN37" s="126"/>
      <c r="EO37" s="126"/>
      <c r="EP37" s="126"/>
      <c r="EQ37" s="126"/>
      <c r="ER37" s="126"/>
      <c r="ES37" s="126"/>
      <c r="ET37" s="126"/>
      <c r="EU37" s="126"/>
      <c r="EV37" s="126"/>
      <c r="EW37" s="126"/>
      <c r="EX37" s="126"/>
      <c r="EY37" s="126"/>
      <c r="EZ37" s="126"/>
      <c r="FA37" s="126"/>
      <c r="FB37" s="126"/>
      <c r="FC37" s="126"/>
      <c r="FD37" s="126"/>
      <c r="FE37" s="126"/>
      <c r="FF37" s="126"/>
      <c r="FG37" s="126"/>
      <c r="FH37" s="126"/>
      <c r="FI37" s="126"/>
      <c r="FJ37" s="126"/>
      <c r="FK37" s="126"/>
      <c r="FL37" s="126"/>
      <c r="FM37" s="126"/>
      <c r="FN37" s="126"/>
      <c r="FO37" s="126"/>
      <c r="FP37" s="126"/>
      <c r="FQ37" s="126"/>
      <c r="FR37" s="126"/>
      <c r="FS37" s="126"/>
      <c r="FT37" s="126"/>
      <c r="FU37" s="126"/>
      <c r="FV37" s="126"/>
      <c r="FW37" s="126"/>
      <c r="FX37" s="126"/>
      <c r="FY37" s="126"/>
      <c r="FZ37" s="126"/>
      <c r="GA37" s="126"/>
      <c r="GB37" s="126"/>
      <c r="GC37" s="126"/>
      <c r="GD37" s="126"/>
      <c r="GE37" s="126"/>
      <c r="GF37" s="126"/>
      <c r="GG37" s="126"/>
      <c r="GH37" s="126"/>
      <c r="GI37" s="126"/>
      <c r="GJ37" s="126"/>
      <c r="GK37" s="126"/>
      <c r="GL37" s="126"/>
      <c r="GM37" s="126"/>
      <c r="GN37" s="126"/>
      <c r="GO37" s="126"/>
      <c r="GP37" s="126"/>
      <c r="GQ37" s="126"/>
      <c r="GR37" s="126"/>
      <c r="GS37" s="126"/>
      <c r="GT37" s="126"/>
      <c r="GU37" s="126"/>
      <c r="GV37" s="126"/>
      <c r="GW37" s="126"/>
      <c r="GX37" s="126"/>
      <c r="GY37" s="126"/>
      <c r="GZ37" s="126"/>
      <c r="HA37" s="126"/>
      <c r="HB37" s="126"/>
      <c r="HC37" s="126"/>
      <c r="HD37" s="126"/>
      <c r="HE37" s="126"/>
      <c r="HF37" s="126"/>
      <c r="HG37" s="126"/>
      <c r="HH37" s="126"/>
      <c r="HI37" s="126"/>
      <c r="HJ37" s="126"/>
      <c r="HK37" s="126"/>
      <c r="HL37" s="126"/>
      <c r="HM37" s="126"/>
      <c r="HN37" s="126"/>
      <c r="HO37" s="126"/>
      <c r="HP37" s="126"/>
      <c r="HQ37" s="126"/>
      <c r="HR37" s="126"/>
      <c r="HS37" s="126"/>
      <c r="HT37" s="126"/>
      <c r="HU37" s="126"/>
      <c r="HV37" s="126"/>
      <c r="HW37" s="126"/>
      <c r="HX37" s="126"/>
      <c r="HY37" s="126"/>
      <c r="HZ37" s="126"/>
      <c r="IA37" s="126"/>
      <c r="IB37" s="126"/>
      <c r="IC37" s="126"/>
      <c r="ID37" s="126"/>
      <c r="IE37" s="126"/>
      <c r="IF37" s="126"/>
      <c r="IG37" s="126"/>
      <c r="IH37" s="126"/>
      <c r="II37" s="126"/>
      <c r="IJ37" s="126"/>
      <c r="IK37" s="126"/>
      <c r="IL37" s="126"/>
      <c r="IM37" s="126"/>
      <c r="IN37" s="126"/>
      <c r="IO37" s="126"/>
      <c r="IP37" s="126"/>
      <c r="IQ37" s="126"/>
      <c r="IR37" s="126"/>
      <c r="IS37" s="126"/>
      <c r="IT37" s="126"/>
      <c r="IU37" s="126"/>
      <c r="IV37" s="126"/>
    </row>
    <row r="38" spans="1:259" s="122" customFormat="1" ht="19" customHeight="1">
      <c r="A38" s="122">
        <v>1</v>
      </c>
      <c r="E38" s="1169" t="str">
        <f t="shared" si="0"/>
        <v>Evaluation</v>
      </c>
      <c r="G38" s="1812" t="s">
        <v>972</v>
      </c>
      <c r="H38" s="245"/>
      <c r="I38" s="121"/>
      <c r="P38" s="1430" t="s">
        <v>179</v>
      </c>
      <c r="Q38" s="1430"/>
      <c r="R38" s="1430"/>
      <c r="S38" s="2221">
        <f>'E1 Entreprise'!F46</f>
        <v>0</v>
      </c>
      <c r="T38" s="2221"/>
      <c r="U38" s="2221"/>
      <c r="V38" s="165" t="s">
        <v>270</v>
      </c>
      <c r="X38" s="2221">
        <f>'E1 Entreprise'!L107</f>
        <v>0</v>
      </c>
      <c r="Y38" s="2221"/>
      <c r="Z38" s="2221"/>
      <c r="AA38" s="165" t="s">
        <v>5</v>
      </c>
      <c r="AC38" s="124"/>
      <c r="AE38" s="158"/>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6"/>
      <c r="BQ38" s="126"/>
      <c r="BR38" s="126"/>
      <c r="BS38" s="126"/>
      <c r="BT38" s="126"/>
      <c r="BU38" s="126"/>
      <c r="BV38" s="126"/>
      <c r="BW38" s="126"/>
      <c r="BX38" s="126"/>
      <c r="BY38" s="126"/>
      <c r="BZ38" s="126"/>
      <c r="CA38" s="126"/>
      <c r="CB38" s="126"/>
      <c r="CC38" s="126"/>
      <c r="CD38" s="126"/>
      <c r="CE38" s="126"/>
      <c r="CF38" s="126"/>
      <c r="CG38" s="126"/>
      <c r="CH38" s="126"/>
      <c r="CI38" s="126"/>
      <c r="CJ38" s="126"/>
      <c r="CK38" s="126"/>
      <c r="CL38" s="126"/>
      <c r="CM38" s="126"/>
      <c r="CN38" s="126"/>
      <c r="CO38" s="126"/>
      <c r="CP38" s="126"/>
      <c r="CQ38" s="126"/>
      <c r="CR38" s="126"/>
      <c r="CS38" s="126"/>
      <c r="CT38" s="126"/>
      <c r="CU38" s="126"/>
      <c r="CV38" s="126"/>
      <c r="CW38" s="126"/>
      <c r="CX38" s="126"/>
      <c r="CY38" s="126"/>
      <c r="CZ38" s="126"/>
      <c r="DA38" s="126"/>
      <c r="DB38" s="126"/>
      <c r="DC38" s="126"/>
      <c r="DD38" s="126"/>
      <c r="DE38" s="126"/>
      <c r="DF38" s="126"/>
      <c r="DG38" s="126"/>
      <c r="DH38" s="126"/>
      <c r="DI38" s="126"/>
      <c r="DJ38" s="126"/>
      <c r="DK38" s="126"/>
      <c r="DL38" s="126"/>
      <c r="DM38" s="126"/>
      <c r="DN38" s="126"/>
      <c r="DO38" s="126"/>
      <c r="DP38" s="126"/>
      <c r="DQ38" s="126"/>
      <c r="DR38" s="126"/>
      <c r="DS38" s="126"/>
      <c r="DT38" s="126"/>
      <c r="DU38" s="126"/>
      <c r="DV38" s="126"/>
      <c r="DW38" s="126"/>
      <c r="DX38" s="126"/>
      <c r="DY38" s="126"/>
      <c r="DZ38" s="126"/>
      <c r="EA38" s="126"/>
      <c r="EB38" s="126"/>
      <c r="EC38" s="126"/>
      <c r="ED38" s="126"/>
      <c r="EE38" s="126"/>
      <c r="EF38" s="126"/>
      <c r="EG38" s="126"/>
      <c r="EH38" s="126"/>
      <c r="EI38" s="126"/>
      <c r="EJ38" s="126"/>
      <c r="EK38" s="126"/>
      <c r="EL38" s="126"/>
      <c r="EM38" s="126"/>
      <c r="EN38" s="126"/>
      <c r="EO38" s="126"/>
      <c r="EP38" s="126"/>
      <c r="EQ38" s="126"/>
      <c r="ER38" s="126"/>
      <c r="ES38" s="126"/>
      <c r="ET38" s="126"/>
      <c r="EU38" s="126"/>
      <c r="EV38" s="126"/>
      <c r="EW38" s="126"/>
      <c r="EX38" s="126"/>
      <c r="EY38" s="126"/>
      <c r="EZ38" s="126"/>
      <c r="FA38" s="126"/>
      <c r="FB38" s="126"/>
      <c r="FC38" s="126"/>
      <c r="FD38" s="126"/>
      <c r="FE38" s="126"/>
      <c r="FF38" s="126"/>
      <c r="FG38" s="126"/>
      <c r="FH38" s="126"/>
      <c r="FI38" s="126"/>
      <c r="FJ38" s="126"/>
      <c r="FK38" s="126"/>
      <c r="FL38" s="126"/>
      <c r="FM38" s="126"/>
      <c r="FN38" s="126"/>
      <c r="FO38" s="126"/>
      <c r="FP38" s="126"/>
      <c r="FQ38" s="126"/>
      <c r="FR38" s="126"/>
      <c r="FS38" s="126"/>
      <c r="FT38" s="126"/>
      <c r="FU38" s="126"/>
      <c r="FV38" s="126"/>
      <c r="FW38" s="126"/>
      <c r="FX38" s="126"/>
      <c r="FY38" s="126"/>
      <c r="FZ38" s="126"/>
      <c r="GA38" s="126"/>
      <c r="GB38" s="126"/>
      <c r="GC38" s="126"/>
      <c r="GD38" s="126"/>
      <c r="GE38" s="126"/>
      <c r="GF38" s="126"/>
      <c r="GG38" s="126"/>
      <c r="GH38" s="126"/>
      <c r="GI38" s="126"/>
      <c r="GJ38" s="126"/>
      <c r="GK38" s="126"/>
      <c r="GL38" s="126"/>
      <c r="GM38" s="126"/>
      <c r="GN38" s="126"/>
      <c r="GO38" s="126"/>
      <c r="GP38" s="126"/>
      <c r="GQ38" s="126"/>
      <c r="GR38" s="126"/>
      <c r="GS38" s="126"/>
      <c r="GT38" s="126"/>
      <c r="GU38" s="126"/>
      <c r="GV38" s="126"/>
      <c r="GW38" s="126"/>
      <c r="GX38" s="126"/>
      <c r="GY38" s="126"/>
      <c r="GZ38" s="126"/>
      <c r="HA38" s="126"/>
      <c r="HB38" s="126"/>
      <c r="HC38" s="126"/>
      <c r="HD38" s="126"/>
      <c r="HE38" s="126"/>
      <c r="HF38" s="126"/>
      <c r="HG38" s="126"/>
      <c r="HH38" s="126"/>
      <c r="HI38" s="126"/>
      <c r="HJ38" s="126"/>
      <c r="HK38" s="126"/>
      <c r="HL38" s="126"/>
      <c r="HM38" s="126"/>
      <c r="HN38" s="126"/>
      <c r="HO38" s="126"/>
      <c r="HP38" s="126"/>
      <c r="HQ38" s="126"/>
      <c r="HR38" s="126"/>
      <c r="HS38" s="126"/>
      <c r="HT38" s="126"/>
      <c r="HU38" s="126"/>
      <c r="HV38" s="126"/>
      <c r="HW38" s="126"/>
      <c r="HX38" s="126"/>
      <c r="HY38" s="126"/>
      <c r="HZ38" s="126"/>
      <c r="IA38" s="126"/>
      <c r="IB38" s="126"/>
      <c r="IC38" s="126"/>
      <c r="ID38" s="126"/>
      <c r="IE38" s="126"/>
      <c r="IF38" s="126"/>
      <c r="IG38" s="126"/>
      <c r="IH38" s="126"/>
      <c r="II38" s="126"/>
      <c r="IJ38" s="126"/>
      <c r="IK38" s="126"/>
      <c r="IL38" s="126"/>
      <c r="IM38" s="126"/>
      <c r="IN38" s="126"/>
      <c r="IO38" s="126"/>
      <c r="IP38" s="126"/>
      <c r="IQ38" s="126"/>
      <c r="IR38" s="126"/>
      <c r="IS38" s="126"/>
      <c r="IT38" s="126"/>
      <c r="IU38" s="126"/>
      <c r="IV38" s="126"/>
    </row>
    <row r="39" spans="1:259" s="122" customFormat="1" ht="19" customHeight="1">
      <c r="A39" s="122">
        <f>IF(X39="",0,1)</f>
        <v>1</v>
      </c>
      <c r="E39" s="1169" t="str">
        <f t="shared" si="0"/>
        <v>Evaluation</v>
      </c>
      <c r="G39" s="112"/>
      <c r="H39" s="112"/>
      <c r="I39" s="121"/>
      <c r="P39" s="1430" t="s">
        <v>173</v>
      </c>
      <c r="Q39" s="1430"/>
      <c r="R39" s="1430"/>
      <c r="S39" s="2221">
        <f>'E1 Entreprise'!F47</f>
        <v>0</v>
      </c>
      <c r="T39" s="2221"/>
      <c r="U39" s="2221"/>
      <c r="V39" s="165" t="s">
        <v>177</v>
      </c>
      <c r="X39" s="1889">
        <f>'E1 Entreprise'!L108</f>
        <v>0</v>
      </c>
      <c r="Y39" s="1889"/>
      <c r="Z39" s="1889"/>
      <c r="AA39" s="165" t="s">
        <v>5</v>
      </c>
      <c r="AC39" s="124"/>
      <c r="AE39" s="125"/>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6"/>
      <c r="BR39" s="126"/>
      <c r="BS39" s="126"/>
      <c r="BT39" s="126"/>
      <c r="BU39" s="126"/>
      <c r="BV39" s="126"/>
      <c r="BW39" s="126"/>
      <c r="BX39" s="126"/>
      <c r="BY39" s="126"/>
      <c r="BZ39" s="126"/>
      <c r="CA39" s="126"/>
      <c r="CB39" s="126"/>
      <c r="CC39" s="126"/>
      <c r="CD39" s="126"/>
      <c r="CE39" s="126"/>
      <c r="CF39" s="126"/>
      <c r="CG39" s="126"/>
      <c r="CH39" s="126"/>
      <c r="CI39" s="126"/>
      <c r="CJ39" s="126"/>
      <c r="CK39" s="126"/>
      <c r="CL39" s="126"/>
      <c r="CM39" s="126"/>
      <c r="CN39" s="126"/>
      <c r="CO39" s="126"/>
      <c r="CP39" s="126"/>
      <c r="CQ39" s="126"/>
      <c r="CR39" s="126"/>
      <c r="CS39" s="126"/>
      <c r="CT39" s="126"/>
      <c r="CU39" s="126"/>
      <c r="CV39" s="126"/>
      <c r="CW39" s="126"/>
      <c r="CX39" s="126"/>
      <c r="CY39" s="126"/>
      <c r="CZ39" s="126"/>
      <c r="DA39" s="126"/>
      <c r="DB39" s="126"/>
      <c r="DC39" s="126"/>
      <c r="DD39" s="126"/>
      <c r="DE39" s="126"/>
      <c r="DF39" s="126"/>
      <c r="DG39" s="126"/>
      <c r="DH39" s="126"/>
      <c r="DI39" s="126"/>
      <c r="DJ39" s="126"/>
      <c r="DK39" s="126"/>
      <c r="DL39" s="126"/>
      <c r="DM39" s="126"/>
      <c r="DN39" s="126"/>
      <c r="DO39" s="126"/>
      <c r="DP39" s="126"/>
      <c r="DQ39" s="126"/>
      <c r="DR39" s="126"/>
      <c r="DS39" s="126"/>
      <c r="DT39" s="126"/>
      <c r="DU39" s="126"/>
      <c r="DV39" s="126"/>
      <c r="DW39" s="126"/>
      <c r="DX39" s="126"/>
      <c r="DY39" s="126"/>
      <c r="DZ39" s="126"/>
      <c r="EA39" s="126"/>
      <c r="EB39" s="126"/>
      <c r="EC39" s="126"/>
      <c r="ED39" s="126"/>
      <c r="EE39" s="126"/>
      <c r="EF39" s="126"/>
      <c r="EG39" s="126"/>
      <c r="EH39" s="126"/>
      <c r="EI39" s="126"/>
      <c r="EJ39" s="126"/>
      <c r="EK39" s="126"/>
      <c r="EL39" s="126"/>
      <c r="EM39" s="126"/>
      <c r="EN39" s="126"/>
      <c r="EO39" s="126"/>
      <c r="EP39" s="126"/>
      <c r="EQ39" s="126"/>
      <c r="ER39" s="126"/>
      <c r="ES39" s="126"/>
      <c r="ET39" s="126"/>
      <c r="EU39" s="126"/>
      <c r="EV39" s="126"/>
      <c r="EW39" s="126"/>
      <c r="EX39" s="126"/>
      <c r="EY39" s="126"/>
      <c r="EZ39" s="126"/>
      <c r="FA39" s="126"/>
      <c r="FB39" s="126"/>
      <c r="FC39" s="126"/>
      <c r="FD39" s="126"/>
      <c r="FE39" s="126"/>
      <c r="FF39" s="126"/>
      <c r="FG39" s="126"/>
      <c r="FH39" s="126"/>
      <c r="FI39" s="126"/>
      <c r="FJ39" s="126"/>
      <c r="FK39" s="126"/>
      <c r="FL39" s="126"/>
      <c r="FM39" s="126"/>
      <c r="FN39" s="126"/>
      <c r="FO39" s="126"/>
      <c r="FP39" s="126"/>
      <c r="FQ39" s="126"/>
      <c r="FR39" s="126"/>
      <c r="FS39" s="126"/>
      <c r="FT39" s="126"/>
      <c r="FU39" s="126"/>
      <c r="FV39" s="126"/>
      <c r="FW39" s="126"/>
      <c r="FX39" s="126"/>
      <c r="FY39" s="126"/>
      <c r="FZ39" s="126"/>
      <c r="GA39" s="126"/>
      <c r="GB39" s="126"/>
      <c r="GC39" s="126"/>
      <c r="GD39" s="126"/>
      <c r="GE39" s="126"/>
      <c r="GF39" s="126"/>
      <c r="GG39" s="126"/>
      <c r="GH39" s="126"/>
      <c r="GI39" s="126"/>
      <c r="GJ39" s="126"/>
      <c r="GK39" s="126"/>
      <c r="GL39" s="126"/>
      <c r="GM39" s="126"/>
      <c r="GN39" s="126"/>
      <c r="GO39" s="126"/>
      <c r="GP39" s="126"/>
      <c r="GQ39" s="126"/>
      <c r="GR39" s="126"/>
      <c r="GS39" s="126"/>
      <c r="GT39" s="126"/>
      <c r="GU39" s="126"/>
      <c r="GV39" s="126"/>
      <c r="GW39" s="126"/>
      <c r="GX39" s="126"/>
      <c r="GY39" s="126"/>
      <c r="GZ39" s="126"/>
      <c r="HA39" s="126"/>
      <c r="HB39" s="126"/>
      <c r="HC39" s="126"/>
      <c r="HD39" s="126"/>
      <c r="HE39" s="126"/>
      <c r="HF39" s="126"/>
      <c r="HG39" s="126"/>
      <c r="HH39" s="126"/>
      <c r="HI39" s="126"/>
      <c r="HJ39" s="126"/>
      <c r="HK39" s="126"/>
      <c r="HL39" s="126"/>
      <c r="HM39" s="126"/>
      <c r="HN39" s="126"/>
      <c r="HO39" s="126"/>
      <c r="HP39" s="126"/>
      <c r="HQ39" s="126"/>
      <c r="HR39" s="126"/>
      <c r="HS39" s="126"/>
      <c r="HT39" s="126"/>
      <c r="HU39" s="126"/>
      <c r="HV39" s="126"/>
      <c r="HW39" s="126"/>
      <c r="HX39" s="126"/>
      <c r="HY39" s="126"/>
      <c r="HZ39" s="126"/>
      <c r="IA39" s="126"/>
      <c r="IB39" s="126"/>
      <c r="IC39" s="126"/>
      <c r="ID39" s="126"/>
      <c r="IE39" s="126"/>
      <c r="IF39" s="126"/>
      <c r="IG39" s="126"/>
      <c r="IH39" s="126"/>
      <c r="II39" s="126"/>
      <c r="IJ39" s="126"/>
      <c r="IK39" s="126"/>
      <c r="IL39" s="126"/>
      <c r="IM39" s="126"/>
      <c r="IN39" s="126"/>
      <c r="IO39" s="126"/>
      <c r="IP39" s="126"/>
      <c r="IQ39" s="126"/>
      <c r="IR39" s="126"/>
      <c r="IS39" s="126"/>
      <c r="IT39" s="126"/>
      <c r="IU39" s="126"/>
      <c r="IV39" s="126"/>
    </row>
    <row r="40" spans="1:259" s="122" customFormat="1" ht="19" customHeight="1">
      <c r="A40" s="122">
        <f t="shared" ref="A40:A44" si="1">IF(X40="",0,1)</f>
        <v>1</v>
      </c>
      <c r="E40" s="1169" t="str">
        <f t="shared" si="0"/>
        <v>Evaluation</v>
      </c>
      <c r="G40" s="112"/>
      <c r="H40" s="112"/>
      <c r="I40" s="121"/>
      <c r="P40" s="1430" t="s">
        <v>174</v>
      </c>
      <c r="Q40" s="1430"/>
      <c r="R40" s="1430"/>
      <c r="S40" s="2221">
        <f>'E1 Entreprise'!F48</f>
        <v>0</v>
      </c>
      <c r="T40" s="2221"/>
      <c r="U40" s="2221"/>
      <c r="V40" s="165" t="s">
        <v>180</v>
      </c>
      <c r="X40" s="1889">
        <f>'E1 Entreprise'!L109</f>
        <v>0</v>
      </c>
      <c r="Y40" s="1889"/>
      <c r="Z40" s="1889"/>
      <c r="AA40" s="165" t="s">
        <v>5</v>
      </c>
      <c r="AC40" s="124"/>
      <c r="AE40" s="125"/>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6"/>
      <c r="BQ40" s="126"/>
      <c r="BR40" s="126"/>
      <c r="BS40" s="126"/>
      <c r="BT40" s="126"/>
      <c r="BU40" s="126"/>
      <c r="BV40" s="126"/>
      <c r="BW40" s="126"/>
      <c r="BX40" s="126"/>
      <c r="BY40" s="126"/>
      <c r="BZ40" s="126"/>
      <c r="CA40" s="126"/>
      <c r="CB40" s="126"/>
      <c r="CC40" s="126"/>
      <c r="CD40" s="126"/>
      <c r="CE40" s="126"/>
      <c r="CF40" s="126"/>
      <c r="CG40" s="126"/>
      <c r="CH40" s="126"/>
      <c r="CI40" s="126"/>
      <c r="CJ40" s="126"/>
      <c r="CK40" s="126"/>
      <c r="CL40" s="126"/>
      <c r="CM40" s="126"/>
      <c r="CN40" s="126"/>
      <c r="CO40" s="126"/>
      <c r="CP40" s="126"/>
      <c r="CQ40" s="126"/>
      <c r="CR40" s="126"/>
      <c r="CS40" s="126"/>
      <c r="CT40" s="126"/>
      <c r="CU40" s="126"/>
      <c r="CV40" s="126"/>
      <c r="CW40" s="126"/>
      <c r="CX40" s="126"/>
      <c r="CY40" s="126"/>
      <c r="CZ40" s="126"/>
      <c r="DA40" s="126"/>
      <c r="DB40" s="126"/>
      <c r="DC40" s="126"/>
      <c r="DD40" s="126"/>
      <c r="DE40" s="126"/>
      <c r="DF40" s="126"/>
      <c r="DG40" s="126"/>
      <c r="DH40" s="126"/>
      <c r="DI40" s="126"/>
      <c r="DJ40" s="126"/>
      <c r="DK40" s="126"/>
      <c r="DL40" s="126"/>
      <c r="DM40" s="126"/>
      <c r="DN40" s="126"/>
      <c r="DO40" s="126"/>
      <c r="DP40" s="126"/>
      <c r="DQ40" s="126"/>
      <c r="DR40" s="126"/>
      <c r="DS40" s="126"/>
      <c r="DT40" s="126"/>
      <c r="DU40" s="126"/>
      <c r="DV40" s="126"/>
      <c r="DW40" s="126"/>
      <c r="DX40" s="126"/>
      <c r="DY40" s="126"/>
      <c r="DZ40" s="126"/>
      <c r="EA40" s="126"/>
      <c r="EB40" s="126"/>
      <c r="EC40" s="126"/>
      <c r="ED40" s="126"/>
      <c r="EE40" s="126"/>
      <c r="EF40" s="126"/>
      <c r="EG40" s="126"/>
      <c r="EH40" s="126"/>
      <c r="EI40" s="126"/>
      <c r="EJ40" s="126"/>
      <c r="EK40" s="126"/>
      <c r="EL40" s="126"/>
      <c r="EM40" s="126"/>
      <c r="EN40" s="126"/>
      <c r="EO40" s="126"/>
      <c r="EP40" s="126"/>
      <c r="EQ40" s="126"/>
      <c r="ER40" s="126"/>
      <c r="ES40" s="126"/>
      <c r="ET40" s="126"/>
      <c r="EU40" s="126"/>
      <c r="EV40" s="126"/>
      <c r="EW40" s="126"/>
      <c r="EX40" s="126"/>
      <c r="EY40" s="126"/>
      <c r="EZ40" s="126"/>
      <c r="FA40" s="126"/>
      <c r="FB40" s="126"/>
      <c r="FC40" s="126"/>
      <c r="FD40" s="126"/>
      <c r="FE40" s="126"/>
      <c r="FF40" s="126"/>
      <c r="FG40" s="126"/>
      <c r="FH40" s="126"/>
      <c r="FI40" s="126"/>
      <c r="FJ40" s="126"/>
      <c r="FK40" s="126"/>
      <c r="FL40" s="126"/>
      <c r="FM40" s="126"/>
      <c r="FN40" s="126"/>
      <c r="FO40" s="126"/>
      <c r="FP40" s="126"/>
      <c r="FQ40" s="126"/>
      <c r="FR40" s="126"/>
      <c r="FS40" s="126"/>
      <c r="FT40" s="126"/>
      <c r="FU40" s="126"/>
      <c r="FV40" s="126"/>
      <c r="FW40" s="126"/>
      <c r="FX40" s="126"/>
      <c r="FY40" s="126"/>
      <c r="FZ40" s="126"/>
      <c r="GA40" s="126"/>
      <c r="GB40" s="126"/>
      <c r="GC40" s="126"/>
      <c r="GD40" s="126"/>
      <c r="GE40" s="126"/>
      <c r="GF40" s="126"/>
      <c r="GG40" s="126"/>
      <c r="GH40" s="126"/>
      <c r="GI40" s="126"/>
      <c r="GJ40" s="126"/>
      <c r="GK40" s="126"/>
      <c r="GL40" s="126"/>
      <c r="GM40" s="126"/>
      <c r="GN40" s="126"/>
      <c r="GO40" s="126"/>
      <c r="GP40" s="126"/>
      <c r="GQ40" s="126"/>
      <c r="GR40" s="126"/>
      <c r="GS40" s="126"/>
      <c r="GT40" s="126"/>
      <c r="GU40" s="126"/>
      <c r="GV40" s="126"/>
      <c r="GW40" s="126"/>
      <c r="GX40" s="126"/>
      <c r="GY40" s="126"/>
      <c r="GZ40" s="126"/>
      <c r="HA40" s="126"/>
      <c r="HB40" s="126"/>
      <c r="HC40" s="126"/>
      <c r="HD40" s="126"/>
      <c r="HE40" s="126"/>
      <c r="HF40" s="126"/>
      <c r="HG40" s="126"/>
      <c r="HH40" s="126"/>
      <c r="HI40" s="126"/>
      <c r="HJ40" s="126"/>
      <c r="HK40" s="126"/>
      <c r="HL40" s="126"/>
      <c r="HM40" s="126"/>
      <c r="HN40" s="126"/>
      <c r="HO40" s="126"/>
      <c r="HP40" s="126"/>
      <c r="HQ40" s="126"/>
      <c r="HR40" s="126"/>
      <c r="HS40" s="126"/>
      <c r="HT40" s="126"/>
      <c r="HU40" s="126"/>
      <c r="HV40" s="126"/>
      <c r="HW40" s="126"/>
      <c r="HX40" s="126"/>
      <c r="HY40" s="126"/>
      <c r="HZ40" s="126"/>
      <c r="IA40" s="126"/>
      <c r="IB40" s="126"/>
      <c r="IC40" s="126"/>
      <c r="ID40" s="126"/>
      <c r="IE40" s="126"/>
      <c r="IF40" s="126"/>
      <c r="IG40" s="126"/>
      <c r="IH40" s="126"/>
      <c r="II40" s="126"/>
      <c r="IJ40" s="126"/>
      <c r="IK40" s="126"/>
      <c r="IL40" s="126"/>
      <c r="IM40" s="126"/>
      <c r="IN40" s="126"/>
      <c r="IO40" s="126"/>
      <c r="IP40" s="126"/>
      <c r="IQ40" s="126"/>
      <c r="IR40" s="126"/>
      <c r="IS40" s="126"/>
      <c r="IT40" s="126"/>
      <c r="IU40" s="126"/>
      <c r="IV40" s="126"/>
    </row>
    <row r="41" spans="1:259" s="122" customFormat="1" ht="19" customHeight="1">
      <c r="A41" s="122">
        <f t="shared" si="1"/>
        <v>1</v>
      </c>
      <c r="E41" s="1169" t="str">
        <f t="shared" si="0"/>
        <v>Evaluation</v>
      </c>
      <c r="G41" s="112"/>
      <c r="P41" s="1430" t="s">
        <v>175</v>
      </c>
      <c r="Q41" s="1430"/>
      <c r="R41" s="1430"/>
      <c r="S41" s="2221">
        <f>'E1 Entreprise'!F49</f>
        <v>0</v>
      </c>
      <c r="T41" s="2221"/>
      <c r="U41" s="2221"/>
      <c r="V41" s="165" t="s">
        <v>5</v>
      </c>
      <c r="X41" s="1889">
        <f>'E1 Entreprise'!L110</f>
        <v>0</v>
      </c>
      <c r="Y41" s="1889"/>
      <c r="Z41" s="1889"/>
      <c r="AA41" s="165" t="s">
        <v>5</v>
      </c>
      <c r="AC41" s="124"/>
      <c r="AE41" s="125"/>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6"/>
      <c r="CI41" s="126"/>
      <c r="CJ41" s="126"/>
      <c r="CK41" s="126"/>
      <c r="CL41" s="126"/>
      <c r="CM41" s="126"/>
      <c r="CN41" s="126"/>
      <c r="CO41" s="126"/>
      <c r="CP41" s="126"/>
      <c r="CQ41" s="126"/>
      <c r="CR41" s="126"/>
      <c r="CS41" s="126"/>
      <c r="CT41" s="126"/>
      <c r="CU41" s="126"/>
      <c r="CV41" s="126"/>
      <c r="CW41" s="126"/>
      <c r="CX41" s="126"/>
      <c r="CY41" s="126"/>
      <c r="CZ41" s="126"/>
      <c r="DA41" s="126"/>
      <c r="DB41" s="126"/>
      <c r="DC41" s="126"/>
      <c r="DD41" s="126"/>
      <c r="DE41" s="126"/>
      <c r="DF41" s="126"/>
      <c r="DG41" s="126"/>
      <c r="DH41" s="126"/>
      <c r="DI41" s="126"/>
      <c r="DJ41" s="126"/>
      <c r="DK41" s="126"/>
      <c r="DL41" s="126"/>
      <c r="DM41" s="126"/>
      <c r="DN41" s="126"/>
      <c r="DO41" s="126"/>
      <c r="DP41" s="126"/>
      <c r="DQ41" s="126"/>
      <c r="DR41" s="126"/>
      <c r="DS41" s="126"/>
      <c r="DT41" s="126"/>
      <c r="DU41" s="126"/>
      <c r="DV41" s="126"/>
      <c r="DW41" s="126"/>
      <c r="DX41" s="126"/>
      <c r="DY41" s="126"/>
      <c r="DZ41" s="126"/>
      <c r="EA41" s="126"/>
      <c r="EB41" s="126"/>
      <c r="EC41" s="126"/>
      <c r="ED41" s="126"/>
      <c r="EE41" s="126"/>
      <c r="EF41" s="126"/>
      <c r="EG41" s="126"/>
      <c r="EH41" s="126"/>
      <c r="EI41" s="126"/>
      <c r="EJ41" s="126"/>
      <c r="EK41" s="126"/>
      <c r="EL41" s="126"/>
      <c r="EM41" s="126"/>
      <c r="EN41" s="126"/>
      <c r="EO41" s="126"/>
      <c r="EP41" s="126"/>
      <c r="EQ41" s="126"/>
      <c r="ER41" s="126"/>
      <c r="ES41" s="126"/>
      <c r="ET41" s="126"/>
      <c r="EU41" s="126"/>
      <c r="EV41" s="126"/>
      <c r="EW41" s="126"/>
      <c r="EX41" s="126"/>
      <c r="EY41" s="126"/>
      <c r="EZ41" s="126"/>
      <c r="FA41" s="126"/>
      <c r="FB41" s="126"/>
      <c r="FC41" s="126"/>
      <c r="FD41" s="126"/>
      <c r="FE41" s="126"/>
      <c r="FF41" s="126"/>
      <c r="FG41" s="126"/>
      <c r="FH41" s="126"/>
      <c r="FI41" s="126"/>
      <c r="FJ41" s="126"/>
      <c r="FK41" s="126"/>
      <c r="FL41" s="126"/>
      <c r="FM41" s="126"/>
      <c r="FN41" s="126"/>
      <c r="FO41" s="126"/>
      <c r="FP41" s="126"/>
      <c r="FQ41" s="126"/>
      <c r="FR41" s="126"/>
      <c r="FS41" s="126"/>
      <c r="FT41" s="126"/>
      <c r="FU41" s="126"/>
      <c r="FV41" s="126"/>
      <c r="FW41" s="126"/>
      <c r="FX41" s="126"/>
      <c r="FY41" s="126"/>
      <c r="FZ41" s="126"/>
      <c r="GA41" s="126"/>
      <c r="GB41" s="126"/>
      <c r="GC41" s="126"/>
      <c r="GD41" s="126"/>
      <c r="GE41" s="126"/>
      <c r="GF41" s="126"/>
      <c r="GG41" s="126"/>
      <c r="GH41" s="126"/>
      <c r="GI41" s="126"/>
      <c r="GJ41" s="126"/>
      <c r="GK41" s="126"/>
      <c r="GL41" s="126"/>
      <c r="GM41" s="126"/>
      <c r="GN41" s="126"/>
      <c r="GO41" s="126"/>
      <c r="GP41" s="126"/>
      <c r="GQ41" s="126"/>
      <c r="GR41" s="126"/>
      <c r="GS41" s="126"/>
      <c r="GT41" s="126"/>
      <c r="GU41" s="126"/>
      <c r="GV41" s="126"/>
      <c r="GW41" s="126"/>
      <c r="GX41" s="126"/>
      <c r="GY41" s="126"/>
      <c r="GZ41" s="126"/>
      <c r="HA41" s="126"/>
      <c r="HB41" s="126"/>
      <c r="HC41" s="126"/>
      <c r="HD41" s="126"/>
      <c r="HE41" s="126"/>
      <c r="HF41" s="126"/>
      <c r="HG41" s="126"/>
      <c r="HH41" s="126"/>
      <c r="HI41" s="126"/>
      <c r="HJ41" s="126"/>
      <c r="HK41" s="126"/>
      <c r="HL41" s="126"/>
      <c r="HM41" s="126"/>
      <c r="HN41" s="126"/>
      <c r="HO41" s="126"/>
      <c r="HP41" s="126"/>
      <c r="HQ41" s="126"/>
      <c r="HR41" s="126"/>
      <c r="HS41" s="126"/>
      <c r="HT41" s="126"/>
      <c r="HU41" s="126"/>
      <c r="HV41" s="126"/>
      <c r="HW41" s="126"/>
      <c r="HX41" s="126"/>
      <c r="HY41" s="126"/>
      <c r="HZ41" s="126"/>
      <c r="IA41" s="126"/>
      <c r="IB41" s="126"/>
      <c r="IC41" s="126"/>
      <c r="ID41" s="126"/>
      <c r="IE41" s="126"/>
      <c r="IF41" s="126"/>
      <c r="IG41" s="126"/>
      <c r="IH41" s="126"/>
      <c r="II41" s="126"/>
      <c r="IJ41" s="126"/>
      <c r="IK41" s="126"/>
      <c r="IL41" s="126"/>
      <c r="IM41" s="126"/>
      <c r="IN41" s="126"/>
      <c r="IO41" s="126"/>
      <c r="IP41" s="126"/>
      <c r="IQ41" s="126"/>
      <c r="IR41" s="126"/>
      <c r="IS41" s="126"/>
      <c r="IT41" s="126"/>
      <c r="IU41" s="126"/>
      <c r="IV41" s="126"/>
    </row>
    <row r="42" spans="1:259" s="122" customFormat="1" ht="19" customHeight="1">
      <c r="A42" s="122">
        <f t="shared" si="1"/>
        <v>1</v>
      </c>
      <c r="E42" s="1169" t="str">
        <f t="shared" si="0"/>
        <v>Evaluation</v>
      </c>
      <c r="G42" s="112"/>
      <c r="P42" s="1429">
        <f>'E1 Entreprise'!B50</f>
        <v>0</v>
      </c>
      <c r="Q42" s="1429"/>
      <c r="R42" s="1429"/>
      <c r="S42" s="2221">
        <f>'E1 Entreprise'!F50</f>
        <v>0</v>
      </c>
      <c r="T42" s="2221"/>
      <c r="U42" s="2221"/>
      <c r="V42" s="165" t="s">
        <v>5</v>
      </c>
      <c r="W42" s="127"/>
      <c r="X42" s="1889">
        <f>'E1 Entreprise'!L111</f>
        <v>0</v>
      </c>
      <c r="Y42" s="1889"/>
      <c r="Z42" s="1889"/>
      <c r="AA42" s="165" t="s">
        <v>5</v>
      </c>
      <c r="AB42" s="124"/>
      <c r="AF42" s="124"/>
      <c r="AH42" s="125"/>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c r="BR42" s="126"/>
      <c r="BS42" s="126"/>
      <c r="BT42" s="126"/>
      <c r="BU42" s="126"/>
      <c r="BV42" s="126"/>
      <c r="BW42" s="126"/>
      <c r="BX42" s="126"/>
      <c r="BY42" s="126"/>
      <c r="BZ42" s="126"/>
      <c r="CA42" s="126"/>
      <c r="CB42" s="126"/>
      <c r="CC42" s="126"/>
      <c r="CD42" s="126"/>
      <c r="CE42" s="126"/>
      <c r="CF42" s="126"/>
      <c r="CG42" s="126"/>
      <c r="CH42" s="126"/>
      <c r="CI42" s="126"/>
      <c r="CJ42" s="126"/>
      <c r="CK42" s="126"/>
      <c r="CL42" s="126"/>
      <c r="CM42" s="126"/>
      <c r="CN42" s="126"/>
      <c r="CO42" s="126"/>
      <c r="CP42" s="126"/>
      <c r="CQ42" s="126"/>
      <c r="CR42" s="126"/>
      <c r="CS42" s="126"/>
      <c r="CT42" s="126"/>
      <c r="CU42" s="126"/>
      <c r="CV42" s="126"/>
      <c r="CW42" s="126"/>
      <c r="CX42" s="126"/>
      <c r="CY42" s="126"/>
      <c r="CZ42" s="126"/>
      <c r="DA42" s="126"/>
      <c r="DB42" s="126"/>
      <c r="DC42" s="126"/>
      <c r="DD42" s="126"/>
      <c r="DE42" s="126"/>
      <c r="DF42" s="126"/>
      <c r="DG42" s="126"/>
      <c r="DH42" s="126"/>
      <c r="DI42" s="126"/>
      <c r="DJ42" s="126"/>
      <c r="DK42" s="126"/>
      <c r="DL42" s="126"/>
      <c r="DM42" s="126"/>
      <c r="DN42" s="126"/>
      <c r="DO42" s="126"/>
      <c r="DP42" s="126"/>
      <c r="DQ42" s="126"/>
      <c r="DR42" s="126"/>
      <c r="DS42" s="126"/>
      <c r="DT42" s="126"/>
      <c r="DU42" s="126"/>
      <c r="DV42" s="126"/>
      <c r="DW42" s="126"/>
      <c r="DX42" s="126"/>
      <c r="DY42" s="126"/>
      <c r="DZ42" s="126"/>
      <c r="EA42" s="126"/>
      <c r="EB42" s="126"/>
      <c r="EC42" s="126"/>
      <c r="ED42" s="126"/>
      <c r="EE42" s="126"/>
      <c r="EF42" s="126"/>
      <c r="EG42" s="126"/>
      <c r="EH42" s="126"/>
      <c r="EI42" s="126"/>
      <c r="EJ42" s="126"/>
      <c r="EK42" s="126"/>
      <c r="EL42" s="126"/>
      <c r="EM42" s="126"/>
      <c r="EN42" s="126"/>
      <c r="EO42" s="126"/>
      <c r="EP42" s="126"/>
      <c r="EQ42" s="126"/>
      <c r="ER42" s="126"/>
      <c r="ES42" s="126"/>
      <c r="ET42" s="126"/>
      <c r="EU42" s="126"/>
      <c r="EV42" s="126"/>
      <c r="EW42" s="126"/>
      <c r="EX42" s="126"/>
      <c r="EY42" s="126"/>
      <c r="EZ42" s="126"/>
      <c r="FA42" s="126"/>
      <c r="FB42" s="126"/>
      <c r="FC42" s="126"/>
      <c r="FD42" s="126"/>
      <c r="FE42" s="126"/>
      <c r="FF42" s="126"/>
      <c r="FG42" s="126"/>
      <c r="FH42" s="126"/>
      <c r="FI42" s="126"/>
      <c r="FJ42" s="126"/>
      <c r="FK42" s="126"/>
      <c r="FL42" s="126"/>
      <c r="FM42" s="126"/>
      <c r="FN42" s="126"/>
      <c r="FO42" s="126"/>
      <c r="FP42" s="126"/>
      <c r="FQ42" s="126"/>
      <c r="FR42" s="126"/>
      <c r="FS42" s="126"/>
      <c r="FT42" s="126"/>
      <c r="FU42" s="126"/>
      <c r="FV42" s="126"/>
      <c r="FW42" s="126"/>
      <c r="FX42" s="126"/>
      <c r="FY42" s="126"/>
      <c r="FZ42" s="126"/>
      <c r="GA42" s="126"/>
      <c r="GB42" s="126"/>
      <c r="GC42" s="126"/>
      <c r="GD42" s="126"/>
      <c r="GE42" s="126"/>
      <c r="GF42" s="126"/>
      <c r="GG42" s="126"/>
      <c r="GH42" s="126"/>
      <c r="GI42" s="126"/>
      <c r="GJ42" s="126"/>
      <c r="GK42" s="126"/>
      <c r="GL42" s="126"/>
      <c r="GM42" s="126"/>
      <c r="GN42" s="126"/>
      <c r="GO42" s="126"/>
      <c r="GP42" s="126"/>
      <c r="GQ42" s="126"/>
      <c r="GR42" s="126"/>
      <c r="GS42" s="126"/>
      <c r="GT42" s="126"/>
      <c r="GU42" s="126"/>
      <c r="GV42" s="126"/>
      <c r="GW42" s="126"/>
      <c r="GX42" s="126"/>
      <c r="GY42" s="126"/>
      <c r="GZ42" s="126"/>
      <c r="HA42" s="126"/>
      <c r="HB42" s="126"/>
      <c r="HC42" s="126"/>
      <c r="HD42" s="126"/>
      <c r="HE42" s="126"/>
      <c r="HF42" s="126"/>
      <c r="HG42" s="126"/>
      <c r="HH42" s="126"/>
      <c r="HI42" s="126"/>
      <c r="HJ42" s="126"/>
      <c r="HK42" s="126"/>
      <c r="HL42" s="126"/>
      <c r="HM42" s="126"/>
      <c r="HN42" s="126"/>
      <c r="HO42" s="126"/>
      <c r="HP42" s="126"/>
      <c r="HQ42" s="126"/>
      <c r="HR42" s="126"/>
      <c r="HS42" s="126"/>
      <c r="HT42" s="126"/>
      <c r="HU42" s="126"/>
      <c r="HV42" s="126"/>
      <c r="HW42" s="126"/>
      <c r="HX42" s="126"/>
      <c r="HY42" s="126"/>
      <c r="HZ42" s="126"/>
      <c r="IA42" s="126"/>
      <c r="IB42" s="126"/>
      <c r="IC42" s="126"/>
      <c r="ID42" s="126"/>
      <c r="IE42" s="126"/>
      <c r="IF42" s="126"/>
      <c r="IG42" s="126"/>
      <c r="IH42" s="126"/>
      <c r="II42" s="126"/>
      <c r="IJ42" s="126"/>
      <c r="IK42" s="126"/>
      <c r="IL42" s="126"/>
      <c r="IM42" s="126"/>
      <c r="IN42" s="126"/>
      <c r="IO42" s="126"/>
      <c r="IP42" s="126"/>
      <c r="IQ42" s="126"/>
      <c r="IR42" s="126"/>
      <c r="IS42" s="126"/>
      <c r="IT42" s="126"/>
      <c r="IU42" s="126"/>
      <c r="IV42" s="126"/>
      <c r="IW42" s="126"/>
      <c r="IX42" s="126"/>
      <c r="IY42" s="126"/>
    </row>
    <row r="43" spans="1:259" s="122" customFormat="1" ht="19" customHeight="1">
      <c r="A43" s="122">
        <f t="shared" si="1"/>
        <v>1</v>
      </c>
      <c r="E43" s="1169" t="str">
        <f t="shared" si="0"/>
        <v>Evaluation</v>
      </c>
      <c r="G43" s="112"/>
      <c r="P43" s="1429">
        <f>'E1 Entreprise'!B51</f>
        <v>0</v>
      </c>
      <c r="Q43" s="1429"/>
      <c r="R43" s="1429"/>
      <c r="S43" s="2221">
        <f>'E1 Entreprise'!F51</f>
        <v>0</v>
      </c>
      <c r="T43" s="2221"/>
      <c r="U43" s="2221"/>
      <c r="V43" s="165" t="s">
        <v>5</v>
      </c>
      <c r="W43" s="127"/>
      <c r="X43" s="1889">
        <f>'E1 Entreprise'!L112</f>
        <v>0</v>
      </c>
      <c r="Y43" s="1889"/>
      <c r="Z43" s="1889"/>
      <c r="AA43" s="165" t="s">
        <v>5</v>
      </c>
      <c r="AB43" s="124"/>
      <c r="AF43" s="124"/>
      <c r="AH43" s="125"/>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26"/>
      <c r="BR43" s="126"/>
      <c r="BS43" s="126"/>
      <c r="BT43" s="126"/>
      <c r="BU43" s="126"/>
      <c r="BV43" s="126"/>
      <c r="BW43" s="126"/>
      <c r="BX43" s="126"/>
      <c r="BY43" s="126"/>
      <c r="BZ43" s="126"/>
      <c r="CA43" s="126"/>
      <c r="CB43" s="126"/>
      <c r="CC43" s="126"/>
      <c r="CD43" s="126"/>
      <c r="CE43" s="126"/>
      <c r="CF43" s="126"/>
      <c r="CG43" s="126"/>
      <c r="CH43" s="126"/>
      <c r="CI43" s="126"/>
      <c r="CJ43" s="126"/>
      <c r="CK43" s="126"/>
      <c r="CL43" s="126"/>
      <c r="CM43" s="126"/>
      <c r="CN43" s="126"/>
      <c r="CO43" s="126"/>
      <c r="CP43" s="126"/>
      <c r="CQ43" s="126"/>
      <c r="CR43" s="126"/>
      <c r="CS43" s="126"/>
      <c r="CT43" s="126"/>
      <c r="CU43" s="126"/>
      <c r="CV43" s="126"/>
      <c r="CW43" s="126"/>
      <c r="CX43" s="126"/>
      <c r="CY43" s="126"/>
      <c r="CZ43" s="126"/>
      <c r="DA43" s="126"/>
      <c r="DB43" s="126"/>
      <c r="DC43" s="126"/>
      <c r="DD43" s="126"/>
      <c r="DE43" s="126"/>
      <c r="DF43" s="126"/>
      <c r="DG43" s="126"/>
      <c r="DH43" s="126"/>
      <c r="DI43" s="126"/>
      <c r="DJ43" s="126"/>
      <c r="DK43" s="126"/>
      <c r="DL43" s="126"/>
      <c r="DM43" s="126"/>
      <c r="DN43" s="126"/>
      <c r="DO43" s="126"/>
      <c r="DP43" s="126"/>
      <c r="DQ43" s="126"/>
      <c r="DR43" s="126"/>
      <c r="DS43" s="126"/>
      <c r="DT43" s="126"/>
      <c r="DU43" s="126"/>
      <c r="DV43" s="126"/>
      <c r="DW43" s="126"/>
      <c r="DX43" s="126"/>
      <c r="DY43" s="126"/>
      <c r="DZ43" s="126"/>
      <c r="EA43" s="126"/>
      <c r="EB43" s="126"/>
      <c r="EC43" s="126"/>
      <c r="ED43" s="126"/>
      <c r="EE43" s="126"/>
      <c r="EF43" s="126"/>
      <c r="EG43" s="126"/>
      <c r="EH43" s="126"/>
      <c r="EI43" s="126"/>
      <c r="EJ43" s="126"/>
      <c r="EK43" s="126"/>
      <c r="EL43" s="126"/>
      <c r="EM43" s="126"/>
      <c r="EN43" s="126"/>
      <c r="EO43" s="126"/>
      <c r="EP43" s="126"/>
      <c r="EQ43" s="126"/>
      <c r="ER43" s="126"/>
      <c r="ES43" s="126"/>
      <c r="ET43" s="126"/>
      <c r="EU43" s="126"/>
      <c r="EV43" s="126"/>
      <c r="EW43" s="126"/>
      <c r="EX43" s="126"/>
      <c r="EY43" s="126"/>
      <c r="EZ43" s="126"/>
      <c r="FA43" s="126"/>
      <c r="FB43" s="126"/>
      <c r="FC43" s="126"/>
      <c r="FD43" s="126"/>
      <c r="FE43" s="126"/>
      <c r="FF43" s="126"/>
      <c r="FG43" s="126"/>
      <c r="FH43" s="126"/>
      <c r="FI43" s="126"/>
      <c r="FJ43" s="126"/>
      <c r="FK43" s="126"/>
      <c r="FL43" s="126"/>
      <c r="FM43" s="126"/>
      <c r="FN43" s="126"/>
      <c r="FO43" s="126"/>
      <c r="FP43" s="126"/>
      <c r="FQ43" s="126"/>
      <c r="FR43" s="126"/>
      <c r="FS43" s="126"/>
      <c r="FT43" s="126"/>
      <c r="FU43" s="126"/>
      <c r="FV43" s="126"/>
      <c r="FW43" s="126"/>
      <c r="FX43" s="126"/>
      <c r="FY43" s="126"/>
      <c r="FZ43" s="126"/>
      <c r="GA43" s="126"/>
      <c r="GB43" s="126"/>
      <c r="GC43" s="126"/>
      <c r="GD43" s="126"/>
      <c r="GE43" s="126"/>
      <c r="GF43" s="126"/>
      <c r="GG43" s="126"/>
      <c r="GH43" s="126"/>
      <c r="GI43" s="126"/>
      <c r="GJ43" s="126"/>
      <c r="GK43" s="126"/>
      <c r="GL43" s="126"/>
      <c r="GM43" s="126"/>
      <c r="GN43" s="126"/>
      <c r="GO43" s="126"/>
      <c r="GP43" s="126"/>
      <c r="GQ43" s="126"/>
      <c r="GR43" s="126"/>
      <c r="GS43" s="126"/>
      <c r="GT43" s="126"/>
      <c r="GU43" s="126"/>
      <c r="GV43" s="126"/>
      <c r="GW43" s="126"/>
      <c r="GX43" s="126"/>
      <c r="GY43" s="126"/>
      <c r="GZ43" s="126"/>
      <c r="HA43" s="126"/>
      <c r="HB43" s="126"/>
      <c r="HC43" s="126"/>
      <c r="HD43" s="126"/>
      <c r="HE43" s="126"/>
      <c r="HF43" s="126"/>
      <c r="HG43" s="126"/>
      <c r="HH43" s="126"/>
      <c r="HI43" s="126"/>
      <c r="HJ43" s="126"/>
      <c r="HK43" s="126"/>
      <c r="HL43" s="126"/>
      <c r="HM43" s="126"/>
      <c r="HN43" s="126"/>
      <c r="HO43" s="126"/>
      <c r="HP43" s="126"/>
      <c r="HQ43" s="126"/>
      <c r="HR43" s="126"/>
      <c r="HS43" s="126"/>
      <c r="HT43" s="126"/>
      <c r="HU43" s="126"/>
      <c r="HV43" s="126"/>
      <c r="HW43" s="126"/>
      <c r="HX43" s="126"/>
      <c r="HY43" s="126"/>
      <c r="HZ43" s="126"/>
      <c r="IA43" s="126"/>
      <c r="IB43" s="126"/>
      <c r="IC43" s="126"/>
      <c r="ID43" s="126"/>
      <c r="IE43" s="126"/>
      <c r="IF43" s="126"/>
      <c r="IG43" s="126"/>
      <c r="IH43" s="126"/>
      <c r="II43" s="126"/>
      <c r="IJ43" s="126"/>
      <c r="IK43" s="126"/>
      <c r="IL43" s="126"/>
      <c r="IM43" s="126"/>
      <c r="IN43" s="126"/>
      <c r="IO43" s="126"/>
      <c r="IP43" s="126"/>
      <c r="IQ43" s="126"/>
      <c r="IR43" s="126"/>
      <c r="IS43" s="126"/>
      <c r="IT43" s="126"/>
      <c r="IU43" s="126"/>
      <c r="IV43" s="126"/>
      <c r="IW43" s="126"/>
      <c r="IX43" s="126"/>
      <c r="IY43" s="126"/>
    </row>
    <row r="44" spans="1:259" s="104" customFormat="1" ht="19" customHeight="1">
      <c r="A44" s="122">
        <f t="shared" si="1"/>
        <v>1</v>
      </c>
      <c r="B44" s="122"/>
      <c r="C44" s="122"/>
      <c r="D44" s="122"/>
      <c r="E44" s="1169" t="str">
        <f t="shared" si="0"/>
        <v>Evaluation</v>
      </c>
      <c r="G44" s="377"/>
      <c r="P44" s="2263" t="s">
        <v>720</v>
      </c>
      <c r="Q44" s="2263"/>
      <c r="R44" s="2263"/>
      <c r="S44" s="2263"/>
      <c r="T44" s="2263"/>
      <c r="U44" s="2263"/>
      <c r="V44" s="200"/>
      <c r="X44" s="2231">
        <f>SUM(X38:Z43)</f>
        <v>0</v>
      </c>
      <c r="Y44" s="2231"/>
      <c r="Z44" s="2231"/>
      <c r="AA44" s="200" t="s">
        <v>5</v>
      </c>
      <c r="AB44" s="200"/>
      <c r="AD44" s="124"/>
      <c r="AG44" s="122"/>
      <c r="AH44" s="125"/>
      <c r="AI44" s="122"/>
      <c r="AJ44" s="122"/>
      <c r="AK44" s="122"/>
      <c r="AL44" s="122"/>
      <c r="AM44" s="122"/>
      <c r="AN44" s="122"/>
      <c r="AO44" s="122"/>
      <c r="AP44" s="122"/>
      <c r="AQ44" s="122"/>
      <c r="AR44" s="126"/>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c r="CV44" s="103"/>
      <c r="CW44" s="103"/>
      <c r="CX44" s="103"/>
      <c r="CY44" s="103"/>
      <c r="CZ44" s="103"/>
      <c r="DA44" s="103"/>
      <c r="DB44" s="103"/>
      <c r="DC44" s="103"/>
      <c r="DD44" s="103"/>
      <c r="DE44" s="103"/>
      <c r="DF44" s="103"/>
      <c r="DG44" s="103"/>
      <c r="DH44" s="103"/>
      <c r="DI44" s="103"/>
      <c r="DJ44" s="103"/>
      <c r="DK44" s="103"/>
      <c r="DL44" s="103"/>
      <c r="DM44" s="103"/>
      <c r="DN44" s="103"/>
      <c r="DO44" s="103"/>
      <c r="DP44" s="103"/>
      <c r="DQ44" s="103"/>
      <c r="DR44" s="103"/>
      <c r="DS44" s="103"/>
      <c r="DT44" s="103"/>
      <c r="DU44" s="103"/>
      <c r="DV44" s="103"/>
      <c r="DW44" s="103"/>
      <c r="DX44" s="103"/>
      <c r="DY44" s="103"/>
      <c r="DZ44" s="103"/>
      <c r="EA44" s="103"/>
      <c r="EB44" s="103"/>
      <c r="EC44" s="103"/>
      <c r="ED44" s="103"/>
      <c r="EE44" s="103"/>
      <c r="EF44" s="103"/>
      <c r="EG44" s="103"/>
      <c r="EH44" s="103"/>
      <c r="EI44" s="103"/>
      <c r="EJ44" s="103"/>
      <c r="EK44" s="103"/>
      <c r="EL44" s="103"/>
      <c r="EM44" s="103"/>
      <c r="EN44" s="103"/>
      <c r="EO44" s="103"/>
      <c r="EP44" s="103"/>
      <c r="EQ44" s="103"/>
      <c r="ER44" s="103"/>
      <c r="ES44" s="103"/>
      <c r="ET44" s="103"/>
      <c r="EU44" s="103"/>
      <c r="EV44" s="103"/>
      <c r="EW44" s="103"/>
      <c r="EX44" s="103"/>
      <c r="EY44" s="103"/>
      <c r="EZ44" s="103"/>
      <c r="FA44" s="103"/>
      <c r="FB44" s="103"/>
      <c r="FC44" s="103"/>
      <c r="FD44" s="103"/>
      <c r="FE44" s="103"/>
      <c r="FF44" s="103"/>
      <c r="FG44" s="103"/>
      <c r="FH44" s="103"/>
      <c r="FI44" s="103"/>
      <c r="FJ44" s="103"/>
      <c r="FK44" s="103"/>
      <c r="FL44" s="103"/>
      <c r="FM44" s="103"/>
      <c r="FN44" s="103"/>
      <c r="FO44" s="103"/>
      <c r="FP44" s="103"/>
      <c r="FQ44" s="103"/>
      <c r="FR44" s="103"/>
      <c r="FS44" s="103"/>
      <c r="FT44" s="103"/>
      <c r="FU44" s="103"/>
      <c r="FV44" s="103"/>
      <c r="FW44" s="103"/>
      <c r="FX44" s="103"/>
      <c r="FY44" s="103"/>
      <c r="FZ44" s="103"/>
      <c r="GA44" s="103"/>
      <c r="GB44" s="103"/>
      <c r="GC44" s="103"/>
      <c r="GD44" s="103"/>
      <c r="GE44" s="103"/>
      <c r="GF44" s="103"/>
      <c r="GG44" s="103"/>
      <c r="GH44" s="103"/>
      <c r="GI44" s="103"/>
      <c r="GJ44" s="103"/>
      <c r="GK44" s="103"/>
      <c r="GL44" s="103"/>
      <c r="GM44" s="103"/>
      <c r="GN44" s="103"/>
      <c r="GO44" s="103"/>
      <c r="GP44" s="103"/>
      <c r="GQ44" s="103"/>
      <c r="GR44" s="103"/>
      <c r="GS44" s="103"/>
      <c r="GT44" s="103"/>
      <c r="GU44" s="103"/>
      <c r="GV44" s="103"/>
      <c r="GW44" s="103"/>
      <c r="GX44" s="103"/>
      <c r="GY44" s="103"/>
      <c r="GZ44" s="103"/>
      <c r="HA44" s="103"/>
      <c r="HB44" s="103"/>
      <c r="HC44" s="103"/>
      <c r="HD44" s="103"/>
      <c r="HE44" s="103"/>
      <c r="HF44" s="103"/>
      <c r="HG44" s="103"/>
      <c r="HH44" s="103"/>
      <c r="HI44" s="103"/>
      <c r="HJ44" s="103"/>
      <c r="HK44" s="103"/>
      <c r="HL44" s="103"/>
      <c r="HM44" s="103"/>
      <c r="HN44" s="103"/>
      <c r="HO44" s="103"/>
      <c r="HP44" s="103"/>
      <c r="HQ44" s="103"/>
      <c r="HR44" s="103"/>
      <c r="HS44" s="103"/>
      <c r="HT44" s="103"/>
      <c r="HU44" s="103"/>
      <c r="HV44" s="103"/>
      <c r="HW44" s="103"/>
      <c r="HX44" s="103"/>
      <c r="HY44" s="103"/>
      <c r="HZ44" s="103"/>
      <c r="IA44" s="103"/>
      <c r="IB44" s="103"/>
      <c r="IC44" s="103"/>
      <c r="ID44" s="103"/>
      <c r="IE44" s="103"/>
      <c r="IF44" s="103"/>
      <c r="IG44" s="103"/>
      <c r="IH44" s="103"/>
      <c r="II44" s="103"/>
      <c r="IJ44" s="103"/>
      <c r="IK44" s="103"/>
      <c r="IL44" s="103"/>
      <c r="IM44" s="103"/>
      <c r="IN44" s="103"/>
      <c r="IO44" s="103"/>
      <c r="IP44" s="103"/>
      <c r="IQ44" s="103"/>
      <c r="IR44" s="103"/>
      <c r="IS44" s="103"/>
      <c r="IT44" s="103"/>
      <c r="IU44" s="103"/>
      <c r="IV44" s="103"/>
    </row>
    <row r="45" spans="1:259" s="122" customFormat="1" ht="19" customHeight="1">
      <c r="A45" s="122">
        <v>1</v>
      </c>
      <c r="E45" s="1169" t="str">
        <f t="shared" si="0"/>
        <v>Evaluation</v>
      </c>
      <c r="G45" s="112"/>
      <c r="P45" s="165"/>
      <c r="Q45" s="165"/>
      <c r="R45" s="165"/>
      <c r="S45" s="119"/>
      <c r="T45" s="119"/>
      <c r="U45" s="119"/>
      <c r="V45" s="119"/>
      <c r="W45" s="119"/>
      <c r="X45" s="376"/>
      <c r="Y45" s="376"/>
      <c r="Z45" s="376"/>
      <c r="AA45" s="119"/>
      <c r="AB45" s="119"/>
      <c r="AF45" s="124"/>
      <c r="AH45" s="125"/>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26"/>
      <c r="BT45" s="126"/>
      <c r="BU45" s="126"/>
      <c r="BV45" s="126"/>
      <c r="BW45" s="126"/>
      <c r="BX45" s="126"/>
      <c r="BY45" s="126"/>
      <c r="BZ45" s="126"/>
      <c r="CA45" s="126"/>
      <c r="CB45" s="126"/>
      <c r="CC45" s="126"/>
      <c r="CD45" s="126"/>
      <c r="CE45" s="126"/>
      <c r="CF45" s="126"/>
      <c r="CG45" s="126"/>
      <c r="CH45" s="126"/>
      <c r="CI45" s="126"/>
      <c r="CJ45" s="126"/>
      <c r="CK45" s="126"/>
      <c r="CL45" s="126"/>
      <c r="CM45" s="126"/>
      <c r="CN45" s="126"/>
      <c r="CO45" s="126"/>
      <c r="CP45" s="126"/>
      <c r="CQ45" s="126"/>
      <c r="CR45" s="126"/>
      <c r="CS45" s="126"/>
      <c r="CT45" s="126"/>
      <c r="CU45" s="126"/>
      <c r="CV45" s="126"/>
      <c r="CW45" s="126"/>
      <c r="CX45" s="126"/>
      <c r="CY45" s="126"/>
      <c r="CZ45" s="126"/>
      <c r="DA45" s="126"/>
      <c r="DB45" s="126"/>
      <c r="DC45" s="126"/>
      <c r="DD45" s="126"/>
      <c r="DE45" s="126"/>
      <c r="DF45" s="126"/>
      <c r="DG45" s="126"/>
      <c r="DH45" s="126"/>
      <c r="DI45" s="126"/>
      <c r="DJ45" s="126"/>
      <c r="DK45" s="126"/>
      <c r="DL45" s="126"/>
      <c r="DM45" s="126"/>
      <c r="DN45" s="126"/>
      <c r="DO45" s="126"/>
      <c r="DP45" s="126"/>
      <c r="DQ45" s="126"/>
      <c r="DR45" s="126"/>
      <c r="DS45" s="126"/>
      <c r="DT45" s="126"/>
      <c r="DU45" s="126"/>
      <c r="DV45" s="126"/>
      <c r="DW45" s="126"/>
      <c r="DX45" s="126"/>
      <c r="DY45" s="126"/>
      <c r="DZ45" s="126"/>
      <c r="EA45" s="126"/>
      <c r="EB45" s="126"/>
      <c r="EC45" s="126"/>
      <c r="ED45" s="126"/>
      <c r="EE45" s="126"/>
      <c r="EF45" s="126"/>
      <c r="EG45" s="126"/>
      <c r="EH45" s="126"/>
      <c r="EI45" s="126"/>
      <c r="EJ45" s="126"/>
      <c r="EK45" s="126"/>
      <c r="EL45" s="126"/>
      <c r="EM45" s="126"/>
      <c r="EN45" s="126"/>
      <c r="EO45" s="126"/>
      <c r="EP45" s="126"/>
      <c r="EQ45" s="126"/>
      <c r="ER45" s="126"/>
      <c r="ES45" s="126"/>
      <c r="ET45" s="126"/>
      <c r="EU45" s="126"/>
      <c r="EV45" s="126"/>
      <c r="EW45" s="126"/>
      <c r="EX45" s="126"/>
      <c r="EY45" s="126"/>
      <c r="EZ45" s="126"/>
      <c r="FA45" s="126"/>
      <c r="FB45" s="126"/>
      <c r="FC45" s="126"/>
      <c r="FD45" s="126"/>
      <c r="FE45" s="126"/>
      <c r="FF45" s="126"/>
      <c r="FG45" s="126"/>
      <c r="FH45" s="126"/>
      <c r="FI45" s="126"/>
      <c r="FJ45" s="126"/>
      <c r="FK45" s="126"/>
      <c r="FL45" s="126"/>
      <c r="FM45" s="126"/>
      <c r="FN45" s="126"/>
      <c r="FO45" s="126"/>
      <c r="FP45" s="126"/>
      <c r="FQ45" s="126"/>
      <c r="FR45" s="126"/>
      <c r="FS45" s="126"/>
      <c r="FT45" s="126"/>
      <c r="FU45" s="126"/>
      <c r="FV45" s="126"/>
      <c r="FW45" s="126"/>
      <c r="FX45" s="126"/>
      <c r="FY45" s="126"/>
      <c r="FZ45" s="126"/>
      <c r="GA45" s="126"/>
      <c r="GB45" s="126"/>
      <c r="GC45" s="126"/>
      <c r="GD45" s="126"/>
      <c r="GE45" s="126"/>
      <c r="GF45" s="126"/>
      <c r="GG45" s="126"/>
      <c r="GH45" s="126"/>
      <c r="GI45" s="126"/>
      <c r="GJ45" s="126"/>
      <c r="GK45" s="126"/>
      <c r="GL45" s="126"/>
      <c r="GM45" s="126"/>
      <c r="GN45" s="126"/>
      <c r="GO45" s="126"/>
      <c r="GP45" s="126"/>
      <c r="GQ45" s="126"/>
      <c r="GR45" s="126"/>
      <c r="GS45" s="126"/>
      <c r="GT45" s="126"/>
      <c r="GU45" s="126"/>
      <c r="GV45" s="126"/>
      <c r="GW45" s="126"/>
      <c r="GX45" s="126"/>
      <c r="GY45" s="126"/>
      <c r="GZ45" s="126"/>
      <c r="HA45" s="126"/>
      <c r="HB45" s="126"/>
      <c r="HC45" s="126"/>
      <c r="HD45" s="126"/>
      <c r="HE45" s="126"/>
      <c r="HF45" s="126"/>
      <c r="HG45" s="126"/>
      <c r="HH45" s="126"/>
      <c r="HI45" s="126"/>
      <c r="HJ45" s="126"/>
      <c r="HK45" s="126"/>
      <c r="HL45" s="126"/>
      <c r="HM45" s="126"/>
      <c r="HN45" s="126"/>
      <c r="HO45" s="126"/>
      <c r="HP45" s="126"/>
      <c r="HQ45" s="126"/>
      <c r="HR45" s="126"/>
      <c r="HS45" s="126"/>
      <c r="HT45" s="126"/>
      <c r="HU45" s="126"/>
      <c r="HV45" s="126"/>
      <c r="HW45" s="126"/>
      <c r="HX45" s="126"/>
      <c r="HY45" s="126"/>
      <c r="HZ45" s="126"/>
      <c r="IA45" s="126"/>
      <c r="IB45" s="126"/>
      <c r="IC45" s="126"/>
      <c r="ID45" s="126"/>
      <c r="IE45" s="126"/>
      <c r="IF45" s="126"/>
      <c r="IG45" s="126"/>
      <c r="IH45" s="126"/>
      <c r="II45" s="126"/>
      <c r="IJ45" s="126"/>
      <c r="IK45" s="126"/>
      <c r="IL45" s="126"/>
      <c r="IM45" s="126"/>
      <c r="IN45" s="126"/>
      <c r="IO45" s="126"/>
      <c r="IP45" s="126"/>
      <c r="IQ45" s="126"/>
      <c r="IR45" s="126"/>
      <c r="IS45" s="126"/>
      <c r="IT45" s="126"/>
      <c r="IU45" s="126"/>
      <c r="IV45" s="126"/>
      <c r="IW45" s="126"/>
      <c r="IX45" s="126"/>
      <c r="IY45" s="126"/>
    </row>
    <row r="46" spans="1:259" s="122" customFormat="1" ht="19" customHeight="1">
      <c r="A46" s="122">
        <v>1</v>
      </c>
      <c r="E46" s="1169" t="str">
        <f t="shared" si="0"/>
        <v>Evaluation</v>
      </c>
      <c r="G46" s="1716" t="s">
        <v>721</v>
      </c>
      <c r="H46" s="245"/>
      <c r="I46" s="121"/>
      <c r="K46" s="154"/>
      <c r="P46" s="630" t="s">
        <v>2</v>
      </c>
      <c r="Q46" s="630"/>
      <c r="R46" s="630"/>
      <c r="S46" s="2262">
        <f>'E1 Entreprise'!F52</f>
        <v>0</v>
      </c>
      <c r="T46" s="2262"/>
      <c r="U46" s="2262"/>
      <c r="V46" s="641"/>
      <c r="W46" s="4"/>
      <c r="X46" s="2262">
        <f>SUM(X47:Z48)</f>
        <v>0</v>
      </c>
      <c r="Y46" s="2271"/>
      <c r="Z46" s="2271"/>
      <c r="AA46" s="200" t="s">
        <v>5</v>
      </c>
      <c r="AB46" s="101"/>
      <c r="AC46" s="124"/>
      <c r="AE46" s="158"/>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c r="BU46" s="126"/>
      <c r="BV46" s="126"/>
      <c r="BW46" s="126"/>
      <c r="BX46" s="126"/>
      <c r="BY46" s="126"/>
      <c r="BZ46" s="126"/>
      <c r="CA46" s="126"/>
      <c r="CB46" s="126"/>
      <c r="CC46" s="126"/>
      <c r="CD46" s="126"/>
      <c r="CE46" s="126"/>
      <c r="CF46" s="126"/>
      <c r="CG46" s="126"/>
      <c r="CH46" s="126"/>
      <c r="CI46" s="126"/>
      <c r="CJ46" s="126"/>
      <c r="CK46" s="126"/>
      <c r="CL46" s="126"/>
      <c r="CM46" s="126"/>
      <c r="CN46" s="126"/>
      <c r="CO46" s="126"/>
      <c r="CP46" s="126"/>
      <c r="CQ46" s="126"/>
      <c r="CR46" s="126"/>
      <c r="CS46" s="126"/>
      <c r="CT46" s="126"/>
      <c r="CU46" s="126"/>
      <c r="CV46" s="126"/>
      <c r="CW46" s="126"/>
      <c r="CX46" s="126"/>
      <c r="CY46" s="126"/>
      <c r="CZ46" s="126"/>
      <c r="DA46" s="126"/>
      <c r="DB46" s="126"/>
      <c r="DC46" s="126"/>
      <c r="DD46" s="126"/>
      <c r="DE46" s="126"/>
      <c r="DF46" s="126"/>
      <c r="DG46" s="126"/>
      <c r="DH46" s="126"/>
      <c r="DI46" s="126"/>
      <c r="DJ46" s="126"/>
      <c r="DK46" s="126"/>
      <c r="DL46" s="126"/>
      <c r="DM46" s="126"/>
      <c r="DN46" s="126"/>
      <c r="DO46" s="126"/>
      <c r="DP46" s="126"/>
      <c r="DQ46" s="126"/>
      <c r="DR46" s="126"/>
      <c r="DS46" s="126"/>
      <c r="DT46" s="126"/>
      <c r="DU46" s="126"/>
      <c r="DV46" s="126"/>
      <c r="DW46" s="126"/>
      <c r="DX46" s="126"/>
      <c r="DY46" s="126"/>
      <c r="DZ46" s="126"/>
      <c r="EA46" s="126"/>
      <c r="EB46" s="126"/>
      <c r="EC46" s="126"/>
      <c r="ED46" s="126"/>
      <c r="EE46" s="126"/>
      <c r="EF46" s="126"/>
      <c r="EG46" s="126"/>
      <c r="EH46" s="126"/>
      <c r="EI46" s="126"/>
      <c r="EJ46" s="126"/>
      <c r="EK46" s="126"/>
      <c r="EL46" s="126"/>
      <c r="EM46" s="126"/>
      <c r="EN46" s="126"/>
      <c r="EO46" s="126"/>
      <c r="EP46" s="126"/>
      <c r="EQ46" s="126"/>
      <c r="ER46" s="126"/>
      <c r="ES46" s="126"/>
      <c r="ET46" s="126"/>
      <c r="EU46" s="126"/>
      <c r="EV46" s="126"/>
      <c r="EW46" s="126"/>
      <c r="EX46" s="126"/>
      <c r="EY46" s="126"/>
      <c r="EZ46" s="126"/>
      <c r="FA46" s="126"/>
      <c r="FB46" s="126"/>
      <c r="FC46" s="126"/>
      <c r="FD46" s="126"/>
      <c r="FE46" s="126"/>
      <c r="FF46" s="126"/>
      <c r="FG46" s="126"/>
      <c r="FH46" s="126"/>
      <c r="FI46" s="126"/>
      <c r="FJ46" s="126"/>
      <c r="FK46" s="126"/>
      <c r="FL46" s="126"/>
      <c r="FM46" s="126"/>
      <c r="FN46" s="126"/>
      <c r="FO46" s="126"/>
      <c r="FP46" s="126"/>
      <c r="FQ46" s="126"/>
      <c r="FR46" s="126"/>
      <c r="FS46" s="126"/>
      <c r="FT46" s="126"/>
      <c r="FU46" s="126"/>
      <c r="FV46" s="126"/>
      <c r="FW46" s="126"/>
      <c r="FX46" s="126"/>
      <c r="FY46" s="126"/>
      <c r="FZ46" s="126"/>
      <c r="GA46" s="126"/>
      <c r="GB46" s="126"/>
      <c r="GC46" s="126"/>
      <c r="GD46" s="126"/>
      <c r="GE46" s="126"/>
      <c r="GF46" s="126"/>
      <c r="GG46" s="126"/>
      <c r="GH46" s="126"/>
      <c r="GI46" s="126"/>
      <c r="GJ46" s="126"/>
      <c r="GK46" s="126"/>
      <c r="GL46" s="126"/>
      <c r="GM46" s="126"/>
      <c r="GN46" s="126"/>
      <c r="GO46" s="126"/>
      <c r="GP46" s="126"/>
      <c r="GQ46" s="126"/>
      <c r="GR46" s="126"/>
      <c r="GS46" s="126"/>
      <c r="GT46" s="126"/>
      <c r="GU46" s="126"/>
      <c r="GV46" s="126"/>
      <c r="GW46" s="126"/>
      <c r="GX46" s="126"/>
      <c r="GY46" s="126"/>
      <c r="GZ46" s="126"/>
      <c r="HA46" s="126"/>
      <c r="HB46" s="126"/>
      <c r="HC46" s="126"/>
      <c r="HD46" s="126"/>
      <c r="HE46" s="126"/>
      <c r="HF46" s="126"/>
      <c r="HG46" s="126"/>
      <c r="HH46" s="126"/>
      <c r="HI46" s="126"/>
      <c r="HJ46" s="126"/>
      <c r="HK46" s="126"/>
      <c r="HL46" s="126"/>
      <c r="HM46" s="126"/>
      <c r="HN46" s="126"/>
      <c r="HO46" s="126"/>
      <c r="HP46" s="126"/>
      <c r="HQ46" s="126"/>
      <c r="HR46" s="126"/>
      <c r="HS46" s="126"/>
      <c r="HT46" s="126"/>
      <c r="HU46" s="126"/>
      <c r="HV46" s="126"/>
      <c r="HW46" s="126"/>
      <c r="HX46" s="126"/>
      <c r="HY46" s="126"/>
      <c r="HZ46" s="126"/>
      <c r="IA46" s="126"/>
      <c r="IB46" s="126"/>
      <c r="IC46" s="126"/>
      <c r="ID46" s="126"/>
      <c r="IE46" s="126"/>
      <c r="IF46" s="126"/>
      <c r="IG46" s="126"/>
      <c r="IH46" s="126"/>
      <c r="II46" s="126"/>
      <c r="IJ46" s="126"/>
      <c r="IK46" s="126"/>
      <c r="IL46" s="126"/>
      <c r="IM46" s="126"/>
      <c r="IN46" s="126"/>
      <c r="IO46" s="126"/>
      <c r="IP46" s="126"/>
      <c r="IQ46" s="126"/>
      <c r="IR46" s="126"/>
      <c r="IS46" s="126"/>
      <c r="IT46" s="126"/>
      <c r="IU46" s="126"/>
      <c r="IV46" s="126"/>
    </row>
    <row r="47" spans="1:259" s="122" customFormat="1" ht="19" customHeight="1">
      <c r="A47" s="122">
        <f>IF(X47="",0,1)</f>
        <v>1</v>
      </c>
      <c r="E47" s="1169" t="str">
        <f t="shared" si="0"/>
        <v>Evaluation</v>
      </c>
      <c r="G47" s="112"/>
      <c r="H47" s="112"/>
      <c r="I47" s="121"/>
      <c r="P47" s="1717" t="s">
        <v>722</v>
      </c>
      <c r="Q47" s="1717"/>
      <c r="R47" s="1717"/>
      <c r="S47" s="1718"/>
      <c r="T47" s="1718"/>
      <c r="U47" s="1718"/>
      <c r="V47" s="165"/>
      <c r="X47" s="1889">
        <f>'E1 Entreprise'!L114</f>
        <v>0</v>
      </c>
      <c r="Y47" s="1889"/>
      <c r="Z47" s="1889"/>
      <c r="AA47" s="165" t="s">
        <v>5</v>
      </c>
      <c r="AC47" s="124"/>
      <c r="AE47" s="125"/>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6"/>
      <c r="BY47" s="126"/>
      <c r="BZ47" s="126"/>
      <c r="CA47" s="126"/>
      <c r="CB47" s="126"/>
      <c r="CC47" s="126"/>
      <c r="CD47" s="126"/>
      <c r="CE47" s="126"/>
      <c r="CF47" s="126"/>
      <c r="CG47" s="126"/>
      <c r="CH47" s="126"/>
      <c r="CI47" s="126"/>
      <c r="CJ47" s="126"/>
      <c r="CK47" s="126"/>
      <c r="CL47" s="126"/>
      <c r="CM47" s="126"/>
      <c r="CN47" s="126"/>
      <c r="CO47" s="126"/>
      <c r="CP47" s="126"/>
      <c r="CQ47" s="126"/>
      <c r="CR47" s="126"/>
      <c r="CS47" s="126"/>
      <c r="CT47" s="126"/>
      <c r="CU47" s="126"/>
      <c r="CV47" s="126"/>
      <c r="CW47" s="126"/>
      <c r="CX47" s="126"/>
      <c r="CY47" s="126"/>
      <c r="CZ47" s="126"/>
      <c r="DA47" s="126"/>
      <c r="DB47" s="126"/>
      <c r="DC47" s="126"/>
      <c r="DD47" s="126"/>
      <c r="DE47" s="126"/>
      <c r="DF47" s="126"/>
      <c r="DG47" s="126"/>
      <c r="DH47" s="126"/>
      <c r="DI47" s="126"/>
      <c r="DJ47" s="126"/>
      <c r="DK47" s="126"/>
      <c r="DL47" s="126"/>
      <c r="DM47" s="126"/>
      <c r="DN47" s="126"/>
      <c r="DO47" s="126"/>
      <c r="DP47" s="126"/>
      <c r="DQ47" s="126"/>
      <c r="DR47" s="126"/>
      <c r="DS47" s="126"/>
      <c r="DT47" s="126"/>
      <c r="DU47" s="126"/>
      <c r="DV47" s="126"/>
      <c r="DW47" s="126"/>
      <c r="DX47" s="126"/>
      <c r="DY47" s="126"/>
      <c r="DZ47" s="126"/>
      <c r="EA47" s="126"/>
      <c r="EB47" s="126"/>
      <c r="EC47" s="126"/>
      <c r="ED47" s="126"/>
      <c r="EE47" s="126"/>
      <c r="EF47" s="126"/>
      <c r="EG47" s="126"/>
      <c r="EH47" s="126"/>
      <c r="EI47" s="126"/>
      <c r="EJ47" s="126"/>
      <c r="EK47" s="126"/>
      <c r="EL47" s="126"/>
      <c r="EM47" s="126"/>
      <c r="EN47" s="126"/>
      <c r="EO47" s="126"/>
      <c r="EP47" s="126"/>
      <c r="EQ47" s="126"/>
      <c r="ER47" s="126"/>
      <c r="ES47" s="126"/>
      <c r="ET47" s="126"/>
      <c r="EU47" s="126"/>
      <c r="EV47" s="126"/>
      <c r="EW47" s="126"/>
      <c r="EX47" s="126"/>
      <c r="EY47" s="126"/>
      <c r="EZ47" s="126"/>
      <c r="FA47" s="126"/>
      <c r="FB47" s="126"/>
      <c r="FC47" s="126"/>
      <c r="FD47" s="126"/>
      <c r="FE47" s="126"/>
      <c r="FF47" s="126"/>
      <c r="FG47" s="126"/>
      <c r="FH47" s="126"/>
      <c r="FI47" s="126"/>
      <c r="FJ47" s="126"/>
      <c r="FK47" s="126"/>
      <c r="FL47" s="126"/>
      <c r="FM47" s="126"/>
      <c r="FN47" s="126"/>
      <c r="FO47" s="126"/>
      <c r="FP47" s="126"/>
      <c r="FQ47" s="126"/>
      <c r="FR47" s="126"/>
      <c r="FS47" s="126"/>
      <c r="FT47" s="126"/>
      <c r="FU47" s="126"/>
      <c r="FV47" s="126"/>
      <c r="FW47" s="126"/>
      <c r="FX47" s="126"/>
      <c r="FY47" s="126"/>
      <c r="FZ47" s="126"/>
      <c r="GA47" s="126"/>
      <c r="GB47" s="126"/>
      <c r="GC47" s="126"/>
      <c r="GD47" s="126"/>
      <c r="GE47" s="126"/>
      <c r="GF47" s="126"/>
      <c r="GG47" s="126"/>
      <c r="GH47" s="126"/>
      <c r="GI47" s="126"/>
      <c r="GJ47" s="126"/>
      <c r="GK47" s="126"/>
      <c r="GL47" s="126"/>
      <c r="GM47" s="126"/>
      <c r="GN47" s="126"/>
      <c r="GO47" s="126"/>
      <c r="GP47" s="126"/>
      <c r="GQ47" s="126"/>
      <c r="GR47" s="126"/>
      <c r="GS47" s="126"/>
      <c r="GT47" s="126"/>
      <c r="GU47" s="126"/>
      <c r="GV47" s="126"/>
      <c r="GW47" s="126"/>
      <c r="GX47" s="126"/>
      <c r="GY47" s="126"/>
      <c r="GZ47" s="126"/>
      <c r="HA47" s="126"/>
      <c r="HB47" s="126"/>
      <c r="HC47" s="126"/>
      <c r="HD47" s="126"/>
      <c r="HE47" s="126"/>
      <c r="HF47" s="126"/>
      <c r="HG47" s="126"/>
      <c r="HH47" s="126"/>
      <c r="HI47" s="126"/>
      <c r="HJ47" s="126"/>
      <c r="HK47" s="126"/>
      <c r="HL47" s="126"/>
      <c r="HM47" s="126"/>
      <c r="HN47" s="126"/>
      <c r="HO47" s="126"/>
      <c r="HP47" s="126"/>
      <c r="HQ47" s="126"/>
      <c r="HR47" s="126"/>
      <c r="HS47" s="126"/>
      <c r="HT47" s="126"/>
      <c r="HU47" s="126"/>
      <c r="HV47" s="126"/>
      <c r="HW47" s="126"/>
      <c r="HX47" s="126"/>
      <c r="HY47" s="126"/>
      <c r="HZ47" s="126"/>
      <c r="IA47" s="126"/>
      <c r="IB47" s="126"/>
      <c r="IC47" s="126"/>
      <c r="ID47" s="126"/>
      <c r="IE47" s="126"/>
      <c r="IF47" s="126"/>
      <c r="IG47" s="126"/>
      <c r="IH47" s="126"/>
      <c r="II47" s="126"/>
      <c r="IJ47" s="126"/>
      <c r="IK47" s="126"/>
      <c r="IL47" s="126"/>
      <c r="IM47" s="126"/>
      <c r="IN47" s="126"/>
      <c r="IO47" s="126"/>
      <c r="IP47" s="126"/>
      <c r="IQ47" s="126"/>
      <c r="IR47" s="126"/>
      <c r="IS47" s="126"/>
      <c r="IT47" s="126"/>
      <c r="IU47" s="126"/>
      <c r="IV47" s="126"/>
    </row>
    <row r="48" spans="1:259" s="122" customFormat="1" ht="19" customHeight="1">
      <c r="A48" s="122">
        <f>IF(X46="",0,1)</f>
        <v>1</v>
      </c>
      <c r="E48" s="1169" t="str">
        <f t="shared" si="0"/>
        <v>Evaluation</v>
      </c>
      <c r="G48" s="112"/>
      <c r="P48" s="2280" t="s">
        <v>723</v>
      </c>
      <c r="Q48" s="2280"/>
      <c r="R48" s="2280"/>
      <c r="S48" s="2280"/>
      <c r="T48" s="2280"/>
      <c r="U48" s="2280"/>
      <c r="V48" s="165"/>
      <c r="X48" s="1889">
        <f>'E1 Entreprise'!L113</f>
        <v>0</v>
      </c>
      <c r="Y48" s="1889"/>
      <c r="Z48" s="1889"/>
      <c r="AA48" s="165" t="s">
        <v>5</v>
      </c>
      <c r="AC48" s="124"/>
      <c r="AE48" s="125"/>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6"/>
      <c r="BR48" s="126"/>
      <c r="BS48" s="126"/>
      <c r="BT48" s="126"/>
      <c r="BU48" s="126"/>
      <c r="BV48" s="126"/>
      <c r="BW48" s="126"/>
      <c r="BX48" s="126"/>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c r="CV48" s="126"/>
      <c r="CW48" s="126"/>
      <c r="CX48" s="126"/>
      <c r="CY48" s="126"/>
      <c r="CZ48" s="126"/>
      <c r="DA48" s="126"/>
      <c r="DB48" s="126"/>
      <c r="DC48" s="126"/>
      <c r="DD48" s="126"/>
      <c r="DE48" s="126"/>
      <c r="DF48" s="126"/>
      <c r="DG48" s="126"/>
      <c r="DH48" s="126"/>
      <c r="DI48" s="126"/>
      <c r="DJ48" s="126"/>
      <c r="DK48" s="126"/>
      <c r="DL48" s="126"/>
      <c r="DM48" s="126"/>
      <c r="DN48" s="126"/>
      <c r="DO48" s="126"/>
      <c r="DP48" s="126"/>
      <c r="DQ48" s="126"/>
      <c r="DR48" s="126"/>
      <c r="DS48" s="126"/>
      <c r="DT48" s="126"/>
      <c r="DU48" s="126"/>
      <c r="DV48" s="126"/>
      <c r="DW48" s="126"/>
      <c r="DX48" s="126"/>
      <c r="DY48" s="126"/>
      <c r="DZ48" s="126"/>
      <c r="EA48" s="126"/>
      <c r="EB48" s="126"/>
      <c r="EC48" s="126"/>
      <c r="ED48" s="126"/>
      <c r="EE48" s="126"/>
      <c r="EF48" s="126"/>
      <c r="EG48" s="126"/>
      <c r="EH48" s="126"/>
      <c r="EI48" s="126"/>
      <c r="EJ48" s="126"/>
      <c r="EK48" s="126"/>
      <c r="EL48" s="126"/>
      <c r="EM48" s="126"/>
      <c r="EN48" s="126"/>
      <c r="EO48" s="126"/>
      <c r="EP48" s="126"/>
      <c r="EQ48" s="126"/>
      <c r="ER48" s="126"/>
      <c r="ES48" s="126"/>
      <c r="ET48" s="126"/>
      <c r="EU48" s="126"/>
      <c r="EV48" s="126"/>
      <c r="EW48" s="126"/>
      <c r="EX48" s="126"/>
      <c r="EY48" s="126"/>
      <c r="EZ48" s="126"/>
      <c r="FA48" s="126"/>
      <c r="FB48" s="126"/>
      <c r="FC48" s="126"/>
      <c r="FD48" s="126"/>
      <c r="FE48" s="126"/>
      <c r="FF48" s="126"/>
      <c r="FG48" s="126"/>
      <c r="FH48" s="126"/>
      <c r="FI48" s="126"/>
      <c r="FJ48" s="126"/>
      <c r="FK48" s="126"/>
      <c r="FL48" s="126"/>
      <c r="FM48" s="126"/>
      <c r="FN48" s="126"/>
      <c r="FO48" s="126"/>
      <c r="FP48" s="126"/>
      <c r="FQ48" s="126"/>
      <c r="FR48" s="126"/>
      <c r="FS48" s="126"/>
      <c r="FT48" s="126"/>
      <c r="FU48" s="126"/>
      <c r="FV48" s="126"/>
      <c r="FW48" s="126"/>
      <c r="FX48" s="126"/>
      <c r="FY48" s="126"/>
      <c r="FZ48" s="126"/>
      <c r="GA48" s="126"/>
      <c r="GB48" s="126"/>
      <c r="GC48" s="126"/>
      <c r="GD48" s="126"/>
      <c r="GE48" s="126"/>
      <c r="GF48" s="126"/>
      <c r="GG48" s="126"/>
      <c r="GH48" s="126"/>
      <c r="GI48" s="126"/>
      <c r="GJ48" s="126"/>
      <c r="GK48" s="126"/>
      <c r="GL48" s="126"/>
      <c r="GM48" s="126"/>
      <c r="GN48" s="126"/>
      <c r="GO48" s="126"/>
      <c r="GP48" s="126"/>
      <c r="GQ48" s="126"/>
      <c r="GR48" s="126"/>
      <c r="GS48" s="126"/>
      <c r="GT48" s="126"/>
      <c r="GU48" s="126"/>
      <c r="GV48" s="126"/>
      <c r="GW48" s="126"/>
      <c r="GX48" s="126"/>
      <c r="GY48" s="126"/>
      <c r="GZ48" s="126"/>
      <c r="HA48" s="126"/>
      <c r="HB48" s="126"/>
      <c r="HC48" s="126"/>
      <c r="HD48" s="126"/>
      <c r="HE48" s="126"/>
      <c r="HF48" s="126"/>
      <c r="HG48" s="126"/>
      <c r="HH48" s="126"/>
      <c r="HI48" s="126"/>
      <c r="HJ48" s="126"/>
      <c r="HK48" s="126"/>
      <c r="HL48" s="126"/>
      <c r="HM48" s="126"/>
      <c r="HN48" s="126"/>
      <c r="HO48" s="126"/>
      <c r="HP48" s="126"/>
      <c r="HQ48" s="126"/>
      <c r="HR48" s="126"/>
      <c r="HS48" s="126"/>
      <c r="HT48" s="126"/>
      <c r="HU48" s="126"/>
      <c r="HV48" s="126"/>
      <c r="HW48" s="126"/>
      <c r="HX48" s="126"/>
      <c r="HY48" s="126"/>
      <c r="HZ48" s="126"/>
      <c r="IA48" s="126"/>
      <c r="IB48" s="126"/>
      <c r="IC48" s="126"/>
      <c r="ID48" s="126"/>
      <c r="IE48" s="126"/>
      <c r="IF48" s="126"/>
      <c r="IG48" s="126"/>
      <c r="IH48" s="126"/>
      <c r="II48" s="126"/>
      <c r="IJ48" s="126"/>
      <c r="IK48" s="126"/>
      <c r="IL48" s="126"/>
      <c r="IM48" s="126"/>
      <c r="IN48" s="126"/>
      <c r="IO48" s="126"/>
      <c r="IP48" s="126"/>
      <c r="IQ48" s="126"/>
      <c r="IR48" s="126"/>
      <c r="IS48" s="126"/>
      <c r="IT48" s="126"/>
      <c r="IU48" s="126"/>
      <c r="IV48" s="126"/>
    </row>
    <row r="49" spans="1:259" s="101" customFormat="1" ht="15">
      <c r="A49" s="122">
        <v>1</v>
      </c>
      <c r="B49" s="122"/>
      <c r="C49" s="122"/>
      <c r="D49" s="122"/>
      <c r="E49" s="1169" t="str">
        <f t="shared" si="0"/>
        <v>Evaluation</v>
      </c>
      <c r="G49" s="159"/>
      <c r="H49" s="159"/>
      <c r="I49" s="159"/>
      <c r="J49" s="159"/>
      <c r="K49" s="159"/>
      <c r="L49" s="176"/>
      <c r="M49" s="176"/>
      <c r="N49" s="159"/>
      <c r="O49" s="159"/>
      <c r="AB49" s="159"/>
      <c r="AC49" s="159"/>
      <c r="AD49" s="159"/>
      <c r="AE49" s="159"/>
      <c r="AF49" s="159"/>
      <c r="AG49" s="159"/>
      <c r="AH49" s="159"/>
      <c r="AI49" s="160"/>
      <c r="AJ49" s="160"/>
      <c r="AK49" s="159"/>
      <c r="AL49" s="159"/>
      <c r="AM49" s="159"/>
      <c r="AN49" s="159"/>
      <c r="AO49" s="159"/>
      <c r="AP49" s="159"/>
      <c r="AQ49" s="159"/>
    </row>
    <row r="50" spans="1:259" s="122" customFormat="1" ht="19" customHeight="1">
      <c r="A50" s="122">
        <v>1</v>
      </c>
      <c r="E50" s="1169" t="str">
        <f t="shared" si="0"/>
        <v>Evaluation</v>
      </c>
      <c r="G50" s="1426" t="s">
        <v>724</v>
      </c>
      <c r="H50" s="245"/>
      <c r="I50" s="121"/>
      <c r="K50" s="154"/>
      <c r="P50" s="630" t="s">
        <v>663</v>
      </c>
      <c r="Q50" s="630"/>
      <c r="R50" s="630"/>
      <c r="S50" s="2262"/>
      <c r="T50" s="2262"/>
      <c r="U50" s="2262"/>
      <c r="V50" s="1719"/>
      <c r="W50" s="4"/>
      <c r="X50" s="2262">
        <f>'E1 Entreprise'!F55</f>
        <v>0</v>
      </c>
      <c r="Y50" s="2262"/>
      <c r="Z50" s="2262"/>
      <c r="AA50" s="641" t="s">
        <v>5</v>
      </c>
      <c r="AC50" s="124"/>
      <c r="AE50" s="158"/>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c r="CV50" s="126"/>
      <c r="CW50" s="126"/>
      <c r="CX50" s="126"/>
      <c r="CY50" s="126"/>
      <c r="CZ50" s="126"/>
      <c r="DA50" s="126"/>
      <c r="DB50" s="126"/>
      <c r="DC50" s="126"/>
      <c r="DD50" s="126"/>
      <c r="DE50" s="126"/>
      <c r="DF50" s="126"/>
      <c r="DG50" s="126"/>
      <c r="DH50" s="126"/>
      <c r="DI50" s="126"/>
      <c r="DJ50" s="126"/>
      <c r="DK50" s="126"/>
      <c r="DL50" s="126"/>
      <c r="DM50" s="126"/>
      <c r="DN50" s="126"/>
      <c r="DO50" s="126"/>
      <c r="DP50" s="126"/>
      <c r="DQ50" s="126"/>
      <c r="DR50" s="126"/>
      <c r="DS50" s="126"/>
      <c r="DT50" s="126"/>
      <c r="DU50" s="126"/>
      <c r="DV50" s="126"/>
      <c r="DW50" s="126"/>
      <c r="DX50" s="126"/>
      <c r="DY50" s="126"/>
      <c r="DZ50" s="126"/>
      <c r="EA50" s="126"/>
      <c r="EB50" s="126"/>
      <c r="EC50" s="126"/>
      <c r="ED50" s="126"/>
      <c r="EE50" s="126"/>
      <c r="EF50" s="126"/>
      <c r="EG50" s="126"/>
      <c r="EH50" s="126"/>
      <c r="EI50" s="126"/>
      <c r="EJ50" s="126"/>
      <c r="EK50" s="126"/>
      <c r="EL50" s="126"/>
      <c r="EM50" s="126"/>
      <c r="EN50" s="126"/>
      <c r="EO50" s="126"/>
      <c r="EP50" s="126"/>
      <c r="EQ50" s="126"/>
      <c r="ER50" s="126"/>
      <c r="ES50" s="126"/>
      <c r="ET50" s="126"/>
      <c r="EU50" s="126"/>
      <c r="EV50" s="126"/>
      <c r="EW50" s="126"/>
      <c r="EX50" s="126"/>
      <c r="EY50" s="126"/>
      <c r="EZ50" s="126"/>
      <c r="FA50" s="126"/>
      <c r="FB50" s="126"/>
      <c r="FC50" s="126"/>
      <c r="FD50" s="126"/>
      <c r="FE50" s="126"/>
      <c r="FF50" s="126"/>
      <c r="FG50" s="126"/>
      <c r="FH50" s="126"/>
      <c r="FI50" s="126"/>
      <c r="FJ50" s="126"/>
      <c r="FK50" s="126"/>
      <c r="FL50" s="126"/>
      <c r="FM50" s="126"/>
      <c r="FN50" s="126"/>
      <c r="FO50" s="126"/>
      <c r="FP50" s="126"/>
      <c r="FQ50" s="126"/>
      <c r="FR50" s="126"/>
      <c r="FS50" s="126"/>
      <c r="FT50" s="126"/>
      <c r="FU50" s="126"/>
      <c r="FV50" s="126"/>
      <c r="FW50" s="126"/>
      <c r="FX50" s="126"/>
      <c r="FY50" s="126"/>
      <c r="FZ50" s="126"/>
      <c r="GA50" s="126"/>
      <c r="GB50" s="126"/>
      <c r="GC50" s="126"/>
      <c r="GD50" s="126"/>
      <c r="GE50" s="126"/>
      <c r="GF50" s="126"/>
      <c r="GG50" s="126"/>
      <c r="GH50" s="126"/>
      <c r="GI50" s="126"/>
      <c r="GJ50" s="126"/>
      <c r="GK50" s="126"/>
      <c r="GL50" s="126"/>
      <c r="GM50" s="126"/>
      <c r="GN50" s="126"/>
      <c r="GO50" s="126"/>
      <c r="GP50" s="126"/>
      <c r="GQ50" s="126"/>
      <c r="GR50" s="126"/>
      <c r="GS50" s="126"/>
      <c r="GT50" s="126"/>
      <c r="GU50" s="126"/>
      <c r="GV50" s="126"/>
      <c r="GW50" s="126"/>
      <c r="GX50" s="126"/>
      <c r="GY50" s="126"/>
      <c r="GZ50" s="126"/>
      <c r="HA50" s="126"/>
      <c r="HB50" s="126"/>
      <c r="HC50" s="126"/>
      <c r="HD50" s="126"/>
      <c r="HE50" s="126"/>
      <c r="HF50" s="126"/>
      <c r="HG50" s="126"/>
      <c r="HH50" s="126"/>
      <c r="HI50" s="126"/>
      <c r="HJ50" s="126"/>
      <c r="HK50" s="126"/>
      <c r="HL50" s="126"/>
      <c r="HM50" s="126"/>
      <c r="HN50" s="126"/>
      <c r="HO50" s="126"/>
      <c r="HP50" s="126"/>
      <c r="HQ50" s="126"/>
      <c r="HR50" s="126"/>
      <c r="HS50" s="126"/>
      <c r="HT50" s="126"/>
      <c r="HU50" s="126"/>
      <c r="HV50" s="126"/>
      <c r="HW50" s="126"/>
      <c r="HX50" s="126"/>
      <c r="HY50" s="126"/>
      <c r="HZ50" s="126"/>
      <c r="IA50" s="126"/>
      <c r="IB50" s="126"/>
      <c r="IC50" s="126"/>
      <c r="ID50" s="126"/>
      <c r="IE50" s="126"/>
      <c r="IF50" s="126"/>
      <c r="IG50" s="126"/>
      <c r="IH50" s="126"/>
      <c r="II50" s="126"/>
      <c r="IJ50" s="126"/>
      <c r="IK50" s="126"/>
      <c r="IL50" s="126"/>
      <c r="IM50" s="126"/>
      <c r="IN50" s="126"/>
      <c r="IO50" s="126"/>
      <c r="IP50" s="126"/>
      <c r="IQ50" s="126"/>
      <c r="IR50" s="126"/>
      <c r="IS50" s="126"/>
      <c r="IT50" s="126"/>
      <c r="IU50" s="126"/>
      <c r="IV50" s="126"/>
    </row>
    <row r="51" spans="1:259" s="122" customFormat="1" ht="19" customHeight="1">
      <c r="A51" s="122">
        <f>IF(X51="",0,1)</f>
        <v>1</v>
      </c>
      <c r="E51" s="1169" t="str">
        <f t="shared" si="0"/>
        <v>Evaluation</v>
      </c>
      <c r="G51" s="112"/>
      <c r="H51" s="112"/>
      <c r="I51" s="121"/>
      <c r="P51" s="1430" t="s">
        <v>726</v>
      </c>
      <c r="Q51" s="1430"/>
      <c r="R51" s="1430"/>
      <c r="S51" s="1886"/>
      <c r="T51" s="1886"/>
      <c r="U51" s="1886"/>
      <c r="V51" s="159"/>
      <c r="X51" s="1889">
        <f>'E1 Entreprise'!F59</f>
        <v>0</v>
      </c>
      <c r="Y51" s="1889"/>
      <c r="Z51" s="1889"/>
      <c r="AA51" s="165" t="s">
        <v>5</v>
      </c>
      <c r="AC51" s="124"/>
      <c r="AE51" s="125"/>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c r="CV51" s="126"/>
      <c r="CW51" s="126"/>
      <c r="CX51" s="126"/>
      <c r="CY51" s="126"/>
      <c r="CZ51" s="126"/>
      <c r="DA51" s="126"/>
      <c r="DB51" s="126"/>
      <c r="DC51" s="126"/>
      <c r="DD51" s="126"/>
      <c r="DE51" s="126"/>
      <c r="DF51" s="126"/>
      <c r="DG51" s="126"/>
      <c r="DH51" s="126"/>
      <c r="DI51" s="126"/>
      <c r="DJ51" s="126"/>
      <c r="DK51" s="126"/>
      <c r="DL51" s="126"/>
      <c r="DM51" s="126"/>
      <c r="DN51" s="126"/>
      <c r="DO51" s="126"/>
      <c r="DP51" s="126"/>
      <c r="DQ51" s="126"/>
      <c r="DR51" s="126"/>
      <c r="DS51" s="126"/>
      <c r="DT51" s="126"/>
      <c r="DU51" s="126"/>
      <c r="DV51" s="126"/>
      <c r="DW51" s="126"/>
      <c r="DX51" s="126"/>
      <c r="DY51" s="126"/>
      <c r="DZ51" s="126"/>
      <c r="EA51" s="126"/>
      <c r="EB51" s="126"/>
      <c r="EC51" s="126"/>
      <c r="ED51" s="126"/>
      <c r="EE51" s="126"/>
      <c r="EF51" s="126"/>
      <c r="EG51" s="126"/>
      <c r="EH51" s="126"/>
      <c r="EI51" s="126"/>
      <c r="EJ51" s="126"/>
      <c r="EK51" s="126"/>
      <c r="EL51" s="126"/>
      <c r="EM51" s="126"/>
      <c r="EN51" s="126"/>
      <c r="EO51" s="126"/>
      <c r="EP51" s="126"/>
      <c r="EQ51" s="126"/>
      <c r="ER51" s="126"/>
      <c r="ES51" s="126"/>
      <c r="ET51" s="126"/>
      <c r="EU51" s="126"/>
      <c r="EV51" s="126"/>
      <c r="EW51" s="126"/>
      <c r="EX51" s="126"/>
      <c r="EY51" s="126"/>
      <c r="EZ51" s="126"/>
      <c r="FA51" s="126"/>
      <c r="FB51" s="126"/>
      <c r="FC51" s="126"/>
      <c r="FD51" s="126"/>
      <c r="FE51" s="126"/>
      <c r="FF51" s="126"/>
      <c r="FG51" s="126"/>
      <c r="FH51" s="126"/>
      <c r="FI51" s="126"/>
      <c r="FJ51" s="126"/>
      <c r="FK51" s="126"/>
      <c r="FL51" s="126"/>
      <c r="FM51" s="126"/>
      <c r="FN51" s="126"/>
      <c r="FO51" s="126"/>
      <c r="FP51" s="126"/>
      <c r="FQ51" s="126"/>
      <c r="FR51" s="126"/>
      <c r="FS51" s="126"/>
      <c r="FT51" s="126"/>
      <c r="FU51" s="126"/>
      <c r="FV51" s="126"/>
      <c r="FW51" s="126"/>
      <c r="FX51" s="126"/>
      <c r="FY51" s="126"/>
      <c r="FZ51" s="126"/>
      <c r="GA51" s="126"/>
      <c r="GB51" s="126"/>
      <c r="GC51" s="126"/>
      <c r="GD51" s="126"/>
      <c r="GE51" s="126"/>
      <c r="GF51" s="126"/>
      <c r="GG51" s="126"/>
      <c r="GH51" s="126"/>
      <c r="GI51" s="126"/>
      <c r="GJ51" s="126"/>
      <c r="GK51" s="126"/>
      <c r="GL51" s="126"/>
      <c r="GM51" s="126"/>
      <c r="GN51" s="126"/>
      <c r="GO51" s="126"/>
      <c r="GP51" s="126"/>
      <c r="GQ51" s="126"/>
      <c r="GR51" s="126"/>
      <c r="GS51" s="126"/>
      <c r="GT51" s="126"/>
      <c r="GU51" s="126"/>
      <c r="GV51" s="126"/>
      <c r="GW51" s="126"/>
      <c r="GX51" s="126"/>
      <c r="GY51" s="126"/>
      <c r="GZ51" s="126"/>
      <c r="HA51" s="126"/>
      <c r="HB51" s="126"/>
      <c r="HC51" s="126"/>
      <c r="HD51" s="126"/>
      <c r="HE51" s="126"/>
      <c r="HF51" s="126"/>
      <c r="HG51" s="126"/>
      <c r="HH51" s="126"/>
      <c r="HI51" s="126"/>
      <c r="HJ51" s="126"/>
      <c r="HK51" s="126"/>
      <c r="HL51" s="126"/>
      <c r="HM51" s="126"/>
      <c r="HN51" s="126"/>
      <c r="HO51" s="126"/>
      <c r="HP51" s="126"/>
      <c r="HQ51" s="126"/>
      <c r="HR51" s="126"/>
      <c r="HS51" s="126"/>
      <c r="HT51" s="126"/>
      <c r="HU51" s="126"/>
      <c r="HV51" s="126"/>
      <c r="HW51" s="126"/>
      <c r="HX51" s="126"/>
      <c r="HY51" s="126"/>
      <c r="HZ51" s="126"/>
      <c r="IA51" s="126"/>
      <c r="IB51" s="126"/>
      <c r="IC51" s="126"/>
      <c r="ID51" s="126"/>
      <c r="IE51" s="126"/>
      <c r="IF51" s="126"/>
      <c r="IG51" s="126"/>
      <c r="IH51" s="126"/>
      <c r="II51" s="126"/>
      <c r="IJ51" s="126"/>
      <c r="IK51" s="126"/>
      <c r="IL51" s="126"/>
      <c r="IM51" s="126"/>
      <c r="IN51" s="126"/>
      <c r="IO51" s="126"/>
      <c r="IP51" s="126"/>
      <c r="IQ51" s="126"/>
      <c r="IR51" s="126"/>
      <c r="IS51" s="126"/>
      <c r="IT51" s="126"/>
      <c r="IU51" s="126"/>
      <c r="IV51" s="126"/>
    </row>
    <row r="52" spans="1:259" s="122" customFormat="1" ht="19" customHeight="1">
      <c r="A52" s="122">
        <f>IF(X52="",0,1)</f>
        <v>1</v>
      </c>
      <c r="E52" s="1169" t="str">
        <f t="shared" si="0"/>
        <v>Evaluation</v>
      </c>
      <c r="G52" s="112"/>
      <c r="P52" s="1430" t="s">
        <v>725</v>
      </c>
      <c r="Q52" s="1430"/>
      <c r="R52" s="1430"/>
      <c r="S52" s="2221"/>
      <c r="T52" s="2221"/>
      <c r="U52" s="2221"/>
      <c r="V52" s="159"/>
      <c r="X52" s="1889">
        <f>'E1 Entreprise'!F60</f>
        <v>0</v>
      </c>
      <c r="Y52" s="1889"/>
      <c r="Z52" s="1889"/>
      <c r="AA52" s="353" t="s">
        <v>5</v>
      </c>
      <c r="AC52" s="124"/>
      <c r="AE52" s="125"/>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c r="BU52" s="126"/>
      <c r="BV52" s="126"/>
      <c r="BW52" s="126"/>
      <c r="BX52" s="126"/>
      <c r="BY52" s="126"/>
      <c r="BZ52" s="126"/>
      <c r="CA52" s="126"/>
      <c r="CB52" s="126"/>
      <c r="CC52" s="126"/>
      <c r="CD52" s="126"/>
      <c r="CE52" s="126"/>
      <c r="CF52" s="126"/>
      <c r="CG52" s="126"/>
      <c r="CH52" s="126"/>
      <c r="CI52" s="126"/>
      <c r="CJ52" s="126"/>
      <c r="CK52" s="126"/>
      <c r="CL52" s="126"/>
      <c r="CM52" s="126"/>
      <c r="CN52" s="126"/>
      <c r="CO52" s="126"/>
      <c r="CP52" s="126"/>
      <c r="CQ52" s="126"/>
      <c r="CR52" s="126"/>
      <c r="CS52" s="126"/>
      <c r="CT52" s="126"/>
      <c r="CU52" s="126"/>
      <c r="CV52" s="126"/>
      <c r="CW52" s="126"/>
      <c r="CX52" s="126"/>
      <c r="CY52" s="126"/>
      <c r="CZ52" s="126"/>
      <c r="DA52" s="126"/>
      <c r="DB52" s="126"/>
      <c r="DC52" s="126"/>
      <c r="DD52" s="126"/>
      <c r="DE52" s="126"/>
      <c r="DF52" s="126"/>
      <c r="DG52" s="126"/>
      <c r="DH52" s="126"/>
      <c r="DI52" s="126"/>
      <c r="DJ52" s="126"/>
      <c r="DK52" s="126"/>
      <c r="DL52" s="126"/>
      <c r="DM52" s="126"/>
      <c r="DN52" s="126"/>
      <c r="DO52" s="126"/>
      <c r="DP52" s="126"/>
      <c r="DQ52" s="126"/>
      <c r="DR52" s="126"/>
      <c r="DS52" s="126"/>
      <c r="DT52" s="126"/>
      <c r="DU52" s="126"/>
      <c r="DV52" s="126"/>
      <c r="DW52" s="126"/>
      <c r="DX52" s="126"/>
      <c r="DY52" s="126"/>
      <c r="DZ52" s="126"/>
      <c r="EA52" s="126"/>
      <c r="EB52" s="126"/>
      <c r="EC52" s="126"/>
      <c r="ED52" s="126"/>
      <c r="EE52" s="126"/>
      <c r="EF52" s="126"/>
      <c r="EG52" s="126"/>
      <c r="EH52" s="126"/>
      <c r="EI52" s="126"/>
      <c r="EJ52" s="126"/>
      <c r="EK52" s="126"/>
      <c r="EL52" s="126"/>
      <c r="EM52" s="126"/>
      <c r="EN52" s="126"/>
      <c r="EO52" s="126"/>
      <c r="EP52" s="126"/>
      <c r="EQ52" s="126"/>
      <c r="ER52" s="126"/>
      <c r="ES52" s="126"/>
      <c r="ET52" s="126"/>
      <c r="EU52" s="126"/>
      <c r="EV52" s="126"/>
      <c r="EW52" s="126"/>
      <c r="EX52" s="126"/>
      <c r="EY52" s="126"/>
      <c r="EZ52" s="126"/>
      <c r="FA52" s="126"/>
      <c r="FB52" s="126"/>
      <c r="FC52" s="126"/>
      <c r="FD52" s="126"/>
      <c r="FE52" s="126"/>
      <c r="FF52" s="126"/>
      <c r="FG52" s="126"/>
      <c r="FH52" s="126"/>
      <c r="FI52" s="126"/>
      <c r="FJ52" s="126"/>
      <c r="FK52" s="126"/>
      <c r="FL52" s="126"/>
      <c r="FM52" s="126"/>
      <c r="FN52" s="126"/>
      <c r="FO52" s="126"/>
      <c r="FP52" s="126"/>
      <c r="FQ52" s="126"/>
      <c r="FR52" s="126"/>
      <c r="FS52" s="126"/>
      <c r="FT52" s="126"/>
      <c r="FU52" s="126"/>
      <c r="FV52" s="126"/>
      <c r="FW52" s="126"/>
      <c r="FX52" s="126"/>
      <c r="FY52" s="126"/>
      <c r="FZ52" s="126"/>
      <c r="GA52" s="126"/>
      <c r="GB52" s="126"/>
      <c r="GC52" s="126"/>
      <c r="GD52" s="126"/>
      <c r="GE52" s="126"/>
      <c r="GF52" s="126"/>
      <c r="GG52" s="126"/>
      <c r="GH52" s="126"/>
      <c r="GI52" s="126"/>
      <c r="GJ52" s="126"/>
      <c r="GK52" s="126"/>
      <c r="GL52" s="126"/>
      <c r="GM52" s="126"/>
      <c r="GN52" s="126"/>
      <c r="GO52" s="126"/>
      <c r="GP52" s="126"/>
      <c r="GQ52" s="126"/>
      <c r="GR52" s="126"/>
      <c r="GS52" s="126"/>
      <c r="GT52" s="126"/>
      <c r="GU52" s="126"/>
      <c r="GV52" s="126"/>
      <c r="GW52" s="126"/>
      <c r="GX52" s="126"/>
      <c r="GY52" s="126"/>
      <c r="GZ52" s="126"/>
      <c r="HA52" s="126"/>
      <c r="HB52" s="126"/>
      <c r="HC52" s="126"/>
      <c r="HD52" s="126"/>
      <c r="HE52" s="126"/>
      <c r="HF52" s="126"/>
      <c r="HG52" s="126"/>
      <c r="HH52" s="126"/>
      <c r="HI52" s="126"/>
      <c r="HJ52" s="126"/>
      <c r="HK52" s="126"/>
      <c r="HL52" s="126"/>
      <c r="HM52" s="126"/>
      <c r="HN52" s="126"/>
      <c r="HO52" s="126"/>
      <c r="HP52" s="126"/>
      <c r="HQ52" s="126"/>
      <c r="HR52" s="126"/>
      <c r="HS52" s="126"/>
      <c r="HT52" s="126"/>
      <c r="HU52" s="126"/>
      <c r="HV52" s="126"/>
      <c r="HW52" s="126"/>
      <c r="HX52" s="126"/>
      <c r="HY52" s="126"/>
      <c r="HZ52" s="126"/>
      <c r="IA52" s="126"/>
      <c r="IB52" s="126"/>
      <c r="IC52" s="126"/>
      <c r="ID52" s="126"/>
      <c r="IE52" s="126"/>
      <c r="IF52" s="126"/>
      <c r="IG52" s="126"/>
      <c r="IH52" s="126"/>
      <c r="II52" s="126"/>
      <c r="IJ52" s="126"/>
      <c r="IK52" s="126"/>
      <c r="IL52" s="126"/>
      <c r="IM52" s="126"/>
      <c r="IN52" s="126"/>
      <c r="IO52" s="126"/>
      <c r="IP52" s="126"/>
      <c r="IQ52" s="126"/>
      <c r="IR52" s="126"/>
      <c r="IS52" s="126"/>
      <c r="IT52" s="126"/>
      <c r="IU52" s="126"/>
      <c r="IV52" s="126"/>
    </row>
    <row r="53" spans="1:259" s="122" customFormat="1" ht="12" customHeight="1">
      <c r="A53" s="122">
        <v>1</v>
      </c>
      <c r="E53" s="1169" t="str">
        <f t="shared" si="0"/>
        <v>Evaluation</v>
      </c>
      <c r="G53" s="112"/>
      <c r="H53" s="165"/>
      <c r="I53" s="121"/>
      <c r="J53" s="165"/>
      <c r="K53" s="165"/>
      <c r="L53" s="173"/>
      <c r="M53" s="173"/>
      <c r="N53" s="165"/>
      <c r="O53" s="165"/>
      <c r="P53" s="165"/>
      <c r="S53" s="128"/>
      <c r="T53" s="127"/>
      <c r="U53" s="127"/>
      <c r="V53" s="127"/>
      <c r="W53" s="127"/>
      <c r="AA53" s="124"/>
      <c r="AE53" s="124"/>
      <c r="AG53" s="125"/>
      <c r="AR53" s="126"/>
      <c r="AS53" s="126"/>
      <c r="AT53" s="126"/>
      <c r="AU53" s="126"/>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26"/>
      <c r="BZ53" s="126"/>
      <c r="CA53" s="126"/>
      <c r="CB53" s="126"/>
      <c r="CC53" s="126"/>
      <c r="CD53" s="126"/>
      <c r="CE53" s="126"/>
      <c r="CF53" s="126"/>
      <c r="CG53" s="126"/>
      <c r="CH53" s="126"/>
      <c r="CI53" s="126"/>
      <c r="CJ53" s="126"/>
      <c r="CK53" s="126"/>
      <c r="CL53" s="126"/>
      <c r="CM53" s="126"/>
      <c r="CN53" s="126"/>
      <c r="CO53" s="126"/>
      <c r="CP53" s="126"/>
      <c r="CQ53" s="126"/>
      <c r="CR53" s="126"/>
      <c r="CS53" s="126"/>
      <c r="CT53" s="126"/>
      <c r="CU53" s="126"/>
      <c r="CV53" s="126"/>
      <c r="CW53" s="126"/>
      <c r="CX53" s="126"/>
      <c r="CY53" s="126"/>
      <c r="CZ53" s="126"/>
      <c r="DA53" s="126"/>
      <c r="DB53" s="126"/>
      <c r="DC53" s="126"/>
      <c r="DD53" s="126"/>
      <c r="DE53" s="126"/>
      <c r="DF53" s="126"/>
      <c r="DG53" s="126"/>
      <c r="DH53" s="126"/>
      <c r="DI53" s="126"/>
      <c r="DJ53" s="126"/>
      <c r="DK53" s="126"/>
      <c r="DL53" s="126"/>
      <c r="DM53" s="126"/>
      <c r="DN53" s="126"/>
      <c r="DO53" s="126"/>
      <c r="DP53" s="126"/>
      <c r="DQ53" s="126"/>
      <c r="DR53" s="126"/>
      <c r="DS53" s="126"/>
      <c r="DT53" s="126"/>
      <c r="DU53" s="126"/>
      <c r="DV53" s="126"/>
      <c r="DW53" s="126"/>
      <c r="DX53" s="126"/>
      <c r="DY53" s="126"/>
      <c r="DZ53" s="126"/>
      <c r="EA53" s="126"/>
      <c r="EB53" s="126"/>
      <c r="EC53" s="126"/>
      <c r="ED53" s="126"/>
      <c r="EE53" s="126"/>
      <c r="EF53" s="126"/>
      <c r="EG53" s="126"/>
      <c r="EH53" s="126"/>
      <c r="EI53" s="126"/>
      <c r="EJ53" s="126"/>
      <c r="EK53" s="126"/>
      <c r="EL53" s="126"/>
      <c r="EM53" s="126"/>
      <c r="EN53" s="126"/>
      <c r="EO53" s="126"/>
      <c r="EP53" s="126"/>
      <c r="EQ53" s="126"/>
      <c r="ER53" s="126"/>
      <c r="ES53" s="126"/>
      <c r="ET53" s="126"/>
      <c r="EU53" s="126"/>
      <c r="EV53" s="126"/>
      <c r="EW53" s="126"/>
      <c r="EX53" s="126"/>
      <c r="EY53" s="126"/>
      <c r="EZ53" s="126"/>
      <c r="FA53" s="126"/>
      <c r="FB53" s="126"/>
      <c r="FC53" s="126"/>
      <c r="FD53" s="126"/>
      <c r="FE53" s="126"/>
      <c r="FF53" s="126"/>
      <c r="FG53" s="126"/>
      <c r="FH53" s="126"/>
      <c r="FI53" s="126"/>
      <c r="FJ53" s="126"/>
      <c r="FK53" s="126"/>
      <c r="FL53" s="126"/>
      <c r="FM53" s="126"/>
      <c r="FN53" s="126"/>
      <c r="FO53" s="126"/>
      <c r="FP53" s="126"/>
      <c r="FQ53" s="126"/>
      <c r="FR53" s="126"/>
      <c r="FS53" s="126"/>
      <c r="FT53" s="126"/>
      <c r="FU53" s="126"/>
      <c r="FV53" s="126"/>
      <c r="FW53" s="126"/>
      <c r="FX53" s="126"/>
      <c r="FY53" s="126"/>
      <c r="FZ53" s="126"/>
      <c r="GA53" s="126"/>
      <c r="GB53" s="126"/>
      <c r="GC53" s="126"/>
      <c r="GD53" s="126"/>
      <c r="GE53" s="126"/>
      <c r="GF53" s="126"/>
      <c r="GG53" s="126"/>
      <c r="GH53" s="126"/>
      <c r="GI53" s="126"/>
      <c r="GJ53" s="126"/>
      <c r="GK53" s="126"/>
      <c r="GL53" s="126"/>
      <c r="GM53" s="126"/>
      <c r="GN53" s="126"/>
      <c r="GO53" s="126"/>
      <c r="GP53" s="126"/>
      <c r="GQ53" s="126"/>
      <c r="GR53" s="126"/>
      <c r="GS53" s="126"/>
      <c r="GT53" s="126"/>
      <c r="GU53" s="126"/>
      <c r="GV53" s="126"/>
      <c r="GW53" s="126"/>
      <c r="GX53" s="126"/>
      <c r="GY53" s="126"/>
      <c r="GZ53" s="126"/>
      <c r="HA53" s="126"/>
      <c r="HB53" s="126"/>
      <c r="HC53" s="126"/>
      <c r="HD53" s="126"/>
      <c r="HE53" s="126"/>
      <c r="HF53" s="126"/>
      <c r="HG53" s="126"/>
      <c r="HH53" s="126"/>
      <c r="HI53" s="126"/>
      <c r="HJ53" s="126"/>
      <c r="HK53" s="126"/>
      <c r="HL53" s="126"/>
      <c r="HM53" s="126"/>
      <c r="HN53" s="126"/>
      <c r="HO53" s="126"/>
      <c r="HP53" s="126"/>
      <c r="HQ53" s="126"/>
      <c r="HR53" s="126"/>
      <c r="HS53" s="126"/>
      <c r="HT53" s="126"/>
      <c r="HU53" s="126"/>
      <c r="HV53" s="126"/>
      <c r="HW53" s="126"/>
      <c r="HX53" s="126"/>
      <c r="HY53" s="126"/>
      <c r="HZ53" s="126"/>
      <c r="IA53" s="126"/>
      <c r="IB53" s="126"/>
      <c r="IC53" s="126"/>
      <c r="ID53" s="126"/>
      <c r="IE53" s="126"/>
      <c r="IF53" s="126"/>
      <c r="IG53" s="126"/>
      <c r="IH53" s="126"/>
      <c r="II53" s="126"/>
      <c r="IJ53" s="126"/>
      <c r="IK53" s="126"/>
      <c r="IL53" s="126"/>
      <c r="IM53" s="126"/>
      <c r="IN53" s="126"/>
      <c r="IO53" s="126"/>
      <c r="IP53" s="126"/>
      <c r="IQ53" s="126"/>
      <c r="IR53" s="126"/>
      <c r="IS53" s="126"/>
      <c r="IT53" s="126"/>
      <c r="IU53" s="126"/>
      <c r="IV53" s="126"/>
      <c r="IW53" s="126"/>
      <c r="IX53" s="126"/>
      <c r="IY53" s="126"/>
    </row>
    <row r="54" spans="1:259" s="101" customFormat="1" ht="15">
      <c r="A54" s="122">
        <v>1</v>
      </c>
      <c r="B54" s="122"/>
      <c r="C54" s="122"/>
      <c r="D54" s="122"/>
      <c r="E54" s="1169" t="str">
        <f t="shared" si="0"/>
        <v>Evaluation</v>
      </c>
      <c r="G54" s="159"/>
      <c r="H54" s="159"/>
      <c r="I54" s="159"/>
      <c r="J54" s="159"/>
      <c r="K54" s="159"/>
      <c r="L54" s="176"/>
      <c r="M54" s="176"/>
      <c r="N54" s="159"/>
      <c r="O54" s="159"/>
      <c r="P54" s="159"/>
      <c r="Q54" s="159"/>
      <c r="R54" s="159"/>
      <c r="S54" s="159"/>
      <c r="T54" s="159"/>
      <c r="U54" s="159"/>
      <c r="V54" s="159"/>
      <c r="W54" s="159"/>
      <c r="X54" s="159"/>
      <c r="Y54" s="159"/>
      <c r="Z54" s="159"/>
      <c r="AA54" s="159"/>
      <c r="AB54" s="159"/>
      <c r="AC54" s="159"/>
      <c r="AD54" s="159"/>
      <c r="AE54" s="159"/>
      <c r="AF54" s="159"/>
      <c r="AG54" s="159"/>
      <c r="AH54" s="159"/>
      <c r="AI54" s="160"/>
      <c r="AJ54" s="160"/>
      <c r="AK54" s="159"/>
      <c r="AL54" s="159"/>
      <c r="AM54" s="159"/>
      <c r="AN54" s="159"/>
      <c r="AO54" s="159"/>
      <c r="AP54" s="159"/>
      <c r="AQ54" s="159"/>
    </row>
    <row r="55" spans="1:259" s="373" customFormat="1" ht="27" customHeight="1" thickBot="1">
      <c r="A55" s="122">
        <v>1</v>
      </c>
      <c r="B55" s="122"/>
      <c r="C55" s="122"/>
      <c r="D55" s="122"/>
      <c r="E55" s="1169" t="str">
        <f t="shared" si="0"/>
        <v>Evaluation</v>
      </c>
      <c r="G55" s="367" t="s">
        <v>727</v>
      </c>
      <c r="H55" s="367"/>
      <c r="I55" s="368"/>
      <c r="J55" s="368"/>
      <c r="K55" s="368"/>
      <c r="L55" s="368"/>
      <c r="M55" s="368"/>
      <c r="N55" s="369"/>
      <c r="O55" s="368"/>
      <c r="P55" s="368"/>
      <c r="Q55" s="368"/>
      <c r="R55" s="368"/>
      <c r="S55" s="368"/>
      <c r="T55" s="370"/>
      <c r="U55" s="368"/>
      <c r="V55" s="368"/>
      <c r="W55" s="368"/>
      <c r="X55" s="368"/>
      <c r="Y55" s="367"/>
      <c r="Z55" s="368"/>
      <c r="AA55" s="368"/>
      <c r="AB55" s="368"/>
      <c r="AC55" s="368"/>
      <c r="AD55" s="368"/>
      <c r="AE55" s="368"/>
      <c r="AF55" s="368"/>
      <c r="AG55" s="368"/>
      <c r="AH55" s="368"/>
      <c r="AI55" s="368"/>
      <c r="AJ55" s="368"/>
      <c r="AK55" s="368"/>
      <c r="AL55" s="368"/>
      <c r="AM55" s="368"/>
      <c r="AN55" s="371"/>
      <c r="AO55" s="371"/>
      <c r="AP55" s="371"/>
      <c r="AQ55" s="371"/>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2"/>
      <c r="BQ55" s="372"/>
      <c r="BR55" s="372"/>
      <c r="BS55" s="372"/>
      <c r="BT55" s="372"/>
      <c r="BU55" s="372"/>
      <c r="BV55" s="372"/>
      <c r="BW55" s="372"/>
      <c r="BX55" s="372"/>
      <c r="BY55" s="372"/>
      <c r="BZ55" s="372"/>
      <c r="CA55" s="372"/>
      <c r="CB55" s="372"/>
      <c r="CC55" s="372"/>
      <c r="CD55" s="372"/>
      <c r="CE55" s="372"/>
      <c r="CF55" s="372"/>
      <c r="CG55" s="372"/>
      <c r="CH55" s="372"/>
      <c r="CI55" s="372"/>
      <c r="CJ55" s="372"/>
      <c r="CK55" s="372"/>
      <c r="CL55" s="372"/>
      <c r="CM55" s="372"/>
      <c r="CN55" s="372"/>
      <c r="CO55" s="372"/>
      <c r="CP55" s="372"/>
      <c r="CQ55" s="372"/>
      <c r="CR55" s="372"/>
      <c r="CS55" s="372"/>
      <c r="CT55" s="372"/>
      <c r="CU55" s="372"/>
      <c r="CV55" s="372"/>
      <c r="CW55" s="372"/>
      <c r="CX55" s="372"/>
      <c r="CY55" s="372"/>
      <c r="CZ55" s="372"/>
      <c r="DA55" s="372"/>
      <c r="DB55" s="372"/>
      <c r="DC55" s="372"/>
      <c r="DD55" s="372"/>
      <c r="DE55" s="372"/>
      <c r="DF55" s="372"/>
      <c r="DG55" s="372"/>
      <c r="DH55" s="372"/>
      <c r="DI55" s="372"/>
      <c r="DJ55" s="372"/>
      <c r="DK55" s="372"/>
      <c r="DL55" s="372"/>
      <c r="DM55" s="372"/>
      <c r="DN55" s="372"/>
      <c r="DO55" s="372"/>
      <c r="DP55" s="372"/>
      <c r="DQ55" s="372"/>
      <c r="DR55" s="372"/>
      <c r="DS55" s="372"/>
      <c r="DT55" s="372"/>
      <c r="DU55" s="372"/>
      <c r="DV55" s="372"/>
      <c r="DW55" s="372"/>
      <c r="DX55" s="372"/>
      <c r="DY55" s="372"/>
      <c r="DZ55" s="372"/>
      <c r="EA55" s="372"/>
      <c r="EB55" s="372"/>
      <c r="EC55" s="372"/>
      <c r="ED55" s="372"/>
      <c r="EE55" s="372"/>
      <c r="EF55" s="372"/>
      <c r="EG55" s="372"/>
      <c r="EH55" s="372"/>
      <c r="EI55" s="372"/>
      <c r="EJ55" s="372"/>
      <c r="EK55" s="372"/>
      <c r="EL55" s="372"/>
      <c r="EM55" s="372"/>
      <c r="EN55" s="372"/>
      <c r="EO55" s="372"/>
      <c r="EP55" s="372"/>
      <c r="EQ55" s="372"/>
      <c r="ER55" s="372"/>
      <c r="ES55" s="372"/>
      <c r="ET55" s="372"/>
      <c r="EU55" s="372"/>
      <c r="EV55" s="372"/>
      <c r="EW55" s="372"/>
      <c r="EX55" s="372"/>
      <c r="EY55" s="372"/>
      <c r="EZ55" s="372"/>
      <c r="FA55" s="372"/>
      <c r="FB55" s="372"/>
      <c r="FC55" s="372"/>
      <c r="FD55" s="372"/>
      <c r="FE55" s="372"/>
      <c r="FF55" s="372"/>
      <c r="FG55" s="372"/>
      <c r="FH55" s="372"/>
      <c r="FI55" s="372"/>
      <c r="FJ55" s="372"/>
      <c r="FK55" s="372"/>
      <c r="FL55" s="372"/>
      <c r="FM55" s="372"/>
      <c r="FN55" s="372"/>
      <c r="FO55" s="372"/>
      <c r="FP55" s="372"/>
      <c r="FQ55" s="372"/>
      <c r="FR55" s="372"/>
      <c r="FS55" s="372"/>
      <c r="FT55" s="372"/>
      <c r="FU55" s="372"/>
      <c r="FV55" s="372"/>
      <c r="FW55" s="372"/>
      <c r="FX55" s="372"/>
      <c r="FY55" s="372"/>
      <c r="FZ55" s="372"/>
      <c r="GA55" s="372"/>
      <c r="GB55" s="372"/>
      <c r="GC55" s="372"/>
      <c r="GD55" s="372"/>
      <c r="GE55" s="372"/>
      <c r="GF55" s="372"/>
      <c r="GG55" s="372"/>
      <c r="GH55" s="372"/>
      <c r="GI55" s="372"/>
      <c r="GJ55" s="372"/>
      <c r="GK55" s="372"/>
      <c r="GL55" s="372"/>
      <c r="GM55" s="372"/>
      <c r="GN55" s="372"/>
      <c r="GO55" s="372"/>
      <c r="GP55" s="372"/>
      <c r="GQ55" s="372"/>
      <c r="GR55" s="372"/>
      <c r="GS55" s="372"/>
      <c r="GT55" s="372"/>
      <c r="GU55" s="372"/>
      <c r="GV55" s="372"/>
      <c r="GW55" s="372"/>
      <c r="GX55" s="372"/>
      <c r="GY55" s="372"/>
      <c r="GZ55" s="372"/>
      <c r="HA55" s="372"/>
      <c r="HB55" s="372"/>
      <c r="HC55" s="372"/>
      <c r="HD55" s="372"/>
      <c r="HE55" s="372"/>
      <c r="HF55" s="372"/>
      <c r="HG55" s="372"/>
      <c r="HH55" s="372"/>
      <c r="HI55" s="372"/>
      <c r="HJ55" s="372"/>
      <c r="HK55" s="372"/>
      <c r="HL55" s="372"/>
      <c r="HM55" s="372"/>
      <c r="HN55" s="372"/>
      <c r="HO55" s="372"/>
      <c r="HP55" s="372"/>
      <c r="HQ55" s="372"/>
      <c r="HR55" s="372"/>
      <c r="HS55" s="372"/>
      <c r="HT55" s="372"/>
      <c r="HU55" s="372"/>
      <c r="HV55" s="372"/>
      <c r="HW55" s="372"/>
      <c r="HX55" s="372"/>
      <c r="HY55" s="372"/>
      <c r="HZ55" s="372"/>
      <c r="IA55" s="372"/>
      <c r="IB55" s="372"/>
      <c r="IC55" s="372"/>
      <c r="ID55" s="372"/>
      <c r="IE55" s="372"/>
      <c r="IF55" s="372"/>
      <c r="IG55" s="372"/>
      <c r="IH55" s="372"/>
      <c r="II55" s="372"/>
      <c r="IJ55" s="372"/>
      <c r="IK55" s="372"/>
      <c r="IL55" s="372"/>
      <c r="IM55" s="372"/>
      <c r="IN55" s="372"/>
      <c r="IO55" s="372"/>
      <c r="IP55" s="372"/>
      <c r="IQ55" s="372"/>
      <c r="IR55" s="372"/>
      <c r="IS55" s="372"/>
      <c r="IT55" s="372"/>
      <c r="IU55" s="372"/>
      <c r="IV55" s="372"/>
      <c r="IW55" s="372"/>
      <c r="IX55" s="372"/>
      <c r="IY55" s="372"/>
    </row>
    <row r="56" spans="1:259" s="373" customFormat="1" ht="27" customHeight="1">
      <c r="A56" s="122">
        <v>1</v>
      </c>
      <c r="B56" s="122"/>
      <c r="C56" s="122"/>
      <c r="D56" s="122"/>
      <c r="E56" s="1169" t="str">
        <f t="shared" si="0"/>
        <v>Evaluation</v>
      </c>
      <c r="AL56" s="639"/>
      <c r="AM56" s="639"/>
      <c r="AN56" s="371"/>
      <c r="AO56" s="371"/>
      <c r="AP56" s="371"/>
      <c r="AQ56" s="371"/>
      <c r="AR56" s="372"/>
      <c r="AS56" s="372"/>
      <c r="AT56" s="372"/>
      <c r="AU56" s="372"/>
      <c r="AV56" s="372"/>
      <c r="AW56" s="372"/>
      <c r="AX56" s="372"/>
      <c r="AY56" s="372"/>
      <c r="AZ56" s="372"/>
      <c r="BA56" s="372"/>
      <c r="BB56" s="372"/>
      <c r="BC56" s="372"/>
      <c r="BD56" s="372"/>
      <c r="BE56" s="372"/>
      <c r="BF56" s="372"/>
      <c r="BG56" s="372"/>
      <c r="BH56" s="372"/>
      <c r="BI56" s="372"/>
      <c r="BJ56" s="372"/>
      <c r="BK56" s="372"/>
      <c r="BL56" s="372"/>
      <c r="BM56" s="372"/>
      <c r="BN56" s="372"/>
      <c r="BO56" s="372"/>
      <c r="BP56" s="372"/>
      <c r="BQ56" s="372"/>
      <c r="BR56" s="372"/>
      <c r="BS56" s="372"/>
      <c r="BT56" s="372"/>
      <c r="BU56" s="372"/>
      <c r="BV56" s="372"/>
      <c r="BW56" s="372"/>
      <c r="BX56" s="372"/>
      <c r="BY56" s="372"/>
      <c r="BZ56" s="372"/>
      <c r="CA56" s="372"/>
      <c r="CB56" s="372"/>
      <c r="CC56" s="372"/>
      <c r="CD56" s="372"/>
      <c r="CE56" s="372"/>
      <c r="CF56" s="372"/>
      <c r="CG56" s="372"/>
      <c r="CH56" s="372"/>
      <c r="CI56" s="372"/>
      <c r="CJ56" s="372"/>
      <c r="CK56" s="372"/>
      <c r="CL56" s="372"/>
      <c r="CM56" s="372"/>
      <c r="CN56" s="372"/>
      <c r="CO56" s="372"/>
      <c r="CP56" s="372"/>
      <c r="CQ56" s="372"/>
      <c r="CR56" s="372"/>
      <c r="CS56" s="372"/>
      <c r="CT56" s="372"/>
      <c r="CU56" s="372"/>
      <c r="CV56" s="372"/>
      <c r="CW56" s="372"/>
      <c r="CX56" s="372"/>
      <c r="CY56" s="372"/>
      <c r="CZ56" s="372"/>
      <c r="DA56" s="372"/>
      <c r="DB56" s="372"/>
      <c r="DC56" s="372"/>
      <c r="DD56" s="372"/>
      <c r="DE56" s="372"/>
      <c r="DF56" s="372"/>
      <c r="DG56" s="372"/>
      <c r="DH56" s="372"/>
      <c r="DI56" s="372"/>
      <c r="DJ56" s="372"/>
      <c r="DK56" s="372"/>
      <c r="DL56" s="372"/>
      <c r="DM56" s="372"/>
      <c r="DN56" s="372"/>
      <c r="DO56" s="372"/>
      <c r="DP56" s="372"/>
      <c r="DQ56" s="372"/>
      <c r="DR56" s="372"/>
      <c r="DS56" s="372"/>
      <c r="DT56" s="372"/>
      <c r="DU56" s="372"/>
      <c r="DV56" s="372"/>
      <c r="DW56" s="372"/>
      <c r="DX56" s="372"/>
      <c r="DY56" s="372"/>
      <c r="DZ56" s="372"/>
      <c r="EA56" s="372"/>
      <c r="EB56" s="372"/>
      <c r="EC56" s="372"/>
      <c r="ED56" s="372"/>
      <c r="EE56" s="372"/>
      <c r="EF56" s="372"/>
      <c r="EG56" s="372"/>
      <c r="EH56" s="372"/>
      <c r="EI56" s="372"/>
      <c r="EJ56" s="372"/>
      <c r="EK56" s="372"/>
      <c r="EL56" s="372"/>
      <c r="EM56" s="372"/>
      <c r="EN56" s="372"/>
      <c r="EO56" s="372"/>
      <c r="EP56" s="372"/>
      <c r="EQ56" s="372"/>
      <c r="ER56" s="372"/>
      <c r="ES56" s="372"/>
      <c r="ET56" s="372"/>
      <c r="EU56" s="372"/>
      <c r="EV56" s="372"/>
      <c r="EW56" s="372"/>
      <c r="EX56" s="372"/>
      <c r="EY56" s="372"/>
      <c r="EZ56" s="372"/>
      <c r="FA56" s="372"/>
      <c r="FB56" s="372"/>
      <c r="FC56" s="372"/>
      <c r="FD56" s="372"/>
      <c r="FE56" s="372"/>
      <c r="FF56" s="372"/>
      <c r="FG56" s="372"/>
      <c r="FH56" s="372"/>
      <c r="FI56" s="372"/>
      <c r="FJ56" s="372"/>
      <c r="FK56" s="372"/>
      <c r="FL56" s="372"/>
      <c r="FM56" s="372"/>
      <c r="FN56" s="372"/>
      <c r="FO56" s="372"/>
      <c r="FP56" s="372"/>
      <c r="FQ56" s="372"/>
      <c r="FR56" s="372"/>
      <c r="FS56" s="372"/>
      <c r="FT56" s="372"/>
      <c r="FU56" s="372"/>
      <c r="FV56" s="372"/>
      <c r="FW56" s="372"/>
      <c r="FX56" s="372"/>
      <c r="FY56" s="372"/>
      <c r="FZ56" s="372"/>
      <c r="GA56" s="372"/>
      <c r="GB56" s="372"/>
      <c r="GC56" s="372"/>
      <c r="GD56" s="372"/>
      <c r="GE56" s="372"/>
      <c r="GF56" s="372"/>
      <c r="GG56" s="372"/>
      <c r="GH56" s="372"/>
      <c r="GI56" s="372"/>
      <c r="GJ56" s="372"/>
      <c r="GK56" s="372"/>
      <c r="GL56" s="372"/>
      <c r="GM56" s="372"/>
      <c r="GN56" s="372"/>
      <c r="GO56" s="372"/>
      <c r="GP56" s="372"/>
      <c r="GQ56" s="372"/>
      <c r="GR56" s="372"/>
      <c r="GS56" s="372"/>
      <c r="GT56" s="372"/>
      <c r="GU56" s="372"/>
      <c r="GV56" s="372"/>
      <c r="GW56" s="372"/>
      <c r="GX56" s="372"/>
      <c r="GY56" s="372"/>
      <c r="GZ56" s="372"/>
      <c r="HA56" s="372"/>
      <c r="HB56" s="372"/>
      <c r="HC56" s="372"/>
      <c r="HD56" s="372"/>
      <c r="HE56" s="372"/>
      <c r="HF56" s="372"/>
      <c r="HG56" s="372"/>
      <c r="HH56" s="372"/>
      <c r="HI56" s="372"/>
      <c r="HJ56" s="372"/>
      <c r="HK56" s="372"/>
      <c r="HL56" s="372"/>
      <c r="HM56" s="372"/>
      <c r="HN56" s="372"/>
      <c r="HO56" s="372"/>
      <c r="HP56" s="372"/>
      <c r="HQ56" s="372"/>
      <c r="HR56" s="372"/>
      <c r="HS56" s="372"/>
      <c r="HT56" s="372"/>
      <c r="HU56" s="372"/>
      <c r="HV56" s="372"/>
      <c r="HW56" s="372"/>
      <c r="HX56" s="372"/>
      <c r="HY56" s="372"/>
      <c r="HZ56" s="372"/>
      <c r="IA56" s="372"/>
      <c r="IB56" s="372"/>
      <c r="IC56" s="372"/>
      <c r="ID56" s="372"/>
      <c r="IE56" s="372"/>
      <c r="IF56" s="372"/>
      <c r="IG56" s="372"/>
      <c r="IH56" s="372"/>
      <c r="II56" s="372"/>
      <c r="IJ56" s="372"/>
      <c r="IK56" s="372"/>
      <c r="IL56" s="372"/>
      <c r="IM56" s="372"/>
      <c r="IN56" s="372"/>
      <c r="IO56" s="372"/>
      <c r="IP56" s="372"/>
      <c r="IQ56" s="372"/>
      <c r="IR56" s="372"/>
      <c r="IS56" s="372"/>
      <c r="IT56" s="372"/>
      <c r="IU56" s="372"/>
      <c r="IV56" s="372"/>
      <c r="IW56" s="372"/>
      <c r="IX56" s="372"/>
      <c r="IY56" s="372"/>
    </row>
    <row r="57" spans="1:259" s="111" customFormat="1" ht="15">
      <c r="A57" s="122">
        <v>1</v>
      </c>
      <c r="B57" s="122"/>
      <c r="C57" s="122"/>
      <c r="D57" s="122"/>
      <c r="E57" s="1169" t="str">
        <f t="shared" si="0"/>
        <v>Evaluation</v>
      </c>
      <c r="G57" s="393" t="s">
        <v>707</v>
      </c>
      <c r="AL57" s="106"/>
      <c r="AM57" s="106"/>
      <c r="AN57" s="106"/>
      <c r="AO57" s="106"/>
      <c r="AP57" s="106"/>
      <c r="AQ57" s="106"/>
      <c r="AR57" s="110"/>
      <c r="AS57" s="110"/>
      <c r="AT57" s="110"/>
      <c r="AU57" s="110"/>
      <c r="AV57" s="110"/>
      <c r="AW57" s="110"/>
      <c r="AX57" s="110"/>
      <c r="AY57" s="110"/>
      <c r="AZ57" s="110"/>
      <c r="BA57" s="110"/>
      <c r="BB57" s="110"/>
      <c r="BC57" s="110"/>
      <c r="BD57" s="110"/>
      <c r="BE57" s="110"/>
      <c r="BF57" s="110"/>
      <c r="BG57" s="110"/>
      <c r="BH57" s="110"/>
      <c r="BI57" s="110"/>
      <c r="BJ57" s="110"/>
      <c r="BK57" s="110"/>
      <c r="BL57" s="110"/>
      <c r="BM57" s="110"/>
      <c r="BN57" s="110"/>
      <c r="BO57" s="110"/>
      <c r="BP57" s="110"/>
      <c r="BQ57" s="110"/>
      <c r="BR57" s="110"/>
      <c r="BS57" s="110"/>
      <c r="BT57" s="110"/>
      <c r="BU57" s="110"/>
      <c r="BV57" s="110"/>
      <c r="BW57" s="110"/>
      <c r="BX57" s="110"/>
      <c r="BY57" s="110"/>
      <c r="BZ57" s="110"/>
      <c r="CA57" s="110"/>
      <c r="CB57" s="110"/>
      <c r="CC57" s="110"/>
      <c r="CD57" s="110"/>
      <c r="CE57" s="110"/>
      <c r="CF57" s="110"/>
      <c r="CG57" s="110"/>
      <c r="CH57" s="110"/>
      <c r="CI57" s="110"/>
      <c r="CJ57" s="110"/>
      <c r="CK57" s="110"/>
      <c r="CL57" s="110"/>
      <c r="CM57" s="110"/>
      <c r="CN57" s="110"/>
      <c r="CO57" s="110"/>
      <c r="CP57" s="110"/>
      <c r="CQ57" s="110"/>
      <c r="CR57" s="110"/>
      <c r="CS57" s="110"/>
      <c r="CT57" s="110"/>
      <c r="CU57" s="110"/>
      <c r="CV57" s="110"/>
      <c r="CW57" s="110"/>
      <c r="CX57" s="110"/>
      <c r="CY57" s="110"/>
      <c r="CZ57" s="110"/>
      <c r="DA57" s="110"/>
      <c r="DB57" s="110"/>
      <c r="DC57" s="110"/>
      <c r="DD57" s="110"/>
      <c r="DE57" s="110"/>
      <c r="DF57" s="110"/>
      <c r="DG57" s="110"/>
      <c r="DH57" s="110"/>
      <c r="DI57" s="110"/>
      <c r="DJ57" s="110"/>
      <c r="DK57" s="110"/>
      <c r="DL57" s="110"/>
      <c r="DM57" s="110"/>
      <c r="DN57" s="110"/>
      <c r="DO57" s="110"/>
      <c r="DP57" s="110"/>
      <c r="DQ57" s="110"/>
      <c r="DR57" s="110"/>
      <c r="DS57" s="110"/>
      <c r="DT57" s="110"/>
      <c r="DU57" s="110"/>
      <c r="DV57" s="110"/>
      <c r="DW57" s="110"/>
      <c r="DX57" s="110"/>
      <c r="DY57" s="110"/>
      <c r="DZ57" s="110"/>
      <c r="EA57" s="110"/>
      <c r="EB57" s="110"/>
      <c r="EC57" s="110"/>
      <c r="ED57" s="110"/>
      <c r="EE57" s="110"/>
      <c r="EF57" s="110"/>
      <c r="EG57" s="110"/>
      <c r="EH57" s="110"/>
      <c r="EI57" s="110"/>
      <c r="EJ57" s="110"/>
      <c r="EK57" s="110"/>
      <c r="EL57" s="110"/>
      <c r="EM57" s="110"/>
      <c r="EN57" s="110"/>
      <c r="EO57" s="110"/>
      <c r="EP57" s="110"/>
      <c r="EQ57" s="110"/>
      <c r="ER57" s="110"/>
      <c r="ES57" s="110"/>
      <c r="ET57" s="110"/>
      <c r="EU57" s="110"/>
      <c r="EV57" s="110"/>
      <c r="EW57" s="110"/>
      <c r="EX57" s="110"/>
      <c r="EY57" s="110"/>
      <c r="EZ57" s="110"/>
      <c r="FA57" s="110"/>
      <c r="FB57" s="110"/>
      <c r="FC57" s="110"/>
      <c r="FD57" s="110"/>
      <c r="FE57" s="110"/>
      <c r="FF57" s="110"/>
      <c r="FG57" s="110"/>
      <c r="FH57" s="110"/>
      <c r="FI57" s="110"/>
      <c r="FJ57" s="110"/>
      <c r="FK57" s="110"/>
      <c r="FL57" s="110"/>
      <c r="FM57" s="110"/>
      <c r="FN57" s="110"/>
      <c r="FO57" s="110"/>
      <c r="FP57" s="110"/>
      <c r="FQ57" s="110"/>
      <c r="FR57" s="110"/>
      <c r="FS57" s="110"/>
      <c r="FT57" s="110"/>
      <c r="FU57" s="110"/>
      <c r="FV57" s="110"/>
      <c r="FW57" s="110"/>
      <c r="FX57" s="110"/>
      <c r="FY57" s="110"/>
      <c r="FZ57" s="110"/>
      <c r="GA57" s="110"/>
      <c r="GB57" s="110"/>
      <c r="GC57" s="110"/>
      <c r="GD57" s="110"/>
      <c r="GE57" s="110"/>
      <c r="GF57" s="110"/>
      <c r="GG57" s="110"/>
      <c r="GH57" s="110"/>
      <c r="GI57" s="110"/>
      <c r="GJ57" s="110"/>
      <c r="GK57" s="110"/>
      <c r="GL57" s="110"/>
      <c r="GM57" s="110"/>
      <c r="GN57" s="110"/>
      <c r="GO57" s="110"/>
      <c r="GP57" s="110"/>
      <c r="GQ57" s="110"/>
      <c r="GR57" s="110"/>
      <c r="GS57" s="110"/>
      <c r="GT57" s="110"/>
      <c r="GU57" s="110"/>
      <c r="GV57" s="110"/>
      <c r="GW57" s="110"/>
      <c r="GX57" s="110"/>
      <c r="GY57" s="110"/>
      <c r="GZ57" s="110"/>
      <c r="HA57" s="110"/>
      <c r="HB57" s="110"/>
      <c r="HC57" s="110"/>
      <c r="HD57" s="110"/>
      <c r="HE57" s="110"/>
      <c r="HF57" s="110"/>
      <c r="HG57" s="110"/>
      <c r="HH57" s="110"/>
      <c r="HI57" s="110"/>
      <c r="HJ57" s="110"/>
      <c r="HK57" s="110"/>
      <c r="HL57" s="110"/>
      <c r="HM57" s="110"/>
      <c r="HN57" s="110"/>
      <c r="HO57" s="110"/>
      <c r="HP57" s="110"/>
      <c r="HQ57" s="110"/>
      <c r="HR57" s="110"/>
      <c r="HS57" s="110"/>
      <c r="HT57" s="110"/>
      <c r="HU57" s="110"/>
      <c r="HV57" s="110"/>
      <c r="HW57" s="110"/>
      <c r="HX57" s="110"/>
      <c r="HY57" s="110"/>
      <c r="HZ57" s="110"/>
      <c r="IA57" s="110"/>
      <c r="IB57" s="110"/>
      <c r="IC57" s="110"/>
      <c r="ID57" s="110"/>
      <c r="IE57" s="110"/>
      <c r="IF57" s="110"/>
      <c r="IG57" s="110"/>
      <c r="IH57" s="110"/>
      <c r="II57" s="110"/>
      <c r="IJ57" s="110"/>
      <c r="IK57" s="110"/>
      <c r="IL57" s="110"/>
      <c r="IM57" s="110"/>
      <c r="IN57" s="110"/>
      <c r="IO57" s="110"/>
      <c r="IP57" s="110"/>
      <c r="IQ57" s="110"/>
      <c r="IR57" s="110"/>
      <c r="IS57" s="110"/>
      <c r="IT57" s="110"/>
      <c r="IU57" s="110"/>
      <c r="IV57" s="110"/>
      <c r="IW57" s="110"/>
      <c r="IX57" s="110"/>
      <c r="IY57" s="110"/>
    </row>
    <row r="58" spans="1:259" s="637" customFormat="1" ht="30" customHeight="1">
      <c r="A58" s="122">
        <v>1</v>
      </c>
      <c r="B58" s="122"/>
      <c r="C58" s="122"/>
      <c r="D58" s="122"/>
      <c r="E58" s="1169" t="str">
        <f t="shared" si="0"/>
        <v>Evaluation</v>
      </c>
      <c r="G58" s="634"/>
      <c r="H58" s="635"/>
      <c r="I58" s="585"/>
      <c r="J58" s="585"/>
      <c r="K58" s="585"/>
      <c r="L58" s="585"/>
      <c r="M58" s="585"/>
      <c r="N58" s="636"/>
      <c r="O58" s="2224" t="s">
        <v>708</v>
      </c>
      <c r="P58" s="2223"/>
      <c r="Q58" s="2223"/>
      <c r="R58" s="2223"/>
      <c r="S58" s="1427"/>
      <c r="T58" s="2224" t="s">
        <v>574</v>
      </c>
      <c r="U58" s="2224"/>
      <c r="V58" s="2224"/>
      <c r="W58" s="2224"/>
      <c r="X58" s="1427"/>
      <c r="Y58" s="2224" t="s">
        <v>709</v>
      </c>
      <c r="Z58" s="2224"/>
      <c r="AA58" s="2224"/>
      <c r="AB58" s="2224"/>
      <c r="AC58" s="1427"/>
      <c r="AD58" s="2224" t="s">
        <v>710</v>
      </c>
      <c r="AE58" s="2224"/>
      <c r="AF58" s="2224"/>
      <c r="AG58" s="2224"/>
      <c r="AI58" s="2225" t="s">
        <v>1004</v>
      </c>
      <c r="AJ58" s="2225"/>
      <c r="AK58" s="2225"/>
      <c r="AL58" s="2225"/>
      <c r="AN58" s="585"/>
      <c r="AO58" s="585"/>
      <c r="AP58" s="585"/>
      <c r="AQ58" s="585"/>
      <c r="AR58" s="638"/>
      <c r="AS58" s="638"/>
      <c r="AT58" s="638"/>
      <c r="AU58" s="638"/>
      <c r="AV58" s="638"/>
      <c r="AW58" s="638"/>
      <c r="AX58" s="638"/>
      <c r="AY58" s="638"/>
      <c r="AZ58" s="638"/>
      <c r="BA58" s="638"/>
      <c r="BB58" s="638"/>
      <c r="BC58" s="638"/>
      <c r="BD58" s="638"/>
      <c r="BE58" s="638"/>
      <c r="BF58" s="638"/>
      <c r="BG58" s="638"/>
      <c r="BH58" s="638"/>
      <c r="BI58" s="638"/>
      <c r="BJ58" s="638"/>
      <c r="BK58" s="638"/>
      <c r="BL58" s="638"/>
      <c r="BM58" s="638"/>
      <c r="BN58" s="638"/>
      <c r="BO58" s="638"/>
      <c r="BP58" s="638"/>
      <c r="BQ58" s="638"/>
      <c r="BR58" s="638"/>
      <c r="BS58" s="638"/>
      <c r="BT58" s="638"/>
      <c r="BU58" s="638"/>
      <c r="BV58" s="638"/>
      <c r="BW58" s="638"/>
      <c r="BX58" s="638"/>
      <c r="BY58" s="638"/>
      <c r="BZ58" s="638"/>
      <c r="CA58" s="638"/>
      <c r="CB58" s="638"/>
      <c r="CC58" s="638"/>
      <c r="CD58" s="638"/>
      <c r="CE58" s="638"/>
      <c r="CF58" s="638"/>
      <c r="CG58" s="638"/>
      <c r="CH58" s="638"/>
      <c r="CI58" s="638"/>
      <c r="CJ58" s="638"/>
      <c r="CK58" s="638"/>
      <c r="CL58" s="638"/>
      <c r="CM58" s="638"/>
      <c r="CN58" s="638"/>
      <c r="CO58" s="638"/>
      <c r="CP58" s="638"/>
      <c r="CQ58" s="638"/>
      <c r="CR58" s="638"/>
      <c r="CS58" s="638"/>
      <c r="CT58" s="638"/>
      <c r="CU58" s="638"/>
      <c r="CV58" s="638"/>
      <c r="CW58" s="638"/>
      <c r="CX58" s="638"/>
      <c r="CY58" s="638"/>
      <c r="CZ58" s="638"/>
      <c r="DA58" s="638"/>
      <c r="DB58" s="638"/>
      <c r="DC58" s="638"/>
      <c r="DD58" s="638"/>
      <c r="DE58" s="638"/>
      <c r="DF58" s="638"/>
      <c r="DG58" s="638"/>
      <c r="DH58" s="638"/>
      <c r="DI58" s="638"/>
      <c r="DJ58" s="638"/>
      <c r="DK58" s="638"/>
      <c r="DL58" s="638"/>
      <c r="DM58" s="638"/>
      <c r="DN58" s="638"/>
      <c r="DO58" s="638"/>
      <c r="DP58" s="638"/>
      <c r="DQ58" s="638"/>
      <c r="DR58" s="638"/>
      <c r="DS58" s="638"/>
      <c r="DT58" s="638"/>
      <c r="DU58" s="638"/>
      <c r="DV58" s="638"/>
      <c r="DW58" s="638"/>
      <c r="DX58" s="638"/>
      <c r="DY58" s="638"/>
      <c r="DZ58" s="638"/>
      <c r="EA58" s="638"/>
      <c r="EB58" s="638"/>
      <c r="EC58" s="638"/>
      <c r="ED58" s="638"/>
      <c r="EE58" s="638"/>
      <c r="EF58" s="638"/>
      <c r="EG58" s="638"/>
      <c r="EH58" s="638"/>
      <c r="EI58" s="638"/>
      <c r="EJ58" s="638"/>
      <c r="EK58" s="638"/>
      <c r="EL58" s="638"/>
      <c r="EM58" s="638"/>
      <c r="EN58" s="638"/>
      <c r="EO58" s="638"/>
      <c r="EP58" s="638"/>
      <c r="EQ58" s="638"/>
      <c r="ER58" s="638"/>
      <c r="ES58" s="638"/>
      <c r="ET58" s="638"/>
      <c r="EU58" s="638"/>
      <c r="EV58" s="638"/>
      <c r="EW58" s="638"/>
      <c r="EX58" s="638"/>
      <c r="EY58" s="638"/>
      <c r="EZ58" s="638"/>
      <c r="FA58" s="638"/>
      <c r="FB58" s="638"/>
      <c r="FC58" s="638"/>
      <c r="FD58" s="638"/>
      <c r="FE58" s="638"/>
      <c r="FF58" s="638"/>
      <c r="FG58" s="638"/>
      <c r="FH58" s="638"/>
      <c r="FI58" s="638"/>
      <c r="FJ58" s="638"/>
      <c r="FK58" s="638"/>
      <c r="FL58" s="638"/>
      <c r="FM58" s="638"/>
      <c r="FN58" s="638"/>
      <c r="FO58" s="638"/>
      <c r="FP58" s="638"/>
      <c r="FQ58" s="638"/>
      <c r="FR58" s="638"/>
      <c r="FS58" s="638"/>
      <c r="FT58" s="638"/>
      <c r="FU58" s="638"/>
      <c r="FV58" s="638"/>
      <c r="FW58" s="638"/>
      <c r="FX58" s="638"/>
      <c r="FY58" s="638"/>
      <c r="FZ58" s="638"/>
      <c r="GA58" s="638"/>
      <c r="GB58" s="638"/>
      <c r="GC58" s="638"/>
      <c r="GD58" s="638"/>
      <c r="GE58" s="638"/>
      <c r="GF58" s="638"/>
      <c r="GG58" s="638"/>
      <c r="GH58" s="638"/>
      <c r="GI58" s="638"/>
      <c r="GJ58" s="638"/>
      <c r="GK58" s="638"/>
      <c r="GL58" s="638"/>
      <c r="GM58" s="638"/>
      <c r="GN58" s="638"/>
      <c r="GO58" s="638"/>
      <c r="GP58" s="638"/>
      <c r="GQ58" s="638"/>
      <c r="GR58" s="638"/>
      <c r="GS58" s="638"/>
      <c r="GT58" s="638"/>
      <c r="GU58" s="638"/>
      <c r="GV58" s="638"/>
      <c r="GW58" s="638"/>
      <c r="GX58" s="638"/>
      <c r="GY58" s="638"/>
      <c r="GZ58" s="638"/>
      <c r="HA58" s="638"/>
      <c r="HB58" s="638"/>
      <c r="HC58" s="638"/>
      <c r="HD58" s="638"/>
      <c r="HE58" s="638"/>
      <c r="HF58" s="638"/>
      <c r="HG58" s="638"/>
      <c r="HH58" s="638"/>
      <c r="HI58" s="638"/>
      <c r="HJ58" s="638"/>
      <c r="HK58" s="638"/>
      <c r="HL58" s="638"/>
      <c r="HM58" s="638"/>
      <c r="HN58" s="638"/>
      <c r="HO58" s="638"/>
      <c r="HP58" s="638"/>
      <c r="HQ58" s="638"/>
      <c r="HR58" s="638"/>
      <c r="HS58" s="638"/>
      <c r="HT58" s="638"/>
      <c r="HU58" s="638"/>
      <c r="HV58" s="638"/>
      <c r="HW58" s="638"/>
      <c r="HX58" s="638"/>
      <c r="HY58" s="638"/>
      <c r="HZ58" s="638"/>
      <c r="IA58" s="638"/>
      <c r="IB58" s="638"/>
      <c r="IC58" s="638"/>
      <c r="ID58" s="638"/>
      <c r="IE58" s="638"/>
      <c r="IF58" s="638"/>
      <c r="IG58" s="638"/>
      <c r="IH58" s="638"/>
      <c r="II58" s="638"/>
      <c r="IJ58" s="638"/>
      <c r="IK58" s="638"/>
      <c r="IL58" s="638"/>
      <c r="IM58" s="638"/>
      <c r="IN58" s="638"/>
      <c r="IO58" s="638"/>
      <c r="IP58" s="638"/>
      <c r="IQ58" s="638"/>
      <c r="IR58" s="638"/>
      <c r="IS58" s="638"/>
      <c r="IT58" s="638"/>
      <c r="IU58" s="638"/>
      <c r="IV58" s="638"/>
      <c r="IW58" s="638"/>
      <c r="IX58" s="638"/>
      <c r="IY58" s="638"/>
    </row>
    <row r="59" spans="1:259" s="122" customFormat="1" ht="19" customHeight="1">
      <c r="A59" s="122">
        <v>1</v>
      </c>
      <c r="E59" s="1169" t="str">
        <f t="shared" si="0"/>
        <v>Evaluation</v>
      </c>
      <c r="G59" s="632" t="s">
        <v>399</v>
      </c>
      <c r="H59" s="633"/>
      <c r="I59" s="633"/>
      <c r="J59" s="632"/>
      <c r="K59" s="1430"/>
      <c r="L59" s="1430"/>
      <c r="M59" s="1430" t="s">
        <v>5</v>
      </c>
      <c r="N59" s="1430"/>
      <c r="O59" s="2221">
        <f>SUM(AF247:AG279)</f>
        <v>0</v>
      </c>
      <c r="P59" s="2221"/>
      <c r="Q59" s="2221"/>
      <c r="R59" s="1720"/>
      <c r="S59" s="1427"/>
      <c r="T59" s="2221">
        <f>SUM(AH247:AI279)</f>
        <v>0</v>
      </c>
      <c r="U59" s="2221"/>
      <c r="V59" s="2221"/>
      <c r="W59" s="526">
        <f>'E1 Entreprise'!P202</f>
        <v>0</v>
      </c>
      <c r="X59" s="526"/>
      <c r="Y59" s="2221">
        <f>SUM(AJ247:AK279)</f>
        <v>0</v>
      </c>
      <c r="Z59" s="2221"/>
      <c r="AA59" s="2221"/>
      <c r="AB59" s="526"/>
      <c r="AC59" s="628"/>
      <c r="AD59" s="2221">
        <f>SUM(AL247:AM279)</f>
        <v>0</v>
      </c>
      <c r="AE59" s="2221"/>
      <c r="AF59" s="2221"/>
      <c r="AG59" s="526">
        <f>'E1 Entreprise'!P202</f>
        <v>0</v>
      </c>
      <c r="AI59" s="2282">
        <f>SUM(AQ247:AR279)</f>
        <v>0</v>
      </c>
      <c r="AJ59" s="2282"/>
      <c r="AK59" s="2282"/>
      <c r="AL59" s="1428"/>
      <c r="AN59" s="74"/>
      <c r="AO59" s="126"/>
      <c r="AP59" s="126"/>
      <c r="AQ59" s="126"/>
      <c r="AR59" s="126"/>
      <c r="AS59" s="126"/>
      <c r="AT59" s="126"/>
      <c r="AU59" s="126"/>
      <c r="AV59" s="126"/>
      <c r="AW59" s="126"/>
      <c r="AX59" s="126"/>
      <c r="AY59" s="126"/>
      <c r="AZ59" s="126"/>
      <c r="BA59" s="126"/>
      <c r="BB59" s="126"/>
      <c r="BC59" s="126"/>
      <c r="BD59" s="126"/>
      <c r="BE59" s="126"/>
      <c r="BF59" s="126"/>
      <c r="BG59" s="126"/>
      <c r="BH59" s="126"/>
      <c r="BI59" s="126"/>
      <c r="BJ59" s="126"/>
      <c r="BK59" s="126"/>
      <c r="BL59" s="126"/>
      <c r="BM59" s="126"/>
      <c r="BN59" s="126"/>
      <c r="BO59" s="126"/>
      <c r="BP59" s="126"/>
      <c r="BQ59" s="126"/>
      <c r="BR59" s="126"/>
      <c r="BS59" s="126"/>
      <c r="BT59" s="126"/>
      <c r="BU59" s="126"/>
      <c r="BV59" s="126"/>
      <c r="BW59" s="126"/>
      <c r="BX59" s="126"/>
      <c r="BY59" s="126"/>
      <c r="BZ59" s="126"/>
      <c r="CA59" s="126"/>
      <c r="CB59" s="126"/>
      <c r="CC59" s="126"/>
      <c r="CD59" s="126"/>
      <c r="CE59" s="126"/>
      <c r="CF59" s="126"/>
      <c r="CG59" s="126"/>
      <c r="CH59" s="126"/>
      <c r="CI59" s="126"/>
      <c r="CJ59" s="126"/>
      <c r="CK59" s="126"/>
      <c r="CL59" s="126"/>
      <c r="CM59" s="126"/>
      <c r="CN59" s="126"/>
      <c r="CO59" s="126"/>
      <c r="CP59" s="126"/>
      <c r="CQ59" s="126"/>
      <c r="CR59" s="126"/>
      <c r="CS59" s="126"/>
      <c r="CT59" s="126"/>
      <c r="CU59" s="126"/>
      <c r="CV59" s="126"/>
      <c r="CW59" s="126"/>
      <c r="CX59" s="126"/>
      <c r="CY59" s="126"/>
      <c r="CZ59" s="126"/>
      <c r="DA59" s="126"/>
      <c r="DB59" s="126"/>
      <c r="DC59" s="126"/>
      <c r="DD59" s="126"/>
      <c r="DE59" s="126"/>
      <c r="DF59" s="126"/>
      <c r="DG59" s="126"/>
      <c r="DH59" s="126"/>
      <c r="DI59" s="126"/>
      <c r="DJ59" s="126"/>
      <c r="DK59" s="126"/>
      <c r="DL59" s="126"/>
      <c r="DM59" s="126"/>
      <c r="DN59" s="126"/>
      <c r="DO59" s="126"/>
      <c r="DP59" s="126"/>
      <c r="DQ59" s="126"/>
      <c r="DR59" s="126"/>
      <c r="DS59" s="126"/>
      <c r="DT59" s="126"/>
      <c r="DU59" s="126"/>
      <c r="DV59" s="126"/>
      <c r="DW59" s="126"/>
      <c r="DX59" s="126"/>
      <c r="DY59" s="126"/>
      <c r="DZ59" s="126"/>
      <c r="EA59" s="126"/>
      <c r="EB59" s="126"/>
      <c r="EC59" s="126"/>
      <c r="ED59" s="126"/>
      <c r="EE59" s="126"/>
      <c r="EF59" s="126"/>
      <c r="EG59" s="126"/>
      <c r="EH59" s="126"/>
      <c r="EI59" s="126"/>
      <c r="EJ59" s="126"/>
      <c r="EK59" s="126"/>
      <c r="EL59" s="126"/>
      <c r="EM59" s="126"/>
      <c r="EN59" s="126"/>
      <c r="EO59" s="126"/>
      <c r="EP59" s="126"/>
      <c r="EQ59" s="126"/>
      <c r="ER59" s="126"/>
      <c r="ES59" s="126"/>
      <c r="ET59" s="126"/>
      <c r="EU59" s="126"/>
      <c r="EV59" s="126"/>
      <c r="EW59" s="126"/>
      <c r="EX59" s="126"/>
      <c r="EY59" s="126"/>
      <c r="EZ59" s="126"/>
      <c r="FA59" s="126"/>
      <c r="FB59" s="126"/>
      <c r="FC59" s="126"/>
      <c r="FD59" s="126"/>
      <c r="FE59" s="126"/>
      <c r="FF59" s="126"/>
      <c r="FG59" s="126"/>
      <c r="FH59" s="126"/>
      <c r="FI59" s="126"/>
      <c r="FJ59" s="126"/>
      <c r="FK59" s="126"/>
      <c r="FL59" s="126"/>
      <c r="FM59" s="126"/>
      <c r="FN59" s="126"/>
      <c r="FO59" s="126"/>
      <c r="FP59" s="126"/>
      <c r="FQ59" s="126"/>
      <c r="FR59" s="126"/>
      <c r="FS59" s="126"/>
      <c r="FT59" s="126"/>
      <c r="FU59" s="126"/>
      <c r="FV59" s="126"/>
      <c r="FW59" s="126"/>
      <c r="FX59" s="126"/>
      <c r="FY59" s="126"/>
      <c r="FZ59" s="126"/>
      <c r="GA59" s="126"/>
      <c r="GB59" s="126"/>
      <c r="GC59" s="126"/>
      <c r="GD59" s="126"/>
      <c r="GE59" s="126"/>
      <c r="GF59" s="126"/>
      <c r="GG59" s="126"/>
      <c r="GH59" s="126"/>
      <c r="GI59" s="126"/>
      <c r="GJ59" s="126"/>
      <c r="GK59" s="126"/>
      <c r="GL59" s="126"/>
      <c r="GM59" s="126"/>
      <c r="GN59" s="126"/>
      <c r="GO59" s="126"/>
      <c r="GP59" s="126"/>
      <c r="GQ59" s="126"/>
      <c r="GR59" s="126"/>
      <c r="GS59" s="126"/>
      <c r="GT59" s="126"/>
      <c r="GU59" s="126"/>
      <c r="GV59" s="126"/>
      <c r="GW59" s="126"/>
      <c r="GX59" s="126"/>
      <c r="GY59" s="126"/>
      <c r="GZ59" s="126"/>
      <c r="HA59" s="126"/>
      <c r="HB59" s="126"/>
      <c r="HC59" s="126"/>
      <c r="HD59" s="126"/>
      <c r="HE59" s="126"/>
      <c r="HF59" s="126"/>
      <c r="HG59" s="126"/>
      <c r="HH59" s="126"/>
      <c r="HI59" s="126"/>
      <c r="HJ59" s="126"/>
      <c r="HK59" s="126"/>
      <c r="HL59" s="126"/>
      <c r="HM59" s="126"/>
      <c r="HN59" s="126"/>
      <c r="HO59" s="126"/>
      <c r="HP59" s="126"/>
      <c r="HQ59" s="126"/>
      <c r="HR59" s="126"/>
      <c r="HS59" s="126"/>
      <c r="HT59" s="126"/>
      <c r="HU59" s="126"/>
      <c r="HV59" s="126"/>
      <c r="HW59" s="126"/>
      <c r="HX59" s="126"/>
      <c r="HY59" s="126"/>
      <c r="HZ59" s="126"/>
      <c r="IA59" s="126"/>
      <c r="IB59" s="126"/>
      <c r="IC59" s="126"/>
      <c r="ID59" s="126"/>
      <c r="IE59" s="126"/>
      <c r="IF59" s="126"/>
      <c r="IG59" s="126"/>
      <c r="IH59" s="126"/>
      <c r="II59" s="126"/>
      <c r="IJ59" s="126"/>
      <c r="IK59" s="126"/>
      <c r="IL59" s="126"/>
      <c r="IM59" s="126"/>
      <c r="IN59" s="126"/>
      <c r="IO59" s="126"/>
      <c r="IP59" s="126"/>
      <c r="IQ59" s="126"/>
      <c r="IR59" s="126"/>
      <c r="IS59" s="126"/>
      <c r="IT59" s="126"/>
      <c r="IU59" s="126"/>
      <c r="IV59" s="126"/>
    </row>
    <row r="60" spans="1:259" s="122" customFormat="1" ht="19" customHeight="1">
      <c r="A60" s="122">
        <v>1</v>
      </c>
      <c r="E60" s="1169" t="str">
        <f t="shared" si="0"/>
        <v>Evaluation</v>
      </c>
      <c r="G60" s="534" t="s">
        <v>705</v>
      </c>
      <c r="H60" s="535"/>
      <c r="I60" s="535"/>
      <c r="J60" s="534"/>
      <c r="K60" s="1430"/>
      <c r="L60" s="1430"/>
      <c r="M60" s="1430" t="s">
        <v>5</v>
      </c>
      <c r="N60" s="1430"/>
      <c r="O60" s="1889">
        <f>H289</f>
        <v>0</v>
      </c>
      <c r="P60" s="1889"/>
      <c r="Q60" s="1889"/>
      <c r="R60" s="1720"/>
      <c r="S60" s="1427"/>
      <c r="T60" s="1889">
        <f>I289</f>
        <v>0</v>
      </c>
      <c r="U60" s="1889"/>
      <c r="V60" s="1889"/>
      <c r="W60" s="526">
        <f>'E1 Entreprise'!P203</f>
        <v>0</v>
      </c>
      <c r="X60" s="526"/>
      <c r="Y60" s="1889">
        <f>J289</f>
        <v>0</v>
      </c>
      <c r="Z60" s="1889"/>
      <c r="AA60" s="1889"/>
      <c r="AB60" s="526"/>
      <c r="AC60" s="74"/>
      <c r="AD60" s="1889">
        <f>K289</f>
        <v>0</v>
      </c>
      <c r="AE60" s="1889"/>
      <c r="AF60" s="1889"/>
      <c r="AG60" s="526">
        <f>'E1 Entreprise'!P203</f>
        <v>0</v>
      </c>
      <c r="AI60" s="2222">
        <f>AQ246</f>
        <v>0</v>
      </c>
      <c r="AJ60" s="2222"/>
      <c r="AK60" s="2222"/>
      <c r="AL60" s="1823"/>
      <c r="AN60" s="74"/>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c r="BM60" s="126"/>
      <c r="BN60" s="126"/>
      <c r="BO60" s="126"/>
      <c r="BP60" s="126"/>
      <c r="BQ60" s="126"/>
      <c r="BR60" s="126"/>
      <c r="BS60" s="126"/>
      <c r="BT60" s="126"/>
      <c r="BU60" s="126"/>
      <c r="BV60" s="126"/>
      <c r="BW60" s="126"/>
      <c r="BX60" s="126"/>
      <c r="BY60" s="126"/>
      <c r="BZ60" s="126"/>
      <c r="CA60" s="126"/>
      <c r="CB60" s="126"/>
      <c r="CC60" s="126"/>
      <c r="CD60" s="126"/>
      <c r="CE60" s="126"/>
      <c r="CF60" s="126"/>
      <c r="CG60" s="126"/>
      <c r="CH60" s="126"/>
      <c r="CI60" s="126"/>
      <c r="CJ60" s="126"/>
      <c r="CK60" s="126"/>
      <c r="CL60" s="126"/>
      <c r="CM60" s="126"/>
      <c r="CN60" s="126"/>
      <c r="CO60" s="126"/>
      <c r="CP60" s="126"/>
      <c r="CQ60" s="126"/>
      <c r="CR60" s="126"/>
      <c r="CS60" s="126"/>
      <c r="CT60" s="126"/>
      <c r="CU60" s="126"/>
      <c r="CV60" s="126"/>
      <c r="CW60" s="126"/>
      <c r="CX60" s="126"/>
      <c r="CY60" s="126"/>
      <c r="CZ60" s="126"/>
      <c r="DA60" s="126"/>
      <c r="DB60" s="126"/>
      <c r="DC60" s="126"/>
      <c r="DD60" s="126"/>
      <c r="DE60" s="126"/>
      <c r="DF60" s="126"/>
      <c r="DG60" s="126"/>
      <c r="DH60" s="126"/>
      <c r="DI60" s="126"/>
      <c r="DJ60" s="126"/>
      <c r="DK60" s="126"/>
      <c r="DL60" s="126"/>
      <c r="DM60" s="126"/>
      <c r="DN60" s="126"/>
      <c r="DO60" s="126"/>
      <c r="DP60" s="126"/>
      <c r="DQ60" s="126"/>
      <c r="DR60" s="126"/>
      <c r="DS60" s="126"/>
      <c r="DT60" s="126"/>
      <c r="DU60" s="126"/>
      <c r="DV60" s="126"/>
      <c r="DW60" s="126"/>
      <c r="DX60" s="126"/>
      <c r="DY60" s="126"/>
      <c r="DZ60" s="126"/>
      <c r="EA60" s="126"/>
      <c r="EB60" s="126"/>
      <c r="EC60" s="126"/>
      <c r="ED60" s="126"/>
      <c r="EE60" s="126"/>
      <c r="EF60" s="126"/>
      <c r="EG60" s="126"/>
      <c r="EH60" s="126"/>
      <c r="EI60" s="126"/>
      <c r="EJ60" s="126"/>
      <c r="EK60" s="126"/>
      <c r="EL60" s="126"/>
      <c r="EM60" s="126"/>
      <c r="EN60" s="126"/>
      <c r="EO60" s="126"/>
      <c r="EP60" s="126"/>
      <c r="EQ60" s="126"/>
      <c r="ER60" s="126"/>
      <c r="ES60" s="126"/>
      <c r="ET60" s="126"/>
      <c r="EU60" s="126"/>
      <c r="EV60" s="126"/>
      <c r="EW60" s="126"/>
      <c r="EX60" s="126"/>
      <c r="EY60" s="126"/>
      <c r="EZ60" s="126"/>
      <c r="FA60" s="126"/>
      <c r="FB60" s="126"/>
      <c r="FC60" s="126"/>
      <c r="FD60" s="126"/>
      <c r="FE60" s="126"/>
      <c r="FF60" s="126"/>
      <c r="FG60" s="126"/>
      <c r="FH60" s="126"/>
      <c r="FI60" s="126"/>
      <c r="FJ60" s="126"/>
      <c r="FK60" s="126"/>
      <c r="FL60" s="126"/>
      <c r="FM60" s="126"/>
      <c r="FN60" s="126"/>
      <c r="FO60" s="126"/>
      <c r="FP60" s="126"/>
      <c r="FQ60" s="126"/>
      <c r="FR60" s="126"/>
      <c r="FS60" s="126"/>
      <c r="FT60" s="126"/>
      <c r="FU60" s="126"/>
      <c r="FV60" s="126"/>
      <c r="FW60" s="126"/>
      <c r="FX60" s="126"/>
      <c r="FY60" s="126"/>
      <c r="FZ60" s="126"/>
      <c r="GA60" s="126"/>
      <c r="GB60" s="126"/>
      <c r="GC60" s="126"/>
      <c r="GD60" s="126"/>
      <c r="GE60" s="126"/>
      <c r="GF60" s="126"/>
      <c r="GG60" s="126"/>
      <c r="GH60" s="126"/>
      <c r="GI60" s="126"/>
      <c r="GJ60" s="126"/>
      <c r="GK60" s="126"/>
      <c r="GL60" s="126"/>
      <c r="GM60" s="126"/>
      <c r="GN60" s="126"/>
      <c r="GO60" s="126"/>
      <c r="GP60" s="126"/>
      <c r="GQ60" s="126"/>
      <c r="GR60" s="126"/>
      <c r="GS60" s="126"/>
      <c r="GT60" s="126"/>
      <c r="GU60" s="126"/>
      <c r="GV60" s="126"/>
      <c r="GW60" s="126"/>
      <c r="GX60" s="126"/>
      <c r="GY60" s="126"/>
      <c r="GZ60" s="126"/>
      <c r="HA60" s="126"/>
      <c r="HB60" s="126"/>
      <c r="HC60" s="126"/>
      <c r="HD60" s="126"/>
      <c r="HE60" s="126"/>
      <c r="HF60" s="126"/>
      <c r="HG60" s="126"/>
      <c r="HH60" s="126"/>
      <c r="HI60" s="126"/>
      <c r="HJ60" s="126"/>
      <c r="HK60" s="126"/>
      <c r="HL60" s="126"/>
      <c r="HM60" s="126"/>
      <c r="HN60" s="126"/>
      <c r="HO60" s="126"/>
      <c r="HP60" s="126"/>
      <c r="HQ60" s="126"/>
      <c r="HR60" s="126"/>
      <c r="HS60" s="126"/>
      <c r="HT60" s="126"/>
      <c r="HU60" s="126"/>
      <c r="HV60" s="126"/>
      <c r="HW60" s="126"/>
      <c r="HX60" s="126"/>
      <c r="HY60" s="126"/>
      <c r="HZ60" s="126"/>
      <c r="IA60" s="126"/>
      <c r="IB60" s="126"/>
      <c r="IC60" s="126"/>
      <c r="ID60" s="126"/>
      <c r="IE60" s="126"/>
      <c r="IF60" s="126"/>
      <c r="IG60" s="126"/>
      <c r="IH60" s="126"/>
      <c r="II60" s="126"/>
      <c r="IJ60" s="126"/>
      <c r="IK60" s="126"/>
      <c r="IL60" s="126"/>
      <c r="IM60" s="126"/>
      <c r="IN60" s="126"/>
      <c r="IO60" s="126"/>
      <c r="IP60" s="126"/>
      <c r="IQ60" s="126"/>
      <c r="IR60" s="126"/>
      <c r="IS60" s="126"/>
      <c r="IT60" s="126"/>
      <c r="IU60" s="126"/>
      <c r="IV60" s="126"/>
    </row>
    <row r="61" spans="1:259" s="122" customFormat="1" ht="19" customHeight="1">
      <c r="A61" s="122">
        <v>1</v>
      </c>
      <c r="E61" s="1169" t="str">
        <f t="shared" si="0"/>
        <v>Evaluation</v>
      </c>
      <c r="G61" s="534" t="s">
        <v>706</v>
      </c>
      <c r="H61" s="535"/>
      <c r="I61" s="535"/>
      <c r="J61" s="534"/>
      <c r="K61" s="1430"/>
      <c r="L61" s="1430"/>
      <c r="M61" s="1430" t="s">
        <v>5</v>
      </c>
      <c r="N61" s="1430"/>
      <c r="O61" s="1889">
        <f>AF245</f>
        <v>0</v>
      </c>
      <c r="P61" s="1889"/>
      <c r="Q61" s="1889"/>
      <c r="R61" s="1720"/>
      <c r="S61" s="1427"/>
      <c r="T61" s="1889">
        <f>AH245</f>
        <v>0</v>
      </c>
      <c r="U61" s="1889"/>
      <c r="V61" s="1889"/>
      <c r="W61" s="526">
        <f>'E1 Entreprise'!P204</f>
        <v>0</v>
      </c>
      <c r="X61" s="526"/>
      <c r="Y61" s="1889">
        <f>AJ245</f>
        <v>0</v>
      </c>
      <c r="Z61" s="1889"/>
      <c r="AA61" s="1889"/>
      <c r="AB61" s="526"/>
      <c r="AC61" s="74"/>
      <c r="AD61" s="1889">
        <f>AL245</f>
        <v>0</v>
      </c>
      <c r="AE61" s="1889"/>
      <c r="AF61" s="1889"/>
      <c r="AG61" s="526">
        <f>'E1 Entreprise'!P204</f>
        <v>0</v>
      </c>
      <c r="AI61" s="2222">
        <f>AQ245</f>
        <v>0</v>
      </c>
      <c r="AJ61" s="2222"/>
      <c r="AK61" s="2222"/>
      <c r="AL61" s="1823"/>
      <c r="AN61" s="74"/>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c r="BM61" s="126"/>
      <c r="BN61" s="126"/>
      <c r="BO61" s="126"/>
      <c r="BP61" s="126"/>
      <c r="BQ61" s="126"/>
      <c r="BR61" s="126"/>
      <c r="BS61" s="126"/>
      <c r="BT61" s="126"/>
      <c r="BU61" s="126"/>
      <c r="BV61" s="126"/>
      <c r="BW61" s="126"/>
      <c r="BX61" s="126"/>
      <c r="BY61" s="126"/>
      <c r="BZ61" s="126"/>
      <c r="CA61" s="126"/>
      <c r="CB61" s="126"/>
      <c r="CC61" s="126"/>
      <c r="CD61" s="126"/>
      <c r="CE61" s="126"/>
      <c r="CF61" s="126"/>
      <c r="CG61" s="126"/>
      <c r="CH61" s="126"/>
      <c r="CI61" s="126"/>
      <c r="CJ61" s="126"/>
      <c r="CK61" s="126"/>
      <c r="CL61" s="126"/>
      <c r="CM61" s="126"/>
      <c r="CN61" s="126"/>
      <c r="CO61" s="126"/>
      <c r="CP61" s="126"/>
      <c r="CQ61" s="126"/>
      <c r="CR61" s="126"/>
      <c r="CS61" s="126"/>
      <c r="CT61" s="126"/>
      <c r="CU61" s="126"/>
      <c r="CV61" s="126"/>
      <c r="CW61" s="126"/>
      <c r="CX61" s="126"/>
      <c r="CY61" s="126"/>
      <c r="CZ61" s="126"/>
      <c r="DA61" s="126"/>
      <c r="DB61" s="126"/>
      <c r="DC61" s="126"/>
      <c r="DD61" s="126"/>
      <c r="DE61" s="126"/>
      <c r="DF61" s="126"/>
      <c r="DG61" s="126"/>
      <c r="DH61" s="126"/>
      <c r="DI61" s="126"/>
      <c r="DJ61" s="126"/>
      <c r="DK61" s="126"/>
      <c r="DL61" s="126"/>
      <c r="DM61" s="126"/>
      <c r="DN61" s="126"/>
      <c r="DO61" s="126"/>
      <c r="DP61" s="126"/>
      <c r="DQ61" s="126"/>
      <c r="DR61" s="126"/>
      <c r="DS61" s="126"/>
      <c r="DT61" s="126"/>
      <c r="DU61" s="126"/>
      <c r="DV61" s="126"/>
      <c r="DW61" s="126"/>
      <c r="DX61" s="126"/>
      <c r="DY61" s="126"/>
      <c r="DZ61" s="126"/>
      <c r="EA61" s="126"/>
      <c r="EB61" s="126"/>
      <c r="EC61" s="126"/>
      <c r="ED61" s="126"/>
      <c r="EE61" s="126"/>
      <c r="EF61" s="126"/>
      <c r="EG61" s="126"/>
      <c r="EH61" s="126"/>
      <c r="EI61" s="126"/>
      <c r="EJ61" s="126"/>
      <c r="EK61" s="126"/>
      <c r="EL61" s="126"/>
      <c r="EM61" s="126"/>
      <c r="EN61" s="126"/>
      <c r="EO61" s="126"/>
      <c r="EP61" s="126"/>
      <c r="EQ61" s="126"/>
      <c r="ER61" s="126"/>
      <c r="ES61" s="126"/>
      <c r="ET61" s="126"/>
      <c r="EU61" s="126"/>
      <c r="EV61" s="126"/>
      <c r="EW61" s="126"/>
      <c r="EX61" s="126"/>
      <c r="EY61" s="126"/>
      <c r="EZ61" s="126"/>
      <c r="FA61" s="126"/>
      <c r="FB61" s="126"/>
      <c r="FC61" s="126"/>
      <c r="FD61" s="126"/>
      <c r="FE61" s="126"/>
      <c r="FF61" s="126"/>
      <c r="FG61" s="126"/>
      <c r="FH61" s="126"/>
      <c r="FI61" s="126"/>
      <c r="FJ61" s="126"/>
      <c r="FK61" s="126"/>
      <c r="FL61" s="126"/>
      <c r="FM61" s="126"/>
      <c r="FN61" s="126"/>
      <c r="FO61" s="126"/>
      <c r="FP61" s="126"/>
      <c r="FQ61" s="126"/>
      <c r="FR61" s="126"/>
      <c r="FS61" s="126"/>
      <c r="FT61" s="126"/>
      <c r="FU61" s="126"/>
      <c r="FV61" s="126"/>
      <c r="FW61" s="126"/>
      <c r="FX61" s="126"/>
      <c r="FY61" s="126"/>
      <c r="FZ61" s="126"/>
      <c r="GA61" s="126"/>
      <c r="GB61" s="126"/>
      <c r="GC61" s="126"/>
      <c r="GD61" s="126"/>
      <c r="GE61" s="126"/>
      <c r="GF61" s="126"/>
      <c r="GG61" s="126"/>
      <c r="GH61" s="126"/>
      <c r="GI61" s="126"/>
      <c r="GJ61" s="126"/>
      <c r="GK61" s="126"/>
      <c r="GL61" s="126"/>
      <c r="GM61" s="126"/>
      <c r="GN61" s="126"/>
      <c r="GO61" s="126"/>
      <c r="GP61" s="126"/>
      <c r="GQ61" s="126"/>
      <c r="GR61" s="126"/>
      <c r="GS61" s="126"/>
      <c r="GT61" s="126"/>
      <c r="GU61" s="126"/>
      <c r="GV61" s="126"/>
      <c r="GW61" s="126"/>
      <c r="GX61" s="126"/>
      <c r="GY61" s="126"/>
      <c r="GZ61" s="126"/>
      <c r="HA61" s="126"/>
      <c r="HB61" s="126"/>
      <c r="HC61" s="126"/>
      <c r="HD61" s="126"/>
      <c r="HE61" s="126"/>
      <c r="HF61" s="126"/>
      <c r="HG61" s="126"/>
      <c r="HH61" s="126"/>
      <c r="HI61" s="126"/>
      <c r="HJ61" s="126"/>
      <c r="HK61" s="126"/>
      <c r="HL61" s="126"/>
      <c r="HM61" s="126"/>
      <c r="HN61" s="126"/>
      <c r="HO61" s="126"/>
      <c r="HP61" s="126"/>
      <c r="HQ61" s="126"/>
      <c r="HR61" s="126"/>
      <c r="HS61" s="126"/>
      <c r="HT61" s="126"/>
      <c r="HU61" s="126"/>
      <c r="HV61" s="126"/>
      <c r="HW61" s="126"/>
      <c r="HX61" s="126"/>
      <c r="HY61" s="126"/>
      <c r="HZ61" s="126"/>
      <c r="IA61" s="126"/>
      <c r="IB61" s="126"/>
      <c r="IC61" s="126"/>
      <c r="ID61" s="126"/>
      <c r="IE61" s="126"/>
      <c r="IF61" s="126"/>
      <c r="IG61" s="126"/>
      <c r="IH61" s="126"/>
      <c r="II61" s="126"/>
      <c r="IJ61" s="126"/>
      <c r="IK61" s="126"/>
      <c r="IL61" s="126"/>
      <c r="IM61" s="126"/>
      <c r="IN61" s="126"/>
      <c r="IO61" s="126"/>
      <c r="IP61" s="126"/>
      <c r="IQ61" s="126"/>
      <c r="IR61" s="126"/>
      <c r="IS61" s="126"/>
      <c r="IT61" s="126"/>
      <c r="IU61" s="126"/>
      <c r="IV61" s="126"/>
    </row>
    <row r="62" spans="1:259" s="122" customFormat="1" ht="19" customHeight="1">
      <c r="A62" s="122">
        <v>1</v>
      </c>
      <c r="E62" s="1169" t="str">
        <f t="shared" si="0"/>
        <v>Evaluation</v>
      </c>
      <c r="G62" s="629" t="s">
        <v>2</v>
      </c>
      <c r="H62" s="535"/>
      <c r="I62" s="535"/>
      <c r="J62" s="629"/>
      <c r="K62" s="630"/>
      <c r="L62" s="630"/>
      <c r="M62" s="630" t="s">
        <v>5</v>
      </c>
      <c r="N62" s="630"/>
      <c r="O62" s="2231">
        <f>SUM(O59:Q61)</f>
        <v>0</v>
      </c>
      <c r="P62" s="2231"/>
      <c r="Q62" s="2231"/>
      <c r="R62" s="631">
        <f>IF(O62=0,0,O62/O$62)</f>
        <v>0</v>
      </c>
      <c r="S62" s="1427"/>
      <c r="T62" s="2231">
        <f>SUM(T59:V61)</f>
        <v>0</v>
      </c>
      <c r="U62" s="2231"/>
      <c r="V62" s="2231"/>
      <c r="W62" s="631">
        <f>IF(O62=0,0,T62/O62)</f>
        <v>0</v>
      </c>
      <c r="X62" s="526"/>
      <c r="Y62" s="2231">
        <f>SUM(Y59:AA61)</f>
        <v>0</v>
      </c>
      <c r="Z62" s="2231"/>
      <c r="AA62" s="2231"/>
      <c r="AB62" s="631">
        <f>IF(O62=0,0,Y62/O62)</f>
        <v>0</v>
      </c>
      <c r="AC62" s="74"/>
      <c r="AD62" s="2231">
        <f>SUM(AD59:AF61)</f>
        <v>0</v>
      </c>
      <c r="AE62" s="2231"/>
      <c r="AF62" s="2231"/>
      <c r="AG62" s="631">
        <f>IF(O62=0,0,AD62/O62)</f>
        <v>0</v>
      </c>
      <c r="AI62" s="2283">
        <f>L291</f>
        <v>0</v>
      </c>
      <c r="AJ62" s="2283"/>
      <c r="AK62" s="2283"/>
      <c r="AL62" s="1825">
        <f>IF(O62=0,0,AI62/O62)</f>
        <v>0</v>
      </c>
      <c r="AN62" s="74"/>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6"/>
      <c r="BR62" s="126"/>
      <c r="BS62" s="126"/>
      <c r="BT62" s="126"/>
      <c r="BU62" s="126"/>
      <c r="BV62" s="126"/>
      <c r="BW62" s="126"/>
      <c r="BX62" s="126"/>
      <c r="BY62" s="126"/>
      <c r="BZ62" s="126"/>
      <c r="CA62" s="126"/>
      <c r="CB62" s="126"/>
      <c r="CC62" s="126"/>
      <c r="CD62" s="126"/>
      <c r="CE62" s="126"/>
      <c r="CF62" s="126"/>
      <c r="CG62" s="126"/>
      <c r="CH62" s="126"/>
      <c r="CI62" s="126"/>
      <c r="CJ62" s="126"/>
      <c r="CK62" s="126"/>
      <c r="CL62" s="126"/>
      <c r="CM62" s="126"/>
      <c r="CN62" s="126"/>
      <c r="CO62" s="126"/>
      <c r="CP62" s="126"/>
      <c r="CQ62" s="126"/>
      <c r="CR62" s="126"/>
      <c r="CS62" s="126"/>
      <c r="CT62" s="126"/>
      <c r="CU62" s="126"/>
      <c r="CV62" s="126"/>
      <c r="CW62" s="126"/>
      <c r="CX62" s="126"/>
      <c r="CY62" s="126"/>
      <c r="CZ62" s="126"/>
      <c r="DA62" s="126"/>
      <c r="DB62" s="126"/>
      <c r="DC62" s="126"/>
      <c r="DD62" s="126"/>
      <c r="DE62" s="126"/>
      <c r="DF62" s="126"/>
      <c r="DG62" s="126"/>
      <c r="DH62" s="126"/>
      <c r="DI62" s="126"/>
      <c r="DJ62" s="126"/>
      <c r="DK62" s="126"/>
      <c r="DL62" s="126"/>
      <c r="DM62" s="126"/>
      <c r="DN62" s="126"/>
      <c r="DO62" s="126"/>
      <c r="DP62" s="126"/>
      <c r="DQ62" s="126"/>
      <c r="DR62" s="126"/>
      <c r="DS62" s="126"/>
      <c r="DT62" s="126"/>
      <c r="DU62" s="126"/>
      <c r="DV62" s="126"/>
      <c r="DW62" s="126"/>
      <c r="DX62" s="126"/>
      <c r="DY62" s="126"/>
      <c r="DZ62" s="126"/>
      <c r="EA62" s="126"/>
      <c r="EB62" s="126"/>
      <c r="EC62" s="126"/>
      <c r="ED62" s="126"/>
      <c r="EE62" s="126"/>
      <c r="EF62" s="126"/>
      <c r="EG62" s="126"/>
      <c r="EH62" s="126"/>
      <c r="EI62" s="126"/>
      <c r="EJ62" s="126"/>
      <c r="EK62" s="126"/>
      <c r="EL62" s="126"/>
      <c r="EM62" s="126"/>
      <c r="EN62" s="126"/>
      <c r="EO62" s="126"/>
      <c r="EP62" s="126"/>
      <c r="EQ62" s="126"/>
      <c r="ER62" s="126"/>
      <c r="ES62" s="126"/>
      <c r="ET62" s="126"/>
      <c r="EU62" s="126"/>
      <c r="EV62" s="126"/>
      <c r="EW62" s="126"/>
      <c r="EX62" s="126"/>
      <c r="EY62" s="126"/>
      <c r="EZ62" s="126"/>
      <c r="FA62" s="126"/>
      <c r="FB62" s="126"/>
      <c r="FC62" s="126"/>
      <c r="FD62" s="126"/>
      <c r="FE62" s="126"/>
      <c r="FF62" s="126"/>
      <c r="FG62" s="126"/>
      <c r="FH62" s="126"/>
      <c r="FI62" s="126"/>
      <c r="FJ62" s="126"/>
      <c r="FK62" s="126"/>
      <c r="FL62" s="126"/>
      <c r="FM62" s="126"/>
      <c r="FN62" s="126"/>
      <c r="FO62" s="126"/>
      <c r="FP62" s="126"/>
      <c r="FQ62" s="126"/>
      <c r="FR62" s="126"/>
      <c r="FS62" s="126"/>
      <c r="FT62" s="126"/>
      <c r="FU62" s="126"/>
      <c r="FV62" s="126"/>
      <c r="FW62" s="126"/>
      <c r="FX62" s="126"/>
      <c r="FY62" s="126"/>
      <c r="FZ62" s="126"/>
      <c r="GA62" s="126"/>
      <c r="GB62" s="126"/>
      <c r="GC62" s="126"/>
      <c r="GD62" s="126"/>
      <c r="GE62" s="126"/>
      <c r="GF62" s="126"/>
      <c r="GG62" s="126"/>
      <c r="GH62" s="126"/>
      <c r="GI62" s="126"/>
      <c r="GJ62" s="126"/>
      <c r="GK62" s="126"/>
      <c r="GL62" s="126"/>
      <c r="GM62" s="126"/>
      <c r="GN62" s="126"/>
      <c r="GO62" s="126"/>
      <c r="GP62" s="126"/>
      <c r="GQ62" s="126"/>
      <c r="GR62" s="126"/>
      <c r="GS62" s="126"/>
      <c r="GT62" s="126"/>
      <c r="GU62" s="126"/>
      <c r="GV62" s="126"/>
      <c r="GW62" s="126"/>
      <c r="GX62" s="126"/>
      <c r="GY62" s="126"/>
      <c r="GZ62" s="126"/>
      <c r="HA62" s="126"/>
      <c r="HB62" s="126"/>
      <c r="HC62" s="126"/>
      <c r="HD62" s="126"/>
      <c r="HE62" s="126"/>
      <c r="HF62" s="126"/>
      <c r="HG62" s="126"/>
      <c r="HH62" s="126"/>
      <c r="HI62" s="126"/>
      <c r="HJ62" s="126"/>
      <c r="HK62" s="126"/>
      <c r="HL62" s="126"/>
      <c r="HM62" s="126"/>
      <c r="HN62" s="126"/>
      <c r="HO62" s="126"/>
      <c r="HP62" s="126"/>
      <c r="HQ62" s="126"/>
      <c r="HR62" s="126"/>
      <c r="HS62" s="126"/>
      <c r="HT62" s="126"/>
      <c r="HU62" s="126"/>
      <c r="HV62" s="126"/>
      <c r="HW62" s="126"/>
      <c r="HX62" s="126"/>
      <c r="HY62" s="126"/>
      <c r="HZ62" s="126"/>
      <c r="IA62" s="126"/>
      <c r="IB62" s="126"/>
      <c r="IC62" s="126"/>
      <c r="ID62" s="126"/>
      <c r="IE62" s="126"/>
      <c r="IF62" s="126"/>
      <c r="IG62" s="126"/>
      <c r="IH62" s="126"/>
      <c r="II62" s="126"/>
      <c r="IJ62" s="126"/>
      <c r="IK62" s="126"/>
      <c r="IL62" s="126"/>
      <c r="IM62" s="126"/>
      <c r="IN62" s="126"/>
      <c r="IO62" s="126"/>
      <c r="IP62" s="126"/>
      <c r="IQ62" s="126"/>
      <c r="IR62" s="126"/>
      <c r="IS62" s="126"/>
      <c r="IT62" s="126"/>
      <c r="IU62" s="126"/>
      <c r="IV62" s="126"/>
    </row>
    <row r="63" spans="1:259" s="122" customFormat="1" ht="10" customHeight="1">
      <c r="A63" s="122">
        <v>1</v>
      </c>
      <c r="E63" s="1169" t="str">
        <f t="shared" si="0"/>
        <v>Evaluation</v>
      </c>
      <c r="F63" s="154"/>
      <c r="G63" s="645"/>
      <c r="H63" s="646"/>
      <c r="I63" s="646"/>
      <c r="J63" s="645"/>
      <c r="K63" s="641"/>
      <c r="L63" s="641"/>
      <c r="M63" s="641"/>
      <c r="N63" s="641"/>
      <c r="O63" s="647"/>
      <c r="P63" s="647"/>
      <c r="Q63" s="647"/>
      <c r="R63" s="648"/>
      <c r="S63" s="1427"/>
      <c r="T63" s="647"/>
      <c r="U63" s="647"/>
      <c r="V63" s="647"/>
      <c r="W63" s="642"/>
      <c r="X63" s="526"/>
      <c r="Y63" s="647"/>
      <c r="Z63" s="647"/>
      <c r="AA63" s="647"/>
      <c r="AB63" s="642"/>
      <c r="AC63" s="628"/>
      <c r="AD63" s="647"/>
      <c r="AE63" s="647"/>
      <c r="AF63" s="647"/>
      <c r="AG63" s="642"/>
      <c r="AH63" s="154"/>
      <c r="AI63" s="1824"/>
      <c r="AJ63" s="1824"/>
      <c r="AK63" s="1824"/>
      <c r="AL63" s="1825"/>
      <c r="AM63" s="154"/>
      <c r="AN63" s="628"/>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6"/>
      <c r="CI63" s="126"/>
      <c r="CJ63" s="126"/>
      <c r="CK63" s="126"/>
      <c r="CL63" s="126"/>
      <c r="CM63" s="126"/>
      <c r="CN63" s="126"/>
      <c r="CO63" s="126"/>
      <c r="CP63" s="126"/>
      <c r="CQ63" s="126"/>
      <c r="CR63" s="126"/>
      <c r="CS63" s="126"/>
      <c r="CT63" s="126"/>
      <c r="CU63" s="126"/>
      <c r="CV63" s="126"/>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X63" s="126"/>
      <c r="FY63" s="126"/>
      <c r="FZ63" s="126"/>
      <c r="GA63" s="126"/>
      <c r="GB63" s="126"/>
      <c r="GC63" s="126"/>
      <c r="GD63" s="126"/>
      <c r="GE63" s="126"/>
      <c r="GF63" s="126"/>
      <c r="GG63" s="126"/>
      <c r="GH63" s="126"/>
      <c r="GI63" s="126"/>
      <c r="GJ63" s="126"/>
      <c r="GK63" s="126"/>
      <c r="GL63" s="126"/>
      <c r="GM63" s="126"/>
      <c r="GN63" s="126"/>
      <c r="GO63" s="126"/>
      <c r="GP63" s="126"/>
      <c r="GQ63" s="126"/>
      <c r="GR63" s="126"/>
      <c r="GS63" s="126"/>
      <c r="GT63" s="126"/>
      <c r="GU63" s="126"/>
      <c r="GV63" s="126"/>
      <c r="GW63" s="126"/>
      <c r="GX63" s="126"/>
      <c r="GY63" s="126"/>
      <c r="GZ63" s="126"/>
      <c r="HA63" s="126"/>
      <c r="HB63" s="126"/>
      <c r="HC63" s="126"/>
      <c r="HD63" s="126"/>
      <c r="HE63" s="126"/>
      <c r="HF63" s="126"/>
      <c r="HG63" s="126"/>
      <c r="HH63" s="126"/>
      <c r="HI63" s="126"/>
      <c r="HJ63" s="126"/>
      <c r="HK63" s="126"/>
      <c r="HL63" s="126"/>
      <c r="HM63" s="126"/>
      <c r="HN63" s="126"/>
      <c r="HO63" s="126"/>
      <c r="HP63" s="126"/>
      <c r="HQ63" s="126"/>
      <c r="HR63" s="126"/>
      <c r="HS63" s="126"/>
      <c r="HT63" s="126"/>
      <c r="HU63" s="126"/>
      <c r="HV63" s="126"/>
      <c r="HW63" s="126"/>
      <c r="HX63" s="126"/>
      <c r="HY63" s="126"/>
      <c r="HZ63" s="126"/>
      <c r="IA63" s="126"/>
      <c r="IB63" s="126"/>
      <c r="IC63" s="126"/>
      <c r="ID63" s="126"/>
      <c r="IE63" s="126"/>
      <c r="IF63" s="126"/>
      <c r="IG63" s="126"/>
      <c r="IH63" s="126"/>
      <c r="II63" s="126"/>
      <c r="IJ63" s="126"/>
      <c r="IK63" s="126"/>
      <c r="IL63" s="126"/>
      <c r="IM63" s="126"/>
      <c r="IN63" s="126"/>
      <c r="IO63" s="126"/>
      <c r="IP63" s="126"/>
      <c r="IQ63" s="126"/>
      <c r="IR63" s="126"/>
      <c r="IS63" s="126"/>
      <c r="IT63" s="126"/>
      <c r="IU63" s="126"/>
      <c r="IV63" s="126"/>
    </row>
    <row r="64" spans="1:259" s="122" customFormat="1" ht="19" customHeight="1">
      <c r="A64" s="122">
        <v>1</v>
      </c>
      <c r="E64" s="1169" t="str">
        <f t="shared" si="0"/>
        <v>Evaluation</v>
      </c>
      <c r="G64" s="632" t="s">
        <v>252</v>
      </c>
      <c r="H64" s="633"/>
      <c r="I64" s="633"/>
      <c r="J64" s="632"/>
      <c r="K64" s="1430"/>
      <c r="L64" s="1430"/>
      <c r="M64" s="1430" t="s">
        <v>5</v>
      </c>
      <c r="N64" s="1430"/>
      <c r="O64" s="2221">
        <f>'E1 Entreprise'!F206</f>
        <v>0</v>
      </c>
      <c r="P64" s="2221"/>
      <c r="Q64" s="2221"/>
      <c r="R64" s="529">
        <f>'E1 Entreprise'!H206</f>
        <v>0</v>
      </c>
      <c r="S64" s="643"/>
      <c r="T64" s="2221">
        <f>O62-T62</f>
        <v>0</v>
      </c>
      <c r="U64" s="2221"/>
      <c r="V64" s="2221"/>
      <c r="W64" s="529">
        <f>IF(O64=0,0,T64/O64)</f>
        <v>0</v>
      </c>
      <c r="X64" s="526"/>
      <c r="Y64" s="2221">
        <f>O62-Y62</f>
        <v>0</v>
      </c>
      <c r="Z64" s="2221"/>
      <c r="AA64" s="2221"/>
      <c r="AB64" s="529">
        <f>IF(O64=0,0,Y64/O64)</f>
        <v>0</v>
      </c>
      <c r="AC64" s="644"/>
      <c r="AD64" s="2221">
        <f>O62-AD62</f>
        <v>0</v>
      </c>
      <c r="AE64" s="2221"/>
      <c r="AF64" s="2221"/>
      <c r="AG64" s="529">
        <f>IF(O64=0,0,AD64/O64)</f>
        <v>0</v>
      </c>
      <c r="AI64" s="2222">
        <f>O62-AI62</f>
        <v>0</v>
      </c>
      <c r="AJ64" s="2222"/>
      <c r="AK64" s="2222"/>
      <c r="AL64" s="1826">
        <f>IF(O64=0,0,AI64/O64)</f>
        <v>0</v>
      </c>
      <c r="AN64" s="644"/>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26"/>
      <c r="BN64" s="126"/>
      <c r="BO64" s="126"/>
      <c r="BP64" s="126"/>
      <c r="BQ64" s="126"/>
      <c r="BR64" s="126"/>
      <c r="BS64" s="126"/>
      <c r="BT64" s="126"/>
      <c r="BU64" s="126"/>
      <c r="BV64" s="126"/>
      <c r="BW64" s="126"/>
      <c r="BX64" s="126"/>
      <c r="BY64" s="126"/>
      <c r="BZ64" s="126"/>
      <c r="CA64" s="126"/>
      <c r="CB64" s="126"/>
      <c r="CC64" s="126"/>
      <c r="CD64" s="126"/>
      <c r="CE64" s="126"/>
      <c r="CF64" s="126"/>
      <c r="CG64" s="126"/>
      <c r="CH64" s="126"/>
      <c r="CI64" s="126"/>
      <c r="CJ64" s="126"/>
      <c r="CK64" s="126"/>
      <c r="CL64" s="126"/>
      <c r="CM64" s="126"/>
      <c r="CN64" s="126"/>
      <c r="CO64" s="126"/>
      <c r="CP64" s="126"/>
      <c r="CQ64" s="126"/>
      <c r="CR64" s="126"/>
      <c r="CS64" s="126"/>
      <c r="CT64" s="126"/>
      <c r="CU64" s="126"/>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X64" s="126"/>
      <c r="FY64" s="126"/>
      <c r="FZ64" s="126"/>
      <c r="GA64" s="126"/>
      <c r="GB64" s="126"/>
      <c r="GC64" s="126"/>
      <c r="GD64" s="126"/>
      <c r="GE64" s="126"/>
      <c r="GF64" s="126"/>
      <c r="GG64" s="126"/>
      <c r="GH64" s="126"/>
      <c r="GI64" s="126"/>
      <c r="GJ64" s="126"/>
      <c r="GK64" s="126"/>
      <c r="GL64" s="126"/>
      <c r="GM64" s="126"/>
      <c r="GN64" s="126"/>
      <c r="GO64" s="126"/>
      <c r="GP64" s="126"/>
      <c r="GQ64" s="126"/>
      <c r="GR64" s="126"/>
      <c r="GS64" s="126"/>
      <c r="GT64" s="126"/>
      <c r="GU64" s="126"/>
      <c r="GV64" s="126"/>
      <c r="GW64" s="126"/>
      <c r="GX64" s="126"/>
      <c r="GY64" s="126"/>
      <c r="GZ64" s="126"/>
      <c r="HA64" s="126"/>
      <c r="HB64" s="126"/>
      <c r="HC64" s="126"/>
      <c r="HD64" s="126"/>
      <c r="HE64" s="126"/>
      <c r="HF64" s="126"/>
      <c r="HG64" s="126"/>
      <c r="HH64" s="126"/>
      <c r="HI64" s="126"/>
      <c r="HJ64" s="126"/>
      <c r="HK64" s="126"/>
      <c r="HL64" s="126"/>
      <c r="HM64" s="126"/>
      <c r="HN64" s="126"/>
      <c r="HO64" s="126"/>
      <c r="HP64" s="126"/>
      <c r="HQ64" s="126"/>
      <c r="HR64" s="126"/>
      <c r="HS64" s="126"/>
      <c r="HT64" s="126"/>
      <c r="HU64" s="126"/>
      <c r="HV64" s="126"/>
      <c r="HW64" s="126"/>
      <c r="HX64" s="126"/>
      <c r="HY64" s="126"/>
      <c r="HZ64" s="126"/>
      <c r="IA64" s="126"/>
      <c r="IB64" s="126"/>
      <c r="IC64" s="126"/>
      <c r="ID64" s="126"/>
      <c r="IE64" s="126"/>
      <c r="IF64" s="126"/>
      <c r="IG64" s="126"/>
      <c r="IH64" s="126"/>
      <c r="II64" s="126"/>
      <c r="IJ64" s="126"/>
      <c r="IK64" s="126"/>
      <c r="IL64" s="126"/>
      <c r="IM64" s="126"/>
      <c r="IN64" s="126"/>
      <c r="IO64" s="126"/>
      <c r="IP64" s="126"/>
      <c r="IQ64" s="126"/>
      <c r="IR64" s="126"/>
      <c r="IS64" s="126"/>
      <c r="IT64" s="126"/>
      <c r="IU64" s="126"/>
      <c r="IV64" s="126"/>
    </row>
    <row r="65" spans="1:256" s="122" customFormat="1" ht="19" customHeight="1">
      <c r="A65" s="122">
        <v>1</v>
      </c>
      <c r="E65" s="1169" t="str">
        <f t="shared" si="0"/>
        <v>Evaluation</v>
      </c>
      <c r="G65" s="112"/>
      <c r="O65" s="200"/>
      <c r="P65" s="200"/>
      <c r="Q65" s="200"/>
      <c r="R65" s="200"/>
      <c r="S65" s="200"/>
      <c r="T65" s="200"/>
      <c r="U65" s="200"/>
      <c r="V65" s="200"/>
      <c r="W65" s="200"/>
      <c r="X65" s="200"/>
      <c r="Y65" s="1427"/>
      <c r="Z65" s="200"/>
      <c r="AA65" s="200"/>
      <c r="AB65" s="200"/>
      <c r="AC65" s="104"/>
      <c r="AD65" s="526"/>
      <c r="AF65" s="108"/>
      <c r="AG65" s="106"/>
      <c r="AH65" s="109"/>
      <c r="AI65" s="106"/>
      <c r="AJ65" s="106"/>
      <c r="AK65" s="106"/>
      <c r="AL65" s="106"/>
      <c r="AM65" s="106"/>
      <c r="AN65" s="10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6"/>
      <c r="BN65" s="126"/>
      <c r="BO65" s="126"/>
      <c r="BP65" s="126"/>
      <c r="BQ65" s="126"/>
      <c r="BR65" s="126"/>
      <c r="BS65" s="126"/>
      <c r="BT65" s="126"/>
      <c r="BU65" s="126"/>
      <c r="BV65" s="126"/>
      <c r="BW65" s="126"/>
      <c r="BX65" s="126"/>
      <c r="BY65" s="126"/>
      <c r="BZ65" s="126"/>
      <c r="CA65" s="126"/>
      <c r="CB65" s="126"/>
      <c r="CC65" s="126"/>
      <c r="CD65" s="126"/>
      <c r="CE65" s="126"/>
      <c r="CF65" s="126"/>
      <c r="CG65" s="126"/>
      <c r="CH65" s="126"/>
      <c r="CI65" s="126"/>
      <c r="CJ65" s="126"/>
      <c r="CK65" s="126"/>
      <c r="CL65" s="126"/>
      <c r="CM65" s="126"/>
      <c r="CN65" s="126"/>
      <c r="CO65" s="126"/>
      <c r="CP65" s="126"/>
      <c r="CQ65" s="126"/>
      <c r="CR65" s="126"/>
      <c r="CS65" s="126"/>
      <c r="CT65" s="126"/>
      <c r="CU65" s="126"/>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X65" s="126"/>
      <c r="FY65" s="126"/>
      <c r="FZ65" s="126"/>
      <c r="GA65" s="126"/>
      <c r="GB65" s="126"/>
      <c r="GC65" s="126"/>
      <c r="GD65" s="126"/>
      <c r="GE65" s="126"/>
      <c r="GF65" s="126"/>
      <c r="GG65" s="126"/>
      <c r="GH65" s="126"/>
      <c r="GI65" s="126"/>
      <c r="GJ65" s="126"/>
      <c r="GK65" s="126"/>
      <c r="GL65" s="126"/>
      <c r="GM65" s="126"/>
      <c r="GN65" s="126"/>
      <c r="GO65" s="126"/>
      <c r="GP65" s="126"/>
      <c r="GQ65" s="126"/>
      <c r="GR65" s="126"/>
      <c r="GS65" s="126"/>
      <c r="GT65" s="126"/>
      <c r="GU65" s="126"/>
      <c r="GV65" s="126"/>
      <c r="GW65" s="126"/>
      <c r="GX65" s="126"/>
      <c r="GY65" s="126"/>
      <c r="GZ65" s="126"/>
      <c r="HA65" s="126"/>
      <c r="HB65" s="126"/>
      <c r="HC65" s="126"/>
      <c r="HD65" s="126"/>
      <c r="HE65" s="126"/>
      <c r="HF65" s="126"/>
      <c r="HG65" s="126"/>
      <c r="HH65" s="126"/>
      <c r="HI65" s="126"/>
      <c r="HJ65" s="126"/>
      <c r="HK65" s="126"/>
      <c r="HL65" s="126"/>
      <c r="HM65" s="126"/>
      <c r="HN65" s="126"/>
      <c r="HO65" s="126"/>
      <c r="HP65" s="126"/>
      <c r="HQ65" s="126"/>
      <c r="HR65" s="126"/>
      <c r="HS65" s="126"/>
      <c r="HT65" s="126"/>
      <c r="HU65" s="126"/>
      <c r="HV65" s="126"/>
      <c r="HW65" s="126"/>
      <c r="HX65" s="126"/>
      <c r="HY65" s="126"/>
      <c r="HZ65" s="126"/>
      <c r="IA65" s="126"/>
      <c r="IB65" s="126"/>
      <c r="IC65" s="126"/>
      <c r="ID65" s="126"/>
      <c r="IE65" s="126"/>
      <c r="IF65" s="126"/>
      <c r="IG65" s="126"/>
      <c r="IH65" s="126"/>
      <c r="II65" s="126"/>
      <c r="IJ65" s="126"/>
      <c r="IK65" s="126"/>
      <c r="IL65" s="126"/>
      <c r="IM65" s="126"/>
      <c r="IN65" s="126"/>
      <c r="IO65" s="126"/>
      <c r="IP65" s="126"/>
      <c r="IQ65" s="126"/>
      <c r="IR65" s="126"/>
      <c r="IS65" s="126"/>
      <c r="IT65" s="126"/>
      <c r="IU65" s="126"/>
      <c r="IV65" s="126"/>
    </row>
    <row r="66" spans="1:256" s="126" customFormat="1" ht="31" customHeight="1">
      <c r="A66" s="126">
        <v>1</v>
      </c>
      <c r="E66" s="1169" t="str">
        <f t="shared" ref="E66:E129" si="2">IF((SUM(A66:A66))&gt;0,"Evaluation","")</f>
        <v>Evaluation</v>
      </c>
      <c r="G66" s="1691"/>
      <c r="H66" s="1692" t="s">
        <v>711</v>
      </c>
      <c r="M66" s="2230" t="str">
        <f>'E2 Serres'!DM340</f>
        <v/>
      </c>
      <c r="N66" s="2230"/>
      <c r="O66" s="2230"/>
      <c r="P66" s="2230"/>
      <c r="Q66" s="2230"/>
      <c r="R66" s="2230"/>
      <c r="S66" s="2230"/>
      <c r="T66" s="2230"/>
      <c r="U66" s="2230"/>
      <c r="V66" s="2230"/>
      <c r="W66" s="2230"/>
      <c r="X66" s="2230"/>
      <c r="Y66" s="2230"/>
      <c r="Z66" s="2230"/>
      <c r="AA66" s="2230"/>
      <c r="AB66" s="2230"/>
      <c r="AC66" s="2230"/>
      <c r="AD66" s="2230"/>
      <c r="AE66" s="2230"/>
      <c r="AF66" s="2230"/>
      <c r="AG66" s="2230"/>
      <c r="AH66" s="2230"/>
      <c r="AI66" s="2230"/>
      <c r="AJ66" s="2230"/>
      <c r="AK66" s="2230"/>
      <c r="AL66" s="2230"/>
      <c r="AM66" s="2230"/>
      <c r="AN66" s="1693"/>
    </row>
    <row r="67" spans="1:256" s="126" customFormat="1" ht="31" customHeight="1">
      <c r="A67" s="126">
        <v>1</v>
      </c>
      <c r="E67" s="1169" t="str">
        <f t="shared" si="2"/>
        <v>Evaluation</v>
      </c>
      <c r="G67" s="1691"/>
      <c r="H67" s="1692" t="s">
        <v>712</v>
      </c>
      <c r="M67" s="2229" t="str">
        <f>'E1 Entreprise'!D130</f>
        <v>Les locaux annexes ont besoin de moins de 20% de chaleur et ne nécessitent donc aucune adaptation.</v>
      </c>
      <c r="N67" s="2229"/>
      <c r="O67" s="2229"/>
      <c r="P67" s="2229"/>
      <c r="Q67" s="2229"/>
      <c r="R67" s="2229"/>
      <c r="S67" s="2229"/>
      <c r="T67" s="2229"/>
      <c r="U67" s="2229"/>
      <c r="V67" s="2229"/>
      <c r="W67" s="2229"/>
      <c r="X67" s="2229"/>
      <c r="Y67" s="2229"/>
      <c r="Z67" s="2229"/>
      <c r="AA67" s="2229"/>
      <c r="AB67" s="2229"/>
      <c r="AC67" s="2229"/>
      <c r="AD67" s="2229"/>
      <c r="AE67" s="2229"/>
      <c r="AF67" s="2229"/>
      <c r="AG67" s="2229"/>
      <c r="AH67" s="2229"/>
      <c r="AI67" s="2229"/>
      <c r="AJ67" s="2229"/>
      <c r="AK67" s="2229"/>
      <c r="AL67" s="2229"/>
      <c r="AM67" s="2229"/>
      <c r="AN67" s="1693"/>
    </row>
    <row r="68" spans="1:256" s="122" customFormat="1" ht="19" customHeight="1">
      <c r="A68" s="122">
        <v>1</v>
      </c>
      <c r="E68" s="1169" t="str">
        <f t="shared" si="2"/>
        <v>Evaluation</v>
      </c>
      <c r="G68" s="112"/>
      <c r="H68" s="1426"/>
      <c r="O68" s="379"/>
      <c r="P68" s="200"/>
      <c r="Q68" s="200"/>
      <c r="R68" s="200"/>
      <c r="S68" s="200"/>
      <c r="T68" s="200"/>
      <c r="U68" s="200"/>
      <c r="V68" s="200"/>
      <c r="W68" s="200"/>
      <c r="X68" s="200"/>
      <c r="Y68" s="106"/>
      <c r="Z68" s="200"/>
      <c r="AA68" s="200"/>
      <c r="AB68" s="200"/>
      <c r="AC68" s="104"/>
      <c r="AD68" s="106"/>
      <c r="AH68" s="203"/>
      <c r="AI68" s="203"/>
      <c r="AJ68" s="203"/>
      <c r="AK68" s="200"/>
      <c r="AL68" s="104"/>
      <c r="AN68" s="10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c r="BK68" s="126"/>
      <c r="BL68" s="126"/>
      <c r="BM68" s="126"/>
      <c r="BN68" s="126"/>
      <c r="BO68" s="126"/>
      <c r="BP68" s="126"/>
      <c r="BQ68" s="126"/>
      <c r="BR68" s="126"/>
      <c r="BS68" s="126"/>
      <c r="BT68" s="126"/>
      <c r="BU68" s="126"/>
      <c r="BV68" s="126"/>
      <c r="BW68" s="126"/>
      <c r="BX68" s="126"/>
      <c r="BY68" s="126"/>
      <c r="BZ68" s="126"/>
      <c r="CA68" s="126"/>
      <c r="CB68" s="126"/>
      <c r="CC68" s="126"/>
      <c r="CD68" s="126"/>
      <c r="CE68" s="126"/>
      <c r="CF68" s="126"/>
      <c r="CG68" s="126"/>
      <c r="CH68" s="126"/>
      <c r="CI68" s="126"/>
      <c r="CJ68" s="126"/>
      <c r="CK68" s="126"/>
      <c r="CL68" s="126"/>
      <c r="CM68" s="126"/>
      <c r="CN68" s="126"/>
      <c r="CO68" s="126"/>
      <c r="CP68" s="126"/>
      <c r="CQ68" s="126"/>
      <c r="CR68" s="126"/>
      <c r="CS68" s="126"/>
      <c r="CT68" s="126"/>
      <c r="CU68" s="126"/>
      <c r="CV68" s="126"/>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6"/>
      <c r="FX68" s="126"/>
      <c r="FY68" s="126"/>
      <c r="FZ68" s="126"/>
      <c r="GA68" s="126"/>
      <c r="GB68" s="126"/>
      <c r="GC68" s="126"/>
      <c r="GD68" s="126"/>
      <c r="GE68" s="126"/>
      <c r="GF68" s="126"/>
      <c r="GG68" s="126"/>
      <c r="GH68" s="126"/>
      <c r="GI68" s="126"/>
      <c r="GJ68" s="126"/>
      <c r="GK68" s="126"/>
      <c r="GL68" s="126"/>
      <c r="GM68" s="126"/>
      <c r="GN68" s="126"/>
      <c r="GO68" s="126"/>
      <c r="GP68" s="126"/>
      <c r="GQ68" s="126"/>
      <c r="GR68" s="126"/>
      <c r="GS68" s="126"/>
      <c r="GT68" s="126"/>
      <c r="GU68" s="126"/>
      <c r="GV68" s="126"/>
      <c r="GW68" s="126"/>
      <c r="GX68" s="126"/>
      <c r="GY68" s="126"/>
      <c r="GZ68" s="126"/>
      <c r="HA68" s="126"/>
      <c r="HB68" s="126"/>
      <c r="HC68" s="126"/>
      <c r="HD68" s="126"/>
      <c r="HE68" s="126"/>
      <c r="HF68" s="126"/>
      <c r="HG68" s="126"/>
      <c r="HH68" s="126"/>
      <c r="HI68" s="126"/>
      <c r="HJ68" s="126"/>
      <c r="HK68" s="126"/>
      <c r="HL68" s="126"/>
      <c r="HM68" s="126"/>
      <c r="HN68" s="126"/>
      <c r="HO68" s="126"/>
      <c r="HP68" s="126"/>
      <c r="HQ68" s="126"/>
      <c r="HR68" s="126"/>
      <c r="HS68" s="126"/>
      <c r="HT68" s="126"/>
      <c r="HU68" s="126"/>
      <c r="HV68" s="126"/>
      <c r="HW68" s="126"/>
      <c r="HX68" s="126"/>
      <c r="HY68" s="126"/>
      <c r="HZ68" s="126"/>
      <c r="IA68" s="126"/>
      <c r="IB68" s="126"/>
      <c r="IC68" s="126"/>
      <c r="ID68" s="126"/>
      <c r="IE68" s="126"/>
      <c r="IF68" s="126"/>
      <c r="IG68" s="126"/>
      <c r="IH68" s="126"/>
      <c r="II68" s="126"/>
      <c r="IJ68" s="126"/>
      <c r="IK68" s="126"/>
      <c r="IL68" s="126"/>
      <c r="IM68" s="126"/>
      <c r="IN68" s="126"/>
      <c r="IO68" s="126"/>
      <c r="IP68" s="126"/>
      <c r="IQ68" s="126"/>
      <c r="IR68" s="126"/>
      <c r="IS68" s="126"/>
      <c r="IT68" s="126"/>
      <c r="IU68" s="126"/>
      <c r="IV68" s="126"/>
    </row>
    <row r="69" spans="1:256" s="122" customFormat="1" ht="19" customHeight="1">
      <c r="A69" s="122">
        <v>1</v>
      </c>
      <c r="E69" s="1169" t="str">
        <f t="shared" si="2"/>
        <v>Evaluation</v>
      </c>
      <c r="G69" s="1426"/>
      <c r="H69" s="1426"/>
      <c r="I69" s="1426"/>
      <c r="J69" s="1426"/>
      <c r="K69" s="1426"/>
      <c r="L69" s="1426"/>
      <c r="M69" s="1426"/>
      <c r="N69" s="1426"/>
      <c r="O69" s="1426"/>
      <c r="P69" s="1426"/>
      <c r="Q69" s="1426"/>
      <c r="R69" s="1426"/>
      <c r="S69" s="1426"/>
      <c r="T69" s="1426"/>
      <c r="U69" s="1426"/>
      <c r="V69" s="1426"/>
      <c r="W69" s="1426"/>
      <c r="X69" s="1426"/>
      <c r="Y69" s="1426"/>
      <c r="Z69" s="1426"/>
      <c r="AA69" s="1426"/>
      <c r="AB69" s="1426"/>
      <c r="AC69" s="1426"/>
      <c r="AD69" s="1426"/>
      <c r="AE69" s="1426"/>
      <c r="AF69" s="1426"/>
      <c r="AG69" s="1426"/>
      <c r="AH69" s="1426"/>
      <c r="AI69" s="1426"/>
      <c r="AJ69" s="1426"/>
      <c r="AK69" s="1426"/>
      <c r="AL69" s="1426"/>
      <c r="AM69" s="1426"/>
      <c r="AN69" s="14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6"/>
      <c r="BR69" s="126"/>
      <c r="BS69" s="126"/>
      <c r="BT69" s="126"/>
      <c r="BU69" s="126"/>
      <c r="BV69" s="126"/>
      <c r="BW69" s="126"/>
      <c r="BX69" s="126"/>
      <c r="BY69" s="126"/>
      <c r="BZ69" s="126"/>
      <c r="CA69" s="126"/>
      <c r="CB69" s="126"/>
      <c r="CC69" s="126"/>
      <c r="CD69" s="126"/>
      <c r="CE69" s="126"/>
      <c r="CF69" s="126"/>
      <c r="CG69" s="126"/>
      <c r="CH69" s="126"/>
      <c r="CI69" s="126"/>
      <c r="CJ69" s="126"/>
      <c r="CK69" s="126"/>
      <c r="CL69" s="126"/>
      <c r="CM69" s="126"/>
      <c r="CN69" s="126"/>
      <c r="CO69" s="126"/>
      <c r="CP69" s="126"/>
      <c r="CQ69" s="126"/>
      <c r="CR69" s="126"/>
      <c r="CS69" s="126"/>
      <c r="CT69" s="126"/>
      <c r="CU69" s="126"/>
      <c r="CV69" s="126"/>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6"/>
      <c r="FX69" s="126"/>
      <c r="FY69" s="126"/>
      <c r="FZ69" s="126"/>
      <c r="GA69" s="126"/>
      <c r="GB69" s="126"/>
      <c r="GC69" s="126"/>
      <c r="GD69" s="126"/>
      <c r="GE69" s="126"/>
      <c r="GF69" s="126"/>
      <c r="GG69" s="126"/>
      <c r="GH69" s="126"/>
      <c r="GI69" s="126"/>
      <c r="GJ69" s="126"/>
      <c r="GK69" s="126"/>
      <c r="GL69" s="126"/>
      <c r="GM69" s="126"/>
      <c r="GN69" s="126"/>
      <c r="GO69" s="126"/>
      <c r="GP69" s="126"/>
      <c r="GQ69" s="126"/>
      <c r="GR69" s="126"/>
      <c r="GS69" s="126"/>
      <c r="GT69" s="126"/>
      <c r="GU69" s="126"/>
      <c r="GV69" s="126"/>
      <c r="GW69" s="126"/>
      <c r="GX69" s="126"/>
      <c r="GY69" s="126"/>
      <c r="GZ69" s="126"/>
      <c r="HA69" s="126"/>
      <c r="HB69" s="126"/>
      <c r="HC69" s="126"/>
      <c r="HD69" s="126"/>
      <c r="HE69" s="126"/>
      <c r="HF69" s="126"/>
      <c r="HG69" s="126"/>
      <c r="HH69" s="126"/>
      <c r="HI69" s="126"/>
      <c r="HJ69" s="126"/>
      <c r="HK69" s="126"/>
      <c r="HL69" s="126"/>
      <c r="HM69" s="126"/>
      <c r="HN69" s="126"/>
      <c r="HO69" s="126"/>
      <c r="HP69" s="126"/>
      <c r="HQ69" s="126"/>
      <c r="HR69" s="126"/>
      <c r="HS69" s="126"/>
      <c r="HT69" s="126"/>
      <c r="HU69" s="126"/>
      <c r="HV69" s="126"/>
      <c r="HW69" s="126"/>
      <c r="HX69" s="126"/>
      <c r="HY69" s="126"/>
      <c r="HZ69" s="126"/>
      <c r="IA69" s="126"/>
      <c r="IB69" s="126"/>
      <c r="IC69" s="126"/>
      <c r="ID69" s="126"/>
      <c r="IE69" s="126"/>
      <c r="IF69" s="126"/>
      <c r="IG69" s="126"/>
      <c r="IH69" s="126"/>
      <c r="II69" s="126"/>
      <c r="IJ69" s="126"/>
      <c r="IK69" s="126"/>
      <c r="IL69" s="126"/>
      <c r="IM69" s="126"/>
      <c r="IN69" s="126"/>
      <c r="IO69" s="126"/>
      <c r="IP69" s="126"/>
      <c r="IQ69" s="126"/>
      <c r="IR69" s="126"/>
      <c r="IS69" s="126"/>
      <c r="IT69" s="126"/>
      <c r="IU69" s="126"/>
      <c r="IV69" s="126"/>
    </row>
    <row r="70" spans="1:256" s="122" customFormat="1" ht="19" customHeight="1">
      <c r="A70" s="122">
        <v>1</v>
      </c>
      <c r="E70" s="1169" t="str">
        <f t="shared" si="2"/>
        <v>Evaluation</v>
      </c>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c r="BM70" s="126"/>
      <c r="BN70" s="126"/>
      <c r="BO70" s="126"/>
      <c r="BP70" s="126"/>
      <c r="BQ70" s="126"/>
      <c r="BR70" s="126"/>
      <c r="BS70" s="126"/>
      <c r="BT70" s="126"/>
      <c r="BU70" s="126"/>
      <c r="BV70" s="126"/>
      <c r="BW70" s="126"/>
      <c r="BX70" s="126"/>
      <c r="BY70" s="126"/>
      <c r="BZ70" s="126"/>
      <c r="CA70" s="126"/>
      <c r="CB70" s="126"/>
      <c r="CC70" s="126"/>
      <c r="CD70" s="126"/>
      <c r="CE70" s="126"/>
      <c r="CF70" s="126"/>
      <c r="CG70" s="126"/>
      <c r="CH70" s="126"/>
      <c r="CI70" s="126"/>
      <c r="CJ70" s="126"/>
      <c r="CK70" s="126"/>
      <c r="CL70" s="126"/>
      <c r="CM70" s="126"/>
      <c r="CN70" s="126"/>
      <c r="CO70" s="126"/>
      <c r="CP70" s="126"/>
      <c r="CQ70" s="126"/>
      <c r="CR70" s="126"/>
      <c r="CS70" s="126"/>
      <c r="CT70" s="126"/>
      <c r="CU70" s="126"/>
      <c r="CV70" s="126"/>
      <c r="CW70" s="126"/>
      <c r="CX70" s="126"/>
      <c r="CY70" s="126"/>
      <c r="CZ70" s="126"/>
      <c r="DA70" s="126"/>
      <c r="DB70" s="126"/>
      <c r="DC70" s="126"/>
      <c r="DD70" s="126"/>
      <c r="DE70" s="126"/>
      <c r="DF70" s="126"/>
      <c r="DG70" s="126"/>
      <c r="DH70" s="126"/>
      <c r="DI70" s="126"/>
      <c r="DJ70" s="126"/>
      <c r="DK70" s="126"/>
      <c r="DL70" s="126"/>
      <c r="DM70" s="126"/>
      <c r="DN70" s="126"/>
      <c r="DO70" s="126"/>
      <c r="DP70" s="126"/>
      <c r="DQ70" s="126"/>
      <c r="DR70" s="126"/>
      <c r="DS70" s="126"/>
      <c r="DT70" s="126"/>
      <c r="DU70" s="126"/>
      <c r="DV70" s="126"/>
      <c r="DW70" s="126"/>
      <c r="DX70" s="126"/>
      <c r="DY70" s="126"/>
      <c r="DZ70" s="126"/>
      <c r="EA70" s="126"/>
      <c r="EB70" s="126"/>
      <c r="EC70" s="126"/>
      <c r="ED70" s="126"/>
      <c r="EE70" s="126"/>
      <c r="EF70" s="126"/>
      <c r="EG70" s="126"/>
      <c r="EH70" s="126"/>
      <c r="EI70" s="126"/>
      <c r="EJ70" s="126"/>
      <c r="EK70" s="126"/>
      <c r="EL70" s="126"/>
      <c r="EM70" s="126"/>
      <c r="EN70" s="126"/>
      <c r="EO70" s="126"/>
      <c r="EP70" s="126"/>
      <c r="EQ70" s="126"/>
      <c r="ER70" s="126"/>
      <c r="ES70" s="126"/>
      <c r="ET70" s="126"/>
      <c r="EU70" s="126"/>
      <c r="EV70" s="126"/>
      <c r="EW70" s="126"/>
      <c r="EX70" s="126"/>
      <c r="EY70" s="126"/>
      <c r="EZ70" s="126"/>
      <c r="FA70" s="126"/>
      <c r="FB70" s="126"/>
      <c r="FC70" s="126"/>
      <c r="FD70" s="126"/>
      <c r="FE70" s="126"/>
      <c r="FF70" s="126"/>
      <c r="FG70" s="126"/>
      <c r="FH70" s="126"/>
      <c r="FI70" s="126"/>
      <c r="FJ70" s="126"/>
      <c r="FK70" s="126"/>
      <c r="FL70" s="126"/>
      <c r="FM70" s="126"/>
      <c r="FN70" s="126"/>
      <c r="FO70" s="126"/>
      <c r="FP70" s="126"/>
      <c r="FQ70" s="126"/>
      <c r="FR70" s="126"/>
      <c r="FS70" s="126"/>
      <c r="FT70" s="126"/>
      <c r="FU70" s="126"/>
      <c r="FV70" s="126"/>
      <c r="FW70" s="126"/>
      <c r="FX70" s="126"/>
      <c r="FY70" s="126"/>
      <c r="FZ70" s="126"/>
      <c r="GA70" s="126"/>
      <c r="GB70" s="126"/>
      <c r="GC70" s="126"/>
      <c r="GD70" s="126"/>
      <c r="GE70" s="126"/>
      <c r="GF70" s="126"/>
      <c r="GG70" s="126"/>
      <c r="GH70" s="126"/>
      <c r="GI70" s="126"/>
      <c r="GJ70" s="126"/>
      <c r="GK70" s="126"/>
      <c r="GL70" s="126"/>
      <c r="GM70" s="126"/>
      <c r="GN70" s="126"/>
      <c r="GO70" s="126"/>
      <c r="GP70" s="126"/>
      <c r="GQ70" s="126"/>
      <c r="GR70" s="126"/>
      <c r="GS70" s="126"/>
      <c r="GT70" s="126"/>
      <c r="GU70" s="126"/>
      <c r="GV70" s="126"/>
      <c r="GW70" s="126"/>
      <c r="GX70" s="126"/>
      <c r="GY70" s="126"/>
      <c r="GZ70" s="126"/>
      <c r="HA70" s="126"/>
      <c r="HB70" s="126"/>
      <c r="HC70" s="126"/>
      <c r="HD70" s="126"/>
      <c r="HE70" s="126"/>
      <c r="HF70" s="126"/>
      <c r="HG70" s="126"/>
      <c r="HH70" s="126"/>
      <c r="HI70" s="126"/>
      <c r="HJ70" s="126"/>
      <c r="HK70" s="126"/>
      <c r="HL70" s="126"/>
      <c r="HM70" s="126"/>
      <c r="HN70" s="126"/>
      <c r="HO70" s="126"/>
      <c r="HP70" s="126"/>
      <c r="HQ70" s="126"/>
      <c r="HR70" s="126"/>
      <c r="HS70" s="126"/>
      <c r="HT70" s="126"/>
      <c r="HU70" s="126"/>
      <c r="HV70" s="126"/>
      <c r="HW70" s="126"/>
      <c r="HX70" s="126"/>
      <c r="HY70" s="126"/>
      <c r="HZ70" s="126"/>
      <c r="IA70" s="126"/>
      <c r="IB70" s="126"/>
      <c r="IC70" s="126"/>
      <c r="ID70" s="126"/>
      <c r="IE70" s="126"/>
      <c r="IF70" s="126"/>
      <c r="IG70" s="126"/>
      <c r="IH70" s="126"/>
      <c r="II70" s="126"/>
      <c r="IJ70" s="126"/>
      <c r="IK70" s="126"/>
      <c r="IL70" s="126"/>
      <c r="IM70" s="126"/>
      <c r="IN70" s="126"/>
      <c r="IO70" s="126"/>
      <c r="IP70" s="126"/>
      <c r="IQ70" s="126"/>
      <c r="IR70" s="126"/>
      <c r="IS70" s="126"/>
      <c r="IT70" s="126"/>
      <c r="IU70" s="126"/>
      <c r="IV70" s="126"/>
    </row>
    <row r="71" spans="1:256" s="122" customFormat="1" ht="19" customHeight="1">
      <c r="A71" s="122">
        <v>1</v>
      </c>
      <c r="E71" s="1169" t="str">
        <f t="shared" si="2"/>
        <v>Evaluation</v>
      </c>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c r="BM71" s="126"/>
      <c r="BN71" s="126"/>
      <c r="BO71" s="126"/>
      <c r="BP71" s="126"/>
      <c r="BQ71" s="126"/>
      <c r="BR71" s="126"/>
      <c r="BS71" s="126"/>
      <c r="BT71" s="126"/>
      <c r="BU71" s="126"/>
      <c r="BV71" s="126"/>
      <c r="BW71" s="126"/>
      <c r="BX71" s="126"/>
      <c r="BY71" s="126"/>
      <c r="BZ71" s="126"/>
      <c r="CA71" s="126"/>
      <c r="CB71" s="126"/>
      <c r="CC71" s="126"/>
      <c r="CD71" s="126"/>
      <c r="CE71" s="126"/>
      <c r="CF71" s="126"/>
      <c r="CG71" s="126"/>
      <c r="CH71" s="126"/>
      <c r="CI71" s="126"/>
      <c r="CJ71" s="126"/>
      <c r="CK71" s="126"/>
      <c r="CL71" s="126"/>
      <c r="CM71" s="126"/>
      <c r="CN71" s="126"/>
      <c r="CO71" s="126"/>
      <c r="CP71" s="126"/>
      <c r="CQ71" s="126"/>
      <c r="CR71" s="126"/>
      <c r="CS71" s="126"/>
      <c r="CT71" s="126"/>
      <c r="CU71" s="126"/>
      <c r="CV71" s="126"/>
      <c r="CW71" s="126"/>
      <c r="CX71" s="126"/>
      <c r="CY71" s="126"/>
      <c r="CZ71" s="126"/>
      <c r="DA71" s="126"/>
      <c r="DB71" s="126"/>
      <c r="DC71" s="126"/>
      <c r="DD71" s="126"/>
      <c r="DE71" s="126"/>
      <c r="DF71" s="126"/>
      <c r="DG71" s="126"/>
      <c r="DH71" s="126"/>
      <c r="DI71" s="126"/>
      <c r="DJ71" s="126"/>
      <c r="DK71" s="126"/>
      <c r="DL71" s="126"/>
      <c r="DM71" s="126"/>
      <c r="DN71" s="126"/>
      <c r="DO71" s="126"/>
      <c r="DP71" s="126"/>
      <c r="DQ71" s="126"/>
      <c r="DR71" s="126"/>
      <c r="DS71" s="126"/>
      <c r="DT71" s="126"/>
      <c r="DU71" s="126"/>
      <c r="DV71" s="126"/>
      <c r="DW71" s="126"/>
      <c r="DX71" s="126"/>
      <c r="DY71" s="126"/>
      <c r="DZ71" s="126"/>
      <c r="EA71" s="126"/>
      <c r="EB71" s="126"/>
      <c r="EC71" s="126"/>
      <c r="ED71" s="126"/>
      <c r="EE71" s="126"/>
      <c r="EF71" s="126"/>
      <c r="EG71" s="126"/>
      <c r="EH71" s="126"/>
      <c r="EI71" s="126"/>
      <c r="EJ71" s="126"/>
      <c r="EK71" s="126"/>
      <c r="EL71" s="126"/>
      <c r="EM71" s="126"/>
      <c r="EN71" s="126"/>
      <c r="EO71" s="126"/>
      <c r="EP71" s="126"/>
      <c r="EQ71" s="126"/>
      <c r="ER71" s="126"/>
      <c r="ES71" s="126"/>
      <c r="ET71" s="126"/>
      <c r="EU71" s="126"/>
      <c r="EV71" s="126"/>
      <c r="EW71" s="126"/>
      <c r="EX71" s="126"/>
      <c r="EY71" s="126"/>
      <c r="EZ71" s="126"/>
      <c r="FA71" s="126"/>
      <c r="FB71" s="126"/>
      <c r="FC71" s="126"/>
      <c r="FD71" s="126"/>
      <c r="FE71" s="126"/>
      <c r="FF71" s="126"/>
      <c r="FG71" s="126"/>
      <c r="FH71" s="126"/>
      <c r="FI71" s="126"/>
      <c r="FJ71" s="126"/>
      <c r="FK71" s="126"/>
      <c r="FL71" s="126"/>
      <c r="FM71" s="126"/>
      <c r="FN71" s="126"/>
      <c r="FO71" s="126"/>
      <c r="FP71" s="126"/>
      <c r="FQ71" s="126"/>
      <c r="FR71" s="126"/>
      <c r="FS71" s="126"/>
      <c r="FT71" s="126"/>
      <c r="FU71" s="126"/>
      <c r="FV71" s="126"/>
      <c r="FW71" s="126"/>
      <c r="FX71" s="126"/>
      <c r="FY71" s="126"/>
      <c r="FZ71" s="126"/>
      <c r="GA71" s="126"/>
      <c r="GB71" s="126"/>
      <c r="GC71" s="126"/>
      <c r="GD71" s="126"/>
      <c r="GE71" s="126"/>
      <c r="GF71" s="126"/>
      <c r="GG71" s="126"/>
      <c r="GH71" s="126"/>
      <c r="GI71" s="126"/>
      <c r="GJ71" s="126"/>
      <c r="GK71" s="126"/>
      <c r="GL71" s="126"/>
      <c r="GM71" s="126"/>
      <c r="GN71" s="126"/>
      <c r="GO71" s="126"/>
      <c r="GP71" s="126"/>
      <c r="GQ71" s="126"/>
      <c r="GR71" s="126"/>
      <c r="GS71" s="126"/>
      <c r="GT71" s="126"/>
      <c r="GU71" s="126"/>
      <c r="GV71" s="126"/>
      <c r="GW71" s="126"/>
      <c r="GX71" s="126"/>
      <c r="GY71" s="126"/>
      <c r="GZ71" s="126"/>
      <c r="HA71" s="126"/>
      <c r="HB71" s="126"/>
      <c r="HC71" s="126"/>
      <c r="HD71" s="126"/>
      <c r="HE71" s="126"/>
      <c r="HF71" s="126"/>
      <c r="HG71" s="126"/>
      <c r="HH71" s="126"/>
      <c r="HI71" s="126"/>
      <c r="HJ71" s="126"/>
      <c r="HK71" s="126"/>
      <c r="HL71" s="126"/>
      <c r="HM71" s="126"/>
      <c r="HN71" s="126"/>
      <c r="HO71" s="126"/>
      <c r="HP71" s="126"/>
      <c r="HQ71" s="126"/>
      <c r="HR71" s="126"/>
      <c r="HS71" s="126"/>
      <c r="HT71" s="126"/>
      <c r="HU71" s="126"/>
      <c r="HV71" s="126"/>
      <c r="HW71" s="126"/>
      <c r="HX71" s="126"/>
      <c r="HY71" s="126"/>
      <c r="HZ71" s="126"/>
      <c r="IA71" s="126"/>
      <c r="IB71" s="126"/>
      <c r="IC71" s="126"/>
      <c r="ID71" s="126"/>
      <c r="IE71" s="126"/>
      <c r="IF71" s="126"/>
      <c r="IG71" s="126"/>
      <c r="IH71" s="126"/>
      <c r="II71" s="126"/>
      <c r="IJ71" s="126"/>
      <c r="IK71" s="126"/>
      <c r="IL71" s="126"/>
      <c r="IM71" s="126"/>
      <c r="IN71" s="126"/>
      <c r="IO71" s="126"/>
      <c r="IP71" s="126"/>
      <c r="IQ71" s="126"/>
      <c r="IR71" s="126"/>
      <c r="IS71" s="126"/>
      <c r="IT71" s="126"/>
      <c r="IU71" s="126"/>
      <c r="IV71" s="126"/>
    </row>
    <row r="72" spans="1:256" s="122" customFormat="1" ht="19" customHeight="1">
      <c r="A72" s="122">
        <v>1</v>
      </c>
      <c r="E72" s="1169" t="str">
        <f t="shared" si="2"/>
        <v>Evaluation</v>
      </c>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c r="CT72" s="126"/>
      <c r="CU72" s="126"/>
      <c r="CV72" s="126"/>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X72" s="126"/>
      <c r="FY72" s="126"/>
      <c r="FZ72" s="126"/>
      <c r="GA72" s="126"/>
      <c r="GB72" s="126"/>
      <c r="GC72" s="126"/>
      <c r="GD72" s="126"/>
      <c r="GE72" s="126"/>
      <c r="GF72" s="126"/>
      <c r="GG72" s="126"/>
      <c r="GH72" s="126"/>
      <c r="GI72" s="126"/>
      <c r="GJ72" s="126"/>
      <c r="GK72" s="126"/>
      <c r="GL72" s="126"/>
      <c r="GM72" s="126"/>
      <c r="GN72" s="126"/>
      <c r="GO72" s="126"/>
      <c r="GP72" s="126"/>
      <c r="GQ72" s="126"/>
      <c r="GR72" s="126"/>
      <c r="GS72" s="126"/>
      <c r="GT72" s="126"/>
      <c r="GU72" s="126"/>
      <c r="GV72" s="126"/>
      <c r="GW72" s="126"/>
      <c r="GX72" s="126"/>
      <c r="GY72" s="126"/>
      <c r="GZ72" s="126"/>
      <c r="HA72" s="126"/>
      <c r="HB72" s="126"/>
      <c r="HC72" s="126"/>
      <c r="HD72" s="126"/>
      <c r="HE72" s="126"/>
      <c r="HF72" s="126"/>
      <c r="HG72" s="126"/>
      <c r="HH72" s="126"/>
      <c r="HI72" s="126"/>
      <c r="HJ72" s="126"/>
      <c r="HK72" s="126"/>
      <c r="HL72" s="126"/>
      <c r="HM72" s="126"/>
      <c r="HN72" s="126"/>
      <c r="HO72" s="126"/>
      <c r="HP72" s="126"/>
      <c r="HQ72" s="126"/>
      <c r="HR72" s="126"/>
      <c r="HS72" s="126"/>
      <c r="HT72" s="126"/>
      <c r="HU72" s="126"/>
      <c r="HV72" s="126"/>
      <c r="HW72" s="126"/>
      <c r="HX72" s="126"/>
      <c r="HY72" s="126"/>
      <c r="HZ72" s="126"/>
      <c r="IA72" s="126"/>
      <c r="IB72" s="126"/>
      <c r="IC72" s="126"/>
      <c r="ID72" s="126"/>
      <c r="IE72" s="126"/>
      <c r="IF72" s="126"/>
      <c r="IG72" s="126"/>
      <c r="IH72" s="126"/>
      <c r="II72" s="126"/>
      <c r="IJ72" s="126"/>
      <c r="IK72" s="126"/>
      <c r="IL72" s="126"/>
      <c r="IM72" s="126"/>
      <c r="IN72" s="126"/>
      <c r="IO72" s="126"/>
      <c r="IP72" s="126"/>
      <c r="IQ72" s="126"/>
      <c r="IR72" s="126"/>
      <c r="IS72" s="126"/>
      <c r="IT72" s="126"/>
      <c r="IU72" s="126"/>
      <c r="IV72" s="126"/>
    </row>
    <row r="73" spans="1:256" s="122" customFormat="1" ht="19" customHeight="1">
      <c r="A73" s="122">
        <v>1</v>
      </c>
      <c r="E73" s="1169" t="str">
        <f t="shared" si="2"/>
        <v>Evaluation</v>
      </c>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c r="AO73" s="126"/>
      <c r="AP73" s="126"/>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c r="BM73" s="126"/>
      <c r="BN73" s="126"/>
      <c r="BO73" s="126"/>
      <c r="BP73" s="126"/>
      <c r="BQ73" s="126"/>
      <c r="BR73" s="126"/>
      <c r="BS73" s="126"/>
      <c r="BT73" s="126"/>
      <c r="BU73" s="126"/>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X73" s="126"/>
      <c r="FY73" s="126"/>
      <c r="FZ73" s="126"/>
      <c r="GA73" s="126"/>
      <c r="GB73" s="126"/>
      <c r="GC73" s="126"/>
      <c r="GD73" s="126"/>
      <c r="GE73" s="126"/>
      <c r="GF73" s="126"/>
      <c r="GG73" s="126"/>
      <c r="GH73" s="126"/>
      <c r="GI73" s="126"/>
      <c r="GJ73" s="126"/>
      <c r="GK73" s="126"/>
      <c r="GL73" s="126"/>
      <c r="GM73" s="126"/>
      <c r="GN73" s="126"/>
      <c r="GO73" s="126"/>
      <c r="GP73" s="126"/>
      <c r="GQ73" s="126"/>
      <c r="GR73" s="126"/>
      <c r="GS73" s="126"/>
      <c r="GT73" s="126"/>
      <c r="GU73" s="126"/>
      <c r="GV73" s="126"/>
      <c r="GW73" s="126"/>
      <c r="GX73" s="126"/>
      <c r="GY73" s="126"/>
      <c r="GZ73" s="126"/>
      <c r="HA73" s="126"/>
      <c r="HB73" s="126"/>
      <c r="HC73" s="126"/>
      <c r="HD73" s="126"/>
      <c r="HE73" s="126"/>
      <c r="HF73" s="126"/>
      <c r="HG73" s="126"/>
      <c r="HH73" s="126"/>
      <c r="HI73" s="126"/>
      <c r="HJ73" s="126"/>
      <c r="HK73" s="126"/>
      <c r="HL73" s="126"/>
      <c r="HM73" s="126"/>
      <c r="HN73" s="126"/>
      <c r="HO73" s="126"/>
      <c r="HP73" s="126"/>
      <c r="HQ73" s="126"/>
      <c r="HR73" s="126"/>
      <c r="HS73" s="126"/>
      <c r="HT73" s="126"/>
      <c r="HU73" s="126"/>
      <c r="HV73" s="126"/>
      <c r="HW73" s="126"/>
      <c r="HX73" s="126"/>
      <c r="HY73" s="126"/>
      <c r="HZ73" s="126"/>
      <c r="IA73" s="126"/>
      <c r="IB73" s="126"/>
      <c r="IC73" s="126"/>
      <c r="ID73" s="126"/>
      <c r="IE73" s="126"/>
      <c r="IF73" s="126"/>
      <c r="IG73" s="126"/>
      <c r="IH73" s="126"/>
      <c r="II73" s="126"/>
      <c r="IJ73" s="126"/>
      <c r="IK73" s="126"/>
      <c r="IL73" s="126"/>
      <c r="IM73" s="126"/>
      <c r="IN73" s="126"/>
      <c r="IO73" s="126"/>
      <c r="IP73" s="126"/>
      <c r="IQ73" s="126"/>
      <c r="IR73" s="126"/>
      <c r="IS73" s="126"/>
      <c r="IT73" s="126"/>
      <c r="IU73" s="126"/>
      <c r="IV73" s="126"/>
    </row>
    <row r="74" spans="1:256" s="122" customFormat="1" ht="19" customHeight="1">
      <c r="A74" s="122">
        <v>1</v>
      </c>
      <c r="E74" s="1169" t="str">
        <f t="shared" si="2"/>
        <v>Evaluation</v>
      </c>
      <c r="G74" s="112"/>
      <c r="H74" s="1426"/>
      <c r="O74" s="379"/>
      <c r="P74" s="200"/>
      <c r="Q74" s="200"/>
      <c r="R74" s="200"/>
      <c r="S74" s="200"/>
      <c r="T74" s="200"/>
      <c r="U74" s="200"/>
      <c r="V74" s="200"/>
      <c r="W74" s="200"/>
      <c r="X74" s="200"/>
      <c r="Y74" s="106"/>
      <c r="Z74" s="200"/>
      <c r="AA74" s="200"/>
      <c r="AB74" s="200"/>
      <c r="AC74" s="104"/>
      <c r="AD74" s="106"/>
      <c r="AH74" s="203"/>
      <c r="AI74" s="203"/>
      <c r="AJ74" s="203"/>
      <c r="AK74" s="200"/>
      <c r="AL74" s="104"/>
      <c r="AN74" s="106"/>
      <c r="AO74" s="126"/>
      <c r="AP74" s="126"/>
      <c r="AQ74" s="126"/>
      <c r="AR74" s="126"/>
      <c r="AS74" s="126"/>
      <c r="AT74" s="126"/>
      <c r="AU74" s="126"/>
      <c r="AV74" s="126"/>
      <c r="AW74" s="126"/>
      <c r="AX74" s="126"/>
      <c r="AY74" s="126"/>
      <c r="AZ74" s="126"/>
      <c r="BA74" s="126"/>
      <c r="BB74" s="126"/>
      <c r="BC74" s="126"/>
      <c r="BD74" s="126"/>
      <c r="BE74" s="126"/>
      <c r="BF74" s="126"/>
      <c r="BG74" s="126"/>
      <c r="BH74" s="126"/>
      <c r="BI74" s="126"/>
      <c r="BJ74" s="126"/>
      <c r="BK74" s="126"/>
      <c r="BL74" s="126"/>
      <c r="BM74" s="126"/>
      <c r="BN74" s="126"/>
      <c r="BO74" s="126"/>
      <c r="BP74" s="126"/>
      <c r="BQ74" s="126"/>
      <c r="BR74" s="126"/>
      <c r="BS74" s="126"/>
      <c r="BT74" s="126"/>
      <c r="BU74" s="126"/>
      <c r="BV74" s="126"/>
      <c r="BW74" s="126"/>
      <c r="BX74" s="126"/>
      <c r="BY74" s="126"/>
      <c r="BZ74" s="126"/>
      <c r="CA74" s="126"/>
      <c r="CB74" s="126"/>
      <c r="CC74" s="126"/>
      <c r="CD74" s="126"/>
      <c r="CE74" s="126"/>
      <c r="CF74" s="126"/>
      <c r="CG74" s="126"/>
      <c r="CH74" s="126"/>
      <c r="CI74" s="126"/>
      <c r="CJ74" s="126"/>
      <c r="CK74" s="126"/>
      <c r="CL74" s="126"/>
      <c r="CM74" s="126"/>
      <c r="CN74" s="126"/>
      <c r="CO74" s="126"/>
      <c r="CP74" s="126"/>
      <c r="CQ74" s="126"/>
      <c r="CR74" s="126"/>
      <c r="CS74" s="126"/>
      <c r="CT74" s="126"/>
      <c r="CU74" s="126"/>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X74" s="126"/>
      <c r="FY74" s="126"/>
      <c r="FZ74" s="126"/>
      <c r="GA74" s="126"/>
      <c r="GB74" s="126"/>
      <c r="GC74" s="126"/>
      <c r="GD74" s="126"/>
      <c r="GE74" s="126"/>
      <c r="GF74" s="126"/>
      <c r="GG74" s="126"/>
      <c r="GH74" s="126"/>
      <c r="GI74" s="126"/>
      <c r="GJ74" s="126"/>
      <c r="GK74" s="126"/>
      <c r="GL74" s="126"/>
      <c r="GM74" s="126"/>
      <c r="GN74" s="126"/>
      <c r="GO74" s="126"/>
      <c r="GP74" s="126"/>
      <c r="GQ74" s="126"/>
      <c r="GR74" s="126"/>
      <c r="GS74" s="126"/>
      <c r="GT74" s="126"/>
      <c r="GU74" s="126"/>
      <c r="GV74" s="126"/>
      <c r="GW74" s="126"/>
      <c r="GX74" s="126"/>
      <c r="GY74" s="126"/>
      <c r="GZ74" s="126"/>
      <c r="HA74" s="126"/>
      <c r="HB74" s="126"/>
      <c r="HC74" s="126"/>
      <c r="HD74" s="126"/>
      <c r="HE74" s="126"/>
      <c r="HF74" s="126"/>
      <c r="HG74" s="126"/>
      <c r="HH74" s="126"/>
      <c r="HI74" s="126"/>
      <c r="HJ74" s="126"/>
      <c r="HK74" s="126"/>
      <c r="HL74" s="126"/>
      <c r="HM74" s="126"/>
      <c r="HN74" s="126"/>
      <c r="HO74" s="126"/>
      <c r="HP74" s="126"/>
      <c r="HQ74" s="126"/>
      <c r="HR74" s="126"/>
      <c r="HS74" s="126"/>
      <c r="HT74" s="126"/>
      <c r="HU74" s="126"/>
      <c r="HV74" s="126"/>
      <c r="HW74" s="126"/>
      <c r="HX74" s="126"/>
      <c r="HY74" s="126"/>
      <c r="HZ74" s="126"/>
      <c r="IA74" s="126"/>
      <c r="IB74" s="126"/>
      <c r="IC74" s="126"/>
      <c r="ID74" s="126"/>
      <c r="IE74" s="126"/>
      <c r="IF74" s="126"/>
      <c r="IG74" s="126"/>
      <c r="IH74" s="126"/>
      <c r="II74" s="126"/>
      <c r="IJ74" s="126"/>
      <c r="IK74" s="126"/>
      <c r="IL74" s="126"/>
      <c r="IM74" s="126"/>
      <c r="IN74" s="126"/>
      <c r="IO74" s="126"/>
      <c r="IP74" s="126"/>
      <c r="IQ74" s="126"/>
      <c r="IR74" s="126"/>
      <c r="IS74" s="126"/>
      <c r="IT74" s="126"/>
      <c r="IU74" s="126"/>
      <c r="IV74" s="126"/>
    </row>
    <row r="75" spans="1:256" s="122" customFormat="1" ht="19" customHeight="1">
      <c r="A75" s="122">
        <v>1</v>
      </c>
      <c r="E75" s="1169" t="str">
        <f t="shared" si="2"/>
        <v>Evaluation</v>
      </c>
      <c r="G75" s="112"/>
      <c r="H75" s="1426"/>
      <c r="O75" s="379"/>
      <c r="P75" s="200"/>
      <c r="Q75" s="200"/>
      <c r="R75" s="200"/>
      <c r="S75" s="200"/>
      <c r="T75" s="200"/>
      <c r="U75" s="200"/>
      <c r="V75" s="200"/>
      <c r="W75" s="200"/>
      <c r="X75" s="200"/>
      <c r="Y75" s="106"/>
      <c r="Z75" s="200"/>
      <c r="AA75" s="200"/>
      <c r="AB75" s="200"/>
      <c r="AC75" s="104"/>
      <c r="AD75" s="106"/>
      <c r="AH75" s="203"/>
      <c r="AI75" s="203"/>
      <c r="AJ75" s="203"/>
      <c r="AK75" s="200"/>
      <c r="AL75" s="104"/>
      <c r="AN75" s="10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X75" s="126"/>
      <c r="FY75" s="126"/>
      <c r="FZ75" s="126"/>
      <c r="GA75" s="126"/>
      <c r="GB75" s="126"/>
      <c r="GC75" s="126"/>
      <c r="GD75" s="126"/>
      <c r="GE75" s="126"/>
      <c r="GF75" s="126"/>
      <c r="GG75" s="126"/>
      <c r="GH75" s="126"/>
      <c r="GI75" s="126"/>
      <c r="GJ75" s="126"/>
      <c r="GK75" s="126"/>
      <c r="GL75" s="126"/>
      <c r="GM75" s="126"/>
      <c r="GN75" s="126"/>
      <c r="GO75" s="126"/>
      <c r="GP75" s="126"/>
      <c r="GQ75" s="126"/>
      <c r="GR75" s="126"/>
      <c r="GS75" s="126"/>
      <c r="GT75" s="126"/>
      <c r="GU75" s="126"/>
      <c r="GV75" s="126"/>
      <c r="GW75" s="126"/>
      <c r="GX75" s="126"/>
      <c r="GY75" s="126"/>
      <c r="GZ75" s="126"/>
      <c r="HA75" s="126"/>
      <c r="HB75" s="126"/>
      <c r="HC75" s="126"/>
      <c r="HD75" s="126"/>
      <c r="HE75" s="126"/>
      <c r="HF75" s="126"/>
      <c r="HG75" s="126"/>
      <c r="HH75" s="126"/>
      <c r="HI75" s="126"/>
      <c r="HJ75" s="126"/>
      <c r="HK75" s="126"/>
      <c r="HL75" s="126"/>
      <c r="HM75" s="126"/>
      <c r="HN75" s="126"/>
      <c r="HO75" s="126"/>
      <c r="HP75" s="126"/>
      <c r="HQ75" s="126"/>
      <c r="HR75" s="126"/>
      <c r="HS75" s="126"/>
      <c r="HT75" s="126"/>
      <c r="HU75" s="126"/>
      <c r="HV75" s="126"/>
      <c r="HW75" s="126"/>
      <c r="HX75" s="126"/>
      <c r="HY75" s="126"/>
      <c r="HZ75" s="126"/>
      <c r="IA75" s="126"/>
      <c r="IB75" s="126"/>
      <c r="IC75" s="126"/>
      <c r="ID75" s="126"/>
      <c r="IE75" s="126"/>
      <c r="IF75" s="126"/>
      <c r="IG75" s="126"/>
      <c r="IH75" s="126"/>
      <c r="II75" s="126"/>
      <c r="IJ75" s="126"/>
      <c r="IK75" s="126"/>
      <c r="IL75" s="126"/>
      <c r="IM75" s="126"/>
      <c r="IN75" s="126"/>
      <c r="IO75" s="126"/>
      <c r="IP75" s="126"/>
      <c r="IQ75" s="126"/>
      <c r="IR75" s="126"/>
      <c r="IS75" s="126"/>
      <c r="IT75" s="126"/>
      <c r="IU75" s="126"/>
      <c r="IV75" s="126"/>
    </row>
    <row r="76" spans="1:256" s="122" customFormat="1" ht="19" customHeight="1">
      <c r="A76" s="122">
        <v>1</v>
      </c>
      <c r="E76" s="1169" t="str">
        <f t="shared" si="2"/>
        <v>Evaluation</v>
      </c>
      <c r="G76" s="112"/>
      <c r="H76" s="1426"/>
      <c r="O76" s="379"/>
      <c r="P76" s="200"/>
      <c r="Q76" s="200"/>
      <c r="R76" s="200"/>
      <c r="S76" s="200"/>
      <c r="T76" s="200"/>
      <c r="U76" s="200"/>
      <c r="V76" s="200"/>
      <c r="W76" s="200"/>
      <c r="X76" s="200"/>
      <c r="Y76" s="106"/>
      <c r="Z76" s="200"/>
      <c r="AA76" s="200"/>
      <c r="AB76" s="200"/>
      <c r="AC76" s="104"/>
      <c r="AD76" s="106"/>
      <c r="AH76" s="203"/>
      <c r="AI76" s="203"/>
      <c r="AJ76" s="203"/>
      <c r="AK76" s="200"/>
      <c r="AL76" s="104"/>
      <c r="AN76" s="106"/>
      <c r="AO76" s="126"/>
      <c r="AP76" s="126"/>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c r="BM76" s="126"/>
      <c r="BN76" s="126"/>
      <c r="BO76" s="126"/>
      <c r="BP76" s="126"/>
      <c r="BQ76" s="126"/>
      <c r="BR76" s="126"/>
      <c r="BS76" s="126"/>
      <c r="BT76" s="126"/>
      <c r="BU76" s="126"/>
      <c r="BV76" s="126"/>
      <c r="BW76" s="126"/>
      <c r="BX76" s="126"/>
      <c r="BY76" s="126"/>
      <c r="BZ76" s="126"/>
      <c r="CA76" s="126"/>
      <c r="CB76" s="126"/>
      <c r="CC76" s="126"/>
      <c r="CD76" s="126"/>
      <c r="CE76" s="126"/>
      <c r="CF76" s="126"/>
      <c r="CG76" s="126"/>
      <c r="CH76" s="126"/>
      <c r="CI76" s="126"/>
      <c r="CJ76" s="126"/>
      <c r="CK76" s="126"/>
      <c r="CL76" s="126"/>
      <c r="CM76" s="126"/>
      <c r="CN76" s="126"/>
      <c r="CO76" s="126"/>
      <c r="CP76" s="126"/>
      <c r="CQ76" s="126"/>
      <c r="CR76" s="126"/>
      <c r="CS76" s="126"/>
      <c r="CT76" s="126"/>
      <c r="CU76" s="126"/>
      <c r="CV76" s="126"/>
      <c r="CW76" s="126"/>
      <c r="CX76" s="126"/>
      <c r="CY76" s="126"/>
      <c r="CZ76" s="126"/>
      <c r="DA76" s="126"/>
      <c r="DB76" s="126"/>
      <c r="DC76" s="126"/>
      <c r="DD76" s="126"/>
      <c r="DE76" s="126"/>
      <c r="DF76" s="126"/>
      <c r="DG76" s="126"/>
      <c r="DH76" s="126"/>
      <c r="DI76" s="126"/>
      <c r="DJ76" s="126"/>
      <c r="DK76" s="126"/>
      <c r="DL76" s="126"/>
      <c r="DM76" s="126"/>
      <c r="DN76" s="126"/>
      <c r="DO76" s="126"/>
      <c r="DP76" s="126"/>
      <c r="DQ76" s="126"/>
      <c r="DR76" s="126"/>
      <c r="DS76" s="126"/>
      <c r="DT76" s="126"/>
      <c r="DU76" s="126"/>
      <c r="DV76" s="126"/>
      <c r="DW76" s="126"/>
      <c r="DX76" s="126"/>
      <c r="DY76" s="126"/>
      <c r="DZ76" s="126"/>
      <c r="EA76" s="126"/>
      <c r="EB76" s="126"/>
      <c r="EC76" s="126"/>
      <c r="ED76" s="126"/>
      <c r="EE76" s="126"/>
      <c r="EF76" s="126"/>
      <c r="EG76" s="126"/>
      <c r="EH76" s="126"/>
      <c r="EI76" s="126"/>
      <c r="EJ76" s="126"/>
      <c r="EK76" s="126"/>
      <c r="EL76" s="126"/>
      <c r="EM76" s="126"/>
      <c r="EN76" s="126"/>
      <c r="EO76" s="126"/>
      <c r="EP76" s="126"/>
      <c r="EQ76" s="126"/>
      <c r="ER76" s="126"/>
      <c r="ES76" s="126"/>
      <c r="ET76" s="126"/>
      <c r="EU76" s="126"/>
      <c r="EV76" s="126"/>
      <c r="EW76" s="126"/>
      <c r="EX76" s="126"/>
      <c r="EY76" s="126"/>
      <c r="EZ76" s="126"/>
      <c r="FA76" s="126"/>
      <c r="FB76" s="126"/>
      <c r="FC76" s="126"/>
      <c r="FD76" s="126"/>
      <c r="FE76" s="126"/>
      <c r="FF76" s="126"/>
      <c r="FG76" s="126"/>
      <c r="FH76" s="126"/>
      <c r="FI76" s="126"/>
      <c r="FJ76" s="126"/>
      <c r="FK76" s="126"/>
      <c r="FL76" s="126"/>
      <c r="FM76" s="126"/>
      <c r="FN76" s="126"/>
      <c r="FO76" s="126"/>
      <c r="FP76" s="126"/>
      <c r="FQ76" s="126"/>
      <c r="FR76" s="126"/>
      <c r="FS76" s="126"/>
      <c r="FT76" s="126"/>
      <c r="FU76" s="126"/>
      <c r="FV76" s="126"/>
      <c r="FW76" s="126"/>
      <c r="FX76" s="126"/>
      <c r="FY76" s="126"/>
      <c r="FZ76" s="126"/>
      <c r="GA76" s="126"/>
      <c r="GB76" s="126"/>
      <c r="GC76" s="126"/>
      <c r="GD76" s="126"/>
      <c r="GE76" s="126"/>
      <c r="GF76" s="126"/>
      <c r="GG76" s="126"/>
      <c r="GH76" s="126"/>
      <c r="GI76" s="126"/>
      <c r="GJ76" s="126"/>
      <c r="GK76" s="126"/>
      <c r="GL76" s="126"/>
      <c r="GM76" s="126"/>
      <c r="GN76" s="126"/>
      <c r="GO76" s="126"/>
      <c r="GP76" s="126"/>
      <c r="GQ76" s="126"/>
      <c r="GR76" s="126"/>
      <c r="GS76" s="126"/>
      <c r="GT76" s="126"/>
      <c r="GU76" s="126"/>
      <c r="GV76" s="126"/>
      <c r="GW76" s="126"/>
      <c r="GX76" s="126"/>
      <c r="GY76" s="126"/>
      <c r="GZ76" s="126"/>
      <c r="HA76" s="126"/>
      <c r="HB76" s="126"/>
      <c r="HC76" s="126"/>
      <c r="HD76" s="126"/>
      <c r="HE76" s="126"/>
      <c r="HF76" s="126"/>
      <c r="HG76" s="126"/>
      <c r="HH76" s="126"/>
      <c r="HI76" s="126"/>
      <c r="HJ76" s="126"/>
      <c r="HK76" s="126"/>
      <c r="HL76" s="126"/>
      <c r="HM76" s="126"/>
      <c r="HN76" s="126"/>
      <c r="HO76" s="126"/>
      <c r="HP76" s="126"/>
      <c r="HQ76" s="126"/>
      <c r="HR76" s="126"/>
      <c r="HS76" s="126"/>
      <c r="HT76" s="126"/>
      <c r="HU76" s="126"/>
      <c r="HV76" s="126"/>
      <c r="HW76" s="126"/>
      <c r="HX76" s="126"/>
      <c r="HY76" s="126"/>
      <c r="HZ76" s="126"/>
      <c r="IA76" s="126"/>
      <c r="IB76" s="126"/>
      <c r="IC76" s="126"/>
      <c r="ID76" s="126"/>
      <c r="IE76" s="126"/>
      <c r="IF76" s="126"/>
      <c r="IG76" s="126"/>
      <c r="IH76" s="126"/>
      <c r="II76" s="126"/>
      <c r="IJ76" s="126"/>
      <c r="IK76" s="126"/>
      <c r="IL76" s="126"/>
      <c r="IM76" s="126"/>
      <c r="IN76" s="126"/>
      <c r="IO76" s="126"/>
      <c r="IP76" s="126"/>
      <c r="IQ76" s="126"/>
      <c r="IR76" s="126"/>
      <c r="IS76" s="126"/>
      <c r="IT76" s="126"/>
      <c r="IU76" s="126"/>
      <c r="IV76" s="126"/>
    </row>
    <row r="77" spans="1:256" s="122" customFormat="1" ht="19" customHeight="1">
      <c r="A77" s="122">
        <v>1</v>
      </c>
      <c r="E77" s="1169" t="str">
        <f t="shared" si="2"/>
        <v>Evaluation</v>
      </c>
      <c r="G77" s="112"/>
      <c r="H77" s="1426"/>
      <c r="O77" s="379"/>
      <c r="P77" s="200"/>
      <c r="Q77" s="200"/>
      <c r="R77" s="200"/>
      <c r="S77" s="200"/>
      <c r="T77" s="200"/>
      <c r="U77" s="200"/>
      <c r="V77" s="200"/>
      <c r="W77" s="200"/>
      <c r="X77" s="200"/>
      <c r="Y77" s="106"/>
      <c r="Z77" s="200"/>
      <c r="AA77" s="200"/>
      <c r="AB77" s="200"/>
      <c r="AC77" s="104"/>
      <c r="AD77" s="106"/>
      <c r="AH77" s="203"/>
      <c r="AI77" s="203"/>
      <c r="AJ77" s="203"/>
      <c r="AK77" s="200"/>
      <c r="AL77" s="104"/>
      <c r="AN77" s="106"/>
      <c r="AO77" s="126"/>
      <c r="AP77" s="126"/>
      <c r="AQ77" s="126"/>
      <c r="AR77" s="126"/>
      <c r="AS77" s="126"/>
      <c r="AT77" s="126"/>
      <c r="AU77" s="126"/>
      <c r="AV77" s="126"/>
      <c r="AW77" s="126"/>
      <c r="AX77" s="126"/>
      <c r="AY77" s="126"/>
      <c r="AZ77" s="126"/>
      <c r="BA77" s="126"/>
      <c r="BB77" s="126"/>
      <c r="BC77" s="126"/>
      <c r="BD77" s="126"/>
      <c r="BE77" s="126"/>
      <c r="BF77" s="126"/>
      <c r="BG77" s="126"/>
      <c r="BH77" s="126"/>
      <c r="BI77" s="126"/>
      <c r="BJ77" s="126"/>
      <c r="BK77" s="126"/>
      <c r="BL77" s="126"/>
      <c r="BM77" s="126"/>
      <c r="BN77" s="126"/>
      <c r="BO77" s="126"/>
      <c r="BP77" s="126"/>
      <c r="BQ77" s="126"/>
      <c r="BR77" s="126"/>
      <c r="BS77" s="126"/>
      <c r="BT77" s="126"/>
      <c r="BU77" s="126"/>
      <c r="BV77" s="126"/>
      <c r="BW77" s="126"/>
      <c r="BX77" s="126"/>
      <c r="BY77" s="126"/>
      <c r="BZ77" s="126"/>
      <c r="CA77" s="126"/>
      <c r="CB77" s="126"/>
      <c r="CC77" s="126"/>
      <c r="CD77" s="126"/>
      <c r="CE77" s="126"/>
      <c r="CF77" s="126"/>
      <c r="CG77" s="126"/>
      <c r="CH77" s="126"/>
      <c r="CI77" s="126"/>
      <c r="CJ77" s="126"/>
      <c r="CK77" s="126"/>
      <c r="CL77" s="126"/>
      <c r="CM77" s="126"/>
      <c r="CN77" s="126"/>
      <c r="CO77" s="126"/>
      <c r="CP77" s="126"/>
      <c r="CQ77" s="126"/>
      <c r="CR77" s="126"/>
      <c r="CS77" s="126"/>
      <c r="CT77" s="126"/>
      <c r="CU77" s="126"/>
      <c r="CV77" s="126"/>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6"/>
      <c r="FX77" s="126"/>
      <c r="FY77" s="126"/>
      <c r="FZ77" s="126"/>
      <c r="GA77" s="126"/>
      <c r="GB77" s="126"/>
      <c r="GC77" s="126"/>
      <c r="GD77" s="126"/>
      <c r="GE77" s="126"/>
      <c r="GF77" s="126"/>
      <c r="GG77" s="126"/>
      <c r="GH77" s="126"/>
      <c r="GI77" s="126"/>
      <c r="GJ77" s="126"/>
      <c r="GK77" s="126"/>
      <c r="GL77" s="126"/>
      <c r="GM77" s="126"/>
      <c r="GN77" s="126"/>
      <c r="GO77" s="126"/>
      <c r="GP77" s="126"/>
      <c r="GQ77" s="126"/>
      <c r="GR77" s="126"/>
      <c r="GS77" s="126"/>
      <c r="GT77" s="126"/>
      <c r="GU77" s="126"/>
      <c r="GV77" s="126"/>
      <c r="GW77" s="126"/>
      <c r="GX77" s="126"/>
      <c r="GY77" s="126"/>
      <c r="GZ77" s="126"/>
      <c r="HA77" s="126"/>
      <c r="HB77" s="126"/>
      <c r="HC77" s="126"/>
      <c r="HD77" s="126"/>
      <c r="HE77" s="126"/>
      <c r="HF77" s="126"/>
      <c r="HG77" s="126"/>
      <c r="HH77" s="126"/>
      <c r="HI77" s="126"/>
      <c r="HJ77" s="126"/>
      <c r="HK77" s="126"/>
      <c r="HL77" s="126"/>
      <c r="HM77" s="126"/>
      <c r="HN77" s="126"/>
      <c r="HO77" s="126"/>
      <c r="HP77" s="126"/>
      <c r="HQ77" s="126"/>
      <c r="HR77" s="126"/>
      <c r="HS77" s="126"/>
      <c r="HT77" s="126"/>
      <c r="HU77" s="126"/>
      <c r="HV77" s="126"/>
      <c r="HW77" s="126"/>
      <c r="HX77" s="126"/>
      <c r="HY77" s="126"/>
      <c r="HZ77" s="126"/>
      <c r="IA77" s="126"/>
      <c r="IB77" s="126"/>
      <c r="IC77" s="126"/>
      <c r="ID77" s="126"/>
      <c r="IE77" s="126"/>
      <c r="IF77" s="126"/>
      <c r="IG77" s="126"/>
      <c r="IH77" s="126"/>
      <c r="II77" s="126"/>
      <c r="IJ77" s="126"/>
      <c r="IK77" s="126"/>
      <c r="IL77" s="126"/>
      <c r="IM77" s="126"/>
      <c r="IN77" s="126"/>
      <c r="IO77" s="126"/>
      <c r="IP77" s="126"/>
      <c r="IQ77" s="126"/>
      <c r="IR77" s="126"/>
      <c r="IS77" s="126"/>
      <c r="IT77" s="126"/>
      <c r="IU77" s="126"/>
      <c r="IV77" s="126"/>
    </row>
    <row r="78" spans="1:256" s="122" customFormat="1" ht="19" customHeight="1">
      <c r="A78" s="122">
        <v>1</v>
      </c>
      <c r="E78" s="1169" t="str">
        <f t="shared" si="2"/>
        <v>Evaluation</v>
      </c>
      <c r="G78" s="112"/>
      <c r="H78" s="1426"/>
      <c r="O78" s="379"/>
      <c r="P78" s="200"/>
      <c r="Q78" s="200"/>
      <c r="R78" s="200"/>
      <c r="S78" s="200"/>
      <c r="T78" s="200"/>
      <c r="U78" s="200"/>
      <c r="V78" s="200"/>
      <c r="W78" s="200"/>
      <c r="X78" s="200"/>
      <c r="Y78" s="106"/>
      <c r="Z78" s="200"/>
      <c r="AA78" s="200"/>
      <c r="AB78" s="200"/>
      <c r="AC78" s="104"/>
      <c r="AD78" s="106"/>
      <c r="AH78" s="203"/>
      <c r="AI78" s="203"/>
      <c r="AJ78" s="203"/>
      <c r="AK78" s="200"/>
      <c r="AL78" s="104"/>
      <c r="AN78" s="106"/>
      <c r="AO78" s="126"/>
      <c r="AP78" s="126"/>
      <c r="AQ78" s="126"/>
      <c r="AR78" s="126"/>
      <c r="AS78" s="126"/>
      <c r="AT78" s="126"/>
      <c r="AU78" s="126"/>
      <c r="AV78" s="126"/>
      <c r="AW78" s="126"/>
      <c r="AX78" s="126"/>
      <c r="AY78" s="126"/>
      <c r="AZ78" s="126"/>
      <c r="BA78" s="126"/>
      <c r="BB78" s="126"/>
      <c r="BC78" s="126"/>
      <c r="BD78" s="126"/>
      <c r="BE78" s="126"/>
      <c r="BF78" s="126"/>
      <c r="BG78" s="126"/>
      <c r="BH78" s="126"/>
      <c r="BI78" s="126"/>
      <c r="BJ78" s="126"/>
      <c r="BK78" s="126"/>
      <c r="BL78" s="126"/>
      <c r="BM78" s="126"/>
      <c r="BN78" s="126"/>
      <c r="BO78" s="126"/>
      <c r="BP78" s="126"/>
      <c r="BQ78" s="126"/>
      <c r="BR78" s="126"/>
      <c r="BS78" s="126"/>
      <c r="BT78" s="126"/>
      <c r="BU78" s="126"/>
      <c r="BV78" s="126"/>
      <c r="BW78" s="126"/>
      <c r="BX78" s="126"/>
      <c r="BY78" s="126"/>
      <c r="BZ78" s="126"/>
      <c r="CA78" s="126"/>
      <c r="CB78" s="126"/>
      <c r="CC78" s="126"/>
      <c r="CD78" s="126"/>
      <c r="CE78" s="126"/>
      <c r="CF78" s="126"/>
      <c r="CG78" s="126"/>
      <c r="CH78" s="126"/>
      <c r="CI78" s="126"/>
      <c r="CJ78" s="126"/>
      <c r="CK78" s="126"/>
      <c r="CL78" s="126"/>
      <c r="CM78" s="126"/>
      <c r="CN78" s="126"/>
      <c r="CO78" s="126"/>
      <c r="CP78" s="126"/>
      <c r="CQ78" s="126"/>
      <c r="CR78" s="126"/>
      <c r="CS78" s="126"/>
      <c r="CT78" s="126"/>
      <c r="CU78" s="126"/>
      <c r="CV78" s="126"/>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6"/>
      <c r="FX78" s="126"/>
      <c r="FY78" s="126"/>
      <c r="FZ78" s="126"/>
      <c r="GA78" s="126"/>
      <c r="GB78" s="126"/>
      <c r="GC78" s="126"/>
      <c r="GD78" s="126"/>
      <c r="GE78" s="126"/>
      <c r="GF78" s="126"/>
      <c r="GG78" s="126"/>
      <c r="GH78" s="126"/>
      <c r="GI78" s="126"/>
      <c r="GJ78" s="126"/>
      <c r="GK78" s="126"/>
      <c r="GL78" s="126"/>
      <c r="GM78" s="126"/>
      <c r="GN78" s="126"/>
      <c r="GO78" s="126"/>
      <c r="GP78" s="126"/>
      <c r="GQ78" s="126"/>
      <c r="GR78" s="126"/>
      <c r="GS78" s="126"/>
      <c r="GT78" s="126"/>
      <c r="GU78" s="126"/>
      <c r="GV78" s="126"/>
      <c r="GW78" s="126"/>
      <c r="GX78" s="126"/>
      <c r="GY78" s="126"/>
      <c r="GZ78" s="126"/>
      <c r="HA78" s="126"/>
      <c r="HB78" s="126"/>
      <c r="HC78" s="126"/>
      <c r="HD78" s="126"/>
      <c r="HE78" s="126"/>
      <c r="HF78" s="126"/>
      <c r="HG78" s="126"/>
      <c r="HH78" s="126"/>
      <c r="HI78" s="126"/>
      <c r="HJ78" s="126"/>
      <c r="HK78" s="126"/>
      <c r="HL78" s="126"/>
      <c r="HM78" s="126"/>
      <c r="HN78" s="126"/>
      <c r="HO78" s="126"/>
      <c r="HP78" s="126"/>
      <c r="HQ78" s="126"/>
      <c r="HR78" s="126"/>
      <c r="HS78" s="126"/>
      <c r="HT78" s="126"/>
      <c r="HU78" s="126"/>
      <c r="HV78" s="126"/>
      <c r="HW78" s="126"/>
      <c r="HX78" s="126"/>
      <c r="HY78" s="126"/>
      <c r="HZ78" s="126"/>
      <c r="IA78" s="126"/>
      <c r="IB78" s="126"/>
      <c r="IC78" s="126"/>
      <c r="ID78" s="126"/>
      <c r="IE78" s="126"/>
      <c r="IF78" s="126"/>
      <c r="IG78" s="126"/>
      <c r="IH78" s="126"/>
      <c r="II78" s="126"/>
      <c r="IJ78" s="126"/>
      <c r="IK78" s="126"/>
      <c r="IL78" s="126"/>
      <c r="IM78" s="126"/>
      <c r="IN78" s="126"/>
      <c r="IO78" s="126"/>
      <c r="IP78" s="126"/>
      <c r="IQ78" s="126"/>
      <c r="IR78" s="126"/>
      <c r="IS78" s="126"/>
      <c r="IT78" s="126"/>
      <c r="IU78" s="126"/>
      <c r="IV78" s="126"/>
    </row>
    <row r="79" spans="1:256" s="122" customFormat="1" ht="19" customHeight="1">
      <c r="A79" s="122">
        <v>1</v>
      </c>
      <c r="E79" s="1169" t="str">
        <f t="shared" si="2"/>
        <v>Evaluation</v>
      </c>
      <c r="G79" s="112"/>
      <c r="H79" s="1426"/>
      <c r="O79" s="379"/>
      <c r="P79" s="200"/>
      <c r="Q79" s="200"/>
      <c r="R79" s="200"/>
      <c r="S79" s="200"/>
      <c r="T79" s="200"/>
      <c r="U79" s="200"/>
      <c r="V79" s="200"/>
      <c r="W79" s="200"/>
      <c r="X79" s="200"/>
      <c r="Y79" s="106"/>
      <c r="Z79" s="200"/>
      <c r="AA79" s="200"/>
      <c r="AB79" s="200"/>
      <c r="AC79" s="104"/>
      <c r="AD79" s="106"/>
      <c r="AH79" s="203"/>
      <c r="AI79" s="203"/>
      <c r="AJ79" s="203"/>
      <c r="AK79" s="200"/>
      <c r="AL79" s="104"/>
      <c r="AN79" s="106"/>
      <c r="AO79" s="126"/>
      <c r="AP79" s="126"/>
      <c r="AQ79" s="126"/>
      <c r="AR79" s="126"/>
      <c r="AS79" s="126"/>
      <c r="AT79" s="126"/>
      <c r="AU79" s="126"/>
      <c r="AV79" s="126"/>
      <c r="AW79" s="126"/>
      <c r="AX79" s="126"/>
      <c r="AY79" s="126"/>
      <c r="AZ79" s="126"/>
      <c r="BA79" s="126"/>
      <c r="BB79" s="126"/>
      <c r="BC79" s="126"/>
      <c r="BD79" s="126"/>
      <c r="BE79" s="126"/>
      <c r="BF79" s="126"/>
      <c r="BG79" s="126"/>
      <c r="BH79" s="126"/>
      <c r="BI79" s="126"/>
      <c r="BJ79" s="126"/>
      <c r="BK79" s="126"/>
      <c r="BL79" s="126"/>
      <c r="BM79" s="126"/>
      <c r="BN79" s="126"/>
      <c r="BO79" s="126"/>
      <c r="BP79" s="126"/>
      <c r="BQ79" s="126"/>
      <c r="BR79" s="126"/>
      <c r="BS79" s="126"/>
      <c r="BT79" s="126"/>
      <c r="BU79" s="126"/>
      <c r="BV79" s="126"/>
      <c r="BW79" s="126"/>
      <c r="BX79" s="126"/>
      <c r="BY79" s="126"/>
      <c r="BZ79" s="126"/>
      <c r="CA79" s="126"/>
      <c r="CB79" s="126"/>
      <c r="CC79" s="126"/>
      <c r="CD79" s="126"/>
      <c r="CE79" s="126"/>
      <c r="CF79" s="126"/>
      <c r="CG79" s="126"/>
      <c r="CH79" s="126"/>
      <c r="CI79" s="126"/>
      <c r="CJ79" s="126"/>
      <c r="CK79" s="126"/>
      <c r="CL79" s="126"/>
      <c r="CM79" s="126"/>
      <c r="CN79" s="126"/>
      <c r="CO79" s="126"/>
      <c r="CP79" s="126"/>
      <c r="CQ79" s="126"/>
      <c r="CR79" s="126"/>
      <c r="CS79" s="126"/>
      <c r="CT79" s="126"/>
      <c r="CU79" s="126"/>
      <c r="CV79" s="126"/>
      <c r="CW79" s="126"/>
      <c r="CX79" s="126"/>
      <c r="CY79" s="126"/>
      <c r="CZ79" s="126"/>
      <c r="DA79" s="126"/>
      <c r="DB79" s="126"/>
      <c r="DC79" s="126"/>
      <c r="DD79" s="126"/>
      <c r="DE79" s="126"/>
      <c r="DF79" s="126"/>
      <c r="DG79" s="126"/>
      <c r="DH79" s="126"/>
      <c r="DI79" s="126"/>
      <c r="DJ79" s="126"/>
      <c r="DK79" s="126"/>
      <c r="DL79" s="126"/>
      <c r="DM79" s="126"/>
      <c r="DN79" s="126"/>
      <c r="DO79" s="126"/>
      <c r="DP79" s="126"/>
      <c r="DQ79" s="126"/>
      <c r="DR79" s="126"/>
      <c r="DS79" s="126"/>
      <c r="DT79" s="126"/>
      <c r="DU79" s="126"/>
      <c r="DV79" s="126"/>
      <c r="DW79" s="126"/>
      <c r="DX79" s="126"/>
      <c r="DY79" s="126"/>
      <c r="DZ79" s="126"/>
      <c r="EA79" s="126"/>
      <c r="EB79" s="126"/>
      <c r="EC79" s="126"/>
      <c r="ED79" s="126"/>
      <c r="EE79" s="126"/>
      <c r="EF79" s="126"/>
      <c r="EG79" s="126"/>
      <c r="EH79" s="126"/>
      <c r="EI79" s="126"/>
      <c r="EJ79" s="126"/>
      <c r="EK79" s="126"/>
      <c r="EL79" s="126"/>
      <c r="EM79" s="126"/>
      <c r="EN79" s="126"/>
      <c r="EO79" s="126"/>
      <c r="EP79" s="126"/>
      <c r="EQ79" s="126"/>
      <c r="ER79" s="126"/>
      <c r="ES79" s="126"/>
      <c r="ET79" s="126"/>
      <c r="EU79" s="126"/>
      <c r="EV79" s="126"/>
      <c r="EW79" s="126"/>
      <c r="EX79" s="126"/>
      <c r="EY79" s="126"/>
      <c r="EZ79" s="126"/>
      <c r="FA79" s="126"/>
      <c r="FB79" s="126"/>
      <c r="FC79" s="126"/>
      <c r="FD79" s="126"/>
      <c r="FE79" s="126"/>
      <c r="FF79" s="126"/>
      <c r="FG79" s="126"/>
      <c r="FH79" s="126"/>
      <c r="FI79" s="126"/>
      <c r="FJ79" s="126"/>
      <c r="FK79" s="126"/>
      <c r="FL79" s="126"/>
      <c r="FM79" s="126"/>
      <c r="FN79" s="126"/>
      <c r="FO79" s="126"/>
      <c r="FP79" s="126"/>
      <c r="FQ79" s="126"/>
      <c r="FR79" s="126"/>
      <c r="FS79" s="126"/>
      <c r="FT79" s="126"/>
      <c r="FU79" s="126"/>
      <c r="FV79" s="126"/>
      <c r="FW79" s="126"/>
      <c r="FX79" s="126"/>
      <c r="FY79" s="126"/>
      <c r="FZ79" s="126"/>
      <c r="GA79" s="126"/>
      <c r="GB79" s="126"/>
      <c r="GC79" s="126"/>
      <c r="GD79" s="126"/>
      <c r="GE79" s="126"/>
      <c r="GF79" s="126"/>
      <c r="GG79" s="126"/>
      <c r="GH79" s="126"/>
      <c r="GI79" s="126"/>
      <c r="GJ79" s="126"/>
      <c r="GK79" s="126"/>
      <c r="GL79" s="126"/>
      <c r="GM79" s="126"/>
      <c r="GN79" s="126"/>
      <c r="GO79" s="126"/>
      <c r="GP79" s="126"/>
      <c r="GQ79" s="126"/>
      <c r="GR79" s="126"/>
      <c r="GS79" s="126"/>
      <c r="GT79" s="126"/>
      <c r="GU79" s="126"/>
      <c r="GV79" s="126"/>
      <c r="GW79" s="126"/>
      <c r="GX79" s="126"/>
      <c r="GY79" s="126"/>
      <c r="GZ79" s="126"/>
      <c r="HA79" s="126"/>
      <c r="HB79" s="126"/>
      <c r="HC79" s="126"/>
      <c r="HD79" s="126"/>
      <c r="HE79" s="126"/>
      <c r="HF79" s="126"/>
      <c r="HG79" s="126"/>
      <c r="HH79" s="126"/>
      <c r="HI79" s="126"/>
      <c r="HJ79" s="126"/>
      <c r="HK79" s="126"/>
      <c r="HL79" s="126"/>
      <c r="HM79" s="126"/>
      <c r="HN79" s="126"/>
      <c r="HO79" s="126"/>
      <c r="HP79" s="126"/>
      <c r="HQ79" s="126"/>
      <c r="HR79" s="126"/>
      <c r="HS79" s="126"/>
      <c r="HT79" s="126"/>
      <c r="HU79" s="126"/>
      <c r="HV79" s="126"/>
      <c r="HW79" s="126"/>
      <c r="HX79" s="126"/>
      <c r="HY79" s="126"/>
      <c r="HZ79" s="126"/>
      <c r="IA79" s="126"/>
      <c r="IB79" s="126"/>
      <c r="IC79" s="126"/>
      <c r="ID79" s="126"/>
      <c r="IE79" s="126"/>
      <c r="IF79" s="126"/>
      <c r="IG79" s="126"/>
      <c r="IH79" s="126"/>
      <c r="II79" s="126"/>
      <c r="IJ79" s="126"/>
      <c r="IK79" s="126"/>
      <c r="IL79" s="126"/>
      <c r="IM79" s="126"/>
      <c r="IN79" s="126"/>
      <c r="IO79" s="126"/>
      <c r="IP79" s="126"/>
      <c r="IQ79" s="126"/>
      <c r="IR79" s="126"/>
      <c r="IS79" s="126"/>
      <c r="IT79" s="126"/>
      <c r="IU79" s="126"/>
      <c r="IV79" s="126"/>
    </row>
    <row r="80" spans="1:256" s="122" customFormat="1" ht="19" customHeight="1">
      <c r="A80" s="122">
        <v>1</v>
      </c>
      <c r="E80" s="1169" t="str">
        <f t="shared" si="2"/>
        <v>Evaluation</v>
      </c>
      <c r="G80" s="112"/>
      <c r="H80" s="1426"/>
      <c r="O80" s="379"/>
      <c r="P80" s="200"/>
      <c r="Q80" s="200"/>
      <c r="R80" s="200"/>
      <c r="S80" s="200"/>
      <c r="T80" s="200"/>
      <c r="U80" s="200"/>
      <c r="V80" s="200"/>
      <c r="W80" s="200"/>
      <c r="X80" s="200"/>
      <c r="Y80" s="106"/>
      <c r="Z80" s="200"/>
      <c r="AA80" s="200"/>
      <c r="AB80" s="200"/>
      <c r="AC80" s="104"/>
      <c r="AD80" s="106"/>
      <c r="AH80" s="203"/>
      <c r="AI80" s="203"/>
      <c r="AJ80" s="203"/>
      <c r="AK80" s="200"/>
      <c r="AL80" s="104"/>
      <c r="AN80" s="10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6"/>
      <c r="BR80" s="126"/>
      <c r="BS80" s="126"/>
      <c r="BT80" s="126"/>
      <c r="BU80" s="126"/>
      <c r="BV80" s="126"/>
      <c r="BW80" s="126"/>
      <c r="BX80" s="126"/>
      <c r="BY80" s="126"/>
      <c r="BZ80" s="126"/>
      <c r="CA80" s="126"/>
      <c r="CB80" s="126"/>
      <c r="CC80" s="126"/>
      <c r="CD80" s="126"/>
      <c r="CE80" s="126"/>
      <c r="CF80" s="126"/>
      <c r="CG80" s="126"/>
      <c r="CH80" s="126"/>
      <c r="CI80" s="126"/>
      <c r="CJ80" s="126"/>
      <c r="CK80" s="126"/>
      <c r="CL80" s="126"/>
      <c r="CM80" s="126"/>
      <c r="CN80" s="126"/>
      <c r="CO80" s="126"/>
      <c r="CP80" s="126"/>
      <c r="CQ80" s="126"/>
      <c r="CR80" s="126"/>
      <c r="CS80" s="126"/>
      <c r="CT80" s="126"/>
      <c r="CU80" s="126"/>
      <c r="CV80" s="126"/>
      <c r="CW80" s="126"/>
      <c r="CX80" s="126"/>
      <c r="CY80" s="126"/>
      <c r="CZ80" s="126"/>
      <c r="DA80" s="126"/>
      <c r="DB80" s="126"/>
      <c r="DC80" s="126"/>
      <c r="DD80" s="126"/>
      <c r="DE80" s="126"/>
      <c r="DF80" s="126"/>
      <c r="DG80" s="126"/>
      <c r="DH80" s="126"/>
      <c r="DI80" s="126"/>
      <c r="DJ80" s="126"/>
      <c r="DK80" s="126"/>
      <c r="DL80" s="126"/>
      <c r="DM80" s="126"/>
      <c r="DN80" s="126"/>
      <c r="DO80" s="126"/>
      <c r="DP80" s="126"/>
      <c r="DQ80" s="126"/>
      <c r="DR80" s="126"/>
      <c r="DS80" s="126"/>
      <c r="DT80" s="126"/>
      <c r="DU80" s="126"/>
      <c r="DV80" s="126"/>
      <c r="DW80" s="126"/>
      <c r="DX80" s="126"/>
      <c r="DY80" s="126"/>
      <c r="DZ80" s="126"/>
      <c r="EA80" s="126"/>
      <c r="EB80" s="126"/>
      <c r="EC80" s="126"/>
      <c r="ED80" s="126"/>
      <c r="EE80" s="126"/>
      <c r="EF80" s="126"/>
      <c r="EG80" s="126"/>
      <c r="EH80" s="126"/>
      <c r="EI80" s="126"/>
      <c r="EJ80" s="126"/>
      <c r="EK80" s="126"/>
      <c r="EL80" s="126"/>
      <c r="EM80" s="126"/>
      <c r="EN80" s="126"/>
      <c r="EO80" s="126"/>
      <c r="EP80" s="126"/>
      <c r="EQ80" s="126"/>
      <c r="ER80" s="126"/>
      <c r="ES80" s="126"/>
      <c r="ET80" s="126"/>
      <c r="EU80" s="126"/>
      <c r="EV80" s="126"/>
      <c r="EW80" s="126"/>
      <c r="EX80" s="126"/>
      <c r="EY80" s="126"/>
      <c r="EZ80" s="126"/>
      <c r="FA80" s="126"/>
      <c r="FB80" s="126"/>
      <c r="FC80" s="126"/>
      <c r="FD80" s="126"/>
      <c r="FE80" s="126"/>
      <c r="FF80" s="126"/>
      <c r="FG80" s="126"/>
      <c r="FH80" s="126"/>
      <c r="FI80" s="126"/>
      <c r="FJ80" s="126"/>
      <c r="FK80" s="126"/>
      <c r="FL80" s="126"/>
      <c r="FM80" s="126"/>
      <c r="FN80" s="126"/>
      <c r="FO80" s="126"/>
      <c r="FP80" s="126"/>
      <c r="FQ80" s="126"/>
      <c r="FR80" s="126"/>
      <c r="FS80" s="126"/>
      <c r="FT80" s="126"/>
      <c r="FU80" s="126"/>
      <c r="FV80" s="126"/>
      <c r="FW80" s="126"/>
      <c r="FX80" s="126"/>
      <c r="FY80" s="126"/>
      <c r="FZ80" s="126"/>
      <c r="GA80" s="126"/>
      <c r="GB80" s="126"/>
      <c r="GC80" s="126"/>
      <c r="GD80" s="126"/>
      <c r="GE80" s="126"/>
      <c r="GF80" s="126"/>
      <c r="GG80" s="126"/>
      <c r="GH80" s="126"/>
      <c r="GI80" s="126"/>
      <c r="GJ80" s="126"/>
      <c r="GK80" s="126"/>
      <c r="GL80" s="126"/>
      <c r="GM80" s="126"/>
      <c r="GN80" s="126"/>
      <c r="GO80" s="126"/>
      <c r="GP80" s="126"/>
      <c r="GQ80" s="126"/>
      <c r="GR80" s="126"/>
      <c r="GS80" s="126"/>
      <c r="GT80" s="126"/>
      <c r="GU80" s="126"/>
      <c r="GV80" s="126"/>
      <c r="GW80" s="126"/>
      <c r="GX80" s="126"/>
      <c r="GY80" s="126"/>
      <c r="GZ80" s="126"/>
      <c r="HA80" s="126"/>
      <c r="HB80" s="126"/>
      <c r="HC80" s="126"/>
      <c r="HD80" s="126"/>
      <c r="HE80" s="126"/>
      <c r="HF80" s="126"/>
      <c r="HG80" s="126"/>
      <c r="HH80" s="126"/>
      <c r="HI80" s="126"/>
      <c r="HJ80" s="126"/>
      <c r="HK80" s="126"/>
      <c r="HL80" s="126"/>
      <c r="HM80" s="126"/>
      <c r="HN80" s="126"/>
      <c r="HO80" s="126"/>
      <c r="HP80" s="126"/>
      <c r="HQ80" s="126"/>
      <c r="HR80" s="126"/>
      <c r="HS80" s="126"/>
      <c r="HT80" s="126"/>
      <c r="HU80" s="126"/>
      <c r="HV80" s="126"/>
      <c r="HW80" s="126"/>
      <c r="HX80" s="126"/>
      <c r="HY80" s="126"/>
      <c r="HZ80" s="126"/>
      <c r="IA80" s="126"/>
      <c r="IB80" s="126"/>
      <c r="IC80" s="126"/>
      <c r="ID80" s="126"/>
      <c r="IE80" s="126"/>
      <c r="IF80" s="126"/>
      <c r="IG80" s="126"/>
      <c r="IH80" s="126"/>
      <c r="II80" s="126"/>
      <c r="IJ80" s="126"/>
      <c r="IK80" s="126"/>
      <c r="IL80" s="126"/>
      <c r="IM80" s="126"/>
      <c r="IN80" s="126"/>
      <c r="IO80" s="126"/>
      <c r="IP80" s="126"/>
      <c r="IQ80" s="126"/>
      <c r="IR80" s="126"/>
      <c r="IS80" s="126"/>
      <c r="IT80" s="126"/>
      <c r="IU80" s="126"/>
      <c r="IV80" s="126"/>
    </row>
    <row r="81" spans="1:259" s="122" customFormat="1" ht="19" customHeight="1">
      <c r="A81" s="122">
        <v>1</v>
      </c>
      <c r="E81" s="1169" t="str">
        <f t="shared" si="2"/>
        <v>Evaluation</v>
      </c>
      <c r="G81" s="386" t="s">
        <v>734</v>
      </c>
      <c r="P81" s="200"/>
      <c r="Q81" s="200"/>
      <c r="R81" s="200"/>
      <c r="S81" s="200"/>
      <c r="T81" s="200"/>
      <c r="U81" s="200"/>
      <c r="V81" s="387" t="s">
        <v>730</v>
      </c>
      <c r="W81" s="200"/>
      <c r="Y81" s="106"/>
      <c r="Z81" s="200"/>
      <c r="AA81" s="200"/>
      <c r="AB81" s="200"/>
      <c r="AC81" s="104"/>
      <c r="AD81" s="106"/>
      <c r="AH81" s="203"/>
      <c r="AI81" s="203"/>
      <c r="AJ81" s="203"/>
      <c r="AK81" s="200"/>
      <c r="AL81" s="104"/>
      <c r="AN81" s="10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c r="BM81" s="126"/>
      <c r="BN81" s="126"/>
      <c r="BO81" s="126"/>
      <c r="BP81" s="126"/>
      <c r="BQ81" s="126"/>
      <c r="BR81" s="126"/>
      <c r="BS81" s="126"/>
      <c r="BT81" s="126"/>
      <c r="BU81" s="126"/>
      <c r="BV81" s="126"/>
      <c r="BW81" s="126"/>
      <c r="BX81" s="126"/>
      <c r="BY81" s="126"/>
      <c r="BZ81" s="126"/>
      <c r="CA81" s="126"/>
      <c r="CB81" s="126"/>
      <c r="CC81" s="126"/>
      <c r="CD81" s="126"/>
      <c r="CE81" s="126"/>
      <c r="CF81" s="126"/>
      <c r="CG81" s="126"/>
      <c r="CH81" s="126"/>
      <c r="CI81" s="126"/>
      <c r="CJ81" s="126"/>
      <c r="CK81" s="126"/>
      <c r="CL81" s="126"/>
      <c r="CM81" s="126"/>
      <c r="CN81" s="126"/>
      <c r="CO81" s="126"/>
      <c r="CP81" s="126"/>
      <c r="CQ81" s="126"/>
      <c r="CR81" s="126"/>
      <c r="CS81" s="126"/>
      <c r="CT81" s="126"/>
      <c r="CU81" s="126"/>
      <c r="CV81" s="126"/>
      <c r="CW81" s="126"/>
      <c r="CX81" s="126"/>
      <c r="CY81" s="126"/>
      <c r="CZ81" s="126"/>
      <c r="DA81" s="126"/>
      <c r="DB81" s="126"/>
      <c r="DC81" s="126"/>
      <c r="DD81" s="126"/>
      <c r="DE81" s="126"/>
      <c r="DF81" s="126"/>
      <c r="DG81" s="126"/>
      <c r="DH81" s="126"/>
      <c r="DI81" s="126"/>
      <c r="DJ81" s="126"/>
      <c r="DK81" s="126"/>
      <c r="DL81" s="126"/>
      <c r="DM81" s="126"/>
      <c r="DN81" s="126"/>
      <c r="DO81" s="126"/>
      <c r="DP81" s="126"/>
      <c r="DQ81" s="126"/>
      <c r="DR81" s="126"/>
      <c r="DS81" s="126"/>
      <c r="DT81" s="126"/>
      <c r="DU81" s="126"/>
      <c r="DV81" s="126"/>
      <c r="DW81" s="126"/>
      <c r="DX81" s="126"/>
      <c r="DY81" s="126"/>
      <c r="DZ81" s="126"/>
      <c r="EA81" s="126"/>
      <c r="EB81" s="126"/>
      <c r="EC81" s="126"/>
      <c r="ED81" s="126"/>
      <c r="EE81" s="126"/>
      <c r="EF81" s="126"/>
      <c r="EG81" s="126"/>
      <c r="EH81" s="126"/>
      <c r="EI81" s="126"/>
      <c r="EJ81" s="126"/>
      <c r="EK81" s="126"/>
      <c r="EL81" s="126"/>
      <c r="EM81" s="126"/>
      <c r="EN81" s="126"/>
      <c r="EO81" s="126"/>
      <c r="EP81" s="126"/>
      <c r="EQ81" s="126"/>
      <c r="ER81" s="126"/>
      <c r="ES81" s="126"/>
      <c r="ET81" s="126"/>
      <c r="EU81" s="126"/>
      <c r="EV81" s="126"/>
      <c r="EW81" s="126"/>
      <c r="EX81" s="126"/>
      <c r="EY81" s="126"/>
      <c r="EZ81" s="126"/>
      <c r="FA81" s="126"/>
      <c r="FB81" s="126"/>
      <c r="FC81" s="126"/>
      <c r="FD81" s="126"/>
      <c r="FE81" s="126"/>
      <c r="FF81" s="126"/>
      <c r="FG81" s="126"/>
      <c r="FH81" s="126"/>
      <c r="FI81" s="126"/>
      <c r="FJ81" s="126"/>
      <c r="FK81" s="126"/>
      <c r="FL81" s="126"/>
      <c r="FM81" s="126"/>
      <c r="FN81" s="126"/>
      <c r="FO81" s="126"/>
      <c r="FP81" s="126"/>
      <c r="FQ81" s="126"/>
      <c r="FR81" s="126"/>
      <c r="FS81" s="126"/>
      <c r="FT81" s="126"/>
      <c r="FU81" s="126"/>
      <c r="FV81" s="126"/>
      <c r="FW81" s="126"/>
      <c r="FX81" s="126"/>
      <c r="FY81" s="126"/>
      <c r="FZ81" s="126"/>
      <c r="GA81" s="126"/>
      <c r="GB81" s="126"/>
      <c r="GC81" s="126"/>
      <c r="GD81" s="126"/>
      <c r="GE81" s="126"/>
      <c r="GF81" s="126"/>
      <c r="GG81" s="126"/>
      <c r="GH81" s="126"/>
      <c r="GI81" s="126"/>
      <c r="GJ81" s="126"/>
      <c r="GK81" s="126"/>
      <c r="GL81" s="126"/>
      <c r="GM81" s="126"/>
      <c r="GN81" s="126"/>
      <c r="GO81" s="126"/>
      <c r="GP81" s="126"/>
      <c r="GQ81" s="126"/>
      <c r="GR81" s="126"/>
      <c r="GS81" s="126"/>
      <c r="GT81" s="126"/>
      <c r="GU81" s="126"/>
      <c r="GV81" s="126"/>
      <c r="GW81" s="126"/>
      <c r="GX81" s="126"/>
      <c r="GY81" s="126"/>
      <c r="GZ81" s="126"/>
      <c r="HA81" s="126"/>
      <c r="HB81" s="126"/>
      <c r="HC81" s="126"/>
      <c r="HD81" s="126"/>
      <c r="HE81" s="126"/>
      <c r="HF81" s="126"/>
      <c r="HG81" s="126"/>
      <c r="HH81" s="126"/>
      <c r="HI81" s="126"/>
      <c r="HJ81" s="126"/>
      <c r="HK81" s="126"/>
      <c r="HL81" s="126"/>
      <c r="HM81" s="126"/>
      <c r="HN81" s="126"/>
      <c r="HO81" s="126"/>
      <c r="HP81" s="126"/>
      <c r="HQ81" s="126"/>
      <c r="HR81" s="126"/>
      <c r="HS81" s="126"/>
      <c r="HT81" s="126"/>
      <c r="HU81" s="126"/>
      <c r="HV81" s="126"/>
      <c r="HW81" s="126"/>
      <c r="HX81" s="126"/>
      <c r="HY81" s="126"/>
      <c r="HZ81" s="126"/>
      <c r="IA81" s="126"/>
      <c r="IB81" s="126"/>
      <c r="IC81" s="126"/>
      <c r="ID81" s="126"/>
      <c r="IE81" s="126"/>
      <c r="IF81" s="126"/>
      <c r="IG81" s="126"/>
      <c r="IH81" s="126"/>
      <c r="II81" s="126"/>
      <c r="IJ81" s="126"/>
      <c r="IK81" s="126"/>
      <c r="IL81" s="126"/>
      <c r="IM81" s="126"/>
      <c r="IN81" s="126"/>
      <c r="IO81" s="126"/>
      <c r="IP81" s="126"/>
      <c r="IQ81" s="126"/>
      <c r="IR81" s="126"/>
      <c r="IS81" s="126"/>
      <c r="IT81" s="126"/>
      <c r="IU81" s="126"/>
      <c r="IV81" s="126"/>
    </row>
    <row r="82" spans="1:259" s="122" customFormat="1" ht="9" customHeight="1">
      <c r="A82" s="122">
        <v>1</v>
      </c>
      <c r="E82" s="1169" t="str">
        <f t="shared" si="2"/>
        <v>Evaluation</v>
      </c>
      <c r="G82" s="112"/>
      <c r="H82" s="1426"/>
      <c r="O82" s="386"/>
      <c r="P82" s="200"/>
      <c r="Q82" s="200"/>
      <c r="R82" s="200"/>
      <c r="S82" s="200"/>
      <c r="T82" s="200"/>
      <c r="U82" s="200"/>
      <c r="V82" s="200"/>
      <c r="W82" s="200"/>
      <c r="X82" s="387"/>
      <c r="Y82" s="106"/>
      <c r="Z82" s="200"/>
      <c r="AA82" s="200"/>
      <c r="AB82" s="200"/>
      <c r="AC82" s="104"/>
      <c r="AD82" s="106"/>
      <c r="AH82" s="203"/>
      <c r="AI82" s="203"/>
      <c r="AJ82" s="203"/>
      <c r="AK82" s="200"/>
      <c r="AL82" s="104"/>
      <c r="AN82" s="10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6"/>
      <c r="BR82" s="126"/>
      <c r="BS82" s="126"/>
      <c r="BT82" s="126"/>
      <c r="BU82" s="126"/>
      <c r="BV82" s="126"/>
      <c r="BW82" s="126"/>
      <c r="BX82" s="126"/>
      <c r="BY82" s="126"/>
      <c r="BZ82" s="126"/>
      <c r="CA82" s="126"/>
      <c r="CB82" s="126"/>
      <c r="CC82" s="126"/>
      <c r="CD82" s="126"/>
      <c r="CE82" s="126"/>
      <c r="CF82" s="126"/>
      <c r="CG82" s="126"/>
      <c r="CH82" s="126"/>
      <c r="CI82" s="126"/>
      <c r="CJ82" s="126"/>
      <c r="CK82" s="126"/>
      <c r="CL82" s="126"/>
      <c r="CM82" s="126"/>
      <c r="CN82" s="126"/>
      <c r="CO82" s="126"/>
      <c r="CP82" s="126"/>
      <c r="CQ82" s="126"/>
      <c r="CR82" s="126"/>
      <c r="CS82" s="126"/>
      <c r="CT82" s="126"/>
      <c r="CU82" s="126"/>
      <c r="CV82" s="126"/>
      <c r="CW82" s="126"/>
      <c r="CX82" s="126"/>
      <c r="CY82" s="126"/>
      <c r="CZ82" s="126"/>
      <c r="DA82" s="126"/>
      <c r="DB82" s="126"/>
      <c r="DC82" s="126"/>
      <c r="DD82" s="126"/>
      <c r="DE82" s="126"/>
      <c r="DF82" s="126"/>
      <c r="DG82" s="126"/>
      <c r="DH82" s="126"/>
      <c r="DI82" s="126"/>
      <c r="DJ82" s="126"/>
      <c r="DK82" s="126"/>
      <c r="DL82" s="126"/>
      <c r="DM82" s="126"/>
      <c r="DN82" s="126"/>
      <c r="DO82" s="126"/>
      <c r="DP82" s="126"/>
      <c r="DQ82" s="126"/>
      <c r="DR82" s="126"/>
      <c r="DS82" s="126"/>
      <c r="DT82" s="126"/>
      <c r="DU82" s="126"/>
      <c r="DV82" s="126"/>
      <c r="DW82" s="126"/>
      <c r="DX82" s="126"/>
      <c r="DY82" s="126"/>
      <c r="DZ82" s="126"/>
      <c r="EA82" s="126"/>
      <c r="EB82" s="126"/>
      <c r="EC82" s="126"/>
      <c r="ED82" s="126"/>
      <c r="EE82" s="126"/>
      <c r="EF82" s="126"/>
      <c r="EG82" s="126"/>
      <c r="EH82" s="126"/>
      <c r="EI82" s="126"/>
      <c r="EJ82" s="126"/>
      <c r="EK82" s="126"/>
      <c r="EL82" s="126"/>
      <c r="EM82" s="126"/>
      <c r="EN82" s="126"/>
      <c r="EO82" s="126"/>
      <c r="EP82" s="126"/>
      <c r="EQ82" s="126"/>
      <c r="ER82" s="126"/>
      <c r="ES82" s="126"/>
      <c r="ET82" s="126"/>
      <c r="EU82" s="126"/>
      <c r="EV82" s="126"/>
      <c r="EW82" s="126"/>
      <c r="EX82" s="126"/>
      <c r="EY82" s="126"/>
      <c r="EZ82" s="126"/>
      <c r="FA82" s="126"/>
      <c r="FB82" s="126"/>
      <c r="FC82" s="126"/>
      <c r="FD82" s="126"/>
      <c r="FE82" s="126"/>
      <c r="FF82" s="126"/>
      <c r="FG82" s="126"/>
      <c r="FH82" s="126"/>
      <c r="FI82" s="126"/>
      <c r="FJ82" s="126"/>
      <c r="FK82" s="126"/>
      <c r="FL82" s="126"/>
      <c r="FM82" s="126"/>
      <c r="FN82" s="126"/>
      <c r="FO82" s="126"/>
      <c r="FP82" s="126"/>
      <c r="FQ82" s="126"/>
      <c r="FR82" s="126"/>
      <c r="FS82" s="126"/>
      <c r="FT82" s="126"/>
      <c r="FU82" s="126"/>
      <c r="FV82" s="126"/>
      <c r="FW82" s="126"/>
      <c r="FX82" s="126"/>
      <c r="FY82" s="126"/>
      <c r="FZ82" s="126"/>
      <c r="GA82" s="126"/>
      <c r="GB82" s="126"/>
      <c r="GC82" s="126"/>
      <c r="GD82" s="126"/>
      <c r="GE82" s="126"/>
      <c r="GF82" s="126"/>
      <c r="GG82" s="126"/>
      <c r="GH82" s="126"/>
      <c r="GI82" s="126"/>
      <c r="GJ82" s="126"/>
      <c r="GK82" s="126"/>
      <c r="GL82" s="126"/>
      <c r="GM82" s="126"/>
      <c r="GN82" s="126"/>
      <c r="GO82" s="126"/>
      <c r="GP82" s="126"/>
      <c r="GQ82" s="126"/>
      <c r="GR82" s="126"/>
      <c r="GS82" s="126"/>
      <c r="GT82" s="126"/>
      <c r="GU82" s="126"/>
      <c r="GV82" s="126"/>
      <c r="GW82" s="126"/>
      <c r="GX82" s="126"/>
      <c r="GY82" s="126"/>
      <c r="GZ82" s="126"/>
      <c r="HA82" s="126"/>
      <c r="HB82" s="126"/>
      <c r="HC82" s="126"/>
      <c r="HD82" s="126"/>
      <c r="HE82" s="126"/>
      <c r="HF82" s="126"/>
      <c r="HG82" s="126"/>
      <c r="HH82" s="126"/>
      <c r="HI82" s="126"/>
      <c r="HJ82" s="126"/>
      <c r="HK82" s="126"/>
      <c r="HL82" s="126"/>
      <c r="HM82" s="126"/>
      <c r="HN82" s="126"/>
      <c r="HO82" s="126"/>
      <c r="HP82" s="126"/>
      <c r="HQ82" s="126"/>
      <c r="HR82" s="126"/>
      <c r="HS82" s="126"/>
      <c r="HT82" s="126"/>
      <c r="HU82" s="126"/>
      <c r="HV82" s="126"/>
      <c r="HW82" s="126"/>
      <c r="HX82" s="126"/>
      <c r="HY82" s="126"/>
      <c r="HZ82" s="126"/>
      <c r="IA82" s="126"/>
      <c r="IB82" s="126"/>
      <c r="IC82" s="126"/>
      <c r="ID82" s="126"/>
      <c r="IE82" s="126"/>
      <c r="IF82" s="126"/>
      <c r="IG82" s="126"/>
      <c r="IH82" s="126"/>
      <c r="II82" s="126"/>
      <c r="IJ82" s="126"/>
      <c r="IK82" s="126"/>
      <c r="IL82" s="126"/>
      <c r="IM82" s="126"/>
      <c r="IN82" s="126"/>
      <c r="IO82" s="126"/>
      <c r="IP82" s="126"/>
      <c r="IQ82" s="126"/>
      <c r="IR82" s="126"/>
      <c r="IS82" s="126"/>
      <c r="IT82" s="126"/>
      <c r="IU82" s="126"/>
      <c r="IV82" s="126"/>
    </row>
    <row r="83" spans="1:259" s="111" customFormat="1" ht="16" customHeight="1">
      <c r="A83" s="122">
        <v>1</v>
      </c>
      <c r="B83" s="122"/>
      <c r="C83" s="122"/>
      <c r="D83" s="122"/>
      <c r="E83" s="1169" t="str">
        <f t="shared" si="2"/>
        <v>Evaluation</v>
      </c>
      <c r="G83" s="393" t="s">
        <v>728</v>
      </c>
      <c r="H83" s="105"/>
      <c r="I83" s="106"/>
      <c r="J83" s="106"/>
      <c r="K83" s="106"/>
      <c r="L83" s="178"/>
      <c r="M83" s="178"/>
      <c r="N83" s="107"/>
      <c r="O83" s="106"/>
      <c r="P83" s="106"/>
      <c r="Q83" s="106"/>
      <c r="R83" s="106"/>
      <c r="S83" s="106"/>
      <c r="T83" s="108"/>
      <c r="U83" s="2223"/>
      <c r="V83" s="2223"/>
      <c r="W83" s="2223"/>
      <c r="X83" s="2223"/>
      <c r="Y83" s="1427"/>
      <c r="Z83" s="2224"/>
      <c r="AA83" s="2224"/>
      <c r="AB83" s="2224"/>
      <c r="AC83" s="2224"/>
      <c r="AD83" s="531"/>
      <c r="AE83" s="2224"/>
      <c r="AF83" s="2224"/>
      <c r="AG83" s="2224"/>
      <c r="AH83" s="2224"/>
      <c r="AI83" s="1827"/>
      <c r="AJ83" s="2225"/>
      <c r="AK83" s="2225"/>
      <c r="AL83" s="2225"/>
      <c r="AM83" s="2225"/>
      <c r="AN83" s="106"/>
      <c r="AO83" s="106"/>
      <c r="AP83" s="106"/>
      <c r="AQ83" s="106"/>
      <c r="AR83" s="110"/>
      <c r="AS83" s="110"/>
      <c r="AT83" s="110"/>
      <c r="AU83" s="110"/>
      <c r="AV83" s="110"/>
      <c r="AW83" s="110"/>
      <c r="AX83" s="110"/>
      <c r="AY83" s="110"/>
      <c r="AZ83" s="110"/>
      <c r="BA83" s="110"/>
      <c r="BB83" s="110"/>
      <c r="BC83" s="110"/>
      <c r="BD83" s="110"/>
      <c r="BE83" s="110"/>
      <c r="BF83" s="110"/>
      <c r="BG83" s="110"/>
      <c r="BH83" s="110"/>
      <c r="BI83" s="110"/>
      <c r="BJ83" s="110"/>
      <c r="BK83" s="110"/>
      <c r="BL83" s="110"/>
      <c r="BM83" s="110"/>
      <c r="BN83" s="110"/>
      <c r="BO83" s="110"/>
      <c r="BP83" s="110"/>
      <c r="BQ83" s="110"/>
      <c r="BR83" s="110"/>
      <c r="BS83" s="110"/>
      <c r="BT83" s="110"/>
      <c r="BU83" s="110"/>
      <c r="BV83" s="110"/>
      <c r="BW83" s="110"/>
      <c r="BX83" s="110"/>
      <c r="BY83" s="110"/>
      <c r="BZ83" s="110"/>
      <c r="CA83" s="110"/>
      <c r="CB83" s="110"/>
      <c r="CC83" s="110"/>
      <c r="CD83" s="110"/>
      <c r="CE83" s="110"/>
      <c r="CF83" s="110"/>
      <c r="CG83" s="110"/>
      <c r="CH83" s="110"/>
      <c r="CI83" s="110"/>
      <c r="CJ83" s="110"/>
      <c r="CK83" s="110"/>
      <c r="CL83" s="110"/>
      <c r="CM83" s="110"/>
      <c r="CN83" s="110"/>
      <c r="CO83" s="110"/>
      <c r="CP83" s="110"/>
      <c r="CQ83" s="110"/>
      <c r="CR83" s="110"/>
      <c r="CS83" s="110"/>
      <c r="CT83" s="110"/>
      <c r="CU83" s="110"/>
      <c r="CV83" s="110"/>
      <c r="CW83" s="110"/>
      <c r="CX83" s="110"/>
      <c r="CY83" s="110"/>
      <c r="CZ83" s="110"/>
      <c r="DA83" s="110"/>
      <c r="DB83" s="110"/>
      <c r="DC83" s="110"/>
      <c r="DD83" s="110"/>
      <c r="DE83" s="110"/>
      <c r="DF83" s="110"/>
      <c r="DG83" s="110"/>
      <c r="DH83" s="110"/>
      <c r="DI83" s="110"/>
      <c r="DJ83" s="110"/>
      <c r="DK83" s="110"/>
      <c r="DL83" s="110"/>
      <c r="DM83" s="110"/>
      <c r="DN83" s="110"/>
      <c r="DO83" s="110"/>
      <c r="DP83" s="110"/>
      <c r="DQ83" s="110"/>
      <c r="DR83" s="110"/>
      <c r="DS83" s="110"/>
      <c r="DT83" s="110"/>
      <c r="DU83" s="110"/>
      <c r="DV83" s="110"/>
      <c r="DW83" s="110"/>
      <c r="DX83" s="110"/>
      <c r="DY83" s="110"/>
      <c r="DZ83" s="110"/>
      <c r="EA83" s="110"/>
      <c r="EB83" s="110"/>
      <c r="EC83" s="110"/>
      <c r="ED83" s="110"/>
      <c r="EE83" s="110"/>
      <c r="EF83" s="110"/>
      <c r="EG83" s="110"/>
      <c r="EH83" s="110"/>
      <c r="EI83" s="110"/>
      <c r="EJ83" s="110"/>
      <c r="EK83" s="110"/>
      <c r="EL83" s="110"/>
      <c r="EM83" s="110"/>
      <c r="EN83" s="110"/>
      <c r="EO83" s="110"/>
      <c r="EP83" s="110"/>
      <c r="EQ83" s="110"/>
      <c r="ER83" s="110"/>
      <c r="ES83" s="110"/>
      <c r="ET83" s="110"/>
      <c r="EU83" s="110"/>
      <c r="EV83" s="110"/>
      <c r="EW83" s="110"/>
      <c r="EX83" s="110"/>
      <c r="EY83" s="110"/>
      <c r="EZ83" s="110"/>
      <c r="FA83" s="110"/>
      <c r="FB83" s="110"/>
      <c r="FC83" s="110"/>
      <c r="FD83" s="110"/>
      <c r="FE83" s="110"/>
      <c r="FF83" s="110"/>
      <c r="FG83" s="110"/>
      <c r="FH83" s="110"/>
      <c r="FI83" s="110"/>
      <c r="FJ83" s="110"/>
      <c r="FK83" s="110"/>
      <c r="FL83" s="110"/>
      <c r="FM83" s="110"/>
      <c r="FN83" s="110"/>
      <c r="FO83" s="110"/>
      <c r="FP83" s="110"/>
      <c r="FQ83" s="110"/>
      <c r="FR83" s="110"/>
      <c r="FS83" s="110"/>
      <c r="FT83" s="110"/>
      <c r="FU83" s="110"/>
      <c r="FV83" s="110"/>
      <c r="FW83" s="110"/>
      <c r="FX83" s="110"/>
      <c r="FY83" s="110"/>
      <c r="FZ83" s="110"/>
      <c r="GA83" s="110"/>
      <c r="GB83" s="110"/>
      <c r="GC83" s="110"/>
      <c r="GD83" s="110"/>
      <c r="GE83" s="110"/>
      <c r="GF83" s="110"/>
      <c r="GG83" s="110"/>
      <c r="GH83" s="110"/>
      <c r="GI83" s="110"/>
      <c r="GJ83" s="110"/>
      <c r="GK83" s="110"/>
      <c r="GL83" s="110"/>
      <c r="GM83" s="110"/>
      <c r="GN83" s="110"/>
      <c r="GO83" s="110"/>
      <c r="GP83" s="110"/>
      <c r="GQ83" s="110"/>
      <c r="GR83" s="110"/>
      <c r="GS83" s="110"/>
      <c r="GT83" s="110"/>
      <c r="GU83" s="110"/>
      <c r="GV83" s="110"/>
      <c r="GW83" s="110"/>
      <c r="GX83" s="110"/>
      <c r="GY83" s="110"/>
      <c r="GZ83" s="110"/>
      <c r="HA83" s="110"/>
      <c r="HB83" s="110"/>
      <c r="HC83" s="110"/>
      <c r="HD83" s="110"/>
      <c r="HE83" s="110"/>
      <c r="HF83" s="110"/>
      <c r="HG83" s="110"/>
      <c r="HH83" s="110"/>
      <c r="HI83" s="110"/>
      <c r="HJ83" s="110"/>
      <c r="HK83" s="110"/>
      <c r="HL83" s="110"/>
      <c r="HM83" s="110"/>
      <c r="HN83" s="110"/>
      <c r="HO83" s="110"/>
      <c r="HP83" s="110"/>
      <c r="HQ83" s="110"/>
      <c r="HR83" s="110"/>
      <c r="HS83" s="110"/>
      <c r="HT83" s="110"/>
      <c r="HU83" s="110"/>
      <c r="HV83" s="110"/>
      <c r="HW83" s="110"/>
      <c r="HX83" s="110"/>
      <c r="HY83" s="110"/>
      <c r="HZ83" s="110"/>
      <c r="IA83" s="110"/>
      <c r="IB83" s="110"/>
      <c r="IC83" s="110"/>
      <c r="ID83" s="110"/>
      <c r="IE83" s="110"/>
      <c r="IF83" s="110"/>
      <c r="IG83" s="110"/>
      <c r="IH83" s="110"/>
      <c r="II83" s="110"/>
      <c r="IJ83" s="110"/>
      <c r="IK83" s="110"/>
      <c r="IL83" s="110"/>
      <c r="IM83" s="110"/>
      <c r="IN83" s="110"/>
      <c r="IO83" s="110"/>
      <c r="IP83" s="110"/>
      <c r="IQ83" s="110"/>
      <c r="IR83" s="110"/>
      <c r="IS83" s="110"/>
      <c r="IT83" s="110"/>
      <c r="IU83" s="110"/>
      <c r="IV83" s="110"/>
      <c r="IW83" s="110"/>
      <c r="IX83" s="110"/>
      <c r="IY83" s="110"/>
    </row>
    <row r="84" spans="1:259" s="637" customFormat="1" ht="30" customHeight="1">
      <c r="A84" s="122">
        <v>1</v>
      </c>
      <c r="B84" s="122"/>
      <c r="C84" s="122"/>
      <c r="D84" s="122"/>
      <c r="E84" s="1169" t="str">
        <f t="shared" si="2"/>
        <v>Evaluation</v>
      </c>
      <c r="G84" s="634"/>
      <c r="H84" s="635"/>
      <c r="I84" s="585"/>
      <c r="J84" s="585"/>
      <c r="K84" s="585"/>
      <c r="L84" s="585"/>
      <c r="M84" s="585"/>
      <c r="N84" s="636"/>
      <c r="O84" s="2223" t="s">
        <v>729</v>
      </c>
      <c r="P84" s="2223"/>
      <c r="Q84" s="2223"/>
      <c r="R84" s="2223"/>
      <c r="S84" s="1427"/>
      <c r="T84" s="2224" t="s">
        <v>574</v>
      </c>
      <c r="U84" s="2224"/>
      <c r="V84" s="2224"/>
      <c r="W84" s="2224"/>
      <c r="X84" s="1427"/>
      <c r="Y84" s="2224" t="s">
        <v>709</v>
      </c>
      <c r="Z84" s="2224"/>
      <c r="AA84" s="2224"/>
      <c r="AB84" s="2224"/>
      <c r="AC84" s="1427"/>
      <c r="AD84" s="2224" t="s">
        <v>710</v>
      </c>
      <c r="AE84" s="2224"/>
      <c r="AF84" s="2224"/>
      <c r="AG84" s="2224"/>
      <c r="AI84" s="2225" t="s">
        <v>1003</v>
      </c>
      <c r="AJ84" s="2225"/>
      <c r="AK84" s="2225"/>
      <c r="AL84" s="2225"/>
      <c r="AM84" s="1828"/>
      <c r="AN84" s="585"/>
      <c r="AO84" s="585"/>
      <c r="AP84" s="585"/>
      <c r="AQ84" s="585"/>
      <c r="AR84" s="638"/>
      <c r="AS84" s="638"/>
      <c r="AT84" s="638"/>
      <c r="AU84" s="638"/>
      <c r="AV84" s="638"/>
      <c r="AW84" s="638"/>
      <c r="AX84" s="638"/>
      <c r="AY84" s="638"/>
      <c r="AZ84" s="638"/>
      <c r="BA84" s="638"/>
      <c r="BB84" s="638"/>
      <c r="BC84" s="638"/>
      <c r="BD84" s="638"/>
      <c r="BE84" s="638"/>
      <c r="BF84" s="638"/>
      <c r="BG84" s="638"/>
      <c r="BH84" s="638"/>
      <c r="BI84" s="638"/>
      <c r="BJ84" s="638"/>
      <c r="BK84" s="638"/>
      <c r="BL84" s="638"/>
      <c r="BM84" s="638"/>
      <c r="BN84" s="638"/>
      <c r="BO84" s="638"/>
      <c r="BP84" s="638"/>
      <c r="BQ84" s="638"/>
      <c r="BR84" s="638"/>
      <c r="BS84" s="638"/>
      <c r="BT84" s="638"/>
      <c r="BU84" s="638"/>
      <c r="BV84" s="638"/>
      <c r="BW84" s="638"/>
      <c r="BX84" s="638"/>
      <c r="BY84" s="638"/>
      <c r="BZ84" s="638"/>
      <c r="CA84" s="638"/>
      <c r="CB84" s="638"/>
      <c r="CC84" s="638"/>
      <c r="CD84" s="638"/>
      <c r="CE84" s="638"/>
      <c r="CF84" s="638"/>
      <c r="CG84" s="638"/>
      <c r="CH84" s="638"/>
      <c r="CI84" s="638"/>
      <c r="CJ84" s="638"/>
      <c r="CK84" s="638"/>
      <c r="CL84" s="638"/>
      <c r="CM84" s="638"/>
      <c r="CN84" s="638"/>
      <c r="CO84" s="638"/>
      <c r="CP84" s="638"/>
      <c r="CQ84" s="638"/>
      <c r="CR84" s="638"/>
      <c r="CS84" s="638"/>
      <c r="CT84" s="638"/>
      <c r="CU84" s="638"/>
      <c r="CV84" s="638"/>
      <c r="CW84" s="638"/>
      <c r="CX84" s="638"/>
      <c r="CY84" s="638"/>
      <c r="CZ84" s="638"/>
      <c r="DA84" s="638"/>
      <c r="DB84" s="638"/>
      <c r="DC84" s="638"/>
      <c r="DD84" s="638"/>
      <c r="DE84" s="638"/>
      <c r="DF84" s="638"/>
      <c r="DG84" s="638"/>
      <c r="DH84" s="638"/>
      <c r="DI84" s="638"/>
      <c r="DJ84" s="638"/>
      <c r="DK84" s="638"/>
      <c r="DL84" s="638"/>
      <c r="DM84" s="638"/>
      <c r="DN84" s="638"/>
      <c r="DO84" s="638"/>
      <c r="DP84" s="638"/>
      <c r="DQ84" s="638"/>
      <c r="DR84" s="638"/>
      <c r="DS84" s="638"/>
      <c r="DT84" s="638"/>
      <c r="DU84" s="638"/>
      <c r="DV84" s="638"/>
      <c r="DW84" s="638"/>
      <c r="DX84" s="638"/>
      <c r="DY84" s="638"/>
      <c r="DZ84" s="638"/>
      <c r="EA84" s="638"/>
      <c r="EB84" s="638"/>
      <c r="EC84" s="638"/>
      <c r="ED84" s="638"/>
      <c r="EE84" s="638"/>
      <c r="EF84" s="638"/>
      <c r="EG84" s="638"/>
      <c r="EH84" s="638"/>
      <c r="EI84" s="638"/>
      <c r="EJ84" s="638"/>
      <c r="EK84" s="638"/>
      <c r="EL84" s="638"/>
      <c r="EM84" s="638"/>
      <c r="EN84" s="638"/>
      <c r="EO84" s="638"/>
      <c r="EP84" s="638"/>
      <c r="EQ84" s="638"/>
      <c r="ER84" s="638"/>
      <c r="ES84" s="638"/>
      <c r="ET84" s="638"/>
      <c r="EU84" s="638"/>
      <c r="EV84" s="638"/>
      <c r="EW84" s="638"/>
      <c r="EX84" s="638"/>
      <c r="EY84" s="638"/>
      <c r="EZ84" s="638"/>
      <c r="FA84" s="638"/>
      <c r="FB84" s="638"/>
      <c r="FC84" s="638"/>
      <c r="FD84" s="638"/>
      <c r="FE84" s="638"/>
      <c r="FF84" s="638"/>
      <c r="FG84" s="638"/>
      <c r="FH84" s="638"/>
      <c r="FI84" s="638"/>
      <c r="FJ84" s="638"/>
      <c r="FK84" s="638"/>
      <c r="FL84" s="638"/>
      <c r="FM84" s="638"/>
      <c r="FN84" s="638"/>
      <c r="FO84" s="638"/>
      <c r="FP84" s="638"/>
      <c r="FQ84" s="638"/>
      <c r="FR84" s="638"/>
      <c r="FS84" s="638"/>
      <c r="FT84" s="638"/>
      <c r="FU84" s="638"/>
      <c r="FV84" s="638"/>
      <c r="FW84" s="638"/>
      <c r="FX84" s="638"/>
      <c r="FY84" s="638"/>
      <c r="FZ84" s="638"/>
      <c r="GA84" s="638"/>
      <c r="GB84" s="638"/>
      <c r="GC84" s="638"/>
      <c r="GD84" s="638"/>
      <c r="GE84" s="638"/>
      <c r="GF84" s="638"/>
      <c r="GG84" s="638"/>
      <c r="GH84" s="638"/>
      <c r="GI84" s="638"/>
      <c r="GJ84" s="638"/>
      <c r="GK84" s="638"/>
      <c r="GL84" s="638"/>
      <c r="GM84" s="638"/>
      <c r="GN84" s="638"/>
      <c r="GO84" s="638"/>
      <c r="GP84" s="638"/>
      <c r="GQ84" s="638"/>
      <c r="GR84" s="638"/>
      <c r="GS84" s="638"/>
      <c r="GT84" s="638"/>
      <c r="GU84" s="638"/>
      <c r="GV84" s="638"/>
      <c r="GW84" s="638"/>
      <c r="GX84" s="638"/>
      <c r="GY84" s="638"/>
      <c r="GZ84" s="638"/>
      <c r="HA84" s="638"/>
      <c r="HB84" s="638"/>
      <c r="HC84" s="638"/>
      <c r="HD84" s="638"/>
      <c r="HE84" s="638"/>
      <c r="HF84" s="638"/>
      <c r="HG84" s="638"/>
      <c r="HH84" s="638"/>
      <c r="HI84" s="638"/>
      <c r="HJ84" s="638"/>
      <c r="HK84" s="638"/>
      <c r="HL84" s="638"/>
      <c r="HM84" s="638"/>
      <c r="HN84" s="638"/>
      <c r="HO84" s="638"/>
      <c r="HP84" s="638"/>
      <c r="HQ84" s="638"/>
      <c r="HR84" s="638"/>
      <c r="HS84" s="638"/>
      <c r="HT84" s="638"/>
      <c r="HU84" s="638"/>
      <c r="HV84" s="638"/>
      <c r="HW84" s="638"/>
      <c r="HX84" s="638"/>
      <c r="HY84" s="638"/>
      <c r="HZ84" s="638"/>
      <c r="IA84" s="638"/>
      <c r="IB84" s="638"/>
      <c r="IC84" s="638"/>
      <c r="ID84" s="638"/>
      <c r="IE84" s="638"/>
      <c r="IF84" s="638"/>
      <c r="IG84" s="638"/>
      <c r="IH84" s="638"/>
      <c r="II84" s="638"/>
      <c r="IJ84" s="638"/>
      <c r="IK84" s="638"/>
      <c r="IL84" s="638"/>
      <c r="IM84" s="638"/>
      <c r="IN84" s="638"/>
      <c r="IO84" s="638"/>
      <c r="IP84" s="638"/>
      <c r="IQ84" s="638"/>
      <c r="IR84" s="638"/>
      <c r="IS84" s="638"/>
      <c r="IT84" s="638"/>
      <c r="IU84" s="638"/>
      <c r="IV84" s="638"/>
      <c r="IW84" s="638"/>
      <c r="IX84" s="638"/>
      <c r="IY84" s="638"/>
    </row>
    <row r="85" spans="1:259" s="122" customFormat="1" ht="19" customHeight="1">
      <c r="A85" s="122">
        <v>1</v>
      </c>
      <c r="E85" s="1169" t="str">
        <f t="shared" si="2"/>
        <v>Evaluation</v>
      </c>
      <c r="G85" s="1417" t="s">
        <v>747</v>
      </c>
      <c r="H85" s="633"/>
      <c r="I85" s="633"/>
      <c r="J85" s="632"/>
      <c r="K85" s="1430"/>
      <c r="L85" s="1430"/>
      <c r="M85" s="2220" t="s">
        <v>273</v>
      </c>
      <c r="N85" s="2220"/>
      <c r="O85" s="2220"/>
      <c r="P85" s="2228">
        <f>'E1 Entreprise'!Q205</f>
        <v>0</v>
      </c>
      <c r="Q85" s="2228"/>
      <c r="R85" s="529">
        <f>'E1 Entreprise'!H228</f>
        <v>0</v>
      </c>
      <c r="S85" s="1427"/>
      <c r="T85" s="2228">
        <f>'E1 Entreprise'!R205</f>
        <v>0</v>
      </c>
      <c r="U85" s="2228"/>
      <c r="V85" s="2228"/>
      <c r="W85" s="631">
        <f>IF(P85=0,0,T85/P85)</f>
        <v>0</v>
      </c>
      <c r="X85" s="526"/>
      <c r="Y85" s="2228">
        <f>'E1 Entreprise'!S205</f>
        <v>0</v>
      </c>
      <c r="Z85" s="2228"/>
      <c r="AA85" s="2228"/>
      <c r="AB85" s="631">
        <f>IF(P85=0,0,Y85/P85)</f>
        <v>0</v>
      </c>
      <c r="AC85" s="628"/>
      <c r="AD85" s="2228">
        <f>'E1 Entreprise'!U205</f>
        <v>0</v>
      </c>
      <c r="AE85" s="2228"/>
      <c r="AF85" s="2228"/>
      <c r="AG85" s="631">
        <f>IF(P85=0,0,AD85/P85)</f>
        <v>0</v>
      </c>
      <c r="AI85" s="2226">
        <f>P85-(P85-Y85)*0.8</f>
        <v>0</v>
      </c>
      <c r="AJ85" s="2226"/>
      <c r="AK85" s="2226"/>
      <c r="AL85" s="1825">
        <f>IF(P85=0,0,AI85/P85)</f>
        <v>0</v>
      </c>
      <c r="AM85" s="500"/>
      <c r="AN85" s="74"/>
      <c r="AO85" s="126"/>
      <c r="AP85" s="126"/>
      <c r="AQ85" s="126"/>
      <c r="AR85" s="126"/>
      <c r="AS85" s="126"/>
      <c r="AT85" s="126"/>
      <c r="AU85" s="126"/>
      <c r="AV85" s="126"/>
      <c r="AW85" s="126"/>
      <c r="AX85" s="126"/>
      <c r="AY85" s="126"/>
      <c r="AZ85" s="126"/>
      <c r="BA85" s="126"/>
      <c r="BB85" s="126"/>
      <c r="BC85" s="126"/>
      <c r="BD85" s="126"/>
      <c r="BE85" s="126"/>
      <c r="BF85" s="126"/>
      <c r="BG85" s="126"/>
      <c r="BH85" s="126"/>
      <c r="BI85" s="126"/>
      <c r="BJ85" s="126"/>
      <c r="BK85" s="126"/>
      <c r="BL85" s="126"/>
      <c r="BM85" s="126"/>
      <c r="BN85" s="126"/>
      <c r="BO85" s="126"/>
      <c r="BP85" s="126"/>
      <c r="BQ85" s="126"/>
      <c r="BR85" s="126"/>
      <c r="BS85" s="126"/>
      <c r="BT85" s="126"/>
      <c r="BU85" s="126"/>
      <c r="BV85" s="126"/>
      <c r="BW85" s="126"/>
      <c r="BX85" s="126"/>
      <c r="BY85" s="126"/>
      <c r="BZ85" s="126"/>
      <c r="CA85" s="126"/>
      <c r="CB85" s="126"/>
      <c r="CC85" s="126"/>
      <c r="CD85" s="126"/>
      <c r="CE85" s="126"/>
      <c r="CF85" s="126"/>
      <c r="CG85" s="126"/>
      <c r="CH85" s="126"/>
      <c r="CI85" s="126"/>
      <c r="CJ85" s="126"/>
      <c r="CK85" s="126"/>
      <c r="CL85" s="126"/>
      <c r="CM85" s="126"/>
      <c r="CN85" s="126"/>
      <c r="CO85" s="126"/>
      <c r="CP85" s="126"/>
      <c r="CQ85" s="126"/>
      <c r="CR85" s="126"/>
      <c r="CS85" s="126"/>
      <c r="CT85" s="126"/>
      <c r="CU85" s="126"/>
      <c r="CV85" s="126"/>
      <c r="CW85" s="126"/>
      <c r="CX85" s="126"/>
      <c r="CY85" s="126"/>
      <c r="CZ85" s="126"/>
      <c r="DA85" s="126"/>
      <c r="DB85" s="126"/>
      <c r="DC85" s="126"/>
      <c r="DD85" s="126"/>
      <c r="DE85" s="126"/>
      <c r="DF85" s="126"/>
      <c r="DG85" s="126"/>
      <c r="DH85" s="126"/>
      <c r="DI85" s="126"/>
      <c r="DJ85" s="126"/>
      <c r="DK85" s="126"/>
      <c r="DL85" s="126"/>
      <c r="DM85" s="126"/>
      <c r="DN85" s="126"/>
      <c r="DO85" s="126"/>
      <c r="DP85" s="126"/>
      <c r="DQ85" s="126"/>
      <c r="DR85" s="126"/>
      <c r="DS85" s="126"/>
      <c r="DT85" s="126"/>
      <c r="DU85" s="126"/>
      <c r="DV85" s="126"/>
      <c r="DW85" s="126"/>
      <c r="DX85" s="126"/>
      <c r="DY85" s="126"/>
      <c r="DZ85" s="126"/>
      <c r="EA85" s="126"/>
      <c r="EB85" s="126"/>
      <c r="EC85" s="126"/>
      <c r="ED85" s="126"/>
      <c r="EE85" s="126"/>
      <c r="EF85" s="126"/>
      <c r="EG85" s="126"/>
      <c r="EH85" s="126"/>
      <c r="EI85" s="126"/>
      <c r="EJ85" s="126"/>
      <c r="EK85" s="126"/>
      <c r="EL85" s="126"/>
      <c r="EM85" s="126"/>
      <c r="EN85" s="126"/>
      <c r="EO85" s="126"/>
      <c r="EP85" s="126"/>
      <c r="EQ85" s="126"/>
      <c r="ER85" s="126"/>
      <c r="ES85" s="126"/>
      <c r="ET85" s="126"/>
      <c r="EU85" s="126"/>
      <c r="EV85" s="126"/>
      <c r="EW85" s="126"/>
      <c r="EX85" s="126"/>
      <c r="EY85" s="126"/>
      <c r="EZ85" s="126"/>
      <c r="FA85" s="126"/>
      <c r="FB85" s="126"/>
      <c r="FC85" s="126"/>
      <c r="FD85" s="126"/>
      <c r="FE85" s="126"/>
      <c r="FF85" s="126"/>
      <c r="FG85" s="126"/>
      <c r="FH85" s="126"/>
      <c r="FI85" s="126"/>
      <c r="FJ85" s="126"/>
      <c r="FK85" s="126"/>
      <c r="FL85" s="126"/>
      <c r="FM85" s="126"/>
      <c r="FN85" s="126"/>
      <c r="FO85" s="126"/>
      <c r="FP85" s="126"/>
      <c r="FQ85" s="126"/>
      <c r="FR85" s="126"/>
      <c r="FS85" s="126"/>
      <c r="FT85" s="126"/>
      <c r="FU85" s="126"/>
      <c r="FV85" s="126"/>
      <c r="FW85" s="126"/>
      <c r="FX85" s="126"/>
      <c r="FY85" s="126"/>
      <c r="FZ85" s="126"/>
      <c r="GA85" s="126"/>
      <c r="GB85" s="126"/>
      <c r="GC85" s="126"/>
      <c r="GD85" s="126"/>
      <c r="GE85" s="126"/>
      <c r="GF85" s="126"/>
      <c r="GG85" s="126"/>
      <c r="GH85" s="126"/>
      <c r="GI85" s="126"/>
      <c r="GJ85" s="126"/>
      <c r="GK85" s="126"/>
      <c r="GL85" s="126"/>
      <c r="GM85" s="126"/>
      <c r="GN85" s="126"/>
      <c r="GO85" s="126"/>
      <c r="GP85" s="126"/>
      <c r="GQ85" s="126"/>
      <c r="GR85" s="126"/>
      <c r="GS85" s="126"/>
      <c r="GT85" s="126"/>
      <c r="GU85" s="126"/>
      <c r="GV85" s="126"/>
      <c r="GW85" s="126"/>
      <c r="GX85" s="126"/>
      <c r="GY85" s="126"/>
      <c r="GZ85" s="126"/>
      <c r="HA85" s="126"/>
      <c r="HB85" s="126"/>
      <c r="HC85" s="126"/>
      <c r="HD85" s="126"/>
      <c r="HE85" s="126"/>
      <c r="HF85" s="126"/>
      <c r="HG85" s="126"/>
      <c r="HH85" s="126"/>
      <c r="HI85" s="126"/>
      <c r="HJ85" s="126"/>
      <c r="HK85" s="126"/>
      <c r="HL85" s="126"/>
      <c r="HM85" s="126"/>
      <c r="HN85" s="126"/>
      <c r="HO85" s="126"/>
      <c r="HP85" s="126"/>
      <c r="HQ85" s="126"/>
      <c r="HR85" s="126"/>
      <c r="HS85" s="126"/>
      <c r="HT85" s="126"/>
      <c r="HU85" s="126"/>
      <c r="HV85" s="126"/>
      <c r="HW85" s="126"/>
      <c r="HX85" s="126"/>
      <c r="HY85" s="126"/>
      <c r="HZ85" s="126"/>
      <c r="IA85" s="126"/>
      <c r="IB85" s="126"/>
      <c r="IC85" s="126"/>
      <c r="ID85" s="126"/>
      <c r="IE85" s="126"/>
      <c r="IF85" s="126"/>
      <c r="IG85" s="126"/>
      <c r="IH85" s="126"/>
      <c r="II85" s="126"/>
      <c r="IJ85" s="126"/>
      <c r="IK85" s="126"/>
      <c r="IL85" s="126"/>
      <c r="IM85" s="126"/>
      <c r="IN85" s="126"/>
      <c r="IO85" s="126"/>
      <c r="IP85" s="126"/>
      <c r="IQ85" s="126"/>
      <c r="IR85" s="126"/>
      <c r="IS85" s="126"/>
      <c r="IT85" s="126"/>
      <c r="IU85" s="126"/>
      <c r="IV85" s="126"/>
    </row>
    <row r="86" spans="1:259" s="122" customFormat="1" ht="19" customHeight="1">
      <c r="A86" s="122">
        <v>1</v>
      </c>
      <c r="E86" s="1169" t="str">
        <f t="shared" si="2"/>
        <v>Evaluation</v>
      </c>
      <c r="G86" s="649" t="s">
        <v>748</v>
      </c>
      <c r="H86" s="535"/>
      <c r="I86" s="535"/>
      <c r="J86" s="534"/>
      <c r="K86" s="1430"/>
      <c r="L86" s="1430"/>
      <c r="M86" s="2219" t="s">
        <v>273</v>
      </c>
      <c r="N86" s="2219"/>
      <c r="O86" s="2219"/>
      <c r="P86" s="2218"/>
      <c r="Q86" s="2218"/>
      <c r="R86" s="530">
        <f>'E1 Entreprise'!H229</f>
        <v>0</v>
      </c>
      <c r="S86" s="643"/>
      <c r="T86" s="2227">
        <f>P85-T85</f>
        <v>0</v>
      </c>
      <c r="U86" s="2227"/>
      <c r="V86" s="2227"/>
      <c r="W86" s="529">
        <f>1-W85</f>
        <v>1</v>
      </c>
      <c r="X86" s="526"/>
      <c r="Y86" s="2227">
        <f>P85-Y85</f>
        <v>0</v>
      </c>
      <c r="Z86" s="2227"/>
      <c r="AA86" s="2227"/>
      <c r="AB86" s="529">
        <f>1-AB85</f>
        <v>1</v>
      </c>
      <c r="AC86" s="644"/>
      <c r="AD86" s="2227">
        <f>P85-AD85</f>
        <v>0</v>
      </c>
      <c r="AE86" s="2227"/>
      <c r="AF86" s="2227"/>
      <c r="AG86" s="529">
        <f>1-AG85</f>
        <v>1</v>
      </c>
      <c r="AI86" s="2217">
        <f>P85-AI85</f>
        <v>0</v>
      </c>
      <c r="AJ86" s="2217"/>
      <c r="AK86" s="2217"/>
      <c r="AL86" s="1826">
        <f>1-AL85</f>
        <v>1</v>
      </c>
      <c r="AM86" s="500"/>
      <c r="AN86" s="644"/>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c r="BT86" s="126"/>
      <c r="BU86" s="126"/>
      <c r="BV86" s="126"/>
      <c r="BW86" s="126"/>
      <c r="BX86" s="126"/>
      <c r="BY86" s="126"/>
      <c r="BZ86" s="126"/>
      <c r="CA86" s="126"/>
      <c r="CB86" s="126"/>
      <c r="CC86" s="126"/>
      <c r="CD86" s="126"/>
      <c r="CE86" s="126"/>
      <c r="CF86" s="126"/>
      <c r="CG86" s="126"/>
      <c r="CH86" s="126"/>
      <c r="CI86" s="126"/>
      <c r="CJ86" s="126"/>
      <c r="CK86" s="126"/>
      <c r="CL86" s="126"/>
      <c r="CM86" s="126"/>
      <c r="CN86" s="126"/>
      <c r="CO86" s="126"/>
      <c r="CP86" s="126"/>
      <c r="CQ86" s="126"/>
      <c r="CR86" s="126"/>
      <c r="CS86" s="126"/>
      <c r="CT86" s="126"/>
      <c r="CU86" s="126"/>
      <c r="CV86" s="126"/>
      <c r="CW86" s="126"/>
      <c r="CX86" s="126"/>
      <c r="CY86" s="126"/>
      <c r="CZ86" s="126"/>
      <c r="DA86" s="126"/>
      <c r="DB86" s="126"/>
      <c r="DC86" s="126"/>
      <c r="DD86" s="126"/>
      <c r="DE86" s="126"/>
      <c r="DF86" s="126"/>
      <c r="DG86" s="126"/>
      <c r="DH86" s="126"/>
      <c r="DI86" s="126"/>
      <c r="DJ86" s="126"/>
      <c r="DK86" s="126"/>
      <c r="DL86" s="126"/>
      <c r="DM86" s="126"/>
      <c r="DN86" s="126"/>
      <c r="DO86" s="126"/>
      <c r="DP86" s="126"/>
      <c r="DQ86" s="126"/>
      <c r="DR86" s="126"/>
      <c r="DS86" s="126"/>
      <c r="DT86" s="126"/>
      <c r="DU86" s="126"/>
      <c r="DV86" s="126"/>
      <c r="DW86" s="126"/>
      <c r="DX86" s="126"/>
      <c r="DY86" s="126"/>
      <c r="DZ86" s="126"/>
      <c r="EA86" s="126"/>
      <c r="EB86" s="126"/>
      <c r="EC86" s="126"/>
      <c r="ED86" s="126"/>
      <c r="EE86" s="126"/>
      <c r="EF86" s="126"/>
      <c r="EG86" s="126"/>
      <c r="EH86" s="126"/>
      <c r="EI86" s="126"/>
      <c r="EJ86" s="126"/>
      <c r="EK86" s="126"/>
      <c r="EL86" s="126"/>
      <c r="EM86" s="126"/>
      <c r="EN86" s="126"/>
      <c r="EO86" s="126"/>
      <c r="EP86" s="126"/>
      <c r="EQ86" s="126"/>
      <c r="ER86" s="126"/>
      <c r="ES86" s="126"/>
      <c r="ET86" s="126"/>
      <c r="EU86" s="126"/>
      <c r="EV86" s="126"/>
      <c r="EW86" s="126"/>
      <c r="EX86" s="126"/>
      <c r="EY86" s="126"/>
      <c r="EZ86" s="126"/>
      <c r="FA86" s="126"/>
      <c r="FB86" s="126"/>
      <c r="FC86" s="126"/>
      <c r="FD86" s="126"/>
      <c r="FE86" s="126"/>
      <c r="FF86" s="126"/>
      <c r="FG86" s="126"/>
      <c r="FH86" s="126"/>
      <c r="FI86" s="126"/>
      <c r="FJ86" s="126"/>
      <c r="FK86" s="126"/>
      <c r="FL86" s="126"/>
      <c r="FM86" s="126"/>
      <c r="FN86" s="126"/>
      <c r="FO86" s="126"/>
      <c r="FP86" s="126"/>
      <c r="FQ86" s="126"/>
      <c r="FR86" s="126"/>
      <c r="FS86" s="126"/>
      <c r="FT86" s="126"/>
      <c r="FU86" s="126"/>
      <c r="FV86" s="126"/>
      <c r="FW86" s="126"/>
      <c r="FX86" s="126"/>
      <c r="FY86" s="126"/>
      <c r="FZ86" s="126"/>
      <c r="GA86" s="126"/>
      <c r="GB86" s="126"/>
      <c r="GC86" s="126"/>
      <c r="GD86" s="126"/>
      <c r="GE86" s="126"/>
      <c r="GF86" s="126"/>
      <c r="GG86" s="126"/>
      <c r="GH86" s="126"/>
      <c r="GI86" s="126"/>
      <c r="GJ86" s="126"/>
      <c r="GK86" s="126"/>
      <c r="GL86" s="126"/>
      <c r="GM86" s="126"/>
      <c r="GN86" s="126"/>
      <c r="GO86" s="126"/>
      <c r="GP86" s="126"/>
      <c r="GQ86" s="126"/>
      <c r="GR86" s="126"/>
      <c r="GS86" s="126"/>
      <c r="GT86" s="126"/>
      <c r="GU86" s="126"/>
      <c r="GV86" s="126"/>
      <c r="GW86" s="126"/>
      <c r="GX86" s="126"/>
      <c r="GY86" s="126"/>
      <c r="GZ86" s="126"/>
      <c r="HA86" s="126"/>
      <c r="HB86" s="126"/>
      <c r="HC86" s="126"/>
      <c r="HD86" s="126"/>
      <c r="HE86" s="126"/>
      <c r="HF86" s="126"/>
      <c r="HG86" s="126"/>
      <c r="HH86" s="126"/>
      <c r="HI86" s="126"/>
      <c r="HJ86" s="126"/>
      <c r="HK86" s="126"/>
      <c r="HL86" s="126"/>
      <c r="HM86" s="126"/>
      <c r="HN86" s="126"/>
      <c r="HO86" s="126"/>
      <c r="HP86" s="126"/>
      <c r="HQ86" s="126"/>
      <c r="HR86" s="126"/>
      <c r="HS86" s="126"/>
      <c r="HT86" s="126"/>
      <c r="HU86" s="126"/>
      <c r="HV86" s="126"/>
      <c r="HW86" s="126"/>
      <c r="HX86" s="126"/>
      <c r="HY86" s="126"/>
      <c r="HZ86" s="126"/>
      <c r="IA86" s="126"/>
      <c r="IB86" s="126"/>
      <c r="IC86" s="126"/>
      <c r="ID86" s="126"/>
      <c r="IE86" s="126"/>
      <c r="IF86" s="126"/>
      <c r="IG86" s="126"/>
      <c r="IH86" s="126"/>
      <c r="II86" s="126"/>
      <c r="IJ86" s="126"/>
      <c r="IK86" s="126"/>
      <c r="IL86" s="126"/>
      <c r="IM86" s="126"/>
      <c r="IN86" s="126"/>
      <c r="IO86" s="126"/>
      <c r="IP86" s="126"/>
      <c r="IQ86" s="126"/>
      <c r="IR86" s="126"/>
      <c r="IS86" s="126"/>
      <c r="IT86" s="126"/>
      <c r="IU86" s="126"/>
      <c r="IV86" s="126"/>
    </row>
    <row r="87" spans="1:259" s="122" customFormat="1" ht="8" customHeight="1">
      <c r="A87" s="122">
        <v>1</v>
      </c>
      <c r="E87" s="1169" t="str">
        <f t="shared" si="2"/>
        <v>Evaluation</v>
      </c>
      <c r="G87" s="112"/>
      <c r="H87" s="1426"/>
      <c r="O87" s="379"/>
      <c r="P87" s="200"/>
      <c r="Q87" s="200"/>
      <c r="R87" s="200"/>
      <c r="S87" s="200"/>
      <c r="T87" s="200"/>
      <c r="U87" s="200"/>
      <c r="V87" s="200"/>
      <c r="W87" s="200"/>
      <c r="X87" s="200"/>
      <c r="Y87" s="106"/>
      <c r="Z87" s="200"/>
      <c r="AA87" s="200"/>
      <c r="AB87" s="200"/>
      <c r="AC87" s="104"/>
      <c r="AD87" s="106"/>
      <c r="AH87" s="203"/>
      <c r="AI87" s="1829"/>
      <c r="AJ87" s="1829"/>
      <c r="AK87" s="1830"/>
      <c r="AL87" s="1831"/>
      <c r="AM87" s="500"/>
      <c r="AN87" s="10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26"/>
      <c r="BV87" s="126"/>
      <c r="BW87" s="126"/>
      <c r="BX87" s="126"/>
      <c r="BY87" s="126"/>
      <c r="BZ87" s="126"/>
      <c r="CA87" s="126"/>
      <c r="CB87" s="126"/>
      <c r="CC87" s="126"/>
      <c r="CD87" s="126"/>
      <c r="CE87" s="126"/>
      <c r="CF87" s="126"/>
      <c r="CG87" s="126"/>
      <c r="CH87" s="126"/>
      <c r="CI87" s="126"/>
      <c r="CJ87" s="126"/>
      <c r="CK87" s="126"/>
      <c r="CL87" s="126"/>
      <c r="CM87" s="126"/>
      <c r="CN87" s="126"/>
      <c r="CO87" s="126"/>
      <c r="CP87" s="126"/>
      <c r="CQ87" s="126"/>
      <c r="CR87" s="126"/>
      <c r="CS87" s="126"/>
      <c r="CT87" s="126"/>
      <c r="CU87" s="126"/>
      <c r="CV87" s="126"/>
      <c r="CW87" s="126"/>
      <c r="CX87" s="126"/>
      <c r="CY87" s="126"/>
      <c r="CZ87" s="126"/>
      <c r="DA87" s="126"/>
      <c r="DB87" s="126"/>
      <c r="DC87" s="126"/>
      <c r="DD87" s="126"/>
      <c r="DE87" s="126"/>
      <c r="DF87" s="126"/>
      <c r="DG87" s="126"/>
      <c r="DH87" s="126"/>
      <c r="DI87" s="126"/>
      <c r="DJ87" s="126"/>
      <c r="DK87" s="126"/>
      <c r="DL87" s="126"/>
      <c r="DM87" s="126"/>
      <c r="DN87" s="126"/>
      <c r="DO87" s="126"/>
      <c r="DP87" s="126"/>
      <c r="DQ87" s="126"/>
      <c r="DR87" s="126"/>
      <c r="DS87" s="126"/>
      <c r="DT87" s="126"/>
      <c r="DU87" s="126"/>
      <c r="DV87" s="126"/>
      <c r="DW87" s="126"/>
      <c r="DX87" s="126"/>
      <c r="DY87" s="126"/>
      <c r="DZ87" s="126"/>
      <c r="EA87" s="126"/>
      <c r="EB87" s="126"/>
      <c r="EC87" s="126"/>
      <c r="ED87" s="126"/>
      <c r="EE87" s="126"/>
      <c r="EF87" s="126"/>
      <c r="EG87" s="126"/>
      <c r="EH87" s="126"/>
      <c r="EI87" s="126"/>
      <c r="EJ87" s="126"/>
      <c r="EK87" s="126"/>
      <c r="EL87" s="126"/>
      <c r="EM87" s="126"/>
      <c r="EN87" s="126"/>
      <c r="EO87" s="126"/>
      <c r="EP87" s="126"/>
      <c r="EQ87" s="126"/>
      <c r="ER87" s="126"/>
      <c r="ES87" s="126"/>
      <c r="ET87" s="126"/>
      <c r="EU87" s="126"/>
      <c r="EV87" s="126"/>
      <c r="EW87" s="126"/>
      <c r="EX87" s="126"/>
      <c r="EY87" s="126"/>
      <c r="EZ87" s="126"/>
      <c r="FA87" s="126"/>
      <c r="FB87" s="126"/>
      <c r="FC87" s="126"/>
      <c r="FD87" s="126"/>
      <c r="FE87" s="126"/>
      <c r="FF87" s="126"/>
      <c r="FG87" s="126"/>
      <c r="FH87" s="126"/>
      <c r="FI87" s="126"/>
      <c r="FJ87" s="126"/>
      <c r="FK87" s="126"/>
      <c r="FL87" s="126"/>
      <c r="FM87" s="126"/>
      <c r="FN87" s="126"/>
      <c r="FO87" s="126"/>
      <c r="FP87" s="126"/>
      <c r="FQ87" s="126"/>
      <c r="FR87" s="126"/>
      <c r="FS87" s="126"/>
      <c r="FT87" s="126"/>
      <c r="FU87" s="126"/>
      <c r="FV87" s="126"/>
      <c r="FW87" s="126"/>
      <c r="FX87" s="126"/>
      <c r="FY87" s="126"/>
      <c r="FZ87" s="126"/>
      <c r="GA87" s="126"/>
      <c r="GB87" s="126"/>
      <c r="GC87" s="126"/>
      <c r="GD87" s="126"/>
      <c r="GE87" s="126"/>
      <c r="GF87" s="126"/>
      <c r="GG87" s="126"/>
      <c r="GH87" s="126"/>
      <c r="GI87" s="126"/>
      <c r="GJ87" s="126"/>
      <c r="GK87" s="126"/>
      <c r="GL87" s="126"/>
      <c r="GM87" s="126"/>
      <c r="GN87" s="126"/>
      <c r="GO87" s="126"/>
      <c r="GP87" s="126"/>
      <c r="GQ87" s="126"/>
      <c r="GR87" s="126"/>
      <c r="GS87" s="126"/>
      <c r="GT87" s="126"/>
      <c r="GU87" s="126"/>
      <c r="GV87" s="126"/>
      <c r="GW87" s="126"/>
      <c r="GX87" s="126"/>
      <c r="GY87" s="126"/>
      <c r="GZ87" s="126"/>
      <c r="HA87" s="126"/>
      <c r="HB87" s="126"/>
      <c r="HC87" s="126"/>
      <c r="HD87" s="126"/>
      <c r="HE87" s="126"/>
      <c r="HF87" s="126"/>
      <c r="HG87" s="126"/>
      <c r="HH87" s="126"/>
      <c r="HI87" s="126"/>
      <c r="HJ87" s="126"/>
      <c r="HK87" s="126"/>
      <c r="HL87" s="126"/>
      <c r="HM87" s="126"/>
      <c r="HN87" s="126"/>
      <c r="HO87" s="126"/>
      <c r="HP87" s="126"/>
      <c r="HQ87" s="126"/>
      <c r="HR87" s="126"/>
      <c r="HS87" s="126"/>
      <c r="HT87" s="126"/>
      <c r="HU87" s="126"/>
      <c r="HV87" s="126"/>
      <c r="HW87" s="126"/>
      <c r="HX87" s="126"/>
      <c r="HY87" s="126"/>
      <c r="HZ87" s="126"/>
      <c r="IA87" s="126"/>
      <c r="IB87" s="126"/>
      <c r="IC87" s="126"/>
      <c r="ID87" s="126"/>
      <c r="IE87" s="126"/>
      <c r="IF87" s="126"/>
      <c r="IG87" s="126"/>
      <c r="IH87" s="126"/>
      <c r="II87" s="126"/>
      <c r="IJ87" s="126"/>
      <c r="IK87" s="126"/>
      <c r="IL87" s="126"/>
      <c r="IM87" s="126"/>
      <c r="IN87" s="126"/>
      <c r="IO87" s="126"/>
      <c r="IP87" s="126"/>
      <c r="IQ87" s="126"/>
      <c r="IR87" s="126"/>
      <c r="IS87" s="126"/>
      <c r="IT87" s="126"/>
      <c r="IU87" s="126"/>
      <c r="IV87" s="126"/>
    </row>
    <row r="88" spans="1:259" s="373" customFormat="1" ht="27" customHeight="1" thickBot="1">
      <c r="A88" s="122">
        <v>1</v>
      </c>
      <c r="B88" s="122"/>
      <c r="C88" s="122"/>
      <c r="D88" s="122"/>
      <c r="E88" s="1169" t="str">
        <f t="shared" si="2"/>
        <v>Evaluation</v>
      </c>
      <c r="G88" s="367" t="s">
        <v>731</v>
      </c>
      <c r="H88" s="367"/>
      <c r="I88" s="368"/>
      <c r="J88" s="368"/>
      <c r="K88" s="368"/>
      <c r="L88" s="368"/>
      <c r="M88" s="368"/>
      <c r="N88" s="369"/>
      <c r="O88" s="368"/>
      <c r="P88" s="368"/>
      <c r="Q88" s="368"/>
      <c r="R88" s="368"/>
      <c r="S88" s="368"/>
      <c r="T88" s="370"/>
      <c r="U88" s="368"/>
      <c r="V88" s="368"/>
      <c r="W88" s="368"/>
      <c r="X88" s="368"/>
      <c r="Y88" s="367"/>
      <c r="Z88" s="368"/>
      <c r="AA88" s="368"/>
      <c r="AB88" s="368"/>
      <c r="AC88" s="368"/>
      <c r="AD88" s="368"/>
      <c r="AE88" s="368"/>
      <c r="AF88" s="368"/>
      <c r="AG88" s="368"/>
      <c r="AH88" s="368"/>
      <c r="AI88" s="368"/>
      <c r="AJ88" s="368"/>
      <c r="AK88" s="368"/>
      <c r="AL88" s="368"/>
      <c r="AM88" s="368"/>
      <c r="AN88" s="371"/>
      <c r="AO88" s="371"/>
      <c r="AP88" s="371"/>
      <c r="AQ88" s="371"/>
      <c r="AR88" s="372"/>
      <c r="AS88" s="372"/>
      <c r="AT88" s="372"/>
      <c r="AU88" s="372"/>
      <c r="AV88" s="372"/>
      <c r="AW88" s="372"/>
      <c r="AX88" s="372"/>
      <c r="AY88" s="372"/>
      <c r="AZ88" s="372"/>
      <c r="BA88" s="372"/>
      <c r="BB88" s="372"/>
      <c r="BC88" s="372"/>
      <c r="BD88" s="372"/>
      <c r="BE88" s="372"/>
      <c r="BF88" s="372"/>
      <c r="BG88" s="372"/>
      <c r="BH88" s="372"/>
      <c r="BI88" s="372"/>
      <c r="BJ88" s="372"/>
      <c r="BK88" s="372"/>
      <c r="BL88" s="372"/>
      <c r="BM88" s="372"/>
      <c r="BN88" s="372"/>
      <c r="BO88" s="372"/>
      <c r="BP88" s="372"/>
      <c r="BQ88" s="372"/>
      <c r="BR88" s="372"/>
      <c r="BS88" s="372"/>
      <c r="BT88" s="372"/>
      <c r="BU88" s="372"/>
      <c r="BV88" s="372"/>
      <c r="BW88" s="372"/>
      <c r="BX88" s="372"/>
      <c r="BY88" s="372"/>
      <c r="BZ88" s="372"/>
      <c r="CA88" s="372"/>
      <c r="CB88" s="372"/>
      <c r="CC88" s="372"/>
      <c r="CD88" s="372"/>
      <c r="CE88" s="372"/>
      <c r="CF88" s="372"/>
      <c r="CG88" s="372"/>
      <c r="CH88" s="372"/>
      <c r="CI88" s="372"/>
      <c r="CJ88" s="372"/>
      <c r="CK88" s="372"/>
      <c r="CL88" s="372"/>
      <c r="CM88" s="372"/>
      <c r="CN88" s="372"/>
      <c r="CO88" s="372"/>
      <c r="CP88" s="372"/>
      <c r="CQ88" s="372"/>
      <c r="CR88" s="372"/>
      <c r="CS88" s="372"/>
      <c r="CT88" s="372"/>
      <c r="CU88" s="372"/>
      <c r="CV88" s="372"/>
      <c r="CW88" s="372"/>
      <c r="CX88" s="372"/>
      <c r="CY88" s="372"/>
      <c r="CZ88" s="372"/>
      <c r="DA88" s="372"/>
      <c r="DB88" s="372"/>
      <c r="DC88" s="372"/>
      <c r="DD88" s="372"/>
      <c r="DE88" s="372"/>
      <c r="DF88" s="372"/>
      <c r="DG88" s="372"/>
      <c r="DH88" s="372"/>
      <c r="DI88" s="372"/>
      <c r="DJ88" s="372"/>
      <c r="DK88" s="372"/>
      <c r="DL88" s="372"/>
      <c r="DM88" s="372"/>
      <c r="DN88" s="372"/>
      <c r="DO88" s="372"/>
      <c r="DP88" s="372"/>
      <c r="DQ88" s="372"/>
      <c r="DR88" s="372"/>
      <c r="DS88" s="372"/>
      <c r="DT88" s="372"/>
      <c r="DU88" s="372"/>
      <c r="DV88" s="372"/>
      <c r="DW88" s="372"/>
      <c r="DX88" s="372"/>
      <c r="DY88" s="372"/>
      <c r="DZ88" s="372"/>
      <c r="EA88" s="372"/>
      <c r="EB88" s="372"/>
      <c r="EC88" s="372"/>
      <c r="ED88" s="372"/>
      <c r="EE88" s="372"/>
      <c r="EF88" s="372"/>
      <c r="EG88" s="372"/>
      <c r="EH88" s="372"/>
      <c r="EI88" s="372"/>
      <c r="EJ88" s="372"/>
      <c r="EK88" s="372"/>
      <c r="EL88" s="372"/>
      <c r="EM88" s="372"/>
      <c r="EN88" s="372"/>
      <c r="EO88" s="372"/>
      <c r="EP88" s="372"/>
      <c r="EQ88" s="372"/>
      <c r="ER88" s="372"/>
      <c r="ES88" s="372"/>
      <c r="ET88" s="372"/>
      <c r="EU88" s="372"/>
      <c r="EV88" s="372"/>
      <c r="EW88" s="372"/>
      <c r="EX88" s="372"/>
      <c r="EY88" s="372"/>
      <c r="EZ88" s="372"/>
      <c r="FA88" s="372"/>
      <c r="FB88" s="372"/>
      <c r="FC88" s="372"/>
      <c r="FD88" s="372"/>
      <c r="FE88" s="372"/>
      <c r="FF88" s="372"/>
      <c r="FG88" s="372"/>
      <c r="FH88" s="372"/>
      <c r="FI88" s="372"/>
      <c r="FJ88" s="372"/>
      <c r="FK88" s="372"/>
      <c r="FL88" s="372"/>
      <c r="FM88" s="372"/>
      <c r="FN88" s="372"/>
      <c r="FO88" s="372"/>
      <c r="FP88" s="372"/>
      <c r="FQ88" s="372"/>
      <c r="FR88" s="372"/>
      <c r="FS88" s="372"/>
      <c r="FT88" s="372"/>
      <c r="FU88" s="372"/>
      <c r="FV88" s="372"/>
      <c r="FW88" s="372"/>
      <c r="FX88" s="372"/>
      <c r="FY88" s="372"/>
      <c r="FZ88" s="372"/>
      <c r="GA88" s="372"/>
      <c r="GB88" s="372"/>
      <c r="GC88" s="372"/>
      <c r="GD88" s="372"/>
      <c r="GE88" s="372"/>
      <c r="GF88" s="372"/>
      <c r="GG88" s="372"/>
      <c r="GH88" s="372"/>
      <c r="GI88" s="372"/>
      <c r="GJ88" s="372"/>
      <c r="GK88" s="372"/>
      <c r="GL88" s="372"/>
      <c r="GM88" s="372"/>
      <c r="GN88" s="372"/>
      <c r="GO88" s="372"/>
      <c r="GP88" s="372"/>
      <c r="GQ88" s="372"/>
      <c r="GR88" s="372"/>
      <c r="GS88" s="372"/>
      <c r="GT88" s="372"/>
      <c r="GU88" s="372"/>
      <c r="GV88" s="372"/>
      <c r="GW88" s="372"/>
      <c r="GX88" s="372"/>
      <c r="GY88" s="372"/>
      <c r="GZ88" s="372"/>
      <c r="HA88" s="372"/>
      <c r="HB88" s="372"/>
      <c r="HC88" s="372"/>
      <c r="HD88" s="372"/>
      <c r="HE88" s="372"/>
      <c r="HF88" s="372"/>
      <c r="HG88" s="372"/>
      <c r="HH88" s="372"/>
      <c r="HI88" s="372"/>
      <c r="HJ88" s="372"/>
      <c r="HK88" s="372"/>
      <c r="HL88" s="372"/>
      <c r="HM88" s="372"/>
      <c r="HN88" s="372"/>
      <c r="HO88" s="372"/>
      <c r="HP88" s="372"/>
      <c r="HQ88" s="372"/>
      <c r="HR88" s="372"/>
      <c r="HS88" s="372"/>
      <c r="HT88" s="372"/>
      <c r="HU88" s="372"/>
      <c r="HV88" s="372"/>
      <c r="HW88" s="372"/>
      <c r="HX88" s="372"/>
      <c r="HY88" s="372"/>
      <c r="HZ88" s="372"/>
      <c r="IA88" s="372"/>
      <c r="IB88" s="372"/>
      <c r="IC88" s="372"/>
      <c r="ID88" s="372"/>
      <c r="IE88" s="372"/>
      <c r="IF88" s="372"/>
      <c r="IG88" s="372"/>
      <c r="IH88" s="372"/>
      <c r="II88" s="372"/>
      <c r="IJ88" s="372"/>
      <c r="IK88" s="372"/>
      <c r="IL88" s="372"/>
      <c r="IM88" s="372"/>
      <c r="IN88" s="372"/>
      <c r="IO88" s="372"/>
      <c r="IP88" s="372"/>
      <c r="IQ88" s="372"/>
      <c r="IR88" s="372"/>
      <c r="IS88" s="372"/>
      <c r="IT88" s="372"/>
      <c r="IU88" s="372"/>
      <c r="IV88" s="372"/>
      <c r="IW88" s="372"/>
      <c r="IX88" s="372"/>
      <c r="IY88" s="372"/>
    </row>
    <row r="89" spans="1:259" s="111" customFormat="1" ht="21">
      <c r="A89" s="122">
        <v>1</v>
      </c>
      <c r="B89" s="122"/>
      <c r="C89" s="122"/>
      <c r="D89" s="122"/>
      <c r="E89" s="1169" t="str">
        <f t="shared" si="2"/>
        <v>Evaluation</v>
      </c>
      <c r="G89" s="105"/>
      <c r="H89" s="105"/>
      <c r="I89" s="106"/>
      <c r="J89" s="106"/>
      <c r="K89" s="106"/>
      <c r="L89" s="178"/>
      <c r="M89" s="178"/>
      <c r="N89" s="107"/>
      <c r="O89" s="106"/>
      <c r="P89" s="106"/>
      <c r="Q89" s="106"/>
      <c r="R89" s="106"/>
      <c r="S89" s="106"/>
      <c r="T89" s="108"/>
      <c r="U89" s="106"/>
      <c r="V89" s="106"/>
      <c r="W89" s="106"/>
      <c r="X89" s="106"/>
      <c r="Y89" s="106"/>
      <c r="Z89" s="106"/>
      <c r="AA89" s="106"/>
      <c r="AB89" s="108"/>
      <c r="AC89" s="106"/>
      <c r="AD89" s="106"/>
      <c r="AE89" s="106"/>
      <c r="AF89" s="108"/>
      <c r="AG89" s="106"/>
      <c r="AH89" s="109"/>
      <c r="AI89" s="106"/>
      <c r="AJ89" s="106"/>
      <c r="AK89" s="106"/>
      <c r="AL89" s="106"/>
      <c r="AM89" s="106"/>
      <c r="AN89" s="106"/>
      <c r="AO89" s="106"/>
      <c r="AP89" s="106"/>
      <c r="AQ89" s="106"/>
      <c r="AR89" s="110"/>
      <c r="AS89" s="110"/>
      <c r="AT89" s="110"/>
      <c r="AU89" s="110"/>
      <c r="AV89" s="110"/>
      <c r="AW89" s="110"/>
      <c r="AX89" s="110"/>
      <c r="AY89" s="110"/>
      <c r="AZ89" s="110"/>
      <c r="BA89" s="110"/>
      <c r="BB89" s="110"/>
      <c r="BC89" s="110"/>
      <c r="BD89" s="110"/>
      <c r="BE89" s="110"/>
      <c r="BF89" s="110"/>
      <c r="BG89" s="110"/>
      <c r="BH89" s="110"/>
      <c r="BI89" s="110"/>
      <c r="BJ89" s="110"/>
      <c r="BK89" s="110"/>
      <c r="BL89" s="110"/>
      <c r="BM89" s="110"/>
      <c r="BN89" s="110"/>
      <c r="BO89" s="110"/>
      <c r="BP89" s="110"/>
      <c r="BQ89" s="110"/>
      <c r="BR89" s="110"/>
      <c r="BS89" s="110"/>
      <c r="BT89" s="110"/>
      <c r="BU89" s="110"/>
      <c r="BV89" s="110"/>
      <c r="BW89" s="110"/>
      <c r="BX89" s="110"/>
      <c r="BY89" s="110"/>
      <c r="BZ89" s="110"/>
      <c r="CA89" s="110"/>
      <c r="CB89" s="110"/>
      <c r="CC89" s="110"/>
      <c r="CD89" s="110"/>
      <c r="CE89" s="110"/>
      <c r="CF89" s="110"/>
      <c r="CG89" s="110"/>
      <c r="CH89" s="110"/>
      <c r="CI89" s="110"/>
      <c r="CJ89" s="110"/>
      <c r="CK89" s="110"/>
      <c r="CL89" s="110"/>
      <c r="CM89" s="110"/>
      <c r="CN89" s="110"/>
      <c r="CO89" s="110"/>
      <c r="CP89" s="110"/>
      <c r="CQ89" s="110"/>
      <c r="CR89" s="110"/>
      <c r="CS89" s="110"/>
      <c r="CT89" s="110"/>
      <c r="CU89" s="110"/>
      <c r="CV89" s="110"/>
      <c r="CW89" s="110"/>
      <c r="CX89" s="110"/>
      <c r="CY89" s="110"/>
      <c r="CZ89" s="110"/>
      <c r="DA89" s="110"/>
      <c r="DB89" s="110"/>
      <c r="DC89" s="110"/>
      <c r="DD89" s="110"/>
      <c r="DE89" s="110"/>
      <c r="DF89" s="110"/>
      <c r="DG89" s="110"/>
      <c r="DH89" s="110"/>
      <c r="DI89" s="110"/>
      <c r="DJ89" s="110"/>
      <c r="DK89" s="110"/>
      <c r="DL89" s="110"/>
      <c r="DM89" s="110"/>
      <c r="DN89" s="110"/>
      <c r="DO89" s="110"/>
      <c r="DP89" s="110"/>
      <c r="DQ89" s="110"/>
      <c r="DR89" s="110"/>
      <c r="DS89" s="110"/>
      <c r="DT89" s="110"/>
      <c r="DU89" s="110"/>
      <c r="DV89" s="110"/>
      <c r="DW89" s="110"/>
      <c r="DX89" s="110"/>
      <c r="DY89" s="110"/>
      <c r="DZ89" s="110"/>
      <c r="EA89" s="110"/>
      <c r="EB89" s="110"/>
      <c r="EC89" s="110"/>
      <c r="ED89" s="110"/>
      <c r="EE89" s="110"/>
      <c r="EF89" s="110"/>
      <c r="EG89" s="110"/>
      <c r="EH89" s="110"/>
      <c r="EI89" s="110"/>
      <c r="EJ89" s="110"/>
      <c r="EK89" s="110"/>
      <c r="EL89" s="110"/>
      <c r="EM89" s="110"/>
      <c r="EN89" s="110"/>
      <c r="EO89" s="110"/>
      <c r="EP89" s="110"/>
      <c r="EQ89" s="110"/>
      <c r="ER89" s="110"/>
      <c r="ES89" s="110"/>
      <c r="ET89" s="110"/>
      <c r="EU89" s="110"/>
      <c r="EV89" s="110"/>
      <c r="EW89" s="110"/>
      <c r="EX89" s="110"/>
      <c r="EY89" s="110"/>
      <c r="EZ89" s="110"/>
      <c r="FA89" s="110"/>
      <c r="FB89" s="110"/>
      <c r="FC89" s="110"/>
      <c r="FD89" s="110"/>
      <c r="FE89" s="110"/>
      <c r="FF89" s="110"/>
      <c r="FG89" s="110"/>
      <c r="FH89" s="110"/>
      <c r="FI89" s="110"/>
      <c r="FJ89" s="110"/>
      <c r="FK89" s="110"/>
      <c r="FL89" s="110"/>
      <c r="FM89" s="110"/>
      <c r="FN89" s="110"/>
      <c r="FO89" s="110"/>
      <c r="FP89" s="110"/>
      <c r="FQ89" s="110"/>
      <c r="FR89" s="110"/>
      <c r="FS89" s="110"/>
      <c r="FT89" s="110"/>
      <c r="FU89" s="110"/>
      <c r="FV89" s="110"/>
      <c r="FW89" s="110"/>
      <c r="FX89" s="110"/>
      <c r="FY89" s="110"/>
      <c r="FZ89" s="110"/>
      <c r="GA89" s="110"/>
      <c r="GB89" s="110"/>
      <c r="GC89" s="110"/>
      <c r="GD89" s="110"/>
      <c r="GE89" s="110"/>
      <c r="GF89" s="110"/>
      <c r="GG89" s="110"/>
      <c r="GH89" s="110"/>
      <c r="GI89" s="110"/>
      <c r="GJ89" s="110"/>
      <c r="GK89" s="110"/>
      <c r="GL89" s="110"/>
      <c r="GM89" s="110"/>
      <c r="GN89" s="110"/>
      <c r="GO89" s="110"/>
      <c r="GP89" s="110"/>
      <c r="GQ89" s="110"/>
      <c r="GR89" s="110"/>
      <c r="GS89" s="110"/>
      <c r="GT89" s="110"/>
      <c r="GU89" s="110"/>
      <c r="GV89" s="110"/>
      <c r="GW89" s="110"/>
      <c r="GX89" s="110"/>
      <c r="GY89" s="110"/>
      <c r="GZ89" s="110"/>
      <c r="HA89" s="110"/>
      <c r="HB89" s="110"/>
      <c r="HC89" s="110"/>
      <c r="HD89" s="110"/>
      <c r="HE89" s="110"/>
      <c r="HF89" s="110"/>
      <c r="HG89" s="110"/>
      <c r="HH89" s="110"/>
      <c r="HI89" s="110"/>
      <c r="HJ89" s="110"/>
      <c r="HK89" s="110"/>
      <c r="HL89" s="110"/>
      <c r="HM89" s="110"/>
      <c r="HN89" s="110"/>
      <c r="HO89" s="110"/>
      <c r="HP89" s="110"/>
      <c r="HQ89" s="110"/>
      <c r="HR89" s="110"/>
      <c r="HS89" s="110"/>
      <c r="HT89" s="110"/>
      <c r="HU89" s="110"/>
      <c r="HV89" s="110"/>
      <c r="HW89" s="110"/>
      <c r="HX89" s="110"/>
      <c r="HY89" s="110"/>
      <c r="HZ89" s="110"/>
      <c r="IA89" s="110"/>
      <c r="IB89" s="110"/>
      <c r="IC89" s="110"/>
      <c r="ID89" s="110"/>
      <c r="IE89" s="110"/>
      <c r="IF89" s="110"/>
      <c r="IG89" s="110"/>
      <c r="IH89" s="110"/>
      <c r="II89" s="110"/>
      <c r="IJ89" s="110"/>
      <c r="IK89" s="110"/>
      <c r="IL89" s="110"/>
      <c r="IM89" s="110"/>
      <c r="IN89" s="110"/>
      <c r="IO89" s="110"/>
      <c r="IP89" s="110"/>
      <c r="IQ89" s="110"/>
      <c r="IR89" s="110"/>
      <c r="IS89" s="110"/>
      <c r="IT89" s="110"/>
      <c r="IU89" s="110"/>
      <c r="IV89" s="110"/>
      <c r="IW89" s="110"/>
      <c r="IX89" s="110"/>
      <c r="IY89" s="110"/>
    </row>
    <row r="90" spans="1:259" s="122" customFormat="1" ht="19" customHeight="1">
      <c r="A90" s="122">
        <v>1</v>
      </c>
      <c r="E90" s="1169" t="str">
        <f t="shared" si="2"/>
        <v>Evaluation</v>
      </c>
      <c r="G90" s="1426" t="s">
        <v>732</v>
      </c>
      <c r="H90" s="245"/>
      <c r="I90" s="121"/>
      <c r="O90" s="1430" t="s">
        <v>399</v>
      </c>
      <c r="P90" s="1430"/>
      <c r="Q90" s="1430"/>
      <c r="R90" s="1430"/>
      <c r="S90" s="1430"/>
      <c r="T90" s="1430"/>
      <c r="U90" s="2221">
        <f>'E1 Entreprise'!W172</f>
        <v>0</v>
      </c>
      <c r="V90" s="2221"/>
      <c r="W90" s="2221"/>
      <c r="X90" s="165" t="s">
        <v>5</v>
      </c>
      <c r="Y90" s="106"/>
      <c r="Z90" s="2242">
        <f>'E1 Entreprise'!Y172</f>
        <v>0</v>
      </c>
      <c r="AA90" s="1887"/>
      <c r="AB90" s="165" t="s">
        <v>4</v>
      </c>
      <c r="AC90" s="106"/>
      <c r="AD90" s="106"/>
      <c r="AE90" s="106"/>
      <c r="AF90" s="108"/>
      <c r="AG90" s="106"/>
      <c r="AH90" s="109"/>
      <c r="AI90" s="106"/>
      <c r="AJ90" s="106"/>
      <c r="AK90" s="106"/>
      <c r="AL90" s="106"/>
      <c r="AM90" s="106"/>
      <c r="AN90" s="106"/>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c r="BM90" s="126"/>
      <c r="BN90" s="126"/>
      <c r="BO90" s="126"/>
      <c r="BP90" s="126"/>
      <c r="BQ90" s="126"/>
      <c r="BR90" s="126"/>
      <c r="BS90" s="126"/>
      <c r="BT90" s="126"/>
      <c r="BU90" s="126"/>
      <c r="BV90" s="126"/>
      <c r="BW90" s="126"/>
      <c r="BX90" s="126"/>
      <c r="BY90" s="126"/>
      <c r="BZ90" s="126"/>
      <c r="CA90" s="126"/>
      <c r="CB90" s="126"/>
      <c r="CC90" s="126"/>
      <c r="CD90" s="126"/>
      <c r="CE90" s="126"/>
      <c r="CF90" s="126"/>
      <c r="CG90" s="126"/>
      <c r="CH90" s="126"/>
      <c r="CI90" s="126"/>
      <c r="CJ90" s="126"/>
      <c r="CK90" s="126"/>
      <c r="CL90" s="126"/>
      <c r="CM90" s="126"/>
      <c r="CN90" s="126"/>
      <c r="CO90" s="126"/>
      <c r="CP90" s="126"/>
      <c r="CQ90" s="126"/>
      <c r="CR90" s="126"/>
      <c r="CS90" s="126"/>
      <c r="CT90" s="126"/>
      <c r="CU90" s="126"/>
      <c r="CV90" s="126"/>
      <c r="CW90" s="126"/>
      <c r="CX90" s="126"/>
      <c r="CY90" s="126"/>
      <c r="CZ90" s="126"/>
      <c r="DA90" s="126"/>
      <c r="DB90" s="126"/>
      <c r="DC90" s="126"/>
      <c r="DD90" s="126"/>
      <c r="DE90" s="126"/>
      <c r="DF90" s="126"/>
      <c r="DG90" s="126"/>
      <c r="DH90" s="126"/>
      <c r="DI90" s="126"/>
      <c r="DJ90" s="126"/>
      <c r="DK90" s="126"/>
      <c r="DL90" s="126"/>
      <c r="DM90" s="126"/>
      <c r="DN90" s="126"/>
      <c r="DO90" s="126"/>
      <c r="DP90" s="126"/>
      <c r="DQ90" s="126"/>
      <c r="DR90" s="126"/>
      <c r="DS90" s="126"/>
      <c r="DT90" s="126"/>
      <c r="DU90" s="126"/>
      <c r="DV90" s="126"/>
      <c r="DW90" s="126"/>
      <c r="DX90" s="126"/>
      <c r="DY90" s="126"/>
      <c r="DZ90" s="126"/>
      <c r="EA90" s="126"/>
      <c r="EB90" s="126"/>
      <c r="EC90" s="126"/>
      <c r="ED90" s="126"/>
      <c r="EE90" s="126"/>
      <c r="EF90" s="126"/>
      <c r="EG90" s="126"/>
      <c r="EH90" s="126"/>
      <c r="EI90" s="126"/>
      <c r="EJ90" s="126"/>
      <c r="EK90" s="126"/>
      <c r="EL90" s="126"/>
      <c r="EM90" s="126"/>
      <c r="EN90" s="126"/>
      <c r="EO90" s="126"/>
      <c r="EP90" s="126"/>
      <c r="EQ90" s="126"/>
      <c r="ER90" s="126"/>
      <c r="ES90" s="126"/>
      <c r="ET90" s="126"/>
      <c r="EU90" s="126"/>
      <c r="EV90" s="126"/>
      <c r="EW90" s="126"/>
      <c r="EX90" s="126"/>
      <c r="EY90" s="126"/>
      <c r="EZ90" s="126"/>
      <c r="FA90" s="126"/>
      <c r="FB90" s="126"/>
      <c r="FC90" s="126"/>
      <c r="FD90" s="126"/>
      <c r="FE90" s="126"/>
      <c r="FF90" s="126"/>
      <c r="FG90" s="126"/>
      <c r="FH90" s="126"/>
      <c r="FI90" s="126"/>
      <c r="FJ90" s="126"/>
      <c r="FK90" s="126"/>
      <c r="FL90" s="126"/>
      <c r="FM90" s="126"/>
      <c r="FN90" s="126"/>
      <c r="FO90" s="126"/>
      <c r="FP90" s="126"/>
      <c r="FQ90" s="126"/>
      <c r="FR90" s="126"/>
      <c r="FS90" s="126"/>
      <c r="FT90" s="126"/>
      <c r="FU90" s="126"/>
      <c r="FV90" s="126"/>
      <c r="FW90" s="126"/>
      <c r="FX90" s="126"/>
      <c r="FY90" s="126"/>
      <c r="FZ90" s="126"/>
      <c r="GA90" s="126"/>
      <c r="GB90" s="126"/>
      <c r="GC90" s="126"/>
      <c r="GD90" s="126"/>
      <c r="GE90" s="126"/>
      <c r="GF90" s="126"/>
      <c r="GG90" s="126"/>
      <c r="GH90" s="126"/>
      <c r="GI90" s="126"/>
      <c r="GJ90" s="126"/>
      <c r="GK90" s="126"/>
      <c r="GL90" s="126"/>
      <c r="GM90" s="126"/>
      <c r="GN90" s="126"/>
      <c r="GO90" s="126"/>
      <c r="GP90" s="126"/>
      <c r="GQ90" s="126"/>
      <c r="GR90" s="126"/>
      <c r="GS90" s="126"/>
      <c r="GT90" s="126"/>
      <c r="GU90" s="126"/>
      <c r="GV90" s="126"/>
      <c r="GW90" s="126"/>
      <c r="GX90" s="126"/>
      <c r="GY90" s="126"/>
      <c r="GZ90" s="126"/>
      <c r="HA90" s="126"/>
      <c r="HB90" s="126"/>
      <c r="HC90" s="126"/>
      <c r="HD90" s="126"/>
      <c r="HE90" s="126"/>
      <c r="HF90" s="126"/>
      <c r="HG90" s="126"/>
      <c r="HH90" s="126"/>
      <c r="HI90" s="126"/>
      <c r="HJ90" s="126"/>
      <c r="HK90" s="126"/>
      <c r="HL90" s="126"/>
      <c r="HM90" s="126"/>
      <c r="HN90" s="126"/>
      <c r="HO90" s="126"/>
      <c r="HP90" s="126"/>
      <c r="HQ90" s="126"/>
      <c r="HR90" s="126"/>
      <c r="HS90" s="126"/>
      <c r="HT90" s="126"/>
      <c r="HU90" s="126"/>
      <c r="HV90" s="126"/>
      <c r="HW90" s="126"/>
      <c r="HX90" s="126"/>
      <c r="HY90" s="126"/>
      <c r="HZ90" s="126"/>
      <c r="IA90" s="126"/>
      <c r="IB90" s="126"/>
      <c r="IC90" s="126"/>
      <c r="ID90" s="126"/>
      <c r="IE90" s="126"/>
      <c r="IF90" s="126"/>
      <c r="IG90" s="126"/>
      <c r="IH90" s="126"/>
      <c r="II90" s="126"/>
      <c r="IJ90" s="126"/>
      <c r="IK90" s="126"/>
      <c r="IL90" s="126"/>
      <c r="IM90" s="126"/>
      <c r="IN90" s="126"/>
      <c r="IO90" s="126"/>
      <c r="IP90" s="126"/>
      <c r="IQ90" s="126"/>
      <c r="IR90" s="126"/>
      <c r="IS90" s="126"/>
      <c r="IT90" s="126"/>
      <c r="IU90" s="126"/>
      <c r="IV90" s="126"/>
    </row>
    <row r="91" spans="1:259" s="122" customFormat="1" ht="19" customHeight="1">
      <c r="A91" s="122">
        <v>1</v>
      </c>
      <c r="E91" s="1169" t="str">
        <f t="shared" si="2"/>
        <v>Evaluation</v>
      </c>
      <c r="G91" s="1426"/>
      <c r="H91" s="245"/>
      <c r="I91" s="121"/>
      <c r="O91" s="1430" t="s">
        <v>704</v>
      </c>
      <c r="P91" s="1430"/>
      <c r="Q91" s="1430"/>
      <c r="R91" s="1430"/>
      <c r="S91" s="1430"/>
      <c r="T91" s="1430"/>
      <c r="U91" s="2221">
        <f>'E1 Entreprise'!W173</f>
        <v>0</v>
      </c>
      <c r="V91" s="2221"/>
      <c r="W91" s="2221"/>
      <c r="X91" s="165" t="s">
        <v>5</v>
      </c>
      <c r="Y91" s="106"/>
      <c r="Z91" s="2242">
        <f>'E1 Entreprise'!Y173</f>
        <v>0</v>
      </c>
      <c r="AA91" s="1887"/>
      <c r="AB91" s="165" t="s">
        <v>4</v>
      </c>
      <c r="AC91" s="106"/>
      <c r="AD91" s="106"/>
      <c r="AE91" s="106"/>
      <c r="AF91" s="108"/>
      <c r="AG91" s="106"/>
      <c r="AH91" s="109"/>
      <c r="AI91" s="106"/>
      <c r="AJ91" s="106"/>
      <c r="AK91" s="106"/>
      <c r="AL91" s="106"/>
      <c r="AM91" s="106"/>
      <c r="AN91" s="10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6"/>
      <c r="BZ91" s="126"/>
      <c r="CA91" s="126"/>
      <c r="CB91" s="126"/>
      <c r="CC91" s="126"/>
      <c r="CD91" s="126"/>
      <c r="CE91" s="126"/>
      <c r="CF91" s="126"/>
      <c r="CG91" s="126"/>
      <c r="CH91" s="126"/>
      <c r="CI91" s="126"/>
      <c r="CJ91" s="126"/>
      <c r="CK91" s="126"/>
      <c r="CL91" s="126"/>
      <c r="CM91" s="126"/>
      <c r="CN91" s="126"/>
      <c r="CO91" s="126"/>
      <c r="CP91" s="126"/>
      <c r="CQ91" s="126"/>
      <c r="CR91" s="126"/>
      <c r="CS91" s="126"/>
      <c r="CT91" s="126"/>
      <c r="CU91" s="126"/>
      <c r="CV91" s="126"/>
      <c r="CW91" s="126"/>
      <c r="CX91" s="126"/>
      <c r="CY91" s="126"/>
      <c r="CZ91" s="126"/>
      <c r="DA91" s="126"/>
      <c r="DB91" s="126"/>
      <c r="DC91" s="126"/>
      <c r="DD91" s="126"/>
      <c r="DE91" s="126"/>
      <c r="DF91" s="126"/>
      <c r="DG91" s="126"/>
      <c r="DH91" s="126"/>
      <c r="DI91" s="126"/>
      <c r="DJ91" s="126"/>
      <c r="DK91" s="126"/>
      <c r="DL91" s="126"/>
      <c r="DM91" s="126"/>
      <c r="DN91" s="126"/>
      <c r="DO91" s="126"/>
      <c r="DP91" s="126"/>
      <c r="DQ91" s="126"/>
      <c r="DR91" s="126"/>
      <c r="DS91" s="126"/>
      <c r="DT91" s="126"/>
      <c r="DU91" s="126"/>
      <c r="DV91" s="126"/>
      <c r="DW91" s="126"/>
      <c r="DX91" s="126"/>
      <c r="DY91" s="126"/>
      <c r="DZ91" s="126"/>
      <c r="EA91" s="126"/>
      <c r="EB91" s="126"/>
      <c r="EC91" s="126"/>
      <c r="ED91" s="126"/>
      <c r="EE91" s="126"/>
      <c r="EF91" s="126"/>
      <c r="EG91" s="126"/>
      <c r="EH91" s="126"/>
      <c r="EI91" s="126"/>
      <c r="EJ91" s="126"/>
      <c r="EK91" s="126"/>
      <c r="EL91" s="126"/>
      <c r="EM91" s="126"/>
      <c r="EN91" s="126"/>
      <c r="EO91" s="126"/>
      <c r="EP91" s="126"/>
      <c r="EQ91" s="126"/>
      <c r="ER91" s="126"/>
      <c r="ES91" s="126"/>
      <c r="ET91" s="126"/>
      <c r="EU91" s="126"/>
      <c r="EV91" s="126"/>
      <c r="EW91" s="126"/>
      <c r="EX91" s="126"/>
      <c r="EY91" s="126"/>
      <c r="EZ91" s="126"/>
      <c r="FA91" s="126"/>
      <c r="FB91" s="126"/>
      <c r="FC91" s="126"/>
      <c r="FD91" s="126"/>
      <c r="FE91" s="126"/>
      <c r="FF91" s="126"/>
      <c r="FG91" s="126"/>
      <c r="FH91" s="126"/>
      <c r="FI91" s="126"/>
      <c r="FJ91" s="126"/>
      <c r="FK91" s="126"/>
      <c r="FL91" s="126"/>
      <c r="FM91" s="126"/>
      <c r="FN91" s="126"/>
      <c r="FO91" s="126"/>
      <c r="FP91" s="126"/>
      <c r="FQ91" s="126"/>
      <c r="FR91" s="126"/>
      <c r="FS91" s="126"/>
      <c r="FT91" s="126"/>
      <c r="FU91" s="126"/>
      <c r="FV91" s="126"/>
      <c r="FW91" s="126"/>
      <c r="FX91" s="126"/>
      <c r="FY91" s="126"/>
      <c r="FZ91" s="126"/>
      <c r="GA91" s="126"/>
      <c r="GB91" s="126"/>
      <c r="GC91" s="126"/>
      <c r="GD91" s="126"/>
      <c r="GE91" s="126"/>
      <c r="GF91" s="126"/>
      <c r="GG91" s="126"/>
      <c r="GH91" s="126"/>
      <c r="GI91" s="126"/>
      <c r="GJ91" s="126"/>
      <c r="GK91" s="126"/>
      <c r="GL91" s="126"/>
      <c r="GM91" s="126"/>
      <c r="GN91" s="126"/>
      <c r="GO91" s="126"/>
      <c r="GP91" s="126"/>
      <c r="GQ91" s="126"/>
      <c r="GR91" s="126"/>
      <c r="GS91" s="126"/>
      <c r="GT91" s="126"/>
      <c r="GU91" s="126"/>
      <c r="GV91" s="126"/>
      <c r="GW91" s="126"/>
      <c r="GX91" s="126"/>
      <c r="GY91" s="126"/>
      <c r="GZ91" s="126"/>
      <c r="HA91" s="126"/>
      <c r="HB91" s="126"/>
      <c r="HC91" s="126"/>
      <c r="HD91" s="126"/>
      <c r="HE91" s="126"/>
      <c r="HF91" s="126"/>
      <c r="HG91" s="126"/>
      <c r="HH91" s="126"/>
      <c r="HI91" s="126"/>
      <c r="HJ91" s="126"/>
      <c r="HK91" s="126"/>
      <c r="HL91" s="126"/>
      <c r="HM91" s="126"/>
      <c r="HN91" s="126"/>
      <c r="HO91" s="126"/>
      <c r="HP91" s="126"/>
      <c r="HQ91" s="126"/>
      <c r="HR91" s="126"/>
      <c r="HS91" s="126"/>
      <c r="HT91" s="126"/>
      <c r="HU91" s="126"/>
      <c r="HV91" s="126"/>
      <c r="HW91" s="126"/>
      <c r="HX91" s="126"/>
      <c r="HY91" s="126"/>
      <c r="HZ91" s="126"/>
      <c r="IA91" s="126"/>
      <c r="IB91" s="126"/>
      <c r="IC91" s="126"/>
      <c r="ID91" s="126"/>
      <c r="IE91" s="126"/>
      <c r="IF91" s="126"/>
      <c r="IG91" s="126"/>
      <c r="IH91" s="126"/>
      <c r="II91" s="126"/>
      <c r="IJ91" s="126"/>
      <c r="IK91" s="126"/>
      <c r="IL91" s="126"/>
      <c r="IM91" s="126"/>
      <c r="IN91" s="126"/>
      <c r="IO91" s="126"/>
      <c r="IP91" s="126"/>
      <c r="IQ91" s="126"/>
      <c r="IR91" s="126"/>
      <c r="IS91" s="126"/>
      <c r="IT91" s="126"/>
      <c r="IU91" s="126"/>
      <c r="IV91" s="126"/>
    </row>
    <row r="92" spans="1:259" s="122" customFormat="1" ht="19" customHeight="1">
      <c r="A92" s="122">
        <v>1</v>
      </c>
      <c r="E92" s="1169" t="str">
        <f t="shared" si="2"/>
        <v>Evaluation</v>
      </c>
      <c r="G92" s="1426"/>
      <c r="H92" s="245"/>
      <c r="I92" s="121"/>
      <c r="O92" s="1430" t="s">
        <v>705</v>
      </c>
      <c r="P92" s="1430"/>
      <c r="Q92" s="1430"/>
      <c r="R92" s="1430"/>
      <c r="S92" s="1430"/>
      <c r="T92" s="1430"/>
      <c r="U92" s="2221">
        <f>'E1 Entreprise'!W174</f>
        <v>0</v>
      </c>
      <c r="V92" s="2221"/>
      <c r="W92" s="2221"/>
      <c r="X92" s="165" t="s">
        <v>5</v>
      </c>
      <c r="Y92" s="106"/>
      <c r="Z92" s="2242">
        <f>'E1 Entreprise'!Y174</f>
        <v>0</v>
      </c>
      <c r="AA92" s="1887"/>
      <c r="AB92" s="165" t="s">
        <v>4</v>
      </c>
      <c r="AC92" s="106"/>
      <c r="AD92" s="106"/>
      <c r="AE92" s="106"/>
      <c r="AF92" s="108"/>
      <c r="AG92" s="106"/>
      <c r="AH92" s="109"/>
      <c r="AI92" s="106"/>
      <c r="AJ92" s="106"/>
      <c r="AK92" s="106"/>
      <c r="AL92" s="106"/>
      <c r="AM92" s="106"/>
      <c r="AN92" s="106"/>
      <c r="AO92" s="126"/>
      <c r="AP92" s="126"/>
      <c r="AQ92" s="126"/>
      <c r="AR92" s="126"/>
      <c r="AS92" s="126"/>
      <c r="AT92" s="126"/>
      <c r="AU92" s="126"/>
      <c r="AV92" s="126"/>
      <c r="AW92" s="126"/>
      <c r="AX92" s="126"/>
      <c r="AY92" s="126"/>
      <c r="AZ92" s="126"/>
      <c r="BA92" s="126"/>
      <c r="BB92" s="126"/>
      <c r="BC92" s="126"/>
      <c r="BD92" s="126"/>
      <c r="BE92" s="126"/>
      <c r="BF92" s="126"/>
      <c r="BG92" s="126"/>
      <c r="BH92" s="126"/>
      <c r="BI92" s="126"/>
      <c r="BJ92" s="126"/>
      <c r="BK92" s="126"/>
      <c r="BL92" s="126"/>
      <c r="BM92" s="126"/>
      <c r="BN92" s="126"/>
      <c r="BO92" s="126"/>
      <c r="BP92" s="126"/>
      <c r="BQ92" s="126"/>
      <c r="BR92" s="126"/>
      <c r="BS92" s="126"/>
      <c r="BT92" s="126"/>
      <c r="BU92" s="126"/>
      <c r="BV92" s="126"/>
      <c r="BW92" s="126"/>
      <c r="BX92" s="126"/>
      <c r="BY92" s="126"/>
      <c r="BZ92" s="126"/>
      <c r="CA92" s="126"/>
      <c r="CB92" s="126"/>
      <c r="CC92" s="126"/>
      <c r="CD92" s="126"/>
      <c r="CE92" s="126"/>
      <c r="CF92" s="126"/>
      <c r="CG92" s="126"/>
      <c r="CH92" s="126"/>
      <c r="CI92" s="126"/>
      <c r="CJ92" s="126"/>
      <c r="CK92" s="126"/>
      <c r="CL92" s="126"/>
      <c r="CM92" s="126"/>
      <c r="CN92" s="126"/>
      <c r="CO92" s="126"/>
      <c r="CP92" s="126"/>
      <c r="CQ92" s="126"/>
      <c r="CR92" s="126"/>
      <c r="CS92" s="126"/>
      <c r="CT92" s="126"/>
      <c r="CU92" s="126"/>
      <c r="CV92" s="126"/>
      <c r="CW92" s="126"/>
      <c r="CX92" s="126"/>
      <c r="CY92" s="126"/>
      <c r="CZ92" s="126"/>
      <c r="DA92" s="126"/>
      <c r="DB92" s="126"/>
      <c r="DC92" s="126"/>
      <c r="DD92" s="126"/>
      <c r="DE92" s="126"/>
      <c r="DF92" s="126"/>
      <c r="DG92" s="126"/>
      <c r="DH92" s="126"/>
      <c r="DI92" s="126"/>
      <c r="DJ92" s="126"/>
      <c r="DK92" s="126"/>
      <c r="DL92" s="126"/>
      <c r="DM92" s="126"/>
      <c r="DN92" s="126"/>
      <c r="DO92" s="126"/>
      <c r="DP92" s="126"/>
      <c r="DQ92" s="126"/>
      <c r="DR92" s="126"/>
      <c r="DS92" s="126"/>
      <c r="DT92" s="126"/>
      <c r="DU92" s="126"/>
      <c r="DV92" s="126"/>
      <c r="DW92" s="126"/>
      <c r="DX92" s="126"/>
      <c r="DY92" s="126"/>
      <c r="DZ92" s="126"/>
      <c r="EA92" s="126"/>
      <c r="EB92" s="126"/>
      <c r="EC92" s="126"/>
      <c r="ED92" s="126"/>
      <c r="EE92" s="126"/>
      <c r="EF92" s="126"/>
      <c r="EG92" s="126"/>
      <c r="EH92" s="126"/>
      <c r="EI92" s="126"/>
      <c r="EJ92" s="126"/>
      <c r="EK92" s="126"/>
      <c r="EL92" s="126"/>
      <c r="EM92" s="126"/>
      <c r="EN92" s="126"/>
      <c r="EO92" s="126"/>
      <c r="EP92" s="126"/>
      <c r="EQ92" s="126"/>
      <c r="ER92" s="126"/>
      <c r="ES92" s="126"/>
      <c r="ET92" s="126"/>
      <c r="EU92" s="126"/>
      <c r="EV92" s="126"/>
      <c r="EW92" s="126"/>
      <c r="EX92" s="126"/>
      <c r="EY92" s="126"/>
      <c r="EZ92" s="126"/>
      <c r="FA92" s="126"/>
      <c r="FB92" s="126"/>
      <c r="FC92" s="126"/>
      <c r="FD92" s="126"/>
      <c r="FE92" s="126"/>
      <c r="FF92" s="126"/>
      <c r="FG92" s="126"/>
      <c r="FH92" s="126"/>
      <c r="FI92" s="126"/>
      <c r="FJ92" s="126"/>
      <c r="FK92" s="126"/>
      <c r="FL92" s="126"/>
      <c r="FM92" s="126"/>
      <c r="FN92" s="126"/>
      <c r="FO92" s="126"/>
      <c r="FP92" s="126"/>
      <c r="FQ92" s="126"/>
      <c r="FR92" s="126"/>
      <c r="FS92" s="126"/>
      <c r="FT92" s="126"/>
      <c r="FU92" s="126"/>
      <c r="FV92" s="126"/>
      <c r="FW92" s="126"/>
      <c r="FX92" s="126"/>
      <c r="FY92" s="126"/>
      <c r="FZ92" s="126"/>
      <c r="GA92" s="126"/>
      <c r="GB92" s="126"/>
      <c r="GC92" s="126"/>
      <c r="GD92" s="126"/>
      <c r="GE92" s="126"/>
      <c r="GF92" s="126"/>
      <c r="GG92" s="126"/>
      <c r="GH92" s="126"/>
      <c r="GI92" s="126"/>
      <c r="GJ92" s="126"/>
      <c r="GK92" s="126"/>
      <c r="GL92" s="126"/>
      <c r="GM92" s="126"/>
      <c r="GN92" s="126"/>
      <c r="GO92" s="126"/>
      <c r="GP92" s="126"/>
      <c r="GQ92" s="126"/>
      <c r="GR92" s="126"/>
      <c r="GS92" s="126"/>
      <c r="GT92" s="126"/>
      <c r="GU92" s="126"/>
      <c r="GV92" s="126"/>
      <c r="GW92" s="126"/>
      <c r="GX92" s="126"/>
      <c r="GY92" s="126"/>
      <c r="GZ92" s="126"/>
      <c r="HA92" s="126"/>
      <c r="HB92" s="126"/>
      <c r="HC92" s="126"/>
      <c r="HD92" s="126"/>
      <c r="HE92" s="126"/>
      <c r="HF92" s="126"/>
      <c r="HG92" s="126"/>
      <c r="HH92" s="126"/>
      <c r="HI92" s="126"/>
      <c r="HJ92" s="126"/>
      <c r="HK92" s="126"/>
      <c r="HL92" s="126"/>
      <c r="HM92" s="126"/>
      <c r="HN92" s="126"/>
      <c r="HO92" s="126"/>
      <c r="HP92" s="126"/>
      <c r="HQ92" s="126"/>
      <c r="HR92" s="126"/>
      <c r="HS92" s="126"/>
      <c r="HT92" s="126"/>
      <c r="HU92" s="126"/>
      <c r="HV92" s="126"/>
      <c r="HW92" s="126"/>
      <c r="HX92" s="126"/>
      <c r="HY92" s="126"/>
      <c r="HZ92" s="126"/>
      <c r="IA92" s="126"/>
      <c r="IB92" s="126"/>
      <c r="IC92" s="126"/>
      <c r="ID92" s="126"/>
      <c r="IE92" s="126"/>
      <c r="IF92" s="126"/>
      <c r="IG92" s="126"/>
      <c r="IH92" s="126"/>
      <c r="II92" s="126"/>
      <c r="IJ92" s="126"/>
      <c r="IK92" s="126"/>
      <c r="IL92" s="126"/>
      <c r="IM92" s="126"/>
      <c r="IN92" s="126"/>
      <c r="IO92" s="126"/>
      <c r="IP92" s="126"/>
      <c r="IQ92" s="126"/>
      <c r="IR92" s="126"/>
      <c r="IS92" s="126"/>
      <c r="IT92" s="126"/>
      <c r="IU92" s="126"/>
      <c r="IV92" s="126"/>
    </row>
    <row r="93" spans="1:259" s="122" customFormat="1" ht="19" customHeight="1">
      <c r="A93" s="122">
        <v>1</v>
      </c>
      <c r="E93" s="1169" t="str">
        <f t="shared" si="2"/>
        <v>Evaluation</v>
      </c>
      <c r="G93" s="1426"/>
      <c r="H93" s="245"/>
      <c r="I93" s="121"/>
      <c r="O93" s="1430" t="s">
        <v>194</v>
      </c>
      <c r="P93" s="1430"/>
      <c r="Q93" s="1430"/>
      <c r="R93" s="1430"/>
      <c r="S93" s="1430"/>
      <c r="T93" s="1430"/>
      <c r="U93" s="2221">
        <f>'E1 Entreprise'!W175</f>
        <v>0</v>
      </c>
      <c r="V93" s="2221"/>
      <c r="W93" s="2221"/>
      <c r="X93" s="165" t="s">
        <v>5</v>
      </c>
      <c r="Y93" s="106"/>
      <c r="Z93" s="2242">
        <f>'E1 Entreprise'!Y175</f>
        <v>0</v>
      </c>
      <c r="AA93" s="1887"/>
      <c r="AB93" s="165" t="s">
        <v>4</v>
      </c>
      <c r="AC93" s="106"/>
      <c r="AD93" s="106"/>
      <c r="AE93" s="106"/>
      <c r="AF93" s="108"/>
      <c r="AG93" s="106"/>
      <c r="AH93" s="109"/>
      <c r="AI93" s="106"/>
      <c r="AJ93" s="106"/>
      <c r="AK93" s="106"/>
      <c r="AL93" s="106"/>
      <c r="AM93" s="106"/>
      <c r="AN93" s="106"/>
      <c r="AO93" s="126"/>
      <c r="AP93" s="126"/>
      <c r="AQ93" s="126"/>
      <c r="AR93" s="126"/>
      <c r="AS93" s="126"/>
      <c r="AT93" s="126"/>
      <c r="AU93" s="126"/>
      <c r="AV93" s="126"/>
      <c r="AW93" s="126"/>
      <c r="AX93" s="126"/>
      <c r="AY93" s="126"/>
      <c r="AZ93" s="126"/>
      <c r="BA93" s="126"/>
      <c r="BB93" s="126"/>
      <c r="BC93" s="126"/>
      <c r="BD93" s="126"/>
      <c r="BE93" s="126"/>
      <c r="BF93" s="126"/>
      <c r="BG93" s="126"/>
      <c r="BH93" s="126"/>
      <c r="BI93" s="126"/>
      <c r="BJ93" s="126"/>
      <c r="BK93" s="126"/>
      <c r="BL93" s="126"/>
      <c r="BM93" s="126"/>
      <c r="BN93" s="126"/>
      <c r="BO93" s="126"/>
      <c r="BP93" s="126"/>
      <c r="BQ93" s="126"/>
      <c r="BR93" s="126"/>
      <c r="BS93" s="126"/>
      <c r="BT93" s="126"/>
      <c r="BU93" s="126"/>
      <c r="BV93" s="126"/>
      <c r="BW93" s="126"/>
      <c r="BX93" s="126"/>
      <c r="BY93" s="126"/>
      <c r="BZ93" s="126"/>
      <c r="CA93" s="126"/>
      <c r="CB93" s="126"/>
      <c r="CC93" s="126"/>
      <c r="CD93" s="126"/>
      <c r="CE93" s="126"/>
      <c r="CF93" s="126"/>
      <c r="CG93" s="126"/>
      <c r="CH93" s="126"/>
      <c r="CI93" s="126"/>
      <c r="CJ93" s="126"/>
      <c r="CK93" s="126"/>
      <c r="CL93" s="126"/>
      <c r="CM93" s="126"/>
      <c r="CN93" s="126"/>
      <c r="CO93" s="126"/>
      <c r="CP93" s="126"/>
      <c r="CQ93" s="126"/>
      <c r="CR93" s="126"/>
      <c r="CS93" s="126"/>
      <c r="CT93" s="126"/>
      <c r="CU93" s="126"/>
      <c r="CV93" s="126"/>
      <c r="CW93" s="126"/>
      <c r="CX93" s="126"/>
      <c r="CY93" s="126"/>
      <c r="CZ93" s="126"/>
      <c r="DA93" s="126"/>
      <c r="DB93" s="126"/>
      <c r="DC93" s="126"/>
      <c r="DD93" s="126"/>
      <c r="DE93" s="126"/>
      <c r="DF93" s="126"/>
      <c r="DG93" s="126"/>
      <c r="DH93" s="126"/>
      <c r="DI93" s="126"/>
      <c r="DJ93" s="126"/>
      <c r="DK93" s="126"/>
      <c r="DL93" s="126"/>
      <c r="DM93" s="126"/>
      <c r="DN93" s="126"/>
      <c r="DO93" s="126"/>
      <c r="DP93" s="126"/>
      <c r="DQ93" s="126"/>
      <c r="DR93" s="126"/>
      <c r="DS93" s="126"/>
      <c r="DT93" s="126"/>
      <c r="DU93" s="126"/>
      <c r="DV93" s="126"/>
      <c r="DW93" s="126"/>
      <c r="DX93" s="126"/>
      <c r="DY93" s="126"/>
      <c r="DZ93" s="126"/>
      <c r="EA93" s="126"/>
      <c r="EB93" s="126"/>
      <c r="EC93" s="126"/>
      <c r="ED93" s="126"/>
      <c r="EE93" s="126"/>
      <c r="EF93" s="126"/>
      <c r="EG93" s="126"/>
      <c r="EH93" s="126"/>
      <c r="EI93" s="126"/>
      <c r="EJ93" s="126"/>
      <c r="EK93" s="126"/>
      <c r="EL93" s="126"/>
      <c r="EM93" s="126"/>
      <c r="EN93" s="126"/>
      <c r="EO93" s="126"/>
      <c r="EP93" s="126"/>
      <c r="EQ93" s="126"/>
      <c r="ER93" s="126"/>
      <c r="ES93" s="126"/>
      <c r="ET93" s="126"/>
      <c r="EU93" s="126"/>
      <c r="EV93" s="126"/>
      <c r="EW93" s="126"/>
      <c r="EX93" s="126"/>
      <c r="EY93" s="126"/>
      <c r="EZ93" s="126"/>
      <c r="FA93" s="126"/>
      <c r="FB93" s="126"/>
      <c r="FC93" s="126"/>
      <c r="FD93" s="126"/>
      <c r="FE93" s="126"/>
      <c r="FF93" s="126"/>
      <c r="FG93" s="126"/>
      <c r="FH93" s="126"/>
      <c r="FI93" s="126"/>
      <c r="FJ93" s="126"/>
      <c r="FK93" s="126"/>
      <c r="FL93" s="126"/>
      <c r="FM93" s="126"/>
      <c r="FN93" s="126"/>
      <c r="FO93" s="126"/>
      <c r="FP93" s="126"/>
      <c r="FQ93" s="126"/>
      <c r="FR93" s="126"/>
      <c r="FS93" s="126"/>
      <c r="FT93" s="126"/>
      <c r="FU93" s="126"/>
      <c r="FV93" s="126"/>
      <c r="FW93" s="126"/>
      <c r="FX93" s="126"/>
      <c r="FY93" s="126"/>
      <c r="FZ93" s="126"/>
      <c r="GA93" s="126"/>
      <c r="GB93" s="126"/>
      <c r="GC93" s="126"/>
      <c r="GD93" s="126"/>
      <c r="GE93" s="126"/>
      <c r="GF93" s="126"/>
      <c r="GG93" s="126"/>
      <c r="GH93" s="126"/>
      <c r="GI93" s="126"/>
      <c r="GJ93" s="126"/>
      <c r="GK93" s="126"/>
      <c r="GL93" s="126"/>
      <c r="GM93" s="126"/>
      <c r="GN93" s="126"/>
      <c r="GO93" s="126"/>
      <c r="GP93" s="126"/>
      <c r="GQ93" s="126"/>
      <c r="GR93" s="126"/>
      <c r="GS93" s="126"/>
      <c r="GT93" s="126"/>
      <c r="GU93" s="126"/>
      <c r="GV93" s="126"/>
      <c r="GW93" s="126"/>
      <c r="GX93" s="126"/>
      <c r="GY93" s="126"/>
      <c r="GZ93" s="126"/>
      <c r="HA93" s="126"/>
      <c r="HB93" s="126"/>
      <c r="HC93" s="126"/>
      <c r="HD93" s="126"/>
      <c r="HE93" s="126"/>
      <c r="HF93" s="126"/>
      <c r="HG93" s="126"/>
      <c r="HH93" s="126"/>
      <c r="HI93" s="126"/>
      <c r="HJ93" s="126"/>
      <c r="HK93" s="126"/>
      <c r="HL93" s="126"/>
      <c r="HM93" s="126"/>
      <c r="HN93" s="126"/>
      <c r="HO93" s="126"/>
      <c r="HP93" s="126"/>
      <c r="HQ93" s="126"/>
      <c r="HR93" s="126"/>
      <c r="HS93" s="126"/>
      <c r="HT93" s="126"/>
      <c r="HU93" s="126"/>
      <c r="HV93" s="126"/>
      <c r="HW93" s="126"/>
      <c r="HX93" s="126"/>
      <c r="HY93" s="126"/>
      <c r="HZ93" s="126"/>
      <c r="IA93" s="126"/>
      <c r="IB93" s="126"/>
      <c r="IC93" s="126"/>
      <c r="ID93" s="126"/>
      <c r="IE93" s="126"/>
      <c r="IF93" s="126"/>
      <c r="IG93" s="126"/>
      <c r="IH93" s="126"/>
      <c r="II93" s="126"/>
      <c r="IJ93" s="126"/>
      <c r="IK93" s="126"/>
      <c r="IL93" s="126"/>
      <c r="IM93" s="126"/>
      <c r="IN93" s="126"/>
      <c r="IO93" s="126"/>
      <c r="IP93" s="126"/>
      <c r="IQ93" s="126"/>
      <c r="IR93" s="126"/>
      <c r="IS93" s="126"/>
      <c r="IT93" s="126"/>
      <c r="IU93" s="126"/>
      <c r="IV93" s="126"/>
    </row>
    <row r="94" spans="1:259" s="122" customFormat="1" ht="19" customHeight="1">
      <c r="A94" s="122">
        <v>1</v>
      </c>
      <c r="E94" s="1169" t="str">
        <f t="shared" si="2"/>
        <v>Evaluation</v>
      </c>
      <c r="G94" s="1426"/>
      <c r="H94" s="245"/>
      <c r="I94" s="121"/>
      <c r="O94" s="1430" t="s">
        <v>690</v>
      </c>
      <c r="P94" s="1430"/>
      <c r="Q94" s="1430"/>
      <c r="R94" s="1430"/>
      <c r="S94" s="1430"/>
      <c r="T94" s="1430"/>
      <c r="U94" s="2221">
        <f>'E1 Entreprise'!W176</f>
        <v>0</v>
      </c>
      <c r="V94" s="2221"/>
      <c r="W94" s="2221"/>
      <c r="X94" s="165" t="s">
        <v>5</v>
      </c>
      <c r="Y94" s="106"/>
      <c r="Z94" s="2242">
        <f>'E1 Entreprise'!Y176</f>
        <v>0</v>
      </c>
      <c r="AA94" s="1887"/>
      <c r="AB94" s="165" t="s">
        <v>4</v>
      </c>
      <c r="AC94" s="106"/>
      <c r="AD94" s="106"/>
      <c r="AE94" s="106"/>
      <c r="AF94" s="108"/>
      <c r="AG94" s="106"/>
      <c r="AH94" s="109"/>
      <c r="AI94" s="106"/>
      <c r="AJ94" s="106"/>
      <c r="AK94" s="106"/>
      <c r="AL94" s="106"/>
      <c r="AM94" s="106"/>
      <c r="AN94" s="10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6"/>
      <c r="BR94" s="126"/>
      <c r="BS94" s="126"/>
      <c r="BT94" s="126"/>
      <c r="BU94" s="126"/>
      <c r="BV94" s="126"/>
      <c r="BW94" s="126"/>
      <c r="BX94" s="126"/>
      <c r="BY94" s="126"/>
      <c r="BZ94" s="126"/>
      <c r="CA94" s="126"/>
      <c r="CB94" s="126"/>
      <c r="CC94" s="126"/>
      <c r="CD94" s="126"/>
      <c r="CE94" s="126"/>
      <c r="CF94" s="126"/>
      <c r="CG94" s="126"/>
      <c r="CH94" s="126"/>
      <c r="CI94" s="126"/>
      <c r="CJ94" s="126"/>
      <c r="CK94" s="126"/>
      <c r="CL94" s="126"/>
      <c r="CM94" s="126"/>
      <c r="CN94" s="126"/>
      <c r="CO94" s="126"/>
      <c r="CP94" s="126"/>
      <c r="CQ94" s="126"/>
      <c r="CR94" s="126"/>
      <c r="CS94" s="126"/>
      <c r="CT94" s="126"/>
      <c r="CU94" s="126"/>
      <c r="CV94" s="126"/>
      <c r="CW94" s="126"/>
      <c r="CX94" s="126"/>
      <c r="CY94" s="126"/>
      <c r="CZ94" s="126"/>
      <c r="DA94" s="126"/>
      <c r="DB94" s="126"/>
      <c r="DC94" s="126"/>
      <c r="DD94" s="126"/>
      <c r="DE94" s="126"/>
      <c r="DF94" s="126"/>
      <c r="DG94" s="126"/>
      <c r="DH94" s="126"/>
      <c r="DI94" s="126"/>
      <c r="DJ94" s="126"/>
      <c r="DK94" s="126"/>
      <c r="DL94" s="126"/>
      <c r="DM94" s="126"/>
      <c r="DN94" s="126"/>
      <c r="DO94" s="126"/>
      <c r="DP94" s="126"/>
      <c r="DQ94" s="126"/>
      <c r="DR94" s="126"/>
      <c r="DS94" s="126"/>
      <c r="DT94" s="126"/>
      <c r="DU94" s="126"/>
      <c r="DV94" s="126"/>
      <c r="DW94" s="126"/>
      <c r="DX94" s="126"/>
      <c r="DY94" s="126"/>
      <c r="DZ94" s="126"/>
      <c r="EA94" s="126"/>
      <c r="EB94" s="126"/>
      <c r="EC94" s="126"/>
      <c r="ED94" s="126"/>
      <c r="EE94" s="126"/>
      <c r="EF94" s="126"/>
      <c r="EG94" s="126"/>
      <c r="EH94" s="126"/>
      <c r="EI94" s="126"/>
      <c r="EJ94" s="126"/>
      <c r="EK94" s="126"/>
      <c r="EL94" s="126"/>
      <c r="EM94" s="126"/>
      <c r="EN94" s="126"/>
      <c r="EO94" s="126"/>
      <c r="EP94" s="126"/>
      <c r="EQ94" s="126"/>
      <c r="ER94" s="126"/>
      <c r="ES94" s="126"/>
      <c r="ET94" s="126"/>
      <c r="EU94" s="126"/>
      <c r="EV94" s="126"/>
      <c r="EW94" s="126"/>
      <c r="EX94" s="126"/>
      <c r="EY94" s="126"/>
      <c r="EZ94" s="126"/>
      <c r="FA94" s="126"/>
      <c r="FB94" s="126"/>
      <c r="FC94" s="126"/>
      <c r="FD94" s="126"/>
      <c r="FE94" s="126"/>
      <c r="FF94" s="126"/>
      <c r="FG94" s="126"/>
      <c r="FH94" s="126"/>
      <c r="FI94" s="126"/>
      <c r="FJ94" s="126"/>
      <c r="FK94" s="126"/>
      <c r="FL94" s="126"/>
      <c r="FM94" s="126"/>
      <c r="FN94" s="126"/>
      <c r="FO94" s="126"/>
      <c r="FP94" s="126"/>
      <c r="FQ94" s="126"/>
      <c r="FR94" s="126"/>
      <c r="FS94" s="126"/>
      <c r="FT94" s="126"/>
      <c r="FU94" s="126"/>
      <c r="FV94" s="126"/>
      <c r="FW94" s="126"/>
      <c r="FX94" s="126"/>
      <c r="FY94" s="126"/>
      <c r="FZ94" s="126"/>
      <c r="GA94" s="126"/>
      <c r="GB94" s="126"/>
      <c r="GC94" s="126"/>
      <c r="GD94" s="126"/>
      <c r="GE94" s="126"/>
      <c r="GF94" s="126"/>
      <c r="GG94" s="126"/>
      <c r="GH94" s="126"/>
      <c r="GI94" s="126"/>
      <c r="GJ94" s="126"/>
      <c r="GK94" s="126"/>
      <c r="GL94" s="126"/>
      <c r="GM94" s="126"/>
      <c r="GN94" s="126"/>
      <c r="GO94" s="126"/>
      <c r="GP94" s="126"/>
      <c r="GQ94" s="126"/>
      <c r="GR94" s="126"/>
      <c r="GS94" s="126"/>
      <c r="GT94" s="126"/>
      <c r="GU94" s="126"/>
      <c r="GV94" s="126"/>
      <c r="GW94" s="126"/>
      <c r="GX94" s="126"/>
      <c r="GY94" s="126"/>
      <c r="GZ94" s="126"/>
      <c r="HA94" s="126"/>
      <c r="HB94" s="126"/>
      <c r="HC94" s="126"/>
      <c r="HD94" s="126"/>
      <c r="HE94" s="126"/>
      <c r="HF94" s="126"/>
      <c r="HG94" s="126"/>
      <c r="HH94" s="126"/>
      <c r="HI94" s="126"/>
      <c r="HJ94" s="126"/>
      <c r="HK94" s="126"/>
      <c r="HL94" s="126"/>
      <c r="HM94" s="126"/>
      <c r="HN94" s="126"/>
      <c r="HO94" s="126"/>
      <c r="HP94" s="126"/>
      <c r="HQ94" s="126"/>
      <c r="HR94" s="126"/>
      <c r="HS94" s="126"/>
      <c r="HT94" s="126"/>
      <c r="HU94" s="126"/>
      <c r="HV94" s="126"/>
      <c r="HW94" s="126"/>
      <c r="HX94" s="126"/>
      <c r="HY94" s="126"/>
      <c r="HZ94" s="126"/>
      <c r="IA94" s="126"/>
      <c r="IB94" s="126"/>
      <c r="IC94" s="126"/>
      <c r="ID94" s="126"/>
      <c r="IE94" s="126"/>
      <c r="IF94" s="126"/>
      <c r="IG94" s="126"/>
      <c r="IH94" s="126"/>
      <c r="II94" s="126"/>
      <c r="IJ94" s="126"/>
      <c r="IK94" s="126"/>
      <c r="IL94" s="126"/>
      <c r="IM94" s="126"/>
      <c r="IN94" s="126"/>
      <c r="IO94" s="126"/>
      <c r="IP94" s="126"/>
      <c r="IQ94" s="126"/>
      <c r="IR94" s="126"/>
      <c r="IS94" s="126"/>
      <c r="IT94" s="126"/>
      <c r="IU94" s="126"/>
      <c r="IV94" s="126"/>
    </row>
    <row r="95" spans="1:259" s="122" customFormat="1" ht="19" customHeight="1">
      <c r="A95" s="122">
        <v>1</v>
      </c>
      <c r="E95" s="1169" t="str">
        <f t="shared" si="2"/>
        <v>Evaluation</v>
      </c>
      <c r="G95" s="1426"/>
      <c r="H95" s="245"/>
      <c r="I95" s="121"/>
      <c r="O95" s="199" t="s">
        <v>39</v>
      </c>
      <c r="P95" s="199"/>
      <c r="Q95" s="199"/>
      <c r="R95" s="199"/>
      <c r="S95" s="199"/>
      <c r="T95" s="199"/>
      <c r="U95" s="2281">
        <f>'E1 Entreprise'!W177</f>
        <v>0</v>
      </c>
      <c r="V95" s="2281"/>
      <c r="W95" s="2281"/>
      <c r="X95" s="200" t="s">
        <v>5</v>
      </c>
      <c r="Y95" s="106"/>
      <c r="Z95" s="2243">
        <f>'E1 Entreprise'!Y177</f>
        <v>0</v>
      </c>
      <c r="AA95" s="2244"/>
      <c r="AB95" s="200" t="s">
        <v>4</v>
      </c>
      <c r="AC95" s="106"/>
      <c r="AD95" s="106"/>
      <c r="AE95" s="106"/>
      <c r="AF95" s="108"/>
      <c r="AG95" s="106"/>
      <c r="AH95" s="109"/>
      <c r="AI95" s="106"/>
      <c r="AJ95" s="106"/>
      <c r="AK95" s="106"/>
      <c r="AL95" s="106"/>
      <c r="AM95" s="106"/>
      <c r="AN95" s="106"/>
      <c r="AO95" s="126"/>
      <c r="AP95" s="126"/>
      <c r="AQ95" s="126"/>
      <c r="AR95" s="126"/>
      <c r="AS95" s="126"/>
      <c r="AT95" s="126"/>
      <c r="AU95" s="126"/>
      <c r="AV95" s="126"/>
      <c r="AW95" s="126"/>
      <c r="AX95" s="126"/>
      <c r="AY95" s="126"/>
      <c r="AZ95" s="126"/>
      <c r="BA95" s="126"/>
      <c r="BB95" s="126"/>
      <c r="BC95" s="126"/>
      <c r="BD95" s="126"/>
      <c r="BE95" s="126"/>
      <c r="BF95" s="126"/>
      <c r="BG95" s="126"/>
      <c r="BH95" s="126"/>
      <c r="BI95" s="126"/>
      <c r="BJ95" s="126"/>
      <c r="BK95" s="126"/>
      <c r="BL95" s="126"/>
      <c r="BM95" s="126"/>
      <c r="BN95" s="126"/>
      <c r="BO95" s="126"/>
      <c r="BP95" s="126"/>
      <c r="BQ95" s="126"/>
      <c r="BR95" s="126"/>
      <c r="BS95" s="126"/>
      <c r="BT95" s="126"/>
      <c r="BU95" s="126"/>
      <c r="BV95" s="126"/>
      <c r="BW95" s="126"/>
      <c r="BX95" s="126"/>
      <c r="BY95" s="126"/>
      <c r="BZ95" s="126"/>
      <c r="CA95" s="126"/>
      <c r="CB95" s="126"/>
      <c r="CC95" s="126"/>
      <c r="CD95" s="126"/>
      <c r="CE95" s="126"/>
      <c r="CF95" s="126"/>
      <c r="CG95" s="126"/>
      <c r="CH95" s="126"/>
      <c r="CI95" s="126"/>
      <c r="CJ95" s="126"/>
      <c r="CK95" s="126"/>
      <c r="CL95" s="126"/>
      <c r="CM95" s="126"/>
      <c r="CN95" s="126"/>
      <c r="CO95" s="126"/>
      <c r="CP95" s="126"/>
      <c r="CQ95" s="126"/>
      <c r="CR95" s="126"/>
      <c r="CS95" s="126"/>
      <c r="CT95" s="126"/>
      <c r="CU95" s="126"/>
      <c r="CV95" s="126"/>
      <c r="CW95" s="126"/>
      <c r="CX95" s="126"/>
      <c r="CY95" s="126"/>
      <c r="CZ95" s="126"/>
      <c r="DA95" s="126"/>
      <c r="DB95" s="126"/>
      <c r="DC95" s="126"/>
      <c r="DD95" s="126"/>
      <c r="DE95" s="126"/>
      <c r="DF95" s="126"/>
      <c r="DG95" s="126"/>
      <c r="DH95" s="126"/>
      <c r="DI95" s="126"/>
      <c r="DJ95" s="126"/>
      <c r="DK95" s="126"/>
      <c r="DL95" s="126"/>
      <c r="DM95" s="126"/>
      <c r="DN95" s="126"/>
      <c r="DO95" s="126"/>
      <c r="DP95" s="126"/>
      <c r="DQ95" s="126"/>
      <c r="DR95" s="126"/>
      <c r="DS95" s="126"/>
      <c r="DT95" s="126"/>
      <c r="DU95" s="126"/>
      <c r="DV95" s="126"/>
      <c r="DW95" s="126"/>
      <c r="DX95" s="126"/>
      <c r="DY95" s="126"/>
      <c r="DZ95" s="126"/>
      <c r="EA95" s="126"/>
      <c r="EB95" s="126"/>
      <c r="EC95" s="126"/>
      <c r="ED95" s="126"/>
      <c r="EE95" s="126"/>
      <c r="EF95" s="126"/>
      <c r="EG95" s="126"/>
      <c r="EH95" s="126"/>
      <c r="EI95" s="126"/>
      <c r="EJ95" s="126"/>
      <c r="EK95" s="126"/>
      <c r="EL95" s="126"/>
      <c r="EM95" s="126"/>
      <c r="EN95" s="126"/>
      <c r="EO95" s="126"/>
      <c r="EP95" s="126"/>
      <c r="EQ95" s="126"/>
      <c r="ER95" s="126"/>
      <c r="ES95" s="126"/>
      <c r="ET95" s="126"/>
      <c r="EU95" s="126"/>
      <c r="EV95" s="126"/>
      <c r="EW95" s="126"/>
      <c r="EX95" s="126"/>
      <c r="EY95" s="126"/>
      <c r="EZ95" s="126"/>
      <c r="FA95" s="126"/>
      <c r="FB95" s="126"/>
      <c r="FC95" s="126"/>
      <c r="FD95" s="126"/>
      <c r="FE95" s="126"/>
      <c r="FF95" s="126"/>
      <c r="FG95" s="126"/>
      <c r="FH95" s="126"/>
      <c r="FI95" s="126"/>
      <c r="FJ95" s="126"/>
      <c r="FK95" s="126"/>
      <c r="FL95" s="126"/>
      <c r="FM95" s="126"/>
      <c r="FN95" s="126"/>
      <c r="FO95" s="126"/>
      <c r="FP95" s="126"/>
      <c r="FQ95" s="126"/>
      <c r="FR95" s="126"/>
      <c r="FS95" s="126"/>
      <c r="FT95" s="126"/>
      <c r="FU95" s="126"/>
      <c r="FV95" s="126"/>
      <c r="FW95" s="126"/>
      <c r="FX95" s="126"/>
      <c r="FY95" s="126"/>
      <c r="FZ95" s="126"/>
      <c r="GA95" s="126"/>
      <c r="GB95" s="126"/>
      <c r="GC95" s="126"/>
      <c r="GD95" s="126"/>
      <c r="GE95" s="126"/>
      <c r="GF95" s="126"/>
      <c r="GG95" s="126"/>
      <c r="GH95" s="126"/>
      <c r="GI95" s="126"/>
      <c r="GJ95" s="126"/>
      <c r="GK95" s="126"/>
      <c r="GL95" s="126"/>
      <c r="GM95" s="126"/>
      <c r="GN95" s="126"/>
      <c r="GO95" s="126"/>
      <c r="GP95" s="126"/>
      <c r="GQ95" s="126"/>
      <c r="GR95" s="126"/>
      <c r="GS95" s="126"/>
      <c r="GT95" s="126"/>
      <c r="GU95" s="126"/>
      <c r="GV95" s="126"/>
      <c r="GW95" s="126"/>
      <c r="GX95" s="126"/>
      <c r="GY95" s="126"/>
      <c r="GZ95" s="126"/>
      <c r="HA95" s="126"/>
      <c r="HB95" s="126"/>
      <c r="HC95" s="126"/>
      <c r="HD95" s="126"/>
      <c r="HE95" s="126"/>
      <c r="HF95" s="126"/>
      <c r="HG95" s="126"/>
      <c r="HH95" s="126"/>
      <c r="HI95" s="126"/>
      <c r="HJ95" s="126"/>
      <c r="HK95" s="126"/>
      <c r="HL95" s="126"/>
      <c r="HM95" s="126"/>
      <c r="HN95" s="126"/>
      <c r="HO95" s="126"/>
      <c r="HP95" s="126"/>
      <c r="HQ95" s="126"/>
      <c r="HR95" s="126"/>
      <c r="HS95" s="126"/>
      <c r="HT95" s="126"/>
      <c r="HU95" s="126"/>
      <c r="HV95" s="126"/>
      <c r="HW95" s="126"/>
      <c r="HX95" s="126"/>
      <c r="HY95" s="126"/>
      <c r="HZ95" s="126"/>
      <c r="IA95" s="126"/>
      <c r="IB95" s="126"/>
      <c r="IC95" s="126"/>
      <c r="ID95" s="126"/>
      <c r="IE95" s="126"/>
      <c r="IF95" s="126"/>
      <c r="IG95" s="126"/>
      <c r="IH95" s="126"/>
      <c r="II95" s="126"/>
      <c r="IJ95" s="126"/>
      <c r="IK95" s="126"/>
      <c r="IL95" s="126"/>
      <c r="IM95" s="126"/>
      <c r="IN95" s="126"/>
      <c r="IO95" s="126"/>
      <c r="IP95" s="126"/>
      <c r="IQ95" s="126"/>
      <c r="IR95" s="126"/>
      <c r="IS95" s="126"/>
      <c r="IT95" s="126"/>
      <c r="IU95" s="126"/>
      <c r="IV95" s="126"/>
    </row>
    <row r="96" spans="1:259" s="114" customFormat="1" ht="19" customHeight="1">
      <c r="A96" s="122">
        <v>1</v>
      </c>
      <c r="B96" s="122"/>
      <c r="C96" s="122"/>
      <c r="D96" s="122"/>
      <c r="E96" s="1169" t="str">
        <f t="shared" si="2"/>
        <v>Evaluation</v>
      </c>
      <c r="G96" s="133"/>
      <c r="H96" s="133"/>
      <c r="M96" s="131"/>
      <c r="N96" s="131"/>
      <c r="O96" s="132"/>
      <c r="P96" s="132"/>
      <c r="Q96" s="133"/>
      <c r="R96" s="134"/>
      <c r="S96" s="134"/>
      <c r="T96" s="134"/>
      <c r="U96" s="135"/>
      <c r="V96" s="135"/>
      <c r="W96" s="133"/>
      <c r="X96" s="106"/>
      <c r="Y96" s="106"/>
      <c r="Z96" s="106"/>
      <c r="AA96" s="106"/>
      <c r="AB96" s="108"/>
      <c r="AC96" s="106"/>
      <c r="AD96" s="106"/>
      <c r="AE96" s="106"/>
      <c r="AF96" s="108"/>
      <c r="AG96" s="106"/>
      <c r="AH96" s="109"/>
      <c r="AI96" s="106"/>
      <c r="AJ96" s="106"/>
      <c r="AK96" s="106"/>
      <c r="AL96" s="106"/>
      <c r="AM96" s="106"/>
      <c r="AN96" s="106"/>
    </row>
    <row r="97" spans="1:256" s="114" customFormat="1" ht="19" customHeight="1">
      <c r="A97" s="122">
        <v>1</v>
      </c>
      <c r="B97" s="122"/>
      <c r="C97" s="122"/>
      <c r="D97" s="122"/>
      <c r="E97" s="1169" t="str">
        <f t="shared" si="2"/>
        <v>Evaluation</v>
      </c>
      <c r="G97" s="133"/>
      <c r="H97" s="133"/>
      <c r="M97" s="131"/>
      <c r="N97" s="131"/>
      <c r="O97" s="132"/>
      <c r="P97" s="132"/>
      <c r="Q97" s="133"/>
      <c r="R97" s="134"/>
      <c r="S97" s="134"/>
      <c r="T97" s="134"/>
      <c r="U97" s="135"/>
      <c r="V97" s="135"/>
      <c r="W97" s="133"/>
      <c r="X97" s="106"/>
      <c r="Y97" s="106"/>
      <c r="Z97" s="106"/>
      <c r="AA97" s="106"/>
      <c r="AB97" s="108"/>
      <c r="AC97" s="106"/>
      <c r="AD97" s="106"/>
      <c r="AE97" s="106"/>
      <c r="AF97" s="108"/>
      <c r="AG97" s="106"/>
      <c r="AH97" s="109"/>
      <c r="AI97" s="106"/>
      <c r="AJ97" s="106"/>
      <c r="AK97" s="106"/>
      <c r="AL97" s="106"/>
      <c r="AM97" s="106"/>
      <c r="AN97" s="106"/>
    </row>
    <row r="98" spans="1:256" ht="19" customHeight="1">
      <c r="A98" s="122">
        <v>1</v>
      </c>
      <c r="B98" s="122"/>
      <c r="C98" s="122"/>
      <c r="D98" s="122"/>
      <c r="E98" s="1169" t="str">
        <f t="shared" si="2"/>
        <v>Evaluation</v>
      </c>
      <c r="H98" s="97"/>
      <c r="I98" s="98">
        <f>'E2 Serres'!G7</f>
        <v>0</v>
      </c>
    </row>
    <row r="99" spans="1:256" ht="19" customHeight="1">
      <c r="A99" s="122">
        <v>1</v>
      </c>
      <c r="B99" s="122"/>
      <c r="C99" s="122"/>
      <c r="D99" s="122"/>
      <c r="E99" s="1169" t="str">
        <f t="shared" si="2"/>
        <v>Evaluation</v>
      </c>
      <c r="H99" s="97"/>
      <c r="I99" s="98"/>
    </row>
    <row r="100" spans="1:256" ht="19" customHeight="1">
      <c r="A100" s="122">
        <v>1</v>
      </c>
      <c r="B100" s="122"/>
      <c r="C100" s="122"/>
      <c r="D100" s="122"/>
      <c r="E100" s="1169" t="str">
        <f t="shared" si="2"/>
        <v>Evaluation</v>
      </c>
      <c r="H100" s="97"/>
      <c r="I100" s="98"/>
    </row>
    <row r="101" spans="1:256" ht="19" customHeight="1">
      <c r="A101" s="122">
        <v>1</v>
      </c>
      <c r="B101" s="122"/>
      <c r="C101" s="122"/>
      <c r="D101" s="122"/>
      <c r="E101" s="1169" t="str">
        <f t="shared" si="2"/>
        <v>Evaluation</v>
      </c>
      <c r="H101" s="97"/>
      <c r="I101" s="98"/>
    </row>
    <row r="102" spans="1:256" ht="19" customHeight="1">
      <c r="A102" s="122">
        <v>1</v>
      </c>
      <c r="B102" s="122"/>
      <c r="C102" s="122"/>
      <c r="D102" s="122"/>
      <c r="E102" s="1169" t="str">
        <f t="shared" si="2"/>
        <v>Evaluation</v>
      </c>
      <c r="H102" s="97"/>
      <c r="I102" s="98"/>
    </row>
    <row r="103" spans="1:256" ht="19" customHeight="1">
      <c r="A103" s="122">
        <v>1</v>
      </c>
      <c r="B103" s="122"/>
      <c r="C103" s="122"/>
      <c r="D103" s="122"/>
      <c r="E103" s="1169" t="str">
        <f t="shared" si="2"/>
        <v>Evaluation</v>
      </c>
      <c r="H103" s="97"/>
      <c r="I103" s="98"/>
    </row>
    <row r="104" spans="1:256" ht="19" customHeight="1">
      <c r="A104" s="122">
        <v>1</v>
      </c>
      <c r="B104" s="122"/>
      <c r="C104" s="122"/>
      <c r="D104" s="122"/>
      <c r="E104" s="1169" t="str">
        <f t="shared" si="2"/>
        <v>Evaluation</v>
      </c>
      <c r="H104" s="97"/>
      <c r="I104" s="98"/>
    </row>
    <row r="105" spans="1:256" ht="19" customHeight="1">
      <c r="A105" s="122">
        <v>1</v>
      </c>
      <c r="B105" s="122"/>
      <c r="C105" s="122"/>
      <c r="D105" s="122"/>
      <c r="E105" s="1169" t="str">
        <f t="shared" si="2"/>
        <v>Evaluation</v>
      </c>
      <c r="H105" s="97"/>
      <c r="I105" s="98"/>
    </row>
    <row r="106" spans="1:256" ht="19" customHeight="1">
      <c r="A106" s="122">
        <v>1</v>
      </c>
      <c r="B106" s="122"/>
      <c r="C106" s="122"/>
      <c r="D106" s="122"/>
      <c r="E106" s="1169" t="str">
        <f t="shared" si="2"/>
        <v>Evaluation</v>
      </c>
      <c r="H106" s="97"/>
      <c r="I106" s="98"/>
    </row>
    <row r="107" spans="1:256" ht="19" customHeight="1">
      <c r="A107" s="122">
        <v>1</v>
      </c>
      <c r="B107" s="122"/>
      <c r="C107" s="122"/>
      <c r="D107" s="122"/>
      <c r="E107" s="1169" t="str">
        <f t="shared" si="2"/>
        <v>Evaluation</v>
      </c>
      <c r="H107" s="97"/>
      <c r="I107" s="98"/>
    </row>
    <row r="108" spans="1:256" ht="19" customHeight="1">
      <c r="A108" s="122">
        <v>1</v>
      </c>
      <c r="B108" s="122"/>
      <c r="C108" s="122"/>
      <c r="D108" s="122"/>
      <c r="E108" s="1169" t="str">
        <f t="shared" si="2"/>
        <v>Evaluation</v>
      </c>
      <c r="H108" s="97"/>
      <c r="I108" s="98"/>
    </row>
    <row r="109" spans="1:256" ht="19" customHeight="1">
      <c r="A109" s="122">
        <v>1</v>
      </c>
      <c r="B109" s="122"/>
      <c r="C109" s="122"/>
      <c r="D109" s="122"/>
      <c r="E109" s="1169" t="str">
        <f t="shared" si="2"/>
        <v>Evaluation</v>
      </c>
      <c r="H109" s="97"/>
      <c r="I109" s="98"/>
      <c r="O109" s="392" t="s">
        <v>733</v>
      </c>
    </row>
    <row r="110" spans="1:256" ht="19" customHeight="1">
      <c r="A110" s="122">
        <v>1</v>
      </c>
      <c r="B110" s="122"/>
      <c r="C110" s="122"/>
      <c r="D110" s="122"/>
      <c r="E110" s="1169" t="str">
        <f t="shared" si="2"/>
        <v>Evaluation</v>
      </c>
      <c r="G110" s="56"/>
    </row>
    <row r="111" spans="1:256" s="122" customFormat="1" ht="39" customHeight="1">
      <c r="A111" s="122">
        <v>1</v>
      </c>
      <c r="E111" s="1169" t="str">
        <f t="shared" si="2"/>
        <v>Evaluation</v>
      </c>
      <c r="G111" s="393" t="s">
        <v>940</v>
      </c>
      <c r="O111" s="2229" t="str">
        <f>'E1 Entreprise'!D191</f>
        <v>Aucun besoin urgent d'action en matière de consommation d'électricité ne peut être constaté.</v>
      </c>
      <c r="P111" s="2229"/>
      <c r="Q111" s="2229"/>
      <c r="R111" s="2229"/>
      <c r="S111" s="2229"/>
      <c r="T111" s="2229"/>
      <c r="U111" s="2229"/>
      <c r="V111" s="2229"/>
      <c r="W111" s="2229"/>
      <c r="X111" s="2229"/>
      <c r="Y111" s="2229"/>
      <c r="Z111" s="2229"/>
      <c r="AA111" s="2229"/>
      <c r="AB111" s="2229"/>
      <c r="AC111" s="2229"/>
      <c r="AD111" s="2229"/>
      <c r="AE111" s="2229"/>
      <c r="AF111" s="2229"/>
      <c r="AG111" s="2229"/>
      <c r="AH111" s="2229"/>
      <c r="AI111" s="2229"/>
      <c r="AJ111" s="2229"/>
      <c r="AK111" s="2229"/>
      <c r="AL111" s="2229"/>
      <c r="AN111" s="106"/>
      <c r="AO111" s="126"/>
      <c r="AP111" s="126"/>
      <c r="AQ111" s="126"/>
      <c r="AR111" s="126"/>
      <c r="AS111" s="126"/>
      <c r="AT111" s="126"/>
      <c r="AU111" s="126"/>
      <c r="AV111" s="126"/>
      <c r="AW111" s="126"/>
      <c r="AX111" s="126"/>
      <c r="AY111" s="126"/>
      <c r="AZ111" s="126"/>
      <c r="BA111" s="126"/>
      <c r="BB111" s="126"/>
      <c r="BC111" s="126"/>
      <c r="BD111" s="126"/>
      <c r="BE111" s="126"/>
      <c r="BF111" s="126"/>
      <c r="BG111" s="126"/>
      <c r="BH111" s="126"/>
      <c r="BI111" s="126"/>
      <c r="BJ111" s="126"/>
      <c r="BK111" s="126"/>
      <c r="BL111" s="126"/>
      <c r="BM111" s="126"/>
      <c r="BN111" s="126"/>
      <c r="BO111" s="126"/>
      <c r="BP111" s="126"/>
      <c r="BQ111" s="126"/>
      <c r="BR111" s="126"/>
      <c r="BS111" s="126"/>
      <c r="BT111" s="126"/>
      <c r="BU111" s="126"/>
      <c r="BV111" s="126"/>
      <c r="BW111" s="126"/>
      <c r="BX111" s="126"/>
      <c r="BY111" s="126"/>
      <c r="BZ111" s="126"/>
      <c r="CA111" s="126"/>
      <c r="CB111" s="126"/>
      <c r="CC111" s="126"/>
      <c r="CD111" s="126"/>
      <c r="CE111" s="126"/>
      <c r="CF111" s="126"/>
      <c r="CG111" s="126"/>
      <c r="CH111" s="126"/>
      <c r="CI111" s="126"/>
      <c r="CJ111" s="126"/>
      <c r="CK111" s="126"/>
      <c r="CL111" s="126"/>
      <c r="CM111" s="126"/>
      <c r="CN111" s="126"/>
      <c r="CO111" s="126"/>
      <c r="CP111" s="126"/>
      <c r="CQ111" s="126"/>
      <c r="CR111" s="126"/>
      <c r="CS111" s="126"/>
      <c r="CT111" s="126"/>
      <c r="CU111" s="126"/>
      <c r="CV111" s="126"/>
      <c r="CW111" s="126"/>
      <c r="CX111" s="126"/>
      <c r="CY111" s="126"/>
      <c r="CZ111" s="126"/>
      <c r="DA111" s="126"/>
      <c r="DB111" s="126"/>
      <c r="DC111" s="126"/>
      <c r="DD111" s="126"/>
      <c r="DE111" s="126"/>
      <c r="DF111" s="126"/>
      <c r="DG111" s="126"/>
      <c r="DH111" s="126"/>
      <c r="DI111" s="126"/>
      <c r="DJ111" s="126"/>
      <c r="DK111" s="126"/>
      <c r="DL111" s="126"/>
      <c r="DM111" s="126"/>
      <c r="DN111" s="126"/>
      <c r="DO111" s="126"/>
      <c r="DP111" s="126"/>
      <c r="DQ111" s="126"/>
      <c r="DR111" s="126"/>
      <c r="DS111" s="126"/>
      <c r="DT111" s="126"/>
      <c r="DU111" s="126"/>
      <c r="DV111" s="126"/>
      <c r="DW111" s="126"/>
      <c r="DX111" s="126"/>
      <c r="DY111" s="126"/>
      <c r="DZ111" s="126"/>
      <c r="EA111" s="126"/>
      <c r="EB111" s="126"/>
      <c r="EC111" s="126"/>
      <c r="ED111" s="126"/>
      <c r="EE111" s="126"/>
      <c r="EF111" s="126"/>
      <c r="EG111" s="126"/>
      <c r="EH111" s="126"/>
      <c r="EI111" s="126"/>
      <c r="EJ111" s="126"/>
      <c r="EK111" s="126"/>
      <c r="EL111" s="126"/>
      <c r="EM111" s="126"/>
      <c r="EN111" s="126"/>
      <c r="EO111" s="126"/>
      <c r="EP111" s="126"/>
      <c r="EQ111" s="126"/>
      <c r="ER111" s="126"/>
      <c r="ES111" s="126"/>
      <c r="ET111" s="126"/>
      <c r="EU111" s="126"/>
      <c r="EV111" s="126"/>
      <c r="EW111" s="126"/>
      <c r="EX111" s="126"/>
      <c r="EY111" s="126"/>
      <c r="EZ111" s="126"/>
      <c r="FA111" s="126"/>
      <c r="FB111" s="126"/>
      <c r="FC111" s="126"/>
      <c r="FD111" s="126"/>
      <c r="FE111" s="126"/>
      <c r="FF111" s="126"/>
      <c r="FG111" s="126"/>
      <c r="FH111" s="126"/>
      <c r="FI111" s="126"/>
      <c r="FJ111" s="126"/>
      <c r="FK111" s="126"/>
      <c r="FL111" s="126"/>
      <c r="FM111" s="126"/>
      <c r="FN111" s="126"/>
      <c r="FO111" s="126"/>
      <c r="FP111" s="126"/>
      <c r="FQ111" s="126"/>
      <c r="FR111" s="126"/>
      <c r="FS111" s="126"/>
      <c r="FT111" s="126"/>
      <c r="FU111" s="126"/>
      <c r="FV111" s="126"/>
      <c r="FW111" s="126"/>
      <c r="FX111" s="126"/>
      <c r="FY111" s="126"/>
      <c r="FZ111" s="126"/>
      <c r="GA111" s="126"/>
      <c r="GB111" s="126"/>
      <c r="GC111" s="126"/>
      <c r="GD111" s="126"/>
      <c r="GE111" s="126"/>
      <c r="GF111" s="126"/>
      <c r="GG111" s="126"/>
      <c r="GH111" s="126"/>
      <c r="GI111" s="126"/>
      <c r="GJ111" s="126"/>
      <c r="GK111" s="126"/>
      <c r="GL111" s="126"/>
      <c r="GM111" s="126"/>
      <c r="GN111" s="126"/>
      <c r="GO111" s="126"/>
      <c r="GP111" s="126"/>
      <c r="GQ111" s="126"/>
      <c r="GR111" s="126"/>
      <c r="GS111" s="126"/>
      <c r="GT111" s="126"/>
      <c r="GU111" s="126"/>
      <c r="GV111" s="126"/>
      <c r="GW111" s="126"/>
      <c r="GX111" s="126"/>
      <c r="GY111" s="126"/>
      <c r="GZ111" s="126"/>
      <c r="HA111" s="126"/>
      <c r="HB111" s="126"/>
      <c r="HC111" s="126"/>
      <c r="HD111" s="126"/>
      <c r="HE111" s="126"/>
      <c r="HF111" s="126"/>
      <c r="HG111" s="126"/>
      <c r="HH111" s="126"/>
      <c r="HI111" s="126"/>
      <c r="HJ111" s="126"/>
      <c r="HK111" s="126"/>
      <c r="HL111" s="126"/>
      <c r="HM111" s="126"/>
      <c r="HN111" s="126"/>
      <c r="HO111" s="126"/>
      <c r="HP111" s="126"/>
      <c r="HQ111" s="126"/>
      <c r="HR111" s="126"/>
      <c r="HS111" s="126"/>
      <c r="HT111" s="126"/>
      <c r="HU111" s="126"/>
      <c r="HV111" s="126"/>
      <c r="HW111" s="126"/>
      <c r="HX111" s="126"/>
      <c r="HY111" s="126"/>
      <c r="HZ111" s="126"/>
      <c r="IA111" s="126"/>
      <c r="IB111" s="126"/>
      <c r="IC111" s="126"/>
      <c r="ID111" s="126"/>
      <c r="IE111" s="126"/>
      <c r="IF111" s="126"/>
      <c r="IG111" s="126"/>
      <c r="IH111" s="126"/>
      <c r="II111" s="126"/>
      <c r="IJ111" s="126"/>
      <c r="IK111" s="126"/>
      <c r="IL111" s="126"/>
      <c r="IM111" s="126"/>
      <c r="IN111" s="126"/>
      <c r="IO111" s="126"/>
      <c r="IP111" s="126"/>
      <c r="IQ111" s="126"/>
      <c r="IR111" s="126"/>
      <c r="IS111" s="126"/>
      <c r="IT111" s="126"/>
      <c r="IU111" s="126"/>
      <c r="IV111" s="126"/>
    </row>
    <row r="112" spans="1:256" ht="19" customHeight="1">
      <c r="A112" s="122">
        <v>1</v>
      </c>
      <c r="B112" s="122"/>
      <c r="C112" s="122"/>
      <c r="D112" s="122"/>
      <c r="E112" s="1169" t="str">
        <f t="shared" si="2"/>
        <v>Evaluation</v>
      </c>
      <c r="G112" s="56"/>
    </row>
    <row r="113" spans="1:259" ht="19" customHeight="1">
      <c r="A113" s="122">
        <v>1</v>
      </c>
      <c r="B113" s="122"/>
      <c r="C113" s="122"/>
      <c r="D113" s="122"/>
      <c r="E113" s="1169" t="str">
        <f t="shared" si="2"/>
        <v>Evaluation</v>
      </c>
      <c r="G113" s="56"/>
    </row>
    <row r="114" spans="1:259" ht="19" customHeight="1">
      <c r="A114" s="122">
        <v>1</v>
      </c>
      <c r="B114" s="122"/>
      <c r="C114" s="122"/>
      <c r="D114" s="122"/>
      <c r="E114" s="1169" t="str">
        <f t="shared" si="2"/>
        <v>Evaluation</v>
      </c>
      <c r="G114" s="56"/>
    </row>
    <row r="115" spans="1:259" s="373" customFormat="1" ht="27" customHeight="1" thickBot="1">
      <c r="A115" s="122">
        <v>1</v>
      </c>
      <c r="B115" s="122"/>
      <c r="C115" s="122"/>
      <c r="D115" s="122"/>
      <c r="E115" s="1169" t="str">
        <f t="shared" si="2"/>
        <v>Evaluation</v>
      </c>
      <c r="G115" s="367" t="s">
        <v>735</v>
      </c>
      <c r="H115" s="367"/>
      <c r="I115" s="368"/>
      <c r="J115" s="368"/>
      <c r="K115" s="368"/>
      <c r="L115" s="368"/>
      <c r="M115" s="368"/>
      <c r="N115" s="369"/>
      <c r="O115" s="368"/>
      <c r="P115" s="368"/>
      <c r="Q115" s="368"/>
      <c r="R115" s="368"/>
      <c r="S115" s="368"/>
      <c r="T115" s="370"/>
      <c r="U115" s="368"/>
      <c r="V115" s="368"/>
      <c r="W115" s="368"/>
      <c r="X115" s="368"/>
      <c r="Y115" s="367"/>
      <c r="Z115" s="368"/>
      <c r="AA115" s="368"/>
      <c r="AB115" s="368"/>
      <c r="AC115" s="368"/>
      <c r="AD115" s="368"/>
      <c r="AE115" s="368"/>
      <c r="AF115" s="368"/>
      <c r="AG115" s="368"/>
      <c r="AH115" s="368"/>
      <c r="AI115" s="368"/>
      <c r="AJ115" s="368"/>
      <c r="AK115" s="368"/>
      <c r="AL115" s="368"/>
      <c r="AM115" s="368"/>
      <c r="AN115" s="371"/>
      <c r="AO115" s="371"/>
      <c r="AP115" s="371"/>
      <c r="AQ115" s="371"/>
      <c r="AR115" s="372"/>
      <c r="AS115" s="372"/>
      <c r="AT115" s="372"/>
      <c r="AU115" s="372"/>
      <c r="AV115" s="372"/>
      <c r="AW115" s="372"/>
      <c r="AX115" s="372"/>
      <c r="AY115" s="372"/>
      <c r="AZ115" s="372"/>
      <c r="BA115" s="372"/>
      <c r="BB115" s="372"/>
      <c r="BC115" s="372"/>
      <c r="BD115" s="372"/>
      <c r="BE115" s="372"/>
      <c r="BF115" s="372"/>
      <c r="BG115" s="372"/>
      <c r="BH115" s="372"/>
      <c r="BI115" s="372"/>
      <c r="BJ115" s="372"/>
      <c r="BK115" s="372"/>
      <c r="BL115" s="372"/>
      <c r="BM115" s="372"/>
      <c r="BN115" s="372"/>
      <c r="BO115" s="372"/>
      <c r="BP115" s="372"/>
      <c r="BQ115" s="372"/>
      <c r="BR115" s="372"/>
      <c r="BS115" s="372"/>
      <c r="BT115" s="372"/>
      <c r="BU115" s="372"/>
      <c r="BV115" s="372"/>
      <c r="BW115" s="372"/>
      <c r="BX115" s="372"/>
      <c r="BY115" s="372"/>
      <c r="BZ115" s="372"/>
      <c r="CA115" s="372"/>
      <c r="CB115" s="372"/>
      <c r="CC115" s="372"/>
      <c r="CD115" s="372"/>
      <c r="CE115" s="372"/>
      <c r="CF115" s="372"/>
      <c r="CG115" s="372"/>
      <c r="CH115" s="372"/>
      <c r="CI115" s="372"/>
      <c r="CJ115" s="372"/>
      <c r="CK115" s="372"/>
      <c r="CL115" s="372"/>
      <c r="CM115" s="372"/>
      <c r="CN115" s="372"/>
      <c r="CO115" s="372"/>
      <c r="CP115" s="372"/>
      <c r="CQ115" s="372"/>
      <c r="CR115" s="372"/>
      <c r="CS115" s="372"/>
      <c r="CT115" s="372"/>
      <c r="CU115" s="372"/>
      <c r="CV115" s="372"/>
      <c r="CW115" s="372"/>
      <c r="CX115" s="372"/>
      <c r="CY115" s="372"/>
      <c r="CZ115" s="372"/>
      <c r="DA115" s="372"/>
      <c r="DB115" s="372"/>
      <c r="DC115" s="372"/>
      <c r="DD115" s="372"/>
      <c r="DE115" s="372"/>
      <c r="DF115" s="372"/>
      <c r="DG115" s="372"/>
      <c r="DH115" s="372"/>
      <c r="DI115" s="372"/>
      <c r="DJ115" s="372"/>
      <c r="DK115" s="372"/>
      <c r="DL115" s="372"/>
      <c r="DM115" s="372"/>
      <c r="DN115" s="372"/>
      <c r="DO115" s="372"/>
      <c r="DP115" s="372"/>
      <c r="DQ115" s="372"/>
      <c r="DR115" s="372"/>
      <c r="DS115" s="372"/>
      <c r="DT115" s="372"/>
      <c r="DU115" s="372"/>
      <c r="DV115" s="372"/>
      <c r="DW115" s="372"/>
      <c r="DX115" s="372"/>
      <c r="DY115" s="372"/>
      <c r="DZ115" s="372"/>
      <c r="EA115" s="372"/>
      <c r="EB115" s="372"/>
      <c r="EC115" s="372"/>
      <c r="ED115" s="372"/>
      <c r="EE115" s="372"/>
      <c r="EF115" s="372"/>
      <c r="EG115" s="372"/>
      <c r="EH115" s="372"/>
      <c r="EI115" s="372"/>
      <c r="EJ115" s="372"/>
      <c r="EK115" s="372"/>
      <c r="EL115" s="372"/>
      <c r="EM115" s="372"/>
      <c r="EN115" s="372"/>
      <c r="EO115" s="372"/>
      <c r="EP115" s="372"/>
      <c r="EQ115" s="372"/>
      <c r="ER115" s="372"/>
      <c r="ES115" s="372"/>
      <c r="ET115" s="372"/>
      <c r="EU115" s="372"/>
      <c r="EV115" s="372"/>
      <c r="EW115" s="372"/>
      <c r="EX115" s="372"/>
      <c r="EY115" s="372"/>
      <c r="EZ115" s="372"/>
      <c r="FA115" s="372"/>
      <c r="FB115" s="372"/>
      <c r="FC115" s="372"/>
      <c r="FD115" s="372"/>
      <c r="FE115" s="372"/>
      <c r="FF115" s="372"/>
      <c r="FG115" s="372"/>
      <c r="FH115" s="372"/>
      <c r="FI115" s="372"/>
      <c r="FJ115" s="372"/>
      <c r="FK115" s="372"/>
      <c r="FL115" s="372"/>
      <c r="FM115" s="372"/>
      <c r="FN115" s="372"/>
      <c r="FO115" s="372"/>
      <c r="FP115" s="372"/>
      <c r="FQ115" s="372"/>
      <c r="FR115" s="372"/>
      <c r="FS115" s="372"/>
      <c r="FT115" s="372"/>
      <c r="FU115" s="372"/>
      <c r="FV115" s="372"/>
      <c r="FW115" s="372"/>
      <c r="FX115" s="372"/>
      <c r="FY115" s="372"/>
      <c r="FZ115" s="372"/>
      <c r="GA115" s="372"/>
      <c r="GB115" s="372"/>
      <c r="GC115" s="372"/>
      <c r="GD115" s="372"/>
      <c r="GE115" s="372"/>
      <c r="GF115" s="372"/>
      <c r="GG115" s="372"/>
      <c r="GH115" s="372"/>
      <c r="GI115" s="372"/>
      <c r="GJ115" s="372"/>
      <c r="GK115" s="372"/>
      <c r="GL115" s="372"/>
      <c r="GM115" s="372"/>
      <c r="GN115" s="372"/>
      <c r="GO115" s="372"/>
      <c r="GP115" s="372"/>
      <c r="GQ115" s="372"/>
      <c r="GR115" s="372"/>
      <c r="GS115" s="372"/>
      <c r="GT115" s="372"/>
      <c r="GU115" s="372"/>
      <c r="GV115" s="372"/>
      <c r="GW115" s="372"/>
      <c r="GX115" s="372"/>
      <c r="GY115" s="372"/>
      <c r="GZ115" s="372"/>
      <c r="HA115" s="372"/>
      <c r="HB115" s="372"/>
      <c r="HC115" s="372"/>
      <c r="HD115" s="372"/>
      <c r="HE115" s="372"/>
      <c r="HF115" s="372"/>
      <c r="HG115" s="372"/>
      <c r="HH115" s="372"/>
      <c r="HI115" s="372"/>
      <c r="HJ115" s="372"/>
      <c r="HK115" s="372"/>
      <c r="HL115" s="372"/>
      <c r="HM115" s="372"/>
      <c r="HN115" s="372"/>
      <c r="HO115" s="372"/>
      <c r="HP115" s="372"/>
      <c r="HQ115" s="372"/>
      <c r="HR115" s="372"/>
      <c r="HS115" s="372"/>
      <c r="HT115" s="372"/>
      <c r="HU115" s="372"/>
      <c r="HV115" s="372"/>
      <c r="HW115" s="372"/>
      <c r="HX115" s="372"/>
      <c r="HY115" s="372"/>
      <c r="HZ115" s="372"/>
      <c r="IA115" s="372"/>
      <c r="IB115" s="372"/>
      <c r="IC115" s="372"/>
      <c r="ID115" s="372"/>
      <c r="IE115" s="372"/>
      <c r="IF115" s="372"/>
      <c r="IG115" s="372"/>
      <c r="IH115" s="372"/>
      <c r="II115" s="372"/>
      <c r="IJ115" s="372"/>
      <c r="IK115" s="372"/>
      <c r="IL115" s="372"/>
      <c r="IM115" s="372"/>
      <c r="IN115" s="372"/>
      <c r="IO115" s="372"/>
      <c r="IP115" s="372"/>
      <c r="IQ115" s="372"/>
      <c r="IR115" s="372"/>
      <c r="IS115" s="372"/>
      <c r="IT115" s="372"/>
      <c r="IU115" s="372"/>
      <c r="IV115" s="372"/>
      <c r="IW115" s="372"/>
      <c r="IX115" s="372"/>
      <c r="IY115" s="372"/>
    </row>
    <row r="116" spans="1:259" ht="22">
      <c r="A116" s="122">
        <v>1</v>
      </c>
      <c r="B116" s="122"/>
      <c r="C116" s="122"/>
      <c r="D116" s="122"/>
      <c r="E116" s="1169" t="str">
        <f t="shared" si="2"/>
        <v>Evaluation</v>
      </c>
      <c r="G116" s="57"/>
    </row>
    <row r="117" spans="1:259">
      <c r="A117" s="122">
        <v>1</v>
      </c>
      <c r="B117" s="122"/>
      <c r="C117" s="122"/>
      <c r="D117" s="122"/>
      <c r="E117" s="1169" t="str">
        <f t="shared" si="2"/>
        <v>Evaluation</v>
      </c>
    </row>
    <row r="118" spans="1:259">
      <c r="A118" s="122">
        <v>1</v>
      </c>
      <c r="B118" s="122"/>
      <c r="C118" s="122"/>
      <c r="D118" s="122"/>
      <c r="E118" s="1169" t="str">
        <f t="shared" si="2"/>
        <v>Evaluation</v>
      </c>
    </row>
    <row r="119" spans="1:259">
      <c r="A119" s="122">
        <v>1</v>
      </c>
      <c r="B119" s="122"/>
      <c r="C119" s="122"/>
      <c r="D119" s="122"/>
      <c r="E119" s="1169" t="str">
        <f t="shared" si="2"/>
        <v>Evaluation</v>
      </c>
    </row>
    <row r="120" spans="1:259">
      <c r="A120" s="122">
        <v>1</v>
      </c>
      <c r="B120" s="122"/>
      <c r="C120" s="122"/>
      <c r="D120" s="122"/>
      <c r="E120" s="1169" t="str">
        <f t="shared" si="2"/>
        <v>Evaluation</v>
      </c>
    </row>
    <row r="121" spans="1:259">
      <c r="A121" s="122">
        <v>1</v>
      </c>
      <c r="B121" s="122"/>
      <c r="C121" s="122"/>
      <c r="D121" s="122"/>
      <c r="E121" s="1169" t="str">
        <f t="shared" si="2"/>
        <v>Evaluation</v>
      </c>
    </row>
    <row r="122" spans="1:259">
      <c r="A122" s="122">
        <v>1</v>
      </c>
      <c r="B122" s="122"/>
      <c r="C122" s="122"/>
      <c r="D122" s="122"/>
      <c r="E122" s="1169" t="str">
        <f t="shared" si="2"/>
        <v>Evaluation</v>
      </c>
    </row>
    <row r="123" spans="1:259">
      <c r="A123" s="122">
        <v>1</v>
      </c>
      <c r="B123" s="122"/>
      <c r="C123" s="122"/>
      <c r="D123" s="122"/>
      <c r="E123" s="1169" t="str">
        <f t="shared" si="2"/>
        <v>Evaluation</v>
      </c>
    </row>
    <row r="124" spans="1:259">
      <c r="A124" s="122">
        <v>1</v>
      </c>
      <c r="B124" s="122"/>
      <c r="C124" s="122"/>
      <c r="D124" s="122"/>
      <c r="E124" s="1169" t="str">
        <f t="shared" si="2"/>
        <v>Evaluation</v>
      </c>
    </row>
    <row r="125" spans="1:259">
      <c r="A125" s="122">
        <v>1</v>
      </c>
      <c r="B125" s="122"/>
      <c r="C125" s="122"/>
      <c r="D125" s="122"/>
      <c r="E125" s="1169" t="str">
        <f t="shared" si="2"/>
        <v>Evaluation</v>
      </c>
    </row>
    <row r="126" spans="1:259">
      <c r="A126" s="122">
        <v>1</v>
      </c>
      <c r="B126" s="122"/>
      <c r="C126" s="122"/>
      <c r="D126" s="122"/>
      <c r="E126" s="1169" t="str">
        <f t="shared" si="2"/>
        <v>Evaluation</v>
      </c>
    </row>
    <row r="127" spans="1:259">
      <c r="A127" s="122">
        <v>1</v>
      </c>
      <c r="B127" s="122"/>
      <c r="C127" s="122"/>
      <c r="D127" s="122"/>
      <c r="E127" s="1169" t="str">
        <f t="shared" si="2"/>
        <v>Evaluation</v>
      </c>
    </row>
    <row r="128" spans="1:259">
      <c r="A128" s="122">
        <v>1</v>
      </c>
      <c r="B128" s="122"/>
      <c r="C128" s="122"/>
      <c r="D128" s="122"/>
      <c r="E128" s="1169" t="str">
        <f t="shared" si="2"/>
        <v>Evaluation</v>
      </c>
    </row>
    <row r="129" spans="1:5">
      <c r="A129" s="122">
        <v>1</v>
      </c>
      <c r="B129" s="122"/>
      <c r="C129" s="122"/>
      <c r="D129" s="122"/>
      <c r="E129" s="1169" t="str">
        <f t="shared" si="2"/>
        <v>Evaluation</v>
      </c>
    </row>
    <row r="130" spans="1:5">
      <c r="A130" s="122">
        <v>1</v>
      </c>
      <c r="B130" s="122"/>
      <c r="C130" s="122"/>
      <c r="D130" s="122"/>
      <c r="E130" s="1169" t="str">
        <f t="shared" ref="E130:E193" si="3">IF((SUM(A130:A130))&gt;0,"Evaluation","")</f>
        <v>Evaluation</v>
      </c>
    </row>
    <row r="131" spans="1:5">
      <c r="A131" s="122">
        <v>1</v>
      </c>
      <c r="B131" s="122"/>
      <c r="C131" s="122"/>
      <c r="D131" s="122"/>
      <c r="E131" s="1169" t="str">
        <f t="shared" si="3"/>
        <v>Evaluation</v>
      </c>
    </row>
    <row r="132" spans="1:5">
      <c r="A132" s="122">
        <v>1</v>
      </c>
      <c r="B132" s="122"/>
      <c r="C132" s="122"/>
      <c r="D132" s="122"/>
      <c r="E132" s="1169" t="str">
        <f t="shared" si="3"/>
        <v>Evaluation</v>
      </c>
    </row>
    <row r="133" spans="1:5">
      <c r="A133" s="122">
        <v>1</v>
      </c>
      <c r="B133" s="122"/>
      <c r="C133" s="122"/>
      <c r="D133" s="122"/>
      <c r="E133" s="1169" t="str">
        <f t="shared" si="3"/>
        <v>Evaluation</v>
      </c>
    </row>
    <row r="134" spans="1:5">
      <c r="A134" s="122">
        <v>1</v>
      </c>
      <c r="B134" s="122"/>
      <c r="C134" s="122"/>
      <c r="D134" s="122"/>
      <c r="E134" s="1169" t="str">
        <f t="shared" si="3"/>
        <v>Evaluation</v>
      </c>
    </row>
    <row r="135" spans="1:5">
      <c r="A135" s="122">
        <v>1</v>
      </c>
      <c r="B135" s="122"/>
      <c r="C135" s="122"/>
      <c r="D135" s="122"/>
      <c r="E135" s="1169" t="str">
        <f t="shared" si="3"/>
        <v>Evaluation</v>
      </c>
    </row>
    <row r="136" spans="1:5">
      <c r="A136" s="122">
        <v>1</v>
      </c>
      <c r="B136" s="122"/>
      <c r="C136" s="122"/>
      <c r="D136" s="122"/>
      <c r="E136" s="1169" t="str">
        <f t="shared" si="3"/>
        <v>Evaluation</v>
      </c>
    </row>
    <row r="137" spans="1:5">
      <c r="A137" s="122">
        <v>1</v>
      </c>
      <c r="B137" s="122"/>
      <c r="C137" s="122"/>
      <c r="D137" s="122"/>
      <c r="E137" s="1169" t="str">
        <f t="shared" si="3"/>
        <v>Evaluation</v>
      </c>
    </row>
    <row r="138" spans="1:5">
      <c r="A138" s="122">
        <v>1</v>
      </c>
      <c r="B138" s="122"/>
      <c r="C138" s="122"/>
      <c r="D138" s="122"/>
      <c r="E138" s="1169" t="str">
        <f t="shared" si="3"/>
        <v>Evaluation</v>
      </c>
    </row>
    <row r="139" spans="1:5">
      <c r="A139" s="122">
        <v>1</v>
      </c>
      <c r="B139" s="122"/>
      <c r="C139" s="122"/>
      <c r="D139" s="122"/>
      <c r="E139" s="1169" t="str">
        <f t="shared" si="3"/>
        <v>Evaluation</v>
      </c>
    </row>
    <row r="140" spans="1:5">
      <c r="A140" s="122">
        <v>1</v>
      </c>
      <c r="B140" s="122"/>
      <c r="C140" s="122"/>
      <c r="D140" s="122"/>
      <c r="E140" s="1169" t="str">
        <f t="shared" si="3"/>
        <v>Evaluation</v>
      </c>
    </row>
    <row r="141" spans="1:5">
      <c r="A141" s="122">
        <v>1</v>
      </c>
      <c r="B141" s="122"/>
      <c r="C141" s="122"/>
      <c r="D141" s="122"/>
      <c r="E141" s="1169" t="str">
        <f t="shared" si="3"/>
        <v>Evaluation</v>
      </c>
    </row>
    <row r="142" spans="1:5">
      <c r="A142" s="122">
        <v>1</v>
      </c>
      <c r="B142" s="122"/>
      <c r="C142" s="122"/>
      <c r="D142" s="122"/>
      <c r="E142" s="1169" t="str">
        <f t="shared" si="3"/>
        <v>Evaluation</v>
      </c>
    </row>
    <row r="143" spans="1:5">
      <c r="A143" s="122">
        <v>1</v>
      </c>
      <c r="B143" s="122"/>
      <c r="C143" s="122"/>
      <c r="D143" s="122"/>
      <c r="E143" s="1169" t="str">
        <f t="shared" si="3"/>
        <v>Evaluation</v>
      </c>
    </row>
    <row r="144" spans="1:5">
      <c r="A144" s="122">
        <v>1</v>
      </c>
      <c r="B144" s="122"/>
      <c r="C144" s="122"/>
      <c r="D144" s="122"/>
      <c r="E144" s="1169" t="str">
        <f t="shared" si="3"/>
        <v>Evaluation</v>
      </c>
    </row>
    <row r="145" spans="1:259">
      <c r="A145" s="122">
        <v>1</v>
      </c>
      <c r="B145" s="122"/>
      <c r="C145" s="122"/>
      <c r="D145" s="122"/>
      <c r="E145" s="1169" t="str">
        <f t="shared" si="3"/>
        <v>Evaluation</v>
      </c>
    </row>
    <row r="146" spans="1:259">
      <c r="A146" s="122">
        <v>1</v>
      </c>
      <c r="B146" s="122"/>
      <c r="C146" s="122"/>
      <c r="D146" s="122"/>
      <c r="E146" s="1169" t="str">
        <f t="shared" si="3"/>
        <v>Evaluation</v>
      </c>
    </row>
    <row r="147" spans="1:259">
      <c r="A147" s="122">
        <v>1</v>
      </c>
      <c r="B147" s="122"/>
      <c r="C147" s="122"/>
      <c r="D147" s="122"/>
      <c r="E147" s="1169" t="str">
        <f t="shared" si="3"/>
        <v>Evaluation</v>
      </c>
    </row>
    <row r="148" spans="1:259">
      <c r="A148" s="122">
        <v>1</v>
      </c>
      <c r="B148" s="122"/>
      <c r="C148" s="122"/>
      <c r="D148" s="122"/>
      <c r="E148" s="1169" t="str">
        <f t="shared" si="3"/>
        <v>Evaluation</v>
      </c>
    </row>
    <row r="149" spans="1:259">
      <c r="A149" s="122">
        <v>1</v>
      </c>
      <c r="B149" s="122"/>
      <c r="C149" s="122"/>
      <c r="D149" s="122"/>
      <c r="E149" s="1169" t="str">
        <f t="shared" si="3"/>
        <v>Evaluation</v>
      </c>
    </row>
    <row r="150" spans="1:259">
      <c r="A150" s="122">
        <v>1</v>
      </c>
      <c r="B150" s="122"/>
      <c r="C150" s="122"/>
      <c r="D150" s="122"/>
      <c r="E150" s="1169" t="str">
        <f t="shared" si="3"/>
        <v>Evaluation</v>
      </c>
    </row>
    <row r="151" spans="1:259">
      <c r="A151" s="122">
        <v>1</v>
      </c>
      <c r="B151" s="122"/>
      <c r="C151" s="122"/>
      <c r="D151" s="122"/>
      <c r="E151" s="1169" t="str">
        <f t="shared" si="3"/>
        <v>Evaluation</v>
      </c>
    </row>
    <row r="152" spans="1:259">
      <c r="A152" s="122">
        <v>1</v>
      </c>
      <c r="B152" s="122"/>
      <c r="C152" s="122"/>
      <c r="D152" s="122"/>
      <c r="E152" s="1169" t="str">
        <f t="shared" si="3"/>
        <v>Evaluation</v>
      </c>
    </row>
    <row r="153" spans="1:259">
      <c r="A153" s="122">
        <v>1</v>
      </c>
      <c r="B153" s="122"/>
      <c r="C153" s="122"/>
      <c r="D153" s="122"/>
      <c r="E153" s="1169" t="str">
        <f t="shared" si="3"/>
        <v>Evaluation</v>
      </c>
    </row>
    <row r="154" spans="1:259">
      <c r="A154" s="122">
        <v>1</v>
      </c>
      <c r="B154" s="122"/>
      <c r="C154" s="122"/>
      <c r="D154" s="122"/>
      <c r="E154" s="1169" t="str">
        <f t="shared" si="3"/>
        <v>Evaluation</v>
      </c>
    </row>
    <row r="155" spans="1:259">
      <c r="A155" s="122">
        <v>1</v>
      </c>
      <c r="B155" s="122"/>
      <c r="C155" s="122"/>
      <c r="D155" s="122"/>
      <c r="E155" s="1169" t="str">
        <f t="shared" si="3"/>
        <v>Evaluation</v>
      </c>
    </row>
    <row r="156" spans="1:259" s="373" customFormat="1" ht="27" customHeight="1" thickBot="1">
      <c r="A156" s="122">
        <v>1</v>
      </c>
      <c r="B156" s="122"/>
      <c r="C156" s="122"/>
      <c r="D156" s="122"/>
      <c r="E156" s="1169" t="str">
        <f t="shared" si="3"/>
        <v>Evaluation</v>
      </c>
      <c r="G156" s="367" t="s">
        <v>1005</v>
      </c>
      <c r="H156" s="367"/>
      <c r="I156" s="368"/>
      <c r="J156" s="368"/>
      <c r="K156" s="368"/>
      <c r="L156" s="368"/>
      <c r="M156" s="368"/>
      <c r="N156" s="369"/>
      <c r="O156" s="368"/>
      <c r="P156" s="368"/>
      <c r="Q156" s="368"/>
      <c r="R156" s="368"/>
      <c r="S156" s="368"/>
      <c r="T156" s="370"/>
      <c r="U156" s="368"/>
      <c r="V156" s="368"/>
      <c r="W156" s="368"/>
      <c r="X156" s="368"/>
      <c r="Y156" s="367"/>
      <c r="Z156" s="368"/>
      <c r="AA156" s="368"/>
      <c r="AB156" s="368"/>
      <c r="AC156" s="368"/>
      <c r="AD156" s="368"/>
      <c r="AE156" s="368"/>
      <c r="AF156" s="368"/>
      <c r="AG156" s="368"/>
      <c r="AH156" s="368"/>
      <c r="AI156" s="368"/>
      <c r="AJ156" s="368"/>
      <c r="AK156" s="368"/>
      <c r="AL156" s="368"/>
      <c r="AM156" s="368"/>
      <c r="AN156" s="371"/>
      <c r="AO156" s="371"/>
      <c r="AP156" s="371"/>
      <c r="AQ156" s="371"/>
      <c r="AR156" s="372"/>
      <c r="AS156" s="372"/>
      <c r="AT156" s="372"/>
      <c r="AU156" s="372"/>
      <c r="AV156" s="372"/>
      <c r="AW156" s="372"/>
      <c r="AX156" s="372"/>
      <c r="AY156" s="372"/>
      <c r="AZ156" s="372"/>
      <c r="BA156" s="372"/>
      <c r="BB156" s="372"/>
      <c r="BC156" s="372"/>
      <c r="BD156" s="372"/>
      <c r="BE156" s="372"/>
      <c r="BF156" s="372"/>
      <c r="BG156" s="372"/>
      <c r="BH156" s="372"/>
      <c r="BI156" s="372"/>
      <c r="BJ156" s="372"/>
      <c r="BK156" s="372"/>
      <c r="BL156" s="372"/>
      <c r="BM156" s="372"/>
      <c r="BN156" s="372"/>
      <c r="BO156" s="372"/>
      <c r="BP156" s="372"/>
      <c r="BQ156" s="372"/>
      <c r="BR156" s="372"/>
      <c r="BS156" s="372"/>
      <c r="BT156" s="372"/>
      <c r="BU156" s="372"/>
      <c r="BV156" s="372"/>
      <c r="BW156" s="372"/>
      <c r="BX156" s="372"/>
      <c r="BY156" s="372"/>
      <c r="BZ156" s="372"/>
      <c r="CA156" s="372"/>
      <c r="CB156" s="372"/>
      <c r="CC156" s="372"/>
      <c r="CD156" s="372"/>
      <c r="CE156" s="372"/>
      <c r="CF156" s="372"/>
      <c r="CG156" s="372"/>
      <c r="CH156" s="372"/>
      <c r="CI156" s="372"/>
      <c r="CJ156" s="372"/>
      <c r="CK156" s="372"/>
      <c r="CL156" s="372"/>
      <c r="CM156" s="372"/>
      <c r="CN156" s="372"/>
      <c r="CO156" s="372"/>
      <c r="CP156" s="372"/>
      <c r="CQ156" s="372"/>
      <c r="CR156" s="372"/>
      <c r="CS156" s="372"/>
      <c r="CT156" s="372"/>
      <c r="CU156" s="372"/>
      <c r="CV156" s="372"/>
      <c r="CW156" s="372"/>
      <c r="CX156" s="372"/>
      <c r="CY156" s="372"/>
      <c r="CZ156" s="372"/>
      <c r="DA156" s="372"/>
      <c r="DB156" s="372"/>
      <c r="DC156" s="372"/>
      <c r="DD156" s="372"/>
      <c r="DE156" s="372"/>
      <c r="DF156" s="372"/>
      <c r="DG156" s="372"/>
      <c r="DH156" s="372"/>
      <c r="DI156" s="372"/>
      <c r="DJ156" s="372"/>
      <c r="DK156" s="372"/>
      <c r="DL156" s="372"/>
      <c r="DM156" s="372"/>
      <c r="DN156" s="372"/>
      <c r="DO156" s="372"/>
      <c r="DP156" s="372"/>
      <c r="DQ156" s="372"/>
      <c r="DR156" s="372"/>
      <c r="DS156" s="372"/>
      <c r="DT156" s="372"/>
      <c r="DU156" s="372"/>
      <c r="DV156" s="372"/>
      <c r="DW156" s="372"/>
      <c r="DX156" s="372"/>
      <c r="DY156" s="372"/>
      <c r="DZ156" s="372"/>
      <c r="EA156" s="372"/>
      <c r="EB156" s="372"/>
      <c r="EC156" s="372"/>
      <c r="ED156" s="372"/>
      <c r="EE156" s="372"/>
      <c r="EF156" s="372"/>
      <c r="EG156" s="372"/>
      <c r="EH156" s="372"/>
      <c r="EI156" s="372"/>
      <c r="EJ156" s="372"/>
      <c r="EK156" s="372"/>
      <c r="EL156" s="372"/>
      <c r="EM156" s="372"/>
      <c r="EN156" s="372"/>
      <c r="EO156" s="372"/>
      <c r="EP156" s="372"/>
      <c r="EQ156" s="372"/>
      <c r="ER156" s="372"/>
      <c r="ES156" s="372"/>
      <c r="ET156" s="372"/>
      <c r="EU156" s="372"/>
      <c r="EV156" s="372"/>
      <c r="EW156" s="372"/>
      <c r="EX156" s="372"/>
      <c r="EY156" s="372"/>
      <c r="EZ156" s="372"/>
      <c r="FA156" s="372"/>
      <c r="FB156" s="372"/>
      <c r="FC156" s="372"/>
      <c r="FD156" s="372"/>
      <c r="FE156" s="372"/>
      <c r="FF156" s="372"/>
      <c r="FG156" s="372"/>
      <c r="FH156" s="372"/>
      <c r="FI156" s="372"/>
      <c r="FJ156" s="372"/>
      <c r="FK156" s="372"/>
      <c r="FL156" s="372"/>
      <c r="FM156" s="372"/>
      <c r="FN156" s="372"/>
      <c r="FO156" s="372"/>
      <c r="FP156" s="372"/>
      <c r="FQ156" s="372"/>
      <c r="FR156" s="372"/>
      <c r="FS156" s="372"/>
      <c r="FT156" s="372"/>
      <c r="FU156" s="372"/>
      <c r="FV156" s="372"/>
      <c r="FW156" s="372"/>
      <c r="FX156" s="372"/>
      <c r="FY156" s="372"/>
      <c r="FZ156" s="372"/>
      <c r="GA156" s="372"/>
      <c r="GB156" s="372"/>
      <c r="GC156" s="372"/>
      <c r="GD156" s="372"/>
      <c r="GE156" s="372"/>
      <c r="GF156" s="372"/>
      <c r="GG156" s="372"/>
      <c r="GH156" s="372"/>
      <c r="GI156" s="372"/>
      <c r="GJ156" s="372"/>
      <c r="GK156" s="372"/>
      <c r="GL156" s="372"/>
      <c r="GM156" s="372"/>
      <c r="GN156" s="372"/>
      <c r="GO156" s="372"/>
      <c r="GP156" s="372"/>
      <c r="GQ156" s="372"/>
      <c r="GR156" s="372"/>
      <c r="GS156" s="372"/>
      <c r="GT156" s="372"/>
      <c r="GU156" s="372"/>
      <c r="GV156" s="372"/>
      <c r="GW156" s="372"/>
      <c r="GX156" s="372"/>
      <c r="GY156" s="372"/>
      <c r="GZ156" s="372"/>
      <c r="HA156" s="372"/>
      <c r="HB156" s="372"/>
      <c r="HC156" s="372"/>
      <c r="HD156" s="372"/>
      <c r="HE156" s="372"/>
      <c r="HF156" s="372"/>
      <c r="HG156" s="372"/>
      <c r="HH156" s="372"/>
      <c r="HI156" s="372"/>
      <c r="HJ156" s="372"/>
      <c r="HK156" s="372"/>
      <c r="HL156" s="372"/>
      <c r="HM156" s="372"/>
      <c r="HN156" s="372"/>
      <c r="HO156" s="372"/>
      <c r="HP156" s="372"/>
      <c r="HQ156" s="372"/>
      <c r="HR156" s="372"/>
      <c r="HS156" s="372"/>
      <c r="HT156" s="372"/>
      <c r="HU156" s="372"/>
      <c r="HV156" s="372"/>
      <c r="HW156" s="372"/>
      <c r="HX156" s="372"/>
      <c r="HY156" s="372"/>
      <c r="HZ156" s="372"/>
      <c r="IA156" s="372"/>
      <c r="IB156" s="372"/>
      <c r="IC156" s="372"/>
      <c r="ID156" s="372"/>
      <c r="IE156" s="372"/>
      <c r="IF156" s="372"/>
      <c r="IG156" s="372"/>
      <c r="IH156" s="372"/>
      <c r="II156" s="372"/>
      <c r="IJ156" s="372"/>
      <c r="IK156" s="372"/>
      <c r="IL156" s="372"/>
      <c r="IM156" s="372"/>
      <c r="IN156" s="372"/>
      <c r="IO156" s="372"/>
      <c r="IP156" s="372"/>
      <c r="IQ156" s="372"/>
      <c r="IR156" s="372"/>
      <c r="IS156" s="372"/>
      <c r="IT156" s="372"/>
      <c r="IU156" s="372"/>
      <c r="IV156" s="372"/>
      <c r="IW156" s="372"/>
      <c r="IX156" s="372"/>
      <c r="IY156" s="372"/>
    </row>
    <row r="157" spans="1:259" ht="22">
      <c r="A157" s="122">
        <v>1</v>
      </c>
      <c r="B157" s="122"/>
      <c r="C157" s="122"/>
      <c r="D157" s="122"/>
      <c r="E157" s="1169" t="str">
        <f t="shared" si="3"/>
        <v>Evaluation</v>
      </c>
      <c r="G157" s="57"/>
    </row>
    <row r="158" spans="1:259">
      <c r="A158" s="122">
        <v>1</v>
      </c>
      <c r="B158" s="122"/>
      <c r="C158" s="122"/>
      <c r="D158" s="122"/>
      <c r="E158" s="1169" t="str">
        <f t="shared" si="3"/>
        <v>Evaluation</v>
      </c>
    </row>
    <row r="159" spans="1:259">
      <c r="A159" s="122">
        <v>1</v>
      </c>
      <c r="B159" s="122"/>
      <c r="C159" s="122"/>
      <c r="D159" s="122"/>
      <c r="E159" s="1169" t="str">
        <f t="shared" si="3"/>
        <v>Evaluation</v>
      </c>
    </row>
    <row r="160" spans="1:259">
      <c r="A160" s="122">
        <v>1</v>
      </c>
      <c r="B160" s="122"/>
      <c r="C160" s="122"/>
      <c r="D160" s="122"/>
      <c r="E160" s="1169" t="str">
        <f t="shared" si="3"/>
        <v>Evaluation</v>
      </c>
    </row>
    <row r="161" spans="1:5">
      <c r="A161" s="122">
        <v>1</v>
      </c>
      <c r="B161" s="122"/>
      <c r="C161" s="122"/>
      <c r="D161" s="122"/>
      <c r="E161" s="1169" t="str">
        <f t="shared" si="3"/>
        <v>Evaluation</v>
      </c>
    </row>
    <row r="162" spans="1:5">
      <c r="A162" s="122">
        <v>1</v>
      </c>
      <c r="B162" s="122"/>
      <c r="C162" s="122"/>
      <c r="D162" s="122"/>
      <c r="E162" s="1169" t="str">
        <f t="shared" si="3"/>
        <v>Evaluation</v>
      </c>
    </row>
    <row r="163" spans="1:5">
      <c r="A163" s="122">
        <v>1</v>
      </c>
      <c r="B163" s="122"/>
      <c r="C163" s="122"/>
      <c r="D163" s="122"/>
      <c r="E163" s="1169" t="str">
        <f t="shared" si="3"/>
        <v>Evaluation</v>
      </c>
    </row>
    <row r="164" spans="1:5">
      <c r="A164" s="122">
        <v>1</v>
      </c>
      <c r="B164" s="122"/>
      <c r="C164" s="122"/>
      <c r="D164" s="122"/>
      <c r="E164" s="1169" t="str">
        <f t="shared" si="3"/>
        <v>Evaluation</v>
      </c>
    </row>
    <row r="165" spans="1:5">
      <c r="A165" s="122">
        <v>1</v>
      </c>
      <c r="B165" s="122"/>
      <c r="C165" s="122"/>
      <c r="D165" s="122"/>
      <c r="E165" s="1169" t="str">
        <f t="shared" si="3"/>
        <v>Evaluation</v>
      </c>
    </row>
    <row r="166" spans="1:5">
      <c r="A166" s="122">
        <v>1</v>
      </c>
      <c r="B166" s="122"/>
      <c r="C166" s="122"/>
      <c r="D166" s="122"/>
      <c r="E166" s="1169" t="str">
        <f t="shared" si="3"/>
        <v>Evaluation</v>
      </c>
    </row>
    <row r="167" spans="1:5">
      <c r="A167" s="122">
        <v>1</v>
      </c>
      <c r="B167" s="122"/>
      <c r="C167" s="122"/>
      <c r="D167" s="122"/>
      <c r="E167" s="1169" t="str">
        <f t="shared" si="3"/>
        <v>Evaluation</v>
      </c>
    </row>
    <row r="168" spans="1:5">
      <c r="A168" s="122">
        <v>1</v>
      </c>
      <c r="B168" s="122"/>
      <c r="C168" s="122"/>
      <c r="D168" s="122"/>
      <c r="E168" s="1169" t="str">
        <f t="shared" si="3"/>
        <v>Evaluation</v>
      </c>
    </row>
    <row r="169" spans="1:5">
      <c r="A169" s="122">
        <v>1</v>
      </c>
      <c r="B169" s="122"/>
      <c r="C169" s="122"/>
      <c r="D169" s="122"/>
      <c r="E169" s="1169" t="str">
        <f t="shared" si="3"/>
        <v>Evaluation</v>
      </c>
    </row>
    <row r="170" spans="1:5">
      <c r="A170" s="122">
        <v>1</v>
      </c>
      <c r="B170" s="122"/>
      <c r="C170" s="122"/>
      <c r="D170" s="122"/>
      <c r="E170" s="1169" t="str">
        <f t="shared" si="3"/>
        <v>Evaluation</v>
      </c>
    </row>
    <row r="171" spans="1:5">
      <c r="A171" s="122">
        <v>1</v>
      </c>
      <c r="B171" s="122"/>
      <c r="C171" s="122"/>
      <c r="D171" s="122"/>
      <c r="E171" s="1169" t="str">
        <f t="shared" si="3"/>
        <v>Evaluation</v>
      </c>
    </row>
    <row r="172" spans="1:5">
      <c r="A172" s="122">
        <v>1</v>
      </c>
      <c r="B172" s="122"/>
      <c r="C172" s="122"/>
      <c r="D172" s="122"/>
      <c r="E172" s="1169" t="str">
        <f t="shared" si="3"/>
        <v>Evaluation</v>
      </c>
    </row>
    <row r="173" spans="1:5">
      <c r="A173" s="122">
        <v>1</v>
      </c>
      <c r="B173" s="122"/>
      <c r="C173" s="122"/>
      <c r="D173" s="122"/>
      <c r="E173" s="1169" t="str">
        <f t="shared" si="3"/>
        <v>Evaluation</v>
      </c>
    </row>
    <row r="174" spans="1:5">
      <c r="A174" s="122">
        <v>1</v>
      </c>
      <c r="B174" s="122"/>
      <c r="C174" s="122"/>
      <c r="D174" s="122"/>
      <c r="E174" s="1169" t="str">
        <f t="shared" si="3"/>
        <v>Evaluation</v>
      </c>
    </row>
    <row r="175" spans="1:5">
      <c r="A175" s="122">
        <v>1</v>
      </c>
      <c r="B175" s="122"/>
      <c r="C175" s="122"/>
      <c r="D175" s="122"/>
      <c r="E175" s="1169" t="str">
        <f t="shared" si="3"/>
        <v>Evaluation</v>
      </c>
    </row>
    <row r="176" spans="1:5">
      <c r="A176" s="122">
        <v>1</v>
      </c>
      <c r="B176" s="122"/>
      <c r="C176" s="122"/>
      <c r="D176" s="122"/>
      <c r="E176" s="1169" t="str">
        <f t="shared" si="3"/>
        <v>Evaluation</v>
      </c>
    </row>
    <row r="177" spans="1:5">
      <c r="A177" s="122">
        <v>1</v>
      </c>
      <c r="B177" s="122"/>
      <c r="C177" s="122"/>
      <c r="D177" s="122"/>
      <c r="E177" s="1169" t="str">
        <f t="shared" si="3"/>
        <v>Evaluation</v>
      </c>
    </row>
    <row r="178" spans="1:5">
      <c r="A178" s="122">
        <v>1</v>
      </c>
      <c r="B178" s="122"/>
      <c r="C178" s="122"/>
      <c r="D178" s="122"/>
      <c r="E178" s="1169" t="str">
        <f t="shared" si="3"/>
        <v>Evaluation</v>
      </c>
    </row>
    <row r="179" spans="1:5">
      <c r="A179" s="122">
        <v>1</v>
      </c>
      <c r="B179" s="122"/>
      <c r="C179" s="122"/>
      <c r="D179" s="122"/>
      <c r="E179" s="1169" t="str">
        <f t="shared" si="3"/>
        <v>Evaluation</v>
      </c>
    </row>
    <row r="180" spans="1:5">
      <c r="A180" s="122">
        <v>1</v>
      </c>
      <c r="B180" s="122"/>
      <c r="C180" s="122"/>
      <c r="D180" s="122"/>
      <c r="E180" s="1169" t="str">
        <f t="shared" si="3"/>
        <v>Evaluation</v>
      </c>
    </row>
    <row r="181" spans="1:5">
      <c r="A181" s="122">
        <v>1</v>
      </c>
      <c r="B181" s="122"/>
      <c r="C181" s="122"/>
      <c r="D181" s="122"/>
      <c r="E181" s="1169" t="str">
        <f t="shared" si="3"/>
        <v>Evaluation</v>
      </c>
    </row>
    <row r="182" spans="1:5">
      <c r="A182" s="122">
        <v>1</v>
      </c>
      <c r="B182" s="122"/>
      <c r="C182" s="122"/>
      <c r="D182" s="122"/>
      <c r="E182" s="1169" t="str">
        <f t="shared" si="3"/>
        <v>Evaluation</v>
      </c>
    </row>
    <row r="183" spans="1:5">
      <c r="A183" s="122">
        <v>1</v>
      </c>
      <c r="B183" s="122"/>
      <c r="C183" s="122"/>
      <c r="D183" s="122"/>
      <c r="E183" s="1169" t="str">
        <f t="shared" si="3"/>
        <v>Evaluation</v>
      </c>
    </row>
    <row r="184" spans="1:5">
      <c r="A184" s="122">
        <v>1</v>
      </c>
      <c r="B184" s="122"/>
      <c r="C184" s="122"/>
      <c r="D184" s="122"/>
      <c r="E184" s="1169" t="str">
        <f t="shared" si="3"/>
        <v>Evaluation</v>
      </c>
    </row>
    <row r="185" spans="1:5">
      <c r="A185" s="122">
        <v>1</v>
      </c>
      <c r="B185" s="122"/>
      <c r="C185" s="122"/>
      <c r="D185" s="122"/>
      <c r="E185" s="1169" t="str">
        <f t="shared" si="3"/>
        <v>Evaluation</v>
      </c>
    </row>
    <row r="186" spans="1:5">
      <c r="A186" s="122">
        <v>1</v>
      </c>
      <c r="B186" s="122"/>
      <c r="C186" s="122"/>
      <c r="D186" s="122"/>
      <c r="E186" s="1169" t="str">
        <f t="shared" si="3"/>
        <v>Evaluation</v>
      </c>
    </row>
    <row r="187" spans="1:5">
      <c r="A187" s="122">
        <v>1</v>
      </c>
      <c r="B187" s="122"/>
      <c r="C187" s="122"/>
      <c r="D187" s="122"/>
      <c r="E187" s="1169" t="str">
        <f t="shared" si="3"/>
        <v>Evaluation</v>
      </c>
    </row>
    <row r="188" spans="1:5">
      <c r="A188" s="122">
        <v>1</v>
      </c>
      <c r="B188" s="122"/>
      <c r="C188" s="122"/>
      <c r="D188" s="122"/>
      <c r="E188" s="1169" t="str">
        <f t="shared" si="3"/>
        <v>Evaluation</v>
      </c>
    </row>
    <row r="189" spans="1:5">
      <c r="A189" s="122">
        <v>1</v>
      </c>
      <c r="B189" s="122"/>
      <c r="C189" s="122"/>
      <c r="D189" s="122"/>
      <c r="E189" s="1169" t="str">
        <f t="shared" si="3"/>
        <v>Evaluation</v>
      </c>
    </row>
    <row r="190" spans="1:5">
      <c r="A190" s="122">
        <v>1</v>
      </c>
      <c r="B190" s="122"/>
      <c r="C190" s="122"/>
      <c r="D190" s="122"/>
      <c r="E190" s="1169" t="str">
        <f t="shared" si="3"/>
        <v>Evaluation</v>
      </c>
    </row>
    <row r="191" spans="1:5">
      <c r="A191" s="122">
        <v>1</v>
      </c>
      <c r="B191" s="122"/>
      <c r="C191" s="122"/>
      <c r="D191" s="122"/>
      <c r="E191" s="1169" t="str">
        <f t="shared" si="3"/>
        <v>Evaluation</v>
      </c>
    </row>
    <row r="192" spans="1:5">
      <c r="A192" s="122">
        <v>1</v>
      </c>
      <c r="B192" s="122"/>
      <c r="C192" s="122"/>
      <c r="D192" s="122"/>
      <c r="E192" s="1169" t="str">
        <f t="shared" si="3"/>
        <v>Evaluation</v>
      </c>
    </row>
    <row r="193" spans="1:259">
      <c r="A193" s="122">
        <v>1</v>
      </c>
      <c r="B193" s="122"/>
      <c r="C193" s="122"/>
      <c r="D193" s="122"/>
      <c r="E193" s="1169" t="str">
        <f t="shared" si="3"/>
        <v>Evaluation</v>
      </c>
    </row>
    <row r="194" spans="1:259">
      <c r="A194" s="122">
        <v>1</v>
      </c>
      <c r="B194" s="122"/>
      <c r="C194" s="122"/>
      <c r="D194" s="122"/>
      <c r="E194" s="1169" t="str">
        <f t="shared" ref="E194:E257" si="4">IF((SUM(A194:A194))&gt;0,"Evaluation","")</f>
        <v>Evaluation</v>
      </c>
    </row>
    <row r="195" spans="1:259">
      <c r="A195" s="122">
        <v>1</v>
      </c>
      <c r="B195" s="122"/>
      <c r="C195" s="122"/>
      <c r="D195" s="122"/>
      <c r="E195" s="1169" t="str">
        <f t="shared" si="4"/>
        <v>Evaluation</v>
      </c>
    </row>
    <row r="196" spans="1:259">
      <c r="A196" s="122">
        <v>1</v>
      </c>
      <c r="B196" s="122"/>
      <c r="C196" s="122"/>
      <c r="D196" s="122"/>
      <c r="E196" s="1169" t="str">
        <f t="shared" si="4"/>
        <v>Evaluation</v>
      </c>
    </row>
    <row r="197" spans="1:259">
      <c r="A197" s="122">
        <v>1</v>
      </c>
      <c r="B197" s="122"/>
      <c r="C197" s="122"/>
      <c r="D197" s="122"/>
      <c r="E197" s="1169" t="str">
        <f t="shared" si="4"/>
        <v>Evaluation</v>
      </c>
    </row>
    <row r="198" spans="1:259" s="373" customFormat="1" ht="27" customHeight="1" thickBot="1">
      <c r="A198" s="122">
        <v>1</v>
      </c>
      <c r="B198" s="122"/>
      <c r="C198" s="122"/>
      <c r="D198" s="122"/>
      <c r="E198" s="1169" t="str">
        <f t="shared" si="4"/>
        <v>Evaluation</v>
      </c>
      <c r="G198" s="367" t="s">
        <v>736</v>
      </c>
      <c r="H198" s="367"/>
      <c r="I198" s="368"/>
      <c r="J198" s="368"/>
      <c r="K198" s="368"/>
      <c r="L198" s="368"/>
      <c r="M198" s="368"/>
      <c r="N198" s="369"/>
      <c r="O198" s="368"/>
      <c r="P198" s="368"/>
      <c r="Q198" s="368"/>
      <c r="R198" s="368"/>
      <c r="S198" s="368"/>
      <c r="T198" s="370"/>
      <c r="U198" s="368"/>
      <c r="V198" s="368"/>
      <c r="W198" s="368"/>
      <c r="X198" s="368"/>
      <c r="Y198" s="367"/>
      <c r="Z198" s="368"/>
      <c r="AA198" s="368"/>
      <c r="AB198" s="368"/>
      <c r="AC198" s="368"/>
      <c r="AD198" s="368"/>
      <c r="AE198" s="368"/>
      <c r="AF198" s="368"/>
      <c r="AG198" s="368"/>
      <c r="AH198" s="368"/>
      <c r="AI198" s="368"/>
      <c r="AJ198" s="368"/>
      <c r="AK198" s="368"/>
      <c r="AL198" s="368"/>
      <c r="AM198" s="368"/>
      <c r="AN198" s="371"/>
      <c r="AO198" s="371"/>
      <c r="AP198" s="371"/>
      <c r="AQ198" s="371"/>
      <c r="AR198" s="372"/>
      <c r="AS198" s="372"/>
      <c r="AT198" s="372"/>
      <c r="AU198" s="372"/>
      <c r="AV198" s="372"/>
      <c r="AW198" s="372"/>
      <c r="AX198" s="372"/>
      <c r="AY198" s="372"/>
      <c r="AZ198" s="372"/>
      <c r="BA198" s="372"/>
      <c r="BB198" s="372"/>
      <c r="BC198" s="372"/>
      <c r="BD198" s="372"/>
      <c r="BE198" s="372"/>
      <c r="BF198" s="372"/>
      <c r="BG198" s="372"/>
      <c r="BH198" s="372"/>
      <c r="BI198" s="372"/>
      <c r="BJ198" s="372"/>
      <c r="BK198" s="372"/>
      <c r="BL198" s="372"/>
      <c r="BM198" s="372"/>
      <c r="BN198" s="372"/>
      <c r="BO198" s="372"/>
      <c r="BP198" s="372"/>
      <c r="BQ198" s="372"/>
      <c r="BR198" s="372"/>
      <c r="BS198" s="372"/>
      <c r="BT198" s="372"/>
      <c r="BU198" s="372"/>
      <c r="BV198" s="372"/>
      <c r="BW198" s="372"/>
      <c r="BX198" s="372"/>
      <c r="BY198" s="372"/>
      <c r="BZ198" s="372"/>
      <c r="CA198" s="372"/>
      <c r="CB198" s="372"/>
      <c r="CC198" s="372"/>
      <c r="CD198" s="372"/>
      <c r="CE198" s="372"/>
      <c r="CF198" s="372"/>
      <c r="CG198" s="372"/>
      <c r="CH198" s="372"/>
      <c r="CI198" s="372"/>
      <c r="CJ198" s="372"/>
      <c r="CK198" s="372"/>
      <c r="CL198" s="372"/>
      <c r="CM198" s="372"/>
      <c r="CN198" s="372"/>
      <c r="CO198" s="372"/>
      <c r="CP198" s="372"/>
      <c r="CQ198" s="372"/>
      <c r="CR198" s="372"/>
      <c r="CS198" s="372"/>
      <c r="CT198" s="372"/>
      <c r="CU198" s="372"/>
      <c r="CV198" s="372"/>
      <c r="CW198" s="372"/>
      <c r="CX198" s="372"/>
      <c r="CY198" s="372"/>
      <c r="CZ198" s="372"/>
      <c r="DA198" s="372"/>
      <c r="DB198" s="372"/>
      <c r="DC198" s="372"/>
      <c r="DD198" s="372"/>
      <c r="DE198" s="372"/>
      <c r="DF198" s="372"/>
      <c r="DG198" s="372"/>
      <c r="DH198" s="372"/>
      <c r="DI198" s="372"/>
      <c r="DJ198" s="372"/>
      <c r="DK198" s="372"/>
      <c r="DL198" s="372"/>
      <c r="DM198" s="372"/>
      <c r="DN198" s="372"/>
      <c r="DO198" s="372"/>
      <c r="DP198" s="372"/>
      <c r="DQ198" s="372"/>
      <c r="DR198" s="372"/>
      <c r="DS198" s="372"/>
      <c r="DT198" s="372"/>
      <c r="DU198" s="372"/>
      <c r="DV198" s="372"/>
      <c r="DW198" s="372"/>
      <c r="DX198" s="372"/>
      <c r="DY198" s="372"/>
      <c r="DZ198" s="372"/>
      <c r="EA198" s="372"/>
      <c r="EB198" s="372"/>
      <c r="EC198" s="372"/>
      <c r="ED198" s="372"/>
      <c r="EE198" s="372"/>
      <c r="EF198" s="372"/>
      <c r="EG198" s="372"/>
      <c r="EH198" s="372"/>
      <c r="EI198" s="372"/>
      <c r="EJ198" s="372"/>
      <c r="EK198" s="372"/>
      <c r="EL198" s="372"/>
      <c r="EM198" s="372"/>
      <c r="EN198" s="372"/>
      <c r="EO198" s="372"/>
      <c r="EP198" s="372"/>
      <c r="EQ198" s="372"/>
      <c r="ER198" s="372"/>
      <c r="ES198" s="372"/>
      <c r="ET198" s="372"/>
      <c r="EU198" s="372"/>
      <c r="EV198" s="372"/>
      <c r="EW198" s="372"/>
      <c r="EX198" s="372"/>
      <c r="EY198" s="372"/>
      <c r="EZ198" s="372"/>
      <c r="FA198" s="372"/>
      <c r="FB198" s="372"/>
      <c r="FC198" s="372"/>
      <c r="FD198" s="372"/>
      <c r="FE198" s="372"/>
      <c r="FF198" s="372"/>
      <c r="FG198" s="372"/>
      <c r="FH198" s="372"/>
      <c r="FI198" s="372"/>
      <c r="FJ198" s="372"/>
      <c r="FK198" s="372"/>
      <c r="FL198" s="372"/>
      <c r="FM198" s="372"/>
      <c r="FN198" s="372"/>
      <c r="FO198" s="372"/>
      <c r="FP198" s="372"/>
      <c r="FQ198" s="372"/>
      <c r="FR198" s="372"/>
      <c r="FS198" s="372"/>
      <c r="FT198" s="372"/>
      <c r="FU198" s="372"/>
      <c r="FV198" s="372"/>
      <c r="FW198" s="372"/>
      <c r="FX198" s="372"/>
      <c r="FY198" s="372"/>
      <c r="FZ198" s="372"/>
      <c r="GA198" s="372"/>
      <c r="GB198" s="372"/>
      <c r="GC198" s="372"/>
      <c r="GD198" s="372"/>
      <c r="GE198" s="372"/>
      <c r="GF198" s="372"/>
      <c r="GG198" s="372"/>
      <c r="GH198" s="372"/>
      <c r="GI198" s="372"/>
      <c r="GJ198" s="372"/>
      <c r="GK198" s="372"/>
      <c r="GL198" s="372"/>
      <c r="GM198" s="372"/>
      <c r="GN198" s="372"/>
      <c r="GO198" s="372"/>
      <c r="GP198" s="372"/>
      <c r="GQ198" s="372"/>
      <c r="GR198" s="372"/>
      <c r="GS198" s="372"/>
      <c r="GT198" s="372"/>
      <c r="GU198" s="372"/>
      <c r="GV198" s="372"/>
      <c r="GW198" s="372"/>
      <c r="GX198" s="372"/>
      <c r="GY198" s="372"/>
      <c r="GZ198" s="372"/>
      <c r="HA198" s="372"/>
      <c r="HB198" s="372"/>
      <c r="HC198" s="372"/>
      <c r="HD198" s="372"/>
      <c r="HE198" s="372"/>
      <c r="HF198" s="372"/>
      <c r="HG198" s="372"/>
      <c r="HH198" s="372"/>
      <c r="HI198" s="372"/>
      <c r="HJ198" s="372"/>
      <c r="HK198" s="372"/>
      <c r="HL198" s="372"/>
      <c r="HM198" s="372"/>
      <c r="HN198" s="372"/>
      <c r="HO198" s="372"/>
      <c r="HP198" s="372"/>
      <c r="HQ198" s="372"/>
      <c r="HR198" s="372"/>
      <c r="HS198" s="372"/>
      <c r="HT198" s="372"/>
      <c r="HU198" s="372"/>
      <c r="HV198" s="372"/>
      <c r="HW198" s="372"/>
      <c r="HX198" s="372"/>
      <c r="HY198" s="372"/>
      <c r="HZ198" s="372"/>
      <c r="IA198" s="372"/>
      <c r="IB198" s="372"/>
      <c r="IC198" s="372"/>
      <c r="ID198" s="372"/>
      <c r="IE198" s="372"/>
      <c r="IF198" s="372"/>
      <c r="IG198" s="372"/>
      <c r="IH198" s="372"/>
      <c r="II198" s="372"/>
      <c r="IJ198" s="372"/>
      <c r="IK198" s="372"/>
      <c r="IL198" s="372"/>
      <c r="IM198" s="372"/>
      <c r="IN198" s="372"/>
      <c r="IO198" s="372"/>
      <c r="IP198" s="372"/>
      <c r="IQ198" s="372"/>
      <c r="IR198" s="372"/>
      <c r="IS198" s="372"/>
      <c r="IT198" s="372"/>
      <c r="IU198" s="372"/>
      <c r="IV198" s="372"/>
      <c r="IW198" s="372"/>
      <c r="IX198" s="372"/>
      <c r="IY198" s="372"/>
    </row>
    <row r="199" spans="1:259">
      <c r="A199" s="122">
        <v>1</v>
      </c>
      <c r="B199" s="122"/>
      <c r="C199" s="122"/>
      <c r="D199" s="122"/>
      <c r="E199" s="1169" t="str">
        <f t="shared" si="4"/>
        <v>Evaluation</v>
      </c>
    </row>
    <row r="200" spans="1:259">
      <c r="A200" s="122">
        <v>1</v>
      </c>
      <c r="B200" s="122"/>
      <c r="C200" s="122"/>
      <c r="D200" s="122"/>
      <c r="E200" s="1169" t="str">
        <f t="shared" si="4"/>
        <v>Evaluation</v>
      </c>
    </row>
    <row r="201" spans="1:259">
      <c r="A201" s="122">
        <v>1</v>
      </c>
      <c r="B201" s="122"/>
      <c r="C201" s="122"/>
      <c r="D201" s="122"/>
      <c r="E201" s="1169" t="str">
        <f t="shared" si="4"/>
        <v>Evaluation</v>
      </c>
    </row>
    <row r="202" spans="1:259">
      <c r="A202" s="122">
        <v>1</v>
      </c>
      <c r="B202" s="122"/>
      <c r="C202" s="122"/>
      <c r="D202" s="122"/>
      <c r="E202" s="1169" t="str">
        <f t="shared" si="4"/>
        <v>Evaluation</v>
      </c>
    </row>
    <row r="203" spans="1:259">
      <c r="A203" s="122">
        <v>1</v>
      </c>
      <c r="B203" s="122"/>
      <c r="C203" s="122"/>
      <c r="D203" s="122"/>
      <c r="E203" s="1169" t="str">
        <f t="shared" si="4"/>
        <v>Evaluation</v>
      </c>
    </row>
    <row r="204" spans="1:259">
      <c r="A204" s="122">
        <v>1</v>
      </c>
      <c r="B204" s="122"/>
      <c r="C204" s="122"/>
      <c r="D204" s="122"/>
      <c r="E204" s="1169" t="str">
        <f t="shared" si="4"/>
        <v>Evaluation</v>
      </c>
    </row>
    <row r="205" spans="1:259">
      <c r="A205" s="122">
        <v>1</v>
      </c>
      <c r="B205" s="122"/>
      <c r="C205" s="122"/>
      <c r="D205" s="122"/>
      <c r="E205" s="1169" t="str">
        <f t="shared" si="4"/>
        <v>Evaluation</v>
      </c>
    </row>
    <row r="206" spans="1:259">
      <c r="A206" s="122">
        <v>1</v>
      </c>
      <c r="B206" s="122"/>
      <c r="C206" s="122"/>
      <c r="D206" s="122"/>
      <c r="E206" s="1169" t="str">
        <f t="shared" si="4"/>
        <v>Evaluation</v>
      </c>
    </row>
    <row r="207" spans="1:259">
      <c r="A207" s="122">
        <v>1</v>
      </c>
      <c r="B207" s="122"/>
      <c r="C207" s="122"/>
      <c r="D207" s="122"/>
      <c r="E207" s="1169" t="str">
        <f t="shared" si="4"/>
        <v>Evaluation</v>
      </c>
    </row>
    <row r="208" spans="1:259">
      <c r="A208" s="122">
        <v>1</v>
      </c>
      <c r="B208" s="122"/>
      <c r="C208" s="122"/>
      <c r="D208" s="122"/>
      <c r="E208" s="1169" t="str">
        <f t="shared" si="4"/>
        <v>Evaluation</v>
      </c>
    </row>
    <row r="209" spans="1:5">
      <c r="A209" s="122">
        <v>1</v>
      </c>
      <c r="B209" s="122"/>
      <c r="C209" s="122"/>
      <c r="D209" s="122"/>
      <c r="E209" s="1169" t="str">
        <f t="shared" si="4"/>
        <v>Evaluation</v>
      </c>
    </row>
    <row r="210" spans="1:5">
      <c r="A210" s="122">
        <v>1</v>
      </c>
      <c r="B210" s="122"/>
      <c r="C210" s="122"/>
      <c r="D210" s="122"/>
      <c r="E210" s="1169" t="str">
        <f t="shared" si="4"/>
        <v>Evaluation</v>
      </c>
    </row>
    <row r="211" spans="1:5">
      <c r="A211" s="122">
        <v>1</v>
      </c>
      <c r="B211" s="122"/>
      <c r="C211" s="122"/>
      <c r="D211" s="122"/>
      <c r="E211" s="1169" t="str">
        <f t="shared" si="4"/>
        <v>Evaluation</v>
      </c>
    </row>
    <row r="212" spans="1:5">
      <c r="A212" s="122">
        <v>1</v>
      </c>
      <c r="B212" s="122"/>
      <c r="C212" s="122"/>
      <c r="D212" s="122"/>
      <c r="E212" s="1169" t="str">
        <f t="shared" si="4"/>
        <v>Evaluation</v>
      </c>
    </row>
    <row r="213" spans="1:5">
      <c r="A213" s="122">
        <v>1</v>
      </c>
      <c r="B213" s="122"/>
      <c r="C213" s="122"/>
      <c r="D213" s="122"/>
      <c r="E213" s="1169" t="str">
        <f t="shared" si="4"/>
        <v>Evaluation</v>
      </c>
    </row>
    <row r="214" spans="1:5">
      <c r="A214" s="122">
        <v>1</v>
      </c>
      <c r="B214" s="122"/>
      <c r="C214" s="122"/>
      <c r="D214" s="122"/>
      <c r="E214" s="1169" t="str">
        <f t="shared" si="4"/>
        <v>Evaluation</v>
      </c>
    </row>
    <row r="215" spans="1:5">
      <c r="A215" s="122">
        <v>1</v>
      </c>
      <c r="B215" s="122"/>
      <c r="C215" s="122"/>
      <c r="D215" s="122"/>
      <c r="E215" s="1169" t="str">
        <f t="shared" si="4"/>
        <v>Evaluation</v>
      </c>
    </row>
    <row r="216" spans="1:5">
      <c r="A216" s="122">
        <v>1</v>
      </c>
      <c r="B216" s="122"/>
      <c r="C216" s="122"/>
      <c r="D216" s="122"/>
      <c r="E216" s="1169" t="str">
        <f t="shared" si="4"/>
        <v>Evaluation</v>
      </c>
    </row>
    <row r="217" spans="1:5">
      <c r="A217" s="122">
        <v>1</v>
      </c>
      <c r="B217" s="122"/>
      <c r="C217" s="122"/>
      <c r="D217" s="122"/>
      <c r="E217" s="1169" t="str">
        <f t="shared" si="4"/>
        <v>Evaluation</v>
      </c>
    </row>
    <row r="218" spans="1:5">
      <c r="A218" s="122">
        <v>1</v>
      </c>
      <c r="B218" s="122"/>
      <c r="C218" s="122"/>
      <c r="D218" s="122"/>
      <c r="E218" s="1169" t="str">
        <f t="shared" si="4"/>
        <v>Evaluation</v>
      </c>
    </row>
    <row r="219" spans="1:5">
      <c r="A219" s="122">
        <v>1</v>
      </c>
      <c r="B219" s="122"/>
      <c r="C219" s="122"/>
      <c r="D219" s="122"/>
      <c r="E219" s="1169" t="str">
        <f t="shared" si="4"/>
        <v>Evaluation</v>
      </c>
    </row>
    <row r="220" spans="1:5">
      <c r="A220" s="122">
        <v>1</v>
      </c>
      <c r="B220" s="122"/>
      <c r="C220" s="122"/>
      <c r="D220" s="122"/>
      <c r="E220" s="1169" t="str">
        <f t="shared" si="4"/>
        <v>Evaluation</v>
      </c>
    </row>
    <row r="221" spans="1:5">
      <c r="A221" s="122">
        <v>1</v>
      </c>
      <c r="B221" s="122"/>
      <c r="C221" s="122"/>
      <c r="D221" s="122"/>
      <c r="E221" s="1169" t="str">
        <f t="shared" si="4"/>
        <v>Evaluation</v>
      </c>
    </row>
    <row r="222" spans="1:5">
      <c r="A222" s="122">
        <v>1</v>
      </c>
      <c r="B222" s="122"/>
      <c r="C222" s="122"/>
      <c r="D222" s="122"/>
      <c r="E222" s="1169" t="str">
        <f t="shared" si="4"/>
        <v>Evaluation</v>
      </c>
    </row>
    <row r="223" spans="1:5">
      <c r="A223" s="122">
        <v>1</v>
      </c>
      <c r="B223" s="122"/>
      <c r="C223" s="122"/>
      <c r="D223" s="122"/>
      <c r="E223" s="1169" t="str">
        <f t="shared" si="4"/>
        <v>Evaluation</v>
      </c>
    </row>
    <row r="224" spans="1:5">
      <c r="A224" s="122">
        <v>1</v>
      </c>
      <c r="B224" s="122"/>
      <c r="C224" s="122"/>
      <c r="D224" s="122"/>
      <c r="E224" s="1169" t="str">
        <f t="shared" si="4"/>
        <v>Evaluation</v>
      </c>
    </row>
    <row r="225" spans="1:259">
      <c r="A225" s="122">
        <v>1</v>
      </c>
      <c r="B225" s="122"/>
      <c r="C225" s="122"/>
      <c r="D225" s="122"/>
      <c r="E225" s="1169" t="str">
        <f t="shared" si="4"/>
        <v>Evaluation</v>
      </c>
    </row>
    <row r="226" spans="1:259">
      <c r="A226" s="122">
        <v>1</v>
      </c>
      <c r="B226" s="122"/>
      <c r="C226" s="122"/>
      <c r="D226" s="122"/>
      <c r="E226" s="1169" t="str">
        <f t="shared" si="4"/>
        <v>Evaluation</v>
      </c>
    </row>
    <row r="227" spans="1:259">
      <c r="A227" s="122">
        <v>1</v>
      </c>
      <c r="B227" s="122"/>
      <c r="C227" s="122"/>
      <c r="D227" s="122"/>
      <c r="E227" s="1169" t="str">
        <f t="shared" si="4"/>
        <v>Evaluation</v>
      </c>
    </row>
    <row r="228" spans="1:259">
      <c r="A228" s="122">
        <v>1</v>
      </c>
      <c r="B228" s="122"/>
      <c r="C228" s="122"/>
      <c r="D228" s="122"/>
      <c r="E228" s="1169" t="str">
        <f t="shared" si="4"/>
        <v>Evaluation</v>
      </c>
    </row>
    <row r="229" spans="1:259">
      <c r="A229" s="122">
        <v>1</v>
      </c>
      <c r="B229" s="122"/>
      <c r="C229" s="122"/>
      <c r="D229" s="122"/>
      <c r="E229" s="1169" t="str">
        <f t="shared" si="4"/>
        <v>Evaluation</v>
      </c>
    </row>
    <row r="230" spans="1:259">
      <c r="A230" s="122">
        <v>1</v>
      </c>
      <c r="B230" s="122"/>
      <c r="C230" s="122"/>
      <c r="D230" s="122"/>
      <c r="E230" s="1169" t="str">
        <f t="shared" si="4"/>
        <v>Evaluation</v>
      </c>
    </row>
    <row r="231" spans="1:259">
      <c r="A231" s="122">
        <v>1</v>
      </c>
      <c r="B231" s="122"/>
      <c r="C231" s="122"/>
      <c r="D231" s="122"/>
      <c r="E231" s="1169" t="str">
        <f t="shared" si="4"/>
        <v>Evaluation</v>
      </c>
    </row>
    <row r="232" spans="1:259">
      <c r="A232" s="122">
        <v>1</v>
      </c>
      <c r="B232" s="122"/>
      <c r="C232" s="122"/>
      <c r="D232" s="122"/>
      <c r="E232" s="1169" t="str">
        <f t="shared" si="4"/>
        <v>Evaluation</v>
      </c>
    </row>
    <row r="233" spans="1:259">
      <c r="A233" s="122">
        <v>1</v>
      </c>
      <c r="B233" s="122"/>
      <c r="C233" s="122"/>
      <c r="D233" s="122"/>
      <c r="E233" s="1169" t="str">
        <f t="shared" si="4"/>
        <v>Evaluation</v>
      </c>
    </row>
    <row r="234" spans="1:259" s="57" customFormat="1" ht="22">
      <c r="A234" s="122">
        <v>1</v>
      </c>
      <c r="B234" s="122"/>
      <c r="C234" s="122"/>
      <c r="D234" s="122"/>
      <c r="E234" s="1169" t="str">
        <f t="shared" si="4"/>
        <v>Evaluation</v>
      </c>
    </row>
    <row r="235" spans="1:259" s="57" customFormat="1" ht="22">
      <c r="A235" s="122">
        <v>1</v>
      </c>
      <c r="B235" s="122"/>
      <c r="C235" s="122"/>
      <c r="D235" s="122"/>
      <c r="E235" s="1169" t="str">
        <f t="shared" si="4"/>
        <v>Evaluation</v>
      </c>
    </row>
    <row r="236" spans="1:259" s="40" customFormat="1" ht="15">
      <c r="A236" s="122">
        <v>1</v>
      </c>
      <c r="B236" s="122"/>
      <c r="C236" s="122"/>
      <c r="D236" s="122"/>
      <c r="E236" s="1169" t="str">
        <f t="shared" si="4"/>
        <v>Evaluation</v>
      </c>
      <c r="K236" s="31"/>
      <c r="O236" s="6"/>
      <c r="P236" s="6"/>
      <c r="T236" s="49"/>
      <c r="V236" s="20"/>
    </row>
    <row r="237" spans="1:259" s="40" customFormat="1" ht="15">
      <c r="A237" s="122">
        <v>1</v>
      </c>
      <c r="B237" s="122"/>
      <c r="C237" s="122"/>
      <c r="D237" s="122"/>
      <c r="E237" s="1169" t="str">
        <f t="shared" si="4"/>
        <v>Evaluation</v>
      </c>
      <c r="K237" s="31"/>
      <c r="O237" s="6"/>
      <c r="P237" s="6"/>
      <c r="T237" s="49"/>
      <c r="V237" s="20"/>
    </row>
    <row r="238" spans="1:259" s="40" customFormat="1" ht="15">
      <c r="A238" s="122">
        <v>1</v>
      </c>
      <c r="B238" s="122"/>
      <c r="C238" s="122"/>
      <c r="D238" s="122"/>
      <c r="E238" s="1169" t="str">
        <f t="shared" si="4"/>
        <v>Evaluation</v>
      </c>
      <c r="K238" s="31"/>
      <c r="O238" s="6"/>
      <c r="P238" s="6"/>
      <c r="T238" s="49"/>
      <c r="V238" s="20"/>
    </row>
    <row r="239" spans="1:259" s="40" customFormat="1" ht="15">
      <c r="A239" s="122">
        <v>1</v>
      </c>
      <c r="B239" s="122"/>
      <c r="C239" s="122"/>
      <c r="D239" s="122"/>
      <c r="E239" s="1169" t="str">
        <f t="shared" si="4"/>
        <v>Evaluation</v>
      </c>
      <c r="K239" s="31"/>
      <c r="O239" s="6"/>
      <c r="P239" s="6"/>
      <c r="T239" s="49"/>
      <c r="V239" s="20"/>
    </row>
    <row r="240" spans="1:259" s="373" customFormat="1" ht="27" customHeight="1" thickBot="1">
      <c r="A240" s="122">
        <v>1</v>
      </c>
      <c r="B240" s="122"/>
      <c r="C240" s="122"/>
      <c r="D240" s="122"/>
      <c r="E240" s="1169" t="str">
        <f t="shared" si="4"/>
        <v>Evaluation</v>
      </c>
      <c r="G240" s="367" t="s">
        <v>737</v>
      </c>
      <c r="H240" s="367"/>
      <c r="I240" s="368"/>
      <c r="J240" s="368"/>
      <c r="K240" s="368"/>
      <c r="L240" s="368"/>
      <c r="M240" s="368"/>
      <c r="N240" s="369"/>
      <c r="O240" s="368"/>
      <c r="P240" s="368"/>
      <c r="Q240" s="368"/>
      <c r="R240" s="368"/>
      <c r="S240" s="368"/>
      <c r="T240" s="370"/>
      <c r="U240" s="368"/>
      <c r="V240" s="368"/>
      <c r="W240" s="368"/>
      <c r="X240" s="368"/>
      <c r="Y240" s="367"/>
      <c r="Z240" s="368"/>
      <c r="AA240" s="368"/>
      <c r="AB240" s="368"/>
      <c r="AC240" s="368"/>
      <c r="AD240" s="368"/>
      <c r="AE240" s="368"/>
      <c r="AF240" s="368"/>
      <c r="AG240" s="368"/>
      <c r="AH240" s="368"/>
      <c r="AI240" s="368"/>
      <c r="AJ240" s="368"/>
      <c r="AK240" s="368"/>
      <c r="AL240" s="368"/>
      <c r="AM240" s="368"/>
      <c r="AN240" s="371"/>
      <c r="AO240" s="371"/>
      <c r="AP240" s="371"/>
      <c r="AQ240" s="371"/>
      <c r="AR240" s="372"/>
      <c r="AS240" s="372"/>
      <c r="AT240" s="372"/>
      <c r="AU240" s="372"/>
      <c r="AV240" s="372"/>
      <c r="AW240" s="372"/>
      <c r="AX240" s="372"/>
      <c r="AY240" s="372"/>
      <c r="AZ240" s="372"/>
      <c r="BA240" s="372"/>
      <c r="BB240" s="372"/>
      <c r="BC240" s="372"/>
      <c r="BD240" s="372"/>
      <c r="BE240" s="372"/>
      <c r="BF240" s="372"/>
      <c r="BG240" s="372"/>
      <c r="BH240" s="372"/>
      <c r="BI240" s="372"/>
      <c r="BJ240" s="372"/>
      <c r="BK240" s="372"/>
      <c r="BL240" s="372"/>
      <c r="BM240" s="372"/>
      <c r="BN240" s="372"/>
      <c r="BO240" s="372"/>
      <c r="BP240" s="372"/>
      <c r="BQ240" s="372"/>
      <c r="BR240" s="372"/>
      <c r="BS240" s="372"/>
      <c r="BT240" s="372"/>
      <c r="BU240" s="372"/>
      <c r="BV240" s="372"/>
      <c r="BW240" s="372"/>
      <c r="BX240" s="372"/>
      <c r="BY240" s="372"/>
      <c r="BZ240" s="372"/>
      <c r="CA240" s="372"/>
      <c r="CB240" s="372"/>
      <c r="CC240" s="372"/>
      <c r="CD240" s="372"/>
      <c r="CE240" s="372"/>
      <c r="CF240" s="372"/>
      <c r="CG240" s="372"/>
      <c r="CH240" s="372"/>
      <c r="CI240" s="372"/>
      <c r="CJ240" s="372"/>
      <c r="CK240" s="372"/>
      <c r="CL240" s="372"/>
      <c r="CM240" s="372"/>
      <c r="CN240" s="372"/>
      <c r="CO240" s="372"/>
      <c r="CP240" s="372"/>
      <c r="CQ240" s="372"/>
      <c r="CR240" s="372"/>
      <c r="CS240" s="372"/>
      <c r="CT240" s="372"/>
      <c r="CU240" s="372"/>
      <c r="CV240" s="372"/>
      <c r="CW240" s="372"/>
      <c r="CX240" s="372"/>
      <c r="CY240" s="372"/>
      <c r="CZ240" s="372"/>
      <c r="DA240" s="372"/>
      <c r="DB240" s="372"/>
      <c r="DC240" s="372"/>
      <c r="DD240" s="372"/>
      <c r="DE240" s="372"/>
      <c r="DF240" s="372"/>
      <c r="DG240" s="372"/>
      <c r="DH240" s="372"/>
      <c r="DI240" s="372"/>
      <c r="DJ240" s="372"/>
      <c r="DK240" s="372"/>
      <c r="DL240" s="372"/>
      <c r="DM240" s="372"/>
      <c r="DN240" s="372"/>
      <c r="DO240" s="372"/>
      <c r="DP240" s="372"/>
      <c r="DQ240" s="372"/>
      <c r="DR240" s="372"/>
      <c r="DS240" s="372"/>
      <c r="DT240" s="372"/>
      <c r="DU240" s="372"/>
      <c r="DV240" s="372"/>
      <c r="DW240" s="372"/>
      <c r="DX240" s="372"/>
      <c r="DY240" s="372"/>
      <c r="DZ240" s="372"/>
      <c r="EA240" s="372"/>
      <c r="EB240" s="372"/>
      <c r="EC240" s="372"/>
      <c r="ED240" s="372"/>
      <c r="EE240" s="372"/>
      <c r="EF240" s="372"/>
      <c r="EG240" s="372"/>
      <c r="EH240" s="372"/>
      <c r="EI240" s="372"/>
      <c r="EJ240" s="372"/>
      <c r="EK240" s="372"/>
      <c r="EL240" s="372"/>
      <c r="EM240" s="372"/>
      <c r="EN240" s="372"/>
      <c r="EO240" s="372"/>
      <c r="EP240" s="372"/>
      <c r="EQ240" s="372"/>
      <c r="ER240" s="372"/>
      <c r="ES240" s="372"/>
      <c r="ET240" s="372"/>
      <c r="EU240" s="372"/>
      <c r="EV240" s="372"/>
      <c r="EW240" s="372"/>
      <c r="EX240" s="372"/>
      <c r="EY240" s="372"/>
      <c r="EZ240" s="372"/>
      <c r="FA240" s="372"/>
      <c r="FB240" s="372"/>
      <c r="FC240" s="372"/>
      <c r="FD240" s="372"/>
      <c r="FE240" s="372"/>
      <c r="FF240" s="372"/>
      <c r="FG240" s="372"/>
      <c r="FH240" s="372"/>
      <c r="FI240" s="372"/>
      <c r="FJ240" s="372"/>
      <c r="FK240" s="372"/>
      <c r="FL240" s="372"/>
      <c r="FM240" s="372"/>
      <c r="FN240" s="372"/>
      <c r="FO240" s="372"/>
      <c r="FP240" s="372"/>
      <c r="FQ240" s="372"/>
      <c r="FR240" s="372"/>
      <c r="FS240" s="372"/>
      <c r="FT240" s="372"/>
      <c r="FU240" s="372"/>
      <c r="FV240" s="372"/>
      <c r="FW240" s="372"/>
      <c r="FX240" s="372"/>
      <c r="FY240" s="372"/>
      <c r="FZ240" s="372"/>
      <c r="GA240" s="372"/>
      <c r="GB240" s="372"/>
      <c r="GC240" s="372"/>
      <c r="GD240" s="372"/>
      <c r="GE240" s="372"/>
      <c r="GF240" s="372"/>
      <c r="GG240" s="372"/>
      <c r="GH240" s="372"/>
      <c r="GI240" s="372"/>
      <c r="GJ240" s="372"/>
      <c r="GK240" s="372"/>
      <c r="GL240" s="372"/>
      <c r="GM240" s="372"/>
      <c r="GN240" s="372"/>
      <c r="GO240" s="372"/>
      <c r="GP240" s="372"/>
      <c r="GQ240" s="372"/>
      <c r="GR240" s="372"/>
      <c r="GS240" s="372"/>
      <c r="GT240" s="372"/>
      <c r="GU240" s="372"/>
      <c r="GV240" s="372"/>
      <c r="GW240" s="372"/>
      <c r="GX240" s="372"/>
      <c r="GY240" s="372"/>
      <c r="GZ240" s="372"/>
      <c r="HA240" s="372"/>
      <c r="HB240" s="372"/>
      <c r="HC240" s="372"/>
      <c r="HD240" s="372"/>
      <c r="HE240" s="372"/>
      <c r="HF240" s="372"/>
      <c r="HG240" s="372"/>
      <c r="HH240" s="372"/>
      <c r="HI240" s="372"/>
      <c r="HJ240" s="372"/>
      <c r="HK240" s="372"/>
      <c r="HL240" s="372"/>
      <c r="HM240" s="372"/>
      <c r="HN240" s="372"/>
      <c r="HO240" s="372"/>
      <c r="HP240" s="372"/>
      <c r="HQ240" s="372"/>
      <c r="HR240" s="372"/>
      <c r="HS240" s="372"/>
      <c r="HT240" s="372"/>
      <c r="HU240" s="372"/>
      <c r="HV240" s="372"/>
      <c r="HW240" s="372"/>
      <c r="HX240" s="372"/>
      <c r="HY240" s="372"/>
      <c r="HZ240" s="372"/>
      <c r="IA240" s="372"/>
      <c r="IB240" s="372"/>
      <c r="IC240" s="372"/>
      <c r="ID240" s="372"/>
      <c r="IE240" s="372"/>
      <c r="IF240" s="372"/>
      <c r="IG240" s="372"/>
      <c r="IH240" s="372"/>
      <c r="II240" s="372"/>
      <c r="IJ240" s="372"/>
      <c r="IK240" s="372"/>
      <c r="IL240" s="372"/>
      <c r="IM240" s="372"/>
      <c r="IN240" s="372"/>
      <c r="IO240" s="372"/>
      <c r="IP240" s="372"/>
      <c r="IQ240" s="372"/>
      <c r="IR240" s="372"/>
      <c r="IS240" s="372"/>
      <c r="IT240" s="372"/>
      <c r="IU240" s="372"/>
      <c r="IV240" s="372"/>
      <c r="IW240" s="372"/>
      <c r="IX240" s="372"/>
      <c r="IY240" s="372"/>
    </row>
    <row r="241" spans="1:40">
      <c r="A241" s="122">
        <v>1</v>
      </c>
      <c r="B241" s="122"/>
      <c r="C241" s="122"/>
      <c r="D241" s="122"/>
      <c r="E241" s="1169" t="str">
        <f t="shared" si="4"/>
        <v>Evaluation</v>
      </c>
    </row>
    <row r="242" spans="1:40" s="40" customFormat="1" ht="16" thickBot="1">
      <c r="A242" s="122">
        <v>1</v>
      </c>
      <c r="B242" s="122"/>
      <c r="C242" s="122"/>
      <c r="D242" s="122"/>
      <c r="E242" s="1169" t="str">
        <f t="shared" si="4"/>
        <v>Evaluation</v>
      </c>
      <c r="K242" s="31"/>
      <c r="O242" s="6"/>
      <c r="P242" s="6"/>
      <c r="T242" s="49"/>
      <c r="U242" s="1415"/>
      <c r="V242" s="58"/>
      <c r="Y242" s="1415"/>
      <c r="AJ242" s="1415"/>
      <c r="AK242" s="1415"/>
    </row>
    <row r="243" spans="1:40" s="59" customFormat="1" ht="42" customHeight="1" thickBot="1">
      <c r="A243" s="122">
        <v>1</v>
      </c>
      <c r="B243" s="122"/>
      <c r="C243" s="122"/>
      <c r="D243" s="122"/>
      <c r="E243" s="1169" t="str">
        <f t="shared" si="4"/>
        <v>Evaluation</v>
      </c>
      <c r="F243" s="495"/>
      <c r="G243" s="2279" t="s">
        <v>242</v>
      </c>
      <c r="H243" s="2279"/>
      <c r="I243" s="2279"/>
      <c r="J243" s="2279"/>
      <c r="K243" s="2279"/>
      <c r="L243" s="701"/>
      <c r="M243" s="2238" t="s">
        <v>941</v>
      </c>
      <c r="N243" s="2238"/>
      <c r="O243" s="1424"/>
      <c r="P243" s="2238" t="s">
        <v>738</v>
      </c>
      <c r="Q243" s="2238"/>
      <c r="R243" s="704"/>
      <c r="S243" s="2238" t="s">
        <v>739</v>
      </c>
      <c r="T243" s="2238"/>
      <c r="U243" s="705"/>
      <c r="V243" s="2238" t="s">
        <v>740</v>
      </c>
      <c r="W243" s="2238"/>
      <c r="X243" s="2238"/>
      <c r="Y243" s="705"/>
      <c r="Z243" s="2238" t="s">
        <v>742</v>
      </c>
      <c r="AA243" s="2238"/>
      <c r="AB243" s="2238"/>
      <c r="AC243" s="2238" t="s">
        <v>743</v>
      </c>
      <c r="AD243" s="2238"/>
      <c r="AE243" s="701"/>
      <c r="AF243" s="2238" t="s">
        <v>744</v>
      </c>
      <c r="AG243" s="2238"/>
      <c r="AH243" s="2238" t="str">
        <f>T58</f>
        <v>Efficacité de l'ensemble des mesures 1</v>
      </c>
      <c r="AI243" s="2238"/>
      <c r="AJ243" s="2238" t="str">
        <f>Y58</f>
        <v>Efficacité de l'ensemble des mesures 1 +2</v>
      </c>
      <c r="AK243" s="2238"/>
      <c r="AL243" s="2238" t="str">
        <f>AD58</f>
        <v>Efficacité des mesures choisies</v>
      </c>
      <c r="AM243" s="2238"/>
      <c r="AN243" s="536"/>
    </row>
    <row r="244" spans="1:40" s="59" customFormat="1" ht="30" customHeight="1" thickBot="1">
      <c r="A244" s="726">
        <v>1</v>
      </c>
      <c r="B244" s="727"/>
      <c r="C244" s="727"/>
      <c r="D244" s="727"/>
      <c r="E244" s="1169" t="str">
        <f t="shared" si="4"/>
        <v>Evaluation</v>
      </c>
      <c r="F244" s="496"/>
      <c r="G244" s="702"/>
      <c r="H244" s="702"/>
      <c r="I244" s="702"/>
      <c r="J244" s="702"/>
      <c r="K244" s="702"/>
      <c r="L244" s="703"/>
      <c r="M244" s="2236" t="s">
        <v>124</v>
      </c>
      <c r="N244" s="2237"/>
      <c r="O244" s="1425"/>
      <c r="P244" s="2237" t="s">
        <v>12</v>
      </c>
      <c r="Q244" s="2237"/>
      <c r="R244" s="706"/>
      <c r="S244" s="2275"/>
      <c r="T244" s="2275"/>
      <c r="U244" s="707"/>
      <c r="V244" s="2236" t="s">
        <v>741</v>
      </c>
      <c r="W244" s="2237"/>
      <c r="X244" s="2237"/>
      <c r="Y244" s="707"/>
      <c r="Z244" s="2237" t="s">
        <v>4</v>
      </c>
      <c r="AA244" s="2237"/>
      <c r="AB244" s="2237"/>
      <c r="AC244" s="2236" t="s">
        <v>125</v>
      </c>
      <c r="AD244" s="2237"/>
      <c r="AE244" s="703"/>
      <c r="AF244" s="2236" t="s">
        <v>745</v>
      </c>
      <c r="AG244" s="2237"/>
      <c r="AH244" s="2236" t="s">
        <v>745</v>
      </c>
      <c r="AI244" s="2237"/>
      <c r="AJ244" s="2236" t="s">
        <v>745</v>
      </c>
      <c r="AK244" s="2237"/>
      <c r="AL244" s="2236" t="s">
        <v>745</v>
      </c>
      <c r="AM244" s="2237"/>
      <c r="AN244" s="536"/>
    </row>
    <row r="245" spans="1:40" s="60" customFormat="1" ht="13" thickBot="1">
      <c r="A245" s="640">
        <f t="shared" ref="A245:A278" si="5">IF(G245="",0,1)</f>
        <v>1</v>
      </c>
      <c r="B245" s="640"/>
      <c r="C245" s="640"/>
      <c r="D245" s="640"/>
      <c r="E245" s="1169" t="str">
        <f t="shared" si="4"/>
        <v>Evaluation</v>
      </c>
      <c r="F245" s="497"/>
      <c r="G245" s="2258" t="s">
        <v>746</v>
      </c>
      <c r="H245" s="2258"/>
      <c r="I245" s="2258"/>
      <c r="J245" s="2258"/>
      <c r="K245" s="2258"/>
      <c r="L245" s="711"/>
      <c r="M245" s="2259"/>
      <c r="N245" s="2259"/>
      <c r="O245" s="708"/>
      <c r="P245" s="2260"/>
      <c r="Q245" s="2260"/>
      <c r="R245" s="712"/>
      <c r="S245" s="2261"/>
      <c r="T245" s="2261"/>
      <c r="U245" s="713"/>
      <c r="V245" s="2240"/>
      <c r="W245" s="2240"/>
      <c r="X245" s="2240"/>
      <c r="Y245" s="713"/>
      <c r="Z245" s="2241"/>
      <c r="AA245" s="2241"/>
      <c r="AB245" s="2241"/>
      <c r="AC245" s="2235"/>
      <c r="AD245" s="2235"/>
      <c r="AE245" s="711"/>
      <c r="AF245" s="2235">
        <f>'E3 Production de chaleur'!H286+'E3 Production de chaleur'!H287+'E3 Production de chaleur'!H288</f>
        <v>0</v>
      </c>
      <c r="AG245" s="2235"/>
      <c r="AH245" s="2235">
        <f>'E3 Production de chaleur'!N286+'E3 Production de chaleur'!N287+'E3 Production de chaleur'!N288</f>
        <v>0</v>
      </c>
      <c r="AI245" s="2235"/>
      <c r="AJ245" s="2235">
        <f>'E3 Production de chaleur'!O286+'E3 Production de chaleur'!O287+'E3 Production de chaleur'!O288</f>
        <v>0</v>
      </c>
      <c r="AK245" s="2235"/>
      <c r="AL245" s="2235">
        <f>'E3 Production de chaleur'!P286+'E3 Production de chaleur'!P287+'E3 Production de chaleur'!P288</f>
        <v>0</v>
      </c>
      <c r="AM245" s="2235"/>
      <c r="AN245" s="537"/>
    </row>
    <row r="246" spans="1:40" s="60" customFormat="1" ht="13" thickBot="1">
      <c r="A246" s="640">
        <f t="shared" si="5"/>
        <v>1</v>
      </c>
      <c r="B246" s="640"/>
      <c r="C246" s="640"/>
      <c r="D246" s="640"/>
      <c r="E246" s="1169" t="str">
        <f t="shared" si="4"/>
        <v>Evaluation</v>
      </c>
      <c r="F246" s="497"/>
      <c r="G246" s="2245" t="str">
        <f>G60</f>
        <v>Locaux annexes</v>
      </c>
      <c r="H246" s="2245"/>
      <c r="I246" s="2245"/>
      <c r="J246" s="2245"/>
      <c r="K246" s="2245"/>
      <c r="L246" s="714"/>
      <c r="M246" s="2256"/>
      <c r="N246" s="2256"/>
      <c r="O246" s="709"/>
      <c r="P246" s="2274"/>
      <c r="Q246" s="2274"/>
      <c r="R246" s="715"/>
      <c r="S246" s="2253"/>
      <c r="T246" s="2253"/>
      <c r="U246" s="716"/>
      <c r="V246" s="2247"/>
      <c r="W246" s="2247"/>
      <c r="X246" s="2247"/>
      <c r="Y246" s="716"/>
      <c r="Z246" s="2239"/>
      <c r="AA246" s="2239"/>
      <c r="AB246" s="2239"/>
      <c r="AC246" s="2232"/>
      <c r="AD246" s="2232"/>
      <c r="AE246" s="714"/>
      <c r="AF246" s="2232">
        <f>'E1 Entreprise'!F133</f>
        <v>0</v>
      </c>
      <c r="AG246" s="2232"/>
      <c r="AH246" s="2232">
        <f>'E1 Entreprise'!F134</f>
        <v>0</v>
      </c>
      <c r="AI246" s="2232"/>
      <c r="AJ246" s="2232">
        <f>'E1 Entreprise'!F135</f>
        <v>0</v>
      </c>
      <c r="AK246" s="2232"/>
      <c r="AL246" s="2232">
        <f>AJ246</f>
        <v>0</v>
      </c>
      <c r="AM246" s="2232"/>
      <c r="AN246" s="537"/>
    </row>
    <row r="247" spans="1:40" s="60" customFormat="1" ht="13" thickBot="1">
      <c r="A247" s="640">
        <f t="shared" si="5"/>
        <v>0</v>
      </c>
      <c r="B247" s="640"/>
      <c r="C247" s="640"/>
      <c r="D247" s="640"/>
      <c r="E247" s="1169" t="str">
        <f t="shared" si="4"/>
        <v/>
      </c>
      <c r="F247" s="497"/>
      <c r="G247" s="2245" t="str">
        <f>'E2 Serres'!F346</f>
        <v/>
      </c>
      <c r="H247" s="2245"/>
      <c r="I247" s="2245"/>
      <c r="J247" s="2245"/>
      <c r="K247" s="2245"/>
      <c r="L247" s="714"/>
      <c r="M247" s="2256" t="str">
        <f>'E2 Serres'!H346</f>
        <v/>
      </c>
      <c r="N247" s="2256"/>
      <c r="O247" s="709"/>
      <c r="P247" s="2255" t="str">
        <f>'E2 Serres'!J346</f>
        <v/>
      </c>
      <c r="Q247" s="2255"/>
      <c r="R247" s="715"/>
      <c r="S247" s="2253" t="str">
        <f>'E2 Serres'!M346</f>
        <v/>
      </c>
      <c r="T247" s="2253"/>
      <c r="U247" s="716"/>
      <c r="V247" s="2247" t="str">
        <f>'E2 Serres'!L346</f>
        <v/>
      </c>
      <c r="W247" s="2247"/>
      <c r="X247" s="2247"/>
      <c r="Y247" s="716"/>
      <c r="Z247" s="2239">
        <f>'E2 Serres'!Q346</f>
        <v>0</v>
      </c>
      <c r="AA247" s="2239"/>
      <c r="AB247" s="2239"/>
      <c r="AC247" s="2232" t="str">
        <f>IF(M247="","",IF(M247=0,0,AF247/M247))</f>
        <v/>
      </c>
      <c r="AD247" s="2232"/>
      <c r="AE247" s="714"/>
      <c r="AF247" s="2232" t="str">
        <f>'E2 Serres'!T346</f>
        <v/>
      </c>
      <c r="AG247" s="2232"/>
      <c r="AH247" s="2232" t="str">
        <f>'E2 Serres'!V346</f>
        <v/>
      </c>
      <c r="AI247" s="2232"/>
      <c r="AJ247" s="2232" t="str">
        <f>'E2 Serres'!W346</f>
        <v/>
      </c>
      <c r="AK247" s="2232"/>
      <c r="AL247" s="2232" t="str">
        <f>'E2 Serres'!CE346</f>
        <v/>
      </c>
      <c r="AM247" s="2232"/>
      <c r="AN247" s="537"/>
    </row>
    <row r="248" spans="1:40" s="60" customFormat="1" ht="13" thickBot="1">
      <c r="A248" s="640">
        <f t="shared" si="5"/>
        <v>0</v>
      </c>
      <c r="B248" s="640"/>
      <c r="C248" s="640"/>
      <c r="D248" s="640"/>
      <c r="E248" s="1169" t="str">
        <f t="shared" si="4"/>
        <v/>
      </c>
      <c r="F248" s="497"/>
      <c r="G248" s="2245" t="str">
        <f>'E2 Serres'!F347</f>
        <v/>
      </c>
      <c r="H248" s="2245"/>
      <c r="I248" s="2245"/>
      <c r="J248" s="2245"/>
      <c r="K248" s="2245"/>
      <c r="L248" s="714"/>
      <c r="M248" s="2256" t="str">
        <f>'E2 Serres'!H347</f>
        <v/>
      </c>
      <c r="N248" s="2256"/>
      <c r="O248" s="709"/>
      <c r="P248" s="2255" t="str">
        <f>'E2 Serres'!J347</f>
        <v/>
      </c>
      <c r="Q248" s="2255"/>
      <c r="R248" s="715"/>
      <c r="S248" s="2253" t="str">
        <f>'E2 Serres'!M347</f>
        <v/>
      </c>
      <c r="T248" s="2253"/>
      <c r="U248" s="716"/>
      <c r="V248" s="2247" t="str">
        <f>'E2 Serres'!L347</f>
        <v/>
      </c>
      <c r="W248" s="2247"/>
      <c r="X248" s="2247"/>
      <c r="Y248" s="716"/>
      <c r="Z248" s="2239">
        <f>'E2 Serres'!Q347</f>
        <v>0</v>
      </c>
      <c r="AA248" s="2239"/>
      <c r="AB248" s="2239"/>
      <c r="AC248" s="2232" t="str">
        <f>IF(M248="","",IF(M248=0,0,AF248/M248))</f>
        <v/>
      </c>
      <c r="AD248" s="2232"/>
      <c r="AE248" s="714"/>
      <c r="AF248" s="2232" t="str">
        <f>'E2 Serres'!T347</f>
        <v/>
      </c>
      <c r="AG248" s="2232"/>
      <c r="AH248" s="2232" t="str">
        <f>'E2 Serres'!V347</f>
        <v/>
      </c>
      <c r="AI248" s="2232"/>
      <c r="AJ248" s="2232" t="str">
        <f>'E2 Serres'!W347</f>
        <v/>
      </c>
      <c r="AK248" s="2232"/>
      <c r="AL248" s="2232" t="str">
        <f>'E2 Serres'!CE347</f>
        <v/>
      </c>
      <c r="AM248" s="2232"/>
      <c r="AN248" s="537"/>
    </row>
    <row r="249" spans="1:40" s="60" customFormat="1" ht="13" thickBot="1">
      <c r="A249" s="640">
        <f t="shared" si="5"/>
        <v>0</v>
      </c>
      <c r="B249" s="640"/>
      <c r="C249" s="640"/>
      <c r="D249" s="640"/>
      <c r="E249" s="1169" t="str">
        <f t="shared" si="4"/>
        <v/>
      </c>
      <c r="F249" s="497"/>
      <c r="G249" s="2245" t="str">
        <f>'E2 Serres'!F348</f>
        <v/>
      </c>
      <c r="H249" s="2245"/>
      <c r="I249" s="2245"/>
      <c r="J249" s="2245"/>
      <c r="K249" s="2245"/>
      <c r="L249" s="714"/>
      <c r="M249" s="2256" t="str">
        <f>'E2 Serres'!H348</f>
        <v/>
      </c>
      <c r="N249" s="2256"/>
      <c r="O249" s="709"/>
      <c r="P249" s="2255" t="str">
        <f>'E2 Serres'!J348</f>
        <v/>
      </c>
      <c r="Q249" s="2255"/>
      <c r="R249" s="715"/>
      <c r="S249" s="2253" t="str">
        <f>'E2 Serres'!M348</f>
        <v/>
      </c>
      <c r="T249" s="2253"/>
      <c r="U249" s="716"/>
      <c r="V249" s="2247" t="str">
        <f>'E2 Serres'!L348</f>
        <v/>
      </c>
      <c r="W249" s="2247"/>
      <c r="X249" s="2247"/>
      <c r="Y249" s="716"/>
      <c r="Z249" s="2239">
        <f>'E2 Serres'!Q348</f>
        <v>0</v>
      </c>
      <c r="AA249" s="2239"/>
      <c r="AB249" s="2239"/>
      <c r="AC249" s="2232" t="str">
        <f t="shared" ref="AC249:AC279" si="6">IF(M249="","",IF(M249=0,0,AF249/M249))</f>
        <v/>
      </c>
      <c r="AD249" s="2232"/>
      <c r="AE249" s="714"/>
      <c r="AF249" s="2232" t="str">
        <f>'E2 Serres'!T348</f>
        <v/>
      </c>
      <c r="AG249" s="2232"/>
      <c r="AH249" s="2232" t="str">
        <f>'E2 Serres'!V348</f>
        <v/>
      </c>
      <c r="AI249" s="2232"/>
      <c r="AJ249" s="2232" t="str">
        <f>'E2 Serres'!W348</f>
        <v/>
      </c>
      <c r="AK249" s="2232"/>
      <c r="AL249" s="2232" t="str">
        <f>'E2 Serres'!CE348</f>
        <v/>
      </c>
      <c r="AM249" s="2232"/>
      <c r="AN249" s="537"/>
    </row>
    <row r="250" spans="1:40" s="60" customFormat="1" ht="13" hidden="1" thickBot="1">
      <c r="A250" s="640">
        <f t="shared" si="5"/>
        <v>0</v>
      </c>
      <c r="B250" s="640"/>
      <c r="C250" s="640"/>
      <c r="D250" s="640"/>
      <c r="E250" s="1789" t="str">
        <f t="shared" si="4"/>
        <v/>
      </c>
      <c r="F250" s="497"/>
      <c r="G250" s="2245" t="str">
        <f>'E2 Serres'!F349</f>
        <v/>
      </c>
      <c r="H250" s="2245"/>
      <c r="I250" s="2245"/>
      <c r="J250" s="2245"/>
      <c r="K250" s="2245"/>
      <c r="L250" s="714"/>
      <c r="M250" s="2256" t="str">
        <f>'E2 Serres'!H349</f>
        <v/>
      </c>
      <c r="N250" s="2256"/>
      <c r="O250" s="709"/>
      <c r="P250" s="2255" t="str">
        <f>'E2 Serres'!J349</f>
        <v/>
      </c>
      <c r="Q250" s="2255"/>
      <c r="R250" s="715"/>
      <c r="S250" s="2253" t="str">
        <f>'E2 Serres'!M349</f>
        <v/>
      </c>
      <c r="T250" s="2253"/>
      <c r="U250" s="716"/>
      <c r="V250" s="2247" t="str">
        <f>'E2 Serres'!L349</f>
        <v/>
      </c>
      <c r="W250" s="2247"/>
      <c r="X250" s="2247"/>
      <c r="Y250" s="716"/>
      <c r="Z250" s="2239">
        <f>'E2 Serres'!Q349</f>
        <v>0</v>
      </c>
      <c r="AA250" s="2239"/>
      <c r="AB250" s="2239"/>
      <c r="AC250" s="2232" t="str">
        <f t="shared" si="6"/>
        <v/>
      </c>
      <c r="AD250" s="2232"/>
      <c r="AE250" s="714"/>
      <c r="AF250" s="2232" t="str">
        <f>'E2 Serres'!T349</f>
        <v/>
      </c>
      <c r="AG250" s="2232"/>
      <c r="AH250" s="2232" t="str">
        <f>'E2 Serres'!V349</f>
        <v/>
      </c>
      <c r="AI250" s="2232"/>
      <c r="AJ250" s="2232" t="str">
        <f>'E2 Serres'!W349</f>
        <v/>
      </c>
      <c r="AK250" s="2232"/>
      <c r="AL250" s="2232" t="str">
        <f>'E2 Serres'!CE349</f>
        <v/>
      </c>
      <c r="AM250" s="2232"/>
      <c r="AN250" s="537"/>
    </row>
    <row r="251" spans="1:40" s="60" customFormat="1" ht="13" hidden="1" thickBot="1">
      <c r="A251" s="640">
        <f t="shared" si="5"/>
        <v>0</v>
      </c>
      <c r="B251" s="640"/>
      <c r="C251" s="640"/>
      <c r="D251" s="640"/>
      <c r="E251" s="1789" t="str">
        <f t="shared" si="4"/>
        <v/>
      </c>
      <c r="F251" s="497"/>
      <c r="G251" s="2245" t="str">
        <f>'E2 Serres'!F350</f>
        <v/>
      </c>
      <c r="H251" s="2245"/>
      <c r="I251" s="2245"/>
      <c r="J251" s="2245"/>
      <c r="K251" s="2245"/>
      <c r="L251" s="714"/>
      <c r="M251" s="2256" t="str">
        <f>'E2 Serres'!H350</f>
        <v/>
      </c>
      <c r="N251" s="2256"/>
      <c r="O251" s="709"/>
      <c r="P251" s="2255" t="str">
        <f>'E2 Serres'!J350</f>
        <v/>
      </c>
      <c r="Q251" s="2255"/>
      <c r="R251" s="715"/>
      <c r="S251" s="2253" t="str">
        <f>'E2 Serres'!M350</f>
        <v/>
      </c>
      <c r="T251" s="2253"/>
      <c r="U251" s="716"/>
      <c r="V251" s="2247" t="str">
        <f>'E2 Serres'!L350</f>
        <v/>
      </c>
      <c r="W251" s="2247"/>
      <c r="X251" s="2247"/>
      <c r="Y251" s="716"/>
      <c r="Z251" s="2239">
        <f>'E2 Serres'!Q350</f>
        <v>0</v>
      </c>
      <c r="AA251" s="2239"/>
      <c r="AB251" s="2239"/>
      <c r="AC251" s="2232" t="str">
        <f t="shared" si="6"/>
        <v/>
      </c>
      <c r="AD251" s="2232"/>
      <c r="AE251" s="714"/>
      <c r="AF251" s="2232" t="str">
        <f>'E2 Serres'!T350</f>
        <v/>
      </c>
      <c r="AG251" s="2232"/>
      <c r="AH251" s="2232" t="str">
        <f>'E2 Serres'!V350</f>
        <v/>
      </c>
      <c r="AI251" s="2232"/>
      <c r="AJ251" s="2232" t="str">
        <f>'E2 Serres'!W350</f>
        <v/>
      </c>
      <c r="AK251" s="2232"/>
      <c r="AL251" s="2232" t="str">
        <f>'E2 Serres'!CE350</f>
        <v/>
      </c>
      <c r="AM251" s="2232"/>
      <c r="AN251" s="537"/>
    </row>
    <row r="252" spans="1:40" s="60" customFormat="1" ht="13" hidden="1" thickBot="1">
      <c r="A252" s="640">
        <f t="shared" si="5"/>
        <v>0</v>
      </c>
      <c r="B252" s="640"/>
      <c r="C252" s="640"/>
      <c r="D252" s="640"/>
      <c r="E252" s="1789" t="str">
        <f t="shared" si="4"/>
        <v/>
      </c>
      <c r="F252" s="497"/>
      <c r="G252" s="2245" t="str">
        <f>'E2 Serres'!F351</f>
        <v/>
      </c>
      <c r="H252" s="2245"/>
      <c r="I252" s="2245"/>
      <c r="J252" s="2245"/>
      <c r="K252" s="2245"/>
      <c r="L252" s="714"/>
      <c r="M252" s="2256" t="str">
        <f>'E2 Serres'!H351</f>
        <v/>
      </c>
      <c r="N252" s="2256"/>
      <c r="O252" s="709"/>
      <c r="P252" s="2255" t="str">
        <f>'E2 Serres'!J351</f>
        <v/>
      </c>
      <c r="Q252" s="2255"/>
      <c r="R252" s="715"/>
      <c r="S252" s="2253" t="str">
        <f>'E2 Serres'!M351</f>
        <v/>
      </c>
      <c r="T252" s="2253"/>
      <c r="U252" s="716"/>
      <c r="V252" s="2247" t="str">
        <f>'E2 Serres'!L351</f>
        <v/>
      </c>
      <c r="W252" s="2247"/>
      <c r="X252" s="2247"/>
      <c r="Y252" s="716"/>
      <c r="Z252" s="2239">
        <f>'E2 Serres'!Q351</f>
        <v>0</v>
      </c>
      <c r="AA252" s="2239"/>
      <c r="AB252" s="2239"/>
      <c r="AC252" s="2232" t="str">
        <f t="shared" si="6"/>
        <v/>
      </c>
      <c r="AD252" s="2232"/>
      <c r="AE252" s="714"/>
      <c r="AF252" s="2232" t="str">
        <f>'E2 Serres'!T351</f>
        <v/>
      </c>
      <c r="AG252" s="2232"/>
      <c r="AH252" s="2232" t="str">
        <f>'E2 Serres'!V351</f>
        <v/>
      </c>
      <c r="AI252" s="2232"/>
      <c r="AJ252" s="2232" t="str">
        <f>'E2 Serres'!W351</f>
        <v/>
      </c>
      <c r="AK252" s="2232"/>
      <c r="AL252" s="2232" t="str">
        <f>'E2 Serres'!CE351</f>
        <v/>
      </c>
      <c r="AM252" s="2232"/>
      <c r="AN252" s="537"/>
    </row>
    <row r="253" spans="1:40" s="60" customFormat="1" ht="13" hidden="1" thickBot="1">
      <c r="A253" s="640">
        <f t="shared" si="5"/>
        <v>0</v>
      </c>
      <c r="B253" s="640"/>
      <c r="C253" s="640"/>
      <c r="D253" s="640"/>
      <c r="E253" s="1789" t="str">
        <f t="shared" si="4"/>
        <v/>
      </c>
      <c r="F253" s="497"/>
      <c r="G253" s="2245" t="str">
        <f>'E2 Serres'!F352</f>
        <v/>
      </c>
      <c r="H253" s="2245"/>
      <c r="I253" s="2245"/>
      <c r="J253" s="2245"/>
      <c r="K253" s="2245"/>
      <c r="L253" s="714"/>
      <c r="M253" s="2256" t="str">
        <f>'E2 Serres'!H352</f>
        <v/>
      </c>
      <c r="N253" s="2256"/>
      <c r="O253" s="709"/>
      <c r="P253" s="2255" t="str">
        <f>'E2 Serres'!J352</f>
        <v/>
      </c>
      <c r="Q253" s="2255"/>
      <c r="R253" s="715"/>
      <c r="S253" s="2253" t="str">
        <f>'E2 Serres'!M352</f>
        <v/>
      </c>
      <c r="T253" s="2253"/>
      <c r="U253" s="716"/>
      <c r="V253" s="2247" t="str">
        <f>'E2 Serres'!L352</f>
        <v/>
      </c>
      <c r="W253" s="2247"/>
      <c r="X253" s="2247"/>
      <c r="Y253" s="716"/>
      <c r="Z253" s="2239">
        <f>'E2 Serres'!Q352</f>
        <v>0</v>
      </c>
      <c r="AA253" s="2239"/>
      <c r="AB253" s="2239"/>
      <c r="AC253" s="2232" t="str">
        <f t="shared" si="6"/>
        <v/>
      </c>
      <c r="AD253" s="2232"/>
      <c r="AE253" s="714"/>
      <c r="AF253" s="2232" t="str">
        <f>'E2 Serres'!T352</f>
        <v/>
      </c>
      <c r="AG253" s="2232"/>
      <c r="AH253" s="2232" t="str">
        <f>'E2 Serres'!V352</f>
        <v/>
      </c>
      <c r="AI253" s="2232"/>
      <c r="AJ253" s="2232" t="str">
        <f>'E2 Serres'!W352</f>
        <v/>
      </c>
      <c r="AK253" s="2232"/>
      <c r="AL253" s="2232" t="str">
        <f>'E2 Serres'!CE352</f>
        <v/>
      </c>
      <c r="AM253" s="2232"/>
      <c r="AN253" s="537"/>
    </row>
    <row r="254" spans="1:40" s="60" customFormat="1" ht="13" hidden="1" thickBot="1">
      <c r="A254" s="640">
        <f t="shared" si="5"/>
        <v>0</v>
      </c>
      <c r="B254" s="640"/>
      <c r="C254" s="640"/>
      <c r="D254" s="640"/>
      <c r="E254" s="1789" t="str">
        <f t="shared" si="4"/>
        <v/>
      </c>
      <c r="F254" s="497"/>
      <c r="G254" s="2245" t="str">
        <f>'E2 Serres'!F353</f>
        <v/>
      </c>
      <c r="H254" s="2245"/>
      <c r="I254" s="2245"/>
      <c r="J254" s="2245"/>
      <c r="K254" s="2245"/>
      <c r="L254" s="714"/>
      <c r="M254" s="2256" t="str">
        <f>'E2 Serres'!H353</f>
        <v/>
      </c>
      <c r="N254" s="2256"/>
      <c r="O254" s="709"/>
      <c r="P254" s="2255" t="str">
        <f>'E2 Serres'!J353</f>
        <v/>
      </c>
      <c r="Q254" s="2255"/>
      <c r="R254" s="715"/>
      <c r="S254" s="2253" t="str">
        <f>'E2 Serres'!M353</f>
        <v/>
      </c>
      <c r="T254" s="2253"/>
      <c r="U254" s="716"/>
      <c r="V254" s="2247" t="str">
        <f>'E2 Serres'!L353</f>
        <v/>
      </c>
      <c r="W254" s="2247"/>
      <c r="X254" s="2247"/>
      <c r="Y254" s="716"/>
      <c r="Z254" s="2239">
        <f>'E2 Serres'!Q353</f>
        <v>0</v>
      </c>
      <c r="AA254" s="2239"/>
      <c r="AB254" s="2239"/>
      <c r="AC254" s="2232" t="str">
        <f t="shared" si="6"/>
        <v/>
      </c>
      <c r="AD254" s="2232"/>
      <c r="AE254" s="714"/>
      <c r="AF254" s="2232" t="str">
        <f>'E2 Serres'!T353</f>
        <v/>
      </c>
      <c r="AG254" s="2232"/>
      <c r="AH254" s="2232" t="str">
        <f>'E2 Serres'!V353</f>
        <v/>
      </c>
      <c r="AI254" s="2232"/>
      <c r="AJ254" s="2232" t="str">
        <f>'E2 Serres'!W353</f>
        <v/>
      </c>
      <c r="AK254" s="2232"/>
      <c r="AL254" s="2232" t="str">
        <f>'E2 Serres'!CE353</f>
        <v/>
      </c>
      <c r="AM254" s="2232"/>
      <c r="AN254" s="537"/>
    </row>
    <row r="255" spans="1:40" s="60" customFormat="1" ht="13" hidden="1" thickBot="1">
      <c r="A255" s="640">
        <f t="shared" si="5"/>
        <v>0</v>
      </c>
      <c r="B255" s="640"/>
      <c r="C255" s="640"/>
      <c r="D255" s="640"/>
      <c r="E255" s="1789" t="str">
        <f t="shared" si="4"/>
        <v/>
      </c>
      <c r="F255" s="497"/>
      <c r="G255" s="2245" t="str">
        <f>'E2 Serres'!F354</f>
        <v/>
      </c>
      <c r="H255" s="2245"/>
      <c r="I255" s="2245"/>
      <c r="J255" s="2245"/>
      <c r="K255" s="2245"/>
      <c r="L255" s="714"/>
      <c r="M255" s="2256" t="str">
        <f>'E2 Serres'!H354</f>
        <v/>
      </c>
      <c r="N255" s="2256"/>
      <c r="O255" s="709"/>
      <c r="P255" s="2255" t="str">
        <f>'E2 Serres'!J354</f>
        <v/>
      </c>
      <c r="Q255" s="2255"/>
      <c r="R255" s="715"/>
      <c r="S255" s="2253" t="str">
        <f>'E2 Serres'!M354</f>
        <v/>
      </c>
      <c r="T255" s="2253"/>
      <c r="U255" s="716"/>
      <c r="V255" s="2247" t="str">
        <f>'E2 Serres'!L354</f>
        <v/>
      </c>
      <c r="W255" s="2247"/>
      <c r="X255" s="2247"/>
      <c r="Y255" s="716"/>
      <c r="Z255" s="2239">
        <f>'E2 Serres'!Q354</f>
        <v>0</v>
      </c>
      <c r="AA255" s="2239"/>
      <c r="AB255" s="2239"/>
      <c r="AC255" s="2232" t="str">
        <f t="shared" si="6"/>
        <v/>
      </c>
      <c r="AD255" s="2232"/>
      <c r="AE255" s="714"/>
      <c r="AF255" s="2232" t="str">
        <f>'E2 Serres'!T354</f>
        <v/>
      </c>
      <c r="AG255" s="2232"/>
      <c r="AH255" s="2232" t="str">
        <f>'E2 Serres'!V354</f>
        <v/>
      </c>
      <c r="AI255" s="2232"/>
      <c r="AJ255" s="2232" t="str">
        <f>'E2 Serres'!W354</f>
        <v/>
      </c>
      <c r="AK255" s="2232"/>
      <c r="AL255" s="2232" t="str">
        <f>'E2 Serres'!CE354</f>
        <v/>
      </c>
      <c r="AM255" s="2232"/>
      <c r="AN255" s="537"/>
    </row>
    <row r="256" spans="1:40" s="60" customFormat="1" ht="13" hidden="1" thickBot="1">
      <c r="A256" s="640">
        <f t="shared" si="5"/>
        <v>0</v>
      </c>
      <c r="B256" s="640"/>
      <c r="C256" s="640"/>
      <c r="D256" s="640"/>
      <c r="E256" s="1789" t="str">
        <f t="shared" si="4"/>
        <v/>
      </c>
      <c r="F256" s="497"/>
      <c r="G256" s="2245" t="str">
        <f>'E2 Serres'!F355</f>
        <v/>
      </c>
      <c r="H256" s="2245"/>
      <c r="I256" s="2245"/>
      <c r="J256" s="2245"/>
      <c r="K256" s="2245"/>
      <c r="L256" s="714"/>
      <c r="M256" s="2256" t="str">
        <f>'E2 Serres'!H355</f>
        <v/>
      </c>
      <c r="N256" s="2256"/>
      <c r="O256" s="709"/>
      <c r="P256" s="2255" t="str">
        <f>'E2 Serres'!J355</f>
        <v/>
      </c>
      <c r="Q256" s="2255"/>
      <c r="R256" s="715"/>
      <c r="S256" s="2253" t="str">
        <f>'E2 Serres'!M355</f>
        <v/>
      </c>
      <c r="T256" s="2253"/>
      <c r="U256" s="716"/>
      <c r="V256" s="2247" t="str">
        <f>'E2 Serres'!L355</f>
        <v/>
      </c>
      <c r="W256" s="2247"/>
      <c r="X256" s="2247"/>
      <c r="Y256" s="716"/>
      <c r="Z256" s="2239">
        <f>'E2 Serres'!Q355</f>
        <v>0</v>
      </c>
      <c r="AA256" s="2239"/>
      <c r="AB256" s="2239"/>
      <c r="AC256" s="2232" t="str">
        <f t="shared" si="6"/>
        <v/>
      </c>
      <c r="AD256" s="2232"/>
      <c r="AE256" s="714"/>
      <c r="AF256" s="2232" t="str">
        <f>'E2 Serres'!T355</f>
        <v/>
      </c>
      <c r="AG256" s="2232"/>
      <c r="AH256" s="2232" t="str">
        <f>'E2 Serres'!V355</f>
        <v/>
      </c>
      <c r="AI256" s="2232"/>
      <c r="AJ256" s="2232" t="str">
        <f>'E2 Serres'!W355</f>
        <v/>
      </c>
      <c r="AK256" s="2232"/>
      <c r="AL256" s="2232" t="str">
        <f>'E2 Serres'!CE355</f>
        <v/>
      </c>
      <c r="AM256" s="2232"/>
      <c r="AN256" s="537"/>
    </row>
    <row r="257" spans="1:40" s="60" customFormat="1" ht="13" hidden="1" thickBot="1">
      <c r="A257" s="640">
        <f t="shared" si="5"/>
        <v>0</v>
      </c>
      <c r="B257" s="640"/>
      <c r="C257" s="640"/>
      <c r="D257" s="640"/>
      <c r="E257" s="1789" t="str">
        <f t="shared" si="4"/>
        <v/>
      </c>
      <c r="F257" s="497"/>
      <c r="G257" s="2245" t="str">
        <f>'E2 Serres'!F356</f>
        <v/>
      </c>
      <c r="H257" s="2245"/>
      <c r="I257" s="2245"/>
      <c r="J257" s="2245"/>
      <c r="K257" s="2245"/>
      <c r="L257" s="714"/>
      <c r="M257" s="2256" t="str">
        <f>'E2 Serres'!H356</f>
        <v/>
      </c>
      <c r="N257" s="2256"/>
      <c r="O257" s="709"/>
      <c r="P257" s="2255" t="str">
        <f>'E2 Serres'!J356</f>
        <v/>
      </c>
      <c r="Q257" s="2255"/>
      <c r="R257" s="715"/>
      <c r="S257" s="2253" t="str">
        <f>'E2 Serres'!M356</f>
        <v/>
      </c>
      <c r="T257" s="2253"/>
      <c r="U257" s="716"/>
      <c r="V257" s="2247" t="str">
        <f>'E2 Serres'!L356</f>
        <v/>
      </c>
      <c r="W257" s="2247"/>
      <c r="X257" s="2247"/>
      <c r="Y257" s="716"/>
      <c r="Z257" s="2239">
        <f>'E2 Serres'!Q356</f>
        <v>0</v>
      </c>
      <c r="AA257" s="2239"/>
      <c r="AB257" s="2239"/>
      <c r="AC257" s="2232" t="str">
        <f t="shared" si="6"/>
        <v/>
      </c>
      <c r="AD257" s="2232"/>
      <c r="AE257" s="714"/>
      <c r="AF257" s="2232" t="str">
        <f>'E2 Serres'!T356</f>
        <v/>
      </c>
      <c r="AG257" s="2232"/>
      <c r="AH257" s="2232" t="str">
        <f>'E2 Serres'!V356</f>
        <v/>
      </c>
      <c r="AI257" s="2232"/>
      <c r="AJ257" s="2232" t="str">
        <f>'E2 Serres'!W356</f>
        <v/>
      </c>
      <c r="AK257" s="2232"/>
      <c r="AL257" s="2232" t="str">
        <f>'E2 Serres'!CE356</f>
        <v/>
      </c>
      <c r="AM257" s="2232"/>
      <c r="AN257" s="537"/>
    </row>
    <row r="258" spans="1:40" s="60" customFormat="1" ht="13" hidden="1" thickBot="1">
      <c r="A258" s="640">
        <f t="shared" si="5"/>
        <v>0</v>
      </c>
      <c r="B258" s="640"/>
      <c r="C258" s="640"/>
      <c r="D258" s="640"/>
      <c r="E258" s="1789" t="str">
        <f t="shared" ref="E258:E278" si="7">IF((SUM(A258:A258))&gt;0,"Evaluation","")</f>
        <v/>
      </c>
      <c r="F258" s="497"/>
      <c r="G258" s="2245" t="str">
        <f>'E2 Serres'!F357</f>
        <v/>
      </c>
      <c r="H258" s="2245"/>
      <c r="I258" s="2245"/>
      <c r="J258" s="2245"/>
      <c r="K258" s="2245"/>
      <c r="L258" s="714"/>
      <c r="M258" s="2256" t="str">
        <f>'E2 Serres'!H357</f>
        <v/>
      </c>
      <c r="N258" s="2256"/>
      <c r="O258" s="709"/>
      <c r="P258" s="2255" t="str">
        <f>'E2 Serres'!J357</f>
        <v/>
      </c>
      <c r="Q258" s="2255"/>
      <c r="R258" s="715"/>
      <c r="S258" s="2253" t="str">
        <f>'E2 Serres'!M357</f>
        <v/>
      </c>
      <c r="T258" s="2253"/>
      <c r="U258" s="716"/>
      <c r="V258" s="2247" t="str">
        <f>'E2 Serres'!L357</f>
        <v/>
      </c>
      <c r="W258" s="2247"/>
      <c r="X258" s="2247"/>
      <c r="Y258" s="716"/>
      <c r="Z258" s="2239">
        <f>'E2 Serres'!Q357</f>
        <v>0</v>
      </c>
      <c r="AA258" s="2239"/>
      <c r="AB258" s="2239"/>
      <c r="AC258" s="2232" t="str">
        <f t="shared" si="6"/>
        <v/>
      </c>
      <c r="AD258" s="2232"/>
      <c r="AE258" s="714"/>
      <c r="AF258" s="2232" t="str">
        <f>'E2 Serres'!T357</f>
        <v/>
      </c>
      <c r="AG258" s="2232"/>
      <c r="AH258" s="2232" t="str">
        <f>'E2 Serres'!V357</f>
        <v/>
      </c>
      <c r="AI258" s="2232"/>
      <c r="AJ258" s="2232" t="str">
        <f>'E2 Serres'!W357</f>
        <v/>
      </c>
      <c r="AK258" s="2232"/>
      <c r="AL258" s="2232" t="str">
        <f>'E2 Serres'!CE357</f>
        <v/>
      </c>
      <c r="AM258" s="2232"/>
      <c r="AN258" s="537"/>
    </row>
    <row r="259" spans="1:40" s="60" customFormat="1" ht="13" hidden="1" thickBot="1">
      <c r="A259" s="640">
        <f t="shared" si="5"/>
        <v>0</v>
      </c>
      <c r="B259" s="640"/>
      <c r="C259" s="640"/>
      <c r="D259" s="640"/>
      <c r="E259" s="1789" t="str">
        <f t="shared" si="7"/>
        <v/>
      </c>
      <c r="F259" s="497"/>
      <c r="G259" s="2245" t="str">
        <f>'E2 Serres'!F358</f>
        <v/>
      </c>
      <c r="H259" s="2245"/>
      <c r="I259" s="2245"/>
      <c r="J259" s="2245"/>
      <c r="K259" s="2245"/>
      <c r="L259" s="714"/>
      <c r="M259" s="2256" t="str">
        <f>'E2 Serres'!H358</f>
        <v/>
      </c>
      <c r="N259" s="2256"/>
      <c r="O259" s="709"/>
      <c r="P259" s="2255" t="str">
        <f>'E2 Serres'!J358</f>
        <v/>
      </c>
      <c r="Q259" s="2255"/>
      <c r="R259" s="715"/>
      <c r="S259" s="2253" t="str">
        <f>'E2 Serres'!M358</f>
        <v/>
      </c>
      <c r="T259" s="2253"/>
      <c r="U259" s="716"/>
      <c r="V259" s="2247" t="str">
        <f>'E2 Serres'!L358</f>
        <v/>
      </c>
      <c r="W259" s="2247"/>
      <c r="X259" s="2247"/>
      <c r="Y259" s="716"/>
      <c r="Z259" s="2239">
        <f>'E2 Serres'!Q358</f>
        <v>0</v>
      </c>
      <c r="AA259" s="2239"/>
      <c r="AB259" s="2239"/>
      <c r="AC259" s="2232" t="str">
        <f t="shared" si="6"/>
        <v/>
      </c>
      <c r="AD259" s="2232"/>
      <c r="AE259" s="714"/>
      <c r="AF259" s="2232" t="str">
        <f>'E2 Serres'!T358</f>
        <v/>
      </c>
      <c r="AG259" s="2232"/>
      <c r="AH259" s="2232" t="str">
        <f>'E2 Serres'!V358</f>
        <v/>
      </c>
      <c r="AI259" s="2232"/>
      <c r="AJ259" s="2232" t="str">
        <f>'E2 Serres'!W358</f>
        <v/>
      </c>
      <c r="AK259" s="2232"/>
      <c r="AL259" s="2232" t="str">
        <f>'E2 Serres'!CE358</f>
        <v/>
      </c>
      <c r="AM259" s="2232"/>
      <c r="AN259" s="537"/>
    </row>
    <row r="260" spans="1:40" s="60" customFormat="1" ht="13" hidden="1" thickBot="1">
      <c r="A260" s="640">
        <f t="shared" si="5"/>
        <v>0</v>
      </c>
      <c r="B260" s="640"/>
      <c r="C260" s="640"/>
      <c r="D260" s="640"/>
      <c r="E260" s="1789" t="str">
        <f t="shared" si="7"/>
        <v/>
      </c>
      <c r="F260" s="497"/>
      <c r="G260" s="2245" t="str">
        <f>'E2 Serres'!F359</f>
        <v/>
      </c>
      <c r="H260" s="2245"/>
      <c r="I260" s="2245"/>
      <c r="J260" s="2245"/>
      <c r="K260" s="2245"/>
      <c r="L260" s="714"/>
      <c r="M260" s="2256" t="str">
        <f>'E2 Serres'!H359</f>
        <v/>
      </c>
      <c r="N260" s="2256"/>
      <c r="O260" s="709"/>
      <c r="P260" s="2255" t="str">
        <f>'E2 Serres'!J359</f>
        <v/>
      </c>
      <c r="Q260" s="2255"/>
      <c r="R260" s="715"/>
      <c r="S260" s="2253" t="str">
        <f>'E2 Serres'!M359</f>
        <v/>
      </c>
      <c r="T260" s="2253"/>
      <c r="U260" s="716"/>
      <c r="V260" s="2247" t="str">
        <f>'E2 Serres'!L359</f>
        <v/>
      </c>
      <c r="W260" s="2247"/>
      <c r="X260" s="2247"/>
      <c r="Y260" s="716"/>
      <c r="Z260" s="2239">
        <f>'E2 Serres'!Q359</f>
        <v>0</v>
      </c>
      <c r="AA260" s="2239"/>
      <c r="AB260" s="2239"/>
      <c r="AC260" s="2232" t="str">
        <f t="shared" si="6"/>
        <v/>
      </c>
      <c r="AD260" s="2232"/>
      <c r="AE260" s="714"/>
      <c r="AF260" s="2232" t="str">
        <f>'E2 Serres'!T359</f>
        <v/>
      </c>
      <c r="AG260" s="2232"/>
      <c r="AH260" s="2232" t="str">
        <f>'E2 Serres'!V359</f>
        <v/>
      </c>
      <c r="AI260" s="2232"/>
      <c r="AJ260" s="2232" t="str">
        <f>'E2 Serres'!W359</f>
        <v/>
      </c>
      <c r="AK260" s="2232"/>
      <c r="AL260" s="2232" t="str">
        <f>'E2 Serres'!CE359</f>
        <v/>
      </c>
      <c r="AM260" s="2232"/>
      <c r="AN260" s="537"/>
    </row>
    <row r="261" spans="1:40" s="60" customFormat="1" ht="13" hidden="1" thickBot="1">
      <c r="A261" s="640">
        <f t="shared" si="5"/>
        <v>0</v>
      </c>
      <c r="B261" s="640"/>
      <c r="C261" s="640"/>
      <c r="D261" s="640"/>
      <c r="E261" s="1789" t="str">
        <f t="shared" si="7"/>
        <v/>
      </c>
      <c r="F261" s="497"/>
      <c r="G261" s="2245" t="str">
        <f>'E2 Serres'!F360</f>
        <v/>
      </c>
      <c r="H261" s="2245"/>
      <c r="I261" s="2245"/>
      <c r="J261" s="2245"/>
      <c r="K261" s="2245"/>
      <c r="L261" s="714"/>
      <c r="M261" s="2256" t="str">
        <f>'E2 Serres'!H360</f>
        <v/>
      </c>
      <c r="N261" s="2256"/>
      <c r="O261" s="709"/>
      <c r="P261" s="2255" t="str">
        <f>'E2 Serres'!J360</f>
        <v/>
      </c>
      <c r="Q261" s="2255"/>
      <c r="R261" s="715"/>
      <c r="S261" s="2253" t="str">
        <f>'E2 Serres'!M360</f>
        <v/>
      </c>
      <c r="T261" s="2253"/>
      <c r="U261" s="716"/>
      <c r="V261" s="2247" t="str">
        <f>'E2 Serres'!L360</f>
        <v/>
      </c>
      <c r="W261" s="2247"/>
      <c r="X261" s="2247"/>
      <c r="Y261" s="716"/>
      <c r="Z261" s="2239">
        <f>'E2 Serres'!Q360</f>
        <v>0</v>
      </c>
      <c r="AA261" s="2239"/>
      <c r="AB261" s="2239"/>
      <c r="AC261" s="2232" t="str">
        <f t="shared" si="6"/>
        <v/>
      </c>
      <c r="AD261" s="2232"/>
      <c r="AE261" s="714"/>
      <c r="AF261" s="2232" t="str">
        <f>'E2 Serres'!T360</f>
        <v/>
      </c>
      <c r="AG261" s="2232"/>
      <c r="AH261" s="2232" t="str">
        <f>'E2 Serres'!V360</f>
        <v/>
      </c>
      <c r="AI261" s="2232"/>
      <c r="AJ261" s="2232" t="str">
        <f>'E2 Serres'!W360</f>
        <v/>
      </c>
      <c r="AK261" s="2232"/>
      <c r="AL261" s="2232" t="str">
        <f>'E2 Serres'!CE360</f>
        <v/>
      </c>
      <c r="AM261" s="2232"/>
      <c r="AN261" s="537"/>
    </row>
    <row r="262" spans="1:40" s="60" customFormat="1" ht="13" hidden="1" thickBot="1">
      <c r="A262" s="640">
        <f t="shared" si="5"/>
        <v>0</v>
      </c>
      <c r="B262" s="640"/>
      <c r="C262" s="640"/>
      <c r="D262" s="640"/>
      <c r="E262" s="1789" t="str">
        <f t="shared" si="7"/>
        <v/>
      </c>
      <c r="F262" s="497"/>
      <c r="G262" s="2245" t="str">
        <f>'E2 Serres'!F361</f>
        <v/>
      </c>
      <c r="H262" s="2245"/>
      <c r="I262" s="2245"/>
      <c r="J262" s="2245"/>
      <c r="K262" s="2245"/>
      <c r="L262" s="714"/>
      <c r="M262" s="2256" t="str">
        <f>'E2 Serres'!H361</f>
        <v/>
      </c>
      <c r="N262" s="2256"/>
      <c r="O262" s="709"/>
      <c r="P262" s="2255" t="str">
        <f>'E2 Serres'!J361</f>
        <v/>
      </c>
      <c r="Q262" s="2255"/>
      <c r="R262" s="715"/>
      <c r="S262" s="2253" t="str">
        <f>'E2 Serres'!M361</f>
        <v/>
      </c>
      <c r="T262" s="2253"/>
      <c r="U262" s="716"/>
      <c r="V262" s="2247" t="str">
        <f>'E2 Serres'!L361</f>
        <v/>
      </c>
      <c r="W262" s="2247"/>
      <c r="X262" s="2247"/>
      <c r="Y262" s="716"/>
      <c r="Z262" s="2239">
        <f>'E2 Serres'!Q361</f>
        <v>0</v>
      </c>
      <c r="AA262" s="2239"/>
      <c r="AB262" s="2239"/>
      <c r="AC262" s="2232" t="str">
        <f t="shared" si="6"/>
        <v/>
      </c>
      <c r="AD262" s="2232"/>
      <c r="AE262" s="714"/>
      <c r="AF262" s="2232" t="str">
        <f>'E2 Serres'!T361</f>
        <v/>
      </c>
      <c r="AG262" s="2232"/>
      <c r="AH262" s="2232" t="str">
        <f>'E2 Serres'!V361</f>
        <v/>
      </c>
      <c r="AI262" s="2232"/>
      <c r="AJ262" s="2232" t="str">
        <f>'E2 Serres'!W361</f>
        <v/>
      </c>
      <c r="AK262" s="2232"/>
      <c r="AL262" s="2232" t="str">
        <f>'E2 Serres'!CE361</f>
        <v/>
      </c>
      <c r="AM262" s="2232"/>
      <c r="AN262" s="537"/>
    </row>
    <row r="263" spans="1:40" s="60" customFormat="1" ht="13" hidden="1" thickBot="1">
      <c r="A263" s="640">
        <f t="shared" si="5"/>
        <v>0</v>
      </c>
      <c r="B263" s="640"/>
      <c r="C263" s="640"/>
      <c r="D263" s="640"/>
      <c r="E263" s="1789" t="str">
        <f t="shared" si="7"/>
        <v/>
      </c>
      <c r="F263" s="497"/>
      <c r="G263" s="2245" t="str">
        <f>'E2 Serres'!F362</f>
        <v/>
      </c>
      <c r="H263" s="2245"/>
      <c r="I263" s="2245"/>
      <c r="J263" s="2245"/>
      <c r="K263" s="2245"/>
      <c r="L263" s="714"/>
      <c r="M263" s="2256" t="str">
        <f>'E2 Serres'!H362</f>
        <v/>
      </c>
      <c r="N263" s="2256"/>
      <c r="O263" s="709"/>
      <c r="P263" s="2255" t="str">
        <f>'E2 Serres'!J362</f>
        <v/>
      </c>
      <c r="Q263" s="2255"/>
      <c r="R263" s="715"/>
      <c r="S263" s="2253" t="str">
        <f>'E2 Serres'!M362</f>
        <v/>
      </c>
      <c r="T263" s="2253"/>
      <c r="U263" s="716"/>
      <c r="V263" s="2247" t="str">
        <f>'E2 Serres'!L362</f>
        <v/>
      </c>
      <c r="W263" s="2247"/>
      <c r="X263" s="2247"/>
      <c r="Y263" s="716"/>
      <c r="Z263" s="2239">
        <f>'E2 Serres'!Q362</f>
        <v>0</v>
      </c>
      <c r="AA263" s="2239"/>
      <c r="AB263" s="2239"/>
      <c r="AC263" s="2232" t="str">
        <f t="shared" si="6"/>
        <v/>
      </c>
      <c r="AD263" s="2232"/>
      <c r="AE263" s="714"/>
      <c r="AF263" s="2232" t="str">
        <f>'E2 Serres'!T362</f>
        <v/>
      </c>
      <c r="AG263" s="2232"/>
      <c r="AH263" s="2232" t="str">
        <f>'E2 Serres'!V362</f>
        <v/>
      </c>
      <c r="AI263" s="2232"/>
      <c r="AJ263" s="2232" t="str">
        <f>'E2 Serres'!W362</f>
        <v/>
      </c>
      <c r="AK263" s="2232"/>
      <c r="AL263" s="2232" t="str">
        <f>'E2 Serres'!CE362</f>
        <v/>
      </c>
      <c r="AM263" s="2232"/>
      <c r="AN263" s="537"/>
    </row>
    <row r="264" spans="1:40" s="60" customFormat="1" ht="13" hidden="1" thickBot="1">
      <c r="A264" s="640">
        <f t="shared" si="5"/>
        <v>0</v>
      </c>
      <c r="B264" s="640"/>
      <c r="C264" s="640"/>
      <c r="D264" s="640"/>
      <c r="E264" s="1789" t="str">
        <f t="shared" si="7"/>
        <v/>
      </c>
      <c r="F264" s="497"/>
      <c r="G264" s="2245" t="str">
        <f>'E2 Serres'!F363</f>
        <v/>
      </c>
      <c r="H264" s="2245"/>
      <c r="I264" s="2245"/>
      <c r="J264" s="2245"/>
      <c r="K264" s="2245"/>
      <c r="L264" s="714"/>
      <c r="M264" s="2256" t="str">
        <f>'E2 Serres'!H363</f>
        <v/>
      </c>
      <c r="N264" s="2256"/>
      <c r="O264" s="709"/>
      <c r="P264" s="2255" t="str">
        <f>'E2 Serres'!J363</f>
        <v/>
      </c>
      <c r="Q264" s="2255"/>
      <c r="R264" s="715"/>
      <c r="S264" s="2253" t="str">
        <f>'E2 Serres'!M363</f>
        <v/>
      </c>
      <c r="T264" s="2253"/>
      <c r="U264" s="716"/>
      <c r="V264" s="2247" t="str">
        <f>'E2 Serres'!L363</f>
        <v/>
      </c>
      <c r="W264" s="2247"/>
      <c r="X264" s="2247"/>
      <c r="Y264" s="716"/>
      <c r="Z264" s="2239">
        <f>'E2 Serres'!Q363</f>
        <v>0</v>
      </c>
      <c r="AA264" s="2239"/>
      <c r="AB264" s="2239"/>
      <c r="AC264" s="2232" t="str">
        <f t="shared" si="6"/>
        <v/>
      </c>
      <c r="AD264" s="2232"/>
      <c r="AE264" s="714"/>
      <c r="AF264" s="2232" t="str">
        <f>'E2 Serres'!T363</f>
        <v/>
      </c>
      <c r="AG264" s="2232"/>
      <c r="AH264" s="2232" t="str">
        <f>'E2 Serres'!V363</f>
        <v/>
      </c>
      <c r="AI264" s="2232"/>
      <c r="AJ264" s="2232" t="str">
        <f>'E2 Serres'!W363</f>
        <v/>
      </c>
      <c r="AK264" s="2232"/>
      <c r="AL264" s="2232" t="str">
        <f>'E2 Serres'!CE363</f>
        <v/>
      </c>
      <c r="AM264" s="2232"/>
      <c r="AN264" s="537"/>
    </row>
    <row r="265" spans="1:40" s="60" customFormat="1" ht="13" hidden="1" thickBot="1">
      <c r="A265" s="640">
        <f t="shared" si="5"/>
        <v>0</v>
      </c>
      <c r="B265" s="640"/>
      <c r="C265" s="640"/>
      <c r="D265" s="640"/>
      <c r="E265" s="1789" t="str">
        <f t="shared" si="7"/>
        <v/>
      </c>
      <c r="F265" s="497"/>
      <c r="G265" s="2245" t="str">
        <f>'E2 Serres'!F364</f>
        <v/>
      </c>
      <c r="H265" s="2245"/>
      <c r="I265" s="2245"/>
      <c r="J265" s="2245"/>
      <c r="K265" s="2245"/>
      <c r="L265" s="714"/>
      <c r="M265" s="2256" t="str">
        <f>'E2 Serres'!H364</f>
        <v/>
      </c>
      <c r="N265" s="2256"/>
      <c r="O265" s="709"/>
      <c r="P265" s="2255" t="str">
        <f>'E2 Serres'!J364</f>
        <v/>
      </c>
      <c r="Q265" s="2255"/>
      <c r="R265" s="715"/>
      <c r="S265" s="2253" t="str">
        <f>'E2 Serres'!M364</f>
        <v/>
      </c>
      <c r="T265" s="2253"/>
      <c r="U265" s="716"/>
      <c r="V265" s="2247" t="str">
        <f>'E2 Serres'!L364</f>
        <v/>
      </c>
      <c r="W265" s="2247"/>
      <c r="X265" s="2247"/>
      <c r="Y265" s="716"/>
      <c r="Z265" s="2239">
        <f>'E2 Serres'!Q364</f>
        <v>0</v>
      </c>
      <c r="AA265" s="2239"/>
      <c r="AB265" s="2239"/>
      <c r="AC265" s="2232" t="str">
        <f t="shared" si="6"/>
        <v/>
      </c>
      <c r="AD265" s="2232"/>
      <c r="AE265" s="714"/>
      <c r="AF265" s="2232" t="str">
        <f>'E2 Serres'!T364</f>
        <v/>
      </c>
      <c r="AG265" s="2232"/>
      <c r="AH265" s="2232" t="str">
        <f>'E2 Serres'!V364</f>
        <v/>
      </c>
      <c r="AI265" s="2232"/>
      <c r="AJ265" s="2232" t="str">
        <f>'E2 Serres'!W364</f>
        <v/>
      </c>
      <c r="AK265" s="2232"/>
      <c r="AL265" s="2232" t="str">
        <f>'E2 Serres'!CE364</f>
        <v/>
      </c>
      <c r="AM265" s="2232"/>
      <c r="AN265" s="537"/>
    </row>
    <row r="266" spans="1:40" s="60" customFormat="1" ht="13" hidden="1" thickBot="1">
      <c r="A266" s="640">
        <f t="shared" si="5"/>
        <v>0</v>
      </c>
      <c r="B266" s="640"/>
      <c r="C266" s="640"/>
      <c r="D266" s="640"/>
      <c r="E266" s="1789" t="str">
        <f t="shared" si="7"/>
        <v/>
      </c>
      <c r="F266" s="497"/>
      <c r="G266" s="2245" t="str">
        <f>'E2 Serres'!F365</f>
        <v/>
      </c>
      <c r="H266" s="2245"/>
      <c r="I266" s="2245"/>
      <c r="J266" s="2245"/>
      <c r="K266" s="2245"/>
      <c r="L266" s="714"/>
      <c r="M266" s="2256" t="str">
        <f>'E2 Serres'!H365</f>
        <v/>
      </c>
      <c r="N266" s="2256"/>
      <c r="O266" s="709"/>
      <c r="P266" s="2255" t="str">
        <f>'E2 Serres'!J365</f>
        <v/>
      </c>
      <c r="Q266" s="2255"/>
      <c r="R266" s="715"/>
      <c r="S266" s="2253" t="str">
        <f>'E2 Serres'!M365</f>
        <v/>
      </c>
      <c r="T266" s="2253"/>
      <c r="U266" s="716"/>
      <c r="V266" s="2247" t="str">
        <f>'E2 Serres'!L365</f>
        <v/>
      </c>
      <c r="W266" s="2247"/>
      <c r="X266" s="2247"/>
      <c r="Y266" s="716"/>
      <c r="Z266" s="2239">
        <f>'E2 Serres'!Q365</f>
        <v>0</v>
      </c>
      <c r="AA266" s="2239"/>
      <c r="AB266" s="2239"/>
      <c r="AC266" s="2232" t="str">
        <f t="shared" si="6"/>
        <v/>
      </c>
      <c r="AD266" s="2232"/>
      <c r="AE266" s="714"/>
      <c r="AF266" s="2232" t="str">
        <f>'E2 Serres'!T365</f>
        <v/>
      </c>
      <c r="AG266" s="2232"/>
      <c r="AH266" s="2232" t="str">
        <f>'E2 Serres'!V365</f>
        <v/>
      </c>
      <c r="AI266" s="2232"/>
      <c r="AJ266" s="2232" t="str">
        <f>'E2 Serres'!W365</f>
        <v/>
      </c>
      <c r="AK266" s="2232"/>
      <c r="AL266" s="2232" t="str">
        <f>'E2 Serres'!CE365</f>
        <v/>
      </c>
      <c r="AM266" s="2232"/>
      <c r="AN266" s="537"/>
    </row>
    <row r="267" spans="1:40" s="60" customFormat="1" ht="13" hidden="1" thickBot="1">
      <c r="A267" s="640">
        <f t="shared" si="5"/>
        <v>0</v>
      </c>
      <c r="B267" s="640"/>
      <c r="C267" s="640"/>
      <c r="D267" s="640"/>
      <c r="E267" s="1789" t="str">
        <f t="shared" si="7"/>
        <v/>
      </c>
      <c r="F267" s="497"/>
      <c r="G267" s="2245" t="str">
        <f>'E2 Serres'!F366</f>
        <v/>
      </c>
      <c r="H267" s="2245"/>
      <c r="I267" s="2245"/>
      <c r="J267" s="2245"/>
      <c r="K267" s="2245"/>
      <c r="L267" s="714"/>
      <c r="M267" s="2256" t="str">
        <f>'E2 Serres'!H366</f>
        <v/>
      </c>
      <c r="N267" s="2256"/>
      <c r="O267" s="709"/>
      <c r="P267" s="2255" t="str">
        <f>'E2 Serres'!J366</f>
        <v/>
      </c>
      <c r="Q267" s="2255"/>
      <c r="R267" s="715"/>
      <c r="S267" s="2253" t="str">
        <f>'E2 Serres'!M366</f>
        <v/>
      </c>
      <c r="T267" s="2253"/>
      <c r="U267" s="716"/>
      <c r="V267" s="2247" t="str">
        <f>'E2 Serres'!L366</f>
        <v/>
      </c>
      <c r="W267" s="2247"/>
      <c r="X267" s="2247"/>
      <c r="Y267" s="716"/>
      <c r="Z267" s="2239">
        <f>'E2 Serres'!Q366</f>
        <v>0</v>
      </c>
      <c r="AA267" s="2239"/>
      <c r="AB267" s="2239"/>
      <c r="AC267" s="2232" t="str">
        <f t="shared" si="6"/>
        <v/>
      </c>
      <c r="AD267" s="2232"/>
      <c r="AE267" s="714"/>
      <c r="AF267" s="2232" t="str">
        <f>'E2 Serres'!T366</f>
        <v/>
      </c>
      <c r="AG267" s="2232"/>
      <c r="AH267" s="2232" t="str">
        <f>'E2 Serres'!V366</f>
        <v/>
      </c>
      <c r="AI267" s="2232"/>
      <c r="AJ267" s="2232" t="str">
        <f>'E2 Serres'!W366</f>
        <v/>
      </c>
      <c r="AK267" s="2232"/>
      <c r="AL267" s="2232" t="str">
        <f>'E2 Serres'!CE366</f>
        <v/>
      </c>
      <c r="AM267" s="2232"/>
      <c r="AN267" s="537"/>
    </row>
    <row r="268" spans="1:40" s="60" customFormat="1" ht="13" hidden="1" thickBot="1">
      <c r="A268" s="640">
        <f t="shared" si="5"/>
        <v>0</v>
      </c>
      <c r="B268" s="640"/>
      <c r="C268" s="640"/>
      <c r="D268" s="640"/>
      <c r="E268" s="1789" t="str">
        <f t="shared" si="7"/>
        <v/>
      </c>
      <c r="F268" s="497"/>
      <c r="G268" s="2245" t="str">
        <f>'E2 Serres'!F367</f>
        <v/>
      </c>
      <c r="H268" s="2245"/>
      <c r="I268" s="2245"/>
      <c r="J268" s="2245"/>
      <c r="K268" s="2245"/>
      <c r="L268" s="714"/>
      <c r="M268" s="2256" t="str">
        <f>'E2 Serres'!H367</f>
        <v/>
      </c>
      <c r="N268" s="2256"/>
      <c r="O268" s="709"/>
      <c r="P268" s="2255" t="str">
        <f>'E2 Serres'!J367</f>
        <v/>
      </c>
      <c r="Q268" s="2255"/>
      <c r="R268" s="715"/>
      <c r="S268" s="2253" t="str">
        <f>'E2 Serres'!M367</f>
        <v/>
      </c>
      <c r="T268" s="2253"/>
      <c r="U268" s="716"/>
      <c r="V268" s="2247" t="str">
        <f>'E2 Serres'!L367</f>
        <v/>
      </c>
      <c r="W268" s="2247"/>
      <c r="X268" s="2247"/>
      <c r="Y268" s="716"/>
      <c r="Z268" s="2239">
        <f>'E2 Serres'!Q367</f>
        <v>0</v>
      </c>
      <c r="AA268" s="2239"/>
      <c r="AB268" s="2239"/>
      <c r="AC268" s="2232" t="str">
        <f t="shared" si="6"/>
        <v/>
      </c>
      <c r="AD268" s="2232"/>
      <c r="AE268" s="714"/>
      <c r="AF268" s="2232" t="str">
        <f>'E2 Serres'!T367</f>
        <v/>
      </c>
      <c r="AG268" s="2232"/>
      <c r="AH268" s="2232" t="str">
        <f>'E2 Serres'!V367</f>
        <v/>
      </c>
      <c r="AI268" s="2232"/>
      <c r="AJ268" s="2232" t="str">
        <f>'E2 Serres'!W367</f>
        <v/>
      </c>
      <c r="AK268" s="2232"/>
      <c r="AL268" s="2232" t="str">
        <f>'E2 Serres'!CE367</f>
        <v/>
      </c>
      <c r="AM268" s="2232"/>
      <c r="AN268" s="537"/>
    </row>
    <row r="269" spans="1:40" s="60" customFormat="1" ht="13" hidden="1" thickBot="1">
      <c r="A269" s="640">
        <f t="shared" si="5"/>
        <v>0</v>
      </c>
      <c r="B269" s="640"/>
      <c r="C269" s="640"/>
      <c r="D269" s="640"/>
      <c r="E269" s="1789" t="str">
        <f t="shared" si="7"/>
        <v/>
      </c>
      <c r="F269" s="497"/>
      <c r="G269" s="2245" t="str">
        <f>'E2 Serres'!F368</f>
        <v/>
      </c>
      <c r="H269" s="2245"/>
      <c r="I269" s="2245"/>
      <c r="J269" s="2245"/>
      <c r="K269" s="2245"/>
      <c r="L269" s="714"/>
      <c r="M269" s="2256" t="str">
        <f>'E2 Serres'!H368</f>
        <v/>
      </c>
      <c r="N269" s="2256"/>
      <c r="O269" s="709"/>
      <c r="P269" s="2255" t="str">
        <f>'E2 Serres'!J368</f>
        <v/>
      </c>
      <c r="Q269" s="2255"/>
      <c r="R269" s="715"/>
      <c r="S269" s="2253" t="str">
        <f>'E2 Serres'!M368</f>
        <v/>
      </c>
      <c r="T269" s="2253"/>
      <c r="U269" s="716"/>
      <c r="V269" s="2247" t="str">
        <f>'E2 Serres'!L368</f>
        <v/>
      </c>
      <c r="W269" s="2247"/>
      <c r="X269" s="2247"/>
      <c r="Y269" s="716"/>
      <c r="Z269" s="2239">
        <f>'E2 Serres'!Q368</f>
        <v>0</v>
      </c>
      <c r="AA269" s="2239"/>
      <c r="AB269" s="2239"/>
      <c r="AC269" s="2232" t="str">
        <f t="shared" si="6"/>
        <v/>
      </c>
      <c r="AD269" s="2232"/>
      <c r="AE269" s="714"/>
      <c r="AF269" s="2232" t="str">
        <f>'E2 Serres'!T368</f>
        <v/>
      </c>
      <c r="AG269" s="2232"/>
      <c r="AH269" s="2232" t="str">
        <f>'E2 Serres'!V368</f>
        <v/>
      </c>
      <c r="AI269" s="2232"/>
      <c r="AJ269" s="2232" t="str">
        <f>'E2 Serres'!W368</f>
        <v/>
      </c>
      <c r="AK269" s="2232"/>
      <c r="AL269" s="2232" t="str">
        <f>'E2 Serres'!CE368</f>
        <v/>
      </c>
      <c r="AM269" s="2232"/>
      <c r="AN269" s="537"/>
    </row>
    <row r="270" spans="1:40" s="60" customFormat="1" ht="13" hidden="1" thickBot="1">
      <c r="A270" s="640">
        <f t="shared" si="5"/>
        <v>0</v>
      </c>
      <c r="B270" s="640"/>
      <c r="C270" s="640"/>
      <c r="D270" s="640"/>
      <c r="E270" s="1789" t="str">
        <f t="shared" si="7"/>
        <v/>
      </c>
      <c r="F270" s="497"/>
      <c r="G270" s="2245" t="str">
        <f>'E2 Serres'!F369</f>
        <v/>
      </c>
      <c r="H270" s="2245"/>
      <c r="I270" s="2245"/>
      <c r="J270" s="2245"/>
      <c r="K270" s="2245"/>
      <c r="L270" s="714"/>
      <c r="M270" s="2256" t="str">
        <f>'E2 Serres'!H369</f>
        <v/>
      </c>
      <c r="N270" s="2256"/>
      <c r="O270" s="709"/>
      <c r="P270" s="2255" t="str">
        <f>'E2 Serres'!J369</f>
        <v/>
      </c>
      <c r="Q270" s="2255"/>
      <c r="R270" s="715"/>
      <c r="S270" s="2253" t="str">
        <f>'E2 Serres'!M369</f>
        <v/>
      </c>
      <c r="T270" s="2253"/>
      <c r="U270" s="716"/>
      <c r="V270" s="2247" t="str">
        <f>'E2 Serres'!L369</f>
        <v/>
      </c>
      <c r="W270" s="2247"/>
      <c r="X270" s="2247"/>
      <c r="Y270" s="716"/>
      <c r="Z270" s="2239">
        <f>'E2 Serres'!Q369</f>
        <v>0</v>
      </c>
      <c r="AA270" s="2239"/>
      <c r="AB270" s="2239"/>
      <c r="AC270" s="2232" t="str">
        <f t="shared" si="6"/>
        <v/>
      </c>
      <c r="AD270" s="2232"/>
      <c r="AE270" s="714"/>
      <c r="AF270" s="2232" t="str">
        <f>'E2 Serres'!T369</f>
        <v/>
      </c>
      <c r="AG270" s="2232"/>
      <c r="AH270" s="2232" t="str">
        <f>'E2 Serres'!V369</f>
        <v/>
      </c>
      <c r="AI270" s="2232"/>
      <c r="AJ270" s="2232" t="str">
        <f>'E2 Serres'!W369</f>
        <v/>
      </c>
      <c r="AK270" s="2232"/>
      <c r="AL270" s="2232" t="str">
        <f>'E2 Serres'!CE369</f>
        <v/>
      </c>
      <c r="AM270" s="2232"/>
      <c r="AN270" s="537"/>
    </row>
    <row r="271" spans="1:40" s="60" customFormat="1" ht="13" hidden="1" thickBot="1">
      <c r="A271" s="640">
        <f t="shared" si="5"/>
        <v>0</v>
      </c>
      <c r="B271" s="640"/>
      <c r="C271" s="640"/>
      <c r="D271" s="640"/>
      <c r="E271" s="1789" t="str">
        <f t="shared" si="7"/>
        <v/>
      </c>
      <c r="F271" s="497"/>
      <c r="G271" s="2245" t="str">
        <f>'E2 Serres'!F370</f>
        <v/>
      </c>
      <c r="H271" s="2245"/>
      <c r="I271" s="2245"/>
      <c r="J271" s="2245"/>
      <c r="K271" s="2245"/>
      <c r="L271" s="714"/>
      <c r="M271" s="2256" t="str">
        <f>'E2 Serres'!H370</f>
        <v/>
      </c>
      <c r="N271" s="2256"/>
      <c r="O271" s="709"/>
      <c r="P271" s="2255" t="str">
        <f>'E2 Serres'!J370</f>
        <v/>
      </c>
      <c r="Q271" s="2255"/>
      <c r="R271" s="715"/>
      <c r="S271" s="2253" t="str">
        <f>'E2 Serres'!M370</f>
        <v/>
      </c>
      <c r="T271" s="2253"/>
      <c r="U271" s="716"/>
      <c r="V271" s="2247" t="str">
        <f>'E2 Serres'!L370</f>
        <v/>
      </c>
      <c r="W271" s="2247"/>
      <c r="X271" s="2247"/>
      <c r="Y271" s="716"/>
      <c r="Z271" s="2239">
        <f>'E2 Serres'!Q370</f>
        <v>0</v>
      </c>
      <c r="AA271" s="2239"/>
      <c r="AB271" s="2239"/>
      <c r="AC271" s="2232" t="str">
        <f t="shared" si="6"/>
        <v/>
      </c>
      <c r="AD271" s="2232"/>
      <c r="AE271" s="714"/>
      <c r="AF271" s="2232" t="str">
        <f>'E2 Serres'!T370</f>
        <v/>
      </c>
      <c r="AG271" s="2232"/>
      <c r="AH271" s="2232" t="str">
        <f>'E2 Serres'!V370</f>
        <v/>
      </c>
      <c r="AI271" s="2232"/>
      <c r="AJ271" s="2232" t="str">
        <f>'E2 Serres'!W370</f>
        <v/>
      </c>
      <c r="AK271" s="2232"/>
      <c r="AL271" s="2232" t="str">
        <f>'E2 Serres'!CE370</f>
        <v/>
      </c>
      <c r="AM271" s="2232"/>
      <c r="AN271" s="537"/>
    </row>
    <row r="272" spans="1:40" s="60" customFormat="1" ht="13" hidden="1" thickBot="1">
      <c r="A272" s="640">
        <f t="shared" si="5"/>
        <v>0</v>
      </c>
      <c r="B272" s="640"/>
      <c r="C272" s="640"/>
      <c r="D272" s="640"/>
      <c r="E272" s="1789" t="str">
        <f t="shared" si="7"/>
        <v/>
      </c>
      <c r="F272" s="497"/>
      <c r="G272" s="2245" t="str">
        <f>'E2 Serres'!F371</f>
        <v/>
      </c>
      <c r="H272" s="2245"/>
      <c r="I272" s="2245"/>
      <c r="J272" s="2245"/>
      <c r="K272" s="2245"/>
      <c r="L272" s="714"/>
      <c r="M272" s="2256" t="str">
        <f>'E2 Serres'!H371</f>
        <v/>
      </c>
      <c r="N272" s="2256"/>
      <c r="O272" s="709"/>
      <c r="P272" s="2255" t="str">
        <f>'E2 Serres'!J371</f>
        <v/>
      </c>
      <c r="Q272" s="2255"/>
      <c r="R272" s="715"/>
      <c r="S272" s="2253" t="str">
        <f>'E2 Serres'!M371</f>
        <v/>
      </c>
      <c r="T272" s="2253"/>
      <c r="U272" s="716"/>
      <c r="V272" s="2247" t="str">
        <f>'E2 Serres'!L371</f>
        <v/>
      </c>
      <c r="W272" s="2247"/>
      <c r="X272" s="2247"/>
      <c r="Y272" s="716"/>
      <c r="Z272" s="2239">
        <f>'E2 Serres'!Q371</f>
        <v>0</v>
      </c>
      <c r="AA272" s="2239"/>
      <c r="AB272" s="2239"/>
      <c r="AC272" s="2232" t="str">
        <f t="shared" si="6"/>
        <v/>
      </c>
      <c r="AD272" s="2232"/>
      <c r="AE272" s="714"/>
      <c r="AF272" s="2232" t="str">
        <f>'E2 Serres'!T371</f>
        <v/>
      </c>
      <c r="AG272" s="2232"/>
      <c r="AH272" s="2232" t="str">
        <f>'E2 Serres'!V371</f>
        <v/>
      </c>
      <c r="AI272" s="2232"/>
      <c r="AJ272" s="2232" t="str">
        <f>'E2 Serres'!W371</f>
        <v/>
      </c>
      <c r="AK272" s="2232"/>
      <c r="AL272" s="2232" t="str">
        <f>'E2 Serres'!CE371</f>
        <v/>
      </c>
      <c r="AM272" s="2232"/>
      <c r="AN272" s="537"/>
    </row>
    <row r="273" spans="1:40" s="60" customFormat="1" ht="13" hidden="1" thickBot="1">
      <c r="A273" s="640">
        <f t="shared" si="5"/>
        <v>0</v>
      </c>
      <c r="B273" s="640"/>
      <c r="C273" s="640"/>
      <c r="D273" s="640"/>
      <c r="E273" s="1789" t="str">
        <f t="shared" si="7"/>
        <v/>
      </c>
      <c r="F273" s="497"/>
      <c r="G273" s="2245" t="str">
        <f>'E2 Serres'!F372</f>
        <v/>
      </c>
      <c r="H273" s="2245"/>
      <c r="I273" s="2245"/>
      <c r="J273" s="2245"/>
      <c r="K273" s="2245"/>
      <c r="L273" s="714"/>
      <c r="M273" s="2256" t="str">
        <f>'E2 Serres'!H372</f>
        <v/>
      </c>
      <c r="N273" s="2256"/>
      <c r="O273" s="709"/>
      <c r="P273" s="2255" t="str">
        <f>'E2 Serres'!J372</f>
        <v/>
      </c>
      <c r="Q273" s="2255"/>
      <c r="R273" s="715"/>
      <c r="S273" s="2253" t="str">
        <f>'E2 Serres'!M372</f>
        <v/>
      </c>
      <c r="T273" s="2253"/>
      <c r="U273" s="716"/>
      <c r="V273" s="2247" t="str">
        <f>'E2 Serres'!L372</f>
        <v/>
      </c>
      <c r="W273" s="2247"/>
      <c r="X273" s="2247"/>
      <c r="Y273" s="716"/>
      <c r="Z273" s="2239">
        <f>'E2 Serres'!Q372</f>
        <v>0</v>
      </c>
      <c r="AA273" s="2239"/>
      <c r="AB273" s="2239"/>
      <c r="AC273" s="2232" t="str">
        <f t="shared" si="6"/>
        <v/>
      </c>
      <c r="AD273" s="2232"/>
      <c r="AE273" s="714"/>
      <c r="AF273" s="2232" t="str">
        <f>'E2 Serres'!T372</f>
        <v/>
      </c>
      <c r="AG273" s="2232"/>
      <c r="AH273" s="2232" t="str">
        <f>'E2 Serres'!V372</f>
        <v/>
      </c>
      <c r="AI273" s="2232"/>
      <c r="AJ273" s="2232" t="str">
        <f>'E2 Serres'!W372</f>
        <v/>
      </c>
      <c r="AK273" s="2232"/>
      <c r="AL273" s="2232" t="str">
        <f>'E2 Serres'!CE372</f>
        <v/>
      </c>
      <c r="AM273" s="2232"/>
      <c r="AN273" s="537"/>
    </row>
    <row r="274" spans="1:40" s="60" customFormat="1" ht="13" hidden="1" thickBot="1">
      <c r="A274" s="640">
        <f t="shared" si="5"/>
        <v>0</v>
      </c>
      <c r="B274" s="640"/>
      <c r="C274" s="640"/>
      <c r="D274" s="640"/>
      <c r="E274" s="1789" t="str">
        <f t="shared" si="7"/>
        <v/>
      </c>
      <c r="F274" s="497"/>
      <c r="G274" s="2245" t="str">
        <f>'E2 Serres'!F373</f>
        <v/>
      </c>
      <c r="H274" s="2245"/>
      <c r="I274" s="2245"/>
      <c r="J274" s="2245"/>
      <c r="K274" s="2245"/>
      <c r="L274" s="714"/>
      <c r="M274" s="2256" t="str">
        <f>'E2 Serres'!H373</f>
        <v/>
      </c>
      <c r="N274" s="2256"/>
      <c r="O274" s="709"/>
      <c r="P274" s="2255" t="str">
        <f>'E2 Serres'!J373</f>
        <v/>
      </c>
      <c r="Q274" s="2255"/>
      <c r="R274" s="715"/>
      <c r="S274" s="2253" t="str">
        <f>'E2 Serres'!M373</f>
        <v/>
      </c>
      <c r="T274" s="2253"/>
      <c r="U274" s="716"/>
      <c r="V274" s="2247" t="str">
        <f>'E2 Serres'!L373</f>
        <v/>
      </c>
      <c r="W274" s="2247"/>
      <c r="X274" s="2247"/>
      <c r="Y274" s="716"/>
      <c r="Z274" s="2239">
        <f>'E2 Serres'!Q373</f>
        <v>0</v>
      </c>
      <c r="AA274" s="2239"/>
      <c r="AB274" s="2239"/>
      <c r="AC274" s="2232" t="str">
        <f t="shared" si="6"/>
        <v/>
      </c>
      <c r="AD274" s="2232"/>
      <c r="AE274" s="714"/>
      <c r="AF274" s="2232" t="str">
        <f>'E2 Serres'!T373</f>
        <v/>
      </c>
      <c r="AG274" s="2232"/>
      <c r="AH274" s="2232" t="str">
        <f>'E2 Serres'!V373</f>
        <v/>
      </c>
      <c r="AI274" s="2232"/>
      <c r="AJ274" s="2232" t="str">
        <f>'E2 Serres'!W373</f>
        <v/>
      </c>
      <c r="AK274" s="2232"/>
      <c r="AL274" s="2232" t="str">
        <f>'E2 Serres'!CE373</f>
        <v/>
      </c>
      <c r="AM274" s="2232"/>
      <c r="AN274" s="537"/>
    </row>
    <row r="275" spans="1:40" s="60" customFormat="1" ht="13" hidden="1" thickBot="1">
      <c r="A275" s="640">
        <f t="shared" si="5"/>
        <v>0</v>
      </c>
      <c r="B275" s="640"/>
      <c r="C275" s="640"/>
      <c r="D275" s="640"/>
      <c r="E275" s="1789" t="str">
        <f t="shared" si="7"/>
        <v/>
      </c>
      <c r="F275" s="497"/>
      <c r="G275" s="2245" t="str">
        <f>'E2 Serres'!F374</f>
        <v/>
      </c>
      <c r="H275" s="2245"/>
      <c r="I275" s="2245"/>
      <c r="J275" s="2245"/>
      <c r="K275" s="2245"/>
      <c r="L275" s="714"/>
      <c r="M275" s="2256" t="str">
        <f>'E2 Serres'!H374</f>
        <v/>
      </c>
      <c r="N275" s="2256"/>
      <c r="O275" s="709"/>
      <c r="P275" s="2255" t="str">
        <f>'E2 Serres'!J374</f>
        <v/>
      </c>
      <c r="Q275" s="2255"/>
      <c r="R275" s="715"/>
      <c r="S275" s="2253" t="str">
        <f>'E2 Serres'!M374</f>
        <v/>
      </c>
      <c r="T275" s="2253"/>
      <c r="U275" s="716"/>
      <c r="V275" s="2247" t="str">
        <f>'E2 Serres'!L374</f>
        <v/>
      </c>
      <c r="W275" s="2247"/>
      <c r="X275" s="2247"/>
      <c r="Y275" s="716"/>
      <c r="Z275" s="2239">
        <f>'E2 Serres'!Q374</f>
        <v>0</v>
      </c>
      <c r="AA275" s="2239"/>
      <c r="AB275" s="2239"/>
      <c r="AC275" s="2232" t="str">
        <f t="shared" si="6"/>
        <v/>
      </c>
      <c r="AD275" s="2232"/>
      <c r="AE275" s="714"/>
      <c r="AF275" s="2232" t="str">
        <f>'E2 Serres'!T374</f>
        <v/>
      </c>
      <c r="AG275" s="2232"/>
      <c r="AH275" s="2232" t="str">
        <f>'E2 Serres'!V374</f>
        <v/>
      </c>
      <c r="AI275" s="2232"/>
      <c r="AJ275" s="2232" t="str">
        <f>'E2 Serres'!W374</f>
        <v/>
      </c>
      <c r="AK275" s="2232"/>
      <c r="AL275" s="2232" t="str">
        <f>'E2 Serres'!CE374</f>
        <v/>
      </c>
      <c r="AM275" s="2232"/>
      <c r="AN275" s="537"/>
    </row>
    <row r="276" spans="1:40" s="60" customFormat="1" ht="13" hidden="1" thickBot="1">
      <c r="A276" s="640">
        <f t="shared" si="5"/>
        <v>0</v>
      </c>
      <c r="B276" s="640"/>
      <c r="C276" s="640"/>
      <c r="D276" s="640"/>
      <c r="E276" s="1789" t="str">
        <f t="shared" si="7"/>
        <v/>
      </c>
      <c r="F276" s="497"/>
      <c r="G276" s="2245" t="str">
        <f>'E2 Serres'!F375</f>
        <v/>
      </c>
      <c r="H276" s="2245"/>
      <c r="I276" s="2245"/>
      <c r="J276" s="2245"/>
      <c r="K276" s="2245"/>
      <c r="L276" s="714"/>
      <c r="M276" s="2256" t="str">
        <f>'E2 Serres'!H375</f>
        <v/>
      </c>
      <c r="N276" s="2256"/>
      <c r="O276" s="709"/>
      <c r="P276" s="2255" t="str">
        <f>'E2 Serres'!J375</f>
        <v/>
      </c>
      <c r="Q276" s="2255"/>
      <c r="R276" s="715"/>
      <c r="S276" s="2253" t="str">
        <f>'E2 Serres'!M375</f>
        <v/>
      </c>
      <c r="T276" s="2253"/>
      <c r="U276" s="716"/>
      <c r="V276" s="2247" t="str">
        <f>'E2 Serres'!L375</f>
        <v/>
      </c>
      <c r="W276" s="2247"/>
      <c r="X276" s="2247"/>
      <c r="Y276" s="716"/>
      <c r="Z276" s="2239">
        <f>'E2 Serres'!Q375</f>
        <v>0</v>
      </c>
      <c r="AA276" s="2239"/>
      <c r="AB276" s="2239"/>
      <c r="AC276" s="2232" t="str">
        <f t="shared" si="6"/>
        <v/>
      </c>
      <c r="AD276" s="2232"/>
      <c r="AE276" s="714"/>
      <c r="AF276" s="2232" t="str">
        <f>'E2 Serres'!T375</f>
        <v/>
      </c>
      <c r="AG276" s="2232"/>
      <c r="AH276" s="2232" t="str">
        <f>'E2 Serres'!V375</f>
        <v/>
      </c>
      <c r="AI276" s="2232"/>
      <c r="AJ276" s="2232" t="str">
        <f>'E2 Serres'!W375</f>
        <v/>
      </c>
      <c r="AK276" s="2232"/>
      <c r="AL276" s="2232" t="str">
        <f>'E2 Serres'!CE375</f>
        <v/>
      </c>
      <c r="AM276" s="2232"/>
      <c r="AN276" s="537"/>
    </row>
    <row r="277" spans="1:40" s="60" customFormat="1" ht="13" hidden="1" thickBot="1">
      <c r="A277" s="640">
        <f t="shared" si="5"/>
        <v>0</v>
      </c>
      <c r="B277" s="640"/>
      <c r="C277" s="640"/>
      <c r="D277" s="640"/>
      <c r="E277" s="1789" t="str">
        <f t="shared" si="7"/>
        <v/>
      </c>
      <c r="F277" s="497"/>
      <c r="G277" s="2245" t="str">
        <f>'E2 Serres'!F376</f>
        <v/>
      </c>
      <c r="H277" s="2245"/>
      <c r="I277" s="2245"/>
      <c r="J277" s="2245"/>
      <c r="K277" s="2245"/>
      <c r="L277" s="714"/>
      <c r="M277" s="2256" t="str">
        <f>'E2 Serres'!H376</f>
        <v/>
      </c>
      <c r="N277" s="2256"/>
      <c r="O277" s="709"/>
      <c r="P277" s="2255" t="str">
        <f>'E2 Serres'!J376</f>
        <v/>
      </c>
      <c r="Q277" s="2255"/>
      <c r="R277" s="715"/>
      <c r="S277" s="2253" t="str">
        <f>'E2 Serres'!M376</f>
        <v/>
      </c>
      <c r="T277" s="2253"/>
      <c r="U277" s="716"/>
      <c r="V277" s="2247" t="str">
        <f>'E2 Serres'!L376</f>
        <v/>
      </c>
      <c r="W277" s="2247"/>
      <c r="X277" s="2247"/>
      <c r="Y277" s="716"/>
      <c r="Z277" s="2239">
        <f>'E2 Serres'!Q376</f>
        <v>0</v>
      </c>
      <c r="AA277" s="2239"/>
      <c r="AB277" s="2239"/>
      <c r="AC277" s="2232" t="str">
        <f t="shared" si="6"/>
        <v/>
      </c>
      <c r="AD277" s="2232"/>
      <c r="AE277" s="714"/>
      <c r="AF277" s="2232" t="str">
        <f>'E2 Serres'!T376</f>
        <v/>
      </c>
      <c r="AG277" s="2232"/>
      <c r="AH277" s="2232" t="str">
        <f>'E2 Serres'!V376</f>
        <v/>
      </c>
      <c r="AI277" s="2232"/>
      <c r="AJ277" s="2232" t="str">
        <f>'E2 Serres'!W376</f>
        <v/>
      </c>
      <c r="AK277" s="2232"/>
      <c r="AL277" s="2232" t="str">
        <f>'E2 Serres'!CE376</f>
        <v/>
      </c>
      <c r="AM277" s="2232"/>
      <c r="AN277" s="537"/>
    </row>
    <row r="278" spans="1:40" s="60" customFormat="1" ht="13" hidden="1" thickBot="1">
      <c r="A278" s="640">
        <f t="shared" si="5"/>
        <v>0</v>
      </c>
      <c r="B278" s="640"/>
      <c r="C278" s="640"/>
      <c r="D278" s="640"/>
      <c r="E278" s="1789" t="str">
        <f t="shared" si="7"/>
        <v/>
      </c>
      <c r="F278" s="497"/>
      <c r="G278" s="2245" t="str">
        <f>'E2 Serres'!F377</f>
        <v/>
      </c>
      <c r="H278" s="2245"/>
      <c r="I278" s="2245"/>
      <c r="J278" s="2245"/>
      <c r="K278" s="2245"/>
      <c r="L278" s="714"/>
      <c r="M278" s="2256" t="str">
        <f>'E2 Serres'!H377</f>
        <v/>
      </c>
      <c r="N278" s="2256"/>
      <c r="O278" s="709"/>
      <c r="P278" s="2255" t="str">
        <f>'E2 Serres'!J377</f>
        <v/>
      </c>
      <c r="Q278" s="2255"/>
      <c r="R278" s="715"/>
      <c r="S278" s="2253" t="str">
        <f>'E2 Serres'!M377</f>
        <v/>
      </c>
      <c r="T278" s="2253"/>
      <c r="U278" s="716"/>
      <c r="V278" s="2247" t="str">
        <f>'E2 Serres'!L377</f>
        <v/>
      </c>
      <c r="W278" s="2247"/>
      <c r="X278" s="2247"/>
      <c r="Y278" s="716"/>
      <c r="Z278" s="2239">
        <f>'E2 Serres'!Q377</f>
        <v>0</v>
      </c>
      <c r="AA278" s="2239"/>
      <c r="AB278" s="2239"/>
      <c r="AC278" s="2232" t="str">
        <f t="shared" si="6"/>
        <v/>
      </c>
      <c r="AD278" s="2232"/>
      <c r="AE278" s="714"/>
      <c r="AF278" s="2232" t="str">
        <f>'E2 Serres'!T377</f>
        <v/>
      </c>
      <c r="AG278" s="2232"/>
      <c r="AH278" s="2232" t="str">
        <f>'E2 Serres'!V377</f>
        <v/>
      </c>
      <c r="AI278" s="2232"/>
      <c r="AJ278" s="2232" t="str">
        <f>'E2 Serres'!W377</f>
        <v/>
      </c>
      <c r="AK278" s="2232"/>
      <c r="AL278" s="2232" t="str">
        <f>'E2 Serres'!CE377</f>
        <v/>
      </c>
      <c r="AM278" s="2232"/>
      <c r="AN278" s="537"/>
    </row>
    <row r="279" spans="1:40" s="60" customFormat="1" ht="13" hidden="1" thickBot="1">
      <c r="A279" s="640">
        <v>1</v>
      </c>
      <c r="B279" s="640"/>
      <c r="C279" s="640"/>
      <c r="D279" s="640"/>
      <c r="E279" s="1789"/>
      <c r="F279" s="497"/>
      <c r="G279" s="2246" t="str">
        <f>'E2 Serres'!F378</f>
        <v/>
      </c>
      <c r="H279" s="2246"/>
      <c r="I279" s="2246"/>
      <c r="J279" s="2246"/>
      <c r="K279" s="2246"/>
      <c r="L279" s="717"/>
      <c r="M279" s="2257" t="str">
        <f>'E2 Serres'!H378</f>
        <v/>
      </c>
      <c r="N279" s="2257"/>
      <c r="O279" s="710"/>
      <c r="P279" s="2249" t="str">
        <f>'E2 Serres'!J378</f>
        <v/>
      </c>
      <c r="Q279" s="2249"/>
      <c r="R279" s="718"/>
      <c r="S279" s="2254" t="str">
        <f>'E2 Serres'!M378</f>
        <v/>
      </c>
      <c r="T279" s="2254"/>
      <c r="U279" s="719"/>
      <c r="V279" s="2248" t="str">
        <f>'E2 Serres'!L378</f>
        <v/>
      </c>
      <c r="W279" s="2248"/>
      <c r="X279" s="2248"/>
      <c r="Y279" s="719"/>
      <c r="Z279" s="2252">
        <f>'E2 Serres'!Q378</f>
        <v>0</v>
      </c>
      <c r="AA279" s="2252"/>
      <c r="AB279" s="2252"/>
      <c r="AC279" s="2233" t="str">
        <f t="shared" si="6"/>
        <v/>
      </c>
      <c r="AD279" s="2233"/>
      <c r="AE279" s="717"/>
      <c r="AF279" s="2233" t="str">
        <f>'E2 Serres'!T378</f>
        <v/>
      </c>
      <c r="AG279" s="2233"/>
      <c r="AH279" s="2233" t="str">
        <f>'E2 Serres'!V378</f>
        <v/>
      </c>
      <c r="AI279" s="2233"/>
      <c r="AJ279" s="2233" t="str">
        <f>'E2 Serres'!W378</f>
        <v/>
      </c>
      <c r="AK279" s="2233"/>
      <c r="AL279" s="2233" t="str">
        <f>'E2 Serres'!CE378</f>
        <v/>
      </c>
      <c r="AM279" s="2233"/>
      <c r="AN279" s="537"/>
    </row>
    <row r="280" spans="1:40" s="725" customFormat="1" ht="22" customHeight="1" thickBot="1">
      <c r="A280" s="640">
        <v>1</v>
      </c>
      <c r="B280" s="640"/>
      <c r="C280" s="640"/>
      <c r="D280" s="640"/>
      <c r="E280" s="1169" t="str">
        <f>IF((SUM(A280:A280))&gt;0,"Evaluation","")</f>
        <v>Evaluation</v>
      </c>
      <c r="F280" s="722"/>
      <c r="G280" s="2251" t="str">
        <f>'E2 Serres'!F379</f>
        <v>Total</v>
      </c>
      <c r="H280" s="2251"/>
      <c r="I280" s="2251"/>
      <c r="J280" s="2251"/>
      <c r="K280" s="2251"/>
      <c r="L280" s="721"/>
      <c r="M280" s="2234">
        <f>SUM(M247:M279)</f>
        <v>0</v>
      </c>
      <c r="N280" s="2234"/>
      <c r="O280" s="723"/>
      <c r="P280" s="724">
        <f>'E2 Serres'!J379</f>
        <v>0</v>
      </c>
      <c r="Q280" s="724"/>
      <c r="R280" s="720"/>
      <c r="S280" s="724">
        <f>'E2 Serres'!M379</f>
        <v>0</v>
      </c>
      <c r="T280" s="724"/>
      <c r="U280" s="720"/>
      <c r="V280" s="2250">
        <f>'E2 Serres'!L379</f>
        <v>0</v>
      </c>
      <c r="W280" s="2250"/>
      <c r="X280" s="2250"/>
      <c r="Y280" s="720"/>
      <c r="Z280" s="2250"/>
      <c r="AA280" s="2250"/>
      <c r="AB280" s="2250"/>
      <c r="AC280" s="2234">
        <f>'E2 Serres'!Y379</f>
        <v>0</v>
      </c>
      <c r="AD280" s="2234"/>
      <c r="AE280" s="721"/>
      <c r="AF280" s="2234">
        <f>SUM(AF245:AG279)</f>
        <v>0</v>
      </c>
      <c r="AG280" s="2234"/>
      <c r="AH280" s="2234">
        <f>SUM(AH245:AI279)</f>
        <v>0</v>
      </c>
      <c r="AI280" s="2234"/>
      <c r="AJ280" s="2234">
        <f>SUM(AJ245:AK279)</f>
        <v>0</v>
      </c>
      <c r="AK280" s="2234"/>
      <c r="AL280" s="2234">
        <f>SUM(AL245:AM279)</f>
        <v>0</v>
      </c>
      <c r="AM280" s="2234"/>
    </row>
    <row r="281" spans="1:40" s="53" customFormat="1" ht="13" thickBot="1">
      <c r="A281" s="640">
        <v>1</v>
      </c>
      <c r="B281" s="640"/>
      <c r="C281" s="640"/>
      <c r="D281" s="640"/>
      <c r="E281" s="1169" t="str">
        <f>IF((SUM(A281:A281))&gt;0,"Evaluation","")</f>
        <v>Evaluation</v>
      </c>
      <c r="J281" s="54"/>
      <c r="L281" s="40"/>
      <c r="N281" s="54"/>
      <c r="O281" s="385"/>
      <c r="Q281" s="54"/>
      <c r="R281" s="40"/>
      <c r="U281" s="1415"/>
      <c r="Y281" s="1415"/>
      <c r="AC281" s="584"/>
      <c r="AD281" s="584"/>
      <c r="AJ281" s="1415"/>
      <c r="AK281" s="1415"/>
      <c r="AL281" s="40"/>
      <c r="AM281" s="40"/>
    </row>
    <row r="282" spans="1:40" s="53" customFormat="1" ht="13" hidden="1" thickBot="1">
      <c r="E282" s="1786"/>
      <c r="J282" s="54"/>
      <c r="N282" s="54"/>
      <c r="Q282" s="54"/>
      <c r="R282" s="40"/>
      <c r="U282" s="1415"/>
      <c r="Y282" s="1415"/>
      <c r="AE282" s="40"/>
      <c r="AJ282" s="1415"/>
      <c r="AK282" s="1415"/>
      <c r="AL282" s="40"/>
      <c r="AM282" s="40"/>
    </row>
    <row r="283" spans="1:40" s="1788" customFormat="1" ht="13" hidden="1" outlineLevel="1" thickBot="1">
      <c r="A283" s="119"/>
      <c r="B283" s="119"/>
      <c r="C283" s="119"/>
      <c r="G283" s="1788">
        <f>'E1 Entreprise'!A101</f>
        <v>0</v>
      </c>
      <c r="J283" s="1792"/>
      <c r="N283" s="1792"/>
      <c r="Q283" s="1792"/>
      <c r="R283" s="1792"/>
      <c r="U283" s="1792"/>
    </row>
    <row r="284" spans="1:40" s="1788" customFormat="1" ht="13" hidden="1" outlineLevel="1" thickBot="1">
      <c r="A284" s="119"/>
      <c r="B284" s="119"/>
      <c r="C284" s="119"/>
      <c r="G284" s="1793" t="str">
        <f>'E1 Entreprise'!A196</f>
        <v>1. Chauffage</v>
      </c>
      <c r="R284" s="1792"/>
      <c r="U284" s="1792"/>
    </row>
    <row r="285" spans="1:40" s="1788" customFormat="1" ht="13" hidden="1" outlineLevel="1" thickBot="1">
      <c r="A285" s="119"/>
      <c r="B285" s="119"/>
      <c r="C285" s="119"/>
      <c r="R285" s="1792"/>
    </row>
    <row r="286" spans="1:40" s="1794" customFormat="1" ht="42" hidden="1" customHeight="1" outlineLevel="1">
      <c r="A286" s="727"/>
      <c r="B286" s="727"/>
      <c r="C286" s="727"/>
      <c r="D286" s="1782"/>
      <c r="E286" s="1782"/>
      <c r="H286" s="1795" t="str">
        <f>'E1 Entreprise'!F201</f>
        <v>Consommation actuelle d'énergie</v>
      </c>
      <c r="I286" s="1795" t="str">
        <f>'E1 Entreprise'!I201</f>
        <v>Efficacité de l'ensemble des mesures 1</v>
      </c>
      <c r="J286" s="1795" t="str">
        <f>'E1 Entreprise'!J201</f>
        <v>Efficacité de l'ensemble des mesures 1+2</v>
      </c>
      <c r="K286" s="1795" t="str">
        <f>'E1 Entreprise'!L201</f>
        <v xml:space="preserve">Efficacité des mesures choisies   </v>
      </c>
      <c r="L286" s="1795" t="str">
        <f>'E1 Entreprise'!M201</f>
        <v xml:space="preserve"> Valeur cible - Convention d' objectifs</v>
      </c>
      <c r="Q286" s="1795" t="s">
        <v>45</v>
      </c>
      <c r="R286" s="1795" t="s">
        <v>46</v>
      </c>
      <c r="S286" s="1788"/>
      <c r="T286" s="1788"/>
      <c r="U286" s="1796" t="e">
        <f>'E1 Entreprise'!#REF!</f>
        <v>#REF!</v>
      </c>
      <c r="V286" s="1795" t="str">
        <f>H286</f>
        <v>Consommation actuelle d'énergie</v>
      </c>
    </row>
    <row r="287" spans="1:40" s="1794" customFormat="1" ht="30" hidden="1" customHeight="1" outlineLevel="1">
      <c r="A287" s="727"/>
      <c r="B287" s="727"/>
      <c r="C287" s="727"/>
      <c r="D287" s="1782"/>
      <c r="E287" s="1782"/>
      <c r="G287" s="1797"/>
      <c r="H287" s="1798" t="s">
        <v>13</v>
      </c>
      <c r="I287" s="1798" t="s">
        <v>13</v>
      </c>
      <c r="J287" s="1798" t="s">
        <v>13</v>
      </c>
      <c r="K287" s="1798" t="s">
        <v>13</v>
      </c>
      <c r="L287" s="1798" t="s">
        <v>13</v>
      </c>
      <c r="Q287" s="1798" t="s">
        <v>47</v>
      </c>
      <c r="R287" s="1798" t="s">
        <v>47</v>
      </c>
      <c r="S287" s="1788"/>
      <c r="T287" s="1788"/>
      <c r="U287" s="1799"/>
      <c r="V287" s="1798" t="s">
        <v>13</v>
      </c>
    </row>
    <row r="288" spans="1:40" s="1800" customFormat="1" ht="13" hidden="1" outlineLevel="1" thickBot="1">
      <c r="A288" s="640"/>
      <c r="B288" s="640"/>
      <c r="C288" s="640"/>
      <c r="D288" s="1792"/>
      <c r="E288" s="1792"/>
      <c r="G288" s="1801" t="str">
        <f>'E1 Entreprise'!B202</f>
        <v>Serres</v>
      </c>
      <c r="H288" s="1802">
        <f>'E1 Entreprise'!F202</f>
        <v>0</v>
      </c>
      <c r="I288" s="1802">
        <f>'E1 Entreprise'!I202</f>
        <v>0</v>
      </c>
      <c r="J288" s="1802">
        <f>'E1 Entreprise'!J202</f>
        <v>0</v>
      </c>
      <c r="K288" s="1802">
        <f>'E1 Entreprise'!L202</f>
        <v>0</v>
      </c>
      <c r="L288" s="1802">
        <f>'E1 Entreprise'!M202</f>
        <v>0</v>
      </c>
      <c r="Q288" s="1803"/>
      <c r="R288" s="1803"/>
      <c r="S288" s="1788"/>
      <c r="T288" s="1788"/>
      <c r="U288" s="1804" t="str">
        <f>'E1 Entreprise'!B172</f>
        <v>Serres</v>
      </c>
      <c r="V288" s="1802">
        <f>'E1 Entreprise'!W172</f>
        <v>0</v>
      </c>
    </row>
    <row r="289" spans="1:40" s="1800" customFormat="1" ht="13" hidden="1" outlineLevel="1" thickBot="1">
      <c r="A289" s="640"/>
      <c r="B289" s="640"/>
      <c r="C289" s="640"/>
      <c r="D289" s="1792"/>
      <c r="E289" s="1792"/>
      <c r="G289" s="1801" t="str">
        <f>'E1 Entreprise'!B203</f>
        <v>Locaux annexes</v>
      </c>
      <c r="H289" s="1802">
        <f>'E1 Entreprise'!F203</f>
        <v>0</v>
      </c>
      <c r="I289" s="1802">
        <f>'E1 Entreprise'!I203</f>
        <v>0</v>
      </c>
      <c r="J289" s="1802">
        <f>'E1 Entreprise'!J203</f>
        <v>0</v>
      </c>
      <c r="K289" s="1802">
        <f>'E1 Entreprise'!L203</f>
        <v>0</v>
      </c>
      <c r="L289" s="1802">
        <f>'E1 Entreprise'!M203</f>
        <v>0</v>
      </c>
      <c r="Q289" s="1803"/>
      <c r="R289" s="1803"/>
      <c r="S289" s="1788"/>
      <c r="T289" s="1788"/>
      <c r="U289" s="1804" t="str">
        <f>'E1 Entreprise'!B173</f>
        <v>Serres de vente</v>
      </c>
      <c r="V289" s="1802">
        <f>'E1 Entreprise'!W173</f>
        <v>0</v>
      </c>
    </row>
    <row r="290" spans="1:40" s="1800" customFormat="1" ht="13" hidden="1" outlineLevel="1" thickBot="1">
      <c r="A290" s="640"/>
      <c r="B290" s="640"/>
      <c r="C290" s="640"/>
      <c r="D290" s="1792"/>
      <c r="E290" s="1792"/>
      <c r="G290" s="1801" t="str">
        <f>'E1 Entreprise'!B204</f>
        <v>Pertes de production et de distribution</v>
      </c>
      <c r="H290" s="1802">
        <f>'E1 Entreprise'!F204</f>
        <v>0</v>
      </c>
      <c r="I290" s="1802">
        <f>'E1 Entreprise'!I204</f>
        <v>0</v>
      </c>
      <c r="J290" s="1802">
        <f>'E1 Entreprise'!J204</f>
        <v>0</v>
      </c>
      <c r="K290" s="1802">
        <f>'E1 Entreprise'!L204</f>
        <v>0</v>
      </c>
      <c r="L290" s="1802">
        <f>'E1 Entreprise'!M204</f>
        <v>0</v>
      </c>
      <c r="Q290" s="1803"/>
      <c r="R290" s="1803"/>
      <c r="S290" s="1788"/>
      <c r="T290" s="1788"/>
      <c r="U290" s="1804" t="str">
        <f>'E1 Entreprise'!B174</f>
        <v>Locaux annexes</v>
      </c>
      <c r="V290" s="1802">
        <f>'E1 Entreprise'!W174</f>
        <v>0</v>
      </c>
    </row>
    <row r="291" spans="1:40" s="1805" customFormat="1" ht="13" hidden="1" outlineLevel="1" thickBot="1">
      <c r="A291" s="640"/>
      <c r="B291" s="640"/>
      <c r="C291" s="640"/>
      <c r="D291" s="1792"/>
      <c r="E291" s="1792"/>
      <c r="G291" s="1801" t="s">
        <v>944</v>
      </c>
      <c r="H291" s="1802"/>
      <c r="I291" s="1802"/>
      <c r="J291" s="1802"/>
      <c r="K291" s="1802"/>
      <c r="L291" s="1802">
        <f>IF(AF280=0,0,ROUND(AF280-((AF280-AJ280)*0.8),-2))</f>
        <v>0</v>
      </c>
      <c r="Q291" s="1806"/>
      <c r="R291" s="1806"/>
      <c r="S291" s="1788"/>
      <c r="T291" s="1788"/>
      <c r="U291" s="1804" t="str">
        <f>'E1 Entreprise'!B175</f>
        <v>Chambres froides</v>
      </c>
      <c r="V291" s="1802">
        <f>'E1 Entreprise'!W175</f>
        <v>0</v>
      </c>
    </row>
    <row r="292" spans="1:40" s="1800" customFormat="1" ht="13" hidden="1" outlineLevel="1" thickBot="1">
      <c r="A292" s="640"/>
      <c r="B292" s="640"/>
      <c r="C292" s="640"/>
      <c r="D292" s="1792"/>
      <c r="E292" s="1792"/>
      <c r="G292" s="1801" t="str">
        <f>'E1 Entreprise'!B205</f>
        <v>Consommation d'énergie Chauffage</v>
      </c>
      <c r="H292" s="1802">
        <f>'E1 Entreprise'!F205</f>
        <v>0</v>
      </c>
      <c r="I292" s="1802">
        <f>'E1 Entreprise'!I205</f>
        <v>0</v>
      </c>
      <c r="J292" s="1802">
        <f>'E1 Entreprise'!J205</f>
        <v>0</v>
      </c>
      <c r="K292" s="1802">
        <f>'E1 Entreprise'!L205</f>
        <v>0</v>
      </c>
      <c r="Q292" s="1788"/>
      <c r="R292" s="1788"/>
      <c r="S292" s="1788"/>
      <c r="T292" s="1788"/>
      <c r="U292" s="1804" t="str">
        <f>'E1 Entreprise'!B176</f>
        <v>Eclairage de végétation</v>
      </c>
      <c r="V292" s="1802">
        <f>'E1 Entreprise'!W176</f>
        <v>0</v>
      </c>
    </row>
    <row r="293" spans="1:40" s="1800" customFormat="1" ht="13" hidden="1" outlineLevel="1" thickBot="1">
      <c r="A293" s="640"/>
      <c r="B293" s="640"/>
      <c r="C293" s="640"/>
      <c r="D293" s="1792"/>
      <c r="E293" s="1792"/>
      <c r="G293" s="1801"/>
      <c r="H293" s="1807"/>
      <c r="I293" s="1807"/>
      <c r="J293" s="1807"/>
      <c r="Q293" s="1806"/>
      <c r="R293" s="1806"/>
      <c r="S293" s="1788"/>
      <c r="T293" s="1788"/>
      <c r="U293" s="1808" t="str">
        <f>'E1 Entreprise'!B177</f>
        <v xml:space="preserve">Total </v>
      </c>
      <c r="V293" s="1802">
        <f>'E1 Entreprise'!W177</f>
        <v>0</v>
      </c>
    </row>
    <row r="294" spans="1:40" s="1788" customFormat="1" ht="13" hidden="1" outlineLevel="1" thickBot="1">
      <c r="A294" s="119"/>
      <c r="B294" s="119"/>
      <c r="C294" s="119"/>
      <c r="G294" s="1809" t="s">
        <v>41</v>
      </c>
      <c r="H294" s="1806"/>
      <c r="I294" s="1810" t="e">
        <f>1-(I292/H292)</f>
        <v>#DIV/0!</v>
      </c>
      <c r="J294" s="1810" t="e">
        <f>1-(J292/I292)</f>
        <v>#DIV/0!</v>
      </c>
      <c r="K294" s="1800"/>
      <c r="L294" s="1800"/>
    </row>
    <row r="295" spans="1:40" s="1788" customFormat="1" ht="13" hidden="1" outlineLevel="1" thickBot="1">
      <c r="A295" s="119"/>
      <c r="B295" s="119"/>
      <c r="C295" s="119"/>
    </row>
    <row r="296" spans="1:40" s="1788" customFormat="1" ht="13" hidden="1" thickBot="1">
      <c r="A296" s="119"/>
      <c r="B296" s="119"/>
      <c r="C296" s="119"/>
    </row>
    <row r="297" spans="1:40" s="59" customFormat="1" ht="13" customHeight="1" thickBot="1">
      <c r="A297" s="122">
        <v>1</v>
      </c>
      <c r="B297" s="122"/>
      <c r="C297" s="122"/>
      <c r="D297" s="122"/>
      <c r="E297" s="1169" t="str">
        <f t="shared" ref="E297:E310" si="8">IF((SUM(A297:A297))&gt;0,"Evaluation","")</f>
        <v>Evaluation</v>
      </c>
      <c r="F297" s="495"/>
      <c r="G297" s="1833" t="s">
        <v>242</v>
      </c>
      <c r="H297" s="1833" t="s">
        <v>1027</v>
      </c>
      <c r="I297" s="1833"/>
      <c r="J297" s="1833"/>
      <c r="K297" s="1833"/>
      <c r="L297" s="1833"/>
      <c r="M297" s="1833" t="str">
        <f>G297</f>
        <v>Serre</v>
      </c>
      <c r="N297" s="1834" t="s">
        <v>1028</v>
      </c>
      <c r="O297" s="1832"/>
      <c r="P297" s="1834"/>
      <c r="Q297" s="1834"/>
      <c r="R297" s="1844" t="str">
        <f>M297</f>
        <v>Serre</v>
      </c>
      <c r="S297" s="1834" t="s">
        <v>1029</v>
      </c>
      <c r="T297" s="1834"/>
      <c r="U297" s="705"/>
      <c r="V297" s="1834"/>
      <c r="W297" s="1834"/>
      <c r="X297" s="1834"/>
      <c r="Y297" s="705"/>
      <c r="Z297" s="1834"/>
      <c r="AA297" s="1834"/>
      <c r="AB297" s="1834"/>
      <c r="AC297" s="1843"/>
      <c r="AD297" s="1834"/>
      <c r="AE297" s="701"/>
      <c r="AF297" s="1834"/>
      <c r="AG297" s="1834"/>
      <c r="AH297" s="1834"/>
      <c r="AI297" s="1834"/>
      <c r="AJ297" s="1834"/>
      <c r="AK297" s="1834"/>
      <c r="AL297" s="1834"/>
      <c r="AM297" s="1834"/>
      <c r="AN297" s="536"/>
    </row>
    <row r="298" spans="1:40" s="60" customFormat="1" ht="13" thickBot="1">
      <c r="A298" s="640">
        <f t="shared" ref="A298:A330" si="9">IF(G298="",0,1)</f>
        <v>0</v>
      </c>
      <c r="B298" s="640"/>
      <c r="C298" s="640"/>
      <c r="D298" s="640"/>
      <c r="E298" s="1169" t="str">
        <f t="shared" si="8"/>
        <v/>
      </c>
      <c r="F298" s="497"/>
      <c r="G298" s="1845" t="str">
        <f>G247</f>
        <v/>
      </c>
      <c r="H298" s="1845" t="str">
        <f>AF247</f>
        <v/>
      </c>
      <c r="I298" s="1845"/>
      <c r="J298" s="1845"/>
      <c r="K298" s="1845"/>
      <c r="L298" s="1845"/>
      <c r="M298" s="1846" t="str">
        <f>G298</f>
        <v/>
      </c>
      <c r="N298" s="1847" t="str">
        <f>AC247</f>
        <v/>
      </c>
      <c r="O298" s="1848"/>
      <c r="P298" s="1849"/>
      <c r="Q298" s="1849"/>
      <c r="R298" s="1850" t="str">
        <f>G298</f>
        <v/>
      </c>
      <c r="S298" s="1857" t="str">
        <f>V247</f>
        <v/>
      </c>
      <c r="T298" s="1835"/>
      <c r="U298" s="713"/>
      <c r="V298" s="1836"/>
      <c r="W298" s="1836"/>
      <c r="X298" s="1836"/>
      <c r="Y298" s="713"/>
      <c r="Z298" s="1837"/>
      <c r="AA298" s="1837"/>
      <c r="AB298" s="1837"/>
      <c r="AC298" s="1838"/>
      <c r="AD298" s="1838"/>
      <c r="AE298" s="711"/>
      <c r="AF298" s="1838">
        <f>'E3 Production de chaleur'!H340+'E3 Production de chaleur'!H341+'E3 Production de chaleur'!H342</f>
        <v>0</v>
      </c>
      <c r="AG298" s="1838"/>
      <c r="AH298" s="1838">
        <f>'E3 Production de chaleur'!N340+'E3 Production de chaleur'!N341+'E3 Production de chaleur'!N342</f>
        <v>0</v>
      </c>
      <c r="AI298" s="1838"/>
      <c r="AJ298" s="1838">
        <f>'E3 Production de chaleur'!O340+'E3 Production de chaleur'!O341+'E3 Production de chaleur'!O342</f>
        <v>0</v>
      </c>
      <c r="AK298" s="1838"/>
      <c r="AL298" s="1838">
        <f>'E3 Production de chaleur'!P340+'E3 Production de chaleur'!P341+'E3 Production de chaleur'!P342</f>
        <v>0</v>
      </c>
      <c r="AM298" s="1838"/>
      <c r="AN298" s="537"/>
    </row>
    <row r="299" spans="1:40" s="60" customFormat="1" ht="13" thickBot="1">
      <c r="A299" s="640">
        <f t="shared" si="9"/>
        <v>0</v>
      </c>
      <c r="B299" s="640"/>
      <c r="C299" s="640"/>
      <c r="D299" s="640"/>
      <c r="E299" s="1169" t="str">
        <f t="shared" si="8"/>
        <v/>
      </c>
      <c r="F299" s="497"/>
      <c r="G299" s="1851" t="str">
        <f t="shared" ref="G299:G330" si="10">G248</f>
        <v/>
      </c>
      <c r="H299" s="1851" t="str">
        <f t="shared" ref="H299:H330" si="11">AF248</f>
        <v/>
      </c>
      <c r="I299" s="1851"/>
      <c r="J299" s="1851"/>
      <c r="K299" s="1851"/>
      <c r="L299" s="1851"/>
      <c r="M299" s="1852" t="str">
        <f t="shared" ref="M299:M330" si="12">G299</f>
        <v/>
      </c>
      <c r="N299" s="1853" t="str">
        <f t="shared" ref="N299:N330" si="13">AC248</f>
        <v/>
      </c>
      <c r="O299" s="1854"/>
      <c r="P299" s="1855"/>
      <c r="Q299" s="1855"/>
      <c r="R299" s="1856" t="str">
        <f t="shared" ref="R299:R330" si="14">G299</f>
        <v/>
      </c>
      <c r="S299" s="1858" t="str">
        <f t="shared" ref="S299:S330" si="15">V248</f>
        <v/>
      </c>
      <c r="T299" s="1839"/>
      <c r="U299" s="716"/>
      <c r="V299" s="1840"/>
      <c r="W299" s="1840"/>
      <c r="X299" s="1840"/>
      <c r="Y299" s="716"/>
      <c r="Z299" s="1841"/>
      <c r="AA299" s="1841"/>
      <c r="AB299" s="1841"/>
      <c r="AC299" s="1842"/>
      <c r="AD299" s="1842"/>
      <c r="AE299" s="714"/>
      <c r="AF299" s="1842">
        <f>'E1 Entreprise'!F187</f>
        <v>0</v>
      </c>
      <c r="AG299" s="1842"/>
      <c r="AH299" s="1842">
        <f>'E1 Entreprise'!F188</f>
        <v>0</v>
      </c>
      <c r="AI299" s="1842"/>
      <c r="AJ299" s="1842">
        <f>'E1 Entreprise'!F189</f>
        <v>0</v>
      </c>
      <c r="AK299" s="1842"/>
      <c r="AL299" s="1842">
        <f>AJ299</f>
        <v>0</v>
      </c>
      <c r="AM299" s="1842"/>
      <c r="AN299" s="537"/>
    </row>
    <row r="300" spans="1:40" s="60" customFormat="1" ht="13" thickBot="1">
      <c r="A300" s="640">
        <f t="shared" si="9"/>
        <v>0</v>
      </c>
      <c r="B300" s="640"/>
      <c r="C300" s="640"/>
      <c r="D300" s="640"/>
      <c r="E300" s="1169" t="str">
        <f t="shared" si="8"/>
        <v/>
      </c>
      <c r="F300" s="497"/>
      <c r="G300" s="1851" t="str">
        <f t="shared" si="10"/>
        <v/>
      </c>
      <c r="H300" s="1851" t="str">
        <f t="shared" si="11"/>
        <v/>
      </c>
      <c r="I300" s="1851"/>
      <c r="J300" s="1851"/>
      <c r="K300" s="1851"/>
      <c r="L300" s="1851"/>
      <c r="M300" s="1852" t="str">
        <f t="shared" si="12"/>
        <v/>
      </c>
      <c r="N300" s="1853" t="str">
        <f t="shared" si="13"/>
        <v/>
      </c>
      <c r="O300" s="1854"/>
      <c r="P300" s="1855"/>
      <c r="Q300" s="1855"/>
      <c r="R300" s="1856" t="str">
        <f t="shared" si="14"/>
        <v/>
      </c>
      <c r="S300" s="1858" t="str">
        <f t="shared" si="15"/>
        <v/>
      </c>
      <c r="T300" s="1839"/>
      <c r="U300" s="716"/>
      <c r="V300" s="1840">
        <f>'E2 Serres'!L400</f>
        <v>0</v>
      </c>
      <c r="W300" s="1840"/>
      <c r="X300" s="1840"/>
      <c r="Y300" s="716"/>
      <c r="Z300" s="1841">
        <f>'E2 Serres'!Q400</f>
        <v>0</v>
      </c>
      <c r="AA300" s="1841"/>
      <c r="AB300" s="1841"/>
      <c r="AC300" s="1842"/>
      <c r="AD300" s="1842"/>
      <c r="AE300" s="714"/>
      <c r="AF300" s="1842">
        <f>'E2 Serres'!T400</f>
        <v>0</v>
      </c>
      <c r="AG300" s="1842"/>
      <c r="AH300" s="1842">
        <f>'E2 Serres'!V400</f>
        <v>0</v>
      </c>
      <c r="AI300" s="1842"/>
      <c r="AJ300" s="1842">
        <f>'E2 Serres'!W400</f>
        <v>0</v>
      </c>
      <c r="AK300" s="1842"/>
      <c r="AL300" s="1842">
        <f>'E2 Serres'!CE400</f>
        <v>0</v>
      </c>
      <c r="AM300" s="1842"/>
      <c r="AN300" s="537"/>
    </row>
    <row r="301" spans="1:40" s="60" customFormat="1" ht="13" hidden="1" thickBot="1">
      <c r="A301" s="640">
        <f t="shared" si="9"/>
        <v>0</v>
      </c>
      <c r="B301" s="640"/>
      <c r="C301" s="640"/>
      <c r="D301" s="640"/>
      <c r="E301" s="1789" t="str">
        <f t="shared" si="8"/>
        <v/>
      </c>
      <c r="F301" s="497"/>
      <c r="G301" s="1851" t="str">
        <f t="shared" si="10"/>
        <v/>
      </c>
      <c r="H301" s="1851" t="str">
        <f t="shared" si="11"/>
        <v/>
      </c>
      <c r="I301" s="1851"/>
      <c r="J301" s="1851"/>
      <c r="K301" s="1851"/>
      <c r="L301" s="1851"/>
      <c r="M301" s="1852" t="str">
        <f t="shared" si="12"/>
        <v/>
      </c>
      <c r="N301" s="1853" t="str">
        <f t="shared" si="13"/>
        <v/>
      </c>
      <c r="O301" s="1854"/>
      <c r="P301" s="1855"/>
      <c r="Q301" s="1855"/>
      <c r="R301" s="1856" t="str">
        <f t="shared" si="14"/>
        <v/>
      </c>
      <c r="S301" s="1858" t="str">
        <f t="shared" si="15"/>
        <v/>
      </c>
      <c r="T301" s="1839"/>
      <c r="U301" s="716"/>
      <c r="V301" s="1840">
        <f>'E2 Serres'!L401</f>
        <v>0</v>
      </c>
      <c r="W301" s="1840"/>
      <c r="X301" s="1840"/>
      <c r="Y301" s="716"/>
      <c r="Z301" s="1841">
        <f>'E2 Serres'!Q401</f>
        <v>0</v>
      </c>
      <c r="AA301" s="1841"/>
      <c r="AB301" s="1841"/>
      <c r="AC301" s="1842" t="str">
        <f>IF(M301="","",IF(M301=0,0,AF301/M301))</f>
        <v/>
      </c>
      <c r="AD301" s="1842"/>
      <c r="AE301" s="714"/>
      <c r="AF301" s="1842">
        <f>'E2 Serres'!T401</f>
        <v>0</v>
      </c>
      <c r="AG301" s="1842"/>
      <c r="AH301" s="1842">
        <f>'E2 Serres'!V401</f>
        <v>0</v>
      </c>
      <c r="AI301" s="1842"/>
      <c r="AJ301" s="1842">
        <f>'E2 Serres'!W401</f>
        <v>0</v>
      </c>
      <c r="AK301" s="1842"/>
      <c r="AL301" s="1842">
        <f>'E2 Serres'!CE401</f>
        <v>0</v>
      </c>
      <c r="AM301" s="1842"/>
      <c r="AN301" s="537"/>
    </row>
    <row r="302" spans="1:40" s="60" customFormat="1" ht="13" hidden="1" thickBot="1">
      <c r="A302" s="640">
        <f t="shared" si="9"/>
        <v>0</v>
      </c>
      <c r="B302" s="640"/>
      <c r="C302" s="640"/>
      <c r="D302" s="640"/>
      <c r="E302" s="1789" t="str">
        <f t="shared" si="8"/>
        <v/>
      </c>
      <c r="F302" s="497"/>
      <c r="G302" s="1851" t="str">
        <f t="shared" si="10"/>
        <v/>
      </c>
      <c r="H302" s="1851" t="str">
        <f t="shared" si="11"/>
        <v/>
      </c>
      <c r="I302" s="1851"/>
      <c r="J302" s="1851"/>
      <c r="K302" s="1851"/>
      <c r="L302" s="1851"/>
      <c r="M302" s="1852" t="str">
        <f t="shared" si="12"/>
        <v/>
      </c>
      <c r="N302" s="1853" t="str">
        <f t="shared" si="13"/>
        <v/>
      </c>
      <c r="O302" s="1854"/>
      <c r="P302" s="1855"/>
      <c r="Q302" s="1855"/>
      <c r="R302" s="1856" t="str">
        <f t="shared" si="14"/>
        <v/>
      </c>
      <c r="S302" s="1858" t="str">
        <f t="shared" si="15"/>
        <v/>
      </c>
      <c r="T302" s="1839"/>
      <c r="U302" s="716"/>
      <c r="V302" s="1840">
        <f>'E2 Serres'!L402</f>
        <v>0</v>
      </c>
      <c r="W302" s="1840"/>
      <c r="X302" s="1840"/>
      <c r="Y302" s="716"/>
      <c r="Z302" s="1841">
        <f>'E2 Serres'!Q402</f>
        <v>0</v>
      </c>
      <c r="AA302" s="1841"/>
      <c r="AB302" s="1841"/>
      <c r="AC302" s="1842" t="str">
        <f t="shared" ref="AC302:AC329" si="16">IF(M302="","",IF(M302=0,0,AF302/M302))</f>
        <v/>
      </c>
      <c r="AD302" s="1842"/>
      <c r="AE302" s="714"/>
      <c r="AF302" s="1842">
        <f>'E2 Serres'!T402</f>
        <v>0</v>
      </c>
      <c r="AG302" s="1842"/>
      <c r="AH302" s="1842">
        <f>'E2 Serres'!V402</f>
        <v>0</v>
      </c>
      <c r="AI302" s="1842"/>
      <c r="AJ302" s="1842">
        <f>'E2 Serres'!W402</f>
        <v>0</v>
      </c>
      <c r="AK302" s="1842"/>
      <c r="AL302" s="1842">
        <f>'E2 Serres'!CE402</f>
        <v>0</v>
      </c>
      <c r="AM302" s="1842"/>
      <c r="AN302" s="537"/>
    </row>
    <row r="303" spans="1:40" s="60" customFormat="1" ht="13" hidden="1" thickBot="1">
      <c r="A303" s="640">
        <f t="shared" si="9"/>
        <v>0</v>
      </c>
      <c r="B303" s="640"/>
      <c r="C303" s="640"/>
      <c r="D303" s="640"/>
      <c r="E303" s="1789" t="str">
        <f t="shared" si="8"/>
        <v/>
      </c>
      <c r="F303" s="497"/>
      <c r="G303" s="1851" t="str">
        <f t="shared" si="10"/>
        <v/>
      </c>
      <c r="H303" s="1851" t="str">
        <f t="shared" si="11"/>
        <v/>
      </c>
      <c r="I303" s="1851"/>
      <c r="J303" s="1851"/>
      <c r="K303" s="1851"/>
      <c r="L303" s="1851"/>
      <c r="M303" s="1852" t="str">
        <f t="shared" si="12"/>
        <v/>
      </c>
      <c r="N303" s="1853" t="str">
        <f t="shared" si="13"/>
        <v/>
      </c>
      <c r="O303" s="1854"/>
      <c r="P303" s="1855"/>
      <c r="Q303" s="1855"/>
      <c r="R303" s="1856" t="str">
        <f t="shared" si="14"/>
        <v/>
      </c>
      <c r="S303" s="1858" t="str">
        <f t="shared" si="15"/>
        <v/>
      </c>
      <c r="T303" s="1839"/>
      <c r="U303" s="716"/>
      <c r="V303" s="1840">
        <f>'E2 Serres'!L403</f>
        <v>0</v>
      </c>
      <c r="W303" s="1840"/>
      <c r="X303" s="1840"/>
      <c r="Y303" s="716"/>
      <c r="Z303" s="1841">
        <f>'E2 Serres'!Q403</f>
        <v>0</v>
      </c>
      <c r="AA303" s="1841"/>
      <c r="AB303" s="1841"/>
      <c r="AC303" s="1842" t="str">
        <f t="shared" si="16"/>
        <v/>
      </c>
      <c r="AD303" s="1842"/>
      <c r="AE303" s="714"/>
      <c r="AF303" s="1842">
        <f>'E2 Serres'!T403</f>
        <v>0</v>
      </c>
      <c r="AG303" s="1842"/>
      <c r="AH303" s="1842">
        <f>'E2 Serres'!V403</f>
        <v>0</v>
      </c>
      <c r="AI303" s="1842"/>
      <c r="AJ303" s="1842">
        <f>'E2 Serres'!W403</f>
        <v>0</v>
      </c>
      <c r="AK303" s="1842"/>
      <c r="AL303" s="1842">
        <f>'E2 Serres'!CE403</f>
        <v>0</v>
      </c>
      <c r="AM303" s="1842"/>
      <c r="AN303" s="537"/>
    </row>
    <row r="304" spans="1:40" s="60" customFormat="1" ht="13" hidden="1" thickBot="1">
      <c r="A304" s="640">
        <f t="shared" si="9"/>
        <v>0</v>
      </c>
      <c r="B304" s="640"/>
      <c r="C304" s="640"/>
      <c r="D304" s="640"/>
      <c r="E304" s="1789" t="str">
        <f t="shared" si="8"/>
        <v/>
      </c>
      <c r="F304" s="497"/>
      <c r="G304" s="1851" t="str">
        <f t="shared" si="10"/>
        <v/>
      </c>
      <c r="H304" s="1851" t="str">
        <f t="shared" si="11"/>
        <v/>
      </c>
      <c r="I304" s="1851"/>
      <c r="J304" s="1851"/>
      <c r="K304" s="1851"/>
      <c r="L304" s="1851"/>
      <c r="M304" s="1852" t="str">
        <f t="shared" si="12"/>
        <v/>
      </c>
      <c r="N304" s="1853" t="str">
        <f t="shared" si="13"/>
        <v/>
      </c>
      <c r="O304" s="1854"/>
      <c r="P304" s="1855"/>
      <c r="Q304" s="1855"/>
      <c r="R304" s="1856" t="str">
        <f t="shared" si="14"/>
        <v/>
      </c>
      <c r="S304" s="1858" t="str">
        <f t="shared" si="15"/>
        <v/>
      </c>
      <c r="T304" s="1839"/>
      <c r="U304" s="716"/>
      <c r="V304" s="1840">
        <f>'E2 Serres'!L404</f>
        <v>0</v>
      </c>
      <c r="W304" s="1840"/>
      <c r="X304" s="1840"/>
      <c r="Y304" s="716"/>
      <c r="Z304" s="1841">
        <f>'E2 Serres'!Q404</f>
        <v>0</v>
      </c>
      <c r="AA304" s="1841"/>
      <c r="AB304" s="1841"/>
      <c r="AC304" s="1842" t="str">
        <f t="shared" si="16"/>
        <v/>
      </c>
      <c r="AD304" s="1842"/>
      <c r="AE304" s="714"/>
      <c r="AF304" s="1842">
        <f>'E2 Serres'!T404</f>
        <v>0</v>
      </c>
      <c r="AG304" s="1842"/>
      <c r="AH304" s="1842">
        <f>'E2 Serres'!V404</f>
        <v>0</v>
      </c>
      <c r="AI304" s="1842"/>
      <c r="AJ304" s="1842">
        <f>'E2 Serres'!W404</f>
        <v>0</v>
      </c>
      <c r="AK304" s="1842"/>
      <c r="AL304" s="1842">
        <f>'E2 Serres'!CE404</f>
        <v>0</v>
      </c>
      <c r="AM304" s="1842"/>
      <c r="AN304" s="537"/>
    </row>
    <row r="305" spans="1:40" s="60" customFormat="1" ht="13" hidden="1" thickBot="1">
      <c r="A305" s="640">
        <f t="shared" si="9"/>
        <v>0</v>
      </c>
      <c r="B305" s="640"/>
      <c r="C305" s="640"/>
      <c r="D305" s="640"/>
      <c r="E305" s="1789" t="str">
        <f t="shared" si="8"/>
        <v/>
      </c>
      <c r="F305" s="497"/>
      <c r="G305" s="1851" t="str">
        <f t="shared" si="10"/>
        <v/>
      </c>
      <c r="H305" s="1851" t="str">
        <f t="shared" si="11"/>
        <v/>
      </c>
      <c r="I305" s="1851"/>
      <c r="J305" s="1851"/>
      <c r="K305" s="1851"/>
      <c r="L305" s="1851"/>
      <c r="M305" s="1852" t="str">
        <f t="shared" si="12"/>
        <v/>
      </c>
      <c r="N305" s="1853" t="str">
        <f t="shared" si="13"/>
        <v/>
      </c>
      <c r="O305" s="1854"/>
      <c r="P305" s="1855"/>
      <c r="Q305" s="1855"/>
      <c r="R305" s="1856" t="str">
        <f t="shared" si="14"/>
        <v/>
      </c>
      <c r="S305" s="1858" t="str">
        <f t="shared" si="15"/>
        <v/>
      </c>
      <c r="T305" s="1839"/>
      <c r="U305" s="716"/>
      <c r="V305" s="1840">
        <f>'E2 Serres'!L405</f>
        <v>0</v>
      </c>
      <c r="W305" s="1840"/>
      <c r="X305" s="1840"/>
      <c r="Y305" s="716"/>
      <c r="Z305" s="1841">
        <f>'E2 Serres'!Q405</f>
        <v>0</v>
      </c>
      <c r="AA305" s="1841"/>
      <c r="AB305" s="1841"/>
      <c r="AC305" s="1842" t="str">
        <f t="shared" si="16"/>
        <v/>
      </c>
      <c r="AD305" s="1842"/>
      <c r="AE305" s="714"/>
      <c r="AF305" s="1842">
        <f>'E2 Serres'!T405</f>
        <v>0</v>
      </c>
      <c r="AG305" s="1842"/>
      <c r="AH305" s="1842">
        <f>'E2 Serres'!V405</f>
        <v>0</v>
      </c>
      <c r="AI305" s="1842"/>
      <c r="AJ305" s="1842">
        <f>'E2 Serres'!W405</f>
        <v>0</v>
      </c>
      <c r="AK305" s="1842"/>
      <c r="AL305" s="1842">
        <f>'E2 Serres'!CE405</f>
        <v>0</v>
      </c>
      <c r="AM305" s="1842"/>
      <c r="AN305" s="537"/>
    </row>
    <row r="306" spans="1:40" s="60" customFormat="1" ht="13" hidden="1" thickBot="1">
      <c r="A306" s="640">
        <f t="shared" si="9"/>
        <v>0</v>
      </c>
      <c r="B306" s="640"/>
      <c r="C306" s="640"/>
      <c r="D306" s="640"/>
      <c r="E306" s="1789" t="str">
        <f t="shared" si="8"/>
        <v/>
      </c>
      <c r="F306" s="497"/>
      <c r="G306" s="1851" t="str">
        <f t="shared" si="10"/>
        <v/>
      </c>
      <c r="H306" s="1851" t="str">
        <f t="shared" si="11"/>
        <v/>
      </c>
      <c r="I306" s="1851"/>
      <c r="J306" s="1851"/>
      <c r="K306" s="1851"/>
      <c r="L306" s="1851"/>
      <c r="M306" s="1852" t="str">
        <f t="shared" si="12"/>
        <v/>
      </c>
      <c r="N306" s="1853" t="str">
        <f t="shared" si="13"/>
        <v/>
      </c>
      <c r="O306" s="1854"/>
      <c r="P306" s="1855"/>
      <c r="Q306" s="1855"/>
      <c r="R306" s="1856" t="str">
        <f t="shared" si="14"/>
        <v/>
      </c>
      <c r="S306" s="1858" t="str">
        <f t="shared" si="15"/>
        <v/>
      </c>
      <c r="T306" s="1839"/>
      <c r="U306" s="716"/>
      <c r="V306" s="1840">
        <f>'E2 Serres'!L406</f>
        <v>0</v>
      </c>
      <c r="W306" s="1840"/>
      <c r="X306" s="1840"/>
      <c r="Y306" s="716"/>
      <c r="Z306" s="1841">
        <f>'E2 Serres'!Q406</f>
        <v>0</v>
      </c>
      <c r="AA306" s="1841"/>
      <c r="AB306" s="1841"/>
      <c r="AC306" s="1842" t="str">
        <f t="shared" si="16"/>
        <v/>
      </c>
      <c r="AD306" s="1842"/>
      <c r="AE306" s="714"/>
      <c r="AF306" s="1842">
        <f>'E2 Serres'!T406</f>
        <v>0</v>
      </c>
      <c r="AG306" s="1842"/>
      <c r="AH306" s="1842">
        <f>'E2 Serres'!V406</f>
        <v>0</v>
      </c>
      <c r="AI306" s="1842"/>
      <c r="AJ306" s="1842">
        <f>'E2 Serres'!W406</f>
        <v>0</v>
      </c>
      <c r="AK306" s="1842"/>
      <c r="AL306" s="1842">
        <f>'E2 Serres'!CE406</f>
        <v>0</v>
      </c>
      <c r="AM306" s="1842"/>
      <c r="AN306" s="537"/>
    </row>
    <row r="307" spans="1:40" s="60" customFormat="1" ht="13" hidden="1" thickBot="1">
      <c r="A307" s="640">
        <f t="shared" si="9"/>
        <v>0</v>
      </c>
      <c r="B307" s="640"/>
      <c r="C307" s="640"/>
      <c r="D307" s="640"/>
      <c r="E307" s="1789" t="str">
        <f t="shared" si="8"/>
        <v/>
      </c>
      <c r="F307" s="497"/>
      <c r="G307" s="1851" t="str">
        <f t="shared" si="10"/>
        <v/>
      </c>
      <c r="H307" s="1851" t="str">
        <f t="shared" si="11"/>
        <v/>
      </c>
      <c r="I307" s="1851"/>
      <c r="J307" s="1851"/>
      <c r="K307" s="1851"/>
      <c r="L307" s="1851"/>
      <c r="M307" s="1852" t="str">
        <f t="shared" si="12"/>
        <v/>
      </c>
      <c r="N307" s="1853" t="str">
        <f t="shared" si="13"/>
        <v/>
      </c>
      <c r="O307" s="1854"/>
      <c r="P307" s="1855"/>
      <c r="Q307" s="1855"/>
      <c r="R307" s="1856" t="str">
        <f t="shared" si="14"/>
        <v/>
      </c>
      <c r="S307" s="1858" t="str">
        <f t="shared" si="15"/>
        <v/>
      </c>
      <c r="T307" s="1839"/>
      <c r="U307" s="716"/>
      <c r="V307" s="1840">
        <f>'E2 Serres'!L407</f>
        <v>0</v>
      </c>
      <c r="W307" s="1840"/>
      <c r="X307" s="1840"/>
      <c r="Y307" s="716"/>
      <c r="Z307" s="1841">
        <f>'E2 Serres'!Q407</f>
        <v>0</v>
      </c>
      <c r="AA307" s="1841"/>
      <c r="AB307" s="1841"/>
      <c r="AC307" s="1842" t="str">
        <f t="shared" si="16"/>
        <v/>
      </c>
      <c r="AD307" s="1842"/>
      <c r="AE307" s="714"/>
      <c r="AF307" s="1842">
        <f>'E2 Serres'!T407</f>
        <v>0</v>
      </c>
      <c r="AG307" s="1842"/>
      <c r="AH307" s="1842">
        <f>'E2 Serres'!V407</f>
        <v>0</v>
      </c>
      <c r="AI307" s="1842"/>
      <c r="AJ307" s="1842">
        <f>'E2 Serres'!W407</f>
        <v>0</v>
      </c>
      <c r="AK307" s="1842"/>
      <c r="AL307" s="1842">
        <f>'E2 Serres'!CE407</f>
        <v>0</v>
      </c>
      <c r="AM307" s="1842"/>
      <c r="AN307" s="537"/>
    </row>
    <row r="308" spans="1:40" s="60" customFormat="1" ht="13" hidden="1" thickBot="1">
      <c r="A308" s="640">
        <f t="shared" si="9"/>
        <v>0</v>
      </c>
      <c r="B308" s="640"/>
      <c r="C308" s="640"/>
      <c r="D308" s="640"/>
      <c r="E308" s="1789" t="str">
        <f t="shared" si="8"/>
        <v/>
      </c>
      <c r="F308" s="497"/>
      <c r="G308" s="1851" t="str">
        <f t="shared" si="10"/>
        <v/>
      </c>
      <c r="H308" s="1851" t="str">
        <f t="shared" si="11"/>
        <v/>
      </c>
      <c r="I308" s="1851"/>
      <c r="J308" s="1851"/>
      <c r="K308" s="1851"/>
      <c r="L308" s="1851"/>
      <c r="M308" s="1852" t="str">
        <f t="shared" si="12"/>
        <v/>
      </c>
      <c r="N308" s="1853" t="str">
        <f t="shared" si="13"/>
        <v/>
      </c>
      <c r="O308" s="1854"/>
      <c r="P308" s="1855"/>
      <c r="Q308" s="1855"/>
      <c r="R308" s="1856" t="str">
        <f t="shared" si="14"/>
        <v/>
      </c>
      <c r="S308" s="1858" t="str">
        <f t="shared" si="15"/>
        <v/>
      </c>
      <c r="T308" s="1839"/>
      <c r="U308" s="716"/>
      <c r="V308" s="1840">
        <f>'E2 Serres'!L408</f>
        <v>0</v>
      </c>
      <c r="W308" s="1840"/>
      <c r="X308" s="1840"/>
      <c r="Y308" s="716"/>
      <c r="Z308" s="1841">
        <f>'E2 Serres'!Q408</f>
        <v>0</v>
      </c>
      <c r="AA308" s="1841"/>
      <c r="AB308" s="1841"/>
      <c r="AC308" s="1842" t="str">
        <f t="shared" si="16"/>
        <v/>
      </c>
      <c r="AD308" s="1842"/>
      <c r="AE308" s="714"/>
      <c r="AF308" s="1842">
        <f>'E2 Serres'!T408</f>
        <v>0</v>
      </c>
      <c r="AG308" s="1842"/>
      <c r="AH308" s="1842">
        <f>'E2 Serres'!V408</f>
        <v>0</v>
      </c>
      <c r="AI308" s="1842"/>
      <c r="AJ308" s="1842">
        <f>'E2 Serres'!W408</f>
        <v>0</v>
      </c>
      <c r="AK308" s="1842"/>
      <c r="AL308" s="1842">
        <f>'E2 Serres'!CE408</f>
        <v>0</v>
      </c>
      <c r="AM308" s="1842"/>
      <c r="AN308" s="537"/>
    </row>
    <row r="309" spans="1:40" s="60" customFormat="1" ht="13" hidden="1" thickBot="1">
      <c r="A309" s="640">
        <f t="shared" si="9"/>
        <v>0</v>
      </c>
      <c r="B309" s="640"/>
      <c r="C309" s="640"/>
      <c r="D309" s="640"/>
      <c r="E309" s="1789" t="str">
        <f t="shared" si="8"/>
        <v/>
      </c>
      <c r="F309" s="497"/>
      <c r="G309" s="1851" t="str">
        <f t="shared" si="10"/>
        <v/>
      </c>
      <c r="H309" s="1851" t="str">
        <f t="shared" si="11"/>
        <v/>
      </c>
      <c r="I309" s="1851"/>
      <c r="J309" s="1851"/>
      <c r="K309" s="1851"/>
      <c r="L309" s="1851"/>
      <c r="M309" s="1852" t="str">
        <f t="shared" si="12"/>
        <v/>
      </c>
      <c r="N309" s="1853" t="str">
        <f t="shared" si="13"/>
        <v/>
      </c>
      <c r="O309" s="1854"/>
      <c r="P309" s="1855"/>
      <c r="Q309" s="1855"/>
      <c r="R309" s="1856" t="str">
        <f t="shared" si="14"/>
        <v/>
      </c>
      <c r="S309" s="1858" t="str">
        <f t="shared" si="15"/>
        <v/>
      </c>
      <c r="T309" s="1839"/>
      <c r="U309" s="716"/>
      <c r="V309" s="1840">
        <f>'E2 Serres'!L409</f>
        <v>0</v>
      </c>
      <c r="W309" s="1840"/>
      <c r="X309" s="1840"/>
      <c r="Y309" s="716"/>
      <c r="Z309" s="1841">
        <f>'E2 Serres'!Q409</f>
        <v>0</v>
      </c>
      <c r="AA309" s="1841"/>
      <c r="AB309" s="1841"/>
      <c r="AC309" s="1842" t="str">
        <f t="shared" si="16"/>
        <v/>
      </c>
      <c r="AD309" s="1842"/>
      <c r="AE309" s="714"/>
      <c r="AF309" s="1842">
        <f>'E2 Serres'!T409</f>
        <v>0</v>
      </c>
      <c r="AG309" s="1842"/>
      <c r="AH309" s="1842">
        <f>'E2 Serres'!V409</f>
        <v>0</v>
      </c>
      <c r="AI309" s="1842"/>
      <c r="AJ309" s="1842">
        <f>'E2 Serres'!W409</f>
        <v>0</v>
      </c>
      <c r="AK309" s="1842"/>
      <c r="AL309" s="1842">
        <f>'E2 Serres'!CE409</f>
        <v>0</v>
      </c>
      <c r="AM309" s="1842"/>
      <c r="AN309" s="537"/>
    </row>
    <row r="310" spans="1:40" s="60" customFormat="1" ht="13" hidden="1" thickBot="1">
      <c r="A310" s="640">
        <f t="shared" si="9"/>
        <v>0</v>
      </c>
      <c r="B310" s="640"/>
      <c r="C310" s="640"/>
      <c r="D310" s="640"/>
      <c r="E310" s="1789" t="str">
        <f t="shared" si="8"/>
        <v/>
      </c>
      <c r="F310" s="497"/>
      <c r="G310" s="1851" t="str">
        <f t="shared" si="10"/>
        <v/>
      </c>
      <c r="H310" s="1851" t="str">
        <f t="shared" si="11"/>
        <v/>
      </c>
      <c r="I310" s="1851"/>
      <c r="J310" s="1851"/>
      <c r="K310" s="1851"/>
      <c r="L310" s="1851"/>
      <c r="M310" s="1852" t="str">
        <f t="shared" si="12"/>
        <v/>
      </c>
      <c r="N310" s="1853" t="str">
        <f t="shared" si="13"/>
        <v/>
      </c>
      <c r="O310" s="1854"/>
      <c r="P310" s="1855"/>
      <c r="Q310" s="1855"/>
      <c r="R310" s="1856" t="str">
        <f t="shared" si="14"/>
        <v/>
      </c>
      <c r="S310" s="1858" t="str">
        <f t="shared" si="15"/>
        <v/>
      </c>
      <c r="T310" s="1839"/>
      <c r="U310" s="716"/>
      <c r="V310" s="1840">
        <f>'E2 Serres'!L410</f>
        <v>0</v>
      </c>
      <c r="W310" s="1840"/>
      <c r="X310" s="1840"/>
      <c r="Y310" s="716"/>
      <c r="Z310" s="1841">
        <f>'E2 Serres'!Q410</f>
        <v>0</v>
      </c>
      <c r="AA310" s="1841"/>
      <c r="AB310" s="1841"/>
      <c r="AC310" s="1842" t="str">
        <f t="shared" si="16"/>
        <v/>
      </c>
      <c r="AD310" s="1842"/>
      <c r="AE310" s="714"/>
      <c r="AF310" s="1842">
        <f>'E2 Serres'!T410</f>
        <v>0</v>
      </c>
      <c r="AG310" s="1842"/>
      <c r="AH310" s="1842">
        <f>'E2 Serres'!V410</f>
        <v>0</v>
      </c>
      <c r="AI310" s="1842"/>
      <c r="AJ310" s="1842">
        <f>'E2 Serres'!W410</f>
        <v>0</v>
      </c>
      <c r="AK310" s="1842"/>
      <c r="AL310" s="1842">
        <f>'E2 Serres'!CE410</f>
        <v>0</v>
      </c>
      <c r="AM310" s="1842"/>
      <c r="AN310" s="537"/>
    </row>
    <row r="311" spans="1:40" s="60" customFormat="1" ht="13" hidden="1" thickBot="1">
      <c r="A311" s="640">
        <f t="shared" si="9"/>
        <v>0</v>
      </c>
      <c r="B311" s="640"/>
      <c r="C311" s="640"/>
      <c r="D311" s="640"/>
      <c r="E311" s="1789" t="str">
        <f t="shared" ref="E311:E330" si="17">IF((SUM(A311:A311))&gt;0,"Evaluation","")</f>
        <v/>
      </c>
      <c r="F311" s="497"/>
      <c r="G311" s="1851" t="str">
        <f t="shared" si="10"/>
        <v/>
      </c>
      <c r="H311" s="1851" t="str">
        <f t="shared" si="11"/>
        <v/>
      </c>
      <c r="I311" s="1851"/>
      <c r="J311" s="1851"/>
      <c r="K311" s="1851"/>
      <c r="L311" s="1851"/>
      <c r="M311" s="1852" t="str">
        <f t="shared" si="12"/>
        <v/>
      </c>
      <c r="N311" s="1853" t="str">
        <f t="shared" si="13"/>
        <v/>
      </c>
      <c r="O311" s="1854"/>
      <c r="P311" s="1855"/>
      <c r="Q311" s="1855"/>
      <c r="R311" s="1856" t="str">
        <f t="shared" si="14"/>
        <v/>
      </c>
      <c r="S311" s="1858" t="str">
        <f t="shared" si="15"/>
        <v/>
      </c>
      <c r="T311" s="1839"/>
      <c r="U311" s="716"/>
      <c r="V311" s="1840">
        <f>'E2 Serres'!L411</f>
        <v>0</v>
      </c>
      <c r="W311" s="1840"/>
      <c r="X311" s="1840"/>
      <c r="Y311" s="716"/>
      <c r="Z311" s="1841">
        <f>'E2 Serres'!Q411</f>
        <v>0</v>
      </c>
      <c r="AA311" s="1841"/>
      <c r="AB311" s="1841"/>
      <c r="AC311" s="1842" t="str">
        <f t="shared" si="16"/>
        <v/>
      </c>
      <c r="AD311" s="1842"/>
      <c r="AE311" s="714"/>
      <c r="AF311" s="1842">
        <f>'E2 Serres'!T411</f>
        <v>0</v>
      </c>
      <c r="AG311" s="1842"/>
      <c r="AH311" s="1842">
        <f>'E2 Serres'!V411</f>
        <v>0</v>
      </c>
      <c r="AI311" s="1842"/>
      <c r="AJ311" s="1842">
        <f>'E2 Serres'!W411</f>
        <v>0</v>
      </c>
      <c r="AK311" s="1842"/>
      <c r="AL311" s="1842">
        <f>'E2 Serres'!CE411</f>
        <v>0</v>
      </c>
      <c r="AM311" s="1842"/>
      <c r="AN311" s="537"/>
    </row>
    <row r="312" spans="1:40" s="60" customFormat="1" ht="13" hidden="1" thickBot="1">
      <c r="A312" s="640">
        <f t="shared" si="9"/>
        <v>0</v>
      </c>
      <c r="B312" s="640"/>
      <c r="C312" s="640"/>
      <c r="D312" s="640"/>
      <c r="E312" s="1789" t="str">
        <f t="shared" si="17"/>
        <v/>
      </c>
      <c r="F312" s="497"/>
      <c r="G312" s="1851" t="str">
        <f t="shared" si="10"/>
        <v/>
      </c>
      <c r="H312" s="1851" t="str">
        <f t="shared" si="11"/>
        <v/>
      </c>
      <c r="I312" s="1851"/>
      <c r="J312" s="1851"/>
      <c r="K312" s="1851"/>
      <c r="L312" s="1851"/>
      <c r="M312" s="1852" t="str">
        <f t="shared" si="12"/>
        <v/>
      </c>
      <c r="N312" s="1853" t="str">
        <f t="shared" si="13"/>
        <v/>
      </c>
      <c r="O312" s="1854"/>
      <c r="P312" s="1855"/>
      <c r="Q312" s="1855"/>
      <c r="R312" s="1856" t="str">
        <f t="shared" si="14"/>
        <v/>
      </c>
      <c r="S312" s="1858" t="str">
        <f t="shared" si="15"/>
        <v/>
      </c>
      <c r="T312" s="1839"/>
      <c r="U312" s="716"/>
      <c r="V312" s="1840">
        <f>'E2 Serres'!L412</f>
        <v>0</v>
      </c>
      <c r="W312" s="1840"/>
      <c r="X312" s="1840"/>
      <c r="Y312" s="716"/>
      <c r="Z312" s="1841">
        <f>'E2 Serres'!Q412</f>
        <v>0</v>
      </c>
      <c r="AA312" s="1841"/>
      <c r="AB312" s="1841"/>
      <c r="AC312" s="1842" t="str">
        <f t="shared" si="16"/>
        <v/>
      </c>
      <c r="AD312" s="1842"/>
      <c r="AE312" s="714"/>
      <c r="AF312" s="1842">
        <f>'E2 Serres'!T412</f>
        <v>0</v>
      </c>
      <c r="AG312" s="1842"/>
      <c r="AH312" s="1842">
        <f>'E2 Serres'!V412</f>
        <v>0</v>
      </c>
      <c r="AI312" s="1842"/>
      <c r="AJ312" s="1842">
        <f>'E2 Serres'!W412</f>
        <v>0</v>
      </c>
      <c r="AK312" s="1842"/>
      <c r="AL312" s="1842">
        <f>'E2 Serres'!CE412</f>
        <v>0</v>
      </c>
      <c r="AM312" s="1842"/>
      <c r="AN312" s="537"/>
    </row>
    <row r="313" spans="1:40" s="60" customFormat="1" ht="13" hidden="1" thickBot="1">
      <c r="A313" s="640">
        <f t="shared" si="9"/>
        <v>0</v>
      </c>
      <c r="B313" s="640"/>
      <c r="C313" s="640"/>
      <c r="D313" s="640"/>
      <c r="E313" s="1789" t="str">
        <f t="shared" si="17"/>
        <v/>
      </c>
      <c r="F313" s="497"/>
      <c r="G313" s="1851" t="str">
        <f t="shared" si="10"/>
        <v/>
      </c>
      <c r="H313" s="1851" t="str">
        <f t="shared" si="11"/>
        <v/>
      </c>
      <c r="I313" s="1851"/>
      <c r="J313" s="1851"/>
      <c r="K313" s="1851"/>
      <c r="L313" s="1851"/>
      <c r="M313" s="1852" t="str">
        <f t="shared" si="12"/>
        <v/>
      </c>
      <c r="N313" s="1853" t="str">
        <f t="shared" si="13"/>
        <v/>
      </c>
      <c r="O313" s="1854"/>
      <c r="P313" s="1855"/>
      <c r="Q313" s="1855"/>
      <c r="R313" s="1856" t="str">
        <f t="shared" si="14"/>
        <v/>
      </c>
      <c r="S313" s="1858" t="str">
        <f t="shared" si="15"/>
        <v/>
      </c>
      <c r="T313" s="1839"/>
      <c r="U313" s="716"/>
      <c r="V313" s="1840">
        <f>'E2 Serres'!L413</f>
        <v>0</v>
      </c>
      <c r="W313" s="1840"/>
      <c r="X313" s="1840"/>
      <c r="Y313" s="716"/>
      <c r="Z313" s="1841">
        <f>'E2 Serres'!Q413</f>
        <v>0</v>
      </c>
      <c r="AA313" s="1841"/>
      <c r="AB313" s="1841"/>
      <c r="AC313" s="1842" t="str">
        <f t="shared" si="16"/>
        <v/>
      </c>
      <c r="AD313" s="1842"/>
      <c r="AE313" s="714"/>
      <c r="AF313" s="1842">
        <f>'E2 Serres'!T413</f>
        <v>0</v>
      </c>
      <c r="AG313" s="1842"/>
      <c r="AH313" s="1842">
        <f>'E2 Serres'!V413</f>
        <v>0</v>
      </c>
      <c r="AI313" s="1842"/>
      <c r="AJ313" s="1842">
        <f>'E2 Serres'!W413</f>
        <v>0</v>
      </c>
      <c r="AK313" s="1842"/>
      <c r="AL313" s="1842">
        <f>'E2 Serres'!CE413</f>
        <v>0</v>
      </c>
      <c r="AM313" s="1842"/>
      <c r="AN313" s="537"/>
    </row>
    <row r="314" spans="1:40" s="60" customFormat="1" ht="13" hidden="1" thickBot="1">
      <c r="A314" s="640">
        <f t="shared" si="9"/>
        <v>0</v>
      </c>
      <c r="B314" s="640"/>
      <c r="C314" s="640"/>
      <c r="D314" s="640"/>
      <c r="E314" s="1789" t="str">
        <f t="shared" si="17"/>
        <v/>
      </c>
      <c r="F314" s="497"/>
      <c r="G314" s="1851" t="str">
        <f t="shared" si="10"/>
        <v/>
      </c>
      <c r="H314" s="1851" t="str">
        <f t="shared" si="11"/>
        <v/>
      </c>
      <c r="I314" s="1851"/>
      <c r="J314" s="1851"/>
      <c r="K314" s="1851"/>
      <c r="L314" s="1851"/>
      <c r="M314" s="1852" t="str">
        <f t="shared" si="12"/>
        <v/>
      </c>
      <c r="N314" s="1853" t="str">
        <f t="shared" si="13"/>
        <v/>
      </c>
      <c r="O314" s="1854"/>
      <c r="P314" s="1855"/>
      <c r="Q314" s="1855"/>
      <c r="R314" s="1856" t="str">
        <f t="shared" si="14"/>
        <v/>
      </c>
      <c r="S314" s="1858" t="str">
        <f t="shared" si="15"/>
        <v/>
      </c>
      <c r="T314" s="1839"/>
      <c r="U314" s="716"/>
      <c r="V314" s="1840">
        <f>'E2 Serres'!L414</f>
        <v>0</v>
      </c>
      <c r="W314" s="1840"/>
      <c r="X314" s="1840"/>
      <c r="Y314" s="716"/>
      <c r="Z314" s="1841">
        <f>'E2 Serres'!Q414</f>
        <v>0</v>
      </c>
      <c r="AA314" s="1841"/>
      <c r="AB314" s="1841"/>
      <c r="AC314" s="1842" t="str">
        <f t="shared" si="16"/>
        <v/>
      </c>
      <c r="AD314" s="1842"/>
      <c r="AE314" s="714"/>
      <c r="AF314" s="1842">
        <f>'E2 Serres'!T414</f>
        <v>0</v>
      </c>
      <c r="AG314" s="1842"/>
      <c r="AH314" s="1842">
        <f>'E2 Serres'!V414</f>
        <v>0</v>
      </c>
      <c r="AI314" s="1842"/>
      <c r="AJ314" s="1842">
        <f>'E2 Serres'!W414</f>
        <v>0</v>
      </c>
      <c r="AK314" s="1842"/>
      <c r="AL314" s="1842">
        <f>'E2 Serres'!CE414</f>
        <v>0</v>
      </c>
      <c r="AM314" s="1842"/>
      <c r="AN314" s="537"/>
    </row>
    <row r="315" spans="1:40" s="60" customFormat="1" ht="13" hidden="1" thickBot="1">
      <c r="A315" s="640">
        <f t="shared" si="9"/>
        <v>0</v>
      </c>
      <c r="B315" s="640"/>
      <c r="C315" s="640"/>
      <c r="D315" s="640"/>
      <c r="E315" s="1789" t="str">
        <f t="shared" si="17"/>
        <v/>
      </c>
      <c r="F315" s="497"/>
      <c r="G315" s="1851" t="str">
        <f t="shared" si="10"/>
        <v/>
      </c>
      <c r="H315" s="1851" t="str">
        <f t="shared" si="11"/>
        <v/>
      </c>
      <c r="I315" s="1851"/>
      <c r="J315" s="1851"/>
      <c r="K315" s="1851"/>
      <c r="L315" s="1851"/>
      <c r="M315" s="1852" t="str">
        <f t="shared" si="12"/>
        <v/>
      </c>
      <c r="N315" s="1853" t="str">
        <f t="shared" si="13"/>
        <v/>
      </c>
      <c r="O315" s="1854"/>
      <c r="P315" s="1855"/>
      <c r="Q315" s="1855"/>
      <c r="R315" s="1856" t="str">
        <f t="shared" si="14"/>
        <v/>
      </c>
      <c r="S315" s="1858" t="str">
        <f t="shared" si="15"/>
        <v/>
      </c>
      <c r="T315" s="1839"/>
      <c r="U315" s="716"/>
      <c r="V315" s="1840">
        <f>'E2 Serres'!L415</f>
        <v>0</v>
      </c>
      <c r="W315" s="1840"/>
      <c r="X315" s="1840"/>
      <c r="Y315" s="716"/>
      <c r="Z315" s="1841">
        <f>'E2 Serres'!Q415</f>
        <v>0</v>
      </c>
      <c r="AA315" s="1841"/>
      <c r="AB315" s="1841"/>
      <c r="AC315" s="1842" t="str">
        <f t="shared" si="16"/>
        <v/>
      </c>
      <c r="AD315" s="1842"/>
      <c r="AE315" s="714"/>
      <c r="AF315" s="1842">
        <f>'E2 Serres'!T415</f>
        <v>0</v>
      </c>
      <c r="AG315" s="1842"/>
      <c r="AH315" s="1842">
        <f>'E2 Serres'!V415</f>
        <v>0</v>
      </c>
      <c r="AI315" s="1842"/>
      <c r="AJ315" s="1842">
        <f>'E2 Serres'!W415</f>
        <v>0</v>
      </c>
      <c r="AK315" s="1842"/>
      <c r="AL315" s="1842">
        <f>'E2 Serres'!CE415</f>
        <v>0</v>
      </c>
      <c r="AM315" s="1842"/>
      <c r="AN315" s="537"/>
    </row>
    <row r="316" spans="1:40" s="60" customFormat="1" ht="13" hidden="1" thickBot="1">
      <c r="A316" s="640">
        <f t="shared" si="9"/>
        <v>0</v>
      </c>
      <c r="B316" s="640"/>
      <c r="C316" s="640"/>
      <c r="D316" s="640"/>
      <c r="E316" s="1789" t="str">
        <f t="shared" si="17"/>
        <v/>
      </c>
      <c r="F316" s="497"/>
      <c r="G316" s="1851" t="str">
        <f t="shared" si="10"/>
        <v/>
      </c>
      <c r="H316" s="1851" t="str">
        <f t="shared" si="11"/>
        <v/>
      </c>
      <c r="I316" s="1851"/>
      <c r="J316" s="1851"/>
      <c r="K316" s="1851"/>
      <c r="L316" s="1851"/>
      <c r="M316" s="1852" t="str">
        <f t="shared" si="12"/>
        <v/>
      </c>
      <c r="N316" s="1853" t="str">
        <f t="shared" si="13"/>
        <v/>
      </c>
      <c r="O316" s="1854"/>
      <c r="P316" s="1855"/>
      <c r="Q316" s="1855"/>
      <c r="R316" s="1856" t="str">
        <f t="shared" si="14"/>
        <v/>
      </c>
      <c r="S316" s="1858" t="str">
        <f t="shared" si="15"/>
        <v/>
      </c>
      <c r="T316" s="1839"/>
      <c r="U316" s="716"/>
      <c r="V316" s="1840">
        <f>'E2 Serres'!L416</f>
        <v>0</v>
      </c>
      <c r="W316" s="1840"/>
      <c r="X316" s="1840"/>
      <c r="Y316" s="716"/>
      <c r="Z316" s="1841">
        <f>'E2 Serres'!Q416</f>
        <v>0</v>
      </c>
      <c r="AA316" s="1841"/>
      <c r="AB316" s="1841"/>
      <c r="AC316" s="1842" t="str">
        <f t="shared" si="16"/>
        <v/>
      </c>
      <c r="AD316" s="1842"/>
      <c r="AE316" s="714"/>
      <c r="AF316" s="1842">
        <f>'E2 Serres'!T416</f>
        <v>0</v>
      </c>
      <c r="AG316" s="1842"/>
      <c r="AH316" s="1842">
        <f>'E2 Serres'!V416</f>
        <v>0</v>
      </c>
      <c r="AI316" s="1842"/>
      <c r="AJ316" s="1842">
        <f>'E2 Serres'!W416</f>
        <v>0</v>
      </c>
      <c r="AK316" s="1842"/>
      <c r="AL316" s="1842">
        <f>'E2 Serres'!CE416</f>
        <v>0</v>
      </c>
      <c r="AM316" s="1842"/>
      <c r="AN316" s="537"/>
    </row>
    <row r="317" spans="1:40" s="60" customFormat="1" ht="13" hidden="1" thickBot="1">
      <c r="A317" s="640">
        <f t="shared" si="9"/>
        <v>0</v>
      </c>
      <c r="B317" s="640"/>
      <c r="C317" s="640"/>
      <c r="D317" s="640"/>
      <c r="E317" s="1789" t="str">
        <f t="shared" si="17"/>
        <v/>
      </c>
      <c r="F317" s="497"/>
      <c r="G317" s="1851" t="str">
        <f t="shared" si="10"/>
        <v/>
      </c>
      <c r="H317" s="1851" t="str">
        <f t="shared" si="11"/>
        <v/>
      </c>
      <c r="I317" s="1851"/>
      <c r="J317" s="1851"/>
      <c r="K317" s="1851"/>
      <c r="L317" s="1851"/>
      <c r="M317" s="1852" t="str">
        <f t="shared" si="12"/>
        <v/>
      </c>
      <c r="N317" s="1853" t="str">
        <f t="shared" si="13"/>
        <v/>
      </c>
      <c r="O317" s="1854"/>
      <c r="P317" s="1855"/>
      <c r="Q317" s="1855"/>
      <c r="R317" s="1856" t="str">
        <f t="shared" si="14"/>
        <v/>
      </c>
      <c r="S317" s="1858" t="str">
        <f t="shared" si="15"/>
        <v/>
      </c>
      <c r="T317" s="1839"/>
      <c r="U317" s="716"/>
      <c r="V317" s="1840">
        <f>'E2 Serres'!L417</f>
        <v>0</v>
      </c>
      <c r="W317" s="1840"/>
      <c r="X317" s="1840"/>
      <c r="Y317" s="716"/>
      <c r="Z317" s="1841">
        <f>'E2 Serres'!Q417</f>
        <v>0</v>
      </c>
      <c r="AA317" s="1841"/>
      <c r="AB317" s="1841"/>
      <c r="AC317" s="1842" t="str">
        <f t="shared" si="16"/>
        <v/>
      </c>
      <c r="AD317" s="1842"/>
      <c r="AE317" s="714"/>
      <c r="AF317" s="1842">
        <f>'E2 Serres'!T417</f>
        <v>0</v>
      </c>
      <c r="AG317" s="1842"/>
      <c r="AH317" s="1842">
        <f>'E2 Serres'!V417</f>
        <v>0</v>
      </c>
      <c r="AI317" s="1842"/>
      <c r="AJ317" s="1842">
        <f>'E2 Serres'!W417</f>
        <v>0</v>
      </c>
      <c r="AK317" s="1842"/>
      <c r="AL317" s="1842">
        <f>'E2 Serres'!CE417</f>
        <v>0</v>
      </c>
      <c r="AM317" s="1842"/>
      <c r="AN317" s="537"/>
    </row>
    <row r="318" spans="1:40" s="60" customFormat="1" ht="13" hidden="1" thickBot="1">
      <c r="A318" s="640">
        <f t="shared" si="9"/>
        <v>0</v>
      </c>
      <c r="B318" s="640"/>
      <c r="C318" s="640"/>
      <c r="D318" s="640"/>
      <c r="E318" s="1789" t="str">
        <f t="shared" si="17"/>
        <v/>
      </c>
      <c r="F318" s="497"/>
      <c r="G318" s="1851" t="str">
        <f t="shared" si="10"/>
        <v/>
      </c>
      <c r="H318" s="1851" t="str">
        <f t="shared" si="11"/>
        <v/>
      </c>
      <c r="I318" s="1851"/>
      <c r="J318" s="1851"/>
      <c r="K318" s="1851"/>
      <c r="L318" s="1851"/>
      <c r="M318" s="1852" t="str">
        <f t="shared" si="12"/>
        <v/>
      </c>
      <c r="N318" s="1853" t="str">
        <f t="shared" si="13"/>
        <v/>
      </c>
      <c r="O318" s="1854"/>
      <c r="P318" s="1855"/>
      <c r="Q318" s="1855"/>
      <c r="R318" s="1856" t="str">
        <f t="shared" si="14"/>
        <v/>
      </c>
      <c r="S318" s="1858" t="str">
        <f t="shared" si="15"/>
        <v/>
      </c>
      <c r="T318" s="1839"/>
      <c r="U318" s="716"/>
      <c r="V318" s="1840">
        <f>'E2 Serres'!L418</f>
        <v>0</v>
      </c>
      <c r="W318" s="1840"/>
      <c r="X318" s="1840"/>
      <c r="Y318" s="716"/>
      <c r="Z318" s="1841">
        <f>'E2 Serres'!Q418</f>
        <v>0</v>
      </c>
      <c r="AA318" s="1841"/>
      <c r="AB318" s="1841"/>
      <c r="AC318" s="1842" t="str">
        <f t="shared" si="16"/>
        <v/>
      </c>
      <c r="AD318" s="1842"/>
      <c r="AE318" s="714"/>
      <c r="AF318" s="1842">
        <f>'E2 Serres'!T418</f>
        <v>0</v>
      </c>
      <c r="AG318" s="1842"/>
      <c r="AH318" s="1842">
        <f>'E2 Serres'!V418</f>
        <v>0</v>
      </c>
      <c r="AI318" s="1842"/>
      <c r="AJ318" s="1842">
        <f>'E2 Serres'!W418</f>
        <v>0</v>
      </c>
      <c r="AK318" s="1842"/>
      <c r="AL318" s="1842">
        <f>'E2 Serres'!CE418</f>
        <v>0</v>
      </c>
      <c r="AM318" s="1842"/>
      <c r="AN318" s="537"/>
    </row>
    <row r="319" spans="1:40" s="60" customFormat="1" ht="13" hidden="1" thickBot="1">
      <c r="A319" s="640">
        <f t="shared" si="9"/>
        <v>0</v>
      </c>
      <c r="B319" s="640"/>
      <c r="C319" s="640"/>
      <c r="D319" s="640"/>
      <c r="E319" s="1789" t="str">
        <f t="shared" si="17"/>
        <v/>
      </c>
      <c r="F319" s="497"/>
      <c r="G319" s="1851" t="str">
        <f t="shared" si="10"/>
        <v/>
      </c>
      <c r="H319" s="1851" t="str">
        <f t="shared" si="11"/>
        <v/>
      </c>
      <c r="I319" s="1851"/>
      <c r="J319" s="1851"/>
      <c r="K319" s="1851"/>
      <c r="L319" s="1851"/>
      <c r="M319" s="1852" t="str">
        <f t="shared" si="12"/>
        <v/>
      </c>
      <c r="N319" s="1853" t="str">
        <f t="shared" si="13"/>
        <v/>
      </c>
      <c r="O319" s="1854"/>
      <c r="P319" s="1855"/>
      <c r="Q319" s="1855"/>
      <c r="R319" s="1856" t="str">
        <f t="shared" si="14"/>
        <v/>
      </c>
      <c r="S319" s="1858" t="str">
        <f t="shared" si="15"/>
        <v/>
      </c>
      <c r="T319" s="1839"/>
      <c r="U319" s="716"/>
      <c r="V319" s="1840">
        <f>'E2 Serres'!L419</f>
        <v>0</v>
      </c>
      <c r="W319" s="1840"/>
      <c r="X319" s="1840"/>
      <c r="Y319" s="716"/>
      <c r="Z319" s="1841">
        <f>'E2 Serres'!Q419</f>
        <v>0</v>
      </c>
      <c r="AA319" s="1841"/>
      <c r="AB319" s="1841"/>
      <c r="AC319" s="1842" t="str">
        <f t="shared" si="16"/>
        <v/>
      </c>
      <c r="AD319" s="1842"/>
      <c r="AE319" s="714"/>
      <c r="AF319" s="1842">
        <f>'E2 Serres'!T419</f>
        <v>0</v>
      </c>
      <c r="AG319" s="1842"/>
      <c r="AH319" s="1842">
        <f>'E2 Serres'!V419</f>
        <v>0</v>
      </c>
      <c r="AI319" s="1842"/>
      <c r="AJ319" s="1842">
        <f>'E2 Serres'!W419</f>
        <v>0</v>
      </c>
      <c r="AK319" s="1842"/>
      <c r="AL319" s="1842">
        <f>'E2 Serres'!CE419</f>
        <v>0</v>
      </c>
      <c r="AM319" s="1842"/>
      <c r="AN319" s="537"/>
    </row>
    <row r="320" spans="1:40" s="60" customFormat="1" ht="13" hidden="1" thickBot="1">
      <c r="A320" s="640">
        <f t="shared" si="9"/>
        <v>0</v>
      </c>
      <c r="B320" s="640"/>
      <c r="C320" s="640"/>
      <c r="D320" s="640"/>
      <c r="E320" s="1789" t="str">
        <f t="shared" si="17"/>
        <v/>
      </c>
      <c r="F320" s="497"/>
      <c r="G320" s="1851" t="str">
        <f t="shared" si="10"/>
        <v/>
      </c>
      <c r="H320" s="1851" t="str">
        <f t="shared" si="11"/>
        <v/>
      </c>
      <c r="I320" s="1851"/>
      <c r="J320" s="1851"/>
      <c r="K320" s="1851"/>
      <c r="L320" s="1851"/>
      <c r="M320" s="1852" t="str">
        <f t="shared" si="12"/>
        <v/>
      </c>
      <c r="N320" s="1853" t="str">
        <f t="shared" si="13"/>
        <v/>
      </c>
      <c r="O320" s="1854"/>
      <c r="P320" s="1855"/>
      <c r="Q320" s="1855"/>
      <c r="R320" s="1856" t="str">
        <f t="shared" si="14"/>
        <v/>
      </c>
      <c r="S320" s="1858" t="str">
        <f t="shared" si="15"/>
        <v/>
      </c>
      <c r="T320" s="1839"/>
      <c r="U320" s="716"/>
      <c r="V320" s="1840">
        <f>'E2 Serres'!L420</f>
        <v>0</v>
      </c>
      <c r="W320" s="1840"/>
      <c r="X320" s="1840"/>
      <c r="Y320" s="716"/>
      <c r="Z320" s="1841">
        <f>'E2 Serres'!Q420</f>
        <v>0</v>
      </c>
      <c r="AA320" s="1841"/>
      <c r="AB320" s="1841"/>
      <c r="AC320" s="1842" t="str">
        <f t="shared" si="16"/>
        <v/>
      </c>
      <c r="AD320" s="1842"/>
      <c r="AE320" s="714"/>
      <c r="AF320" s="1842">
        <f>'E2 Serres'!T420</f>
        <v>0</v>
      </c>
      <c r="AG320" s="1842"/>
      <c r="AH320" s="1842">
        <f>'E2 Serres'!V420</f>
        <v>0</v>
      </c>
      <c r="AI320" s="1842"/>
      <c r="AJ320" s="1842">
        <f>'E2 Serres'!W420</f>
        <v>0</v>
      </c>
      <c r="AK320" s="1842"/>
      <c r="AL320" s="1842">
        <f>'E2 Serres'!CE420</f>
        <v>0</v>
      </c>
      <c r="AM320" s="1842"/>
      <c r="AN320" s="537"/>
    </row>
    <row r="321" spans="1:40" s="60" customFormat="1" ht="13" hidden="1" thickBot="1">
      <c r="A321" s="640">
        <f t="shared" si="9"/>
        <v>0</v>
      </c>
      <c r="B321" s="640"/>
      <c r="C321" s="640"/>
      <c r="D321" s="640"/>
      <c r="E321" s="1789" t="str">
        <f t="shared" si="17"/>
        <v/>
      </c>
      <c r="F321" s="497"/>
      <c r="G321" s="1851" t="str">
        <f t="shared" si="10"/>
        <v/>
      </c>
      <c r="H321" s="1851" t="str">
        <f t="shared" si="11"/>
        <v/>
      </c>
      <c r="I321" s="1851"/>
      <c r="J321" s="1851"/>
      <c r="K321" s="1851"/>
      <c r="L321" s="1851"/>
      <c r="M321" s="1852" t="str">
        <f t="shared" si="12"/>
        <v/>
      </c>
      <c r="N321" s="1853" t="str">
        <f t="shared" si="13"/>
        <v/>
      </c>
      <c r="O321" s="1854"/>
      <c r="P321" s="1855"/>
      <c r="Q321" s="1855"/>
      <c r="R321" s="1856" t="str">
        <f t="shared" si="14"/>
        <v/>
      </c>
      <c r="S321" s="1858" t="str">
        <f t="shared" si="15"/>
        <v/>
      </c>
      <c r="T321" s="1839"/>
      <c r="U321" s="716"/>
      <c r="V321" s="1840">
        <f>'E2 Serres'!L421</f>
        <v>0</v>
      </c>
      <c r="W321" s="1840"/>
      <c r="X321" s="1840"/>
      <c r="Y321" s="716"/>
      <c r="Z321" s="1841">
        <f>'E2 Serres'!Q421</f>
        <v>0</v>
      </c>
      <c r="AA321" s="1841"/>
      <c r="AB321" s="1841"/>
      <c r="AC321" s="1842" t="str">
        <f t="shared" si="16"/>
        <v/>
      </c>
      <c r="AD321" s="1842"/>
      <c r="AE321" s="714"/>
      <c r="AF321" s="1842">
        <f>'E2 Serres'!T421</f>
        <v>0</v>
      </c>
      <c r="AG321" s="1842"/>
      <c r="AH321" s="1842">
        <f>'E2 Serres'!V421</f>
        <v>0</v>
      </c>
      <c r="AI321" s="1842"/>
      <c r="AJ321" s="1842">
        <f>'E2 Serres'!W421</f>
        <v>0</v>
      </c>
      <c r="AK321" s="1842"/>
      <c r="AL321" s="1842">
        <f>'E2 Serres'!CE421</f>
        <v>0</v>
      </c>
      <c r="AM321" s="1842"/>
      <c r="AN321" s="537"/>
    </row>
    <row r="322" spans="1:40" s="60" customFormat="1" ht="13" hidden="1" thickBot="1">
      <c r="A322" s="640">
        <f t="shared" si="9"/>
        <v>0</v>
      </c>
      <c r="B322" s="640"/>
      <c r="C322" s="640"/>
      <c r="D322" s="640"/>
      <c r="E322" s="1789" t="str">
        <f t="shared" si="17"/>
        <v/>
      </c>
      <c r="F322" s="497"/>
      <c r="G322" s="1851" t="str">
        <f t="shared" si="10"/>
        <v/>
      </c>
      <c r="H322" s="1851" t="str">
        <f t="shared" si="11"/>
        <v/>
      </c>
      <c r="I322" s="1851"/>
      <c r="J322" s="1851"/>
      <c r="K322" s="1851"/>
      <c r="L322" s="1851"/>
      <c r="M322" s="1852" t="str">
        <f t="shared" si="12"/>
        <v/>
      </c>
      <c r="N322" s="1853" t="str">
        <f t="shared" si="13"/>
        <v/>
      </c>
      <c r="O322" s="1854"/>
      <c r="P322" s="1855"/>
      <c r="Q322" s="1855"/>
      <c r="R322" s="1856" t="str">
        <f t="shared" si="14"/>
        <v/>
      </c>
      <c r="S322" s="1858" t="str">
        <f t="shared" si="15"/>
        <v/>
      </c>
      <c r="T322" s="1839"/>
      <c r="U322" s="716"/>
      <c r="V322" s="1840">
        <f>'E2 Serres'!L422</f>
        <v>0</v>
      </c>
      <c r="W322" s="1840"/>
      <c r="X322" s="1840"/>
      <c r="Y322" s="716"/>
      <c r="Z322" s="1841">
        <f>'E2 Serres'!Q422</f>
        <v>0</v>
      </c>
      <c r="AA322" s="1841"/>
      <c r="AB322" s="1841"/>
      <c r="AC322" s="1842" t="str">
        <f t="shared" si="16"/>
        <v/>
      </c>
      <c r="AD322" s="1842"/>
      <c r="AE322" s="714"/>
      <c r="AF322" s="1842">
        <f>'E2 Serres'!T422</f>
        <v>0</v>
      </c>
      <c r="AG322" s="1842"/>
      <c r="AH322" s="1842">
        <f>'E2 Serres'!V422</f>
        <v>0</v>
      </c>
      <c r="AI322" s="1842"/>
      <c r="AJ322" s="1842">
        <f>'E2 Serres'!W422</f>
        <v>0</v>
      </c>
      <c r="AK322" s="1842"/>
      <c r="AL322" s="1842">
        <f>'E2 Serres'!CE422</f>
        <v>0</v>
      </c>
      <c r="AM322" s="1842"/>
      <c r="AN322" s="537"/>
    </row>
    <row r="323" spans="1:40" s="60" customFormat="1" ht="13" hidden="1" thickBot="1">
      <c r="A323" s="640">
        <f t="shared" si="9"/>
        <v>0</v>
      </c>
      <c r="B323" s="640"/>
      <c r="C323" s="640"/>
      <c r="D323" s="640"/>
      <c r="E323" s="1789" t="str">
        <f t="shared" si="17"/>
        <v/>
      </c>
      <c r="F323" s="497"/>
      <c r="G323" s="1851" t="str">
        <f t="shared" si="10"/>
        <v/>
      </c>
      <c r="H323" s="1851" t="str">
        <f t="shared" si="11"/>
        <v/>
      </c>
      <c r="I323" s="1851"/>
      <c r="J323" s="1851"/>
      <c r="K323" s="1851"/>
      <c r="L323" s="1851"/>
      <c r="M323" s="1852" t="str">
        <f t="shared" si="12"/>
        <v/>
      </c>
      <c r="N323" s="1853" t="str">
        <f t="shared" si="13"/>
        <v/>
      </c>
      <c r="O323" s="1854"/>
      <c r="P323" s="1855"/>
      <c r="Q323" s="1855"/>
      <c r="R323" s="1856" t="str">
        <f t="shared" si="14"/>
        <v/>
      </c>
      <c r="S323" s="1858" t="str">
        <f t="shared" si="15"/>
        <v/>
      </c>
      <c r="T323" s="1839"/>
      <c r="U323" s="716"/>
      <c r="V323" s="1840">
        <f>'E2 Serres'!L423</f>
        <v>0</v>
      </c>
      <c r="W323" s="1840"/>
      <c r="X323" s="1840"/>
      <c r="Y323" s="716"/>
      <c r="Z323" s="1841">
        <f>'E2 Serres'!Q423</f>
        <v>0</v>
      </c>
      <c r="AA323" s="1841"/>
      <c r="AB323" s="1841"/>
      <c r="AC323" s="1842" t="str">
        <f t="shared" si="16"/>
        <v/>
      </c>
      <c r="AD323" s="1842"/>
      <c r="AE323" s="714"/>
      <c r="AF323" s="1842">
        <f>'E2 Serres'!T423</f>
        <v>0</v>
      </c>
      <c r="AG323" s="1842"/>
      <c r="AH323" s="1842">
        <f>'E2 Serres'!V423</f>
        <v>0</v>
      </c>
      <c r="AI323" s="1842"/>
      <c r="AJ323" s="1842">
        <f>'E2 Serres'!W423</f>
        <v>0</v>
      </c>
      <c r="AK323" s="1842"/>
      <c r="AL323" s="1842">
        <f>'E2 Serres'!CE423</f>
        <v>0</v>
      </c>
      <c r="AM323" s="1842"/>
      <c r="AN323" s="537"/>
    </row>
    <row r="324" spans="1:40" s="60" customFormat="1" ht="13" hidden="1" thickBot="1">
      <c r="A324" s="640">
        <f t="shared" si="9"/>
        <v>0</v>
      </c>
      <c r="B324" s="640"/>
      <c r="C324" s="640"/>
      <c r="D324" s="640"/>
      <c r="E324" s="1789" t="str">
        <f t="shared" si="17"/>
        <v/>
      </c>
      <c r="F324" s="497"/>
      <c r="G324" s="1851" t="str">
        <f t="shared" si="10"/>
        <v/>
      </c>
      <c r="H324" s="1851" t="str">
        <f t="shared" si="11"/>
        <v/>
      </c>
      <c r="I324" s="1851"/>
      <c r="J324" s="1851"/>
      <c r="K324" s="1851"/>
      <c r="L324" s="1851"/>
      <c r="M324" s="1852" t="str">
        <f t="shared" si="12"/>
        <v/>
      </c>
      <c r="N324" s="1853" t="str">
        <f t="shared" si="13"/>
        <v/>
      </c>
      <c r="O324" s="1854"/>
      <c r="P324" s="1855"/>
      <c r="Q324" s="1855"/>
      <c r="R324" s="1856" t="str">
        <f t="shared" si="14"/>
        <v/>
      </c>
      <c r="S324" s="1858" t="str">
        <f t="shared" si="15"/>
        <v/>
      </c>
      <c r="T324" s="1839"/>
      <c r="U324" s="716"/>
      <c r="V324" s="1840">
        <f>'E2 Serres'!L424</f>
        <v>0</v>
      </c>
      <c r="W324" s="1840"/>
      <c r="X324" s="1840"/>
      <c r="Y324" s="716"/>
      <c r="Z324" s="1841">
        <f>'E2 Serres'!Q424</f>
        <v>0</v>
      </c>
      <c r="AA324" s="1841"/>
      <c r="AB324" s="1841"/>
      <c r="AC324" s="1842" t="str">
        <f t="shared" si="16"/>
        <v/>
      </c>
      <c r="AD324" s="1842"/>
      <c r="AE324" s="714"/>
      <c r="AF324" s="1842">
        <f>'E2 Serres'!T424</f>
        <v>0</v>
      </c>
      <c r="AG324" s="1842"/>
      <c r="AH324" s="1842">
        <f>'E2 Serres'!V424</f>
        <v>0</v>
      </c>
      <c r="AI324" s="1842"/>
      <c r="AJ324" s="1842">
        <f>'E2 Serres'!W424</f>
        <v>0</v>
      </c>
      <c r="AK324" s="1842"/>
      <c r="AL324" s="1842">
        <f>'E2 Serres'!CE424</f>
        <v>0</v>
      </c>
      <c r="AM324" s="1842"/>
      <c r="AN324" s="537"/>
    </row>
    <row r="325" spans="1:40" s="60" customFormat="1" ht="13" hidden="1" thickBot="1">
      <c r="A325" s="640">
        <f t="shared" si="9"/>
        <v>0</v>
      </c>
      <c r="B325" s="640"/>
      <c r="C325" s="640"/>
      <c r="D325" s="640"/>
      <c r="E325" s="1789" t="str">
        <f t="shared" si="17"/>
        <v/>
      </c>
      <c r="F325" s="497"/>
      <c r="G325" s="1851" t="str">
        <f t="shared" si="10"/>
        <v/>
      </c>
      <c r="H325" s="1851" t="str">
        <f t="shared" si="11"/>
        <v/>
      </c>
      <c r="I325" s="1851"/>
      <c r="J325" s="1851"/>
      <c r="K325" s="1851"/>
      <c r="L325" s="1851"/>
      <c r="M325" s="1852" t="str">
        <f t="shared" si="12"/>
        <v/>
      </c>
      <c r="N325" s="1853" t="str">
        <f t="shared" si="13"/>
        <v/>
      </c>
      <c r="O325" s="1854"/>
      <c r="P325" s="1855"/>
      <c r="Q325" s="1855"/>
      <c r="R325" s="1856" t="str">
        <f t="shared" si="14"/>
        <v/>
      </c>
      <c r="S325" s="1858" t="str">
        <f t="shared" si="15"/>
        <v/>
      </c>
      <c r="T325" s="1839"/>
      <c r="U325" s="716"/>
      <c r="V325" s="1840">
        <f>'E2 Serres'!L425</f>
        <v>0</v>
      </c>
      <c r="W325" s="1840"/>
      <c r="X325" s="1840"/>
      <c r="Y325" s="716"/>
      <c r="Z325" s="1841">
        <f>'E2 Serres'!Q425</f>
        <v>0</v>
      </c>
      <c r="AA325" s="1841"/>
      <c r="AB325" s="1841"/>
      <c r="AC325" s="1842" t="str">
        <f t="shared" si="16"/>
        <v/>
      </c>
      <c r="AD325" s="1842"/>
      <c r="AE325" s="714"/>
      <c r="AF325" s="1842">
        <f>'E2 Serres'!T425</f>
        <v>0</v>
      </c>
      <c r="AG325" s="1842"/>
      <c r="AH325" s="1842">
        <f>'E2 Serres'!V425</f>
        <v>0</v>
      </c>
      <c r="AI325" s="1842"/>
      <c r="AJ325" s="1842">
        <f>'E2 Serres'!W425</f>
        <v>0</v>
      </c>
      <c r="AK325" s="1842"/>
      <c r="AL325" s="1842">
        <f>'E2 Serres'!CE425</f>
        <v>0</v>
      </c>
      <c r="AM325" s="1842"/>
      <c r="AN325" s="537"/>
    </row>
    <row r="326" spans="1:40" s="60" customFormat="1" ht="13" hidden="1" thickBot="1">
      <c r="A326" s="640">
        <f t="shared" si="9"/>
        <v>0</v>
      </c>
      <c r="B326" s="640"/>
      <c r="C326" s="640"/>
      <c r="D326" s="640"/>
      <c r="E326" s="1789" t="str">
        <f t="shared" si="17"/>
        <v/>
      </c>
      <c r="F326" s="497"/>
      <c r="G326" s="1851" t="str">
        <f t="shared" si="10"/>
        <v/>
      </c>
      <c r="H326" s="1851" t="str">
        <f t="shared" si="11"/>
        <v/>
      </c>
      <c r="I326" s="1851"/>
      <c r="J326" s="1851"/>
      <c r="K326" s="1851"/>
      <c r="L326" s="1851"/>
      <c r="M326" s="1852" t="str">
        <f t="shared" si="12"/>
        <v/>
      </c>
      <c r="N326" s="1853" t="str">
        <f t="shared" si="13"/>
        <v/>
      </c>
      <c r="O326" s="1854"/>
      <c r="P326" s="1855"/>
      <c r="Q326" s="1855"/>
      <c r="R326" s="1856" t="str">
        <f t="shared" si="14"/>
        <v/>
      </c>
      <c r="S326" s="1858" t="str">
        <f t="shared" si="15"/>
        <v/>
      </c>
      <c r="T326" s="1839"/>
      <c r="U326" s="716"/>
      <c r="V326" s="1840">
        <f>'E2 Serres'!L426</f>
        <v>0</v>
      </c>
      <c r="W326" s="1840"/>
      <c r="X326" s="1840"/>
      <c r="Y326" s="716"/>
      <c r="Z326" s="1841">
        <f>'E2 Serres'!Q426</f>
        <v>0</v>
      </c>
      <c r="AA326" s="1841"/>
      <c r="AB326" s="1841"/>
      <c r="AC326" s="1842" t="str">
        <f t="shared" si="16"/>
        <v/>
      </c>
      <c r="AD326" s="1842"/>
      <c r="AE326" s="714"/>
      <c r="AF326" s="1842">
        <f>'E2 Serres'!T426</f>
        <v>0</v>
      </c>
      <c r="AG326" s="1842"/>
      <c r="AH326" s="1842">
        <f>'E2 Serres'!V426</f>
        <v>0</v>
      </c>
      <c r="AI326" s="1842"/>
      <c r="AJ326" s="1842">
        <f>'E2 Serres'!W426</f>
        <v>0</v>
      </c>
      <c r="AK326" s="1842"/>
      <c r="AL326" s="1842">
        <f>'E2 Serres'!CE426</f>
        <v>0</v>
      </c>
      <c r="AM326" s="1842"/>
      <c r="AN326" s="537"/>
    </row>
    <row r="327" spans="1:40" s="60" customFormat="1" ht="13" hidden="1" thickBot="1">
      <c r="A327" s="640">
        <f t="shared" si="9"/>
        <v>0</v>
      </c>
      <c r="B327" s="640"/>
      <c r="C327" s="640"/>
      <c r="D327" s="640"/>
      <c r="E327" s="1789" t="str">
        <f t="shared" si="17"/>
        <v/>
      </c>
      <c r="F327" s="497"/>
      <c r="G327" s="1851" t="str">
        <f t="shared" si="10"/>
        <v/>
      </c>
      <c r="H327" s="1851" t="str">
        <f t="shared" si="11"/>
        <v/>
      </c>
      <c r="I327" s="1851"/>
      <c r="J327" s="1851"/>
      <c r="K327" s="1851"/>
      <c r="L327" s="1851"/>
      <c r="M327" s="1852" t="str">
        <f t="shared" si="12"/>
        <v/>
      </c>
      <c r="N327" s="1853" t="str">
        <f t="shared" si="13"/>
        <v/>
      </c>
      <c r="O327" s="1854"/>
      <c r="P327" s="1855"/>
      <c r="Q327" s="1855"/>
      <c r="R327" s="1856" t="str">
        <f t="shared" si="14"/>
        <v/>
      </c>
      <c r="S327" s="1858" t="str">
        <f t="shared" si="15"/>
        <v/>
      </c>
      <c r="T327" s="1839"/>
      <c r="U327" s="716"/>
      <c r="V327" s="1840">
        <f>'E2 Serres'!L427</f>
        <v>0</v>
      </c>
      <c r="W327" s="1840"/>
      <c r="X327" s="1840"/>
      <c r="Y327" s="716"/>
      <c r="Z327" s="1841">
        <f>'E2 Serres'!Q427</f>
        <v>0</v>
      </c>
      <c r="AA327" s="1841"/>
      <c r="AB327" s="1841"/>
      <c r="AC327" s="1842" t="str">
        <f t="shared" si="16"/>
        <v/>
      </c>
      <c r="AD327" s="1842"/>
      <c r="AE327" s="714"/>
      <c r="AF327" s="1842">
        <f>'E2 Serres'!T427</f>
        <v>0</v>
      </c>
      <c r="AG327" s="1842"/>
      <c r="AH327" s="1842">
        <f>'E2 Serres'!V427</f>
        <v>0</v>
      </c>
      <c r="AI327" s="1842"/>
      <c r="AJ327" s="1842">
        <f>'E2 Serres'!W427</f>
        <v>0</v>
      </c>
      <c r="AK327" s="1842"/>
      <c r="AL327" s="1842">
        <f>'E2 Serres'!CE427</f>
        <v>0</v>
      </c>
      <c r="AM327" s="1842"/>
      <c r="AN327" s="537"/>
    </row>
    <row r="328" spans="1:40" s="60" customFormat="1" ht="13" hidden="1" thickBot="1">
      <c r="A328" s="640">
        <f t="shared" si="9"/>
        <v>0</v>
      </c>
      <c r="B328" s="640"/>
      <c r="C328" s="640"/>
      <c r="D328" s="640"/>
      <c r="E328" s="1789" t="str">
        <f t="shared" si="17"/>
        <v/>
      </c>
      <c r="F328" s="497"/>
      <c r="G328" s="1851" t="str">
        <f t="shared" si="10"/>
        <v/>
      </c>
      <c r="H328" s="1851" t="str">
        <f t="shared" si="11"/>
        <v/>
      </c>
      <c r="I328" s="1851"/>
      <c r="J328" s="1851"/>
      <c r="K328" s="1851"/>
      <c r="L328" s="1851"/>
      <c r="M328" s="1852" t="str">
        <f t="shared" si="12"/>
        <v/>
      </c>
      <c r="N328" s="1853" t="str">
        <f t="shared" si="13"/>
        <v/>
      </c>
      <c r="O328" s="1854"/>
      <c r="P328" s="1855"/>
      <c r="Q328" s="1855"/>
      <c r="R328" s="1856" t="str">
        <f t="shared" si="14"/>
        <v/>
      </c>
      <c r="S328" s="1858" t="str">
        <f t="shared" si="15"/>
        <v/>
      </c>
      <c r="T328" s="1839"/>
      <c r="U328" s="716"/>
      <c r="V328" s="1840">
        <f>'E2 Serres'!L428</f>
        <v>0</v>
      </c>
      <c r="W328" s="1840"/>
      <c r="X328" s="1840"/>
      <c r="Y328" s="716"/>
      <c r="Z328" s="1841">
        <f>'E2 Serres'!Q428</f>
        <v>0</v>
      </c>
      <c r="AA328" s="1841"/>
      <c r="AB328" s="1841"/>
      <c r="AC328" s="1842" t="str">
        <f t="shared" si="16"/>
        <v/>
      </c>
      <c r="AD328" s="1842"/>
      <c r="AE328" s="714"/>
      <c r="AF328" s="1842">
        <f>'E2 Serres'!T428</f>
        <v>0</v>
      </c>
      <c r="AG328" s="1842"/>
      <c r="AH328" s="1842">
        <f>'E2 Serres'!V428</f>
        <v>0</v>
      </c>
      <c r="AI328" s="1842"/>
      <c r="AJ328" s="1842">
        <f>'E2 Serres'!W428</f>
        <v>0</v>
      </c>
      <c r="AK328" s="1842"/>
      <c r="AL328" s="1842">
        <f>'E2 Serres'!CE428</f>
        <v>0</v>
      </c>
      <c r="AM328" s="1842"/>
      <c r="AN328" s="537"/>
    </row>
    <row r="329" spans="1:40" s="60" customFormat="1" ht="13" hidden="1" thickBot="1">
      <c r="A329" s="640">
        <f t="shared" si="9"/>
        <v>0</v>
      </c>
      <c r="B329" s="640"/>
      <c r="C329" s="640"/>
      <c r="D329" s="640"/>
      <c r="E329" s="1789" t="str">
        <f t="shared" si="17"/>
        <v/>
      </c>
      <c r="F329" s="497"/>
      <c r="G329" s="1851" t="str">
        <f t="shared" si="10"/>
        <v/>
      </c>
      <c r="H329" s="1851" t="str">
        <f t="shared" si="11"/>
        <v/>
      </c>
      <c r="I329" s="1851"/>
      <c r="J329" s="1851"/>
      <c r="K329" s="1851"/>
      <c r="L329" s="1851"/>
      <c r="M329" s="1852" t="str">
        <f t="shared" si="12"/>
        <v/>
      </c>
      <c r="N329" s="1853" t="str">
        <f t="shared" si="13"/>
        <v/>
      </c>
      <c r="O329" s="1854"/>
      <c r="P329" s="1855"/>
      <c r="Q329" s="1855"/>
      <c r="R329" s="1856" t="str">
        <f t="shared" si="14"/>
        <v/>
      </c>
      <c r="S329" s="1858" t="str">
        <f t="shared" si="15"/>
        <v/>
      </c>
      <c r="T329" s="1839"/>
      <c r="U329" s="716"/>
      <c r="V329" s="1840">
        <f>'E2 Serres'!L429</f>
        <v>0</v>
      </c>
      <c r="W329" s="1840"/>
      <c r="X329" s="1840"/>
      <c r="Y329" s="716"/>
      <c r="Z329" s="1841">
        <f>'E2 Serres'!Q429</f>
        <v>0</v>
      </c>
      <c r="AA329" s="1841"/>
      <c r="AB329" s="1841"/>
      <c r="AC329" s="1842" t="str">
        <f t="shared" si="16"/>
        <v/>
      </c>
      <c r="AD329" s="1842"/>
      <c r="AE329" s="714"/>
      <c r="AF329" s="1842">
        <f>'E2 Serres'!T429</f>
        <v>0</v>
      </c>
      <c r="AG329" s="1842"/>
      <c r="AH329" s="1842">
        <f>'E2 Serres'!V429</f>
        <v>0</v>
      </c>
      <c r="AI329" s="1842"/>
      <c r="AJ329" s="1842">
        <f>'E2 Serres'!W429</f>
        <v>0</v>
      </c>
      <c r="AK329" s="1842"/>
      <c r="AL329" s="1842">
        <f>'E2 Serres'!CE429</f>
        <v>0</v>
      </c>
      <c r="AM329" s="1842"/>
      <c r="AN329" s="537"/>
    </row>
    <row r="330" spans="1:40" s="60" customFormat="1" ht="13" thickBot="1">
      <c r="A330" s="640">
        <f t="shared" si="9"/>
        <v>0</v>
      </c>
      <c r="B330" s="640"/>
      <c r="C330" s="640"/>
      <c r="D330" s="640"/>
      <c r="E330" s="1169" t="str">
        <f t="shared" si="17"/>
        <v/>
      </c>
      <c r="F330" s="497"/>
      <c r="G330" s="1851" t="str">
        <f t="shared" si="10"/>
        <v/>
      </c>
      <c r="H330" s="1851" t="str">
        <f t="shared" si="11"/>
        <v/>
      </c>
      <c r="I330" s="1851"/>
      <c r="J330" s="1851"/>
      <c r="K330" s="1851"/>
      <c r="L330" s="1851"/>
      <c r="M330" s="1852" t="str">
        <f t="shared" si="12"/>
        <v/>
      </c>
      <c r="N330" s="1853" t="str">
        <f t="shared" si="13"/>
        <v/>
      </c>
      <c r="O330" s="1854"/>
      <c r="P330" s="1855"/>
      <c r="Q330" s="1855"/>
      <c r="R330" s="1856" t="str">
        <f t="shared" si="14"/>
        <v/>
      </c>
      <c r="S330" s="1858" t="str">
        <f t="shared" si="15"/>
        <v/>
      </c>
      <c r="T330" s="1839"/>
      <c r="U330" s="716"/>
      <c r="V330" s="1840">
        <f>'E2 Serres'!L430</f>
        <v>0</v>
      </c>
      <c r="W330" s="1840"/>
      <c r="X330" s="1840"/>
      <c r="Y330" s="716"/>
      <c r="Z330" s="1841">
        <f>'E2 Serres'!Q430</f>
        <v>0</v>
      </c>
      <c r="AA330" s="1841"/>
      <c r="AB330" s="1841"/>
      <c r="AC330" s="1842"/>
      <c r="AD330" s="1842"/>
      <c r="AE330" s="714"/>
      <c r="AF330" s="1842">
        <f>'E2 Serres'!T430</f>
        <v>0</v>
      </c>
      <c r="AG330" s="1842"/>
      <c r="AH330" s="1842">
        <f>'E2 Serres'!V430</f>
        <v>0</v>
      </c>
      <c r="AI330" s="1842"/>
      <c r="AJ330" s="1842">
        <f>'E2 Serres'!W430</f>
        <v>0</v>
      </c>
      <c r="AK330" s="1842"/>
      <c r="AL330" s="1842">
        <f>'E2 Serres'!CE430</f>
        <v>0</v>
      </c>
      <c r="AM330" s="1842"/>
      <c r="AN330" s="537"/>
    </row>
  </sheetData>
  <sheetProtection password="CE62" sheet="1" objects="1" scenarios="1" selectLockedCells="1" autoFilter="0"/>
  <autoFilter ref="E2:E330">
    <filterColumn colId="0">
      <customFilters>
        <customFilter operator="notEqual" val=" "/>
      </customFilters>
    </filterColumn>
  </autoFilter>
  <customSheetViews>
    <customSheetView guid="{226CE6B9-0074-41DE-8B54-D0C23AE90F79}" colorId="9" zeroValues="0" showRuler="0" topLeftCell="A58">
      <selection activeCell="L137" sqref="L137"/>
      <rowBreaks count="3" manualBreakCount="3">
        <brk id="42" max="16383" man="1"/>
        <brk id="84" max="16383" man="1"/>
        <brk id="124" max="16383" man="1"/>
      </rowBreaks>
      <colBreaks count="1" manualBreakCount="1">
        <brk id="14" max="1048575" man="1"/>
      </colBreaks>
      <pageSetup paperSize="9" scale="82" orientation="landscape"/>
      <headerFooter>
        <oddHeader>&amp;R&amp;G</oddHeader>
        <oddFooter>&amp;L            &amp;G &amp;R&amp;9&amp;F, &amp;P/&amp;N</oddFooter>
      </headerFooter>
    </customSheetView>
    <customSheetView guid="{0DBD56CF-1793-410C-9091-9F4F55319CFA}" scale="120" showGridLines="0" zeroValues="0" filter="1" showAutoFilter="1" hiddenColumns="1" topLeftCell="D1">
      <selection activeCell="G245" sqref="G245:K245"/>
      <rowBreaks count="7" manualBreakCount="7">
        <brk id="30" max="16383" man="1"/>
        <brk id="54" max="16383" man="1"/>
        <brk id="87" max="16383" man="1"/>
        <brk id="114" max="16383" man="1"/>
        <brk id="155" max="16383" man="1"/>
        <brk id="197" max="16383" man="1"/>
        <brk id="239" max="16383" man="1"/>
      </rowBreaks>
      <colBreaks count="1" manualBreakCount="1">
        <brk id="39" max="1048575" man="1"/>
      </colBreaks>
      <pageSetup paperSize="9" scale="75" orientation="landscape"/>
      <headerFooter>
        <oddHeader>&amp;R&amp;G</oddHeader>
        <oddFooter>&amp;L            &amp;G &amp;R&amp;9&amp;F, &amp;P/&amp;N</oddFooter>
      </headerFooter>
      <autoFilter ref="E2:E281">
        <filterColumn colId="0">
          <customFilters>
            <customFilter operator="notEqual" val=" "/>
          </customFilters>
        </filterColumn>
      </autoFilter>
    </customSheetView>
  </customSheetViews>
  <mergeCells count="544">
    <mergeCell ref="S46:U46"/>
    <mergeCell ref="X48:Z48"/>
    <mergeCell ref="X47:Z47"/>
    <mergeCell ref="P48:U48"/>
    <mergeCell ref="X50:Z50"/>
    <mergeCell ref="X51:Z51"/>
    <mergeCell ref="X52:Z52"/>
    <mergeCell ref="X46:Z46"/>
    <mergeCell ref="AL243:AM243"/>
    <mergeCell ref="U95:W95"/>
    <mergeCell ref="Y85:AA85"/>
    <mergeCell ref="AD85:AF85"/>
    <mergeCell ref="AH243:AI243"/>
    <mergeCell ref="AD59:AF59"/>
    <mergeCell ref="AD60:AF60"/>
    <mergeCell ref="AD61:AF61"/>
    <mergeCell ref="AD62:AF62"/>
    <mergeCell ref="AD58:AG58"/>
    <mergeCell ref="AI58:AL58"/>
    <mergeCell ref="AI59:AK59"/>
    <mergeCell ref="AI60:AK60"/>
    <mergeCell ref="AI61:AK61"/>
    <mergeCell ref="AI62:AK62"/>
    <mergeCell ref="V243:X243"/>
    <mergeCell ref="AL244:AM244"/>
    <mergeCell ref="S243:T244"/>
    <mergeCell ref="D2:D7"/>
    <mergeCell ref="K9:O9"/>
    <mergeCell ref="K6:O6"/>
    <mergeCell ref="K7:O7"/>
    <mergeCell ref="K8:O8"/>
    <mergeCell ref="K10:O10"/>
    <mergeCell ref="K11:O11"/>
    <mergeCell ref="X6:AB6"/>
    <mergeCell ref="X7:AB7"/>
    <mergeCell ref="X8:AB8"/>
    <mergeCell ref="X9:AB9"/>
    <mergeCell ref="X10:AB10"/>
    <mergeCell ref="X11:AB11"/>
    <mergeCell ref="X44:Z44"/>
    <mergeCell ref="S33:U33"/>
    <mergeCell ref="S34:U34"/>
    <mergeCell ref="S38:U38"/>
    <mergeCell ref="S40:U40"/>
    <mergeCell ref="X40:Z40"/>
    <mergeCell ref="X38:Z38"/>
    <mergeCell ref="G243:K243"/>
    <mergeCell ref="U94:W94"/>
    <mergeCell ref="AJ245:AK245"/>
    <mergeCell ref="G246:K246"/>
    <mergeCell ref="M246:N246"/>
    <mergeCell ref="P246:Q246"/>
    <mergeCell ref="S246:T246"/>
    <mergeCell ref="V246:X246"/>
    <mergeCell ref="Z246:AB246"/>
    <mergeCell ref="AC246:AD246"/>
    <mergeCell ref="AF246:AG246"/>
    <mergeCell ref="AH246:AI246"/>
    <mergeCell ref="AJ246:AK246"/>
    <mergeCell ref="AJ254:AK254"/>
    <mergeCell ref="AJ255:AK255"/>
    <mergeCell ref="AJ256:AK256"/>
    <mergeCell ref="AJ277:AK277"/>
    <mergeCell ref="AJ278:AK278"/>
    <mergeCell ref="V251:X251"/>
    <mergeCell ref="V247:X247"/>
    <mergeCell ref="V248:X248"/>
    <mergeCell ref="V249:X249"/>
    <mergeCell ref="V250:X250"/>
    <mergeCell ref="V252:X252"/>
    <mergeCell ref="V253:X253"/>
    <mergeCell ref="V254:X254"/>
    <mergeCell ref="V255:X255"/>
    <mergeCell ref="V256:X256"/>
    <mergeCell ref="AH247:AI247"/>
    <mergeCell ref="AF248:AG248"/>
    <mergeCell ref="AF249:AG249"/>
    <mergeCell ref="Z255:AB255"/>
    <mergeCell ref="Z256:AB256"/>
    <mergeCell ref="Z254:AB254"/>
    <mergeCell ref="Z248:AB248"/>
    <mergeCell ref="Z249:AB249"/>
    <mergeCell ref="Z250:AB250"/>
    <mergeCell ref="AH244:AI244"/>
    <mergeCell ref="AJ279:AK279"/>
    <mergeCell ref="AJ280:AK280"/>
    <mergeCell ref="AJ265:AK265"/>
    <mergeCell ref="AJ266:AK266"/>
    <mergeCell ref="AJ267:AK267"/>
    <mergeCell ref="AJ268:AK268"/>
    <mergeCell ref="AJ269:AK269"/>
    <mergeCell ref="AJ270:AK270"/>
    <mergeCell ref="AJ271:AK271"/>
    <mergeCell ref="AJ272:AK272"/>
    <mergeCell ref="AJ273:AK273"/>
    <mergeCell ref="AH255:AI255"/>
    <mergeCell ref="AH256:AI256"/>
    <mergeCell ref="AH248:AI248"/>
    <mergeCell ref="AH249:AI249"/>
    <mergeCell ref="AH250:AI250"/>
    <mergeCell ref="AH251:AI251"/>
    <mergeCell ref="AH252:AI252"/>
    <mergeCell ref="AH253:AI253"/>
    <mergeCell ref="AH254:AI254"/>
    <mergeCell ref="AH274:AI274"/>
    <mergeCell ref="AH275:AI275"/>
    <mergeCell ref="AH276:AI276"/>
    <mergeCell ref="AG6:AM6"/>
    <mergeCell ref="AG11:AM11"/>
    <mergeCell ref="AH33:AJ33"/>
    <mergeCell ref="AH34:AJ34"/>
    <mergeCell ref="AH35:AJ35"/>
    <mergeCell ref="AH36:AJ36"/>
    <mergeCell ref="R17:T17"/>
    <mergeCell ref="R18:T18"/>
    <mergeCell ref="W27:Y27"/>
    <mergeCell ref="AE27:AM28"/>
    <mergeCell ref="R19:T19"/>
    <mergeCell ref="R21:T21"/>
    <mergeCell ref="R22:T22"/>
    <mergeCell ref="R23:T23"/>
    <mergeCell ref="R25:T25"/>
    <mergeCell ref="R24:T24"/>
    <mergeCell ref="AC33:AG33"/>
    <mergeCell ref="R27:T27"/>
    <mergeCell ref="S35:U35"/>
    <mergeCell ref="P36:U36"/>
    <mergeCell ref="X33:Z33"/>
    <mergeCell ref="X34:Z34"/>
    <mergeCell ref="X35:Z35"/>
    <mergeCell ref="X36:Z36"/>
    <mergeCell ref="M243:N243"/>
    <mergeCell ref="P243:Q243"/>
    <mergeCell ref="S50:U50"/>
    <mergeCell ref="S51:U51"/>
    <mergeCell ref="S52:U52"/>
    <mergeCell ref="S39:U39"/>
    <mergeCell ref="S41:U41"/>
    <mergeCell ref="S42:U42"/>
    <mergeCell ref="S43:U43"/>
    <mergeCell ref="P44:U44"/>
    <mergeCell ref="U83:X83"/>
    <mergeCell ref="X39:Z39"/>
    <mergeCell ref="X41:Z41"/>
    <mergeCell ref="X42:Z42"/>
    <mergeCell ref="X43:Z43"/>
    <mergeCell ref="Z83:AC83"/>
    <mergeCell ref="T58:W58"/>
    <mergeCell ref="Y58:AB58"/>
    <mergeCell ref="O58:R58"/>
    <mergeCell ref="O59:Q59"/>
    <mergeCell ref="O60:Q60"/>
    <mergeCell ref="O61:Q61"/>
    <mergeCell ref="O62:Q62"/>
    <mergeCell ref="T59:V59"/>
    <mergeCell ref="G248:K248"/>
    <mergeCell ref="G249:K249"/>
    <mergeCell ref="G250:K250"/>
    <mergeCell ref="G251:K251"/>
    <mergeCell ref="S251:T251"/>
    <mergeCell ref="P244:Q244"/>
    <mergeCell ref="M244:N244"/>
    <mergeCell ref="M247:N247"/>
    <mergeCell ref="M251:N251"/>
    <mergeCell ref="S247:T247"/>
    <mergeCell ref="S248:T248"/>
    <mergeCell ref="S249:T249"/>
    <mergeCell ref="S250:T250"/>
    <mergeCell ref="G247:K247"/>
    <mergeCell ref="P247:Q247"/>
    <mergeCell ref="G245:K245"/>
    <mergeCell ref="M245:N245"/>
    <mergeCell ref="P245:Q245"/>
    <mergeCell ref="S245:T245"/>
    <mergeCell ref="AF244:AG244"/>
    <mergeCell ref="AF247:AG247"/>
    <mergeCell ref="AF252:AG252"/>
    <mergeCell ref="AF253:AG253"/>
    <mergeCell ref="AF254:AG254"/>
    <mergeCell ref="AF255:AG255"/>
    <mergeCell ref="AF256:AG256"/>
    <mergeCell ref="AF250:AG250"/>
    <mergeCell ref="AF251:AG251"/>
    <mergeCell ref="V274:X274"/>
    <mergeCell ref="V275:X275"/>
    <mergeCell ref="V276:X276"/>
    <mergeCell ref="V267:X267"/>
    <mergeCell ref="V268:X268"/>
    <mergeCell ref="V269:X269"/>
    <mergeCell ref="V270:X270"/>
    <mergeCell ref="V271:X271"/>
    <mergeCell ref="V272:X272"/>
    <mergeCell ref="V262:X262"/>
    <mergeCell ref="V263:X263"/>
    <mergeCell ref="V264:X264"/>
    <mergeCell ref="V265:X265"/>
    <mergeCell ref="V266:X266"/>
    <mergeCell ref="V257:X257"/>
    <mergeCell ref="V258:X258"/>
    <mergeCell ref="V259:X259"/>
    <mergeCell ref="V260:X260"/>
    <mergeCell ref="V261:X261"/>
    <mergeCell ref="G274:K274"/>
    <mergeCell ref="M267:N267"/>
    <mergeCell ref="M268:N268"/>
    <mergeCell ref="M269:N269"/>
    <mergeCell ref="M270:N270"/>
    <mergeCell ref="M252:N252"/>
    <mergeCell ref="M253:N253"/>
    <mergeCell ref="M254:N254"/>
    <mergeCell ref="M255:N255"/>
    <mergeCell ref="M256:N256"/>
    <mergeCell ref="M257:N257"/>
    <mergeCell ref="M258:N258"/>
    <mergeCell ref="M259:N259"/>
    <mergeCell ref="M261:N261"/>
    <mergeCell ref="M262:N262"/>
    <mergeCell ref="M263:N263"/>
    <mergeCell ref="M264:N264"/>
    <mergeCell ref="M265:N265"/>
    <mergeCell ref="M266:N266"/>
    <mergeCell ref="G257:K257"/>
    <mergeCell ref="G258:K258"/>
    <mergeCell ref="G259:K259"/>
    <mergeCell ref="G260:K260"/>
    <mergeCell ref="G261:K261"/>
    <mergeCell ref="M275:N275"/>
    <mergeCell ref="M248:N248"/>
    <mergeCell ref="M249:N249"/>
    <mergeCell ref="M250:N250"/>
    <mergeCell ref="G275:K275"/>
    <mergeCell ref="G276:K276"/>
    <mergeCell ref="G267:K267"/>
    <mergeCell ref="G268:K268"/>
    <mergeCell ref="G269:K269"/>
    <mergeCell ref="G270:K270"/>
    <mergeCell ref="G271:K271"/>
    <mergeCell ref="G262:K262"/>
    <mergeCell ref="G263:K263"/>
    <mergeCell ref="G264:K264"/>
    <mergeCell ref="G265:K265"/>
    <mergeCell ref="G266:K266"/>
    <mergeCell ref="G252:K252"/>
    <mergeCell ref="G253:K253"/>
    <mergeCell ref="G254:K254"/>
    <mergeCell ref="G255:K255"/>
    <mergeCell ref="G256:K256"/>
    <mergeCell ref="M260:N260"/>
    <mergeCell ref="G272:K272"/>
    <mergeCell ref="G273:K273"/>
    <mergeCell ref="P275:Q275"/>
    <mergeCell ref="P276:Q276"/>
    <mergeCell ref="P277:Q277"/>
    <mergeCell ref="P278:Q278"/>
    <mergeCell ref="M276:N276"/>
    <mergeCell ref="M277:N277"/>
    <mergeCell ref="M278:N278"/>
    <mergeCell ref="M279:N279"/>
    <mergeCell ref="P248:Q248"/>
    <mergeCell ref="P249:Q249"/>
    <mergeCell ref="P250:Q250"/>
    <mergeCell ref="P251:Q251"/>
    <mergeCell ref="P252:Q252"/>
    <mergeCell ref="P253:Q253"/>
    <mergeCell ref="P254:Q254"/>
    <mergeCell ref="P255:Q255"/>
    <mergeCell ref="P256:Q256"/>
    <mergeCell ref="P257:Q257"/>
    <mergeCell ref="P258:Q258"/>
    <mergeCell ref="P259:Q259"/>
    <mergeCell ref="M271:N271"/>
    <mergeCell ref="M272:N272"/>
    <mergeCell ref="M273:N273"/>
    <mergeCell ref="M274:N274"/>
    <mergeCell ref="P270:Q270"/>
    <mergeCell ref="P271:Q271"/>
    <mergeCell ref="P272:Q272"/>
    <mergeCell ref="P273:Q273"/>
    <mergeCell ref="P274:Q274"/>
    <mergeCell ref="S257:T257"/>
    <mergeCell ref="S258:T258"/>
    <mergeCell ref="S259:T259"/>
    <mergeCell ref="S260:T260"/>
    <mergeCell ref="S261:T261"/>
    <mergeCell ref="P260:Q260"/>
    <mergeCell ref="P261:Q261"/>
    <mergeCell ref="P262:Q262"/>
    <mergeCell ref="P263:Q263"/>
    <mergeCell ref="P264:Q264"/>
    <mergeCell ref="P265:Q265"/>
    <mergeCell ref="P266:Q266"/>
    <mergeCell ref="P267:Q267"/>
    <mergeCell ref="P268:Q268"/>
    <mergeCell ref="P269:Q269"/>
    <mergeCell ref="S252:T252"/>
    <mergeCell ref="S253:T253"/>
    <mergeCell ref="S254:T254"/>
    <mergeCell ref="S255:T255"/>
    <mergeCell ref="S256:T256"/>
    <mergeCell ref="S268:T268"/>
    <mergeCell ref="S269:T269"/>
    <mergeCell ref="S270:T270"/>
    <mergeCell ref="S271:T271"/>
    <mergeCell ref="S262:T262"/>
    <mergeCell ref="S263:T263"/>
    <mergeCell ref="S264:T264"/>
    <mergeCell ref="S265:T265"/>
    <mergeCell ref="S266:T266"/>
    <mergeCell ref="AC266:AD266"/>
    <mergeCell ref="AC267:AD267"/>
    <mergeCell ref="AC268:AD268"/>
    <mergeCell ref="AC269:AD269"/>
    <mergeCell ref="S277:T277"/>
    <mergeCell ref="S278:T278"/>
    <mergeCell ref="S279:T279"/>
    <mergeCell ref="AC270:AD270"/>
    <mergeCell ref="AC271:AD271"/>
    <mergeCell ref="AC272:AD272"/>
    <mergeCell ref="AC273:AD273"/>
    <mergeCell ref="AC274:AD274"/>
    <mergeCell ref="AC275:AD275"/>
    <mergeCell ref="AC276:AD276"/>
    <mergeCell ref="AC277:AD277"/>
    <mergeCell ref="AC278:AD278"/>
    <mergeCell ref="AC279:AD279"/>
    <mergeCell ref="S272:T272"/>
    <mergeCell ref="S273:T273"/>
    <mergeCell ref="S274:T274"/>
    <mergeCell ref="S275:T275"/>
    <mergeCell ref="S276:T276"/>
    <mergeCell ref="S267:T267"/>
    <mergeCell ref="V273:X273"/>
    <mergeCell ref="Z274:AB274"/>
    <mergeCell ref="Z275:AB275"/>
    <mergeCell ref="Z276:AB276"/>
    <mergeCell ref="Z277:AB277"/>
    <mergeCell ref="Z278:AB278"/>
    <mergeCell ref="Z279:AB279"/>
    <mergeCell ref="AC248:AD248"/>
    <mergeCell ref="AC249:AD249"/>
    <mergeCell ref="AC250:AD250"/>
    <mergeCell ref="AC251:AD251"/>
    <mergeCell ref="AC252:AD252"/>
    <mergeCell ref="AC253:AD253"/>
    <mergeCell ref="AC254:AD254"/>
    <mergeCell ref="AC255:AD255"/>
    <mergeCell ref="AC256:AD256"/>
    <mergeCell ref="AC257:AD257"/>
    <mergeCell ref="AC258:AD258"/>
    <mergeCell ref="AC259:AD259"/>
    <mergeCell ref="AC260:AD260"/>
    <mergeCell ref="AC261:AD261"/>
    <mergeCell ref="AC262:AD262"/>
    <mergeCell ref="AC263:AD263"/>
    <mergeCell ref="AC264:AD264"/>
    <mergeCell ref="AC265:AD265"/>
    <mergeCell ref="Z265:AB265"/>
    <mergeCell ref="Z266:AB266"/>
    <mergeCell ref="Z267:AB267"/>
    <mergeCell ref="Z268:AB268"/>
    <mergeCell ref="Z269:AB269"/>
    <mergeCell ref="Z270:AB270"/>
    <mergeCell ref="Z271:AB271"/>
    <mergeCell ref="Z272:AB272"/>
    <mergeCell ref="Z273:AB273"/>
    <mergeCell ref="AJ259:AK259"/>
    <mergeCell ref="AJ260:AK260"/>
    <mergeCell ref="AJ261:AK261"/>
    <mergeCell ref="AJ262:AK262"/>
    <mergeCell ref="AJ263:AK263"/>
    <mergeCell ref="AJ264:AK264"/>
    <mergeCell ref="Z257:AB257"/>
    <mergeCell ref="Z258:AB258"/>
    <mergeCell ref="Z259:AB259"/>
    <mergeCell ref="Z260:AB260"/>
    <mergeCell ref="Z261:AB261"/>
    <mergeCell ref="Z262:AB262"/>
    <mergeCell ref="Z263:AB263"/>
    <mergeCell ref="AH257:AI257"/>
    <mergeCell ref="AH258:AI258"/>
    <mergeCell ref="AH259:AI259"/>
    <mergeCell ref="AH260:AI260"/>
    <mergeCell ref="AH261:AI261"/>
    <mergeCell ref="AF262:AG262"/>
    <mergeCell ref="AF263:AG263"/>
    <mergeCell ref="AH262:AI262"/>
    <mergeCell ref="AH263:AI263"/>
    <mergeCell ref="Z264:AB264"/>
    <mergeCell ref="AJ274:AK274"/>
    <mergeCell ref="AJ275:AK275"/>
    <mergeCell ref="AJ276:AK276"/>
    <mergeCell ref="AF264:AG264"/>
    <mergeCell ref="AF265:AG265"/>
    <mergeCell ref="AF266:AG266"/>
    <mergeCell ref="AF257:AG257"/>
    <mergeCell ref="AF258:AG258"/>
    <mergeCell ref="AF259:AG259"/>
    <mergeCell ref="AF260:AG260"/>
    <mergeCell ref="AF261:AG261"/>
    <mergeCell ref="AF272:AG272"/>
    <mergeCell ref="AH272:AI272"/>
    <mergeCell ref="AH273:AI273"/>
    <mergeCell ref="AH268:AI268"/>
    <mergeCell ref="AH269:AI269"/>
    <mergeCell ref="AH270:AI270"/>
    <mergeCell ref="AH271:AI271"/>
    <mergeCell ref="AH264:AI264"/>
    <mergeCell ref="AH265:AI265"/>
    <mergeCell ref="AH266:AI266"/>
    <mergeCell ref="AH267:AI267"/>
    <mergeCell ref="AJ257:AK257"/>
    <mergeCell ref="AJ258:AK258"/>
    <mergeCell ref="AF278:AG278"/>
    <mergeCell ref="AF279:AG279"/>
    <mergeCell ref="AF280:AG280"/>
    <mergeCell ref="AF273:AG273"/>
    <mergeCell ref="AF274:AG274"/>
    <mergeCell ref="AF275:AG275"/>
    <mergeCell ref="AF276:AG276"/>
    <mergeCell ref="AF267:AG267"/>
    <mergeCell ref="AF268:AG268"/>
    <mergeCell ref="AF269:AG269"/>
    <mergeCell ref="AF270:AG270"/>
    <mergeCell ref="AF271:AG271"/>
    <mergeCell ref="AJ243:AK243"/>
    <mergeCell ref="AJ244:AK244"/>
    <mergeCell ref="AJ247:AK247"/>
    <mergeCell ref="Z94:AA94"/>
    <mergeCell ref="Z95:AA95"/>
    <mergeCell ref="O111:AL111"/>
    <mergeCell ref="T85:V85"/>
    <mergeCell ref="AH280:AI280"/>
    <mergeCell ref="G277:K277"/>
    <mergeCell ref="G278:K278"/>
    <mergeCell ref="G279:K279"/>
    <mergeCell ref="V277:X277"/>
    <mergeCell ref="V278:X278"/>
    <mergeCell ref="V279:X279"/>
    <mergeCell ref="AH277:AI277"/>
    <mergeCell ref="AH278:AI278"/>
    <mergeCell ref="AH279:AI279"/>
    <mergeCell ref="P279:Q279"/>
    <mergeCell ref="Z280:AB280"/>
    <mergeCell ref="AC280:AD280"/>
    <mergeCell ref="V280:X280"/>
    <mergeCell ref="M280:N280"/>
    <mergeCell ref="G280:K280"/>
    <mergeCell ref="AF277:AG277"/>
    <mergeCell ref="AL248:AM248"/>
    <mergeCell ref="AL249:AM249"/>
    <mergeCell ref="AL250:AM250"/>
    <mergeCell ref="AL251:AM251"/>
    <mergeCell ref="AL252:AM252"/>
    <mergeCell ref="AL253:AM253"/>
    <mergeCell ref="Z251:AB251"/>
    <mergeCell ref="Z252:AB252"/>
    <mergeCell ref="Z253:AB253"/>
    <mergeCell ref="AJ248:AK248"/>
    <mergeCell ref="AJ249:AK249"/>
    <mergeCell ref="AJ250:AK250"/>
    <mergeCell ref="AJ251:AK251"/>
    <mergeCell ref="AJ252:AK252"/>
    <mergeCell ref="AJ253:AK253"/>
    <mergeCell ref="AL245:AM245"/>
    <mergeCell ref="AL246:AM246"/>
    <mergeCell ref="AL247:AM247"/>
    <mergeCell ref="U90:W90"/>
    <mergeCell ref="U91:W91"/>
    <mergeCell ref="U92:W92"/>
    <mergeCell ref="U93:W93"/>
    <mergeCell ref="V244:X244"/>
    <mergeCell ref="Z243:AB243"/>
    <mergeCell ref="Z244:AB244"/>
    <mergeCell ref="AC243:AD243"/>
    <mergeCell ref="AC244:AD244"/>
    <mergeCell ref="Z247:AB247"/>
    <mergeCell ref="V245:X245"/>
    <mergeCell ref="Z245:AB245"/>
    <mergeCell ref="AC245:AD245"/>
    <mergeCell ref="AF245:AG245"/>
    <mergeCell ref="AH245:AI245"/>
    <mergeCell ref="AC247:AD247"/>
    <mergeCell ref="AF243:AG243"/>
    <mergeCell ref="Z90:AA90"/>
    <mergeCell ref="Z91:AA91"/>
    <mergeCell ref="Z92:AA92"/>
    <mergeCell ref="Z93:AA93"/>
    <mergeCell ref="AL254:AM254"/>
    <mergeCell ref="AL255:AM255"/>
    <mergeCell ref="AL256:AM256"/>
    <mergeCell ref="AL257:AM257"/>
    <mergeCell ref="AL258:AM258"/>
    <mergeCell ref="AL259:AM259"/>
    <mergeCell ref="AL260:AM260"/>
    <mergeCell ref="AL261:AM261"/>
    <mergeCell ref="AL262:AM262"/>
    <mergeCell ref="AL263:AM263"/>
    <mergeCell ref="AL264:AM264"/>
    <mergeCell ref="AL265:AM265"/>
    <mergeCell ref="AL266:AM266"/>
    <mergeCell ref="AL267:AM267"/>
    <mergeCell ref="AL268:AM268"/>
    <mergeCell ref="AL269:AM269"/>
    <mergeCell ref="AL270:AM270"/>
    <mergeCell ref="AL271:AM271"/>
    <mergeCell ref="AL272:AM272"/>
    <mergeCell ref="AL273:AM273"/>
    <mergeCell ref="AL274:AM274"/>
    <mergeCell ref="AL275:AM275"/>
    <mergeCell ref="AL276:AM276"/>
    <mergeCell ref="AL277:AM277"/>
    <mergeCell ref="AL278:AM278"/>
    <mergeCell ref="AL279:AM279"/>
    <mergeCell ref="AL280:AM280"/>
    <mergeCell ref="T60:V60"/>
    <mergeCell ref="T61:V61"/>
    <mergeCell ref="T62:V62"/>
    <mergeCell ref="Y59:AA59"/>
    <mergeCell ref="Y60:AA60"/>
    <mergeCell ref="Y61:AA61"/>
    <mergeCell ref="Y62:AA62"/>
    <mergeCell ref="O64:Q64"/>
    <mergeCell ref="T64:V64"/>
    <mergeCell ref="Y64:AA64"/>
    <mergeCell ref="AI86:AK86"/>
    <mergeCell ref="P86:Q86"/>
    <mergeCell ref="M86:O86"/>
    <mergeCell ref="M85:O85"/>
    <mergeCell ref="AD64:AF64"/>
    <mergeCell ref="AI64:AK64"/>
    <mergeCell ref="O84:R84"/>
    <mergeCell ref="T84:W84"/>
    <mergeCell ref="Y84:AB84"/>
    <mergeCell ref="AD84:AG84"/>
    <mergeCell ref="AI84:AL84"/>
    <mergeCell ref="AI85:AK85"/>
    <mergeCell ref="AE83:AH83"/>
    <mergeCell ref="AJ83:AM83"/>
    <mergeCell ref="T86:V86"/>
    <mergeCell ref="Y86:AA86"/>
    <mergeCell ref="AD86:AF86"/>
    <mergeCell ref="P85:Q85"/>
    <mergeCell ref="M67:AM67"/>
    <mergeCell ref="M66:AM66"/>
  </mergeCells>
  <phoneticPr fontId="0" type="noConversion"/>
  <conditionalFormatting sqref="A283:XFD295">
    <cfRule type="expression" dxfId="1" priority="2">
      <formula>IF($C$10=1,1,0)</formula>
    </cfRule>
  </conditionalFormatting>
  <conditionalFormatting sqref="G297:AM330">
    <cfRule type="expression" dxfId="0" priority="1">
      <formula>IF($C$10=1,1,0)</formula>
    </cfRule>
  </conditionalFormatting>
  <pageMargins left="0.98" right="0.47" top="0.79000000000000015" bottom="0.59" header="0.39000000000000007" footer="0.31"/>
  <pageSetup paperSize="9" scale="75" orientation="landscape"/>
  <headerFooter>
    <oddHeader>&amp;R&amp;G</oddHeader>
    <oddFooter>&amp;L            &amp;G &amp;R&amp;9&amp;F, &amp;P/&amp;N</oddFooter>
  </headerFooter>
  <rowBreaks count="7" manualBreakCount="7">
    <brk id="30" max="16383" man="1"/>
    <brk id="54" max="16383" man="1"/>
    <brk id="87" max="16383" man="1"/>
    <brk id="114" max="16383" man="1"/>
    <brk id="155" max="16383" man="1"/>
    <brk id="197" max="16383" man="1"/>
    <brk id="239" max="16383" man="1"/>
  </rowBreaks>
  <colBreaks count="1" manualBreakCount="1">
    <brk id="39" max="1048575" man="1"/>
  </colBreaks>
  <drawing r:id="rId1"/>
  <legacyDrawingHF r:id="rId2"/>
  <extLst>
    <ext xmlns:mx="http://schemas.microsoft.com/office/mac/excel/2008/main" uri="{64002731-A6B0-56B0-2670-7721B7C09600}">
      <mx:PLV Mode="0" OnePage="0" WScale="75"/>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P93"/>
  <sheetViews>
    <sheetView showGridLines="0" zoomScale="150" zoomScaleNormal="150" zoomScalePageLayoutView="150" workbookViewId="0">
      <selection activeCell="B46" sqref="B46:F46"/>
    </sheetView>
  </sheetViews>
  <sheetFormatPr baseColWidth="10" defaultColWidth="13" defaultRowHeight="12" outlineLevelRow="1" x14ac:dyDescent="0"/>
  <cols>
    <col min="1" max="1" width="4.3984375" style="553" customWidth="1"/>
    <col min="2" max="2" width="14" style="554" customWidth="1"/>
    <col min="3" max="3" width="34.3984375" style="555" customWidth="1"/>
    <col min="4" max="4" width="4.3984375" style="555" customWidth="1"/>
    <col min="5" max="5" width="14" style="555" customWidth="1"/>
    <col min="6" max="6" width="34.3984375" style="554" customWidth="1"/>
    <col min="7" max="7" width="4" style="554" customWidth="1"/>
    <col min="8" max="8" width="4.3984375" style="542" customWidth="1"/>
    <col min="9" max="9" width="25.796875" style="542" customWidth="1"/>
    <col min="10" max="10" width="2.796875" style="542" customWidth="1"/>
    <col min="11" max="11" width="16.3984375" style="542" customWidth="1"/>
    <col min="12" max="12" width="13" style="542"/>
    <col min="13" max="13" width="25.796875" style="542" customWidth="1"/>
    <col min="14" max="14" width="9" style="542" customWidth="1"/>
    <col min="15" max="245" width="13" style="542"/>
    <col min="246" max="246" width="4.3984375" style="542" customWidth="1"/>
    <col min="247" max="247" width="26.19921875" style="542" customWidth="1"/>
    <col min="248" max="248" width="23.3984375" style="542" customWidth="1"/>
    <col min="249" max="249" width="29.3984375" style="542" customWidth="1"/>
    <col min="250" max="250" width="3" style="542" customWidth="1"/>
    <col min="251" max="251" width="37.796875" style="542" customWidth="1"/>
    <col min="252" max="252" width="9.19921875" style="542" customWidth="1"/>
    <col min="253" max="253" width="11.3984375" style="542" customWidth="1"/>
    <col min="254" max="254" width="13.796875" style="542" customWidth="1"/>
    <col min="255" max="258" width="7.59765625" style="542" customWidth="1"/>
    <col min="259" max="259" width="10.3984375" style="542" bestFit="1" customWidth="1"/>
    <col min="260" max="260" width="9.3984375" style="542" bestFit="1" customWidth="1"/>
    <col min="261" max="261" width="10.796875" style="542" bestFit="1" customWidth="1"/>
    <col min="262" max="262" width="10.3984375" style="542" bestFit="1" customWidth="1"/>
    <col min="263" max="263" width="9.3984375" style="542" bestFit="1" customWidth="1"/>
    <col min="264" max="264" width="10.796875" style="542" bestFit="1" customWidth="1"/>
    <col min="265" max="265" width="7.3984375" style="542" bestFit="1" customWidth="1"/>
    <col min="266" max="501" width="13" style="542"/>
    <col min="502" max="502" width="4.3984375" style="542" customWidth="1"/>
    <col min="503" max="503" width="26.19921875" style="542" customWidth="1"/>
    <col min="504" max="504" width="23.3984375" style="542" customWidth="1"/>
    <col min="505" max="505" width="29.3984375" style="542" customWidth="1"/>
    <col min="506" max="506" width="3" style="542" customWidth="1"/>
    <col min="507" max="507" width="37.796875" style="542" customWidth="1"/>
    <col min="508" max="508" width="9.19921875" style="542" customWidth="1"/>
    <col min="509" max="509" width="11.3984375" style="542" customWidth="1"/>
    <col min="510" max="510" width="13.796875" style="542" customWidth="1"/>
    <col min="511" max="514" width="7.59765625" style="542" customWidth="1"/>
    <col min="515" max="515" width="10.3984375" style="542" bestFit="1" customWidth="1"/>
    <col min="516" max="516" width="9.3984375" style="542" bestFit="1" customWidth="1"/>
    <col min="517" max="517" width="10.796875" style="542" bestFit="1" customWidth="1"/>
    <col min="518" max="518" width="10.3984375" style="542" bestFit="1" customWidth="1"/>
    <col min="519" max="519" width="9.3984375" style="542" bestFit="1" customWidth="1"/>
    <col min="520" max="520" width="10.796875" style="542" bestFit="1" customWidth="1"/>
    <col min="521" max="521" width="7.3984375" style="542" bestFit="1" customWidth="1"/>
    <col min="522" max="757" width="13" style="542"/>
    <col min="758" max="758" width="4.3984375" style="542" customWidth="1"/>
    <col min="759" max="759" width="26.19921875" style="542" customWidth="1"/>
    <col min="760" max="760" width="23.3984375" style="542" customWidth="1"/>
    <col min="761" max="761" width="29.3984375" style="542" customWidth="1"/>
    <col min="762" max="762" width="3" style="542" customWidth="1"/>
    <col min="763" max="763" width="37.796875" style="542" customWidth="1"/>
    <col min="764" max="764" width="9.19921875" style="542" customWidth="1"/>
    <col min="765" max="765" width="11.3984375" style="542" customWidth="1"/>
    <col min="766" max="766" width="13.796875" style="542" customWidth="1"/>
    <col min="767" max="770" width="7.59765625" style="542" customWidth="1"/>
    <col min="771" max="771" width="10.3984375" style="542" bestFit="1" customWidth="1"/>
    <col min="772" max="772" width="9.3984375" style="542" bestFit="1" customWidth="1"/>
    <col min="773" max="773" width="10.796875" style="542" bestFit="1" customWidth="1"/>
    <col min="774" max="774" width="10.3984375" style="542" bestFit="1" customWidth="1"/>
    <col min="775" max="775" width="9.3984375" style="542" bestFit="1" customWidth="1"/>
    <col min="776" max="776" width="10.796875" style="542" bestFit="1" customWidth="1"/>
    <col min="777" max="777" width="7.3984375" style="542" bestFit="1" customWidth="1"/>
    <col min="778" max="1013" width="13" style="542"/>
    <col min="1014" max="1014" width="4.3984375" style="542" customWidth="1"/>
    <col min="1015" max="1015" width="26.19921875" style="542" customWidth="1"/>
    <col min="1016" max="1016" width="23.3984375" style="542" customWidth="1"/>
    <col min="1017" max="1017" width="29.3984375" style="542" customWidth="1"/>
    <col min="1018" max="1018" width="3" style="542" customWidth="1"/>
    <col min="1019" max="1019" width="37.796875" style="542" customWidth="1"/>
    <col min="1020" max="1020" width="9.19921875" style="542" customWidth="1"/>
    <col min="1021" max="1021" width="11.3984375" style="542" customWidth="1"/>
    <col min="1022" max="1022" width="13.796875" style="542" customWidth="1"/>
    <col min="1023" max="1026" width="7.59765625" style="542" customWidth="1"/>
    <col min="1027" max="1027" width="10.3984375" style="542" bestFit="1" customWidth="1"/>
    <col min="1028" max="1028" width="9.3984375" style="542" bestFit="1" customWidth="1"/>
    <col min="1029" max="1029" width="10.796875" style="542" bestFit="1" customWidth="1"/>
    <col min="1030" max="1030" width="10.3984375" style="542" bestFit="1" customWidth="1"/>
    <col min="1031" max="1031" width="9.3984375" style="542" bestFit="1" customWidth="1"/>
    <col min="1032" max="1032" width="10.796875" style="542" bestFit="1" customWidth="1"/>
    <col min="1033" max="1033" width="7.3984375" style="542" bestFit="1" customWidth="1"/>
    <col min="1034" max="1269" width="13" style="542"/>
    <col min="1270" max="1270" width="4.3984375" style="542" customWidth="1"/>
    <col min="1271" max="1271" width="26.19921875" style="542" customWidth="1"/>
    <col min="1272" max="1272" width="23.3984375" style="542" customWidth="1"/>
    <col min="1273" max="1273" width="29.3984375" style="542" customWidth="1"/>
    <col min="1274" max="1274" width="3" style="542" customWidth="1"/>
    <col min="1275" max="1275" width="37.796875" style="542" customWidth="1"/>
    <col min="1276" max="1276" width="9.19921875" style="542" customWidth="1"/>
    <col min="1277" max="1277" width="11.3984375" style="542" customWidth="1"/>
    <col min="1278" max="1278" width="13.796875" style="542" customWidth="1"/>
    <col min="1279" max="1282" width="7.59765625" style="542" customWidth="1"/>
    <col min="1283" max="1283" width="10.3984375" style="542" bestFit="1" customWidth="1"/>
    <col min="1284" max="1284" width="9.3984375" style="542" bestFit="1" customWidth="1"/>
    <col min="1285" max="1285" width="10.796875" style="542" bestFit="1" customWidth="1"/>
    <col min="1286" max="1286" width="10.3984375" style="542" bestFit="1" customWidth="1"/>
    <col min="1287" max="1287" width="9.3984375" style="542" bestFit="1" customWidth="1"/>
    <col min="1288" max="1288" width="10.796875" style="542" bestFit="1" customWidth="1"/>
    <col min="1289" max="1289" width="7.3984375" style="542" bestFit="1" customWidth="1"/>
    <col min="1290" max="1525" width="13" style="542"/>
    <col min="1526" max="1526" width="4.3984375" style="542" customWidth="1"/>
    <col min="1527" max="1527" width="26.19921875" style="542" customWidth="1"/>
    <col min="1528" max="1528" width="23.3984375" style="542" customWidth="1"/>
    <col min="1529" max="1529" width="29.3984375" style="542" customWidth="1"/>
    <col min="1530" max="1530" width="3" style="542" customWidth="1"/>
    <col min="1531" max="1531" width="37.796875" style="542" customWidth="1"/>
    <col min="1532" max="1532" width="9.19921875" style="542" customWidth="1"/>
    <col min="1533" max="1533" width="11.3984375" style="542" customWidth="1"/>
    <col min="1534" max="1534" width="13.796875" style="542" customWidth="1"/>
    <col min="1535" max="1538" width="7.59765625" style="542" customWidth="1"/>
    <col min="1539" max="1539" width="10.3984375" style="542" bestFit="1" customWidth="1"/>
    <col min="1540" max="1540" width="9.3984375" style="542" bestFit="1" customWidth="1"/>
    <col min="1541" max="1541" width="10.796875" style="542" bestFit="1" customWidth="1"/>
    <col min="1542" max="1542" width="10.3984375" style="542" bestFit="1" customWidth="1"/>
    <col min="1543" max="1543" width="9.3984375" style="542" bestFit="1" customWidth="1"/>
    <col min="1544" max="1544" width="10.796875" style="542" bestFit="1" customWidth="1"/>
    <col min="1545" max="1545" width="7.3984375" style="542" bestFit="1" customWidth="1"/>
    <col min="1546" max="1781" width="13" style="542"/>
    <col min="1782" max="1782" width="4.3984375" style="542" customWidth="1"/>
    <col min="1783" max="1783" width="26.19921875" style="542" customWidth="1"/>
    <col min="1784" max="1784" width="23.3984375" style="542" customWidth="1"/>
    <col min="1785" max="1785" width="29.3984375" style="542" customWidth="1"/>
    <col min="1786" max="1786" width="3" style="542" customWidth="1"/>
    <col min="1787" max="1787" width="37.796875" style="542" customWidth="1"/>
    <col min="1788" max="1788" width="9.19921875" style="542" customWidth="1"/>
    <col min="1789" max="1789" width="11.3984375" style="542" customWidth="1"/>
    <col min="1790" max="1790" width="13.796875" style="542" customWidth="1"/>
    <col min="1791" max="1794" width="7.59765625" style="542" customWidth="1"/>
    <col min="1795" max="1795" width="10.3984375" style="542" bestFit="1" customWidth="1"/>
    <col min="1796" max="1796" width="9.3984375" style="542" bestFit="1" customWidth="1"/>
    <col min="1797" max="1797" width="10.796875" style="542" bestFit="1" customWidth="1"/>
    <col min="1798" max="1798" width="10.3984375" style="542" bestFit="1" customWidth="1"/>
    <col min="1799" max="1799" width="9.3984375" style="542" bestFit="1" customWidth="1"/>
    <col min="1800" max="1800" width="10.796875" style="542" bestFit="1" customWidth="1"/>
    <col min="1801" max="1801" width="7.3984375" style="542" bestFit="1" customWidth="1"/>
    <col min="1802" max="2037" width="13" style="542"/>
    <col min="2038" max="2038" width="4.3984375" style="542" customWidth="1"/>
    <col min="2039" max="2039" width="26.19921875" style="542" customWidth="1"/>
    <col min="2040" max="2040" width="23.3984375" style="542" customWidth="1"/>
    <col min="2041" max="2041" width="29.3984375" style="542" customWidth="1"/>
    <col min="2042" max="2042" width="3" style="542" customWidth="1"/>
    <col min="2043" max="2043" width="37.796875" style="542" customWidth="1"/>
    <col min="2044" max="2044" width="9.19921875" style="542" customWidth="1"/>
    <col min="2045" max="2045" width="11.3984375" style="542" customWidth="1"/>
    <col min="2046" max="2046" width="13.796875" style="542" customWidth="1"/>
    <col min="2047" max="2050" width="7.59765625" style="542" customWidth="1"/>
    <col min="2051" max="2051" width="10.3984375" style="542" bestFit="1" customWidth="1"/>
    <col min="2052" max="2052" width="9.3984375" style="542" bestFit="1" customWidth="1"/>
    <col min="2053" max="2053" width="10.796875" style="542" bestFit="1" customWidth="1"/>
    <col min="2054" max="2054" width="10.3984375" style="542" bestFit="1" customWidth="1"/>
    <col min="2055" max="2055" width="9.3984375" style="542" bestFit="1" customWidth="1"/>
    <col min="2056" max="2056" width="10.796875" style="542" bestFit="1" customWidth="1"/>
    <col min="2057" max="2057" width="7.3984375" style="542" bestFit="1" customWidth="1"/>
    <col min="2058" max="2293" width="13" style="542"/>
    <col min="2294" max="2294" width="4.3984375" style="542" customWidth="1"/>
    <col min="2295" max="2295" width="26.19921875" style="542" customWidth="1"/>
    <col min="2296" max="2296" width="23.3984375" style="542" customWidth="1"/>
    <col min="2297" max="2297" width="29.3984375" style="542" customWidth="1"/>
    <col min="2298" max="2298" width="3" style="542" customWidth="1"/>
    <col min="2299" max="2299" width="37.796875" style="542" customWidth="1"/>
    <col min="2300" max="2300" width="9.19921875" style="542" customWidth="1"/>
    <col min="2301" max="2301" width="11.3984375" style="542" customWidth="1"/>
    <col min="2302" max="2302" width="13.796875" style="542" customWidth="1"/>
    <col min="2303" max="2306" width="7.59765625" style="542" customWidth="1"/>
    <col min="2307" max="2307" width="10.3984375" style="542" bestFit="1" customWidth="1"/>
    <col min="2308" max="2308" width="9.3984375" style="542" bestFit="1" customWidth="1"/>
    <col min="2309" max="2309" width="10.796875" style="542" bestFit="1" customWidth="1"/>
    <col min="2310" max="2310" width="10.3984375" style="542" bestFit="1" customWidth="1"/>
    <col min="2311" max="2311" width="9.3984375" style="542" bestFit="1" customWidth="1"/>
    <col min="2312" max="2312" width="10.796875" style="542" bestFit="1" customWidth="1"/>
    <col min="2313" max="2313" width="7.3984375" style="542" bestFit="1" customWidth="1"/>
    <col min="2314" max="2549" width="13" style="542"/>
    <col min="2550" max="2550" width="4.3984375" style="542" customWidth="1"/>
    <col min="2551" max="2551" width="26.19921875" style="542" customWidth="1"/>
    <col min="2552" max="2552" width="23.3984375" style="542" customWidth="1"/>
    <col min="2553" max="2553" width="29.3984375" style="542" customWidth="1"/>
    <col min="2554" max="2554" width="3" style="542" customWidth="1"/>
    <col min="2555" max="2555" width="37.796875" style="542" customWidth="1"/>
    <col min="2556" max="2556" width="9.19921875" style="542" customWidth="1"/>
    <col min="2557" max="2557" width="11.3984375" style="542" customWidth="1"/>
    <col min="2558" max="2558" width="13.796875" style="542" customWidth="1"/>
    <col min="2559" max="2562" width="7.59765625" style="542" customWidth="1"/>
    <col min="2563" max="2563" width="10.3984375" style="542" bestFit="1" customWidth="1"/>
    <col min="2564" max="2564" width="9.3984375" style="542" bestFit="1" customWidth="1"/>
    <col min="2565" max="2565" width="10.796875" style="542" bestFit="1" customWidth="1"/>
    <col min="2566" max="2566" width="10.3984375" style="542" bestFit="1" customWidth="1"/>
    <col min="2567" max="2567" width="9.3984375" style="542" bestFit="1" customWidth="1"/>
    <col min="2568" max="2568" width="10.796875" style="542" bestFit="1" customWidth="1"/>
    <col min="2569" max="2569" width="7.3984375" style="542" bestFit="1" customWidth="1"/>
    <col min="2570" max="2805" width="13" style="542"/>
    <col min="2806" max="2806" width="4.3984375" style="542" customWidth="1"/>
    <col min="2807" max="2807" width="26.19921875" style="542" customWidth="1"/>
    <col min="2808" max="2808" width="23.3984375" style="542" customWidth="1"/>
    <col min="2809" max="2809" width="29.3984375" style="542" customWidth="1"/>
    <col min="2810" max="2810" width="3" style="542" customWidth="1"/>
    <col min="2811" max="2811" width="37.796875" style="542" customWidth="1"/>
    <col min="2812" max="2812" width="9.19921875" style="542" customWidth="1"/>
    <col min="2813" max="2813" width="11.3984375" style="542" customWidth="1"/>
    <col min="2814" max="2814" width="13.796875" style="542" customWidth="1"/>
    <col min="2815" max="2818" width="7.59765625" style="542" customWidth="1"/>
    <col min="2819" max="2819" width="10.3984375" style="542" bestFit="1" customWidth="1"/>
    <col min="2820" max="2820" width="9.3984375" style="542" bestFit="1" customWidth="1"/>
    <col min="2821" max="2821" width="10.796875" style="542" bestFit="1" customWidth="1"/>
    <col min="2822" max="2822" width="10.3984375" style="542" bestFit="1" customWidth="1"/>
    <col min="2823" max="2823" width="9.3984375" style="542" bestFit="1" customWidth="1"/>
    <col min="2824" max="2824" width="10.796875" style="542" bestFit="1" customWidth="1"/>
    <col min="2825" max="2825" width="7.3984375" style="542" bestFit="1" customWidth="1"/>
    <col min="2826" max="3061" width="13" style="542"/>
    <col min="3062" max="3062" width="4.3984375" style="542" customWidth="1"/>
    <col min="3063" max="3063" width="26.19921875" style="542" customWidth="1"/>
    <col min="3064" max="3064" width="23.3984375" style="542" customWidth="1"/>
    <col min="3065" max="3065" width="29.3984375" style="542" customWidth="1"/>
    <col min="3066" max="3066" width="3" style="542" customWidth="1"/>
    <col min="3067" max="3067" width="37.796875" style="542" customWidth="1"/>
    <col min="3068" max="3068" width="9.19921875" style="542" customWidth="1"/>
    <col min="3069" max="3069" width="11.3984375" style="542" customWidth="1"/>
    <col min="3070" max="3070" width="13.796875" style="542" customWidth="1"/>
    <col min="3071" max="3074" width="7.59765625" style="542" customWidth="1"/>
    <col min="3075" max="3075" width="10.3984375" style="542" bestFit="1" customWidth="1"/>
    <col min="3076" max="3076" width="9.3984375" style="542" bestFit="1" customWidth="1"/>
    <col min="3077" max="3077" width="10.796875" style="542" bestFit="1" customWidth="1"/>
    <col min="3078" max="3078" width="10.3984375" style="542" bestFit="1" customWidth="1"/>
    <col min="3079" max="3079" width="9.3984375" style="542" bestFit="1" customWidth="1"/>
    <col min="3080" max="3080" width="10.796875" style="542" bestFit="1" customWidth="1"/>
    <col min="3081" max="3081" width="7.3984375" style="542" bestFit="1" customWidth="1"/>
    <col min="3082" max="3317" width="13" style="542"/>
    <col min="3318" max="3318" width="4.3984375" style="542" customWidth="1"/>
    <col min="3319" max="3319" width="26.19921875" style="542" customWidth="1"/>
    <col min="3320" max="3320" width="23.3984375" style="542" customWidth="1"/>
    <col min="3321" max="3321" width="29.3984375" style="542" customWidth="1"/>
    <col min="3322" max="3322" width="3" style="542" customWidth="1"/>
    <col min="3323" max="3323" width="37.796875" style="542" customWidth="1"/>
    <col min="3324" max="3324" width="9.19921875" style="542" customWidth="1"/>
    <col min="3325" max="3325" width="11.3984375" style="542" customWidth="1"/>
    <col min="3326" max="3326" width="13.796875" style="542" customWidth="1"/>
    <col min="3327" max="3330" width="7.59765625" style="542" customWidth="1"/>
    <col min="3331" max="3331" width="10.3984375" style="542" bestFit="1" customWidth="1"/>
    <col min="3332" max="3332" width="9.3984375" style="542" bestFit="1" customWidth="1"/>
    <col min="3333" max="3333" width="10.796875" style="542" bestFit="1" customWidth="1"/>
    <col min="3334" max="3334" width="10.3984375" style="542" bestFit="1" customWidth="1"/>
    <col min="3335" max="3335" width="9.3984375" style="542" bestFit="1" customWidth="1"/>
    <col min="3336" max="3336" width="10.796875" style="542" bestFit="1" customWidth="1"/>
    <col min="3337" max="3337" width="7.3984375" style="542" bestFit="1" customWidth="1"/>
    <col min="3338" max="3573" width="13" style="542"/>
    <col min="3574" max="3574" width="4.3984375" style="542" customWidth="1"/>
    <col min="3575" max="3575" width="26.19921875" style="542" customWidth="1"/>
    <col min="3576" max="3576" width="23.3984375" style="542" customWidth="1"/>
    <col min="3577" max="3577" width="29.3984375" style="542" customWidth="1"/>
    <col min="3578" max="3578" width="3" style="542" customWidth="1"/>
    <col min="3579" max="3579" width="37.796875" style="542" customWidth="1"/>
    <col min="3580" max="3580" width="9.19921875" style="542" customWidth="1"/>
    <col min="3581" max="3581" width="11.3984375" style="542" customWidth="1"/>
    <col min="3582" max="3582" width="13.796875" style="542" customWidth="1"/>
    <col min="3583" max="3586" width="7.59765625" style="542" customWidth="1"/>
    <col min="3587" max="3587" width="10.3984375" style="542" bestFit="1" customWidth="1"/>
    <col min="3588" max="3588" width="9.3984375" style="542" bestFit="1" customWidth="1"/>
    <col min="3589" max="3589" width="10.796875" style="542" bestFit="1" customWidth="1"/>
    <col min="3590" max="3590" width="10.3984375" style="542" bestFit="1" customWidth="1"/>
    <col min="3591" max="3591" width="9.3984375" style="542" bestFit="1" customWidth="1"/>
    <col min="3592" max="3592" width="10.796875" style="542" bestFit="1" customWidth="1"/>
    <col min="3593" max="3593" width="7.3984375" style="542" bestFit="1" customWidth="1"/>
    <col min="3594" max="3829" width="13" style="542"/>
    <col min="3830" max="3830" width="4.3984375" style="542" customWidth="1"/>
    <col min="3831" max="3831" width="26.19921875" style="542" customWidth="1"/>
    <col min="3832" max="3832" width="23.3984375" style="542" customWidth="1"/>
    <col min="3833" max="3833" width="29.3984375" style="542" customWidth="1"/>
    <col min="3834" max="3834" width="3" style="542" customWidth="1"/>
    <col min="3835" max="3835" width="37.796875" style="542" customWidth="1"/>
    <col min="3836" max="3836" width="9.19921875" style="542" customWidth="1"/>
    <col min="3837" max="3837" width="11.3984375" style="542" customWidth="1"/>
    <col min="3838" max="3838" width="13.796875" style="542" customWidth="1"/>
    <col min="3839" max="3842" width="7.59765625" style="542" customWidth="1"/>
    <col min="3843" max="3843" width="10.3984375" style="542" bestFit="1" customWidth="1"/>
    <col min="3844" max="3844" width="9.3984375" style="542" bestFit="1" customWidth="1"/>
    <col min="3845" max="3845" width="10.796875" style="542" bestFit="1" customWidth="1"/>
    <col min="3846" max="3846" width="10.3984375" style="542" bestFit="1" customWidth="1"/>
    <col min="3847" max="3847" width="9.3984375" style="542" bestFit="1" customWidth="1"/>
    <col min="3848" max="3848" width="10.796875" style="542" bestFit="1" customWidth="1"/>
    <col min="3849" max="3849" width="7.3984375" style="542" bestFit="1" customWidth="1"/>
    <col min="3850" max="4085" width="13" style="542"/>
    <col min="4086" max="4086" width="4.3984375" style="542" customWidth="1"/>
    <col min="4087" max="4087" width="26.19921875" style="542" customWidth="1"/>
    <col min="4088" max="4088" width="23.3984375" style="542" customWidth="1"/>
    <col min="4089" max="4089" width="29.3984375" style="542" customWidth="1"/>
    <col min="4090" max="4090" width="3" style="542" customWidth="1"/>
    <col min="4091" max="4091" width="37.796875" style="542" customWidth="1"/>
    <col min="4092" max="4092" width="9.19921875" style="542" customWidth="1"/>
    <col min="4093" max="4093" width="11.3984375" style="542" customWidth="1"/>
    <col min="4094" max="4094" width="13.796875" style="542" customWidth="1"/>
    <col min="4095" max="4098" width="7.59765625" style="542" customWidth="1"/>
    <col min="4099" max="4099" width="10.3984375" style="542" bestFit="1" customWidth="1"/>
    <col min="4100" max="4100" width="9.3984375" style="542" bestFit="1" customWidth="1"/>
    <col min="4101" max="4101" width="10.796875" style="542" bestFit="1" customWidth="1"/>
    <col min="4102" max="4102" width="10.3984375" style="542" bestFit="1" customWidth="1"/>
    <col min="4103" max="4103" width="9.3984375" style="542" bestFit="1" customWidth="1"/>
    <col min="4104" max="4104" width="10.796875" style="542" bestFit="1" customWidth="1"/>
    <col min="4105" max="4105" width="7.3984375" style="542" bestFit="1" customWidth="1"/>
    <col min="4106" max="4341" width="13" style="542"/>
    <col min="4342" max="4342" width="4.3984375" style="542" customWidth="1"/>
    <col min="4343" max="4343" width="26.19921875" style="542" customWidth="1"/>
    <col min="4344" max="4344" width="23.3984375" style="542" customWidth="1"/>
    <col min="4345" max="4345" width="29.3984375" style="542" customWidth="1"/>
    <col min="4346" max="4346" width="3" style="542" customWidth="1"/>
    <col min="4347" max="4347" width="37.796875" style="542" customWidth="1"/>
    <col min="4348" max="4348" width="9.19921875" style="542" customWidth="1"/>
    <col min="4349" max="4349" width="11.3984375" style="542" customWidth="1"/>
    <col min="4350" max="4350" width="13.796875" style="542" customWidth="1"/>
    <col min="4351" max="4354" width="7.59765625" style="542" customWidth="1"/>
    <col min="4355" max="4355" width="10.3984375" style="542" bestFit="1" customWidth="1"/>
    <col min="4356" max="4356" width="9.3984375" style="542" bestFit="1" customWidth="1"/>
    <col min="4357" max="4357" width="10.796875" style="542" bestFit="1" customWidth="1"/>
    <col min="4358" max="4358" width="10.3984375" style="542" bestFit="1" customWidth="1"/>
    <col min="4359" max="4359" width="9.3984375" style="542" bestFit="1" customWidth="1"/>
    <col min="4360" max="4360" width="10.796875" style="542" bestFit="1" customWidth="1"/>
    <col min="4361" max="4361" width="7.3984375" style="542" bestFit="1" customWidth="1"/>
    <col min="4362" max="4597" width="13" style="542"/>
    <col min="4598" max="4598" width="4.3984375" style="542" customWidth="1"/>
    <col min="4599" max="4599" width="26.19921875" style="542" customWidth="1"/>
    <col min="4600" max="4600" width="23.3984375" style="542" customWidth="1"/>
    <col min="4601" max="4601" width="29.3984375" style="542" customWidth="1"/>
    <col min="4602" max="4602" width="3" style="542" customWidth="1"/>
    <col min="4603" max="4603" width="37.796875" style="542" customWidth="1"/>
    <col min="4604" max="4604" width="9.19921875" style="542" customWidth="1"/>
    <col min="4605" max="4605" width="11.3984375" style="542" customWidth="1"/>
    <col min="4606" max="4606" width="13.796875" style="542" customWidth="1"/>
    <col min="4607" max="4610" width="7.59765625" style="542" customWidth="1"/>
    <col min="4611" max="4611" width="10.3984375" style="542" bestFit="1" customWidth="1"/>
    <col min="4612" max="4612" width="9.3984375" style="542" bestFit="1" customWidth="1"/>
    <col min="4613" max="4613" width="10.796875" style="542" bestFit="1" customWidth="1"/>
    <col min="4614" max="4614" width="10.3984375" style="542" bestFit="1" customWidth="1"/>
    <col min="4615" max="4615" width="9.3984375" style="542" bestFit="1" customWidth="1"/>
    <col min="4616" max="4616" width="10.796875" style="542" bestFit="1" customWidth="1"/>
    <col min="4617" max="4617" width="7.3984375" style="542" bestFit="1" customWidth="1"/>
    <col min="4618" max="4853" width="13" style="542"/>
    <col min="4854" max="4854" width="4.3984375" style="542" customWidth="1"/>
    <col min="4855" max="4855" width="26.19921875" style="542" customWidth="1"/>
    <col min="4856" max="4856" width="23.3984375" style="542" customWidth="1"/>
    <col min="4857" max="4857" width="29.3984375" style="542" customWidth="1"/>
    <col min="4858" max="4858" width="3" style="542" customWidth="1"/>
    <col min="4859" max="4859" width="37.796875" style="542" customWidth="1"/>
    <col min="4860" max="4860" width="9.19921875" style="542" customWidth="1"/>
    <col min="4861" max="4861" width="11.3984375" style="542" customWidth="1"/>
    <col min="4862" max="4862" width="13.796875" style="542" customWidth="1"/>
    <col min="4863" max="4866" width="7.59765625" style="542" customWidth="1"/>
    <col min="4867" max="4867" width="10.3984375" style="542" bestFit="1" customWidth="1"/>
    <col min="4868" max="4868" width="9.3984375" style="542" bestFit="1" customWidth="1"/>
    <col min="4869" max="4869" width="10.796875" style="542" bestFit="1" customWidth="1"/>
    <col min="4870" max="4870" width="10.3984375" style="542" bestFit="1" customWidth="1"/>
    <col min="4871" max="4871" width="9.3984375" style="542" bestFit="1" customWidth="1"/>
    <col min="4872" max="4872" width="10.796875" style="542" bestFit="1" customWidth="1"/>
    <col min="4873" max="4873" width="7.3984375" style="542" bestFit="1" customWidth="1"/>
    <col min="4874" max="5109" width="13" style="542"/>
    <col min="5110" max="5110" width="4.3984375" style="542" customWidth="1"/>
    <col min="5111" max="5111" width="26.19921875" style="542" customWidth="1"/>
    <col min="5112" max="5112" width="23.3984375" style="542" customWidth="1"/>
    <col min="5113" max="5113" width="29.3984375" style="542" customWidth="1"/>
    <col min="5114" max="5114" width="3" style="542" customWidth="1"/>
    <col min="5115" max="5115" width="37.796875" style="542" customWidth="1"/>
    <col min="5116" max="5116" width="9.19921875" style="542" customWidth="1"/>
    <col min="5117" max="5117" width="11.3984375" style="542" customWidth="1"/>
    <col min="5118" max="5118" width="13.796875" style="542" customWidth="1"/>
    <col min="5119" max="5122" width="7.59765625" style="542" customWidth="1"/>
    <col min="5123" max="5123" width="10.3984375" style="542" bestFit="1" customWidth="1"/>
    <col min="5124" max="5124" width="9.3984375" style="542" bestFit="1" customWidth="1"/>
    <col min="5125" max="5125" width="10.796875" style="542" bestFit="1" customWidth="1"/>
    <col min="5126" max="5126" width="10.3984375" style="542" bestFit="1" customWidth="1"/>
    <col min="5127" max="5127" width="9.3984375" style="542" bestFit="1" customWidth="1"/>
    <col min="5128" max="5128" width="10.796875" style="542" bestFit="1" customWidth="1"/>
    <col min="5129" max="5129" width="7.3984375" style="542" bestFit="1" customWidth="1"/>
    <col min="5130" max="5365" width="13" style="542"/>
    <col min="5366" max="5366" width="4.3984375" style="542" customWidth="1"/>
    <col min="5367" max="5367" width="26.19921875" style="542" customWidth="1"/>
    <col min="5368" max="5368" width="23.3984375" style="542" customWidth="1"/>
    <col min="5369" max="5369" width="29.3984375" style="542" customWidth="1"/>
    <col min="5370" max="5370" width="3" style="542" customWidth="1"/>
    <col min="5371" max="5371" width="37.796875" style="542" customWidth="1"/>
    <col min="5372" max="5372" width="9.19921875" style="542" customWidth="1"/>
    <col min="5373" max="5373" width="11.3984375" style="542" customWidth="1"/>
    <col min="5374" max="5374" width="13.796875" style="542" customWidth="1"/>
    <col min="5375" max="5378" width="7.59765625" style="542" customWidth="1"/>
    <col min="5379" max="5379" width="10.3984375" style="542" bestFit="1" customWidth="1"/>
    <col min="5380" max="5380" width="9.3984375" style="542" bestFit="1" customWidth="1"/>
    <col min="5381" max="5381" width="10.796875" style="542" bestFit="1" customWidth="1"/>
    <col min="5382" max="5382" width="10.3984375" style="542" bestFit="1" customWidth="1"/>
    <col min="5383" max="5383" width="9.3984375" style="542" bestFit="1" customWidth="1"/>
    <col min="5384" max="5384" width="10.796875" style="542" bestFit="1" customWidth="1"/>
    <col min="5385" max="5385" width="7.3984375" style="542" bestFit="1" customWidth="1"/>
    <col min="5386" max="5621" width="13" style="542"/>
    <col min="5622" max="5622" width="4.3984375" style="542" customWidth="1"/>
    <col min="5623" max="5623" width="26.19921875" style="542" customWidth="1"/>
    <col min="5624" max="5624" width="23.3984375" style="542" customWidth="1"/>
    <col min="5625" max="5625" width="29.3984375" style="542" customWidth="1"/>
    <col min="5626" max="5626" width="3" style="542" customWidth="1"/>
    <col min="5627" max="5627" width="37.796875" style="542" customWidth="1"/>
    <col min="5628" max="5628" width="9.19921875" style="542" customWidth="1"/>
    <col min="5629" max="5629" width="11.3984375" style="542" customWidth="1"/>
    <col min="5630" max="5630" width="13.796875" style="542" customWidth="1"/>
    <col min="5631" max="5634" width="7.59765625" style="542" customWidth="1"/>
    <col min="5635" max="5635" width="10.3984375" style="542" bestFit="1" customWidth="1"/>
    <col min="5636" max="5636" width="9.3984375" style="542" bestFit="1" customWidth="1"/>
    <col min="5637" max="5637" width="10.796875" style="542" bestFit="1" customWidth="1"/>
    <col min="5638" max="5638" width="10.3984375" style="542" bestFit="1" customWidth="1"/>
    <col min="5639" max="5639" width="9.3984375" style="542" bestFit="1" customWidth="1"/>
    <col min="5640" max="5640" width="10.796875" style="542" bestFit="1" customWidth="1"/>
    <col min="5641" max="5641" width="7.3984375" style="542" bestFit="1" customWidth="1"/>
    <col min="5642" max="5877" width="13" style="542"/>
    <col min="5878" max="5878" width="4.3984375" style="542" customWidth="1"/>
    <col min="5879" max="5879" width="26.19921875" style="542" customWidth="1"/>
    <col min="5880" max="5880" width="23.3984375" style="542" customWidth="1"/>
    <col min="5881" max="5881" width="29.3984375" style="542" customWidth="1"/>
    <col min="5882" max="5882" width="3" style="542" customWidth="1"/>
    <col min="5883" max="5883" width="37.796875" style="542" customWidth="1"/>
    <col min="5884" max="5884" width="9.19921875" style="542" customWidth="1"/>
    <col min="5885" max="5885" width="11.3984375" style="542" customWidth="1"/>
    <col min="5886" max="5886" width="13.796875" style="542" customWidth="1"/>
    <col min="5887" max="5890" width="7.59765625" style="542" customWidth="1"/>
    <col min="5891" max="5891" width="10.3984375" style="542" bestFit="1" customWidth="1"/>
    <col min="5892" max="5892" width="9.3984375" style="542" bestFit="1" customWidth="1"/>
    <col min="5893" max="5893" width="10.796875" style="542" bestFit="1" customWidth="1"/>
    <col min="5894" max="5894" width="10.3984375" style="542" bestFit="1" customWidth="1"/>
    <col min="5895" max="5895" width="9.3984375" style="542" bestFit="1" customWidth="1"/>
    <col min="5896" max="5896" width="10.796875" style="542" bestFit="1" customWidth="1"/>
    <col min="5897" max="5897" width="7.3984375" style="542" bestFit="1" customWidth="1"/>
    <col min="5898" max="6133" width="13" style="542"/>
    <col min="6134" max="6134" width="4.3984375" style="542" customWidth="1"/>
    <col min="6135" max="6135" width="26.19921875" style="542" customWidth="1"/>
    <col min="6136" max="6136" width="23.3984375" style="542" customWidth="1"/>
    <col min="6137" max="6137" width="29.3984375" style="542" customWidth="1"/>
    <col min="6138" max="6138" width="3" style="542" customWidth="1"/>
    <col min="6139" max="6139" width="37.796875" style="542" customWidth="1"/>
    <col min="6140" max="6140" width="9.19921875" style="542" customWidth="1"/>
    <col min="6141" max="6141" width="11.3984375" style="542" customWidth="1"/>
    <col min="6142" max="6142" width="13.796875" style="542" customWidth="1"/>
    <col min="6143" max="6146" width="7.59765625" style="542" customWidth="1"/>
    <col min="6147" max="6147" width="10.3984375" style="542" bestFit="1" customWidth="1"/>
    <col min="6148" max="6148" width="9.3984375" style="542" bestFit="1" customWidth="1"/>
    <col min="6149" max="6149" width="10.796875" style="542" bestFit="1" customWidth="1"/>
    <col min="6150" max="6150" width="10.3984375" style="542" bestFit="1" customWidth="1"/>
    <col min="6151" max="6151" width="9.3984375" style="542" bestFit="1" customWidth="1"/>
    <col min="6152" max="6152" width="10.796875" style="542" bestFit="1" customWidth="1"/>
    <col min="6153" max="6153" width="7.3984375" style="542" bestFit="1" customWidth="1"/>
    <col min="6154" max="6389" width="13" style="542"/>
    <col min="6390" max="6390" width="4.3984375" style="542" customWidth="1"/>
    <col min="6391" max="6391" width="26.19921875" style="542" customWidth="1"/>
    <col min="6392" max="6392" width="23.3984375" style="542" customWidth="1"/>
    <col min="6393" max="6393" width="29.3984375" style="542" customWidth="1"/>
    <col min="6394" max="6394" width="3" style="542" customWidth="1"/>
    <col min="6395" max="6395" width="37.796875" style="542" customWidth="1"/>
    <col min="6396" max="6396" width="9.19921875" style="542" customWidth="1"/>
    <col min="6397" max="6397" width="11.3984375" style="542" customWidth="1"/>
    <col min="6398" max="6398" width="13.796875" style="542" customWidth="1"/>
    <col min="6399" max="6402" width="7.59765625" style="542" customWidth="1"/>
    <col min="6403" max="6403" width="10.3984375" style="542" bestFit="1" customWidth="1"/>
    <col min="6404" max="6404" width="9.3984375" style="542" bestFit="1" customWidth="1"/>
    <col min="6405" max="6405" width="10.796875" style="542" bestFit="1" customWidth="1"/>
    <col min="6406" max="6406" width="10.3984375" style="542" bestFit="1" customWidth="1"/>
    <col min="6407" max="6407" width="9.3984375" style="542" bestFit="1" customWidth="1"/>
    <col min="6408" max="6408" width="10.796875" style="542" bestFit="1" customWidth="1"/>
    <col min="6409" max="6409" width="7.3984375" style="542" bestFit="1" customWidth="1"/>
    <col min="6410" max="6645" width="13" style="542"/>
    <col min="6646" max="6646" width="4.3984375" style="542" customWidth="1"/>
    <col min="6647" max="6647" width="26.19921875" style="542" customWidth="1"/>
    <col min="6648" max="6648" width="23.3984375" style="542" customWidth="1"/>
    <col min="6649" max="6649" width="29.3984375" style="542" customWidth="1"/>
    <col min="6650" max="6650" width="3" style="542" customWidth="1"/>
    <col min="6651" max="6651" width="37.796875" style="542" customWidth="1"/>
    <col min="6652" max="6652" width="9.19921875" style="542" customWidth="1"/>
    <col min="6653" max="6653" width="11.3984375" style="542" customWidth="1"/>
    <col min="6654" max="6654" width="13.796875" style="542" customWidth="1"/>
    <col min="6655" max="6658" width="7.59765625" style="542" customWidth="1"/>
    <col min="6659" max="6659" width="10.3984375" style="542" bestFit="1" customWidth="1"/>
    <col min="6660" max="6660" width="9.3984375" style="542" bestFit="1" customWidth="1"/>
    <col min="6661" max="6661" width="10.796875" style="542" bestFit="1" customWidth="1"/>
    <col min="6662" max="6662" width="10.3984375" style="542" bestFit="1" customWidth="1"/>
    <col min="6663" max="6663" width="9.3984375" style="542" bestFit="1" customWidth="1"/>
    <col min="6664" max="6664" width="10.796875" style="542" bestFit="1" customWidth="1"/>
    <col min="6665" max="6665" width="7.3984375" style="542" bestFit="1" customWidth="1"/>
    <col min="6666" max="6901" width="13" style="542"/>
    <col min="6902" max="6902" width="4.3984375" style="542" customWidth="1"/>
    <col min="6903" max="6903" width="26.19921875" style="542" customWidth="1"/>
    <col min="6904" max="6904" width="23.3984375" style="542" customWidth="1"/>
    <col min="6905" max="6905" width="29.3984375" style="542" customWidth="1"/>
    <col min="6906" max="6906" width="3" style="542" customWidth="1"/>
    <col min="6907" max="6907" width="37.796875" style="542" customWidth="1"/>
    <col min="6908" max="6908" width="9.19921875" style="542" customWidth="1"/>
    <col min="6909" max="6909" width="11.3984375" style="542" customWidth="1"/>
    <col min="6910" max="6910" width="13.796875" style="542" customWidth="1"/>
    <col min="6911" max="6914" width="7.59765625" style="542" customWidth="1"/>
    <col min="6915" max="6915" width="10.3984375" style="542" bestFit="1" customWidth="1"/>
    <col min="6916" max="6916" width="9.3984375" style="542" bestFit="1" customWidth="1"/>
    <col min="6917" max="6917" width="10.796875" style="542" bestFit="1" customWidth="1"/>
    <col min="6918" max="6918" width="10.3984375" style="542" bestFit="1" customWidth="1"/>
    <col min="6919" max="6919" width="9.3984375" style="542" bestFit="1" customWidth="1"/>
    <col min="6920" max="6920" width="10.796875" style="542" bestFit="1" customWidth="1"/>
    <col min="6921" max="6921" width="7.3984375" style="542" bestFit="1" customWidth="1"/>
    <col min="6922" max="7157" width="13" style="542"/>
    <col min="7158" max="7158" width="4.3984375" style="542" customWidth="1"/>
    <col min="7159" max="7159" width="26.19921875" style="542" customWidth="1"/>
    <col min="7160" max="7160" width="23.3984375" style="542" customWidth="1"/>
    <col min="7161" max="7161" width="29.3984375" style="542" customWidth="1"/>
    <col min="7162" max="7162" width="3" style="542" customWidth="1"/>
    <col min="7163" max="7163" width="37.796875" style="542" customWidth="1"/>
    <col min="7164" max="7164" width="9.19921875" style="542" customWidth="1"/>
    <col min="7165" max="7165" width="11.3984375" style="542" customWidth="1"/>
    <col min="7166" max="7166" width="13.796875" style="542" customWidth="1"/>
    <col min="7167" max="7170" width="7.59765625" style="542" customWidth="1"/>
    <col min="7171" max="7171" width="10.3984375" style="542" bestFit="1" customWidth="1"/>
    <col min="7172" max="7172" width="9.3984375" style="542" bestFit="1" customWidth="1"/>
    <col min="7173" max="7173" width="10.796875" style="542" bestFit="1" customWidth="1"/>
    <col min="7174" max="7174" width="10.3984375" style="542" bestFit="1" customWidth="1"/>
    <col min="7175" max="7175" width="9.3984375" style="542" bestFit="1" customWidth="1"/>
    <col min="7176" max="7176" width="10.796875" style="542" bestFit="1" customWidth="1"/>
    <col min="7177" max="7177" width="7.3984375" style="542" bestFit="1" customWidth="1"/>
    <col min="7178" max="7413" width="13" style="542"/>
    <col min="7414" max="7414" width="4.3984375" style="542" customWidth="1"/>
    <col min="7415" max="7415" width="26.19921875" style="542" customWidth="1"/>
    <col min="7416" max="7416" width="23.3984375" style="542" customWidth="1"/>
    <col min="7417" max="7417" width="29.3984375" style="542" customWidth="1"/>
    <col min="7418" max="7418" width="3" style="542" customWidth="1"/>
    <col min="7419" max="7419" width="37.796875" style="542" customWidth="1"/>
    <col min="7420" max="7420" width="9.19921875" style="542" customWidth="1"/>
    <col min="7421" max="7421" width="11.3984375" style="542" customWidth="1"/>
    <col min="7422" max="7422" width="13.796875" style="542" customWidth="1"/>
    <col min="7423" max="7426" width="7.59765625" style="542" customWidth="1"/>
    <col min="7427" max="7427" width="10.3984375" style="542" bestFit="1" customWidth="1"/>
    <col min="7428" max="7428" width="9.3984375" style="542" bestFit="1" customWidth="1"/>
    <col min="7429" max="7429" width="10.796875" style="542" bestFit="1" customWidth="1"/>
    <col min="7430" max="7430" width="10.3984375" style="542" bestFit="1" customWidth="1"/>
    <col min="7431" max="7431" width="9.3984375" style="542" bestFit="1" customWidth="1"/>
    <col min="7432" max="7432" width="10.796875" style="542" bestFit="1" customWidth="1"/>
    <col min="7433" max="7433" width="7.3984375" style="542" bestFit="1" customWidth="1"/>
    <col min="7434" max="7669" width="13" style="542"/>
    <col min="7670" max="7670" width="4.3984375" style="542" customWidth="1"/>
    <col min="7671" max="7671" width="26.19921875" style="542" customWidth="1"/>
    <col min="7672" max="7672" width="23.3984375" style="542" customWidth="1"/>
    <col min="7673" max="7673" width="29.3984375" style="542" customWidth="1"/>
    <col min="7674" max="7674" width="3" style="542" customWidth="1"/>
    <col min="7675" max="7675" width="37.796875" style="542" customWidth="1"/>
    <col min="7676" max="7676" width="9.19921875" style="542" customWidth="1"/>
    <col min="7677" max="7677" width="11.3984375" style="542" customWidth="1"/>
    <col min="7678" max="7678" width="13.796875" style="542" customWidth="1"/>
    <col min="7679" max="7682" width="7.59765625" style="542" customWidth="1"/>
    <col min="7683" max="7683" width="10.3984375" style="542" bestFit="1" customWidth="1"/>
    <col min="7684" max="7684" width="9.3984375" style="542" bestFit="1" customWidth="1"/>
    <col min="7685" max="7685" width="10.796875" style="542" bestFit="1" customWidth="1"/>
    <col min="7686" max="7686" width="10.3984375" style="542" bestFit="1" customWidth="1"/>
    <col min="7687" max="7687" width="9.3984375" style="542" bestFit="1" customWidth="1"/>
    <col min="7688" max="7688" width="10.796875" style="542" bestFit="1" customWidth="1"/>
    <col min="7689" max="7689" width="7.3984375" style="542" bestFit="1" customWidth="1"/>
    <col min="7690" max="7925" width="13" style="542"/>
    <col min="7926" max="7926" width="4.3984375" style="542" customWidth="1"/>
    <col min="7927" max="7927" width="26.19921875" style="542" customWidth="1"/>
    <col min="7928" max="7928" width="23.3984375" style="542" customWidth="1"/>
    <col min="7929" max="7929" width="29.3984375" style="542" customWidth="1"/>
    <col min="7930" max="7930" width="3" style="542" customWidth="1"/>
    <col min="7931" max="7931" width="37.796875" style="542" customWidth="1"/>
    <col min="7932" max="7932" width="9.19921875" style="542" customWidth="1"/>
    <col min="7933" max="7933" width="11.3984375" style="542" customWidth="1"/>
    <col min="7934" max="7934" width="13.796875" style="542" customWidth="1"/>
    <col min="7935" max="7938" width="7.59765625" style="542" customWidth="1"/>
    <col min="7939" max="7939" width="10.3984375" style="542" bestFit="1" customWidth="1"/>
    <col min="7940" max="7940" width="9.3984375" style="542" bestFit="1" customWidth="1"/>
    <col min="7941" max="7941" width="10.796875" style="542" bestFit="1" customWidth="1"/>
    <col min="7942" max="7942" width="10.3984375" style="542" bestFit="1" customWidth="1"/>
    <col min="7943" max="7943" width="9.3984375" style="542" bestFit="1" customWidth="1"/>
    <col min="7944" max="7944" width="10.796875" style="542" bestFit="1" customWidth="1"/>
    <col min="7945" max="7945" width="7.3984375" style="542" bestFit="1" customWidth="1"/>
    <col min="7946" max="8181" width="13" style="542"/>
    <col min="8182" max="8182" width="4.3984375" style="542" customWidth="1"/>
    <col min="8183" max="8183" width="26.19921875" style="542" customWidth="1"/>
    <col min="8184" max="8184" width="23.3984375" style="542" customWidth="1"/>
    <col min="8185" max="8185" width="29.3984375" style="542" customWidth="1"/>
    <col min="8186" max="8186" width="3" style="542" customWidth="1"/>
    <col min="8187" max="8187" width="37.796875" style="542" customWidth="1"/>
    <col min="8188" max="8188" width="9.19921875" style="542" customWidth="1"/>
    <col min="8189" max="8189" width="11.3984375" style="542" customWidth="1"/>
    <col min="8190" max="8190" width="13.796875" style="542" customWidth="1"/>
    <col min="8191" max="8194" width="7.59765625" style="542" customWidth="1"/>
    <col min="8195" max="8195" width="10.3984375" style="542" bestFit="1" customWidth="1"/>
    <col min="8196" max="8196" width="9.3984375" style="542" bestFit="1" customWidth="1"/>
    <col min="8197" max="8197" width="10.796875" style="542" bestFit="1" customWidth="1"/>
    <col min="8198" max="8198" width="10.3984375" style="542" bestFit="1" customWidth="1"/>
    <col min="8199" max="8199" width="9.3984375" style="542" bestFit="1" customWidth="1"/>
    <col min="8200" max="8200" width="10.796875" style="542" bestFit="1" customWidth="1"/>
    <col min="8201" max="8201" width="7.3984375" style="542" bestFit="1" customWidth="1"/>
    <col min="8202" max="8437" width="13" style="542"/>
    <col min="8438" max="8438" width="4.3984375" style="542" customWidth="1"/>
    <col min="8439" max="8439" width="26.19921875" style="542" customWidth="1"/>
    <col min="8440" max="8440" width="23.3984375" style="542" customWidth="1"/>
    <col min="8441" max="8441" width="29.3984375" style="542" customWidth="1"/>
    <col min="8442" max="8442" width="3" style="542" customWidth="1"/>
    <col min="8443" max="8443" width="37.796875" style="542" customWidth="1"/>
    <col min="8444" max="8444" width="9.19921875" style="542" customWidth="1"/>
    <col min="8445" max="8445" width="11.3984375" style="542" customWidth="1"/>
    <col min="8446" max="8446" width="13.796875" style="542" customWidth="1"/>
    <col min="8447" max="8450" width="7.59765625" style="542" customWidth="1"/>
    <col min="8451" max="8451" width="10.3984375" style="542" bestFit="1" customWidth="1"/>
    <col min="8452" max="8452" width="9.3984375" style="542" bestFit="1" customWidth="1"/>
    <col min="8453" max="8453" width="10.796875" style="542" bestFit="1" customWidth="1"/>
    <col min="8454" max="8454" width="10.3984375" style="542" bestFit="1" customWidth="1"/>
    <col min="8455" max="8455" width="9.3984375" style="542" bestFit="1" customWidth="1"/>
    <col min="8456" max="8456" width="10.796875" style="542" bestFit="1" customWidth="1"/>
    <col min="8457" max="8457" width="7.3984375" style="542" bestFit="1" customWidth="1"/>
    <col min="8458" max="8693" width="13" style="542"/>
    <col min="8694" max="8694" width="4.3984375" style="542" customWidth="1"/>
    <col min="8695" max="8695" width="26.19921875" style="542" customWidth="1"/>
    <col min="8696" max="8696" width="23.3984375" style="542" customWidth="1"/>
    <col min="8697" max="8697" width="29.3984375" style="542" customWidth="1"/>
    <col min="8698" max="8698" width="3" style="542" customWidth="1"/>
    <col min="8699" max="8699" width="37.796875" style="542" customWidth="1"/>
    <col min="8700" max="8700" width="9.19921875" style="542" customWidth="1"/>
    <col min="8701" max="8701" width="11.3984375" style="542" customWidth="1"/>
    <col min="8702" max="8702" width="13.796875" style="542" customWidth="1"/>
    <col min="8703" max="8706" width="7.59765625" style="542" customWidth="1"/>
    <col min="8707" max="8707" width="10.3984375" style="542" bestFit="1" customWidth="1"/>
    <col min="8708" max="8708" width="9.3984375" style="542" bestFit="1" customWidth="1"/>
    <col min="8709" max="8709" width="10.796875" style="542" bestFit="1" customWidth="1"/>
    <col min="8710" max="8710" width="10.3984375" style="542" bestFit="1" customWidth="1"/>
    <col min="8711" max="8711" width="9.3984375" style="542" bestFit="1" customWidth="1"/>
    <col min="8712" max="8712" width="10.796875" style="542" bestFit="1" customWidth="1"/>
    <col min="8713" max="8713" width="7.3984375" style="542" bestFit="1" customWidth="1"/>
    <col min="8714" max="8949" width="13" style="542"/>
    <col min="8950" max="8950" width="4.3984375" style="542" customWidth="1"/>
    <col min="8951" max="8951" width="26.19921875" style="542" customWidth="1"/>
    <col min="8952" max="8952" width="23.3984375" style="542" customWidth="1"/>
    <col min="8953" max="8953" width="29.3984375" style="542" customWidth="1"/>
    <col min="8954" max="8954" width="3" style="542" customWidth="1"/>
    <col min="8955" max="8955" width="37.796875" style="542" customWidth="1"/>
    <col min="8956" max="8956" width="9.19921875" style="542" customWidth="1"/>
    <col min="8957" max="8957" width="11.3984375" style="542" customWidth="1"/>
    <col min="8958" max="8958" width="13.796875" style="542" customWidth="1"/>
    <col min="8959" max="8962" width="7.59765625" style="542" customWidth="1"/>
    <col min="8963" max="8963" width="10.3984375" style="542" bestFit="1" customWidth="1"/>
    <col min="8964" max="8964" width="9.3984375" style="542" bestFit="1" customWidth="1"/>
    <col min="8965" max="8965" width="10.796875" style="542" bestFit="1" customWidth="1"/>
    <col min="8966" max="8966" width="10.3984375" style="542" bestFit="1" customWidth="1"/>
    <col min="8967" max="8967" width="9.3984375" style="542" bestFit="1" customWidth="1"/>
    <col min="8968" max="8968" width="10.796875" style="542" bestFit="1" customWidth="1"/>
    <col min="8969" max="8969" width="7.3984375" style="542" bestFit="1" customWidth="1"/>
    <col min="8970" max="9205" width="13" style="542"/>
    <col min="9206" max="9206" width="4.3984375" style="542" customWidth="1"/>
    <col min="9207" max="9207" width="26.19921875" style="542" customWidth="1"/>
    <col min="9208" max="9208" width="23.3984375" style="542" customWidth="1"/>
    <col min="9209" max="9209" width="29.3984375" style="542" customWidth="1"/>
    <col min="9210" max="9210" width="3" style="542" customWidth="1"/>
    <col min="9211" max="9211" width="37.796875" style="542" customWidth="1"/>
    <col min="9212" max="9212" width="9.19921875" style="542" customWidth="1"/>
    <col min="9213" max="9213" width="11.3984375" style="542" customWidth="1"/>
    <col min="9214" max="9214" width="13.796875" style="542" customWidth="1"/>
    <col min="9215" max="9218" width="7.59765625" style="542" customWidth="1"/>
    <col min="9219" max="9219" width="10.3984375" style="542" bestFit="1" customWidth="1"/>
    <col min="9220" max="9220" width="9.3984375" style="542" bestFit="1" customWidth="1"/>
    <col min="9221" max="9221" width="10.796875" style="542" bestFit="1" customWidth="1"/>
    <col min="9222" max="9222" width="10.3984375" style="542" bestFit="1" customWidth="1"/>
    <col min="9223" max="9223" width="9.3984375" style="542" bestFit="1" customWidth="1"/>
    <col min="9224" max="9224" width="10.796875" style="542" bestFit="1" customWidth="1"/>
    <col min="9225" max="9225" width="7.3984375" style="542" bestFit="1" customWidth="1"/>
    <col min="9226" max="9461" width="13" style="542"/>
    <col min="9462" max="9462" width="4.3984375" style="542" customWidth="1"/>
    <col min="9463" max="9463" width="26.19921875" style="542" customWidth="1"/>
    <col min="9464" max="9464" width="23.3984375" style="542" customWidth="1"/>
    <col min="9465" max="9465" width="29.3984375" style="542" customWidth="1"/>
    <col min="9466" max="9466" width="3" style="542" customWidth="1"/>
    <col min="9467" max="9467" width="37.796875" style="542" customWidth="1"/>
    <col min="9468" max="9468" width="9.19921875" style="542" customWidth="1"/>
    <col min="9469" max="9469" width="11.3984375" style="542" customWidth="1"/>
    <col min="9470" max="9470" width="13.796875" style="542" customWidth="1"/>
    <col min="9471" max="9474" width="7.59765625" style="542" customWidth="1"/>
    <col min="9475" max="9475" width="10.3984375" style="542" bestFit="1" customWidth="1"/>
    <col min="9476" max="9476" width="9.3984375" style="542" bestFit="1" customWidth="1"/>
    <col min="9477" max="9477" width="10.796875" style="542" bestFit="1" customWidth="1"/>
    <col min="9478" max="9478" width="10.3984375" style="542" bestFit="1" customWidth="1"/>
    <col min="9479" max="9479" width="9.3984375" style="542" bestFit="1" customWidth="1"/>
    <col min="9480" max="9480" width="10.796875" style="542" bestFit="1" customWidth="1"/>
    <col min="9481" max="9481" width="7.3984375" style="542" bestFit="1" customWidth="1"/>
    <col min="9482" max="9717" width="13" style="542"/>
    <col min="9718" max="9718" width="4.3984375" style="542" customWidth="1"/>
    <col min="9719" max="9719" width="26.19921875" style="542" customWidth="1"/>
    <col min="9720" max="9720" width="23.3984375" style="542" customWidth="1"/>
    <col min="9721" max="9721" width="29.3984375" style="542" customWidth="1"/>
    <col min="9722" max="9722" width="3" style="542" customWidth="1"/>
    <col min="9723" max="9723" width="37.796875" style="542" customWidth="1"/>
    <col min="9724" max="9724" width="9.19921875" style="542" customWidth="1"/>
    <col min="9725" max="9725" width="11.3984375" style="542" customWidth="1"/>
    <col min="9726" max="9726" width="13.796875" style="542" customWidth="1"/>
    <col min="9727" max="9730" width="7.59765625" style="542" customWidth="1"/>
    <col min="9731" max="9731" width="10.3984375" style="542" bestFit="1" customWidth="1"/>
    <col min="9732" max="9732" width="9.3984375" style="542" bestFit="1" customWidth="1"/>
    <col min="9733" max="9733" width="10.796875" style="542" bestFit="1" customWidth="1"/>
    <col min="9734" max="9734" width="10.3984375" style="542" bestFit="1" customWidth="1"/>
    <col min="9735" max="9735" width="9.3984375" style="542" bestFit="1" customWidth="1"/>
    <col min="9736" max="9736" width="10.796875" style="542" bestFit="1" customWidth="1"/>
    <col min="9737" max="9737" width="7.3984375" style="542" bestFit="1" customWidth="1"/>
    <col min="9738" max="9973" width="13" style="542"/>
    <col min="9974" max="9974" width="4.3984375" style="542" customWidth="1"/>
    <col min="9975" max="9975" width="26.19921875" style="542" customWidth="1"/>
    <col min="9976" max="9976" width="23.3984375" style="542" customWidth="1"/>
    <col min="9977" max="9977" width="29.3984375" style="542" customWidth="1"/>
    <col min="9978" max="9978" width="3" style="542" customWidth="1"/>
    <col min="9979" max="9979" width="37.796875" style="542" customWidth="1"/>
    <col min="9980" max="9980" width="9.19921875" style="542" customWidth="1"/>
    <col min="9981" max="9981" width="11.3984375" style="542" customWidth="1"/>
    <col min="9982" max="9982" width="13.796875" style="542" customWidth="1"/>
    <col min="9983" max="9986" width="7.59765625" style="542" customWidth="1"/>
    <col min="9987" max="9987" width="10.3984375" style="542" bestFit="1" customWidth="1"/>
    <col min="9988" max="9988" width="9.3984375" style="542" bestFit="1" customWidth="1"/>
    <col min="9989" max="9989" width="10.796875" style="542" bestFit="1" customWidth="1"/>
    <col min="9990" max="9990" width="10.3984375" style="542" bestFit="1" customWidth="1"/>
    <col min="9991" max="9991" width="9.3984375" style="542" bestFit="1" customWidth="1"/>
    <col min="9992" max="9992" width="10.796875" style="542" bestFit="1" customWidth="1"/>
    <col min="9993" max="9993" width="7.3984375" style="542" bestFit="1" customWidth="1"/>
    <col min="9994" max="10229" width="13" style="542"/>
    <col min="10230" max="10230" width="4.3984375" style="542" customWidth="1"/>
    <col min="10231" max="10231" width="26.19921875" style="542" customWidth="1"/>
    <col min="10232" max="10232" width="23.3984375" style="542" customWidth="1"/>
    <col min="10233" max="10233" width="29.3984375" style="542" customWidth="1"/>
    <col min="10234" max="10234" width="3" style="542" customWidth="1"/>
    <col min="10235" max="10235" width="37.796875" style="542" customWidth="1"/>
    <col min="10236" max="10236" width="9.19921875" style="542" customWidth="1"/>
    <col min="10237" max="10237" width="11.3984375" style="542" customWidth="1"/>
    <col min="10238" max="10238" width="13.796875" style="542" customWidth="1"/>
    <col min="10239" max="10242" width="7.59765625" style="542" customWidth="1"/>
    <col min="10243" max="10243" width="10.3984375" style="542" bestFit="1" customWidth="1"/>
    <col min="10244" max="10244" width="9.3984375" style="542" bestFit="1" customWidth="1"/>
    <col min="10245" max="10245" width="10.796875" style="542" bestFit="1" customWidth="1"/>
    <col min="10246" max="10246" width="10.3984375" style="542" bestFit="1" customWidth="1"/>
    <col min="10247" max="10247" width="9.3984375" style="542" bestFit="1" customWidth="1"/>
    <col min="10248" max="10248" width="10.796875" style="542" bestFit="1" customWidth="1"/>
    <col min="10249" max="10249" width="7.3984375" style="542" bestFit="1" customWidth="1"/>
    <col min="10250" max="10485" width="13" style="542"/>
    <col min="10486" max="10486" width="4.3984375" style="542" customWidth="1"/>
    <col min="10487" max="10487" width="26.19921875" style="542" customWidth="1"/>
    <col min="10488" max="10488" width="23.3984375" style="542" customWidth="1"/>
    <col min="10489" max="10489" width="29.3984375" style="542" customWidth="1"/>
    <col min="10490" max="10490" width="3" style="542" customWidth="1"/>
    <col min="10491" max="10491" width="37.796875" style="542" customWidth="1"/>
    <col min="10492" max="10492" width="9.19921875" style="542" customWidth="1"/>
    <col min="10493" max="10493" width="11.3984375" style="542" customWidth="1"/>
    <col min="10494" max="10494" width="13.796875" style="542" customWidth="1"/>
    <col min="10495" max="10498" width="7.59765625" style="542" customWidth="1"/>
    <col min="10499" max="10499" width="10.3984375" style="542" bestFit="1" customWidth="1"/>
    <col min="10500" max="10500" width="9.3984375" style="542" bestFit="1" customWidth="1"/>
    <col min="10501" max="10501" width="10.796875" style="542" bestFit="1" customWidth="1"/>
    <col min="10502" max="10502" width="10.3984375" style="542" bestFit="1" customWidth="1"/>
    <col min="10503" max="10503" width="9.3984375" style="542" bestFit="1" customWidth="1"/>
    <col min="10504" max="10504" width="10.796875" style="542" bestFit="1" customWidth="1"/>
    <col min="10505" max="10505" width="7.3984375" style="542" bestFit="1" customWidth="1"/>
    <col min="10506" max="10741" width="13" style="542"/>
    <col min="10742" max="10742" width="4.3984375" style="542" customWidth="1"/>
    <col min="10743" max="10743" width="26.19921875" style="542" customWidth="1"/>
    <col min="10744" max="10744" width="23.3984375" style="542" customWidth="1"/>
    <col min="10745" max="10745" width="29.3984375" style="542" customWidth="1"/>
    <col min="10746" max="10746" width="3" style="542" customWidth="1"/>
    <col min="10747" max="10747" width="37.796875" style="542" customWidth="1"/>
    <col min="10748" max="10748" width="9.19921875" style="542" customWidth="1"/>
    <col min="10749" max="10749" width="11.3984375" style="542" customWidth="1"/>
    <col min="10750" max="10750" width="13.796875" style="542" customWidth="1"/>
    <col min="10751" max="10754" width="7.59765625" style="542" customWidth="1"/>
    <col min="10755" max="10755" width="10.3984375" style="542" bestFit="1" customWidth="1"/>
    <col min="10756" max="10756" width="9.3984375" style="542" bestFit="1" customWidth="1"/>
    <col min="10757" max="10757" width="10.796875" style="542" bestFit="1" customWidth="1"/>
    <col min="10758" max="10758" width="10.3984375" style="542" bestFit="1" customWidth="1"/>
    <col min="10759" max="10759" width="9.3984375" style="542" bestFit="1" customWidth="1"/>
    <col min="10760" max="10760" width="10.796875" style="542" bestFit="1" customWidth="1"/>
    <col min="10761" max="10761" width="7.3984375" style="542" bestFit="1" customWidth="1"/>
    <col min="10762" max="10997" width="13" style="542"/>
    <col min="10998" max="10998" width="4.3984375" style="542" customWidth="1"/>
    <col min="10999" max="10999" width="26.19921875" style="542" customWidth="1"/>
    <col min="11000" max="11000" width="23.3984375" style="542" customWidth="1"/>
    <col min="11001" max="11001" width="29.3984375" style="542" customWidth="1"/>
    <col min="11002" max="11002" width="3" style="542" customWidth="1"/>
    <col min="11003" max="11003" width="37.796875" style="542" customWidth="1"/>
    <col min="11004" max="11004" width="9.19921875" style="542" customWidth="1"/>
    <col min="11005" max="11005" width="11.3984375" style="542" customWidth="1"/>
    <col min="11006" max="11006" width="13.796875" style="542" customWidth="1"/>
    <col min="11007" max="11010" width="7.59765625" style="542" customWidth="1"/>
    <col min="11011" max="11011" width="10.3984375" style="542" bestFit="1" customWidth="1"/>
    <col min="11012" max="11012" width="9.3984375" style="542" bestFit="1" customWidth="1"/>
    <col min="11013" max="11013" width="10.796875" style="542" bestFit="1" customWidth="1"/>
    <col min="11014" max="11014" width="10.3984375" style="542" bestFit="1" customWidth="1"/>
    <col min="11015" max="11015" width="9.3984375" style="542" bestFit="1" customWidth="1"/>
    <col min="11016" max="11016" width="10.796875" style="542" bestFit="1" customWidth="1"/>
    <col min="11017" max="11017" width="7.3984375" style="542" bestFit="1" customWidth="1"/>
    <col min="11018" max="11253" width="13" style="542"/>
    <col min="11254" max="11254" width="4.3984375" style="542" customWidth="1"/>
    <col min="11255" max="11255" width="26.19921875" style="542" customWidth="1"/>
    <col min="11256" max="11256" width="23.3984375" style="542" customWidth="1"/>
    <col min="11257" max="11257" width="29.3984375" style="542" customWidth="1"/>
    <col min="11258" max="11258" width="3" style="542" customWidth="1"/>
    <col min="11259" max="11259" width="37.796875" style="542" customWidth="1"/>
    <col min="11260" max="11260" width="9.19921875" style="542" customWidth="1"/>
    <col min="11261" max="11261" width="11.3984375" style="542" customWidth="1"/>
    <col min="11262" max="11262" width="13.796875" style="542" customWidth="1"/>
    <col min="11263" max="11266" width="7.59765625" style="542" customWidth="1"/>
    <col min="11267" max="11267" width="10.3984375" style="542" bestFit="1" customWidth="1"/>
    <col min="11268" max="11268" width="9.3984375" style="542" bestFit="1" customWidth="1"/>
    <col min="11269" max="11269" width="10.796875" style="542" bestFit="1" customWidth="1"/>
    <col min="11270" max="11270" width="10.3984375" style="542" bestFit="1" customWidth="1"/>
    <col min="11271" max="11271" width="9.3984375" style="542" bestFit="1" customWidth="1"/>
    <col min="11272" max="11272" width="10.796875" style="542" bestFit="1" customWidth="1"/>
    <col min="11273" max="11273" width="7.3984375" style="542" bestFit="1" customWidth="1"/>
    <col min="11274" max="11509" width="13" style="542"/>
    <col min="11510" max="11510" width="4.3984375" style="542" customWidth="1"/>
    <col min="11511" max="11511" width="26.19921875" style="542" customWidth="1"/>
    <col min="11512" max="11512" width="23.3984375" style="542" customWidth="1"/>
    <col min="11513" max="11513" width="29.3984375" style="542" customWidth="1"/>
    <col min="11514" max="11514" width="3" style="542" customWidth="1"/>
    <col min="11515" max="11515" width="37.796875" style="542" customWidth="1"/>
    <col min="11516" max="11516" width="9.19921875" style="542" customWidth="1"/>
    <col min="11517" max="11517" width="11.3984375" style="542" customWidth="1"/>
    <col min="11518" max="11518" width="13.796875" style="542" customWidth="1"/>
    <col min="11519" max="11522" width="7.59765625" style="542" customWidth="1"/>
    <col min="11523" max="11523" width="10.3984375" style="542" bestFit="1" customWidth="1"/>
    <col min="11524" max="11524" width="9.3984375" style="542" bestFit="1" customWidth="1"/>
    <col min="11525" max="11525" width="10.796875" style="542" bestFit="1" customWidth="1"/>
    <col min="11526" max="11526" width="10.3984375" style="542" bestFit="1" customWidth="1"/>
    <col min="11527" max="11527" width="9.3984375" style="542" bestFit="1" customWidth="1"/>
    <col min="11528" max="11528" width="10.796875" style="542" bestFit="1" customWidth="1"/>
    <col min="11529" max="11529" width="7.3984375" style="542" bestFit="1" customWidth="1"/>
    <col min="11530" max="11765" width="13" style="542"/>
    <col min="11766" max="11766" width="4.3984375" style="542" customWidth="1"/>
    <col min="11767" max="11767" width="26.19921875" style="542" customWidth="1"/>
    <col min="11768" max="11768" width="23.3984375" style="542" customWidth="1"/>
    <col min="11769" max="11769" width="29.3984375" style="542" customWidth="1"/>
    <col min="11770" max="11770" width="3" style="542" customWidth="1"/>
    <col min="11771" max="11771" width="37.796875" style="542" customWidth="1"/>
    <col min="11772" max="11772" width="9.19921875" style="542" customWidth="1"/>
    <col min="11773" max="11773" width="11.3984375" style="542" customWidth="1"/>
    <col min="11774" max="11774" width="13.796875" style="542" customWidth="1"/>
    <col min="11775" max="11778" width="7.59765625" style="542" customWidth="1"/>
    <col min="11779" max="11779" width="10.3984375" style="542" bestFit="1" customWidth="1"/>
    <col min="11780" max="11780" width="9.3984375" style="542" bestFit="1" customWidth="1"/>
    <col min="11781" max="11781" width="10.796875" style="542" bestFit="1" customWidth="1"/>
    <col min="11782" max="11782" width="10.3984375" style="542" bestFit="1" customWidth="1"/>
    <col min="11783" max="11783" width="9.3984375" style="542" bestFit="1" customWidth="1"/>
    <col min="11784" max="11784" width="10.796875" style="542" bestFit="1" customWidth="1"/>
    <col min="11785" max="11785" width="7.3984375" style="542" bestFit="1" customWidth="1"/>
    <col min="11786" max="12021" width="13" style="542"/>
    <col min="12022" max="12022" width="4.3984375" style="542" customWidth="1"/>
    <col min="12023" max="12023" width="26.19921875" style="542" customWidth="1"/>
    <col min="12024" max="12024" width="23.3984375" style="542" customWidth="1"/>
    <col min="12025" max="12025" width="29.3984375" style="542" customWidth="1"/>
    <col min="12026" max="12026" width="3" style="542" customWidth="1"/>
    <col min="12027" max="12027" width="37.796875" style="542" customWidth="1"/>
    <col min="12028" max="12028" width="9.19921875" style="542" customWidth="1"/>
    <col min="12029" max="12029" width="11.3984375" style="542" customWidth="1"/>
    <col min="12030" max="12030" width="13.796875" style="542" customWidth="1"/>
    <col min="12031" max="12034" width="7.59765625" style="542" customWidth="1"/>
    <col min="12035" max="12035" width="10.3984375" style="542" bestFit="1" customWidth="1"/>
    <col min="12036" max="12036" width="9.3984375" style="542" bestFit="1" customWidth="1"/>
    <col min="12037" max="12037" width="10.796875" style="542" bestFit="1" customWidth="1"/>
    <col min="12038" max="12038" width="10.3984375" style="542" bestFit="1" customWidth="1"/>
    <col min="12039" max="12039" width="9.3984375" style="542" bestFit="1" customWidth="1"/>
    <col min="12040" max="12040" width="10.796875" style="542" bestFit="1" customWidth="1"/>
    <col min="12041" max="12041" width="7.3984375" style="542" bestFit="1" customWidth="1"/>
    <col min="12042" max="12277" width="13" style="542"/>
    <col min="12278" max="12278" width="4.3984375" style="542" customWidth="1"/>
    <col min="12279" max="12279" width="26.19921875" style="542" customWidth="1"/>
    <col min="12280" max="12280" width="23.3984375" style="542" customWidth="1"/>
    <col min="12281" max="12281" width="29.3984375" style="542" customWidth="1"/>
    <col min="12282" max="12282" width="3" style="542" customWidth="1"/>
    <col min="12283" max="12283" width="37.796875" style="542" customWidth="1"/>
    <col min="12284" max="12284" width="9.19921875" style="542" customWidth="1"/>
    <col min="12285" max="12285" width="11.3984375" style="542" customWidth="1"/>
    <col min="12286" max="12286" width="13.796875" style="542" customWidth="1"/>
    <col min="12287" max="12290" width="7.59765625" style="542" customWidth="1"/>
    <col min="12291" max="12291" width="10.3984375" style="542" bestFit="1" customWidth="1"/>
    <col min="12292" max="12292" width="9.3984375" style="542" bestFit="1" customWidth="1"/>
    <col min="12293" max="12293" width="10.796875" style="542" bestFit="1" customWidth="1"/>
    <col min="12294" max="12294" width="10.3984375" style="542" bestFit="1" customWidth="1"/>
    <col min="12295" max="12295" width="9.3984375" style="542" bestFit="1" customWidth="1"/>
    <col min="12296" max="12296" width="10.796875" style="542" bestFit="1" customWidth="1"/>
    <col min="12297" max="12297" width="7.3984375" style="542" bestFit="1" customWidth="1"/>
    <col min="12298" max="12533" width="13" style="542"/>
    <col min="12534" max="12534" width="4.3984375" style="542" customWidth="1"/>
    <col min="12535" max="12535" width="26.19921875" style="542" customWidth="1"/>
    <col min="12536" max="12536" width="23.3984375" style="542" customWidth="1"/>
    <col min="12537" max="12537" width="29.3984375" style="542" customWidth="1"/>
    <col min="12538" max="12538" width="3" style="542" customWidth="1"/>
    <col min="12539" max="12539" width="37.796875" style="542" customWidth="1"/>
    <col min="12540" max="12540" width="9.19921875" style="542" customWidth="1"/>
    <col min="12541" max="12541" width="11.3984375" style="542" customWidth="1"/>
    <col min="12542" max="12542" width="13.796875" style="542" customWidth="1"/>
    <col min="12543" max="12546" width="7.59765625" style="542" customWidth="1"/>
    <col min="12547" max="12547" width="10.3984375" style="542" bestFit="1" customWidth="1"/>
    <col min="12548" max="12548" width="9.3984375" style="542" bestFit="1" customWidth="1"/>
    <col min="12549" max="12549" width="10.796875" style="542" bestFit="1" customWidth="1"/>
    <col min="12550" max="12550" width="10.3984375" style="542" bestFit="1" customWidth="1"/>
    <col min="12551" max="12551" width="9.3984375" style="542" bestFit="1" customWidth="1"/>
    <col min="12552" max="12552" width="10.796875" style="542" bestFit="1" customWidth="1"/>
    <col min="12553" max="12553" width="7.3984375" style="542" bestFit="1" customWidth="1"/>
    <col min="12554" max="12789" width="13" style="542"/>
    <col min="12790" max="12790" width="4.3984375" style="542" customWidth="1"/>
    <col min="12791" max="12791" width="26.19921875" style="542" customWidth="1"/>
    <col min="12792" max="12792" width="23.3984375" style="542" customWidth="1"/>
    <col min="12793" max="12793" width="29.3984375" style="542" customWidth="1"/>
    <col min="12794" max="12794" width="3" style="542" customWidth="1"/>
    <col min="12795" max="12795" width="37.796875" style="542" customWidth="1"/>
    <col min="12796" max="12796" width="9.19921875" style="542" customWidth="1"/>
    <col min="12797" max="12797" width="11.3984375" style="542" customWidth="1"/>
    <col min="12798" max="12798" width="13.796875" style="542" customWidth="1"/>
    <col min="12799" max="12802" width="7.59765625" style="542" customWidth="1"/>
    <col min="12803" max="12803" width="10.3984375" style="542" bestFit="1" customWidth="1"/>
    <col min="12804" max="12804" width="9.3984375" style="542" bestFit="1" customWidth="1"/>
    <col min="12805" max="12805" width="10.796875" style="542" bestFit="1" customWidth="1"/>
    <col min="12806" max="12806" width="10.3984375" style="542" bestFit="1" customWidth="1"/>
    <col min="12807" max="12807" width="9.3984375" style="542" bestFit="1" customWidth="1"/>
    <col min="12808" max="12808" width="10.796875" style="542" bestFit="1" customWidth="1"/>
    <col min="12809" max="12809" width="7.3984375" style="542" bestFit="1" customWidth="1"/>
    <col min="12810" max="13045" width="13" style="542"/>
    <col min="13046" max="13046" width="4.3984375" style="542" customWidth="1"/>
    <col min="13047" max="13047" width="26.19921875" style="542" customWidth="1"/>
    <col min="13048" max="13048" width="23.3984375" style="542" customWidth="1"/>
    <col min="13049" max="13049" width="29.3984375" style="542" customWidth="1"/>
    <col min="13050" max="13050" width="3" style="542" customWidth="1"/>
    <col min="13051" max="13051" width="37.796875" style="542" customWidth="1"/>
    <col min="13052" max="13052" width="9.19921875" style="542" customWidth="1"/>
    <col min="13053" max="13053" width="11.3984375" style="542" customWidth="1"/>
    <col min="13054" max="13054" width="13.796875" style="542" customWidth="1"/>
    <col min="13055" max="13058" width="7.59765625" style="542" customWidth="1"/>
    <col min="13059" max="13059" width="10.3984375" style="542" bestFit="1" customWidth="1"/>
    <col min="13060" max="13060" width="9.3984375" style="542" bestFit="1" customWidth="1"/>
    <col min="13061" max="13061" width="10.796875" style="542" bestFit="1" customWidth="1"/>
    <col min="13062" max="13062" width="10.3984375" style="542" bestFit="1" customWidth="1"/>
    <col min="13063" max="13063" width="9.3984375" style="542" bestFit="1" customWidth="1"/>
    <col min="13064" max="13064" width="10.796875" style="542" bestFit="1" customWidth="1"/>
    <col min="13065" max="13065" width="7.3984375" style="542" bestFit="1" customWidth="1"/>
    <col min="13066" max="13301" width="13" style="542"/>
    <col min="13302" max="13302" width="4.3984375" style="542" customWidth="1"/>
    <col min="13303" max="13303" width="26.19921875" style="542" customWidth="1"/>
    <col min="13304" max="13304" width="23.3984375" style="542" customWidth="1"/>
    <col min="13305" max="13305" width="29.3984375" style="542" customWidth="1"/>
    <col min="13306" max="13306" width="3" style="542" customWidth="1"/>
    <col min="13307" max="13307" width="37.796875" style="542" customWidth="1"/>
    <col min="13308" max="13308" width="9.19921875" style="542" customWidth="1"/>
    <col min="13309" max="13309" width="11.3984375" style="542" customWidth="1"/>
    <col min="13310" max="13310" width="13.796875" style="542" customWidth="1"/>
    <col min="13311" max="13314" width="7.59765625" style="542" customWidth="1"/>
    <col min="13315" max="13315" width="10.3984375" style="542" bestFit="1" customWidth="1"/>
    <col min="13316" max="13316" width="9.3984375" style="542" bestFit="1" customWidth="1"/>
    <col min="13317" max="13317" width="10.796875" style="542" bestFit="1" customWidth="1"/>
    <col min="13318" max="13318" width="10.3984375" style="542" bestFit="1" customWidth="1"/>
    <col min="13319" max="13319" width="9.3984375" style="542" bestFit="1" customWidth="1"/>
    <col min="13320" max="13320" width="10.796875" style="542" bestFit="1" customWidth="1"/>
    <col min="13321" max="13321" width="7.3984375" style="542" bestFit="1" customWidth="1"/>
    <col min="13322" max="13557" width="13" style="542"/>
    <col min="13558" max="13558" width="4.3984375" style="542" customWidth="1"/>
    <col min="13559" max="13559" width="26.19921875" style="542" customWidth="1"/>
    <col min="13560" max="13560" width="23.3984375" style="542" customWidth="1"/>
    <col min="13561" max="13561" width="29.3984375" style="542" customWidth="1"/>
    <col min="13562" max="13562" width="3" style="542" customWidth="1"/>
    <col min="13563" max="13563" width="37.796875" style="542" customWidth="1"/>
    <col min="13564" max="13564" width="9.19921875" style="542" customWidth="1"/>
    <col min="13565" max="13565" width="11.3984375" style="542" customWidth="1"/>
    <col min="13566" max="13566" width="13.796875" style="542" customWidth="1"/>
    <col min="13567" max="13570" width="7.59765625" style="542" customWidth="1"/>
    <col min="13571" max="13571" width="10.3984375" style="542" bestFit="1" customWidth="1"/>
    <col min="13572" max="13572" width="9.3984375" style="542" bestFit="1" customWidth="1"/>
    <col min="13573" max="13573" width="10.796875" style="542" bestFit="1" customWidth="1"/>
    <col min="13574" max="13574" width="10.3984375" style="542" bestFit="1" customWidth="1"/>
    <col min="13575" max="13575" width="9.3984375" style="542" bestFit="1" customWidth="1"/>
    <col min="13576" max="13576" width="10.796875" style="542" bestFit="1" customWidth="1"/>
    <col min="13577" max="13577" width="7.3984375" style="542" bestFit="1" customWidth="1"/>
    <col min="13578" max="13813" width="13" style="542"/>
    <col min="13814" max="13814" width="4.3984375" style="542" customWidth="1"/>
    <col min="13815" max="13815" width="26.19921875" style="542" customWidth="1"/>
    <col min="13816" max="13816" width="23.3984375" style="542" customWidth="1"/>
    <col min="13817" max="13817" width="29.3984375" style="542" customWidth="1"/>
    <col min="13818" max="13818" width="3" style="542" customWidth="1"/>
    <col min="13819" max="13819" width="37.796875" style="542" customWidth="1"/>
    <col min="13820" max="13820" width="9.19921875" style="542" customWidth="1"/>
    <col min="13821" max="13821" width="11.3984375" style="542" customWidth="1"/>
    <col min="13822" max="13822" width="13.796875" style="542" customWidth="1"/>
    <col min="13823" max="13826" width="7.59765625" style="542" customWidth="1"/>
    <col min="13827" max="13827" width="10.3984375" style="542" bestFit="1" customWidth="1"/>
    <col min="13828" max="13828" width="9.3984375" style="542" bestFit="1" customWidth="1"/>
    <col min="13829" max="13829" width="10.796875" style="542" bestFit="1" customWidth="1"/>
    <col min="13830" max="13830" width="10.3984375" style="542" bestFit="1" customWidth="1"/>
    <col min="13831" max="13831" width="9.3984375" style="542" bestFit="1" customWidth="1"/>
    <col min="13832" max="13832" width="10.796875" style="542" bestFit="1" customWidth="1"/>
    <col min="13833" max="13833" width="7.3984375" style="542" bestFit="1" customWidth="1"/>
    <col min="13834" max="14069" width="13" style="542"/>
    <col min="14070" max="14070" width="4.3984375" style="542" customWidth="1"/>
    <col min="14071" max="14071" width="26.19921875" style="542" customWidth="1"/>
    <col min="14072" max="14072" width="23.3984375" style="542" customWidth="1"/>
    <col min="14073" max="14073" width="29.3984375" style="542" customWidth="1"/>
    <col min="14074" max="14074" width="3" style="542" customWidth="1"/>
    <col min="14075" max="14075" width="37.796875" style="542" customWidth="1"/>
    <col min="14076" max="14076" width="9.19921875" style="542" customWidth="1"/>
    <col min="14077" max="14077" width="11.3984375" style="542" customWidth="1"/>
    <col min="14078" max="14078" width="13.796875" style="542" customWidth="1"/>
    <col min="14079" max="14082" width="7.59765625" style="542" customWidth="1"/>
    <col min="14083" max="14083" width="10.3984375" style="542" bestFit="1" customWidth="1"/>
    <col min="14084" max="14084" width="9.3984375" style="542" bestFit="1" customWidth="1"/>
    <col min="14085" max="14085" width="10.796875" style="542" bestFit="1" customWidth="1"/>
    <col min="14086" max="14086" width="10.3984375" style="542" bestFit="1" customWidth="1"/>
    <col min="14087" max="14087" width="9.3984375" style="542" bestFit="1" customWidth="1"/>
    <col min="14088" max="14088" width="10.796875" style="542" bestFit="1" customWidth="1"/>
    <col min="14089" max="14089" width="7.3984375" style="542" bestFit="1" customWidth="1"/>
    <col min="14090" max="14325" width="13" style="542"/>
    <col min="14326" max="14326" width="4.3984375" style="542" customWidth="1"/>
    <col min="14327" max="14327" width="26.19921875" style="542" customWidth="1"/>
    <col min="14328" max="14328" width="23.3984375" style="542" customWidth="1"/>
    <col min="14329" max="14329" width="29.3984375" style="542" customWidth="1"/>
    <col min="14330" max="14330" width="3" style="542" customWidth="1"/>
    <col min="14331" max="14331" width="37.796875" style="542" customWidth="1"/>
    <col min="14332" max="14332" width="9.19921875" style="542" customWidth="1"/>
    <col min="14333" max="14333" width="11.3984375" style="542" customWidth="1"/>
    <col min="14334" max="14334" width="13.796875" style="542" customWidth="1"/>
    <col min="14335" max="14338" width="7.59765625" style="542" customWidth="1"/>
    <col min="14339" max="14339" width="10.3984375" style="542" bestFit="1" customWidth="1"/>
    <col min="14340" max="14340" width="9.3984375" style="542" bestFit="1" customWidth="1"/>
    <col min="14341" max="14341" width="10.796875" style="542" bestFit="1" customWidth="1"/>
    <col min="14342" max="14342" width="10.3984375" style="542" bestFit="1" customWidth="1"/>
    <col min="14343" max="14343" width="9.3984375" style="542" bestFit="1" customWidth="1"/>
    <col min="14344" max="14344" width="10.796875" style="542" bestFit="1" customWidth="1"/>
    <col min="14345" max="14345" width="7.3984375" style="542" bestFit="1" customWidth="1"/>
    <col min="14346" max="14581" width="13" style="542"/>
    <col min="14582" max="14582" width="4.3984375" style="542" customWidth="1"/>
    <col min="14583" max="14583" width="26.19921875" style="542" customWidth="1"/>
    <col min="14584" max="14584" width="23.3984375" style="542" customWidth="1"/>
    <col min="14585" max="14585" width="29.3984375" style="542" customWidth="1"/>
    <col min="14586" max="14586" width="3" style="542" customWidth="1"/>
    <col min="14587" max="14587" width="37.796875" style="542" customWidth="1"/>
    <col min="14588" max="14588" width="9.19921875" style="542" customWidth="1"/>
    <col min="14589" max="14589" width="11.3984375" style="542" customWidth="1"/>
    <col min="14590" max="14590" width="13.796875" style="542" customWidth="1"/>
    <col min="14591" max="14594" width="7.59765625" style="542" customWidth="1"/>
    <col min="14595" max="14595" width="10.3984375" style="542" bestFit="1" customWidth="1"/>
    <col min="14596" max="14596" width="9.3984375" style="542" bestFit="1" customWidth="1"/>
    <col min="14597" max="14597" width="10.796875" style="542" bestFit="1" customWidth="1"/>
    <col min="14598" max="14598" width="10.3984375" style="542" bestFit="1" customWidth="1"/>
    <col min="14599" max="14599" width="9.3984375" style="542" bestFit="1" customWidth="1"/>
    <col min="14600" max="14600" width="10.796875" style="542" bestFit="1" customWidth="1"/>
    <col min="14601" max="14601" width="7.3984375" style="542" bestFit="1" customWidth="1"/>
    <col min="14602" max="14837" width="13" style="542"/>
    <col min="14838" max="14838" width="4.3984375" style="542" customWidth="1"/>
    <col min="14839" max="14839" width="26.19921875" style="542" customWidth="1"/>
    <col min="14840" max="14840" width="23.3984375" style="542" customWidth="1"/>
    <col min="14841" max="14841" width="29.3984375" style="542" customWidth="1"/>
    <col min="14842" max="14842" width="3" style="542" customWidth="1"/>
    <col min="14843" max="14843" width="37.796875" style="542" customWidth="1"/>
    <col min="14844" max="14844" width="9.19921875" style="542" customWidth="1"/>
    <col min="14845" max="14845" width="11.3984375" style="542" customWidth="1"/>
    <col min="14846" max="14846" width="13.796875" style="542" customWidth="1"/>
    <col min="14847" max="14850" width="7.59765625" style="542" customWidth="1"/>
    <col min="14851" max="14851" width="10.3984375" style="542" bestFit="1" customWidth="1"/>
    <col min="14852" max="14852" width="9.3984375" style="542" bestFit="1" customWidth="1"/>
    <col min="14853" max="14853" width="10.796875" style="542" bestFit="1" customWidth="1"/>
    <col min="14854" max="14854" width="10.3984375" style="542" bestFit="1" customWidth="1"/>
    <col min="14855" max="14855" width="9.3984375" style="542" bestFit="1" customWidth="1"/>
    <col min="14856" max="14856" width="10.796875" style="542" bestFit="1" customWidth="1"/>
    <col min="14857" max="14857" width="7.3984375" style="542" bestFit="1" customWidth="1"/>
    <col min="14858" max="15093" width="13" style="542"/>
    <col min="15094" max="15094" width="4.3984375" style="542" customWidth="1"/>
    <col min="15095" max="15095" width="26.19921875" style="542" customWidth="1"/>
    <col min="15096" max="15096" width="23.3984375" style="542" customWidth="1"/>
    <col min="15097" max="15097" width="29.3984375" style="542" customWidth="1"/>
    <col min="15098" max="15098" width="3" style="542" customWidth="1"/>
    <col min="15099" max="15099" width="37.796875" style="542" customWidth="1"/>
    <col min="15100" max="15100" width="9.19921875" style="542" customWidth="1"/>
    <col min="15101" max="15101" width="11.3984375" style="542" customWidth="1"/>
    <col min="15102" max="15102" width="13.796875" style="542" customWidth="1"/>
    <col min="15103" max="15106" width="7.59765625" style="542" customWidth="1"/>
    <col min="15107" max="15107" width="10.3984375" style="542" bestFit="1" customWidth="1"/>
    <col min="15108" max="15108" width="9.3984375" style="542" bestFit="1" customWidth="1"/>
    <col min="15109" max="15109" width="10.796875" style="542" bestFit="1" customWidth="1"/>
    <col min="15110" max="15110" width="10.3984375" style="542" bestFit="1" customWidth="1"/>
    <col min="15111" max="15111" width="9.3984375" style="542" bestFit="1" customWidth="1"/>
    <col min="15112" max="15112" width="10.796875" style="542" bestFit="1" customWidth="1"/>
    <col min="15113" max="15113" width="7.3984375" style="542" bestFit="1" customWidth="1"/>
    <col min="15114" max="15349" width="13" style="542"/>
    <col min="15350" max="15350" width="4.3984375" style="542" customWidth="1"/>
    <col min="15351" max="15351" width="26.19921875" style="542" customWidth="1"/>
    <col min="15352" max="15352" width="23.3984375" style="542" customWidth="1"/>
    <col min="15353" max="15353" width="29.3984375" style="542" customWidth="1"/>
    <col min="15354" max="15354" width="3" style="542" customWidth="1"/>
    <col min="15355" max="15355" width="37.796875" style="542" customWidth="1"/>
    <col min="15356" max="15356" width="9.19921875" style="542" customWidth="1"/>
    <col min="15357" max="15357" width="11.3984375" style="542" customWidth="1"/>
    <col min="15358" max="15358" width="13.796875" style="542" customWidth="1"/>
    <col min="15359" max="15362" width="7.59765625" style="542" customWidth="1"/>
    <col min="15363" max="15363" width="10.3984375" style="542" bestFit="1" customWidth="1"/>
    <col min="15364" max="15364" width="9.3984375" style="542" bestFit="1" customWidth="1"/>
    <col min="15365" max="15365" width="10.796875" style="542" bestFit="1" customWidth="1"/>
    <col min="15366" max="15366" width="10.3984375" style="542" bestFit="1" customWidth="1"/>
    <col min="15367" max="15367" width="9.3984375" style="542" bestFit="1" customWidth="1"/>
    <col min="15368" max="15368" width="10.796875" style="542" bestFit="1" customWidth="1"/>
    <col min="15369" max="15369" width="7.3984375" style="542" bestFit="1" customWidth="1"/>
    <col min="15370" max="15605" width="13" style="542"/>
    <col min="15606" max="15606" width="4.3984375" style="542" customWidth="1"/>
    <col min="15607" max="15607" width="26.19921875" style="542" customWidth="1"/>
    <col min="15608" max="15608" width="23.3984375" style="542" customWidth="1"/>
    <col min="15609" max="15609" width="29.3984375" style="542" customWidth="1"/>
    <col min="15610" max="15610" width="3" style="542" customWidth="1"/>
    <col min="15611" max="15611" width="37.796875" style="542" customWidth="1"/>
    <col min="15612" max="15612" width="9.19921875" style="542" customWidth="1"/>
    <col min="15613" max="15613" width="11.3984375" style="542" customWidth="1"/>
    <col min="15614" max="15614" width="13.796875" style="542" customWidth="1"/>
    <col min="15615" max="15618" width="7.59765625" style="542" customWidth="1"/>
    <col min="15619" max="15619" width="10.3984375" style="542" bestFit="1" customWidth="1"/>
    <col min="15620" max="15620" width="9.3984375" style="542" bestFit="1" customWidth="1"/>
    <col min="15621" max="15621" width="10.796875" style="542" bestFit="1" customWidth="1"/>
    <col min="15622" max="15622" width="10.3984375" style="542" bestFit="1" customWidth="1"/>
    <col min="15623" max="15623" width="9.3984375" style="542" bestFit="1" customWidth="1"/>
    <col min="15624" max="15624" width="10.796875" style="542" bestFit="1" customWidth="1"/>
    <col min="15625" max="15625" width="7.3984375" style="542" bestFit="1" customWidth="1"/>
    <col min="15626" max="15861" width="13" style="542"/>
    <col min="15862" max="15862" width="4.3984375" style="542" customWidth="1"/>
    <col min="15863" max="15863" width="26.19921875" style="542" customWidth="1"/>
    <col min="15864" max="15864" width="23.3984375" style="542" customWidth="1"/>
    <col min="15865" max="15865" width="29.3984375" style="542" customWidth="1"/>
    <col min="15866" max="15866" width="3" style="542" customWidth="1"/>
    <col min="15867" max="15867" width="37.796875" style="542" customWidth="1"/>
    <col min="15868" max="15868" width="9.19921875" style="542" customWidth="1"/>
    <col min="15869" max="15869" width="11.3984375" style="542" customWidth="1"/>
    <col min="15870" max="15870" width="13.796875" style="542" customWidth="1"/>
    <col min="15871" max="15874" width="7.59765625" style="542" customWidth="1"/>
    <col min="15875" max="15875" width="10.3984375" style="542" bestFit="1" customWidth="1"/>
    <col min="15876" max="15876" width="9.3984375" style="542" bestFit="1" customWidth="1"/>
    <col min="15877" max="15877" width="10.796875" style="542" bestFit="1" customWidth="1"/>
    <col min="15878" max="15878" width="10.3984375" style="542" bestFit="1" customWidth="1"/>
    <col min="15879" max="15879" width="9.3984375" style="542" bestFit="1" customWidth="1"/>
    <col min="15880" max="15880" width="10.796875" style="542" bestFit="1" customWidth="1"/>
    <col min="15881" max="15881" width="7.3984375" style="542" bestFit="1" customWidth="1"/>
    <col min="15882" max="16117" width="13" style="542"/>
    <col min="16118" max="16118" width="4.3984375" style="542" customWidth="1"/>
    <col min="16119" max="16119" width="26.19921875" style="542" customWidth="1"/>
    <col min="16120" max="16120" width="23.3984375" style="542" customWidth="1"/>
    <col min="16121" max="16121" width="29.3984375" style="542" customWidth="1"/>
    <col min="16122" max="16122" width="3" style="542" customWidth="1"/>
    <col min="16123" max="16123" width="37.796875" style="542" customWidth="1"/>
    <col min="16124" max="16124" width="9.19921875" style="542" customWidth="1"/>
    <col min="16125" max="16125" width="11.3984375" style="542" customWidth="1"/>
    <col min="16126" max="16126" width="13.796875" style="542" customWidth="1"/>
    <col min="16127" max="16130" width="7.59765625" style="542" customWidth="1"/>
    <col min="16131" max="16131" width="10.3984375" style="542" bestFit="1" customWidth="1"/>
    <col min="16132" max="16132" width="9.3984375" style="542" bestFit="1" customWidth="1"/>
    <col min="16133" max="16133" width="10.796875" style="542" bestFit="1" customWidth="1"/>
    <col min="16134" max="16134" width="10.3984375" style="542" bestFit="1" customWidth="1"/>
    <col min="16135" max="16135" width="9.3984375" style="542" bestFit="1" customWidth="1"/>
    <col min="16136" max="16136" width="10.796875" style="542" bestFit="1" customWidth="1"/>
    <col min="16137" max="16137" width="7.3984375" style="542" bestFit="1" customWidth="1"/>
    <col min="16138" max="16384" width="13" style="542"/>
  </cols>
  <sheetData>
    <row r="1" spans="1:11" ht="62.25" customHeight="1" thickBot="1">
      <c r="A1" s="538"/>
      <c r="B1" s="539"/>
      <c r="C1" s="540"/>
      <c r="D1" s="540"/>
      <c r="E1" s="540"/>
      <c r="F1" s="596" t="s">
        <v>1007</v>
      </c>
      <c r="G1" s="541"/>
      <c r="H1" s="539"/>
      <c r="I1" s="539"/>
    </row>
    <row r="2" spans="1:11" ht="6" customHeight="1">
      <c r="A2" s="543"/>
      <c r="B2" s="542"/>
      <c r="C2" s="544"/>
      <c r="D2" s="544"/>
      <c r="E2" s="544"/>
      <c r="F2" s="1512"/>
      <c r="G2" s="545"/>
    </row>
    <row r="3" spans="1:11" ht="17" customHeight="1">
      <c r="A3" s="546">
        <v>2</v>
      </c>
      <c r="B3" s="547" t="s">
        <v>699</v>
      </c>
      <c r="C3" s="544"/>
      <c r="D3" s="544"/>
      <c r="E3" s="544"/>
      <c r="F3" s="1512"/>
      <c r="G3" s="545"/>
      <c r="H3" s="548"/>
      <c r="I3" s="548"/>
    </row>
    <row r="4" spans="1:11" ht="17" hidden="1" customHeight="1" outlineLevel="1">
      <c r="A4" s="546"/>
      <c r="B4" s="547"/>
      <c r="C4" s="544"/>
      <c r="D4" s="544"/>
      <c r="E4" s="607"/>
      <c r="F4" s="607" t="s">
        <v>652</v>
      </c>
      <c r="G4" s="597" t="s">
        <v>112</v>
      </c>
      <c r="H4" s="548"/>
      <c r="I4" s="607" t="s">
        <v>120</v>
      </c>
    </row>
    <row r="5" spans="1:11" ht="17" hidden="1" customHeight="1" outlineLevel="1">
      <c r="A5" s="546"/>
      <c r="B5" s="547"/>
      <c r="C5" s="544"/>
      <c r="D5" s="544"/>
      <c r="E5" s="607">
        <v>100</v>
      </c>
      <c r="F5" s="607" t="s">
        <v>653</v>
      </c>
      <c r="G5" s="597" t="s">
        <v>112</v>
      </c>
      <c r="H5" s="548"/>
      <c r="I5" s="607" t="s">
        <v>120</v>
      </c>
    </row>
    <row r="6" spans="1:11" ht="17" hidden="1" customHeight="1" outlineLevel="1">
      <c r="A6" s="546"/>
      <c r="B6" s="547"/>
      <c r="C6" s="544"/>
      <c r="D6" s="544"/>
      <c r="E6" s="607">
        <v>200</v>
      </c>
      <c r="F6" s="607" t="s">
        <v>654</v>
      </c>
      <c r="G6" s="597" t="s">
        <v>121</v>
      </c>
      <c r="H6" s="548"/>
      <c r="I6" s="1763" t="s">
        <v>649</v>
      </c>
    </row>
    <row r="7" spans="1:11" ht="17" hidden="1" customHeight="1" outlineLevel="1">
      <c r="A7" s="546"/>
      <c r="B7" s="547"/>
      <c r="C7" s="544"/>
      <c r="D7" s="544"/>
      <c r="E7" s="607">
        <v>500</v>
      </c>
      <c r="F7" s="607" t="s">
        <v>648</v>
      </c>
      <c r="G7" s="597" t="s">
        <v>112</v>
      </c>
      <c r="H7" s="548"/>
      <c r="I7" s="607" t="s">
        <v>120</v>
      </c>
    </row>
    <row r="8" spans="1:11" s="549" customFormat="1" ht="17" customHeight="1" collapsed="1">
      <c r="B8" s="2285" t="s">
        <v>650</v>
      </c>
      <c r="C8" s="2291"/>
      <c r="D8" s="2291"/>
      <c r="E8" s="2292"/>
      <c r="F8" s="1513" t="str">
        <f>IF(ISNUMBER(C19),IF(AND(C19&gt;0,C19&lt;E5),F4,IF(AND(C19&gt;E5,C19&lt;E6),F5,IF(AND(C19&gt;E6,C19&lt;E7),F6,F7))),"")</f>
        <v/>
      </c>
      <c r="H8" s="548"/>
      <c r="I8" s="548"/>
      <c r="K8" s="598"/>
    </row>
    <row r="9" spans="1:11" s="549" customFormat="1" ht="17" customHeight="1">
      <c r="A9" s="546"/>
      <c r="B9" s="2289" t="s">
        <v>655</v>
      </c>
      <c r="C9" s="2293"/>
      <c r="D9" s="2293"/>
      <c r="E9" s="2294"/>
      <c r="F9" s="1514" t="str">
        <f>IF(F8=F4,G4,IF(F8=F5,G5,IF(F8=F6,G6,IF(F8=F7,G7,""))))</f>
        <v/>
      </c>
      <c r="H9" s="548"/>
      <c r="I9" s="548"/>
      <c r="K9" s="598"/>
    </row>
    <row r="10" spans="1:11" s="549" customFormat="1" ht="17" customHeight="1">
      <c r="A10" s="546"/>
      <c r="B10" s="2289" t="s">
        <v>157</v>
      </c>
      <c r="C10" s="2293"/>
      <c r="D10" s="2293"/>
      <c r="E10" s="2294"/>
      <c r="F10" s="1515">
        <f>'E1 Entreprise'!R21</f>
        <v>0</v>
      </c>
      <c r="H10" s="548"/>
      <c r="I10" s="548"/>
    </row>
    <row r="11" spans="1:11" s="549" customFormat="1" ht="6" customHeight="1" thickBot="1">
      <c r="A11" s="550"/>
      <c r="B11" s="551"/>
      <c r="C11" s="552"/>
      <c r="D11" s="552"/>
      <c r="E11" s="552"/>
      <c r="F11" s="551"/>
      <c r="G11" s="551"/>
      <c r="H11" s="551"/>
      <c r="I11" s="551"/>
    </row>
    <row r="12" spans="1:11" ht="6" customHeight="1"/>
    <row r="13" spans="1:11" s="549" customFormat="1" ht="20" customHeight="1">
      <c r="A13" s="556">
        <v>3</v>
      </c>
      <c r="B13" s="557" t="s">
        <v>142</v>
      </c>
      <c r="C13" s="558"/>
      <c r="D13" s="558"/>
      <c r="E13" s="547" t="s">
        <v>149</v>
      </c>
      <c r="F13" s="1516"/>
      <c r="G13" s="559"/>
      <c r="H13" s="560" t="s">
        <v>655</v>
      </c>
    </row>
    <row r="14" spans="1:11" s="549" customFormat="1" ht="17" customHeight="1">
      <c r="B14" s="559" t="s">
        <v>143</v>
      </c>
      <c r="C14" s="1517">
        <f>'E1 Entreprise'!D17</f>
        <v>0</v>
      </c>
      <c r="D14" s="559"/>
      <c r="E14" s="559" t="s">
        <v>150</v>
      </c>
      <c r="F14" s="1517">
        <f>'E1 Entreprise'!L17</f>
        <v>0</v>
      </c>
      <c r="H14" s="2295" t="str">
        <f>IF(F8=F4,I4,IF(F8=F5,I5,IF(F8=F6,I6,IF(F8=F7,I7,""))))</f>
        <v/>
      </c>
      <c r="I14" s="2296"/>
    </row>
    <row r="15" spans="1:11" s="549" customFormat="1" ht="17" customHeight="1">
      <c r="A15" s="546"/>
      <c r="B15" s="559" t="s">
        <v>144</v>
      </c>
      <c r="C15" s="1517">
        <f>'E1 Entreprise'!D18</f>
        <v>0</v>
      </c>
      <c r="D15" s="559"/>
      <c r="E15" s="1518" t="s">
        <v>151</v>
      </c>
      <c r="F15" s="1517">
        <f>'E1 Entreprise'!L18</f>
        <v>0</v>
      </c>
      <c r="H15" s="2296"/>
      <c r="I15" s="2296"/>
    </row>
    <row r="16" spans="1:11" s="549" customFormat="1" ht="17" customHeight="1">
      <c r="A16" s="546"/>
      <c r="B16" s="559" t="s">
        <v>145</v>
      </c>
      <c r="C16" s="1517">
        <f>'E1 Entreprise'!D19</f>
        <v>0</v>
      </c>
      <c r="D16" s="559"/>
      <c r="E16" s="1518" t="s">
        <v>152</v>
      </c>
      <c r="F16" s="1517">
        <f>'E1 Entreprise'!L19</f>
        <v>0</v>
      </c>
      <c r="H16" s="2296"/>
      <c r="I16" s="2296"/>
    </row>
    <row r="17" spans="1:11" s="549" customFormat="1" ht="17" customHeight="1">
      <c r="A17" s="546"/>
      <c r="B17" s="559" t="s">
        <v>146</v>
      </c>
      <c r="C17" s="1515">
        <f>'E1 Entreprise'!D20</f>
        <v>0</v>
      </c>
      <c r="D17" s="559"/>
      <c r="E17" s="1518" t="s">
        <v>153</v>
      </c>
      <c r="F17" s="1517">
        <f>'E1 Entreprise'!L20</f>
        <v>0</v>
      </c>
      <c r="H17" s="2296"/>
      <c r="I17" s="2296"/>
    </row>
    <row r="18" spans="1:11" s="549" customFormat="1" ht="17" customHeight="1">
      <c r="A18" s="546"/>
      <c r="B18" s="559" t="s">
        <v>147</v>
      </c>
      <c r="C18" s="1517">
        <f>'E1 Entreprise'!D21</f>
        <v>0</v>
      </c>
      <c r="D18" s="559"/>
      <c r="E18" s="1518" t="s">
        <v>154</v>
      </c>
      <c r="F18" s="1517">
        <f>'E1 Entreprise'!L21</f>
        <v>0</v>
      </c>
      <c r="H18" s="2296"/>
      <c r="I18" s="2296"/>
    </row>
    <row r="19" spans="1:11" s="549" customFormat="1" ht="17" customHeight="1">
      <c r="A19" s="546"/>
      <c r="B19" s="559" t="s">
        <v>651</v>
      </c>
      <c r="C19" s="1517" t="str">
        <f>IF(ISNUMBER('E1 Entreprise'!D22),'E1 Entreprise'!D22,"")</f>
        <v/>
      </c>
      <c r="D19" s="559"/>
      <c r="E19" s="1518" t="s">
        <v>155</v>
      </c>
      <c r="F19" s="1517">
        <f>'E1 Entreprise'!L22</f>
        <v>0</v>
      </c>
      <c r="H19" s="2296"/>
      <c r="I19" s="2296"/>
    </row>
    <row r="20" spans="1:11" s="549" customFormat="1" ht="6" customHeight="1" thickBot="1">
      <c r="A20" s="550"/>
      <c r="B20" s="551"/>
      <c r="C20" s="552"/>
      <c r="D20" s="552"/>
      <c r="E20" s="552"/>
      <c r="F20" s="551"/>
      <c r="G20" s="551"/>
      <c r="H20" s="561"/>
      <c r="I20" s="561"/>
    </row>
    <row r="21" spans="1:11" ht="6" customHeight="1">
      <c r="H21" s="562"/>
      <c r="I21" s="562"/>
      <c r="K21" s="549"/>
    </row>
    <row r="22" spans="1:11" ht="17" customHeight="1">
      <c r="A22" s="556">
        <v>4</v>
      </c>
      <c r="B22" s="557" t="s">
        <v>670</v>
      </c>
      <c r="C22" s="544"/>
      <c r="D22" s="544"/>
      <c r="E22" s="544"/>
      <c r="F22" s="1512"/>
      <c r="G22" s="545"/>
      <c r="H22" s="548"/>
      <c r="I22" s="548"/>
      <c r="K22" s="549"/>
    </row>
    <row r="23" spans="1:11" s="1520" customFormat="1" ht="17" customHeight="1">
      <c r="A23" s="556"/>
      <c r="B23" s="2289" t="s">
        <v>974</v>
      </c>
      <c r="C23" s="2289"/>
      <c r="D23" s="2289"/>
      <c r="E23" s="2290"/>
      <c r="F23" s="1519">
        <f>'E2 Serres'!G59</f>
        <v>0</v>
      </c>
      <c r="G23" s="2284" t="s">
        <v>102</v>
      </c>
      <c r="H23" s="2285"/>
      <c r="K23" s="549"/>
    </row>
    <row r="24" spans="1:11" s="1520" customFormat="1" ht="17" customHeight="1">
      <c r="A24" s="556"/>
      <c r="B24" s="2289" t="s">
        <v>218</v>
      </c>
      <c r="C24" s="2289"/>
      <c r="D24" s="2289"/>
      <c r="E24" s="2290"/>
      <c r="F24" s="1519">
        <f>'E2 Serres'!I66</f>
        <v>0</v>
      </c>
      <c r="G24" s="2284" t="s">
        <v>103</v>
      </c>
      <c r="H24" s="2285"/>
      <c r="K24" s="549"/>
    </row>
    <row r="25" spans="1:11" s="1520" customFormat="1" ht="17" customHeight="1">
      <c r="A25" s="556"/>
      <c r="B25" s="2289" t="s">
        <v>669</v>
      </c>
      <c r="C25" s="2289"/>
      <c r="D25" s="2289"/>
      <c r="E25" s="2290"/>
      <c r="F25" s="1519">
        <f>'E2 Serres'!BV218</f>
        <v>0</v>
      </c>
      <c r="G25" s="2284" t="s">
        <v>104</v>
      </c>
      <c r="H25" s="2285"/>
      <c r="K25" s="549"/>
    </row>
    <row r="26" spans="1:11" s="1520" customFormat="1" ht="17" customHeight="1">
      <c r="A26" s="556"/>
      <c r="B26" s="2289" t="s">
        <v>685</v>
      </c>
      <c r="C26" s="2289"/>
      <c r="D26" s="2289"/>
      <c r="E26" s="2290"/>
      <c r="F26" s="1519">
        <f>'E1 Entreprise'!F74</f>
        <v>0</v>
      </c>
      <c r="G26" s="2284" t="s">
        <v>105</v>
      </c>
      <c r="H26" s="2285"/>
      <c r="J26" s="1521"/>
      <c r="K26" s="549"/>
    </row>
    <row r="27" spans="1:11" s="1520" customFormat="1" ht="17" customHeight="1">
      <c r="A27" s="556"/>
      <c r="B27" s="1813" t="s">
        <v>977</v>
      </c>
      <c r="C27" s="1431"/>
      <c r="D27" s="1431"/>
      <c r="E27" s="1432"/>
      <c r="F27" s="1519">
        <f>'E1 Entreprise'!F162</f>
        <v>0</v>
      </c>
      <c r="G27" s="2284" t="s">
        <v>106</v>
      </c>
      <c r="H27" s="2285"/>
      <c r="J27" s="1521"/>
      <c r="K27" s="549"/>
    </row>
    <row r="28" spans="1:11" s="1520" customFormat="1" ht="17" customHeight="1">
      <c r="A28" s="556"/>
      <c r="B28" s="2289" t="s">
        <v>975</v>
      </c>
      <c r="C28" s="2289"/>
      <c r="D28" s="2289"/>
      <c r="E28" s="2290"/>
      <c r="F28" s="1519">
        <f>'E2 Serres'!BG218</f>
        <v>0</v>
      </c>
      <c r="G28" s="2284" t="s">
        <v>105</v>
      </c>
      <c r="H28" s="2285"/>
      <c r="J28" s="1521"/>
      <c r="K28" s="549"/>
    </row>
    <row r="29" spans="1:11" s="563" customFormat="1" ht="17" customHeight="1">
      <c r="A29" s="556"/>
      <c r="B29" s="2289" t="s">
        <v>976</v>
      </c>
      <c r="C29" s="2289"/>
      <c r="D29" s="2289"/>
      <c r="E29" s="2290"/>
      <c r="F29" s="1519">
        <f>'E1 Entreprise'!F76</f>
        <v>0</v>
      </c>
      <c r="G29" s="2284" t="s">
        <v>107</v>
      </c>
      <c r="H29" s="2285"/>
      <c r="K29" s="549"/>
    </row>
    <row r="30" spans="1:11" s="563" customFormat="1" ht="17" customHeight="1">
      <c r="A30" s="556"/>
      <c r="B30" s="2289" t="s">
        <v>668</v>
      </c>
      <c r="C30" s="2289"/>
      <c r="D30" s="2289"/>
      <c r="E30" s="2290"/>
      <c r="F30" s="1522">
        <f>'E1 Entreprise'!F77</f>
        <v>0</v>
      </c>
      <c r="G30" s="2284" t="s">
        <v>671</v>
      </c>
      <c r="H30" s="2285"/>
      <c r="K30" s="549"/>
    </row>
    <row r="31" spans="1:11" s="563" customFormat="1" ht="6" customHeight="1" thickBot="1">
      <c r="A31" s="564"/>
      <c r="B31" s="539"/>
      <c r="C31" s="541"/>
      <c r="D31" s="541"/>
      <c r="E31" s="541"/>
      <c r="F31" s="565"/>
      <c r="G31" s="539"/>
      <c r="H31" s="539"/>
      <c r="I31" s="539"/>
      <c r="K31" s="549"/>
    </row>
    <row r="32" spans="1:11" ht="6" customHeight="1">
      <c r="K32" s="549"/>
    </row>
    <row r="33" spans="1:16" ht="17" customHeight="1">
      <c r="A33" s="556">
        <v>5</v>
      </c>
      <c r="B33" s="557" t="s">
        <v>656</v>
      </c>
      <c r="C33" s="544"/>
      <c r="D33" s="544"/>
      <c r="E33" s="544"/>
      <c r="F33" s="1512"/>
      <c r="G33" s="545"/>
      <c r="K33" s="549"/>
    </row>
    <row r="34" spans="1:16" s="1520" customFormat="1" ht="17" customHeight="1">
      <c r="A34" s="556"/>
      <c r="B34" s="560" t="s">
        <v>657</v>
      </c>
      <c r="C34" s="549" t="s">
        <v>265</v>
      </c>
      <c r="D34" s="549"/>
      <c r="E34" s="566"/>
      <c r="F34" s="1519">
        <f>'E1 Entreprise'!F104</f>
        <v>0</v>
      </c>
      <c r="G34" s="2284" t="s">
        <v>108</v>
      </c>
      <c r="H34" s="2285"/>
      <c r="K34" s="549"/>
      <c r="L34" s="542"/>
      <c r="M34" s="542"/>
      <c r="N34" s="542"/>
      <c r="O34" s="542"/>
      <c r="P34" s="542"/>
    </row>
    <row r="35" spans="1:16" s="1520" customFormat="1" ht="17" customHeight="1">
      <c r="A35" s="556"/>
      <c r="B35" s="549"/>
      <c r="C35" s="549" t="s">
        <v>164</v>
      </c>
      <c r="D35" s="549"/>
      <c r="E35" s="566"/>
      <c r="F35" s="1519">
        <f>'E1 Entreprise'!F105</f>
        <v>0</v>
      </c>
      <c r="G35" s="2284" t="s">
        <v>1008</v>
      </c>
      <c r="H35" s="2285"/>
      <c r="K35" s="549"/>
      <c r="L35" s="542"/>
      <c r="M35" s="542"/>
      <c r="N35" s="542"/>
      <c r="O35" s="542"/>
      <c r="P35" s="542"/>
    </row>
    <row r="36" spans="1:16" s="1520" customFormat="1" ht="17" customHeight="1">
      <c r="A36" s="556"/>
      <c r="B36" s="549"/>
      <c r="C36" s="549" t="s">
        <v>658</v>
      </c>
      <c r="D36" s="549"/>
      <c r="E36" s="566"/>
      <c r="F36" s="1519">
        <f>'E1 Entreprise'!L106</f>
        <v>0</v>
      </c>
      <c r="G36" s="2284" t="s">
        <v>106</v>
      </c>
      <c r="H36" s="2285"/>
      <c r="K36" s="549"/>
      <c r="L36" s="542"/>
      <c r="M36" s="542"/>
      <c r="N36" s="542"/>
      <c r="O36" s="542"/>
      <c r="P36" s="542"/>
    </row>
    <row r="37" spans="1:16" s="1520" customFormat="1" ht="17" customHeight="1">
      <c r="A37" s="556"/>
      <c r="B37" s="560" t="s">
        <v>659</v>
      </c>
      <c r="C37" s="549" t="s">
        <v>660</v>
      </c>
      <c r="D37" s="549"/>
      <c r="E37" s="566"/>
      <c r="F37" s="1519">
        <f>SUM('E1 Entreprise'!L107:L109)/1000</f>
        <v>0</v>
      </c>
      <c r="G37" s="2284" t="s">
        <v>109</v>
      </c>
      <c r="H37" s="2285"/>
      <c r="I37" s="1523"/>
      <c r="J37" s="1521"/>
      <c r="K37" s="549"/>
      <c r="L37" s="542"/>
      <c r="M37" s="542"/>
      <c r="N37" s="542"/>
      <c r="O37" s="542"/>
      <c r="P37" s="542"/>
    </row>
    <row r="38" spans="1:16" s="1520" customFormat="1" ht="17" customHeight="1">
      <c r="A38" s="556"/>
      <c r="B38" s="547" t="s">
        <v>175</v>
      </c>
      <c r="C38" s="1431"/>
      <c r="D38" s="1431"/>
      <c r="E38" s="1432"/>
      <c r="F38" s="1519">
        <f>'E1 Entreprise'!L110/1000</f>
        <v>0</v>
      </c>
      <c r="G38" s="2284" t="s">
        <v>109</v>
      </c>
      <c r="H38" s="2285"/>
      <c r="J38" s="1521"/>
      <c r="K38" s="549"/>
      <c r="L38" s="542"/>
      <c r="M38" s="542"/>
      <c r="N38" s="542"/>
      <c r="O38" s="542"/>
      <c r="P38" s="542"/>
    </row>
    <row r="39" spans="1:16" s="1520" customFormat="1" ht="17" customHeight="1">
      <c r="A39" s="556"/>
      <c r="B39" s="560" t="s">
        <v>441</v>
      </c>
      <c r="C39" s="549" t="s">
        <v>2</v>
      </c>
      <c r="D39" s="549"/>
      <c r="E39" s="566"/>
      <c r="F39" s="1519">
        <f>SUM('E1 Entreprise'!L111:L112)/1000</f>
        <v>0</v>
      </c>
      <c r="G39" s="2284" t="s">
        <v>109</v>
      </c>
      <c r="H39" s="2285"/>
      <c r="J39" s="1521"/>
      <c r="K39" s="549"/>
      <c r="L39" s="542"/>
      <c r="M39" s="542"/>
      <c r="N39" s="542"/>
      <c r="O39" s="542"/>
      <c r="P39" s="542"/>
    </row>
    <row r="40" spans="1:16" s="1520" customFormat="1" ht="17" customHeight="1">
      <c r="A40" s="556"/>
      <c r="B40" s="560" t="s">
        <v>661</v>
      </c>
      <c r="C40" s="549" t="s">
        <v>663</v>
      </c>
      <c r="D40" s="549"/>
      <c r="E40" s="566"/>
      <c r="F40" s="1519">
        <f>'E1 Entreprise'!F55</f>
        <v>0</v>
      </c>
      <c r="G40" s="2284" t="s">
        <v>106</v>
      </c>
      <c r="H40" s="2285"/>
      <c r="J40" s="1521"/>
      <c r="K40" s="549"/>
      <c r="L40" s="542"/>
      <c r="M40" s="542"/>
      <c r="N40" s="542"/>
      <c r="O40" s="542"/>
      <c r="P40" s="542"/>
    </row>
    <row r="41" spans="1:16" s="563" customFormat="1" ht="17" customHeight="1">
      <c r="A41" s="556"/>
      <c r="B41" s="549"/>
      <c r="C41" s="549" t="s">
        <v>662</v>
      </c>
      <c r="D41" s="549"/>
      <c r="E41" s="566"/>
      <c r="F41" s="1519">
        <f>'E1 Entreprise'!F56</f>
        <v>0</v>
      </c>
      <c r="G41" s="2284" t="s">
        <v>106</v>
      </c>
      <c r="H41" s="2285"/>
      <c r="I41" s="1520"/>
      <c r="K41" s="549"/>
      <c r="L41" s="542"/>
      <c r="M41" s="542"/>
      <c r="N41" s="542"/>
      <c r="O41" s="542"/>
      <c r="P41" s="542"/>
    </row>
    <row r="42" spans="1:16" s="563" customFormat="1" ht="17" customHeight="1">
      <c r="A42" s="556"/>
      <c r="B42" s="549"/>
      <c r="C42" s="549" t="s">
        <v>664</v>
      </c>
      <c r="D42" s="549"/>
      <c r="E42" s="566"/>
      <c r="F42" s="1519">
        <f>SUM('E1 Entreprise'!F59:F60)</f>
        <v>0</v>
      </c>
      <c r="G42" s="2284" t="s">
        <v>106</v>
      </c>
      <c r="H42" s="2285"/>
      <c r="I42" s="1520"/>
      <c r="K42" s="549"/>
    </row>
    <row r="43" spans="1:16" s="563" customFormat="1" ht="6" customHeight="1" thickBot="1">
      <c r="A43" s="564"/>
      <c r="B43" s="539"/>
      <c r="C43" s="541"/>
      <c r="D43" s="541"/>
      <c r="E43" s="541"/>
      <c r="F43" s="565"/>
      <c r="G43" s="539"/>
      <c r="H43" s="539"/>
      <c r="I43" s="1524"/>
      <c r="K43" s="549"/>
    </row>
    <row r="44" spans="1:16" s="563" customFormat="1" ht="6" customHeight="1">
      <c r="A44" s="553"/>
      <c r="B44" s="554"/>
      <c r="C44" s="555"/>
      <c r="D44" s="555"/>
      <c r="E44" s="555"/>
      <c r="F44" s="554"/>
      <c r="G44" s="554"/>
      <c r="H44" s="542"/>
      <c r="I44" s="542"/>
      <c r="K44" s="549"/>
    </row>
    <row r="45" spans="1:16" ht="17" customHeight="1">
      <c r="A45" s="556">
        <v>6</v>
      </c>
      <c r="B45" s="557" t="s">
        <v>665</v>
      </c>
      <c r="C45" s="544"/>
      <c r="D45" s="544"/>
      <c r="E45" s="544"/>
      <c r="F45" s="1512"/>
      <c r="G45" s="545"/>
      <c r="K45" s="549"/>
    </row>
    <row r="46" spans="1:16" ht="273.75" customHeight="1">
      <c r="A46" s="1476"/>
      <c r="B46" s="2286"/>
      <c r="C46" s="2287"/>
      <c r="D46" s="2287"/>
      <c r="E46" s="2287"/>
      <c r="F46" s="2288"/>
      <c r="G46" s="549"/>
      <c r="H46" s="548"/>
      <c r="I46" s="548"/>
      <c r="K46" s="549"/>
    </row>
    <row r="47" spans="1:16" ht="9" customHeight="1" thickBot="1">
      <c r="A47" s="564"/>
      <c r="B47" s="539"/>
      <c r="C47" s="541"/>
      <c r="D47" s="541"/>
      <c r="E47" s="541"/>
      <c r="F47" s="565"/>
      <c r="G47" s="539"/>
      <c r="H47" s="539"/>
      <c r="I47" s="539"/>
      <c r="K47" s="549"/>
    </row>
    <row r="48" spans="1:16" ht="6" customHeight="1">
      <c r="E48" s="554"/>
      <c r="G48" s="542"/>
      <c r="K48" s="549"/>
    </row>
    <row r="49" spans="1:11" ht="17" customHeight="1">
      <c r="A49" s="549">
        <v>7</v>
      </c>
      <c r="B49" s="567" t="s">
        <v>666</v>
      </c>
      <c r="C49" s="568"/>
      <c r="D49" s="568"/>
      <c r="E49" s="568"/>
      <c r="K49" s="549"/>
    </row>
    <row r="50" spans="1:11" ht="17" customHeight="1">
      <c r="A50" s="567"/>
      <c r="B50" s="567"/>
      <c r="C50" s="549" t="s">
        <v>667</v>
      </c>
      <c r="D50" s="549"/>
      <c r="E50" s="549"/>
      <c r="F50" s="1477">
        <f>F23/1000</f>
        <v>0</v>
      </c>
      <c r="G50" s="569" t="s">
        <v>110</v>
      </c>
      <c r="K50" s="549"/>
    </row>
    <row r="51" spans="1:11" ht="17" customHeight="1">
      <c r="A51" s="542"/>
      <c r="B51" s="542"/>
      <c r="C51" s="549" t="s">
        <v>700</v>
      </c>
      <c r="D51" s="549"/>
      <c r="E51" s="549"/>
      <c r="F51" s="1477">
        <f>SUM(F56:F57)/1000</f>
        <v>0</v>
      </c>
      <c r="G51" s="569" t="s">
        <v>110</v>
      </c>
      <c r="K51" s="549"/>
    </row>
    <row r="52" spans="1:11" ht="17" customHeight="1">
      <c r="A52" s="567"/>
      <c r="B52" s="567"/>
      <c r="C52" s="549" t="s">
        <v>701</v>
      </c>
      <c r="D52" s="549"/>
      <c r="E52" s="549"/>
      <c r="F52" s="1477">
        <f>SUM(F58:F59,F61,F63)/1000</f>
        <v>0</v>
      </c>
      <c r="G52" s="569" t="s">
        <v>110</v>
      </c>
      <c r="K52" s="549"/>
    </row>
    <row r="53" spans="1:11" ht="9" customHeight="1" thickBot="1">
      <c r="A53" s="564"/>
      <c r="B53" s="539"/>
      <c r="C53" s="541"/>
      <c r="D53" s="541"/>
      <c r="E53" s="541"/>
      <c r="F53" s="565"/>
      <c r="G53" s="539"/>
      <c r="H53" s="539"/>
      <c r="I53" s="539"/>
      <c r="K53" s="549"/>
    </row>
    <row r="54" spans="1:11" ht="9" hidden="1" customHeight="1" outlineLevel="1">
      <c r="G54" s="570"/>
      <c r="H54" s="570"/>
      <c r="K54" s="549"/>
    </row>
    <row r="55" spans="1:11" ht="17" hidden="1" customHeight="1" outlineLevel="1">
      <c r="A55" s="553">
        <v>8</v>
      </c>
      <c r="B55" s="567" t="s">
        <v>672</v>
      </c>
      <c r="F55" s="546"/>
      <c r="G55" s="571"/>
      <c r="K55" s="549"/>
    </row>
    <row r="56" spans="1:11" ht="17" hidden="1" customHeight="1" outlineLevel="1">
      <c r="A56" s="572"/>
      <c r="B56" s="1764" t="s">
        <v>674</v>
      </c>
      <c r="C56" s="549" t="s">
        <v>675</v>
      </c>
      <c r="D56" s="549"/>
      <c r="E56" s="549"/>
      <c r="F56" s="1478">
        <f>F24/60</f>
        <v>0</v>
      </c>
      <c r="G56" s="574" t="s">
        <v>102</v>
      </c>
      <c r="K56" s="549"/>
    </row>
    <row r="57" spans="1:11" ht="17" hidden="1" customHeight="1" outlineLevel="1">
      <c r="A57" s="567"/>
      <c r="B57" s="575"/>
      <c r="C57" s="576" t="s">
        <v>676</v>
      </c>
      <c r="D57" s="576"/>
      <c r="E57" s="577"/>
      <c r="F57" s="1478">
        <f>F26*I72</f>
        <v>0</v>
      </c>
      <c r="G57" s="574" t="s">
        <v>102</v>
      </c>
      <c r="K57" s="549"/>
    </row>
    <row r="58" spans="1:11" ht="17" hidden="1" customHeight="1" outlineLevel="1">
      <c r="A58" s="567"/>
      <c r="B58" s="573" t="s">
        <v>661</v>
      </c>
      <c r="C58" s="549" t="s">
        <v>678</v>
      </c>
      <c r="D58" s="549"/>
      <c r="E58" s="549"/>
      <c r="F58" s="1478">
        <f>(F23-F28)*I76</f>
        <v>0</v>
      </c>
      <c r="G58" s="574" t="s">
        <v>102</v>
      </c>
      <c r="K58" s="549"/>
    </row>
    <row r="59" spans="1:11" ht="17" hidden="1" customHeight="1" outlineLevel="1">
      <c r="A59" s="567"/>
      <c r="B59" s="573"/>
      <c r="C59" s="549" t="s">
        <v>677</v>
      </c>
      <c r="D59" s="549"/>
      <c r="E59" s="549"/>
      <c r="F59" s="1478">
        <f>(F26+F28)*I77</f>
        <v>0</v>
      </c>
      <c r="G59" s="574" t="s">
        <v>102</v>
      </c>
      <c r="K59" s="549"/>
    </row>
    <row r="60" spans="1:11" ht="17" hidden="1" customHeight="1" outlineLevel="1">
      <c r="A60" s="567"/>
      <c r="B60" s="567"/>
      <c r="C60" s="549" t="s">
        <v>679</v>
      </c>
      <c r="D60" s="549"/>
      <c r="E60" s="549"/>
      <c r="F60" s="1478">
        <f>F25/500</f>
        <v>0</v>
      </c>
      <c r="G60" s="574" t="s">
        <v>102</v>
      </c>
      <c r="K60" s="549"/>
    </row>
    <row r="61" spans="1:11" ht="17" hidden="1" customHeight="1" outlineLevel="1">
      <c r="A61" s="567"/>
      <c r="B61" s="567"/>
      <c r="C61" s="549" t="s">
        <v>680</v>
      </c>
      <c r="D61" s="549"/>
      <c r="E61" s="549"/>
      <c r="F61" s="1478">
        <f>F60*I81</f>
        <v>0</v>
      </c>
      <c r="G61" s="574" t="s">
        <v>102</v>
      </c>
      <c r="K61" s="549"/>
    </row>
    <row r="62" spans="1:11" ht="17" hidden="1" customHeight="1" outlineLevel="1">
      <c r="A62" s="567"/>
      <c r="B62" s="567"/>
      <c r="C62" s="549" t="s">
        <v>681</v>
      </c>
      <c r="D62" s="549"/>
      <c r="E62" s="549"/>
      <c r="F62" s="1478">
        <f>F29/2.5</f>
        <v>0</v>
      </c>
      <c r="G62" s="574" t="s">
        <v>102</v>
      </c>
      <c r="K62" s="549"/>
    </row>
    <row r="63" spans="1:11" ht="17" hidden="1" customHeight="1" outlineLevel="1">
      <c r="A63" s="567"/>
      <c r="B63" s="567"/>
      <c r="C63" s="549" t="s">
        <v>682</v>
      </c>
      <c r="D63" s="549"/>
      <c r="E63" s="549"/>
      <c r="F63" s="1478">
        <f>F62*I82*F30/12</f>
        <v>0</v>
      </c>
      <c r="G63" s="574" t="s">
        <v>102</v>
      </c>
      <c r="K63" s="549"/>
    </row>
    <row r="64" spans="1:11" ht="9" hidden="1" customHeight="1" outlineLevel="1" thickBot="1">
      <c r="A64" s="564"/>
      <c r="B64" s="539"/>
      <c r="C64" s="541"/>
      <c r="D64" s="541"/>
      <c r="E64" s="541"/>
      <c r="F64" s="565"/>
      <c r="G64" s="539"/>
      <c r="H64" s="539"/>
      <c r="I64" s="539"/>
      <c r="K64" s="549"/>
    </row>
    <row r="65" spans="2:11" hidden="1" outlineLevel="1">
      <c r="F65" s="555"/>
      <c r="G65" s="555"/>
      <c r="H65" s="554"/>
      <c r="I65" s="554"/>
      <c r="K65" s="549"/>
    </row>
    <row r="66" spans="2:11" hidden="1" outlineLevel="1">
      <c r="K66" s="549"/>
    </row>
    <row r="67" spans="2:11" ht="19" hidden="1" outlineLevel="1" thickBot="1">
      <c r="B67" s="1479" t="s">
        <v>683</v>
      </c>
      <c r="C67" s="1480"/>
      <c r="D67" s="1480"/>
      <c r="E67" s="1481"/>
      <c r="F67" s="1481"/>
      <c r="G67" s="1482"/>
      <c r="H67" s="1481"/>
      <c r="I67" s="1481"/>
      <c r="K67" s="549"/>
    </row>
    <row r="68" spans="2:11" ht="18" hidden="1" outlineLevel="1">
      <c r="B68" s="599"/>
      <c r="C68" s="599"/>
      <c r="D68" s="599"/>
      <c r="E68" s="600"/>
      <c r="F68" s="600"/>
      <c r="G68" s="600"/>
      <c r="H68" s="600"/>
      <c r="I68" s="601"/>
      <c r="K68" s="549"/>
    </row>
    <row r="69" spans="2:11" ht="13" hidden="1" outlineLevel="1">
      <c r="B69" s="1483" t="s">
        <v>673</v>
      </c>
      <c r="C69" s="1484"/>
      <c r="D69" s="2298" t="s">
        <v>688</v>
      </c>
      <c r="E69" s="2299"/>
      <c r="F69" s="2299"/>
      <c r="G69" s="2299"/>
      <c r="H69" s="2299"/>
      <c r="I69" s="1485" t="s">
        <v>687</v>
      </c>
      <c r="K69" s="549"/>
    </row>
    <row r="70" spans="2:11" ht="13" hidden="1" outlineLevel="1">
      <c r="B70" s="1486"/>
      <c r="C70" s="605"/>
      <c r="D70" s="2297" t="s">
        <v>686</v>
      </c>
      <c r="E70" s="2297"/>
      <c r="F70" s="605"/>
      <c r="G70" s="605"/>
      <c r="H70" s="605"/>
      <c r="I70" s="1487"/>
      <c r="K70" s="549"/>
    </row>
    <row r="71" spans="2:11" ht="13" hidden="1" outlineLevel="1">
      <c r="B71" s="1486"/>
      <c r="C71" s="605" t="s">
        <v>675</v>
      </c>
      <c r="D71" s="605"/>
      <c r="E71" s="605"/>
      <c r="F71" s="605">
        <v>240</v>
      </c>
      <c r="H71" s="605" t="s">
        <v>113</v>
      </c>
      <c r="I71" s="1488">
        <f>F71/F71</f>
        <v>1</v>
      </c>
      <c r="K71" s="549"/>
    </row>
    <row r="72" spans="2:11" ht="26" hidden="1" outlineLevel="1">
      <c r="B72" s="1489"/>
      <c r="C72" s="602" t="s">
        <v>684</v>
      </c>
      <c r="D72" s="1490">
        <v>300</v>
      </c>
      <c r="E72" s="1490" t="s">
        <v>114</v>
      </c>
      <c r="F72" s="1491">
        <f>D72/3.6</f>
        <v>83.333333333333329</v>
      </c>
      <c r="G72" s="1491"/>
      <c r="H72" s="1490" t="s">
        <v>113</v>
      </c>
      <c r="I72" s="1492">
        <f>F72/F71</f>
        <v>0.34722222222222221</v>
      </c>
      <c r="K72" s="549"/>
    </row>
    <row r="73" spans="2:11" ht="13" hidden="1" outlineLevel="1">
      <c r="B73" s="605"/>
      <c r="C73" s="603"/>
      <c r="D73" s="1493"/>
      <c r="E73" s="1494"/>
      <c r="F73" s="1494"/>
      <c r="G73" s="1494"/>
      <c r="H73" s="1494"/>
      <c r="I73" s="1494"/>
      <c r="K73" s="549"/>
    </row>
    <row r="74" spans="2:11" ht="13" hidden="1" customHeight="1" outlineLevel="1">
      <c r="B74" s="1483" t="s">
        <v>689</v>
      </c>
      <c r="C74" s="1484"/>
      <c r="D74" s="2298" t="s">
        <v>688</v>
      </c>
      <c r="E74" s="2299"/>
      <c r="F74" s="2299"/>
      <c r="G74" s="2299"/>
      <c r="H74" s="2299"/>
      <c r="I74" s="1485" t="s">
        <v>687</v>
      </c>
      <c r="K74" s="549"/>
    </row>
    <row r="75" spans="2:11" ht="13" hidden="1" outlineLevel="1">
      <c r="B75" s="1486"/>
      <c r="C75" s="605"/>
      <c r="D75" s="2297" t="s">
        <v>686</v>
      </c>
      <c r="E75" s="2297"/>
      <c r="F75" s="605"/>
      <c r="G75" s="605"/>
      <c r="H75" s="605"/>
      <c r="I75" s="1487"/>
      <c r="K75" s="549"/>
    </row>
    <row r="76" spans="2:11" ht="13" hidden="1" outlineLevel="1">
      <c r="B76" s="1486"/>
      <c r="C76" s="605" t="s">
        <v>399</v>
      </c>
      <c r="D76" s="605"/>
      <c r="E76" s="605"/>
      <c r="F76" s="605">
        <v>5</v>
      </c>
      <c r="H76" s="605" t="s">
        <v>113</v>
      </c>
      <c r="I76" s="1495">
        <f>F76/F77</f>
        <v>0.3</v>
      </c>
      <c r="K76" s="549"/>
    </row>
    <row r="77" spans="2:11" ht="26" hidden="1" outlineLevel="1">
      <c r="B77" s="1489"/>
      <c r="C77" s="602" t="s">
        <v>684</v>
      </c>
      <c r="D77" s="1490">
        <v>60</v>
      </c>
      <c r="E77" s="1490" t="s">
        <v>114</v>
      </c>
      <c r="F77" s="1491">
        <f>D77/3.6</f>
        <v>16.666666666666668</v>
      </c>
      <c r="G77" s="1491"/>
      <c r="H77" s="1490" t="s">
        <v>113</v>
      </c>
      <c r="I77" s="1492">
        <f>F77/F77</f>
        <v>1</v>
      </c>
      <c r="K77" s="549"/>
    </row>
    <row r="78" spans="2:11" ht="13" hidden="1" outlineLevel="1">
      <c r="B78" s="605"/>
      <c r="C78" s="604"/>
      <c r="D78" s="605"/>
      <c r="E78" s="605"/>
      <c r="F78" s="605"/>
      <c r="G78" s="1496"/>
      <c r="H78" s="605"/>
      <c r="I78" s="1497"/>
      <c r="K78" s="549"/>
    </row>
    <row r="79" spans="2:11" ht="13" hidden="1" customHeight="1" outlineLevel="1">
      <c r="B79" s="1483" t="s">
        <v>689</v>
      </c>
      <c r="C79" s="1484"/>
      <c r="D79" s="2298" t="s">
        <v>688</v>
      </c>
      <c r="E79" s="2299"/>
      <c r="F79" s="2299"/>
      <c r="G79" s="2299"/>
      <c r="H79" s="2299"/>
      <c r="I79" s="1485" t="s">
        <v>687</v>
      </c>
      <c r="K79" s="549"/>
    </row>
    <row r="80" spans="2:11" ht="26" hidden="1" outlineLevel="1">
      <c r="B80" s="1486"/>
      <c r="C80" s="602" t="s">
        <v>684</v>
      </c>
      <c r="D80" s="605"/>
      <c r="E80" s="605"/>
      <c r="F80" s="1496">
        <f>F77</f>
        <v>16.666666666666668</v>
      </c>
      <c r="H80" s="605" t="s">
        <v>113</v>
      </c>
      <c r="I80" s="1488">
        <f>I77</f>
        <v>1</v>
      </c>
      <c r="K80" s="549"/>
    </row>
    <row r="81" spans="2:11" ht="13" hidden="1" outlineLevel="1">
      <c r="B81" s="1486"/>
      <c r="C81" s="605" t="s">
        <v>690</v>
      </c>
      <c r="D81" s="605">
        <v>20</v>
      </c>
      <c r="E81" s="605" t="s">
        <v>115</v>
      </c>
      <c r="F81" s="1496">
        <f>D81*500/1000</f>
        <v>10</v>
      </c>
      <c r="H81" s="605" t="s">
        <v>113</v>
      </c>
      <c r="I81" s="1488">
        <f>F81/F80</f>
        <v>0.6</v>
      </c>
      <c r="K81" s="549"/>
    </row>
    <row r="82" spans="2:11" ht="13" hidden="1" outlineLevel="1">
      <c r="B82" s="1489"/>
      <c r="C82" s="1490" t="s">
        <v>691</v>
      </c>
      <c r="D82" s="1490">
        <v>100</v>
      </c>
      <c r="E82" s="1490" t="s">
        <v>6</v>
      </c>
      <c r="F82" s="1490">
        <f>D82*2.5</f>
        <v>250</v>
      </c>
      <c r="G82" s="1491"/>
      <c r="H82" s="1490" t="s">
        <v>113</v>
      </c>
      <c r="I82" s="1492">
        <f>F82/F80</f>
        <v>14.999999999999998</v>
      </c>
      <c r="K82" s="549"/>
    </row>
    <row r="83" spans="2:11" ht="13" hidden="1" outlineLevel="1">
      <c r="B83" s="605"/>
      <c r="C83" s="604"/>
      <c r="D83" s="605"/>
      <c r="E83" s="605"/>
      <c r="F83" s="605"/>
      <c r="G83" s="605"/>
      <c r="H83" s="605"/>
      <c r="I83" s="605"/>
      <c r="K83" s="549"/>
    </row>
    <row r="84" spans="2:11" ht="13" hidden="1" outlineLevel="1">
      <c r="B84" s="1498" t="s">
        <v>692</v>
      </c>
      <c r="C84" s="1499"/>
      <c r="D84" s="2300" t="s">
        <v>688</v>
      </c>
      <c r="E84" s="2301"/>
      <c r="F84" s="2301"/>
      <c r="G84" s="1500"/>
      <c r="H84" s="2300" t="s">
        <v>687</v>
      </c>
      <c r="I84" s="2302"/>
      <c r="K84" s="549"/>
    </row>
    <row r="85" spans="2:11" ht="15" hidden="1" outlineLevel="1">
      <c r="B85" s="1486"/>
      <c r="C85" s="604" t="s">
        <v>693</v>
      </c>
      <c r="E85" s="1501">
        <v>7</v>
      </c>
      <c r="F85" s="1502">
        <f>E85/E88*100</f>
        <v>100</v>
      </c>
      <c r="G85" s="605"/>
      <c r="H85" s="1487" t="s">
        <v>116</v>
      </c>
      <c r="I85" s="1487"/>
      <c r="K85" s="549"/>
    </row>
    <row r="86" spans="2:11" ht="26" hidden="1" outlineLevel="1">
      <c r="B86" s="1486"/>
      <c r="C86" s="604" t="s">
        <v>694</v>
      </c>
      <c r="E86" s="1501">
        <v>2.5</v>
      </c>
      <c r="F86" s="1502">
        <f>E86/F88*100</f>
        <v>250</v>
      </c>
      <c r="G86" s="605"/>
      <c r="H86" s="1487" t="s">
        <v>117</v>
      </c>
      <c r="I86" s="1487"/>
      <c r="K86" s="549"/>
    </row>
    <row r="87" spans="2:11" ht="13" hidden="1" outlineLevel="1">
      <c r="B87" s="1486"/>
      <c r="C87" s="1503" t="s">
        <v>695</v>
      </c>
      <c r="E87" s="1504">
        <v>15</v>
      </c>
      <c r="F87" s="1502"/>
      <c r="G87" s="605"/>
      <c r="I87" s="1487"/>
      <c r="K87" s="549"/>
    </row>
    <row r="88" spans="2:11" ht="13" hidden="1" outlineLevel="1">
      <c r="B88" s="1489"/>
      <c r="C88" s="1490" t="s">
        <v>696</v>
      </c>
      <c r="D88" s="1490"/>
      <c r="E88" s="1505">
        <v>7</v>
      </c>
      <c r="F88" s="1506">
        <v>1</v>
      </c>
      <c r="G88" s="1490"/>
      <c r="H88" s="1491"/>
      <c r="I88" s="1507"/>
      <c r="K88" s="549"/>
    </row>
    <row r="89" spans="2:11" ht="15" hidden="1" outlineLevel="1">
      <c r="B89" s="605"/>
      <c r="C89" s="603"/>
      <c r="D89" s="606" t="s">
        <v>118</v>
      </c>
      <c r="E89" s="1508" t="s">
        <v>697</v>
      </c>
      <c r="F89" s="1494"/>
      <c r="G89" s="1494"/>
      <c r="H89" s="1494"/>
      <c r="I89" s="1509"/>
      <c r="K89" s="549"/>
    </row>
    <row r="90" spans="2:11" ht="15" hidden="1" outlineLevel="1">
      <c r="B90" s="605"/>
      <c r="C90" s="605"/>
      <c r="D90" s="1510" t="s">
        <v>119</v>
      </c>
      <c r="E90" s="1508" t="s">
        <v>698</v>
      </c>
      <c r="F90" s="605"/>
      <c r="G90" s="605"/>
      <c r="H90" s="605"/>
      <c r="I90" s="1511"/>
      <c r="K90" s="549"/>
    </row>
    <row r="91" spans="2:11" collapsed="1">
      <c r="K91" s="549"/>
    </row>
    <row r="92" spans="2:11">
      <c r="K92" s="549"/>
    </row>
    <row r="93" spans="2:11">
      <c r="K93" s="549"/>
    </row>
  </sheetData>
  <sheetProtection password="CFAA" sheet="1" objects="1" scenarios="1" selectLockedCells="1"/>
  <customSheetViews>
    <customSheetView guid="{0DBD56CF-1793-410C-9091-9F4F55319CFA}" scale="150" showGridLines="0" fitToPage="1" hiddenRows="1" topLeftCell="A37">
      <selection activeCell="B46" sqref="B46:F46"/>
      <pageSetup paperSize="9" scale="74" orientation="portrait"/>
      <headerFooter scaleWithDoc="0">
        <oddFooter>&amp;L&amp;G&amp;C&amp;D&amp;RResultate 1/1</oddFooter>
      </headerFooter>
    </customSheetView>
  </customSheetViews>
  <mergeCells count="36">
    <mergeCell ref="D75:E75"/>
    <mergeCell ref="D79:H79"/>
    <mergeCell ref="D84:F84"/>
    <mergeCell ref="H84:I84"/>
    <mergeCell ref="D69:H69"/>
    <mergeCell ref="D70:E70"/>
    <mergeCell ref="D74:H74"/>
    <mergeCell ref="B8:E8"/>
    <mergeCell ref="B9:E9"/>
    <mergeCell ref="B10:E10"/>
    <mergeCell ref="H14:I19"/>
    <mergeCell ref="B23:E23"/>
    <mergeCell ref="G23:H23"/>
    <mergeCell ref="B30:E30"/>
    <mergeCell ref="G30:H30"/>
    <mergeCell ref="B24:E24"/>
    <mergeCell ref="G24:H24"/>
    <mergeCell ref="B25:E25"/>
    <mergeCell ref="G25:H25"/>
    <mergeCell ref="B26:E26"/>
    <mergeCell ref="G26:H26"/>
    <mergeCell ref="G27:H27"/>
    <mergeCell ref="B28:E28"/>
    <mergeCell ref="G28:H28"/>
    <mergeCell ref="B29:E29"/>
    <mergeCell ref="G29:H29"/>
    <mergeCell ref="G40:H40"/>
    <mergeCell ref="G41:H41"/>
    <mergeCell ref="G42:H42"/>
    <mergeCell ref="B46:F46"/>
    <mergeCell ref="G34:H34"/>
    <mergeCell ref="G35:H35"/>
    <mergeCell ref="G36:H36"/>
    <mergeCell ref="G37:H37"/>
    <mergeCell ref="G38:H38"/>
    <mergeCell ref="G39:H39"/>
  </mergeCells>
  <phoneticPr fontId="40" type="noConversion"/>
  <dataValidations disablePrompts="1" count="7">
    <dataValidation type="list" allowBlank="1" showInputMessage="1" showErrorMessage="1" sqref="F65547 F131083 F196619 F262155 F327691 F393227 F458763 F524299 F589835 F655371 F720907 F786443 F851979 F917515 F983051 SM65549 ACI65549 AME65549 AWA65549 BFW65549 BPS65549 BZO65549 CJK65549 CTG65549 DDC65549 DMY65549 DWU65549 EGQ65549 EQM65549 FAI65549 FKE65549 FUA65549 GDW65549 GNS65549 GXO65549 HHK65549 HRG65549 IBC65549 IKY65549 IUU65549 JEQ65549 JOM65549 JYI65549 KIE65549 KSA65549 LBW65549 LLS65549 LVO65549 MFK65549 MPG65549 MZC65549 NIY65549 NSU65549 OCQ65549 OMM65549 OWI65549 PGE65549 PQA65549 PZW65549 QJS65549 QTO65549 RDK65549 RNG65549 RXC65549 SGY65549 SQU65549 TAQ65549 TKM65549 TUI65549 UEE65549 UOA65549 UXW65549 VHS65549 VRO65549 WBK65549 WLG65549 WVC65549 IQ131085 SM131085 ACI131085 AME131085 AWA131085 BFW131085 BPS131085 BZO131085 CJK131085 CTG131085 DDC131085 DMY131085 DWU131085 EGQ131085 EQM131085 FAI131085 FKE131085 FUA131085 GDW131085 GNS131085 GXO131085 HHK131085 HRG131085 IBC131085 IKY131085 IUU131085 JEQ131085 JOM131085 JYI131085 KIE131085 KSA131085 LBW131085 LLS131085 LVO131085 MFK131085 MPG131085 MZC131085 NIY131085 NSU131085 OCQ131085 OMM131085 OWI131085 PGE131085 PQA131085 PZW131085 QJS131085 QTO131085 RDK131085 RNG131085 RXC131085 SGY131085 SQU131085 TAQ131085 TKM131085 TUI131085 UEE131085 UOA131085 UXW131085 VHS131085 VRO131085 WBK131085 WLG131085 WVC131085 IQ196621 SM196621 ACI196621 AME196621 AWA196621 BFW196621 BPS196621 BZO196621 CJK196621 CTG196621 DDC196621 DMY196621 DWU196621 EGQ196621 EQM196621 FAI196621 FKE196621 FUA196621 GDW196621 GNS196621 GXO196621 HHK196621 HRG196621 IBC196621 IKY196621 IUU196621 JEQ196621 JOM196621 JYI196621 KIE196621 KSA196621 LBW196621 LLS196621 LVO196621 MFK196621 MPG196621 MZC196621 NIY196621 NSU196621 OCQ196621 OMM196621 OWI196621 PGE196621 PQA196621 PZW196621 QJS196621 QTO196621 RDK196621 RNG196621 RXC196621 SGY196621 SQU196621 TAQ196621 TKM196621 TUI196621 UEE196621 UOA196621 UXW196621 VHS196621 VRO196621 WBK196621 WLG196621 WVC196621 IQ262157 SM262157 ACI262157 AME262157 AWA262157 BFW262157 BPS262157 BZO262157 CJK262157 CTG262157 DDC262157 DMY262157 DWU262157 EGQ262157 EQM262157 FAI262157 FKE262157 FUA262157 GDW262157 GNS262157 GXO262157 HHK262157 HRG262157 IBC262157 IKY262157 IUU262157 JEQ262157 JOM262157 JYI262157 KIE262157 KSA262157 LBW262157 LLS262157 LVO262157 MFK262157 MPG262157 MZC262157 NIY262157 NSU262157 OCQ262157 OMM262157 OWI262157 PGE262157 PQA262157 PZW262157 QJS262157 QTO262157 RDK262157 RNG262157 RXC262157 SGY262157 SQU262157 TAQ262157 TKM262157 TUI262157 UEE262157 UOA262157 UXW262157 VHS262157 VRO262157 WBK262157 WLG262157 WVC262157 IQ327693 SM327693 ACI327693 AME327693 AWA327693 BFW327693 BPS327693 BZO327693 CJK327693 CTG327693 DDC327693 DMY327693 DWU327693 EGQ327693 EQM327693 FAI327693 FKE327693 FUA327693 GDW327693 GNS327693 GXO327693 HHK327693 HRG327693 IBC327693 IKY327693 IUU327693 JEQ327693 JOM327693 JYI327693 KIE327693 KSA327693 LBW327693 LLS327693 LVO327693 MFK327693 MPG327693 MZC327693 NIY327693 NSU327693 OCQ327693 OMM327693 OWI327693 PGE327693 PQA327693 PZW327693 QJS327693 QTO327693 RDK327693 RNG327693 RXC327693 SGY327693 SQU327693 TAQ327693 TKM327693 TUI327693 UEE327693 UOA327693 UXW327693 VHS327693 VRO327693 WBK327693 WLG327693 WVC327693 IQ393229 SM393229 ACI393229 AME393229 AWA393229 BFW393229 BPS393229 BZO393229 CJK393229 CTG393229 DDC393229 DMY393229 DWU393229 EGQ393229 EQM393229 FAI393229 FKE393229 FUA393229 GDW393229 GNS393229 GXO393229 HHK393229 HRG393229 IBC393229 IKY393229 IUU393229 JEQ393229 JOM393229 JYI393229 KIE393229 KSA393229 LBW393229 LLS393229 LVO393229 MFK393229 MPG393229 MZC393229 NIY393229 NSU393229 OCQ393229 OMM393229 OWI393229 PGE393229 PQA393229 PZW393229 QJS393229 QTO393229 RDK393229 RNG393229 RXC393229 SGY393229 SQU393229 TAQ393229 TKM393229 TUI393229 UEE393229 UOA393229 UXW393229 VHS393229 VRO393229 WBK393229 WLG393229 WVC393229 IQ458765 SM458765 ACI458765 AME458765 AWA458765 BFW458765 BPS458765 BZO458765 CJK458765 CTG458765 DDC458765 DMY458765 DWU458765 EGQ458765 EQM458765 FAI458765 FKE458765 FUA458765 GDW458765 GNS458765 GXO458765 HHK458765 HRG458765 IBC458765 IKY458765 IUU458765 JEQ458765 JOM458765 JYI458765 KIE458765 KSA458765 LBW458765 LLS458765 LVO458765 MFK458765 MPG458765 MZC458765 NIY458765 NSU458765 OCQ458765 OMM458765 OWI458765 PGE458765 PQA458765 PZW458765 QJS458765 QTO458765 RDK458765 RNG458765 RXC458765 SGY458765 SQU458765 TAQ458765 TKM458765 TUI458765 UEE458765 UOA458765 UXW458765 VHS458765 VRO458765 WBK458765 WLG458765 WVC458765 IQ524301 SM524301 ACI524301 AME524301 AWA524301 BFW524301 BPS524301 BZO524301 CJK524301 CTG524301 DDC524301 DMY524301 DWU524301 EGQ524301 EQM524301 FAI524301 FKE524301 FUA524301 GDW524301 GNS524301 GXO524301 HHK524301 HRG524301 IBC524301 IKY524301 IUU524301 JEQ524301 JOM524301 JYI524301 KIE524301 KSA524301 LBW524301 LLS524301 LVO524301 MFK524301 MPG524301 MZC524301 NIY524301 NSU524301 OCQ524301 OMM524301 OWI524301 PGE524301 PQA524301 PZW524301 QJS524301 QTO524301 RDK524301 RNG524301 RXC524301 SGY524301 SQU524301 TAQ524301 TKM524301 TUI524301 UEE524301 UOA524301 UXW524301 VHS524301 VRO524301 WBK524301 WLG524301 WVC524301 IQ589837 SM589837 ACI589837 AME589837 AWA589837 BFW589837 BPS589837 BZO589837 CJK589837 CTG589837 DDC589837 DMY589837 DWU589837 EGQ589837 EQM589837 FAI589837 FKE589837 FUA589837 GDW589837 GNS589837 GXO589837 HHK589837 HRG589837 IBC589837 IKY589837 IUU589837 JEQ589837 JOM589837 JYI589837 KIE589837 KSA589837 LBW589837 LLS589837 LVO589837 MFK589837 MPG589837 MZC589837 NIY589837 NSU589837 OCQ589837 OMM589837 OWI589837 PGE589837 PQA589837 PZW589837 QJS589837 QTO589837 RDK589837 RNG589837 RXC589837 SGY589837 SQU589837 TAQ589837 TKM589837 TUI589837 UEE589837 UOA589837 UXW589837 VHS589837 VRO589837 WBK589837 WLG589837 WVC589837 IQ655373 SM655373 ACI655373 AME655373 AWA655373 BFW655373 BPS655373 BZO655373 CJK655373 CTG655373 DDC655373 DMY655373 DWU655373 EGQ655373 EQM655373 FAI655373 FKE655373 FUA655373 GDW655373 GNS655373 GXO655373 HHK655373 HRG655373 IBC655373 IKY655373 IUU655373 JEQ655373 JOM655373 JYI655373 KIE655373 KSA655373 LBW655373 LLS655373 LVO655373 MFK655373 MPG655373 MZC655373 NIY655373 NSU655373 OCQ655373 OMM655373 OWI655373 PGE655373 PQA655373 PZW655373 QJS655373 QTO655373 RDK655373 RNG655373 RXC655373 SGY655373 SQU655373 TAQ655373 TKM655373 TUI655373 UEE655373 UOA655373 UXW655373 VHS655373 VRO655373 WBK655373 WLG655373 WVC655373 IQ720909 SM720909 ACI720909 AME720909 AWA720909 BFW720909 BPS720909 BZO720909 CJK720909 CTG720909 DDC720909 DMY720909 DWU720909 EGQ720909 EQM720909 FAI720909 FKE720909 FUA720909 GDW720909 GNS720909 GXO720909 HHK720909 HRG720909 IBC720909 IKY720909 IUU720909 JEQ720909 JOM720909 JYI720909 KIE720909 KSA720909 LBW720909 LLS720909 LVO720909 MFK720909 MPG720909 MZC720909 NIY720909 NSU720909 OCQ720909 OMM720909 OWI720909 PGE720909 PQA720909 PZW720909 QJS720909 QTO720909 RDK720909 RNG720909 RXC720909 SGY720909 SQU720909 TAQ720909 TKM720909 TUI720909 UEE720909 UOA720909 UXW720909 VHS720909 VRO720909 WBK720909 WLG720909 WVC720909 IQ786445 SM786445 ACI786445 AME786445 AWA786445 BFW786445 BPS786445 BZO786445 CJK786445 CTG786445 DDC786445 DMY786445 DWU786445 EGQ786445 EQM786445 FAI786445 FKE786445 FUA786445 GDW786445 GNS786445 GXO786445 HHK786445 HRG786445 IBC786445 IKY786445 IUU786445 JEQ786445 JOM786445 JYI786445 KIE786445 KSA786445 LBW786445 LLS786445 LVO786445 MFK786445 MPG786445 MZC786445 NIY786445 NSU786445 OCQ786445 OMM786445 OWI786445 PGE786445 PQA786445 PZW786445 QJS786445 QTO786445 RDK786445 RNG786445 RXC786445 SGY786445 SQU786445 TAQ786445 TKM786445 TUI786445 UEE786445 UOA786445 UXW786445 VHS786445 VRO786445 WBK786445 WLG786445 WVC786445 IQ851981 SM851981 ACI851981 AME851981 AWA851981 BFW851981 BPS851981 BZO851981 CJK851981 CTG851981 DDC851981 DMY851981 DWU851981 EGQ851981 EQM851981 FAI851981 FKE851981 FUA851981 GDW851981 GNS851981 GXO851981 HHK851981 HRG851981 IBC851981 IKY851981 IUU851981 JEQ851981 JOM851981 JYI851981 KIE851981 KSA851981 LBW851981 LLS851981 LVO851981 MFK851981 MPG851981 MZC851981 NIY851981 NSU851981 OCQ851981 OMM851981 OWI851981 PGE851981 PQA851981 PZW851981 QJS851981 QTO851981 RDK851981 RNG851981 RXC851981 SGY851981 SQU851981 TAQ851981 TKM851981 TUI851981 UEE851981 UOA851981 UXW851981 VHS851981 VRO851981 WBK851981 WLG851981 WVC851981 IQ917517 SM917517 ACI917517 AME917517 AWA917517 BFW917517 BPS917517 BZO917517 CJK917517 CTG917517 DDC917517 DMY917517 DWU917517 EGQ917517 EQM917517 FAI917517 FKE917517 FUA917517 GDW917517 GNS917517 GXO917517 HHK917517 HRG917517 IBC917517 IKY917517 IUU917517 JEQ917517 JOM917517 JYI917517 KIE917517 KSA917517 LBW917517 LLS917517 LVO917517 MFK917517 MPG917517 MZC917517 NIY917517 NSU917517 OCQ917517 OMM917517 OWI917517 PGE917517 PQA917517 PZW917517 QJS917517 QTO917517 RDK917517 RNG917517 RXC917517 SGY917517 SQU917517 TAQ917517 TKM917517 TUI917517 UEE917517 UOA917517 UXW917517 VHS917517 VRO917517 WBK917517 WLG917517 WVC917517 IQ983053 SM983053 ACI983053 AME983053 AWA983053 BFW983053 BPS983053 BZO983053 CJK983053 CTG983053 DDC983053 DMY983053 DWU983053 EGQ983053 EQM983053 FAI983053 FKE983053 FUA983053 GDW983053 GNS983053 GXO983053 HHK983053 HRG983053 IBC983053 IKY983053 IUU983053 JEQ983053 JOM983053 JYI983053 KIE983053 KSA983053 LBW983053 LLS983053 LVO983053 MFK983053 MPG983053 MZC983053 NIY983053 NSU983053 OCQ983053 OMM983053 OWI983053 PGE983053 PQA983053 PZW983053 QJS983053 QTO983053 RDK983053 RNG983053 RXC983053 SGY983053 SQU983053 TAQ983053 TKM983053 TUI983053 UEE983053 UOA983053 UXW983053 VHS983053 VRO983053 WBK983053 WLG983053 WVC983053 IQ65549">
      <formula1>"Herr,Frau"</formula1>
    </dataValidation>
    <dataValidation type="list" allowBlank="1" showInputMessage="1" showErrorMessage="1" errorTitle="Feld gesperrt" error="Wählen Sie eine Einheit aus der vorgegebenen Liste" promptTitle="Einheit auswählen" prompt="  " sqref="G65565 G131101 G196637 G262173 G327709 G393245 G458781 G524317 G589853 G655389 G720925 G786461 G851997 G917533 G983069 SN65567 ACJ65567 AMF65567 AWB65567 BFX65567 BPT65567 BZP65567 CJL65567 CTH65567 DDD65567 DMZ65567 DWV65567 EGR65567 EQN65567 FAJ65567 FKF65567 FUB65567 GDX65567 GNT65567 GXP65567 HHL65567 HRH65567 IBD65567 IKZ65567 IUV65567 JER65567 JON65567 JYJ65567 KIF65567 KSB65567 LBX65567 LLT65567 LVP65567 MFL65567 MPH65567 MZD65567 NIZ65567 NSV65567 OCR65567 OMN65567 OWJ65567 PGF65567 PQB65567 PZX65567 QJT65567 QTP65567 RDL65567 RNH65567 RXD65567 SGZ65567 SQV65567 TAR65567 TKN65567 TUJ65567 UEF65567 UOB65567 UXX65567 VHT65567 VRP65567 WBL65567 WLH65567 WVD65567 IR131103 SN131103 ACJ131103 AMF131103 AWB131103 BFX131103 BPT131103 BZP131103 CJL131103 CTH131103 DDD131103 DMZ131103 DWV131103 EGR131103 EQN131103 FAJ131103 FKF131103 FUB131103 GDX131103 GNT131103 GXP131103 HHL131103 HRH131103 IBD131103 IKZ131103 IUV131103 JER131103 JON131103 JYJ131103 KIF131103 KSB131103 LBX131103 LLT131103 LVP131103 MFL131103 MPH131103 MZD131103 NIZ131103 NSV131103 OCR131103 OMN131103 OWJ131103 PGF131103 PQB131103 PZX131103 QJT131103 QTP131103 RDL131103 RNH131103 RXD131103 SGZ131103 SQV131103 TAR131103 TKN131103 TUJ131103 UEF131103 UOB131103 UXX131103 VHT131103 VRP131103 WBL131103 WLH131103 WVD131103 IR196639 SN196639 ACJ196639 AMF196639 AWB196639 BFX196639 BPT196639 BZP196639 CJL196639 CTH196639 DDD196639 DMZ196639 DWV196639 EGR196639 EQN196639 FAJ196639 FKF196639 FUB196639 GDX196639 GNT196639 GXP196639 HHL196639 HRH196639 IBD196639 IKZ196639 IUV196639 JER196639 JON196639 JYJ196639 KIF196639 KSB196639 LBX196639 LLT196639 LVP196639 MFL196639 MPH196639 MZD196639 NIZ196639 NSV196639 OCR196639 OMN196639 OWJ196639 PGF196639 PQB196639 PZX196639 QJT196639 QTP196639 RDL196639 RNH196639 RXD196639 SGZ196639 SQV196639 TAR196639 TKN196639 TUJ196639 UEF196639 UOB196639 UXX196639 VHT196639 VRP196639 WBL196639 WLH196639 WVD196639 IR262175 SN262175 ACJ262175 AMF262175 AWB262175 BFX262175 BPT262175 BZP262175 CJL262175 CTH262175 DDD262175 DMZ262175 DWV262175 EGR262175 EQN262175 FAJ262175 FKF262175 FUB262175 GDX262175 GNT262175 GXP262175 HHL262175 HRH262175 IBD262175 IKZ262175 IUV262175 JER262175 JON262175 JYJ262175 KIF262175 KSB262175 LBX262175 LLT262175 LVP262175 MFL262175 MPH262175 MZD262175 NIZ262175 NSV262175 OCR262175 OMN262175 OWJ262175 PGF262175 PQB262175 PZX262175 QJT262175 QTP262175 RDL262175 RNH262175 RXD262175 SGZ262175 SQV262175 TAR262175 TKN262175 TUJ262175 UEF262175 UOB262175 UXX262175 VHT262175 VRP262175 WBL262175 WLH262175 WVD262175 IR327711 SN327711 ACJ327711 AMF327711 AWB327711 BFX327711 BPT327711 BZP327711 CJL327711 CTH327711 DDD327711 DMZ327711 DWV327711 EGR327711 EQN327711 FAJ327711 FKF327711 FUB327711 GDX327711 GNT327711 GXP327711 HHL327711 HRH327711 IBD327711 IKZ327711 IUV327711 JER327711 JON327711 JYJ327711 KIF327711 KSB327711 LBX327711 LLT327711 LVP327711 MFL327711 MPH327711 MZD327711 NIZ327711 NSV327711 OCR327711 OMN327711 OWJ327711 PGF327711 PQB327711 PZX327711 QJT327711 QTP327711 RDL327711 RNH327711 RXD327711 SGZ327711 SQV327711 TAR327711 TKN327711 TUJ327711 UEF327711 UOB327711 UXX327711 VHT327711 VRP327711 WBL327711 WLH327711 WVD327711 IR393247 SN393247 ACJ393247 AMF393247 AWB393247 BFX393247 BPT393247 BZP393247 CJL393247 CTH393247 DDD393247 DMZ393247 DWV393247 EGR393247 EQN393247 FAJ393247 FKF393247 FUB393247 GDX393247 GNT393247 GXP393247 HHL393247 HRH393247 IBD393247 IKZ393247 IUV393247 JER393247 JON393247 JYJ393247 KIF393247 KSB393247 LBX393247 LLT393247 LVP393247 MFL393247 MPH393247 MZD393247 NIZ393247 NSV393247 OCR393247 OMN393247 OWJ393247 PGF393247 PQB393247 PZX393247 QJT393247 QTP393247 RDL393247 RNH393247 RXD393247 SGZ393247 SQV393247 TAR393247 TKN393247 TUJ393247 UEF393247 UOB393247 UXX393247 VHT393247 VRP393247 WBL393247 WLH393247 WVD393247 IR458783 SN458783 ACJ458783 AMF458783 AWB458783 BFX458783 BPT458783 BZP458783 CJL458783 CTH458783 DDD458783 DMZ458783 DWV458783 EGR458783 EQN458783 FAJ458783 FKF458783 FUB458783 GDX458783 GNT458783 GXP458783 HHL458783 HRH458783 IBD458783 IKZ458783 IUV458783 JER458783 JON458783 JYJ458783 KIF458783 KSB458783 LBX458783 LLT458783 LVP458783 MFL458783 MPH458783 MZD458783 NIZ458783 NSV458783 OCR458783 OMN458783 OWJ458783 PGF458783 PQB458783 PZX458783 QJT458783 QTP458783 RDL458783 RNH458783 RXD458783 SGZ458783 SQV458783 TAR458783 TKN458783 TUJ458783 UEF458783 UOB458783 UXX458783 VHT458783 VRP458783 WBL458783 WLH458783 WVD458783 IR524319 SN524319 ACJ524319 AMF524319 AWB524319 BFX524319 BPT524319 BZP524319 CJL524319 CTH524319 DDD524319 DMZ524319 DWV524319 EGR524319 EQN524319 FAJ524319 FKF524319 FUB524319 GDX524319 GNT524319 GXP524319 HHL524319 HRH524319 IBD524319 IKZ524319 IUV524319 JER524319 JON524319 JYJ524319 KIF524319 KSB524319 LBX524319 LLT524319 LVP524319 MFL524319 MPH524319 MZD524319 NIZ524319 NSV524319 OCR524319 OMN524319 OWJ524319 PGF524319 PQB524319 PZX524319 QJT524319 QTP524319 RDL524319 RNH524319 RXD524319 SGZ524319 SQV524319 TAR524319 TKN524319 TUJ524319 UEF524319 UOB524319 UXX524319 VHT524319 VRP524319 WBL524319 WLH524319 WVD524319 IR589855 SN589855 ACJ589855 AMF589855 AWB589855 BFX589855 BPT589855 BZP589855 CJL589855 CTH589855 DDD589855 DMZ589855 DWV589855 EGR589855 EQN589855 FAJ589855 FKF589855 FUB589855 GDX589855 GNT589855 GXP589855 HHL589855 HRH589855 IBD589855 IKZ589855 IUV589855 JER589855 JON589855 JYJ589855 KIF589855 KSB589855 LBX589855 LLT589855 LVP589855 MFL589855 MPH589855 MZD589855 NIZ589855 NSV589855 OCR589855 OMN589855 OWJ589855 PGF589855 PQB589855 PZX589855 QJT589855 QTP589855 RDL589855 RNH589855 RXD589855 SGZ589855 SQV589855 TAR589855 TKN589855 TUJ589855 UEF589855 UOB589855 UXX589855 VHT589855 VRP589855 WBL589855 WLH589855 WVD589855 IR655391 SN655391 ACJ655391 AMF655391 AWB655391 BFX655391 BPT655391 BZP655391 CJL655391 CTH655391 DDD655391 DMZ655391 DWV655391 EGR655391 EQN655391 FAJ655391 FKF655391 FUB655391 GDX655391 GNT655391 GXP655391 HHL655391 HRH655391 IBD655391 IKZ655391 IUV655391 JER655391 JON655391 JYJ655391 KIF655391 KSB655391 LBX655391 LLT655391 LVP655391 MFL655391 MPH655391 MZD655391 NIZ655391 NSV655391 OCR655391 OMN655391 OWJ655391 PGF655391 PQB655391 PZX655391 QJT655391 QTP655391 RDL655391 RNH655391 RXD655391 SGZ655391 SQV655391 TAR655391 TKN655391 TUJ655391 UEF655391 UOB655391 UXX655391 VHT655391 VRP655391 WBL655391 WLH655391 WVD655391 IR720927 SN720927 ACJ720927 AMF720927 AWB720927 BFX720927 BPT720927 BZP720927 CJL720927 CTH720927 DDD720927 DMZ720927 DWV720927 EGR720927 EQN720927 FAJ720927 FKF720927 FUB720927 GDX720927 GNT720927 GXP720927 HHL720927 HRH720927 IBD720927 IKZ720927 IUV720927 JER720927 JON720927 JYJ720927 KIF720927 KSB720927 LBX720927 LLT720927 LVP720927 MFL720927 MPH720927 MZD720927 NIZ720927 NSV720927 OCR720927 OMN720927 OWJ720927 PGF720927 PQB720927 PZX720927 QJT720927 QTP720927 RDL720927 RNH720927 RXD720927 SGZ720927 SQV720927 TAR720927 TKN720927 TUJ720927 UEF720927 UOB720927 UXX720927 VHT720927 VRP720927 WBL720927 WLH720927 WVD720927 IR786463 SN786463 ACJ786463 AMF786463 AWB786463 BFX786463 BPT786463 BZP786463 CJL786463 CTH786463 DDD786463 DMZ786463 DWV786463 EGR786463 EQN786463 FAJ786463 FKF786463 FUB786463 GDX786463 GNT786463 GXP786463 HHL786463 HRH786463 IBD786463 IKZ786463 IUV786463 JER786463 JON786463 JYJ786463 KIF786463 KSB786463 LBX786463 LLT786463 LVP786463 MFL786463 MPH786463 MZD786463 NIZ786463 NSV786463 OCR786463 OMN786463 OWJ786463 PGF786463 PQB786463 PZX786463 QJT786463 QTP786463 RDL786463 RNH786463 RXD786463 SGZ786463 SQV786463 TAR786463 TKN786463 TUJ786463 UEF786463 UOB786463 UXX786463 VHT786463 VRP786463 WBL786463 WLH786463 WVD786463 IR851999 SN851999 ACJ851999 AMF851999 AWB851999 BFX851999 BPT851999 BZP851999 CJL851999 CTH851999 DDD851999 DMZ851999 DWV851999 EGR851999 EQN851999 FAJ851999 FKF851999 FUB851999 GDX851999 GNT851999 GXP851999 HHL851999 HRH851999 IBD851999 IKZ851999 IUV851999 JER851999 JON851999 JYJ851999 KIF851999 KSB851999 LBX851999 LLT851999 LVP851999 MFL851999 MPH851999 MZD851999 NIZ851999 NSV851999 OCR851999 OMN851999 OWJ851999 PGF851999 PQB851999 PZX851999 QJT851999 QTP851999 RDL851999 RNH851999 RXD851999 SGZ851999 SQV851999 TAR851999 TKN851999 TUJ851999 UEF851999 UOB851999 UXX851999 VHT851999 VRP851999 WBL851999 WLH851999 WVD851999 IR917535 SN917535 ACJ917535 AMF917535 AWB917535 BFX917535 BPT917535 BZP917535 CJL917535 CTH917535 DDD917535 DMZ917535 DWV917535 EGR917535 EQN917535 FAJ917535 FKF917535 FUB917535 GDX917535 GNT917535 GXP917535 HHL917535 HRH917535 IBD917535 IKZ917535 IUV917535 JER917535 JON917535 JYJ917535 KIF917535 KSB917535 LBX917535 LLT917535 LVP917535 MFL917535 MPH917535 MZD917535 NIZ917535 NSV917535 OCR917535 OMN917535 OWJ917535 PGF917535 PQB917535 PZX917535 QJT917535 QTP917535 RDL917535 RNH917535 RXD917535 SGZ917535 SQV917535 TAR917535 TKN917535 TUJ917535 UEF917535 UOB917535 UXX917535 VHT917535 VRP917535 WBL917535 WLH917535 WVD917535 IR983071 SN983071 ACJ983071 AMF983071 AWB983071 BFX983071 BPT983071 BZP983071 CJL983071 CTH983071 DDD983071 DMZ983071 DWV983071 EGR983071 EQN983071 FAJ983071 FKF983071 FUB983071 GDX983071 GNT983071 GXP983071 HHL983071 HRH983071 IBD983071 IKZ983071 IUV983071 JER983071 JON983071 JYJ983071 KIF983071 KSB983071 LBX983071 LLT983071 LVP983071 MFL983071 MPH983071 MZD983071 NIZ983071 NSV983071 OCR983071 OMN983071 OWJ983071 PGF983071 PQB983071 PZX983071 QJT983071 QTP983071 RDL983071 RNH983071 RXD983071 SGZ983071 SQV983071 TAR983071 TKN983071 TUJ983071 UEF983071 UOB983071 UXX983071 VHT983071 VRP983071 WBL983071 WLH983071 WVD983071 IR65567">
      <formula1>"l,kg"</formula1>
    </dataValidation>
    <dataValidation type="list" allowBlank="1" showInputMessage="1" showErrorMessage="1" errorTitle="Feld gesperrt" error="Wählen Sie eine Einheit aus der vorgegebenen Liste" promptTitle="Einheit auswählen" prompt="In Gasrechnungen wird normalerweise der obere Heizwert kWho angeben. Dieser Wert ist genauer, als die Angabe in Normkubikmeter m3." sqref="G65566 G131102 G196638 G262174 G327710 G393246 G458782 G524318 G589854 G655390 G720926 G786462 G851998 G917534 G983070 SN65568 ACJ65568 AMF65568 AWB65568 BFX65568 BPT65568 BZP65568 CJL65568 CTH65568 DDD65568 DMZ65568 DWV65568 EGR65568 EQN65568 FAJ65568 FKF65568 FUB65568 GDX65568 GNT65568 GXP65568 HHL65568 HRH65568 IBD65568 IKZ65568 IUV65568 JER65568 JON65568 JYJ65568 KIF65568 KSB65568 LBX65568 LLT65568 LVP65568 MFL65568 MPH65568 MZD65568 NIZ65568 NSV65568 OCR65568 OMN65568 OWJ65568 PGF65568 PQB65568 PZX65568 QJT65568 QTP65568 RDL65568 RNH65568 RXD65568 SGZ65568 SQV65568 TAR65568 TKN65568 TUJ65568 UEF65568 UOB65568 UXX65568 VHT65568 VRP65568 WBL65568 WLH65568 WVD65568 IR131104 SN131104 ACJ131104 AMF131104 AWB131104 BFX131104 BPT131104 BZP131104 CJL131104 CTH131104 DDD131104 DMZ131104 DWV131104 EGR131104 EQN131104 FAJ131104 FKF131104 FUB131104 GDX131104 GNT131104 GXP131104 HHL131104 HRH131104 IBD131104 IKZ131104 IUV131104 JER131104 JON131104 JYJ131104 KIF131104 KSB131104 LBX131104 LLT131104 LVP131104 MFL131104 MPH131104 MZD131104 NIZ131104 NSV131104 OCR131104 OMN131104 OWJ131104 PGF131104 PQB131104 PZX131104 QJT131104 QTP131104 RDL131104 RNH131104 RXD131104 SGZ131104 SQV131104 TAR131104 TKN131104 TUJ131104 UEF131104 UOB131104 UXX131104 VHT131104 VRP131104 WBL131104 WLH131104 WVD131104 IR196640 SN196640 ACJ196640 AMF196640 AWB196640 BFX196640 BPT196640 BZP196640 CJL196640 CTH196640 DDD196640 DMZ196640 DWV196640 EGR196640 EQN196640 FAJ196640 FKF196640 FUB196640 GDX196640 GNT196640 GXP196640 HHL196640 HRH196640 IBD196640 IKZ196640 IUV196640 JER196640 JON196640 JYJ196640 KIF196640 KSB196640 LBX196640 LLT196640 LVP196640 MFL196640 MPH196640 MZD196640 NIZ196640 NSV196640 OCR196640 OMN196640 OWJ196640 PGF196640 PQB196640 PZX196640 QJT196640 QTP196640 RDL196640 RNH196640 RXD196640 SGZ196640 SQV196640 TAR196640 TKN196640 TUJ196640 UEF196640 UOB196640 UXX196640 VHT196640 VRP196640 WBL196640 WLH196640 WVD196640 IR262176 SN262176 ACJ262176 AMF262176 AWB262176 BFX262176 BPT262176 BZP262176 CJL262176 CTH262176 DDD262176 DMZ262176 DWV262176 EGR262176 EQN262176 FAJ262176 FKF262176 FUB262176 GDX262176 GNT262176 GXP262176 HHL262176 HRH262176 IBD262176 IKZ262176 IUV262176 JER262176 JON262176 JYJ262176 KIF262176 KSB262176 LBX262176 LLT262176 LVP262176 MFL262176 MPH262176 MZD262176 NIZ262176 NSV262176 OCR262176 OMN262176 OWJ262176 PGF262176 PQB262176 PZX262176 QJT262176 QTP262176 RDL262176 RNH262176 RXD262176 SGZ262176 SQV262176 TAR262176 TKN262176 TUJ262176 UEF262176 UOB262176 UXX262176 VHT262176 VRP262176 WBL262176 WLH262176 WVD262176 IR327712 SN327712 ACJ327712 AMF327712 AWB327712 BFX327712 BPT327712 BZP327712 CJL327712 CTH327712 DDD327712 DMZ327712 DWV327712 EGR327712 EQN327712 FAJ327712 FKF327712 FUB327712 GDX327712 GNT327712 GXP327712 HHL327712 HRH327712 IBD327712 IKZ327712 IUV327712 JER327712 JON327712 JYJ327712 KIF327712 KSB327712 LBX327712 LLT327712 LVP327712 MFL327712 MPH327712 MZD327712 NIZ327712 NSV327712 OCR327712 OMN327712 OWJ327712 PGF327712 PQB327712 PZX327712 QJT327712 QTP327712 RDL327712 RNH327712 RXD327712 SGZ327712 SQV327712 TAR327712 TKN327712 TUJ327712 UEF327712 UOB327712 UXX327712 VHT327712 VRP327712 WBL327712 WLH327712 WVD327712 IR393248 SN393248 ACJ393248 AMF393248 AWB393248 BFX393248 BPT393248 BZP393248 CJL393248 CTH393248 DDD393248 DMZ393248 DWV393248 EGR393248 EQN393248 FAJ393248 FKF393248 FUB393248 GDX393248 GNT393248 GXP393248 HHL393248 HRH393248 IBD393248 IKZ393248 IUV393248 JER393248 JON393248 JYJ393248 KIF393248 KSB393248 LBX393248 LLT393248 LVP393248 MFL393248 MPH393248 MZD393248 NIZ393248 NSV393248 OCR393248 OMN393248 OWJ393248 PGF393248 PQB393248 PZX393248 QJT393248 QTP393248 RDL393248 RNH393248 RXD393248 SGZ393248 SQV393248 TAR393248 TKN393248 TUJ393248 UEF393248 UOB393248 UXX393248 VHT393248 VRP393248 WBL393248 WLH393248 WVD393248 IR458784 SN458784 ACJ458784 AMF458784 AWB458784 BFX458784 BPT458784 BZP458784 CJL458784 CTH458784 DDD458784 DMZ458784 DWV458784 EGR458784 EQN458784 FAJ458784 FKF458784 FUB458784 GDX458784 GNT458784 GXP458784 HHL458784 HRH458784 IBD458784 IKZ458784 IUV458784 JER458784 JON458784 JYJ458784 KIF458784 KSB458784 LBX458784 LLT458784 LVP458784 MFL458784 MPH458784 MZD458784 NIZ458784 NSV458784 OCR458784 OMN458784 OWJ458784 PGF458784 PQB458784 PZX458784 QJT458784 QTP458784 RDL458784 RNH458784 RXD458784 SGZ458784 SQV458784 TAR458784 TKN458784 TUJ458784 UEF458784 UOB458784 UXX458784 VHT458784 VRP458784 WBL458784 WLH458784 WVD458784 IR524320 SN524320 ACJ524320 AMF524320 AWB524320 BFX524320 BPT524320 BZP524320 CJL524320 CTH524320 DDD524320 DMZ524320 DWV524320 EGR524320 EQN524320 FAJ524320 FKF524320 FUB524320 GDX524320 GNT524320 GXP524320 HHL524320 HRH524320 IBD524320 IKZ524320 IUV524320 JER524320 JON524320 JYJ524320 KIF524320 KSB524320 LBX524320 LLT524320 LVP524320 MFL524320 MPH524320 MZD524320 NIZ524320 NSV524320 OCR524320 OMN524320 OWJ524320 PGF524320 PQB524320 PZX524320 QJT524320 QTP524320 RDL524320 RNH524320 RXD524320 SGZ524320 SQV524320 TAR524320 TKN524320 TUJ524320 UEF524320 UOB524320 UXX524320 VHT524320 VRP524320 WBL524320 WLH524320 WVD524320 IR589856 SN589856 ACJ589856 AMF589856 AWB589856 BFX589856 BPT589856 BZP589856 CJL589856 CTH589856 DDD589856 DMZ589856 DWV589856 EGR589856 EQN589856 FAJ589856 FKF589856 FUB589856 GDX589856 GNT589856 GXP589856 HHL589856 HRH589856 IBD589856 IKZ589856 IUV589856 JER589856 JON589856 JYJ589856 KIF589856 KSB589856 LBX589856 LLT589856 LVP589856 MFL589856 MPH589856 MZD589856 NIZ589856 NSV589856 OCR589856 OMN589856 OWJ589856 PGF589856 PQB589856 PZX589856 QJT589856 QTP589856 RDL589856 RNH589856 RXD589856 SGZ589856 SQV589856 TAR589856 TKN589856 TUJ589856 UEF589856 UOB589856 UXX589856 VHT589856 VRP589856 WBL589856 WLH589856 WVD589856 IR655392 SN655392 ACJ655392 AMF655392 AWB655392 BFX655392 BPT655392 BZP655392 CJL655392 CTH655392 DDD655392 DMZ655392 DWV655392 EGR655392 EQN655392 FAJ655392 FKF655392 FUB655392 GDX655392 GNT655392 GXP655392 HHL655392 HRH655392 IBD655392 IKZ655392 IUV655392 JER655392 JON655392 JYJ655392 KIF655392 KSB655392 LBX655392 LLT655392 LVP655392 MFL655392 MPH655392 MZD655392 NIZ655392 NSV655392 OCR655392 OMN655392 OWJ655392 PGF655392 PQB655392 PZX655392 QJT655392 QTP655392 RDL655392 RNH655392 RXD655392 SGZ655392 SQV655392 TAR655392 TKN655392 TUJ655392 UEF655392 UOB655392 UXX655392 VHT655392 VRP655392 WBL655392 WLH655392 WVD655392 IR720928 SN720928 ACJ720928 AMF720928 AWB720928 BFX720928 BPT720928 BZP720928 CJL720928 CTH720928 DDD720928 DMZ720928 DWV720928 EGR720928 EQN720928 FAJ720928 FKF720928 FUB720928 GDX720928 GNT720928 GXP720928 HHL720928 HRH720928 IBD720928 IKZ720928 IUV720928 JER720928 JON720928 JYJ720928 KIF720928 KSB720928 LBX720928 LLT720928 LVP720928 MFL720928 MPH720928 MZD720928 NIZ720928 NSV720928 OCR720928 OMN720928 OWJ720928 PGF720928 PQB720928 PZX720928 QJT720928 QTP720928 RDL720928 RNH720928 RXD720928 SGZ720928 SQV720928 TAR720928 TKN720928 TUJ720928 UEF720928 UOB720928 UXX720928 VHT720928 VRP720928 WBL720928 WLH720928 WVD720928 IR786464 SN786464 ACJ786464 AMF786464 AWB786464 BFX786464 BPT786464 BZP786464 CJL786464 CTH786464 DDD786464 DMZ786464 DWV786464 EGR786464 EQN786464 FAJ786464 FKF786464 FUB786464 GDX786464 GNT786464 GXP786464 HHL786464 HRH786464 IBD786464 IKZ786464 IUV786464 JER786464 JON786464 JYJ786464 KIF786464 KSB786464 LBX786464 LLT786464 LVP786464 MFL786464 MPH786464 MZD786464 NIZ786464 NSV786464 OCR786464 OMN786464 OWJ786464 PGF786464 PQB786464 PZX786464 QJT786464 QTP786464 RDL786464 RNH786464 RXD786464 SGZ786464 SQV786464 TAR786464 TKN786464 TUJ786464 UEF786464 UOB786464 UXX786464 VHT786464 VRP786464 WBL786464 WLH786464 WVD786464 IR852000 SN852000 ACJ852000 AMF852000 AWB852000 BFX852000 BPT852000 BZP852000 CJL852000 CTH852000 DDD852000 DMZ852000 DWV852000 EGR852000 EQN852000 FAJ852000 FKF852000 FUB852000 GDX852000 GNT852000 GXP852000 HHL852000 HRH852000 IBD852000 IKZ852000 IUV852000 JER852000 JON852000 JYJ852000 KIF852000 KSB852000 LBX852000 LLT852000 LVP852000 MFL852000 MPH852000 MZD852000 NIZ852000 NSV852000 OCR852000 OMN852000 OWJ852000 PGF852000 PQB852000 PZX852000 QJT852000 QTP852000 RDL852000 RNH852000 RXD852000 SGZ852000 SQV852000 TAR852000 TKN852000 TUJ852000 UEF852000 UOB852000 UXX852000 VHT852000 VRP852000 WBL852000 WLH852000 WVD852000 IR917536 SN917536 ACJ917536 AMF917536 AWB917536 BFX917536 BPT917536 BZP917536 CJL917536 CTH917536 DDD917536 DMZ917536 DWV917536 EGR917536 EQN917536 FAJ917536 FKF917536 FUB917536 GDX917536 GNT917536 GXP917536 HHL917536 HRH917536 IBD917536 IKZ917536 IUV917536 JER917536 JON917536 JYJ917536 KIF917536 KSB917536 LBX917536 LLT917536 LVP917536 MFL917536 MPH917536 MZD917536 NIZ917536 NSV917536 OCR917536 OMN917536 OWJ917536 PGF917536 PQB917536 PZX917536 QJT917536 QTP917536 RDL917536 RNH917536 RXD917536 SGZ917536 SQV917536 TAR917536 TKN917536 TUJ917536 UEF917536 UOB917536 UXX917536 VHT917536 VRP917536 WBL917536 WLH917536 WVD917536 IR983072 SN983072 ACJ983072 AMF983072 AWB983072 BFX983072 BPT983072 BZP983072 CJL983072 CTH983072 DDD983072 DMZ983072 DWV983072 EGR983072 EQN983072 FAJ983072 FKF983072 FUB983072 GDX983072 GNT983072 GXP983072 HHL983072 HRH983072 IBD983072 IKZ983072 IUV983072 JER983072 JON983072 JYJ983072 KIF983072 KSB983072 LBX983072 LLT983072 LVP983072 MFL983072 MPH983072 MZD983072 NIZ983072 NSV983072 OCR983072 OMN983072 OWJ983072 PGF983072 PQB983072 PZX983072 QJT983072 QTP983072 RDL983072 RNH983072 RXD983072 SGZ983072 SQV983072 TAR983072 TKN983072 TUJ983072 UEF983072 UOB983072 UXX983072 VHT983072 VRP983072 WBL983072 WLH983072 WVD983072 IR65568">
      <formula1>"kWho,kWhu,m3"</formula1>
    </dataValidation>
    <dataValidation allowBlank="1" promptTitle="Einheit auswählen" prompt="  " sqref="G65570 G131106 G196642 G262178 G327714 G393250 G458786 G524322 G589858 G655394 G720930 G786466 G852002 G917538 G983074 G983081 G65567 G131103 G196639 G262175 G327711 G393247 G458783 G524319 G589855 G655391 G720927 G786463 G851999 G917535 G983071 G65573:G65575 G131109:G131111 G196645:G196647 G262181:G262183 G327717:G327719 G393253:G393255 G458789:G458791 G524325:G524327 G589861:G589863 G655397:G655399 G720933:G720935 G786469:G786471 G852005:G852007 G917541:G917543 G983077:G983079 G65577 G131113 G196649 G262185 G327721 G393257 G458793 G524329 G589865 G655401 G720937 G786473 G852009 G917545 SN65572 ACJ65572 AMF65572 AWB65572 BFX65572 BPT65572 BZP65572 CJL65572 CTH65572 DDD65572 DMZ65572 DWV65572 EGR65572 EQN65572 FAJ65572 FKF65572 FUB65572 GDX65572 GNT65572 GXP65572 HHL65572 HRH65572 IBD65572 IKZ65572 IUV65572 JER65572 JON65572 JYJ65572 KIF65572 KSB65572 LBX65572 LLT65572 LVP65572 MFL65572 MPH65572 MZD65572 NIZ65572 NSV65572 OCR65572 OMN65572 OWJ65572 PGF65572 PQB65572 PZX65572 QJT65572 QTP65572 RDL65572 RNH65572 RXD65572 SGZ65572 SQV65572 TAR65572 TKN65572 TUJ65572 UEF65572 UOB65572 UXX65572 VHT65572 VRP65572 WBL65572 WLH65572 WVD65572 IR131108 SN131108 ACJ131108 AMF131108 AWB131108 BFX131108 BPT131108 BZP131108 CJL131108 CTH131108 DDD131108 DMZ131108 DWV131108 EGR131108 EQN131108 FAJ131108 FKF131108 FUB131108 GDX131108 GNT131108 GXP131108 HHL131108 HRH131108 IBD131108 IKZ131108 IUV131108 JER131108 JON131108 JYJ131108 KIF131108 KSB131108 LBX131108 LLT131108 LVP131108 MFL131108 MPH131108 MZD131108 NIZ131108 NSV131108 OCR131108 OMN131108 OWJ131108 PGF131108 PQB131108 PZX131108 QJT131108 QTP131108 RDL131108 RNH131108 RXD131108 SGZ131108 SQV131108 TAR131108 TKN131108 TUJ131108 UEF131108 UOB131108 UXX131108 VHT131108 VRP131108 WBL131108 WLH131108 WVD131108 IR196644 SN196644 ACJ196644 AMF196644 AWB196644 BFX196644 BPT196644 BZP196644 CJL196644 CTH196644 DDD196644 DMZ196644 DWV196644 EGR196644 EQN196644 FAJ196644 FKF196644 FUB196644 GDX196644 GNT196644 GXP196644 HHL196644 HRH196644 IBD196644 IKZ196644 IUV196644 JER196644 JON196644 JYJ196644 KIF196644 KSB196644 LBX196644 LLT196644 LVP196644 MFL196644 MPH196644 MZD196644 NIZ196644 NSV196644 OCR196644 OMN196644 OWJ196644 PGF196644 PQB196644 PZX196644 QJT196644 QTP196644 RDL196644 RNH196644 RXD196644 SGZ196644 SQV196644 TAR196644 TKN196644 TUJ196644 UEF196644 UOB196644 UXX196644 VHT196644 VRP196644 WBL196644 WLH196644 WVD196644 IR262180 SN262180 ACJ262180 AMF262180 AWB262180 BFX262180 BPT262180 BZP262180 CJL262180 CTH262180 DDD262180 DMZ262180 DWV262180 EGR262180 EQN262180 FAJ262180 FKF262180 FUB262180 GDX262180 GNT262180 GXP262180 HHL262180 HRH262180 IBD262180 IKZ262180 IUV262180 JER262180 JON262180 JYJ262180 KIF262180 KSB262180 LBX262180 LLT262180 LVP262180 MFL262180 MPH262180 MZD262180 NIZ262180 NSV262180 OCR262180 OMN262180 OWJ262180 PGF262180 PQB262180 PZX262180 QJT262180 QTP262180 RDL262180 RNH262180 RXD262180 SGZ262180 SQV262180 TAR262180 TKN262180 TUJ262180 UEF262180 UOB262180 UXX262180 VHT262180 VRP262180 WBL262180 WLH262180 WVD262180 IR327716 SN327716 ACJ327716 AMF327716 AWB327716 BFX327716 BPT327716 BZP327716 CJL327716 CTH327716 DDD327716 DMZ327716 DWV327716 EGR327716 EQN327716 FAJ327716 FKF327716 FUB327716 GDX327716 GNT327716 GXP327716 HHL327716 HRH327716 IBD327716 IKZ327716 IUV327716 JER327716 JON327716 JYJ327716 KIF327716 KSB327716 LBX327716 LLT327716 LVP327716 MFL327716 MPH327716 MZD327716 NIZ327716 NSV327716 OCR327716 OMN327716 OWJ327716 PGF327716 PQB327716 PZX327716 QJT327716 QTP327716 RDL327716 RNH327716 RXD327716 SGZ327716 SQV327716 TAR327716 TKN327716 TUJ327716 UEF327716 UOB327716 UXX327716 VHT327716 VRP327716 WBL327716 WLH327716 WVD327716 IR393252 SN393252 ACJ393252 AMF393252 AWB393252 BFX393252 BPT393252 BZP393252 CJL393252 CTH393252 DDD393252 DMZ393252 DWV393252 EGR393252 EQN393252 FAJ393252 FKF393252 FUB393252 GDX393252 GNT393252 GXP393252 HHL393252 HRH393252 IBD393252 IKZ393252 IUV393252 JER393252 JON393252 JYJ393252 KIF393252 KSB393252 LBX393252 LLT393252 LVP393252 MFL393252 MPH393252 MZD393252 NIZ393252 NSV393252 OCR393252 OMN393252 OWJ393252 PGF393252 PQB393252 PZX393252 QJT393252 QTP393252 RDL393252 RNH393252 RXD393252 SGZ393252 SQV393252 TAR393252 TKN393252 TUJ393252 UEF393252 UOB393252 UXX393252 VHT393252 VRP393252 WBL393252 WLH393252 WVD393252 IR458788 SN458788 ACJ458788 AMF458788 AWB458788 BFX458788 BPT458788 BZP458788 CJL458788 CTH458788 DDD458788 DMZ458788 DWV458788 EGR458788 EQN458788 FAJ458788 FKF458788 FUB458788 GDX458788 GNT458788 GXP458788 HHL458788 HRH458788 IBD458788 IKZ458788 IUV458788 JER458788 JON458788 JYJ458788 KIF458788 KSB458788 LBX458788 LLT458788 LVP458788 MFL458788 MPH458788 MZD458788 NIZ458788 NSV458788 OCR458788 OMN458788 OWJ458788 PGF458788 PQB458788 PZX458788 QJT458788 QTP458788 RDL458788 RNH458788 RXD458788 SGZ458788 SQV458788 TAR458788 TKN458788 TUJ458788 UEF458788 UOB458788 UXX458788 VHT458788 VRP458788 WBL458788 WLH458788 WVD458788 IR524324 SN524324 ACJ524324 AMF524324 AWB524324 BFX524324 BPT524324 BZP524324 CJL524324 CTH524324 DDD524324 DMZ524324 DWV524324 EGR524324 EQN524324 FAJ524324 FKF524324 FUB524324 GDX524324 GNT524324 GXP524324 HHL524324 HRH524324 IBD524324 IKZ524324 IUV524324 JER524324 JON524324 JYJ524324 KIF524324 KSB524324 LBX524324 LLT524324 LVP524324 MFL524324 MPH524324 MZD524324 NIZ524324 NSV524324 OCR524324 OMN524324 OWJ524324 PGF524324 PQB524324 PZX524324 QJT524324 QTP524324 RDL524324 RNH524324 RXD524324 SGZ524324 SQV524324 TAR524324 TKN524324 TUJ524324 UEF524324 UOB524324 UXX524324 VHT524324 VRP524324 WBL524324 WLH524324 WVD524324 IR589860 SN589860 ACJ589860 AMF589860 AWB589860 BFX589860 BPT589860 BZP589860 CJL589860 CTH589860 DDD589860 DMZ589860 DWV589860 EGR589860 EQN589860 FAJ589860 FKF589860 FUB589860 GDX589860 GNT589860 GXP589860 HHL589860 HRH589860 IBD589860 IKZ589860 IUV589860 JER589860 JON589860 JYJ589860 KIF589860 KSB589860 LBX589860 LLT589860 LVP589860 MFL589860 MPH589860 MZD589860 NIZ589860 NSV589860 OCR589860 OMN589860 OWJ589860 PGF589860 PQB589860 PZX589860 QJT589860 QTP589860 RDL589860 RNH589860 RXD589860 SGZ589860 SQV589860 TAR589860 TKN589860 TUJ589860 UEF589860 UOB589860 UXX589860 VHT589860 VRP589860 WBL589860 WLH589860 WVD589860 IR655396 SN655396 ACJ655396 AMF655396 AWB655396 BFX655396 BPT655396 BZP655396 CJL655396 CTH655396 DDD655396 DMZ655396 DWV655396 EGR655396 EQN655396 FAJ655396 FKF655396 FUB655396 GDX655396 GNT655396 GXP655396 HHL655396 HRH655396 IBD655396 IKZ655396 IUV655396 JER655396 JON655396 JYJ655396 KIF655396 KSB655396 LBX655396 LLT655396 LVP655396 MFL655396 MPH655396 MZD655396 NIZ655396 NSV655396 OCR655396 OMN655396 OWJ655396 PGF655396 PQB655396 PZX655396 QJT655396 QTP655396 RDL655396 RNH655396 RXD655396 SGZ655396 SQV655396 TAR655396 TKN655396 TUJ655396 UEF655396 UOB655396 UXX655396 VHT655396 VRP655396 WBL655396 WLH655396 WVD655396 IR720932 SN720932 ACJ720932 AMF720932 AWB720932 BFX720932 BPT720932 BZP720932 CJL720932 CTH720932 DDD720932 DMZ720932 DWV720932 EGR720932 EQN720932 FAJ720932 FKF720932 FUB720932 GDX720932 GNT720932 GXP720932 HHL720932 HRH720932 IBD720932 IKZ720932 IUV720932 JER720932 JON720932 JYJ720932 KIF720932 KSB720932 LBX720932 LLT720932 LVP720932 MFL720932 MPH720932 MZD720932 NIZ720932 NSV720932 OCR720932 OMN720932 OWJ720932 PGF720932 PQB720932 PZX720932 QJT720932 QTP720932 RDL720932 RNH720932 RXD720932 SGZ720932 SQV720932 TAR720932 TKN720932 TUJ720932 UEF720932 UOB720932 UXX720932 VHT720932 VRP720932 WBL720932 WLH720932 WVD720932 IR786468 SN786468 ACJ786468 AMF786468 AWB786468 BFX786468 BPT786468 BZP786468 CJL786468 CTH786468 DDD786468 DMZ786468 DWV786468 EGR786468 EQN786468 FAJ786468 FKF786468 FUB786468 GDX786468 GNT786468 GXP786468 HHL786468 HRH786468 IBD786468 IKZ786468 IUV786468 JER786468 JON786468 JYJ786468 KIF786468 KSB786468 LBX786468 LLT786468 LVP786468 MFL786468 MPH786468 MZD786468 NIZ786468 NSV786468 OCR786468 OMN786468 OWJ786468 PGF786468 PQB786468 PZX786468 QJT786468 QTP786468 RDL786468 RNH786468 RXD786468 SGZ786468 SQV786468 TAR786468 TKN786468 TUJ786468 UEF786468 UOB786468 UXX786468 VHT786468 VRP786468 WBL786468 WLH786468 WVD786468 IR852004 SN852004 ACJ852004 AMF852004 AWB852004 BFX852004 BPT852004 BZP852004 CJL852004 CTH852004 DDD852004 DMZ852004 DWV852004 EGR852004 EQN852004 FAJ852004 FKF852004 FUB852004 GDX852004 GNT852004 GXP852004 HHL852004 HRH852004 IBD852004 IKZ852004 IUV852004 JER852004 JON852004 JYJ852004 KIF852004 KSB852004 LBX852004 LLT852004 LVP852004 MFL852004 MPH852004 MZD852004 NIZ852004 NSV852004 OCR852004 OMN852004 OWJ852004 PGF852004 PQB852004 PZX852004 QJT852004 QTP852004 RDL852004 RNH852004 RXD852004 SGZ852004 SQV852004 TAR852004 TKN852004 TUJ852004 UEF852004 UOB852004 UXX852004 VHT852004 VRP852004 WBL852004 WLH852004 WVD852004 IR917540 SN917540 ACJ917540 AMF917540 AWB917540 BFX917540 BPT917540 BZP917540 CJL917540 CTH917540 DDD917540 DMZ917540 DWV917540 EGR917540 EQN917540 FAJ917540 FKF917540 FUB917540 GDX917540 GNT917540 GXP917540 HHL917540 HRH917540 IBD917540 IKZ917540 IUV917540 JER917540 JON917540 JYJ917540 KIF917540 KSB917540 LBX917540 LLT917540 LVP917540 MFL917540 MPH917540 MZD917540 NIZ917540 NSV917540 OCR917540 OMN917540 OWJ917540 PGF917540 PQB917540 PZX917540 QJT917540 QTP917540 RDL917540 RNH917540 RXD917540 SGZ917540 SQV917540 TAR917540 TKN917540 TUJ917540 UEF917540 UOB917540 UXX917540 VHT917540 VRP917540 WBL917540 WLH917540 WVD917540 IR983076 SN983076 ACJ983076 AMF983076 AWB983076 BFX983076 BPT983076 BZP983076 CJL983076 CTH983076 DDD983076 DMZ983076 DWV983076 EGR983076 EQN983076 FAJ983076 FKF983076 FUB983076 GDX983076 GNT983076 GXP983076 HHL983076 HRH983076 IBD983076 IKZ983076 IUV983076 JER983076 JON983076 JYJ983076 KIF983076 KSB983076 LBX983076 LLT983076 LVP983076 MFL983076 MPH983076 MZD983076 NIZ983076 NSV983076 OCR983076 OMN983076 OWJ983076 PGF983076 PQB983076 PZX983076 QJT983076 QTP983076 RDL983076 RNH983076 RXD983076 SGZ983076 SQV983076 TAR983076 TKN983076 TUJ983076 UEF983076 UOB983076 UXX983076 VHT983076 VRP983076 WBL983076 WLH983076 WVD983076 IR65569 SN65569 ACJ65569 AMF65569 AWB65569 BFX65569 BPT65569 BZP65569 CJL65569 CTH65569 DDD65569 DMZ65569 DWV65569 EGR65569 EQN65569 FAJ65569 FKF65569 FUB65569 GDX65569 GNT65569 GXP65569 HHL65569 HRH65569 IBD65569 IKZ65569 IUV65569 JER65569 JON65569 JYJ65569 KIF65569 KSB65569 LBX65569 LLT65569 LVP65569 MFL65569 MPH65569 MZD65569 NIZ65569 NSV65569 OCR65569 OMN65569 OWJ65569 PGF65569 PQB65569 PZX65569 QJT65569 QTP65569 RDL65569 RNH65569 RXD65569 SGZ65569 SQV65569 TAR65569 TKN65569 TUJ65569 UEF65569 UOB65569 UXX65569 VHT65569 VRP65569 WBL65569 WLH65569 WVD65569 IR131105 SN131105 ACJ131105 AMF131105 AWB131105 BFX131105 BPT131105 BZP131105 CJL131105 CTH131105 DDD131105 DMZ131105 DWV131105 EGR131105 EQN131105 FAJ131105 FKF131105 FUB131105 GDX131105 GNT131105 GXP131105 HHL131105 HRH131105 IBD131105 IKZ131105 IUV131105 JER131105 JON131105 JYJ131105 KIF131105 KSB131105 LBX131105 LLT131105 LVP131105 MFL131105 MPH131105 MZD131105 NIZ131105 NSV131105 OCR131105 OMN131105 OWJ131105 PGF131105 PQB131105 PZX131105 QJT131105 QTP131105 RDL131105 RNH131105 RXD131105 SGZ131105 SQV131105 TAR131105 TKN131105 TUJ131105 UEF131105 UOB131105 UXX131105 VHT131105 VRP131105 WBL131105 WLH131105 WVD131105 IR196641 SN196641 ACJ196641 AMF196641 AWB196641 BFX196641 BPT196641 BZP196641 CJL196641 CTH196641 DDD196641 DMZ196641 DWV196641 EGR196641 EQN196641 FAJ196641 FKF196641 FUB196641 GDX196641 GNT196641 GXP196641 HHL196641 HRH196641 IBD196641 IKZ196641 IUV196641 JER196641 JON196641 JYJ196641 KIF196641 KSB196641 LBX196641 LLT196641 LVP196641 MFL196641 MPH196641 MZD196641 NIZ196641 NSV196641 OCR196641 OMN196641 OWJ196641 PGF196641 PQB196641 PZX196641 QJT196641 QTP196641 RDL196641 RNH196641 RXD196641 SGZ196641 SQV196641 TAR196641 TKN196641 TUJ196641 UEF196641 UOB196641 UXX196641 VHT196641 VRP196641 WBL196641 WLH196641 WVD196641 IR262177 SN262177 ACJ262177 AMF262177 AWB262177 BFX262177 BPT262177 BZP262177 CJL262177 CTH262177 DDD262177 DMZ262177 DWV262177 EGR262177 EQN262177 FAJ262177 FKF262177 FUB262177 GDX262177 GNT262177 GXP262177 HHL262177 HRH262177 IBD262177 IKZ262177 IUV262177 JER262177 JON262177 JYJ262177 KIF262177 KSB262177 LBX262177 LLT262177 LVP262177 MFL262177 MPH262177 MZD262177 NIZ262177 NSV262177 OCR262177 OMN262177 OWJ262177 PGF262177 PQB262177 PZX262177 QJT262177 QTP262177 RDL262177 RNH262177 RXD262177 SGZ262177 SQV262177 TAR262177 TKN262177 TUJ262177 UEF262177 UOB262177 UXX262177 VHT262177 VRP262177 WBL262177 WLH262177 WVD262177 IR327713 SN327713 ACJ327713 AMF327713 AWB327713 BFX327713 BPT327713 BZP327713 CJL327713 CTH327713 DDD327713 DMZ327713 DWV327713 EGR327713 EQN327713 FAJ327713 FKF327713 FUB327713 GDX327713 GNT327713 GXP327713 HHL327713 HRH327713 IBD327713 IKZ327713 IUV327713 JER327713 JON327713 JYJ327713 KIF327713 KSB327713 LBX327713 LLT327713 LVP327713 MFL327713 MPH327713 MZD327713 NIZ327713 NSV327713 OCR327713 OMN327713 OWJ327713 PGF327713 PQB327713 PZX327713 QJT327713 QTP327713 RDL327713 RNH327713 RXD327713 SGZ327713 SQV327713 TAR327713 TKN327713 TUJ327713 UEF327713 UOB327713 UXX327713 VHT327713 VRP327713 WBL327713 WLH327713 WVD327713 IR393249 SN393249 ACJ393249 AMF393249 AWB393249 BFX393249 BPT393249 BZP393249 CJL393249 CTH393249 DDD393249 DMZ393249 DWV393249 EGR393249 EQN393249 FAJ393249 FKF393249 FUB393249 GDX393249 GNT393249 GXP393249 HHL393249 HRH393249 IBD393249 IKZ393249 IUV393249 JER393249 JON393249 JYJ393249 KIF393249 KSB393249 LBX393249 LLT393249 LVP393249 MFL393249 MPH393249 MZD393249 NIZ393249 NSV393249 OCR393249 OMN393249 OWJ393249 PGF393249 PQB393249 PZX393249 QJT393249 QTP393249 RDL393249 RNH393249 RXD393249 SGZ393249 SQV393249 TAR393249 TKN393249 TUJ393249 UEF393249 UOB393249 UXX393249 VHT393249 VRP393249 WBL393249 WLH393249 WVD393249 IR458785 SN458785 ACJ458785 AMF458785 AWB458785 BFX458785 BPT458785 BZP458785 CJL458785 CTH458785 DDD458785 DMZ458785 DWV458785 EGR458785 EQN458785 FAJ458785 FKF458785 FUB458785 GDX458785 GNT458785 GXP458785 HHL458785 HRH458785 IBD458785 IKZ458785 IUV458785 JER458785 JON458785 JYJ458785 KIF458785 KSB458785 LBX458785 LLT458785 LVP458785 MFL458785 MPH458785 MZD458785 NIZ458785 NSV458785 OCR458785 OMN458785 OWJ458785 PGF458785 PQB458785 PZX458785 QJT458785 QTP458785 RDL458785 RNH458785 RXD458785 SGZ458785 SQV458785 TAR458785 TKN458785 TUJ458785 UEF458785 UOB458785 UXX458785 VHT458785 VRP458785 WBL458785 WLH458785 WVD458785 IR524321 SN524321 ACJ524321 AMF524321 AWB524321 BFX524321 BPT524321 BZP524321 CJL524321 CTH524321 DDD524321 DMZ524321 DWV524321 EGR524321 EQN524321 FAJ524321 FKF524321 FUB524321 GDX524321 GNT524321 GXP524321 HHL524321 HRH524321 IBD524321 IKZ524321 IUV524321 JER524321 JON524321 JYJ524321 KIF524321 KSB524321 LBX524321 LLT524321 LVP524321 MFL524321 MPH524321 MZD524321 NIZ524321 NSV524321 OCR524321 OMN524321 OWJ524321 PGF524321 PQB524321 PZX524321 QJT524321 QTP524321 RDL524321 RNH524321 RXD524321 SGZ524321 SQV524321 TAR524321 TKN524321 TUJ524321 UEF524321 UOB524321 UXX524321 VHT524321 VRP524321 WBL524321 WLH524321 WVD524321 IR589857 SN589857 ACJ589857 AMF589857 AWB589857 BFX589857 BPT589857 BZP589857 CJL589857 CTH589857 DDD589857 DMZ589857 DWV589857 EGR589857 EQN589857 FAJ589857 FKF589857 FUB589857 GDX589857 GNT589857 GXP589857 HHL589857 HRH589857 IBD589857 IKZ589857 IUV589857 JER589857 JON589857 JYJ589857 KIF589857 KSB589857 LBX589857 LLT589857 LVP589857 MFL589857 MPH589857 MZD589857 NIZ589857 NSV589857 OCR589857 OMN589857 OWJ589857 PGF589857 PQB589857 PZX589857 QJT589857 QTP589857 RDL589857 RNH589857 RXD589857 SGZ589857 SQV589857 TAR589857 TKN589857 TUJ589857 UEF589857 UOB589857 UXX589857 VHT589857 VRP589857 WBL589857 WLH589857 WVD589857 IR655393 SN655393 ACJ655393 AMF655393 AWB655393 BFX655393 BPT655393 BZP655393 CJL655393 CTH655393 DDD655393 DMZ655393 DWV655393 EGR655393 EQN655393 FAJ655393 FKF655393 FUB655393 GDX655393 GNT655393 GXP655393 HHL655393 HRH655393 IBD655393 IKZ655393 IUV655393 JER655393 JON655393 JYJ655393 KIF655393 KSB655393 LBX655393 LLT655393 LVP655393 MFL655393 MPH655393 MZD655393 NIZ655393 NSV655393 OCR655393 OMN655393 OWJ655393 PGF655393 PQB655393 PZX655393 QJT655393 QTP655393 RDL655393 RNH655393 RXD655393 SGZ655393 SQV655393 TAR655393 TKN655393 TUJ655393 UEF655393 UOB655393 UXX655393 VHT655393 VRP655393 WBL655393 WLH655393 WVD655393 IR720929 SN720929 ACJ720929 AMF720929 AWB720929 BFX720929 BPT720929 BZP720929 CJL720929 CTH720929 DDD720929 DMZ720929 DWV720929 EGR720929 EQN720929 FAJ720929 FKF720929 FUB720929 GDX720929 GNT720929 GXP720929 HHL720929 HRH720929 IBD720929 IKZ720929 IUV720929 JER720929 JON720929 JYJ720929 KIF720929 KSB720929 LBX720929 LLT720929 LVP720929 MFL720929 MPH720929 MZD720929 NIZ720929 NSV720929 OCR720929 OMN720929 OWJ720929 PGF720929 PQB720929 PZX720929 QJT720929 QTP720929 RDL720929 RNH720929 RXD720929 SGZ720929 SQV720929 TAR720929 TKN720929 TUJ720929 UEF720929 UOB720929 UXX720929 VHT720929 VRP720929 WBL720929 WLH720929 WVD720929 IR786465 SN786465 ACJ786465 AMF786465 AWB786465 BFX786465 BPT786465 BZP786465 CJL786465 CTH786465 DDD786465 DMZ786465 DWV786465 EGR786465 EQN786465 FAJ786465 FKF786465 FUB786465 GDX786465 GNT786465 GXP786465 HHL786465 HRH786465 IBD786465 IKZ786465 IUV786465 JER786465 JON786465 JYJ786465 KIF786465 KSB786465 LBX786465 LLT786465 LVP786465 MFL786465 MPH786465 MZD786465 NIZ786465 NSV786465 OCR786465 OMN786465 OWJ786465 PGF786465 PQB786465 PZX786465 QJT786465 QTP786465 RDL786465 RNH786465 RXD786465 SGZ786465 SQV786465 TAR786465 TKN786465 TUJ786465 UEF786465 UOB786465 UXX786465 VHT786465 VRP786465 WBL786465 WLH786465 WVD786465 IR852001 SN852001 ACJ852001 AMF852001 AWB852001 BFX852001 BPT852001 BZP852001 CJL852001 CTH852001 DDD852001 DMZ852001 DWV852001 EGR852001 EQN852001 FAJ852001 FKF852001 FUB852001 GDX852001 GNT852001 GXP852001 HHL852001 HRH852001 IBD852001 IKZ852001 IUV852001 JER852001 JON852001 JYJ852001 KIF852001 KSB852001 LBX852001 LLT852001 LVP852001 MFL852001 MPH852001 MZD852001 NIZ852001 NSV852001 OCR852001 OMN852001 OWJ852001 PGF852001 PQB852001 PZX852001 QJT852001 QTP852001 RDL852001 RNH852001 RXD852001 SGZ852001 SQV852001 TAR852001 TKN852001 TUJ852001 UEF852001 UOB852001 UXX852001 VHT852001 VRP852001 WBL852001 WLH852001 WVD852001 IR917537 SN917537 ACJ917537 AMF917537 AWB917537 BFX917537 BPT917537 BZP917537 CJL917537 CTH917537 DDD917537 DMZ917537 DWV917537 EGR917537 EQN917537 FAJ917537 FKF917537 FUB917537 GDX917537 GNT917537 GXP917537 HHL917537 HRH917537 IBD917537 IKZ917537 IUV917537 JER917537 JON917537 JYJ917537 KIF917537 KSB917537 LBX917537 LLT917537 LVP917537 MFL917537 MPH917537 MZD917537 NIZ917537 NSV917537 OCR917537 OMN917537 OWJ917537 PGF917537 PQB917537 PZX917537 QJT917537 QTP917537 RDL917537 RNH917537 RXD917537 SGZ917537 SQV917537 TAR917537 TKN917537 TUJ917537 UEF917537 UOB917537 UXX917537 VHT917537 VRP917537 WBL917537 WLH917537 WVD917537 IR983073 SN983073 ACJ983073 AMF983073 AWB983073 BFX983073 BPT983073 BZP983073 CJL983073 CTH983073 DDD983073 DMZ983073 DWV983073 EGR983073 EQN983073 FAJ983073 FKF983073 FUB983073 GDX983073 GNT983073 GXP983073 HHL983073 HRH983073 IBD983073 IKZ983073 IUV983073 JER983073 JON983073 JYJ983073 KIF983073 KSB983073 LBX983073 LLT983073 LVP983073 MFL983073 MPH983073 MZD983073 NIZ983073 NSV983073 OCR983073 OMN983073 OWJ983073 PGF983073 PQB983073 PZX983073 QJT983073 QTP983073 RDL983073 RNH983073 RXD983073 SGZ983073 SQV983073 TAR983073 TKN983073 TUJ983073 UEF983073 UOB983073 UXX983073 VHT983073 VRP983073 WBL983073 WLH983073 WVD983073 IR65575:IR65577 SN65575:SN65577 ACJ65575:ACJ65577 AMF65575:AMF65577 AWB65575:AWB65577 BFX65575:BFX65577 BPT65575:BPT65577 BZP65575:BZP65577 CJL65575:CJL65577 CTH65575:CTH65577 DDD65575:DDD65577 DMZ65575:DMZ65577 DWV65575:DWV65577 EGR65575:EGR65577 EQN65575:EQN65577 FAJ65575:FAJ65577 FKF65575:FKF65577 FUB65575:FUB65577 GDX65575:GDX65577 GNT65575:GNT65577 GXP65575:GXP65577 HHL65575:HHL65577 HRH65575:HRH65577 IBD65575:IBD65577 IKZ65575:IKZ65577 IUV65575:IUV65577 JER65575:JER65577 JON65575:JON65577 JYJ65575:JYJ65577 KIF65575:KIF65577 KSB65575:KSB65577 LBX65575:LBX65577 LLT65575:LLT65577 LVP65575:LVP65577 MFL65575:MFL65577 MPH65575:MPH65577 MZD65575:MZD65577 NIZ65575:NIZ65577 NSV65575:NSV65577 OCR65575:OCR65577 OMN65575:OMN65577 OWJ65575:OWJ65577 PGF65575:PGF65577 PQB65575:PQB65577 PZX65575:PZX65577 QJT65575:QJT65577 QTP65575:QTP65577 RDL65575:RDL65577 RNH65575:RNH65577 RXD65575:RXD65577 SGZ65575:SGZ65577 SQV65575:SQV65577 TAR65575:TAR65577 TKN65575:TKN65577 TUJ65575:TUJ65577 UEF65575:UEF65577 UOB65575:UOB65577 UXX65575:UXX65577 VHT65575:VHT65577 VRP65575:VRP65577 WBL65575:WBL65577 WLH65575:WLH65577 WVD65575:WVD65577 IR131111:IR131113 SN131111:SN131113 ACJ131111:ACJ131113 AMF131111:AMF131113 AWB131111:AWB131113 BFX131111:BFX131113 BPT131111:BPT131113 BZP131111:BZP131113 CJL131111:CJL131113 CTH131111:CTH131113 DDD131111:DDD131113 DMZ131111:DMZ131113 DWV131111:DWV131113 EGR131111:EGR131113 EQN131111:EQN131113 FAJ131111:FAJ131113 FKF131111:FKF131113 FUB131111:FUB131113 GDX131111:GDX131113 GNT131111:GNT131113 GXP131111:GXP131113 HHL131111:HHL131113 HRH131111:HRH131113 IBD131111:IBD131113 IKZ131111:IKZ131113 IUV131111:IUV131113 JER131111:JER131113 JON131111:JON131113 JYJ131111:JYJ131113 KIF131111:KIF131113 KSB131111:KSB131113 LBX131111:LBX131113 LLT131111:LLT131113 LVP131111:LVP131113 MFL131111:MFL131113 MPH131111:MPH131113 MZD131111:MZD131113 NIZ131111:NIZ131113 NSV131111:NSV131113 OCR131111:OCR131113 OMN131111:OMN131113 OWJ131111:OWJ131113 PGF131111:PGF131113 PQB131111:PQB131113 PZX131111:PZX131113 QJT131111:QJT131113 QTP131111:QTP131113 RDL131111:RDL131113 RNH131111:RNH131113 RXD131111:RXD131113 SGZ131111:SGZ131113 SQV131111:SQV131113 TAR131111:TAR131113 TKN131111:TKN131113 TUJ131111:TUJ131113 UEF131111:UEF131113 UOB131111:UOB131113 UXX131111:UXX131113 VHT131111:VHT131113 VRP131111:VRP131113 WBL131111:WBL131113 WLH131111:WLH131113 WVD131111:WVD131113 IR196647:IR196649 SN196647:SN196649 ACJ196647:ACJ196649 AMF196647:AMF196649 AWB196647:AWB196649 BFX196647:BFX196649 BPT196647:BPT196649 BZP196647:BZP196649 CJL196647:CJL196649 CTH196647:CTH196649 DDD196647:DDD196649 DMZ196647:DMZ196649 DWV196647:DWV196649 EGR196647:EGR196649 EQN196647:EQN196649 FAJ196647:FAJ196649 FKF196647:FKF196649 FUB196647:FUB196649 GDX196647:GDX196649 GNT196647:GNT196649 GXP196647:GXP196649 HHL196647:HHL196649 HRH196647:HRH196649 IBD196647:IBD196649 IKZ196647:IKZ196649 IUV196647:IUV196649 JER196647:JER196649 JON196647:JON196649 JYJ196647:JYJ196649 KIF196647:KIF196649 KSB196647:KSB196649 LBX196647:LBX196649 LLT196647:LLT196649 LVP196647:LVP196649 MFL196647:MFL196649 MPH196647:MPH196649 MZD196647:MZD196649 NIZ196647:NIZ196649 NSV196647:NSV196649 OCR196647:OCR196649 OMN196647:OMN196649 OWJ196647:OWJ196649 PGF196647:PGF196649 PQB196647:PQB196649 PZX196647:PZX196649 QJT196647:QJT196649 QTP196647:QTP196649 RDL196647:RDL196649 RNH196647:RNH196649 RXD196647:RXD196649 SGZ196647:SGZ196649 SQV196647:SQV196649 TAR196647:TAR196649 TKN196647:TKN196649 TUJ196647:TUJ196649 UEF196647:UEF196649 UOB196647:UOB196649 UXX196647:UXX196649 VHT196647:VHT196649 VRP196647:VRP196649 WBL196647:WBL196649 WLH196647:WLH196649 WVD196647:WVD196649 IR262183:IR262185 SN262183:SN262185 ACJ262183:ACJ262185 AMF262183:AMF262185 AWB262183:AWB262185 BFX262183:BFX262185 BPT262183:BPT262185 BZP262183:BZP262185 CJL262183:CJL262185 CTH262183:CTH262185 DDD262183:DDD262185 DMZ262183:DMZ262185 DWV262183:DWV262185 EGR262183:EGR262185 EQN262183:EQN262185 FAJ262183:FAJ262185 FKF262183:FKF262185 FUB262183:FUB262185 GDX262183:GDX262185 GNT262183:GNT262185 GXP262183:GXP262185 HHL262183:HHL262185 HRH262183:HRH262185 IBD262183:IBD262185 IKZ262183:IKZ262185 IUV262183:IUV262185 JER262183:JER262185 JON262183:JON262185 JYJ262183:JYJ262185 KIF262183:KIF262185 KSB262183:KSB262185 LBX262183:LBX262185 LLT262183:LLT262185 LVP262183:LVP262185 MFL262183:MFL262185 MPH262183:MPH262185 MZD262183:MZD262185 NIZ262183:NIZ262185 NSV262183:NSV262185 OCR262183:OCR262185 OMN262183:OMN262185 OWJ262183:OWJ262185 PGF262183:PGF262185 PQB262183:PQB262185 PZX262183:PZX262185 QJT262183:QJT262185 QTP262183:QTP262185 RDL262183:RDL262185 RNH262183:RNH262185 RXD262183:RXD262185 SGZ262183:SGZ262185 SQV262183:SQV262185 TAR262183:TAR262185 TKN262183:TKN262185 TUJ262183:TUJ262185 UEF262183:UEF262185 UOB262183:UOB262185 UXX262183:UXX262185 VHT262183:VHT262185 VRP262183:VRP262185 WBL262183:WBL262185 WLH262183:WLH262185 WVD262183:WVD262185 IR327719:IR327721 SN327719:SN327721 ACJ327719:ACJ327721 AMF327719:AMF327721 AWB327719:AWB327721 BFX327719:BFX327721 BPT327719:BPT327721 BZP327719:BZP327721 CJL327719:CJL327721 CTH327719:CTH327721 DDD327719:DDD327721 DMZ327719:DMZ327721 DWV327719:DWV327721 EGR327719:EGR327721 EQN327719:EQN327721 FAJ327719:FAJ327721 FKF327719:FKF327721 FUB327719:FUB327721 GDX327719:GDX327721 GNT327719:GNT327721 GXP327719:GXP327721 HHL327719:HHL327721 HRH327719:HRH327721 IBD327719:IBD327721 IKZ327719:IKZ327721 IUV327719:IUV327721 JER327719:JER327721 JON327719:JON327721 JYJ327719:JYJ327721 KIF327719:KIF327721 KSB327719:KSB327721 LBX327719:LBX327721 LLT327719:LLT327721 LVP327719:LVP327721 MFL327719:MFL327721 MPH327719:MPH327721 MZD327719:MZD327721 NIZ327719:NIZ327721 NSV327719:NSV327721 OCR327719:OCR327721 OMN327719:OMN327721 OWJ327719:OWJ327721 PGF327719:PGF327721 PQB327719:PQB327721 PZX327719:PZX327721 QJT327719:QJT327721 QTP327719:QTP327721 RDL327719:RDL327721 RNH327719:RNH327721 RXD327719:RXD327721 SGZ327719:SGZ327721 SQV327719:SQV327721 TAR327719:TAR327721 TKN327719:TKN327721 TUJ327719:TUJ327721 UEF327719:UEF327721 UOB327719:UOB327721 UXX327719:UXX327721 VHT327719:VHT327721 VRP327719:VRP327721 WBL327719:WBL327721 WLH327719:WLH327721 WVD327719:WVD327721 IR393255:IR393257 SN393255:SN393257 ACJ393255:ACJ393257 AMF393255:AMF393257 AWB393255:AWB393257 BFX393255:BFX393257 BPT393255:BPT393257 BZP393255:BZP393257 CJL393255:CJL393257 CTH393255:CTH393257 DDD393255:DDD393257 DMZ393255:DMZ393257 DWV393255:DWV393257 EGR393255:EGR393257 EQN393255:EQN393257 FAJ393255:FAJ393257 FKF393255:FKF393257 FUB393255:FUB393257 GDX393255:GDX393257 GNT393255:GNT393257 GXP393255:GXP393257 HHL393255:HHL393257 HRH393255:HRH393257 IBD393255:IBD393257 IKZ393255:IKZ393257 IUV393255:IUV393257 JER393255:JER393257 JON393255:JON393257 JYJ393255:JYJ393257 KIF393255:KIF393257 KSB393255:KSB393257 LBX393255:LBX393257 LLT393255:LLT393257 LVP393255:LVP393257 MFL393255:MFL393257 MPH393255:MPH393257 MZD393255:MZD393257 NIZ393255:NIZ393257 NSV393255:NSV393257 OCR393255:OCR393257 OMN393255:OMN393257 OWJ393255:OWJ393257 PGF393255:PGF393257 PQB393255:PQB393257 PZX393255:PZX393257 QJT393255:QJT393257 QTP393255:QTP393257 RDL393255:RDL393257 RNH393255:RNH393257 RXD393255:RXD393257 SGZ393255:SGZ393257 SQV393255:SQV393257 TAR393255:TAR393257 TKN393255:TKN393257 TUJ393255:TUJ393257 UEF393255:UEF393257 UOB393255:UOB393257 UXX393255:UXX393257 VHT393255:VHT393257 VRP393255:VRP393257 WBL393255:WBL393257 WLH393255:WLH393257 WVD393255:WVD393257 IR458791:IR458793 SN458791:SN458793 ACJ458791:ACJ458793 AMF458791:AMF458793 AWB458791:AWB458793 BFX458791:BFX458793 BPT458791:BPT458793 BZP458791:BZP458793 CJL458791:CJL458793 CTH458791:CTH458793 DDD458791:DDD458793 DMZ458791:DMZ458793 DWV458791:DWV458793 EGR458791:EGR458793 EQN458791:EQN458793 FAJ458791:FAJ458793 FKF458791:FKF458793 FUB458791:FUB458793 GDX458791:GDX458793 GNT458791:GNT458793 GXP458791:GXP458793 HHL458791:HHL458793 HRH458791:HRH458793 IBD458791:IBD458793 IKZ458791:IKZ458793 IUV458791:IUV458793 JER458791:JER458793 JON458791:JON458793 JYJ458791:JYJ458793 KIF458791:KIF458793 KSB458791:KSB458793 LBX458791:LBX458793 LLT458791:LLT458793 LVP458791:LVP458793 MFL458791:MFL458793 MPH458791:MPH458793 MZD458791:MZD458793 NIZ458791:NIZ458793 NSV458791:NSV458793 OCR458791:OCR458793 OMN458791:OMN458793 OWJ458791:OWJ458793 PGF458791:PGF458793 PQB458791:PQB458793 PZX458791:PZX458793 QJT458791:QJT458793 QTP458791:QTP458793 RDL458791:RDL458793 RNH458791:RNH458793 RXD458791:RXD458793 SGZ458791:SGZ458793 SQV458791:SQV458793 TAR458791:TAR458793 TKN458791:TKN458793 TUJ458791:TUJ458793 UEF458791:UEF458793 UOB458791:UOB458793 UXX458791:UXX458793 VHT458791:VHT458793 VRP458791:VRP458793 WBL458791:WBL458793 WLH458791:WLH458793 WVD458791:WVD458793 IR524327:IR524329 SN524327:SN524329 ACJ524327:ACJ524329 AMF524327:AMF524329 AWB524327:AWB524329 BFX524327:BFX524329 BPT524327:BPT524329 BZP524327:BZP524329 CJL524327:CJL524329 CTH524327:CTH524329 DDD524327:DDD524329 DMZ524327:DMZ524329 DWV524327:DWV524329 EGR524327:EGR524329 EQN524327:EQN524329 FAJ524327:FAJ524329 FKF524327:FKF524329 FUB524327:FUB524329 GDX524327:GDX524329 GNT524327:GNT524329 GXP524327:GXP524329 HHL524327:HHL524329 HRH524327:HRH524329 IBD524327:IBD524329 IKZ524327:IKZ524329 IUV524327:IUV524329 JER524327:JER524329 JON524327:JON524329 JYJ524327:JYJ524329 KIF524327:KIF524329 KSB524327:KSB524329 LBX524327:LBX524329 LLT524327:LLT524329 LVP524327:LVP524329 MFL524327:MFL524329 MPH524327:MPH524329 MZD524327:MZD524329 NIZ524327:NIZ524329 NSV524327:NSV524329 OCR524327:OCR524329 OMN524327:OMN524329 OWJ524327:OWJ524329 PGF524327:PGF524329 PQB524327:PQB524329 PZX524327:PZX524329 QJT524327:QJT524329 QTP524327:QTP524329 RDL524327:RDL524329 RNH524327:RNH524329 RXD524327:RXD524329 SGZ524327:SGZ524329 SQV524327:SQV524329 TAR524327:TAR524329 TKN524327:TKN524329 TUJ524327:TUJ524329 UEF524327:UEF524329 UOB524327:UOB524329 UXX524327:UXX524329 VHT524327:VHT524329 VRP524327:VRP524329 WBL524327:WBL524329 WLH524327:WLH524329 WVD524327:WVD524329 IR589863:IR589865 SN589863:SN589865 ACJ589863:ACJ589865 AMF589863:AMF589865 AWB589863:AWB589865 BFX589863:BFX589865 BPT589863:BPT589865 BZP589863:BZP589865 CJL589863:CJL589865 CTH589863:CTH589865 DDD589863:DDD589865 DMZ589863:DMZ589865 DWV589863:DWV589865 EGR589863:EGR589865 EQN589863:EQN589865 FAJ589863:FAJ589865 FKF589863:FKF589865 FUB589863:FUB589865 GDX589863:GDX589865 GNT589863:GNT589865 GXP589863:GXP589865 HHL589863:HHL589865 HRH589863:HRH589865 IBD589863:IBD589865 IKZ589863:IKZ589865 IUV589863:IUV589865 JER589863:JER589865 JON589863:JON589865 JYJ589863:JYJ589865 KIF589863:KIF589865 KSB589863:KSB589865 LBX589863:LBX589865 LLT589863:LLT589865 LVP589863:LVP589865 MFL589863:MFL589865 MPH589863:MPH589865 MZD589863:MZD589865 NIZ589863:NIZ589865 NSV589863:NSV589865 OCR589863:OCR589865 OMN589863:OMN589865 OWJ589863:OWJ589865 PGF589863:PGF589865 PQB589863:PQB589865 PZX589863:PZX589865 QJT589863:QJT589865 QTP589863:QTP589865 RDL589863:RDL589865 RNH589863:RNH589865 RXD589863:RXD589865 SGZ589863:SGZ589865 SQV589863:SQV589865 TAR589863:TAR589865 TKN589863:TKN589865 TUJ589863:TUJ589865 UEF589863:UEF589865 UOB589863:UOB589865 UXX589863:UXX589865 VHT589863:VHT589865 VRP589863:VRP589865 WBL589863:WBL589865 WLH589863:WLH589865 WVD589863:WVD589865 IR655399:IR655401 SN655399:SN655401 ACJ655399:ACJ655401 AMF655399:AMF655401 AWB655399:AWB655401 BFX655399:BFX655401 BPT655399:BPT655401 BZP655399:BZP655401 CJL655399:CJL655401 CTH655399:CTH655401 DDD655399:DDD655401 DMZ655399:DMZ655401 DWV655399:DWV655401 EGR655399:EGR655401 EQN655399:EQN655401 FAJ655399:FAJ655401 FKF655399:FKF655401 FUB655399:FUB655401 GDX655399:GDX655401 GNT655399:GNT655401 GXP655399:GXP655401 HHL655399:HHL655401 HRH655399:HRH655401 IBD655399:IBD655401 IKZ655399:IKZ655401 IUV655399:IUV655401 JER655399:JER655401 JON655399:JON655401 JYJ655399:JYJ655401 KIF655399:KIF655401 KSB655399:KSB655401 LBX655399:LBX655401 LLT655399:LLT655401 LVP655399:LVP655401 MFL655399:MFL655401 MPH655399:MPH655401 MZD655399:MZD655401 NIZ655399:NIZ655401 NSV655399:NSV655401 OCR655399:OCR655401 OMN655399:OMN655401 OWJ655399:OWJ655401 PGF655399:PGF655401 PQB655399:PQB655401 PZX655399:PZX655401 QJT655399:QJT655401 QTP655399:QTP655401 RDL655399:RDL655401 RNH655399:RNH655401 RXD655399:RXD655401 SGZ655399:SGZ655401 SQV655399:SQV655401 TAR655399:TAR655401 TKN655399:TKN655401 TUJ655399:TUJ655401 UEF655399:UEF655401 UOB655399:UOB655401 UXX655399:UXX655401 VHT655399:VHT655401 VRP655399:VRP655401 WBL655399:WBL655401 WLH655399:WLH655401 WVD655399:WVD655401 IR720935:IR720937 SN720935:SN720937 ACJ720935:ACJ720937 AMF720935:AMF720937 AWB720935:AWB720937 BFX720935:BFX720937 BPT720935:BPT720937 BZP720935:BZP720937 CJL720935:CJL720937 CTH720935:CTH720937 DDD720935:DDD720937 DMZ720935:DMZ720937 DWV720935:DWV720937 EGR720935:EGR720937 EQN720935:EQN720937 FAJ720935:FAJ720937 FKF720935:FKF720937 FUB720935:FUB720937 GDX720935:GDX720937 GNT720935:GNT720937 GXP720935:GXP720937 HHL720935:HHL720937 HRH720935:HRH720937 IBD720935:IBD720937 IKZ720935:IKZ720937 IUV720935:IUV720937 JER720935:JER720937 JON720935:JON720937 JYJ720935:JYJ720937 KIF720935:KIF720937 KSB720935:KSB720937 LBX720935:LBX720937 LLT720935:LLT720937 LVP720935:LVP720937 MFL720935:MFL720937 MPH720935:MPH720937 MZD720935:MZD720937 NIZ720935:NIZ720937 NSV720935:NSV720937 OCR720935:OCR720937 OMN720935:OMN720937 OWJ720935:OWJ720937 PGF720935:PGF720937 PQB720935:PQB720937 PZX720935:PZX720937 QJT720935:QJT720937 QTP720935:QTP720937 RDL720935:RDL720937 RNH720935:RNH720937 RXD720935:RXD720937 SGZ720935:SGZ720937 SQV720935:SQV720937 TAR720935:TAR720937 TKN720935:TKN720937 TUJ720935:TUJ720937 UEF720935:UEF720937 UOB720935:UOB720937 UXX720935:UXX720937 VHT720935:VHT720937 VRP720935:VRP720937 WBL720935:WBL720937 WLH720935:WLH720937 WVD720935:WVD720937 IR786471:IR786473 SN786471:SN786473 ACJ786471:ACJ786473 AMF786471:AMF786473 AWB786471:AWB786473 BFX786471:BFX786473 BPT786471:BPT786473 BZP786471:BZP786473 CJL786471:CJL786473 CTH786471:CTH786473 DDD786471:DDD786473 DMZ786471:DMZ786473 DWV786471:DWV786473 EGR786471:EGR786473 EQN786471:EQN786473 FAJ786471:FAJ786473 FKF786471:FKF786473 FUB786471:FUB786473 GDX786471:GDX786473 GNT786471:GNT786473 GXP786471:GXP786473 HHL786471:HHL786473 HRH786471:HRH786473 IBD786471:IBD786473 IKZ786471:IKZ786473 IUV786471:IUV786473 JER786471:JER786473 JON786471:JON786473 JYJ786471:JYJ786473 KIF786471:KIF786473 KSB786471:KSB786473 LBX786471:LBX786473 LLT786471:LLT786473 LVP786471:LVP786473 MFL786471:MFL786473 MPH786471:MPH786473 MZD786471:MZD786473 NIZ786471:NIZ786473 NSV786471:NSV786473 OCR786471:OCR786473 OMN786471:OMN786473 OWJ786471:OWJ786473 PGF786471:PGF786473 PQB786471:PQB786473 PZX786471:PZX786473 QJT786471:QJT786473 QTP786471:QTP786473 RDL786471:RDL786473 RNH786471:RNH786473 RXD786471:RXD786473 SGZ786471:SGZ786473 SQV786471:SQV786473 TAR786471:TAR786473 TKN786471:TKN786473 TUJ786471:TUJ786473 UEF786471:UEF786473 UOB786471:UOB786473 UXX786471:UXX786473 VHT786471:VHT786473 VRP786471:VRP786473 WBL786471:WBL786473 WLH786471:WLH786473 WVD786471:WVD786473 IR852007:IR852009 SN852007:SN852009 ACJ852007:ACJ852009 AMF852007:AMF852009 AWB852007:AWB852009 BFX852007:BFX852009 BPT852007:BPT852009 BZP852007:BZP852009 CJL852007:CJL852009 CTH852007:CTH852009 DDD852007:DDD852009 DMZ852007:DMZ852009 DWV852007:DWV852009 EGR852007:EGR852009 EQN852007:EQN852009 FAJ852007:FAJ852009 FKF852007:FKF852009 FUB852007:FUB852009 GDX852007:GDX852009 GNT852007:GNT852009 GXP852007:GXP852009 HHL852007:HHL852009 HRH852007:HRH852009 IBD852007:IBD852009 IKZ852007:IKZ852009 IUV852007:IUV852009 JER852007:JER852009 JON852007:JON852009 JYJ852007:JYJ852009 KIF852007:KIF852009 KSB852007:KSB852009 LBX852007:LBX852009 LLT852007:LLT852009 LVP852007:LVP852009 MFL852007:MFL852009 MPH852007:MPH852009 MZD852007:MZD852009 NIZ852007:NIZ852009 NSV852007:NSV852009 OCR852007:OCR852009 OMN852007:OMN852009 OWJ852007:OWJ852009 PGF852007:PGF852009 PQB852007:PQB852009 PZX852007:PZX852009 QJT852007:QJT852009 QTP852007:QTP852009 RDL852007:RDL852009 RNH852007:RNH852009 RXD852007:RXD852009 SGZ852007:SGZ852009 SQV852007:SQV852009 TAR852007:TAR852009 TKN852007:TKN852009 TUJ852007:TUJ852009 UEF852007:UEF852009 UOB852007:UOB852009 UXX852007:UXX852009 VHT852007:VHT852009 VRP852007:VRP852009 WBL852007:WBL852009 WLH852007:WLH852009 WVD852007:WVD852009 IR917543:IR917545 SN917543:SN917545 ACJ917543:ACJ917545 AMF917543:AMF917545 AWB917543:AWB917545 BFX917543:BFX917545 BPT917543:BPT917545 BZP917543:BZP917545 CJL917543:CJL917545 CTH917543:CTH917545 DDD917543:DDD917545 DMZ917543:DMZ917545 DWV917543:DWV917545 EGR917543:EGR917545 EQN917543:EQN917545 FAJ917543:FAJ917545 FKF917543:FKF917545 FUB917543:FUB917545 GDX917543:GDX917545 GNT917543:GNT917545 GXP917543:GXP917545 HHL917543:HHL917545 HRH917543:HRH917545 IBD917543:IBD917545 IKZ917543:IKZ917545 IUV917543:IUV917545 JER917543:JER917545 JON917543:JON917545 JYJ917543:JYJ917545 KIF917543:KIF917545 KSB917543:KSB917545 LBX917543:LBX917545 LLT917543:LLT917545 LVP917543:LVP917545 MFL917543:MFL917545 MPH917543:MPH917545 MZD917543:MZD917545 NIZ917543:NIZ917545 NSV917543:NSV917545 OCR917543:OCR917545 OMN917543:OMN917545 OWJ917543:OWJ917545 PGF917543:PGF917545 PQB917543:PQB917545 PZX917543:PZX917545 QJT917543:QJT917545 QTP917543:QTP917545 RDL917543:RDL917545 RNH917543:RNH917545 RXD917543:RXD917545 SGZ917543:SGZ917545 SQV917543:SQV917545 TAR917543:TAR917545 TKN917543:TKN917545 TUJ917543:TUJ917545 UEF917543:UEF917545 UOB917543:UOB917545 UXX917543:UXX917545 VHT917543:VHT917545 VRP917543:VRP917545 WBL917543:WBL917545 WLH917543:WLH917545 WVD917543:WVD917545 IR983079:IR983081 SN983079:SN983081 ACJ983079:ACJ983081 AMF983079:AMF983081 AWB983079:AWB983081 BFX983079:BFX983081 BPT983079:BPT983081 BZP983079:BZP983081 CJL983079:CJL983081 CTH983079:CTH983081 DDD983079:DDD983081 DMZ983079:DMZ983081 DWV983079:DWV983081 EGR983079:EGR983081 EQN983079:EQN983081 FAJ983079:FAJ983081 FKF983079:FKF983081 FUB983079:FUB983081 GDX983079:GDX983081 GNT983079:GNT983081 GXP983079:GXP983081 HHL983079:HHL983081 HRH983079:HRH983081 IBD983079:IBD983081 IKZ983079:IKZ983081 IUV983079:IUV983081 JER983079:JER983081 JON983079:JON983081 JYJ983079:JYJ983081 KIF983079:KIF983081 KSB983079:KSB983081 LBX983079:LBX983081 LLT983079:LLT983081 LVP983079:LVP983081 MFL983079:MFL983081 MPH983079:MPH983081 MZD983079:MZD983081 NIZ983079:NIZ983081 NSV983079:NSV983081 OCR983079:OCR983081 OMN983079:OMN983081 OWJ983079:OWJ983081 PGF983079:PGF983081 PQB983079:PQB983081 PZX983079:PZX983081 QJT983079:QJT983081 QTP983079:QTP983081 RDL983079:RDL983081 RNH983079:RNH983081 RXD983079:RXD983081 SGZ983079:SGZ983081 SQV983079:SQV983081 TAR983079:TAR983081 TKN983079:TKN983081 TUJ983079:TUJ983081 UEF983079:UEF983081 UOB983079:UOB983081 UXX983079:UXX983081 VHT983079:VHT983081 VRP983079:VRP983081 WBL983079:WBL983081 WLH983079:WLH983081 WVD983079:WVD983081 IR65579 SN65579 ACJ65579 AMF65579 AWB65579 BFX65579 BPT65579 BZP65579 CJL65579 CTH65579 DDD65579 DMZ65579 DWV65579 EGR65579 EQN65579 FAJ65579 FKF65579 FUB65579 GDX65579 GNT65579 GXP65579 HHL65579 HRH65579 IBD65579 IKZ65579 IUV65579 JER65579 JON65579 JYJ65579 KIF65579 KSB65579 LBX65579 LLT65579 LVP65579 MFL65579 MPH65579 MZD65579 NIZ65579 NSV65579 OCR65579 OMN65579 OWJ65579 PGF65579 PQB65579 PZX65579 QJT65579 QTP65579 RDL65579 RNH65579 RXD65579 SGZ65579 SQV65579 TAR65579 TKN65579 TUJ65579 UEF65579 UOB65579 UXX65579 VHT65579 VRP65579 WBL65579 WLH65579 WVD65579 IR131115 SN131115 ACJ131115 AMF131115 AWB131115 BFX131115 BPT131115 BZP131115 CJL131115 CTH131115 DDD131115 DMZ131115 DWV131115 EGR131115 EQN131115 FAJ131115 FKF131115 FUB131115 GDX131115 GNT131115 GXP131115 HHL131115 HRH131115 IBD131115 IKZ131115 IUV131115 JER131115 JON131115 JYJ131115 KIF131115 KSB131115 LBX131115 LLT131115 LVP131115 MFL131115 MPH131115 MZD131115 NIZ131115 NSV131115 OCR131115 OMN131115 OWJ131115 PGF131115 PQB131115 PZX131115 QJT131115 QTP131115 RDL131115 RNH131115 RXD131115 SGZ131115 SQV131115 TAR131115 TKN131115 TUJ131115 UEF131115 UOB131115 UXX131115 VHT131115 VRP131115 WBL131115 WLH131115 WVD131115 IR196651 SN196651 ACJ196651 AMF196651 AWB196651 BFX196651 BPT196651 BZP196651 CJL196651 CTH196651 DDD196651 DMZ196651 DWV196651 EGR196651 EQN196651 FAJ196651 FKF196651 FUB196651 GDX196651 GNT196651 GXP196651 HHL196651 HRH196651 IBD196651 IKZ196651 IUV196651 JER196651 JON196651 JYJ196651 KIF196651 KSB196651 LBX196651 LLT196651 LVP196651 MFL196651 MPH196651 MZD196651 NIZ196651 NSV196651 OCR196651 OMN196651 OWJ196651 PGF196651 PQB196651 PZX196651 QJT196651 QTP196651 RDL196651 RNH196651 RXD196651 SGZ196651 SQV196651 TAR196651 TKN196651 TUJ196651 UEF196651 UOB196651 UXX196651 VHT196651 VRP196651 WBL196651 WLH196651 WVD196651 IR262187 SN262187 ACJ262187 AMF262187 AWB262187 BFX262187 BPT262187 BZP262187 CJL262187 CTH262187 DDD262187 DMZ262187 DWV262187 EGR262187 EQN262187 FAJ262187 FKF262187 FUB262187 GDX262187 GNT262187 GXP262187 HHL262187 HRH262187 IBD262187 IKZ262187 IUV262187 JER262187 JON262187 JYJ262187 KIF262187 KSB262187 LBX262187 LLT262187 LVP262187 MFL262187 MPH262187 MZD262187 NIZ262187 NSV262187 OCR262187 OMN262187 OWJ262187 PGF262187 PQB262187 PZX262187 QJT262187 QTP262187 RDL262187 RNH262187 RXD262187 SGZ262187 SQV262187 TAR262187 TKN262187 TUJ262187 UEF262187 UOB262187 UXX262187 VHT262187 VRP262187 WBL262187 WLH262187 WVD262187 IR327723 SN327723 ACJ327723 AMF327723 AWB327723 BFX327723 BPT327723 BZP327723 CJL327723 CTH327723 DDD327723 DMZ327723 DWV327723 EGR327723 EQN327723 FAJ327723 FKF327723 FUB327723 GDX327723 GNT327723 GXP327723 HHL327723 HRH327723 IBD327723 IKZ327723 IUV327723 JER327723 JON327723 JYJ327723 KIF327723 KSB327723 LBX327723 LLT327723 LVP327723 MFL327723 MPH327723 MZD327723 NIZ327723 NSV327723 OCR327723 OMN327723 OWJ327723 PGF327723 PQB327723 PZX327723 QJT327723 QTP327723 RDL327723 RNH327723 RXD327723 SGZ327723 SQV327723 TAR327723 TKN327723 TUJ327723 UEF327723 UOB327723 UXX327723 VHT327723 VRP327723 WBL327723 WLH327723 WVD327723 IR393259 SN393259 ACJ393259 AMF393259 AWB393259 BFX393259 BPT393259 BZP393259 CJL393259 CTH393259 DDD393259 DMZ393259 DWV393259 EGR393259 EQN393259 FAJ393259 FKF393259 FUB393259 GDX393259 GNT393259 GXP393259 HHL393259 HRH393259 IBD393259 IKZ393259 IUV393259 JER393259 JON393259 JYJ393259 KIF393259 KSB393259 LBX393259 LLT393259 LVP393259 MFL393259 MPH393259 MZD393259 NIZ393259 NSV393259 OCR393259 OMN393259 OWJ393259 PGF393259 PQB393259 PZX393259 QJT393259 QTP393259 RDL393259 RNH393259 RXD393259 SGZ393259 SQV393259 TAR393259 TKN393259 TUJ393259 UEF393259 UOB393259 UXX393259 VHT393259 VRP393259 WBL393259 WLH393259 WVD393259 IR458795 SN458795 ACJ458795 AMF458795 AWB458795 BFX458795 BPT458795 BZP458795 CJL458795 CTH458795 DDD458795 DMZ458795 DWV458795 EGR458795 EQN458795 FAJ458795 FKF458795 FUB458795 GDX458795 GNT458795 GXP458795 HHL458795 HRH458795 IBD458795 IKZ458795 IUV458795 JER458795 JON458795 JYJ458795 KIF458795 KSB458795 LBX458795 LLT458795 LVP458795 MFL458795 MPH458795 MZD458795 NIZ458795 NSV458795 OCR458795 OMN458795 OWJ458795 PGF458795 PQB458795 PZX458795 QJT458795 QTP458795 RDL458795 RNH458795 RXD458795 SGZ458795 SQV458795 TAR458795 TKN458795 TUJ458795 UEF458795 UOB458795 UXX458795 VHT458795 VRP458795 WBL458795 WLH458795 WVD458795 IR524331 SN524331 ACJ524331 AMF524331 AWB524331 BFX524331 BPT524331 BZP524331 CJL524331 CTH524331 DDD524331 DMZ524331 DWV524331 EGR524331 EQN524331 FAJ524331 FKF524331 FUB524331 GDX524331 GNT524331 GXP524331 HHL524331 HRH524331 IBD524331 IKZ524331 IUV524331 JER524331 JON524331 JYJ524331 KIF524331 KSB524331 LBX524331 LLT524331 LVP524331 MFL524331 MPH524331 MZD524331 NIZ524331 NSV524331 OCR524331 OMN524331 OWJ524331 PGF524331 PQB524331 PZX524331 QJT524331 QTP524331 RDL524331 RNH524331 RXD524331 SGZ524331 SQV524331 TAR524331 TKN524331 TUJ524331 UEF524331 UOB524331 UXX524331 VHT524331 VRP524331 WBL524331 WLH524331 WVD524331 IR589867 SN589867 ACJ589867 AMF589867 AWB589867 BFX589867 BPT589867 BZP589867 CJL589867 CTH589867 DDD589867 DMZ589867 DWV589867 EGR589867 EQN589867 FAJ589867 FKF589867 FUB589867 GDX589867 GNT589867 GXP589867 HHL589867 HRH589867 IBD589867 IKZ589867 IUV589867 JER589867 JON589867 JYJ589867 KIF589867 KSB589867 LBX589867 LLT589867 LVP589867 MFL589867 MPH589867 MZD589867 NIZ589867 NSV589867 OCR589867 OMN589867 OWJ589867 PGF589867 PQB589867 PZX589867 QJT589867 QTP589867 RDL589867 RNH589867 RXD589867 SGZ589867 SQV589867 TAR589867 TKN589867 TUJ589867 UEF589867 UOB589867 UXX589867 VHT589867 VRP589867 WBL589867 WLH589867 WVD589867 IR655403 SN655403 ACJ655403 AMF655403 AWB655403 BFX655403 BPT655403 BZP655403 CJL655403 CTH655403 DDD655403 DMZ655403 DWV655403 EGR655403 EQN655403 FAJ655403 FKF655403 FUB655403 GDX655403 GNT655403 GXP655403 HHL655403 HRH655403 IBD655403 IKZ655403 IUV655403 JER655403 JON655403 JYJ655403 KIF655403 KSB655403 LBX655403 LLT655403 LVP655403 MFL655403 MPH655403 MZD655403 NIZ655403 NSV655403 OCR655403 OMN655403 OWJ655403 PGF655403 PQB655403 PZX655403 QJT655403 QTP655403 RDL655403 RNH655403 RXD655403 SGZ655403 SQV655403 TAR655403 TKN655403 TUJ655403 UEF655403 UOB655403 UXX655403 VHT655403 VRP655403 WBL655403 WLH655403 WVD655403 IR720939 SN720939 ACJ720939 AMF720939 AWB720939 BFX720939 BPT720939 BZP720939 CJL720939 CTH720939 DDD720939 DMZ720939 DWV720939 EGR720939 EQN720939 FAJ720939 FKF720939 FUB720939 GDX720939 GNT720939 GXP720939 HHL720939 HRH720939 IBD720939 IKZ720939 IUV720939 JER720939 JON720939 JYJ720939 KIF720939 KSB720939 LBX720939 LLT720939 LVP720939 MFL720939 MPH720939 MZD720939 NIZ720939 NSV720939 OCR720939 OMN720939 OWJ720939 PGF720939 PQB720939 PZX720939 QJT720939 QTP720939 RDL720939 RNH720939 RXD720939 SGZ720939 SQV720939 TAR720939 TKN720939 TUJ720939 UEF720939 UOB720939 UXX720939 VHT720939 VRP720939 WBL720939 WLH720939 WVD720939 IR786475 SN786475 ACJ786475 AMF786475 AWB786475 BFX786475 BPT786475 BZP786475 CJL786475 CTH786475 DDD786475 DMZ786475 DWV786475 EGR786475 EQN786475 FAJ786475 FKF786475 FUB786475 GDX786475 GNT786475 GXP786475 HHL786475 HRH786475 IBD786475 IKZ786475 IUV786475 JER786475 JON786475 JYJ786475 KIF786475 KSB786475 LBX786475 LLT786475 LVP786475 MFL786475 MPH786475 MZD786475 NIZ786475 NSV786475 OCR786475 OMN786475 OWJ786475 PGF786475 PQB786475 PZX786475 QJT786475 QTP786475 RDL786475 RNH786475 RXD786475 SGZ786475 SQV786475 TAR786475 TKN786475 TUJ786475 UEF786475 UOB786475 UXX786475 VHT786475 VRP786475 WBL786475 WLH786475 WVD786475 IR852011 SN852011 ACJ852011 AMF852011 AWB852011 BFX852011 BPT852011 BZP852011 CJL852011 CTH852011 DDD852011 DMZ852011 DWV852011 EGR852011 EQN852011 FAJ852011 FKF852011 FUB852011 GDX852011 GNT852011 GXP852011 HHL852011 HRH852011 IBD852011 IKZ852011 IUV852011 JER852011 JON852011 JYJ852011 KIF852011 KSB852011 LBX852011 LLT852011 LVP852011 MFL852011 MPH852011 MZD852011 NIZ852011 NSV852011 OCR852011 OMN852011 OWJ852011 PGF852011 PQB852011 PZX852011 QJT852011 QTP852011 RDL852011 RNH852011 RXD852011 SGZ852011 SQV852011 TAR852011 TKN852011 TUJ852011 UEF852011 UOB852011 UXX852011 VHT852011 VRP852011 WBL852011 WLH852011 WVD852011 IR917547 SN917547 ACJ917547 AMF917547 AWB917547 BFX917547 BPT917547 BZP917547 CJL917547 CTH917547 DDD917547 DMZ917547 DWV917547 EGR917547 EQN917547 FAJ917547 FKF917547 FUB917547 GDX917547 GNT917547 GXP917547 HHL917547 HRH917547 IBD917547 IKZ917547 IUV917547 JER917547 JON917547 JYJ917547 KIF917547 KSB917547 LBX917547 LLT917547 LVP917547 MFL917547 MPH917547 MZD917547 NIZ917547 NSV917547 OCR917547 OMN917547 OWJ917547 PGF917547 PQB917547 PZX917547 QJT917547 QTP917547 RDL917547 RNH917547 RXD917547 SGZ917547 SQV917547 TAR917547 TKN917547 TUJ917547 UEF917547 UOB917547 UXX917547 VHT917547 VRP917547 WBL917547 WLH917547 WVD917547 IR983083 SN983083 ACJ983083 AMF983083 AWB983083 BFX983083 BPT983083 BZP983083 CJL983083 CTH983083 DDD983083 DMZ983083 DWV983083 EGR983083 EQN983083 FAJ983083 FKF983083 FUB983083 GDX983083 GNT983083 GXP983083 HHL983083 HRH983083 IBD983083 IKZ983083 IUV983083 JER983083 JON983083 JYJ983083 KIF983083 KSB983083 LBX983083 LLT983083 LVP983083 MFL983083 MPH983083 MZD983083 NIZ983083 NSV983083 OCR983083 OMN983083 OWJ983083 PGF983083 PQB983083 PZX983083 QJT983083 QTP983083 RDL983083 RNH983083 RXD983083 SGZ983083 SQV983083 TAR983083 TKN983083 TUJ983083 UEF983083 UOB983083 UXX983083 VHT983083 VRP983083 WBL983083 WLH983083 WVD983083 IR65572"/>
    <dataValidation type="list" allowBlank="1" showInputMessage="1" showErrorMessage="1" promptTitle="Einheit auswählen" prompt="  " sqref="G65572 G131108 G196644 G262180 G327716 G393252 G458788 G524324 G589860 G655396 G720932 G786468 G852004 G917540 G983076 SN65574 ACJ65574 AMF65574 AWB65574 BFX65574 BPT65574 BZP65574 CJL65574 CTH65574 DDD65574 DMZ65574 DWV65574 EGR65574 EQN65574 FAJ65574 FKF65574 FUB65574 GDX65574 GNT65574 GXP65574 HHL65574 HRH65574 IBD65574 IKZ65574 IUV65574 JER65574 JON65574 JYJ65574 KIF65574 KSB65574 LBX65574 LLT65574 LVP65574 MFL65574 MPH65574 MZD65574 NIZ65574 NSV65574 OCR65574 OMN65574 OWJ65574 PGF65574 PQB65574 PZX65574 QJT65574 QTP65574 RDL65574 RNH65574 RXD65574 SGZ65574 SQV65574 TAR65574 TKN65574 TUJ65574 UEF65574 UOB65574 UXX65574 VHT65574 VRP65574 WBL65574 WLH65574 WVD65574 IR131110 SN131110 ACJ131110 AMF131110 AWB131110 BFX131110 BPT131110 BZP131110 CJL131110 CTH131110 DDD131110 DMZ131110 DWV131110 EGR131110 EQN131110 FAJ131110 FKF131110 FUB131110 GDX131110 GNT131110 GXP131110 HHL131110 HRH131110 IBD131110 IKZ131110 IUV131110 JER131110 JON131110 JYJ131110 KIF131110 KSB131110 LBX131110 LLT131110 LVP131110 MFL131110 MPH131110 MZD131110 NIZ131110 NSV131110 OCR131110 OMN131110 OWJ131110 PGF131110 PQB131110 PZX131110 QJT131110 QTP131110 RDL131110 RNH131110 RXD131110 SGZ131110 SQV131110 TAR131110 TKN131110 TUJ131110 UEF131110 UOB131110 UXX131110 VHT131110 VRP131110 WBL131110 WLH131110 WVD131110 IR196646 SN196646 ACJ196646 AMF196646 AWB196646 BFX196646 BPT196646 BZP196646 CJL196646 CTH196646 DDD196646 DMZ196646 DWV196646 EGR196646 EQN196646 FAJ196646 FKF196646 FUB196646 GDX196646 GNT196646 GXP196646 HHL196646 HRH196646 IBD196646 IKZ196646 IUV196646 JER196646 JON196646 JYJ196646 KIF196646 KSB196646 LBX196646 LLT196646 LVP196646 MFL196646 MPH196646 MZD196646 NIZ196646 NSV196646 OCR196646 OMN196646 OWJ196646 PGF196646 PQB196646 PZX196646 QJT196646 QTP196646 RDL196646 RNH196646 RXD196646 SGZ196646 SQV196646 TAR196646 TKN196646 TUJ196646 UEF196646 UOB196646 UXX196646 VHT196646 VRP196646 WBL196646 WLH196646 WVD196646 IR262182 SN262182 ACJ262182 AMF262182 AWB262182 BFX262182 BPT262182 BZP262182 CJL262182 CTH262182 DDD262182 DMZ262182 DWV262182 EGR262182 EQN262182 FAJ262182 FKF262182 FUB262182 GDX262182 GNT262182 GXP262182 HHL262182 HRH262182 IBD262182 IKZ262182 IUV262182 JER262182 JON262182 JYJ262182 KIF262182 KSB262182 LBX262182 LLT262182 LVP262182 MFL262182 MPH262182 MZD262182 NIZ262182 NSV262182 OCR262182 OMN262182 OWJ262182 PGF262182 PQB262182 PZX262182 QJT262182 QTP262182 RDL262182 RNH262182 RXD262182 SGZ262182 SQV262182 TAR262182 TKN262182 TUJ262182 UEF262182 UOB262182 UXX262182 VHT262182 VRP262182 WBL262182 WLH262182 WVD262182 IR327718 SN327718 ACJ327718 AMF327718 AWB327718 BFX327718 BPT327718 BZP327718 CJL327718 CTH327718 DDD327718 DMZ327718 DWV327718 EGR327718 EQN327718 FAJ327718 FKF327718 FUB327718 GDX327718 GNT327718 GXP327718 HHL327718 HRH327718 IBD327718 IKZ327718 IUV327718 JER327718 JON327718 JYJ327718 KIF327718 KSB327718 LBX327718 LLT327718 LVP327718 MFL327718 MPH327718 MZD327718 NIZ327718 NSV327718 OCR327718 OMN327718 OWJ327718 PGF327718 PQB327718 PZX327718 QJT327718 QTP327718 RDL327718 RNH327718 RXD327718 SGZ327718 SQV327718 TAR327718 TKN327718 TUJ327718 UEF327718 UOB327718 UXX327718 VHT327718 VRP327718 WBL327718 WLH327718 WVD327718 IR393254 SN393254 ACJ393254 AMF393254 AWB393254 BFX393254 BPT393254 BZP393254 CJL393254 CTH393254 DDD393254 DMZ393254 DWV393254 EGR393254 EQN393254 FAJ393254 FKF393254 FUB393254 GDX393254 GNT393254 GXP393254 HHL393254 HRH393254 IBD393254 IKZ393254 IUV393254 JER393254 JON393254 JYJ393254 KIF393254 KSB393254 LBX393254 LLT393254 LVP393254 MFL393254 MPH393254 MZD393254 NIZ393254 NSV393254 OCR393254 OMN393254 OWJ393254 PGF393254 PQB393254 PZX393254 QJT393254 QTP393254 RDL393254 RNH393254 RXD393254 SGZ393254 SQV393254 TAR393254 TKN393254 TUJ393254 UEF393254 UOB393254 UXX393254 VHT393254 VRP393254 WBL393254 WLH393254 WVD393254 IR458790 SN458790 ACJ458790 AMF458790 AWB458790 BFX458790 BPT458790 BZP458790 CJL458790 CTH458790 DDD458790 DMZ458790 DWV458790 EGR458790 EQN458790 FAJ458790 FKF458790 FUB458790 GDX458790 GNT458790 GXP458790 HHL458790 HRH458790 IBD458790 IKZ458790 IUV458790 JER458790 JON458790 JYJ458790 KIF458790 KSB458790 LBX458790 LLT458790 LVP458790 MFL458790 MPH458790 MZD458790 NIZ458790 NSV458790 OCR458790 OMN458790 OWJ458790 PGF458790 PQB458790 PZX458790 QJT458790 QTP458790 RDL458790 RNH458790 RXD458790 SGZ458790 SQV458790 TAR458790 TKN458790 TUJ458790 UEF458790 UOB458790 UXX458790 VHT458790 VRP458790 WBL458790 WLH458790 WVD458790 IR524326 SN524326 ACJ524326 AMF524326 AWB524326 BFX524326 BPT524326 BZP524326 CJL524326 CTH524326 DDD524326 DMZ524326 DWV524326 EGR524326 EQN524326 FAJ524326 FKF524326 FUB524326 GDX524326 GNT524326 GXP524326 HHL524326 HRH524326 IBD524326 IKZ524326 IUV524326 JER524326 JON524326 JYJ524326 KIF524326 KSB524326 LBX524326 LLT524326 LVP524326 MFL524326 MPH524326 MZD524326 NIZ524326 NSV524326 OCR524326 OMN524326 OWJ524326 PGF524326 PQB524326 PZX524326 QJT524326 QTP524326 RDL524326 RNH524326 RXD524326 SGZ524326 SQV524326 TAR524326 TKN524326 TUJ524326 UEF524326 UOB524326 UXX524326 VHT524326 VRP524326 WBL524326 WLH524326 WVD524326 IR589862 SN589862 ACJ589862 AMF589862 AWB589862 BFX589862 BPT589862 BZP589862 CJL589862 CTH589862 DDD589862 DMZ589862 DWV589862 EGR589862 EQN589862 FAJ589862 FKF589862 FUB589862 GDX589862 GNT589862 GXP589862 HHL589862 HRH589862 IBD589862 IKZ589862 IUV589862 JER589862 JON589862 JYJ589862 KIF589862 KSB589862 LBX589862 LLT589862 LVP589862 MFL589862 MPH589862 MZD589862 NIZ589862 NSV589862 OCR589862 OMN589862 OWJ589862 PGF589862 PQB589862 PZX589862 QJT589862 QTP589862 RDL589862 RNH589862 RXD589862 SGZ589862 SQV589862 TAR589862 TKN589862 TUJ589862 UEF589862 UOB589862 UXX589862 VHT589862 VRP589862 WBL589862 WLH589862 WVD589862 IR655398 SN655398 ACJ655398 AMF655398 AWB655398 BFX655398 BPT655398 BZP655398 CJL655398 CTH655398 DDD655398 DMZ655398 DWV655398 EGR655398 EQN655398 FAJ655398 FKF655398 FUB655398 GDX655398 GNT655398 GXP655398 HHL655398 HRH655398 IBD655398 IKZ655398 IUV655398 JER655398 JON655398 JYJ655398 KIF655398 KSB655398 LBX655398 LLT655398 LVP655398 MFL655398 MPH655398 MZD655398 NIZ655398 NSV655398 OCR655398 OMN655398 OWJ655398 PGF655398 PQB655398 PZX655398 QJT655398 QTP655398 RDL655398 RNH655398 RXD655398 SGZ655398 SQV655398 TAR655398 TKN655398 TUJ655398 UEF655398 UOB655398 UXX655398 VHT655398 VRP655398 WBL655398 WLH655398 WVD655398 IR720934 SN720934 ACJ720934 AMF720934 AWB720934 BFX720934 BPT720934 BZP720934 CJL720934 CTH720934 DDD720934 DMZ720934 DWV720934 EGR720934 EQN720934 FAJ720934 FKF720934 FUB720934 GDX720934 GNT720934 GXP720934 HHL720934 HRH720934 IBD720934 IKZ720934 IUV720934 JER720934 JON720934 JYJ720934 KIF720934 KSB720934 LBX720934 LLT720934 LVP720934 MFL720934 MPH720934 MZD720934 NIZ720934 NSV720934 OCR720934 OMN720934 OWJ720934 PGF720934 PQB720934 PZX720934 QJT720934 QTP720934 RDL720934 RNH720934 RXD720934 SGZ720934 SQV720934 TAR720934 TKN720934 TUJ720934 UEF720934 UOB720934 UXX720934 VHT720934 VRP720934 WBL720934 WLH720934 WVD720934 IR786470 SN786470 ACJ786470 AMF786470 AWB786470 BFX786470 BPT786470 BZP786470 CJL786470 CTH786470 DDD786470 DMZ786470 DWV786470 EGR786470 EQN786470 FAJ786470 FKF786470 FUB786470 GDX786470 GNT786470 GXP786470 HHL786470 HRH786470 IBD786470 IKZ786470 IUV786470 JER786470 JON786470 JYJ786470 KIF786470 KSB786470 LBX786470 LLT786470 LVP786470 MFL786470 MPH786470 MZD786470 NIZ786470 NSV786470 OCR786470 OMN786470 OWJ786470 PGF786470 PQB786470 PZX786470 QJT786470 QTP786470 RDL786470 RNH786470 RXD786470 SGZ786470 SQV786470 TAR786470 TKN786470 TUJ786470 UEF786470 UOB786470 UXX786470 VHT786470 VRP786470 WBL786470 WLH786470 WVD786470 IR852006 SN852006 ACJ852006 AMF852006 AWB852006 BFX852006 BPT852006 BZP852006 CJL852006 CTH852006 DDD852006 DMZ852006 DWV852006 EGR852006 EQN852006 FAJ852006 FKF852006 FUB852006 GDX852006 GNT852006 GXP852006 HHL852006 HRH852006 IBD852006 IKZ852006 IUV852006 JER852006 JON852006 JYJ852006 KIF852006 KSB852006 LBX852006 LLT852006 LVP852006 MFL852006 MPH852006 MZD852006 NIZ852006 NSV852006 OCR852006 OMN852006 OWJ852006 PGF852006 PQB852006 PZX852006 QJT852006 QTP852006 RDL852006 RNH852006 RXD852006 SGZ852006 SQV852006 TAR852006 TKN852006 TUJ852006 UEF852006 UOB852006 UXX852006 VHT852006 VRP852006 WBL852006 WLH852006 WVD852006 IR917542 SN917542 ACJ917542 AMF917542 AWB917542 BFX917542 BPT917542 BZP917542 CJL917542 CTH917542 DDD917542 DMZ917542 DWV917542 EGR917542 EQN917542 FAJ917542 FKF917542 FUB917542 GDX917542 GNT917542 GXP917542 HHL917542 HRH917542 IBD917542 IKZ917542 IUV917542 JER917542 JON917542 JYJ917542 KIF917542 KSB917542 LBX917542 LLT917542 LVP917542 MFL917542 MPH917542 MZD917542 NIZ917542 NSV917542 OCR917542 OMN917542 OWJ917542 PGF917542 PQB917542 PZX917542 QJT917542 QTP917542 RDL917542 RNH917542 RXD917542 SGZ917542 SQV917542 TAR917542 TKN917542 TUJ917542 UEF917542 UOB917542 UXX917542 VHT917542 VRP917542 WBL917542 WLH917542 WVD917542 IR983078 SN983078 ACJ983078 AMF983078 AWB983078 BFX983078 BPT983078 BZP983078 CJL983078 CTH983078 DDD983078 DMZ983078 DWV983078 EGR983078 EQN983078 FAJ983078 FKF983078 FUB983078 GDX983078 GNT983078 GXP983078 HHL983078 HRH983078 IBD983078 IKZ983078 IUV983078 JER983078 JON983078 JYJ983078 KIF983078 KSB983078 LBX983078 LLT983078 LVP983078 MFL983078 MPH983078 MZD983078 NIZ983078 NSV983078 OCR983078 OMN983078 OWJ983078 PGF983078 PQB983078 PZX983078 QJT983078 QTP983078 RDL983078 RNH983078 RXD983078 SGZ983078 SQV983078 TAR983078 TKN983078 TUJ983078 UEF983078 UOB983078 UXX983078 VHT983078 VRP983078 WBL983078 WLH983078 WVD983078 IR65574">
      <formula1>"kWh,MWh"</formula1>
    </dataValidation>
    <dataValidation type="list" allowBlank="1" showInputMessage="1" showErrorMessage="1" sqref="IX65561:IZ65564 ST65561:SV65564 ACP65561:ACR65564 AML65561:AMN65564 AWH65561:AWJ65564 BGD65561:BGF65564 BPZ65561:BQB65564 BZV65561:BZX65564 CJR65561:CJT65564 CTN65561:CTP65564 DDJ65561:DDL65564 DNF65561:DNH65564 DXB65561:DXD65564 EGX65561:EGZ65564 EQT65561:EQV65564 FAP65561:FAR65564 FKL65561:FKN65564 FUH65561:FUJ65564 GED65561:GEF65564 GNZ65561:GOB65564 GXV65561:GXX65564 HHR65561:HHT65564 HRN65561:HRP65564 IBJ65561:IBL65564 ILF65561:ILH65564 IVB65561:IVD65564 JEX65561:JEZ65564 JOT65561:JOV65564 JYP65561:JYR65564 KIL65561:KIN65564 KSH65561:KSJ65564 LCD65561:LCF65564 LLZ65561:LMB65564 LVV65561:LVX65564 MFR65561:MFT65564 MPN65561:MPP65564 MZJ65561:MZL65564 NJF65561:NJH65564 NTB65561:NTD65564 OCX65561:OCZ65564 OMT65561:OMV65564 OWP65561:OWR65564 PGL65561:PGN65564 PQH65561:PQJ65564 QAD65561:QAF65564 QJZ65561:QKB65564 QTV65561:QTX65564 RDR65561:RDT65564 RNN65561:RNP65564 RXJ65561:RXL65564 SHF65561:SHH65564 SRB65561:SRD65564 TAX65561:TAZ65564 TKT65561:TKV65564 TUP65561:TUR65564 UEL65561:UEN65564 UOH65561:UOJ65564 UYD65561:UYF65564 VHZ65561:VIB65564 VRV65561:VRX65564 WBR65561:WBT65564 WLN65561:WLP65564 WVJ65561:WVL65564 IX131097:IZ131100 ST131097:SV131100 ACP131097:ACR131100 AML131097:AMN131100 AWH131097:AWJ131100 BGD131097:BGF131100 BPZ131097:BQB131100 BZV131097:BZX131100 CJR131097:CJT131100 CTN131097:CTP131100 DDJ131097:DDL131100 DNF131097:DNH131100 DXB131097:DXD131100 EGX131097:EGZ131100 EQT131097:EQV131100 FAP131097:FAR131100 FKL131097:FKN131100 FUH131097:FUJ131100 GED131097:GEF131100 GNZ131097:GOB131100 GXV131097:GXX131100 HHR131097:HHT131100 HRN131097:HRP131100 IBJ131097:IBL131100 ILF131097:ILH131100 IVB131097:IVD131100 JEX131097:JEZ131100 JOT131097:JOV131100 JYP131097:JYR131100 KIL131097:KIN131100 KSH131097:KSJ131100 LCD131097:LCF131100 LLZ131097:LMB131100 LVV131097:LVX131100 MFR131097:MFT131100 MPN131097:MPP131100 MZJ131097:MZL131100 NJF131097:NJH131100 NTB131097:NTD131100 OCX131097:OCZ131100 OMT131097:OMV131100 OWP131097:OWR131100 PGL131097:PGN131100 PQH131097:PQJ131100 QAD131097:QAF131100 QJZ131097:QKB131100 QTV131097:QTX131100 RDR131097:RDT131100 RNN131097:RNP131100 RXJ131097:RXL131100 SHF131097:SHH131100 SRB131097:SRD131100 TAX131097:TAZ131100 TKT131097:TKV131100 TUP131097:TUR131100 UEL131097:UEN131100 UOH131097:UOJ131100 UYD131097:UYF131100 VHZ131097:VIB131100 VRV131097:VRX131100 WBR131097:WBT131100 WLN131097:WLP131100 WVJ131097:WVL131100 IX196633:IZ196636 ST196633:SV196636 ACP196633:ACR196636 AML196633:AMN196636 AWH196633:AWJ196636 BGD196633:BGF196636 BPZ196633:BQB196636 BZV196633:BZX196636 CJR196633:CJT196636 CTN196633:CTP196636 DDJ196633:DDL196636 DNF196633:DNH196636 DXB196633:DXD196636 EGX196633:EGZ196636 EQT196633:EQV196636 FAP196633:FAR196636 FKL196633:FKN196636 FUH196633:FUJ196636 GED196633:GEF196636 GNZ196633:GOB196636 GXV196633:GXX196636 HHR196633:HHT196636 HRN196633:HRP196636 IBJ196633:IBL196636 ILF196633:ILH196636 IVB196633:IVD196636 JEX196633:JEZ196636 JOT196633:JOV196636 JYP196633:JYR196636 KIL196633:KIN196636 KSH196633:KSJ196636 LCD196633:LCF196636 LLZ196633:LMB196636 LVV196633:LVX196636 MFR196633:MFT196636 MPN196633:MPP196636 MZJ196633:MZL196636 NJF196633:NJH196636 NTB196633:NTD196636 OCX196633:OCZ196636 OMT196633:OMV196636 OWP196633:OWR196636 PGL196633:PGN196636 PQH196633:PQJ196636 QAD196633:QAF196636 QJZ196633:QKB196636 QTV196633:QTX196636 RDR196633:RDT196636 RNN196633:RNP196636 RXJ196633:RXL196636 SHF196633:SHH196636 SRB196633:SRD196636 TAX196633:TAZ196636 TKT196633:TKV196636 TUP196633:TUR196636 UEL196633:UEN196636 UOH196633:UOJ196636 UYD196633:UYF196636 VHZ196633:VIB196636 VRV196633:VRX196636 WBR196633:WBT196636 WLN196633:WLP196636 WVJ196633:WVL196636 IX262169:IZ262172 ST262169:SV262172 ACP262169:ACR262172 AML262169:AMN262172 AWH262169:AWJ262172 BGD262169:BGF262172 BPZ262169:BQB262172 BZV262169:BZX262172 CJR262169:CJT262172 CTN262169:CTP262172 DDJ262169:DDL262172 DNF262169:DNH262172 DXB262169:DXD262172 EGX262169:EGZ262172 EQT262169:EQV262172 FAP262169:FAR262172 FKL262169:FKN262172 FUH262169:FUJ262172 GED262169:GEF262172 GNZ262169:GOB262172 GXV262169:GXX262172 HHR262169:HHT262172 HRN262169:HRP262172 IBJ262169:IBL262172 ILF262169:ILH262172 IVB262169:IVD262172 JEX262169:JEZ262172 JOT262169:JOV262172 JYP262169:JYR262172 KIL262169:KIN262172 KSH262169:KSJ262172 LCD262169:LCF262172 LLZ262169:LMB262172 LVV262169:LVX262172 MFR262169:MFT262172 MPN262169:MPP262172 MZJ262169:MZL262172 NJF262169:NJH262172 NTB262169:NTD262172 OCX262169:OCZ262172 OMT262169:OMV262172 OWP262169:OWR262172 PGL262169:PGN262172 PQH262169:PQJ262172 QAD262169:QAF262172 QJZ262169:QKB262172 QTV262169:QTX262172 RDR262169:RDT262172 RNN262169:RNP262172 RXJ262169:RXL262172 SHF262169:SHH262172 SRB262169:SRD262172 TAX262169:TAZ262172 TKT262169:TKV262172 TUP262169:TUR262172 UEL262169:UEN262172 UOH262169:UOJ262172 UYD262169:UYF262172 VHZ262169:VIB262172 VRV262169:VRX262172 WBR262169:WBT262172 WLN262169:WLP262172 WVJ262169:WVL262172 IX327705:IZ327708 ST327705:SV327708 ACP327705:ACR327708 AML327705:AMN327708 AWH327705:AWJ327708 BGD327705:BGF327708 BPZ327705:BQB327708 BZV327705:BZX327708 CJR327705:CJT327708 CTN327705:CTP327708 DDJ327705:DDL327708 DNF327705:DNH327708 DXB327705:DXD327708 EGX327705:EGZ327708 EQT327705:EQV327708 FAP327705:FAR327708 FKL327705:FKN327708 FUH327705:FUJ327708 GED327705:GEF327708 GNZ327705:GOB327708 GXV327705:GXX327708 HHR327705:HHT327708 HRN327705:HRP327708 IBJ327705:IBL327708 ILF327705:ILH327708 IVB327705:IVD327708 JEX327705:JEZ327708 JOT327705:JOV327708 JYP327705:JYR327708 KIL327705:KIN327708 KSH327705:KSJ327708 LCD327705:LCF327708 LLZ327705:LMB327708 LVV327705:LVX327708 MFR327705:MFT327708 MPN327705:MPP327708 MZJ327705:MZL327708 NJF327705:NJH327708 NTB327705:NTD327708 OCX327705:OCZ327708 OMT327705:OMV327708 OWP327705:OWR327708 PGL327705:PGN327708 PQH327705:PQJ327708 QAD327705:QAF327708 QJZ327705:QKB327708 QTV327705:QTX327708 RDR327705:RDT327708 RNN327705:RNP327708 RXJ327705:RXL327708 SHF327705:SHH327708 SRB327705:SRD327708 TAX327705:TAZ327708 TKT327705:TKV327708 TUP327705:TUR327708 UEL327705:UEN327708 UOH327705:UOJ327708 UYD327705:UYF327708 VHZ327705:VIB327708 VRV327705:VRX327708 WBR327705:WBT327708 WLN327705:WLP327708 WVJ327705:WVL327708 IX393241:IZ393244 ST393241:SV393244 ACP393241:ACR393244 AML393241:AMN393244 AWH393241:AWJ393244 BGD393241:BGF393244 BPZ393241:BQB393244 BZV393241:BZX393244 CJR393241:CJT393244 CTN393241:CTP393244 DDJ393241:DDL393244 DNF393241:DNH393244 DXB393241:DXD393244 EGX393241:EGZ393244 EQT393241:EQV393244 FAP393241:FAR393244 FKL393241:FKN393244 FUH393241:FUJ393244 GED393241:GEF393244 GNZ393241:GOB393244 GXV393241:GXX393244 HHR393241:HHT393244 HRN393241:HRP393244 IBJ393241:IBL393244 ILF393241:ILH393244 IVB393241:IVD393244 JEX393241:JEZ393244 JOT393241:JOV393244 JYP393241:JYR393244 KIL393241:KIN393244 KSH393241:KSJ393244 LCD393241:LCF393244 LLZ393241:LMB393244 LVV393241:LVX393244 MFR393241:MFT393244 MPN393241:MPP393244 MZJ393241:MZL393244 NJF393241:NJH393244 NTB393241:NTD393244 OCX393241:OCZ393244 OMT393241:OMV393244 OWP393241:OWR393244 PGL393241:PGN393244 PQH393241:PQJ393244 QAD393241:QAF393244 QJZ393241:QKB393244 QTV393241:QTX393244 RDR393241:RDT393244 RNN393241:RNP393244 RXJ393241:RXL393244 SHF393241:SHH393244 SRB393241:SRD393244 TAX393241:TAZ393244 TKT393241:TKV393244 TUP393241:TUR393244 UEL393241:UEN393244 UOH393241:UOJ393244 UYD393241:UYF393244 VHZ393241:VIB393244 VRV393241:VRX393244 WBR393241:WBT393244 WLN393241:WLP393244 WVJ393241:WVL393244 IX458777:IZ458780 ST458777:SV458780 ACP458777:ACR458780 AML458777:AMN458780 AWH458777:AWJ458780 BGD458777:BGF458780 BPZ458777:BQB458780 BZV458777:BZX458780 CJR458777:CJT458780 CTN458777:CTP458780 DDJ458777:DDL458780 DNF458777:DNH458780 DXB458777:DXD458780 EGX458777:EGZ458780 EQT458777:EQV458780 FAP458777:FAR458780 FKL458777:FKN458780 FUH458777:FUJ458780 GED458777:GEF458780 GNZ458777:GOB458780 GXV458777:GXX458780 HHR458777:HHT458780 HRN458777:HRP458780 IBJ458777:IBL458780 ILF458777:ILH458780 IVB458777:IVD458780 JEX458777:JEZ458780 JOT458777:JOV458780 JYP458777:JYR458780 KIL458777:KIN458780 KSH458777:KSJ458780 LCD458777:LCF458780 LLZ458777:LMB458780 LVV458777:LVX458780 MFR458777:MFT458780 MPN458777:MPP458780 MZJ458777:MZL458780 NJF458777:NJH458780 NTB458777:NTD458780 OCX458777:OCZ458780 OMT458777:OMV458780 OWP458777:OWR458780 PGL458777:PGN458780 PQH458777:PQJ458780 QAD458777:QAF458780 QJZ458777:QKB458780 QTV458777:QTX458780 RDR458777:RDT458780 RNN458777:RNP458780 RXJ458777:RXL458780 SHF458777:SHH458780 SRB458777:SRD458780 TAX458777:TAZ458780 TKT458777:TKV458780 TUP458777:TUR458780 UEL458777:UEN458780 UOH458777:UOJ458780 UYD458777:UYF458780 VHZ458777:VIB458780 VRV458777:VRX458780 WBR458777:WBT458780 WLN458777:WLP458780 WVJ458777:WVL458780 IX524313:IZ524316 ST524313:SV524316 ACP524313:ACR524316 AML524313:AMN524316 AWH524313:AWJ524316 BGD524313:BGF524316 BPZ524313:BQB524316 BZV524313:BZX524316 CJR524313:CJT524316 CTN524313:CTP524316 DDJ524313:DDL524316 DNF524313:DNH524316 DXB524313:DXD524316 EGX524313:EGZ524316 EQT524313:EQV524316 FAP524313:FAR524316 FKL524313:FKN524316 FUH524313:FUJ524316 GED524313:GEF524316 GNZ524313:GOB524316 GXV524313:GXX524316 HHR524313:HHT524316 HRN524313:HRP524316 IBJ524313:IBL524316 ILF524313:ILH524316 IVB524313:IVD524316 JEX524313:JEZ524316 JOT524313:JOV524316 JYP524313:JYR524316 KIL524313:KIN524316 KSH524313:KSJ524316 LCD524313:LCF524316 LLZ524313:LMB524316 LVV524313:LVX524316 MFR524313:MFT524316 MPN524313:MPP524316 MZJ524313:MZL524316 NJF524313:NJH524316 NTB524313:NTD524316 OCX524313:OCZ524316 OMT524313:OMV524316 OWP524313:OWR524316 PGL524313:PGN524316 PQH524313:PQJ524316 QAD524313:QAF524316 QJZ524313:QKB524316 QTV524313:QTX524316 RDR524313:RDT524316 RNN524313:RNP524316 RXJ524313:RXL524316 SHF524313:SHH524316 SRB524313:SRD524316 TAX524313:TAZ524316 TKT524313:TKV524316 TUP524313:TUR524316 UEL524313:UEN524316 UOH524313:UOJ524316 UYD524313:UYF524316 VHZ524313:VIB524316 VRV524313:VRX524316 WBR524313:WBT524316 WLN524313:WLP524316 WVJ524313:WVL524316 IX589849:IZ589852 ST589849:SV589852 ACP589849:ACR589852 AML589849:AMN589852 AWH589849:AWJ589852 BGD589849:BGF589852 BPZ589849:BQB589852 BZV589849:BZX589852 CJR589849:CJT589852 CTN589849:CTP589852 DDJ589849:DDL589852 DNF589849:DNH589852 DXB589849:DXD589852 EGX589849:EGZ589852 EQT589849:EQV589852 FAP589849:FAR589852 FKL589849:FKN589852 FUH589849:FUJ589852 GED589849:GEF589852 GNZ589849:GOB589852 GXV589849:GXX589852 HHR589849:HHT589852 HRN589849:HRP589852 IBJ589849:IBL589852 ILF589849:ILH589852 IVB589849:IVD589852 JEX589849:JEZ589852 JOT589849:JOV589852 JYP589849:JYR589852 KIL589849:KIN589852 KSH589849:KSJ589852 LCD589849:LCF589852 LLZ589849:LMB589852 LVV589849:LVX589852 MFR589849:MFT589852 MPN589849:MPP589852 MZJ589849:MZL589852 NJF589849:NJH589852 NTB589849:NTD589852 OCX589849:OCZ589852 OMT589849:OMV589852 OWP589849:OWR589852 PGL589849:PGN589852 PQH589849:PQJ589852 QAD589849:QAF589852 QJZ589849:QKB589852 QTV589849:QTX589852 RDR589849:RDT589852 RNN589849:RNP589852 RXJ589849:RXL589852 SHF589849:SHH589852 SRB589849:SRD589852 TAX589849:TAZ589852 TKT589849:TKV589852 TUP589849:TUR589852 UEL589849:UEN589852 UOH589849:UOJ589852 UYD589849:UYF589852 VHZ589849:VIB589852 VRV589849:VRX589852 WBR589849:WBT589852 WLN589849:WLP589852 WVJ589849:WVL589852 IX655385:IZ655388 ST655385:SV655388 ACP655385:ACR655388 AML655385:AMN655388 AWH655385:AWJ655388 BGD655385:BGF655388 BPZ655385:BQB655388 BZV655385:BZX655388 CJR655385:CJT655388 CTN655385:CTP655388 DDJ655385:DDL655388 DNF655385:DNH655388 DXB655385:DXD655388 EGX655385:EGZ655388 EQT655385:EQV655388 FAP655385:FAR655388 FKL655385:FKN655388 FUH655385:FUJ655388 GED655385:GEF655388 GNZ655385:GOB655388 GXV655385:GXX655388 HHR655385:HHT655388 HRN655385:HRP655388 IBJ655385:IBL655388 ILF655385:ILH655388 IVB655385:IVD655388 JEX655385:JEZ655388 JOT655385:JOV655388 JYP655385:JYR655388 KIL655385:KIN655388 KSH655385:KSJ655388 LCD655385:LCF655388 LLZ655385:LMB655388 LVV655385:LVX655388 MFR655385:MFT655388 MPN655385:MPP655388 MZJ655385:MZL655388 NJF655385:NJH655388 NTB655385:NTD655388 OCX655385:OCZ655388 OMT655385:OMV655388 OWP655385:OWR655388 PGL655385:PGN655388 PQH655385:PQJ655388 QAD655385:QAF655388 QJZ655385:QKB655388 QTV655385:QTX655388 RDR655385:RDT655388 RNN655385:RNP655388 RXJ655385:RXL655388 SHF655385:SHH655388 SRB655385:SRD655388 TAX655385:TAZ655388 TKT655385:TKV655388 TUP655385:TUR655388 UEL655385:UEN655388 UOH655385:UOJ655388 UYD655385:UYF655388 VHZ655385:VIB655388 VRV655385:VRX655388 WBR655385:WBT655388 WLN655385:WLP655388 WVJ655385:WVL655388 IX720921:IZ720924 ST720921:SV720924 ACP720921:ACR720924 AML720921:AMN720924 AWH720921:AWJ720924 BGD720921:BGF720924 BPZ720921:BQB720924 BZV720921:BZX720924 CJR720921:CJT720924 CTN720921:CTP720924 DDJ720921:DDL720924 DNF720921:DNH720924 DXB720921:DXD720924 EGX720921:EGZ720924 EQT720921:EQV720924 FAP720921:FAR720924 FKL720921:FKN720924 FUH720921:FUJ720924 GED720921:GEF720924 GNZ720921:GOB720924 GXV720921:GXX720924 HHR720921:HHT720924 HRN720921:HRP720924 IBJ720921:IBL720924 ILF720921:ILH720924 IVB720921:IVD720924 JEX720921:JEZ720924 JOT720921:JOV720924 JYP720921:JYR720924 KIL720921:KIN720924 KSH720921:KSJ720924 LCD720921:LCF720924 LLZ720921:LMB720924 LVV720921:LVX720924 MFR720921:MFT720924 MPN720921:MPP720924 MZJ720921:MZL720924 NJF720921:NJH720924 NTB720921:NTD720924 OCX720921:OCZ720924 OMT720921:OMV720924 OWP720921:OWR720924 PGL720921:PGN720924 PQH720921:PQJ720924 QAD720921:QAF720924 QJZ720921:QKB720924 QTV720921:QTX720924 RDR720921:RDT720924 RNN720921:RNP720924 RXJ720921:RXL720924 SHF720921:SHH720924 SRB720921:SRD720924 TAX720921:TAZ720924 TKT720921:TKV720924 TUP720921:TUR720924 UEL720921:UEN720924 UOH720921:UOJ720924 UYD720921:UYF720924 VHZ720921:VIB720924 VRV720921:VRX720924 WBR720921:WBT720924 WLN720921:WLP720924 WVJ720921:WVL720924 IX786457:IZ786460 ST786457:SV786460 ACP786457:ACR786460 AML786457:AMN786460 AWH786457:AWJ786460 BGD786457:BGF786460 BPZ786457:BQB786460 BZV786457:BZX786460 CJR786457:CJT786460 CTN786457:CTP786460 DDJ786457:DDL786460 DNF786457:DNH786460 DXB786457:DXD786460 EGX786457:EGZ786460 EQT786457:EQV786460 FAP786457:FAR786460 FKL786457:FKN786460 FUH786457:FUJ786460 GED786457:GEF786460 GNZ786457:GOB786460 GXV786457:GXX786460 HHR786457:HHT786460 HRN786457:HRP786460 IBJ786457:IBL786460 ILF786457:ILH786460 IVB786457:IVD786460 JEX786457:JEZ786460 JOT786457:JOV786460 JYP786457:JYR786460 KIL786457:KIN786460 KSH786457:KSJ786460 LCD786457:LCF786460 LLZ786457:LMB786460 LVV786457:LVX786460 MFR786457:MFT786460 MPN786457:MPP786460 MZJ786457:MZL786460 NJF786457:NJH786460 NTB786457:NTD786460 OCX786457:OCZ786460 OMT786457:OMV786460 OWP786457:OWR786460 PGL786457:PGN786460 PQH786457:PQJ786460 QAD786457:QAF786460 QJZ786457:QKB786460 QTV786457:QTX786460 RDR786457:RDT786460 RNN786457:RNP786460 RXJ786457:RXL786460 SHF786457:SHH786460 SRB786457:SRD786460 TAX786457:TAZ786460 TKT786457:TKV786460 TUP786457:TUR786460 UEL786457:UEN786460 UOH786457:UOJ786460 UYD786457:UYF786460 VHZ786457:VIB786460 VRV786457:VRX786460 WBR786457:WBT786460 WLN786457:WLP786460 WVJ786457:WVL786460 IX851993:IZ851996 ST851993:SV851996 ACP851993:ACR851996 AML851993:AMN851996 AWH851993:AWJ851996 BGD851993:BGF851996 BPZ851993:BQB851996 BZV851993:BZX851996 CJR851993:CJT851996 CTN851993:CTP851996 DDJ851993:DDL851996 DNF851993:DNH851996 DXB851993:DXD851996 EGX851993:EGZ851996 EQT851993:EQV851996 FAP851993:FAR851996 FKL851993:FKN851996 FUH851993:FUJ851996 GED851993:GEF851996 GNZ851993:GOB851996 GXV851993:GXX851996 HHR851993:HHT851996 HRN851993:HRP851996 IBJ851993:IBL851996 ILF851993:ILH851996 IVB851993:IVD851996 JEX851993:JEZ851996 JOT851993:JOV851996 JYP851993:JYR851996 KIL851993:KIN851996 KSH851993:KSJ851996 LCD851993:LCF851996 LLZ851993:LMB851996 LVV851993:LVX851996 MFR851993:MFT851996 MPN851993:MPP851996 MZJ851993:MZL851996 NJF851993:NJH851996 NTB851993:NTD851996 OCX851993:OCZ851996 OMT851993:OMV851996 OWP851993:OWR851996 PGL851993:PGN851996 PQH851993:PQJ851996 QAD851993:QAF851996 QJZ851993:QKB851996 QTV851993:QTX851996 RDR851993:RDT851996 RNN851993:RNP851996 RXJ851993:RXL851996 SHF851993:SHH851996 SRB851993:SRD851996 TAX851993:TAZ851996 TKT851993:TKV851996 TUP851993:TUR851996 UEL851993:UEN851996 UOH851993:UOJ851996 UYD851993:UYF851996 VHZ851993:VIB851996 VRV851993:VRX851996 WBR851993:WBT851996 WLN851993:WLP851996 WVJ851993:WVL851996 IX917529:IZ917532 ST917529:SV917532 ACP917529:ACR917532 AML917529:AMN917532 AWH917529:AWJ917532 BGD917529:BGF917532 BPZ917529:BQB917532 BZV917529:BZX917532 CJR917529:CJT917532 CTN917529:CTP917532 DDJ917529:DDL917532 DNF917529:DNH917532 DXB917529:DXD917532 EGX917529:EGZ917532 EQT917529:EQV917532 FAP917529:FAR917532 FKL917529:FKN917532 FUH917529:FUJ917532 GED917529:GEF917532 GNZ917529:GOB917532 GXV917529:GXX917532 HHR917529:HHT917532 HRN917529:HRP917532 IBJ917529:IBL917532 ILF917529:ILH917532 IVB917529:IVD917532 JEX917529:JEZ917532 JOT917529:JOV917532 JYP917529:JYR917532 KIL917529:KIN917532 KSH917529:KSJ917532 LCD917529:LCF917532 LLZ917529:LMB917532 LVV917529:LVX917532 MFR917529:MFT917532 MPN917529:MPP917532 MZJ917529:MZL917532 NJF917529:NJH917532 NTB917529:NTD917532 OCX917529:OCZ917532 OMT917529:OMV917532 OWP917529:OWR917532 PGL917529:PGN917532 PQH917529:PQJ917532 QAD917529:QAF917532 QJZ917529:QKB917532 QTV917529:QTX917532 RDR917529:RDT917532 RNN917529:RNP917532 RXJ917529:RXL917532 SHF917529:SHH917532 SRB917529:SRD917532 TAX917529:TAZ917532 TKT917529:TKV917532 TUP917529:TUR917532 UEL917529:UEN917532 UOH917529:UOJ917532 UYD917529:UYF917532 VHZ917529:VIB917532 VRV917529:VRX917532 WBR917529:WBT917532 WLN917529:WLP917532 WVJ917529:WVL917532 IX983065:IZ983068 ST983065:SV983068 ACP983065:ACR983068 AML983065:AMN983068 AWH983065:AWJ983068 BGD983065:BGF983068 BPZ983065:BQB983068 BZV983065:BZX983068 CJR983065:CJT983068 CTN983065:CTP983068 DDJ983065:DDL983068 DNF983065:DNH983068 DXB983065:DXD983068 EGX983065:EGZ983068 EQT983065:EQV983068 FAP983065:FAR983068 FKL983065:FKN983068 FUH983065:FUJ983068 GED983065:GEF983068 GNZ983065:GOB983068 GXV983065:GXX983068 HHR983065:HHT983068 HRN983065:HRP983068 IBJ983065:IBL983068 ILF983065:ILH983068 IVB983065:IVD983068 JEX983065:JEZ983068 JOT983065:JOV983068 JYP983065:JYR983068 KIL983065:KIN983068 KSH983065:KSJ983068 LCD983065:LCF983068 LLZ983065:LMB983068 LVV983065:LVX983068 MFR983065:MFT983068 MPN983065:MPP983068 MZJ983065:MZL983068 NJF983065:NJH983068 NTB983065:NTD983068 OCX983065:OCZ983068 OMT983065:OMV983068 OWP983065:OWR983068 PGL983065:PGN983068 PQH983065:PQJ983068 QAD983065:QAF983068 QJZ983065:QKB983068 QTV983065:QTX983068 RDR983065:RDT983068 RNN983065:RNP983068 RXJ983065:RXL983068 SHF983065:SHH983068 SRB983065:SRD983068 TAX983065:TAZ983068 TKT983065:TKV983068 TUP983065:TUR983068 UEL983065:UEN983068 UOH983065:UOJ983068 UYD983065:UYF983068 VHZ983065:VIB983068 VRV983065:VRX983068 WBR983065:WBT983068 WLN983065:WLP983068 WVJ983065:WVL983068 WBR41:WBT44 VRV41:VRX44 VHZ41:VIB44 UYD41:UYF44 UOH41:UOJ44 UEL41:UEN44 TUP41:TUR44 TKT41:TKV44 TAX41:TAZ44 SRB41:SRD44 SHF41:SHH44 RXJ41:RXL44 RNN41:RNP44 RDR41:RDT44 QTV41:QTX44 QJZ41:QKB44 QAD41:QAF44 PQH41:PQJ44 PGL41:PGN44 OWP41:OWR44 OMT41:OMV44 OCX41:OCZ44 NTB41:NTD44 NJF41:NJH44 MZJ41:MZL44 MPN41:MPP44 MFR41:MFT44 LVV41:LVX44 LLZ41:LMB44 LCD41:LCF44 KSH41:KSJ44 KIL41:KIN44 JYP41:JYR44 JOT41:JOV44 JEX41:JEZ44 IVB41:IVD44 ILF41:ILH44 IBJ41:IBL44 HRN41:HRP44 HHR41:HHT44 GXV41:GXX44 GNZ41:GOB44 GED41:GEF44 FUH41:FUJ44 FKL41:FKN44 FAP41:FAR44 EQT41:EQV44 EGX41:EGZ44 DXB41:DXD44 DNF41:DNH44 DDJ41:DDL44 CTN41:CTP44 CJR41:CJT44 BZV41:BZX44 BPZ41:BQB44 BGD41:BGF44 AWH41:AWJ44 AML41:AMN44 ACP41:ACR44 ST41:SV44 IX41:IZ44 WVJ41:WVL44 WLN41:WLP44 WLN29:WLP31 WBR29:WBT31 VRV29:VRX31 VHZ29:VIB31 UYD29:UYF31 UOH29:UOJ31 UEL29:UEN31 TUP29:TUR31 TKT29:TKV31 TAX29:TAZ31 SRB29:SRD31 SHF29:SHH31 RXJ29:RXL31 RNN29:RNP31 RDR29:RDT31 QTV29:QTX31 QJZ29:QKB31 QAD29:QAF31 PQH29:PQJ31 PGL29:PGN31 OWP29:OWR31 OMT29:OMV31 OCX29:OCZ31 NTB29:NTD31 NJF29:NJH31 MZJ29:MZL31 MPN29:MPP31 MFR29:MFT31 LVV29:LVX31 LLZ29:LMB31 LCD29:LCF31 KSH29:KSJ31 KIL29:KIN31 JYP29:JYR31 JOT29:JOV31 JEX29:JEZ31 IVB29:IVD31 ILF29:ILH31 IBJ29:IBL31 HRN29:HRP31 HHR29:HHT31 GXV29:GXX31 GNZ29:GOB31 GED29:GEF31 FUH29:FUJ31 FKL29:FKN31 FAP29:FAR31 EQT29:EQV31 EGX29:EGZ31 DXB29:DXD31 DNF29:DNH31 DDJ29:DDL31 CTN29:CTP31 CJR29:CJT31 BZV29:BZX31 BPZ29:BQB31 BGD29:BGF31 AWH29:AWJ31 AML29:AMN31 ACP29:ACR31 ST29:SV31 IX29:IZ31 WVJ29:WVL31">
      <formula1>"0,1"</formula1>
    </dataValidation>
    <dataValidation allowBlank="1" sqref="IU65567:IX65579 SQ65567:ST65579 ACM65567:ACP65579 AMI65567:AML65579 AWE65567:AWH65579 BGA65567:BGD65579 BPW65567:BPZ65579 BZS65567:BZV65579 CJO65567:CJR65579 CTK65567:CTN65579 DDG65567:DDJ65579 DNC65567:DNF65579 DWY65567:DXB65579 EGU65567:EGX65579 EQQ65567:EQT65579 FAM65567:FAP65579 FKI65567:FKL65579 FUE65567:FUH65579 GEA65567:GED65579 GNW65567:GNZ65579 GXS65567:GXV65579 HHO65567:HHR65579 HRK65567:HRN65579 IBG65567:IBJ65579 ILC65567:ILF65579 IUY65567:IVB65579 JEU65567:JEX65579 JOQ65567:JOT65579 JYM65567:JYP65579 KII65567:KIL65579 KSE65567:KSH65579 LCA65567:LCD65579 LLW65567:LLZ65579 LVS65567:LVV65579 MFO65567:MFR65579 MPK65567:MPN65579 MZG65567:MZJ65579 NJC65567:NJF65579 NSY65567:NTB65579 OCU65567:OCX65579 OMQ65567:OMT65579 OWM65567:OWP65579 PGI65567:PGL65579 PQE65567:PQH65579 QAA65567:QAD65579 QJW65567:QJZ65579 QTS65567:QTV65579 RDO65567:RDR65579 RNK65567:RNN65579 RXG65567:RXJ65579 SHC65567:SHF65579 SQY65567:SRB65579 TAU65567:TAX65579 TKQ65567:TKT65579 TUM65567:TUP65579 UEI65567:UEL65579 UOE65567:UOH65579 UYA65567:UYD65579 VHW65567:VHZ65579 VRS65567:VRV65579 WBO65567:WBR65579 WLK65567:WLN65579 WVG65567:WVJ65579 IU131103:IX131115 SQ131103:ST131115 ACM131103:ACP131115 AMI131103:AML131115 AWE131103:AWH131115 BGA131103:BGD131115 BPW131103:BPZ131115 BZS131103:BZV131115 CJO131103:CJR131115 CTK131103:CTN131115 DDG131103:DDJ131115 DNC131103:DNF131115 DWY131103:DXB131115 EGU131103:EGX131115 EQQ131103:EQT131115 FAM131103:FAP131115 FKI131103:FKL131115 FUE131103:FUH131115 GEA131103:GED131115 GNW131103:GNZ131115 GXS131103:GXV131115 HHO131103:HHR131115 HRK131103:HRN131115 IBG131103:IBJ131115 ILC131103:ILF131115 IUY131103:IVB131115 JEU131103:JEX131115 JOQ131103:JOT131115 JYM131103:JYP131115 KII131103:KIL131115 KSE131103:KSH131115 LCA131103:LCD131115 LLW131103:LLZ131115 LVS131103:LVV131115 MFO131103:MFR131115 MPK131103:MPN131115 MZG131103:MZJ131115 NJC131103:NJF131115 NSY131103:NTB131115 OCU131103:OCX131115 OMQ131103:OMT131115 OWM131103:OWP131115 PGI131103:PGL131115 PQE131103:PQH131115 QAA131103:QAD131115 QJW131103:QJZ131115 QTS131103:QTV131115 RDO131103:RDR131115 RNK131103:RNN131115 RXG131103:RXJ131115 SHC131103:SHF131115 SQY131103:SRB131115 TAU131103:TAX131115 TKQ131103:TKT131115 TUM131103:TUP131115 UEI131103:UEL131115 UOE131103:UOH131115 UYA131103:UYD131115 VHW131103:VHZ131115 VRS131103:VRV131115 WBO131103:WBR131115 WLK131103:WLN131115 WVG131103:WVJ131115 IU196639:IX196651 SQ196639:ST196651 ACM196639:ACP196651 AMI196639:AML196651 AWE196639:AWH196651 BGA196639:BGD196651 BPW196639:BPZ196651 BZS196639:BZV196651 CJO196639:CJR196651 CTK196639:CTN196651 DDG196639:DDJ196651 DNC196639:DNF196651 DWY196639:DXB196651 EGU196639:EGX196651 EQQ196639:EQT196651 FAM196639:FAP196651 FKI196639:FKL196651 FUE196639:FUH196651 GEA196639:GED196651 GNW196639:GNZ196651 GXS196639:GXV196651 HHO196639:HHR196651 HRK196639:HRN196651 IBG196639:IBJ196651 ILC196639:ILF196651 IUY196639:IVB196651 JEU196639:JEX196651 JOQ196639:JOT196651 JYM196639:JYP196651 KII196639:KIL196651 KSE196639:KSH196651 LCA196639:LCD196651 LLW196639:LLZ196651 LVS196639:LVV196651 MFO196639:MFR196651 MPK196639:MPN196651 MZG196639:MZJ196651 NJC196639:NJF196651 NSY196639:NTB196651 OCU196639:OCX196651 OMQ196639:OMT196651 OWM196639:OWP196651 PGI196639:PGL196651 PQE196639:PQH196651 QAA196639:QAD196651 QJW196639:QJZ196651 QTS196639:QTV196651 RDO196639:RDR196651 RNK196639:RNN196651 RXG196639:RXJ196651 SHC196639:SHF196651 SQY196639:SRB196651 TAU196639:TAX196651 TKQ196639:TKT196651 TUM196639:TUP196651 UEI196639:UEL196651 UOE196639:UOH196651 UYA196639:UYD196651 VHW196639:VHZ196651 VRS196639:VRV196651 WBO196639:WBR196651 WLK196639:WLN196651 WVG196639:WVJ196651 IU262175:IX262187 SQ262175:ST262187 ACM262175:ACP262187 AMI262175:AML262187 AWE262175:AWH262187 BGA262175:BGD262187 BPW262175:BPZ262187 BZS262175:BZV262187 CJO262175:CJR262187 CTK262175:CTN262187 DDG262175:DDJ262187 DNC262175:DNF262187 DWY262175:DXB262187 EGU262175:EGX262187 EQQ262175:EQT262187 FAM262175:FAP262187 FKI262175:FKL262187 FUE262175:FUH262187 GEA262175:GED262187 GNW262175:GNZ262187 GXS262175:GXV262187 HHO262175:HHR262187 HRK262175:HRN262187 IBG262175:IBJ262187 ILC262175:ILF262187 IUY262175:IVB262187 JEU262175:JEX262187 JOQ262175:JOT262187 JYM262175:JYP262187 KII262175:KIL262187 KSE262175:KSH262187 LCA262175:LCD262187 LLW262175:LLZ262187 LVS262175:LVV262187 MFO262175:MFR262187 MPK262175:MPN262187 MZG262175:MZJ262187 NJC262175:NJF262187 NSY262175:NTB262187 OCU262175:OCX262187 OMQ262175:OMT262187 OWM262175:OWP262187 PGI262175:PGL262187 PQE262175:PQH262187 QAA262175:QAD262187 QJW262175:QJZ262187 QTS262175:QTV262187 RDO262175:RDR262187 RNK262175:RNN262187 RXG262175:RXJ262187 SHC262175:SHF262187 SQY262175:SRB262187 TAU262175:TAX262187 TKQ262175:TKT262187 TUM262175:TUP262187 UEI262175:UEL262187 UOE262175:UOH262187 UYA262175:UYD262187 VHW262175:VHZ262187 VRS262175:VRV262187 WBO262175:WBR262187 WLK262175:WLN262187 WVG262175:WVJ262187 IU327711:IX327723 SQ327711:ST327723 ACM327711:ACP327723 AMI327711:AML327723 AWE327711:AWH327723 BGA327711:BGD327723 BPW327711:BPZ327723 BZS327711:BZV327723 CJO327711:CJR327723 CTK327711:CTN327723 DDG327711:DDJ327723 DNC327711:DNF327723 DWY327711:DXB327723 EGU327711:EGX327723 EQQ327711:EQT327723 FAM327711:FAP327723 FKI327711:FKL327723 FUE327711:FUH327723 GEA327711:GED327723 GNW327711:GNZ327723 GXS327711:GXV327723 HHO327711:HHR327723 HRK327711:HRN327723 IBG327711:IBJ327723 ILC327711:ILF327723 IUY327711:IVB327723 JEU327711:JEX327723 JOQ327711:JOT327723 JYM327711:JYP327723 KII327711:KIL327723 KSE327711:KSH327723 LCA327711:LCD327723 LLW327711:LLZ327723 LVS327711:LVV327723 MFO327711:MFR327723 MPK327711:MPN327723 MZG327711:MZJ327723 NJC327711:NJF327723 NSY327711:NTB327723 OCU327711:OCX327723 OMQ327711:OMT327723 OWM327711:OWP327723 PGI327711:PGL327723 PQE327711:PQH327723 QAA327711:QAD327723 QJW327711:QJZ327723 QTS327711:QTV327723 RDO327711:RDR327723 RNK327711:RNN327723 RXG327711:RXJ327723 SHC327711:SHF327723 SQY327711:SRB327723 TAU327711:TAX327723 TKQ327711:TKT327723 TUM327711:TUP327723 UEI327711:UEL327723 UOE327711:UOH327723 UYA327711:UYD327723 VHW327711:VHZ327723 VRS327711:VRV327723 WBO327711:WBR327723 WLK327711:WLN327723 WVG327711:WVJ327723 IU393247:IX393259 SQ393247:ST393259 ACM393247:ACP393259 AMI393247:AML393259 AWE393247:AWH393259 BGA393247:BGD393259 BPW393247:BPZ393259 BZS393247:BZV393259 CJO393247:CJR393259 CTK393247:CTN393259 DDG393247:DDJ393259 DNC393247:DNF393259 DWY393247:DXB393259 EGU393247:EGX393259 EQQ393247:EQT393259 FAM393247:FAP393259 FKI393247:FKL393259 FUE393247:FUH393259 GEA393247:GED393259 GNW393247:GNZ393259 GXS393247:GXV393259 HHO393247:HHR393259 HRK393247:HRN393259 IBG393247:IBJ393259 ILC393247:ILF393259 IUY393247:IVB393259 JEU393247:JEX393259 JOQ393247:JOT393259 JYM393247:JYP393259 KII393247:KIL393259 KSE393247:KSH393259 LCA393247:LCD393259 LLW393247:LLZ393259 LVS393247:LVV393259 MFO393247:MFR393259 MPK393247:MPN393259 MZG393247:MZJ393259 NJC393247:NJF393259 NSY393247:NTB393259 OCU393247:OCX393259 OMQ393247:OMT393259 OWM393247:OWP393259 PGI393247:PGL393259 PQE393247:PQH393259 QAA393247:QAD393259 QJW393247:QJZ393259 QTS393247:QTV393259 RDO393247:RDR393259 RNK393247:RNN393259 RXG393247:RXJ393259 SHC393247:SHF393259 SQY393247:SRB393259 TAU393247:TAX393259 TKQ393247:TKT393259 TUM393247:TUP393259 UEI393247:UEL393259 UOE393247:UOH393259 UYA393247:UYD393259 VHW393247:VHZ393259 VRS393247:VRV393259 WBO393247:WBR393259 WLK393247:WLN393259 WVG393247:WVJ393259 IU458783:IX458795 SQ458783:ST458795 ACM458783:ACP458795 AMI458783:AML458795 AWE458783:AWH458795 BGA458783:BGD458795 BPW458783:BPZ458795 BZS458783:BZV458795 CJO458783:CJR458795 CTK458783:CTN458795 DDG458783:DDJ458795 DNC458783:DNF458795 DWY458783:DXB458795 EGU458783:EGX458795 EQQ458783:EQT458795 FAM458783:FAP458795 FKI458783:FKL458795 FUE458783:FUH458795 GEA458783:GED458795 GNW458783:GNZ458795 GXS458783:GXV458795 HHO458783:HHR458795 HRK458783:HRN458795 IBG458783:IBJ458795 ILC458783:ILF458795 IUY458783:IVB458795 JEU458783:JEX458795 JOQ458783:JOT458795 JYM458783:JYP458795 KII458783:KIL458795 KSE458783:KSH458795 LCA458783:LCD458795 LLW458783:LLZ458795 LVS458783:LVV458795 MFO458783:MFR458795 MPK458783:MPN458795 MZG458783:MZJ458795 NJC458783:NJF458795 NSY458783:NTB458795 OCU458783:OCX458795 OMQ458783:OMT458795 OWM458783:OWP458795 PGI458783:PGL458795 PQE458783:PQH458795 QAA458783:QAD458795 QJW458783:QJZ458795 QTS458783:QTV458795 RDO458783:RDR458795 RNK458783:RNN458795 RXG458783:RXJ458795 SHC458783:SHF458795 SQY458783:SRB458795 TAU458783:TAX458795 TKQ458783:TKT458795 TUM458783:TUP458795 UEI458783:UEL458795 UOE458783:UOH458795 UYA458783:UYD458795 VHW458783:VHZ458795 VRS458783:VRV458795 WBO458783:WBR458795 WLK458783:WLN458795 WVG458783:WVJ458795 IU524319:IX524331 SQ524319:ST524331 ACM524319:ACP524331 AMI524319:AML524331 AWE524319:AWH524331 BGA524319:BGD524331 BPW524319:BPZ524331 BZS524319:BZV524331 CJO524319:CJR524331 CTK524319:CTN524331 DDG524319:DDJ524331 DNC524319:DNF524331 DWY524319:DXB524331 EGU524319:EGX524331 EQQ524319:EQT524331 FAM524319:FAP524331 FKI524319:FKL524331 FUE524319:FUH524331 GEA524319:GED524331 GNW524319:GNZ524331 GXS524319:GXV524331 HHO524319:HHR524331 HRK524319:HRN524331 IBG524319:IBJ524331 ILC524319:ILF524331 IUY524319:IVB524331 JEU524319:JEX524331 JOQ524319:JOT524331 JYM524319:JYP524331 KII524319:KIL524331 KSE524319:KSH524331 LCA524319:LCD524331 LLW524319:LLZ524331 LVS524319:LVV524331 MFO524319:MFR524331 MPK524319:MPN524331 MZG524319:MZJ524331 NJC524319:NJF524331 NSY524319:NTB524331 OCU524319:OCX524331 OMQ524319:OMT524331 OWM524319:OWP524331 PGI524319:PGL524331 PQE524319:PQH524331 QAA524319:QAD524331 QJW524319:QJZ524331 QTS524319:QTV524331 RDO524319:RDR524331 RNK524319:RNN524331 RXG524319:RXJ524331 SHC524319:SHF524331 SQY524319:SRB524331 TAU524319:TAX524331 TKQ524319:TKT524331 TUM524319:TUP524331 UEI524319:UEL524331 UOE524319:UOH524331 UYA524319:UYD524331 VHW524319:VHZ524331 VRS524319:VRV524331 WBO524319:WBR524331 WLK524319:WLN524331 WVG524319:WVJ524331 IU589855:IX589867 SQ589855:ST589867 ACM589855:ACP589867 AMI589855:AML589867 AWE589855:AWH589867 BGA589855:BGD589867 BPW589855:BPZ589867 BZS589855:BZV589867 CJO589855:CJR589867 CTK589855:CTN589867 DDG589855:DDJ589867 DNC589855:DNF589867 DWY589855:DXB589867 EGU589855:EGX589867 EQQ589855:EQT589867 FAM589855:FAP589867 FKI589855:FKL589867 FUE589855:FUH589867 GEA589855:GED589867 GNW589855:GNZ589867 GXS589855:GXV589867 HHO589855:HHR589867 HRK589855:HRN589867 IBG589855:IBJ589867 ILC589855:ILF589867 IUY589855:IVB589867 JEU589855:JEX589867 JOQ589855:JOT589867 JYM589855:JYP589867 KII589855:KIL589867 KSE589855:KSH589867 LCA589855:LCD589867 LLW589855:LLZ589867 LVS589855:LVV589867 MFO589855:MFR589867 MPK589855:MPN589867 MZG589855:MZJ589867 NJC589855:NJF589867 NSY589855:NTB589867 OCU589855:OCX589867 OMQ589855:OMT589867 OWM589855:OWP589867 PGI589855:PGL589867 PQE589855:PQH589867 QAA589855:QAD589867 QJW589855:QJZ589867 QTS589855:QTV589867 RDO589855:RDR589867 RNK589855:RNN589867 RXG589855:RXJ589867 SHC589855:SHF589867 SQY589855:SRB589867 TAU589855:TAX589867 TKQ589855:TKT589867 TUM589855:TUP589867 UEI589855:UEL589867 UOE589855:UOH589867 UYA589855:UYD589867 VHW589855:VHZ589867 VRS589855:VRV589867 WBO589855:WBR589867 WLK589855:WLN589867 WVG589855:WVJ589867 IU655391:IX655403 SQ655391:ST655403 ACM655391:ACP655403 AMI655391:AML655403 AWE655391:AWH655403 BGA655391:BGD655403 BPW655391:BPZ655403 BZS655391:BZV655403 CJO655391:CJR655403 CTK655391:CTN655403 DDG655391:DDJ655403 DNC655391:DNF655403 DWY655391:DXB655403 EGU655391:EGX655403 EQQ655391:EQT655403 FAM655391:FAP655403 FKI655391:FKL655403 FUE655391:FUH655403 GEA655391:GED655403 GNW655391:GNZ655403 GXS655391:GXV655403 HHO655391:HHR655403 HRK655391:HRN655403 IBG655391:IBJ655403 ILC655391:ILF655403 IUY655391:IVB655403 JEU655391:JEX655403 JOQ655391:JOT655403 JYM655391:JYP655403 KII655391:KIL655403 KSE655391:KSH655403 LCA655391:LCD655403 LLW655391:LLZ655403 LVS655391:LVV655403 MFO655391:MFR655403 MPK655391:MPN655403 MZG655391:MZJ655403 NJC655391:NJF655403 NSY655391:NTB655403 OCU655391:OCX655403 OMQ655391:OMT655403 OWM655391:OWP655403 PGI655391:PGL655403 PQE655391:PQH655403 QAA655391:QAD655403 QJW655391:QJZ655403 QTS655391:QTV655403 RDO655391:RDR655403 RNK655391:RNN655403 RXG655391:RXJ655403 SHC655391:SHF655403 SQY655391:SRB655403 TAU655391:TAX655403 TKQ655391:TKT655403 TUM655391:TUP655403 UEI655391:UEL655403 UOE655391:UOH655403 UYA655391:UYD655403 VHW655391:VHZ655403 VRS655391:VRV655403 WBO655391:WBR655403 WLK655391:WLN655403 WVG655391:WVJ655403 IU720927:IX720939 SQ720927:ST720939 ACM720927:ACP720939 AMI720927:AML720939 AWE720927:AWH720939 BGA720927:BGD720939 BPW720927:BPZ720939 BZS720927:BZV720939 CJO720927:CJR720939 CTK720927:CTN720939 DDG720927:DDJ720939 DNC720927:DNF720939 DWY720927:DXB720939 EGU720927:EGX720939 EQQ720927:EQT720939 FAM720927:FAP720939 FKI720927:FKL720939 FUE720927:FUH720939 GEA720927:GED720939 GNW720927:GNZ720939 GXS720927:GXV720939 HHO720927:HHR720939 HRK720927:HRN720939 IBG720927:IBJ720939 ILC720927:ILF720939 IUY720927:IVB720939 JEU720927:JEX720939 JOQ720927:JOT720939 JYM720927:JYP720939 KII720927:KIL720939 KSE720927:KSH720939 LCA720927:LCD720939 LLW720927:LLZ720939 LVS720927:LVV720939 MFO720927:MFR720939 MPK720927:MPN720939 MZG720927:MZJ720939 NJC720927:NJF720939 NSY720927:NTB720939 OCU720927:OCX720939 OMQ720927:OMT720939 OWM720927:OWP720939 PGI720927:PGL720939 PQE720927:PQH720939 QAA720927:QAD720939 QJW720927:QJZ720939 QTS720927:QTV720939 RDO720927:RDR720939 RNK720927:RNN720939 RXG720927:RXJ720939 SHC720927:SHF720939 SQY720927:SRB720939 TAU720927:TAX720939 TKQ720927:TKT720939 TUM720927:TUP720939 UEI720927:UEL720939 UOE720927:UOH720939 UYA720927:UYD720939 VHW720927:VHZ720939 VRS720927:VRV720939 WBO720927:WBR720939 WLK720927:WLN720939 WVG720927:WVJ720939 IU786463:IX786475 SQ786463:ST786475 ACM786463:ACP786475 AMI786463:AML786475 AWE786463:AWH786475 BGA786463:BGD786475 BPW786463:BPZ786475 BZS786463:BZV786475 CJO786463:CJR786475 CTK786463:CTN786475 DDG786463:DDJ786475 DNC786463:DNF786475 DWY786463:DXB786475 EGU786463:EGX786475 EQQ786463:EQT786475 FAM786463:FAP786475 FKI786463:FKL786475 FUE786463:FUH786475 GEA786463:GED786475 GNW786463:GNZ786475 GXS786463:GXV786475 HHO786463:HHR786475 HRK786463:HRN786475 IBG786463:IBJ786475 ILC786463:ILF786475 IUY786463:IVB786475 JEU786463:JEX786475 JOQ786463:JOT786475 JYM786463:JYP786475 KII786463:KIL786475 KSE786463:KSH786475 LCA786463:LCD786475 LLW786463:LLZ786475 LVS786463:LVV786475 MFO786463:MFR786475 MPK786463:MPN786475 MZG786463:MZJ786475 NJC786463:NJF786475 NSY786463:NTB786475 OCU786463:OCX786475 OMQ786463:OMT786475 OWM786463:OWP786475 PGI786463:PGL786475 PQE786463:PQH786475 QAA786463:QAD786475 QJW786463:QJZ786475 QTS786463:QTV786475 RDO786463:RDR786475 RNK786463:RNN786475 RXG786463:RXJ786475 SHC786463:SHF786475 SQY786463:SRB786475 TAU786463:TAX786475 TKQ786463:TKT786475 TUM786463:TUP786475 UEI786463:UEL786475 UOE786463:UOH786475 UYA786463:UYD786475 VHW786463:VHZ786475 VRS786463:VRV786475 WBO786463:WBR786475 WLK786463:WLN786475 WVG786463:WVJ786475 IU851999:IX852011 SQ851999:ST852011 ACM851999:ACP852011 AMI851999:AML852011 AWE851999:AWH852011 BGA851999:BGD852011 BPW851999:BPZ852011 BZS851999:BZV852011 CJO851999:CJR852011 CTK851999:CTN852011 DDG851999:DDJ852011 DNC851999:DNF852011 DWY851999:DXB852011 EGU851999:EGX852011 EQQ851999:EQT852011 FAM851999:FAP852011 FKI851999:FKL852011 FUE851999:FUH852011 GEA851999:GED852011 GNW851999:GNZ852011 GXS851999:GXV852011 HHO851999:HHR852011 HRK851999:HRN852011 IBG851999:IBJ852011 ILC851999:ILF852011 IUY851999:IVB852011 JEU851999:JEX852011 JOQ851999:JOT852011 JYM851999:JYP852011 KII851999:KIL852011 KSE851999:KSH852011 LCA851999:LCD852011 LLW851999:LLZ852011 LVS851999:LVV852011 MFO851999:MFR852011 MPK851999:MPN852011 MZG851999:MZJ852011 NJC851999:NJF852011 NSY851999:NTB852011 OCU851999:OCX852011 OMQ851999:OMT852011 OWM851999:OWP852011 PGI851999:PGL852011 PQE851999:PQH852011 QAA851999:QAD852011 QJW851999:QJZ852011 QTS851999:QTV852011 RDO851999:RDR852011 RNK851999:RNN852011 RXG851999:RXJ852011 SHC851999:SHF852011 SQY851999:SRB852011 TAU851999:TAX852011 TKQ851999:TKT852011 TUM851999:TUP852011 UEI851999:UEL852011 UOE851999:UOH852011 UYA851999:UYD852011 VHW851999:VHZ852011 VRS851999:VRV852011 WBO851999:WBR852011 WLK851999:WLN852011 WVG851999:WVJ852011 IU917535:IX917547 SQ917535:ST917547 ACM917535:ACP917547 AMI917535:AML917547 AWE917535:AWH917547 BGA917535:BGD917547 BPW917535:BPZ917547 BZS917535:BZV917547 CJO917535:CJR917547 CTK917535:CTN917547 DDG917535:DDJ917547 DNC917535:DNF917547 DWY917535:DXB917547 EGU917535:EGX917547 EQQ917535:EQT917547 FAM917535:FAP917547 FKI917535:FKL917547 FUE917535:FUH917547 GEA917535:GED917547 GNW917535:GNZ917547 GXS917535:GXV917547 HHO917535:HHR917547 HRK917535:HRN917547 IBG917535:IBJ917547 ILC917535:ILF917547 IUY917535:IVB917547 JEU917535:JEX917547 JOQ917535:JOT917547 JYM917535:JYP917547 KII917535:KIL917547 KSE917535:KSH917547 LCA917535:LCD917547 LLW917535:LLZ917547 LVS917535:LVV917547 MFO917535:MFR917547 MPK917535:MPN917547 MZG917535:MZJ917547 NJC917535:NJF917547 NSY917535:NTB917547 OCU917535:OCX917547 OMQ917535:OMT917547 OWM917535:OWP917547 PGI917535:PGL917547 PQE917535:PQH917547 QAA917535:QAD917547 QJW917535:QJZ917547 QTS917535:QTV917547 RDO917535:RDR917547 RNK917535:RNN917547 RXG917535:RXJ917547 SHC917535:SHF917547 SQY917535:SRB917547 TAU917535:TAX917547 TKQ917535:TKT917547 TUM917535:TUP917547 UEI917535:UEL917547 UOE917535:UOH917547 UYA917535:UYD917547 VHW917535:VHZ917547 VRS917535:VRV917547 WBO917535:WBR917547 WLK917535:WLN917547 WVG917535:WVJ917547 IU983071:IX983083 SQ983071:ST983083 ACM983071:ACP983083 AMI983071:AML983083 AWE983071:AWH983083 BGA983071:BGD983083 BPW983071:BPZ983083 BZS983071:BZV983083 CJO983071:CJR983083 CTK983071:CTN983083 DDG983071:DDJ983083 DNC983071:DNF983083 DWY983071:DXB983083 EGU983071:EGX983083 EQQ983071:EQT983083 FAM983071:FAP983083 FKI983071:FKL983083 FUE983071:FUH983083 GEA983071:GED983083 GNW983071:GNZ983083 GXS983071:GXV983083 HHO983071:HHR983083 HRK983071:HRN983083 IBG983071:IBJ983083 ILC983071:ILF983083 IUY983071:IVB983083 JEU983071:JEX983083 JOQ983071:JOT983083 JYM983071:JYP983083 KII983071:KIL983083 KSE983071:KSH983083 LCA983071:LCD983083 LLW983071:LLZ983083 LVS983071:LVV983083 MFO983071:MFR983083 MPK983071:MPN983083 MZG983071:MZJ983083 NJC983071:NJF983083 NSY983071:NTB983083 OCU983071:OCX983083 OMQ983071:OMT983083 OWM983071:OWP983083 PGI983071:PGL983083 PQE983071:PQH983083 QAA983071:QAD983083 QJW983071:QJZ983083 QTS983071:QTV983083 RDO983071:RDR983083 RNK983071:RNN983083 RXG983071:RXJ983083 SHC983071:SHF983083 SQY983071:SRB983083 TAU983071:TAX983083 TKQ983071:TKT983083 TUM983071:TUP983083 UEI983071:UEL983083 UOE983071:UOH983083 UYA983071:UYD983083 VHW983071:VHZ983083 VRS983071:VRV983083 WBO983071:WBR983083 WLK983071:WLN983083 WVG983071:WVJ983083 IT65570:IT65579 SP65570:SP65579 ACL65570:ACL65579 AMH65570:AMH65579 AWD65570:AWD65579 BFZ65570:BFZ65579 BPV65570:BPV65579 BZR65570:BZR65579 CJN65570:CJN65579 CTJ65570:CTJ65579 DDF65570:DDF65579 DNB65570:DNB65579 DWX65570:DWX65579 EGT65570:EGT65579 EQP65570:EQP65579 FAL65570:FAL65579 FKH65570:FKH65579 FUD65570:FUD65579 GDZ65570:GDZ65579 GNV65570:GNV65579 GXR65570:GXR65579 HHN65570:HHN65579 HRJ65570:HRJ65579 IBF65570:IBF65579 ILB65570:ILB65579 IUX65570:IUX65579 JET65570:JET65579 JOP65570:JOP65579 JYL65570:JYL65579 KIH65570:KIH65579 KSD65570:KSD65579 LBZ65570:LBZ65579 LLV65570:LLV65579 LVR65570:LVR65579 MFN65570:MFN65579 MPJ65570:MPJ65579 MZF65570:MZF65579 NJB65570:NJB65579 NSX65570:NSX65579 OCT65570:OCT65579 OMP65570:OMP65579 OWL65570:OWL65579 PGH65570:PGH65579 PQD65570:PQD65579 PZZ65570:PZZ65579 QJV65570:QJV65579 QTR65570:QTR65579 RDN65570:RDN65579 RNJ65570:RNJ65579 RXF65570:RXF65579 SHB65570:SHB65579 SQX65570:SQX65579 TAT65570:TAT65579 TKP65570:TKP65579 TUL65570:TUL65579 UEH65570:UEH65579 UOD65570:UOD65579 UXZ65570:UXZ65579 VHV65570:VHV65579 VRR65570:VRR65579 WBN65570:WBN65579 WLJ65570:WLJ65579 WVF65570:WVF65579 IT131106:IT131115 SP131106:SP131115 ACL131106:ACL131115 AMH131106:AMH131115 AWD131106:AWD131115 BFZ131106:BFZ131115 BPV131106:BPV131115 BZR131106:BZR131115 CJN131106:CJN131115 CTJ131106:CTJ131115 DDF131106:DDF131115 DNB131106:DNB131115 DWX131106:DWX131115 EGT131106:EGT131115 EQP131106:EQP131115 FAL131106:FAL131115 FKH131106:FKH131115 FUD131106:FUD131115 GDZ131106:GDZ131115 GNV131106:GNV131115 GXR131106:GXR131115 HHN131106:HHN131115 HRJ131106:HRJ131115 IBF131106:IBF131115 ILB131106:ILB131115 IUX131106:IUX131115 JET131106:JET131115 JOP131106:JOP131115 JYL131106:JYL131115 KIH131106:KIH131115 KSD131106:KSD131115 LBZ131106:LBZ131115 LLV131106:LLV131115 LVR131106:LVR131115 MFN131106:MFN131115 MPJ131106:MPJ131115 MZF131106:MZF131115 NJB131106:NJB131115 NSX131106:NSX131115 OCT131106:OCT131115 OMP131106:OMP131115 OWL131106:OWL131115 PGH131106:PGH131115 PQD131106:PQD131115 PZZ131106:PZZ131115 QJV131106:QJV131115 QTR131106:QTR131115 RDN131106:RDN131115 RNJ131106:RNJ131115 RXF131106:RXF131115 SHB131106:SHB131115 SQX131106:SQX131115 TAT131106:TAT131115 TKP131106:TKP131115 TUL131106:TUL131115 UEH131106:UEH131115 UOD131106:UOD131115 UXZ131106:UXZ131115 VHV131106:VHV131115 VRR131106:VRR131115 WBN131106:WBN131115 WLJ131106:WLJ131115 WVF131106:WVF131115 IT196642:IT196651 SP196642:SP196651 ACL196642:ACL196651 AMH196642:AMH196651 AWD196642:AWD196651 BFZ196642:BFZ196651 BPV196642:BPV196651 BZR196642:BZR196651 CJN196642:CJN196651 CTJ196642:CTJ196651 DDF196642:DDF196651 DNB196642:DNB196651 DWX196642:DWX196651 EGT196642:EGT196651 EQP196642:EQP196651 FAL196642:FAL196651 FKH196642:FKH196651 FUD196642:FUD196651 GDZ196642:GDZ196651 GNV196642:GNV196651 GXR196642:GXR196651 HHN196642:HHN196651 HRJ196642:HRJ196651 IBF196642:IBF196651 ILB196642:ILB196651 IUX196642:IUX196651 JET196642:JET196651 JOP196642:JOP196651 JYL196642:JYL196651 KIH196642:KIH196651 KSD196642:KSD196651 LBZ196642:LBZ196651 LLV196642:LLV196651 LVR196642:LVR196651 MFN196642:MFN196651 MPJ196642:MPJ196651 MZF196642:MZF196651 NJB196642:NJB196651 NSX196642:NSX196651 OCT196642:OCT196651 OMP196642:OMP196651 OWL196642:OWL196651 PGH196642:PGH196651 PQD196642:PQD196651 PZZ196642:PZZ196651 QJV196642:QJV196651 QTR196642:QTR196651 RDN196642:RDN196651 RNJ196642:RNJ196651 RXF196642:RXF196651 SHB196642:SHB196651 SQX196642:SQX196651 TAT196642:TAT196651 TKP196642:TKP196651 TUL196642:TUL196651 UEH196642:UEH196651 UOD196642:UOD196651 UXZ196642:UXZ196651 VHV196642:VHV196651 VRR196642:VRR196651 WBN196642:WBN196651 WLJ196642:WLJ196651 WVF196642:WVF196651 IT262178:IT262187 SP262178:SP262187 ACL262178:ACL262187 AMH262178:AMH262187 AWD262178:AWD262187 BFZ262178:BFZ262187 BPV262178:BPV262187 BZR262178:BZR262187 CJN262178:CJN262187 CTJ262178:CTJ262187 DDF262178:DDF262187 DNB262178:DNB262187 DWX262178:DWX262187 EGT262178:EGT262187 EQP262178:EQP262187 FAL262178:FAL262187 FKH262178:FKH262187 FUD262178:FUD262187 GDZ262178:GDZ262187 GNV262178:GNV262187 GXR262178:GXR262187 HHN262178:HHN262187 HRJ262178:HRJ262187 IBF262178:IBF262187 ILB262178:ILB262187 IUX262178:IUX262187 JET262178:JET262187 JOP262178:JOP262187 JYL262178:JYL262187 KIH262178:KIH262187 KSD262178:KSD262187 LBZ262178:LBZ262187 LLV262178:LLV262187 LVR262178:LVR262187 MFN262178:MFN262187 MPJ262178:MPJ262187 MZF262178:MZF262187 NJB262178:NJB262187 NSX262178:NSX262187 OCT262178:OCT262187 OMP262178:OMP262187 OWL262178:OWL262187 PGH262178:PGH262187 PQD262178:PQD262187 PZZ262178:PZZ262187 QJV262178:QJV262187 QTR262178:QTR262187 RDN262178:RDN262187 RNJ262178:RNJ262187 RXF262178:RXF262187 SHB262178:SHB262187 SQX262178:SQX262187 TAT262178:TAT262187 TKP262178:TKP262187 TUL262178:TUL262187 UEH262178:UEH262187 UOD262178:UOD262187 UXZ262178:UXZ262187 VHV262178:VHV262187 VRR262178:VRR262187 WBN262178:WBN262187 WLJ262178:WLJ262187 WVF262178:WVF262187 IT327714:IT327723 SP327714:SP327723 ACL327714:ACL327723 AMH327714:AMH327723 AWD327714:AWD327723 BFZ327714:BFZ327723 BPV327714:BPV327723 BZR327714:BZR327723 CJN327714:CJN327723 CTJ327714:CTJ327723 DDF327714:DDF327723 DNB327714:DNB327723 DWX327714:DWX327723 EGT327714:EGT327723 EQP327714:EQP327723 FAL327714:FAL327723 FKH327714:FKH327723 FUD327714:FUD327723 GDZ327714:GDZ327723 GNV327714:GNV327723 GXR327714:GXR327723 HHN327714:HHN327723 HRJ327714:HRJ327723 IBF327714:IBF327723 ILB327714:ILB327723 IUX327714:IUX327723 JET327714:JET327723 JOP327714:JOP327723 JYL327714:JYL327723 KIH327714:KIH327723 KSD327714:KSD327723 LBZ327714:LBZ327723 LLV327714:LLV327723 LVR327714:LVR327723 MFN327714:MFN327723 MPJ327714:MPJ327723 MZF327714:MZF327723 NJB327714:NJB327723 NSX327714:NSX327723 OCT327714:OCT327723 OMP327714:OMP327723 OWL327714:OWL327723 PGH327714:PGH327723 PQD327714:PQD327723 PZZ327714:PZZ327723 QJV327714:QJV327723 QTR327714:QTR327723 RDN327714:RDN327723 RNJ327714:RNJ327723 RXF327714:RXF327723 SHB327714:SHB327723 SQX327714:SQX327723 TAT327714:TAT327723 TKP327714:TKP327723 TUL327714:TUL327723 UEH327714:UEH327723 UOD327714:UOD327723 UXZ327714:UXZ327723 VHV327714:VHV327723 VRR327714:VRR327723 WBN327714:WBN327723 WLJ327714:WLJ327723 WVF327714:WVF327723 IT393250:IT393259 SP393250:SP393259 ACL393250:ACL393259 AMH393250:AMH393259 AWD393250:AWD393259 BFZ393250:BFZ393259 BPV393250:BPV393259 BZR393250:BZR393259 CJN393250:CJN393259 CTJ393250:CTJ393259 DDF393250:DDF393259 DNB393250:DNB393259 DWX393250:DWX393259 EGT393250:EGT393259 EQP393250:EQP393259 FAL393250:FAL393259 FKH393250:FKH393259 FUD393250:FUD393259 GDZ393250:GDZ393259 GNV393250:GNV393259 GXR393250:GXR393259 HHN393250:HHN393259 HRJ393250:HRJ393259 IBF393250:IBF393259 ILB393250:ILB393259 IUX393250:IUX393259 JET393250:JET393259 JOP393250:JOP393259 JYL393250:JYL393259 KIH393250:KIH393259 KSD393250:KSD393259 LBZ393250:LBZ393259 LLV393250:LLV393259 LVR393250:LVR393259 MFN393250:MFN393259 MPJ393250:MPJ393259 MZF393250:MZF393259 NJB393250:NJB393259 NSX393250:NSX393259 OCT393250:OCT393259 OMP393250:OMP393259 OWL393250:OWL393259 PGH393250:PGH393259 PQD393250:PQD393259 PZZ393250:PZZ393259 QJV393250:QJV393259 QTR393250:QTR393259 RDN393250:RDN393259 RNJ393250:RNJ393259 RXF393250:RXF393259 SHB393250:SHB393259 SQX393250:SQX393259 TAT393250:TAT393259 TKP393250:TKP393259 TUL393250:TUL393259 UEH393250:UEH393259 UOD393250:UOD393259 UXZ393250:UXZ393259 VHV393250:VHV393259 VRR393250:VRR393259 WBN393250:WBN393259 WLJ393250:WLJ393259 WVF393250:WVF393259 IT458786:IT458795 SP458786:SP458795 ACL458786:ACL458795 AMH458786:AMH458795 AWD458786:AWD458795 BFZ458786:BFZ458795 BPV458786:BPV458795 BZR458786:BZR458795 CJN458786:CJN458795 CTJ458786:CTJ458795 DDF458786:DDF458795 DNB458786:DNB458795 DWX458786:DWX458795 EGT458786:EGT458795 EQP458786:EQP458795 FAL458786:FAL458795 FKH458786:FKH458795 FUD458786:FUD458795 GDZ458786:GDZ458795 GNV458786:GNV458795 GXR458786:GXR458795 HHN458786:HHN458795 HRJ458786:HRJ458795 IBF458786:IBF458795 ILB458786:ILB458795 IUX458786:IUX458795 JET458786:JET458795 JOP458786:JOP458795 JYL458786:JYL458795 KIH458786:KIH458795 KSD458786:KSD458795 LBZ458786:LBZ458795 LLV458786:LLV458795 LVR458786:LVR458795 MFN458786:MFN458795 MPJ458786:MPJ458795 MZF458786:MZF458795 NJB458786:NJB458795 NSX458786:NSX458795 OCT458786:OCT458795 OMP458786:OMP458795 OWL458786:OWL458795 PGH458786:PGH458795 PQD458786:PQD458795 PZZ458786:PZZ458795 QJV458786:QJV458795 QTR458786:QTR458795 RDN458786:RDN458795 RNJ458786:RNJ458795 RXF458786:RXF458795 SHB458786:SHB458795 SQX458786:SQX458795 TAT458786:TAT458795 TKP458786:TKP458795 TUL458786:TUL458795 UEH458786:UEH458795 UOD458786:UOD458795 UXZ458786:UXZ458795 VHV458786:VHV458795 VRR458786:VRR458795 WBN458786:WBN458795 WLJ458786:WLJ458795 WVF458786:WVF458795 IT524322:IT524331 SP524322:SP524331 ACL524322:ACL524331 AMH524322:AMH524331 AWD524322:AWD524331 BFZ524322:BFZ524331 BPV524322:BPV524331 BZR524322:BZR524331 CJN524322:CJN524331 CTJ524322:CTJ524331 DDF524322:DDF524331 DNB524322:DNB524331 DWX524322:DWX524331 EGT524322:EGT524331 EQP524322:EQP524331 FAL524322:FAL524331 FKH524322:FKH524331 FUD524322:FUD524331 GDZ524322:GDZ524331 GNV524322:GNV524331 GXR524322:GXR524331 HHN524322:HHN524331 HRJ524322:HRJ524331 IBF524322:IBF524331 ILB524322:ILB524331 IUX524322:IUX524331 JET524322:JET524331 JOP524322:JOP524331 JYL524322:JYL524331 KIH524322:KIH524331 KSD524322:KSD524331 LBZ524322:LBZ524331 LLV524322:LLV524331 LVR524322:LVR524331 MFN524322:MFN524331 MPJ524322:MPJ524331 MZF524322:MZF524331 NJB524322:NJB524331 NSX524322:NSX524331 OCT524322:OCT524331 OMP524322:OMP524331 OWL524322:OWL524331 PGH524322:PGH524331 PQD524322:PQD524331 PZZ524322:PZZ524331 QJV524322:QJV524331 QTR524322:QTR524331 RDN524322:RDN524331 RNJ524322:RNJ524331 RXF524322:RXF524331 SHB524322:SHB524331 SQX524322:SQX524331 TAT524322:TAT524331 TKP524322:TKP524331 TUL524322:TUL524331 UEH524322:UEH524331 UOD524322:UOD524331 UXZ524322:UXZ524331 VHV524322:VHV524331 VRR524322:VRR524331 WBN524322:WBN524331 WLJ524322:WLJ524331 WVF524322:WVF524331 IT589858:IT589867 SP589858:SP589867 ACL589858:ACL589867 AMH589858:AMH589867 AWD589858:AWD589867 BFZ589858:BFZ589867 BPV589858:BPV589867 BZR589858:BZR589867 CJN589858:CJN589867 CTJ589858:CTJ589867 DDF589858:DDF589867 DNB589858:DNB589867 DWX589858:DWX589867 EGT589858:EGT589867 EQP589858:EQP589867 FAL589858:FAL589867 FKH589858:FKH589867 FUD589858:FUD589867 GDZ589858:GDZ589867 GNV589858:GNV589867 GXR589858:GXR589867 HHN589858:HHN589867 HRJ589858:HRJ589867 IBF589858:IBF589867 ILB589858:ILB589867 IUX589858:IUX589867 JET589858:JET589867 JOP589858:JOP589867 JYL589858:JYL589867 KIH589858:KIH589867 KSD589858:KSD589867 LBZ589858:LBZ589867 LLV589858:LLV589867 LVR589858:LVR589867 MFN589858:MFN589867 MPJ589858:MPJ589867 MZF589858:MZF589867 NJB589858:NJB589867 NSX589858:NSX589867 OCT589858:OCT589867 OMP589858:OMP589867 OWL589858:OWL589867 PGH589858:PGH589867 PQD589858:PQD589867 PZZ589858:PZZ589867 QJV589858:QJV589867 QTR589858:QTR589867 RDN589858:RDN589867 RNJ589858:RNJ589867 RXF589858:RXF589867 SHB589858:SHB589867 SQX589858:SQX589867 TAT589858:TAT589867 TKP589858:TKP589867 TUL589858:TUL589867 UEH589858:UEH589867 UOD589858:UOD589867 UXZ589858:UXZ589867 VHV589858:VHV589867 VRR589858:VRR589867 WBN589858:WBN589867 WLJ589858:WLJ589867 WVF589858:WVF589867 IT655394:IT655403 SP655394:SP655403 ACL655394:ACL655403 AMH655394:AMH655403 AWD655394:AWD655403 BFZ655394:BFZ655403 BPV655394:BPV655403 BZR655394:BZR655403 CJN655394:CJN655403 CTJ655394:CTJ655403 DDF655394:DDF655403 DNB655394:DNB655403 DWX655394:DWX655403 EGT655394:EGT655403 EQP655394:EQP655403 FAL655394:FAL655403 FKH655394:FKH655403 FUD655394:FUD655403 GDZ655394:GDZ655403 GNV655394:GNV655403 GXR655394:GXR655403 HHN655394:HHN655403 HRJ655394:HRJ655403 IBF655394:IBF655403 ILB655394:ILB655403 IUX655394:IUX655403 JET655394:JET655403 JOP655394:JOP655403 JYL655394:JYL655403 KIH655394:KIH655403 KSD655394:KSD655403 LBZ655394:LBZ655403 LLV655394:LLV655403 LVR655394:LVR655403 MFN655394:MFN655403 MPJ655394:MPJ655403 MZF655394:MZF655403 NJB655394:NJB655403 NSX655394:NSX655403 OCT655394:OCT655403 OMP655394:OMP655403 OWL655394:OWL655403 PGH655394:PGH655403 PQD655394:PQD655403 PZZ655394:PZZ655403 QJV655394:QJV655403 QTR655394:QTR655403 RDN655394:RDN655403 RNJ655394:RNJ655403 RXF655394:RXF655403 SHB655394:SHB655403 SQX655394:SQX655403 TAT655394:TAT655403 TKP655394:TKP655403 TUL655394:TUL655403 UEH655394:UEH655403 UOD655394:UOD655403 UXZ655394:UXZ655403 VHV655394:VHV655403 VRR655394:VRR655403 WBN655394:WBN655403 WLJ655394:WLJ655403 WVF655394:WVF655403 IT720930:IT720939 SP720930:SP720939 ACL720930:ACL720939 AMH720930:AMH720939 AWD720930:AWD720939 BFZ720930:BFZ720939 BPV720930:BPV720939 BZR720930:BZR720939 CJN720930:CJN720939 CTJ720930:CTJ720939 DDF720930:DDF720939 DNB720930:DNB720939 DWX720930:DWX720939 EGT720930:EGT720939 EQP720930:EQP720939 FAL720930:FAL720939 FKH720930:FKH720939 FUD720930:FUD720939 GDZ720930:GDZ720939 GNV720930:GNV720939 GXR720930:GXR720939 HHN720930:HHN720939 HRJ720930:HRJ720939 IBF720930:IBF720939 ILB720930:ILB720939 IUX720930:IUX720939 JET720930:JET720939 JOP720930:JOP720939 JYL720930:JYL720939 KIH720930:KIH720939 KSD720930:KSD720939 LBZ720930:LBZ720939 LLV720930:LLV720939 LVR720930:LVR720939 MFN720930:MFN720939 MPJ720930:MPJ720939 MZF720930:MZF720939 NJB720930:NJB720939 NSX720930:NSX720939 OCT720930:OCT720939 OMP720930:OMP720939 OWL720930:OWL720939 PGH720930:PGH720939 PQD720930:PQD720939 PZZ720930:PZZ720939 QJV720930:QJV720939 QTR720930:QTR720939 RDN720930:RDN720939 RNJ720930:RNJ720939 RXF720930:RXF720939 SHB720930:SHB720939 SQX720930:SQX720939 TAT720930:TAT720939 TKP720930:TKP720939 TUL720930:TUL720939 UEH720930:UEH720939 UOD720930:UOD720939 UXZ720930:UXZ720939 VHV720930:VHV720939 VRR720930:VRR720939 WBN720930:WBN720939 WLJ720930:WLJ720939 WVF720930:WVF720939 IT786466:IT786475 SP786466:SP786475 ACL786466:ACL786475 AMH786466:AMH786475 AWD786466:AWD786475 BFZ786466:BFZ786475 BPV786466:BPV786475 BZR786466:BZR786475 CJN786466:CJN786475 CTJ786466:CTJ786475 DDF786466:DDF786475 DNB786466:DNB786475 DWX786466:DWX786475 EGT786466:EGT786475 EQP786466:EQP786475 FAL786466:FAL786475 FKH786466:FKH786475 FUD786466:FUD786475 GDZ786466:GDZ786475 GNV786466:GNV786475 GXR786466:GXR786475 HHN786466:HHN786475 HRJ786466:HRJ786475 IBF786466:IBF786475 ILB786466:ILB786475 IUX786466:IUX786475 JET786466:JET786475 JOP786466:JOP786475 JYL786466:JYL786475 KIH786466:KIH786475 KSD786466:KSD786475 LBZ786466:LBZ786475 LLV786466:LLV786475 LVR786466:LVR786475 MFN786466:MFN786475 MPJ786466:MPJ786475 MZF786466:MZF786475 NJB786466:NJB786475 NSX786466:NSX786475 OCT786466:OCT786475 OMP786466:OMP786475 OWL786466:OWL786475 PGH786466:PGH786475 PQD786466:PQD786475 PZZ786466:PZZ786475 QJV786466:QJV786475 QTR786466:QTR786475 RDN786466:RDN786475 RNJ786466:RNJ786475 RXF786466:RXF786475 SHB786466:SHB786475 SQX786466:SQX786475 TAT786466:TAT786475 TKP786466:TKP786475 TUL786466:TUL786475 UEH786466:UEH786475 UOD786466:UOD786475 UXZ786466:UXZ786475 VHV786466:VHV786475 VRR786466:VRR786475 WBN786466:WBN786475 WLJ786466:WLJ786475 WVF786466:WVF786475 IT852002:IT852011 SP852002:SP852011 ACL852002:ACL852011 AMH852002:AMH852011 AWD852002:AWD852011 BFZ852002:BFZ852011 BPV852002:BPV852011 BZR852002:BZR852011 CJN852002:CJN852011 CTJ852002:CTJ852011 DDF852002:DDF852011 DNB852002:DNB852011 DWX852002:DWX852011 EGT852002:EGT852011 EQP852002:EQP852011 FAL852002:FAL852011 FKH852002:FKH852011 FUD852002:FUD852011 GDZ852002:GDZ852011 GNV852002:GNV852011 GXR852002:GXR852011 HHN852002:HHN852011 HRJ852002:HRJ852011 IBF852002:IBF852011 ILB852002:ILB852011 IUX852002:IUX852011 JET852002:JET852011 JOP852002:JOP852011 JYL852002:JYL852011 KIH852002:KIH852011 KSD852002:KSD852011 LBZ852002:LBZ852011 LLV852002:LLV852011 LVR852002:LVR852011 MFN852002:MFN852011 MPJ852002:MPJ852011 MZF852002:MZF852011 NJB852002:NJB852011 NSX852002:NSX852011 OCT852002:OCT852011 OMP852002:OMP852011 OWL852002:OWL852011 PGH852002:PGH852011 PQD852002:PQD852011 PZZ852002:PZZ852011 QJV852002:QJV852011 QTR852002:QTR852011 RDN852002:RDN852011 RNJ852002:RNJ852011 RXF852002:RXF852011 SHB852002:SHB852011 SQX852002:SQX852011 TAT852002:TAT852011 TKP852002:TKP852011 TUL852002:TUL852011 UEH852002:UEH852011 UOD852002:UOD852011 UXZ852002:UXZ852011 VHV852002:VHV852011 VRR852002:VRR852011 WBN852002:WBN852011 WLJ852002:WLJ852011 WVF852002:WVF852011 IT917538:IT917547 SP917538:SP917547 ACL917538:ACL917547 AMH917538:AMH917547 AWD917538:AWD917547 BFZ917538:BFZ917547 BPV917538:BPV917547 BZR917538:BZR917547 CJN917538:CJN917547 CTJ917538:CTJ917547 DDF917538:DDF917547 DNB917538:DNB917547 DWX917538:DWX917547 EGT917538:EGT917547 EQP917538:EQP917547 FAL917538:FAL917547 FKH917538:FKH917547 FUD917538:FUD917547 GDZ917538:GDZ917547 GNV917538:GNV917547 GXR917538:GXR917547 HHN917538:HHN917547 HRJ917538:HRJ917547 IBF917538:IBF917547 ILB917538:ILB917547 IUX917538:IUX917547 JET917538:JET917547 JOP917538:JOP917547 JYL917538:JYL917547 KIH917538:KIH917547 KSD917538:KSD917547 LBZ917538:LBZ917547 LLV917538:LLV917547 LVR917538:LVR917547 MFN917538:MFN917547 MPJ917538:MPJ917547 MZF917538:MZF917547 NJB917538:NJB917547 NSX917538:NSX917547 OCT917538:OCT917547 OMP917538:OMP917547 OWL917538:OWL917547 PGH917538:PGH917547 PQD917538:PQD917547 PZZ917538:PZZ917547 QJV917538:QJV917547 QTR917538:QTR917547 RDN917538:RDN917547 RNJ917538:RNJ917547 RXF917538:RXF917547 SHB917538:SHB917547 SQX917538:SQX917547 TAT917538:TAT917547 TKP917538:TKP917547 TUL917538:TUL917547 UEH917538:UEH917547 UOD917538:UOD917547 UXZ917538:UXZ917547 VHV917538:VHV917547 VRR917538:VRR917547 WBN917538:WBN917547 WLJ917538:WLJ917547 WVF917538:WVF917547 IT983074:IT983083 SP983074:SP983083 ACL983074:ACL983083 AMH983074:AMH983083 AWD983074:AWD983083 BFZ983074:BFZ983083 BPV983074:BPV983083 BZR983074:BZR983083 CJN983074:CJN983083 CTJ983074:CTJ983083 DDF983074:DDF983083 DNB983074:DNB983083 DWX983074:DWX983083 EGT983074:EGT983083 EQP983074:EQP983083 FAL983074:FAL983083 FKH983074:FKH983083 FUD983074:FUD983083 GDZ983074:GDZ983083 GNV983074:GNV983083 GXR983074:GXR983083 HHN983074:HHN983083 HRJ983074:HRJ983083 IBF983074:IBF983083 ILB983074:ILB983083 IUX983074:IUX983083 JET983074:JET983083 JOP983074:JOP983083 JYL983074:JYL983083 KIH983074:KIH983083 KSD983074:KSD983083 LBZ983074:LBZ983083 LLV983074:LLV983083 LVR983074:LVR983083 MFN983074:MFN983083 MPJ983074:MPJ983083 MZF983074:MZF983083 NJB983074:NJB983083 NSX983074:NSX983083 OCT983074:OCT983083 OMP983074:OMP983083 OWL983074:OWL983083 PGH983074:PGH983083 PQD983074:PQD983083 PZZ983074:PZZ983083 QJV983074:QJV983083 QTR983074:QTR983083 RDN983074:RDN983083 RNJ983074:RNJ983083 RXF983074:RXF983083 SHB983074:SHB983083 SQX983074:SQX983083 TAT983074:TAT983083 TKP983074:TKP983083 TUL983074:TUL983083 UEH983074:UEH983083 UOD983074:UOD983083 UXZ983074:UXZ983083 VHV983074:VHV983083 VRR983074:VRR983083 WBN983074:WBN983083 WLJ983074:WLJ983083 WVF983074:WVF983083 I917536:I917545 J917538:K917547 I852000:I852009 J852002:K852011 I786464:I786473 J786466:K786475 I720928:I720937 J720930:K720939 I655392:I655401 J655394:K655403 I589856:I589865 J589858:K589867 I524320:I524329 J524322:K524331 I458784:I458793 J458786:K458795 I393248:I393257 J393250:K393259 I327712:I327721 J327714:K327723 I262176:I262185 J262178:K262187 I196640:I196649 J196642:K196651 I131104:I131113 J131106:K131115 I65568:I65577 J65570:K65579 I983072:I983081 J983074:K983083"/>
  </dataValidations>
  <pageMargins left="0.70866141732283472" right="0.62992125984251968" top="0.39370078740157483" bottom="0.74803149606299213" header="0.31496062992125984" footer="0.31496062992125984"/>
  <pageSetup paperSize="9" scale="74" orientation="portrait"/>
  <headerFooter scaleWithDoc="0">
    <oddFooter>&amp;L&amp;G&amp;C&amp;D&amp;RResultate 1/1</oddFooter>
  </headerFooter>
  <drawing r:id="rId1"/>
  <legacyDrawing r:id="rId2"/>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8</vt:i4>
      </vt:variant>
    </vt:vector>
  </HeadingPairs>
  <TitlesOfParts>
    <vt:vector size="8" baseType="lpstr">
      <vt:lpstr>E1 Entreprise</vt:lpstr>
      <vt:lpstr>E2 Serres</vt:lpstr>
      <vt:lpstr>E3 Production de chaleur</vt:lpstr>
      <vt:lpstr>E4 Electricité</vt:lpstr>
      <vt:lpstr>A1 Serres</vt:lpstr>
      <vt:lpstr>A2 Production de chaleur</vt:lpstr>
      <vt:lpstr>A3 Entreprise</vt:lpstr>
      <vt:lpstr>A4 Suivi AEnEC</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Patrik Kuettel</dc:creator>
  <cp:lastModifiedBy>Thomas Lang</cp:lastModifiedBy>
  <cp:lastPrinted>2014-09-30T06:57:39Z</cp:lastPrinted>
  <dcterms:created xsi:type="dcterms:W3CDTF">2004-02-25T12:54:32Z</dcterms:created>
  <dcterms:modified xsi:type="dcterms:W3CDTF">2014-10-03T06:16:51Z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-1173484527</vt:i4>
  </property>
  <property fmtid="{D5CDD505-2E9C-101B-9397-08002B2CF9AE}" pid="3" name="_EmailEntryID">
    <vt:lpwstr>00000000E4214D6EE3ABDB4BB061DB02C453FBCA070035A3DF9A3A5C8846970D0A3951369BC7000000005FDF000035A3DF9A3A5C8846970D0A3951369BC70000001FEC3B0000</vt:lpwstr>
  </property>
</Properties>
</file>